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72B38786-C61A-42D0-978A-9893D6A6E49F}" xr6:coauthVersionLast="47" xr6:coauthVersionMax="47" xr10:uidLastSave="{00000000-0000-0000-0000-000000000000}"/>
  <bookViews>
    <workbookView xWindow="-120" yWindow="-120" windowWidth="20730" windowHeight="11160" firstSheet="1" activeTab="1" xr2:uid="{4DE20661-BD75-4FAE-868A-258FDEE8DE84}"/>
  </bookViews>
  <sheets>
    <sheet name="Banks" sheetId="3" r:id="rId1"/>
    <sheet name="Data for analysis" sheetId="7" r:id="rId2"/>
    <sheet name="GDP_Int rates_Inf rates" sheetId="6" r:id="rId3"/>
    <sheet name="Summary" sheetId="1" r:id="rId4"/>
    <sheet name="ROA_raw_data" sheetId="2" r:id="rId5"/>
    <sheet name="Mgt_Efficiency_raw_data" sheetId="5" r:id="rId6"/>
    <sheet name="Asset_Quality_raw_data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xlnm._FilterDatabase" localSheetId="1" hidden="1">'Data for analysis'!$A$4:$IZ$50</definedName>
    <definedName name="_xlnm._FilterDatabase" localSheetId="3" hidden="1">Summary!$A$4:$JF$50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8" i="5" l="1"/>
  <c r="EC8" i="5"/>
  <c r="EB9" i="5"/>
  <c r="EC9" i="5"/>
  <c r="EB10" i="5"/>
  <c r="EC10" i="5"/>
  <c r="EB11" i="5"/>
  <c r="ED11" i="5" s="1"/>
  <c r="JE9" i="1" s="1"/>
  <c r="EC11" i="5"/>
  <c r="EB12" i="5"/>
  <c r="EC12" i="5"/>
  <c r="EB13" i="5"/>
  <c r="EC13" i="5"/>
  <c r="EB14" i="5"/>
  <c r="EC14" i="5"/>
  <c r="EB15" i="5"/>
  <c r="EC15" i="5"/>
  <c r="EB16" i="5"/>
  <c r="EC16" i="5"/>
  <c r="EB17" i="5"/>
  <c r="EC17" i="5"/>
  <c r="EB18" i="5"/>
  <c r="EC18" i="5"/>
  <c r="EB19" i="5"/>
  <c r="EC19" i="5"/>
  <c r="EB20" i="5"/>
  <c r="EC20" i="5"/>
  <c r="EB21" i="5"/>
  <c r="EC21" i="5"/>
  <c r="EB22" i="5"/>
  <c r="EC22" i="5"/>
  <c r="EB23" i="5"/>
  <c r="EC23" i="5"/>
  <c r="EB24" i="5"/>
  <c r="EC24" i="5"/>
  <c r="EB25" i="5"/>
  <c r="EC25" i="5"/>
  <c r="EB26" i="5"/>
  <c r="EC26" i="5"/>
  <c r="EB27" i="5"/>
  <c r="EC27" i="5"/>
  <c r="EB28" i="5"/>
  <c r="EC28" i="5"/>
  <c r="EB29" i="5"/>
  <c r="EC29" i="5"/>
  <c r="EB30" i="5"/>
  <c r="EC30" i="5"/>
  <c r="EB31" i="5"/>
  <c r="EC31" i="5"/>
  <c r="EB32" i="5"/>
  <c r="EC32" i="5"/>
  <c r="EB33" i="5"/>
  <c r="EC33" i="5"/>
  <c r="EB34" i="5"/>
  <c r="EC34" i="5"/>
  <c r="EB35" i="5"/>
  <c r="EC35" i="5"/>
  <c r="EB36" i="5"/>
  <c r="EC36" i="5"/>
  <c r="EB37" i="5"/>
  <c r="EC37" i="5"/>
  <c r="EB38" i="5"/>
  <c r="EC38" i="5"/>
  <c r="EB39" i="5"/>
  <c r="EC39" i="5"/>
  <c r="EB40" i="5"/>
  <c r="EC40" i="5"/>
  <c r="EB41" i="5"/>
  <c r="EC41" i="5"/>
  <c r="EB42" i="5"/>
  <c r="EC42" i="5"/>
  <c r="EB43" i="5"/>
  <c r="EC43" i="5"/>
  <c r="EB44" i="5"/>
  <c r="EC44" i="5"/>
  <c r="EB45" i="5"/>
  <c r="EC45" i="5"/>
  <c r="EB46" i="5"/>
  <c r="EC46" i="5"/>
  <c r="EB47" i="5"/>
  <c r="EC47" i="5"/>
  <c r="EB48" i="5"/>
  <c r="EC48" i="5"/>
  <c r="EB49" i="5"/>
  <c r="EC49" i="5"/>
  <c r="EB50" i="5"/>
  <c r="EC50" i="5"/>
  <c r="EB51" i="5"/>
  <c r="EC51" i="5"/>
  <c r="EB52" i="5"/>
  <c r="EC52" i="5"/>
  <c r="EC7" i="5"/>
  <c r="EB7" i="5"/>
  <c r="ED37" i="5" l="1"/>
  <c r="JE35" i="1" s="1"/>
  <c r="FS8" i="4"/>
  <c r="FT8" i="4"/>
  <c r="FS9" i="4"/>
  <c r="FT9" i="4"/>
  <c r="FS10" i="4"/>
  <c r="FT10" i="4"/>
  <c r="FS11" i="4"/>
  <c r="FT11" i="4"/>
  <c r="FS12" i="4"/>
  <c r="FT12" i="4"/>
  <c r="FU12" i="4" s="1"/>
  <c r="FV12" i="4" s="1"/>
  <c r="JD10" i="1" s="1"/>
  <c r="FS13" i="4"/>
  <c r="FT13" i="4"/>
  <c r="FS14" i="4"/>
  <c r="FT14" i="4"/>
  <c r="FS15" i="4"/>
  <c r="FT15" i="4"/>
  <c r="FS16" i="4"/>
  <c r="FT16" i="4"/>
  <c r="FS17" i="4"/>
  <c r="FT17" i="4"/>
  <c r="FS18" i="4"/>
  <c r="FT18" i="4"/>
  <c r="FS19" i="4"/>
  <c r="FT19" i="4"/>
  <c r="FS20" i="4"/>
  <c r="FT20" i="4"/>
  <c r="FS21" i="4"/>
  <c r="FT21" i="4"/>
  <c r="FS22" i="4"/>
  <c r="FT22" i="4"/>
  <c r="FS23" i="4"/>
  <c r="FT23" i="4"/>
  <c r="FS24" i="4"/>
  <c r="FT24" i="4"/>
  <c r="FS25" i="4"/>
  <c r="FT25" i="4"/>
  <c r="FS26" i="4"/>
  <c r="FT26" i="4"/>
  <c r="FS27" i="4"/>
  <c r="FT27" i="4"/>
  <c r="FS28" i="4"/>
  <c r="FT28" i="4"/>
  <c r="FS29" i="4"/>
  <c r="FT29" i="4"/>
  <c r="FS30" i="4"/>
  <c r="FT30" i="4"/>
  <c r="FS31" i="4"/>
  <c r="FT31" i="4"/>
  <c r="FS32" i="4"/>
  <c r="FT32" i="4"/>
  <c r="FS33" i="4"/>
  <c r="FT33" i="4"/>
  <c r="FS34" i="4"/>
  <c r="FT34" i="4"/>
  <c r="FS35" i="4"/>
  <c r="FT35" i="4"/>
  <c r="FS36" i="4"/>
  <c r="FT36" i="4"/>
  <c r="FS37" i="4"/>
  <c r="FU37" i="4" s="1"/>
  <c r="FV37" i="4" s="1"/>
  <c r="JD35" i="1" s="1"/>
  <c r="FT37" i="4"/>
  <c r="FS38" i="4"/>
  <c r="FT38" i="4"/>
  <c r="FS39" i="4"/>
  <c r="FT39" i="4"/>
  <c r="FS40" i="4"/>
  <c r="FT40" i="4"/>
  <c r="FS41" i="4"/>
  <c r="FT41" i="4"/>
  <c r="FS42" i="4"/>
  <c r="FT42" i="4"/>
  <c r="FS43" i="4"/>
  <c r="FT43" i="4"/>
  <c r="FS44" i="4"/>
  <c r="FT44" i="4"/>
  <c r="FS45" i="4"/>
  <c r="FT45" i="4"/>
  <c r="FS46" i="4"/>
  <c r="FT46" i="4"/>
  <c r="FS47" i="4"/>
  <c r="FT47" i="4"/>
  <c r="FS48" i="4"/>
  <c r="FT48" i="4"/>
  <c r="FS49" i="4"/>
  <c r="FT49" i="4"/>
  <c r="FS50" i="4"/>
  <c r="FT50" i="4"/>
  <c r="FS51" i="4"/>
  <c r="FT51" i="4"/>
  <c r="FS52" i="4"/>
  <c r="FT52" i="4"/>
  <c r="FT7" i="4"/>
  <c r="FS7" i="4"/>
  <c r="FU8" i="2"/>
  <c r="FU9" i="2"/>
  <c r="FU10" i="2"/>
  <c r="FU11" i="2"/>
  <c r="FU12" i="2"/>
  <c r="FU13" i="2"/>
  <c r="FU14" i="2"/>
  <c r="FU15" i="2"/>
  <c r="FU16" i="2"/>
  <c r="FU17" i="2"/>
  <c r="FU18" i="2"/>
  <c r="FU19" i="2"/>
  <c r="FU20" i="2"/>
  <c r="FU21" i="2"/>
  <c r="FU22" i="2"/>
  <c r="FU23" i="2"/>
  <c r="FU24" i="2"/>
  <c r="FU25" i="2"/>
  <c r="FU26" i="2"/>
  <c r="FU27" i="2"/>
  <c r="FU28" i="2"/>
  <c r="FU29" i="2"/>
  <c r="FU30" i="2"/>
  <c r="FU31" i="2"/>
  <c r="FU32" i="2"/>
  <c r="FU33" i="2"/>
  <c r="FU34" i="2"/>
  <c r="FU35" i="2"/>
  <c r="FU36" i="2"/>
  <c r="FU37" i="2"/>
  <c r="FU38" i="2"/>
  <c r="FU39" i="2"/>
  <c r="FU40" i="2"/>
  <c r="FU41" i="2"/>
  <c r="FU42" i="2"/>
  <c r="FU43" i="2"/>
  <c r="FU44" i="2"/>
  <c r="FU45" i="2"/>
  <c r="FU46" i="2"/>
  <c r="FU47" i="2"/>
  <c r="FU48" i="2"/>
  <c r="FU49" i="2"/>
  <c r="FU50" i="2"/>
  <c r="FU51" i="2"/>
  <c r="FU52" i="2"/>
  <c r="FU7" i="2"/>
  <c r="FS8" i="2"/>
  <c r="FS9" i="2"/>
  <c r="FS10" i="2"/>
  <c r="FS11" i="2"/>
  <c r="FS12" i="2"/>
  <c r="FS13" i="2"/>
  <c r="FS14" i="2"/>
  <c r="FS15" i="2"/>
  <c r="FS16" i="2"/>
  <c r="FS17" i="2"/>
  <c r="FS18" i="2"/>
  <c r="FS19" i="2"/>
  <c r="FS20" i="2"/>
  <c r="FS21" i="2"/>
  <c r="FS22" i="2"/>
  <c r="FS23" i="2"/>
  <c r="FS24" i="2"/>
  <c r="FS25" i="2"/>
  <c r="FS26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39" i="2"/>
  <c r="FS40" i="2"/>
  <c r="FS41" i="2"/>
  <c r="FS42" i="2"/>
  <c r="FS43" i="2"/>
  <c r="FS44" i="2"/>
  <c r="FS45" i="2"/>
  <c r="FS46" i="2"/>
  <c r="FS47" i="2"/>
  <c r="FS48" i="2"/>
  <c r="FS49" i="2"/>
  <c r="FS50" i="2"/>
  <c r="FS51" i="2"/>
  <c r="FS52" i="2"/>
  <c r="FS7" i="2"/>
  <c r="FU11" i="4" l="1"/>
  <c r="FV11" i="4" s="1"/>
  <c r="JD9" i="1" s="1"/>
  <c r="DY8" i="5" l="1"/>
  <c r="DZ8" i="5"/>
  <c r="DY9" i="5"/>
  <c r="DZ9" i="5"/>
  <c r="DY10" i="5"/>
  <c r="DZ10" i="5"/>
  <c r="DY11" i="5"/>
  <c r="EA11" i="5" s="1"/>
  <c r="IY9" i="1" s="1"/>
  <c r="DZ11" i="5"/>
  <c r="DY12" i="5"/>
  <c r="DZ12" i="5"/>
  <c r="DY13" i="5"/>
  <c r="DZ13" i="5"/>
  <c r="DY14" i="5"/>
  <c r="DZ14" i="5"/>
  <c r="DY15" i="5"/>
  <c r="DZ15" i="5"/>
  <c r="DY16" i="5"/>
  <c r="DZ16" i="5"/>
  <c r="DY17" i="5"/>
  <c r="DZ17" i="5"/>
  <c r="DY18" i="5"/>
  <c r="DZ18" i="5"/>
  <c r="DY19" i="5"/>
  <c r="DZ19" i="5"/>
  <c r="DY20" i="5"/>
  <c r="DZ20" i="5"/>
  <c r="DY21" i="5"/>
  <c r="DZ21" i="5"/>
  <c r="DY22" i="5"/>
  <c r="DZ22" i="5"/>
  <c r="DY23" i="5"/>
  <c r="DZ23" i="5"/>
  <c r="DY24" i="5"/>
  <c r="DZ24" i="5"/>
  <c r="DY25" i="5"/>
  <c r="DZ25" i="5"/>
  <c r="DY26" i="5"/>
  <c r="DZ26" i="5"/>
  <c r="DY27" i="5"/>
  <c r="DZ27" i="5"/>
  <c r="DY28" i="5"/>
  <c r="DZ28" i="5"/>
  <c r="DY29" i="5"/>
  <c r="DZ29" i="5"/>
  <c r="DY30" i="5"/>
  <c r="DZ30" i="5"/>
  <c r="DY31" i="5"/>
  <c r="DZ31" i="5"/>
  <c r="DY32" i="5"/>
  <c r="DZ32" i="5"/>
  <c r="DY33" i="5"/>
  <c r="DZ33" i="5"/>
  <c r="DY34" i="5"/>
  <c r="DZ34" i="5"/>
  <c r="DY35" i="5"/>
  <c r="DZ35" i="5"/>
  <c r="DY36" i="5"/>
  <c r="DZ36" i="5"/>
  <c r="DY37" i="5"/>
  <c r="DZ37" i="5"/>
  <c r="DY38" i="5"/>
  <c r="DZ38" i="5"/>
  <c r="DY39" i="5"/>
  <c r="DZ39" i="5"/>
  <c r="DY40" i="5"/>
  <c r="DZ40" i="5"/>
  <c r="DY41" i="5"/>
  <c r="DZ41" i="5"/>
  <c r="DY42" i="5"/>
  <c r="DZ42" i="5"/>
  <c r="DY43" i="5"/>
  <c r="DZ43" i="5"/>
  <c r="DY44" i="5"/>
  <c r="DZ44" i="5"/>
  <c r="DY45" i="5"/>
  <c r="DZ45" i="5"/>
  <c r="DY46" i="5"/>
  <c r="DZ46" i="5"/>
  <c r="DY47" i="5"/>
  <c r="DZ47" i="5"/>
  <c r="DY48" i="5"/>
  <c r="DZ48" i="5"/>
  <c r="DY49" i="5"/>
  <c r="DZ49" i="5"/>
  <c r="DY50" i="5"/>
  <c r="DZ50" i="5"/>
  <c r="DY51" i="5"/>
  <c r="DZ51" i="5"/>
  <c r="DY52" i="5"/>
  <c r="DZ52" i="5"/>
  <c r="DZ7" i="5"/>
  <c r="DY7" i="5"/>
  <c r="FP8" i="4"/>
  <c r="FP9" i="4"/>
  <c r="FP10" i="4"/>
  <c r="FP11" i="4"/>
  <c r="FP12" i="4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P31" i="4"/>
  <c r="FP32" i="4"/>
  <c r="FP33" i="4"/>
  <c r="FP34" i="4"/>
  <c r="FP35" i="4"/>
  <c r="FP36" i="4"/>
  <c r="FP37" i="4"/>
  <c r="FP38" i="4"/>
  <c r="FP39" i="4"/>
  <c r="FP40" i="4"/>
  <c r="FP41" i="4"/>
  <c r="FP42" i="4"/>
  <c r="FP43" i="4"/>
  <c r="FP44" i="4"/>
  <c r="FP45" i="4"/>
  <c r="FP46" i="4"/>
  <c r="FP47" i="4"/>
  <c r="FP48" i="4"/>
  <c r="FP49" i="4"/>
  <c r="FP50" i="4"/>
  <c r="FP51" i="4"/>
  <c r="FP52" i="4"/>
  <c r="FP7" i="4"/>
  <c r="FO8" i="4"/>
  <c r="FO9" i="4"/>
  <c r="FO10" i="4"/>
  <c r="FO11" i="4"/>
  <c r="FO12" i="4"/>
  <c r="FO13" i="4"/>
  <c r="FO14" i="4"/>
  <c r="FO15" i="4"/>
  <c r="FO16" i="4"/>
  <c r="FO17" i="4"/>
  <c r="FO18" i="4"/>
  <c r="FO19" i="4"/>
  <c r="FO20" i="4"/>
  <c r="FO21" i="4"/>
  <c r="FO22" i="4"/>
  <c r="FO23" i="4"/>
  <c r="FO24" i="4"/>
  <c r="FO25" i="4"/>
  <c r="FO26" i="4"/>
  <c r="FO27" i="4"/>
  <c r="FO28" i="4"/>
  <c r="FO29" i="4"/>
  <c r="FO30" i="4"/>
  <c r="FO31" i="4"/>
  <c r="FO32" i="4"/>
  <c r="FO33" i="4"/>
  <c r="FO34" i="4"/>
  <c r="FO35" i="4"/>
  <c r="FO36" i="4"/>
  <c r="FO37" i="4"/>
  <c r="FQ37" i="4" s="1"/>
  <c r="FO38" i="4"/>
  <c r="FO39" i="4"/>
  <c r="FO40" i="4"/>
  <c r="FO41" i="4"/>
  <c r="FO42" i="4"/>
  <c r="FO43" i="4"/>
  <c r="FO44" i="4"/>
  <c r="FO45" i="4"/>
  <c r="FO46" i="4"/>
  <c r="FO47" i="4"/>
  <c r="FO48" i="4"/>
  <c r="FO49" i="4"/>
  <c r="FO50" i="4"/>
  <c r="FO51" i="4"/>
  <c r="FO52" i="4"/>
  <c r="FO7" i="4"/>
  <c r="FQ8" i="2"/>
  <c r="FQ9" i="2"/>
  <c r="FQ10" i="2"/>
  <c r="FQ11" i="2"/>
  <c r="FQ12" i="2"/>
  <c r="FQ13" i="2"/>
  <c r="FQ14" i="2"/>
  <c r="FQ15" i="2"/>
  <c r="FQ16" i="2"/>
  <c r="FQ17" i="2"/>
  <c r="FQ18" i="2"/>
  <c r="FQ19" i="2"/>
  <c r="FQ20" i="2"/>
  <c r="FQ21" i="2"/>
  <c r="FQ22" i="2"/>
  <c r="FQ23" i="2"/>
  <c r="FQ24" i="2"/>
  <c r="FQ25" i="2"/>
  <c r="FQ26" i="2"/>
  <c r="FQ27" i="2"/>
  <c r="FQ28" i="2"/>
  <c r="FQ29" i="2"/>
  <c r="FQ30" i="2"/>
  <c r="FQ31" i="2"/>
  <c r="FQ32" i="2"/>
  <c r="FQ33" i="2"/>
  <c r="FQ34" i="2"/>
  <c r="FQ35" i="2"/>
  <c r="FQ36" i="2"/>
  <c r="FQ37" i="2"/>
  <c r="FQ38" i="2"/>
  <c r="FQ39" i="2"/>
  <c r="FQ40" i="2"/>
  <c r="FQ41" i="2"/>
  <c r="FQ42" i="2"/>
  <c r="FQ43" i="2"/>
  <c r="FQ44" i="2"/>
  <c r="FQ45" i="2"/>
  <c r="FQ46" i="2"/>
  <c r="FQ47" i="2"/>
  <c r="FQ48" i="2"/>
  <c r="FQ49" i="2"/>
  <c r="FQ50" i="2"/>
  <c r="FQ51" i="2"/>
  <c r="FQ52" i="2"/>
  <c r="FQ7" i="2"/>
  <c r="FO8" i="2"/>
  <c r="FO9" i="2"/>
  <c r="FO10" i="2"/>
  <c r="FO11" i="2"/>
  <c r="FO12" i="2"/>
  <c r="FO13" i="2"/>
  <c r="FO14" i="2"/>
  <c r="FO15" i="2"/>
  <c r="FO16" i="2"/>
  <c r="FO17" i="2"/>
  <c r="FO18" i="2"/>
  <c r="FO19" i="2"/>
  <c r="FO20" i="2"/>
  <c r="FO21" i="2"/>
  <c r="FO22" i="2"/>
  <c r="FO23" i="2"/>
  <c r="FO24" i="2"/>
  <c r="FO25" i="2"/>
  <c r="FO26" i="2"/>
  <c r="FO27" i="2"/>
  <c r="FO28" i="2"/>
  <c r="FO29" i="2"/>
  <c r="FO30" i="2"/>
  <c r="FO31" i="2"/>
  <c r="FO32" i="2"/>
  <c r="FO33" i="2"/>
  <c r="FO34" i="2"/>
  <c r="FO35" i="2"/>
  <c r="FO36" i="2"/>
  <c r="FO37" i="2"/>
  <c r="FO38" i="2"/>
  <c r="FO39" i="2"/>
  <c r="FO40" i="2"/>
  <c r="FO41" i="2"/>
  <c r="FO42" i="2"/>
  <c r="FO43" i="2"/>
  <c r="FO44" i="2"/>
  <c r="FO45" i="2"/>
  <c r="FO46" i="2"/>
  <c r="FO47" i="2"/>
  <c r="FO48" i="2"/>
  <c r="FO49" i="2"/>
  <c r="FO50" i="2"/>
  <c r="FO51" i="2"/>
  <c r="FO52" i="2"/>
  <c r="FO7" i="2"/>
  <c r="EA37" i="5" l="1"/>
  <c r="IY35" i="1" s="1"/>
  <c r="FQ11" i="4"/>
  <c r="FR11" i="4" s="1"/>
  <c r="IX9" i="1" s="1"/>
  <c r="FR37" i="4"/>
  <c r="IX35" i="1" s="1"/>
  <c r="DV8" i="5"/>
  <c r="DW8" i="5"/>
  <c r="DV9" i="5"/>
  <c r="DW9" i="5"/>
  <c r="DV10" i="5"/>
  <c r="DW10" i="5"/>
  <c r="DV11" i="5"/>
  <c r="DX11" i="5" s="1"/>
  <c r="IS9" i="1" s="1"/>
  <c r="DW11" i="5"/>
  <c r="DV12" i="5"/>
  <c r="DW12" i="5"/>
  <c r="DV13" i="5"/>
  <c r="DW13" i="5"/>
  <c r="DV14" i="5"/>
  <c r="DW14" i="5"/>
  <c r="DV15" i="5"/>
  <c r="DW15" i="5"/>
  <c r="DV16" i="5"/>
  <c r="DW16" i="5"/>
  <c r="DV17" i="5"/>
  <c r="DW17" i="5"/>
  <c r="DV18" i="5"/>
  <c r="DW18" i="5"/>
  <c r="DV19" i="5"/>
  <c r="DW19" i="5"/>
  <c r="DV20" i="5"/>
  <c r="DW20" i="5"/>
  <c r="DV21" i="5"/>
  <c r="DW21" i="5"/>
  <c r="DV22" i="5"/>
  <c r="DW22" i="5"/>
  <c r="DV23" i="5"/>
  <c r="DW23" i="5"/>
  <c r="DV24" i="5"/>
  <c r="DW24" i="5"/>
  <c r="DV25" i="5"/>
  <c r="DW25" i="5"/>
  <c r="DV26" i="5"/>
  <c r="DW26" i="5"/>
  <c r="DV27" i="5"/>
  <c r="DW27" i="5"/>
  <c r="DV28" i="5"/>
  <c r="DW28" i="5"/>
  <c r="DV29" i="5"/>
  <c r="DW29" i="5"/>
  <c r="DV30" i="5"/>
  <c r="DW30" i="5"/>
  <c r="DV31" i="5"/>
  <c r="DW31" i="5"/>
  <c r="DV32" i="5"/>
  <c r="DW32" i="5"/>
  <c r="DV33" i="5"/>
  <c r="DW33" i="5"/>
  <c r="DV34" i="5"/>
  <c r="DW34" i="5"/>
  <c r="DV35" i="5"/>
  <c r="DW35" i="5"/>
  <c r="DV36" i="5"/>
  <c r="DW36" i="5"/>
  <c r="DV37" i="5"/>
  <c r="DW37" i="5"/>
  <c r="DV38" i="5"/>
  <c r="DW38" i="5"/>
  <c r="DV39" i="5"/>
  <c r="DW39" i="5"/>
  <c r="DV40" i="5"/>
  <c r="DW40" i="5"/>
  <c r="DV41" i="5"/>
  <c r="DW41" i="5"/>
  <c r="DV42" i="5"/>
  <c r="DW42" i="5"/>
  <c r="DV43" i="5"/>
  <c r="DW43" i="5"/>
  <c r="DV44" i="5"/>
  <c r="DW44" i="5"/>
  <c r="DV45" i="5"/>
  <c r="DW45" i="5"/>
  <c r="DV46" i="5"/>
  <c r="DW46" i="5"/>
  <c r="DV47" i="5"/>
  <c r="DW47" i="5"/>
  <c r="DV48" i="5"/>
  <c r="DW48" i="5"/>
  <c r="DV49" i="5"/>
  <c r="DW49" i="5"/>
  <c r="DV50" i="5"/>
  <c r="DW50" i="5"/>
  <c r="DV51" i="5"/>
  <c r="DW51" i="5"/>
  <c r="DV52" i="5"/>
  <c r="DW52" i="5"/>
  <c r="DW7" i="5"/>
  <c r="DV7" i="5"/>
  <c r="FK8" i="4"/>
  <c r="FL8" i="4"/>
  <c r="FK9" i="4"/>
  <c r="FL9" i="4"/>
  <c r="FK10" i="4"/>
  <c r="FL10" i="4"/>
  <c r="FK11" i="4"/>
  <c r="FL11" i="4"/>
  <c r="FM11" i="4" s="1"/>
  <c r="FN11" i="4" s="1"/>
  <c r="IR9" i="1" s="1"/>
  <c r="FK12" i="4"/>
  <c r="FL12" i="4"/>
  <c r="FK13" i="4"/>
  <c r="FL13" i="4"/>
  <c r="FK14" i="4"/>
  <c r="FL14" i="4"/>
  <c r="FK15" i="4"/>
  <c r="FL15" i="4"/>
  <c r="FK16" i="4"/>
  <c r="FL16" i="4"/>
  <c r="FK17" i="4"/>
  <c r="FL17" i="4"/>
  <c r="FK18" i="4"/>
  <c r="FL18" i="4"/>
  <c r="FK19" i="4"/>
  <c r="FL19" i="4"/>
  <c r="FK20" i="4"/>
  <c r="FL20" i="4"/>
  <c r="FK21" i="4"/>
  <c r="FL21" i="4"/>
  <c r="FK22" i="4"/>
  <c r="FL22" i="4"/>
  <c r="FK23" i="4"/>
  <c r="FL23" i="4"/>
  <c r="FK24" i="4"/>
  <c r="FL24" i="4"/>
  <c r="FK25" i="4"/>
  <c r="FL25" i="4"/>
  <c r="FK26" i="4"/>
  <c r="FL26" i="4"/>
  <c r="FK27" i="4"/>
  <c r="FL27" i="4"/>
  <c r="FK28" i="4"/>
  <c r="FL28" i="4"/>
  <c r="FK29" i="4"/>
  <c r="FL29" i="4"/>
  <c r="FK30" i="4"/>
  <c r="FL30" i="4"/>
  <c r="FK31" i="4"/>
  <c r="FL31" i="4"/>
  <c r="FK32" i="4"/>
  <c r="FL32" i="4"/>
  <c r="FK33" i="4"/>
  <c r="FL33" i="4"/>
  <c r="FK34" i="4"/>
  <c r="FL34" i="4"/>
  <c r="FK35" i="4"/>
  <c r="FL35" i="4"/>
  <c r="FK36" i="4"/>
  <c r="FL36" i="4"/>
  <c r="FK37" i="4"/>
  <c r="FM37" i="4" s="1"/>
  <c r="FN37" i="4" s="1"/>
  <c r="IR35" i="1" s="1"/>
  <c r="FL37" i="4"/>
  <c r="FK38" i="4"/>
  <c r="FL38" i="4"/>
  <c r="FK39" i="4"/>
  <c r="FL39" i="4"/>
  <c r="FK40" i="4"/>
  <c r="FL40" i="4"/>
  <c r="FK41" i="4"/>
  <c r="FL41" i="4"/>
  <c r="FK42" i="4"/>
  <c r="FL42" i="4"/>
  <c r="FK43" i="4"/>
  <c r="FL43" i="4"/>
  <c r="FK44" i="4"/>
  <c r="FL44" i="4"/>
  <c r="FK45" i="4"/>
  <c r="FL45" i="4"/>
  <c r="FK46" i="4"/>
  <c r="FL46" i="4"/>
  <c r="FK47" i="4"/>
  <c r="FL47" i="4"/>
  <c r="FK48" i="4"/>
  <c r="FL48" i="4"/>
  <c r="FK49" i="4"/>
  <c r="FL49" i="4"/>
  <c r="FK50" i="4"/>
  <c r="FL50" i="4"/>
  <c r="FK51" i="4"/>
  <c r="FL51" i="4"/>
  <c r="FK52" i="4"/>
  <c r="FL52" i="4"/>
  <c r="FL7" i="4"/>
  <c r="FK7" i="4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52" i="2"/>
  <c r="FM7" i="2"/>
  <c r="FK8" i="2"/>
  <c r="FK9" i="2"/>
  <c r="FK10" i="2"/>
  <c r="FK11" i="2"/>
  <c r="FK12" i="2"/>
  <c r="FK13" i="2"/>
  <c r="FK14" i="2"/>
  <c r="FK15" i="2"/>
  <c r="FK16" i="2"/>
  <c r="FK17" i="2"/>
  <c r="FK18" i="2"/>
  <c r="FK19" i="2"/>
  <c r="FK20" i="2"/>
  <c r="FK21" i="2"/>
  <c r="FK22" i="2"/>
  <c r="FK23" i="2"/>
  <c r="FK24" i="2"/>
  <c r="FK25" i="2"/>
  <c r="FK26" i="2"/>
  <c r="FK27" i="2"/>
  <c r="FK28" i="2"/>
  <c r="FK29" i="2"/>
  <c r="FK30" i="2"/>
  <c r="FK31" i="2"/>
  <c r="FK32" i="2"/>
  <c r="FK33" i="2"/>
  <c r="FK34" i="2"/>
  <c r="FK35" i="2"/>
  <c r="FK36" i="2"/>
  <c r="FK37" i="2"/>
  <c r="FK38" i="2"/>
  <c r="FK39" i="2"/>
  <c r="FK40" i="2"/>
  <c r="FK41" i="2"/>
  <c r="FK42" i="2"/>
  <c r="FK43" i="2"/>
  <c r="FK44" i="2"/>
  <c r="FK45" i="2"/>
  <c r="FK46" i="2"/>
  <c r="FK47" i="2"/>
  <c r="FK48" i="2"/>
  <c r="FK49" i="2"/>
  <c r="FK50" i="2"/>
  <c r="FK51" i="2"/>
  <c r="FK52" i="2"/>
  <c r="FK7" i="2"/>
  <c r="AO1" i="2" a="1"/>
  <c r="AO1" i="2" s="1"/>
  <c r="DX37" i="5" l="1"/>
  <c r="IS35" i="1" s="1"/>
  <c r="DS8" i="5"/>
  <c r="DT8" i="5"/>
  <c r="DS9" i="5"/>
  <c r="DT9" i="5"/>
  <c r="DS10" i="5"/>
  <c r="DT10" i="5"/>
  <c r="DS11" i="5"/>
  <c r="DT11" i="5"/>
  <c r="DS12" i="5"/>
  <c r="DT12" i="5"/>
  <c r="DS13" i="5"/>
  <c r="DT13" i="5"/>
  <c r="DS14" i="5"/>
  <c r="DT14" i="5"/>
  <c r="DS15" i="5"/>
  <c r="DT15" i="5"/>
  <c r="DS16" i="5"/>
  <c r="DT16" i="5"/>
  <c r="DS17" i="5"/>
  <c r="DT17" i="5"/>
  <c r="DS18" i="5"/>
  <c r="DT18" i="5"/>
  <c r="DS19" i="5"/>
  <c r="DT19" i="5"/>
  <c r="DS20" i="5"/>
  <c r="DT20" i="5"/>
  <c r="DS21" i="5"/>
  <c r="DT21" i="5"/>
  <c r="DS22" i="5"/>
  <c r="DT22" i="5"/>
  <c r="DS23" i="5"/>
  <c r="DT23" i="5"/>
  <c r="DS24" i="5"/>
  <c r="DT24" i="5"/>
  <c r="DS25" i="5"/>
  <c r="DT25" i="5"/>
  <c r="DS26" i="5"/>
  <c r="DT26" i="5"/>
  <c r="DS27" i="5"/>
  <c r="DT27" i="5"/>
  <c r="DS28" i="5"/>
  <c r="DT28" i="5"/>
  <c r="DS29" i="5"/>
  <c r="DT29" i="5"/>
  <c r="DS30" i="5"/>
  <c r="DT30" i="5"/>
  <c r="DS31" i="5"/>
  <c r="DT31" i="5"/>
  <c r="DS32" i="5"/>
  <c r="DT32" i="5"/>
  <c r="DS33" i="5"/>
  <c r="DT33" i="5"/>
  <c r="DS34" i="5"/>
  <c r="DT34" i="5"/>
  <c r="DS35" i="5"/>
  <c r="DT35" i="5"/>
  <c r="DS36" i="5"/>
  <c r="DT36" i="5"/>
  <c r="DS37" i="5"/>
  <c r="DT37" i="5"/>
  <c r="DS38" i="5"/>
  <c r="DT38" i="5"/>
  <c r="DS39" i="5"/>
  <c r="DT39" i="5"/>
  <c r="DS40" i="5"/>
  <c r="DT40" i="5"/>
  <c r="DS41" i="5"/>
  <c r="DT41" i="5"/>
  <c r="DS42" i="5"/>
  <c r="DT42" i="5"/>
  <c r="DS43" i="5"/>
  <c r="DT43" i="5"/>
  <c r="DS44" i="5"/>
  <c r="DT44" i="5"/>
  <c r="DS45" i="5"/>
  <c r="DT45" i="5"/>
  <c r="DS46" i="5"/>
  <c r="DT46" i="5"/>
  <c r="DS47" i="5"/>
  <c r="DT47" i="5"/>
  <c r="DS48" i="5"/>
  <c r="DT48" i="5"/>
  <c r="DS49" i="5"/>
  <c r="DT49" i="5"/>
  <c r="DS50" i="5"/>
  <c r="DT50" i="5"/>
  <c r="DS51" i="5"/>
  <c r="DT51" i="5"/>
  <c r="DS52" i="5"/>
  <c r="DT52" i="5"/>
  <c r="DT7" i="5"/>
  <c r="DS7" i="5"/>
  <c r="FG8" i="4"/>
  <c r="FH8" i="4"/>
  <c r="FG9" i="4"/>
  <c r="FH9" i="4"/>
  <c r="FG10" i="4"/>
  <c r="FH10" i="4"/>
  <c r="FG11" i="4"/>
  <c r="FH11" i="4"/>
  <c r="FG12" i="4"/>
  <c r="FH12" i="4"/>
  <c r="FG13" i="4"/>
  <c r="FH13" i="4"/>
  <c r="FG14" i="4"/>
  <c r="FH14" i="4"/>
  <c r="FG15" i="4"/>
  <c r="FH15" i="4"/>
  <c r="FG16" i="4"/>
  <c r="FH16" i="4"/>
  <c r="FG17" i="4"/>
  <c r="FH17" i="4"/>
  <c r="FG18" i="4"/>
  <c r="FH18" i="4"/>
  <c r="FG19" i="4"/>
  <c r="FH19" i="4"/>
  <c r="FG20" i="4"/>
  <c r="FH20" i="4"/>
  <c r="FG21" i="4"/>
  <c r="FH21" i="4"/>
  <c r="FG22" i="4"/>
  <c r="FH22" i="4"/>
  <c r="FG23" i="4"/>
  <c r="FH23" i="4"/>
  <c r="FG24" i="4"/>
  <c r="FH24" i="4"/>
  <c r="FG25" i="4"/>
  <c r="FH25" i="4"/>
  <c r="FG26" i="4"/>
  <c r="FH26" i="4"/>
  <c r="FG27" i="4"/>
  <c r="FH27" i="4"/>
  <c r="FG28" i="4"/>
  <c r="FH28" i="4"/>
  <c r="FG29" i="4"/>
  <c r="FH29" i="4"/>
  <c r="FG30" i="4"/>
  <c r="FH30" i="4"/>
  <c r="FG31" i="4"/>
  <c r="FH31" i="4"/>
  <c r="FG32" i="4"/>
  <c r="FH32" i="4"/>
  <c r="FG33" i="4"/>
  <c r="FH33" i="4"/>
  <c r="FG34" i="4"/>
  <c r="FH34" i="4"/>
  <c r="FG35" i="4"/>
  <c r="FH35" i="4"/>
  <c r="FG36" i="4"/>
  <c r="FH36" i="4"/>
  <c r="FG37" i="4"/>
  <c r="FH37" i="4"/>
  <c r="FG38" i="4"/>
  <c r="FI38" i="4" s="1"/>
  <c r="FJ38" i="4" s="1"/>
  <c r="IL36" i="1" s="1"/>
  <c r="FH38" i="4"/>
  <c r="FG39" i="4"/>
  <c r="FH39" i="4"/>
  <c r="FG40" i="4"/>
  <c r="FI40" i="4" s="1"/>
  <c r="FH40" i="4"/>
  <c r="FG41" i="4"/>
  <c r="FH41" i="4"/>
  <c r="FG42" i="4"/>
  <c r="FI42" i="4" s="1"/>
  <c r="FH42" i="4"/>
  <c r="FG43" i="4"/>
  <c r="FH43" i="4"/>
  <c r="FG44" i="4"/>
  <c r="FI44" i="4" s="1"/>
  <c r="FJ44" i="4" s="1"/>
  <c r="IL42" i="1" s="1"/>
  <c r="FH44" i="4"/>
  <c r="FG45" i="4"/>
  <c r="FH45" i="4"/>
  <c r="FG46" i="4"/>
  <c r="FI46" i="4" s="1"/>
  <c r="FH46" i="4"/>
  <c r="FG47" i="4"/>
  <c r="FH47" i="4"/>
  <c r="FG48" i="4"/>
  <c r="FI48" i="4" s="1"/>
  <c r="FH48" i="4"/>
  <c r="FG49" i="4"/>
  <c r="FH49" i="4"/>
  <c r="FG50" i="4"/>
  <c r="FI50" i="4" s="1"/>
  <c r="FJ50" i="4" s="1"/>
  <c r="IL48" i="1" s="1"/>
  <c r="FH50" i="4"/>
  <c r="FG51" i="4"/>
  <c r="FH51" i="4"/>
  <c r="FG52" i="4"/>
  <c r="FI52" i="4" s="1"/>
  <c r="FH52" i="4"/>
  <c r="FH7" i="4"/>
  <c r="FG7" i="4"/>
  <c r="FI8" i="2"/>
  <c r="FI9" i="2"/>
  <c r="FI10" i="2"/>
  <c r="FI11" i="2"/>
  <c r="FI12" i="2"/>
  <c r="FI13" i="2"/>
  <c r="FI14" i="2"/>
  <c r="FI15" i="2"/>
  <c r="FI16" i="2"/>
  <c r="FI17" i="2"/>
  <c r="FI18" i="2"/>
  <c r="FI19" i="2"/>
  <c r="FI20" i="2"/>
  <c r="FI21" i="2"/>
  <c r="FI22" i="2"/>
  <c r="FI23" i="2"/>
  <c r="FI24" i="2"/>
  <c r="FI25" i="2"/>
  <c r="FI26" i="2"/>
  <c r="FI27" i="2"/>
  <c r="FI28" i="2"/>
  <c r="FI29" i="2"/>
  <c r="FI30" i="2"/>
  <c r="FI31" i="2"/>
  <c r="FI32" i="2"/>
  <c r="FI33" i="2"/>
  <c r="FI34" i="2"/>
  <c r="FI35" i="2"/>
  <c r="FI36" i="2"/>
  <c r="FI37" i="2"/>
  <c r="FI38" i="2"/>
  <c r="FI39" i="2"/>
  <c r="FI40" i="2"/>
  <c r="FI41" i="2"/>
  <c r="FI42" i="2"/>
  <c r="FI43" i="2"/>
  <c r="FI44" i="2"/>
  <c r="FI45" i="2"/>
  <c r="FI46" i="2"/>
  <c r="FI47" i="2"/>
  <c r="FI48" i="2"/>
  <c r="FI49" i="2"/>
  <c r="FI50" i="2"/>
  <c r="FI51" i="2"/>
  <c r="FI52" i="2"/>
  <c r="FI7" i="2"/>
  <c r="FG8" i="2"/>
  <c r="FG9" i="2"/>
  <c r="FG10" i="2"/>
  <c r="FG11" i="2"/>
  <c r="FG12" i="2"/>
  <c r="FG13" i="2"/>
  <c r="FG14" i="2"/>
  <c r="FG15" i="2"/>
  <c r="FG16" i="2"/>
  <c r="FG17" i="2"/>
  <c r="FG18" i="2"/>
  <c r="FG19" i="2"/>
  <c r="FG20" i="2"/>
  <c r="FG21" i="2"/>
  <c r="FG22" i="2"/>
  <c r="FG23" i="2"/>
  <c r="FG24" i="2"/>
  <c r="FG25" i="2"/>
  <c r="FG26" i="2"/>
  <c r="FG27" i="2"/>
  <c r="FG28" i="2"/>
  <c r="FG29" i="2"/>
  <c r="FG30" i="2"/>
  <c r="FG31" i="2"/>
  <c r="FG32" i="2"/>
  <c r="FG33" i="2"/>
  <c r="FG34" i="2"/>
  <c r="FG35" i="2"/>
  <c r="FG36" i="2"/>
  <c r="FG37" i="2"/>
  <c r="FG38" i="2"/>
  <c r="FG39" i="2"/>
  <c r="FG40" i="2"/>
  <c r="FG41" i="2"/>
  <c r="FG42" i="2"/>
  <c r="FG43" i="2"/>
  <c r="FG44" i="2"/>
  <c r="FG45" i="2"/>
  <c r="FG46" i="2"/>
  <c r="FG47" i="2"/>
  <c r="FG48" i="2"/>
  <c r="FG49" i="2"/>
  <c r="FG50" i="2"/>
  <c r="FG51" i="2"/>
  <c r="FG52" i="2"/>
  <c r="FG7" i="2"/>
  <c r="FI51" i="4" l="1"/>
  <c r="FJ51" i="4" s="1"/>
  <c r="IL49" i="1" s="1"/>
  <c r="FI49" i="4"/>
  <c r="FI47" i="4"/>
  <c r="FI45" i="4"/>
  <c r="FJ45" i="4" s="1"/>
  <c r="IL43" i="1" s="1"/>
  <c r="FI43" i="4"/>
  <c r="FI41" i="4"/>
  <c r="FI39" i="4"/>
  <c r="FJ39" i="4" s="1"/>
  <c r="IL37" i="1" s="1"/>
  <c r="FI37" i="4"/>
  <c r="FJ37" i="4" s="1"/>
  <c r="IL35" i="1" s="1"/>
  <c r="FI11" i="4"/>
  <c r="DU37" i="5"/>
  <c r="IM35" i="1" s="1"/>
  <c r="DU11" i="5"/>
  <c r="IM9" i="1" s="1"/>
  <c r="FJ49" i="4"/>
  <c r="IL47" i="1" s="1"/>
  <c r="FJ42" i="4"/>
  <c r="IL40" i="1" s="1"/>
  <c r="FJ48" i="4"/>
  <c r="IL46" i="1" s="1"/>
  <c r="FJ41" i="4"/>
  <c r="IL39" i="1" s="1"/>
  <c r="FJ47" i="4"/>
  <c r="IL45" i="1" s="1"/>
  <c r="FJ40" i="4"/>
  <c r="IL38" i="1" s="1"/>
  <c r="FJ11" i="4"/>
  <c r="IL9" i="1" s="1"/>
  <c r="FJ46" i="4"/>
  <c r="IL44" i="1" s="1"/>
  <c r="FJ52" i="4"/>
  <c r="IL50" i="1" s="1"/>
  <c r="FJ43" i="4"/>
  <c r="IL41" i="1" s="1"/>
  <c r="DP8" i="5"/>
  <c r="DQ8" i="5"/>
  <c r="DP9" i="5"/>
  <c r="DQ9" i="5"/>
  <c r="DP10" i="5"/>
  <c r="DQ10" i="5"/>
  <c r="DP11" i="5"/>
  <c r="DQ11" i="5"/>
  <c r="DP12" i="5"/>
  <c r="DQ12" i="5"/>
  <c r="DP13" i="5"/>
  <c r="DQ13" i="5"/>
  <c r="DP14" i="5"/>
  <c r="DQ14" i="5"/>
  <c r="DP15" i="5"/>
  <c r="DQ15" i="5"/>
  <c r="DP16" i="5"/>
  <c r="DQ16" i="5"/>
  <c r="DP17" i="5"/>
  <c r="DQ17" i="5"/>
  <c r="DP18" i="5"/>
  <c r="DQ18" i="5"/>
  <c r="DP19" i="5"/>
  <c r="DQ19" i="5"/>
  <c r="DP20" i="5"/>
  <c r="DQ20" i="5"/>
  <c r="DP21" i="5"/>
  <c r="DQ21" i="5"/>
  <c r="DP22" i="5"/>
  <c r="DQ22" i="5"/>
  <c r="DP23" i="5"/>
  <c r="DQ23" i="5"/>
  <c r="DP24" i="5"/>
  <c r="DQ24" i="5"/>
  <c r="DP25" i="5"/>
  <c r="DQ25" i="5"/>
  <c r="DP26" i="5"/>
  <c r="DQ26" i="5"/>
  <c r="DP27" i="5"/>
  <c r="DQ27" i="5"/>
  <c r="DP28" i="5"/>
  <c r="DQ28" i="5"/>
  <c r="DP29" i="5"/>
  <c r="DQ29" i="5"/>
  <c r="DP30" i="5"/>
  <c r="DQ30" i="5"/>
  <c r="DP31" i="5"/>
  <c r="DQ31" i="5"/>
  <c r="DP32" i="5"/>
  <c r="DQ32" i="5"/>
  <c r="DP33" i="5"/>
  <c r="DQ33" i="5"/>
  <c r="DP34" i="5"/>
  <c r="DQ34" i="5"/>
  <c r="DP35" i="5"/>
  <c r="DQ35" i="5"/>
  <c r="DP36" i="5"/>
  <c r="DQ36" i="5"/>
  <c r="DP37" i="5"/>
  <c r="DQ37" i="5"/>
  <c r="DP38" i="5"/>
  <c r="DQ38" i="5"/>
  <c r="DP39" i="5"/>
  <c r="DQ39" i="5"/>
  <c r="DP40" i="5"/>
  <c r="DQ40" i="5"/>
  <c r="DP41" i="5"/>
  <c r="DQ41" i="5"/>
  <c r="DP42" i="5"/>
  <c r="DQ42" i="5"/>
  <c r="DP43" i="5"/>
  <c r="DQ43" i="5"/>
  <c r="DP44" i="5"/>
  <c r="DQ44" i="5"/>
  <c r="DP45" i="5"/>
  <c r="DQ45" i="5"/>
  <c r="DP46" i="5"/>
  <c r="DQ46" i="5"/>
  <c r="DP47" i="5"/>
  <c r="DQ47" i="5"/>
  <c r="DP48" i="5"/>
  <c r="DQ48" i="5"/>
  <c r="DP49" i="5"/>
  <c r="DQ49" i="5"/>
  <c r="DP50" i="5"/>
  <c r="DQ50" i="5"/>
  <c r="DP51" i="5"/>
  <c r="DQ51" i="5"/>
  <c r="DP52" i="5"/>
  <c r="DQ52" i="5"/>
  <c r="DQ7" i="5"/>
  <c r="DP7" i="5"/>
  <c r="FC8" i="4"/>
  <c r="FD8" i="4"/>
  <c r="FC9" i="4"/>
  <c r="FD9" i="4"/>
  <c r="FC10" i="4"/>
  <c r="FD10" i="4"/>
  <c r="FC11" i="4"/>
  <c r="FD11" i="4"/>
  <c r="FC12" i="4"/>
  <c r="FD12" i="4"/>
  <c r="FC13" i="4"/>
  <c r="FD13" i="4"/>
  <c r="FC14" i="4"/>
  <c r="FD14" i="4"/>
  <c r="FC15" i="4"/>
  <c r="FD15" i="4"/>
  <c r="FC16" i="4"/>
  <c r="FD16" i="4"/>
  <c r="FC17" i="4"/>
  <c r="FD17" i="4"/>
  <c r="FC18" i="4"/>
  <c r="FD18" i="4"/>
  <c r="FC19" i="4"/>
  <c r="FD19" i="4"/>
  <c r="FC20" i="4"/>
  <c r="FD20" i="4"/>
  <c r="FC21" i="4"/>
  <c r="FD21" i="4"/>
  <c r="FC22" i="4"/>
  <c r="FD22" i="4"/>
  <c r="FC23" i="4"/>
  <c r="FD23" i="4"/>
  <c r="FC24" i="4"/>
  <c r="FD24" i="4"/>
  <c r="FC25" i="4"/>
  <c r="FD25" i="4"/>
  <c r="FC26" i="4"/>
  <c r="FD26" i="4"/>
  <c r="FC27" i="4"/>
  <c r="FD27" i="4"/>
  <c r="FC28" i="4"/>
  <c r="FD28" i="4"/>
  <c r="FC29" i="4"/>
  <c r="FD29" i="4"/>
  <c r="FC30" i="4"/>
  <c r="FD30" i="4"/>
  <c r="FC31" i="4"/>
  <c r="FD31" i="4"/>
  <c r="FC32" i="4"/>
  <c r="FD32" i="4"/>
  <c r="FC33" i="4"/>
  <c r="FD33" i="4"/>
  <c r="FC34" i="4"/>
  <c r="FD34" i="4"/>
  <c r="FC35" i="4"/>
  <c r="FD35" i="4"/>
  <c r="FC36" i="4"/>
  <c r="FD36" i="4"/>
  <c r="FC37" i="4"/>
  <c r="FD37" i="4"/>
  <c r="FC38" i="4"/>
  <c r="FD38" i="4"/>
  <c r="FC39" i="4"/>
  <c r="FD39" i="4"/>
  <c r="FC40" i="4"/>
  <c r="FD40" i="4"/>
  <c r="FC41" i="4"/>
  <c r="FD41" i="4"/>
  <c r="FC42" i="4"/>
  <c r="FD42" i="4"/>
  <c r="FC43" i="4"/>
  <c r="FD43" i="4"/>
  <c r="FC44" i="4"/>
  <c r="FD44" i="4"/>
  <c r="FC45" i="4"/>
  <c r="FD45" i="4"/>
  <c r="FC46" i="4"/>
  <c r="FD46" i="4"/>
  <c r="FC47" i="4"/>
  <c r="FD47" i="4"/>
  <c r="FC48" i="4"/>
  <c r="FD48" i="4"/>
  <c r="FC49" i="4"/>
  <c r="FD49" i="4"/>
  <c r="FC50" i="4"/>
  <c r="FD50" i="4"/>
  <c r="FC51" i="4"/>
  <c r="FD51" i="4"/>
  <c r="FC52" i="4"/>
  <c r="FD52" i="4"/>
  <c r="FD7" i="4"/>
  <c r="FC7" i="4"/>
  <c r="FE8" i="2"/>
  <c r="FE9" i="2"/>
  <c r="FE10" i="2"/>
  <c r="FE11" i="2"/>
  <c r="FE12" i="2"/>
  <c r="FE13" i="2"/>
  <c r="FE14" i="2"/>
  <c r="FE15" i="2"/>
  <c r="FE16" i="2"/>
  <c r="FE17" i="2"/>
  <c r="FE18" i="2"/>
  <c r="FE19" i="2"/>
  <c r="FE20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2" i="2"/>
  <c r="FE7" i="2"/>
  <c r="FC8" i="2"/>
  <c r="FC9" i="2"/>
  <c r="FC10" i="2"/>
  <c r="FC11" i="2"/>
  <c r="FC12" i="2"/>
  <c r="FC13" i="2"/>
  <c r="FC14" i="2"/>
  <c r="FC15" i="2"/>
  <c r="FC16" i="2"/>
  <c r="FC17" i="2"/>
  <c r="FC18" i="2"/>
  <c r="FC19" i="2"/>
  <c r="FC20" i="2"/>
  <c r="FC21" i="2"/>
  <c r="FC22" i="2"/>
  <c r="FC23" i="2"/>
  <c r="FC24" i="2"/>
  <c r="FC25" i="2"/>
  <c r="FC26" i="2"/>
  <c r="FC27" i="2"/>
  <c r="FC28" i="2"/>
  <c r="FC29" i="2"/>
  <c r="FC30" i="2"/>
  <c r="FC31" i="2"/>
  <c r="FC32" i="2"/>
  <c r="FC33" i="2"/>
  <c r="FC34" i="2"/>
  <c r="FC35" i="2"/>
  <c r="FC36" i="2"/>
  <c r="FC37" i="2"/>
  <c r="FC38" i="2"/>
  <c r="FC39" i="2"/>
  <c r="FC40" i="2"/>
  <c r="FC41" i="2"/>
  <c r="FC42" i="2"/>
  <c r="FC43" i="2"/>
  <c r="FC44" i="2"/>
  <c r="FC45" i="2"/>
  <c r="FC46" i="2"/>
  <c r="FC47" i="2"/>
  <c r="FC48" i="2"/>
  <c r="FC49" i="2"/>
  <c r="FC50" i="2"/>
  <c r="FC51" i="2"/>
  <c r="FC52" i="2"/>
  <c r="FC7" i="2"/>
  <c r="FE37" i="4" l="1"/>
  <c r="FF37" i="4" s="1"/>
  <c r="IF35" i="1" s="1"/>
  <c r="DR37" i="5"/>
  <c r="IG35" i="1" s="1"/>
  <c r="DR11" i="5"/>
  <c r="IG9" i="1" s="1"/>
  <c r="FE11" i="4"/>
  <c r="FF11" i="4" s="1"/>
  <c r="IF9" i="1" s="1"/>
  <c r="FL41" i="2"/>
  <c r="FH41" i="2"/>
  <c r="FP41" i="2"/>
  <c r="FT41" i="2"/>
  <c r="FL29" i="2"/>
  <c r="FH29" i="2"/>
  <c r="FT29" i="2"/>
  <c r="FP29" i="2"/>
  <c r="FL17" i="2"/>
  <c r="FP17" i="2"/>
  <c r="FT17" i="2"/>
  <c r="FH17" i="2"/>
  <c r="FT52" i="2"/>
  <c r="FH52" i="2"/>
  <c r="FP52" i="2"/>
  <c r="FL52" i="2"/>
  <c r="FT40" i="2"/>
  <c r="FL40" i="2"/>
  <c r="FH40" i="2"/>
  <c r="FP40" i="2"/>
  <c r="FT28" i="2"/>
  <c r="FL28" i="2"/>
  <c r="FP28" i="2"/>
  <c r="FH28" i="2"/>
  <c r="FT16" i="2"/>
  <c r="FH16" i="2"/>
  <c r="FP16" i="2"/>
  <c r="FL16" i="2"/>
  <c r="FT51" i="2"/>
  <c r="FP51" i="2"/>
  <c r="FH51" i="2"/>
  <c r="FL51" i="2"/>
  <c r="FT39" i="2"/>
  <c r="FP39" i="2"/>
  <c r="FL39" i="2"/>
  <c r="FH39" i="2"/>
  <c r="FT27" i="2"/>
  <c r="FP27" i="2"/>
  <c r="FH27" i="2"/>
  <c r="FL27" i="2"/>
  <c r="FT15" i="2"/>
  <c r="FP15" i="2"/>
  <c r="FH15" i="2"/>
  <c r="FL15" i="2"/>
  <c r="FT50" i="2"/>
  <c r="FP50" i="2"/>
  <c r="FL50" i="2"/>
  <c r="FH50" i="2"/>
  <c r="FT38" i="2"/>
  <c r="FP38" i="2"/>
  <c r="FL38" i="2"/>
  <c r="FH38" i="2"/>
  <c r="FT26" i="2"/>
  <c r="FP26" i="2"/>
  <c r="FL26" i="2"/>
  <c r="FH26" i="2"/>
  <c r="FT14" i="2"/>
  <c r="FP14" i="2"/>
  <c r="FL14" i="2"/>
  <c r="FH14" i="2"/>
  <c r="FP49" i="2"/>
  <c r="FL49" i="2"/>
  <c r="FH49" i="2"/>
  <c r="FT49" i="2"/>
  <c r="FP37" i="2"/>
  <c r="FR37" i="2" s="1"/>
  <c r="IZ35" i="1" s="1"/>
  <c r="FL37" i="2"/>
  <c r="FN37" i="2" s="1"/>
  <c r="IT35" i="1" s="1"/>
  <c r="FH37" i="2"/>
  <c r="FJ37" i="2" s="1"/>
  <c r="IN35" i="1" s="1"/>
  <c r="FT37" i="2"/>
  <c r="FV37" i="2" s="1"/>
  <c r="JF35" i="1" s="1"/>
  <c r="FP25" i="2"/>
  <c r="FL25" i="2"/>
  <c r="FH25" i="2"/>
  <c r="FT25" i="2"/>
  <c r="FP13" i="2"/>
  <c r="FL13" i="2"/>
  <c r="FH13" i="2"/>
  <c r="FT13" i="2"/>
  <c r="FL48" i="2"/>
  <c r="FT48" i="2"/>
  <c r="FH48" i="2"/>
  <c r="FP48" i="2"/>
  <c r="FL36" i="2"/>
  <c r="FP36" i="2"/>
  <c r="FT36" i="2"/>
  <c r="FH36" i="2"/>
  <c r="FL24" i="2"/>
  <c r="FH24" i="2"/>
  <c r="FP24" i="2"/>
  <c r="FT24" i="2"/>
  <c r="FL12" i="2"/>
  <c r="FT12" i="2"/>
  <c r="FH12" i="2"/>
  <c r="FP12" i="2"/>
  <c r="FT47" i="2"/>
  <c r="FL47" i="2"/>
  <c r="FH47" i="2"/>
  <c r="FP47" i="2"/>
  <c r="FP35" i="2"/>
  <c r="FT35" i="2"/>
  <c r="FL35" i="2"/>
  <c r="FH35" i="2"/>
  <c r="FL23" i="2"/>
  <c r="FP23" i="2"/>
  <c r="FT23" i="2"/>
  <c r="FH23" i="2"/>
  <c r="FT11" i="2"/>
  <c r="FV11" i="2" s="1"/>
  <c r="JF9" i="1" s="1"/>
  <c r="FL11" i="2"/>
  <c r="FN11" i="2" s="1"/>
  <c r="IT9" i="1" s="1"/>
  <c r="FH11" i="2"/>
  <c r="FJ11" i="2" s="1"/>
  <c r="IN9" i="1" s="1"/>
  <c r="FP11" i="2"/>
  <c r="FR11" i="2" s="1"/>
  <c r="IZ9" i="1" s="1"/>
  <c r="FH46" i="2"/>
  <c r="FL46" i="2"/>
  <c r="FT46" i="2"/>
  <c r="FP46" i="2"/>
  <c r="FH34" i="2"/>
  <c r="FP34" i="2"/>
  <c r="FL34" i="2"/>
  <c r="FT34" i="2"/>
  <c r="FH22" i="2"/>
  <c r="FL22" i="2"/>
  <c r="FP22" i="2"/>
  <c r="FT22" i="2"/>
  <c r="FH10" i="2"/>
  <c r="FL10" i="2"/>
  <c r="FT10" i="2"/>
  <c r="FP10" i="2"/>
  <c r="FH7" i="2"/>
  <c r="FT7" i="2"/>
  <c r="FP7" i="2"/>
  <c r="FL7" i="2"/>
  <c r="FH45" i="2"/>
  <c r="FL45" i="2"/>
  <c r="FP45" i="2"/>
  <c r="FT45" i="2"/>
  <c r="FH33" i="2"/>
  <c r="FT33" i="2"/>
  <c r="FP33" i="2"/>
  <c r="FL33" i="2"/>
  <c r="FH21" i="2"/>
  <c r="FL21" i="2"/>
  <c r="FT21" i="2"/>
  <c r="FP21" i="2"/>
  <c r="FH9" i="2"/>
  <c r="FL9" i="2"/>
  <c r="FP9" i="2"/>
  <c r="FT9" i="2"/>
  <c r="FH44" i="2"/>
  <c r="FP44" i="2"/>
  <c r="FL44" i="2"/>
  <c r="FT44" i="2"/>
  <c r="FH32" i="2"/>
  <c r="FT32" i="2"/>
  <c r="FL32" i="2"/>
  <c r="FP32" i="2"/>
  <c r="FH20" i="2"/>
  <c r="FP20" i="2"/>
  <c r="FT20" i="2"/>
  <c r="FL20" i="2"/>
  <c r="FH8" i="2"/>
  <c r="FP8" i="2"/>
  <c r="FL8" i="2"/>
  <c r="FT8" i="2"/>
  <c r="FT43" i="2"/>
  <c r="FH43" i="2"/>
  <c r="FL43" i="2"/>
  <c r="FP43" i="2"/>
  <c r="FT31" i="2"/>
  <c r="FL31" i="2"/>
  <c r="FH31" i="2"/>
  <c r="FP31" i="2"/>
  <c r="FT19" i="2"/>
  <c r="FP19" i="2"/>
  <c r="FH19" i="2"/>
  <c r="FL19" i="2"/>
  <c r="FP42" i="2"/>
  <c r="FH42" i="2"/>
  <c r="FL42" i="2"/>
  <c r="FT42" i="2"/>
  <c r="FP30" i="2"/>
  <c r="FT30" i="2"/>
  <c r="FL30" i="2"/>
  <c r="FH30" i="2"/>
  <c r="FP18" i="2"/>
  <c r="FT18" i="2"/>
  <c r="FH18" i="2"/>
  <c r="FL18" i="2"/>
  <c r="DM8" i="5"/>
  <c r="DN8" i="5"/>
  <c r="DM9" i="5"/>
  <c r="DN9" i="5"/>
  <c r="DM10" i="5"/>
  <c r="DN10" i="5"/>
  <c r="DM11" i="5"/>
  <c r="DN11" i="5"/>
  <c r="DO11" i="5" s="1"/>
  <c r="IA9" i="1" s="1"/>
  <c r="DM12" i="5"/>
  <c r="DN12" i="5"/>
  <c r="DM13" i="5"/>
  <c r="DN13" i="5"/>
  <c r="DM14" i="5"/>
  <c r="DN14" i="5"/>
  <c r="DM15" i="5"/>
  <c r="DN15" i="5"/>
  <c r="DM16" i="5"/>
  <c r="DN16" i="5"/>
  <c r="DM17" i="5"/>
  <c r="DN17" i="5"/>
  <c r="DM18" i="5"/>
  <c r="DN18" i="5"/>
  <c r="DM19" i="5"/>
  <c r="DN19" i="5"/>
  <c r="DM20" i="5"/>
  <c r="DN20" i="5"/>
  <c r="DM21" i="5"/>
  <c r="DN21" i="5"/>
  <c r="DM22" i="5"/>
  <c r="DN22" i="5"/>
  <c r="DM23" i="5"/>
  <c r="DN23" i="5"/>
  <c r="DM24" i="5"/>
  <c r="DN24" i="5"/>
  <c r="DM25" i="5"/>
  <c r="DN25" i="5"/>
  <c r="DM26" i="5"/>
  <c r="DN26" i="5"/>
  <c r="DM27" i="5"/>
  <c r="DN27" i="5"/>
  <c r="DM28" i="5"/>
  <c r="DN28" i="5"/>
  <c r="DM29" i="5"/>
  <c r="DN29" i="5"/>
  <c r="DM30" i="5"/>
  <c r="DN30" i="5"/>
  <c r="DM31" i="5"/>
  <c r="DN31" i="5"/>
  <c r="DM32" i="5"/>
  <c r="DN32" i="5"/>
  <c r="DM33" i="5"/>
  <c r="DN33" i="5"/>
  <c r="DM34" i="5"/>
  <c r="DN34" i="5"/>
  <c r="DM35" i="5"/>
  <c r="DN35" i="5"/>
  <c r="DM36" i="5"/>
  <c r="DN36" i="5"/>
  <c r="DM37" i="5"/>
  <c r="DN37" i="5"/>
  <c r="DM38" i="5"/>
  <c r="DN38" i="5"/>
  <c r="DM39" i="5"/>
  <c r="DN39" i="5"/>
  <c r="DM40" i="5"/>
  <c r="DN40" i="5"/>
  <c r="DM41" i="5"/>
  <c r="DN41" i="5"/>
  <c r="DM42" i="5"/>
  <c r="DN42" i="5"/>
  <c r="DM43" i="5"/>
  <c r="DN43" i="5"/>
  <c r="DM44" i="5"/>
  <c r="DN44" i="5"/>
  <c r="DM45" i="5"/>
  <c r="DN45" i="5"/>
  <c r="DM46" i="5"/>
  <c r="DN46" i="5"/>
  <c r="DM47" i="5"/>
  <c r="DN47" i="5"/>
  <c r="DM48" i="5"/>
  <c r="DN48" i="5"/>
  <c r="DM49" i="5"/>
  <c r="DN49" i="5"/>
  <c r="DM50" i="5"/>
  <c r="DN50" i="5"/>
  <c r="DM51" i="5"/>
  <c r="DN51" i="5"/>
  <c r="DM52" i="5"/>
  <c r="DN52" i="5"/>
  <c r="DN7" i="5"/>
  <c r="DM7" i="5"/>
  <c r="EY8" i="4"/>
  <c r="EZ8" i="4"/>
  <c r="EY9" i="4"/>
  <c r="EZ9" i="4"/>
  <c r="EY10" i="4"/>
  <c r="EZ10" i="4"/>
  <c r="EY11" i="4"/>
  <c r="EZ11" i="4"/>
  <c r="EY12" i="4"/>
  <c r="EZ12" i="4"/>
  <c r="EY13" i="4"/>
  <c r="EZ13" i="4"/>
  <c r="EY14" i="4"/>
  <c r="EZ14" i="4"/>
  <c r="EY15" i="4"/>
  <c r="EZ15" i="4"/>
  <c r="EY16" i="4"/>
  <c r="EZ16" i="4"/>
  <c r="EY17" i="4"/>
  <c r="EZ17" i="4"/>
  <c r="EY18" i="4"/>
  <c r="EZ18" i="4"/>
  <c r="EY19" i="4"/>
  <c r="EZ19" i="4"/>
  <c r="EY20" i="4"/>
  <c r="EZ20" i="4"/>
  <c r="EY21" i="4"/>
  <c r="EZ21" i="4"/>
  <c r="EY22" i="4"/>
  <c r="EZ22" i="4"/>
  <c r="EY23" i="4"/>
  <c r="EZ23" i="4"/>
  <c r="EY24" i="4"/>
  <c r="EZ24" i="4"/>
  <c r="EY25" i="4"/>
  <c r="EZ25" i="4"/>
  <c r="EY26" i="4"/>
  <c r="EZ26" i="4"/>
  <c r="EY27" i="4"/>
  <c r="EZ27" i="4"/>
  <c r="EY28" i="4"/>
  <c r="EZ28" i="4"/>
  <c r="EY29" i="4"/>
  <c r="EZ29" i="4"/>
  <c r="EY30" i="4"/>
  <c r="EZ30" i="4"/>
  <c r="EY31" i="4"/>
  <c r="EZ31" i="4"/>
  <c r="EY32" i="4"/>
  <c r="EZ32" i="4"/>
  <c r="EY33" i="4"/>
  <c r="EZ33" i="4"/>
  <c r="EY34" i="4"/>
  <c r="EZ34" i="4"/>
  <c r="EY35" i="4"/>
  <c r="EZ35" i="4"/>
  <c r="EY36" i="4"/>
  <c r="EZ36" i="4"/>
  <c r="EY37" i="4"/>
  <c r="EZ37" i="4"/>
  <c r="EY38" i="4"/>
  <c r="EZ38" i="4"/>
  <c r="EY39" i="4"/>
  <c r="EZ39" i="4"/>
  <c r="EY40" i="4"/>
  <c r="EZ40" i="4"/>
  <c r="EY41" i="4"/>
  <c r="EZ41" i="4"/>
  <c r="EY42" i="4"/>
  <c r="EZ42" i="4"/>
  <c r="EY43" i="4"/>
  <c r="EZ43" i="4"/>
  <c r="EY44" i="4"/>
  <c r="EZ44" i="4"/>
  <c r="EY45" i="4"/>
  <c r="EZ45" i="4"/>
  <c r="EY46" i="4"/>
  <c r="EZ46" i="4"/>
  <c r="EY47" i="4"/>
  <c r="EZ47" i="4"/>
  <c r="EY48" i="4"/>
  <c r="EZ48" i="4"/>
  <c r="EY49" i="4"/>
  <c r="EZ49" i="4"/>
  <c r="EY50" i="4"/>
  <c r="EZ50" i="4"/>
  <c r="EY51" i="4"/>
  <c r="EZ51" i="4"/>
  <c r="EY52" i="4"/>
  <c r="EZ52" i="4"/>
  <c r="EZ7" i="4"/>
  <c r="EY7" i="4"/>
  <c r="FA8" i="2"/>
  <c r="FA9" i="2"/>
  <c r="FA10" i="2"/>
  <c r="FA11" i="2"/>
  <c r="FA12" i="2"/>
  <c r="FA13" i="2"/>
  <c r="FA14" i="2"/>
  <c r="FA15" i="2"/>
  <c r="FA16" i="2"/>
  <c r="FA17" i="2"/>
  <c r="FA18" i="2"/>
  <c r="FA19" i="2"/>
  <c r="FA20" i="2"/>
  <c r="FA21" i="2"/>
  <c r="FA22" i="2"/>
  <c r="FA23" i="2"/>
  <c r="FA24" i="2"/>
  <c r="FA25" i="2"/>
  <c r="FA26" i="2"/>
  <c r="FA27" i="2"/>
  <c r="FA28" i="2"/>
  <c r="FA29" i="2"/>
  <c r="FA30" i="2"/>
  <c r="FA31" i="2"/>
  <c r="FA32" i="2"/>
  <c r="FA33" i="2"/>
  <c r="FA34" i="2"/>
  <c r="FA35" i="2"/>
  <c r="FA36" i="2"/>
  <c r="FA37" i="2"/>
  <c r="FA38" i="2"/>
  <c r="FA39" i="2"/>
  <c r="FA40" i="2"/>
  <c r="FA41" i="2"/>
  <c r="FA42" i="2"/>
  <c r="FA43" i="2"/>
  <c r="FA44" i="2"/>
  <c r="FA45" i="2"/>
  <c r="FA46" i="2"/>
  <c r="FA47" i="2"/>
  <c r="FA48" i="2"/>
  <c r="FA49" i="2"/>
  <c r="FA50" i="2"/>
  <c r="FA51" i="2"/>
  <c r="FA52" i="2"/>
  <c r="FA7" i="2"/>
  <c r="EY8" i="2"/>
  <c r="EY9" i="2"/>
  <c r="EY10" i="2"/>
  <c r="EY11" i="2"/>
  <c r="EY12" i="2"/>
  <c r="EY13" i="2"/>
  <c r="EY14" i="2"/>
  <c r="EY15" i="2"/>
  <c r="EY16" i="2"/>
  <c r="EY17" i="2"/>
  <c r="EY18" i="2"/>
  <c r="EY19" i="2"/>
  <c r="EY20" i="2"/>
  <c r="EY21" i="2"/>
  <c r="EY22" i="2"/>
  <c r="EY23" i="2"/>
  <c r="EY24" i="2"/>
  <c r="EY25" i="2"/>
  <c r="EY26" i="2"/>
  <c r="EY27" i="2"/>
  <c r="EY28" i="2"/>
  <c r="EY29" i="2"/>
  <c r="EY30" i="2"/>
  <c r="EY31" i="2"/>
  <c r="EY32" i="2"/>
  <c r="EY33" i="2"/>
  <c r="EY34" i="2"/>
  <c r="EY35" i="2"/>
  <c r="EY36" i="2"/>
  <c r="EY37" i="2"/>
  <c r="EY38" i="2"/>
  <c r="EY39" i="2"/>
  <c r="EY40" i="2"/>
  <c r="EY41" i="2"/>
  <c r="EY42" i="2"/>
  <c r="EY43" i="2"/>
  <c r="EY44" i="2"/>
  <c r="EY45" i="2"/>
  <c r="EY46" i="2"/>
  <c r="EY47" i="2"/>
  <c r="EY48" i="2"/>
  <c r="EY49" i="2"/>
  <c r="EY50" i="2"/>
  <c r="EY51" i="2"/>
  <c r="EY52" i="2"/>
  <c r="EY7" i="2"/>
  <c r="FA37" i="4" l="1"/>
  <c r="FB37" i="4" s="1"/>
  <c r="HZ35" i="1" s="1"/>
  <c r="FA11" i="4"/>
  <c r="FB11" i="4" s="1"/>
  <c r="HZ9" i="1" s="1"/>
  <c r="DO37" i="5"/>
  <c r="IA35" i="1" s="1"/>
  <c r="FD28" i="2"/>
  <c r="FD50" i="2"/>
  <c r="EZ28" i="2"/>
  <c r="EZ50" i="2"/>
  <c r="DJ8" i="5"/>
  <c r="DK8" i="5"/>
  <c r="DJ9" i="5"/>
  <c r="DK9" i="5"/>
  <c r="DJ10" i="5"/>
  <c r="DK10" i="5"/>
  <c r="DJ11" i="5"/>
  <c r="DK11" i="5"/>
  <c r="DJ12" i="5"/>
  <c r="DK12" i="5"/>
  <c r="DJ13" i="5"/>
  <c r="DK13" i="5"/>
  <c r="DJ14" i="5"/>
  <c r="DK14" i="5"/>
  <c r="DJ15" i="5"/>
  <c r="DK15" i="5"/>
  <c r="DJ16" i="5"/>
  <c r="DK16" i="5"/>
  <c r="DJ17" i="5"/>
  <c r="DK17" i="5"/>
  <c r="DJ18" i="5"/>
  <c r="DK18" i="5"/>
  <c r="DJ19" i="5"/>
  <c r="DK19" i="5"/>
  <c r="DJ20" i="5"/>
  <c r="DK20" i="5"/>
  <c r="DJ21" i="5"/>
  <c r="DK21" i="5"/>
  <c r="DJ22" i="5"/>
  <c r="DK22" i="5"/>
  <c r="DJ23" i="5"/>
  <c r="DK23" i="5"/>
  <c r="DJ24" i="5"/>
  <c r="DK24" i="5"/>
  <c r="DJ25" i="5"/>
  <c r="DK25" i="5"/>
  <c r="DJ26" i="5"/>
  <c r="DK26" i="5"/>
  <c r="DJ27" i="5"/>
  <c r="DK27" i="5"/>
  <c r="DJ28" i="5"/>
  <c r="DK28" i="5"/>
  <c r="DJ29" i="5"/>
  <c r="DK29" i="5"/>
  <c r="DJ30" i="5"/>
  <c r="DK30" i="5"/>
  <c r="DJ31" i="5"/>
  <c r="DK31" i="5"/>
  <c r="DJ32" i="5"/>
  <c r="DK32" i="5"/>
  <c r="DJ33" i="5"/>
  <c r="DK33" i="5"/>
  <c r="DJ34" i="5"/>
  <c r="DK34" i="5"/>
  <c r="DJ35" i="5"/>
  <c r="DK35" i="5"/>
  <c r="DJ36" i="5"/>
  <c r="DK36" i="5"/>
  <c r="DJ37" i="5"/>
  <c r="DK37" i="5"/>
  <c r="DJ38" i="5"/>
  <c r="DK38" i="5"/>
  <c r="DJ39" i="5"/>
  <c r="DK39" i="5"/>
  <c r="DJ40" i="5"/>
  <c r="DK40" i="5"/>
  <c r="DJ41" i="5"/>
  <c r="DK41" i="5"/>
  <c r="DJ42" i="5"/>
  <c r="DK42" i="5"/>
  <c r="DJ43" i="5"/>
  <c r="DK43" i="5"/>
  <c r="DJ44" i="5"/>
  <c r="DK44" i="5"/>
  <c r="DJ45" i="5"/>
  <c r="DK45" i="5"/>
  <c r="DJ46" i="5"/>
  <c r="DK46" i="5"/>
  <c r="DJ47" i="5"/>
  <c r="DK47" i="5"/>
  <c r="DJ48" i="5"/>
  <c r="DK48" i="5"/>
  <c r="DJ49" i="5"/>
  <c r="DK49" i="5"/>
  <c r="DJ50" i="5"/>
  <c r="DK50" i="5"/>
  <c r="DJ51" i="5"/>
  <c r="DK51" i="5"/>
  <c r="DJ52" i="5"/>
  <c r="DK52" i="5"/>
  <c r="DK7" i="5"/>
  <c r="DJ7" i="5"/>
  <c r="EU8" i="4"/>
  <c r="EV8" i="4"/>
  <c r="EU9" i="4"/>
  <c r="EV9" i="4"/>
  <c r="EU10" i="4"/>
  <c r="EV10" i="4"/>
  <c r="EU11" i="4"/>
  <c r="EV11" i="4"/>
  <c r="EU12" i="4"/>
  <c r="EV12" i="4"/>
  <c r="EU13" i="4"/>
  <c r="EV13" i="4"/>
  <c r="EU14" i="4"/>
  <c r="EV14" i="4"/>
  <c r="EU15" i="4"/>
  <c r="EV15" i="4"/>
  <c r="EU16" i="4"/>
  <c r="EV16" i="4"/>
  <c r="EU17" i="4"/>
  <c r="EV17" i="4"/>
  <c r="EU18" i="4"/>
  <c r="EV18" i="4"/>
  <c r="EU19" i="4"/>
  <c r="EV19" i="4"/>
  <c r="EU20" i="4"/>
  <c r="EV20" i="4"/>
  <c r="EU21" i="4"/>
  <c r="EV21" i="4"/>
  <c r="EU22" i="4"/>
  <c r="EV22" i="4"/>
  <c r="EU23" i="4"/>
  <c r="EV23" i="4"/>
  <c r="EU24" i="4"/>
  <c r="EV24" i="4"/>
  <c r="EU25" i="4"/>
  <c r="EV25" i="4"/>
  <c r="EU26" i="4"/>
  <c r="EV26" i="4"/>
  <c r="EU27" i="4"/>
  <c r="EV27" i="4"/>
  <c r="EU28" i="4"/>
  <c r="EV28" i="4"/>
  <c r="EU29" i="4"/>
  <c r="EV29" i="4"/>
  <c r="EU30" i="4"/>
  <c r="EV30" i="4"/>
  <c r="EU31" i="4"/>
  <c r="EV31" i="4"/>
  <c r="EU32" i="4"/>
  <c r="EV32" i="4"/>
  <c r="EU33" i="4"/>
  <c r="EV33" i="4"/>
  <c r="EU34" i="4"/>
  <c r="EV34" i="4"/>
  <c r="EU35" i="4"/>
  <c r="EV35" i="4"/>
  <c r="EU36" i="4"/>
  <c r="EV36" i="4"/>
  <c r="EU37" i="4"/>
  <c r="EV37" i="4"/>
  <c r="EU38" i="4"/>
  <c r="EV38" i="4"/>
  <c r="EU39" i="4"/>
  <c r="EV39" i="4"/>
  <c r="EU40" i="4"/>
  <c r="EV40" i="4"/>
  <c r="EU41" i="4"/>
  <c r="EV41" i="4"/>
  <c r="EU42" i="4"/>
  <c r="EV42" i="4"/>
  <c r="EU43" i="4"/>
  <c r="EV43" i="4"/>
  <c r="EU44" i="4"/>
  <c r="EV44" i="4"/>
  <c r="EU45" i="4"/>
  <c r="EV45" i="4"/>
  <c r="EU46" i="4"/>
  <c r="EV46" i="4"/>
  <c r="EU47" i="4"/>
  <c r="EV47" i="4"/>
  <c r="EU48" i="4"/>
  <c r="EV48" i="4"/>
  <c r="EU49" i="4"/>
  <c r="EV49" i="4"/>
  <c r="EU50" i="4"/>
  <c r="EV50" i="4"/>
  <c r="EU51" i="4"/>
  <c r="EV51" i="4"/>
  <c r="EU52" i="4"/>
  <c r="EV52" i="4"/>
  <c r="EV7" i="4"/>
  <c r="EU7" i="4"/>
  <c r="EW13" i="2"/>
  <c r="EW15" i="2"/>
  <c r="EW21" i="2"/>
  <c r="EW23" i="2"/>
  <c r="EW28" i="2"/>
  <c r="EW29" i="2"/>
  <c r="EW33" i="2"/>
  <c r="EW36" i="2"/>
  <c r="EW42" i="2"/>
  <c r="EW50" i="2"/>
  <c r="EU13" i="2"/>
  <c r="EU15" i="2"/>
  <c r="EU21" i="2"/>
  <c r="EU23" i="2"/>
  <c r="EU28" i="2"/>
  <c r="EU29" i="2"/>
  <c r="EU33" i="2"/>
  <c r="EU36" i="2"/>
  <c r="EU42" i="2"/>
  <c r="EU50" i="2"/>
  <c r="EW51" i="4" l="1"/>
  <c r="EW49" i="4"/>
  <c r="EX49" i="4" s="1"/>
  <c r="HT47" i="1" s="1"/>
  <c r="EW47" i="4"/>
  <c r="EX47" i="4" s="1"/>
  <c r="HT45" i="1" s="1"/>
  <c r="EW45" i="4"/>
  <c r="EX45" i="4" s="1"/>
  <c r="HT43" i="1" s="1"/>
  <c r="EW43" i="4"/>
  <c r="EX43" i="4" s="1"/>
  <c r="HT41" i="1" s="1"/>
  <c r="EW41" i="4"/>
  <c r="EW39" i="4"/>
  <c r="EX39" i="4" s="1"/>
  <c r="HT37" i="1" s="1"/>
  <c r="EW37" i="4"/>
  <c r="EX37" i="4" s="1"/>
  <c r="HT35" i="1" s="1"/>
  <c r="EW11" i="4"/>
  <c r="EX11" i="4" s="1"/>
  <c r="HT9" i="1" s="1"/>
  <c r="DL37" i="5"/>
  <c r="HU35" i="1" s="1"/>
  <c r="EW52" i="4"/>
  <c r="EX52" i="4" s="1"/>
  <c r="HT50" i="1" s="1"/>
  <c r="EW50" i="4"/>
  <c r="EX50" i="4" s="1"/>
  <c r="HT48" i="1" s="1"/>
  <c r="EW48" i="4"/>
  <c r="EW46" i="4"/>
  <c r="EW44" i="4"/>
  <c r="EW42" i="4"/>
  <c r="EX42" i="4" s="1"/>
  <c r="HT40" i="1" s="1"/>
  <c r="EW40" i="4"/>
  <c r="EW38" i="4"/>
  <c r="EX38" i="4" s="1"/>
  <c r="HT36" i="1" s="1"/>
  <c r="DL11" i="5"/>
  <c r="HU9" i="1" s="1"/>
  <c r="EX48" i="4"/>
  <c r="HT46" i="1" s="1"/>
  <c r="EX41" i="4"/>
  <c r="HT39" i="1" s="1"/>
  <c r="EX40" i="4"/>
  <c r="HT38" i="1" s="1"/>
  <c r="EX46" i="4"/>
  <c r="HT44" i="1" s="1"/>
  <c r="EX51" i="4"/>
  <c r="HT49" i="1" s="1"/>
  <c r="EX44" i="4"/>
  <c r="HT42" i="1" s="1"/>
  <c r="EU27" i="2"/>
  <c r="EU8" i="2"/>
  <c r="EU31" i="2"/>
  <c r="EU39" i="2"/>
  <c r="EU7" i="2"/>
  <c r="EU32" i="2"/>
  <c r="EU18" i="2"/>
  <c r="EU51" i="2"/>
  <c r="EU37" i="2"/>
  <c r="EU30" i="2"/>
  <c r="EU19" i="2"/>
  <c r="EU43" i="2"/>
  <c r="EU48" i="2"/>
  <c r="EU16" i="2"/>
  <c r="EU40" i="2"/>
  <c r="EU47" i="2"/>
  <c r="EU44" i="2"/>
  <c r="EU49" i="2"/>
  <c r="EU34" i="2"/>
  <c r="EU14" i="2"/>
  <c r="EU41" i="2"/>
  <c r="EU10" i="2"/>
  <c r="EU25" i="2"/>
  <c r="EU22" i="2"/>
  <c r="EU26" i="2"/>
  <c r="EU45" i="2"/>
  <c r="EU9" i="2"/>
  <c r="EU35" i="2"/>
  <c r="EU20" i="2"/>
  <c r="EU12" i="2"/>
  <c r="EU46" i="2"/>
  <c r="EU11" i="2"/>
  <c r="EU52" i="2"/>
  <c r="EU17" i="2"/>
  <c r="EU24" i="2"/>
  <c r="EU38" i="2"/>
  <c r="EW49" i="2"/>
  <c r="EW27" i="2"/>
  <c r="EW8" i="2"/>
  <c r="EW31" i="2"/>
  <c r="EW39" i="2"/>
  <c r="EW7" i="2"/>
  <c r="EW32" i="2"/>
  <c r="EW18" i="2"/>
  <c r="EW51" i="2"/>
  <c r="EW37" i="2"/>
  <c r="EW30" i="2"/>
  <c r="EW19" i="2"/>
  <c r="EW43" i="2"/>
  <c r="EW48" i="2"/>
  <c r="EW16" i="2"/>
  <c r="EW40" i="2"/>
  <c r="EW47" i="2"/>
  <c r="EW44" i="2"/>
  <c r="EW34" i="2"/>
  <c r="EW45" i="2"/>
  <c r="EW14" i="2"/>
  <c r="EW41" i="2"/>
  <c r="EW10" i="2"/>
  <c r="EW25" i="2"/>
  <c r="EW22" i="2"/>
  <c r="EW26" i="2"/>
  <c r="EW9" i="2"/>
  <c r="EW24" i="2"/>
  <c r="EW17" i="2"/>
  <c r="EW52" i="2"/>
  <c r="EW11" i="2"/>
  <c r="EW46" i="2"/>
  <c r="EW12" i="2"/>
  <c r="EW20" i="2"/>
  <c r="EW35" i="2"/>
  <c r="EW38" i="2"/>
  <c r="HO26" i="1" l="1"/>
  <c r="HP26" i="1"/>
  <c r="HN48" i="1"/>
  <c r="HO48" i="1"/>
  <c r="HP48" i="1"/>
  <c r="DG8" i="5"/>
  <c r="DH8" i="5"/>
  <c r="DG9" i="5"/>
  <c r="DH9" i="5"/>
  <c r="DG10" i="5"/>
  <c r="DH10" i="5"/>
  <c r="DG11" i="5"/>
  <c r="DI11" i="5" s="1"/>
  <c r="HO9" i="1" s="1"/>
  <c r="DH11" i="5"/>
  <c r="DG12" i="5"/>
  <c r="DH12" i="5"/>
  <c r="DG13" i="5"/>
  <c r="DH13" i="5"/>
  <c r="DG14" i="5"/>
  <c r="DH14" i="5"/>
  <c r="DG15" i="5"/>
  <c r="DH15" i="5"/>
  <c r="DG16" i="5"/>
  <c r="DH16" i="5"/>
  <c r="DG17" i="5"/>
  <c r="DH17" i="5"/>
  <c r="DG18" i="5"/>
  <c r="DH18" i="5"/>
  <c r="DG19" i="5"/>
  <c r="DH19" i="5"/>
  <c r="DG20" i="5"/>
  <c r="DH20" i="5"/>
  <c r="DG21" i="5"/>
  <c r="DH21" i="5"/>
  <c r="DG22" i="5"/>
  <c r="DH22" i="5"/>
  <c r="DG23" i="5"/>
  <c r="DH23" i="5"/>
  <c r="DG24" i="5"/>
  <c r="DH24" i="5"/>
  <c r="DG25" i="5"/>
  <c r="DH25" i="5"/>
  <c r="DG26" i="5"/>
  <c r="DH26" i="5"/>
  <c r="DG27" i="5"/>
  <c r="DH27" i="5"/>
  <c r="DG29" i="5"/>
  <c r="DH29" i="5"/>
  <c r="DG30" i="5"/>
  <c r="DH30" i="5"/>
  <c r="DG31" i="5"/>
  <c r="DH31" i="5"/>
  <c r="DG32" i="5"/>
  <c r="DH32" i="5"/>
  <c r="DG33" i="5"/>
  <c r="DH33" i="5"/>
  <c r="DG34" i="5"/>
  <c r="DH34" i="5"/>
  <c r="DG35" i="5"/>
  <c r="DH35" i="5"/>
  <c r="DG36" i="5"/>
  <c r="DH36" i="5"/>
  <c r="DG37" i="5"/>
  <c r="DI37" i="5" s="1"/>
  <c r="HO35" i="1" s="1"/>
  <c r="DH37" i="5"/>
  <c r="DG38" i="5"/>
  <c r="DH38" i="5"/>
  <c r="DG39" i="5"/>
  <c r="DH39" i="5"/>
  <c r="DG40" i="5"/>
  <c r="DH40" i="5"/>
  <c r="DG41" i="5"/>
  <c r="DH41" i="5"/>
  <c r="DG42" i="5"/>
  <c r="DH42" i="5"/>
  <c r="DG43" i="5"/>
  <c r="DH43" i="5"/>
  <c r="DG44" i="5"/>
  <c r="DH44" i="5"/>
  <c r="DG45" i="5"/>
  <c r="DH45" i="5"/>
  <c r="DG46" i="5"/>
  <c r="DH46" i="5"/>
  <c r="DG47" i="5"/>
  <c r="DH47" i="5"/>
  <c r="DG48" i="5"/>
  <c r="DH48" i="5"/>
  <c r="DG49" i="5"/>
  <c r="DH49" i="5"/>
  <c r="DG51" i="5"/>
  <c r="DH51" i="5"/>
  <c r="DG52" i="5"/>
  <c r="DH52" i="5"/>
  <c r="DH7" i="5"/>
  <c r="DG7" i="5"/>
  <c r="EQ8" i="4"/>
  <c r="ER8" i="4"/>
  <c r="EQ9" i="4"/>
  <c r="ER9" i="4"/>
  <c r="EQ10" i="4"/>
  <c r="ER10" i="4"/>
  <c r="EQ11" i="4"/>
  <c r="ES11" i="4" s="1"/>
  <c r="ET11" i="4" s="1"/>
  <c r="HN9" i="1" s="1"/>
  <c r="ER11" i="4"/>
  <c r="EQ12" i="4"/>
  <c r="ER12" i="4"/>
  <c r="EQ13" i="4"/>
  <c r="ER13" i="4"/>
  <c r="EQ14" i="4"/>
  <c r="ER14" i="4"/>
  <c r="EQ15" i="4"/>
  <c r="ER15" i="4"/>
  <c r="EQ16" i="4"/>
  <c r="ER16" i="4"/>
  <c r="EQ17" i="4"/>
  <c r="ER17" i="4"/>
  <c r="EQ18" i="4"/>
  <c r="ER18" i="4"/>
  <c r="EQ19" i="4"/>
  <c r="ER19" i="4"/>
  <c r="EQ20" i="4"/>
  <c r="ER20" i="4"/>
  <c r="EQ21" i="4"/>
  <c r="ER21" i="4"/>
  <c r="EQ22" i="4"/>
  <c r="ER22" i="4"/>
  <c r="EQ23" i="4"/>
  <c r="ER23" i="4"/>
  <c r="EQ24" i="4"/>
  <c r="ER24" i="4"/>
  <c r="EQ25" i="4"/>
  <c r="ER25" i="4"/>
  <c r="EQ26" i="4"/>
  <c r="ER26" i="4"/>
  <c r="EQ27" i="4"/>
  <c r="ER27" i="4"/>
  <c r="EQ29" i="4"/>
  <c r="ER29" i="4"/>
  <c r="EQ30" i="4"/>
  <c r="ER30" i="4"/>
  <c r="EQ31" i="4"/>
  <c r="ER31" i="4"/>
  <c r="EQ32" i="4"/>
  <c r="ER32" i="4"/>
  <c r="EQ33" i="4"/>
  <c r="ER33" i="4"/>
  <c r="EQ34" i="4"/>
  <c r="ER34" i="4"/>
  <c r="EQ35" i="4"/>
  <c r="ER35" i="4"/>
  <c r="EQ36" i="4"/>
  <c r="ER36" i="4"/>
  <c r="EQ37" i="4"/>
  <c r="ER37" i="4"/>
  <c r="EQ38" i="4"/>
  <c r="ER38" i="4"/>
  <c r="EQ39" i="4"/>
  <c r="ER39" i="4"/>
  <c r="EQ40" i="4"/>
  <c r="ER40" i="4"/>
  <c r="EQ41" i="4"/>
  <c r="ER41" i="4"/>
  <c r="EQ42" i="4"/>
  <c r="ER42" i="4"/>
  <c r="EQ43" i="4"/>
  <c r="ER43" i="4"/>
  <c r="EQ44" i="4"/>
  <c r="ER44" i="4"/>
  <c r="EQ45" i="4"/>
  <c r="ER45" i="4"/>
  <c r="EQ46" i="4"/>
  <c r="ER46" i="4"/>
  <c r="EQ47" i="4"/>
  <c r="ER47" i="4"/>
  <c r="EQ48" i="4"/>
  <c r="ER48" i="4"/>
  <c r="EQ49" i="4"/>
  <c r="ER49" i="4"/>
  <c r="EQ51" i="4"/>
  <c r="ER51" i="4"/>
  <c r="EQ52" i="4"/>
  <c r="ER52" i="4"/>
  <c r="ER7" i="4"/>
  <c r="EQ7" i="4"/>
  <c r="EV28" i="2"/>
  <c r="EV50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41" i="2"/>
  <c r="ES42" i="2"/>
  <c r="ES43" i="2"/>
  <c r="ES44" i="2"/>
  <c r="ES45" i="2"/>
  <c r="ES46" i="2"/>
  <c r="ES47" i="2"/>
  <c r="ES48" i="2"/>
  <c r="ES49" i="2"/>
  <c r="ES51" i="2"/>
  <c r="ES52" i="2"/>
  <c r="ES7" i="2"/>
  <c r="EQ8" i="2"/>
  <c r="EQ9" i="2"/>
  <c r="EQ10" i="2"/>
  <c r="EQ11" i="2"/>
  <c r="EQ12" i="2"/>
  <c r="EQ13" i="2"/>
  <c r="EQ14" i="2"/>
  <c r="EQ15" i="2"/>
  <c r="EQ16" i="2"/>
  <c r="EQ17" i="2"/>
  <c r="EQ18" i="2"/>
  <c r="EQ19" i="2"/>
  <c r="EQ20" i="2"/>
  <c r="EQ21" i="2"/>
  <c r="EQ22" i="2"/>
  <c r="EQ23" i="2"/>
  <c r="EQ24" i="2"/>
  <c r="EQ25" i="2"/>
  <c r="EQ26" i="2"/>
  <c r="EQ27" i="2"/>
  <c r="EQ29" i="2"/>
  <c r="EQ30" i="2"/>
  <c r="EQ31" i="2"/>
  <c r="EQ32" i="2"/>
  <c r="EQ33" i="2"/>
  <c r="EQ34" i="2"/>
  <c r="EQ35" i="2"/>
  <c r="EQ36" i="2"/>
  <c r="EQ37" i="2"/>
  <c r="EQ38" i="2"/>
  <c r="EQ39" i="2"/>
  <c r="EQ40" i="2"/>
  <c r="EQ41" i="2"/>
  <c r="EQ42" i="2"/>
  <c r="EQ43" i="2"/>
  <c r="EQ44" i="2"/>
  <c r="EQ45" i="2"/>
  <c r="EQ46" i="2"/>
  <c r="EQ47" i="2"/>
  <c r="EQ48" i="2"/>
  <c r="EQ49" i="2"/>
  <c r="EQ51" i="2"/>
  <c r="EQ52" i="2"/>
  <c r="EQ7" i="2"/>
  <c r="ES37" i="4" l="1"/>
  <c r="ET37" i="4" s="1"/>
  <c r="HN35" i="1" s="1"/>
  <c r="ES12" i="4"/>
  <c r="ET12" i="4" s="1"/>
  <c r="HN10" i="1" s="1"/>
  <c r="HH26" i="1"/>
  <c r="HI26" i="1"/>
  <c r="HJ26" i="1"/>
  <c r="HH48" i="1"/>
  <c r="HI48" i="1"/>
  <c r="HJ48" i="1"/>
  <c r="DD8" i="5"/>
  <c r="DE8" i="5"/>
  <c r="DD9" i="5"/>
  <c r="DE9" i="5"/>
  <c r="DD10" i="5"/>
  <c r="DE10" i="5"/>
  <c r="DD11" i="5"/>
  <c r="DF11" i="5" s="1"/>
  <c r="HI9" i="1" s="1"/>
  <c r="DE11" i="5"/>
  <c r="DD12" i="5"/>
  <c r="DE12" i="5"/>
  <c r="DD13" i="5"/>
  <c r="DE13" i="5"/>
  <c r="DD14" i="5"/>
  <c r="DE14" i="5"/>
  <c r="DD15" i="5"/>
  <c r="DE15" i="5"/>
  <c r="DD16" i="5"/>
  <c r="DE16" i="5"/>
  <c r="DD17" i="5"/>
  <c r="DE17" i="5"/>
  <c r="DD18" i="5"/>
  <c r="DE18" i="5"/>
  <c r="DD19" i="5"/>
  <c r="DE19" i="5"/>
  <c r="DD20" i="5"/>
  <c r="DE20" i="5"/>
  <c r="DD21" i="5"/>
  <c r="DE21" i="5"/>
  <c r="DD22" i="5"/>
  <c r="DE22" i="5"/>
  <c r="DD23" i="5"/>
  <c r="DE23" i="5"/>
  <c r="DD24" i="5"/>
  <c r="DE24" i="5"/>
  <c r="DD25" i="5"/>
  <c r="DE25" i="5"/>
  <c r="DD26" i="5"/>
  <c r="DE26" i="5"/>
  <c r="DD27" i="5"/>
  <c r="DE27" i="5"/>
  <c r="DD29" i="5"/>
  <c r="DE29" i="5"/>
  <c r="DD30" i="5"/>
  <c r="DE30" i="5"/>
  <c r="DD31" i="5"/>
  <c r="DE31" i="5"/>
  <c r="DD32" i="5"/>
  <c r="DE32" i="5"/>
  <c r="DD33" i="5"/>
  <c r="DE33" i="5"/>
  <c r="DD34" i="5"/>
  <c r="DE34" i="5"/>
  <c r="DD35" i="5"/>
  <c r="DE35" i="5"/>
  <c r="DD36" i="5"/>
  <c r="DE36" i="5"/>
  <c r="DD37" i="5"/>
  <c r="DE37" i="5"/>
  <c r="DD38" i="5"/>
  <c r="DE38" i="5"/>
  <c r="DD39" i="5"/>
  <c r="DE39" i="5"/>
  <c r="DD40" i="5"/>
  <c r="DE40" i="5"/>
  <c r="DD41" i="5"/>
  <c r="DE41" i="5"/>
  <c r="DD42" i="5"/>
  <c r="DE42" i="5"/>
  <c r="DD43" i="5"/>
  <c r="DE43" i="5"/>
  <c r="DD44" i="5"/>
  <c r="DE44" i="5"/>
  <c r="DD45" i="5"/>
  <c r="DE45" i="5"/>
  <c r="DD46" i="5"/>
  <c r="DE46" i="5"/>
  <c r="DD47" i="5"/>
  <c r="DE47" i="5"/>
  <c r="DD48" i="5"/>
  <c r="DE48" i="5"/>
  <c r="DD49" i="5"/>
  <c r="DE49" i="5"/>
  <c r="DD51" i="5"/>
  <c r="DE51" i="5"/>
  <c r="DD52" i="5"/>
  <c r="DE52" i="5"/>
  <c r="DE7" i="5"/>
  <c r="DD7" i="5"/>
  <c r="EM8" i="4"/>
  <c r="EN8" i="4"/>
  <c r="EM9" i="4"/>
  <c r="EN9" i="4"/>
  <c r="EM10" i="4"/>
  <c r="EN10" i="4"/>
  <c r="EM11" i="4"/>
  <c r="EN11" i="4"/>
  <c r="EM12" i="4"/>
  <c r="EN12" i="4"/>
  <c r="EM13" i="4"/>
  <c r="EN13" i="4"/>
  <c r="EM14" i="4"/>
  <c r="EN14" i="4"/>
  <c r="EM15" i="4"/>
  <c r="EN15" i="4"/>
  <c r="EM16" i="4"/>
  <c r="EN16" i="4"/>
  <c r="EM17" i="4"/>
  <c r="EN17" i="4"/>
  <c r="EM18" i="4"/>
  <c r="EN18" i="4"/>
  <c r="EM19" i="4"/>
  <c r="EN19" i="4"/>
  <c r="EM20" i="4"/>
  <c r="EN20" i="4"/>
  <c r="EM21" i="4"/>
  <c r="EN21" i="4"/>
  <c r="EM22" i="4"/>
  <c r="EN22" i="4"/>
  <c r="EM23" i="4"/>
  <c r="EN23" i="4"/>
  <c r="EM24" i="4"/>
  <c r="EN24" i="4"/>
  <c r="EM25" i="4"/>
  <c r="EN25" i="4"/>
  <c r="EM26" i="4"/>
  <c r="EN26" i="4"/>
  <c r="EM27" i="4"/>
  <c r="EN27" i="4"/>
  <c r="EM29" i="4"/>
  <c r="EN29" i="4"/>
  <c r="EM30" i="4"/>
  <c r="EN30" i="4"/>
  <c r="EM31" i="4"/>
  <c r="EN31" i="4"/>
  <c r="EM32" i="4"/>
  <c r="EN32" i="4"/>
  <c r="EM33" i="4"/>
  <c r="EN33" i="4"/>
  <c r="EM34" i="4"/>
  <c r="EN34" i="4"/>
  <c r="EM35" i="4"/>
  <c r="EN35" i="4"/>
  <c r="EM36" i="4"/>
  <c r="EN36" i="4"/>
  <c r="EM37" i="4"/>
  <c r="EN37" i="4"/>
  <c r="EM38" i="4"/>
  <c r="EN38" i="4"/>
  <c r="EM39" i="4"/>
  <c r="EN39" i="4"/>
  <c r="EM40" i="4"/>
  <c r="EN40" i="4"/>
  <c r="EM41" i="4"/>
  <c r="EN41" i="4"/>
  <c r="EM42" i="4"/>
  <c r="EN42" i="4"/>
  <c r="EM43" i="4"/>
  <c r="EN43" i="4"/>
  <c r="EM44" i="4"/>
  <c r="EN44" i="4"/>
  <c r="EM45" i="4"/>
  <c r="EN45" i="4"/>
  <c r="EM46" i="4"/>
  <c r="EN46" i="4"/>
  <c r="EM47" i="4"/>
  <c r="EN47" i="4"/>
  <c r="EM48" i="4"/>
  <c r="EN48" i="4"/>
  <c r="EM49" i="4"/>
  <c r="EN49" i="4"/>
  <c r="EM51" i="4"/>
  <c r="EN51" i="4"/>
  <c r="EM52" i="4"/>
  <c r="EN52" i="4"/>
  <c r="EN7" i="4"/>
  <c r="EM7" i="4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41" i="2"/>
  <c r="EO42" i="2"/>
  <c r="EO43" i="2"/>
  <c r="EO44" i="2"/>
  <c r="EO45" i="2"/>
  <c r="EO46" i="2"/>
  <c r="EO47" i="2"/>
  <c r="EO48" i="2"/>
  <c r="EO49" i="2"/>
  <c r="EO51" i="2"/>
  <c r="EO52" i="2"/>
  <c r="EO7" i="2"/>
  <c r="EM8" i="2"/>
  <c r="EM9" i="2"/>
  <c r="EM10" i="2"/>
  <c r="EM11" i="2"/>
  <c r="EM12" i="2"/>
  <c r="EM13" i="2"/>
  <c r="EM14" i="2"/>
  <c r="EM15" i="2"/>
  <c r="EM16" i="2"/>
  <c r="EM17" i="2"/>
  <c r="EM18" i="2"/>
  <c r="EM19" i="2"/>
  <c r="EM20" i="2"/>
  <c r="EM21" i="2"/>
  <c r="EM22" i="2"/>
  <c r="EM23" i="2"/>
  <c r="EM24" i="2"/>
  <c r="EM25" i="2"/>
  <c r="EM26" i="2"/>
  <c r="EM27" i="2"/>
  <c r="EM29" i="2"/>
  <c r="EM30" i="2"/>
  <c r="EM31" i="2"/>
  <c r="EM32" i="2"/>
  <c r="EM33" i="2"/>
  <c r="EM34" i="2"/>
  <c r="EM35" i="2"/>
  <c r="EM36" i="2"/>
  <c r="EM37" i="2"/>
  <c r="EM38" i="2"/>
  <c r="EM39" i="2"/>
  <c r="EM40" i="2"/>
  <c r="EM41" i="2"/>
  <c r="EM42" i="2"/>
  <c r="EM43" i="2"/>
  <c r="EM44" i="2"/>
  <c r="EM45" i="2"/>
  <c r="EM46" i="2"/>
  <c r="EM47" i="2"/>
  <c r="EM48" i="2"/>
  <c r="EM49" i="2"/>
  <c r="EM51" i="2"/>
  <c r="EM52" i="2"/>
  <c r="EM7" i="2"/>
  <c r="EO11" i="4" l="1"/>
  <c r="EP11" i="4" s="1"/>
  <c r="HH9" i="1" s="1"/>
  <c r="EO37" i="4"/>
  <c r="EP37" i="4" s="1"/>
  <c r="HH35" i="1" s="1"/>
  <c r="DF37" i="5"/>
  <c r="HI35" i="1" s="1"/>
  <c r="EZ48" i="2"/>
  <c r="FD48" i="2"/>
  <c r="EV48" i="2"/>
  <c r="ER48" i="2"/>
  <c r="EZ23" i="2"/>
  <c r="FD23" i="2"/>
  <c r="EV23" i="2"/>
  <c r="ER23" i="2"/>
  <c r="ET23" i="2" s="1"/>
  <c r="HP21" i="1" s="1"/>
  <c r="EZ11" i="2"/>
  <c r="FB11" i="2" s="1"/>
  <c r="IB9" i="1" s="1"/>
  <c r="FD11" i="2"/>
  <c r="FF11" i="2" s="1"/>
  <c r="IH9" i="1" s="1"/>
  <c r="EV11" i="2"/>
  <c r="EX11" i="2" s="1"/>
  <c r="HV9" i="1" s="1"/>
  <c r="ER11" i="2"/>
  <c r="ET11" i="2" s="1"/>
  <c r="HP9" i="1" s="1"/>
  <c r="EZ36" i="2"/>
  <c r="FD36" i="2"/>
  <c r="EV36" i="2"/>
  <c r="ER36" i="2"/>
  <c r="EZ47" i="2"/>
  <c r="FD47" i="2"/>
  <c r="EV47" i="2"/>
  <c r="ER47" i="2"/>
  <c r="EZ35" i="2"/>
  <c r="FD35" i="2"/>
  <c r="EV35" i="2"/>
  <c r="ER35" i="2"/>
  <c r="EZ22" i="2"/>
  <c r="FD22" i="2"/>
  <c r="EV22" i="2"/>
  <c r="ER22" i="2"/>
  <c r="EZ10" i="2"/>
  <c r="FD10" i="2"/>
  <c r="EV10" i="2"/>
  <c r="ER10" i="2"/>
  <c r="EZ51" i="2"/>
  <c r="FD51" i="2"/>
  <c r="ER51" i="2"/>
  <c r="EV51" i="2"/>
  <c r="EZ38" i="2"/>
  <c r="FB38" i="2" s="1"/>
  <c r="IB36" i="1" s="1"/>
  <c r="FD38" i="2"/>
  <c r="EV38" i="2"/>
  <c r="EX38" i="2" s="1"/>
  <c r="HV36" i="1" s="1"/>
  <c r="ER38" i="2"/>
  <c r="EZ25" i="2"/>
  <c r="FD25" i="2"/>
  <c r="EV25" i="2"/>
  <c r="ER25" i="2"/>
  <c r="EZ21" i="2"/>
  <c r="FD21" i="2"/>
  <c r="EV21" i="2"/>
  <c r="ER21" i="2"/>
  <c r="EZ9" i="2"/>
  <c r="FD9" i="2"/>
  <c r="EV9" i="2"/>
  <c r="ER9" i="2"/>
  <c r="EZ33" i="2"/>
  <c r="FD33" i="2"/>
  <c r="EV33" i="2"/>
  <c r="ER33" i="2"/>
  <c r="EZ20" i="2"/>
  <c r="FD20" i="2"/>
  <c r="EV20" i="2"/>
  <c r="ER20" i="2"/>
  <c r="EZ8" i="2"/>
  <c r="FD8" i="2"/>
  <c r="EV8" i="2"/>
  <c r="ER8" i="2"/>
  <c r="EZ44" i="2"/>
  <c r="FD44" i="2"/>
  <c r="EV44" i="2"/>
  <c r="ER44" i="2"/>
  <c r="EZ32" i="2"/>
  <c r="FD32" i="2"/>
  <c r="EV32" i="2"/>
  <c r="ER32" i="2"/>
  <c r="EZ19" i="2"/>
  <c r="FD19" i="2"/>
  <c r="EV19" i="2"/>
  <c r="ER19" i="2"/>
  <c r="EZ46" i="2"/>
  <c r="FD46" i="2"/>
  <c r="EV46" i="2"/>
  <c r="ER46" i="2"/>
  <c r="EZ34" i="2"/>
  <c r="FD34" i="2"/>
  <c r="EV34" i="2"/>
  <c r="ER34" i="2"/>
  <c r="EZ45" i="2"/>
  <c r="FD45" i="2"/>
  <c r="EV45" i="2"/>
  <c r="ER45" i="2"/>
  <c r="EZ43" i="2"/>
  <c r="FD43" i="2"/>
  <c r="EV43" i="2"/>
  <c r="ER43" i="2"/>
  <c r="EZ31" i="2"/>
  <c r="FD31" i="2"/>
  <c r="EV31" i="2"/>
  <c r="ER31" i="2"/>
  <c r="FD18" i="2"/>
  <c r="EZ18" i="2"/>
  <c r="EV18" i="2"/>
  <c r="ER18" i="2"/>
  <c r="FD42" i="2"/>
  <c r="EZ42" i="2"/>
  <c r="EV42" i="2"/>
  <c r="ER42" i="2"/>
  <c r="FD30" i="2"/>
  <c r="EZ30" i="2"/>
  <c r="EV30" i="2"/>
  <c r="ER30" i="2"/>
  <c r="FD17" i="2"/>
  <c r="EZ17" i="2"/>
  <c r="EV17" i="2"/>
  <c r="ER17" i="2"/>
  <c r="FD29" i="2"/>
  <c r="EZ29" i="2"/>
  <c r="EV29" i="2"/>
  <c r="ER29" i="2"/>
  <c r="EZ16" i="2"/>
  <c r="FD16" i="2"/>
  <c r="EV16" i="2"/>
  <c r="ER16" i="2"/>
  <c r="EZ15" i="2"/>
  <c r="FD15" i="2"/>
  <c r="ER15" i="2"/>
  <c r="EV15" i="2"/>
  <c r="FD41" i="2"/>
  <c r="EZ41" i="2"/>
  <c r="EV41" i="2"/>
  <c r="ER41" i="2"/>
  <c r="FD7" i="2"/>
  <c r="EZ7" i="2"/>
  <c r="ER7" i="2"/>
  <c r="EV7" i="2"/>
  <c r="EZ40" i="2"/>
  <c r="FD40" i="2"/>
  <c r="EV40" i="2"/>
  <c r="ER40" i="2"/>
  <c r="EZ27" i="2"/>
  <c r="FD27" i="2"/>
  <c r="ER27" i="2"/>
  <c r="EV27" i="2"/>
  <c r="EZ52" i="2"/>
  <c r="FD52" i="2"/>
  <c r="EV52" i="2"/>
  <c r="ER52" i="2"/>
  <c r="EZ39" i="2"/>
  <c r="FD39" i="2"/>
  <c r="EV39" i="2"/>
  <c r="ER39" i="2"/>
  <c r="EZ26" i="2"/>
  <c r="FD26" i="2"/>
  <c r="EV26" i="2"/>
  <c r="ER26" i="2"/>
  <c r="EZ14" i="2"/>
  <c r="FD14" i="2"/>
  <c r="EV14" i="2"/>
  <c r="ER14" i="2"/>
  <c r="EZ13" i="2"/>
  <c r="FD13" i="2"/>
  <c r="EV13" i="2"/>
  <c r="ER13" i="2"/>
  <c r="EZ49" i="2"/>
  <c r="FD49" i="2"/>
  <c r="EV49" i="2"/>
  <c r="ER49" i="2"/>
  <c r="EZ37" i="2"/>
  <c r="FB37" i="2" s="1"/>
  <c r="IB35" i="1" s="1"/>
  <c r="FD37" i="2"/>
  <c r="FF37" i="2" s="1"/>
  <c r="IH35" i="1" s="1"/>
  <c r="EV37" i="2"/>
  <c r="EX37" i="2" s="1"/>
  <c r="HV35" i="1" s="1"/>
  <c r="ER37" i="2"/>
  <c r="ET37" i="2" s="1"/>
  <c r="HP35" i="1" s="1"/>
  <c r="EZ24" i="2"/>
  <c r="FD24" i="2"/>
  <c r="EV24" i="2"/>
  <c r="ER24" i="2"/>
  <c r="EZ12" i="2"/>
  <c r="FD12" i="2"/>
  <c r="EV12" i="2"/>
  <c r="EX12" i="2" s="1"/>
  <c r="HV10" i="1" s="1"/>
  <c r="ER12" i="2"/>
  <c r="HB26" i="1"/>
  <c r="HC26" i="1"/>
  <c r="HD26" i="1"/>
  <c r="HB48" i="1"/>
  <c r="HC48" i="1"/>
  <c r="HD48" i="1"/>
  <c r="DA8" i="5"/>
  <c r="DB8" i="5"/>
  <c r="DA9" i="5"/>
  <c r="DB9" i="5"/>
  <c r="DA10" i="5"/>
  <c r="DB10" i="5"/>
  <c r="DA11" i="5"/>
  <c r="DC11" i="5" s="1"/>
  <c r="HC9" i="1" s="1"/>
  <c r="DB11" i="5"/>
  <c r="DA12" i="5"/>
  <c r="DB12" i="5"/>
  <c r="DA13" i="5"/>
  <c r="DB13" i="5"/>
  <c r="DA14" i="5"/>
  <c r="DB14" i="5"/>
  <c r="DA15" i="5"/>
  <c r="DB15" i="5"/>
  <c r="DA16" i="5"/>
  <c r="DB16" i="5"/>
  <c r="DA17" i="5"/>
  <c r="DB17" i="5"/>
  <c r="DA18" i="5"/>
  <c r="DB18" i="5"/>
  <c r="DA19" i="5"/>
  <c r="DB19" i="5"/>
  <c r="DA20" i="5"/>
  <c r="DB20" i="5"/>
  <c r="DA21" i="5"/>
  <c r="DB21" i="5"/>
  <c r="DA22" i="5"/>
  <c r="DB22" i="5"/>
  <c r="DA23" i="5"/>
  <c r="DB23" i="5"/>
  <c r="DA24" i="5"/>
  <c r="DB24" i="5"/>
  <c r="DA25" i="5"/>
  <c r="DB25" i="5"/>
  <c r="DA26" i="5"/>
  <c r="DB26" i="5"/>
  <c r="DA27" i="5"/>
  <c r="DB27" i="5"/>
  <c r="DA29" i="5"/>
  <c r="DB29" i="5"/>
  <c r="DA30" i="5"/>
  <c r="DB30" i="5"/>
  <c r="DA31" i="5"/>
  <c r="DB31" i="5"/>
  <c r="DA32" i="5"/>
  <c r="DB32" i="5"/>
  <c r="DA33" i="5"/>
  <c r="DB33" i="5"/>
  <c r="DA34" i="5"/>
  <c r="DB34" i="5"/>
  <c r="DA35" i="5"/>
  <c r="DB35" i="5"/>
  <c r="DA36" i="5"/>
  <c r="DB36" i="5"/>
  <c r="DA37" i="5"/>
  <c r="DB37" i="5"/>
  <c r="DA38" i="5"/>
  <c r="DB38" i="5"/>
  <c r="DA39" i="5"/>
  <c r="DB39" i="5"/>
  <c r="DA40" i="5"/>
  <c r="DB40" i="5"/>
  <c r="DA41" i="5"/>
  <c r="DB41" i="5"/>
  <c r="DA42" i="5"/>
  <c r="DB42" i="5"/>
  <c r="DA43" i="5"/>
  <c r="DB43" i="5"/>
  <c r="DA44" i="5"/>
  <c r="DB44" i="5"/>
  <c r="DA45" i="5"/>
  <c r="DB45" i="5"/>
  <c r="DA46" i="5"/>
  <c r="DB46" i="5"/>
  <c r="DA47" i="5"/>
  <c r="DB47" i="5"/>
  <c r="DA48" i="5"/>
  <c r="DB48" i="5"/>
  <c r="DA49" i="5"/>
  <c r="DB49" i="5"/>
  <c r="DA51" i="5"/>
  <c r="DB51" i="5"/>
  <c r="DA52" i="5"/>
  <c r="DB52" i="5"/>
  <c r="DB7" i="5"/>
  <c r="DA7" i="5"/>
  <c r="EI8" i="4"/>
  <c r="EJ8" i="4"/>
  <c r="EI9" i="4"/>
  <c r="EJ9" i="4"/>
  <c r="EI10" i="4"/>
  <c r="EJ10" i="4"/>
  <c r="EI11" i="4"/>
  <c r="EK11" i="4" s="1"/>
  <c r="EL11" i="4" s="1"/>
  <c r="HB9" i="1" s="1"/>
  <c r="EJ11" i="4"/>
  <c r="EI12" i="4"/>
  <c r="EJ12" i="4"/>
  <c r="EI13" i="4"/>
  <c r="EJ13" i="4"/>
  <c r="EI14" i="4"/>
  <c r="EJ14" i="4"/>
  <c r="EI15" i="4"/>
  <c r="EJ15" i="4"/>
  <c r="EI16" i="4"/>
  <c r="EJ16" i="4"/>
  <c r="EI17" i="4"/>
  <c r="EJ17" i="4"/>
  <c r="EI18" i="4"/>
  <c r="EJ18" i="4"/>
  <c r="EI19" i="4"/>
  <c r="EJ19" i="4"/>
  <c r="EI20" i="4"/>
  <c r="EJ20" i="4"/>
  <c r="EI21" i="4"/>
  <c r="EJ21" i="4"/>
  <c r="EI22" i="4"/>
  <c r="EJ22" i="4"/>
  <c r="EI23" i="4"/>
  <c r="EJ23" i="4"/>
  <c r="EI24" i="4"/>
  <c r="EJ24" i="4"/>
  <c r="EI25" i="4"/>
  <c r="EJ25" i="4"/>
  <c r="EI26" i="4"/>
  <c r="EJ26" i="4"/>
  <c r="EI27" i="4"/>
  <c r="EJ27" i="4"/>
  <c r="EI29" i="4"/>
  <c r="EJ29" i="4"/>
  <c r="EI30" i="4"/>
  <c r="EJ30" i="4"/>
  <c r="EI31" i="4"/>
  <c r="EJ31" i="4"/>
  <c r="EI32" i="4"/>
  <c r="EJ32" i="4"/>
  <c r="EI33" i="4"/>
  <c r="EJ33" i="4"/>
  <c r="EI34" i="4"/>
  <c r="EJ34" i="4"/>
  <c r="EI35" i="4"/>
  <c r="EJ35" i="4"/>
  <c r="EI36" i="4"/>
  <c r="EJ36" i="4"/>
  <c r="EI37" i="4"/>
  <c r="EJ37" i="4"/>
  <c r="EI38" i="4"/>
  <c r="EJ38" i="4"/>
  <c r="EI39" i="4"/>
  <c r="EJ39" i="4"/>
  <c r="EI40" i="4"/>
  <c r="EJ40" i="4"/>
  <c r="EI41" i="4"/>
  <c r="EJ41" i="4"/>
  <c r="EI42" i="4"/>
  <c r="EJ42" i="4"/>
  <c r="EI43" i="4"/>
  <c r="EJ43" i="4"/>
  <c r="EI44" i="4"/>
  <c r="EJ44" i="4"/>
  <c r="EI45" i="4"/>
  <c r="EJ45" i="4"/>
  <c r="EI46" i="4"/>
  <c r="EJ46" i="4"/>
  <c r="EI47" i="4"/>
  <c r="EJ47" i="4"/>
  <c r="EI48" i="4"/>
  <c r="EJ48" i="4"/>
  <c r="EI49" i="4"/>
  <c r="EJ49" i="4"/>
  <c r="EI51" i="4"/>
  <c r="EJ51" i="4"/>
  <c r="EI52" i="4"/>
  <c r="EJ52" i="4"/>
  <c r="EJ7" i="4"/>
  <c r="EI7" i="4"/>
  <c r="EK8" i="2"/>
  <c r="EK9" i="2"/>
  <c r="EK10" i="2"/>
  <c r="EK11" i="2"/>
  <c r="EK12" i="2"/>
  <c r="EK13" i="2"/>
  <c r="EK14" i="2"/>
  <c r="EK15" i="2"/>
  <c r="EK16" i="2"/>
  <c r="EK17" i="2"/>
  <c r="EK18" i="2"/>
  <c r="EK19" i="2"/>
  <c r="EK20" i="2"/>
  <c r="EK21" i="2"/>
  <c r="EK22" i="2"/>
  <c r="EK23" i="2"/>
  <c r="EK24" i="2"/>
  <c r="EK25" i="2"/>
  <c r="EK26" i="2"/>
  <c r="EK27" i="2"/>
  <c r="EK29" i="2"/>
  <c r="EK30" i="2"/>
  <c r="EK31" i="2"/>
  <c r="EK32" i="2"/>
  <c r="EK33" i="2"/>
  <c r="EK34" i="2"/>
  <c r="EK35" i="2"/>
  <c r="EK36" i="2"/>
  <c r="EK37" i="2"/>
  <c r="EK38" i="2"/>
  <c r="EK39" i="2"/>
  <c r="EK40" i="2"/>
  <c r="EK41" i="2"/>
  <c r="EK42" i="2"/>
  <c r="EK43" i="2"/>
  <c r="EK44" i="2"/>
  <c r="EK45" i="2"/>
  <c r="EK46" i="2"/>
  <c r="EK47" i="2"/>
  <c r="EK48" i="2"/>
  <c r="EK49" i="2"/>
  <c r="EK51" i="2"/>
  <c r="EK52" i="2"/>
  <c r="EK7" i="2"/>
  <c r="EI8" i="2"/>
  <c r="EI9" i="2"/>
  <c r="EI10" i="2"/>
  <c r="EI11" i="2"/>
  <c r="EI12" i="2"/>
  <c r="EI13" i="2"/>
  <c r="EI14" i="2"/>
  <c r="EI15" i="2"/>
  <c r="EI16" i="2"/>
  <c r="EI17" i="2"/>
  <c r="EI18" i="2"/>
  <c r="EI19" i="2"/>
  <c r="EI20" i="2"/>
  <c r="EI21" i="2"/>
  <c r="EI22" i="2"/>
  <c r="EI23" i="2"/>
  <c r="EI24" i="2"/>
  <c r="EI25" i="2"/>
  <c r="EI26" i="2"/>
  <c r="EI27" i="2"/>
  <c r="EI29" i="2"/>
  <c r="EI30" i="2"/>
  <c r="EI31" i="2"/>
  <c r="EI32" i="2"/>
  <c r="EI33" i="2"/>
  <c r="EI34" i="2"/>
  <c r="EI35" i="2"/>
  <c r="EI36" i="2"/>
  <c r="EI37" i="2"/>
  <c r="EI38" i="2"/>
  <c r="EI39" i="2"/>
  <c r="EI40" i="2"/>
  <c r="EI41" i="2"/>
  <c r="EI42" i="2"/>
  <c r="EI43" i="2"/>
  <c r="EI44" i="2"/>
  <c r="EI45" i="2"/>
  <c r="EI46" i="2"/>
  <c r="EI47" i="2"/>
  <c r="EI48" i="2"/>
  <c r="EI49" i="2"/>
  <c r="EI51" i="2"/>
  <c r="EI52" i="2"/>
  <c r="EI7" i="2"/>
  <c r="DC37" i="5" l="1"/>
  <c r="HC35" i="1" s="1"/>
  <c r="EK37" i="4"/>
  <c r="EL37" i="4" s="1"/>
  <c r="HB35" i="1" s="1"/>
  <c r="GV26" i="1"/>
  <c r="GW26" i="1"/>
  <c r="GX26" i="1"/>
  <c r="GV48" i="1"/>
  <c r="GW48" i="1"/>
  <c r="GX48" i="1"/>
  <c r="CX8" i="5"/>
  <c r="CY8" i="5"/>
  <c r="CX9" i="5"/>
  <c r="CY9" i="5"/>
  <c r="CX10" i="5"/>
  <c r="CY10" i="5"/>
  <c r="CX11" i="5"/>
  <c r="CZ11" i="5" s="1"/>
  <c r="GW9" i="1" s="1"/>
  <c r="CY11" i="5"/>
  <c r="CX12" i="5"/>
  <c r="CY12" i="5"/>
  <c r="CX13" i="5"/>
  <c r="CY13" i="5"/>
  <c r="CX14" i="5"/>
  <c r="CY14" i="5"/>
  <c r="CX15" i="5"/>
  <c r="CY15" i="5"/>
  <c r="CX16" i="5"/>
  <c r="CY16" i="5"/>
  <c r="CX17" i="5"/>
  <c r="CY17" i="5"/>
  <c r="CX18" i="5"/>
  <c r="CY18" i="5"/>
  <c r="CX19" i="5"/>
  <c r="CY19" i="5"/>
  <c r="CX20" i="5"/>
  <c r="CY20" i="5"/>
  <c r="CX21" i="5"/>
  <c r="CY21" i="5"/>
  <c r="CX22" i="5"/>
  <c r="CY22" i="5"/>
  <c r="CX23" i="5"/>
  <c r="CY23" i="5"/>
  <c r="CX24" i="5"/>
  <c r="CY24" i="5"/>
  <c r="CX25" i="5"/>
  <c r="CY25" i="5"/>
  <c r="CX26" i="5"/>
  <c r="CY26" i="5"/>
  <c r="CX27" i="5"/>
  <c r="CY27" i="5"/>
  <c r="CX29" i="5"/>
  <c r="CY29" i="5"/>
  <c r="CX30" i="5"/>
  <c r="CY30" i="5"/>
  <c r="CX31" i="5"/>
  <c r="CY31" i="5"/>
  <c r="CX32" i="5"/>
  <c r="CY32" i="5"/>
  <c r="CX33" i="5"/>
  <c r="CY33" i="5"/>
  <c r="CX34" i="5"/>
  <c r="CY34" i="5"/>
  <c r="CX35" i="5"/>
  <c r="CY35" i="5"/>
  <c r="CX36" i="5"/>
  <c r="CY36" i="5"/>
  <c r="CX37" i="5"/>
  <c r="CZ37" i="5" s="1"/>
  <c r="GW35" i="1" s="1"/>
  <c r="CY37" i="5"/>
  <c r="CX38" i="5"/>
  <c r="CY38" i="5"/>
  <c r="CX39" i="5"/>
  <c r="CY39" i="5"/>
  <c r="CX40" i="5"/>
  <c r="CY40" i="5"/>
  <c r="CX41" i="5"/>
  <c r="CY41" i="5"/>
  <c r="CX42" i="5"/>
  <c r="CY42" i="5"/>
  <c r="CX43" i="5"/>
  <c r="CY43" i="5"/>
  <c r="CX44" i="5"/>
  <c r="CY44" i="5"/>
  <c r="CX45" i="5"/>
  <c r="CY45" i="5"/>
  <c r="CX46" i="5"/>
  <c r="CY46" i="5"/>
  <c r="CX47" i="5"/>
  <c r="CY47" i="5"/>
  <c r="CX48" i="5"/>
  <c r="CY48" i="5"/>
  <c r="CX49" i="5"/>
  <c r="CY49" i="5"/>
  <c r="CX51" i="5"/>
  <c r="CY51" i="5"/>
  <c r="CX52" i="5"/>
  <c r="CY52" i="5"/>
  <c r="CY7" i="5"/>
  <c r="CX7" i="5"/>
  <c r="EE8" i="4"/>
  <c r="EF8" i="4"/>
  <c r="EE9" i="4"/>
  <c r="EF9" i="4"/>
  <c r="EE10" i="4"/>
  <c r="EF10" i="4"/>
  <c r="EE11" i="4"/>
  <c r="EG11" i="4" s="1"/>
  <c r="EH11" i="4" s="1"/>
  <c r="GV9" i="1" s="1"/>
  <c r="EF11" i="4"/>
  <c r="EE12" i="4"/>
  <c r="EF12" i="4"/>
  <c r="EE13" i="4"/>
  <c r="EF13" i="4"/>
  <c r="EE14" i="4"/>
  <c r="EF14" i="4"/>
  <c r="EE15" i="4"/>
  <c r="EF15" i="4"/>
  <c r="EE16" i="4"/>
  <c r="EF16" i="4"/>
  <c r="EE17" i="4"/>
  <c r="EF17" i="4"/>
  <c r="EE18" i="4"/>
  <c r="EF18" i="4"/>
  <c r="EE19" i="4"/>
  <c r="EF19" i="4"/>
  <c r="EE20" i="4"/>
  <c r="EF20" i="4"/>
  <c r="EE21" i="4"/>
  <c r="EF21" i="4"/>
  <c r="EE22" i="4"/>
  <c r="EF22" i="4"/>
  <c r="EE23" i="4"/>
  <c r="EF23" i="4"/>
  <c r="EE24" i="4"/>
  <c r="EF24" i="4"/>
  <c r="EE25" i="4"/>
  <c r="EF25" i="4"/>
  <c r="EE26" i="4"/>
  <c r="EF26" i="4"/>
  <c r="EE27" i="4"/>
  <c r="EF27" i="4"/>
  <c r="EE29" i="4"/>
  <c r="EF29" i="4"/>
  <c r="EE30" i="4"/>
  <c r="EF30" i="4"/>
  <c r="EE31" i="4"/>
  <c r="EF31" i="4"/>
  <c r="EE32" i="4"/>
  <c r="EF32" i="4"/>
  <c r="EE33" i="4"/>
  <c r="EF33" i="4"/>
  <c r="EE34" i="4"/>
  <c r="EF34" i="4"/>
  <c r="EE35" i="4"/>
  <c r="EF35" i="4"/>
  <c r="EE36" i="4"/>
  <c r="EF36" i="4"/>
  <c r="EE37" i="4"/>
  <c r="EF37" i="4"/>
  <c r="EE38" i="4"/>
  <c r="EF38" i="4"/>
  <c r="EE39" i="4"/>
  <c r="EF39" i="4"/>
  <c r="EE40" i="4"/>
  <c r="EF40" i="4"/>
  <c r="EE41" i="4"/>
  <c r="EF41" i="4"/>
  <c r="EE42" i="4"/>
  <c r="EF42" i="4"/>
  <c r="EE43" i="4"/>
  <c r="EF43" i="4"/>
  <c r="EE44" i="4"/>
  <c r="EF44" i="4"/>
  <c r="EE45" i="4"/>
  <c r="EF45" i="4"/>
  <c r="EE46" i="4"/>
  <c r="EF46" i="4"/>
  <c r="EE47" i="4"/>
  <c r="EF47" i="4"/>
  <c r="EE48" i="4"/>
  <c r="EF48" i="4"/>
  <c r="EE49" i="4"/>
  <c r="EF49" i="4"/>
  <c r="EE51" i="4"/>
  <c r="EF51" i="4"/>
  <c r="EE52" i="4"/>
  <c r="EF52" i="4"/>
  <c r="EF7" i="4"/>
  <c r="EE7" i="4"/>
  <c r="EG8" i="2"/>
  <c r="EG9" i="2"/>
  <c r="EG10" i="2"/>
  <c r="EG11" i="2"/>
  <c r="EG12" i="2"/>
  <c r="EG13" i="2"/>
  <c r="EG14" i="2"/>
  <c r="EG15" i="2"/>
  <c r="EG16" i="2"/>
  <c r="EG17" i="2"/>
  <c r="EG18" i="2"/>
  <c r="EG19" i="2"/>
  <c r="EG20" i="2"/>
  <c r="EG21" i="2"/>
  <c r="EG22" i="2"/>
  <c r="EG23" i="2"/>
  <c r="EG24" i="2"/>
  <c r="EG25" i="2"/>
  <c r="EG26" i="2"/>
  <c r="EG27" i="2"/>
  <c r="EG29" i="2"/>
  <c r="EG30" i="2"/>
  <c r="EG31" i="2"/>
  <c r="EG32" i="2"/>
  <c r="EG33" i="2"/>
  <c r="EG34" i="2"/>
  <c r="EG35" i="2"/>
  <c r="EG36" i="2"/>
  <c r="EG37" i="2"/>
  <c r="EG38" i="2"/>
  <c r="EG39" i="2"/>
  <c r="EG40" i="2"/>
  <c r="EG41" i="2"/>
  <c r="EG42" i="2"/>
  <c r="EG43" i="2"/>
  <c r="EG44" i="2"/>
  <c r="EG45" i="2"/>
  <c r="EG46" i="2"/>
  <c r="EG47" i="2"/>
  <c r="EG48" i="2"/>
  <c r="EG49" i="2"/>
  <c r="EG51" i="2"/>
  <c r="EG52" i="2"/>
  <c r="EG7" i="2"/>
  <c r="EE8" i="2"/>
  <c r="EE9" i="2"/>
  <c r="EE10" i="2"/>
  <c r="EE11" i="2"/>
  <c r="EE12" i="2"/>
  <c r="EE13" i="2"/>
  <c r="EE14" i="2"/>
  <c r="EE15" i="2"/>
  <c r="EE16" i="2"/>
  <c r="EE17" i="2"/>
  <c r="EE18" i="2"/>
  <c r="EE19" i="2"/>
  <c r="EE20" i="2"/>
  <c r="EE21" i="2"/>
  <c r="EE22" i="2"/>
  <c r="EE23" i="2"/>
  <c r="EE24" i="2"/>
  <c r="EE25" i="2"/>
  <c r="EE26" i="2"/>
  <c r="EE27" i="2"/>
  <c r="EE29" i="2"/>
  <c r="EE30" i="2"/>
  <c r="EE31" i="2"/>
  <c r="EE32" i="2"/>
  <c r="EE33" i="2"/>
  <c r="EE34" i="2"/>
  <c r="EE35" i="2"/>
  <c r="EE36" i="2"/>
  <c r="EE37" i="2"/>
  <c r="EE38" i="2"/>
  <c r="EE39" i="2"/>
  <c r="EE40" i="2"/>
  <c r="EE41" i="2"/>
  <c r="EE42" i="2"/>
  <c r="EE43" i="2"/>
  <c r="EE44" i="2"/>
  <c r="EE45" i="2"/>
  <c r="EE46" i="2"/>
  <c r="EE47" i="2"/>
  <c r="EE48" i="2"/>
  <c r="EE49" i="2"/>
  <c r="EE51" i="2"/>
  <c r="EE52" i="2"/>
  <c r="EE7" i="2"/>
  <c r="EG37" i="4" l="1"/>
  <c r="EH37" i="4" s="1"/>
  <c r="GV35" i="1" s="1"/>
  <c r="GP26" i="1"/>
  <c r="GQ26" i="1"/>
  <c r="GR26" i="1"/>
  <c r="GP35" i="1"/>
  <c r="GP48" i="1"/>
  <c r="GQ48" i="1"/>
  <c r="GR48" i="1"/>
  <c r="CU8" i="5"/>
  <c r="CV8" i="5"/>
  <c r="CU9" i="5"/>
  <c r="CV9" i="5"/>
  <c r="CU10" i="5"/>
  <c r="CV10" i="5"/>
  <c r="CU11" i="5"/>
  <c r="CW11" i="5" s="1"/>
  <c r="GQ9" i="1" s="1"/>
  <c r="CV11" i="5"/>
  <c r="CU12" i="5"/>
  <c r="CV12" i="5"/>
  <c r="CU13" i="5"/>
  <c r="CV13" i="5"/>
  <c r="CU14" i="5"/>
  <c r="CV14" i="5"/>
  <c r="CU15" i="5"/>
  <c r="CV15" i="5"/>
  <c r="CU16" i="5"/>
  <c r="CV16" i="5"/>
  <c r="CU17" i="5"/>
  <c r="CV17" i="5"/>
  <c r="CU18" i="5"/>
  <c r="CV18" i="5"/>
  <c r="CU19" i="5"/>
  <c r="CV19" i="5"/>
  <c r="CU20" i="5"/>
  <c r="CV20" i="5"/>
  <c r="CU21" i="5"/>
  <c r="CV21" i="5"/>
  <c r="CU22" i="5"/>
  <c r="CV22" i="5"/>
  <c r="CU23" i="5"/>
  <c r="CV23" i="5"/>
  <c r="CU24" i="5"/>
  <c r="CV24" i="5"/>
  <c r="CU25" i="5"/>
  <c r="CV25" i="5"/>
  <c r="CU26" i="5"/>
  <c r="CV26" i="5"/>
  <c r="CU27" i="5"/>
  <c r="CV27" i="5"/>
  <c r="CU29" i="5"/>
  <c r="CV29" i="5"/>
  <c r="CU30" i="5"/>
  <c r="CV30" i="5"/>
  <c r="CU31" i="5"/>
  <c r="CV31" i="5"/>
  <c r="CU32" i="5"/>
  <c r="CV32" i="5"/>
  <c r="CU33" i="5"/>
  <c r="CV33" i="5"/>
  <c r="CU34" i="5"/>
  <c r="CV34" i="5"/>
  <c r="CU35" i="5"/>
  <c r="CV35" i="5"/>
  <c r="CU36" i="5"/>
  <c r="CV36" i="5"/>
  <c r="CU37" i="5"/>
  <c r="CW37" i="5" s="1"/>
  <c r="GQ35" i="1" s="1"/>
  <c r="CV37" i="5"/>
  <c r="CU38" i="5"/>
  <c r="CV38" i="5"/>
  <c r="CU39" i="5"/>
  <c r="CV39" i="5"/>
  <c r="CU40" i="5"/>
  <c r="CV40" i="5"/>
  <c r="CU41" i="5"/>
  <c r="CV41" i="5"/>
  <c r="CU42" i="5"/>
  <c r="CV42" i="5"/>
  <c r="CU43" i="5"/>
  <c r="CV43" i="5"/>
  <c r="CU44" i="5"/>
  <c r="CV44" i="5"/>
  <c r="CU45" i="5"/>
  <c r="CV45" i="5"/>
  <c r="CU46" i="5"/>
  <c r="CV46" i="5"/>
  <c r="CU47" i="5"/>
  <c r="CV47" i="5"/>
  <c r="CU48" i="5"/>
  <c r="CV48" i="5"/>
  <c r="CU49" i="5"/>
  <c r="CV49" i="5"/>
  <c r="CU51" i="5"/>
  <c r="CV51" i="5"/>
  <c r="CU52" i="5"/>
  <c r="CV52" i="5"/>
  <c r="CV7" i="5"/>
  <c r="CU7" i="5"/>
  <c r="EA8" i="4"/>
  <c r="EB8" i="4"/>
  <c r="EA9" i="4"/>
  <c r="EB9" i="4"/>
  <c r="EA10" i="4"/>
  <c r="EB10" i="4"/>
  <c r="EA11" i="4"/>
  <c r="EB11" i="4"/>
  <c r="EC11" i="4" s="1"/>
  <c r="ED11" i="4" s="1"/>
  <c r="GP9" i="1" s="1"/>
  <c r="EA12" i="4"/>
  <c r="EB12" i="4"/>
  <c r="EA13" i="4"/>
  <c r="EB13" i="4"/>
  <c r="EA14" i="4"/>
  <c r="EB14" i="4"/>
  <c r="EA15" i="4"/>
  <c r="EB15" i="4"/>
  <c r="EA16" i="4"/>
  <c r="EB16" i="4"/>
  <c r="EA17" i="4"/>
  <c r="EB17" i="4"/>
  <c r="EA18" i="4"/>
  <c r="EB18" i="4"/>
  <c r="EA19" i="4"/>
  <c r="EB19" i="4"/>
  <c r="EA20" i="4"/>
  <c r="EB20" i="4"/>
  <c r="EA21" i="4"/>
  <c r="EB21" i="4"/>
  <c r="EA22" i="4"/>
  <c r="EB22" i="4"/>
  <c r="EA23" i="4"/>
  <c r="EB23" i="4"/>
  <c r="EA24" i="4"/>
  <c r="EB24" i="4"/>
  <c r="EA25" i="4"/>
  <c r="EB25" i="4"/>
  <c r="EA26" i="4"/>
  <c r="EB26" i="4"/>
  <c r="EA27" i="4"/>
  <c r="EB27" i="4"/>
  <c r="EA29" i="4"/>
  <c r="EB29" i="4"/>
  <c r="EA30" i="4"/>
  <c r="EB30" i="4"/>
  <c r="EA31" i="4"/>
  <c r="EB31" i="4"/>
  <c r="EA32" i="4"/>
  <c r="EB32" i="4"/>
  <c r="EA33" i="4"/>
  <c r="EB33" i="4"/>
  <c r="EA34" i="4"/>
  <c r="EB34" i="4"/>
  <c r="EA35" i="4"/>
  <c r="EB35" i="4"/>
  <c r="EA36" i="4"/>
  <c r="EB36" i="4"/>
  <c r="EA37" i="4"/>
  <c r="EB37" i="4"/>
  <c r="EA38" i="4"/>
  <c r="EB38" i="4"/>
  <c r="EA39" i="4"/>
  <c r="EB39" i="4"/>
  <c r="EA40" i="4"/>
  <c r="EB40" i="4"/>
  <c r="EA41" i="4"/>
  <c r="EB41" i="4"/>
  <c r="EA42" i="4"/>
  <c r="EB42" i="4"/>
  <c r="EA43" i="4"/>
  <c r="EB43" i="4"/>
  <c r="EA44" i="4"/>
  <c r="EB44" i="4"/>
  <c r="EA45" i="4"/>
  <c r="EB45" i="4"/>
  <c r="EA46" i="4"/>
  <c r="EB46" i="4"/>
  <c r="EA47" i="4"/>
  <c r="EB47" i="4"/>
  <c r="EA48" i="4"/>
  <c r="EB48" i="4"/>
  <c r="EA49" i="4"/>
  <c r="EB49" i="4"/>
  <c r="EA51" i="4"/>
  <c r="EB51" i="4"/>
  <c r="EA52" i="4"/>
  <c r="EB52" i="4"/>
  <c r="EB7" i="4"/>
  <c r="EA7" i="4"/>
  <c r="EC8" i="2"/>
  <c r="EC9" i="2"/>
  <c r="EC10" i="2"/>
  <c r="EC11" i="2"/>
  <c r="EC12" i="2"/>
  <c r="EC13" i="2"/>
  <c r="EC14" i="2"/>
  <c r="EC15" i="2"/>
  <c r="EC16" i="2"/>
  <c r="EC17" i="2"/>
  <c r="EC18" i="2"/>
  <c r="EC19" i="2"/>
  <c r="EC20" i="2"/>
  <c r="EC21" i="2"/>
  <c r="EC22" i="2"/>
  <c r="EC23" i="2"/>
  <c r="EC24" i="2"/>
  <c r="EC25" i="2"/>
  <c r="EC26" i="2"/>
  <c r="EC27" i="2"/>
  <c r="EC29" i="2"/>
  <c r="EC30" i="2"/>
  <c r="EC31" i="2"/>
  <c r="EC32" i="2"/>
  <c r="EC33" i="2"/>
  <c r="EC34" i="2"/>
  <c r="EC35" i="2"/>
  <c r="EC36" i="2"/>
  <c r="EC37" i="2"/>
  <c r="EC38" i="2"/>
  <c r="EC39" i="2"/>
  <c r="EC40" i="2"/>
  <c r="EC41" i="2"/>
  <c r="EC42" i="2"/>
  <c r="EC43" i="2"/>
  <c r="EC44" i="2"/>
  <c r="EC45" i="2"/>
  <c r="EC46" i="2"/>
  <c r="EC47" i="2"/>
  <c r="EC48" i="2"/>
  <c r="EC49" i="2"/>
  <c r="EC51" i="2"/>
  <c r="EC52" i="2"/>
  <c r="EC7" i="2"/>
  <c r="EA8" i="2"/>
  <c r="EA9" i="2"/>
  <c r="EA10" i="2"/>
  <c r="EA11" i="2"/>
  <c r="EA12" i="2"/>
  <c r="EA13" i="2"/>
  <c r="EA14" i="2"/>
  <c r="EA15" i="2"/>
  <c r="EA16" i="2"/>
  <c r="EA17" i="2"/>
  <c r="EA18" i="2"/>
  <c r="EA19" i="2"/>
  <c r="EA20" i="2"/>
  <c r="EA21" i="2"/>
  <c r="EA22" i="2"/>
  <c r="EA23" i="2"/>
  <c r="EA24" i="2"/>
  <c r="EA25" i="2"/>
  <c r="EA26" i="2"/>
  <c r="EA27" i="2"/>
  <c r="EA29" i="2"/>
  <c r="EA30" i="2"/>
  <c r="EA31" i="2"/>
  <c r="EA32" i="2"/>
  <c r="EA33" i="2"/>
  <c r="EA34" i="2"/>
  <c r="EA35" i="2"/>
  <c r="EA36" i="2"/>
  <c r="EA37" i="2"/>
  <c r="EA38" i="2"/>
  <c r="EA39" i="2"/>
  <c r="EA40" i="2"/>
  <c r="EA41" i="2"/>
  <c r="EA42" i="2"/>
  <c r="EA43" i="2"/>
  <c r="EA44" i="2"/>
  <c r="EA45" i="2"/>
  <c r="EA46" i="2"/>
  <c r="EA47" i="2"/>
  <c r="EA48" i="2"/>
  <c r="EA49" i="2"/>
  <c r="EA51" i="2"/>
  <c r="EA52" i="2"/>
  <c r="EA7" i="2"/>
  <c r="CR8" i="5" l="1"/>
  <c r="CS8" i="5"/>
  <c r="CR9" i="5"/>
  <c r="CS9" i="5"/>
  <c r="CR10" i="5"/>
  <c r="CS10" i="5"/>
  <c r="CR11" i="5"/>
  <c r="CT11" i="5" s="1"/>
  <c r="CS11" i="5"/>
  <c r="CR12" i="5"/>
  <c r="CS12" i="5"/>
  <c r="CR13" i="5"/>
  <c r="CS13" i="5"/>
  <c r="CR14" i="5"/>
  <c r="CS14" i="5"/>
  <c r="CR15" i="5"/>
  <c r="CS15" i="5"/>
  <c r="CR16" i="5"/>
  <c r="CS16" i="5"/>
  <c r="CR17" i="5"/>
  <c r="CS17" i="5"/>
  <c r="CR18" i="5"/>
  <c r="CS18" i="5"/>
  <c r="CR19" i="5"/>
  <c r="CS19" i="5"/>
  <c r="CR20" i="5"/>
  <c r="CS20" i="5"/>
  <c r="CR21" i="5"/>
  <c r="CS21" i="5"/>
  <c r="CR22" i="5"/>
  <c r="CS22" i="5"/>
  <c r="CR23" i="5"/>
  <c r="CS23" i="5"/>
  <c r="CR24" i="5"/>
  <c r="CS24" i="5"/>
  <c r="CR25" i="5"/>
  <c r="CS25" i="5"/>
  <c r="CR26" i="5"/>
  <c r="CS26" i="5"/>
  <c r="CR27" i="5"/>
  <c r="CS27" i="5"/>
  <c r="CR29" i="5"/>
  <c r="CS29" i="5"/>
  <c r="CR30" i="5"/>
  <c r="CS30" i="5"/>
  <c r="CR31" i="5"/>
  <c r="CS31" i="5"/>
  <c r="CR32" i="5"/>
  <c r="CS32" i="5"/>
  <c r="CR33" i="5"/>
  <c r="CS33" i="5"/>
  <c r="CR34" i="5"/>
  <c r="CS34" i="5"/>
  <c r="CR35" i="5"/>
  <c r="CS35" i="5"/>
  <c r="CR36" i="5"/>
  <c r="CS36" i="5"/>
  <c r="CS37" i="5"/>
  <c r="CR38" i="5"/>
  <c r="CS38" i="5"/>
  <c r="CR39" i="5"/>
  <c r="CS39" i="5"/>
  <c r="CR40" i="5"/>
  <c r="CS40" i="5"/>
  <c r="CR41" i="5"/>
  <c r="CS41" i="5"/>
  <c r="CR42" i="5"/>
  <c r="CS42" i="5"/>
  <c r="CR43" i="5"/>
  <c r="CS43" i="5"/>
  <c r="CR44" i="5"/>
  <c r="CS44" i="5"/>
  <c r="CR45" i="5"/>
  <c r="CS45" i="5"/>
  <c r="CR46" i="5"/>
  <c r="CS46" i="5"/>
  <c r="CR47" i="5"/>
  <c r="CS47" i="5"/>
  <c r="CR48" i="5"/>
  <c r="CS48" i="5"/>
  <c r="CR49" i="5"/>
  <c r="CS49" i="5"/>
  <c r="CR51" i="5"/>
  <c r="CS51" i="5"/>
  <c r="CR52" i="5"/>
  <c r="CS52" i="5"/>
  <c r="CS7" i="5"/>
  <c r="CR7" i="5"/>
  <c r="DW8" i="4"/>
  <c r="DX8" i="4"/>
  <c r="DW9" i="4"/>
  <c r="DX9" i="4"/>
  <c r="DW10" i="4"/>
  <c r="DX10" i="4"/>
  <c r="DW11" i="4"/>
  <c r="DX11" i="4"/>
  <c r="DW12" i="4"/>
  <c r="DX12" i="4"/>
  <c r="DW13" i="4"/>
  <c r="DX13" i="4"/>
  <c r="DW14" i="4"/>
  <c r="DX14" i="4"/>
  <c r="DW15" i="4"/>
  <c r="DX15" i="4"/>
  <c r="DW16" i="4"/>
  <c r="DX16" i="4"/>
  <c r="DW17" i="4"/>
  <c r="DX17" i="4"/>
  <c r="DW18" i="4"/>
  <c r="DX18" i="4"/>
  <c r="DW19" i="4"/>
  <c r="DX19" i="4"/>
  <c r="DW20" i="4"/>
  <c r="DX20" i="4"/>
  <c r="DW21" i="4"/>
  <c r="DX21" i="4"/>
  <c r="DW22" i="4"/>
  <c r="DX22" i="4"/>
  <c r="DW23" i="4"/>
  <c r="DX23" i="4"/>
  <c r="DW24" i="4"/>
  <c r="DX24" i="4"/>
  <c r="DW25" i="4"/>
  <c r="DX25" i="4"/>
  <c r="DW26" i="4"/>
  <c r="DX26" i="4"/>
  <c r="DW27" i="4"/>
  <c r="DX27" i="4"/>
  <c r="DW29" i="4"/>
  <c r="DX29" i="4"/>
  <c r="DW30" i="4"/>
  <c r="DX30" i="4"/>
  <c r="DW31" i="4"/>
  <c r="DX31" i="4"/>
  <c r="DW32" i="4"/>
  <c r="DX32" i="4"/>
  <c r="DW33" i="4"/>
  <c r="DX33" i="4"/>
  <c r="DW34" i="4"/>
  <c r="DX34" i="4"/>
  <c r="DW35" i="4"/>
  <c r="DX35" i="4"/>
  <c r="DW36" i="4"/>
  <c r="DX36" i="4"/>
  <c r="DW37" i="4"/>
  <c r="DY37" i="4" s="1"/>
  <c r="DX37" i="4"/>
  <c r="DW38" i="4"/>
  <c r="DX38" i="4"/>
  <c r="DW39" i="4"/>
  <c r="DX39" i="4"/>
  <c r="DW40" i="4"/>
  <c r="DX40" i="4"/>
  <c r="DW41" i="4"/>
  <c r="DX41" i="4"/>
  <c r="DW42" i="4"/>
  <c r="DX42" i="4"/>
  <c r="DW43" i="4"/>
  <c r="DX43" i="4"/>
  <c r="DW44" i="4"/>
  <c r="DX44" i="4"/>
  <c r="DW45" i="4"/>
  <c r="DX45" i="4"/>
  <c r="DW46" i="4"/>
  <c r="DX46" i="4"/>
  <c r="DW47" i="4"/>
  <c r="DX47" i="4"/>
  <c r="DW48" i="4"/>
  <c r="DX48" i="4"/>
  <c r="DW49" i="4"/>
  <c r="DX49" i="4"/>
  <c r="DW51" i="4"/>
  <c r="DX51" i="4"/>
  <c r="DW52" i="4"/>
  <c r="DX52" i="4"/>
  <c r="DX7" i="4"/>
  <c r="DW7" i="4"/>
  <c r="DY8" i="2"/>
  <c r="DY9" i="2"/>
  <c r="DY10" i="2"/>
  <c r="DY11" i="2"/>
  <c r="DY12" i="2"/>
  <c r="DY13" i="2"/>
  <c r="DY14" i="2"/>
  <c r="DY15" i="2"/>
  <c r="DY16" i="2"/>
  <c r="DY17" i="2"/>
  <c r="DY18" i="2"/>
  <c r="DY19" i="2"/>
  <c r="DY20" i="2"/>
  <c r="DY21" i="2"/>
  <c r="DY22" i="2"/>
  <c r="DY23" i="2"/>
  <c r="DY24" i="2"/>
  <c r="DY25" i="2"/>
  <c r="DY26" i="2"/>
  <c r="DY27" i="2"/>
  <c r="DY29" i="2"/>
  <c r="DY30" i="2"/>
  <c r="DY31" i="2"/>
  <c r="DY32" i="2"/>
  <c r="DY33" i="2"/>
  <c r="DY34" i="2"/>
  <c r="DY35" i="2"/>
  <c r="DY36" i="2"/>
  <c r="DY37" i="2"/>
  <c r="DY38" i="2"/>
  <c r="DY39" i="2"/>
  <c r="DY40" i="2"/>
  <c r="DY41" i="2"/>
  <c r="DY42" i="2"/>
  <c r="DY43" i="2"/>
  <c r="DY44" i="2"/>
  <c r="DY45" i="2"/>
  <c r="DY46" i="2"/>
  <c r="DY47" i="2"/>
  <c r="DY48" i="2"/>
  <c r="DY49" i="2"/>
  <c r="DY51" i="2"/>
  <c r="DY52" i="2"/>
  <c r="DY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41" i="2"/>
  <c r="DW42" i="2"/>
  <c r="DW43" i="2"/>
  <c r="DW44" i="2"/>
  <c r="DW45" i="2"/>
  <c r="DW46" i="2"/>
  <c r="DW47" i="2"/>
  <c r="DW48" i="2"/>
  <c r="DW49" i="2"/>
  <c r="DW51" i="2"/>
  <c r="DW52" i="2"/>
  <c r="DW7" i="2"/>
  <c r="DY11" i="4" l="1"/>
  <c r="DZ11" i="4" s="1"/>
  <c r="EJ48" i="2"/>
  <c r="EB48" i="2"/>
  <c r="EN48" i="2"/>
  <c r="EF48" i="2"/>
  <c r="EJ47" i="2"/>
  <c r="EN47" i="2"/>
  <c r="EB47" i="2"/>
  <c r="EF47" i="2"/>
  <c r="EJ35" i="2"/>
  <c r="EN35" i="2"/>
  <c r="EB35" i="2"/>
  <c r="EF35" i="2"/>
  <c r="EJ22" i="2"/>
  <c r="EN22" i="2"/>
  <c r="EB22" i="2"/>
  <c r="EF22" i="2"/>
  <c r="EJ10" i="2"/>
  <c r="EN10" i="2"/>
  <c r="EB10" i="2"/>
  <c r="EF10" i="2"/>
  <c r="EF21" i="2"/>
  <c r="EN21" i="2"/>
  <c r="EB21" i="2"/>
  <c r="EJ21" i="2"/>
  <c r="EF9" i="2"/>
  <c r="EN9" i="2"/>
  <c r="EB9" i="2"/>
  <c r="EJ9" i="2"/>
  <c r="EB46" i="2"/>
  <c r="EF46" i="2"/>
  <c r="EN46" i="2"/>
  <c r="EJ46" i="2"/>
  <c r="EF34" i="2"/>
  <c r="EN34" i="2"/>
  <c r="EB34" i="2"/>
  <c r="EJ34" i="2"/>
  <c r="EJ45" i="2"/>
  <c r="EN45" i="2"/>
  <c r="EB45" i="2"/>
  <c r="EF45" i="2"/>
  <c r="EJ8" i="2"/>
  <c r="EN8" i="2"/>
  <c r="EB8" i="2"/>
  <c r="EF8" i="2"/>
  <c r="EN51" i="2"/>
  <c r="EB51" i="2"/>
  <c r="EJ51" i="2"/>
  <c r="EF51" i="2"/>
  <c r="EN38" i="2"/>
  <c r="EB38" i="2"/>
  <c r="EJ38" i="2"/>
  <c r="EF38" i="2"/>
  <c r="EJ33" i="2"/>
  <c r="EN33" i="2"/>
  <c r="EB33" i="2"/>
  <c r="EF33" i="2"/>
  <c r="EJ20" i="2"/>
  <c r="EN20" i="2"/>
  <c r="EB20" i="2"/>
  <c r="EF20" i="2"/>
  <c r="EN44" i="2"/>
  <c r="EB44" i="2"/>
  <c r="EF44" i="2"/>
  <c r="EJ44" i="2"/>
  <c r="EN32" i="2"/>
  <c r="EB32" i="2"/>
  <c r="EF32" i="2"/>
  <c r="EJ32" i="2"/>
  <c r="EN19" i="2"/>
  <c r="EB19" i="2"/>
  <c r="EF19" i="2"/>
  <c r="EJ19" i="2"/>
  <c r="EN25" i="2"/>
  <c r="EB25" i="2"/>
  <c r="EJ25" i="2"/>
  <c r="EF25" i="2"/>
  <c r="EN43" i="2"/>
  <c r="EB43" i="2"/>
  <c r="EF43" i="2"/>
  <c r="EJ43" i="2"/>
  <c r="EN31" i="2"/>
  <c r="EB31" i="2"/>
  <c r="EF31" i="2"/>
  <c r="EJ31" i="2"/>
  <c r="EN18" i="2"/>
  <c r="EB18" i="2"/>
  <c r="EF18" i="2"/>
  <c r="EJ18" i="2"/>
  <c r="EJ42" i="2"/>
  <c r="EF42" i="2"/>
  <c r="EN42" i="2"/>
  <c r="EB42" i="2"/>
  <c r="EJ30" i="2"/>
  <c r="EF30" i="2"/>
  <c r="EN30" i="2"/>
  <c r="EB30" i="2"/>
  <c r="EJ17" i="2"/>
  <c r="EF17" i="2"/>
  <c r="EN17" i="2"/>
  <c r="EB17" i="2"/>
  <c r="EN29" i="2"/>
  <c r="EB29" i="2"/>
  <c r="EF29" i="2"/>
  <c r="EJ29" i="2"/>
  <c r="EN16" i="2"/>
  <c r="EB16" i="2"/>
  <c r="EF16" i="2"/>
  <c r="EJ16" i="2"/>
  <c r="EF15" i="2"/>
  <c r="EJ15" i="2"/>
  <c r="EN15" i="2"/>
  <c r="EB15" i="2"/>
  <c r="EN41" i="2"/>
  <c r="EB41" i="2"/>
  <c r="EF41" i="2"/>
  <c r="EJ41" i="2"/>
  <c r="EF7" i="2"/>
  <c r="EJ7" i="2"/>
  <c r="EN7" i="2"/>
  <c r="EB7" i="2"/>
  <c r="EF40" i="2"/>
  <c r="EJ40" i="2"/>
  <c r="EN40" i="2"/>
  <c r="EB40" i="2"/>
  <c r="EF27" i="2"/>
  <c r="EJ27" i="2"/>
  <c r="EN27" i="2"/>
  <c r="EB27" i="2"/>
  <c r="EF52" i="2"/>
  <c r="EJ52" i="2"/>
  <c r="EN52" i="2"/>
  <c r="EB52" i="2"/>
  <c r="EF39" i="2"/>
  <c r="EJ39" i="2"/>
  <c r="EN39" i="2"/>
  <c r="EB39" i="2"/>
  <c r="EF26" i="2"/>
  <c r="EJ26" i="2"/>
  <c r="EN26" i="2"/>
  <c r="EB26" i="2"/>
  <c r="EF14" i="2"/>
  <c r="EJ14" i="2"/>
  <c r="EN14" i="2"/>
  <c r="EB14" i="2"/>
  <c r="EN13" i="2"/>
  <c r="EB13" i="2"/>
  <c r="EJ13" i="2"/>
  <c r="EF13" i="2"/>
  <c r="EF49" i="2"/>
  <c r="EJ49" i="2"/>
  <c r="EN49" i="2"/>
  <c r="EB49" i="2"/>
  <c r="EF37" i="2"/>
  <c r="EH37" i="2" s="1"/>
  <c r="GX35" i="1" s="1"/>
  <c r="EJ37" i="2"/>
  <c r="EL37" i="2" s="1"/>
  <c r="HD35" i="1" s="1"/>
  <c r="EN37" i="2"/>
  <c r="EP37" i="2" s="1"/>
  <c r="HJ35" i="1" s="1"/>
  <c r="EB37" i="2"/>
  <c r="ED37" i="2" s="1"/>
  <c r="GR35" i="1" s="1"/>
  <c r="EF24" i="2"/>
  <c r="EJ24" i="2"/>
  <c r="EN24" i="2"/>
  <c r="EB24" i="2"/>
  <c r="EF12" i="2"/>
  <c r="EJ12" i="2"/>
  <c r="EN12" i="2"/>
  <c r="EB12" i="2"/>
  <c r="EJ36" i="2"/>
  <c r="EN36" i="2"/>
  <c r="EB36" i="2"/>
  <c r="EF36" i="2"/>
  <c r="EJ23" i="2"/>
  <c r="EN23" i="2"/>
  <c r="EB23" i="2"/>
  <c r="EF23" i="2"/>
  <c r="EJ11" i="2"/>
  <c r="EL11" i="2" s="1"/>
  <c r="HD9" i="1" s="1"/>
  <c r="EN11" i="2"/>
  <c r="EP11" i="2" s="1"/>
  <c r="HJ9" i="1" s="1"/>
  <c r="EB11" i="2"/>
  <c r="ED11" i="2" s="1"/>
  <c r="GR9" i="1" s="1"/>
  <c r="EF11" i="2"/>
  <c r="EH11" i="2" s="1"/>
  <c r="GX9" i="1" s="1"/>
  <c r="DZ37" i="4"/>
  <c r="GK9" i="1"/>
  <c r="GJ9" i="1"/>
  <c r="GJ35" i="1"/>
  <c r="GF26" i="1"/>
  <c r="GF48" i="1"/>
  <c r="GE26" i="1"/>
  <c r="GE48" i="1"/>
  <c r="GD26" i="1"/>
  <c r="GD48" i="1"/>
  <c r="CP8" i="5"/>
  <c r="CP9" i="5"/>
  <c r="CP10" i="5"/>
  <c r="CP11" i="5"/>
  <c r="CP12" i="5"/>
  <c r="CP13" i="5"/>
  <c r="CP14" i="5"/>
  <c r="CP15" i="5"/>
  <c r="CP16" i="5"/>
  <c r="CP17" i="5"/>
  <c r="CP18" i="5"/>
  <c r="CP19" i="5"/>
  <c r="CP20" i="5"/>
  <c r="CP21" i="5"/>
  <c r="CP22" i="5"/>
  <c r="CP23" i="5"/>
  <c r="CP24" i="5"/>
  <c r="CP25" i="5"/>
  <c r="CP26" i="5"/>
  <c r="CP27" i="5"/>
  <c r="CP29" i="5"/>
  <c r="CP30" i="5"/>
  <c r="CP31" i="5"/>
  <c r="CP32" i="5"/>
  <c r="CP33" i="5"/>
  <c r="CP34" i="5"/>
  <c r="CP35" i="5"/>
  <c r="CP36" i="5"/>
  <c r="CP37" i="5"/>
  <c r="CP38" i="5"/>
  <c r="CP39" i="5"/>
  <c r="CP40" i="5"/>
  <c r="CP41" i="5"/>
  <c r="CP42" i="5"/>
  <c r="CP43" i="5"/>
  <c r="CP44" i="5"/>
  <c r="CP45" i="5"/>
  <c r="CP46" i="5"/>
  <c r="CP47" i="5"/>
  <c r="CP48" i="5"/>
  <c r="CP49" i="5"/>
  <c r="CP51" i="5"/>
  <c r="CP52" i="5"/>
  <c r="CP7" i="5"/>
  <c r="CO8" i="5"/>
  <c r="CO9" i="5"/>
  <c r="CO10" i="5"/>
  <c r="CO11" i="5"/>
  <c r="CO12" i="5"/>
  <c r="CO13" i="5"/>
  <c r="CO14" i="5"/>
  <c r="CO15" i="5"/>
  <c r="CO16" i="5"/>
  <c r="CO17" i="5"/>
  <c r="CO18" i="5"/>
  <c r="CO19" i="5"/>
  <c r="CO20" i="5"/>
  <c r="CO21" i="5"/>
  <c r="CO22" i="5"/>
  <c r="CO23" i="5"/>
  <c r="CO24" i="5"/>
  <c r="CO25" i="5"/>
  <c r="CO26" i="5"/>
  <c r="CO27" i="5"/>
  <c r="CO29" i="5"/>
  <c r="CO30" i="5"/>
  <c r="CO31" i="5"/>
  <c r="CO32" i="5"/>
  <c r="CO33" i="5"/>
  <c r="CO34" i="5"/>
  <c r="CO35" i="5"/>
  <c r="CO36" i="5"/>
  <c r="CO37" i="5"/>
  <c r="CO38" i="5"/>
  <c r="CO39" i="5"/>
  <c r="CO40" i="5"/>
  <c r="CO41" i="5"/>
  <c r="CO42" i="5"/>
  <c r="CO43" i="5"/>
  <c r="CO44" i="5"/>
  <c r="CO45" i="5"/>
  <c r="CO46" i="5"/>
  <c r="CO47" i="5"/>
  <c r="CO48" i="5"/>
  <c r="CO49" i="5"/>
  <c r="CO51" i="5"/>
  <c r="CO52" i="5"/>
  <c r="CO7" i="5"/>
  <c r="DT8" i="4"/>
  <c r="DT9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41" i="4"/>
  <c r="DT42" i="4"/>
  <c r="DT43" i="4"/>
  <c r="DT44" i="4"/>
  <c r="DT45" i="4"/>
  <c r="DT46" i="4"/>
  <c r="DT47" i="4"/>
  <c r="DT48" i="4"/>
  <c r="DT49" i="4"/>
  <c r="DT51" i="4"/>
  <c r="DT52" i="4"/>
  <c r="DT7" i="4"/>
  <c r="DS8" i="4"/>
  <c r="DS9" i="4"/>
  <c r="DS10" i="4"/>
  <c r="DS11" i="4"/>
  <c r="DS12" i="4"/>
  <c r="DS13" i="4"/>
  <c r="DS14" i="4"/>
  <c r="DS15" i="4"/>
  <c r="DS16" i="4"/>
  <c r="DS17" i="4"/>
  <c r="DS18" i="4"/>
  <c r="DS19" i="4"/>
  <c r="DS20" i="4"/>
  <c r="DS21" i="4"/>
  <c r="DS22" i="4"/>
  <c r="DS23" i="4"/>
  <c r="DS24" i="4"/>
  <c r="DS25" i="4"/>
  <c r="DS26" i="4"/>
  <c r="DS27" i="4"/>
  <c r="DS29" i="4"/>
  <c r="DS30" i="4"/>
  <c r="DS31" i="4"/>
  <c r="DS32" i="4"/>
  <c r="DS33" i="4"/>
  <c r="DS34" i="4"/>
  <c r="DS35" i="4"/>
  <c r="DS36" i="4"/>
  <c r="DS37" i="4"/>
  <c r="DS38" i="4"/>
  <c r="DS39" i="4"/>
  <c r="DS40" i="4"/>
  <c r="DS41" i="4"/>
  <c r="DS42" i="4"/>
  <c r="DS43" i="4"/>
  <c r="DS44" i="4"/>
  <c r="DS45" i="4"/>
  <c r="DS46" i="4"/>
  <c r="DS47" i="4"/>
  <c r="DS48" i="4"/>
  <c r="DS49" i="4"/>
  <c r="DS51" i="4"/>
  <c r="DS52" i="4"/>
  <c r="DS7" i="4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6" i="2"/>
  <c r="DU47" i="2"/>
  <c r="DU48" i="2"/>
  <c r="DU49" i="2"/>
  <c r="DU51" i="2"/>
  <c r="DU52" i="2"/>
  <c r="DU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1" i="2"/>
  <c r="DS52" i="2"/>
  <c r="DS7" i="2"/>
  <c r="CR37" i="5" l="1"/>
  <c r="CT37" i="5" s="1"/>
  <c r="GK35" i="1" s="1"/>
  <c r="CQ37" i="5"/>
  <c r="GE35" i="1" s="1"/>
  <c r="CQ11" i="5"/>
  <c r="GE9" i="1" s="1"/>
  <c r="DU37" i="4"/>
  <c r="DV37" i="4" s="1"/>
  <c r="GD35" i="1" s="1"/>
  <c r="DU11" i="4"/>
  <c r="DV11" i="4" s="1"/>
  <c r="GD9" i="1" s="1"/>
  <c r="DV47" i="2"/>
  <c r="GF45" i="1" s="1"/>
  <c r="DT47" i="2"/>
  <c r="DL47" i="2"/>
  <c r="FX26" i="1" l="1"/>
  <c r="FY26" i="1"/>
  <c r="FZ26" i="1"/>
  <c r="FX48" i="1"/>
  <c r="FY48" i="1"/>
  <c r="FZ48" i="1"/>
  <c r="CL8" i="5"/>
  <c r="CM8" i="5"/>
  <c r="CL9" i="5"/>
  <c r="CM9" i="5"/>
  <c r="CL10" i="5"/>
  <c r="CM10" i="5"/>
  <c r="CL11" i="5"/>
  <c r="CN11" i="5" s="1"/>
  <c r="FY9" i="1" s="1"/>
  <c r="CM11" i="5"/>
  <c r="CL12" i="5"/>
  <c r="CN12" i="5" s="1"/>
  <c r="FY10" i="1" s="1"/>
  <c r="CM12" i="5"/>
  <c r="CL13" i="5"/>
  <c r="CM13" i="5"/>
  <c r="CL14" i="5"/>
  <c r="CM14" i="5"/>
  <c r="CL15" i="5"/>
  <c r="CM15" i="5"/>
  <c r="CL16" i="5"/>
  <c r="CM16" i="5"/>
  <c r="CL17" i="5"/>
  <c r="CM17" i="5"/>
  <c r="CL18" i="5"/>
  <c r="CM18" i="5"/>
  <c r="CL19" i="5"/>
  <c r="CM19" i="5"/>
  <c r="CL20" i="5"/>
  <c r="CM20" i="5"/>
  <c r="CL21" i="5"/>
  <c r="CM21" i="5"/>
  <c r="CL22" i="5"/>
  <c r="CM22" i="5"/>
  <c r="CL23" i="5"/>
  <c r="CM23" i="5"/>
  <c r="CL24" i="5"/>
  <c r="CM24" i="5"/>
  <c r="CL25" i="5"/>
  <c r="CM25" i="5"/>
  <c r="CL26" i="5"/>
  <c r="CM26" i="5"/>
  <c r="CL27" i="5"/>
  <c r="CM27" i="5"/>
  <c r="CL29" i="5"/>
  <c r="CM29" i="5"/>
  <c r="CL30" i="5"/>
  <c r="CM30" i="5"/>
  <c r="CL31" i="5"/>
  <c r="CM31" i="5"/>
  <c r="CL32" i="5"/>
  <c r="CM32" i="5"/>
  <c r="CL33" i="5"/>
  <c r="CM33" i="5"/>
  <c r="CL34" i="5"/>
  <c r="CM34" i="5"/>
  <c r="CL35" i="5"/>
  <c r="CM35" i="5"/>
  <c r="CL36" i="5"/>
  <c r="CM36" i="5"/>
  <c r="CL37" i="5"/>
  <c r="CJ1" i="5" s="1"/>
  <c r="CM37" i="5"/>
  <c r="CL38" i="5"/>
  <c r="CM38" i="5"/>
  <c r="CL39" i="5"/>
  <c r="CM39" i="5"/>
  <c r="CL40" i="5"/>
  <c r="CM40" i="5"/>
  <c r="CL41" i="5"/>
  <c r="CM41" i="5"/>
  <c r="CL42" i="5"/>
  <c r="CM42" i="5"/>
  <c r="CL43" i="5"/>
  <c r="CM43" i="5"/>
  <c r="CL44" i="5"/>
  <c r="CM44" i="5"/>
  <c r="CL45" i="5"/>
  <c r="CM45" i="5"/>
  <c r="CL46" i="5"/>
  <c r="CM46" i="5"/>
  <c r="CL47" i="5"/>
  <c r="CM47" i="5"/>
  <c r="CL48" i="5"/>
  <c r="CM48" i="5"/>
  <c r="CL49" i="5"/>
  <c r="CM49" i="5"/>
  <c r="CL51" i="5"/>
  <c r="CM51" i="5"/>
  <c r="CL52" i="5"/>
  <c r="CM52" i="5"/>
  <c r="CM7" i="5"/>
  <c r="CL7" i="5"/>
  <c r="DO8" i="4"/>
  <c r="DP8" i="4"/>
  <c r="DO9" i="4"/>
  <c r="DP9" i="4"/>
  <c r="DO10" i="4"/>
  <c r="DP10" i="4"/>
  <c r="DO11" i="4"/>
  <c r="DP11" i="4"/>
  <c r="DO12" i="4"/>
  <c r="DP12" i="4"/>
  <c r="DO13" i="4"/>
  <c r="DP13" i="4"/>
  <c r="DO14" i="4"/>
  <c r="DP14" i="4"/>
  <c r="DO15" i="4"/>
  <c r="DP15" i="4"/>
  <c r="DO16" i="4"/>
  <c r="DP16" i="4"/>
  <c r="DO17" i="4"/>
  <c r="DP17" i="4"/>
  <c r="DO18" i="4"/>
  <c r="DP18" i="4"/>
  <c r="DO19" i="4"/>
  <c r="DP19" i="4"/>
  <c r="DO20" i="4"/>
  <c r="DP20" i="4"/>
  <c r="DO21" i="4"/>
  <c r="DP21" i="4"/>
  <c r="DO22" i="4"/>
  <c r="DP22" i="4"/>
  <c r="DO23" i="4"/>
  <c r="DP23" i="4"/>
  <c r="DO24" i="4"/>
  <c r="DP24" i="4"/>
  <c r="DO25" i="4"/>
  <c r="DP25" i="4"/>
  <c r="DO26" i="4"/>
  <c r="DP26" i="4"/>
  <c r="DO27" i="4"/>
  <c r="DP27" i="4"/>
  <c r="DO29" i="4"/>
  <c r="DP29" i="4"/>
  <c r="DO30" i="4"/>
  <c r="DP30" i="4"/>
  <c r="DO31" i="4"/>
  <c r="DP31" i="4"/>
  <c r="DO32" i="4"/>
  <c r="DP32" i="4"/>
  <c r="DO33" i="4"/>
  <c r="DP33" i="4"/>
  <c r="DO34" i="4"/>
  <c r="DP34" i="4"/>
  <c r="DO35" i="4"/>
  <c r="DP35" i="4"/>
  <c r="DO36" i="4"/>
  <c r="DP36" i="4"/>
  <c r="DO37" i="4"/>
  <c r="DQ37" i="4" s="1"/>
  <c r="DP37" i="4"/>
  <c r="DO38" i="4"/>
  <c r="DP38" i="4"/>
  <c r="DO39" i="4"/>
  <c r="DP39" i="4"/>
  <c r="DO40" i="4"/>
  <c r="DP40" i="4"/>
  <c r="DO41" i="4"/>
  <c r="DP41" i="4"/>
  <c r="DO42" i="4"/>
  <c r="DP42" i="4"/>
  <c r="DO43" i="4"/>
  <c r="DP43" i="4"/>
  <c r="DO44" i="4"/>
  <c r="DP44" i="4"/>
  <c r="DO45" i="4"/>
  <c r="DP45" i="4"/>
  <c r="DO46" i="4"/>
  <c r="DP46" i="4"/>
  <c r="DO47" i="4"/>
  <c r="DP47" i="4"/>
  <c r="DO48" i="4"/>
  <c r="DP48" i="4"/>
  <c r="DO49" i="4"/>
  <c r="DP49" i="4"/>
  <c r="DO51" i="4"/>
  <c r="DP51" i="4"/>
  <c r="DO52" i="4"/>
  <c r="DP52" i="4"/>
  <c r="DP7" i="4"/>
  <c r="DO7" i="4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9" i="2"/>
  <c r="DQ30" i="2"/>
  <c r="DQ31" i="2"/>
  <c r="DQ32" i="2"/>
  <c r="DQ33" i="2"/>
  <c r="DQ34" i="2"/>
  <c r="DQ35" i="2"/>
  <c r="DQ36" i="2"/>
  <c r="DQ37" i="2"/>
  <c r="DQ38" i="2"/>
  <c r="DQ39" i="2"/>
  <c r="DQ40" i="2"/>
  <c r="DQ41" i="2"/>
  <c r="DQ42" i="2"/>
  <c r="DQ43" i="2"/>
  <c r="DQ44" i="2"/>
  <c r="DQ45" i="2"/>
  <c r="DQ46" i="2"/>
  <c r="DQ47" i="2"/>
  <c r="DQ48" i="2"/>
  <c r="DQ49" i="2"/>
  <c r="DQ51" i="2"/>
  <c r="DQ52" i="2"/>
  <c r="DQ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2" i="2"/>
  <c r="DO23" i="2"/>
  <c r="DO24" i="2"/>
  <c r="DO25" i="2"/>
  <c r="DO26" i="2"/>
  <c r="DO27" i="2"/>
  <c r="DO29" i="2"/>
  <c r="DO30" i="2"/>
  <c r="DO31" i="2"/>
  <c r="DO32" i="2"/>
  <c r="DO33" i="2"/>
  <c r="DO34" i="2"/>
  <c r="DO35" i="2"/>
  <c r="DO36" i="2"/>
  <c r="DO37" i="2"/>
  <c r="DO38" i="2"/>
  <c r="DO39" i="2"/>
  <c r="DO40" i="2"/>
  <c r="DO41" i="2"/>
  <c r="DO42" i="2"/>
  <c r="DO43" i="2"/>
  <c r="DO44" i="2"/>
  <c r="DO45" i="2"/>
  <c r="DO46" i="2"/>
  <c r="DO47" i="2"/>
  <c r="DO48" i="2"/>
  <c r="DO49" i="2"/>
  <c r="DO51" i="2"/>
  <c r="DO52" i="2"/>
  <c r="DO7" i="2"/>
  <c r="DQ11" i="4" l="1"/>
  <c r="CN37" i="5"/>
  <c r="FY35" i="1" s="1"/>
  <c r="DR37" i="4"/>
  <c r="FX35" i="1" s="1"/>
  <c r="DR11" i="4"/>
  <c r="FX9" i="1" s="1"/>
  <c r="DX47" i="2"/>
  <c r="DG47" i="4"/>
  <c r="DI47" i="4" s="1"/>
  <c r="DH47" i="4"/>
  <c r="DK47" i="4"/>
  <c r="DM47" i="4" s="1"/>
  <c r="DL47" i="4"/>
  <c r="DQ47" i="4"/>
  <c r="DR47" i="4" s="1"/>
  <c r="FX45" i="1" s="1"/>
  <c r="DU47" i="4"/>
  <c r="DV47" i="4" s="1"/>
  <c r="GD45" i="1" s="1"/>
  <c r="DY47" i="4"/>
  <c r="DZ47" i="4" s="1"/>
  <c r="GJ45" i="1" s="1"/>
  <c r="EC47" i="4"/>
  <c r="ED47" i="4" s="1"/>
  <c r="GP45" i="1" s="1"/>
  <c r="EG47" i="4"/>
  <c r="EH47" i="4" s="1"/>
  <c r="GV45" i="1" s="1"/>
  <c r="EK47" i="4"/>
  <c r="EL47" i="4" s="1"/>
  <c r="HB45" i="1" s="1"/>
  <c r="EO47" i="4"/>
  <c r="EP47" i="4"/>
  <c r="HH45" i="1" s="1"/>
  <c r="ES47" i="4"/>
  <c r="ET47" i="4" s="1"/>
  <c r="HN45" i="1" s="1"/>
  <c r="FA47" i="4"/>
  <c r="FB47" i="4" s="1"/>
  <c r="HZ45" i="1" s="1"/>
  <c r="FE47" i="4"/>
  <c r="FF47" i="4" s="1"/>
  <c r="IF45" i="1" s="1"/>
  <c r="FM47" i="4"/>
  <c r="FN47" i="4" s="1"/>
  <c r="IR45" i="1" s="1"/>
  <c r="FQ47" i="4"/>
  <c r="FR47" i="4" s="1"/>
  <c r="IX45" i="1" s="1"/>
  <c r="FU47" i="4"/>
  <c r="FV47" i="4" s="1"/>
  <c r="JD45" i="1" s="1"/>
  <c r="DP47" i="2"/>
  <c r="FR26" i="1"/>
  <c r="FS26" i="1"/>
  <c r="FT26" i="1"/>
  <c r="FR48" i="1"/>
  <c r="FS48" i="1"/>
  <c r="FT48" i="1"/>
  <c r="FL26" i="1"/>
  <c r="FM26" i="1"/>
  <c r="FN26" i="1"/>
  <c r="FL48" i="1"/>
  <c r="FM48" i="1"/>
  <c r="FN48" i="1"/>
  <c r="CE37" i="5"/>
  <c r="CI8" i="5"/>
  <c r="CJ8" i="5"/>
  <c r="CI9" i="5"/>
  <c r="CJ9" i="5"/>
  <c r="CI10" i="5"/>
  <c r="CJ10" i="5"/>
  <c r="CI11" i="5"/>
  <c r="CJ11" i="5"/>
  <c r="CK11" i="5" s="1"/>
  <c r="FS9" i="1" s="1"/>
  <c r="CI12" i="5"/>
  <c r="CJ12" i="5"/>
  <c r="CI13" i="5"/>
  <c r="CJ13" i="5"/>
  <c r="CI14" i="5"/>
  <c r="CJ14" i="5"/>
  <c r="CI15" i="5"/>
  <c r="CJ15" i="5"/>
  <c r="CI16" i="5"/>
  <c r="CJ16" i="5"/>
  <c r="CI17" i="5"/>
  <c r="CJ17" i="5"/>
  <c r="CI18" i="5"/>
  <c r="CJ18" i="5"/>
  <c r="CI19" i="5"/>
  <c r="CJ19" i="5"/>
  <c r="CI20" i="5"/>
  <c r="CJ20" i="5"/>
  <c r="CI21" i="5"/>
  <c r="CJ21" i="5"/>
  <c r="CI22" i="5"/>
  <c r="CJ22" i="5"/>
  <c r="CI23" i="5"/>
  <c r="CJ23" i="5"/>
  <c r="CI24" i="5"/>
  <c r="CJ24" i="5"/>
  <c r="CI25" i="5"/>
  <c r="CJ25" i="5"/>
  <c r="CI26" i="5"/>
  <c r="CJ26" i="5"/>
  <c r="CI27" i="5"/>
  <c r="CJ27" i="5"/>
  <c r="CI29" i="5"/>
  <c r="CJ29" i="5"/>
  <c r="CI30" i="5"/>
  <c r="CJ30" i="5"/>
  <c r="CI31" i="5"/>
  <c r="CJ31" i="5"/>
  <c r="CI32" i="5"/>
  <c r="CJ32" i="5"/>
  <c r="CI33" i="5"/>
  <c r="CJ33" i="5"/>
  <c r="CI34" i="5"/>
  <c r="CJ34" i="5"/>
  <c r="CI35" i="5"/>
  <c r="CJ35" i="5"/>
  <c r="CI36" i="5"/>
  <c r="CJ36" i="5"/>
  <c r="CI37" i="5"/>
  <c r="CJ37" i="5"/>
  <c r="CI38" i="5"/>
  <c r="CJ38" i="5"/>
  <c r="CI39" i="5"/>
  <c r="CJ39" i="5"/>
  <c r="CI40" i="5"/>
  <c r="CJ40" i="5"/>
  <c r="CI41" i="5"/>
  <c r="CJ41" i="5"/>
  <c r="CI42" i="5"/>
  <c r="CJ42" i="5"/>
  <c r="CI43" i="5"/>
  <c r="CJ43" i="5"/>
  <c r="CI44" i="5"/>
  <c r="CJ44" i="5"/>
  <c r="CI45" i="5"/>
  <c r="CJ45" i="5"/>
  <c r="CI46" i="5"/>
  <c r="CJ46" i="5"/>
  <c r="CI47" i="5"/>
  <c r="CJ47" i="5"/>
  <c r="CI48" i="5"/>
  <c r="CJ48" i="5"/>
  <c r="CI49" i="5"/>
  <c r="CJ49" i="5"/>
  <c r="CI51" i="5"/>
  <c r="CJ51" i="5"/>
  <c r="CI52" i="5"/>
  <c r="CJ52" i="5"/>
  <c r="CJ7" i="5"/>
  <c r="CI7" i="5"/>
  <c r="DK8" i="4"/>
  <c r="DK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9" i="4"/>
  <c r="DK30" i="4"/>
  <c r="DK31" i="4"/>
  <c r="DK32" i="4"/>
  <c r="DK33" i="4"/>
  <c r="DK34" i="4"/>
  <c r="DK35" i="4"/>
  <c r="DK36" i="4"/>
  <c r="DK37" i="4"/>
  <c r="DM37" i="4" s="1"/>
  <c r="DN37" i="4" s="1"/>
  <c r="FR35" i="1" s="1"/>
  <c r="DK38" i="4"/>
  <c r="DK39" i="4"/>
  <c r="DK40" i="4"/>
  <c r="DK41" i="4"/>
  <c r="DK42" i="4"/>
  <c r="DK43" i="4"/>
  <c r="DK44" i="4"/>
  <c r="DK45" i="4"/>
  <c r="DK46" i="4"/>
  <c r="DK48" i="4"/>
  <c r="DK49" i="4"/>
  <c r="DK51" i="4"/>
  <c r="DK52" i="4"/>
  <c r="DL8" i="4"/>
  <c r="DL9" i="4"/>
  <c r="DL10" i="4"/>
  <c r="DL11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41" i="4"/>
  <c r="DL42" i="4"/>
  <c r="DL43" i="4"/>
  <c r="DL44" i="4"/>
  <c r="DL45" i="4"/>
  <c r="DL46" i="4"/>
  <c r="DL48" i="4"/>
  <c r="DL49" i="4"/>
  <c r="DL51" i="4"/>
  <c r="DL52" i="4"/>
  <c r="DL7" i="4"/>
  <c r="DK7" i="4"/>
  <c r="DM8" i="2"/>
  <c r="DM9" i="2"/>
  <c r="DM10" i="2"/>
  <c r="DM11" i="2"/>
  <c r="DM12" i="2"/>
  <c r="DM13" i="2"/>
  <c r="DM14" i="2"/>
  <c r="DM15" i="2"/>
  <c r="DM16" i="2"/>
  <c r="DM17" i="2"/>
  <c r="DM18" i="2"/>
  <c r="DM19" i="2"/>
  <c r="DM20" i="2"/>
  <c r="DM21" i="2"/>
  <c r="DM22" i="2"/>
  <c r="DM23" i="2"/>
  <c r="DM24" i="2"/>
  <c r="DM25" i="2"/>
  <c r="DM26" i="2"/>
  <c r="DM27" i="2"/>
  <c r="DM29" i="2"/>
  <c r="DM30" i="2"/>
  <c r="DM31" i="2"/>
  <c r="DM32" i="2"/>
  <c r="DM33" i="2"/>
  <c r="DM34" i="2"/>
  <c r="DM35" i="2"/>
  <c r="DM36" i="2"/>
  <c r="DM37" i="2"/>
  <c r="DM38" i="2"/>
  <c r="DM39" i="2"/>
  <c r="DM40" i="2"/>
  <c r="DM41" i="2"/>
  <c r="DM42" i="2"/>
  <c r="DM43" i="2"/>
  <c r="DM44" i="2"/>
  <c r="DM45" i="2"/>
  <c r="DM46" i="2"/>
  <c r="DM47" i="2"/>
  <c r="DM48" i="2"/>
  <c r="DM49" i="2"/>
  <c r="DM51" i="2"/>
  <c r="DM52" i="2"/>
  <c r="DM7" i="2"/>
  <c r="DK7" i="2"/>
  <c r="DK8" i="2"/>
  <c r="DK9" i="2"/>
  <c r="DK10" i="2"/>
  <c r="DK11" i="2"/>
  <c r="DK12" i="2"/>
  <c r="DK13" i="2"/>
  <c r="DK14" i="2"/>
  <c r="DK15" i="2"/>
  <c r="DK16" i="2"/>
  <c r="DK17" i="2"/>
  <c r="DK18" i="2"/>
  <c r="DK19" i="2"/>
  <c r="DK20" i="2"/>
  <c r="DK21" i="2"/>
  <c r="DK22" i="2"/>
  <c r="DK23" i="2"/>
  <c r="DK24" i="2"/>
  <c r="DK25" i="2"/>
  <c r="DK26" i="2"/>
  <c r="DK27" i="2"/>
  <c r="DK29" i="2"/>
  <c r="DK30" i="2"/>
  <c r="DK31" i="2"/>
  <c r="DK32" i="2"/>
  <c r="DK33" i="2"/>
  <c r="DK34" i="2"/>
  <c r="DK35" i="2"/>
  <c r="DK36" i="2"/>
  <c r="DK37" i="2"/>
  <c r="DK38" i="2"/>
  <c r="DK39" i="2"/>
  <c r="DK40" i="2"/>
  <c r="DK41" i="2"/>
  <c r="DK42" i="2"/>
  <c r="DK43" i="2"/>
  <c r="DK44" i="2"/>
  <c r="DK45" i="2"/>
  <c r="DK46" i="2"/>
  <c r="DK47" i="2"/>
  <c r="DK48" i="2"/>
  <c r="DK49" i="2"/>
  <c r="DK51" i="2"/>
  <c r="DK52" i="2"/>
  <c r="DM11" i="4" l="1"/>
  <c r="DN11" i="4" s="1"/>
  <c r="FR9" i="1" s="1"/>
  <c r="CK37" i="5"/>
  <c r="FS35" i="1" s="1"/>
  <c r="DN47" i="4"/>
  <c r="DJ47" i="4"/>
  <c r="FL45" i="1" s="1"/>
  <c r="FR45" i="1"/>
  <c r="AM26" i="5" l="1"/>
  <c r="AN26" i="5"/>
  <c r="AP26" i="5"/>
  <c r="AQ26" i="5"/>
  <c r="AS26" i="5"/>
  <c r="AT26" i="5"/>
  <c r="AV26" i="5"/>
  <c r="AX26" i="5" s="1"/>
  <c r="CS24" i="1" s="1"/>
  <c r="AW26" i="5"/>
  <c r="AY26" i="5"/>
  <c r="AZ26" i="5"/>
  <c r="BB26" i="5"/>
  <c r="BC26" i="5"/>
  <c r="BD26" i="5"/>
  <c r="DE24" i="1" s="1"/>
  <c r="BE26" i="5"/>
  <c r="BF26" i="5"/>
  <c r="BH26" i="5"/>
  <c r="BI26" i="5"/>
  <c r="BK26" i="5"/>
  <c r="BL26" i="5"/>
  <c r="BN26" i="5"/>
  <c r="BO26" i="5"/>
  <c r="BQ26" i="5"/>
  <c r="BS26" i="5" s="1"/>
  <c r="BR26" i="5"/>
  <c r="BT26" i="5"/>
  <c r="BU26" i="5"/>
  <c r="AY26" i="4"/>
  <c r="AZ26" i="4"/>
  <c r="BC26" i="4"/>
  <c r="BD26" i="4"/>
  <c r="BG26" i="4"/>
  <c r="BH26" i="4"/>
  <c r="BK26" i="4"/>
  <c r="BL26" i="4"/>
  <c r="BO26" i="4"/>
  <c r="BP26" i="4"/>
  <c r="BS26" i="4"/>
  <c r="BT26" i="4"/>
  <c r="BW26" i="4"/>
  <c r="BX26" i="4"/>
  <c r="CA26" i="4"/>
  <c r="CB26" i="4"/>
  <c r="CC26" i="4" s="1"/>
  <c r="CD26" i="4" s="1"/>
  <c r="DP24" i="1" s="1"/>
  <c r="AY26" i="2"/>
  <c r="AZ26" i="2"/>
  <c r="BA26" i="2"/>
  <c r="BC26" i="2"/>
  <c r="BD26" i="2"/>
  <c r="BE26" i="2"/>
  <c r="BG26" i="2"/>
  <c r="BH26" i="2"/>
  <c r="BI26" i="2"/>
  <c r="BK26" i="2"/>
  <c r="BN26" i="2" s="1"/>
  <c r="CT24" i="1" s="1"/>
  <c r="BL26" i="2"/>
  <c r="BM26" i="2"/>
  <c r="CB26" i="2" s="1"/>
  <c r="BO26" i="2"/>
  <c r="BQ26" i="2"/>
  <c r="BS26" i="2"/>
  <c r="BT26" i="2"/>
  <c r="BU26" i="2"/>
  <c r="BW26" i="2"/>
  <c r="BX26" i="2"/>
  <c r="BY26" i="2"/>
  <c r="CA26" i="2"/>
  <c r="CC26" i="2"/>
  <c r="F24" i="1"/>
  <c r="G24" i="1"/>
  <c r="H24" i="1"/>
  <c r="L24" i="1"/>
  <c r="M24" i="1"/>
  <c r="N24" i="1"/>
  <c r="X24" i="1"/>
  <c r="Y24" i="1"/>
  <c r="Z24" i="1"/>
  <c r="AD24" i="1"/>
  <c r="AE24" i="1"/>
  <c r="AF24" i="1"/>
  <c r="AJ24" i="1"/>
  <c r="AK24" i="1"/>
  <c r="AL24" i="1"/>
  <c r="AP24" i="1"/>
  <c r="AQ24" i="1"/>
  <c r="AR24" i="1"/>
  <c r="AV24" i="1"/>
  <c r="AW24" i="1"/>
  <c r="AX24" i="1"/>
  <c r="BB24" i="1"/>
  <c r="BC24" i="1"/>
  <c r="BD24" i="1"/>
  <c r="CG8" i="5"/>
  <c r="CG9" i="5"/>
  <c r="CG10" i="5"/>
  <c r="CG11" i="5"/>
  <c r="CG12" i="5"/>
  <c r="CG13" i="5"/>
  <c r="CG14" i="5"/>
  <c r="CG15" i="5"/>
  <c r="CG16" i="5"/>
  <c r="CG17" i="5"/>
  <c r="CG18" i="5"/>
  <c r="CG19" i="5"/>
  <c r="CG20" i="5"/>
  <c r="CG21" i="5"/>
  <c r="CG22" i="5"/>
  <c r="CG23" i="5"/>
  <c r="CG24" i="5"/>
  <c r="CG25" i="5"/>
  <c r="CG26" i="5"/>
  <c r="CG27" i="5"/>
  <c r="CG29" i="5"/>
  <c r="CG30" i="5"/>
  <c r="CG31" i="5"/>
  <c r="CG32" i="5"/>
  <c r="CG33" i="5"/>
  <c r="CG34" i="5"/>
  <c r="CG35" i="5"/>
  <c r="CG36" i="5"/>
  <c r="CG37" i="5"/>
  <c r="CG38" i="5"/>
  <c r="CG39" i="5"/>
  <c r="CG40" i="5"/>
  <c r="CG41" i="5"/>
  <c r="CG42" i="5"/>
  <c r="CG43" i="5"/>
  <c r="CG44" i="5"/>
  <c r="CG45" i="5"/>
  <c r="CG46" i="5"/>
  <c r="CG47" i="5"/>
  <c r="CG48" i="5"/>
  <c r="CG49" i="5"/>
  <c r="CG51" i="5"/>
  <c r="CG52" i="5"/>
  <c r="CG7" i="5"/>
  <c r="CF8" i="5"/>
  <c r="CF9" i="5"/>
  <c r="CF10" i="5"/>
  <c r="CF11" i="5"/>
  <c r="CH11" i="5" s="1"/>
  <c r="FM9" i="1" s="1"/>
  <c r="CF12" i="5"/>
  <c r="CF13" i="5"/>
  <c r="CF14" i="5"/>
  <c r="CF15" i="5"/>
  <c r="CF16" i="5"/>
  <c r="CF17" i="5"/>
  <c r="CF18" i="5"/>
  <c r="CF19" i="5"/>
  <c r="CF20" i="5"/>
  <c r="CF21" i="5"/>
  <c r="CF22" i="5"/>
  <c r="CF23" i="5"/>
  <c r="CF24" i="5"/>
  <c r="CF25" i="5"/>
  <c r="CF26" i="5"/>
  <c r="CF27" i="5"/>
  <c r="CF29" i="5"/>
  <c r="CF30" i="5"/>
  <c r="CF31" i="5"/>
  <c r="CF32" i="5"/>
  <c r="CF33" i="5"/>
  <c r="CF34" i="5"/>
  <c r="CF35" i="5"/>
  <c r="CF36" i="5"/>
  <c r="CF37" i="5"/>
  <c r="CH37" i="5" s="1"/>
  <c r="FM35" i="1" s="1"/>
  <c r="CF38" i="5"/>
  <c r="CF39" i="5"/>
  <c r="CF40" i="5"/>
  <c r="CF41" i="5"/>
  <c r="CF42" i="5"/>
  <c r="CF43" i="5"/>
  <c r="CF44" i="5"/>
  <c r="CF45" i="5"/>
  <c r="CF46" i="5"/>
  <c r="CF47" i="5"/>
  <c r="CF48" i="5"/>
  <c r="CF49" i="5"/>
  <c r="CF51" i="5"/>
  <c r="CF52" i="5"/>
  <c r="CF7" i="5"/>
  <c r="BZ26" i="2" l="1"/>
  <c r="DL24" i="1" s="1"/>
  <c r="BU26" i="4"/>
  <c r="BE26" i="4"/>
  <c r="BP26" i="5"/>
  <c r="BJ26" i="5"/>
  <c r="DQ24" i="1" s="1"/>
  <c r="AR26" i="5"/>
  <c r="CG24" i="1" s="1"/>
  <c r="BG26" i="5"/>
  <c r="DK24" i="1" s="1"/>
  <c r="AO26" i="5"/>
  <c r="CA24" i="1" s="1"/>
  <c r="BV26" i="5"/>
  <c r="BA26" i="5"/>
  <c r="CY24" i="1" s="1"/>
  <c r="BM26" i="5"/>
  <c r="AU26" i="5"/>
  <c r="CM24" i="1" s="1"/>
  <c r="BB26" i="2"/>
  <c r="CB24" i="1" s="1"/>
  <c r="BJ26" i="2"/>
  <c r="CN24" i="1" s="1"/>
  <c r="BF26" i="2"/>
  <c r="CH24" i="1" s="1"/>
  <c r="BQ26" i="4"/>
  <c r="BM26" i="4"/>
  <c r="BI26" i="4"/>
  <c r="BJ26" i="4" s="1"/>
  <c r="CL24" i="1" s="1"/>
  <c r="BA26" i="4"/>
  <c r="BY26" i="4"/>
  <c r="BR26" i="4"/>
  <c r="CX24" i="1" s="1"/>
  <c r="BF26" i="4"/>
  <c r="CF24" i="1" s="1"/>
  <c r="BV26" i="4"/>
  <c r="DD24" i="1" s="1"/>
  <c r="BZ26" i="4"/>
  <c r="DJ24" i="1" s="1"/>
  <c r="BN26" i="4"/>
  <c r="CR24" i="1" s="1"/>
  <c r="BB26" i="4"/>
  <c r="BZ24" i="1" s="1"/>
  <c r="BP26" i="2"/>
  <c r="BR26" i="2" s="1"/>
  <c r="CZ24" i="1" s="1"/>
  <c r="BV26" i="2"/>
  <c r="DF24" i="1" s="1"/>
  <c r="CD26" i="2"/>
  <c r="DR24" i="1" s="1"/>
  <c r="DH8" i="4" l="1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4" i="4"/>
  <c r="DH25" i="4"/>
  <c r="DH26" i="4"/>
  <c r="DH27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8" i="4"/>
  <c r="DH49" i="4"/>
  <c r="DH51" i="4"/>
  <c r="DH52" i="4"/>
  <c r="DH7" i="4"/>
  <c r="DG8" i="4"/>
  <c r="DG9" i="4"/>
  <c r="DG10" i="4"/>
  <c r="DG11" i="4"/>
  <c r="DI11" i="4" s="1"/>
  <c r="DG12" i="4"/>
  <c r="DG13" i="4"/>
  <c r="DG14" i="4"/>
  <c r="DG15" i="4"/>
  <c r="DG16" i="4"/>
  <c r="DG17" i="4"/>
  <c r="DG18" i="4"/>
  <c r="DG19" i="4"/>
  <c r="DG20" i="4"/>
  <c r="DG21" i="4"/>
  <c r="DG22" i="4"/>
  <c r="DG24" i="4"/>
  <c r="DG25" i="4"/>
  <c r="DG26" i="4"/>
  <c r="DG27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41" i="4"/>
  <c r="DG42" i="4"/>
  <c r="DG43" i="4"/>
  <c r="DG44" i="4"/>
  <c r="DG45" i="4"/>
  <c r="DG46" i="4"/>
  <c r="DG48" i="4"/>
  <c r="DG49" i="4"/>
  <c r="DG51" i="4"/>
  <c r="DG52" i="4"/>
  <c r="DG7" i="4"/>
  <c r="DC3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1" i="2"/>
  <c r="DI52" i="2"/>
  <c r="DI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4" i="2"/>
  <c r="DG25" i="2"/>
  <c r="DG26" i="2"/>
  <c r="DG27" i="2"/>
  <c r="DG29" i="2"/>
  <c r="DG30" i="2"/>
  <c r="DG31" i="2"/>
  <c r="DG32" i="2"/>
  <c r="DG33" i="2"/>
  <c r="DG34" i="2"/>
  <c r="DG35" i="2"/>
  <c r="DG36" i="2"/>
  <c r="DG37" i="2"/>
  <c r="DJ37" i="2" s="1"/>
  <c r="FN35" i="1" s="1"/>
  <c r="DG38" i="2"/>
  <c r="DG39" i="2"/>
  <c r="DG40" i="2"/>
  <c r="DG41" i="2"/>
  <c r="DG42" i="2"/>
  <c r="DG43" i="2"/>
  <c r="DG44" i="2"/>
  <c r="DG45" i="2"/>
  <c r="DG46" i="2"/>
  <c r="DG47" i="2"/>
  <c r="DG48" i="2"/>
  <c r="DG49" i="2"/>
  <c r="DG51" i="2"/>
  <c r="DG52" i="2"/>
  <c r="DG7" i="2"/>
  <c r="DT43" i="2" l="1"/>
  <c r="DL43" i="2"/>
  <c r="DX43" i="2"/>
  <c r="DP43" i="2"/>
  <c r="DT31" i="2"/>
  <c r="DL31" i="2"/>
  <c r="DX31" i="2"/>
  <c r="DP31" i="2"/>
  <c r="DT18" i="2"/>
  <c r="DL18" i="2"/>
  <c r="DX18" i="2"/>
  <c r="DP18" i="2"/>
  <c r="DT42" i="2"/>
  <c r="DL42" i="2"/>
  <c r="DX42" i="2"/>
  <c r="DP42" i="2"/>
  <c r="DT30" i="2"/>
  <c r="DL30" i="2"/>
  <c r="DX30" i="2"/>
  <c r="DP30" i="2"/>
  <c r="DT17" i="2"/>
  <c r="DL17" i="2"/>
  <c r="DX17" i="2"/>
  <c r="DP17" i="2"/>
  <c r="DT41" i="2"/>
  <c r="DL41" i="2"/>
  <c r="DX41" i="2"/>
  <c r="DP41" i="2"/>
  <c r="DT29" i="2"/>
  <c r="DL29" i="2"/>
  <c r="DX29" i="2"/>
  <c r="DP29" i="2"/>
  <c r="DT16" i="2"/>
  <c r="DL16" i="2"/>
  <c r="DX16" i="2"/>
  <c r="DP16" i="2"/>
  <c r="DT15" i="2"/>
  <c r="DL15" i="2"/>
  <c r="DX15" i="2"/>
  <c r="DP15" i="2"/>
  <c r="DX7" i="2"/>
  <c r="DT7" i="2"/>
  <c r="DP7" i="2"/>
  <c r="DL7" i="2"/>
  <c r="DT40" i="2"/>
  <c r="DL40" i="2"/>
  <c r="DX40" i="2"/>
  <c r="DP40" i="2"/>
  <c r="DT27" i="2"/>
  <c r="DL27" i="2"/>
  <c r="DX27" i="2"/>
  <c r="DP27" i="2"/>
  <c r="DX52" i="2"/>
  <c r="DP52" i="2"/>
  <c r="DT52" i="2"/>
  <c r="DL52" i="2"/>
  <c r="DT39" i="2"/>
  <c r="DL39" i="2"/>
  <c r="DX39" i="2"/>
  <c r="DP39" i="2"/>
  <c r="DT26" i="2"/>
  <c r="DL26" i="2"/>
  <c r="DX26" i="2"/>
  <c r="DP26" i="2"/>
  <c r="DT14" i="2"/>
  <c r="DL14" i="2"/>
  <c r="DX14" i="2"/>
  <c r="DP14" i="2"/>
  <c r="DX51" i="2"/>
  <c r="DP51" i="2"/>
  <c r="DT51" i="2"/>
  <c r="DL51" i="2"/>
  <c r="DX38" i="2"/>
  <c r="DP38" i="2"/>
  <c r="DT38" i="2"/>
  <c r="DL38" i="2"/>
  <c r="DX25" i="2"/>
  <c r="DP25" i="2"/>
  <c r="DT25" i="2"/>
  <c r="DL25" i="2"/>
  <c r="DX13" i="2"/>
  <c r="DP13" i="2"/>
  <c r="DT13" i="2"/>
  <c r="DL13" i="2"/>
  <c r="DX49" i="2"/>
  <c r="DP49" i="2"/>
  <c r="DT49" i="2"/>
  <c r="DL49" i="2"/>
  <c r="DX37" i="2"/>
  <c r="DZ37" i="2" s="1"/>
  <c r="GL35" i="1" s="1"/>
  <c r="DP37" i="2"/>
  <c r="DR37" i="2" s="1"/>
  <c r="FZ35" i="1" s="1"/>
  <c r="DT37" i="2"/>
  <c r="DV37" i="2" s="1"/>
  <c r="GF35" i="1" s="1"/>
  <c r="DL37" i="2"/>
  <c r="DN37" i="2" s="1"/>
  <c r="FT35" i="1" s="1"/>
  <c r="DX24" i="2"/>
  <c r="DP24" i="2"/>
  <c r="DT24" i="2"/>
  <c r="DL24" i="2"/>
  <c r="DX12" i="2"/>
  <c r="DP12" i="2"/>
  <c r="DT12" i="2"/>
  <c r="DL12" i="2"/>
  <c r="DX36" i="2"/>
  <c r="DP36" i="2"/>
  <c r="DT36" i="2"/>
  <c r="DL36" i="2"/>
  <c r="DX23" i="2"/>
  <c r="DP23" i="2"/>
  <c r="DT23" i="2"/>
  <c r="DL23" i="2"/>
  <c r="DX11" i="2"/>
  <c r="DZ11" i="2" s="1"/>
  <c r="GL9" i="1" s="1"/>
  <c r="DP11" i="2"/>
  <c r="DR11" i="2" s="1"/>
  <c r="FZ9" i="1" s="1"/>
  <c r="DT11" i="2"/>
  <c r="DV11" i="2" s="1"/>
  <c r="GF9" i="1" s="1"/>
  <c r="DL11" i="2"/>
  <c r="DN11" i="2" s="1"/>
  <c r="FT9" i="1" s="1"/>
  <c r="DX35" i="2"/>
  <c r="DP35" i="2"/>
  <c r="DT35" i="2"/>
  <c r="DL35" i="2"/>
  <c r="DX22" i="2"/>
  <c r="DP22" i="2"/>
  <c r="DT22" i="2"/>
  <c r="DL22" i="2"/>
  <c r="DX10" i="2"/>
  <c r="DP10" i="2"/>
  <c r="DT10" i="2"/>
  <c r="DL10" i="2"/>
  <c r="DX21" i="2"/>
  <c r="DP21" i="2"/>
  <c r="DT21" i="2"/>
  <c r="DL21" i="2"/>
  <c r="DX9" i="2"/>
  <c r="DP9" i="2"/>
  <c r="DT9" i="2"/>
  <c r="DL9" i="2"/>
  <c r="DX48" i="2"/>
  <c r="DP48" i="2"/>
  <c r="DT48" i="2"/>
  <c r="DL48" i="2"/>
  <c r="DX33" i="2"/>
  <c r="DP33" i="2"/>
  <c r="DT33" i="2"/>
  <c r="DL33" i="2"/>
  <c r="DX20" i="2"/>
  <c r="DP20" i="2"/>
  <c r="DT20" i="2"/>
  <c r="DL20" i="2"/>
  <c r="DX8" i="2"/>
  <c r="DP8" i="2"/>
  <c r="DT8" i="2"/>
  <c r="DL8" i="2"/>
  <c r="DX46" i="2"/>
  <c r="DP46" i="2"/>
  <c r="DT46" i="2"/>
  <c r="DL46" i="2"/>
  <c r="DX34" i="2"/>
  <c r="DP34" i="2"/>
  <c r="DT34" i="2"/>
  <c r="DL34" i="2"/>
  <c r="DX45" i="2"/>
  <c r="DP45" i="2"/>
  <c r="DT45" i="2"/>
  <c r="DL45" i="2"/>
  <c r="DT44" i="2"/>
  <c r="DL44" i="2"/>
  <c r="DX44" i="2"/>
  <c r="DP44" i="2"/>
  <c r="DT32" i="2"/>
  <c r="DL32" i="2"/>
  <c r="DX32" i="2"/>
  <c r="DP32" i="2"/>
  <c r="DT19" i="2"/>
  <c r="DL19" i="2"/>
  <c r="DX19" i="2"/>
  <c r="DP19" i="2"/>
  <c r="DJ11" i="4"/>
  <c r="FL9" i="1" s="1"/>
  <c r="DI37" i="4"/>
  <c r="DJ37" i="4" s="1"/>
  <c r="FL35" i="1" s="1"/>
  <c r="DH23" i="4" l="1"/>
  <c r="DG23" i="2" l="1"/>
  <c r="DG23" i="4" l="1"/>
  <c r="FF26" i="1" l="1"/>
  <c r="FG26" i="1"/>
  <c r="FH26" i="1"/>
  <c r="FF35" i="1"/>
  <c r="FG35" i="1"/>
  <c r="FH35" i="1"/>
  <c r="FG45" i="1"/>
  <c r="FF48" i="1"/>
  <c r="FG48" i="1"/>
  <c r="FH48" i="1"/>
  <c r="CC8" i="5"/>
  <c r="CD8" i="5"/>
  <c r="CC9" i="5"/>
  <c r="CD9" i="5"/>
  <c r="CC10" i="5"/>
  <c r="CD10" i="5"/>
  <c r="CC11" i="5"/>
  <c r="CE11" i="5" s="1"/>
  <c r="FG9" i="1" s="1"/>
  <c r="CD11" i="5"/>
  <c r="CC12" i="5"/>
  <c r="CD12" i="5"/>
  <c r="CC13" i="5"/>
  <c r="CD13" i="5"/>
  <c r="CC14" i="5"/>
  <c r="CD14" i="5"/>
  <c r="CC15" i="5"/>
  <c r="CD15" i="5"/>
  <c r="CC16" i="5"/>
  <c r="CD16" i="5"/>
  <c r="CC17" i="5"/>
  <c r="CD17" i="5"/>
  <c r="CC18" i="5"/>
  <c r="CD18" i="5"/>
  <c r="CC19" i="5"/>
  <c r="CD19" i="5"/>
  <c r="CC20" i="5"/>
  <c r="CD20" i="5"/>
  <c r="CC21" i="5"/>
  <c r="CD21" i="5"/>
  <c r="CC22" i="5"/>
  <c r="CD22" i="5"/>
  <c r="CC23" i="5"/>
  <c r="CD23" i="5"/>
  <c r="CC24" i="5"/>
  <c r="CD24" i="5"/>
  <c r="CC25" i="5"/>
  <c r="CD25" i="5"/>
  <c r="CC26" i="5"/>
  <c r="CD26" i="5"/>
  <c r="CC27" i="5"/>
  <c r="CD27" i="5"/>
  <c r="CC29" i="5"/>
  <c r="CD29" i="5"/>
  <c r="CC30" i="5"/>
  <c r="CD30" i="5"/>
  <c r="CC31" i="5"/>
  <c r="CD31" i="5"/>
  <c r="CC32" i="5"/>
  <c r="CD32" i="5"/>
  <c r="CC33" i="5"/>
  <c r="CD33" i="5"/>
  <c r="CC34" i="5"/>
  <c r="CD34" i="5"/>
  <c r="CC35" i="5"/>
  <c r="CD35" i="5"/>
  <c r="CC36" i="5"/>
  <c r="CD36" i="5"/>
  <c r="CC38" i="5"/>
  <c r="CD38" i="5"/>
  <c r="CC39" i="5"/>
  <c r="CD39" i="5"/>
  <c r="CC40" i="5"/>
  <c r="CD40" i="5"/>
  <c r="CC41" i="5"/>
  <c r="CD41" i="5"/>
  <c r="CC42" i="5"/>
  <c r="CD42" i="5"/>
  <c r="CC43" i="5"/>
  <c r="CD43" i="5"/>
  <c r="CC44" i="5"/>
  <c r="CD44" i="5"/>
  <c r="CC45" i="5"/>
  <c r="CD45" i="5"/>
  <c r="CC46" i="5"/>
  <c r="CD46" i="5"/>
  <c r="CC48" i="5"/>
  <c r="CD48" i="5"/>
  <c r="CC49" i="5"/>
  <c r="CD49" i="5"/>
  <c r="CC51" i="5"/>
  <c r="CD51" i="5"/>
  <c r="CC52" i="5"/>
  <c r="CD52" i="5"/>
  <c r="CD7" i="5"/>
  <c r="CC7" i="5"/>
  <c r="DD8" i="4"/>
  <c r="DD9" i="4"/>
  <c r="DD10" i="4"/>
  <c r="DD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9" i="4"/>
  <c r="DD30" i="4"/>
  <c r="DD31" i="4"/>
  <c r="DD32" i="4"/>
  <c r="DD33" i="4"/>
  <c r="DD34" i="4"/>
  <c r="DD35" i="4"/>
  <c r="DD36" i="4"/>
  <c r="DD38" i="4"/>
  <c r="DD39" i="4"/>
  <c r="DD40" i="4"/>
  <c r="DD41" i="4"/>
  <c r="DD42" i="4"/>
  <c r="DD43" i="4"/>
  <c r="DD44" i="4"/>
  <c r="DD45" i="4"/>
  <c r="DD46" i="4"/>
  <c r="DD48" i="4"/>
  <c r="DD49" i="4"/>
  <c r="DD51" i="4"/>
  <c r="DD52" i="4"/>
  <c r="DD7" i="4"/>
  <c r="DC8" i="4"/>
  <c r="DC9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9" i="4"/>
  <c r="DC30" i="4"/>
  <c r="DC31" i="4"/>
  <c r="DC32" i="4"/>
  <c r="DC33" i="4"/>
  <c r="DC34" i="4"/>
  <c r="DC35" i="4"/>
  <c r="DC36" i="4"/>
  <c r="DC38" i="4"/>
  <c r="DC39" i="4"/>
  <c r="DC40" i="4"/>
  <c r="DC41" i="4"/>
  <c r="DC42" i="4"/>
  <c r="DC43" i="4"/>
  <c r="DC44" i="4"/>
  <c r="DC45" i="4"/>
  <c r="DC46" i="4"/>
  <c r="DC48" i="4"/>
  <c r="DC49" i="4"/>
  <c r="DC51" i="4"/>
  <c r="DC52" i="4"/>
  <c r="DC7" i="4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9" i="2"/>
  <c r="DE30" i="2"/>
  <c r="DE31" i="2"/>
  <c r="DE32" i="2"/>
  <c r="DE33" i="2"/>
  <c r="DE34" i="2"/>
  <c r="DE35" i="2"/>
  <c r="DE36" i="2"/>
  <c r="DE38" i="2"/>
  <c r="DE39" i="2"/>
  <c r="DE40" i="2"/>
  <c r="DE41" i="2"/>
  <c r="DE42" i="2"/>
  <c r="DE43" i="2"/>
  <c r="DE44" i="2"/>
  <c r="DE45" i="2"/>
  <c r="DE46" i="2"/>
  <c r="DE48" i="2"/>
  <c r="DE49" i="2"/>
  <c r="DE51" i="2"/>
  <c r="DE52" i="2"/>
  <c r="DE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9" i="2"/>
  <c r="DC30" i="2"/>
  <c r="DC31" i="2"/>
  <c r="DC32" i="2"/>
  <c r="DC33" i="2"/>
  <c r="DC34" i="2"/>
  <c r="DC35" i="2"/>
  <c r="DC36" i="2"/>
  <c r="DC38" i="2"/>
  <c r="DC39" i="2"/>
  <c r="DC40" i="2"/>
  <c r="DC41" i="2"/>
  <c r="DC42" i="2"/>
  <c r="DC43" i="2"/>
  <c r="DC44" i="2"/>
  <c r="DC45" i="2"/>
  <c r="DC46" i="2"/>
  <c r="DC48" i="2"/>
  <c r="DC49" i="2"/>
  <c r="DC51" i="2"/>
  <c r="DC52" i="2"/>
  <c r="DC7" i="2"/>
  <c r="DE11" i="4" l="1"/>
  <c r="DF11" i="4" s="1"/>
  <c r="FF9" i="1" s="1"/>
  <c r="EZ26" i="1"/>
  <c r="FA26" i="1"/>
  <c r="FB26" i="1"/>
  <c r="EZ35" i="1"/>
  <c r="FA35" i="1"/>
  <c r="FB35" i="1"/>
  <c r="FA45" i="1"/>
  <c r="EZ48" i="1"/>
  <c r="FA48" i="1"/>
  <c r="FB48" i="1"/>
  <c r="CA8" i="5"/>
  <c r="CA9" i="5"/>
  <c r="CA10" i="5"/>
  <c r="CA11" i="5"/>
  <c r="CA12" i="5"/>
  <c r="CA13" i="5"/>
  <c r="CA14" i="5"/>
  <c r="CA15" i="5"/>
  <c r="CA16" i="5"/>
  <c r="CA17" i="5"/>
  <c r="CA18" i="5"/>
  <c r="CA19" i="5"/>
  <c r="CA20" i="5"/>
  <c r="CA21" i="5"/>
  <c r="CA22" i="5"/>
  <c r="CA23" i="5"/>
  <c r="CA24" i="5"/>
  <c r="CA25" i="5"/>
  <c r="CA26" i="5"/>
  <c r="CA27" i="5"/>
  <c r="CA29" i="5"/>
  <c r="CA30" i="5"/>
  <c r="CA31" i="5"/>
  <c r="CA32" i="5"/>
  <c r="CA33" i="5"/>
  <c r="CA34" i="5"/>
  <c r="CA35" i="5"/>
  <c r="CA36" i="5"/>
  <c r="CA38" i="5"/>
  <c r="CA39" i="5"/>
  <c r="CA40" i="5"/>
  <c r="CA41" i="5"/>
  <c r="CA42" i="5"/>
  <c r="CA43" i="5"/>
  <c r="CA44" i="5"/>
  <c r="CA45" i="5"/>
  <c r="CA46" i="5"/>
  <c r="CA48" i="5"/>
  <c r="CA49" i="5"/>
  <c r="CA51" i="5"/>
  <c r="CA52" i="5"/>
  <c r="CA7" i="5"/>
  <c r="BZ8" i="5"/>
  <c r="BZ9" i="5"/>
  <c r="BZ10" i="5"/>
  <c r="BZ11" i="5"/>
  <c r="CB11" i="5" s="1"/>
  <c r="FA9" i="1" s="1"/>
  <c r="BZ12" i="5"/>
  <c r="BZ13" i="5"/>
  <c r="BZ14" i="5"/>
  <c r="BZ15" i="5"/>
  <c r="BZ16" i="5"/>
  <c r="BZ17" i="5"/>
  <c r="BZ18" i="5"/>
  <c r="BZ19" i="5"/>
  <c r="BZ20" i="5"/>
  <c r="BZ21" i="5"/>
  <c r="BZ22" i="5"/>
  <c r="BZ23" i="5"/>
  <c r="BZ24" i="5"/>
  <c r="BZ25" i="5"/>
  <c r="BZ26" i="5"/>
  <c r="BZ27" i="5"/>
  <c r="BZ29" i="5"/>
  <c r="BZ30" i="5"/>
  <c r="BZ31" i="5"/>
  <c r="BZ32" i="5"/>
  <c r="BZ33" i="5"/>
  <c r="BZ34" i="5"/>
  <c r="BZ35" i="5"/>
  <c r="BZ36" i="5"/>
  <c r="BZ38" i="5"/>
  <c r="BZ39" i="5"/>
  <c r="BZ40" i="5"/>
  <c r="BZ41" i="5"/>
  <c r="BZ42" i="5"/>
  <c r="BZ43" i="5"/>
  <c r="BZ44" i="5"/>
  <c r="BZ45" i="5"/>
  <c r="BZ46" i="5"/>
  <c r="BZ48" i="5"/>
  <c r="BZ49" i="5"/>
  <c r="BZ51" i="5"/>
  <c r="BZ52" i="5"/>
  <c r="BZ7" i="5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9" i="4"/>
  <c r="CZ30" i="4"/>
  <c r="CZ31" i="4"/>
  <c r="CZ32" i="4"/>
  <c r="CZ33" i="4"/>
  <c r="CZ34" i="4"/>
  <c r="CZ35" i="4"/>
  <c r="CZ36" i="4"/>
  <c r="CZ38" i="4"/>
  <c r="CZ39" i="4"/>
  <c r="CZ40" i="4"/>
  <c r="CZ41" i="4"/>
  <c r="CZ42" i="4"/>
  <c r="CZ43" i="4"/>
  <c r="CZ44" i="4"/>
  <c r="CZ45" i="4"/>
  <c r="CZ46" i="4"/>
  <c r="CZ48" i="4"/>
  <c r="CZ49" i="4"/>
  <c r="CZ51" i="4"/>
  <c r="CZ52" i="4"/>
  <c r="CZ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9" i="4"/>
  <c r="CY30" i="4"/>
  <c r="CY31" i="4"/>
  <c r="CY32" i="4"/>
  <c r="CY33" i="4"/>
  <c r="CY34" i="4"/>
  <c r="CY35" i="4"/>
  <c r="CY36" i="4"/>
  <c r="CY38" i="4"/>
  <c r="CY39" i="4"/>
  <c r="CY40" i="4"/>
  <c r="CY41" i="4"/>
  <c r="CY42" i="4"/>
  <c r="CY43" i="4"/>
  <c r="CY44" i="4"/>
  <c r="CY45" i="4"/>
  <c r="CY46" i="4"/>
  <c r="CY48" i="4"/>
  <c r="CY49" i="4"/>
  <c r="CY51" i="4"/>
  <c r="CY52" i="4"/>
  <c r="CY7" i="4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9" i="2"/>
  <c r="DA30" i="2"/>
  <c r="DA31" i="2"/>
  <c r="DA32" i="2"/>
  <c r="DA33" i="2"/>
  <c r="DA34" i="2"/>
  <c r="DA35" i="2"/>
  <c r="DA36" i="2"/>
  <c r="DA38" i="2"/>
  <c r="DA39" i="2"/>
  <c r="DA40" i="2"/>
  <c r="DA41" i="2"/>
  <c r="DA42" i="2"/>
  <c r="DA43" i="2"/>
  <c r="DA44" i="2"/>
  <c r="DA45" i="2"/>
  <c r="DA46" i="2"/>
  <c r="DA48" i="2"/>
  <c r="DA49" i="2"/>
  <c r="DA51" i="2"/>
  <c r="DA52" i="2"/>
  <c r="DA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9" i="2"/>
  <c r="CY30" i="2"/>
  <c r="CY31" i="2"/>
  <c r="CY32" i="2"/>
  <c r="CY33" i="2"/>
  <c r="CY34" i="2"/>
  <c r="CY35" i="2"/>
  <c r="CY36" i="2"/>
  <c r="CY38" i="2"/>
  <c r="CY39" i="2"/>
  <c r="CY40" i="2"/>
  <c r="CY41" i="2"/>
  <c r="CY42" i="2"/>
  <c r="CY43" i="2"/>
  <c r="CY44" i="2"/>
  <c r="CY45" i="2"/>
  <c r="CY46" i="2"/>
  <c r="CY48" i="2"/>
  <c r="CY49" i="2"/>
  <c r="CY51" i="2"/>
  <c r="CY52" i="2"/>
  <c r="CY7" i="2"/>
  <c r="DA11" i="4" l="1"/>
  <c r="DB11" i="4" s="1"/>
  <c r="EZ9" i="1" s="1"/>
  <c r="EV26" i="1"/>
  <c r="EV35" i="1"/>
  <c r="EV48" i="1"/>
  <c r="EU26" i="1"/>
  <c r="EU35" i="1"/>
  <c r="EU45" i="1"/>
  <c r="EU48" i="1"/>
  <c r="ET26" i="1"/>
  <c r="ET35" i="1"/>
  <c r="ET48" i="1"/>
  <c r="BX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9" i="5"/>
  <c r="BX30" i="5"/>
  <c r="BX31" i="5"/>
  <c r="BX32" i="5"/>
  <c r="BX33" i="5"/>
  <c r="BX34" i="5"/>
  <c r="BX35" i="5"/>
  <c r="BX36" i="5"/>
  <c r="BX38" i="5"/>
  <c r="BX39" i="5"/>
  <c r="BX40" i="5"/>
  <c r="BX41" i="5"/>
  <c r="BX42" i="5"/>
  <c r="BX43" i="5"/>
  <c r="BX44" i="5"/>
  <c r="BX45" i="5"/>
  <c r="BX46" i="5"/>
  <c r="BX48" i="5"/>
  <c r="BX49" i="5"/>
  <c r="BX51" i="5"/>
  <c r="BX52" i="5"/>
  <c r="BX7" i="5"/>
  <c r="BW8" i="5"/>
  <c r="BW9" i="5"/>
  <c r="BW10" i="5"/>
  <c r="BW11" i="5"/>
  <c r="BY11" i="5" s="1"/>
  <c r="EU9" i="1" s="1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7" i="5"/>
  <c r="BW29" i="5"/>
  <c r="BW30" i="5"/>
  <c r="BW31" i="5"/>
  <c r="BW32" i="5"/>
  <c r="BW33" i="5"/>
  <c r="BW34" i="5"/>
  <c r="BW35" i="5"/>
  <c r="BW36" i="5"/>
  <c r="BW38" i="5"/>
  <c r="BW39" i="5"/>
  <c r="BW40" i="5"/>
  <c r="BW41" i="5"/>
  <c r="BW42" i="5"/>
  <c r="BW43" i="5"/>
  <c r="BW44" i="5"/>
  <c r="BW45" i="5"/>
  <c r="BW46" i="5"/>
  <c r="BW48" i="5"/>
  <c r="BW49" i="5"/>
  <c r="BW51" i="5"/>
  <c r="BW52" i="5"/>
  <c r="BW7" i="5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9" i="4"/>
  <c r="CV30" i="4"/>
  <c r="CV31" i="4"/>
  <c r="CV32" i="4"/>
  <c r="CV33" i="4"/>
  <c r="CV34" i="4"/>
  <c r="CV35" i="4"/>
  <c r="CV36" i="4"/>
  <c r="CV38" i="4"/>
  <c r="CV39" i="4"/>
  <c r="CV40" i="4"/>
  <c r="CV41" i="4"/>
  <c r="CV42" i="4"/>
  <c r="CV43" i="4"/>
  <c r="CV44" i="4"/>
  <c r="CV45" i="4"/>
  <c r="CV46" i="4"/>
  <c r="CV48" i="4"/>
  <c r="CV49" i="4"/>
  <c r="CV51" i="4"/>
  <c r="CV52" i="4"/>
  <c r="CV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9" i="4"/>
  <c r="CU30" i="4"/>
  <c r="CU31" i="4"/>
  <c r="CU32" i="4"/>
  <c r="CU33" i="4"/>
  <c r="CU34" i="4"/>
  <c r="CU35" i="4"/>
  <c r="CU36" i="4"/>
  <c r="CU38" i="4"/>
  <c r="CU39" i="4"/>
  <c r="CU40" i="4"/>
  <c r="CU41" i="4"/>
  <c r="CU42" i="4"/>
  <c r="CU43" i="4"/>
  <c r="CU44" i="4"/>
  <c r="CU45" i="4"/>
  <c r="CU46" i="4"/>
  <c r="CU48" i="4"/>
  <c r="CU49" i="4"/>
  <c r="CU51" i="4"/>
  <c r="CU52" i="4"/>
  <c r="CU7" i="4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9" i="2"/>
  <c r="CW30" i="2"/>
  <c r="CW31" i="2"/>
  <c r="CW32" i="2"/>
  <c r="CW33" i="2"/>
  <c r="CW34" i="2"/>
  <c r="CW35" i="2"/>
  <c r="CW36" i="2"/>
  <c r="CW38" i="2"/>
  <c r="CW39" i="2"/>
  <c r="CW40" i="2"/>
  <c r="CW41" i="2"/>
  <c r="CW42" i="2"/>
  <c r="CW43" i="2"/>
  <c r="CW44" i="2"/>
  <c r="CW45" i="2"/>
  <c r="CW46" i="2"/>
  <c r="CW48" i="2"/>
  <c r="CW49" i="2"/>
  <c r="CW51" i="2"/>
  <c r="CW52" i="2"/>
  <c r="CW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9" i="2"/>
  <c r="CU30" i="2"/>
  <c r="CU31" i="2"/>
  <c r="CU32" i="2"/>
  <c r="CU33" i="2"/>
  <c r="CU34" i="2"/>
  <c r="CU35" i="2"/>
  <c r="CU36" i="2"/>
  <c r="CU38" i="2"/>
  <c r="CU39" i="2"/>
  <c r="CU40" i="2"/>
  <c r="CU41" i="2"/>
  <c r="CU42" i="2"/>
  <c r="CU43" i="2"/>
  <c r="CU44" i="2"/>
  <c r="CU45" i="2"/>
  <c r="CU46" i="2"/>
  <c r="CU48" i="2"/>
  <c r="CU49" i="2"/>
  <c r="CU51" i="2"/>
  <c r="CU52" i="2"/>
  <c r="CU7" i="2"/>
  <c r="CW11" i="4" l="1"/>
  <c r="CX11" i="4" s="1"/>
  <c r="ET9" i="1" s="1"/>
  <c r="BY8" i="5"/>
  <c r="EU6" i="1" s="1"/>
  <c r="BY9" i="5"/>
  <c r="EU7" i="1" s="1"/>
  <c r="BY10" i="5"/>
  <c r="EU8" i="1" s="1"/>
  <c r="BY12" i="5"/>
  <c r="EU10" i="1" s="1"/>
  <c r="BY14" i="5"/>
  <c r="EU12" i="1" s="1"/>
  <c r="BY16" i="5"/>
  <c r="EU14" i="1" s="1"/>
  <c r="BY17" i="5"/>
  <c r="EU15" i="1" s="1"/>
  <c r="BY20" i="5"/>
  <c r="EU18" i="1" s="1"/>
  <c r="BY21" i="5"/>
  <c r="EU19" i="1" s="1"/>
  <c r="BY23" i="5"/>
  <c r="EU21" i="1" s="1"/>
  <c r="BY24" i="5"/>
  <c r="EU22" i="1" s="1"/>
  <c r="BY26" i="5"/>
  <c r="EU24" i="1" s="1"/>
  <c r="BY29" i="5"/>
  <c r="EU27" i="1" s="1"/>
  <c r="BY32" i="5"/>
  <c r="EU30" i="1" s="1"/>
  <c r="BY33" i="5"/>
  <c r="EU31" i="1" s="1"/>
  <c r="BY34" i="5"/>
  <c r="EU32" i="1" s="1"/>
  <c r="BY35" i="5"/>
  <c r="EU33" i="1" s="1"/>
  <c r="BY38" i="5"/>
  <c r="EU36" i="1" s="1"/>
  <c r="BY39" i="5"/>
  <c r="EU37" i="1" s="1"/>
  <c r="BY40" i="5"/>
  <c r="EU38" i="1" s="1"/>
  <c r="BY41" i="5"/>
  <c r="EU39" i="1" s="1"/>
  <c r="BY45" i="5"/>
  <c r="EU43" i="1" s="1"/>
  <c r="BY48" i="5"/>
  <c r="EU46" i="1" s="1"/>
  <c r="BY52" i="5"/>
  <c r="EU50" i="1" s="1"/>
  <c r="BY7" i="5"/>
  <c r="EU5" i="1" s="1"/>
  <c r="CW9" i="4"/>
  <c r="CX9" i="4" s="1"/>
  <c r="ET7" i="1" s="1"/>
  <c r="CW21" i="4"/>
  <c r="CX21" i="4" s="1"/>
  <c r="ET19" i="1" s="1"/>
  <c r="CW22" i="4"/>
  <c r="CX22" i="4" s="1"/>
  <c r="ET20" i="1" s="1"/>
  <c r="CW26" i="4"/>
  <c r="CX26" i="4" s="1"/>
  <c r="ET24" i="1" s="1"/>
  <c r="CW40" i="4"/>
  <c r="CX40" i="4" s="1"/>
  <c r="ET38" i="1" s="1"/>
  <c r="CW51" i="4"/>
  <c r="CX51" i="4" s="1"/>
  <c r="ET49" i="1" s="1"/>
  <c r="CW7" i="4"/>
  <c r="CX7" i="4" s="1"/>
  <c r="ET5" i="1" s="1"/>
  <c r="CG40" i="2"/>
  <c r="CG43" i="2"/>
  <c r="CG38" i="2"/>
  <c r="BK51" i="5"/>
  <c r="BK7" i="5"/>
  <c r="BK22" i="5"/>
  <c r="BL44" i="5"/>
  <c r="BL35" i="5"/>
  <c r="CF23" i="4"/>
  <c r="CF48" i="4"/>
  <c r="CF8" i="4"/>
  <c r="CE8" i="4"/>
  <c r="CE42" i="4"/>
  <c r="CE12" i="4"/>
  <c r="CF46" i="4"/>
  <c r="BL32" i="5"/>
  <c r="DW45" i="1"/>
  <c r="BK27" i="5"/>
  <c r="BK35" i="5"/>
  <c r="BK20" i="5"/>
  <c r="BL48" i="5"/>
  <c r="BL18" i="5"/>
  <c r="BL12" i="5"/>
  <c r="CE17" i="4"/>
  <c r="CE38" i="4"/>
  <c r="DH47" i="2"/>
  <c r="DJ47" i="2" s="1"/>
  <c r="FN45" i="1" s="1"/>
  <c r="FB45" i="1"/>
  <c r="EP9" i="1"/>
  <c r="EP26" i="1"/>
  <c r="EP35" i="1"/>
  <c r="EP48" i="1"/>
  <c r="EO26" i="1"/>
  <c r="EO35" i="1"/>
  <c r="EO45" i="1"/>
  <c r="EO48" i="1"/>
  <c r="EN26" i="1"/>
  <c r="EN35" i="1"/>
  <c r="EN48" i="1"/>
  <c r="BU8" i="5"/>
  <c r="BU9" i="5"/>
  <c r="BU10" i="5"/>
  <c r="BU11" i="5"/>
  <c r="BU12" i="5"/>
  <c r="BU13" i="5"/>
  <c r="BU14" i="5"/>
  <c r="BU15" i="5"/>
  <c r="BU16" i="5"/>
  <c r="BU17" i="5"/>
  <c r="BU18" i="5"/>
  <c r="BU19" i="5"/>
  <c r="BU20" i="5"/>
  <c r="BU21" i="5"/>
  <c r="BU22" i="5"/>
  <c r="BU23" i="5"/>
  <c r="BU24" i="5"/>
  <c r="BU25" i="5"/>
  <c r="BU27" i="5"/>
  <c r="BU29" i="5"/>
  <c r="BU30" i="5"/>
  <c r="BU31" i="5"/>
  <c r="BU32" i="5"/>
  <c r="BU33" i="5"/>
  <c r="BU34" i="5"/>
  <c r="BU35" i="5"/>
  <c r="BU36" i="5"/>
  <c r="BU38" i="5"/>
  <c r="BU39" i="5"/>
  <c r="BU40" i="5"/>
  <c r="BU41" i="5"/>
  <c r="BU42" i="5"/>
  <c r="BU43" i="5"/>
  <c r="BU44" i="5"/>
  <c r="BU45" i="5"/>
  <c r="BU46" i="5"/>
  <c r="BU48" i="5"/>
  <c r="BU49" i="5"/>
  <c r="BU51" i="5"/>
  <c r="BU52" i="5"/>
  <c r="BU7" i="5"/>
  <c r="BT8" i="5"/>
  <c r="BT9" i="5"/>
  <c r="BT10" i="5"/>
  <c r="BT11" i="5"/>
  <c r="BT12" i="5"/>
  <c r="BT13" i="5"/>
  <c r="BT14" i="5"/>
  <c r="BV14" i="5" s="1"/>
  <c r="EO12" i="1" s="1"/>
  <c r="BT15" i="5"/>
  <c r="BT16" i="5"/>
  <c r="BV16" i="5" s="1"/>
  <c r="EO14" i="1" s="1"/>
  <c r="BT17" i="5"/>
  <c r="BV17" i="5" s="1"/>
  <c r="EO15" i="1" s="1"/>
  <c r="BT18" i="5"/>
  <c r="BT19" i="5"/>
  <c r="BT20" i="5"/>
  <c r="BT21" i="5"/>
  <c r="BT22" i="5"/>
  <c r="BT23" i="5"/>
  <c r="BT24" i="5"/>
  <c r="BT25" i="5"/>
  <c r="EO24" i="1"/>
  <c r="BT27" i="5"/>
  <c r="BT29" i="5"/>
  <c r="BV29" i="5" s="1"/>
  <c r="EO27" i="1" s="1"/>
  <c r="BT30" i="5"/>
  <c r="BT31" i="5"/>
  <c r="BT32" i="5"/>
  <c r="BT33" i="5"/>
  <c r="BT34" i="5"/>
  <c r="BT35" i="5"/>
  <c r="BT36" i="5"/>
  <c r="BT38" i="5"/>
  <c r="BT39" i="5"/>
  <c r="BT40" i="5"/>
  <c r="BV40" i="5" s="1"/>
  <c r="EO38" i="1" s="1"/>
  <c r="BT41" i="5"/>
  <c r="BV41" i="5" s="1"/>
  <c r="EO39" i="1" s="1"/>
  <c r="BT42" i="5"/>
  <c r="BT43" i="5"/>
  <c r="BT44" i="5"/>
  <c r="BT45" i="5"/>
  <c r="BT46" i="5"/>
  <c r="BT48" i="5"/>
  <c r="BT49" i="5"/>
  <c r="BT51" i="5"/>
  <c r="BT52" i="5"/>
  <c r="BT7" i="5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9" i="4"/>
  <c r="CR30" i="4"/>
  <c r="CR31" i="4"/>
  <c r="CR32" i="4"/>
  <c r="CR33" i="4"/>
  <c r="CR34" i="4"/>
  <c r="CR35" i="4"/>
  <c r="CR36" i="4"/>
  <c r="CR38" i="4"/>
  <c r="CR39" i="4"/>
  <c r="CR40" i="4"/>
  <c r="CR41" i="4"/>
  <c r="CR42" i="4"/>
  <c r="CR43" i="4"/>
  <c r="CR44" i="4"/>
  <c r="CR45" i="4"/>
  <c r="CR46" i="4"/>
  <c r="CR48" i="4"/>
  <c r="CR49" i="4"/>
  <c r="CR51" i="4"/>
  <c r="CR52" i="4"/>
  <c r="CR7" i="4"/>
  <c r="CQ8" i="4"/>
  <c r="CQ9" i="4"/>
  <c r="CQ10" i="4"/>
  <c r="CQ11" i="4"/>
  <c r="CQ12" i="4"/>
  <c r="CQ13" i="4"/>
  <c r="CQ14" i="4"/>
  <c r="CQ15" i="4"/>
  <c r="CQ16" i="4"/>
  <c r="CQ17" i="4"/>
  <c r="CS17" i="4" s="1"/>
  <c r="CQ18" i="4"/>
  <c r="CQ19" i="4"/>
  <c r="CQ20" i="4"/>
  <c r="CQ21" i="4"/>
  <c r="CQ22" i="4"/>
  <c r="CQ23" i="4"/>
  <c r="CQ24" i="4"/>
  <c r="CQ25" i="4"/>
  <c r="CQ26" i="4"/>
  <c r="CS26" i="4" s="1"/>
  <c r="CT26" i="4" s="1"/>
  <c r="EN24" i="1" s="1"/>
  <c r="CQ27" i="4"/>
  <c r="CQ29" i="4"/>
  <c r="CQ30" i="4"/>
  <c r="CQ31" i="4"/>
  <c r="CQ32" i="4"/>
  <c r="CQ33" i="4"/>
  <c r="CQ34" i="4"/>
  <c r="CQ35" i="4"/>
  <c r="CQ36" i="4"/>
  <c r="CQ38" i="4"/>
  <c r="CQ39" i="4"/>
  <c r="CQ40" i="4"/>
  <c r="CS40" i="4" s="1"/>
  <c r="CQ41" i="4"/>
  <c r="CQ42" i="4"/>
  <c r="CQ43" i="4"/>
  <c r="CQ44" i="4"/>
  <c r="CQ45" i="4"/>
  <c r="CQ46" i="4"/>
  <c r="CQ48" i="4"/>
  <c r="CQ49" i="4"/>
  <c r="CQ51" i="4"/>
  <c r="CQ52" i="4"/>
  <c r="CQ7" i="4"/>
  <c r="CS8" i="2"/>
  <c r="DH8" i="2" s="1"/>
  <c r="CS9" i="2"/>
  <c r="DH9" i="2" s="1"/>
  <c r="CS10" i="2"/>
  <c r="DH10" i="2" s="1"/>
  <c r="CS11" i="2"/>
  <c r="DD11" i="2" s="1"/>
  <c r="DF11" i="2" s="1"/>
  <c r="FH9" i="1" s="1"/>
  <c r="CS12" i="2"/>
  <c r="CZ12" i="2" s="1"/>
  <c r="CS13" i="2"/>
  <c r="CZ13" i="2" s="1"/>
  <c r="CS14" i="2"/>
  <c r="CZ14" i="2" s="1"/>
  <c r="CS15" i="2"/>
  <c r="CZ15" i="2" s="1"/>
  <c r="DB15" i="2" s="1"/>
  <c r="FB13" i="1" s="1"/>
  <c r="CS16" i="2"/>
  <c r="DD16" i="2" s="1"/>
  <c r="CS17" i="2"/>
  <c r="DD17" i="2" s="1"/>
  <c r="CS18" i="2"/>
  <c r="DD18" i="2" s="1"/>
  <c r="CS19" i="2"/>
  <c r="CV19" i="2" s="1"/>
  <c r="CS20" i="2"/>
  <c r="CV20" i="2" s="1"/>
  <c r="CX20" i="2" s="1"/>
  <c r="EV18" i="1" s="1"/>
  <c r="CS21" i="2"/>
  <c r="DH21" i="2" s="1"/>
  <c r="CS22" i="2"/>
  <c r="DH22" i="2" s="1"/>
  <c r="CS23" i="2"/>
  <c r="DH23" i="2" s="1"/>
  <c r="CS24" i="2"/>
  <c r="CZ24" i="2" s="1"/>
  <c r="CS25" i="2"/>
  <c r="CZ25" i="2" s="1"/>
  <c r="CS26" i="2"/>
  <c r="CS27" i="2"/>
  <c r="CZ27" i="2" s="1"/>
  <c r="DB27" i="2" s="1"/>
  <c r="FB25" i="1" s="1"/>
  <c r="CS29" i="2"/>
  <c r="CZ29" i="2" s="1"/>
  <c r="DB29" i="2" s="1"/>
  <c r="FB27" i="1" s="1"/>
  <c r="CS30" i="2"/>
  <c r="DD30" i="2" s="1"/>
  <c r="CS31" i="2"/>
  <c r="DD31" i="2" s="1"/>
  <c r="DF31" i="2" s="1"/>
  <c r="FH29" i="1" s="1"/>
  <c r="CS32" i="2"/>
  <c r="DD32" i="2" s="1"/>
  <c r="CS33" i="2"/>
  <c r="CV33" i="2" s="1"/>
  <c r="CX33" i="2" s="1"/>
  <c r="EV31" i="1" s="1"/>
  <c r="CS34" i="2"/>
  <c r="CV34" i="2" s="1"/>
  <c r="CS35" i="2"/>
  <c r="DH35" i="2" s="1"/>
  <c r="CS36" i="2"/>
  <c r="DH36" i="2" s="1"/>
  <c r="CS38" i="2"/>
  <c r="DH38" i="2" s="1"/>
  <c r="CS39" i="2"/>
  <c r="CZ39" i="2" s="1"/>
  <c r="DB39" i="2" s="1"/>
  <c r="FB37" i="1" s="1"/>
  <c r="CS40" i="2"/>
  <c r="CZ40" i="2" s="1"/>
  <c r="DB40" i="2" s="1"/>
  <c r="FB38" i="1" s="1"/>
  <c r="CS41" i="2"/>
  <c r="CZ41" i="2" s="1"/>
  <c r="DB41" i="2" s="1"/>
  <c r="FB39" i="1" s="1"/>
  <c r="CS42" i="2"/>
  <c r="CZ42" i="2" s="1"/>
  <c r="CS43" i="2"/>
  <c r="DD43" i="2" s="1"/>
  <c r="DF43" i="2" s="1"/>
  <c r="FH41" i="1" s="1"/>
  <c r="CS44" i="2"/>
  <c r="DD44" i="2" s="1"/>
  <c r="CS45" i="2"/>
  <c r="DD45" i="2" s="1"/>
  <c r="CS46" i="2"/>
  <c r="CV46" i="2" s="1"/>
  <c r="CS48" i="2"/>
  <c r="DH48" i="2" s="1"/>
  <c r="CS49" i="2"/>
  <c r="DH49" i="2" s="1"/>
  <c r="CS51" i="2"/>
  <c r="DH51" i="2" s="1"/>
  <c r="CS52" i="2"/>
  <c r="CZ52" i="2" s="1"/>
  <c r="DB52" i="2" s="1"/>
  <c r="FB50" i="1" s="1"/>
  <c r="CS7" i="2"/>
  <c r="CZ7" i="2" s="1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T26" i="2" s="1"/>
  <c r="CQ27" i="2"/>
  <c r="CQ29" i="2"/>
  <c r="CQ30" i="2"/>
  <c r="CQ31" i="2"/>
  <c r="CQ32" i="2"/>
  <c r="CQ33" i="2"/>
  <c r="CQ34" i="2"/>
  <c r="CQ35" i="2"/>
  <c r="CQ36" i="2"/>
  <c r="CQ38" i="2"/>
  <c r="CQ39" i="2"/>
  <c r="CQ40" i="2"/>
  <c r="CQ41" i="2"/>
  <c r="CQ42" i="2"/>
  <c r="CQ43" i="2"/>
  <c r="CQ44" i="2"/>
  <c r="CQ45" i="2"/>
  <c r="CQ46" i="2"/>
  <c r="CQ48" i="2"/>
  <c r="CQ49" i="2"/>
  <c r="CQ51" i="2"/>
  <c r="CQ52" i="2"/>
  <c r="CQ7" i="2"/>
  <c r="EI9" i="1"/>
  <c r="EI26" i="1"/>
  <c r="EJ26" i="1"/>
  <c r="EI35" i="1"/>
  <c r="EJ35" i="1"/>
  <c r="EI45" i="1"/>
  <c r="EI48" i="1"/>
  <c r="EJ48" i="1"/>
  <c r="EH26" i="1"/>
  <c r="EH35" i="1"/>
  <c r="EH45" i="1"/>
  <c r="EH48" i="1"/>
  <c r="BR8" i="5"/>
  <c r="BR9" i="5"/>
  <c r="BR10" i="5"/>
  <c r="BR12" i="5"/>
  <c r="BR13" i="5"/>
  <c r="BR14" i="5"/>
  <c r="BR15" i="5"/>
  <c r="BR16" i="5"/>
  <c r="BR17" i="5"/>
  <c r="BR18" i="5"/>
  <c r="BR19" i="5"/>
  <c r="BR20" i="5"/>
  <c r="BR21" i="5"/>
  <c r="BR22" i="5"/>
  <c r="BR23" i="5"/>
  <c r="BR24" i="5"/>
  <c r="BR25" i="5"/>
  <c r="BR27" i="5"/>
  <c r="BR29" i="5"/>
  <c r="BR30" i="5"/>
  <c r="BR31" i="5"/>
  <c r="BR32" i="5"/>
  <c r="BR33" i="5"/>
  <c r="BR34" i="5"/>
  <c r="BR35" i="5"/>
  <c r="BR36" i="5"/>
  <c r="BR38" i="5"/>
  <c r="BR39" i="5"/>
  <c r="BR40" i="5"/>
  <c r="BR41" i="5"/>
  <c r="BR42" i="5"/>
  <c r="BR43" i="5"/>
  <c r="BR44" i="5"/>
  <c r="BR45" i="5"/>
  <c r="BR46" i="5"/>
  <c r="BR48" i="5"/>
  <c r="BR49" i="5"/>
  <c r="BR51" i="5"/>
  <c r="BR52" i="5"/>
  <c r="BR7" i="5"/>
  <c r="BQ8" i="5"/>
  <c r="BQ9" i="5"/>
  <c r="BQ10" i="5"/>
  <c r="BQ12" i="5"/>
  <c r="BS12" i="5" s="1"/>
  <c r="EI10" i="1" s="1"/>
  <c r="BQ13" i="5"/>
  <c r="BQ14" i="5"/>
  <c r="BS14" i="5" s="1"/>
  <c r="EI12" i="1" s="1"/>
  <c r="BQ15" i="5"/>
  <c r="BS15" i="5" s="1"/>
  <c r="EI13" i="1" s="1"/>
  <c r="BQ16" i="5"/>
  <c r="BQ17" i="5"/>
  <c r="BQ18" i="5"/>
  <c r="BQ19" i="5"/>
  <c r="BQ20" i="5"/>
  <c r="BQ21" i="5"/>
  <c r="BQ22" i="5"/>
  <c r="BQ23" i="5"/>
  <c r="BQ24" i="5"/>
  <c r="BS24" i="5" s="1"/>
  <c r="EI22" i="1" s="1"/>
  <c r="BQ25" i="5"/>
  <c r="EI24" i="1"/>
  <c r="BQ27" i="5"/>
  <c r="BQ29" i="5"/>
  <c r="BQ30" i="5"/>
  <c r="BQ31" i="5"/>
  <c r="BQ32" i="5"/>
  <c r="BQ33" i="5"/>
  <c r="BQ34" i="5"/>
  <c r="BQ35" i="5"/>
  <c r="BQ36" i="5"/>
  <c r="BS36" i="5" s="1"/>
  <c r="EI34" i="1" s="1"/>
  <c r="BQ38" i="5"/>
  <c r="BQ39" i="5"/>
  <c r="BS39" i="5" s="1"/>
  <c r="EI37" i="1" s="1"/>
  <c r="BQ40" i="5"/>
  <c r="BQ41" i="5"/>
  <c r="BQ42" i="5"/>
  <c r="BQ43" i="5"/>
  <c r="BQ44" i="5"/>
  <c r="BQ45" i="5"/>
  <c r="BQ46" i="5"/>
  <c r="BQ48" i="5"/>
  <c r="BS48" i="5" s="1"/>
  <c r="EI46" i="1" s="1"/>
  <c r="BQ49" i="5"/>
  <c r="BQ51" i="5"/>
  <c r="BS51" i="5" s="1"/>
  <c r="EI49" i="1" s="1"/>
  <c r="BQ52" i="5"/>
  <c r="BQ7" i="5"/>
  <c r="CN8" i="4"/>
  <c r="CN9" i="4"/>
  <c r="CN10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9" i="4"/>
  <c r="CN30" i="4"/>
  <c r="CO30" i="4" s="1"/>
  <c r="CN31" i="4"/>
  <c r="CN32" i="4"/>
  <c r="CN33" i="4"/>
  <c r="CN34" i="4"/>
  <c r="CN35" i="4"/>
  <c r="CN36" i="4"/>
  <c r="CN38" i="4"/>
  <c r="CN39" i="4"/>
  <c r="CN40" i="4"/>
  <c r="CN41" i="4"/>
  <c r="CN42" i="4"/>
  <c r="CN43" i="4"/>
  <c r="CO43" i="4" s="1"/>
  <c r="CP43" i="4" s="1"/>
  <c r="EH41" i="1" s="1"/>
  <c r="CN44" i="4"/>
  <c r="CN45" i="4"/>
  <c r="CN46" i="4"/>
  <c r="CN48" i="4"/>
  <c r="CN49" i="4"/>
  <c r="CN51" i="4"/>
  <c r="CN52" i="4"/>
  <c r="CN7" i="4"/>
  <c r="CM8" i="4"/>
  <c r="CM9" i="4"/>
  <c r="CM10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9" i="4"/>
  <c r="CM30" i="4"/>
  <c r="CM31" i="4"/>
  <c r="CM32" i="4"/>
  <c r="CM33" i="4"/>
  <c r="CM34" i="4"/>
  <c r="CM35" i="4"/>
  <c r="CM36" i="4"/>
  <c r="CM38" i="4"/>
  <c r="CM39" i="4"/>
  <c r="CM40" i="4"/>
  <c r="CM41" i="4"/>
  <c r="CO41" i="4" s="1"/>
  <c r="CP41" i="4" s="1"/>
  <c r="EH39" i="1" s="1"/>
  <c r="CM42" i="4"/>
  <c r="CM43" i="4"/>
  <c r="CM44" i="4"/>
  <c r="CM45" i="4"/>
  <c r="CM46" i="4"/>
  <c r="CM48" i="4"/>
  <c r="CM49" i="4"/>
  <c r="CM51" i="4"/>
  <c r="CM52" i="4"/>
  <c r="CM7" i="4"/>
  <c r="CO8" i="2"/>
  <c r="CO9" i="2"/>
  <c r="CO10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9" i="2"/>
  <c r="CO30" i="2"/>
  <c r="CO31" i="2"/>
  <c r="CO32" i="2"/>
  <c r="CO33" i="2"/>
  <c r="CO34" i="2"/>
  <c r="CO35" i="2"/>
  <c r="CO36" i="2"/>
  <c r="CO38" i="2"/>
  <c r="CO39" i="2"/>
  <c r="CO40" i="2"/>
  <c r="CO41" i="2"/>
  <c r="CO42" i="2"/>
  <c r="CO43" i="2"/>
  <c r="CO44" i="2"/>
  <c r="CO45" i="2"/>
  <c r="CO46" i="2"/>
  <c r="CO48" i="2"/>
  <c r="CO49" i="2"/>
  <c r="CO51" i="2"/>
  <c r="CO52" i="2"/>
  <c r="CO7" i="2"/>
  <c r="CM8" i="2"/>
  <c r="CM9" i="2"/>
  <c r="CM10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9" i="2"/>
  <c r="CM30" i="2"/>
  <c r="CM31" i="2"/>
  <c r="CM32" i="2"/>
  <c r="CM33" i="2"/>
  <c r="CM34" i="2"/>
  <c r="CM35" i="2"/>
  <c r="CM36" i="2"/>
  <c r="CM38" i="2"/>
  <c r="CM39" i="2"/>
  <c r="CM40" i="2"/>
  <c r="CM41" i="2"/>
  <c r="CM42" i="2"/>
  <c r="CM43" i="2"/>
  <c r="CM44" i="2"/>
  <c r="CM45" i="2"/>
  <c r="CM46" i="2"/>
  <c r="CM48" i="2"/>
  <c r="CM49" i="2"/>
  <c r="CM51" i="2"/>
  <c r="CM52" i="2"/>
  <c r="CM7" i="2"/>
  <c r="ED26" i="1"/>
  <c r="ED35" i="1"/>
  <c r="ED48" i="1"/>
  <c r="EC9" i="1"/>
  <c r="EC26" i="1"/>
  <c r="EC35" i="1"/>
  <c r="EC45" i="1"/>
  <c r="EC48" i="1"/>
  <c r="EB26" i="1"/>
  <c r="EB35" i="1"/>
  <c r="EB48" i="1"/>
  <c r="BO8" i="5"/>
  <c r="BO9" i="5"/>
  <c r="BO10" i="5"/>
  <c r="BO12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7" i="5"/>
  <c r="BO29" i="5"/>
  <c r="BP29" i="5" s="1"/>
  <c r="EC27" i="1" s="1"/>
  <c r="BO30" i="5"/>
  <c r="BO31" i="5"/>
  <c r="BO32" i="5"/>
  <c r="BO33" i="5"/>
  <c r="BO34" i="5"/>
  <c r="BO35" i="5"/>
  <c r="BO36" i="5"/>
  <c r="BO38" i="5"/>
  <c r="BO39" i="5"/>
  <c r="BO40" i="5"/>
  <c r="BO41" i="5"/>
  <c r="BO42" i="5"/>
  <c r="BO43" i="5"/>
  <c r="BO44" i="5"/>
  <c r="BO45" i="5"/>
  <c r="BO46" i="5"/>
  <c r="BO48" i="5"/>
  <c r="BO49" i="5"/>
  <c r="BO51" i="5"/>
  <c r="BO52" i="5"/>
  <c r="BO7" i="5"/>
  <c r="BN8" i="5"/>
  <c r="BN9" i="5"/>
  <c r="BN10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EC24" i="1"/>
  <c r="BN27" i="5"/>
  <c r="BN29" i="5"/>
  <c r="BN30" i="5"/>
  <c r="BN31" i="5"/>
  <c r="BN32" i="5"/>
  <c r="BN33" i="5"/>
  <c r="BN34" i="5"/>
  <c r="BN35" i="5"/>
  <c r="BN36" i="5"/>
  <c r="BN38" i="5"/>
  <c r="BN39" i="5"/>
  <c r="BN40" i="5"/>
  <c r="BN41" i="5"/>
  <c r="BN42" i="5"/>
  <c r="BN43" i="5"/>
  <c r="BN44" i="5"/>
  <c r="BN45" i="5"/>
  <c r="BN46" i="5"/>
  <c r="BN48" i="5"/>
  <c r="BN49" i="5"/>
  <c r="BN51" i="5"/>
  <c r="BN52" i="5"/>
  <c r="BN7" i="5"/>
  <c r="CJ8" i="4"/>
  <c r="CJ9" i="4"/>
  <c r="CJ10" i="4"/>
  <c r="CJ12" i="4"/>
  <c r="CK12" i="4" s="1"/>
  <c r="CL12" i="4" s="1"/>
  <c r="EB10" i="1" s="1"/>
  <c r="CJ13" i="4"/>
  <c r="CJ14" i="4"/>
  <c r="CJ15" i="4"/>
  <c r="CJ16" i="4"/>
  <c r="CJ17" i="4"/>
  <c r="CJ18" i="4"/>
  <c r="CJ19" i="4"/>
  <c r="CJ20" i="4"/>
  <c r="CJ21" i="4"/>
  <c r="CJ22" i="4"/>
  <c r="CJ23" i="4"/>
  <c r="CJ24" i="4"/>
  <c r="CK24" i="4" s="1"/>
  <c r="CL24" i="4" s="1"/>
  <c r="EB22" i="1" s="1"/>
  <c r="CJ25" i="4"/>
  <c r="CJ26" i="4"/>
  <c r="CJ27" i="4"/>
  <c r="CJ29" i="4"/>
  <c r="CJ30" i="4"/>
  <c r="CJ31" i="4"/>
  <c r="CJ32" i="4"/>
  <c r="CJ33" i="4"/>
  <c r="CJ34" i="4"/>
  <c r="CJ35" i="4"/>
  <c r="CJ36" i="4"/>
  <c r="CJ38" i="4"/>
  <c r="CJ39" i="4"/>
  <c r="CJ40" i="4"/>
  <c r="CJ41" i="4"/>
  <c r="CJ42" i="4"/>
  <c r="CJ43" i="4"/>
  <c r="CJ44" i="4"/>
  <c r="CJ45" i="4"/>
  <c r="CJ46" i="4"/>
  <c r="CJ48" i="4"/>
  <c r="CJ49" i="4"/>
  <c r="CJ51" i="4"/>
  <c r="CJ52" i="4"/>
  <c r="CJ7" i="4"/>
  <c r="CI8" i="4"/>
  <c r="CI9" i="4"/>
  <c r="CI10" i="4"/>
  <c r="CI12" i="4"/>
  <c r="CI13" i="4"/>
  <c r="CI14" i="4"/>
  <c r="CI15" i="4"/>
  <c r="CK15" i="4" s="1"/>
  <c r="CL15" i="4" s="1"/>
  <c r="EB13" i="1" s="1"/>
  <c r="CI16" i="4"/>
  <c r="CI17" i="4"/>
  <c r="CI18" i="4"/>
  <c r="CI19" i="4"/>
  <c r="CI20" i="4"/>
  <c r="CI21" i="4"/>
  <c r="CI22" i="4"/>
  <c r="CI23" i="4"/>
  <c r="CI24" i="4"/>
  <c r="CI25" i="4"/>
  <c r="CI26" i="4"/>
  <c r="CI27" i="4"/>
  <c r="CK27" i="4" s="1"/>
  <c r="CL27" i="4" s="1"/>
  <c r="EB25" i="1" s="1"/>
  <c r="CI29" i="4"/>
  <c r="CI30" i="4"/>
  <c r="CI31" i="4"/>
  <c r="CI32" i="4"/>
  <c r="CI33" i="4"/>
  <c r="CI34" i="4"/>
  <c r="CI35" i="4"/>
  <c r="CI36" i="4"/>
  <c r="CI38" i="4"/>
  <c r="CI39" i="4"/>
  <c r="CI40" i="4"/>
  <c r="CI41" i="4"/>
  <c r="CI42" i="4"/>
  <c r="CI43" i="4"/>
  <c r="CI44" i="4"/>
  <c r="CI45" i="4"/>
  <c r="CI46" i="4"/>
  <c r="CI48" i="4"/>
  <c r="CI49" i="4"/>
  <c r="CI51" i="4"/>
  <c r="CI52" i="4"/>
  <c r="CI7" i="4"/>
  <c r="CK8" i="2"/>
  <c r="CK9" i="2"/>
  <c r="CK10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9" i="2"/>
  <c r="CK30" i="2"/>
  <c r="CK31" i="2"/>
  <c r="CK32" i="2"/>
  <c r="CK33" i="2"/>
  <c r="CK34" i="2"/>
  <c r="CK35" i="2"/>
  <c r="CK36" i="2"/>
  <c r="CK38" i="2"/>
  <c r="CK39" i="2"/>
  <c r="CK40" i="2"/>
  <c r="CK41" i="2"/>
  <c r="CK42" i="2"/>
  <c r="CK43" i="2"/>
  <c r="CK44" i="2"/>
  <c r="CK45" i="2"/>
  <c r="CK46" i="2"/>
  <c r="CK48" i="2"/>
  <c r="CK49" i="2"/>
  <c r="CK51" i="2"/>
  <c r="CK52" i="2"/>
  <c r="CK7" i="2"/>
  <c r="CI8" i="2"/>
  <c r="CI9" i="2"/>
  <c r="CI10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9" i="2"/>
  <c r="CI30" i="2"/>
  <c r="CI31" i="2"/>
  <c r="CI32" i="2"/>
  <c r="CI33" i="2"/>
  <c r="CI34" i="2"/>
  <c r="CI35" i="2"/>
  <c r="CI36" i="2"/>
  <c r="CI38" i="2"/>
  <c r="CI39" i="2"/>
  <c r="CI40" i="2"/>
  <c r="CI41" i="2"/>
  <c r="CI42" i="2"/>
  <c r="CI43" i="2"/>
  <c r="CI44" i="2"/>
  <c r="CI45" i="2"/>
  <c r="CI46" i="2"/>
  <c r="ED45" i="1"/>
  <c r="CI48" i="2"/>
  <c r="CI49" i="2"/>
  <c r="CI51" i="2"/>
  <c r="CI52" i="2"/>
  <c r="CI7" i="2"/>
  <c r="DW9" i="1"/>
  <c r="BL8" i="5"/>
  <c r="BL9" i="5"/>
  <c r="BL13" i="5"/>
  <c r="BL15" i="5"/>
  <c r="BL16" i="5"/>
  <c r="BL21" i="5"/>
  <c r="BL22" i="5"/>
  <c r="BL24" i="5"/>
  <c r="BL25" i="5"/>
  <c r="BL29" i="5"/>
  <c r="BL30" i="5"/>
  <c r="BL33" i="5"/>
  <c r="BL34" i="5"/>
  <c r="BL36" i="5"/>
  <c r="BL40" i="5"/>
  <c r="BL43" i="5"/>
  <c r="BL45" i="5"/>
  <c r="BL49" i="5"/>
  <c r="BL51" i="5"/>
  <c r="BL52" i="5"/>
  <c r="BK8" i="5"/>
  <c r="BM8" i="5" s="1"/>
  <c r="DW6" i="1" s="1"/>
  <c r="BK9" i="5"/>
  <c r="BK10" i="5"/>
  <c r="BK12" i="5"/>
  <c r="BK13" i="5"/>
  <c r="BK14" i="5"/>
  <c r="BK15" i="5"/>
  <c r="BK16" i="5"/>
  <c r="BK17" i="5"/>
  <c r="BK18" i="5"/>
  <c r="BK19" i="5"/>
  <c r="BK21" i="5"/>
  <c r="BK23" i="5"/>
  <c r="BK24" i="5"/>
  <c r="BK25" i="5"/>
  <c r="BK29" i="5"/>
  <c r="BK30" i="5"/>
  <c r="BK31" i="5"/>
  <c r="BK32" i="5"/>
  <c r="BK33" i="5"/>
  <c r="BK34" i="5"/>
  <c r="BM34" i="5" s="1"/>
  <c r="DW32" i="1" s="1"/>
  <c r="BK36" i="5"/>
  <c r="BK38" i="5"/>
  <c r="BK40" i="5"/>
  <c r="BK41" i="5"/>
  <c r="BK43" i="5"/>
  <c r="BK44" i="5"/>
  <c r="BK46" i="5"/>
  <c r="BK48" i="5"/>
  <c r="BK49" i="5"/>
  <c r="BK52" i="5"/>
  <c r="CF9" i="4"/>
  <c r="CF10" i="4"/>
  <c r="CF12" i="4"/>
  <c r="CF13" i="4"/>
  <c r="CF14" i="4"/>
  <c r="CF15" i="4"/>
  <c r="CF17" i="4"/>
  <c r="CF18" i="4"/>
  <c r="CF19" i="4"/>
  <c r="CF21" i="4"/>
  <c r="CF22" i="4"/>
  <c r="CF24" i="4"/>
  <c r="CF25" i="4"/>
  <c r="CF26" i="4"/>
  <c r="CF27" i="4"/>
  <c r="CF29" i="4"/>
  <c r="CF30" i="4"/>
  <c r="CF31" i="4"/>
  <c r="CF32" i="4"/>
  <c r="CF33" i="4"/>
  <c r="CF34" i="4"/>
  <c r="CF35" i="4"/>
  <c r="CF36" i="4"/>
  <c r="CF38" i="4"/>
  <c r="CF39" i="4"/>
  <c r="CF40" i="4"/>
  <c r="CF41" i="4"/>
  <c r="CF42" i="4"/>
  <c r="CF43" i="4"/>
  <c r="CF44" i="4"/>
  <c r="CF49" i="4"/>
  <c r="CF51" i="4"/>
  <c r="CF52" i="4"/>
  <c r="CF7" i="4"/>
  <c r="CE9" i="4"/>
  <c r="CE13" i="4"/>
  <c r="CE16" i="4"/>
  <c r="CE21" i="4"/>
  <c r="CE23" i="4"/>
  <c r="CE25" i="4"/>
  <c r="CE26" i="4"/>
  <c r="CE27" i="4"/>
  <c r="CE29" i="4"/>
  <c r="CE30" i="4"/>
  <c r="CE31" i="4"/>
  <c r="CE33" i="4"/>
  <c r="CE35" i="4"/>
  <c r="CE36" i="4"/>
  <c r="CE43" i="4"/>
  <c r="CE49" i="4"/>
  <c r="CE51" i="4"/>
  <c r="CE52" i="4"/>
  <c r="CG8" i="2"/>
  <c r="CG9" i="2"/>
  <c r="CG10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6" i="2"/>
  <c r="CG27" i="2"/>
  <c r="CG29" i="2"/>
  <c r="CG30" i="2"/>
  <c r="CG31" i="2"/>
  <c r="CG33" i="2"/>
  <c r="CG34" i="2"/>
  <c r="CG35" i="2"/>
  <c r="CG36" i="2"/>
  <c r="CG39" i="2"/>
  <c r="CG42" i="2"/>
  <c r="CG44" i="2"/>
  <c r="CG45" i="2"/>
  <c r="CG46" i="2"/>
  <c r="CG48" i="2"/>
  <c r="CG49" i="2"/>
  <c r="CG52" i="2"/>
  <c r="CG7" i="2"/>
  <c r="CE8" i="2"/>
  <c r="CE9" i="2"/>
  <c r="CE10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9" i="2"/>
  <c r="CE30" i="2"/>
  <c r="CE31" i="2"/>
  <c r="CE33" i="2"/>
  <c r="CE34" i="2"/>
  <c r="CE35" i="2"/>
  <c r="CE36" i="2"/>
  <c r="CE38" i="2"/>
  <c r="CE39" i="2"/>
  <c r="CE41" i="2"/>
  <c r="CE45" i="2"/>
  <c r="CE48" i="2"/>
  <c r="CE49" i="2"/>
  <c r="CE51" i="2"/>
  <c r="CE52" i="2"/>
  <c r="CE7" i="2"/>
  <c r="CR26" i="2"/>
  <c r="EP24" i="1" s="1"/>
  <c r="CN26" i="2"/>
  <c r="CN32" i="2"/>
  <c r="CJ18" i="2"/>
  <c r="CJ26" i="2"/>
  <c r="CF18" i="2"/>
  <c r="CF26" i="2"/>
  <c r="CF34" i="2"/>
  <c r="DR26" i="1"/>
  <c r="DR35" i="1"/>
  <c r="DR48" i="1"/>
  <c r="DQ9" i="1"/>
  <c r="DQ26" i="1"/>
  <c r="DQ35" i="1"/>
  <c r="DQ45" i="1"/>
  <c r="DQ48" i="1"/>
  <c r="DP26" i="1"/>
  <c r="DP35" i="1"/>
  <c r="DP45" i="1"/>
  <c r="DP48" i="1"/>
  <c r="DL26" i="1"/>
  <c r="DL35" i="1"/>
  <c r="DL48" i="1"/>
  <c r="DK9" i="1"/>
  <c r="DK26" i="1"/>
  <c r="DK35" i="1"/>
  <c r="DK45" i="1"/>
  <c r="DK48" i="1"/>
  <c r="DJ26" i="1"/>
  <c r="DJ35" i="1"/>
  <c r="DJ45" i="1"/>
  <c r="DJ48" i="1"/>
  <c r="DF26" i="1"/>
  <c r="DF35" i="1"/>
  <c r="DF48" i="1"/>
  <c r="DE9" i="1"/>
  <c r="DE13" i="1"/>
  <c r="DE26" i="1"/>
  <c r="DE35" i="1"/>
  <c r="DE40" i="1"/>
  <c r="DE45" i="1"/>
  <c r="DE48" i="1"/>
  <c r="DD26" i="1"/>
  <c r="DD35" i="1"/>
  <c r="DD48" i="1"/>
  <c r="BU8" i="2"/>
  <c r="BU9" i="2"/>
  <c r="BU10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7" i="2"/>
  <c r="BU29" i="2"/>
  <c r="BU30" i="2"/>
  <c r="BU31" i="2"/>
  <c r="BU32" i="2"/>
  <c r="BU33" i="2"/>
  <c r="BU34" i="2"/>
  <c r="BU35" i="2"/>
  <c r="BU36" i="2"/>
  <c r="BU38" i="2"/>
  <c r="BU39" i="2"/>
  <c r="BU40" i="2"/>
  <c r="BU41" i="2"/>
  <c r="BU42" i="2"/>
  <c r="BU43" i="2"/>
  <c r="BU44" i="2"/>
  <c r="BU45" i="2"/>
  <c r="BU46" i="2"/>
  <c r="BU48" i="2"/>
  <c r="BU49" i="2"/>
  <c r="BU51" i="2"/>
  <c r="BU52" i="2"/>
  <c r="BU7" i="2"/>
  <c r="BS8" i="2"/>
  <c r="BS9" i="2"/>
  <c r="BS10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7" i="2"/>
  <c r="BS29" i="2"/>
  <c r="BS30" i="2"/>
  <c r="BS31" i="2"/>
  <c r="BS32" i="2"/>
  <c r="BS33" i="2"/>
  <c r="BS34" i="2"/>
  <c r="BS35" i="2"/>
  <c r="BS36" i="2"/>
  <c r="BS38" i="2"/>
  <c r="BS39" i="2"/>
  <c r="BS40" i="2"/>
  <c r="BS41" i="2"/>
  <c r="BS42" i="2"/>
  <c r="BS43" i="2"/>
  <c r="BS44" i="2"/>
  <c r="BS45" i="2"/>
  <c r="BS46" i="2"/>
  <c r="DF45" i="1"/>
  <c r="BS48" i="2"/>
  <c r="BS49" i="2"/>
  <c r="BS51" i="2"/>
  <c r="BS52" i="2"/>
  <c r="BS7" i="2"/>
  <c r="BT8" i="4"/>
  <c r="BT9" i="4"/>
  <c r="BT10" i="4"/>
  <c r="BT12" i="4"/>
  <c r="BT13" i="4"/>
  <c r="BT14" i="4"/>
  <c r="BU14" i="4" s="1"/>
  <c r="BV14" i="4" s="1"/>
  <c r="DD12" i="1" s="1"/>
  <c r="BT15" i="4"/>
  <c r="BT16" i="4"/>
  <c r="BT17" i="4"/>
  <c r="BT18" i="4"/>
  <c r="BT19" i="4"/>
  <c r="BT20" i="4"/>
  <c r="BT21" i="4"/>
  <c r="BT22" i="4"/>
  <c r="BT23" i="4"/>
  <c r="BT24" i="4"/>
  <c r="BT25" i="4"/>
  <c r="BT27" i="4"/>
  <c r="BT29" i="4"/>
  <c r="BT30" i="4"/>
  <c r="BT31" i="4"/>
  <c r="BT32" i="4"/>
  <c r="BT33" i="4"/>
  <c r="BT34" i="4"/>
  <c r="BT35" i="4"/>
  <c r="BT36" i="4"/>
  <c r="BT38" i="4"/>
  <c r="BT39" i="4"/>
  <c r="BT40" i="4"/>
  <c r="BT41" i="4"/>
  <c r="BT42" i="4"/>
  <c r="BT43" i="4"/>
  <c r="BT44" i="4"/>
  <c r="BT45" i="4"/>
  <c r="BT46" i="4"/>
  <c r="BT48" i="4"/>
  <c r="BU48" i="4" s="1"/>
  <c r="BV48" i="4" s="1"/>
  <c r="DD46" i="1" s="1"/>
  <c r="BT49" i="4"/>
  <c r="BT51" i="4"/>
  <c r="BT52" i="4"/>
  <c r="BT7" i="4"/>
  <c r="BS8" i="4"/>
  <c r="BS9" i="4"/>
  <c r="BS10" i="4"/>
  <c r="DD9" i="1"/>
  <c r="BS12" i="4"/>
  <c r="BS13" i="4"/>
  <c r="BS14" i="4"/>
  <c r="BS15" i="4"/>
  <c r="BS16" i="4"/>
  <c r="BS17" i="4"/>
  <c r="BU17" i="4" s="1"/>
  <c r="BV17" i="4" s="1"/>
  <c r="DD15" i="1" s="1"/>
  <c r="BS18" i="4"/>
  <c r="BS19" i="4"/>
  <c r="BS20" i="4"/>
  <c r="BS21" i="4"/>
  <c r="BS22" i="4"/>
  <c r="BS23" i="4"/>
  <c r="BS24" i="4"/>
  <c r="BS25" i="4"/>
  <c r="BS27" i="4"/>
  <c r="BS29" i="4"/>
  <c r="BU29" i="4" s="1"/>
  <c r="BV29" i="4" s="1"/>
  <c r="BS30" i="4"/>
  <c r="BS31" i="4"/>
  <c r="BS32" i="4"/>
  <c r="BS33" i="4"/>
  <c r="BS34" i="4"/>
  <c r="BS35" i="4"/>
  <c r="BS36" i="4"/>
  <c r="BS38" i="4"/>
  <c r="BS39" i="4"/>
  <c r="BS40" i="4"/>
  <c r="BS41" i="4"/>
  <c r="BS42" i="4"/>
  <c r="BS43" i="4"/>
  <c r="BS44" i="4"/>
  <c r="BS45" i="4"/>
  <c r="BS46" i="4"/>
  <c r="DD45" i="1"/>
  <c r="BS48" i="4"/>
  <c r="BS49" i="4"/>
  <c r="BS51" i="4"/>
  <c r="BS52" i="4"/>
  <c r="BS7" i="4"/>
  <c r="BC8" i="5"/>
  <c r="BC9" i="5"/>
  <c r="BC10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7" i="5"/>
  <c r="BC29" i="5"/>
  <c r="BC30" i="5"/>
  <c r="BC31" i="5"/>
  <c r="BC32" i="5"/>
  <c r="BC33" i="5"/>
  <c r="BC34" i="5"/>
  <c r="BC35" i="5"/>
  <c r="BC36" i="5"/>
  <c r="BC38" i="5"/>
  <c r="BC39" i="5"/>
  <c r="BC40" i="5"/>
  <c r="BC41" i="5"/>
  <c r="BC42" i="5"/>
  <c r="BC43" i="5"/>
  <c r="BC44" i="5"/>
  <c r="BC45" i="5"/>
  <c r="BC46" i="5"/>
  <c r="BC48" i="5"/>
  <c r="BC49" i="5"/>
  <c r="BC51" i="5"/>
  <c r="BC52" i="5"/>
  <c r="BC7" i="5"/>
  <c r="BB8" i="5"/>
  <c r="BB9" i="5"/>
  <c r="BB10" i="5"/>
  <c r="BB12" i="5"/>
  <c r="BB13" i="5"/>
  <c r="BB14" i="5"/>
  <c r="BB15" i="5"/>
  <c r="BD15" i="5" s="1"/>
  <c r="BB16" i="5"/>
  <c r="BB17" i="5"/>
  <c r="BB18" i="5"/>
  <c r="BD18" i="5" s="1"/>
  <c r="DE16" i="1" s="1"/>
  <c r="BB19" i="5"/>
  <c r="BB20" i="5"/>
  <c r="BB21" i="5"/>
  <c r="BB22" i="5"/>
  <c r="BB23" i="5"/>
  <c r="BB24" i="5"/>
  <c r="BB25" i="5"/>
  <c r="BB27" i="5"/>
  <c r="BB29" i="5"/>
  <c r="BB30" i="5"/>
  <c r="BD30" i="5" s="1"/>
  <c r="DE28" i="1" s="1"/>
  <c r="BB31" i="5"/>
  <c r="BB32" i="5"/>
  <c r="BB33" i="5"/>
  <c r="BB34" i="5"/>
  <c r="BB35" i="5"/>
  <c r="BB36" i="5"/>
  <c r="BD36" i="5" s="1"/>
  <c r="BB38" i="5"/>
  <c r="BD38" i="5" s="1"/>
  <c r="DE36" i="1" s="1"/>
  <c r="BB39" i="5"/>
  <c r="BB40" i="5"/>
  <c r="BB41" i="5"/>
  <c r="BB42" i="5"/>
  <c r="BD42" i="5" s="1"/>
  <c r="BB43" i="5"/>
  <c r="BB44" i="5"/>
  <c r="BB45" i="5"/>
  <c r="BB46" i="5"/>
  <c r="BB48" i="5"/>
  <c r="BB49" i="5"/>
  <c r="BB51" i="5"/>
  <c r="BD51" i="5" s="1"/>
  <c r="DE49" i="1" s="1"/>
  <c r="BB52" i="5"/>
  <c r="BB7" i="5"/>
  <c r="G9" i="1"/>
  <c r="BF8" i="5"/>
  <c r="BF9" i="5"/>
  <c r="BF10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7" i="5"/>
  <c r="BF29" i="5"/>
  <c r="BF30" i="5"/>
  <c r="BF31" i="5"/>
  <c r="BF32" i="5"/>
  <c r="BF33" i="5"/>
  <c r="BF34" i="5"/>
  <c r="BF35" i="5"/>
  <c r="BF36" i="5"/>
  <c r="BF38" i="5"/>
  <c r="BF39" i="5"/>
  <c r="BF40" i="5"/>
  <c r="BF41" i="5"/>
  <c r="BF42" i="5"/>
  <c r="BF43" i="5"/>
  <c r="BF44" i="5"/>
  <c r="BF45" i="5"/>
  <c r="BF46" i="5"/>
  <c r="BF48" i="5"/>
  <c r="BF49" i="5"/>
  <c r="BF51" i="5"/>
  <c r="BF52" i="5"/>
  <c r="BF7" i="5"/>
  <c r="BE8" i="5"/>
  <c r="BE9" i="5"/>
  <c r="BE10" i="5"/>
  <c r="BE12" i="5"/>
  <c r="BG12" i="5" s="1"/>
  <c r="DK10" i="1" s="1"/>
  <c r="BE13" i="5"/>
  <c r="BG13" i="5" s="1"/>
  <c r="BE14" i="5"/>
  <c r="BE15" i="5"/>
  <c r="BE16" i="5"/>
  <c r="BE17" i="5"/>
  <c r="BE18" i="5"/>
  <c r="BE19" i="5"/>
  <c r="BE20" i="5"/>
  <c r="BE21" i="5"/>
  <c r="BE22" i="5"/>
  <c r="BE23" i="5"/>
  <c r="BE24" i="5"/>
  <c r="BG24" i="5" s="1"/>
  <c r="DK22" i="1" s="1"/>
  <c r="BE25" i="5"/>
  <c r="BG25" i="5" s="1"/>
  <c r="DK23" i="1" s="1"/>
  <c r="BE27" i="5"/>
  <c r="BG27" i="5" s="1"/>
  <c r="DK25" i="1" s="1"/>
  <c r="BE29" i="5"/>
  <c r="BE30" i="5"/>
  <c r="BE31" i="5"/>
  <c r="BE32" i="5"/>
  <c r="BE33" i="5"/>
  <c r="BE34" i="5"/>
  <c r="BE35" i="5"/>
  <c r="BE36" i="5"/>
  <c r="BE38" i="5"/>
  <c r="BE39" i="5"/>
  <c r="BG39" i="5" s="1"/>
  <c r="DK37" i="1" s="1"/>
  <c r="BE40" i="5"/>
  <c r="BE41" i="5"/>
  <c r="BE42" i="5"/>
  <c r="BE43" i="5"/>
  <c r="BE44" i="5"/>
  <c r="BE45" i="5"/>
  <c r="BE46" i="5"/>
  <c r="BE48" i="5"/>
  <c r="BG48" i="5" s="1"/>
  <c r="DK46" i="1" s="1"/>
  <c r="BE49" i="5"/>
  <c r="BG49" i="5" s="1"/>
  <c r="DK47" i="1" s="1"/>
  <c r="BE51" i="5"/>
  <c r="BE52" i="5"/>
  <c r="BE7" i="5"/>
  <c r="BX8" i="4"/>
  <c r="BX9" i="4"/>
  <c r="BX10" i="4"/>
  <c r="BX12" i="4"/>
  <c r="BX13" i="4"/>
  <c r="BY13" i="4" s="1"/>
  <c r="BZ13" i="4" s="1"/>
  <c r="BX14" i="4"/>
  <c r="BX15" i="4"/>
  <c r="BX16" i="4"/>
  <c r="BX17" i="4"/>
  <c r="BX18" i="4"/>
  <c r="BX19" i="4"/>
  <c r="BX20" i="4"/>
  <c r="BX21" i="4"/>
  <c r="BX22" i="4"/>
  <c r="BX23" i="4"/>
  <c r="BX24" i="4"/>
  <c r="BX25" i="4"/>
  <c r="BY25" i="4" s="1"/>
  <c r="BZ25" i="4" s="1"/>
  <c r="DJ23" i="1" s="1"/>
  <c r="BX27" i="4"/>
  <c r="BX29" i="4"/>
  <c r="BX30" i="4"/>
  <c r="BX31" i="4"/>
  <c r="BX32" i="4"/>
  <c r="BX33" i="4"/>
  <c r="BX34" i="4"/>
  <c r="BX35" i="4"/>
  <c r="BX36" i="4"/>
  <c r="BX38" i="4"/>
  <c r="BX39" i="4"/>
  <c r="BX40" i="4"/>
  <c r="BX41" i="4"/>
  <c r="BX42" i="4"/>
  <c r="BY42" i="4" s="1"/>
  <c r="BZ42" i="4" s="1"/>
  <c r="DJ40" i="1" s="1"/>
  <c r="BX43" i="4"/>
  <c r="BX44" i="4"/>
  <c r="BX45" i="4"/>
  <c r="BX46" i="4"/>
  <c r="BX48" i="4"/>
  <c r="BX49" i="4"/>
  <c r="BX51" i="4"/>
  <c r="BX52" i="4"/>
  <c r="BX7" i="4"/>
  <c r="BW8" i="4"/>
  <c r="BW9" i="4"/>
  <c r="BW10" i="4"/>
  <c r="DJ9" i="1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7" i="4"/>
  <c r="BW29" i="4"/>
  <c r="BW30" i="4"/>
  <c r="BW31" i="4"/>
  <c r="BW32" i="4"/>
  <c r="BW33" i="4"/>
  <c r="BW34" i="4"/>
  <c r="BW35" i="4"/>
  <c r="BW36" i="4"/>
  <c r="BW38" i="4"/>
  <c r="BW39" i="4"/>
  <c r="BY39" i="4" s="1"/>
  <c r="BZ39" i="4" s="1"/>
  <c r="DJ37" i="1" s="1"/>
  <c r="BW40" i="4"/>
  <c r="BW41" i="4"/>
  <c r="BY41" i="4" s="1"/>
  <c r="BZ41" i="4" s="1"/>
  <c r="DJ39" i="1" s="1"/>
  <c r="BW42" i="4"/>
  <c r="BW43" i="4"/>
  <c r="BW44" i="4"/>
  <c r="BW45" i="4"/>
  <c r="BW46" i="4"/>
  <c r="BW48" i="4"/>
  <c r="BW49" i="4"/>
  <c r="BW51" i="4"/>
  <c r="BW52" i="4"/>
  <c r="BW7" i="4"/>
  <c r="BY8" i="2"/>
  <c r="BY9" i="2"/>
  <c r="BY10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7" i="2"/>
  <c r="BY29" i="2"/>
  <c r="BY30" i="2"/>
  <c r="BY31" i="2"/>
  <c r="BY32" i="2"/>
  <c r="BY33" i="2"/>
  <c r="BY34" i="2"/>
  <c r="BY35" i="2"/>
  <c r="BY36" i="2"/>
  <c r="BY38" i="2"/>
  <c r="BY39" i="2"/>
  <c r="BY40" i="2"/>
  <c r="BY41" i="2"/>
  <c r="BY42" i="2"/>
  <c r="BY43" i="2"/>
  <c r="BY44" i="2"/>
  <c r="BY45" i="2"/>
  <c r="BY46" i="2"/>
  <c r="BY48" i="2"/>
  <c r="BY49" i="2"/>
  <c r="BY51" i="2"/>
  <c r="BY52" i="2"/>
  <c r="BY7" i="2"/>
  <c r="BW8" i="2"/>
  <c r="BW9" i="2"/>
  <c r="BW10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7" i="2"/>
  <c r="BW29" i="2"/>
  <c r="BW30" i="2"/>
  <c r="BW31" i="2"/>
  <c r="BW32" i="2"/>
  <c r="BW33" i="2"/>
  <c r="BW34" i="2"/>
  <c r="BW35" i="2"/>
  <c r="BW36" i="2"/>
  <c r="BW38" i="2"/>
  <c r="BW39" i="2"/>
  <c r="BW40" i="2"/>
  <c r="BW41" i="2"/>
  <c r="BW42" i="2"/>
  <c r="BW43" i="2"/>
  <c r="BW44" i="2"/>
  <c r="BW45" i="2"/>
  <c r="BW46" i="2"/>
  <c r="DL45" i="1"/>
  <c r="BW48" i="2"/>
  <c r="BW49" i="2"/>
  <c r="BW51" i="2"/>
  <c r="BW52" i="2"/>
  <c r="BW7" i="2"/>
  <c r="BI8" i="5"/>
  <c r="BI9" i="5"/>
  <c r="BI10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7" i="5"/>
  <c r="BI29" i="5"/>
  <c r="BI30" i="5"/>
  <c r="BI31" i="5"/>
  <c r="BI32" i="5"/>
  <c r="BI33" i="5"/>
  <c r="BI34" i="5"/>
  <c r="BI35" i="5"/>
  <c r="BI36" i="5"/>
  <c r="BI38" i="5"/>
  <c r="BI39" i="5"/>
  <c r="BI40" i="5"/>
  <c r="BI41" i="5"/>
  <c r="BI42" i="5"/>
  <c r="BI43" i="5"/>
  <c r="BI44" i="5"/>
  <c r="BI45" i="5"/>
  <c r="BI46" i="5"/>
  <c r="BI48" i="5"/>
  <c r="BI49" i="5"/>
  <c r="BI51" i="5"/>
  <c r="BI52" i="5"/>
  <c r="BI7" i="5"/>
  <c r="BH8" i="5"/>
  <c r="BH9" i="5"/>
  <c r="BH10" i="5"/>
  <c r="BH12" i="5"/>
  <c r="BH13" i="5"/>
  <c r="BH14" i="5"/>
  <c r="BH15" i="5"/>
  <c r="BH16" i="5"/>
  <c r="BH17" i="5"/>
  <c r="BJ17" i="5" s="1"/>
  <c r="DQ15" i="1" s="1"/>
  <c r="BH18" i="5"/>
  <c r="BH19" i="5"/>
  <c r="BH20" i="5"/>
  <c r="BH21" i="5"/>
  <c r="BH22" i="5"/>
  <c r="BH23" i="5"/>
  <c r="BH24" i="5"/>
  <c r="BH25" i="5"/>
  <c r="BH27" i="5"/>
  <c r="BH29" i="5"/>
  <c r="BH30" i="5"/>
  <c r="BH31" i="5"/>
  <c r="BH32" i="5"/>
  <c r="BH33" i="5"/>
  <c r="BH34" i="5"/>
  <c r="BH35" i="5"/>
  <c r="BH36" i="5"/>
  <c r="BH38" i="5"/>
  <c r="BH39" i="5"/>
  <c r="BH40" i="5"/>
  <c r="BH41" i="5"/>
  <c r="BH42" i="5"/>
  <c r="BH43" i="5"/>
  <c r="BH44" i="5"/>
  <c r="BH45" i="5"/>
  <c r="BH46" i="5"/>
  <c r="BH48" i="5"/>
  <c r="BH49" i="5"/>
  <c r="BH51" i="5"/>
  <c r="BH52" i="5"/>
  <c r="BH7" i="5"/>
  <c r="CB8" i="4"/>
  <c r="CB9" i="4"/>
  <c r="CB10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7" i="4"/>
  <c r="CB29" i="4"/>
  <c r="CB30" i="4"/>
  <c r="CB31" i="4"/>
  <c r="CB32" i="4"/>
  <c r="CB33" i="4"/>
  <c r="CB34" i="4"/>
  <c r="CB35" i="4"/>
  <c r="CB36" i="4"/>
  <c r="CB38" i="4"/>
  <c r="CB39" i="4"/>
  <c r="CB40" i="4"/>
  <c r="CB41" i="4"/>
  <c r="CB42" i="4"/>
  <c r="CB43" i="4"/>
  <c r="CB44" i="4"/>
  <c r="CB45" i="4"/>
  <c r="CB46" i="4"/>
  <c r="CB48" i="4"/>
  <c r="CB49" i="4"/>
  <c r="CB51" i="4"/>
  <c r="CB52" i="4"/>
  <c r="CB7" i="4"/>
  <c r="CA8" i="4"/>
  <c r="CA9" i="4"/>
  <c r="CA10" i="4"/>
  <c r="CA12" i="4"/>
  <c r="CC12" i="4" s="1"/>
  <c r="CD12" i="4" s="1"/>
  <c r="DP10" i="1" s="1"/>
  <c r="CA13" i="4"/>
  <c r="CC13" i="4" s="1"/>
  <c r="CD13" i="4" s="1"/>
  <c r="CA14" i="4"/>
  <c r="CA15" i="4"/>
  <c r="CA16" i="4"/>
  <c r="CA17" i="4"/>
  <c r="CA18" i="4"/>
  <c r="CA19" i="4"/>
  <c r="CA20" i="4"/>
  <c r="CA21" i="4"/>
  <c r="CA22" i="4"/>
  <c r="CA23" i="4"/>
  <c r="CC23" i="4" s="1"/>
  <c r="CD23" i="4" s="1"/>
  <c r="DP21" i="1" s="1"/>
  <c r="CA24" i="4"/>
  <c r="CA25" i="4"/>
  <c r="CC25" i="4" s="1"/>
  <c r="CD25" i="4" s="1"/>
  <c r="DP23" i="1" s="1"/>
  <c r="CA27" i="4"/>
  <c r="CA29" i="4"/>
  <c r="CC29" i="4" s="1"/>
  <c r="CD29" i="4" s="1"/>
  <c r="CA30" i="4"/>
  <c r="CA31" i="4"/>
  <c r="CA32" i="4"/>
  <c r="CA33" i="4"/>
  <c r="CA34" i="4"/>
  <c r="CA35" i="4"/>
  <c r="CA36" i="4"/>
  <c r="CA38" i="4"/>
  <c r="CA39" i="4"/>
  <c r="CA40" i="4"/>
  <c r="CA41" i="4"/>
  <c r="CA42" i="4"/>
  <c r="CA43" i="4"/>
  <c r="CA44" i="4"/>
  <c r="CA45" i="4"/>
  <c r="CA46" i="4"/>
  <c r="CA48" i="4"/>
  <c r="CA49" i="4"/>
  <c r="CA51" i="4"/>
  <c r="CA52" i="4"/>
  <c r="CA7" i="4"/>
  <c r="CC8" i="2"/>
  <c r="CC9" i="2"/>
  <c r="CR9" i="2" s="1"/>
  <c r="CC10" i="2"/>
  <c r="CJ10" i="2" s="1"/>
  <c r="CC12" i="2"/>
  <c r="CC13" i="2"/>
  <c r="CJ13" i="2" s="1"/>
  <c r="CL13" i="2" s="1"/>
  <c r="ED11" i="1" s="1"/>
  <c r="CC14" i="2"/>
  <c r="CC15" i="2"/>
  <c r="CC16" i="2"/>
  <c r="CC17" i="2"/>
  <c r="CN17" i="2" s="1"/>
  <c r="CC18" i="2"/>
  <c r="CN18" i="2" s="1"/>
  <c r="CC19" i="2"/>
  <c r="CR19" i="2" s="1"/>
  <c r="CC20" i="2"/>
  <c r="CR20" i="2" s="1"/>
  <c r="CC21" i="2"/>
  <c r="CC22" i="2"/>
  <c r="CR22" i="2" s="1"/>
  <c r="CC23" i="2"/>
  <c r="CJ23" i="2" s="1"/>
  <c r="CC24" i="2"/>
  <c r="CC25" i="2"/>
  <c r="CC27" i="2"/>
  <c r="CC29" i="2"/>
  <c r="CC30" i="2"/>
  <c r="CC31" i="2"/>
  <c r="CN31" i="2" s="1"/>
  <c r="CC32" i="2"/>
  <c r="CR32" i="2" s="1"/>
  <c r="CC33" i="2"/>
  <c r="CR33" i="2" s="1"/>
  <c r="CC34" i="2"/>
  <c r="CN34" i="2" s="1"/>
  <c r="CC35" i="2"/>
  <c r="CJ35" i="2" s="1"/>
  <c r="CC36" i="2"/>
  <c r="CJ36" i="2" s="1"/>
  <c r="CL36" i="2" s="1"/>
  <c r="ED34" i="1" s="1"/>
  <c r="CC38" i="2"/>
  <c r="CJ38" i="2" s="1"/>
  <c r="CL38" i="2" s="1"/>
  <c r="ED36" i="1" s="1"/>
  <c r="CC39" i="2"/>
  <c r="CC40" i="2"/>
  <c r="CC41" i="2"/>
  <c r="CC42" i="2"/>
  <c r="CC43" i="2"/>
  <c r="CC44" i="2"/>
  <c r="CN44" i="2" s="1"/>
  <c r="CC45" i="2"/>
  <c r="CR45" i="2" s="1"/>
  <c r="CC46" i="2"/>
  <c r="CC48" i="2"/>
  <c r="CN48" i="2" s="1"/>
  <c r="CP48" i="2" s="1"/>
  <c r="EJ46" i="1" s="1"/>
  <c r="CC49" i="2"/>
  <c r="CJ49" i="2" s="1"/>
  <c r="CL49" i="2" s="1"/>
  <c r="ED47" i="1" s="1"/>
  <c r="CC51" i="2"/>
  <c r="CJ51" i="2" s="1"/>
  <c r="CC52" i="2"/>
  <c r="CR52" i="2" s="1"/>
  <c r="CC7" i="2"/>
  <c r="CA8" i="2"/>
  <c r="CA9" i="2"/>
  <c r="CA10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7" i="2"/>
  <c r="CA29" i="2"/>
  <c r="CA30" i="2"/>
  <c r="CA31" i="2"/>
  <c r="CA32" i="2"/>
  <c r="CA33" i="2"/>
  <c r="CA34" i="2"/>
  <c r="CA35" i="2"/>
  <c r="CA36" i="2"/>
  <c r="CA38" i="2"/>
  <c r="CA39" i="2"/>
  <c r="CA40" i="2"/>
  <c r="CA41" i="2"/>
  <c r="CA42" i="2"/>
  <c r="CA43" i="2"/>
  <c r="CA44" i="2"/>
  <c r="CA45" i="2"/>
  <c r="CA46" i="2"/>
  <c r="DR45" i="1"/>
  <c r="CA48" i="2"/>
  <c r="CA49" i="2"/>
  <c r="CA51" i="2"/>
  <c r="CA52" i="2"/>
  <c r="CA7" i="2"/>
  <c r="CZ26" i="1"/>
  <c r="CZ35" i="1"/>
  <c r="CZ45" i="1"/>
  <c r="CZ48" i="1"/>
  <c r="CY9" i="1"/>
  <c r="CY26" i="1"/>
  <c r="CY35" i="1"/>
  <c r="CY45" i="1"/>
  <c r="CY48" i="1"/>
  <c r="CX26" i="1"/>
  <c r="CX35" i="1"/>
  <c r="CX45" i="1"/>
  <c r="CX48" i="1"/>
  <c r="AY8" i="5"/>
  <c r="AY9" i="5"/>
  <c r="AY10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7" i="5"/>
  <c r="AY29" i="5"/>
  <c r="AY30" i="5"/>
  <c r="AY31" i="5"/>
  <c r="AY32" i="5"/>
  <c r="AY33" i="5"/>
  <c r="AY34" i="5"/>
  <c r="AY35" i="5"/>
  <c r="AY36" i="5"/>
  <c r="AY38" i="5"/>
  <c r="AY39" i="5"/>
  <c r="AY40" i="5"/>
  <c r="AY41" i="5"/>
  <c r="AY42" i="5"/>
  <c r="AY43" i="5"/>
  <c r="AY44" i="5"/>
  <c r="AY45" i="5"/>
  <c r="AY46" i="5"/>
  <c r="AY48" i="5"/>
  <c r="AY49" i="5"/>
  <c r="AY51" i="5"/>
  <c r="AY52" i="5"/>
  <c r="AY7" i="5"/>
  <c r="AZ8" i="5"/>
  <c r="AZ9" i="5"/>
  <c r="AZ10" i="5"/>
  <c r="AZ12" i="5"/>
  <c r="AZ13" i="5"/>
  <c r="AZ14" i="5"/>
  <c r="BA14" i="5" s="1"/>
  <c r="CY12" i="1" s="1"/>
  <c r="AZ15" i="5"/>
  <c r="BA15" i="5" s="1"/>
  <c r="CY13" i="1" s="1"/>
  <c r="AZ16" i="5"/>
  <c r="AZ17" i="5"/>
  <c r="AZ18" i="5"/>
  <c r="AZ19" i="5"/>
  <c r="AZ20" i="5"/>
  <c r="AZ21" i="5"/>
  <c r="BA21" i="5" s="1"/>
  <c r="AZ22" i="5"/>
  <c r="AZ23" i="5"/>
  <c r="AZ24" i="5"/>
  <c r="AZ25" i="5"/>
  <c r="AZ27" i="5"/>
  <c r="BA27" i="5" s="1"/>
  <c r="CY25" i="1" s="1"/>
  <c r="AZ29" i="5"/>
  <c r="AZ30" i="5"/>
  <c r="AZ31" i="5"/>
  <c r="AZ32" i="5"/>
  <c r="AZ33" i="5"/>
  <c r="AZ34" i="5"/>
  <c r="AZ35" i="5"/>
  <c r="AZ36" i="5"/>
  <c r="AZ38" i="5"/>
  <c r="AZ39" i="5"/>
  <c r="AZ40" i="5"/>
  <c r="AZ41" i="5"/>
  <c r="AZ42" i="5"/>
  <c r="AZ43" i="5"/>
  <c r="AZ44" i="5"/>
  <c r="AZ45" i="5"/>
  <c r="AZ46" i="5"/>
  <c r="AZ48" i="5"/>
  <c r="AZ49" i="5"/>
  <c r="AZ51" i="5"/>
  <c r="BA51" i="5" s="1"/>
  <c r="CY49" i="1" s="1"/>
  <c r="AZ52" i="5"/>
  <c r="AZ7" i="5"/>
  <c r="BP8" i="4"/>
  <c r="BP9" i="4"/>
  <c r="BP10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7" i="4"/>
  <c r="BP29" i="4"/>
  <c r="BP30" i="4"/>
  <c r="BP31" i="4"/>
  <c r="BP32" i="4"/>
  <c r="BP33" i="4"/>
  <c r="BP34" i="4"/>
  <c r="BP35" i="4"/>
  <c r="BP36" i="4"/>
  <c r="BP38" i="4"/>
  <c r="BP39" i="4"/>
  <c r="BP40" i="4"/>
  <c r="BP41" i="4"/>
  <c r="BP42" i="4"/>
  <c r="BP43" i="4"/>
  <c r="BP44" i="4"/>
  <c r="BP45" i="4"/>
  <c r="BP46" i="4"/>
  <c r="BP48" i="4"/>
  <c r="BP49" i="4"/>
  <c r="BP51" i="4"/>
  <c r="BP52" i="4"/>
  <c r="BP7" i="4"/>
  <c r="BO8" i="4"/>
  <c r="BO9" i="4"/>
  <c r="BO10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7" i="4"/>
  <c r="BO29" i="4"/>
  <c r="BO30" i="4"/>
  <c r="BO31" i="4"/>
  <c r="BO32" i="4"/>
  <c r="BO33" i="4"/>
  <c r="BO34" i="4"/>
  <c r="BO35" i="4"/>
  <c r="BO36" i="4"/>
  <c r="BO38" i="4"/>
  <c r="BO39" i="4"/>
  <c r="BQ39" i="4" s="1"/>
  <c r="BR39" i="4" s="1"/>
  <c r="CX37" i="1" s="1"/>
  <c r="BO40" i="4"/>
  <c r="BO41" i="4"/>
  <c r="BO42" i="4"/>
  <c r="BO43" i="4"/>
  <c r="BO44" i="4"/>
  <c r="BO45" i="4"/>
  <c r="BO46" i="4"/>
  <c r="BO48" i="4"/>
  <c r="BO49" i="4"/>
  <c r="BO51" i="4"/>
  <c r="BO52" i="4"/>
  <c r="BO7" i="4"/>
  <c r="BQ8" i="2"/>
  <c r="BQ9" i="2"/>
  <c r="BQ10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7" i="2"/>
  <c r="BQ29" i="2"/>
  <c r="BQ30" i="2"/>
  <c r="BQ31" i="2"/>
  <c r="BQ32" i="2"/>
  <c r="BQ33" i="2"/>
  <c r="BQ34" i="2"/>
  <c r="BQ35" i="2"/>
  <c r="BQ36" i="2"/>
  <c r="BQ38" i="2"/>
  <c r="BQ39" i="2"/>
  <c r="BQ40" i="2"/>
  <c r="BQ41" i="2"/>
  <c r="BQ42" i="2"/>
  <c r="BQ43" i="2"/>
  <c r="BQ44" i="2"/>
  <c r="BQ45" i="2"/>
  <c r="BQ46" i="2"/>
  <c r="BQ48" i="2"/>
  <c r="BQ49" i="2"/>
  <c r="BQ51" i="2"/>
  <c r="BQ52" i="2"/>
  <c r="BQ7" i="2"/>
  <c r="BO8" i="2"/>
  <c r="BO9" i="2"/>
  <c r="BO10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7" i="2"/>
  <c r="BO29" i="2"/>
  <c r="BO30" i="2"/>
  <c r="BO31" i="2"/>
  <c r="BO32" i="2"/>
  <c r="BO33" i="2"/>
  <c r="BO34" i="2"/>
  <c r="BO35" i="2"/>
  <c r="BO36" i="2"/>
  <c r="BO38" i="2"/>
  <c r="BO39" i="2"/>
  <c r="BO40" i="2"/>
  <c r="BO41" i="2"/>
  <c r="BO42" i="2"/>
  <c r="BO43" i="2"/>
  <c r="BO44" i="2"/>
  <c r="BO45" i="2"/>
  <c r="BO46" i="2"/>
  <c r="BO48" i="2"/>
  <c r="BO49" i="2"/>
  <c r="BO51" i="2"/>
  <c r="BO52" i="2"/>
  <c r="BO7" i="2"/>
  <c r="CB10" i="2"/>
  <c r="CB18" i="2"/>
  <c r="CB38" i="2"/>
  <c r="CB43" i="2"/>
  <c r="CB48" i="2"/>
  <c r="BX14" i="2"/>
  <c r="BX27" i="2"/>
  <c r="BX30" i="2"/>
  <c r="BX33" i="2"/>
  <c r="BX41" i="2"/>
  <c r="BT18" i="2"/>
  <c r="BT30" i="2"/>
  <c r="BT41" i="2"/>
  <c r="BT45" i="2"/>
  <c r="BP18" i="2"/>
  <c r="BP30" i="2"/>
  <c r="BP34" i="2"/>
  <c r="BP43" i="2"/>
  <c r="BC19" i="4"/>
  <c r="AQ45" i="5"/>
  <c r="AQ10" i="5"/>
  <c r="AQ14" i="5"/>
  <c r="BC42" i="4"/>
  <c r="CT26" i="1"/>
  <c r="CT35" i="1"/>
  <c r="CS9" i="1"/>
  <c r="CS26" i="1"/>
  <c r="CS35" i="1"/>
  <c r="CS45" i="1"/>
  <c r="CR26" i="1"/>
  <c r="CR35" i="1"/>
  <c r="AW8" i="5"/>
  <c r="AW9" i="5"/>
  <c r="AW10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7" i="5"/>
  <c r="AW29" i="5"/>
  <c r="AW30" i="5"/>
  <c r="AW31" i="5"/>
  <c r="AW32" i="5"/>
  <c r="AW33" i="5"/>
  <c r="AW34" i="5"/>
  <c r="AW35" i="5"/>
  <c r="AW36" i="5"/>
  <c r="AW38" i="5"/>
  <c r="AW39" i="5"/>
  <c r="AW40" i="5"/>
  <c r="AW41" i="5"/>
  <c r="AW42" i="5"/>
  <c r="AW43" i="5"/>
  <c r="AW44" i="5"/>
  <c r="AW45" i="5"/>
  <c r="AW46" i="5"/>
  <c r="AW48" i="5"/>
  <c r="AW49" i="5"/>
  <c r="CS48" i="1"/>
  <c r="AW51" i="5"/>
  <c r="AW52" i="5"/>
  <c r="AW7" i="5"/>
  <c r="AV8" i="5"/>
  <c r="AV9" i="5"/>
  <c r="AV10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7" i="5"/>
  <c r="AV29" i="5"/>
  <c r="AV30" i="5"/>
  <c r="AV31" i="5"/>
  <c r="AV32" i="5"/>
  <c r="AV33" i="5"/>
  <c r="AV34" i="5"/>
  <c r="AV35" i="5"/>
  <c r="AV36" i="5"/>
  <c r="AV38" i="5"/>
  <c r="AV39" i="5"/>
  <c r="AV40" i="5"/>
  <c r="AV41" i="5"/>
  <c r="AV42" i="5"/>
  <c r="AV43" i="5"/>
  <c r="AV44" i="5"/>
  <c r="AV45" i="5"/>
  <c r="AV46" i="5"/>
  <c r="AV48" i="5"/>
  <c r="AV49" i="5"/>
  <c r="AV51" i="5"/>
  <c r="AV52" i="5"/>
  <c r="AV7" i="5"/>
  <c r="BL8" i="4"/>
  <c r="BL9" i="4"/>
  <c r="BL10" i="4"/>
  <c r="BL12" i="4"/>
  <c r="BL13" i="4"/>
  <c r="BL14" i="4"/>
  <c r="BM14" i="4" s="1"/>
  <c r="BN14" i="4" s="1"/>
  <c r="CR12" i="1" s="1"/>
  <c r="BL15" i="4"/>
  <c r="BL16" i="4"/>
  <c r="BL17" i="4"/>
  <c r="BL18" i="4"/>
  <c r="BL19" i="4"/>
  <c r="BL20" i="4"/>
  <c r="BL21" i="4"/>
  <c r="BL22" i="4"/>
  <c r="BL23" i="4"/>
  <c r="BL24" i="4"/>
  <c r="BL25" i="4"/>
  <c r="BL27" i="4"/>
  <c r="BL29" i="4"/>
  <c r="BL30" i="4"/>
  <c r="BL31" i="4"/>
  <c r="BL32" i="4"/>
  <c r="BL33" i="4"/>
  <c r="BL34" i="4"/>
  <c r="BL35" i="4"/>
  <c r="BL36" i="4"/>
  <c r="BL38" i="4"/>
  <c r="BL39" i="4"/>
  <c r="BL40" i="4"/>
  <c r="BL41" i="4"/>
  <c r="BL42" i="4"/>
  <c r="BL43" i="4"/>
  <c r="BL44" i="4"/>
  <c r="BL45" i="4"/>
  <c r="BL46" i="4"/>
  <c r="BL48" i="4"/>
  <c r="BL49" i="4"/>
  <c r="BL51" i="4"/>
  <c r="BL52" i="4"/>
  <c r="BL7" i="4"/>
  <c r="BK8" i="4"/>
  <c r="BK9" i="4"/>
  <c r="BK10" i="4"/>
  <c r="CR9" i="1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7" i="4"/>
  <c r="BK29" i="4"/>
  <c r="BK30" i="4"/>
  <c r="BK31" i="4"/>
  <c r="BK32" i="4"/>
  <c r="BK33" i="4"/>
  <c r="BK34" i="4"/>
  <c r="BK35" i="4"/>
  <c r="BK36" i="4"/>
  <c r="BK38" i="4"/>
  <c r="BK39" i="4"/>
  <c r="BK40" i="4"/>
  <c r="BK41" i="4"/>
  <c r="BK42" i="4"/>
  <c r="BK43" i="4"/>
  <c r="BK44" i="4"/>
  <c r="BK45" i="4"/>
  <c r="BK46" i="4"/>
  <c r="BK48" i="4"/>
  <c r="BK49" i="4"/>
  <c r="BK51" i="4"/>
  <c r="BK52" i="4"/>
  <c r="BK7" i="4"/>
  <c r="BM8" i="2"/>
  <c r="CB8" i="2" s="1"/>
  <c r="BM9" i="2"/>
  <c r="BT9" i="2" s="1"/>
  <c r="BM10" i="2"/>
  <c r="BX10" i="2" s="1"/>
  <c r="BM12" i="2"/>
  <c r="BX12" i="2" s="1"/>
  <c r="BM13" i="2"/>
  <c r="BX13" i="2" s="1"/>
  <c r="BM14" i="2"/>
  <c r="CB14" i="2" s="1"/>
  <c r="BM15" i="2"/>
  <c r="BX15" i="2" s="1"/>
  <c r="BM16" i="2"/>
  <c r="BX16" i="2" s="1"/>
  <c r="BZ16" i="2" s="1"/>
  <c r="DL14" i="1" s="1"/>
  <c r="BM17" i="2"/>
  <c r="BP17" i="2" s="1"/>
  <c r="BM18" i="2"/>
  <c r="BX18" i="2" s="1"/>
  <c r="BM19" i="2"/>
  <c r="BP19" i="2" s="1"/>
  <c r="BM20" i="2"/>
  <c r="BT20" i="2" s="1"/>
  <c r="BM21" i="2"/>
  <c r="BX21" i="2" s="1"/>
  <c r="BM22" i="2"/>
  <c r="BT22" i="2" s="1"/>
  <c r="BM23" i="2"/>
  <c r="BX23" i="2" s="1"/>
  <c r="BM24" i="2"/>
  <c r="CB24" i="2" s="1"/>
  <c r="BM25" i="2"/>
  <c r="BX25" i="2" s="1"/>
  <c r="BM27" i="2"/>
  <c r="CB27" i="2" s="1"/>
  <c r="BM29" i="2"/>
  <c r="CB29" i="2" s="1"/>
  <c r="BM30" i="2"/>
  <c r="CB30" i="2" s="1"/>
  <c r="BM31" i="2"/>
  <c r="BP31" i="2" s="1"/>
  <c r="BM32" i="2"/>
  <c r="BX32" i="2" s="1"/>
  <c r="BM33" i="2"/>
  <c r="BP33" i="2" s="1"/>
  <c r="BM34" i="2"/>
  <c r="BT34" i="2" s="1"/>
  <c r="BM35" i="2"/>
  <c r="BT35" i="2" s="1"/>
  <c r="BM36" i="2"/>
  <c r="BT36" i="2" s="1"/>
  <c r="BM38" i="2"/>
  <c r="BP38" i="2" s="1"/>
  <c r="BM39" i="2"/>
  <c r="BP39" i="2" s="1"/>
  <c r="BM40" i="2"/>
  <c r="BX40" i="2" s="1"/>
  <c r="BZ40" i="2" s="1"/>
  <c r="DL38" i="1" s="1"/>
  <c r="BM41" i="2"/>
  <c r="CB41" i="2" s="1"/>
  <c r="BM42" i="2"/>
  <c r="CB42" i="2" s="1"/>
  <c r="BM43" i="2"/>
  <c r="BX43" i="2" s="1"/>
  <c r="BM44" i="2"/>
  <c r="BP44" i="2" s="1"/>
  <c r="BM45" i="2"/>
  <c r="CB45" i="2" s="1"/>
  <c r="BM46" i="2"/>
  <c r="BP46" i="2" s="1"/>
  <c r="BM48" i="2"/>
  <c r="BT48" i="2" s="1"/>
  <c r="BM49" i="2"/>
  <c r="CB49" i="2" s="1"/>
  <c r="BM51" i="2"/>
  <c r="BT51" i="2" s="1"/>
  <c r="BM52" i="2"/>
  <c r="CB52" i="2" s="1"/>
  <c r="BM7" i="2"/>
  <c r="BX7" i="2" s="1"/>
  <c r="BK8" i="2"/>
  <c r="BK9" i="2"/>
  <c r="BK10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7" i="2"/>
  <c r="BK29" i="2"/>
  <c r="BK30" i="2"/>
  <c r="BK31" i="2"/>
  <c r="BK32" i="2"/>
  <c r="BK33" i="2"/>
  <c r="BK34" i="2"/>
  <c r="BK35" i="2"/>
  <c r="BK36" i="2"/>
  <c r="BK38" i="2"/>
  <c r="BK39" i="2"/>
  <c r="BK40" i="2"/>
  <c r="BK41" i="2"/>
  <c r="BK42" i="2"/>
  <c r="BK43" i="2"/>
  <c r="BK44" i="2"/>
  <c r="BK45" i="2"/>
  <c r="BK46" i="2"/>
  <c r="BK48" i="2"/>
  <c r="BK49" i="2"/>
  <c r="BK51" i="2"/>
  <c r="BK52" i="2"/>
  <c r="BK7" i="2"/>
  <c r="CN26" i="1"/>
  <c r="CN35" i="1"/>
  <c r="CM9" i="1"/>
  <c r="CM14" i="1"/>
  <c r="CM26" i="1"/>
  <c r="CM35" i="1"/>
  <c r="CM39" i="1"/>
  <c r="CM45" i="1"/>
  <c r="CL26" i="1"/>
  <c r="CL35" i="1"/>
  <c r="CL45" i="1"/>
  <c r="AT8" i="5"/>
  <c r="AT9" i="5"/>
  <c r="AT10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7" i="5"/>
  <c r="AT29" i="5"/>
  <c r="AT30" i="5"/>
  <c r="AT31" i="5"/>
  <c r="AT32" i="5"/>
  <c r="AT33" i="5"/>
  <c r="AT34" i="5"/>
  <c r="AT35" i="5"/>
  <c r="AT36" i="5"/>
  <c r="AT38" i="5"/>
  <c r="AT39" i="5"/>
  <c r="AT40" i="5"/>
  <c r="AT41" i="5"/>
  <c r="AT42" i="5"/>
  <c r="AT43" i="5"/>
  <c r="AT44" i="5"/>
  <c r="AT45" i="5"/>
  <c r="AT46" i="5"/>
  <c r="AT48" i="5"/>
  <c r="AT49" i="5"/>
  <c r="AT51" i="5"/>
  <c r="AT52" i="5"/>
  <c r="AT7" i="5"/>
  <c r="AS8" i="5"/>
  <c r="AS9" i="5"/>
  <c r="AS10" i="5"/>
  <c r="AS12" i="5"/>
  <c r="AS13" i="5"/>
  <c r="AS14" i="5"/>
  <c r="AU14" i="5" s="1"/>
  <c r="CM12" i="1" s="1"/>
  <c r="AS15" i="5"/>
  <c r="AU15" i="5" s="1"/>
  <c r="CM13" i="1" s="1"/>
  <c r="AS16" i="5"/>
  <c r="AU16" i="5" s="1"/>
  <c r="AS17" i="5"/>
  <c r="AU17" i="5" s="1"/>
  <c r="CM15" i="1" s="1"/>
  <c r="AS18" i="5"/>
  <c r="AS19" i="5"/>
  <c r="AS20" i="5"/>
  <c r="AS21" i="5"/>
  <c r="AS22" i="5"/>
  <c r="AS23" i="5"/>
  <c r="AS24" i="5"/>
  <c r="AS25" i="5"/>
  <c r="AS27" i="5"/>
  <c r="AU27" i="5" s="1"/>
  <c r="CM25" i="1" s="1"/>
  <c r="AS29" i="5"/>
  <c r="AU29" i="5" s="1"/>
  <c r="AS30" i="5"/>
  <c r="AS31" i="5"/>
  <c r="AS32" i="5"/>
  <c r="AS33" i="5"/>
  <c r="AS34" i="5"/>
  <c r="AS35" i="5"/>
  <c r="AS36" i="5"/>
  <c r="AS38" i="5"/>
  <c r="AU38" i="5" s="1"/>
  <c r="CM36" i="1" s="1"/>
  <c r="AS39" i="5"/>
  <c r="AU39" i="5" s="1"/>
  <c r="CM37" i="1" s="1"/>
  <c r="AS40" i="5"/>
  <c r="AU40" i="5" s="1"/>
  <c r="CM38" i="1" s="1"/>
  <c r="AS41" i="5"/>
  <c r="AU41" i="5" s="1"/>
  <c r="AS42" i="5"/>
  <c r="AS43" i="5"/>
  <c r="AS44" i="5"/>
  <c r="AS45" i="5"/>
  <c r="AS46" i="5"/>
  <c r="AS48" i="5"/>
  <c r="AS49" i="5"/>
  <c r="AS51" i="5"/>
  <c r="AS52" i="5"/>
  <c r="AU52" i="5" s="1"/>
  <c r="CM50" i="1" s="1"/>
  <c r="AS7" i="5"/>
  <c r="BH8" i="4"/>
  <c r="BH9" i="4"/>
  <c r="BH10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7" i="4"/>
  <c r="BH29" i="4"/>
  <c r="BH30" i="4"/>
  <c r="BH31" i="4"/>
  <c r="BH32" i="4"/>
  <c r="BH33" i="4"/>
  <c r="BH34" i="4"/>
  <c r="BH35" i="4"/>
  <c r="BH36" i="4"/>
  <c r="BH38" i="4"/>
  <c r="BH39" i="4"/>
  <c r="BH40" i="4"/>
  <c r="BH41" i="4"/>
  <c r="BH42" i="4"/>
  <c r="BH43" i="4"/>
  <c r="BH44" i="4"/>
  <c r="BH45" i="4"/>
  <c r="BH46" i="4"/>
  <c r="BH48" i="4"/>
  <c r="BH49" i="4"/>
  <c r="BH51" i="4"/>
  <c r="BH52" i="4"/>
  <c r="BI52" i="4" s="1"/>
  <c r="BH7" i="4"/>
  <c r="BG8" i="4"/>
  <c r="BG9" i="4"/>
  <c r="BG10" i="4"/>
  <c r="BG12" i="4"/>
  <c r="BI12" i="4" s="1"/>
  <c r="BJ12" i="4" s="1"/>
  <c r="CL10" i="1" s="1"/>
  <c r="BG13" i="4"/>
  <c r="BG14" i="4"/>
  <c r="BG15" i="4"/>
  <c r="BG16" i="4"/>
  <c r="BG17" i="4"/>
  <c r="BI17" i="4" s="1"/>
  <c r="BJ17" i="4" s="1"/>
  <c r="CL15" i="1" s="1"/>
  <c r="BG18" i="4"/>
  <c r="BG19" i="4"/>
  <c r="BG20" i="4"/>
  <c r="BG21" i="4"/>
  <c r="BG22" i="4"/>
  <c r="BG23" i="4"/>
  <c r="BG24" i="4"/>
  <c r="BG25" i="4"/>
  <c r="BG27" i="4"/>
  <c r="BG29" i="4"/>
  <c r="BG30" i="4"/>
  <c r="BG31" i="4"/>
  <c r="BG32" i="4"/>
  <c r="BG33" i="4"/>
  <c r="BG34" i="4"/>
  <c r="BG35" i="4"/>
  <c r="BG36" i="4"/>
  <c r="BG38" i="4"/>
  <c r="BG39" i="4"/>
  <c r="BG40" i="4"/>
  <c r="BG41" i="4"/>
  <c r="BI41" i="4" s="1"/>
  <c r="BJ41" i="4" s="1"/>
  <c r="CL39" i="1" s="1"/>
  <c r="BG42" i="4"/>
  <c r="BG43" i="4"/>
  <c r="BG44" i="4"/>
  <c r="BG45" i="4"/>
  <c r="BG46" i="4"/>
  <c r="BG48" i="4"/>
  <c r="BG49" i="4"/>
  <c r="BI49" i="4" s="1"/>
  <c r="BJ49" i="4" s="1"/>
  <c r="CL47" i="1" s="1"/>
  <c r="CL48" i="1"/>
  <c r="BG51" i="4"/>
  <c r="BG52" i="4"/>
  <c r="BG7" i="4"/>
  <c r="BI8" i="2"/>
  <c r="BI9" i="2"/>
  <c r="BI10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7" i="2"/>
  <c r="BI29" i="2"/>
  <c r="BI30" i="2"/>
  <c r="BI31" i="2"/>
  <c r="BI32" i="2"/>
  <c r="BI33" i="2"/>
  <c r="BI34" i="2"/>
  <c r="BI35" i="2"/>
  <c r="BI36" i="2"/>
  <c r="BI38" i="2"/>
  <c r="BI39" i="2"/>
  <c r="BI40" i="2"/>
  <c r="BI41" i="2"/>
  <c r="BI42" i="2"/>
  <c r="BI43" i="2"/>
  <c r="BI44" i="2"/>
  <c r="BI45" i="2"/>
  <c r="BI46" i="2"/>
  <c r="BI48" i="2"/>
  <c r="BI49" i="2"/>
  <c r="BI51" i="2"/>
  <c r="BI52" i="2"/>
  <c r="BI7" i="2"/>
  <c r="BG8" i="2"/>
  <c r="BG9" i="2"/>
  <c r="BG10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7" i="2"/>
  <c r="BG29" i="2"/>
  <c r="BG30" i="2"/>
  <c r="BG31" i="2"/>
  <c r="BG32" i="2"/>
  <c r="BG33" i="2"/>
  <c r="BG34" i="2"/>
  <c r="BG35" i="2"/>
  <c r="BG36" i="2"/>
  <c r="BG38" i="2"/>
  <c r="BG39" i="2"/>
  <c r="BG40" i="2"/>
  <c r="BG41" i="2"/>
  <c r="BG42" i="2"/>
  <c r="BG43" i="2"/>
  <c r="BG44" i="2"/>
  <c r="BG45" i="2"/>
  <c r="BG46" i="2"/>
  <c r="BG48" i="2"/>
  <c r="BG49" i="2"/>
  <c r="BG51" i="2"/>
  <c r="BG52" i="2"/>
  <c r="BG7" i="2"/>
  <c r="AQ8" i="5"/>
  <c r="AQ9" i="5"/>
  <c r="AQ13" i="5"/>
  <c r="AQ15" i="5"/>
  <c r="AQ16" i="5"/>
  <c r="AQ17" i="5"/>
  <c r="AQ18" i="5"/>
  <c r="AQ19" i="5"/>
  <c r="AQ20" i="5"/>
  <c r="AQ21" i="5"/>
  <c r="AQ23" i="5"/>
  <c r="AQ24" i="5"/>
  <c r="AQ29" i="5"/>
  <c r="AQ30" i="5"/>
  <c r="AQ31" i="5"/>
  <c r="AQ32" i="5"/>
  <c r="AQ34" i="5"/>
  <c r="AQ35" i="5"/>
  <c r="AQ36" i="5"/>
  <c r="AQ38" i="5"/>
  <c r="AQ40" i="5"/>
  <c r="AQ41" i="5"/>
  <c r="AQ42" i="5"/>
  <c r="AQ43" i="5"/>
  <c r="AQ44" i="5"/>
  <c r="AQ46" i="5"/>
  <c r="AQ49" i="5"/>
  <c r="AQ50" i="5"/>
  <c r="AQ52" i="5"/>
  <c r="AQ7" i="5"/>
  <c r="AP8" i="5"/>
  <c r="AP9" i="5"/>
  <c r="AP10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7" i="5"/>
  <c r="AP29" i="5"/>
  <c r="AP30" i="5"/>
  <c r="AP31" i="5"/>
  <c r="AP32" i="5"/>
  <c r="AP33" i="5"/>
  <c r="AP34" i="5"/>
  <c r="AP35" i="5"/>
  <c r="AP36" i="5"/>
  <c r="AP38" i="5"/>
  <c r="AP39" i="5"/>
  <c r="AP40" i="5"/>
  <c r="AP41" i="5"/>
  <c r="AP42" i="5"/>
  <c r="AP43" i="5"/>
  <c r="AP44" i="5"/>
  <c r="AP45" i="5"/>
  <c r="AP46" i="5"/>
  <c r="AP48" i="5"/>
  <c r="AP49" i="5"/>
  <c r="AP50" i="5"/>
  <c r="AP51" i="5"/>
  <c r="AP52" i="5"/>
  <c r="AP7" i="5"/>
  <c r="BD8" i="4"/>
  <c r="BD9" i="4"/>
  <c r="BD10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7" i="4"/>
  <c r="BD29" i="4"/>
  <c r="BD30" i="4"/>
  <c r="BD31" i="4"/>
  <c r="BD32" i="4"/>
  <c r="BD33" i="4"/>
  <c r="BD34" i="4"/>
  <c r="BD35" i="4"/>
  <c r="BD36" i="4"/>
  <c r="BD38" i="4"/>
  <c r="BD39" i="4"/>
  <c r="BD40" i="4"/>
  <c r="BD41" i="4"/>
  <c r="BD42" i="4"/>
  <c r="BD43" i="4"/>
  <c r="BD44" i="4"/>
  <c r="BE44" i="4" s="1"/>
  <c r="BF44" i="4" s="1"/>
  <c r="CF42" i="1" s="1"/>
  <c r="BD45" i="4"/>
  <c r="BD46" i="4"/>
  <c r="BD48" i="4"/>
  <c r="BD49" i="4"/>
  <c r="BD50" i="4"/>
  <c r="BD51" i="4"/>
  <c r="BD52" i="4"/>
  <c r="BD7" i="4"/>
  <c r="BC10" i="4"/>
  <c r="CF9" i="1"/>
  <c r="BC12" i="4"/>
  <c r="BC13" i="4"/>
  <c r="BE13" i="4" s="1"/>
  <c r="BF13" i="4" s="1"/>
  <c r="BC14" i="4"/>
  <c r="BC15" i="4"/>
  <c r="BC16" i="4"/>
  <c r="BC17" i="4"/>
  <c r="BC18" i="4"/>
  <c r="BC20" i="4"/>
  <c r="BC21" i="4"/>
  <c r="BC22" i="4"/>
  <c r="BC23" i="4"/>
  <c r="BC24" i="4"/>
  <c r="BC25" i="4"/>
  <c r="BC29" i="4"/>
  <c r="BC31" i="4"/>
  <c r="BC32" i="4"/>
  <c r="BC34" i="4"/>
  <c r="BE34" i="4" s="1"/>
  <c r="BF34" i="4" s="1"/>
  <c r="CF32" i="1" s="1"/>
  <c r="BC35" i="4"/>
  <c r="BC36" i="4"/>
  <c r="BE36" i="4" s="1"/>
  <c r="BF36" i="4" s="1"/>
  <c r="BC38" i="4"/>
  <c r="BC39" i="4"/>
  <c r="BC40" i="4"/>
  <c r="BC41" i="4"/>
  <c r="BC43" i="4"/>
  <c r="BC44" i="4"/>
  <c r="BC45" i="4"/>
  <c r="BC46" i="4"/>
  <c r="BC48" i="4"/>
  <c r="BC49" i="4"/>
  <c r="BC50" i="4"/>
  <c r="BC52" i="4"/>
  <c r="BC7" i="4"/>
  <c r="BE8" i="2"/>
  <c r="BE9" i="2"/>
  <c r="BE10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7" i="2"/>
  <c r="BE29" i="2"/>
  <c r="BE30" i="2"/>
  <c r="BE31" i="2"/>
  <c r="BE32" i="2"/>
  <c r="BE33" i="2"/>
  <c r="BE34" i="2"/>
  <c r="BE35" i="2"/>
  <c r="BE36" i="2"/>
  <c r="BE38" i="2"/>
  <c r="BE39" i="2"/>
  <c r="BE40" i="2"/>
  <c r="BE41" i="2"/>
  <c r="BE42" i="2"/>
  <c r="BE43" i="2"/>
  <c r="BE44" i="2"/>
  <c r="BE45" i="2"/>
  <c r="BE46" i="2"/>
  <c r="BE48" i="2"/>
  <c r="BE49" i="2"/>
  <c r="BE50" i="2"/>
  <c r="BE51" i="2"/>
  <c r="BE52" i="2"/>
  <c r="BE7" i="2"/>
  <c r="BC8" i="2"/>
  <c r="BC9" i="2"/>
  <c r="BC10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7" i="2"/>
  <c r="BC29" i="2"/>
  <c r="BC30" i="2"/>
  <c r="BC31" i="2"/>
  <c r="BC32" i="2"/>
  <c r="BC33" i="2"/>
  <c r="BC34" i="2"/>
  <c r="BC35" i="2"/>
  <c r="BC36" i="2"/>
  <c r="BC38" i="2"/>
  <c r="BC39" i="2"/>
  <c r="BC40" i="2"/>
  <c r="BC41" i="2"/>
  <c r="BC42" i="2"/>
  <c r="BC43" i="2"/>
  <c r="BC44" i="2"/>
  <c r="BC45" i="2"/>
  <c r="BC46" i="2"/>
  <c r="BC48" i="2"/>
  <c r="BC49" i="2"/>
  <c r="BC50" i="2"/>
  <c r="BC51" i="2"/>
  <c r="BF51" i="2" s="1"/>
  <c r="BC52" i="2"/>
  <c r="BC7" i="2"/>
  <c r="CB26" i="1"/>
  <c r="CB35" i="1"/>
  <c r="CA9" i="1"/>
  <c r="CA26" i="1"/>
  <c r="CA35" i="1"/>
  <c r="CA45" i="1"/>
  <c r="BZ26" i="1"/>
  <c r="BZ35" i="1"/>
  <c r="AN8" i="5"/>
  <c r="AN9" i="5"/>
  <c r="AN10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7" i="5"/>
  <c r="AN29" i="5"/>
  <c r="AN30" i="5"/>
  <c r="AN31" i="5"/>
  <c r="AN32" i="5"/>
  <c r="AN33" i="5"/>
  <c r="AN34" i="5"/>
  <c r="AN35" i="5"/>
  <c r="AN36" i="5"/>
  <c r="AN38" i="5"/>
  <c r="AN39" i="5"/>
  <c r="AN40" i="5"/>
  <c r="AN41" i="5"/>
  <c r="AN42" i="5"/>
  <c r="AN43" i="5"/>
  <c r="AN44" i="5"/>
  <c r="AN45" i="5"/>
  <c r="AN46" i="5"/>
  <c r="AN48" i="5"/>
  <c r="AN49" i="5"/>
  <c r="AN50" i="5"/>
  <c r="AN51" i="5"/>
  <c r="AN52" i="5"/>
  <c r="AN7" i="5"/>
  <c r="AM8" i="5"/>
  <c r="AM9" i="5"/>
  <c r="AM10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7" i="5"/>
  <c r="AM29" i="5"/>
  <c r="AM30" i="5"/>
  <c r="AM31" i="5"/>
  <c r="AM32" i="5"/>
  <c r="AM33" i="5"/>
  <c r="AM34" i="5"/>
  <c r="AM35" i="5"/>
  <c r="AM36" i="5"/>
  <c r="AM38" i="5"/>
  <c r="AM39" i="5"/>
  <c r="AM40" i="5"/>
  <c r="AM41" i="5"/>
  <c r="AM42" i="5"/>
  <c r="AM43" i="5"/>
  <c r="AM44" i="5"/>
  <c r="AM45" i="5"/>
  <c r="AM46" i="5"/>
  <c r="AM48" i="5"/>
  <c r="AM49" i="5"/>
  <c r="AM50" i="5"/>
  <c r="AM51" i="5"/>
  <c r="AM52" i="5"/>
  <c r="AM7" i="5"/>
  <c r="AZ8" i="4"/>
  <c r="AZ9" i="4"/>
  <c r="AZ10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7" i="4"/>
  <c r="AZ29" i="4"/>
  <c r="AZ30" i="4"/>
  <c r="AZ31" i="4"/>
  <c r="AZ32" i="4"/>
  <c r="AZ33" i="4"/>
  <c r="AZ34" i="4"/>
  <c r="AZ35" i="4"/>
  <c r="AZ36" i="4"/>
  <c r="AZ38" i="4"/>
  <c r="AZ39" i="4"/>
  <c r="AZ40" i="4"/>
  <c r="AZ41" i="4"/>
  <c r="AZ42" i="4"/>
  <c r="AZ43" i="4"/>
  <c r="AZ44" i="4"/>
  <c r="AZ45" i="4"/>
  <c r="AZ46" i="4"/>
  <c r="AZ48" i="4"/>
  <c r="AZ49" i="4"/>
  <c r="AZ50" i="4"/>
  <c r="AZ51" i="4"/>
  <c r="AZ52" i="4"/>
  <c r="AZ7" i="4"/>
  <c r="AY8" i="4"/>
  <c r="AY9" i="4"/>
  <c r="AY10" i="4"/>
  <c r="BZ9" i="1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7" i="4"/>
  <c r="AY29" i="4"/>
  <c r="AY30" i="4"/>
  <c r="AY31" i="4"/>
  <c r="AY32" i="4"/>
  <c r="AY33" i="4"/>
  <c r="AY34" i="4"/>
  <c r="AY35" i="4"/>
  <c r="AY36" i="4"/>
  <c r="AY38" i="4"/>
  <c r="AY39" i="4"/>
  <c r="AY40" i="4"/>
  <c r="AY41" i="4"/>
  <c r="AY42" i="4"/>
  <c r="AY43" i="4"/>
  <c r="BA43" i="4" s="1"/>
  <c r="AY44" i="4"/>
  <c r="AY45" i="4"/>
  <c r="AY46" i="4"/>
  <c r="AY48" i="4"/>
  <c r="AY49" i="4"/>
  <c r="AY50" i="4"/>
  <c r="AY51" i="4"/>
  <c r="BA51" i="4" s="1"/>
  <c r="BB51" i="4" s="1"/>
  <c r="AY52" i="4"/>
  <c r="AY7" i="4"/>
  <c r="BA8" i="2"/>
  <c r="BA9" i="2"/>
  <c r="BA10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7" i="2"/>
  <c r="BA29" i="2"/>
  <c r="BA30" i="2"/>
  <c r="BA31" i="2"/>
  <c r="BA32" i="2"/>
  <c r="BA33" i="2"/>
  <c r="BA34" i="2"/>
  <c r="BA35" i="2"/>
  <c r="BA36" i="2"/>
  <c r="BA38" i="2"/>
  <c r="BA39" i="2"/>
  <c r="BA40" i="2"/>
  <c r="BA41" i="2"/>
  <c r="BA42" i="2"/>
  <c r="BA43" i="2"/>
  <c r="BA44" i="2"/>
  <c r="BA45" i="2"/>
  <c r="BA46" i="2"/>
  <c r="BA48" i="2"/>
  <c r="BA49" i="2"/>
  <c r="BA50" i="2"/>
  <c r="BA51" i="2"/>
  <c r="BA52" i="2"/>
  <c r="BA7" i="2"/>
  <c r="AY8" i="2"/>
  <c r="AY9" i="2"/>
  <c r="AY10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7" i="2"/>
  <c r="AY29" i="2"/>
  <c r="AY30" i="2"/>
  <c r="AY31" i="2"/>
  <c r="AY32" i="2"/>
  <c r="AY33" i="2"/>
  <c r="AY34" i="2"/>
  <c r="AY35" i="2"/>
  <c r="AY36" i="2"/>
  <c r="AY38" i="2"/>
  <c r="AY39" i="2"/>
  <c r="AY40" i="2"/>
  <c r="AY41" i="2"/>
  <c r="AY42" i="2"/>
  <c r="AY43" i="2"/>
  <c r="AY44" i="2"/>
  <c r="AY45" i="2"/>
  <c r="AY46" i="2"/>
  <c r="AY48" i="2"/>
  <c r="AY49" i="2"/>
  <c r="AY50" i="2"/>
  <c r="AY51" i="2"/>
  <c r="AY52" i="2"/>
  <c r="AY7" i="2"/>
  <c r="BL8" i="2"/>
  <c r="BL17" i="2"/>
  <c r="BL21" i="2"/>
  <c r="BL31" i="2"/>
  <c r="BL35" i="2"/>
  <c r="BL44" i="2"/>
  <c r="BL49" i="2"/>
  <c r="BN49" i="2" s="1"/>
  <c r="CT47" i="1" s="1"/>
  <c r="BH15" i="2"/>
  <c r="BJ15" i="2" s="1"/>
  <c r="CN13" i="1" s="1"/>
  <c r="BH17" i="2"/>
  <c r="BH21" i="2"/>
  <c r="BH31" i="2"/>
  <c r="BH35" i="2"/>
  <c r="BH44" i="2"/>
  <c r="CN45" i="1"/>
  <c r="BD8" i="2"/>
  <c r="CH26" i="1"/>
  <c r="BD33" i="2"/>
  <c r="BD35" i="2"/>
  <c r="BD46" i="2"/>
  <c r="BD7" i="2"/>
  <c r="AZ19" i="2"/>
  <c r="AZ33" i="2"/>
  <c r="AZ35" i="2"/>
  <c r="AZ44" i="2"/>
  <c r="BU9" i="1"/>
  <c r="BT26" i="1"/>
  <c r="BU26" i="1"/>
  <c r="BV26" i="1"/>
  <c r="BT35" i="1"/>
  <c r="BU35" i="1"/>
  <c r="BV35" i="1"/>
  <c r="BU45" i="1"/>
  <c r="AK8" i="5"/>
  <c r="AK9" i="5"/>
  <c r="AK10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7" i="5"/>
  <c r="AK29" i="5"/>
  <c r="AK30" i="5"/>
  <c r="AK31" i="5"/>
  <c r="AK32" i="5"/>
  <c r="AK33" i="5"/>
  <c r="AK34" i="5"/>
  <c r="AK35" i="5"/>
  <c r="AK36" i="5"/>
  <c r="AK38" i="5"/>
  <c r="AK39" i="5"/>
  <c r="AK40" i="5"/>
  <c r="AK41" i="5"/>
  <c r="AK42" i="5"/>
  <c r="AK43" i="5"/>
  <c r="AK44" i="5"/>
  <c r="AK45" i="5"/>
  <c r="AK46" i="5"/>
  <c r="AK48" i="5"/>
  <c r="AK49" i="5"/>
  <c r="AK50" i="5"/>
  <c r="AK51" i="5"/>
  <c r="AK52" i="5"/>
  <c r="AK7" i="5"/>
  <c r="AJ8" i="5"/>
  <c r="AJ9" i="5"/>
  <c r="AJ10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7" i="5"/>
  <c r="AJ29" i="5"/>
  <c r="AJ30" i="5"/>
  <c r="AJ31" i="5"/>
  <c r="AJ32" i="5"/>
  <c r="AJ33" i="5"/>
  <c r="AJ34" i="5"/>
  <c r="AJ35" i="5"/>
  <c r="AJ36" i="5"/>
  <c r="AJ38" i="5"/>
  <c r="AJ39" i="5"/>
  <c r="AJ40" i="5"/>
  <c r="AJ41" i="5"/>
  <c r="AJ42" i="5"/>
  <c r="AJ43" i="5"/>
  <c r="AJ44" i="5"/>
  <c r="AJ45" i="5"/>
  <c r="AJ46" i="5"/>
  <c r="AJ48" i="5"/>
  <c r="AJ49" i="5"/>
  <c r="AJ50" i="5"/>
  <c r="AJ51" i="5"/>
  <c r="AJ52" i="5"/>
  <c r="AJ7" i="5"/>
  <c r="AV8" i="4"/>
  <c r="AV9" i="4"/>
  <c r="AV10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7" i="4"/>
  <c r="AV29" i="4"/>
  <c r="AV30" i="4"/>
  <c r="AV31" i="4"/>
  <c r="AV32" i="4"/>
  <c r="AV33" i="4"/>
  <c r="AV34" i="4"/>
  <c r="AV35" i="4"/>
  <c r="AV36" i="4"/>
  <c r="AV38" i="4"/>
  <c r="AV39" i="4"/>
  <c r="AV40" i="4"/>
  <c r="AV41" i="4"/>
  <c r="AV42" i="4"/>
  <c r="AV43" i="4"/>
  <c r="AV44" i="4"/>
  <c r="AV45" i="4"/>
  <c r="AV46" i="4"/>
  <c r="AV48" i="4"/>
  <c r="AW48" i="4" s="1"/>
  <c r="AX48" i="4" s="1"/>
  <c r="BT46" i="1" s="1"/>
  <c r="AV49" i="4"/>
  <c r="AV50" i="4"/>
  <c r="AV51" i="4"/>
  <c r="AV52" i="4"/>
  <c r="AV7" i="4"/>
  <c r="AU8" i="4"/>
  <c r="AU9" i="4"/>
  <c r="AU10" i="4"/>
  <c r="BT9" i="1"/>
  <c r="AU12" i="4"/>
  <c r="AU13" i="4"/>
  <c r="AU14" i="4"/>
  <c r="AW14" i="4" s="1"/>
  <c r="AU15" i="4"/>
  <c r="AU16" i="4"/>
  <c r="AU17" i="4"/>
  <c r="AU18" i="4"/>
  <c r="AU19" i="4"/>
  <c r="AU20" i="4"/>
  <c r="AU21" i="4"/>
  <c r="AU22" i="4"/>
  <c r="AU23" i="4"/>
  <c r="AU24" i="4"/>
  <c r="AU25" i="4"/>
  <c r="AU27" i="4"/>
  <c r="AU29" i="4"/>
  <c r="AU30" i="4"/>
  <c r="AU31" i="4"/>
  <c r="AU32" i="4"/>
  <c r="AU33" i="4"/>
  <c r="AU34" i="4"/>
  <c r="AU35" i="4"/>
  <c r="AU36" i="4"/>
  <c r="AU38" i="4"/>
  <c r="AU39" i="4"/>
  <c r="AU40" i="4"/>
  <c r="AU41" i="4"/>
  <c r="AW41" i="4" s="1"/>
  <c r="AX41" i="4" s="1"/>
  <c r="BT39" i="1" s="1"/>
  <c r="AU42" i="4"/>
  <c r="AU43" i="4"/>
  <c r="AU44" i="4"/>
  <c r="AU45" i="4"/>
  <c r="AU46" i="4"/>
  <c r="BT45" i="1"/>
  <c r="AU48" i="4"/>
  <c r="AU49" i="4"/>
  <c r="AU50" i="4"/>
  <c r="AU51" i="4"/>
  <c r="AU52" i="4"/>
  <c r="AU7" i="4"/>
  <c r="AW8" i="2"/>
  <c r="BH8" i="2" s="1"/>
  <c r="AW9" i="2"/>
  <c r="AW10" i="2"/>
  <c r="AZ10" i="2" s="1"/>
  <c r="AW12" i="2"/>
  <c r="AW13" i="2"/>
  <c r="BH13" i="2" s="1"/>
  <c r="BJ13" i="2" s="1"/>
  <c r="AW14" i="2"/>
  <c r="BD14" i="2" s="1"/>
  <c r="AW15" i="2"/>
  <c r="BL15" i="2" s="1"/>
  <c r="AW16" i="2"/>
  <c r="AW17" i="2"/>
  <c r="BD17" i="2" s="1"/>
  <c r="AW18" i="2"/>
  <c r="AW19" i="2"/>
  <c r="BL19" i="2" s="1"/>
  <c r="AW20" i="2"/>
  <c r="AW21" i="2"/>
  <c r="BD21" i="2" s="1"/>
  <c r="AW22" i="2"/>
  <c r="AW23" i="2"/>
  <c r="BH23" i="2" s="1"/>
  <c r="AW24" i="2"/>
  <c r="BH24" i="2" s="1"/>
  <c r="AW25" i="2"/>
  <c r="BL25" i="2" s="1"/>
  <c r="AW27" i="2"/>
  <c r="AW29" i="2"/>
  <c r="BH29" i="2" s="1"/>
  <c r="AW30" i="2"/>
  <c r="AW31" i="2"/>
  <c r="AZ31" i="2" s="1"/>
  <c r="AW32" i="2"/>
  <c r="AZ32" i="2" s="1"/>
  <c r="AW33" i="2"/>
  <c r="BL33" i="2" s="1"/>
  <c r="AW34" i="2"/>
  <c r="AW35" i="2"/>
  <c r="AW36" i="2"/>
  <c r="AW38" i="2"/>
  <c r="AW39" i="2"/>
  <c r="AW40" i="2"/>
  <c r="BH40" i="2" s="1"/>
  <c r="BJ40" i="2" s="1"/>
  <c r="CN38" i="1" s="1"/>
  <c r="AW41" i="2"/>
  <c r="BD41" i="2" s="1"/>
  <c r="AW42" i="2"/>
  <c r="AZ42" i="2" s="1"/>
  <c r="AW43" i="2"/>
  <c r="AW44" i="2"/>
  <c r="BD44" i="2" s="1"/>
  <c r="AW45" i="2"/>
  <c r="AZ45" i="2" s="1"/>
  <c r="AW46" i="2"/>
  <c r="BL46" i="2" s="1"/>
  <c r="AW48" i="2"/>
  <c r="AZ48" i="2" s="1"/>
  <c r="BB48" i="2" s="1"/>
  <c r="CB46" i="1" s="1"/>
  <c r="AW49" i="2"/>
  <c r="BD49" i="2" s="1"/>
  <c r="AW50" i="2"/>
  <c r="AZ50" i="2" s="1"/>
  <c r="AW51" i="2"/>
  <c r="AW52" i="2"/>
  <c r="BD52" i="2" s="1"/>
  <c r="AW7" i="2"/>
  <c r="AU8" i="2"/>
  <c r="AU9" i="2"/>
  <c r="AU10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7" i="2"/>
  <c r="AU29" i="2"/>
  <c r="AU30" i="2"/>
  <c r="AU31" i="2"/>
  <c r="AU32" i="2"/>
  <c r="AU33" i="2"/>
  <c r="AU34" i="2"/>
  <c r="AU35" i="2"/>
  <c r="AU36" i="2"/>
  <c r="AU38" i="2"/>
  <c r="AU39" i="2"/>
  <c r="AU40" i="2"/>
  <c r="AU41" i="2"/>
  <c r="AU42" i="2"/>
  <c r="AU43" i="2"/>
  <c r="AU44" i="2"/>
  <c r="AU45" i="2"/>
  <c r="AU46" i="2"/>
  <c r="AU48" i="2"/>
  <c r="AU49" i="2"/>
  <c r="AU50" i="2"/>
  <c r="AU51" i="2"/>
  <c r="AU52" i="2"/>
  <c r="AU7" i="2"/>
  <c r="BP26" i="1"/>
  <c r="BP35" i="1"/>
  <c r="BO9" i="1"/>
  <c r="BO26" i="1"/>
  <c r="BO35" i="1"/>
  <c r="BO45" i="1"/>
  <c r="BN26" i="1"/>
  <c r="BN35" i="1"/>
  <c r="AH8" i="5"/>
  <c r="AH9" i="5"/>
  <c r="AH10" i="5"/>
  <c r="AH12" i="5"/>
  <c r="AH13" i="5"/>
  <c r="AI13" i="5" s="1"/>
  <c r="AH14" i="5"/>
  <c r="AH15" i="5"/>
  <c r="AH16" i="5"/>
  <c r="AH17" i="5"/>
  <c r="AH18" i="5"/>
  <c r="AH19" i="5"/>
  <c r="AH20" i="5"/>
  <c r="AH21" i="5"/>
  <c r="AH22" i="5"/>
  <c r="AH23" i="5"/>
  <c r="AI23" i="5" s="1"/>
  <c r="BO21" i="1" s="1"/>
  <c r="AH24" i="5"/>
  <c r="AH25" i="5"/>
  <c r="AI25" i="5" s="1"/>
  <c r="BO23" i="1" s="1"/>
  <c r="AH27" i="5"/>
  <c r="AH29" i="5"/>
  <c r="AH30" i="5"/>
  <c r="AH31" i="5"/>
  <c r="AH32" i="5"/>
  <c r="AH33" i="5"/>
  <c r="AH34" i="5"/>
  <c r="AH35" i="5"/>
  <c r="AI35" i="5" s="1"/>
  <c r="BO33" i="1" s="1"/>
  <c r="AH36" i="5"/>
  <c r="AH38" i="5"/>
  <c r="AH39" i="5"/>
  <c r="AH40" i="5"/>
  <c r="AH41" i="5"/>
  <c r="AH42" i="5"/>
  <c r="AH43" i="5"/>
  <c r="AH44" i="5"/>
  <c r="AH45" i="5"/>
  <c r="AH46" i="5"/>
  <c r="AH48" i="5"/>
  <c r="AH49" i="5"/>
  <c r="AH50" i="5"/>
  <c r="AH51" i="5"/>
  <c r="AH52" i="5"/>
  <c r="AH7" i="5"/>
  <c r="AG8" i="5"/>
  <c r="AG9" i="5"/>
  <c r="AG10" i="5"/>
  <c r="AG12" i="5"/>
  <c r="AG13" i="5"/>
  <c r="AG14" i="5"/>
  <c r="AG15" i="5"/>
  <c r="AG16" i="5"/>
  <c r="AI16" i="5" s="1"/>
  <c r="BO14" i="1" s="1"/>
  <c r="AG17" i="5"/>
  <c r="AG18" i="5"/>
  <c r="AG19" i="5"/>
  <c r="AG20" i="5"/>
  <c r="AG21" i="5"/>
  <c r="AG22" i="5"/>
  <c r="AG23" i="5"/>
  <c r="AG24" i="5"/>
  <c r="AI24" i="5" s="1"/>
  <c r="BO22" i="1" s="1"/>
  <c r="AG25" i="5"/>
  <c r="AG27" i="5"/>
  <c r="AI27" i="5" s="1"/>
  <c r="BO25" i="1" s="1"/>
  <c r="AG29" i="5"/>
  <c r="AG30" i="5"/>
  <c r="AG31" i="5"/>
  <c r="AG32" i="5"/>
  <c r="AG33" i="5"/>
  <c r="AG34" i="5"/>
  <c r="AG35" i="5"/>
  <c r="AG36" i="5"/>
  <c r="AG38" i="5"/>
  <c r="AG39" i="5"/>
  <c r="AI39" i="5" s="1"/>
  <c r="BO37" i="1" s="1"/>
  <c r="AG40" i="5"/>
  <c r="AG41" i="5"/>
  <c r="AI41" i="5" s="1"/>
  <c r="BO39" i="1" s="1"/>
  <c r="AG42" i="5"/>
  <c r="AG43" i="5"/>
  <c r="AG44" i="5"/>
  <c r="AG45" i="5"/>
  <c r="AG46" i="5"/>
  <c r="AG48" i="5"/>
  <c r="AG49" i="5"/>
  <c r="AG50" i="5"/>
  <c r="AG51" i="5"/>
  <c r="AG52" i="5"/>
  <c r="AG7" i="5"/>
  <c r="AR8" i="4"/>
  <c r="AR9" i="4"/>
  <c r="AR10" i="4"/>
  <c r="AR12" i="4"/>
  <c r="AR13" i="4"/>
  <c r="AR14" i="4"/>
  <c r="AR15" i="4"/>
  <c r="AR16" i="4"/>
  <c r="AR17" i="4"/>
  <c r="AR18" i="4"/>
  <c r="AR19" i="4"/>
  <c r="AR20" i="4"/>
  <c r="AS20" i="4" s="1"/>
  <c r="AT20" i="4" s="1"/>
  <c r="BN18" i="1" s="1"/>
  <c r="AR21" i="4"/>
  <c r="AR22" i="4"/>
  <c r="AR23" i="4"/>
  <c r="AR24" i="4"/>
  <c r="AR25" i="4"/>
  <c r="AR27" i="4"/>
  <c r="AR29" i="4"/>
  <c r="AR30" i="4"/>
  <c r="AR31" i="4"/>
  <c r="AR32" i="4"/>
  <c r="AR33" i="4"/>
  <c r="AR34" i="4"/>
  <c r="AR35" i="4"/>
  <c r="AR36" i="4"/>
  <c r="AR38" i="4"/>
  <c r="AR39" i="4"/>
  <c r="AR40" i="4"/>
  <c r="AR41" i="4"/>
  <c r="AR42" i="4"/>
  <c r="AR43" i="4"/>
  <c r="AR44" i="4"/>
  <c r="AR45" i="4"/>
  <c r="AR46" i="4"/>
  <c r="AR48" i="4"/>
  <c r="AR49" i="4"/>
  <c r="AR50" i="4"/>
  <c r="AR51" i="4"/>
  <c r="AR52" i="4"/>
  <c r="AR7" i="4"/>
  <c r="AQ8" i="4"/>
  <c r="AQ9" i="4"/>
  <c r="AQ10" i="4"/>
  <c r="BN9" i="1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7" i="4"/>
  <c r="AS27" i="4" s="1"/>
  <c r="AT27" i="4" s="1"/>
  <c r="BN25" i="1" s="1"/>
  <c r="AQ29" i="4"/>
  <c r="AQ30" i="4"/>
  <c r="AQ31" i="4"/>
  <c r="AQ32" i="4"/>
  <c r="AQ33" i="4"/>
  <c r="AQ34" i="4"/>
  <c r="AQ35" i="4"/>
  <c r="AQ36" i="4"/>
  <c r="AQ38" i="4"/>
  <c r="AQ39" i="4"/>
  <c r="AQ40" i="4"/>
  <c r="AQ41" i="4"/>
  <c r="AS41" i="4" s="1"/>
  <c r="AQ42" i="4"/>
  <c r="AQ43" i="4"/>
  <c r="AQ44" i="4"/>
  <c r="AQ45" i="4"/>
  <c r="AQ46" i="4"/>
  <c r="BN45" i="1"/>
  <c r="AQ48" i="4"/>
  <c r="AQ49" i="4"/>
  <c r="AQ50" i="4"/>
  <c r="AQ51" i="4"/>
  <c r="AQ52" i="4"/>
  <c r="AQ7" i="4"/>
  <c r="AS8" i="2"/>
  <c r="AS9" i="2"/>
  <c r="AS10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7" i="2"/>
  <c r="AS29" i="2"/>
  <c r="AS30" i="2"/>
  <c r="AS31" i="2"/>
  <c r="AS32" i="2"/>
  <c r="AS33" i="2"/>
  <c r="AS34" i="2"/>
  <c r="AS35" i="2"/>
  <c r="AS36" i="2"/>
  <c r="AS38" i="2"/>
  <c r="AS39" i="2"/>
  <c r="AS40" i="2"/>
  <c r="AS41" i="2"/>
  <c r="AS42" i="2"/>
  <c r="AS43" i="2"/>
  <c r="AS44" i="2"/>
  <c r="AS45" i="2"/>
  <c r="AS46" i="2"/>
  <c r="AS48" i="2"/>
  <c r="AS49" i="2"/>
  <c r="AS50" i="2"/>
  <c r="AS51" i="2"/>
  <c r="AS52" i="2"/>
  <c r="AS7" i="2"/>
  <c r="AQ8" i="2"/>
  <c r="AQ9" i="2"/>
  <c r="AQ10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7" i="2"/>
  <c r="AQ29" i="2"/>
  <c r="AQ30" i="2"/>
  <c r="AQ31" i="2"/>
  <c r="AQ32" i="2"/>
  <c r="AQ33" i="2"/>
  <c r="AQ34" i="2"/>
  <c r="AQ35" i="2"/>
  <c r="AQ36" i="2"/>
  <c r="AQ38" i="2"/>
  <c r="AQ39" i="2"/>
  <c r="AQ40" i="2"/>
  <c r="AQ41" i="2"/>
  <c r="AQ42" i="2"/>
  <c r="AQ43" i="2"/>
  <c r="AQ44" i="2"/>
  <c r="AQ45" i="2"/>
  <c r="AQ46" i="2"/>
  <c r="AQ48" i="2"/>
  <c r="AQ49" i="2"/>
  <c r="AQ50" i="2"/>
  <c r="AQ51" i="2"/>
  <c r="AQ52" i="2"/>
  <c r="AQ7" i="2"/>
  <c r="BJ26" i="1"/>
  <c r="BJ35" i="1"/>
  <c r="BI9" i="1"/>
  <c r="BI10" i="1"/>
  <c r="BI26" i="1"/>
  <c r="BI35" i="1"/>
  <c r="BI45" i="1"/>
  <c r="BH26" i="1"/>
  <c r="BH35" i="1"/>
  <c r="AE8" i="5"/>
  <c r="AE9" i="5"/>
  <c r="AE10" i="5"/>
  <c r="AF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7" i="5"/>
  <c r="AE29" i="5"/>
  <c r="AE30" i="5"/>
  <c r="AE31" i="5"/>
  <c r="AE32" i="5"/>
  <c r="AE33" i="5"/>
  <c r="AE34" i="5"/>
  <c r="AE35" i="5"/>
  <c r="AE36" i="5"/>
  <c r="AE38" i="5"/>
  <c r="AE39" i="5"/>
  <c r="AE40" i="5"/>
  <c r="AE41" i="5"/>
  <c r="AE42" i="5"/>
  <c r="AE43" i="5"/>
  <c r="AE44" i="5"/>
  <c r="AE45" i="5"/>
  <c r="AE46" i="5"/>
  <c r="AE48" i="5"/>
  <c r="AE49" i="5"/>
  <c r="AE50" i="5"/>
  <c r="AE51" i="5"/>
  <c r="AE52" i="5"/>
  <c r="AE7" i="5"/>
  <c r="AD8" i="5"/>
  <c r="AD9" i="5"/>
  <c r="AD10" i="5"/>
  <c r="AD13" i="5"/>
  <c r="AD14" i="5"/>
  <c r="AD15" i="5"/>
  <c r="AD16" i="5"/>
  <c r="AD17" i="5"/>
  <c r="AD18" i="5"/>
  <c r="AD19" i="5"/>
  <c r="AD20" i="5"/>
  <c r="AF20" i="5" s="1"/>
  <c r="BI18" i="1" s="1"/>
  <c r="AD21" i="5"/>
  <c r="AF21" i="5" s="1"/>
  <c r="AD22" i="5"/>
  <c r="AD23" i="5"/>
  <c r="AD24" i="5"/>
  <c r="AD25" i="5"/>
  <c r="AD27" i="5"/>
  <c r="AD29" i="5"/>
  <c r="AD30" i="5"/>
  <c r="AD31" i="5"/>
  <c r="AD32" i="5"/>
  <c r="AD33" i="5"/>
  <c r="AD34" i="5"/>
  <c r="AD35" i="5"/>
  <c r="AD36" i="5"/>
  <c r="AD38" i="5"/>
  <c r="AD39" i="5"/>
  <c r="AD40" i="5"/>
  <c r="AD41" i="5"/>
  <c r="AD42" i="5"/>
  <c r="AD43" i="5"/>
  <c r="AD44" i="5"/>
  <c r="AD45" i="5"/>
  <c r="AD46" i="5"/>
  <c r="AD48" i="5"/>
  <c r="AD49" i="5"/>
  <c r="AF49" i="5" s="1"/>
  <c r="BI47" i="1" s="1"/>
  <c r="AD50" i="5"/>
  <c r="AD51" i="5"/>
  <c r="AD52" i="5"/>
  <c r="AD7" i="5"/>
  <c r="AN8" i="4"/>
  <c r="AN9" i="4"/>
  <c r="AN10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7" i="4"/>
  <c r="AN29" i="4"/>
  <c r="AN30" i="4"/>
  <c r="AN31" i="4"/>
  <c r="AN32" i="4"/>
  <c r="AN33" i="4"/>
  <c r="AN34" i="4"/>
  <c r="AN35" i="4"/>
  <c r="AN36" i="4"/>
  <c r="AN38" i="4"/>
  <c r="AN39" i="4"/>
  <c r="AN40" i="4"/>
  <c r="AN41" i="4"/>
  <c r="AN42" i="4"/>
  <c r="AN43" i="4"/>
  <c r="AN44" i="4"/>
  <c r="AN45" i="4"/>
  <c r="AN46" i="4"/>
  <c r="AN48" i="4"/>
  <c r="AN49" i="4"/>
  <c r="AN50" i="4"/>
  <c r="AN51" i="4"/>
  <c r="AN52" i="4"/>
  <c r="AN7" i="4"/>
  <c r="AM8" i="4"/>
  <c r="AM9" i="4"/>
  <c r="AM10" i="4"/>
  <c r="AM13" i="4"/>
  <c r="AM14" i="4"/>
  <c r="AM15" i="4"/>
  <c r="AM16" i="4"/>
  <c r="AM17" i="4"/>
  <c r="AO17" i="4" s="1"/>
  <c r="AP17" i="4" s="1"/>
  <c r="BH15" i="1" s="1"/>
  <c r="AM18" i="4"/>
  <c r="AM19" i="4"/>
  <c r="AM20" i="4"/>
  <c r="AM21" i="4"/>
  <c r="AM22" i="4"/>
  <c r="AM23" i="4"/>
  <c r="AM24" i="4"/>
  <c r="AM25" i="4"/>
  <c r="AM27" i="4"/>
  <c r="AM29" i="4"/>
  <c r="AM30" i="4"/>
  <c r="AM31" i="4"/>
  <c r="AM32" i="4"/>
  <c r="AM33" i="4"/>
  <c r="AM34" i="4"/>
  <c r="AM35" i="4"/>
  <c r="AM36" i="4"/>
  <c r="AM38" i="4"/>
  <c r="AM39" i="4"/>
  <c r="AO39" i="4" s="1"/>
  <c r="AP39" i="4" s="1"/>
  <c r="BH37" i="1" s="1"/>
  <c r="AM40" i="4"/>
  <c r="AM41" i="4"/>
  <c r="AM42" i="4"/>
  <c r="AM43" i="4"/>
  <c r="AM44" i="4"/>
  <c r="AM45" i="4"/>
  <c r="AM46" i="4"/>
  <c r="AM48" i="4"/>
  <c r="AM49" i="4"/>
  <c r="AM50" i="4"/>
  <c r="AM51" i="4"/>
  <c r="AO51" i="4" s="1"/>
  <c r="AP51" i="4" s="1"/>
  <c r="AM52" i="4"/>
  <c r="AO52" i="4" s="1"/>
  <c r="AP52" i="4" s="1"/>
  <c r="AM7" i="4"/>
  <c r="N43" i="2"/>
  <c r="AN23" i="2"/>
  <c r="AO23" i="2"/>
  <c r="AM23" i="2"/>
  <c r="AO10" i="2"/>
  <c r="AO13" i="2"/>
  <c r="AO14" i="2"/>
  <c r="AO16" i="2"/>
  <c r="AO17" i="2"/>
  <c r="AO20" i="2"/>
  <c r="AO21" i="2"/>
  <c r="AO24" i="2"/>
  <c r="AO25" i="2"/>
  <c r="AO30" i="2"/>
  <c r="AO35" i="2"/>
  <c r="AO36" i="2"/>
  <c r="AO38" i="2"/>
  <c r="AO39" i="2"/>
  <c r="AO40" i="2"/>
  <c r="AO43" i="2"/>
  <c r="AO46" i="2"/>
  <c r="AO48" i="2"/>
  <c r="AO49" i="2"/>
  <c r="AO50" i="2"/>
  <c r="AO51" i="2"/>
  <c r="AO52" i="2"/>
  <c r="AM8" i="2"/>
  <c r="AM13" i="2"/>
  <c r="AM15" i="2"/>
  <c r="AM16" i="2"/>
  <c r="AM21" i="2"/>
  <c r="AM30" i="2"/>
  <c r="AM34" i="2"/>
  <c r="AM35" i="2"/>
  <c r="AM36" i="2"/>
  <c r="AM40" i="2"/>
  <c r="AM43" i="2"/>
  <c r="AM44" i="2"/>
  <c r="AM46" i="2"/>
  <c r="AM48" i="2"/>
  <c r="AM49" i="2"/>
  <c r="AM50" i="2"/>
  <c r="AM51" i="2"/>
  <c r="AM52" i="2"/>
  <c r="AM7" i="2"/>
  <c r="AM33" i="2"/>
  <c r="AM10" i="2"/>
  <c r="AM25" i="2"/>
  <c r="AM14" i="2"/>
  <c r="AM20" i="2"/>
  <c r="AO18" i="2"/>
  <c r="AO44" i="2"/>
  <c r="AO32" i="2"/>
  <c r="AO19" i="2"/>
  <c r="AO7" i="2"/>
  <c r="AO27" i="2"/>
  <c r="AO22" i="2"/>
  <c r="AO34" i="2"/>
  <c r="AO8" i="2"/>
  <c r="AO45" i="2"/>
  <c r="AO9" i="2"/>
  <c r="AO42" i="2"/>
  <c r="AO15" i="2"/>
  <c r="BD26" i="1"/>
  <c r="BD35" i="1"/>
  <c r="BC9" i="1"/>
  <c r="BC21" i="1"/>
  <c r="BC26" i="1"/>
  <c r="BC35" i="1"/>
  <c r="BC45" i="1"/>
  <c r="BB9" i="1"/>
  <c r="BB26" i="1"/>
  <c r="BB35" i="1"/>
  <c r="AB8" i="5"/>
  <c r="AB9" i="5"/>
  <c r="AB10" i="5"/>
  <c r="AB13" i="5"/>
  <c r="AB14" i="5"/>
  <c r="AB15" i="5"/>
  <c r="AB16" i="5"/>
  <c r="AB17" i="5"/>
  <c r="AC17" i="5" s="1"/>
  <c r="BC15" i="1" s="1"/>
  <c r="AB18" i="5"/>
  <c r="AB19" i="5"/>
  <c r="AB20" i="5"/>
  <c r="AB21" i="5"/>
  <c r="AB22" i="5"/>
  <c r="AB24" i="5"/>
  <c r="AB25" i="5"/>
  <c r="AB27" i="5"/>
  <c r="AB29" i="5"/>
  <c r="AB30" i="5"/>
  <c r="AB31" i="5"/>
  <c r="AB32" i="5"/>
  <c r="AB33" i="5"/>
  <c r="AB34" i="5"/>
  <c r="AB35" i="5"/>
  <c r="AB36" i="5"/>
  <c r="AB38" i="5"/>
  <c r="AB39" i="5"/>
  <c r="AB40" i="5"/>
  <c r="AB41" i="5"/>
  <c r="AB42" i="5"/>
  <c r="AB44" i="5"/>
  <c r="AB45" i="5"/>
  <c r="AB46" i="5"/>
  <c r="AB48" i="5"/>
  <c r="AB49" i="5"/>
  <c r="AB50" i="5"/>
  <c r="AB51" i="5"/>
  <c r="AB52" i="5"/>
  <c r="AB7" i="5"/>
  <c r="AA8" i="5"/>
  <c r="AA9" i="5"/>
  <c r="AA10" i="5"/>
  <c r="AA13" i="5"/>
  <c r="AA14" i="5"/>
  <c r="AC14" i="5" s="1"/>
  <c r="BC12" i="1" s="1"/>
  <c r="AA15" i="5"/>
  <c r="AA16" i="5"/>
  <c r="AA17" i="5"/>
  <c r="AA18" i="5"/>
  <c r="AA19" i="5"/>
  <c r="AA20" i="5"/>
  <c r="AA21" i="5"/>
  <c r="AA22" i="5"/>
  <c r="AC22" i="5" s="1"/>
  <c r="BC20" i="1" s="1"/>
  <c r="AC23" i="5"/>
  <c r="AA24" i="5"/>
  <c r="AA25" i="5"/>
  <c r="AA27" i="5"/>
  <c r="AA29" i="5"/>
  <c r="AA30" i="5"/>
  <c r="AA31" i="5"/>
  <c r="AA32" i="5"/>
  <c r="AA33" i="5"/>
  <c r="AC33" i="5" s="1"/>
  <c r="BC31" i="1" s="1"/>
  <c r="AA34" i="5"/>
  <c r="AA35" i="5"/>
  <c r="AA36" i="5"/>
  <c r="AA38" i="5"/>
  <c r="AA39" i="5"/>
  <c r="AA40" i="5"/>
  <c r="AA41" i="5"/>
  <c r="AA42" i="5"/>
  <c r="AA44" i="5"/>
  <c r="AA45" i="5"/>
  <c r="AA46" i="5"/>
  <c r="AA48" i="5"/>
  <c r="AA49" i="5"/>
  <c r="AA50" i="5"/>
  <c r="AA51" i="5"/>
  <c r="AA52" i="5"/>
  <c r="AC52" i="5" s="1"/>
  <c r="AA7" i="5"/>
  <c r="AJ8" i="4"/>
  <c r="AJ9" i="4"/>
  <c r="AJ10" i="4"/>
  <c r="AJ13" i="4"/>
  <c r="AJ14" i="4"/>
  <c r="AJ15" i="4"/>
  <c r="AJ16" i="4"/>
  <c r="AK16" i="4" s="1"/>
  <c r="AL16" i="4" s="1"/>
  <c r="BB14" i="1" s="1"/>
  <c r="AJ17" i="4"/>
  <c r="AJ18" i="4"/>
  <c r="AJ19" i="4"/>
  <c r="AJ20" i="4"/>
  <c r="AJ21" i="4"/>
  <c r="AJ22" i="4"/>
  <c r="AJ24" i="4"/>
  <c r="AJ25" i="4"/>
  <c r="AJ27" i="4"/>
  <c r="AJ29" i="4"/>
  <c r="AJ30" i="4"/>
  <c r="AJ31" i="4"/>
  <c r="AJ32" i="4"/>
  <c r="AJ33" i="4"/>
  <c r="AJ34" i="4"/>
  <c r="AJ35" i="4"/>
  <c r="AJ36" i="4"/>
  <c r="AJ38" i="4"/>
  <c r="AJ39" i="4"/>
  <c r="AJ40" i="4"/>
  <c r="AJ41" i="4"/>
  <c r="AJ42" i="4"/>
  <c r="AJ44" i="4"/>
  <c r="AJ45" i="4"/>
  <c r="AJ46" i="4"/>
  <c r="AJ48" i="4"/>
  <c r="AJ49" i="4"/>
  <c r="AJ50" i="4"/>
  <c r="AJ51" i="4"/>
  <c r="AJ52" i="4"/>
  <c r="AJ7" i="4"/>
  <c r="AI8" i="4"/>
  <c r="AI9" i="4"/>
  <c r="AI10" i="4"/>
  <c r="AI13" i="4"/>
  <c r="AI14" i="4"/>
  <c r="AI15" i="4"/>
  <c r="AI16" i="4"/>
  <c r="AI17" i="4"/>
  <c r="AI18" i="4"/>
  <c r="AI19" i="4"/>
  <c r="AI20" i="4"/>
  <c r="AI21" i="4"/>
  <c r="AI22" i="4"/>
  <c r="AI24" i="4"/>
  <c r="AI25" i="4"/>
  <c r="AI27" i="4"/>
  <c r="AI29" i="4"/>
  <c r="AI30" i="4"/>
  <c r="AI31" i="4"/>
  <c r="AI32" i="4"/>
  <c r="AI33" i="4"/>
  <c r="AI34" i="4"/>
  <c r="AI35" i="4"/>
  <c r="AI36" i="4"/>
  <c r="AI38" i="4"/>
  <c r="AI39" i="4"/>
  <c r="AI40" i="4"/>
  <c r="AI41" i="4"/>
  <c r="AI42" i="4"/>
  <c r="AI44" i="4"/>
  <c r="AI45" i="4"/>
  <c r="AI46" i="4"/>
  <c r="AI48" i="4"/>
  <c r="AI49" i="4"/>
  <c r="AI50" i="4"/>
  <c r="AI51" i="4"/>
  <c r="AI52" i="4"/>
  <c r="AI7" i="4"/>
  <c r="AK8" i="2"/>
  <c r="AK9" i="2"/>
  <c r="AK10" i="2"/>
  <c r="AK13" i="2"/>
  <c r="AK14" i="2"/>
  <c r="AK15" i="2"/>
  <c r="AK16" i="2"/>
  <c r="AK17" i="2"/>
  <c r="AK18" i="2"/>
  <c r="AK19" i="2"/>
  <c r="AK20" i="2"/>
  <c r="AK21" i="2"/>
  <c r="AK22" i="2"/>
  <c r="AK24" i="2"/>
  <c r="AK25" i="2"/>
  <c r="AK27" i="2"/>
  <c r="AK29" i="2"/>
  <c r="AK30" i="2"/>
  <c r="AK31" i="2"/>
  <c r="AK32" i="2"/>
  <c r="AK33" i="2"/>
  <c r="AK34" i="2"/>
  <c r="AK35" i="2"/>
  <c r="AK36" i="2"/>
  <c r="AK38" i="2"/>
  <c r="AK39" i="2"/>
  <c r="AK40" i="2"/>
  <c r="AK41" i="2"/>
  <c r="AK42" i="2"/>
  <c r="AK44" i="2"/>
  <c r="AK45" i="2"/>
  <c r="AK46" i="2"/>
  <c r="AK48" i="2"/>
  <c r="AK49" i="2"/>
  <c r="AK50" i="2"/>
  <c r="AK51" i="2"/>
  <c r="AK52" i="2"/>
  <c r="AK7" i="2"/>
  <c r="C13" i="2"/>
  <c r="F13" i="2" s="1"/>
  <c r="H11" i="1" s="1"/>
  <c r="D13" i="2"/>
  <c r="E13" i="2"/>
  <c r="G13" i="2"/>
  <c r="H13" i="2"/>
  <c r="I13" i="2"/>
  <c r="L13" i="2"/>
  <c r="O13" i="2"/>
  <c r="P13" i="2"/>
  <c r="Q13" i="2"/>
  <c r="X13" i="2" s="1"/>
  <c r="S13" i="2"/>
  <c r="U13" i="2"/>
  <c r="W13" i="2"/>
  <c r="Y13" i="2"/>
  <c r="AA13" i="2"/>
  <c r="AB13" i="2"/>
  <c r="AC13" i="2"/>
  <c r="AE13" i="2"/>
  <c r="AG13" i="2"/>
  <c r="AN13" i="2" s="1"/>
  <c r="AI8" i="2"/>
  <c r="AI9" i="2"/>
  <c r="AI10" i="2"/>
  <c r="AI13" i="2"/>
  <c r="AI14" i="2"/>
  <c r="AI15" i="2"/>
  <c r="AI16" i="2"/>
  <c r="AI17" i="2"/>
  <c r="AI18" i="2"/>
  <c r="AI19" i="2"/>
  <c r="AI20" i="2"/>
  <c r="AI21" i="2"/>
  <c r="AI22" i="2"/>
  <c r="AI24" i="2"/>
  <c r="AI25" i="2"/>
  <c r="AI27" i="2"/>
  <c r="AI29" i="2"/>
  <c r="AI30" i="2"/>
  <c r="AI31" i="2"/>
  <c r="AI32" i="2"/>
  <c r="AI33" i="2"/>
  <c r="AI34" i="2"/>
  <c r="AI35" i="2"/>
  <c r="AI36" i="2"/>
  <c r="AI38" i="2"/>
  <c r="AI39" i="2"/>
  <c r="AI40" i="2"/>
  <c r="AI41" i="2"/>
  <c r="AI42" i="2"/>
  <c r="AI44" i="2"/>
  <c r="AI45" i="2"/>
  <c r="AI46" i="2"/>
  <c r="AI48" i="2"/>
  <c r="AI49" i="2"/>
  <c r="AI50" i="2"/>
  <c r="AI51" i="2"/>
  <c r="AI52" i="2"/>
  <c r="AI7" i="2"/>
  <c r="AV12" i="2"/>
  <c r="AV25" i="2"/>
  <c r="AV35" i="2"/>
  <c r="AV39" i="2"/>
  <c r="AV45" i="2"/>
  <c r="AV46" i="2"/>
  <c r="AV49" i="2"/>
  <c r="AR9" i="2"/>
  <c r="AR12" i="2"/>
  <c r="AR21" i="2"/>
  <c r="AR25" i="2"/>
  <c r="AR31" i="2"/>
  <c r="AR35" i="2"/>
  <c r="AR39" i="2"/>
  <c r="AR45" i="2"/>
  <c r="AR49" i="2"/>
  <c r="AN16" i="2"/>
  <c r="AN17" i="2"/>
  <c r="AN20" i="2"/>
  <c r="AN21" i="2"/>
  <c r="AN31" i="2"/>
  <c r="AN33" i="2"/>
  <c r="AN35" i="2"/>
  <c r="AN39" i="2"/>
  <c r="AN41" i="2"/>
  <c r="AN45" i="2"/>
  <c r="AN49" i="2"/>
  <c r="AJ16" i="2"/>
  <c r="AJ25" i="2"/>
  <c r="AJ31" i="2"/>
  <c r="AJ35" i="2"/>
  <c r="AJ39" i="2"/>
  <c r="AJ49" i="2"/>
  <c r="AX26" i="1"/>
  <c r="AX35" i="1"/>
  <c r="AW9" i="1"/>
  <c r="AW26" i="1"/>
  <c r="AW35" i="1"/>
  <c r="AW45" i="1"/>
  <c r="AV10" i="1"/>
  <c r="AV26" i="1"/>
  <c r="AV35" i="1"/>
  <c r="Y8" i="5"/>
  <c r="Y9" i="5"/>
  <c r="Y10" i="5"/>
  <c r="Y13" i="5"/>
  <c r="Y14" i="5"/>
  <c r="Y15" i="5"/>
  <c r="Y16" i="5"/>
  <c r="Y17" i="5"/>
  <c r="Y18" i="5"/>
  <c r="Y19" i="5"/>
  <c r="Y20" i="5"/>
  <c r="Z20" i="5" s="1"/>
  <c r="AW18" i="1" s="1"/>
  <c r="Y21" i="5"/>
  <c r="Y22" i="5"/>
  <c r="Y24" i="5"/>
  <c r="Y25" i="5"/>
  <c r="Y27" i="5"/>
  <c r="Y29" i="5"/>
  <c r="Y30" i="5"/>
  <c r="Y31" i="5"/>
  <c r="Y32" i="5"/>
  <c r="Y33" i="5"/>
  <c r="Y34" i="5"/>
  <c r="Y35" i="5"/>
  <c r="Y36" i="5"/>
  <c r="Y38" i="5"/>
  <c r="Y40" i="5"/>
  <c r="Y41" i="5"/>
  <c r="Y42" i="5"/>
  <c r="Y44" i="5"/>
  <c r="Y45" i="5"/>
  <c r="Y46" i="5"/>
  <c r="Y48" i="5"/>
  <c r="Y49" i="5"/>
  <c r="Y50" i="5"/>
  <c r="Y51" i="5"/>
  <c r="Y52" i="5"/>
  <c r="Y7" i="5"/>
  <c r="X8" i="5"/>
  <c r="X9" i="5"/>
  <c r="X10" i="5"/>
  <c r="X13" i="5"/>
  <c r="X14" i="5"/>
  <c r="X15" i="5"/>
  <c r="Z15" i="5" s="1"/>
  <c r="AW13" i="1" s="1"/>
  <c r="X16" i="5"/>
  <c r="X17" i="5"/>
  <c r="X18" i="5"/>
  <c r="X19" i="5"/>
  <c r="X20" i="5"/>
  <c r="X21" i="5"/>
  <c r="X22" i="5"/>
  <c r="X24" i="5"/>
  <c r="X25" i="5"/>
  <c r="X27" i="5"/>
  <c r="X29" i="5"/>
  <c r="X30" i="5"/>
  <c r="X31" i="5"/>
  <c r="X32" i="5"/>
  <c r="X33" i="5"/>
  <c r="X34" i="5"/>
  <c r="X35" i="5"/>
  <c r="X36" i="5"/>
  <c r="X38" i="5"/>
  <c r="Z38" i="5" s="1"/>
  <c r="AW36" i="1" s="1"/>
  <c r="Z39" i="5"/>
  <c r="AW37" i="1" s="1"/>
  <c r="X40" i="5"/>
  <c r="X41" i="5"/>
  <c r="X42" i="5"/>
  <c r="X44" i="5"/>
  <c r="Z44" i="5" s="1"/>
  <c r="AW42" i="1" s="1"/>
  <c r="X45" i="5"/>
  <c r="X46" i="5"/>
  <c r="X48" i="5"/>
  <c r="X49" i="5"/>
  <c r="Z49" i="5" s="1"/>
  <c r="AW47" i="1" s="1"/>
  <c r="X50" i="5"/>
  <c r="X51" i="5"/>
  <c r="X52" i="5"/>
  <c r="X7" i="5"/>
  <c r="AF8" i="4"/>
  <c r="AF9" i="4"/>
  <c r="AF10" i="4"/>
  <c r="AF13" i="4"/>
  <c r="AG13" i="4" s="1"/>
  <c r="AH13" i="4" s="1"/>
  <c r="AV11" i="1" s="1"/>
  <c r="AF14" i="4"/>
  <c r="AF15" i="4"/>
  <c r="AF16" i="4"/>
  <c r="AF17" i="4"/>
  <c r="AF18" i="4"/>
  <c r="AF19" i="4"/>
  <c r="AF20" i="4"/>
  <c r="AF21" i="4"/>
  <c r="AF22" i="4"/>
  <c r="AF24" i="4"/>
  <c r="AF25" i="4"/>
  <c r="AG25" i="4" s="1"/>
  <c r="AH25" i="4" s="1"/>
  <c r="AV23" i="1" s="1"/>
  <c r="AF27" i="4"/>
  <c r="AF29" i="4"/>
  <c r="AF30" i="4"/>
  <c r="AF31" i="4"/>
  <c r="AF32" i="4"/>
  <c r="AG32" i="4" s="1"/>
  <c r="AH32" i="4" s="1"/>
  <c r="AV30" i="1" s="1"/>
  <c r="AF33" i="4"/>
  <c r="AF34" i="4"/>
  <c r="AF35" i="4"/>
  <c r="AF36" i="4"/>
  <c r="AF38" i="4"/>
  <c r="AG39" i="4"/>
  <c r="AH39" i="4" s="1"/>
  <c r="AV37" i="1" s="1"/>
  <c r="AF40" i="4"/>
  <c r="AF41" i="4"/>
  <c r="AF42" i="4"/>
  <c r="AF44" i="4"/>
  <c r="AF45" i="4"/>
  <c r="AF46" i="4"/>
  <c r="AF48" i="4"/>
  <c r="AF49" i="4"/>
  <c r="AF50" i="4"/>
  <c r="AF51" i="4"/>
  <c r="AF52" i="4"/>
  <c r="AF7" i="4"/>
  <c r="AE8" i="4"/>
  <c r="AE9" i="4"/>
  <c r="AE10" i="4"/>
  <c r="AE13" i="4"/>
  <c r="AE14" i="4"/>
  <c r="AE15" i="4"/>
  <c r="AG15" i="4" s="1"/>
  <c r="AH15" i="4" s="1"/>
  <c r="AV13" i="1" s="1"/>
  <c r="AE16" i="4"/>
  <c r="AE17" i="4"/>
  <c r="AE18" i="4"/>
  <c r="AE19" i="4"/>
  <c r="AE20" i="4"/>
  <c r="AE21" i="4"/>
  <c r="AE22" i="4"/>
  <c r="AE24" i="4"/>
  <c r="AE25" i="4"/>
  <c r="AE27" i="4"/>
  <c r="AE29" i="4"/>
  <c r="AE30" i="4"/>
  <c r="AE31" i="4"/>
  <c r="AE32" i="4"/>
  <c r="AE33" i="4"/>
  <c r="AG33" i="4" s="1"/>
  <c r="AH33" i="4" s="1"/>
  <c r="AV31" i="1" s="1"/>
  <c r="AE34" i="4"/>
  <c r="AE35" i="4"/>
  <c r="AE36" i="4"/>
  <c r="AE38" i="4"/>
  <c r="AE40" i="4"/>
  <c r="AE41" i="4"/>
  <c r="AE42" i="4"/>
  <c r="AE44" i="4"/>
  <c r="AE45" i="4"/>
  <c r="AG45" i="4" s="1"/>
  <c r="AH45" i="4" s="1"/>
  <c r="AV43" i="1" s="1"/>
  <c r="AE46" i="4"/>
  <c r="AE48" i="4"/>
  <c r="AE49" i="4"/>
  <c r="AE50" i="4"/>
  <c r="AE51" i="4"/>
  <c r="AE52" i="4"/>
  <c r="AE7" i="4"/>
  <c r="AG8" i="2"/>
  <c r="AG9" i="2"/>
  <c r="AJ9" i="2" s="1"/>
  <c r="AG10" i="2"/>
  <c r="AJ10" i="2" s="1"/>
  <c r="AG14" i="2"/>
  <c r="AN14" i="2" s="1"/>
  <c r="AG15" i="2"/>
  <c r="AJ15" i="2" s="1"/>
  <c r="AG16" i="2"/>
  <c r="AV16" i="2" s="1"/>
  <c r="AG17" i="2"/>
  <c r="AR17" i="2" s="1"/>
  <c r="AT17" i="2" s="1"/>
  <c r="BP15" i="1" s="1"/>
  <c r="AG18" i="2"/>
  <c r="AJ18" i="2" s="1"/>
  <c r="AG19" i="2"/>
  <c r="AN19" i="2" s="1"/>
  <c r="AG20" i="2"/>
  <c r="AJ20" i="2" s="1"/>
  <c r="AG21" i="2"/>
  <c r="AV21" i="2" s="1"/>
  <c r="AX21" i="2" s="1"/>
  <c r="AG22" i="2"/>
  <c r="AR22" i="2" s="1"/>
  <c r="AT22" i="2" s="1"/>
  <c r="BP20" i="1" s="1"/>
  <c r="AG24" i="2"/>
  <c r="AJ24" i="2" s="1"/>
  <c r="AG25" i="2"/>
  <c r="AN25" i="2" s="1"/>
  <c r="AG27" i="2"/>
  <c r="AN27" i="2" s="1"/>
  <c r="AG29" i="2"/>
  <c r="AN29" i="2" s="1"/>
  <c r="AG30" i="2"/>
  <c r="AJ30" i="2" s="1"/>
  <c r="AG31" i="2"/>
  <c r="AV31" i="2" s="1"/>
  <c r="AG32" i="2"/>
  <c r="AN32" i="2" s="1"/>
  <c r="AG33" i="2"/>
  <c r="AR33" i="2" s="1"/>
  <c r="AG34" i="2"/>
  <c r="AV34" i="2" s="1"/>
  <c r="AX34" i="2" s="1"/>
  <c r="BV32" i="1" s="1"/>
  <c r="AG35" i="2"/>
  <c r="AG36" i="2"/>
  <c r="AG38" i="2"/>
  <c r="AR38" i="2" s="1"/>
  <c r="AG40" i="2"/>
  <c r="AN40" i="2" s="1"/>
  <c r="AG41" i="2"/>
  <c r="AG42" i="2"/>
  <c r="AN42" i="2" s="1"/>
  <c r="AV43" i="2"/>
  <c r="AG44" i="2"/>
  <c r="AJ44" i="2" s="1"/>
  <c r="AG45" i="2"/>
  <c r="AJ45" i="2" s="1"/>
  <c r="AG46" i="2"/>
  <c r="AN46" i="2" s="1"/>
  <c r="BV45" i="1"/>
  <c r="AG48" i="2"/>
  <c r="AJ48" i="2" s="1"/>
  <c r="AG49" i="2"/>
  <c r="AG50" i="2"/>
  <c r="AN50" i="2" s="1"/>
  <c r="AG51" i="2"/>
  <c r="AJ51" i="2" s="1"/>
  <c r="AG52" i="2"/>
  <c r="AJ52" i="2" s="1"/>
  <c r="AG7" i="2"/>
  <c r="AJ7" i="2" s="1"/>
  <c r="AE8" i="2"/>
  <c r="AE9" i="2"/>
  <c r="AE10" i="2"/>
  <c r="AE14" i="2"/>
  <c r="AE15" i="2"/>
  <c r="AE16" i="2"/>
  <c r="AE17" i="2"/>
  <c r="AE18" i="2"/>
  <c r="AE19" i="2"/>
  <c r="AE20" i="2"/>
  <c r="AE21" i="2"/>
  <c r="AE22" i="2"/>
  <c r="AE24" i="2"/>
  <c r="AE25" i="2"/>
  <c r="AE27" i="2"/>
  <c r="AE29" i="2"/>
  <c r="AE30" i="2"/>
  <c r="AE31" i="2"/>
  <c r="AE32" i="2"/>
  <c r="AE33" i="2"/>
  <c r="AE34" i="2"/>
  <c r="AE35" i="2"/>
  <c r="AE36" i="2"/>
  <c r="AE38" i="2"/>
  <c r="AE40" i="2"/>
  <c r="AE41" i="2"/>
  <c r="AE42" i="2"/>
  <c r="AE44" i="2"/>
  <c r="AE45" i="2"/>
  <c r="AE46" i="2"/>
  <c r="AX45" i="1"/>
  <c r="AE48" i="2"/>
  <c r="AE49" i="2"/>
  <c r="AE50" i="2"/>
  <c r="AE51" i="2"/>
  <c r="AE52" i="2"/>
  <c r="AE7" i="2"/>
  <c r="AR26" i="1"/>
  <c r="AR35" i="1"/>
  <c r="AQ9" i="1"/>
  <c r="AQ10" i="1"/>
  <c r="AQ26" i="1"/>
  <c r="AQ35" i="1"/>
  <c r="AQ37" i="1"/>
  <c r="AQ45" i="1"/>
  <c r="AP26" i="1"/>
  <c r="AP35" i="1"/>
  <c r="V8" i="5"/>
  <c r="V9" i="5"/>
  <c r="V10" i="5"/>
  <c r="W12" i="5"/>
  <c r="V13" i="5"/>
  <c r="V14" i="5"/>
  <c r="W14" i="5" s="1"/>
  <c r="AQ12" i="1" s="1"/>
  <c r="V15" i="5"/>
  <c r="V16" i="5"/>
  <c r="V17" i="5"/>
  <c r="V18" i="5"/>
  <c r="V19" i="5"/>
  <c r="V20" i="5"/>
  <c r="V21" i="5"/>
  <c r="V22" i="5"/>
  <c r="V24" i="5"/>
  <c r="V25" i="5"/>
  <c r="V27" i="5"/>
  <c r="V29" i="5"/>
  <c r="V30" i="5"/>
  <c r="V31" i="5"/>
  <c r="V32" i="5"/>
  <c r="V33" i="5"/>
  <c r="V34" i="5"/>
  <c r="V35" i="5"/>
  <c r="W35" i="5" s="1"/>
  <c r="AQ33" i="1" s="1"/>
  <c r="V36" i="5"/>
  <c r="V38" i="5"/>
  <c r="V40" i="5"/>
  <c r="V41" i="5"/>
  <c r="V42" i="5"/>
  <c r="V44" i="5"/>
  <c r="V45" i="5"/>
  <c r="V46" i="5"/>
  <c r="V48" i="5"/>
  <c r="V49" i="5"/>
  <c r="V50" i="5"/>
  <c r="V51" i="5"/>
  <c r="V52" i="5"/>
  <c r="V7" i="5"/>
  <c r="U8" i="5"/>
  <c r="U9" i="5"/>
  <c r="U10" i="5"/>
  <c r="U13" i="5"/>
  <c r="U14" i="5"/>
  <c r="U15" i="5"/>
  <c r="W15" i="5" s="1"/>
  <c r="AQ13" i="1" s="1"/>
  <c r="U16" i="5"/>
  <c r="U17" i="5"/>
  <c r="W17" i="5" s="1"/>
  <c r="AQ15" i="1" s="1"/>
  <c r="U18" i="5"/>
  <c r="U19" i="5"/>
  <c r="U20" i="5"/>
  <c r="U21" i="5"/>
  <c r="W21" i="5" s="1"/>
  <c r="U22" i="5"/>
  <c r="U24" i="5"/>
  <c r="W24" i="5" s="1"/>
  <c r="AQ22" i="1" s="1"/>
  <c r="U25" i="5"/>
  <c r="U27" i="5"/>
  <c r="W27" i="5" s="1"/>
  <c r="AQ25" i="1" s="1"/>
  <c r="U29" i="5"/>
  <c r="U30" i="5"/>
  <c r="U31" i="5"/>
  <c r="U32" i="5"/>
  <c r="U33" i="5"/>
  <c r="U34" i="5"/>
  <c r="U35" i="5"/>
  <c r="U36" i="5"/>
  <c r="W36" i="5" s="1"/>
  <c r="U38" i="5"/>
  <c r="W39" i="5"/>
  <c r="U40" i="5"/>
  <c r="U41" i="5"/>
  <c r="U42" i="5"/>
  <c r="U44" i="5"/>
  <c r="U45" i="5"/>
  <c r="U46" i="5"/>
  <c r="U48" i="5"/>
  <c r="U49" i="5"/>
  <c r="U50" i="5"/>
  <c r="U51" i="5"/>
  <c r="U52" i="5"/>
  <c r="U7" i="5"/>
  <c r="AB8" i="4"/>
  <c r="AB9" i="4"/>
  <c r="AB10" i="4"/>
  <c r="AB13" i="4"/>
  <c r="AC13" i="4" s="1"/>
  <c r="AD13" i="4" s="1"/>
  <c r="AP11" i="1" s="1"/>
  <c r="AB14" i="4"/>
  <c r="AB15" i="4"/>
  <c r="AB16" i="4"/>
  <c r="AB17" i="4"/>
  <c r="AB18" i="4"/>
  <c r="AB19" i="4"/>
  <c r="AB20" i="4"/>
  <c r="AB21" i="4"/>
  <c r="AC21" i="4" s="1"/>
  <c r="AD21" i="4" s="1"/>
  <c r="AB22" i="4"/>
  <c r="AB24" i="4"/>
  <c r="AB25" i="4"/>
  <c r="AB27" i="4"/>
  <c r="AB29" i="4"/>
  <c r="AB30" i="4"/>
  <c r="AB31" i="4"/>
  <c r="AB32" i="4"/>
  <c r="AC32" i="4" s="1"/>
  <c r="AD32" i="4" s="1"/>
  <c r="AP30" i="1" s="1"/>
  <c r="AB33" i="4"/>
  <c r="AB34" i="4"/>
  <c r="AB35" i="4"/>
  <c r="AC35" i="4" s="1"/>
  <c r="AD35" i="4" s="1"/>
  <c r="AP33" i="1" s="1"/>
  <c r="AB36" i="4"/>
  <c r="AC36" i="4" s="1"/>
  <c r="AD36" i="4" s="1"/>
  <c r="AB38" i="4"/>
  <c r="AB40" i="4"/>
  <c r="AB41" i="4"/>
  <c r="AB42" i="4"/>
  <c r="AB44" i="4"/>
  <c r="AB45" i="4"/>
  <c r="AB46" i="4"/>
  <c r="AC46" i="4" s="1"/>
  <c r="AD46" i="4" s="1"/>
  <c r="AP44" i="1" s="1"/>
  <c r="AB48" i="4"/>
  <c r="AB49" i="4"/>
  <c r="AB50" i="4"/>
  <c r="AB51" i="4"/>
  <c r="AB52" i="4"/>
  <c r="AB7" i="4"/>
  <c r="AA8" i="4"/>
  <c r="AA9" i="4"/>
  <c r="AA10" i="4"/>
  <c r="AC10" i="4" s="1"/>
  <c r="AD10" i="4" s="1"/>
  <c r="AP8" i="1" s="1"/>
  <c r="AP9" i="1"/>
  <c r="AA13" i="4"/>
  <c r="AA14" i="4"/>
  <c r="AA15" i="4"/>
  <c r="AA16" i="4"/>
  <c r="AA17" i="4"/>
  <c r="AA18" i="4"/>
  <c r="AA19" i="4"/>
  <c r="AA20" i="4"/>
  <c r="AA21" i="4"/>
  <c r="AA22" i="4"/>
  <c r="AA24" i="4"/>
  <c r="AC24" i="4" s="1"/>
  <c r="AD24" i="4" s="1"/>
  <c r="AP22" i="1" s="1"/>
  <c r="AA25" i="4"/>
  <c r="AA27" i="4"/>
  <c r="AA29" i="4"/>
  <c r="AA30" i="4"/>
  <c r="AA31" i="4"/>
  <c r="AA32" i="4"/>
  <c r="AA33" i="4"/>
  <c r="AA34" i="4"/>
  <c r="AC34" i="4" s="1"/>
  <c r="AD34" i="4" s="1"/>
  <c r="AP32" i="1" s="1"/>
  <c r="AA35" i="4"/>
  <c r="AA36" i="4"/>
  <c r="AA38" i="4"/>
  <c r="AC38" i="4" s="1"/>
  <c r="AD38" i="4" s="1"/>
  <c r="AP36" i="1" s="1"/>
  <c r="AA40" i="4"/>
  <c r="AA41" i="4"/>
  <c r="AA42" i="4"/>
  <c r="AA44" i="4"/>
  <c r="AC44" i="4" s="1"/>
  <c r="AD44" i="4" s="1"/>
  <c r="AP42" i="1" s="1"/>
  <c r="AA45" i="4"/>
  <c r="AC45" i="4" s="1"/>
  <c r="AD45" i="4" s="1"/>
  <c r="AP43" i="1" s="1"/>
  <c r="AA46" i="4"/>
  <c r="AP45" i="1"/>
  <c r="AA48" i="4"/>
  <c r="AA49" i="4"/>
  <c r="AA50" i="4"/>
  <c r="AA51" i="4"/>
  <c r="AA52" i="4"/>
  <c r="AA7" i="4"/>
  <c r="AC7" i="4" s="1"/>
  <c r="AD7" i="4" s="1"/>
  <c r="AP5" i="1" s="1"/>
  <c r="AC8" i="2"/>
  <c r="AC9" i="2"/>
  <c r="AC10" i="2"/>
  <c r="AC14" i="2"/>
  <c r="AC15" i="2"/>
  <c r="AC16" i="2"/>
  <c r="AC17" i="2"/>
  <c r="AC18" i="2"/>
  <c r="AC19" i="2"/>
  <c r="AC20" i="2"/>
  <c r="AC21" i="2"/>
  <c r="AC22" i="2"/>
  <c r="AC24" i="2"/>
  <c r="AC25" i="2"/>
  <c r="AC27" i="2"/>
  <c r="AC29" i="2"/>
  <c r="AC30" i="2"/>
  <c r="AC31" i="2"/>
  <c r="AC32" i="2"/>
  <c r="AC33" i="2"/>
  <c r="AC34" i="2"/>
  <c r="AC35" i="2"/>
  <c r="AC36" i="2"/>
  <c r="AC38" i="2"/>
  <c r="AC40" i="2"/>
  <c r="AC41" i="2"/>
  <c r="AC42" i="2"/>
  <c r="AC44" i="2"/>
  <c r="AC45" i="2"/>
  <c r="AC46" i="2"/>
  <c r="AC48" i="2"/>
  <c r="AC49" i="2"/>
  <c r="AC50" i="2"/>
  <c r="AC51" i="2"/>
  <c r="AC52" i="2"/>
  <c r="AC7" i="2"/>
  <c r="AA8" i="2"/>
  <c r="AA9" i="2"/>
  <c r="AA10" i="2"/>
  <c r="AA14" i="2"/>
  <c r="AA15" i="2"/>
  <c r="AA16" i="2"/>
  <c r="AA17" i="2"/>
  <c r="AA18" i="2"/>
  <c r="AA19" i="2"/>
  <c r="AA20" i="2"/>
  <c r="AA21" i="2"/>
  <c r="AA22" i="2"/>
  <c r="AA24" i="2"/>
  <c r="AA25" i="2"/>
  <c r="AA27" i="2"/>
  <c r="AA29" i="2"/>
  <c r="AA30" i="2"/>
  <c r="AA31" i="2"/>
  <c r="AA32" i="2"/>
  <c r="AA33" i="2"/>
  <c r="AD33" i="2" s="1"/>
  <c r="AR31" i="1" s="1"/>
  <c r="AA34" i="2"/>
  <c r="AA35" i="2"/>
  <c r="AA36" i="2"/>
  <c r="AA38" i="2"/>
  <c r="AA40" i="2"/>
  <c r="AA41" i="2"/>
  <c r="AA42" i="2"/>
  <c r="AA44" i="2"/>
  <c r="AD44" i="2" s="1"/>
  <c r="AR42" i="1" s="1"/>
  <c r="AA45" i="2"/>
  <c r="AA46" i="2"/>
  <c r="AA48" i="2"/>
  <c r="AA49" i="2"/>
  <c r="AA50" i="2"/>
  <c r="AA51" i="2"/>
  <c r="AA52" i="2"/>
  <c r="AA7" i="2"/>
  <c r="AL26" i="1"/>
  <c r="AL35" i="1"/>
  <c r="AK9" i="1"/>
  <c r="AK26" i="1"/>
  <c r="AK35" i="1"/>
  <c r="AK45" i="1"/>
  <c r="AJ21" i="1"/>
  <c r="AJ26" i="1"/>
  <c r="AJ35" i="1"/>
  <c r="AJ45" i="1"/>
  <c r="S8" i="5"/>
  <c r="S9" i="5"/>
  <c r="T9" i="5" s="1"/>
  <c r="AK7" i="1" s="1"/>
  <c r="S10" i="5"/>
  <c r="S13" i="5"/>
  <c r="S14" i="5"/>
  <c r="S15" i="5"/>
  <c r="S16" i="5"/>
  <c r="S17" i="5"/>
  <c r="S18" i="5"/>
  <c r="S19" i="5"/>
  <c r="S20" i="5"/>
  <c r="S21" i="5"/>
  <c r="S22" i="5"/>
  <c r="S24" i="5"/>
  <c r="S25" i="5"/>
  <c r="S27" i="5"/>
  <c r="S29" i="5"/>
  <c r="S30" i="5"/>
  <c r="S31" i="5"/>
  <c r="S32" i="5"/>
  <c r="S33" i="5"/>
  <c r="S34" i="5"/>
  <c r="T34" i="5" s="1"/>
  <c r="AK32" i="1" s="1"/>
  <c r="S35" i="5"/>
  <c r="S36" i="5"/>
  <c r="S38" i="5"/>
  <c r="T39" i="5"/>
  <c r="AK37" i="1" s="1"/>
  <c r="S40" i="5"/>
  <c r="S41" i="5"/>
  <c r="S42" i="5"/>
  <c r="S44" i="5"/>
  <c r="T44" i="5" s="1"/>
  <c r="AK42" i="1" s="1"/>
  <c r="S45" i="5"/>
  <c r="S46" i="5"/>
  <c r="S48" i="5"/>
  <c r="S49" i="5"/>
  <c r="T49" i="5" s="1"/>
  <c r="AK47" i="1" s="1"/>
  <c r="S50" i="5"/>
  <c r="S51" i="5"/>
  <c r="S52" i="5"/>
  <c r="S7" i="5"/>
  <c r="T7" i="5" s="1"/>
  <c r="AK5" i="1" s="1"/>
  <c r="R8" i="5"/>
  <c r="R9" i="5"/>
  <c r="R10" i="5"/>
  <c r="R13" i="5"/>
  <c r="R14" i="5"/>
  <c r="R15" i="5"/>
  <c r="R16" i="5"/>
  <c r="R17" i="5"/>
  <c r="R18" i="5"/>
  <c r="R19" i="5"/>
  <c r="R20" i="5"/>
  <c r="R21" i="5"/>
  <c r="T21" i="5" s="1"/>
  <c r="R22" i="5"/>
  <c r="R24" i="5"/>
  <c r="R25" i="5"/>
  <c r="R27" i="5"/>
  <c r="R29" i="5"/>
  <c r="R30" i="5"/>
  <c r="R31" i="5"/>
  <c r="R32" i="5"/>
  <c r="T32" i="5" s="1"/>
  <c r="AK30" i="1" s="1"/>
  <c r="R33" i="5"/>
  <c r="R34" i="5"/>
  <c r="R35" i="5"/>
  <c r="R36" i="5"/>
  <c r="R38" i="5"/>
  <c r="R40" i="5"/>
  <c r="R41" i="5"/>
  <c r="R42" i="5"/>
  <c r="R44" i="5"/>
  <c r="R45" i="5"/>
  <c r="R46" i="5"/>
  <c r="R48" i="5"/>
  <c r="T48" i="5" s="1"/>
  <c r="AK46" i="1" s="1"/>
  <c r="R49" i="5"/>
  <c r="R50" i="5"/>
  <c r="T50" i="5" s="1"/>
  <c r="R51" i="5"/>
  <c r="R52" i="5"/>
  <c r="R7" i="5"/>
  <c r="W8" i="4"/>
  <c r="W9" i="4"/>
  <c r="W10" i="4"/>
  <c r="Y10" i="4" s="1"/>
  <c r="Z10" i="4" s="1"/>
  <c r="AJ8" i="1" s="1"/>
  <c r="AJ9" i="1"/>
  <c r="W13" i="4"/>
  <c r="W14" i="4"/>
  <c r="W15" i="4"/>
  <c r="W16" i="4"/>
  <c r="W17" i="4"/>
  <c r="W18" i="4"/>
  <c r="W19" i="4"/>
  <c r="W20" i="4"/>
  <c r="W22" i="4"/>
  <c r="W24" i="4"/>
  <c r="W25" i="4"/>
  <c r="W27" i="4"/>
  <c r="W29" i="4"/>
  <c r="W30" i="4"/>
  <c r="W31" i="4"/>
  <c r="W32" i="4"/>
  <c r="W33" i="4"/>
  <c r="W34" i="4"/>
  <c r="W35" i="4"/>
  <c r="Y35" i="4" s="1"/>
  <c r="Z35" i="4" s="1"/>
  <c r="AJ33" i="1" s="1"/>
  <c r="W36" i="4"/>
  <c r="W38" i="4"/>
  <c r="W40" i="4"/>
  <c r="W41" i="4"/>
  <c r="W42" i="4"/>
  <c r="W44" i="4"/>
  <c r="W45" i="4"/>
  <c r="W46" i="4"/>
  <c r="Y46" i="4" s="1"/>
  <c r="Z46" i="4" s="1"/>
  <c r="AJ44" i="1" s="1"/>
  <c r="W49" i="4"/>
  <c r="W50" i="4"/>
  <c r="W51" i="4"/>
  <c r="W52" i="4"/>
  <c r="W7" i="4"/>
  <c r="X8" i="4"/>
  <c r="X9" i="4"/>
  <c r="X10" i="4"/>
  <c r="Y12" i="4"/>
  <c r="Z12" i="4" s="1"/>
  <c r="AJ10" i="1" s="1"/>
  <c r="X13" i="4"/>
  <c r="X14" i="4"/>
  <c r="X15" i="4"/>
  <c r="X16" i="4"/>
  <c r="X17" i="4"/>
  <c r="Y17" i="4" s="1"/>
  <c r="Z17" i="4" s="1"/>
  <c r="AJ15" i="1" s="1"/>
  <c r="X18" i="4"/>
  <c r="X19" i="4"/>
  <c r="X20" i="4"/>
  <c r="X22" i="4"/>
  <c r="X24" i="4"/>
  <c r="X25" i="4"/>
  <c r="Y25" i="4" s="1"/>
  <c r="Z25" i="4" s="1"/>
  <c r="AJ23" i="1" s="1"/>
  <c r="X27" i="4"/>
  <c r="X29" i="4"/>
  <c r="Y29" i="4" s="1"/>
  <c r="Z29" i="4" s="1"/>
  <c r="AJ27" i="1" s="1"/>
  <c r="X30" i="4"/>
  <c r="X31" i="4"/>
  <c r="X32" i="4"/>
  <c r="X33" i="4"/>
  <c r="X34" i="4"/>
  <c r="X35" i="4"/>
  <c r="X36" i="4"/>
  <c r="X38" i="4"/>
  <c r="X40" i="4"/>
  <c r="X41" i="4"/>
  <c r="Y41" i="4" s="1"/>
  <c r="Z41" i="4" s="1"/>
  <c r="AJ39" i="1" s="1"/>
  <c r="X42" i="4"/>
  <c r="X44" i="4"/>
  <c r="X45" i="4"/>
  <c r="X46" i="4"/>
  <c r="X49" i="4"/>
  <c r="X50" i="4"/>
  <c r="Y50" i="4" s="1"/>
  <c r="Z50" i="4" s="1"/>
  <c r="X51" i="4"/>
  <c r="X52" i="4"/>
  <c r="X7" i="4"/>
  <c r="Y8" i="2"/>
  <c r="Y9" i="2"/>
  <c r="Y10" i="2"/>
  <c r="Y14" i="2"/>
  <c r="Y15" i="2"/>
  <c r="Y16" i="2"/>
  <c r="Y17" i="2"/>
  <c r="Y18" i="2"/>
  <c r="Y19" i="2"/>
  <c r="Y20" i="2"/>
  <c r="Y22" i="2"/>
  <c r="Y24" i="2"/>
  <c r="Y25" i="2"/>
  <c r="Y27" i="2"/>
  <c r="Y29" i="2"/>
  <c r="Y30" i="2"/>
  <c r="Y31" i="2"/>
  <c r="Y32" i="2"/>
  <c r="Y33" i="2"/>
  <c r="Y34" i="2"/>
  <c r="Y35" i="2"/>
  <c r="Y36" i="2"/>
  <c r="Y38" i="2"/>
  <c r="Y40" i="2"/>
  <c r="Y41" i="2"/>
  <c r="Y42" i="2"/>
  <c r="Y44" i="2"/>
  <c r="Y45" i="2"/>
  <c r="Y46" i="2"/>
  <c r="Y49" i="2"/>
  <c r="Y50" i="2"/>
  <c r="Y51" i="2"/>
  <c r="Y52" i="2"/>
  <c r="Y7" i="2"/>
  <c r="W8" i="2"/>
  <c r="W9" i="2"/>
  <c r="W10" i="2"/>
  <c r="W14" i="2"/>
  <c r="W15" i="2"/>
  <c r="W16" i="2"/>
  <c r="W17" i="2"/>
  <c r="W18" i="2"/>
  <c r="W19" i="2"/>
  <c r="W20" i="2"/>
  <c r="W22" i="2"/>
  <c r="W24" i="2"/>
  <c r="W25" i="2"/>
  <c r="W27" i="2"/>
  <c r="W29" i="2"/>
  <c r="W30" i="2"/>
  <c r="W31" i="2"/>
  <c r="W32" i="2"/>
  <c r="W33" i="2"/>
  <c r="W34" i="2"/>
  <c r="W35" i="2"/>
  <c r="W36" i="2"/>
  <c r="W38" i="2"/>
  <c r="W40" i="2"/>
  <c r="W41" i="2"/>
  <c r="W42" i="2"/>
  <c r="W44" i="2"/>
  <c r="W45" i="2"/>
  <c r="W46" i="2"/>
  <c r="W49" i="2"/>
  <c r="W50" i="2"/>
  <c r="W51" i="2"/>
  <c r="W52" i="2"/>
  <c r="W7" i="2"/>
  <c r="AE35" i="1"/>
  <c r="P8" i="5"/>
  <c r="P9" i="5"/>
  <c r="Q9" i="5" s="1"/>
  <c r="AE7" i="1" s="1"/>
  <c r="P10" i="5"/>
  <c r="P13" i="5"/>
  <c r="P14" i="5"/>
  <c r="P15" i="5"/>
  <c r="P16" i="5"/>
  <c r="P17" i="5"/>
  <c r="P18" i="5"/>
  <c r="P19" i="5"/>
  <c r="Q19" i="5" s="1"/>
  <c r="AE17" i="1" s="1"/>
  <c r="P20" i="5"/>
  <c r="P21" i="5"/>
  <c r="P22" i="5"/>
  <c r="P24" i="5"/>
  <c r="P25" i="5"/>
  <c r="P27" i="5"/>
  <c r="P29" i="5"/>
  <c r="P30" i="5"/>
  <c r="P31" i="5"/>
  <c r="P32" i="5"/>
  <c r="P33" i="5"/>
  <c r="P34" i="5"/>
  <c r="P35" i="5"/>
  <c r="P36" i="5"/>
  <c r="P38" i="5"/>
  <c r="P40" i="5"/>
  <c r="P41" i="5"/>
  <c r="P42" i="5"/>
  <c r="P44" i="5"/>
  <c r="P45" i="5"/>
  <c r="P46" i="5"/>
  <c r="P48" i="5"/>
  <c r="P49" i="5"/>
  <c r="P50" i="5"/>
  <c r="P51" i="5"/>
  <c r="P52" i="5"/>
  <c r="P7" i="5"/>
  <c r="O8" i="5"/>
  <c r="O9" i="5"/>
  <c r="O10" i="5"/>
  <c r="O13" i="5"/>
  <c r="O14" i="5"/>
  <c r="O15" i="5"/>
  <c r="O16" i="5"/>
  <c r="O17" i="5"/>
  <c r="O18" i="5"/>
  <c r="O19" i="5"/>
  <c r="O20" i="5"/>
  <c r="O21" i="5"/>
  <c r="O22" i="5"/>
  <c r="O24" i="5"/>
  <c r="O25" i="5"/>
  <c r="O27" i="5"/>
  <c r="AE26" i="1"/>
  <c r="O29" i="5"/>
  <c r="O30" i="5"/>
  <c r="O31" i="5"/>
  <c r="O32" i="5"/>
  <c r="O33" i="5"/>
  <c r="O34" i="5"/>
  <c r="O35" i="5"/>
  <c r="O36" i="5"/>
  <c r="O38" i="5"/>
  <c r="Q39" i="5"/>
  <c r="AE37" i="1" s="1"/>
  <c r="O40" i="5"/>
  <c r="O41" i="5"/>
  <c r="O42" i="5"/>
  <c r="Q43" i="5"/>
  <c r="AE41" i="1" s="1"/>
  <c r="O44" i="5"/>
  <c r="O45" i="5"/>
  <c r="O46" i="5"/>
  <c r="O48" i="5"/>
  <c r="O49" i="5"/>
  <c r="Q49" i="5" s="1"/>
  <c r="AE47" i="1" s="1"/>
  <c r="O50" i="5"/>
  <c r="O51" i="5"/>
  <c r="O52" i="5"/>
  <c r="Q52" i="5" s="1"/>
  <c r="O7" i="5"/>
  <c r="T8" i="4"/>
  <c r="U8" i="4" s="1"/>
  <c r="V8" i="4" s="1"/>
  <c r="AD6" i="1" s="1"/>
  <c r="T9" i="4"/>
  <c r="T10" i="4"/>
  <c r="T13" i="4"/>
  <c r="T14" i="4"/>
  <c r="T15" i="4"/>
  <c r="T16" i="4"/>
  <c r="T17" i="4"/>
  <c r="T18" i="4"/>
  <c r="T19" i="4"/>
  <c r="T20" i="4"/>
  <c r="T21" i="4"/>
  <c r="T22" i="4"/>
  <c r="T24" i="4"/>
  <c r="T25" i="4"/>
  <c r="T27" i="4"/>
  <c r="T29" i="4"/>
  <c r="T30" i="4"/>
  <c r="T31" i="4"/>
  <c r="T32" i="4"/>
  <c r="T33" i="4"/>
  <c r="U33" i="4" s="1"/>
  <c r="V33" i="4" s="1"/>
  <c r="AD31" i="1" s="1"/>
  <c r="T34" i="4"/>
  <c r="T35" i="4"/>
  <c r="T36" i="4"/>
  <c r="T38" i="4"/>
  <c r="T40" i="4"/>
  <c r="T41" i="4"/>
  <c r="U41" i="4" s="1"/>
  <c r="V41" i="4" s="1"/>
  <c r="AD39" i="1" s="1"/>
  <c r="T42" i="4"/>
  <c r="T44" i="4"/>
  <c r="T45" i="4"/>
  <c r="T46" i="4"/>
  <c r="T48" i="4"/>
  <c r="T49" i="4"/>
  <c r="T50" i="4"/>
  <c r="T51" i="4"/>
  <c r="T52" i="4"/>
  <c r="T7" i="4"/>
  <c r="U7" i="4" s="1"/>
  <c r="V7" i="4" s="1"/>
  <c r="AD5" i="1" s="1"/>
  <c r="S8" i="4"/>
  <c r="S9" i="4"/>
  <c r="S10" i="4"/>
  <c r="AD9" i="1"/>
  <c r="S13" i="4"/>
  <c r="S14" i="4"/>
  <c r="S15" i="4"/>
  <c r="S16" i="4"/>
  <c r="S17" i="4"/>
  <c r="S18" i="4"/>
  <c r="S19" i="4"/>
  <c r="S20" i="4"/>
  <c r="U20" i="4" s="1"/>
  <c r="V20" i="4" s="1"/>
  <c r="AD18" i="1" s="1"/>
  <c r="S21" i="4"/>
  <c r="S22" i="4"/>
  <c r="S24" i="4"/>
  <c r="S25" i="4"/>
  <c r="S27" i="4"/>
  <c r="S29" i="4"/>
  <c r="S30" i="4"/>
  <c r="S31" i="4"/>
  <c r="S32" i="4"/>
  <c r="S33" i="4"/>
  <c r="S34" i="4"/>
  <c r="S35" i="4"/>
  <c r="U35" i="4" s="1"/>
  <c r="V35" i="4" s="1"/>
  <c r="AD33" i="1" s="1"/>
  <c r="S36" i="4"/>
  <c r="S38" i="4"/>
  <c r="U39" i="4"/>
  <c r="V39" i="4" s="1"/>
  <c r="AD37" i="1" s="1"/>
  <c r="S40" i="4"/>
  <c r="S41" i="4"/>
  <c r="S42" i="4"/>
  <c r="S44" i="4"/>
  <c r="S45" i="4"/>
  <c r="U45" i="4" s="1"/>
  <c r="V45" i="4" s="1"/>
  <c r="AD43" i="1" s="1"/>
  <c r="S46" i="4"/>
  <c r="S48" i="4"/>
  <c r="S49" i="4"/>
  <c r="S50" i="4"/>
  <c r="S51" i="4"/>
  <c r="S52" i="4"/>
  <c r="S7" i="4"/>
  <c r="U8" i="2"/>
  <c r="U9" i="2"/>
  <c r="U10" i="2"/>
  <c r="U14" i="2"/>
  <c r="U15" i="2"/>
  <c r="U16" i="2"/>
  <c r="U17" i="2"/>
  <c r="U18" i="2"/>
  <c r="U19" i="2"/>
  <c r="U20" i="2"/>
  <c r="U21" i="2"/>
  <c r="U22" i="2"/>
  <c r="U24" i="2"/>
  <c r="U25" i="2"/>
  <c r="U27" i="2"/>
  <c r="U29" i="2"/>
  <c r="U30" i="2"/>
  <c r="U31" i="2"/>
  <c r="U32" i="2"/>
  <c r="U33" i="2"/>
  <c r="U34" i="2"/>
  <c r="U35" i="2"/>
  <c r="U36" i="2"/>
  <c r="U38" i="2"/>
  <c r="U40" i="2"/>
  <c r="U41" i="2"/>
  <c r="U42" i="2"/>
  <c r="U44" i="2"/>
  <c r="U45" i="2"/>
  <c r="U46" i="2"/>
  <c r="U48" i="2"/>
  <c r="U49" i="2"/>
  <c r="U50" i="2"/>
  <c r="U51" i="2"/>
  <c r="U52" i="2"/>
  <c r="U7" i="2"/>
  <c r="S9" i="2"/>
  <c r="S14" i="2"/>
  <c r="S17" i="2"/>
  <c r="S18" i="2"/>
  <c r="S19" i="2"/>
  <c r="S21" i="2"/>
  <c r="S22" i="2"/>
  <c r="S24" i="2"/>
  <c r="S27" i="2"/>
  <c r="S30" i="2"/>
  <c r="S31" i="2"/>
  <c r="S33" i="2"/>
  <c r="S38" i="2"/>
  <c r="S42" i="2"/>
  <c r="S44" i="2"/>
  <c r="S45" i="2"/>
  <c r="S46" i="2"/>
  <c r="S49" i="2"/>
  <c r="S50" i="2"/>
  <c r="S51" i="2"/>
  <c r="S52" i="2"/>
  <c r="V52" i="2" s="1"/>
  <c r="S7" i="2"/>
  <c r="S16" i="2"/>
  <c r="S40" i="2"/>
  <c r="S20" i="2"/>
  <c r="S35" i="2"/>
  <c r="S41" i="2"/>
  <c r="S8" i="2"/>
  <c r="S36" i="2"/>
  <c r="S10" i="2"/>
  <c r="S15" i="2"/>
  <c r="AF17" i="2"/>
  <c r="AF29" i="2"/>
  <c r="AH29" i="2" s="1"/>
  <c r="AX27" i="1" s="1"/>
  <c r="X22" i="2"/>
  <c r="X25" i="2"/>
  <c r="X36" i="2"/>
  <c r="Z36" i="2" s="1"/>
  <c r="AL34" i="1" s="1"/>
  <c r="T35" i="2"/>
  <c r="T46" i="2"/>
  <c r="M8" i="5"/>
  <c r="N8" i="5" s="1"/>
  <c r="Y6" i="1" s="1"/>
  <c r="M9" i="5"/>
  <c r="M10" i="5"/>
  <c r="M13" i="5"/>
  <c r="M14" i="5"/>
  <c r="M15" i="5"/>
  <c r="M16" i="5"/>
  <c r="M17" i="5"/>
  <c r="M18" i="5"/>
  <c r="M19" i="5"/>
  <c r="M20" i="5"/>
  <c r="M21" i="5"/>
  <c r="M22" i="5"/>
  <c r="M24" i="5"/>
  <c r="M25" i="5"/>
  <c r="M27" i="5"/>
  <c r="M29" i="5"/>
  <c r="M30" i="5"/>
  <c r="M31" i="5"/>
  <c r="M32" i="5"/>
  <c r="M33" i="5"/>
  <c r="M34" i="5"/>
  <c r="M35" i="5"/>
  <c r="M36" i="5"/>
  <c r="M38" i="5"/>
  <c r="M40" i="5"/>
  <c r="M41" i="5"/>
  <c r="M42" i="5"/>
  <c r="M44" i="5"/>
  <c r="M45" i="5"/>
  <c r="M46" i="5"/>
  <c r="N46" i="5" s="1"/>
  <c r="Y44" i="1" s="1"/>
  <c r="M48" i="5"/>
  <c r="M49" i="5"/>
  <c r="M50" i="5"/>
  <c r="M51" i="5"/>
  <c r="M52" i="5"/>
  <c r="M7" i="5"/>
  <c r="L8" i="5"/>
  <c r="L9" i="5"/>
  <c r="L10" i="5"/>
  <c r="Y9" i="1"/>
  <c r="L13" i="5"/>
  <c r="L14" i="5"/>
  <c r="L15" i="5"/>
  <c r="L16" i="5"/>
  <c r="L17" i="5"/>
  <c r="L18" i="5"/>
  <c r="L19" i="5"/>
  <c r="L20" i="5"/>
  <c r="N20" i="5" s="1"/>
  <c r="Y18" i="1" s="1"/>
  <c r="L21" i="5"/>
  <c r="L22" i="5"/>
  <c r="N23" i="5"/>
  <c r="Y21" i="1" s="1"/>
  <c r="L24" i="5"/>
  <c r="L25" i="5"/>
  <c r="L27" i="5"/>
  <c r="N27" i="5" s="1"/>
  <c r="Y25" i="1" s="1"/>
  <c r="L29" i="5"/>
  <c r="L30" i="5"/>
  <c r="L31" i="5"/>
  <c r="L32" i="5"/>
  <c r="L33" i="5"/>
  <c r="L34" i="5"/>
  <c r="N34" i="5" s="1"/>
  <c r="Y32" i="1" s="1"/>
  <c r="L35" i="5"/>
  <c r="L36" i="5"/>
  <c r="L38" i="5"/>
  <c r="L40" i="5"/>
  <c r="L41" i="5"/>
  <c r="L42" i="5"/>
  <c r="L44" i="5"/>
  <c r="L45" i="5"/>
  <c r="L46" i="5"/>
  <c r="Y45" i="1"/>
  <c r="L48" i="5"/>
  <c r="L49" i="5"/>
  <c r="N49" i="5" s="1"/>
  <c r="Y47" i="1" s="1"/>
  <c r="L50" i="5"/>
  <c r="N50" i="5" s="1"/>
  <c r="L51" i="5"/>
  <c r="N51" i="5" s="1"/>
  <c r="L52" i="5"/>
  <c r="L7" i="5"/>
  <c r="N7" i="5" s="1"/>
  <c r="Y5" i="1" s="1"/>
  <c r="P8" i="4"/>
  <c r="P9" i="4"/>
  <c r="P10" i="4"/>
  <c r="P13" i="4"/>
  <c r="P14" i="4"/>
  <c r="P15" i="4"/>
  <c r="P16" i="4"/>
  <c r="P17" i="4"/>
  <c r="P18" i="4"/>
  <c r="P19" i="4"/>
  <c r="P20" i="4"/>
  <c r="P21" i="4"/>
  <c r="P22" i="4"/>
  <c r="P24" i="4"/>
  <c r="P25" i="4"/>
  <c r="P27" i="4"/>
  <c r="P29" i="4"/>
  <c r="P30" i="4"/>
  <c r="P31" i="4"/>
  <c r="P32" i="4"/>
  <c r="Q32" i="4" s="1"/>
  <c r="R32" i="4" s="1"/>
  <c r="X30" i="1" s="1"/>
  <c r="P33" i="4"/>
  <c r="P34" i="4"/>
  <c r="P35" i="4"/>
  <c r="P36" i="4"/>
  <c r="P38" i="4"/>
  <c r="P40" i="4"/>
  <c r="P41" i="4"/>
  <c r="P42" i="4"/>
  <c r="P44" i="4"/>
  <c r="P45" i="4"/>
  <c r="P46" i="4"/>
  <c r="P48" i="4"/>
  <c r="Q48" i="4" s="1"/>
  <c r="R48" i="4" s="1"/>
  <c r="X46" i="1" s="1"/>
  <c r="P49" i="4"/>
  <c r="P50" i="4"/>
  <c r="P51" i="4"/>
  <c r="P52" i="4"/>
  <c r="P7" i="4"/>
  <c r="O8" i="4"/>
  <c r="O9" i="4"/>
  <c r="O10" i="4"/>
  <c r="O13" i="4"/>
  <c r="O14" i="4"/>
  <c r="O15" i="4"/>
  <c r="O16" i="4"/>
  <c r="O17" i="4"/>
  <c r="O18" i="4"/>
  <c r="O19" i="4"/>
  <c r="O20" i="4"/>
  <c r="Q20" i="4" s="1"/>
  <c r="R20" i="4" s="1"/>
  <c r="X18" i="1" s="1"/>
  <c r="O21" i="4"/>
  <c r="O22" i="4"/>
  <c r="O24" i="4"/>
  <c r="O25" i="4"/>
  <c r="O27" i="4"/>
  <c r="O29" i="4"/>
  <c r="O30" i="4"/>
  <c r="O31" i="4"/>
  <c r="O32" i="4"/>
  <c r="O33" i="4"/>
  <c r="O34" i="4"/>
  <c r="O35" i="4"/>
  <c r="Q35" i="4" s="1"/>
  <c r="R35" i="4" s="1"/>
  <c r="X33" i="1" s="1"/>
  <c r="O36" i="4"/>
  <c r="O38" i="4"/>
  <c r="O40" i="4"/>
  <c r="O41" i="4"/>
  <c r="O42" i="4"/>
  <c r="O44" i="4"/>
  <c r="O45" i="4"/>
  <c r="O46" i="4"/>
  <c r="O48" i="4"/>
  <c r="O49" i="4"/>
  <c r="Q49" i="4" s="1"/>
  <c r="O50" i="4"/>
  <c r="O51" i="4"/>
  <c r="O52" i="4"/>
  <c r="O7" i="4"/>
  <c r="Q8" i="2"/>
  <c r="AB8" i="2" s="1"/>
  <c r="Q9" i="2"/>
  <c r="AB9" i="2" s="1"/>
  <c r="AD9" i="2" s="1"/>
  <c r="AR7" i="1" s="1"/>
  <c r="Q10" i="2"/>
  <c r="AF10" i="2" s="1"/>
  <c r="Q14" i="2"/>
  <c r="AF14" i="2" s="1"/>
  <c r="Q15" i="2"/>
  <c r="AF15" i="2" s="1"/>
  <c r="Q16" i="2"/>
  <c r="T16" i="2" s="1"/>
  <c r="Q17" i="2"/>
  <c r="T17" i="2" s="1"/>
  <c r="Q18" i="2"/>
  <c r="X18" i="2" s="1"/>
  <c r="Q19" i="2"/>
  <c r="X19" i="2" s="1"/>
  <c r="Q20" i="2"/>
  <c r="AB20" i="2" s="1"/>
  <c r="AD20" i="2" s="1"/>
  <c r="AR18" i="1" s="1"/>
  <c r="Q21" i="2"/>
  <c r="AB21" i="2" s="1"/>
  <c r="Q22" i="2"/>
  <c r="AF22" i="2" s="1"/>
  <c r="AH23" i="2"/>
  <c r="AX21" i="1" s="1"/>
  <c r="Q24" i="2"/>
  <c r="AF24" i="2" s="1"/>
  <c r="AH24" i="2" s="1"/>
  <c r="AX22" i="1" s="1"/>
  <c r="Q25" i="2"/>
  <c r="AF25" i="2" s="1"/>
  <c r="AH25" i="2" s="1"/>
  <c r="AX23" i="1" s="1"/>
  <c r="Q27" i="2"/>
  <c r="Q29" i="2"/>
  <c r="T29" i="2" s="1"/>
  <c r="Q30" i="2"/>
  <c r="X30" i="2" s="1"/>
  <c r="Q31" i="2"/>
  <c r="X31" i="2" s="1"/>
  <c r="Q32" i="2"/>
  <c r="AB32" i="2" s="1"/>
  <c r="Q33" i="2"/>
  <c r="AB33" i="2" s="1"/>
  <c r="Q34" i="2"/>
  <c r="AF34" i="2" s="1"/>
  <c r="AH34" i="2" s="1"/>
  <c r="AX32" i="1" s="1"/>
  <c r="Q35" i="2"/>
  <c r="AF35" i="2" s="1"/>
  <c r="Q36" i="2"/>
  <c r="AF36" i="2" s="1"/>
  <c r="Q38" i="2"/>
  <c r="Q40" i="2"/>
  <c r="T40" i="2" s="1"/>
  <c r="Q41" i="2"/>
  <c r="T41" i="2" s="1"/>
  <c r="Q42" i="2"/>
  <c r="X42" i="2" s="1"/>
  <c r="Q44" i="2"/>
  <c r="AB44" i="2" s="1"/>
  <c r="Q45" i="2"/>
  <c r="AB45" i="2" s="1"/>
  <c r="Q46" i="2"/>
  <c r="Q48" i="2"/>
  <c r="AF48" i="2" s="1"/>
  <c r="Q49" i="2"/>
  <c r="AF49" i="2" s="1"/>
  <c r="Q50" i="2"/>
  <c r="AF50" i="2" s="1"/>
  <c r="Q51" i="2"/>
  <c r="AF51" i="2" s="1"/>
  <c r="Q52" i="2"/>
  <c r="T52" i="2" s="1"/>
  <c r="Q7" i="2"/>
  <c r="AB7" i="2" s="1"/>
  <c r="O8" i="2"/>
  <c r="R8" i="2" s="1"/>
  <c r="Z6" i="1" s="1"/>
  <c r="O9" i="2"/>
  <c r="O10" i="2"/>
  <c r="O14" i="2"/>
  <c r="O15" i="2"/>
  <c r="O16" i="2"/>
  <c r="O17" i="2"/>
  <c r="O18" i="2"/>
  <c r="O19" i="2"/>
  <c r="O20" i="2"/>
  <c r="O21" i="2"/>
  <c r="O22" i="2"/>
  <c r="O24" i="2"/>
  <c r="O25" i="2"/>
  <c r="O27" i="2"/>
  <c r="O29" i="2"/>
  <c r="O30" i="2"/>
  <c r="R30" i="2" s="1"/>
  <c r="Z28" i="1" s="1"/>
  <c r="O31" i="2"/>
  <c r="O32" i="2"/>
  <c r="O33" i="2"/>
  <c r="O34" i="2"/>
  <c r="O35" i="2"/>
  <c r="O36" i="2"/>
  <c r="O38" i="2"/>
  <c r="O40" i="2"/>
  <c r="O41" i="2"/>
  <c r="O42" i="2"/>
  <c r="O44" i="2"/>
  <c r="O45" i="2"/>
  <c r="R45" i="2" s="1"/>
  <c r="Z43" i="1" s="1"/>
  <c r="O46" i="2"/>
  <c r="Z45" i="1"/>
  <c r="O48" i="2"/>
  <c r="O49" i="2"/>
  <c r="O50" i="2"/>
  <c r="O51" i="2"/>
  <c r="O52" i="2"/>
  <c r="O7" i="2"/>
  <c r="R7" i="2" s="1"/>
  <c r="Z5" i="1" s="1"/>
  <c r="M26" i="1"/>
  <c r="G8" i="5"/>
  <c r="G9" i="5"/>
  <c r="G10" i="5"/>
  <c r="H10" i="5" s="1"/>
  <c r="M8" i="1" s="1"/>
  <c r="G13" i="5"/>
  <c r="G14" i="5"/>
  <c r="G15" i="5"/>
  <c r="G16" i="5"/>
  <c r="G17" i="5"/>
  <c r="G18" i="5"/>
  <c r="G19" i="5"/>
  <c r="G20" i="5"/>
  <c r="G21" i="5"/>
  <c r="G22" i="5"/>
  <c r="G24" i="5"/>
  <c r="G25" i="5"/>
  <c r="G29" i="5"/>
  <c r="G30" i="5"/>
  <c r="G31" i="5"/>
  <c r="G32" i="5"/>
  <c r="H32" i="5" s="1"/>
  <c r="M30" i="1" s="1"/>
  <c r="G33" i="5"/>
  <c r="G34" i="5"/>
  <c r="G35" i="5"/>
  <c r="G36" i="5"/>
  <c r="G38" i="5"/>
  <c r="H39" i="5"/>
  <c r="M37" i="1" s="1"/>
  <c r="G40" i="5"/>
  <c r="G41" i="5"/>
  <c r="G42" i="5"/>
  <c r="G44" i="5"/>
  <c r="G45" i="5"/>
  <c r="G46" i="5"/>
  <c r="G48" i="5"/>
  <c r="G49" i="5"/>
  <c r="G50" i="5"/>
  <c r="G51" i="5"/>
  <c r="G52" i="5"/>
  <c r="G7" i="5"/>
  <c r="F8" i="5"/>
  <c r="H8" i="5" s="1"/>
  <c r="M6" i="1" s="1"/>
  <c r="F9" i="5"/>
  <c r="H9" i="5" s="1"/>
  <c r="M7" i="1" s="1"/>
  <c r="F10" i="5"/>
  <c r="F13" i="5"/>
  <c r="F14" i="5"/>
  <c r="F15" i="5"/>
  <c r="F16" i="5"/>
  <c r="F17" i="5"/>
  <c r="F18" i="5"/>
  <c r="F19" i="5"/>
  <c r="F20" i="5"/>
  <c r="F21" i="5"/>
  <c r="H21" i="5" s="1"/>
  <c r="M19" i="1" s="1"/>
  <c r="F22" i="5"/>
  <c r="H22" i="5" s="1"/>
  <c r="M20" i="1" s="1"/>
  <c r="F24" i="5"/>
  <c r="F25" i="5"/>
  <c r="F29" i="5"/>
  <c r="F30" i="5"/>
  <c r="F31" i="5"/>
  <c r="F32" i="5"/>
  <c r="F33" i="5"/>
  <c r="F34" i="5"/>
  <c r="F35" i="5"/>
  <c r="H35" i="5" s="1"/>
  <c r="M33" i="1" s="1"/>
  <c r="F36" i="5"/>
  <c r="F38" i="5"/>
  <c r="F40" i="5"/>
  <c r="F41" i="5"/>
  <c r="H41" i="5" s="1"/>
  <c r="M39" i="1" s="1"/>
  <c r="F42" i="5"/>
  <c r="F44" i="5"/>
  <c r="F45" i="5"/>
  <c r="H45" i="5" s="1"/>
  <c r="M43" i="1" s="1"/>
  <c r="F46" i="5"/>
  <c r="H46" i="5" s="1"/>
  <c r="M44" i="1" s="1"/>
  <c r="F48" i="5"/>
  <c r="H48" i="5" s="1"/>
  <c r="M46" i="1" s="1"/>
  <c r="F49" i="5"/>
  <c r="F50" i="5"/>
  <c r="F51" i="5"/>
  <c r="F52" i="5"/>
  <c r="F7" i="5"/>
  <c r="H8" i="4"/>
  <c r="H9" i="4"/>
  <c r="H10" i="4"/>
  <c r="H13" i="4"/>
  <c r="H14" i="4"/>
  <c r="H15" i="4"/>
  <c r="H16" i="4"/>
  <c r="H17" i="4"/>
  <c r="H18" i="4"/>
  <c r="H19" i="4"/>
  <c r="H20" i="4"/>
  <c r="H21" i="4"/>
  <c r="H22" i="4"/>
  <c r="H24" i="4"/>
  <c r="H25" i="4"/>
  <c r="H29" i="4"/>
  <c r="H30" i="4"/>
  <c r="H31" i="4"/>
  <c r="H32" i="4"/>
  <c r="H33" i="4"/>
  <c r="H34" i="4"/>
  <c r="H35" i="4"/>
  <c r="H36" i="4"/>
  <c r="H38" i="4"/>
  <c r="H40" i="4"/>
  <c r="H41" i="4"/>
  <c r="H42" i="4"/>
  <c r="H44" i="4"/>
  <c r="H45" i="4"/>
  <c r="H46" i="4"/>
  <c r="H48" i="4"/>
  <c r="H49" i="4"/>
  <c r="H50" i="4"/>
  <c r="H51" i="4"/>
  <c r="H52" i="4"/>
  <c r="H7" i="4"/>
  <c r="G8" i="4"/>
  <c r="G9" i="4"/>
  <c r="G10" i="4"/>
  <c r="G13" i="4"/>
  <c r="G14" i="4"/>
  <c r="G15" i="4"/>
  <c r="G16" i="4"/>
  <c r="G17" i="4"/>
  <c r="G18" i="4"/>
  <c r="G19" i="4"/>
  <c r="G20" i="4"/>
  <c r="G21" i="4"/>
  <c r="I21" i="4" s="1"/>
  <c r="J21" i="4" s="1"/>
  <c r="L19" i="1" s="1"/>
  <c r="G22" i="4"/>
  <c r="G24" i="4"/>
  <c r="G25" i="4"/>
  <c r="G29" i="4"/>
  <c r="G30" i="4"/>
  <c r="G31" i="4"/>
  <c r="G32" i="4"/>
  <c r="G33" i="4"/>
  <c r="G34" i="4"/>
  <c r="G35" i="4"/>
  <c r="G36" i="4"/>
  <c r="G38" i="4"/>
  <c r="G40" i="4"/>
  <c r="G41" i="4"/>
  <c r="G42" i="4"/>
  <c r="G44" i="4"/>
  <c r="I44" i="4" s="1"/>
  <c r="J44" i="4" s="1"/>
  <c r="L42" i="1" s="1"/>
  <c r="G45" i="4"/>
  <c r="I45" i="4" s="1"/>
  <c r="J45" i="4" s="1"/>
  <c r="L43" i="1" s="1"/>
  <c r="G46" i="4"/>
  <c r="G48" i="4"/>
  <c r="G49" i="4"/>
  <c r="G50" i="4"/>
  <c r="G51" i="4"/>
  <c r="G52" i="4"/>
  <c r="G7" i="4"/>
  <c r="I8" i="2"/>
  <c r="I9" i="2"/>
  <c r="I10" i="2"/>
  <c r="I14" i="2"/>
  <c r="I15" i="2"/>
  <c r="I16" i="2"/>
  <c r="I17" i="2"/>
  <c r="I18" i="2"/>
  <c r="I19" i="2"/>
  <c r="I20" i="2"/>
  <c r="I21" i="2"/>
  <c r="I22" i="2"/>
  <c r="I24" i="2"/>
  <c r="I25" i="2"/>
  <c r="J25" i="2" s="1"/>
  <c r="N23" i="1" s="1"/>
  <c r="I29" i="2"/>
  <c r="I30" i="2"/>
  <c r="I31" i="2"/>
  <c r="I32" i="2"/>
  <c r="I33" i="2"/>
  <c r="I34" i="2"/>
  <c r="I35" i="2"/>
  <c r="I36" i="2"/>
  <c r="I38" i="2"/>
  <c r="I40" i="2"/>
  <c r="I41" i="2"/>
  <c r="I42" i="2"/>
  <c r="I44" i="2"/>
  <c r="I45" i="2"/>
  <c r="I46" i="2"/>
  <c r="I48" i="2"/>
  <c r="I49" i="2"/>
  <c r="I50" i="2"/>
  <c r="I51" i="2"/>
  <c r="I52" i="2"/>
  <c r="I7" i="2"/>
  <c r="G8" i="2"/>
  <c r="G9" i="2"/>
  <c r="G10" i="2"/>
  <c r="J10" i="2" s="1"/>
  <c r="N8" i="1" s="1"/>
  <c r="G14" i="2"/>
  <c r="G15" i="2"/>
  <c r="G16" i="2"/>
  <c r="G17" i="2"/>
  <c r="G18" i="2"/>
  <c r="G19" i="2"/>
  <c r="G20" i="2"/>
  <c r="G21" i="2"/>
  <c r="J21" i="2" s="1"/>
  <c r="N19" i="1" s="1"/>
  <c r="G22" i="2"/>
  <c r="G24" i="2"/>
  <c r="G25" i="2"/>
  <c r="G29" i="2"/>
  <c r="G30" i="2"/>
  <c r="G31" i="2"/>
  <c r="G32" i="2"/>
  <c r="G33" i="2"/>
  <c r="J33" i="2" s="1"/>
  <c r="N31" i="1" s="1"/>
  <c r="G34" i="2"/>
  <c r="G35" i="2"/>
  <c r="G36" i="2"/>
  <c r="G38" i="2"/>
  <c r="J38" i="2" s="1"/>
  <c r="N36" i="1" s="1"/>
  <c r="G40" i="2"/>
  <c r="G41" i="2"/>
  <c r="G42" i="2"/>
  <c r="G44" i="2"/>
  <c r="J44" i="2" s="1"/>
  <c r="N42" i="1" s="1"/>
  <c r="G45" i="2"/>
  <c r="G46" i="2"/>
  <c r="G48" i="2"/>
  <c r="G49" i="2"/>
  <c r="G50" i="2"/>
  <c r="G51" i="2"/>
  <c r="G52" i="2"/>
  <c r="G7" i="2"/>
  <c r="J7" i="2" s="1"/>
  <c r="N5" i="1" s="1"/>
  <c r="Q20" i="5"/>
  <c r="AE18" i="1" s="1"/>
  <c r="Q45" i="5"/>
  <c r="AE43" i="1" s="1"/>
  <c r="Q7" i="5"/>
  <c r="AE5" i="1" s="1"/>
  <c r="P8" i="2"/>
  <c r="P9" i="2"/>
  <c r="P10" i="2"/>
  <c r="P14" i="2"/>
  <c r="P15" i="2"/>
  <c r="P16" i="2"/>
  <c r="P17" i="2"/>
  <c r="P18" i="2"/>
  <c r="P19" i="2"/>
  <c r="P20" i="2"/>
  <c r="P21" i="2"/>
  <c r="P22" i="2"/>
  <c r="P24" i="2"/>
  <c r="P25" i="2"/>
  <c r="P29" i="2"/>
  <c r="P30" i="2"/>
  <c r="P31" i="2"/>
  <c r="P32" i="2"/>
  <c r="R32" i="2" s="1"/>
  <c r="Z30" i="1" s="1"/>
  <c r="P33" i="2"/>
  <c r="R33" i="2" s="1"/>
  <c r="Z31" i="1" s="1"/>
  <c r="P34" i="2"/>
  <c r="P35" i="2"/>
  <c r="R35" i="2" s="1"/>
  <c r="Z33" i="1" s="1"/>
  <c r="P36" i="2"/>
  <c r="P38" i="2"/>
  <c r="P40" i="2"/>
  <c r="P41" i="2"/>
  <c r="P42" i="2"/>
  <c r="P44" i="2"/>
  <c r="P45" i="2"/>
  <c r="P46" i="2"/>
  <c r="P48" i="2"/>
  <c r="R48" i="2" s="1"/>
  <c r="Z46" i="1" s="1"/>
  <c r="P49" i="2"/>
  <c r="P50" i="2"/>
  <c r="R50" i="2" s="1"/>
  <c r="P51" i="2"/>
  <c r="P52" i="2"/>
  <c r="P7" i="2"/>
  <c r="Z35" i="1"/>
  <c r="L8" i="2"/>
  <c r="N8" i="2" s="1"/>
  <c r="L9" i="2"/>
  <c r="N9" i="2" s="1"/>
  <c r="L10" i="2"/>
  <c r="N10" i="2" s="1"/>
  <c r="N12" i="2"/>
  <c r="L14" i="2"/>
  <c r="L15" i="2"/>
  <c r="N15" i="2" s="1"/>
  <c r="L16" i="2"/>
  <c r="L17" i="2"/>
  <c r="N17" i="2" s="1"/>
  <c r="L18" i="2"/>
  <c r="N18" i="2" s="1"/>
  <c r="L19" i="2"/>
  <c r="N19" i="2" s="1"/>
  <c r="L20" i="2"/>
  <c r="L21" i="2"/>
  <c r="L22" i="2"/>
  <c r="N22" i="2" s="1"/>
  <c r="Z22" i="2" s="1"/>
  <c r="AL20" i="1" s="1"/>
  <c r="N23" i="2"/>
  <c r="L24" i="2"/>
  <c r="N24" i="2" s="1"/>
  <c r="L25" i="2"/>
  <c r="N25" i="2" s="1"/>
  <c r="N27" i="2"/>
  <c r="L29" i="2"/>
  <c r="N29" i="2" s="1"/>
  <c r="L30" i="2"/>
  <c r="N30" i="2" s="1"/>
  <c r="L31" i="2"/>
  <c r="N31" i="2" s="1"/>
  <c r="L32" i="2"/>
  <c r="L33" i="2"/>
  <c r="N33" i="2" s="1"/>
  <c r="L34" i="2"/>
  <c r="N34" i="2" s="1"/>
  <c r="L35" i="2"/>
  <c r="L36" i="2"/>
  <c r="N36" i="2" s="1"/>
  <c r="L38" i="2"/>
  <c r="N38" i="2" s="1"/>
  <c r="N39" i="2"/>
  <c r="L40" i="2"/>
  <c r="N40" i="2" s="1"/>
  <c r="L41" i="2"/>
  <c r="N41" i="2" s="1"/>
  <c r="L42" i="2"/>
  <c r="N42" i="2" s="1"/>
  <c r="L44" i="2"/>
  <c r="L45" i="2"/>
  <c r="N45" i="2" s="1"/>
  <c r="L46" i="2"/>
  <c r="N46" i="2" s="1"/>
  <c r="L48" i="2"/>
  <c r="N48" i="2" s="1"/>
  <c r="L49" i="2"/>
  <c r="L50" i="2"/>
  <c r="N50" i="2" s="1"/>
  <c r="L51" i="2"/>
  <c r="N51" i="2" s="1"/>
  <c r="L52" i="2"/>
  <c r="N52" i="2" s="1"/>
  <c r="L7" i="2"/>
  <c r="N35" i="2"/>
  <c r="N21" i="2"/>
  <c r="H8" i="2"/>
  <c r="H9" i="2"/>
  <c r="H10" i="2"/>
  <c r="H14" i="2"/>
  <c r="H15" i="2"/>
  <c r="H16" i="2"/>
  <c r="H17" i="2"/>
  <c r="H18" i="2"/>
  <c r="H19" i="2"/>
  <c r="H20" i="2"/>
  <c r="H21" i="2"/>
  <c r="H22" i="2"/>
  <c r="H24" i="2"/>
  <c r="H25" i="2"/>
  <c r="H29" i="2"/>
  <c r="H30" i="2"/>
  <c r="H31" i="2"/>
  <c r="H32" i="2"/>
  <c r="H33" i="2"/>
  <c r="H34" i="2"/>
  <c r="H35" i="2"/>
  <c r="H36" i="2"/>
  <c r="H38" i="2"/>
  <c r="H40" i="2"/>
  <c r="H41" i="2"/>
  <c r="H42" i="2"/>
  <c r="H44" i="2"/>
  <c r="H45" i="2"/>
  <c r="J45" i="2" s="1"/>
  <c r="N43" i="1" s="1"/>
  <c r="H46" i="2"/>
  <c r="N45" i="1"/>
  <c r="H48" i="2"/>
  <c r="H49" i="2"/>
  <c r="H50" i="2"/>
  <c r="H51" i="2"/>
  <c r="J51" i="2" s="1"/>
  <c r="H52" i="2"/>
  <c r="H7" i="2"/>
  <c r="J24" i="2"/>
  <c r="N22" i="1" s="1"/>
  <c r="G26" i="1"/>
  <c r="D8" i="5"/>
  <c r="D9" i="5"/>
  <c r="D10" i="5"/>
  <c r="D13" i="5"/>
  <c r="D14" i="5"/>
  <c r="D15" i="5"/>
  <c r="D16" i="5"/>
  <c r="D17" i="5"/>
  <c r="D18" i="5"/>
  <c r="D19" i="5"/>
  <c r="D20" i="5"/>
  <c r="D21" i="5"/>
  <c r="D22" i="5"/>
  <c r="D24" i="5"/>
  <c r="D25" i="5"/>
  <c r="D29" i="5"/>
  <c r="E29" i="5" s="1"/>
  <c r="G27" i="1" s="1"/>
  <c r="D30" i="5"/>
  <c r="D31" i="5"/>
  <c r="D32" i="5"/>
  <c r="D33" i="5"/>
  <c r="D34" i="5"/>
  <c r="D35" i="5"/>
  <c r="D36" i="5"/>
  <c r="D38" i="5"/>
  <c r="D40" i="5"/>
  <c r="D41" i="5"/>
  <c r="D42" i="5"/>
  <c r="D44" i="5"/>
  <c r="D45" i="5"/>
  <c r="D46" i="5"/>
  <c r="D48" i="5"/>
  <c r="D49" i="5"/>
  <c r="D50" i="5"/>
  <c r="D51" i="5"/>
  <c r="D52" i="5"/>
  <c r="D7" i="5"/>
  <c r="C8" i="5"/>
  <c r="C9" i="5"/>
  <c r="C10" i="5"/>
  <c r="E10" i="5" s="1"/>
  <c r="G8" i="1" s="1"/>
  <c r="C13" i="5"/>
  <c r="E13" i="5" s="1"/>
  <c r="G11" i="1" s="1"/>
  <c r="C14" i="5"/>
  <c r="E14" i="5" s="1"/>
  <c r="G12" i="1" s="1"/>
  <c r="C15" i="5"/>
  <c r="C16" i="5"/>
  <c r="C17" i="5"/>
  <c r="C18" i="5"/>
  <c r="C19" i="5"/>
  <c r="C20" i="5"/>
  <c r="C21" i="5"/>
  <c r="E21" i="5" s="1"/>
  <c r="G19" i="1" s="1"/>
  <c r="C22" i="5"/>
  <c r="C24" i="5"/>
  <c r="C25" i="5"/>
  <c r="E27" i="5"/>
  <c r="G25" i="1" s="1"/>
  <c r="C29" i="5"/>
  <c r="C30" i="5"/>
  <c r="C31" i="5"/>
  <c r="C32" i="5"/>
  <c r="C33" i="5"/>
  <c r="C34" i="5"/>
  <c r="E34" i="5" s="1"/>
  <c r="G32" i="1" s="1"/>
  <c r="C35" i="5"/>
  <c r="E35" i="5" s="1"/>
  <c r="G33" i="1" s="1"/>
  <c r="C36" i="5"/>
  <c r="E36" i="5" s="1"/>
  <c r="G34" i="1" s="1"/>
  <c r="C38" i="5"/>
  <c r="C40" i="5"/>
  <c r="C41" i="5"/>
  <c r="C42" i="5"/>
  <c r="C44" i="5"/>
  <c r="C45" i="5"/>
  <c r="E45" i="5" s="1"/>
  <c r="G43" i="1" s="1"/>
  <c r="C46" i="5"/>
  <c r="E46" i="5" s="1"/>
  <c r="G44" i="1" s="1"/>
  <c r="C48" i="5"/>
  <c r="E48" i="5" s="1"/>
  <c r="G46" i="1" s="1"/>
  <c r="C49" i="5"/>
  <c r="C50" i="5"/>
  <c r="C51" i="5"/>
  <c r="C52" i="5"/>
  <c r="C7" i="5"/>
  <c r="EA7" i="5"/>
  <c r="IY5" i="1" s="1"/>
  <c r="ED7" i="5"/>
  <c r="JE5" i="1" s="1"/>
  <c r="ED52" i="5"/>
  <c r="JE50" i="1" s="1"/>
  <c r="ED51" i="5"/>
  <c r="JE49" i="1" s="1"/>
  <c r="ED50" i="5"/>
  <c r="JE48" i="1" s="1"/>
  <c r="ED49" i="5"/>
  <c r="JE47" i="1" s="1"/>
  <c r="ED48" i="5"/>
  <c r="JE46" i="1" s="1"/>
  <c r="ED47" i="5"/>
  <c r="JE45" i="1" s="1"/>
  <c r="ED46" i="5"/>
  <c r="JE44" i="1" s="1"/>
  <c r="ED45" i="5"/>
  <c r="JE43" i="1" s="1"/>
  <c r="ED44" i="5"/>
  <c r="JE42" i="1" s="1"/>
  <c r="ED43" i="5"/>
  <c r="JE41" i="1" s="1"/>
  <c r="ED42" i="5"/>
  <c r="JE40" i="1" s="1"/>
  <c r="ED41" i="5"/>
  <c r="JE39" i="1" s="1"/>
  <c r="ED40" i="5"/>
  <c r="JE38" i="1" s="1"/>
  <c r="ED39" i="5"/>
  <c r="JE37" i="1" s="1"/>
  <c r="ED38" i="5"/>
  <c r="JE36" i="1" s="1"/>
  <c r="ED36" i="5"/>
  <c r="JE34" i="1" s="1"/>
  <c r="ED35" i="5"/>
  <c r="JE33" i="1" s="1"/>
  <c r="ED34" i="5"/>
  <c r="JE32" i="1" s="1"/>
  <c r="ED33" i="5"/>
  <c r="JE31" i="1" s="1"/>
  <c r="ED32" i="5"/>
  <c r="JE30" i="1" s="1"/>
  <c r="ED31" i="5"/>
  <c r="JE29" i="1" s="1"/>
  <c r="ED30" i="5"/>
  <c r="JE28" i="1" s="1"/>
  <c r="ED29" i="5"/>
  <c r="JE27" i="1" s="1"/>
  <c r="ED28" i="5"/>
  <c r="JE26" i="1" s="1"/>
  <c r="ED27" i="5"/>
  <c r="JE25" i="1" s="1"/>
  <c r="ED26" i="5"/>
  <c r="JE24" i="1" s="1"/>
  <c r="ED25" i="5"/>
  <c r="JE23" i="1" s="1"/>
  <c r="ED24" i="5"/>
  <c r="JE22" i="1" s="1"/>
  <c r="ED23" i="5"/>
  <c r="JE21" i="1" s="1"/>
  <c r="ED22" i="5"/>
  <c r="JE20" i="1" s="1"/>
  <c r="ED21" i="5"/>
  <c r="JE19" i="1" s="1"/>
  <c r="ED20" i="5"/>
  <c r="JE18" i="1" s="1"/>
  <c r="ED19" i="5"/>
  <c r="JE17" i="1" s="1"/>
  <c r="ED18" i="5"/>
  <c r="JE16" i="1" s="1"/>
  <c r="ED17" i="5"/>
  <c r="JE15" i="1" s="1"/>
  <c r="ED16" i="5"/>
  <c r="JE14" i="1" s="1"/>
  <c r="ED15" i="5"/>
  <c r="JE13" i="1" s="1"/>
  <c r="ED14" i="5"/>
  <c r="JE12" i="1" s="1"/>
  <c r="ED13" i="5"/>
  <c r="JE11" i="1" s="1"/>
  <c r="ED12" i="5"/>
  <c r="JE10" i="1" s="1"/>
  <c r="ED10" i="5"/>
  <c r="JE8" i="1" s="1"/>
  <c r="ED9" i="5"/>
  <c r="JE7" i="1" s="1"/>
  <c r="ED8" i="5"/>
  <c r="JE6" i="1" s="1"/>
  <c r="EA52" i="5"/>
  <c r="IY50" i="1" s="1"/>
  <c r="EA51" i="5"/>
  <c r="IY49" i="1" s="1"/>
  <c r="EA50" i="5"/>
  <c r="IY48" i="1" s="1"/>
  <c r="EA49" i="5"/>
  <c r="IY47" i="1" s="1"/>
  <c r="EA48" i="5"/>
  <c r="IY46" i="1" s="1"/>
  <c r="EA47" i="5"/>
  <c r="IY45" i="1" s="1"/>
  <c r="EA46" i="5"/>
  <c r="IY44" i="1" s="1"/>
  <c r="EA45" i="5"/>
  <c r="IY43" i="1" s="1"/>
  <c r="EA44" i="5"/>
  <c r="IY42" i="1" s="1"/>
  <c r="EA43" i="5"/>
  <c r="IY41" i="1" s="1"/>
  <c r="EA42" i="5"/>
  <c r="IY40" i="1" s="1"/>
  <c r="EA41" i="5"/>
  <c r="IY39" i="1" s="1"/>
  <c r="EA40" i="5"/>
  <c r="IY38" i="1" s="1"/>
  <c r="EA39" i="5"/>
  <c r="IY37" i="1" s="1"/>
  <c r="EA38" i="5"/>
  <c r="IY36" i="1" s="1"/>
  <c r="EA36" i="5"/>
  <c r="IY34" i="1" s="1"/>
  <c r="EA35" i="5"/>
  <c r="IY33" i="1" s="1"/>
  <c r="EA34" i="5"/>
  <c r="IY32" i="1" s="1"/>
  <c r="EA33" i="5"/>
  <c r="IY31" i="1" s="1"/>
  <c r="EA32" i="5"/>
  <c r="IY30" i="1" s="1"/>
  <c r="EA31" i="5"/>
  <c r="IY29" i="1" s="1"/>
  <c r="EA30" i="5"/>
  <c r="IY28" i="1" s="1"/>
  <c r="EA29" i="5"/>
  <c r="IY27" i="1" s="1"/>
  <c r="EA28" i="5"/>
  <c r="IY26" i="1" s="1"/>
  <c r="EA27" i="5"/>
  <c r="IY25" i="1" s="1"/>
  <c r="EA26" i="5"/>
  <c r="IY24" i="1" s="1"/>
  <c r="EA25" i="5"/>
  <c r="IY23" i="1" s="1"/>
  <c r="EA24" i="5"/>
  <c r="IY22" i="1" s="1"/>
  <c r="EA23" i="5"/>
  <c r="IY21" i="1" s="1"/>
  <c r="EA22" i="5"/>
  <c r="IY20" i="1" s="1"/>
  <c r="EA21" i="5"/>
  <c r="IY19" i="1" s="1"/>
  <c r="EA20" i="5"/>
  <c r="IY18" i="1" s="1"/>
  <c r="EA19" i="5"/>
  <c r="IY17" i="1" s="1"/>
  <c r="EA18" i="5"/>
  <c r="IY16" i="1" s="1"/>
  <c r="EA17" i="5"/>
  <c r="IY15" i="1" s="1"/>
  <c r="EA16" i="5"/>
  <c r="IY14" i="1" s="1"/>
  <c r="EA15" i="5"/>
  <c r="IY13" i="1" s="1"/>
  <c r="EA14" i="5"/>
  <c r="IY12" i="1" s="1"/>
  <c r="EA13" i="5"/>
  <c r="IY11" i="1" s="1"/>
  <c r="EA12" i="5"/>
  <c r="IY10" i="1" s="1"/>
  <c r="EA10" i="5"/>
  <c r="IY8" i="1" s="1"/>
  <c r="EA9" i="5"/>
  <c r="IY7" i="1" s="1"/>
  <c r="EA8" i="5"/>
  <c r="IY6" i="1" s="1"/>
  <c r="DX52" i="5"/>
  <c r="IS50" i="1" s="1"/>
  <c r="DX51" i="5"/>
  <c r="IS49" i="1" s="1"/>
  <c r="DX50" i="5"/>
  <c r="IS48" i="1" s="1"/>
  <c r="DX49" i="5"/>
  <c r="IS47" i="1" s="1"/>
  <c r="DX48" i="5"/>
  <c r="IS46" i="1" s="1"/>
  <c r="DX47" i="5"/>
  <c r="IS45" i="1" s="1"/>
  <c r="DX46" i="5"/>
  <c r="IS44" i="1" s="1"/>
  <c r="DX45" i="5"/>
  <c r="IS43" i="1" s="1"/>
  <c r="DX44" i="5"/>
  <c r="IS42" i="1" s="1"/>
  <c r="DX43" i="5"/>
  <c r="IS41" i="1" s="1"/>
  <c r="DX42" i="5"/>
  <c r="IS40" i="1" s="1"/>
  <c r="DX41" i="5"/>
  <c r="IS39" i="1" s="1"/>
  <c r="DX40" i="5"/>
  <c r="IS38" i="1" s="1"/>
  <c r="DX39" i="5"/>
  <c r="IS37" i="1" s="1"/>
  <c r="DX38" i="5"/>
  <c r="IS36" i="1" s="1"/>
  <c r="DX36" i="5"/>
  <c r="IS34" i="1" s="1"/>
  <c r="DX35" i="5"/>
  <c r="IS33" i="1" s="1"/>
  <c r="DX34" i="5"/>
  <c r="IS32" i="1" s="1"/>
  <c r="DX33" i="5"/>
  <c r="IS31" i="1" s="1"/>
  <c r="DX32" i="5"/>
  <c r="IS30" i="1" s="1"/>
  <c r="DX31" i="5"/>
  <c r="IS29" i="1" s="1"/>
  <c r="DX30" i="5"/>
  <c r="IS28" i="1" s="1"/>
  <c r="DX29" i="5"/>
  <c r="IS27" i="1" s="1"/>
  <c r="DX28" i="5"/>
  <c r="IS26" i="1" s="1"/>
  <c r="DX27" i="5"/>
  <c r="IS25" i="1" s="1"/>
  <c r="DX26" i="5"/>
  <c r="IS24" i="1" s="1"/>
  <c r="DX25" i="5"/>
  <c r="IS23" i="1" s="1"/>
  <c r="DX24" i="5"/>
  <c r="IS22" i="1" s="1"/>
  <c r="DX23" i="5"/>
  <c r="IS21" i="1" s="1"/>
  <c r="DX22" i="5"/>
  <c r="IS20" i="1" s="1"/>
  <c r="DX21" i="5"/>
  <c r="IS19" i="1" s="1"/>
  <c r="DX20" i="5"/>
  <c r="IS18" i="1" s="1"/>
  <c r="DX19" i="5"/>
  <c r="IS17" i="1" s="1"/>
  <c r="DX18" i="5"/>
  <c r="IS16" i="1" s="1"/>
  <c r="DX17" i="5"/>
  <c r="IS15" i="1" s="1"/>
  <c r="DX16" i="5"/>
  <c r="IS14" i="1" s="1"/>
  <c r="DX15" i="5"/>
  <c r="IS13" i="1" s="1"/>
  <c r="DX14" i="5"/>
  <c r="IS12" i="1" s="1"/>
  <c r="DX13" i="5"/>
  <c r="IS11" i="1" s="1"/>
  <c r="DX12" i="5"/>
  <c r="IS10" i="1" s="1"/>
  <c r="DX10" i="5"/>
  <c r="IS8" i="1" s="1"/>
  <c r="DX9" i="5"/>
  <c r="IS7" i="1" s="1"/>
  <c r="DX8" i="5"/>
  <c r="IS6" i="1" s="1"/>
  <c r="DX7" i="5"/>
  <c r="IS5" i="1" s="1"/>
  <c r="DU52" i="5"/>
  <c r="IM50" i="1" s="1"/>
  <c r="DU51" i="5"/>
  <c r="IM49" i="1" s="1"/>
  <c r="DU50" i="5"/>
  <c r="IM48" i="1" s="1"/>
  <c r="DU49" i="5"/>
  <c r="IM47" i="1" s="1"/>
  <c r="DU48" i="5"/>
  <c r="IM46" i="1" s="1"/>
  <c r="DU47" i="5"/>
  <c r="IM45" i="1" s="1"/>
  <c r="DU46" i="5"/>
  <c r="IM44" i="1" s="1"/>
  <c r="DU45" i="5"/>
  <c r="IM43" i="1" s="1"/>
  <c r="DU44" i="5"/>
  <c r="IM42" i="1" s="1"/>
  <c r="DU43" i="5"/>
  <c r="IM41" i="1" s="1"/>
  <c r="DU42" i="5"/>
  <c r="IM40" i="1" s="1"/>
  <c r="DU41" i="5"/>
  <c r="IM39" i="1" s="1"/>
  <c r="DU40" i="5"/>
  <c r="IM38" i="1" s="1"/>
  <c r="DU39" i="5"/>
  <c r="IM37" i="1" s="1"/>
  <c r="DU38" i="5"/>
  <c r="IM36" i="1" s="1"/>
  <c r="DU36" i="5"/>
  <c r="IM34" i="1" s="1"/>
  <c r="DU35" i="5"/>
  <c r="IM33" i="1" s="1"/>
  <c r="DU34" i="5"/>
  <c r="IM32" i="1" s="1"/>
  <c r="DU33" i="5"/>
  <c r="IM31" i="1" s="1"/>
  <c r="DU32" i="5"/>
  <c r="IM30" i="1" s="1"/>
  <c r="DU31" i="5"/>
  <c r="IM29" i="1" s="1"/>
  <c r="DU30" i="5"/>
  <c r="IM28" i="1" s="1"/>
  <c r="DU29" i="5"/>
  <c r="IM27" i="1" s="1"/>
  <c r="DU28" i="5"/>
  <c r="IM26" i="1" s="1"/>
  <c r="DU27" i="5"/>
  <c r="IM25" i="1" s="1"/>
  <c r="DU26" i="5"/>
  <c r="IM24" i="1" s="1"/>
  <c r="DU25" i="5"/>
  <c r="IM23" i="1" s="1"/>
  <c r="DU24" i="5"/>
  <c r="IM22" i="1" s="1"/>
  <c r="DU23" i="5"/>
  <c r="IM21" i="1" s="1"/>
  <c r="DU22" i="5"/>
  <c r="IM20" i="1" s="1"/>
  <c r="DU21" i="5"/>
  <c r="IM19" i="1" s="1"/>
  <c r="DU20" i="5"/>
  <c r="IM18" i="1" s="1"/>
  <c r="DU19" i="5"/>
  <c r="IM17" i="1" s="1"/>
  <c r="DU18" i="5"/>
  <c r="IM16" i="1" s="1"/>
  <c r="DU17" i="5"/>
  <c r="IM15" i="1" s="1"/>
  <c r="DU16" i="5"/>
  <c r="IM14" i="1" s="1"/>
  <c r="DU15" i="5"/>
  <c r="IM13" i="1" s="1"/>
  <c r="DU14" i="5"/>
  <c r="IM12" i="1" s="1"/>
  <c r="DU13" i="5"/>
  <c r="IM11" i="1" s="1"/>
  <c r="DU12" i="5"/>
  <c r="IM10" i="1" s="1"/>
  <c r="DU10" i="5"/>
  <c r="IM8" i="1" s="1"/>
  <c r="DU9" i="5"/>
  <c r="IM7" i="1" s="1"/>
  <c r="DU8" i="5"/>
  <c r="IM6" i="1" s="1"/>
  <c r="DU7" i="5"/>
  <c r="IM5" i="1" s="1"/>
  <c r="DR52" i="5"/>
  <c r="IG50" i="1" s="1"/>
  <c r="DR51" i="5"/>
  <c r="IG49" i="1" s="1"/>
  <c r="DR50" i="5"/>
  <c r="IG48" i="1" s="1"/>
  <c r="DR49" i="5"/>
  <c r="IG47" i="1" s="1"/>
  <c r="DR48" i="5"/>
  <c r="IG46" i="1" s="1"/>
  <c r="DR47" i="5"/>
  <c r="IG45" i="1" s="1"/>
  <c r="DR46" i="5"/>
  <c r="IG44" i="1" s="1"/>
  <c r="DR45" i="5"/>
  <c r="IG43" i="1" s="1"/>
  <c r="DR44" i="5"/>
  <c r="IG42" i="1" s="1"/>
  <c r="DR43" i="5"/>
  <c r="IG41" i="1" s="1"/>
  <c r="DR42" i="5"/>
  <c r="IG40" i="1" s="1"/>
  <c r="DR41" i="5"/>
  <c r="IG39" i="1" s="1"/>
  <c r="DR40" i="5"/>
  <c r="IG38" i="1" s="1"/>
  <c r="DR39" i="5"/>
  <c r="IG37" i="1" s="1"/>
  <c r="DR38" i="5"/>
  <c r="IG36" i="1" s="1"/>
  <c r="DR36" i="5"/>
  <c r="IG34" i="1" s="1"/>
  <c r="DR35" i="5"/>
  <c r="IG33" i="1" s="1"/>
  <c r="DR34" i="5"/>
  <c r="IG32" i="1" s="1"/>
  <c r="DR33" i="5"/>
  <c r="IG31" i="1" s="1"/>
  <c r="DR32" i="5"/>
  <c r="IG30" i="1" s="1"/>
  <c r="DR31" i="5"/>
  <c r="IG29" i="1" s="1"/>
  <c r="DR30" i="5"/>
  <c r="IG28" i="1" s="1"/>
  <c r="DR29" i="5"/>
  <c r="IG27" i="1" s="1"/>
  <c r="DR28" i="5"/>
  <c r="IG26" i="1" s="1"/>
  <c r="DR27" i="5"/>
  <c r="IG25" i="1" s="1"/>
  <c r="DR26" i="5"/>
  <c r="IG24" i="1" s="1"/>
  <c r="DR25" i="5"/>
  <c r="IG23" i="1" s="1"/>
  <c r="DR24" i="5"/>
  <c r="IG22" i="1" s="1"/>
  <c r="DR23" i="5"/>
  <c r="IG21" i="1" s="1"/>
  <c r="DR22" i="5"/>
  <c r="IG20" i="1" s="1"/>
  <c r="DR21" i="5"/>
  <c r="IG19" i="1" s="1"/>
  <c r="DR20" i="5"/>
  <c r="IG18" i="1" s="1"/>
  <c r="DR19" i="5"/>
  <c r="IG17" i="1" s="1"/>
  <c r="DR18" i="5"/>
  <c r="IG16" i="1" s="1"/>
  <c r="DR17" i="5"/>
  <c r="IG15" i="1" s="1"/>
  <c r="DR16" i="5"/>
  <c r="IG14" i="1" s="1"/>
  <c r="DR15" i="5"/>
  <c r="IG13" i="1" s="1"/>
  <c r="DR14" i="5"/>
  <c r="IG12" i="1" s="1"/>
  <c r="DR13" i="5"/>
  <c r="IG11" i="1" s="1"/>
  <c r="DR12" i="5"/>
  <c r="IG10" i="1" s="1"/>
  <c r="DR10" i="5"/>
  <c r="IG8" i="1" s="1"/>
  <c r="DR9" i="5"/>
  <c r="IG7" i="1" s="1"/>
  <c r="DR8" i="5"/>
  <c r="IG6" i="1" s="1"/>
  <c r="DR7" i="5"/>
  <c r="IG5" i="1" s="1"/>
  <c r="DO52" i="5"/>
  <c r="IA50" i="1" s="1"/>
  <c r="DO51" i="5"/>
  <c r="IA49" i="1" s="1"/>
  <c r="DO50" i="5"/>
  <c r="IA48" i="1" s="1"/>
  <c r="DO49" i="5"/>
  <c r="IA47" i="1" s="1"/>
  <c r="DO48" i="5"/>
  <c r="IA46" i="1" s="1"/>
  <c r="DO47" i="5"/>
  <c r="IA45" i="1" s="1"/>
  <c r="DO46" i="5"/>
  <c r="IA44" i="1" s="1"/>
  <c r="DO45" i="5"/>
  <c r="IA43" i="1" s="1"/>
  <c r="DO44" i="5"/>
  <c r="IA42" i="1" s="1"/>
  <c r="DO43" i="5"/>
  <c r="IA41" i="1" s="1"/>
  <c r="DO42" i="5"/>
  <c r="IA40" i="1" s="1"/>
  <c r="DO41" i="5"/>
  <c r="IA39" i="1" s="1"/>
  <c r="DO40" i="5"/>
  <c r="IA38" i="1" s="1"/>
  <c r="DO39" i="5"/>
  <c r="IA37" i="1" s="1"/>
  <c r="DO38" i="5"/>
  <c r="IA36" i="1" s="1"/>
  <c r="DO36" i="5"/>
  <c r="IA34" i="1" s="1"/>
  <c r="DO35" i="5"/>
  <c r="IA33" i="1" s="1"/>
  <c r="DO34" i="5"/>
  <c r="IA32" i="1" s="1"/>
  <c r="DO33" i="5"/>
  <c r="IA31" i="1" s="1"/>
  <c r="DO32" i="5"/>
  <c r="IA30" i="1" s="1"/>
  <c r="DO31" i="5"/>
  <c r="IA29" i="1" s="1"/>
  <c r="DO30" i="5"/>
  <c r="IA28" i="1" s="1"/>
  <c r="DO29" i="5"/>
  <c r="IA27" i="1" s="1"/>
  <c r="DO28" i="5"/>
  <c r="IA26" i="1" s="1"/>
  <c r="DO27" i="5"/>
  <c r="IA25" i="1" s="1"/>
  <c r="DO26" i="5"/>
  <c r="IA24" i="1" s="1"/>
  <c r="DO25" i="5"/>
  <c r="IA23" i="1" s="1"/>
  <c r="DO24" i="5"/>
  <c r="IA22" i="1" s="1"/>
  <c r="DO23" i="5"/>
  <c r="IA21" i="1" s="1"/>
  <c r="DO22" i="5"/>
  <c r="IA20" i="1" s="1"/>
  <c r="DO21" i="5"/>
  <c r="IA19" i="1" s="1"/>
  <c r="DO20" i="5"/>
  <c r="IA18" i="1" s="1"/>
  <c r="DO19" i="5"/>
  <c r="IA17" i="1" s="1"/>
  <c r="DO18" i="5"/>
  <c r="IA16" i="1" s="1"/>
  <c r="DO17" i="5"/>
  <c r="IA15" i="1" s="1"/>
  <c r="DO16" i="5"/>
  <c r="IA14" i="1" s="1"/>
  <c r="DO15" i="5"/>
  <c r="IA13" i="1" s="1"/>
  <c r="DO14" i="5"/>
  <c r="IA12" i="1" s="1"/>
  <c r="DO13" i="5"/>
  <c r="IA11" i="1" s="1"/>
  <c r="DO12" i="5"/>
  <c r="IA10" i="1" s="1"/>
  <c r="DO10" i="5"/>
  <c r="IA8" i="1" s="1"/>
  <c r="DO9" i="5"/>
  <c r="IA7" i="1" s="1"/>
  <c r="DO8" i="5"/>
  <c r="IA6" i="1" s="1"/>
  <c r="DO7" i="5"/>
  <c r="IA5" i="1" s="1"/>
  <c r="DL52" i="5"/>
  <c r="HU50" i="1" s="1"/>
  <c r="DL51" i="5"/>
  <c r="HU49" i="1" s="1"/>
  <c r="DL50" i="5"/>
  <c r="HU48" i="1" s="1"/>
  <c r="DL49" i="5"/>
  <c r="HU47" i="1" s="1"/>
  <c r="DL48" i="5"/>
  <c r="HU46" i="1" s="1"/>
  <c r="DL47" i="5"/>
  <c r="HU45" i="1" s="1"/>
  <c r="DL46" i="5"/>
  <c r="HU44" i="1" s="1"/>
  <c r="DL45" i="5"/>
  <c r="HU43" i="1" s="1"/>
  <c r="DL44" i="5"/>
  <c r="HU42" i="1" s="1"/>
  <c r="DL43" i="5"/>
  <c r="HU41" i="1" s="1"/>
  <c r="DL42" i="5"/>
  <c r="HU40" i="1" s="1"/>
  <c r="DL41" i="5"/>
  <c r="HU39" i="1" s="1"/>
  <c r="DL40" i="5"/>
  <c r="HU38" i="1" s="1"/>
  <c r="DL39" i="5"/>
  <c r="HU37" i="1" s="1"/>
  <c r="DL38" i="5"/>
  <c r="HU36" i="1" s="1"/>
  <c r="DL36" i="5"/>
  <c r="HU34" i="1" s="1"/>
  <c r="DL35" i="5"/>
  <c r="HU33" i="1" s="1"/>
  <c r="DL34" i="5"/>
  <c r="HU32" i="1" s="1"/>
  <c r="DL33" i="5"/>
  <c r="HU31" i="1" s="1"/>
  <c r="DL32" i="5"/>
  <c r="HU30" i="1" s="1"/>
  <c r="DL31" i="5"/>
  <c r="HU29" i="1" s="1"/>
  <c r="DL30" i="5"/>
  <c r="HU28" i="1" s="1"/>
  <c r="DL29" i="5"/>
  <c r="HU27" i="1" s="1"/>
  <c r="DL28" i="5"/>
  <c r="HU26" i="1" s="1"/>
  <c r="DL27" i="5"/>
  <c r="HU25" i="1" s="1"/>
  <c r="DL26" i="5"/>
  <c r="HU24" i="1" s="1"/>
  <c r="DL25" i="5"/>
  <c r="HU23" i="1" s="1"/>
  <c r="DL24" i="5"/>
  <c r="HU22" i="1" s="1"/>
  <c r="DL23" i="5"/>
  <c r="HU21" i="1" s="1"/>
  <c r="DL22" i="5"/>
  <c r="HU20" i="1" s="1"/>
  <c r="DL21" i="5"/>
  <c r="HU19" i="1" s="1"/>
  <c r="DL20" i="5"/>
  <c r="HU18" i="1" s="1"/>
  <c r="DL19" i="5"/>
  <c r="HU17" i="1" s="1"/>
  <c r="DL18" i="5"/>
  <c r="HU16" i="1" s="1"/>
  <c r="DL17" i="5"/>
  <c r="HU15" i="1" s="1"/>
  <c r="DL16" i="5"/>
  <c r="HU14" i="1" s="1"/>
  <c r="DL15" i="5"/>
  <c r="HU13" i="1" s="1"/>
  <c r="DL14" i="5"/>
  <c r="HU12" i="1" s="1"/>
  <c r="DL13" i="5"/>
  <c r="HU11" i="1" s="1"/>
  <c r="DL12" i="5"/>
  <c r="HU10" i="1" s="1"/>
  <c r="DL10" i="5"/>
  <c r="HU8" i="1" s="1"/>
  <c r="DL9" i="5"/>
  <c r="HU7" i="1" s="1"/>
  <c r="DL8" i="5"/>
  <c r="HU6" i="1" s="1"/>
  <c r="DL7" i="5"/>
  <c r="HU5" i="1" s="1"/>
  <c r="DI52" i="5"/>
  <c r="HO50" i="1" s="1"/>
  <c r="DI51" i="5"/>
  <c r="HO49" i="1" s="1"/>
  <c r="DI49" i="5"/>
  <c r="HO47" i="1" s="1"/>
  <c r="DI48" i="5"/>
  <c r="HO46" i="1" s="1"/>
  <c r="DI47" i="5"/>
  <c r="HO45" i="1" s="1"/>
  <c r="DI46" i="5"/>
  <c r="HO44" i="1" s="1"/>
  <c r="DI45" i="5"/>
  <c r="HO43" i="1" s="1"/>
  <c r="DI44" i="5"/>
  <c r="HO42" i="1" s="1"/>
  <c r="DI43" i="5"/>
  <c r="HO41" i="1" s="1"/>
  <c r="DI42" i="5"/>
  <c r="HO40" i="1" s="1"/>
  <c r="DI41" i="5"/>
  <c r="HO39" i="1" s="1"/>
  <c r="DI40" i="5"/>
  <c r="HO38" i="1" s="1"/>
  <c r="DI39" i="5"/>
  <c r="HO37" i="1" s="1"/>
  <c r="DI38" i="5"/>
  <c r="HO36" i="1" s="1"/>
  <c r="DI36" i="5"/>
  <c r="HO34" i="1" s="1"/>
  <c r="DI35" i="5"/>
  <c r="HO33" i="1" s="1"/>
  <c r="DI34" i="5"/>
  <c r="HO32" i="1" s="1"/>
  <c r="DI33" i="5"/>
  <c r="HO31" i="1" s="1"/>
  <c r="DI32" i="5"/>
  <c r="HO30" i="1" s="1"/>
  <c r="DI31" i="5"/>
  <c r="HO29" i="1" s="1"/>
  <c r="DI30" i="5"/>
  <c r="HO28" i="1" s="1"/>
  <c r="DI29" i="5"/>
  <c r="HO27" i="1" s="1"/>
  <c r="DI27" i="5"/>
  <c r="HO25" i="1" s="1"/>
  <c r="DI26" i="5"/>
  <c r="HO24" i="1" s="1"/>
  <c r="DI25" i="5"/>
  <c r="HO23" i="1" s="1"/>
  <c r="DI24" i="5"/>
  <c r="HO22" i="1" s="1"/>
  <c r="DI23" i="5"/>
  <c r="HO21" i="1" s="1"/>
  <c r="DI22" i="5"/>
  <c r="HO20" i="1" s="1"/>
  <c r="DI21" i="5"/>
  <c r="HO19" i="1" s="1"/>
  <c r="DI20" i="5"/>
  <c r="HO18" i="1" s="1"/>
  <c r="DI19" i="5"/>
  <c r="HO17" i="1" s="1"/>
  <c r="DI18" i="5"/>
  <c r="HO16" i="1" s="1"/>
  <c r="DI17" i="5"/>
  <c r="HO15" i="1" s="1"/>
  <c r="DI16" i="5"/>
  <c r="HO14" i="1" s="1"/>
  <c r="DI15" i="5"/>
  <c r="HO13" i="1" s="1"/>
  <c r="DI14" i="5"/>
  <c r="HO12" i="1" s="1"/>
  <c r="DI13" i="5"/>
  <c r="HO11" i="1" s="1"/>
  <c r="DI12" i="5"/>
  <c r="HO10" i="1" s="1"/>
  <c r="DI10" i="5"/>
  <c r="HO8" i="1" s="1"/>
  <c r="DI9" i="5"/>
  <c r="HO7" i="1" s="1"/>
  <c r="DI8" i="5"/>
  <c r="HO6" i="1" s="1"/>
  <c r="DI7" i="5"/>
  <c r="HO5" i="1" s="1"/>
  <c r="DF52" i="5"/>
  <c r="HI50" i="1" s="1"/>
  <c r="DF51" i="5"/>
  <c r="HI49" i="1" s="1"/>
  <c r="DF49" i="5"/>
  <c r="HI47" i="1" s="1"/>
  <c r="DF48" i="5"/>
  <c r="HI46" i="1" s="1"/>
  <c r="DF47" i="5"/>
  <c r="HI45" i="1" s="1"/>
  <c r="DF46" i="5"/>
  <c r="HI44" i="1" s="1"/>
  <c r="DF45" i="5"/>
  <c r="HI43" i="1" s="1"/>
  <c r="DF44" i="5"/>
  <c r="HI42" i="1" s="1"/>
  <c r="DF43" i="5"/>
  <c r="HI41" i="1" s="1"/>
  <c r="DF42" i="5"/>
  <c r="HI40" i="1" s="1"/>
  <c r="DF41" i="5"/>
  <c r="HI39" i="1" s="1"/>
  <c r="DF40" i="5"/>
  <c r="HI38" i="1" s="1"/>
  <c r="DF39" i="5"/>
  <c r="HI37" i="1" s="1"/>
  <c r="DF38" i="5"/>
  <c r="HI36" i="1" s="1"/>
  <c r="DF36" i="5"/>
  <c r="HI34" i="1" s="1"/>
  <c r="DF35" i="5"/>
  <c r="HI33" i="1" s="1"/>
  <c r="DF34" i="5"/>
  <c r="HI32" i="1" s="1"/>
  <c r="DF33" i="5"/>
  <c r="HI31" i="1" s="1"/>
  <c r="DF32" i="5"/>
  <c r="HI30" i="1" s="1"/>
  <c r="DF31" i="5"/>
  <c r="HI29" i="1" s="1"/>
  <c r="DF30" i="5"/>
  <c r="HI28" i="1" s="1"/>
  <c r="DF29" i="5"/>
  <c r="HI27" i="1" s="1"/>
  <c r="DF27" i="5"/>
  <c r="HI25" i="1" s="1"/>
  <c r="DF26" i="5"/>
  <c r="HI24" i="1" s="1"/>
  <c r="DF25" i="5"/>
  <c r="HI23" i="1" s="1"/>
  <c r="DF24" i="5"/>
  <c r="HI22" i="1" s="1"/>
  <c r="DF23" i="5"/>
  <c r="HI21" i="1" s="1"/>
  <c r="DF22" i="5"/>
  <c r="HI20" i="1" s="1"/>
  <c r="DF21" i="5"/>
  <c r="HI19" i="1" s="1"/>
  <c r="DF20" i="5"/>
  <c r="HI18" i="1" s="1"/>
  <c r="DF19" i="5"/>
  <c r="HI17" i="1" s="1"/>
  <c r="DF18" i="5"/>
  <c r="HI16" i="1" s="1"/>
  <c r="DF17" i="5"/>
  <c r="HI15" i="1" s="1"/>
  <c r="DF16" i="5"/>
  <c r="HI14" i="1" s="1"/>
  <c r="DF15" i="5"/>
  <c r="HI13" i="1" s="1"/>
  <c r="DF14" i="5"/>
  <c r="HI12" i="1" s="1"/>
  <c r="DF13" i="5"/>
  <c r="HI11" i="1" s="1"/>
  <c r="DF12" i="5"/>
  <c r="HI10" i="1" s="1"/>
  <c r="DF10" i="5"/>
  <c r="HI8" i="1" s="1"/>
  <c r="DF9" i="5"/>
  <c r="HI7" i="1" s="1"/>
  <c r="DF8" i="5"/>
  <c r="HI6" i="1" s="1"/>
  <c r="DF7" i="5"/>
  <c r="HI5" i="1" s="1"/>
  <c r="DC52" i="5"/>
  <c r="HC50" i="1" s="1"/>
  <c r="DC51" i="5"/>
  <c r="HC49" i="1" s="1"/>
  <c r="DC49" i="5"/>
  <c r="HC47" i="1" s="1"/>
  <c r="DC48" i="5"/>
  <c r="HC46" i="1" s="1"/>
  <c r="DC47" i="5"/>
  <c r="HC45" i="1" s="1"/>
  <c r="DC46" i="5"/>
  <c r="HC44" i="1" s="1"/>
  <c r="DC45" i="5"/>
  <c r="HC43" i="1" s="1"/>
  <c r="DC44" i="5"/>
  <c r="HC42" i="1" s="1"/>
  <c r="DC43" i="5"/>
  <c r="HC41" i="1" s="1"/>
  <c r="DC42" i="5"/>
  <c r="HC40" i="1" s="1"/>
  <c r="DC41" i="5"/>
  <c r="HC39" i="1" s="1"/>
  <c r="DC40" i="5"/>
  <c r="HC38" i="1" s="1"/>
  <c r="DC39" i="5"/>
  <c r="HC37" i="1" s="1"/>
  <c r="DC38" i="5"/>
  <c r="HC36" i="1" s="1"/>
  <c r="DC36" i="5"/>
  <c r="HC34" i="1" s="1"/>
  <c r="DC35" i="5"/>
  <c r="HC33" i="1" s="1"/>
  <c r="DC34" i="5"/>
  <c r="HC32" i="1" s="1"/>
  <c r="DC33" i="5"/>
  <c r="HC31" i="1" s="1"/>
  <c r="DC32" i="5"/>
  <c r="HC30" i="1" s="1"/>
  <c r="DC31" i="5"/>
  <c r="HC29" i="1" s="1"/>
  <c r="DC30" i="5"/>
  <c r="HC28" i="1" s="1"/>
  <c r="DC29" i="5"/>
  <c r="HC27" i="1" s="1"/>
  <c r="DC27" i="5"/>
  <c r="HC25" i="1" s="1"/>
  <c r="DC26" i="5"/>
  <c r="HC24" i="1" s="1"/>
  <c r="DC25" i="5"/>
  <c r="HC23" i="1" s="1"/>
  <c r="DC24" i="5"/>
  <c r="HC22" i="1" s="1"/>
  <c r="DC23" i="5"/>
  <c r="HC21" i="1" s="1"/>
  <c r="DC22" i="5"/>
  <c r="HC20" i="1" s="1"/>
  <c r="DC21" i="5"/>
  <c r="HC19" i="1" s="1"/>
  <c r="DC20" i="5"/>
  <c r="HC18" i="1" s="1"/>
  <c r="DC19" i="5"/>
  <c r="HC17" i="1" s="1"/>
  <c r="DC18" i="5"/>
  <c r="HC16" i="1" s="1"/>
  <c r="DC17" i="5"/>
  <c r="HC15" i="1" s="1"/>
  <c r="DC16" i="5"/>
  <c r="HC14" i="1" s="1"/>
  <c r="DC15" i="5"/>
  <c r="HC13" i="1" s="1"/>
  <c r="DC14" i="5"/>
  <c r="HC12" i="1" s="1"/>
  <c r="DC13" i="5"/>
  <c r="HC11" i="1" s="1"/>
  <c r="DC12" i="5"/>
  <c r="HC10" i="1" s="1"/>
  <c r="DC10" i="5"/>
  <c r="HC8" i="1" s="1"/>
  <c r="DC9" i="5"/>
  <c r="HC7" i="1" s="1"/>
  <c r="DC8" i="5"/>
  <c r="HC6" i="1" s="1"/>
  <c r="DC7" i="5"/>
  <c r="HC5" i="1" s="1"/>
  <c r="CZ52" i="5"/>
  <c r="GW50" i="1" s="1"/>
  <c r="CZ51" i="5"/>
  <c r="GW49" i="1" s="1"/>
  <c r="CZ49" i="5"/>
  <c r="GW47" i="1" s="1"/>
  <c r="CZ48" i="5"/>
  <c r="GW46" i="1" s="1"/>
  <c r="CZ47" i="5"/>
  <c r="GW45" i="1" s="1"/>
  <c r="CZ46" i="5"/>
  <c r="GW44" i="1" s="1"/>
  <c r="CZ45" i="5"/>
  <c r="GW43" i="1" s="1"/>
  <c r="CZ44" i="5"/>
  <c r="GW42" i="1" s="1"/>
  <c r="CZ43" i="5"/>
  <c r="GW41" i="1" s="1"/>
  <c r="CZ42" i="5"/>
  <c r="GW40" i="1" s="1"/>
  <c r="CZ41" i="5"/>
  <c r="GW39" i="1" s="1"/>
  <c r="CZ40" i="5"/>
  <c r="GW38" i="1" s="1"/>
  <c r="CZ39" i="5"/>
  <c r="GW37" i="1" s="1"/>
  <c r="CZ38" i="5"/>
  <c r="GW36" i="1" s="1"/>
  <c r="CZ36" i="5"/>
  <c r="GW34" i="1" s="1"/>
  <c r="CZ35" i="5"/>
  <c r="GW33" i="1" s="1"/>
  <c r="CZ34" i="5"/>
  <c r="GW32" i="1" s="1"/>
  <c r="CZ33" i="5"/>
  <c r="GW31" i="1" s="1"/>
  <c r="CZ32" i="5"/>
  <c r="GW30" i="1" s="1"/>
  <c r="CZ31" i="5"/>
  <c r="GW29" i="1" s="1"/>
  <c r="CZ30" i="5"/>
  <c r="GW28" i="1" s="1"/>
  <c r="CZ29" i="5"/>
  <c r="GW27" i="1" s="1"/>
  <c r="CZ27" i="5"/>
  <c r="GW25" i="1" s="1"/>
  <c r="CZ26" i="5"/>
  <c r="GW24" i="1" s="1"/>
  <c r="CZ25" i="5"/>
  <c r="GW23" i="1" s="1"/>
  <c r="CZ24" i="5"/>
  <c r="GW22" i="1" s="1"/>
  <c r="CZ23" i="5"/>
  <c r="GW21" i="1" s="1"/>
  <c r="CZ22" i="5"/>
  <c r="GW20" i="1" s="1"/>
  <c r="CZ21" i="5"/>
  <c r="GW19" i="1" s="1"/>
  <c r="CZ20" i="5"/>
  <c r="GW18" i="1" s="1"/>
  <c r="CZ19" i="5"/>
  <c r="GW17" i="1" s="1"/>
  <c r="CZ18" i="5"/>
  <c r="GW16" i="1" s="1"/>
  <c r="CZ17" i="5"/>
  <c r="GW15" i="1" s="1"/>
  <c r="CZ16" i="5"/>
  <c r="GW14" i="1" s="1"/>
  <c r="CZ15" i="5"/>
  <c r="GW13" i="1" s="1"/>
  <c r="CZ14" i="5"/>
  <c r="GW12" i="1" s="1"/>
  <c r="CZ13" i="5"/>
  <c r="GW11" i="1" s="1"/>
  <c r="CZ12" i="5"/>
  <c r="GW10" i="1" s="1"/>
  <c r="CZ10" i="5"/>
  <c r="GW8" i="1" s="1"/>
  <c r="CZ9" i="5"/>
  <c r="GW7" i="1" s="1"/>
  <c r="CZ8" i="5"/>
  <c r="GW6" i="1" s="1"/>
  <c r="CZ7" i="5"/>
  <c r="GW5" i="1" s="1"/>
  <c r="CW52" i="5"/>
  <c r="GQ50" i="1" s="1"/>
  <c r="CW51" i="5"/>
  <c r="GQ49" i="1" s="1"/>
  <c r="CW49" i="5"/>
  <c r="GQ47" i="1" s="1"/>
  <c r="CW48" i="5"/>
  <c r="GQ46" i="1" s="1"/>
  <c r="CW47" i="5"/>
  <c r="GQ45" i="1" s="1"/>
  <c r="CW46" i="5"/>
  <c r="GQ44" i="1" s="1"/>
  <c r="CW45" i="5"/>
  <c r="GQ43" i="1" s="1"/>
  <c r="CW44" i="5"/>
  <c r="GQ42" i="1" s="1"/>
  <c r="CW43" i="5"/>
  <c r="GQ41" i="1" s="1"/>
  <c r="CW42" i="5"/>
  <c r="GQ40" i="1" s="1"/>
  <c r="CW41" i="5"/>
  <c r="GQ39" i="1" s="1"/>
  <c r="CW40" i="5"/>
  <c r="GQ38" i="1" s="1"/>
  <c r="CW39" i="5"/>
  <c r="GQ37" i="1" s="1"/>
  <c r="CW38" i="5"/>
  <c r="GQ36" i="1" s="1"/>
  <c r="CW36" i="5"/>
  <c r="GQ34" i="1" s="1"/>
  <c r="CW35" i="5"/>
  <c r="GQ33" i="1" s="1"/>
  <c r="CW34" i="5"/>
  <c r="GQ32" i="1" s="1"/>
  <c r="CW33" i="5"/>
  <c r="GQ31" i="1" s="1"/>
  <c r="CW32" i="5"/>
  <c r="GQ30" i="1" s="1"/>
  <c r="CW31" i="5"/>
  <c r="GQ29" i="1" s="1"/>
  <c r="CW30" i="5"/>
  <c r="GQ28" i="1" s="1"/>
  <c r="CW29" i="5"/>
  <c r="GQ27" i="1" s="1"/>
  <c r="CW27" i="5"/>
  <c r="GQ25" i="1" s="1"/>
  <c r="CW26" i="5"/>
  <c r="GQ24" i="1" s="1"/>
  <c r="CW25" i="5"/>
  <c r="GQ23" i="1" s="1"/>
  <c r="CW24" i="5"/>
  <c r="GQ22" i="1" s="1"/>
  <c r="CW23" i="5"/>
  <c r="GQ21" i="1" s="1"/>
  <c r="CW22" i="5"/>
  <c r="GQ20" i="1" s="1"/>
  <c r="CW21" i="5"/>
  <c r="GQ19" i="1" s="1"/>
  <c r="CW20" i="5"/>
  <c r="GQ18" i="1" s="1"/>
  <c r="CW19" i="5"/>
  <c r="GQ17" i="1" s="1"/>
  <c r="CW18" i="5"/>
  <c r="GQ16" i="1" s="1"/>
  <c r="CW17" i="5"/>
  <c r="GQ15" i="1" s="1"/>
  <c r="CW16" i="5"/>
  <c r="GQ14" i="1" s="1"/>
  <c r="CW15" i="5"/>
  <c r="GQ13" i="1" s="1"/>
  <c r="CW14" i="5"/>
  <c r="GQ12" i="1" s="1"/>
  <c r="CW13" i="5"/>
  <c r="GQ11" i="1" s="1"/>
  <c r="CW12" i="5"/>
  <c r="GQ10" i="1" s="1"/>
  <c r="CW10" i="5"/>
  <c r="GQ8" i="1" s="1"/>
  <c r="CW9" i="5"/>
  <c r="GQ7" i="1" s="1"/>
  <c r="CW8" i="5"/>
  <c r="GQ6" i="1" s="1"/>
  <c r="CW7" i="5"/>
  <c r="GQ5" i="1" s="1"/>
  <c r="CT52" i="5"/>
  <c r="GK50" i="1" s="1"/>
  <c r="CT51" i="5"/>
  <c r="GK49" i="1" s="1"/>
  <c r="GK48" i="1"/>
  <c r="CT49" i="5"/>
  <c r="GK47" i="1" s="1"/>
  <c r="CT48" i="5"/>
  <c r="GK46" i="1" s="1"/>
  <c r="CT47" i="5"/>
  <c r="GK45" i="1" s="1"/>
  <c r="CT46" i="5"/>
  <c r="GK44" i="1" s="1"/>
  <c r="CT45" i="5"/>
  <c r="GK43" i="1" s="1"/>
  <c r="CT44" i="5"/>
  <c r="GK42" i="1" s="1"/>
  <c r="CT43" i="5"/>
  <c r="GK41" i="1" s="1"/>
  <c r="CT42" i="5"/>
  <c r="GK40" i="1" s="1"/>
  <c r="CT41" i="5"/>
  <c r="GK39" i="1" s="1"/>
  <c r="CT40" i="5"/>
  <c r="GK38" i="1" s="1"/>
  <c r="CT39" i="5"/>
  <c r="GK37" i="1" s="1"/>
  <c r="CT38" i="5"/>
  <c r="GK36" i="1" s="1"/>
  <c r="CT36" i="5"/>
  <c r="GK34" i="1" s="1"/>
  <c r="CT35" i="5"/>
  <c r="GK33" i="1" s="1"/>
  <c r="CT34" i="5"/>
  <c r="GK32" i="1" s="1"/>
  <c r="CT33" i="5"/>
  <c r="GK31" i="1" s="1"/>
  <c r="CT32" i="5"/>
  <c r="GK30" i="1" s="1"/>
  <c r="CT31" i="5"/>
  <c r="GK29" i="1" s="1"/>
  <c r="CT30" i="5"/>
  <c r="GK28" i="1" s="1"/>
  <c r="CT29" i="5"/>
  <c r="GK27" i="1" s="1"/>
  <c r="GK26" i="1"/>
  <c r="CT27" i="5"/>
  <c r="GK25" i="1" s="1"/>
  <c r="CT26" i="5"/>
  <c r="GK24" i="1" s="1"/>
  <c r="CT25" i="5"/>
  <c r="GK23" i="1" s="1"/>
  <c r="CT24" i="5"/>
  <c r="GK22" i="1" s="1"/>
  <c r="CT23" i="5"/>
  <c r="GK21" i="1" s="1"/>
  <c r="CT22" i="5"/>
  <c r="GK20" i="1" s="1"/>
  <c r="CT21" i="5"/>
  <c r="GK19" i="1" s="1"/>
  <c r="CT20" i="5"/>
  <c r="GK18" i="1" s="1"/>
  <c r="CT19" i="5"/>
  <c r="GK17" i="1" s="1"/>
  <c r="CT18" i="5"/>
  <c r="GK16" i="1" s="1"/>
  <c r="CT17" i="5"/>
  <c r="GK15" i="1" s="1"/>
  <c r="CT16" i="5"/>
  <c r="GK14" i="1" s="1"/>
  <c r="CT15" i="5"/>
  <c r="GK13" i="1" s="1"/>
  <c r="CT14" i="5"/>
  <c r="GK12" i="1" s="1"/>
  <c r="CT13" i="5"/>
  <c r="GK11" i="1" s="1"/>
  <c r="CT12" i="5"/>
  <c r="GK10" i="1" s="1"/>
  <c r="CT10" i="5"/>
  <c r="GK8" i="1" s="1"/>
  <c r="CT9" i="5"/>
  <c r="GK7" i="1" s="1"/>
  <c r="CT8" i="5"/>
  <c r="GK6" i="1" s="1"/>
  <c r="CT7" i="5"/>
  <c r="GK5" i="1" s="1"/>
  <c r="CQ52" i="5"/>
  <c r="GE50" i="1" s="1"/>
  <c r="CQ51" i="5"/>
  <c r="GE49" i="1" s="1"/>
  <c r="CQ49" i="5"/>
  <c r="GE47" i="1" s="1"/>
  <c r="CQ48" i="5"/>
  <c r="GE46" i="1" s="1"/>
  <c r="CQ47" i="5"/>
  <c r="GE45" i="1" s="1"/>
  <c r="CQ46" i="5"/>
  <c r="GE44" i="1" s="1"/>
  <c r="CQ45" i="5"/>
  <c r="GE43" i="1" s="1"/>
  <c r="CQ44" i="5"/>
  <c r="GE42" i="1" s="1"/>
  <c r="CQ43" i="5"/>
  <c r="GE41" i="1" s="1"/>
  <c r="CQ42" i="5"/>
  <c r="GE40" i="1" s="1"/>
  <c r="CQ41" i="5"/>
  <c r="GE39" i="1" s="1"/>
  <c r="CQ40" i="5"/>
  <c r="GE38" i="1" s="1"/>
  <c r="CQ39" i="5"/>
  <c r="GE37" i="1" s="1"/>
  <c r="CQ38" i="5"/>
  <c r="GE36" i="1" s="1"/>
  <c r="CQ36" i="5"/>
  <c r="GE34" i="1" s="1"/>
  <c r="CQ35" i="5"/>
  <c r="GE33" i="1" s="1"/>
  <c r="CQ34" i="5"/>
  <c r="GE32" i="1" s="1"/>
  <c r="CQ33" i="5"/>
  <c r="GE31" i="1" s="1"/>
  <c r="CQ32" i="5"/>
  <c r="GE30" i="1" s="1"/>
  <c r="CQ31" i="5"/>
  <c r="GE29" i="1" s="1"/>
  <c r="CQ30" i="5"/>
  <c r="GE28" i="1" s="1"/>
  <c r="CQ29" i="5"/>
  <c r="GE27" i="1" s="1"/>
  <c r="CQ27" i="5"/>
  <c r="GE25" i="1" s="1"/>
  <c r="CQ26" i="5"/>
  <c r="GE24" i="1" s="1"/>
  <c r="CQ25" i="5"/>
  <c r="GE23" i="1" s="1"/>
  <c r="CQ24" i="5"/>
  <c r="GE22" i="1" s="1"/>
  <c r="CQ23" i="5"/>
  <c r="GE21" i="1" s="1"/>
  <c r="CQ22" i="5"/>
  <c r="GE20" i="1" s="1"/>
  <c r="CQ21" i="5"/>
  <c r="GE19" i="1" s="1"/>
  <c r="CQ20" i="5"/>
  <c r="GE18" i="1" s="1"/>
  <c r="CQ19" i="5"/>
  <c r="GE17" i="1" s="1"/>
  <c r="CQ18" i="5"/>
  <c r="GE16" i="1" s="1"/>
  <c r="CQ17" i="5"/>
  <c r="GE15" i="1" s="1"/>
  <c r="CQ16" i="5"/>
  <c r="GE14" i="1" s="1"/>
  <c r="CQ15" i="5"/>
  <c r="GE13" i="1" s="1"/>
  <c r="CQ14" i="5"/>
  <c r="GE12" i="1" s="1"/>
  <c r="CQ13" i="5"/>
  <c r="GE11" i="1" s="1"/>
  <c r="CQ12" i="5"/>
  <c r="GE10" i="1" s="1"/>
  <c r="CQ10" i="5"/>
  <c r="GE8" i="1" s="1"/>
  <c r="CQ9" i="5"/>
  <c r="GE7" i="1" s="1"/>
  <c r="CQ8" i="5"/>
  <c r="GE6" i="1" s="1"/>
  <c r="CQ7" i="5"/>
  <c r="GE5" i="1" s="1"/>
  <c r="CN52" i="5"/>
  <c r="FY50" i="1" s="1"/>
  <c r="CN51" i="5"/>
  <c r="FY49" i="1" s="1"/>
  <c r="CN49" i="5"/>
  <c r="FY47" i="1" s="1"/>
  <c r="CN48" i="5"/>
  <c r="FY46" i="1" s="1"/>
  <c r="CN47" i="5"/>
  <c r="FY45" i="1" s="1"/>
  <c r="CN46" i="5"/>
  <c r="FY44" i="1" s="1"/>
  <c r="CN45" i="5"/>
  <c r="FY43" i="1" s="1"/>
  <c r="CN44" i="5"/>
  <c r="FY42" i="1" s="1"/>
  <c r="CN43" i="5"/>
  <c r="FY41" i="1" s="1"/>
  <c r="CN42" i="5"/>
  <c r="FY40" i="1" s="1"/>
  <c r="CN41" i="5"/>
  <c r="FY39" i="1" s="1"/>
  <c r="CN40" i="5"/>
  <c r="FY38" i="1" s="1"/>
  <c r="CN39" i="5"/>
  <c r="FY37" i="1" s="1"/>
  <c r="CN38" i="5"/>
  <c r="FY36" i="1" s="1"/>
  <c r="CN36" i="5"/>
  <c r="FY34" i="1" s="1"/>
  <c r="CN35" i="5"/>
  <c r="FY33" i="1" s="1"/>
  <c r="CN34" i="5"/>
  <c r="FY32" i="1" s="1"/>
  <c r="CN33" i="5"/>
  <c r="FY31" i="1" s="1"/>
  <c r="CN32" i="5"/>
  <c r="FY30" i="1" s="1"/>
  <c r="CN31" i="5"/>
  <c r="FY29" i="1" s="1"/>
  <c r="CN30" i="5"/>
  <c r="FY28" i="1" s="1"/>
  <c r="CN29" i="5"/>
  <c r="FY27" i="1" s="1"/>
  <c r="CN27" i="5"/>
  <c r="FY25" i="1" s="1"/>
  <c r="CN26" i="5"/>
  <c r="FY24" i="1" s="1"/>
  <c r="CN25" i="5"/>
  <c r="FY23" i="1" s="1"/>
  <c r="CN24" i="5"/>
  <c r="FY22" i="1" s="1"/>
  <c r="CN23" i="5"/>
  <c r="FY21" i="1" s="1"/>
  <c r="CN22" i="5"/>
  <c r="FY20" i="1" s="1"/>
  <c r="CN21" i="5"/>
  <c r="FY19" i="1" s="1"/>
  <c r="CN20" i="5"/>
  <c r="FY18" i="1" s="1"/>
  <c r="CN19" i="5"/>
  <c r="FY17" i="1" s="1"/>
  <c r="CN18" i="5"/>
  <c r="FY16" i="1" s="1"/>
  <c r="CN17" i="5"/>
  <c r="FY15" i="1" s="1"/>
  <c r="CN16" i="5"/>
  <c r="FY14" i="1" s="1"/>
  <c r="CN15" i="5"/>
  <c r="FY13" i="1" s="1"/>
  <c r="CN14" i="5"/>
  <c r="FY12" i="1" s="1"/>
  <c r="CN13" i="5"/>
  <c r="FY11" i="1" s="1"/>
  <c r="CN10" i="5"/>
  <c r="FY8" i="1" s="1"/>
  <c r="CN9" i="5"/>
  <c r="FY7" i="1" s="1"/>
  <c r="CN8" i="5"/>
  <c r="FY6" i="1" s="1"/>
  <c r="CN7" i="5"/>
  <c r="FY5" i="1" s="1"/>
  <c r="CK52" i="5"/>
  <c r="FS50" i="1" s="1"/>
  <c r="CK51" i="5"/>
  <c r="FS49" i="1" s="1"/>
  <c r="CK49" i="5"/>
  <c r="FS47" i="1" s="1"/>
  <c r="CK48" i="5"/>
  <c r="FS46" i="1" s="1"/>
  <c r="CK47" i="5"/>
  <c r="FS45" i="1" s="1"/>
  <c r="CK46" i="5"/>
  <c r="FS44" i="1" s="1"/>
  <c r="CK45" i="5"/>
  <c r="FS43" i="1" s="1"/>
  <c r="CK44" i="5"/>
  <c r="FS42" i="1" s="1"/>
  <c r="CK43" i="5"/>
  <c r="FS41" i="1" s="1"/>
  <c r="CK42" i="5"/>
  <c r="FS40" i="1" s="1"/>
  <c r="CK41" i="5"/>
  <c r="FS39" i="1" s="1"/>
  <c r="CK40" i="5"/>
  <c r="FS38" i="1" s="1"/>
  <c r="CK39" i="5"/>
  <c r="FS37" i="1" s="1"/>
  <c r="CK38" i="5"/>
  <c r="FS36" i="1" s="1"/>
  <c r="CK36" i="5"/>
  <c r="FS34" i="1" s="1"/>
  <c r="CK35" i="5"/>
  <c r="FS33" i="1" s="1"/>
  <c r="CK34" i="5"/>
  <c r="FS32" i="1" s="1"/>
  <c r="CK33" i="5"/>
  <c r="FS31" i="1" s="1"/>
  <c r="CK32" i="5"/>
  <c r="FS30" i="1" s="1"/>
  <c r="CK31" i="5"/>
  <c r="FS29" i="1" s="1"/>
  <c r="CK30" i="5"/>
  <c r="FS28" i="1" s="1"/>
  <c r="CK29" i="5"/>
  <c r="FS27" i="1" s="1"/>
  <c r="CK27" i="5"/>
  <c r="FS25" i="1" s="1"/>
  <c r="CK26" i="5"/>
  <c r="FS24" i="1" s="1"/>
  <c r="CK25" i="5"/>
  <c r="FS23" i="1" s="1"/>
  <c r="CK24" i="5"/>
  <c r="FS22" i="1" s="1"/>
  <c r="CK23" i="5"/>
  <c r="FS21" i="1" s="1"/>
  <c r="CK22" i="5"/>
  <c r="FS20" i="1" s="1"/>
  <c r="CK21" i="5"/>
  <c r="FS19" i="1" s="1"/>
  <c r="CK20" i="5"/>
  <c r="FS18" i="1" s="1"/>
  <c r="CK19" i="5"/>
  <c r="FS17" i="1" s="1"/>
  <c r="CK18" i="5"/>
  <c r="FS16" i="1" s="1"/>
  <c r="CK17" i="5"/>
  <c r="FS15" i="1" s="1"/>
  <c r="CK16" i="5"/>
  <c r="FS14" i="1" s="1"/>
  <c r="CK15" i="5"/>
  <c r="FS13" i="1" s="1"/>
  <c r="CK14" i="5"/>
  <c r="FS12" i="1" s="1"/>
  <c r="CK13" i="5"/>
  <c r="FS11" i="1" s="1"/>
  <c r="CK12" i="5"/>
  <c r="FS10" i="1" s="1"/>
  <c r="CK10" i="5"/>
  <c r="FS8" i="1" s="1"/>
  <c r="CK9" i="5"/>
  <c r="FS7" i="1" s="1"/>
  <c r="CK8" i="5"/>
  <c r="FS6" i="1" s="1"/>
  <c r="CK7" i="5"/>
  <c r="FS5" i="1" s="1"/>
  <c r="CH52" i="5"/>
  <c r="FM50" i="1" s="1"/>
  <c r="CH51" i="5"/>
  <c r="FM49" i="1" s="1"/>
  <c r="CH49" i="5"/>
  <c r="FM47" i="1" s="1"/>
  <c r="CH48" i="5"/>
  <c r="FM46" i="1" s="1"/>
  <c r="CH47" i="5"/>
  <c r="FM45" i="1" s="1"/>
  <c r="CH46" i="5"/>
  <c r="FM44" i="1" s="1"/>
  <c r="CH45" i="5"/>
  <c r="FM43" i="1" s="1"/>
  <c r="CH44" i="5"/>
  <c r="FM42" i="1" s="1"/>
  <c r="CH43" i="5"/>
  <c r="FM41" i="1" s="1"/>
  <c r="CH42" i="5"/>
  <c r="FM40" i="1" s="1"/>
  <c r="CH41" i="5"/>
  <c r="FM39" i="1" s="1"/>
  <c r="CH40" i="5"/>
  <c r="FM38" i="1" s="1"/>
  <c r="CH39" i="5"/>
  <c r="FM37" i="1" s="1"/>
  <c r="CH38" i="5"/>
  <c r="FM36" i="1" s="1"/>
  <c r="CH36" i="5"/>
  <c r="FM34" i="1" s="1"/>
  <c r="CH35" i="5"/>
  <c r="FM33" i="1" s="1"/>
  <c r="CH34" i="5"/>
  <c r="FM32" i="1" s="1"/>
  <c r="CH33" i="5"/>
  <c r="FM31" i="1" s="1"/>
  <c r="CH32" i="5"/>
  <c r="FM30" i="1" s="1"/>
  <c r="CH31" i="5"/>
  <c r="FM29" i="1" s="1"/>
  <c r="CH30" i="5"/>
  <c r="FM28" i="1" s="1"/>
  <c r="CH29" i="5"/>
  <c r="FM27" i="1" s="1"/>
  <c r="CH27" i="5"/>
  <c r="FM25" i="1" s="1"/>
  <c r="CH26" i="5"/>
  <c r="FM24" i="1" s="1"/>
  <c r="CH25" i="5"/>
  <c r="FM23" i="1" s="1"/>
  <c r="CH24" i="5"/>
  <c r="FM22" i="1" s="1"/>
  <c r="CH23" i="5"/>
  <c r="FM21" i="1" s="1"/>
  <c r="CH22" i="5"/>
  <c r="FM20" i="1" s="1"/>
  <c r="CH21" i="5"/>
  <c r="FM19" i="1" s="1"/>
  <c r="CH20" i="5"/>
  <c r="FM18" i="1" s="1"/>
  <c r="CH19" i="5"/>
  <c r="FM17" i="1" s="1"/>
  <c r="CH18" i="5"/>
  <c r="FM16" i="1" s="1"/>
  <c r="CH17" i="5"/>
  <c r="FM15" i="1" s="1"/>
  <c r="CH16" i="5"/>
  <c r="FM14" i="1" s="1"/>
  <c r="CH15" i="5"/>
  <c r="FM13" i="1" s="1"/>
  <c r="CH14" i="5"/>
  <c r="FM12" i="1" s="1"/>
  <c r="CH13" i="5"/>
  <c r="FM11" i="1" s="1"/>
  <c r="CH12" i="5"/>
  <c r="FM10" i="1" s="1"/>
  <c r="CH10" i="5"/>
  <c r="FM8" i="1" s="1"/>
  <c r="CH9" i="5"/>
  <c r="FM7" i="1" s="1"/>
  <c r="CH8" i="5"/>
  <c r="FM6" i="1" s="1"/>
  <c r="CH7" i="5"/>
  <c r="FM5" i="1" s="1"/>
  <c r="CE52" i="5"/>
  <c r="FG50" i="1" s="1"/>
  <c r="CE51" i="5"/>
  <c r="FG49" i="1" s="1"/>
  <c r="CE49" i="5"/>
  <c r="FG47" i="1" s="1"/>
  <c r="CE48" i="5"/>
  <c r="FG46" i="1" s="1"/>
  <c r="CE46" i="5"/>
  <c r="FG44" i="1" s="1"/>
  <c r="CE45" i="5"/>
  <c r="FG43" i="1" s="1"/>
  <c r="CE44" i="5"/>
  <c r="FG42" i="1" s="1"/>
  <c r="CE43" i="5"/>
  <c r="FG41" i="1" s="1"/>
  <c r="CE42" i="5"/>
  <c r="FG40" i="1" s="1"/>
  <c r="CE41" i="5"/>
  <c r="FG39" i="1" s="1"/>
  <c r="CE40" i="5"/>
  <c r="FG38" i="1" s="1"/>
  <c r="CE39" i="5"/>
  <c r="FG37" i="1" s="1"/>
  <c r="CE38" i="5"/>
  <c r="FG36" i="1" s="1"/>
  <c r="CE36" i="5"/>
  <c r="FG34" i="1" s="1"/>
  <c r="CE35" i="5"/>
  <c r="FG33" i="1" s="1"/>
  <c r="CE34" i="5"/>
  <c r="FG32" i="1" s="1"/>
  <c r="CE33" i="5"/>
  <c r="FG31" i="1" s="1"/>
  <c r="CE32" i="5"/>
  <c r="FG30" i="1" s="1"/>
  <c r="CE31" i="5"/>
  <c r="FG29" i="1" s="1"/>
  <c r="CE30" i="5"/>
  <c r="FG28" i="1" s="1"/>
  <c r="CE29" i="5"/>
  <c r="FG27" i="1" s="1"/>
  <c r="CE27" i="5"/>
  <c r="FG25" i="1" s="1"/>
  <c r="CE26" i="5"/>
  <c r="FG24" i="1" s="1"/>
  <c r="CE25" i="5"/>
  <c r="FG23" i="1" s="1"/>
  <c r="CE24" i="5"/>
  <c r="FG22" i="1" s="1"/>
  <c r="CE23" i="5"/>
  <c r="FG21" i="1" s="1"/>
  <c r="CE22" i="5"/>
  <c r="FG20" i="1" s="1"/>
  <c r="CE21" i="5"/>
  <c r="FG19" i="1" s="1"/>
  <c r="CE20" i="5"/>
  <c r="FG18" i="1" s="1"/>
  <c r="CE19" i="5"/>
  <c r="FG17" i="1" s="1"/>
  <c r="CE18" i="5"/>
  <c r="FG16" i="1" s="1"/>
  <c r="CE17" i="5"/>
  <c r="FG15" i="1" s="1"/>
  <c r="CE16" i="5"/>
  <c r="FG14" i="1" s="1"/>
  <c r="CE15" i="5"/>
  <c r="FG13" i="1" s="1"/>
  <c r="CE14" i="5"/>
  <c r="FG12" i="1" s="1"/>
  <c r="CE13" i="5"/>
  <c r="FG11" i="1" s="1"/>
  <c r="CE12" i="5"/>
  <c r="FG10" i="1" s="1"/>
  <c r="CE10" i="5"/>
  <c r="FG8" i="1" s="1"/>
  <c r="CE9" i="5"/>
  <c r="FG7" i="1" s="1"/>
  <c r="CE8" i="5"/>
  <c r="FG6" i="1" s="1"/>
  <c r="CE7" i="5"/>
  <c r="FG5" i="1" s="1"/>
  <c r="CB52" i="5"/>
  <c r="FA50" i="1" s="1"/>
  <c r="CB51" i="5"/>
  <c r="FA49" i="1" s="1"/>
  <c r="CB49" i="5"/>
  <c r="FA47" i="1" s="1"/>
  <c r="CB48" i="5"/>
  <c r="FA46" i="1" s="1"/>
  <c r="CB46" i="5"/>
  <c r="FA44" i="1" s="1"/>
  <c r="CB45" i="5"/>
  <c r="FA43" i="1" s="1"/>
  <c r="CB44" i="5"/>
  <c r="FA42" i="1" s="1"/>
  <c r="CB43" i="5"/>
  <c r="FA41" i="1" s="1"/>
  <c r="CB42" i="5"/>
  <c r="FA40" i="1" s="1"/>
  <c r="CB41" i="5"/>
  <c r="FA39" i="1" s="1"/>
  <c r="CB40" i="5"/>
  <c r="FA38" i="1" s="1"/>
  <c r="CB39" i="5"/>
  <c r="FA37" i="1" s="1"/>
  <c r="CB38" i="5"/>
  <c r="FA36" i="1" s="1"/>
  <c r="CB36" i="5"/>
  <c r="FA34" i="1" s="1"/>
  <c r="CB35" i="5"/>
  <c r="FA33" i="1" s="1"/>
  <c r="CB34" i="5"/>
  <c r="FA32" i="1" s="1"/>
  <c r="CB33" i="5"/>
  <c r="FA31" i="1" s="1"/>
  <c r="CB32" i="5"/>
  <c r="FA30" i="1" s="1"/>
  <c r="CB31" i="5"/>
  <c r="FA29" i="1" s="1"/>
  <c r="CB30" i="5"/>
  <c r="FA28" i="1" s="1"/>
  <c r="CB29" i="5"/>
  <c r="FA27" i="1" s="1"/>
  <c r="CB27" i="5"/>
  <c r="FA25" i="1" s="1"/>
  <c r="CB26" i="5"/>
  <c r="FA24" i="1" s="1"/>
  <c r="CB25" i="5"/>
  <c r="FA23" i="1" s="1"/>
  <c r="CB24" i="5"/>
  <c r="FA22" i="1" s="1"/>
  <c r="CB23" i="5"/>
  <c r="FA21" i="1" s="1"/>
  <c r="CB22" i="5"/>
  <c r="FA20" i="1" s="1"/>
  <c r="CB21" i="5"/>
  <c r="FA19" i="1" s="1"/>
  <c r="CB20" i="5"/>
  <c r="FA18" i="1" s="1"/>
  <c r="CB19" i="5"/>
  <c r="FA17" i="1" s="1"/>
  <c r="CB18" i="5"/>
  <c r="FA16" i="1" s="1"/>
  <c r="CB17" i="5"/>
  <c r="FA15" i="1" s="1"/>
  <c r="CB16" i="5"/>
  <c r="FA14" i="1" s="1"/>
  <c r="CB15" i="5"/>
  <c r="FA13" i="1" s="1"/>
  <c r="CB14" i="5"/>
  <c r="FA12" i="1" s="1"/>
  <c r="CB13" i="5"/>
  <c r="FA11" i="1" s="1"/>
  <c r="CB12" i="5"/>
  <c r="FA10" i="1" s="1"/>
  <c r="CB10" i="5"/>
  <c r="FA8" i="1" s="1"/>
  <c r="CB9" i="5"/>
  <c r="FA7" i="1" s="1"/>
  <c r="CB8" i="5"/>
  <c r="FA6" i="1" s="1"/>
  <c r="CB7" i="5"/>
  <c r="FA5" i="1" s="1"/>
  <c r="BY44" i="5"/>
  <c r="EU42" i="1" s="1"/>
  <c r="BY36" i="5"/>
  <c r="EU34" i="1" s="1"/>
  <c r="BY22" i="5"/>
  <c r="EU20" i="1" s="1"/>
  <c r="BV49" i="5"/>
  <c r="EO47" i="1" s="1"/>
  <c r="BV48" i="5"/>
  <c r="EO46" i="1" s="1"/>
  <c r="BV46" i="5"/>
  <c r="EO44" i="1" s="1"/>
  <c r="BV45" i="5"/>
  <c r="EO43" i="1" s="1"/>
  <c r="BV44" i="5"/>
  <c r="EO42" i="1" s="1"/>
  <c r="BV42" i="5"/>
  <c r="EO40" i="1" s="1"/>
  <c r="BV36" i="5"/>
  <c r="EO34" i="1" s="1"/>
  <c r="BV35" i="5"/>
  <c r="EO33" i="1" s="1"/>
  <c r="BV34" i="5"/>
  <c r="EO32" i="1" s="1"/>
  <c r="BV33" i="5"/>
  <c r="EO31" i="1" s="1"/>
  <c r="BV32" i="5"/>
  <c r="EO30" i="1" s="1"/>
  <c r="BV30" i="5"/>
  <c r="EO28" i="1" s="1"/>
  <c r="BV25" i="5"/>
  <c r="EO23" i="1" s="1"/>
  <c r="BV24" i="5"/>
  <c r="EO22" i="1" s="1"/>
  <c r="BV23" i="5"/>
  <c r="EO21" i="1" s="1"/>
  <c r="BV22" i="5"/>
  <c r="EO20" i="1" s="1"/>
  <c r="BV21" i="5"/>
  <c r="EO19" i="1" s="1"/>
  <c r="BV20" i="5"/>
  <c r="EO18" i="1" s="1"/>
  <c r="BV18" i="5"/>
  <c r="EO16" i="1" s="1"/>
  <c r="BV13" i="5"/>
  <c r="EO11" i="1" s="1"/>
  <c r="BV12" i="5"/>
  <c r="EO10" i="1" s="1"/>
  <c r="BV10" i="5"/>
  <c r="EO8" i="1" s="1"/>
  <c r="BV9" i="5"/>
  <c r="EO7" i="1" s="1"/>
  <c r="BV8" i="5"/>
  <c r="EO6" i="1" s="1"/>
  <c r="BV7" i="5"/>
  <c r="EO5" i="1" s="1"/>
  <c r="BS52" i="5"/>
  <c r="EI50" i="1" s="1"/>
  <c r="BS45" i="5"/>
  <c r="EI43" i="1" s="1"/>
  <c r="BS44" i="5"/>
  <c r="EI42" i="1" s="1"/>
  <c r="BS35" i="5"/>
  <c r="EI33" i="1" s="1"/>
  <c r="BS34" i="5"/>
  <c r="EI32" i="1" s="1"/>
  <c r="BS33" i="5"/>
  <c r="EI31" i="1" s="1"/>
  <c r="BS32" i="5"/>
  <c r="EI30" i="1" s="1"/>
  <c r="BS29" i="5"/>
  <c r="EI27" i="1" s="1"/>
  <c r="BS23" i="5"/>
  <c r="EI21" i="1" s="1"/>
  <c r="BS21" i="5"/>
  <c r="EI19" i="1" s="1"/>
  <c r="BS20" i="5"/>
  <c r="EI18" i="1" s="1"/>
  <c r="BS10" i="5"/>
  <c r="EI8" i="1" s="1"/>
  <c r="BS9" i="5"/>
  <c r="EI7" i="1" s="1"/>
  <c r="BS8" i="5"/>
  <c r="EI6" i="1" s="1"/>
  <c r="BS7" i="5"/>
  <c r="EI5" i="1" s="1"/>
  <c r="BP52" i="5"/>
  <c r="EC50" i="1" s="1"/>
  <c r="BP51" i="5"/>
  <c r="EC49" i="1" s="1"/>
  <c r="BP46" i="5"/>
  <c r="EC44" i="1" s="1"/>
  <c r="BP45" i="5"/>
  <c r="EC43" i="1" s="1"/>
  <c r="BP44" i="5"/>
  <c r="EC42" i="1" s="1"/>
  <c r="BP41" i="5"/>
  <c r="EC39" i="1" s="1"/>
  <c r="BP39" i="5"/>
  <c r="EC37" i="1" s="1"/>
  <c r="BP38" i="5"/>
  <c r="EC36" i="1" s="1"/>
  <c r="BP35" i="5"/>
  <c r="EC33" i="1" s="1"/>
  <c r="BP34" i="5"/>
  <c r="EC32" i="1" s="1"/>
  <c r="BP33" i="5"/>
  <c r="EC31" i="1" s="1"/>
  <c r="BP32" i="5"/>
  <c r="EC30" i="1" s="1"/>
  <c r="BP27" i="5"/>
  <c r="EC25" i="1" s="1"/>
  <c r="BP23" i="5"/>
  <c r="EC21" i="1" s="1"/>
  <c r="BP22" i="5"/>
  <c r="EC20" i="1" s="1"/>
  <c r="BP21" i="5"/>
  <c r="EC19" i="1" s="1"/>
  <c r="BP20" i="5"/>
  <c r="EC18" i="1" s="1"/>
  <c r="BP17" i="5"/>
  <c r="EC15" i="1" s="1"/>
  <c r="BP16" i="5"/>
  <c r="EC14" i="1" s="1"/>
  <c r="BP15" i="5"/>
  <c r="EC13" i="1" s="1"/>
  <c r="BP14" i="5"/>
  <c r="EC12" i="1" s="1"/>
  <c r="BP10" i="5"/>
  <c r="EC8" i="1" s="1"/>
  <c r="BP9" i="5"/>
  <c r="EC7" i="1" s="1"/>
  <c r="BP8" i="5"/>
  <c r="EC6" i="1" s="1"/>
  <c r="BP7" i="5"/>
  <c r="EC5" i="1" s="1"/>
  <c r="BM9" i="5"/>
  <c r="DW7" i="1" s="1"/>
  <c r="BJ49" i="5"/>
  <c r="DQ47" i="1" s="1"/>
  <c r="BJ48" i="5"/>
  <c r="DQ46" i="1" s="1"/>
  <c r="BJ46" i="5"/>
  <c r="DQ44" i="1" s="1"/>
  <c r="BJ45" i="5"/>
  <c r="DQ43" i="1" s="1"/>
  <c r="BJ44" i="5"/>
  <c r="DQ42" i="1" s="1"/>
  <c r="BJ36" i="5"/>
  <c r="BJ35" i="5"/>
  <c r="DQ33" i="1" s="1"/>
  <c r="BJ34" i="5"/>
  <c r="DQ32" i="1" s="1"/>
  <c r="BJ33" i="5"/>
  <c r="BJ32" i="5"/>
  <c r="DQ30" i="1" s="1"/>
  <c r="BJ30" i="5"/>
  <c r="DQ28" i="1" s="1"/>
  <c r="BJ25" i="5"/>
  <c r="DQ23" i="1" s="1"/>
  <c r="BJ24" i="5"/>
  <c r="DQ22" i="1" s="1"/>
  <c r="BJ22" i="5"/>
  <c r="DQ20" i="1" s="1"/>
  <c r="BJ21" i="5"/>
  <c r="BJ20" i="5"/>
  <c r="DQ18" i="1" s="1"/>
  <c r="BJ16" i="5"/>
  <c r="DQ14" i="1" s="1"/>
  <c r="BJ15" i="5"/>
  <c r="DQ13" i="1" s="1"/>
  <c r="BJ12" i="5"/>
  <c r="DQ10" i="1" s="1"/>
  <c r="BJ10" i="5"/>
  <c r="DQ8" i="1" s="1"/>
  <c r="BJ9" i="5"/>
  <c r="DQ7" i="1" s="1"/>
  <c r="BJ8" i="5"/>
  <c r="DQ6" i="1" s="1"/>
  <c r="BJ7" i="5"/>
  <c r="DQ5" i="1" s="1"/>
  <c r="BG46" i="5"/>
  <c r="DK44" i="1" s="1"/>
  <c r="BG45" i="5"/>
  <c r="DK43" i="1" s="1"/>
  <c r="BG44" i="5"/>
  <c r="DK42" i="1" s="1"/>
  <c r="BG41" i="5"/>
  <c r="DK39" i="1" s="1"/>
  <c r="BG38" i="5"/>
  <c r="DK36" i="1" s="1"/>
  <c r="BG35" i="5"/>
  <c r="DK33" i="1" s="1"/>
  <c r="BG34" i="5"/>
  <c r="DK32" i="1" s="1"/>
  <c r="BG33" i="5"/>
  <c r="BG32" i="5"/>
  <c r="DK30" i="1" s="1"/>
  <c r="BG23" i="5"/>
  <c r="DK21" i="1" s="1"/>
  <c r="BG22" i="5"/>
  <c r="DK20" i="1" s="1"/>
  <c r="BG21" i="5"/>
  <c r="BG20" i="5"/>
  <c r="DK18" i="1" s="1"/>
  <c r="BG14" i="5"/>
  <c r="DK12" i="1" s="1"/>
  <c r="BG10" i="5"/>
  <c r="DK8" i="1" s="1"/>
  <c r="BG9" i="5"/>
  <c r="DK7" i="1" s="1"/>
  <c r="BG8" i="5"/>
  <c r="DK6" i="1" s="1"/>
  <c r="BG7" i="5"/>
  <c r="DK5" i="1" s="1"/>
  <c r="BD52" i="5"/>
  <c r="DE50" i="1" s="1"/>
  <c r="BD49" i="5"/>
  <c r="DE47" i="1" s="1"/>
  <c r="BD46" i="5"/>
  <c r="DE44" i="1" s="1"/>
  <c r="BD45" i="5"/>
  <c r="DE43" i="1" s="1"/>
  <c r="BD44" i="5"/>
  <c r="DE42" i="1" s="1"/>
  <c r="BD35" i="5"/>
  <c r="DE33" i="1" s="1"/>
  <c r="BD34" i="5"/>
  <c r="DE32" i="1" s="1"/>
  <c r="BD33" i="5"/>
  <c r="BD32" i="5"/>
  <c r="DE30" i="1" s="1"/>
  <c r="BD25" i="5"/>
  <c r="DE23" i="1" s="1"/>
  <c r="BD23" i="5"/>
  <c r="DE21" i="1" s="1"/>
  <c r="BD22" i="5"/>
  <c r="DE20" i="1" s="1"/>
  <c r="BD21" i="5"/>
  <c r="BD20" i="5"/>
  <c r="DE18" i="1" s="1"/>
  <c r="BD16" i="5"/>
  <c r="DE14" i="1" s="1"/>
  <c r="BD13" i="5"/>
  <c r="BD10" i="5"/>
  <c r="DE8" i="1" s="1"/>
  <c r="BD9" i="5"/>
  <c r="DE7" i="1" s="1"/>
  <c r="BD8" i="5"/>
  <c r="DE6" i="1" s="1"/>
  <c r="BD7" i="5"/>
  <c r="DE5" i="1" s="1"/>
  <c r="BA49" i="5"/>
  <c r="CY47" i="1" s="1"/>
  <c r="BA48" i="5"/>
  <c r="CY46" i="1" s="1"/>
  <c r="BA46" i="5"/>
  <c r="CY44" i="1" s="1"/>
  <c r="BA45" i="5"/>
  <c r="CY43" i="1" s="1"/>
  <c r="BA44" i="5"/>
  <c r="CY42" i="1" s="1"/>
  <c r="BA36" i="5"/>
  <c r="BA35" i="5"/>
  <c r="CY33" i="1" s="1"/>
  <c r="BA34" i="5"/>
  <c r="CY32" i="1" s="1"/>
  <c r="BA33" i="5"/>
  <c r="BA32" i="5"/>
  <c r="CY30" i="1" s="1"/>
  <c r="BA24" i="5"/>
  <c r="CY22" i="1" s="1"/>
  <c r="BA23" i="5"/>
  <c r="CY21" i="1" s="1"/>
  <c r="BA22" i="5"/>
  <c r="CY20" i="1" s="1"/>
  <c r="BA20" i="5"/>
  <c r="CY18" i="1" s="1"/>
  <c r="BA18" i="5"/>
  <c r="CY16" i="1" s="1"/>
  <c r="BA16" i="5"/>
  <c r="CY14" i="1" s="1"/>
  <c r="BA12" i="5"/>
  <c r="CY10" i="1" s="1"/>
  <c r="BA10" i="5"/>
  <c r="CY8" i="1" s="1"/>
  <c r="BA9" i="5"/>
  <c r="CY7" i="1" s="1"/>
  <c r="BA8" i="5"/>
  <c r="CY6" i="1" s="1"/>
  <c r="BA7" i="5"/>
  <c r="CY5" i="1" s="1"/>
  <c r="AX49" i="5"/>
  <c r="CS47" i="1" s="1"/>
  <c r="AX48" i="5"/>
  <c r="CS46" i="1" s="1"/>
  <c r="AX45" i="5"/>
  <c r="CS43" i="1" s="1"/>
  <c r="AX44" i="5"/>
  <c r="CS42" i="1" s="1"/>
  <c r="AX38" i="5"/>
  <c r="CS36" i="1" s="1"/>
  <c r="AX36" i="5"/>
  <c r="AX35" i="5"/>
  <c r="CS33" i="1" s="1"/>
  <c r="AX34" i="5"/>
  <c r="CS32" i="1" s="1"/>
  <c r="AX33" i="5"/>
  <c r="AX32" i="5"/>
  <c r="CS30" i="1" s="1"/>
  <c r="AX24" i="5"/>
  <c r="CS22" i="1" s="1"/>
  <c r="AX23" i="5"/>
  <c r="CS21" i="1" s="1"/>
  <c r="AX22" i="5"/>
  <c r="CS20" i="1" s="1"/>
  <c r="AX21" i="5"/>
  <c r="AX20" i="5"/>
  <c r="CS18" i="1" s="1"/>
  <c r="AX16" i="5"/>
  <c r="CS14" i="1" s="1"/>
  <c r="AX15" i="5"/>
  <c r="CS13" i="1" s="1"/>
  <c r="AX12" i="5"/>
  <c r="CS10" i="1" s="1"/>
  <c r="AX9" i="5"/>
  <c r="CS7" i="1" s="1"/>
  <c r="AX8" i="5"/>
  <c r="CS6" i="1" s="1"/>
  <c r="AX7" i="5"/>
  <c r="CS5" i="1" s="1"/>
  <c r="AU49" i="5"/>
  <c r="CM47" i="1" s="1"/>
  <c r="AU48" i="5"/>
  <c r="CM46" i="1" s="1"/>
  <c r="AU45" i="5"/>
  <c r="CM43" i="1" s="1"/>
  <c r="AU44" i="5"/>
  <c r="CM42" i="1" s="1"/>
  <c r="AU36" i="5"/>
  <c r="AU35" i="5"/>
  <c r="CM33" i="1" s="1"/>
  <c r="AU34" i="5"/>
  <c r="CM32" i="1" s="1"/>
  <c r="AU32" i="5"/>
  <c r="CM30" i="1" s="1"/>
  <c r="AU25" i="5"/>
  <c r="CM23" i="1" s="1"/>
  <c r="AU23" i="5"/>
  <c r="CM21" i="1" s="1"/>
  <c r="AU21" i="5"/>
  <c r="AU20" i="5"/>
  <c r="CM18" i="1" s="1"/>
  <c r="AU13" i="5"/>
  <c r="AU12" i="5"/>
  <c r="CM10" i="1" s="1"/>
  <c r="AU9" i="5"/>
  <c r="CM7" i="1" s="1"/>
  <c r="AU8" i="5"/>
  <c r="CM6" i="1" s="1"/>
  <c r="AU7" i="5"/>
  <c r="CM5" i="1" s="1"/>
  <c r="AR45" i="5"/>
  <c r="CG43" i="1" s="1"/>
  <c r="CG35" i="1"/>
  <c r="AR35" i="5"/>
  <c r="CG33" i="1" s="1"/>
  <c r="AR34" i="5"/>
  <c r="CG32" i="1" s="1"/>
  <c r="AR32" i="5"/>
  <c r="CG30" i="1" s="1"/>
  <c r="AR23" i="5"/>
  <c r="CG21" i="1" s="1"/>
  <c r="AR21" i="5"/>
  <c r="AR20" i="5"/>
  <c r="CG18" i="1" s="1"/>
  <c r="AR13" i="5"/>
  <c r="CG9" i="1"/>
  <c r="AR9" i="5"/>
  <c r="CG7" i="1" s="1"/>
  <c r="AR7" i="5"/>
  <c r="CG5" i="1" s="1"/>
  <c r="AO46" i="5"/>
  <c r="CA44" i="1" s="1"/>
  <c r="AO44" i="5"/>
  <c r="CA42" i="1" s="1"/>
  <c r="AO43" i="5"/>
  <c r="CA41" i="1" s="1"/>
  <c r="AO42" i="5"/>
  <c r="CA40" i="1" s="1"/>
  <c r="AO39" i="5"/>
  <c r="CA37" i="1" s="1"/>
  <c r="AO38" i="5"/>
  <c r="CA36" i="1" s="1"/>
  <c r="AO35" i="5"/>
  <c r="CA33" i="1" s="1"/>
  <c r="AO34" i="5"/>
  <c r="CA32" i="1" s="1"/>
  <c r="AO33" i="5"/>
  <c r="CA31" i="1" s="1"/>
  <c r="AO32" i="5"/>
  <c r="CA30" i="1" s="1"/>
  <c r="AO31" i="5"/>
  <c r="CA29" i="1" s="1"/>
  <c r="AO30" i="5"/>
  <c r="CA28" i="1" s="1"/>
  <c r="AO22" i="5"/>
  <c r="CA20" i="1" s="1"/>
  <c r="AO21" i="5"/>
  <c r="AO20" i="5"/>
  <c r="CA18" i="1" s="1"/>
  <c r="AO19" i="5"/>
  <c r="CA17" i="1" s="1"/>
  <c r="AO18" i="5"/>
  <c r="CA16" i="1" s="1"/>
  <c r="AO14" i="5"/>
  <c r="CA12" i="1" s="1"/>
  <c r="AO10" i="5"/>
  <c r="CA8" i="1" s="1"/>
  <c r="AO9" i="5"/>
  <c r="CA7" i="1" s="1"/>
  <c r="AO8" i="5"/>
  <c r="CA6" i="1" s="1"/>
  <c r="AO7" i="5"/>
  <c r="CA5" i="1" s="1"/>
  <c r="AL46" i="5"/>
  <c r="BU44" i="1" s="1"/>
  <c r="AL45" i="5"/>
  <c r="BU43" i="1" s="1"/>
  <c r="AL44" i="5"/>
  <c r="BU42" i="1" s="1"/>
  <c r="AL35" i="5"/>
  <c r="BU33" i="1" s="1"/>
  <c r="AL34" i="5"/>
  <c r="BU32" i="1" s="1"/>
  <c r="AL33" i="5"/>
  <c r="BU31" i="1" s="1"/>
  <c r="AL32" i="5"/>
  <c r="BU30" i="1" s="1"/>
  <c r="AL30" i="5"/>
  <c r="BU28" i="1" s="1"/>
  <c r="AL22" i="5"/>
  <c r="BU20" i="1" s="1"/>
  <c r="AL21" i="5"/>
  <c r="AL20" i="5"/>
  <c r="BU18" i="1" s="1"/>
  <c r="AL15" i="5"/>
  <c r="BU13" i="1" s="1"/>
  <c r="AL10" i="5"/>
  <c r="BU8" i="1" s="1"/>
  <c r="AL8" i="5"/>
  <c r="BU6" i="1" s="1"/>
  <c r="AL7" i="5"/>
  <c r="BU5" i="1" s="1"/>
  <c r="AI49" i="5"/>
  <c r="BO47" i="1" s="1"/>
  <c r="AI46" i="5"/>
  <c r="BO44" i="1" s="1"/>
  <c r="AI45" i="5"/>
  <c r="BO43" i="1" s="1"/>
  <c r="AI44" i="5"/>
  <c r="BO42" i="1" s="1"/>
  <c r="AI38" i="5"/>
  <c r="BO36" i="1" s="1"/>
  <c r="AI34" i="5"/>
  <c r="BO32" i="1" s="1"/>
  <c r="AI33" i="5"/>
  <c r="BO31" i="1" s="1"/>
  <c r="AI32" i="5"/>
  <c r="BO30" i="1" s="1"/>
  <c r="AI22" i="5"/>
  <c r="BO20" i="1" s="1"/>
  <c r="AI21" i="5"/>
  <c r="AI20" i="5"/>
  <c r="BO18" i="1" s="1"/>
  <c r="AI14" i="5"/>
  <c r="BO12" i="1" s="1"/>
  <c r="AI10" i="5"/>
  <c r="BO8" i="1" s="1"/>
  <c r="AI9" i="5"/>
  <c r="BO7" i="1" s="1"/>
  <c r="AI8" i="5"/>
  <c r="BO6" i="1" s="1"/>
  <c r="AI7" i="5"/>
  <c r="BO5" i="1" s="1"/>
  <c r="AF46" i="5"/>
  <c r="BI44" i="1" s="1"/>
  <c r="AF45" i="5"/>
  <c r="BI43" i="1" s="1"/>
  <c r="AF44" i="5"/>
  <c r="BI42" i="1" s="1"/>
  <c r="AF42" i="5"/>
  <c r="BI40" i="1" s="1"/>
  <c r="AF41" i="5"/>
  <c r="BI39" i="1" s="1"/>
  <c r="AF36" i="5"/>
  <c r="AF35" i="5"/>
  <c r="BI33" i="1" s="1"/>
  <c r="AF34" i="5"/>
  <c r="BI32" i="1" s="1"/>
  <c r="AF33" i="5"/>
  <c r="BI31" i="1" s="1"/>
  <c r="AF32" i="5"/>
  <c r="BI30" i="1" s="1"/>
  <c r="AF30" i="5"/>
  <c r="BI28" i="1" s="1"/>
  <c r="AF29" i="5"/>
  <c r="BI27" i="1" s="1"/>
  <c r="AF23" i="5"/>
  <c r="BI21" i="1" s="1"/>
  <c r="AF22" i="5"/>
  <c r="BI20" i="1" s="1"/>
  <c r="AF18" i="5"/>
  <c r="BI16" i="1" s="1"/>
  <c r="AF17" i="5"/>
  <c r="BI15" i="1" s="1"/>
  <c r="AF10" i="5"/>
  <c r="BI8" i="1" s="1"/>
  <c r="AF9" i="5"/>
  <c r="BI7" i="1" s="1"/>
  <c r="AF8" i="5"/>
  <c r="BI6" i="1" s="1"/>
  <c r="AF7" i="5"/>
  <c r="BI5" i="1" s="1"/>
  <c r="AC45" i="5"/>
  <c r="BC43" i="1" s="1"/>
  <c r="AC44" i="5"/>
  <c r="BC42" i="1" s="1"/>
  <c r="AC36" i="5"/>
  <c r="AC35" i="5"/>
  <c r="BC33" i="1" s="1"/>
  <c r="AC29" i="5"/>
  <c r="BC27" i="1" s="1"/>
  <c r="AC21" i="5"/>
  <c r="AC20" i="5"/>
  <c r="BC18" i="1" s="1"/>
  <c r="AC15" i="5"/>
  <c r="BC13" i="1" s="1"/>
  <c r="AC12" i="5"/>
  <c r="BC10" i="1" s="1"/>
  <c r="AC9" i="5"/>
  <c r="BC7" i="1" s="1"/>
  <c r="AC8" i="5"/>
  <c r="BC6" i="1" s="1"/>
  <c r="AC7" i="5"/>
  <c r="BC5" i="1" s="1"/>
  <c r="Z46" i="5"/>
  <c r="AW44" i="1" s="1"/>
  <c r="Z45" i="5"/>
  <c r="AW43" i="1" s="1"/>
  <c r="Z33" i="5"/>
  <c r="AW31" i="1" s="1"/>
  <c r="Z23" i="5"/>
  <c r="AW21" i="1" s="1"/>
  <c r="Z22" i="5"/>
  <c r="AW20" i="1" s="1"/>
  <c r="Z21" i="5"/>
  <c r="Z13" i="5"/>
  <c r="AW11" i="1" s="1"/>
  <c r="Z12" i="5"/>
  <c r="AW10" i="1" s="1"/>
  <c r="Z9" i="5"/>
  <c r="AW7" i="1" s="1"/>
  <c r="Z7" i="5"/>
  <c r="AW5" i="1" s="1"/>
  <c r="W48" i="5"/>
  <c r="AQ46" i="1" s="1"/>
  <c r="W46" i="5"/>
  <c r="AQ44" i="1" s="1"/>
  <c r="W45" i="5"/>
  <c r="AQ43" i="1" s="1"/>
  <c r="W38" i="5"/>
  <c r="AQ36" i="1" s="1"/>
  <c r="W33" i="5"/>
  <c r="AQ31" i="1" s="1"/>
  <c r="W32" i="5"/>
  <c r="AQ30" i="1" s="1"/>
  <c r="W25" i="5"/>
  <c r="AQ23" i="1" s="1"/>
  <c r="W23" i="5"/>
  <c r="AQ21" i="1" s="1"/>
  <c r="W22" i="5"/>
  <c r="AQ20" i="1" s="1"/>
  <c r="W8" i="5"/>
  <c r="AQ6" i="1" s="1"/>
  <c r="W7" i="5"/>
  <c r="AQ5" i="1" s="1"/>
  <c r="T51" i="5"/>
  <c r="T45" i="5"/>
  <c r="AK43" i="1" s="1"/>
  <c r="T36" i="5"/>
  <c r="AK34" i="1" s="1"/>
  <c r="T35" i="5"/>
  <c r="AK33" i="1" s="1"/>
  <c r="T33" i="5"/>
  <c r="AK31" i="1" s="1"/>
  <c r="T29" i="5"/>
  <c r="AK27" i="1" s="1"/>
  <c r="T27" i="5"/>
  <c r="AK25" i="1" s="1"/>
  <c r="T23" i="5"/>
  <c r="AK21" i="1" s="1"/>
  <c r="T22" i="5"/>
  <c r="AK20" i="1" s="1"/>
  <c r="T20" i="5"/>
  <c r="AK18" i="1" s="1"/>
  <c r="T15" i="5"/>
  <c r="AK13" i="1" s="1"/>
  <c r="T12" i="5"/>
  <c r="AK10" i="1" s="1"/>
  <c r="T10" i="5"/>
  <c r="AK8" i="1" s="1"/>
  <c r="T8" i="5"/>
  <c r="AK6" i="1" s="1"/>
  <c r="K7" i="5"/>
  <c r="N45" i="5"/>
  <c r="Y43" i="1" s="1"/>
  <c r="N39" i="5"/>
  <c r="Y37" i="1" s="1"/>
  <c r="Y35" i="1"/>
  <c r="N33" i="5"/>
  <c r="Y31" i="1" s="1"/>
  <c r="Y26" i="1"/>
  <c r="N15" i="5"/>
  <c r="Y13" i="1" s="1"/>
  <c r="N9" i="5"/>
  <c r="Y7" i="1" s="1"/>
  <c r="K52" i="5"/>
  <c r="K51" i="5"/>
  <c r="K50" i="5"/>
  <c r="K49" i="5"/>
  <c r="K48" i="5"/>
  <c r="K46" i="5"/>
  <c r="K45" i="5"/>
  <c r="K44" i="5"/>
  <c r="K43" i="5"/>
  <c r="K42" i="5"/>
  <c r="K41" i="5"/>
  <c r="K40" i="5"/>
  <c r="K39" i="5"/>
  <c r="K38" i="5"/>
  <c r="K36" i="5"/>
  <c r="K35" i="5"/>
  <c r="K34" i="5"/>
  <c r="K33" i="5"/>
  <c r="K32" i="5"/>
  <c r="K31" i="5"/>
  <c r="K30" i="5"/>
  <c r="K29" i="5"/>
  <c r="K27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0" i="5"/>
  <c r="K9" i="5"/>
  <c r="K8" i="5"/>
  <c r="M45" i="1"/>
  <c r="H44" i="5"/>
  <c r="M42" i="1" s="1"/>
  <c r="H34" i="5"/>
  <c r="M32" i="1" s="1"/>
  <c r="H33" i="5"/>
  <c r="M31" i="1" s="1"/>
  <c r="H29" i="5"/>
  <c r="M27" i="1" s="1"/>
  <c r="H23" i="5"/>
  <c r="M21" i="1" s="1"/>
  <c r="H17" i="5"/>
  <c r="M15" i="1" s="1"/>
  <c r="M9" i="1"/>
  <c r="H7" i="5"/>
  <c r="M5" i="1" s="1"/>
  <c r="E9" i="5"/>
  <c r="G7" i="1" s="1"/>
  <c r="E12" i="5"/>
  <c r="G10" i="1" s="1"/>
  <c r="E22" i="5"/>
  <c r="G20" i="1" s="1"/>
  <c r="E23" i="5"/>
  <c r="G21" i="1" s="1"/>
  <c r="E24" i="5"/>
  <c r="G22" i="1" s="1"/>
  <c r="E33" i="5"/>
  <c r="G31" i="1" s="1"/>
  <c r="G45" i="1"/>
  <c r="C8" i="2"/>
  <c r="C9" i="2"/>
  <c r="C10" i="2"/>
  <c r="C14" i="2"/>
  <c r="C15" i="2"/>
  <c r="C16" i="2"/>
  <c r="C17" i="2"/>
  <c r="C18" i="2"/>
  <c r="C19" i="2"/>
  <c r="C20" i="2"/>
  <c r="C21" i="2"/>
  <c r="C22" i="2"/>
  <c r="F22" i="2" s="1"/>
  <c r="H20" i="1" s="1"/>
  <c r="C24" i="2"/>
  <c r="C25" i="2"/>
  <c r="C29" i="2"/>
  <c r="C30" i="2"/>
  <c r="C31" i="2"/>
  <c r="C32" i="2"/>
  <c r="C33" i="2"/>
  <c r="C34" i="2"/>
  <c r="C35" i="2"/>
  <c r="C36" i="2"/>
  <c r="C38" i="2"/>
  <c r="C40" i="2"/>
  <c r="C41" i="2"/>
  <c r="C42" i="2"/>
  <c r="C44" i="2"/>
  <c r="C45" i="2"/>
  <c r="C46" i="2"/>
  <c r="C48" i="2"/>
  <c r="C49" i="2"/>
  <c r="C50" i="2"/>
  <c r="C51" i="2"/>
  <c r="C52" i="2"/>
  <c r="C7" i="2"/>
  <c r="D8" i="4"/>
  <c r="D9" i="4"/>
  <c r="D10" i="4"/>
  <c r="E12" i="4"/>
  <c r="F12" i="4" s="1"/>
  <c r="F10" i="1" s="1"/>
  <c r="D13" i="4"/>
  <c r="D14" i="4"/>
  <c r="D15" i="4"/>
  <c r="D16" i="4"/>
  <c r="D17" i="4"/>
  <c r="D18" i="4"/>
  <c r="D19" i="4"/>
  <c r="D20" i="4"/>
  <c r="D21" i="4"/>
  <c r="D22" i="4"/>
  <c r="D24" i="4"/>
  <c r="D25" i="4"/>
  <c r="D29" i="4"/>
  <c r="D30" i="4"/>
  <c r="D31" i="4"/>
  <c r="D32" i="4"/>
  <c r="D33" i="4"/>
  <c r="D34" i="4"/>
  <c r="D35" i="4"/>
  <c r="D36" i="4"/>
  <c r="D38" i="4"/>
  <c r="D40" i="4"/>
  <c r="D41" i="4"/>
  <c r="D42" i="4"/>
  <c r="D44" i="4"/>
  <c r="D45" i="4"/>
  <c r="D46" i="4"/>
  <c r="D48" i="4"/>
  <c r="D49" i="4"/>
  <c r="D50" i="4"/>
  <c r="D51" i="4"/>
  <c r="D52" i="4"/>
  <c r="D7" i="4"/>
  <c r="C8" i="4"/>
  <c r="E8" i="4" s="1"/>
  <c r="F8" i="4" s="1"/>
  <c r="F6" i="1" s="1"/>
  <c r="C9" i="4"/>
  <c r="E9" i="4" s="1"/>
  <c r="F9" i="4" s="1"/>
  <c r="F7" i="1" s="1"/>
  <c r="C10" i="4"/>
  <c r="C13" i="4"/>
  <c r="C14" i="4"/>
  <c r="E14" i="4" s="1"/>
  <c r="F14" i="4" s="1"/>
  <c r="F12" i="1" s="1"/>
  <c r="C15" i="4"/>
  <c r="C16" i="4"/>
  <c r="C17" i="4"/>
  <c r="C18" i="4"/>
  <c r="C19" i="4"/>
  <c r="C20" i="4"/>
  <c r="E20" i="4" s="1"/>
  <c r="F20" i="4" s="1"/>
  <c r="F18" i="1" s="1"/>
  <c r="C21" i="4"/>
  <c r="C22" i="4"/>
  <c r="C24" i="4"/>
  <c r="C25" i="4"/>
  <c r="C29" i="4"/>
  <c r="C30" i="4"/>
  <c r="C31" i="4"/>
  <c r="C32" i="4"/>
  <c r="C33" i="4"/>
  <c r="E33" i="4" s="1"/>
  <c r="F33" i="4" s="1"/>
  <c r="F31" i="1" s="1"/>
  <c r="C34" i="4"/>
  <c r="C35" i="4"/>
  <c r="C36" i="4"/>
  <c r="E36" i="4" s="1"/>
  <c r="C38" i="4"/>
  <c r="C40" i="4"/>
  <c r="C41" i="4"/>
  <c r="C42" i="4"/>
  <c r="C44" i="4"/>
  <c r="C45" i="4"/>
  <c r="E45" i="4" s="1"/>
  <c r="F45" i="4" s="1"/>
  <c r="F43" i="1" s="1"/>
  <c r="C46" i="4"/>
  <c r="C48" i="4"/>
  <c r="C49" i="4"/>
  <c r="E49" i="4" s="1"/>
  <c r="F49" i="4" s="1"/>
  <c r="F47" i="1" s="1"/>
  <c r="C50" i="4"/>
  <c r="C51" i="4"/>
  <c r="C52" i="4"/>
  <c r="C7" i="4"/>
  <c r="E7" i="4" s="1"/>
  <c r="F7" i="4" s="1"/>
  <c r="F5" i="1" s="1"/>
  <c r="FU7" i="4"/>
  <c r="FV7" i="4" s="1"/>
  <c r="JD5" i="1" s="1"/>
  <c r="FQ7" i="4"/>
  <c r="FR7" i="4" s="1"/>
  <c r="IX5" i="1" s="1"/>
  <c r="FU52" i="4"/>
  <c r="FV52" i="4" s="1"/>
  <c r="JD50" i="1" s="1"/>
  <c r="FU51" i="4"/>
  <c r="FV51" i="4" s="1"/>
  <c r="JD49" i="1" s="1"/>
  <c r="FU50" i="4"/>
  <c r="FV50" i="4" s="1"/>
  <c r="JD48" i="1" s="1"/>
  <c r="FU49" i="4"/>
  <c r="FV49" i="4" s="1"/>
  <c r="JD47" i="1" s="1"/>
  <c r="FU48" i="4"/>
  <c r="FV48" i="4" s="1"/>
  <c r="JD46" i="1" s="1"/>
  <c r="FU46" i="4"/>
  <c r="FV46" i="4" s="1"/>
  <c r="JD44" i="1" s="1"/>
  <c r="FU45" i="4"/>
  <c r="FV45" i="4" s="1"/>
  <c r="JD43" i="1" s="1"/>
  <c r="FU44" i="4"/>
  <c r="FV44" i="4" s="1"/>
  <c r="JD42" i="1" s="1"/>
  <c r="FU43" i="4"/>
  <c r="FV43" i="4" s="1"/>
  <c r="JD41" i="1" s="1"/>
  <c r="FU42" i="4"/>
  <c r="FV42" i="4" s="1"/>
  <c r="JD40" i="1" s="1"/>
  <c r="FU41" i="4"/>
  <c r="FV41" i="4" s="1"/>
  <c r="JD39" i="1" s="1"/>
  <c r="FU40" i="4"/>
  <c r="FV40" i="4" s="1"/>
  <c r="JD38" i="1" s="1"/>
  <c r="FU39" i="4"/>
  <c r="FV39" i="4" s="1"/>
  <c r="JD37" i="1" s="1"/>
  <c r="FU38" i="4"/>
  <c r="FV38" i="4" s="1"/>
  <c r="JD36" i="1" s="1"/>
  <c r="FU36" i="4"/>
  <c r="FV36" i="4" s="1"/>
  <c r="JD34" i="1" s="1"/>
  <c r="FU35" i="4"/>
  <c r="FV35" i="4" s="1"/>
  <c r="JD33" i="1" s="1"/>
  <c r="FU34" i="4"/>
  <c r="FV34" i="4" s="1"/>
  <c r="JD32" i="1" s="1"/>
  <c r="FU33" i="4"/>
  <c r="FV33" i="4" s="1"/>
  <c r="JD31" i="1" s="1"/>
  <c r="FU32" i="4"/>
  <c r="FV32" i="4" s="1"/>
  <c r="JD30" i="1" s="1"/>
  <c r="FU31" i="4"/>
  <c r="FV31" i="4" s="1"/>
  <c r="JD29" i="1" s="1"/>
  <c r="FU30" i="4"/>
  <c r="FV30" i="4" s="1"/>
  <c r="JD28" i="1" s="1"/>
  <c r="FU29" i="4"/>
  <c r="FV29" i="4" s="1"/>
  <c r="JD27" i="1" s="1"/>
  <c r="FU28" i="4"/>
  <c r="FV28" i="4" s="1"/>
  <c r="JD26" i="1" s="1"/>
  <c r="FU27" i="4"/>
  <c r="FV27" i="4" s="1"/>
  <c r="JD25" i="1" s="1"/>
  <c r="FU26" i="4"/>
  <c r="FV26" i="4" s="1"/>
  <c r="JD24" i="1" s="1"/>
  <c r="FU25" i="4"/>
  <c r="FV25" i="4" s="1"/>
  <c r="JD23" i="1" s="1"/>
  <c r="FU24" i="4"/>
  <c r="FV24" i="4" s="1"/>
  <c r="JD22" i="1" s="1"/>
  <c r="FU23" i="4"/>
  <c r="FV23" i="4" s="1"/>
  <c r="JD21" i="1" s="1"/>
  <c r="FU22" i="4"/>
  <c r="FV22" i="4" s="1"/>
  <c r="JD20" i="1" s="1"/>
  <c r="FU21" i="4"/>
  <c r="FV21" i="4" s="1"/>
  <c r="JD19" i="1" s="1"/>
  <c r="FU20" i="4"/>
  <c r="FV20" i="4" s="1"/>
  <c r="JD18" i="1" s="1"/>
  <c r="FU19" i="4"/>
  <c r="FV19" i="4" s="1"/>
  <c r="JD17" i="1" s="1"/>
  <c r="FU18" i="4"/>
  <c r="FV18" i="4" s="1"/>
  <c r="JD16" i="1" s="1"/>
  <c r="FU17" i="4"/>
  <c r="FV17" i="4" s="1"/>
  <c r="JD15" i="1" s="1"/>
  <c r="FU16" i="4"/>
  <c r="FV16" i="4" s="1"/>
  <c r="JD14" i="1" s="1"/>
  <c r="FU15" i="4"/>
  <c r="FV15" i="4" s="1"/>
  <c r="JD13" i="1" s="1"/>
  <c r="FU14" i="4"/>
  <c r="FV14" i="4" s="1"/>
  <c r="JD12" i="1" s="1"/>
  <c r="FU13" i="4"/>
  <c r="FV13" i="4" s="1"/>
  <c r="JD11" i="1" s="1"/>
  <c r="FU10" i="4"/>
  <c r="FV10" i="4" s="1"/>
  <c r="JD8" i="1" s="1"/>
  <c r="FU9" i="4"/>
  <c r="FV9" i="4" s="1"/>
  <c r="JD7" i="1" s="1"/>
  <c r="FU8" i="4"/>
  <c r="FV8" i="4" s="1"/>
  <c r="JD6" i="1" s="1"/>
  <c r="FQ52" i="4"/>
  <c r="FR52" i="4" s="1"/>
  <c r="IX50" i="1" s="1"/>
  <c r="FQ51" i="4"/>
  <c r="FR51" i="4" s="1"/>
  <c r="IX49" i="1" s="1"/>
  <c r="FQ50" i="4"/>
  <c r="FR50" i="4" s="1"/>
  <c r="IX48" i="1" s="1"/>
  <c r="FQ49" i="4"/>
  <c r="FR49" i="4" s="1"/>
  <c r="IX47" i="1" s="1"/>
  <c r="FQ48" i="4"/>
  <c r="FR48" i="4" s="1"/>
  <c r="IX46" i="1" s="1"/>
  <c r="FQ46" i="4"/>
  <c r="FR46" i="4" s="1"/>
  <c r="IX44" i="1" s="1"/>
  <c r="FQ45" i="4"/>
  <c r="FR45" i="4" s="1"/>
  <c r="IX43" i="1" s="1"/>
  <c r="FQ44" i="4"/>
  <c r="FR44" i="4" s="1"/>
  <c r="IX42" i="1" s="1"/>
  <c r="FQ43" i="4"/>
  <c r="FR43" i="4" s="1"/>
  <c r="IX41" i="1" s="1"/>
  <c r="FQ42" i="4"/>
  <c r="FR42" i="4" s="1"/>
  <c r="IX40" i="1" s="1"/>
  <c r="FQ41" i="4"/>
  <c r="FR41" i="4" s="1"/>
  <c r="IX39" i="1" s="1"/>
  <c r="FQ40" i="4"/>
  <c r="FR40" i="4" s="1"/>
  <c r="IX38" i="1" s="1"/>
  <c r="FQ39" i="4"/>
  <c r="FR39" i="4" s="1"/>
  <c r="IX37" i="1" s="1"/>
  <c r="FQ38" i="4"/>
  <c r="FR38" i="4" s="1"/>
  <c r="IX36" i="1" s="1"/>
  <c r="FQ36" i="4"/>
  <c r="FR36" i="4" s="1"/>
  <c r="IX34" i="1" s="1"/>
  <c r="FQ35" i="4"/>
  <c r="FR35" i="4" s="1"/>
  <c r="IX33" i="1" s="1"/>
  <c r="FQ34" i="4"/>
  <c r="FR34" i="4" s="1"/>
  <c r="IX32" i="1" s="1"/>
  <c r="FQ33" i="4"/>
  <c r="FR33" i="4" s="1"/>
  <c r="IX31" i="1" s="1"/>
  <c r="FQ32" i="4"/>
  <c r="FR32" i="4" s="1"/>
  <c r="IX30" i="1" s="1"/>
  <c r="FQ31" i="4"/>
  <c r="FR31" i="4" s="1"/>
  <c r="IX29" i="1" s="1"/>
  <c r="FQ30" i="4"/>
  <c r="FR30" i="4" s="1"/>
  <c r="IX28" i="1" s="1"/>
  <c r="FQ29" i="4"/>
  <c r="FR29" i="4" s="1"/>
  <c r="IX27" i="1" s="1"/>
  <c r="FQ28" i="4"/>
  <c r="FR28" i="4" s="1"/>
  <c r="IX26" i="1" s="1"/>
  <c r="FQ27" i="4"/>
  <c r="FR27" i="4" s="1"/>
  <c r="IX25" i="1" s="1"/>
  <c r="FQ26" i="4"/>
  <c r="FR26" i="4" s="1"/>
  <c r="IX24" i="1" s="1"/>
  <c r="FQ25" i="4"/>
  <c r="FR25" i="4" s="1"/>
  <c r="IX23" i="1" s="1"/>
  <c r="FQ24" i="4"/>
  <c r="FR24" i="4" s="1"/>
  <c r="IX22" i="1" s="1"/>
  <c r="FQ23" i="4"/>
  <c r="FR23" i="4" s="1"/>
  <c r="IX21" i="1" s="1"/>
  <c r="FQ22" i="4"/>
  <c r="FR22" i="4" s="1"/>
  <c r="IX20" i="1" s="1"/>
  <c r="FQ21" i="4"/>
  <c r="FR21" i="4" s="1"/>
  <c r="IX19" i="1" s="1"/>
  <c r="FQ20" i="4"/>
  <c r="FR20" i="4" s="1"/>
  <c r="IX18" i="1" s="1"/>
  <c r="FQ19" i="4"/>
  <c r="FR19" i="4" s="1"/>
  <c r="IX17" i="1" s="1"/>
  <c r="FQ18" i="4"/>
  <c r="FR18" i="4" s="1"/>
  <c r="IX16" i="1" s="1"/>
  <c r="FQ17" i="4"/>
  <c r="FR17" i="4" s="1"/>
  <c r="IX15" i="1" s="1"/>
  <c r="FQ16" i="4"/>
  <c r="FR16" i="4" s="1"/>
  <c r="IX14" i="1" s="1"/>
  <c r="FQ15" i="4"/>
  <c r="FR15" i="4" s="1"/>
  <c r="IX13" i="1" s="1"/>
  <c r="FQ14" i="4"/>
  <c r="FR14" i="4" s="1"/>
  <c r="IX12" i="1" s="1"/>
  <c r="FQ13" i="4"/>
  <c r="FR13" i="4" s="1"/>
  <c r="IX11" i="1" s="1"/>
  <c r="FQ12" i="4"/>
  <c r="FR12" i="4" s="1"/>
  <c r="IX10" i="1" s="1"/>
  <c r="FQ10" i="4"/>
  <c r="FR10" i="4" s="1"/>
  <c r="IX8" i="1" s="1"/>
  <c r="FQ9" i="4"/>
  <c r="FR9" i="4" s="1"/>
  <c r="IX7" i="1" s="1"/>
  <c r="FQ8" i="4"/>
  <c r="FR8" i="4" s="1"/>
  <c r="IX6" i="1" s="1"/>
  <c r="FM52" i="4"/>
  <c r="FN52" i="4" s="1"/>
  <c r="IR50" i="1" s="1"/>
  <c r="FM51" i="4"/>
  <c r="FN51" i="4" s="1"/>
  <c r="IR49" i="1" s="1"/>
  <c r="FM50" i="4"/>
  <c r="FN50" i="4" s="1"/>
  <c r="IR48" i="1" s="1"/>
  <c r="FM49" i="4"/>
  <c r="FN49" i="4" s="1"/>
  <c r="IR47" i="1" s="1"/>
  <c r="FM48" i="4"/>
  <c r="FN48" i="4" s="1"/>
  <c r="IR46" i="1" s="1"/>
  <c r="FM46" i="4"/>
  <c r="FN46" i="4" s="1"/>
  <c r="IR44" i="1" s="1"/>
  <c r="FM45" i="4"/>
  <c r="FN45" i="4" s="1"/>
  <c r="IR43" i="1" s="1"/>
  <c r="FM44" i="4"/>
  <c r="FN44" i="4" s="1"/>
  <c r="IR42" i="1" s="1"/>
  <c r="FM43" i="4"/>
  <c r="FN43" i="4" s="1"/>
  <c r="IR41" i="1" s="1"/>
  <c r="FM42" i="4"/>
  <c r="FN42" i="4" s="1"/>
  <c r="IR40" i="1" s="1"/>
  <c r="FM41" i="4"/>
  <c r="FN41" i="4" s="1"/>
  <c r="IR39" i="1" s="1"/>
  <c r="FM40" i="4"/>
  <c r="FN40" i="4" s="1"/>
  <c r="IR38" i="1" s="1"/>
  <c r="FM39" i="4"/>
  <c r="FN39" i="4" s="1"/>
  <c r="IR37" i="1" s="1"/>
  <c r="FM38" i="4"/>
  <c r="FN38" i="4" s="1"/>
  <c r="IR36" i="1" s="1"/>
  <c r="FM36" i="4"/>
  <c r="FN36" i="4" s="1"/>
  <c r="IR34" i="1" s="1"/>
  <c r="FM35" i="4"/>
  <c r="FN35" i="4" s="1"/>
  <c r="IR33" i="1" s="1"/>
  <c r="FM34" i="4"/>
  <c r="FN34" i="4" s="1"/>
  <c r="IR32" i="1" s="1"/>
  <c r="FM33" i="4"/>
  <c r="FN33" i="4" s="1"/>
  <c r="IR31" i="1" s="1"/>
  <c r="FM32" i="4"/>
  <c r="FN32" i="4" s="1"/>
  <c r="IR30" i="1" s="1"/>
  <c r="FM31" i="4"/>
  <c r="FN31" i="4" s="1"/>
  <c r="IR29" i="1" s="1"/>
  <c r="FM30" i="4"/>
  <c r="FN30" i="4" s="1"/>
  <c r="IR28" i="1" s="1"/>
  <c r="FM29" i="4"/>
  <c r="FN29" i="4" s="1"/>
  <c r="IR27" i="1" s="1"/>
  <c r="FM28" i="4"/>
  <c r="FN28" i="4" s="1"/>
  <c r="IR26" i="1" s="1"/>
  <c r="FM27" i="4"/>
  <c r="FN27" i="4" s="1"/>
  <c r="IR25" i="1" s="1"/>
  <c r="FM26" i="4"/>
  <c r="FN26" i="4" s="1"/>
  <c r="IR24" i="1" s="1"/>
  <c r="FM25" i="4"/>
  <c r="FN25" i="4" s="1"/>
  <c r="IR23" i="1" s="1"/>
  <c r="FM24" i="4"/>
  <c r="FN24" i="4" s="1"/>
  <c r="IR22" i="1" s="1"/>
  <c r="FM23" i="4"/>
  <c r="FN23" i="4" s="1"/>
  <c r="IR21" i="1" s="1"/>
  <c r="FM22" i="4"/>
  <c r="FN22" i="4" s="1"/>
  <c r="IR20" i="1" s="1"/>
  <c r="FM21" i="4"/>
  <c r="FN21" i="4" s="1"/>
  <c r="IR19" i="1" s="1"/>
  <c r="FM20" i="4"/>
  <c r="FN20" i="4" s="1"/>
  <c r="IR18" i="1" s="1"/>
  <c r="FM19" i="4"/>
  <c r="FN19" i="4" s="1"/>
  <c r="IR17" i="1" s="1"/>
  <c r="FM18" i="4"/>
  <c r="FN18" i="4" s="1"/>
  <c r="IR16" i="1" s="1"/>
  <c r="FM17" i="4"/>
  <c r="FN17" i="4" s="1"/>
  <c r="IR15" i="1" s="1"/>
  <c r="FM16" i="4"/>
  <c r="FN16" i="4" s="1"/>
  <c r="IR14" i="1" s="1"/>
  <c r="FM15" i="4"/>
  <c r="FN15" i="4" s="1"/>
  <c r="IR13" i="1" s="1"/>
  <c r="FM14" i="4"/>
  <c r="FN14" i="4" s="1"/>
  <c r="IR12" i="1" s="1"/>
  <c r="FM13" i="4"/>
  <c r="FN13" i="4" s="1"/>
  <c r="IR11" i="1" s="1"/>
  <c r="FM12" i="4"/>
  <c r="FN12" i="4" s="1"/>
  <c r="IR10" i="1" s="1"/>
  <c r="FM10" i="4"/>
  <c r="FN10" i="4" s="1"/>
  <c r="IR8" i="1" s="1"/>
  <c r="FM9" i="4"/>
  <c r="FN9" i="4" s="1"/>
  <c r="IR7" i="1" s="1"/>
  <c r="FM8" i="4"/>
  <c r="FN8" i="4" s="1"/>
  <c r="IR6" i="1" s="1"/>
  <c r="FM7" i="4"/>
  <c r="FN7" i="4" s="1"/>
  <c r="IR5" i="1" s="1"/>
  <c r="FI36" i="4"/>
  <c r="FJ36" i="4" s="1"/>
  <c r="IL34" i="1" s="1"/>
  <c r="FI35" i="4"/>
  <c r="FJ35" i="4" s="1"/>
  <c r="IL33" i="1" s="1"/>
  <c r="FI34" i="4"/>
  <c r="FJ34" i="4" s="1"/>
  <c r="IL32" i="1" s="1"/>
  <c r="FI33" i="4"/>
  <c r="FJ33" i="4" s="1"/>
  <c r="IL31" i="1" s="1"/>
  <c r="FI32" i="4"/>
  <c r="FJ32" i="4" s="1"/>
  <c r="IL30" i="1" s="1"/>
  <c r="FI31" i="4"/>
  <c r="FJ31" i="4" s="1"/>
  <c r="IL29" i="1" s="1"/>
  <c r="FI30" i="4"/>
  <c r="FJ30" i="4" s="1"/>
  <c r="IL28" i="1" s="1"/>
  <c r="FI29" i="4"/>
  <c r="FJ29" i="4" s="1"/>
  <c r="IL27" i="1" s="1"/>
  <c r="FI28" i="4"/>
  <c r="FJ28" i="4" s="1"/>
  <c r="IL26" i="1" s="1"/>
  <c r="FI27" i="4"/>
  <c r="FJ27" i="4" s="1"/>
  <c r="IL25" i="1" s="1"/>
  <c r="FI26" i="4"/>
  <c r="FJ26" i="4" s="1"/>
  <c r="IL24" i="1" s="1"/>
  <c r="FI25" i="4"/>
  <c r="FJ25" i="4" s="1"/>
  <c r="IL23" i="1" s="1"/>
  <c r="FI24" i="4"/>
  <c r="FJ24" i="4" s="1"/>
  <c r="IL22" i="1" s="1"/>
  <c r="FI23" i="4"/>
  <c r="FJ23" i="4" s="1"/>
  <c r="IL21" i="1" s="1"/>
  <c r="FI22" i="4"/>
  <c r="FJ22" i="4" s="1"/>
  <c r="IL20" i="1" s="1"/>
  <c r="FI21" i="4"/>
  <c r="FJ21" i="4" s="1"/>
  <c r="IL19" i="1" s="1"/>
  <c r="FI20" i="4"/>
  <c r="FJ20" i="4" s="1"/>
  <c r="IL18" i="1" s="1"/>
  <c r="FI19" i="4"/>
  <c r="FJ19" i="4" s="1"/>
  <c r="IL17" i="1" s="1"/>
  <c r="FI18" i="4"/>
  <c r="FJ18" i="4" s="1"/>
  <c r="IL16" i="1" s="1"/>
  <c r="FI17" i="4"/>
  <c r="FJ17" i="4" s="1"/>
  <c r="IL15" i="1" s="1"/>
  <c r="FI16" i="4"/>
  <c r="FJ16" i="4" s="1"/>
  <c r="IL14" i="1" s="1"/>
  <c r="FI15" i="4"/>
  <c r="FJ15" i="4" s="1"/>
  <c r="IL13" i="1" s="1"/>
  <c r="FI14" i="4"/>
  <c r="FJ14" i="4" s="1"/>
  <c r="IL12" i="1" s="1"/>
  <c r="FI13" i="4"/>
  <c r="FJ13" i="4" s="1"/>
  <c r="IL11" i="1" s="1"/>
  <c r="FI12" i="4"/>
  <c r="FJ12" i="4" s="1"/>
  <c r="IL10" i="1" s="1"/>
  <c r="FI10" i="4"/>
  <c r="FJ10" i="4" s="1"/>
  <c r="IL8" i="1" s="1"/>
  <c r="FI9" i="4"/>
  <c r="FJ9" i="4" s="1"/>
  <c r="IL7" i="1" s="1"/>
  <c r="FI8" i="4"/>
  <c r="FJ8" i="4" s="1"/>
  <c r="IL6" i="1" s="1"/>
  <c r="FI7" i="4"/>
  <c r="FJ7" i="4" s="1"/>
  <c r="IL5" i="1" s="1"/>
  <c r="FE52" i="4"/>
  <c r="FF52" i="4" s="1"/>
  <c r="IF50" i="1" s="1"/>
  <c r="FE51" i="4"/>
  <c r="FF51" i="4" s="1"/>
  <c r="IF49" i="1" s="1"/>
  <c r="FE50" i="4"/>
  <c r="FF50" i="4" s="1"/>
  <c r="IF48" i="1" s="1"/>
  <c r="FE49" i="4"/>
  <c r="FF49" i="4" s="1"/>
  <c r="IF47" i="1" s="1"/>
  <c r="FE48" i="4"/>
  <c r="FF48" i="4" s="1"/>
  <c r="IF46" i="1" s="1"/>
  <c r="FE46" i="4"/>
  <c r="FF46" i="4" s="1"/>
  <c r="IF44" i="1" s="1"/>
  <c r="FE45" i="4"/>
  <c r="FF45" i="4" s="1"/>
  <c r="IF43" i="1" s="1"/>
  <c r="FE44" i="4"/>
  <c r="FF44" i="4" s="1"/>
  <c r="IF42" i="1" s="1"/>
  <c r="FE43" i="4"/>
  <c r="FF43" i="4" s="1"/>
  <c r="IF41" i="1" s="1"/>
  <c r="FE42" i="4"/>
  <c r="FF42" i="4" s="1"/>
  <c r="IF40" i="1" s="1"/>
  <c r="FE41" i="4"/>
  <c r="FF41" i="4" s="1"/>
  <c r="IF39" i="1" s="1"/>
  <c r="FE40" i="4"/>
  <c r="FF40" i="4" s="1"/>
  <c r="IF38" i="1" s="1"/>
  <c r="FE39" i="4"/>
  <c r="FF39" i="4" s="1"/>
  <c r="IF37" i="1" s="1"/>
  <c r="FE38" i="4"/>
  <c r="FF38" i="4" s="1"/>
  <c r="IF36" i="1" s="1"/>
  <c r="FE36" i="4"/>
  <c r="FF36" i="4" s="1"/>
  <c r="IF34" i="1" s="1"/>
  <c r="FE35" i="4"/>
  <c r="FF35" i="4" s="1"/>
  <c r="IF33" i="1" s="1"/>
  <c r="FE34" i="4"/>
  <c r="FF34" i="4" s="1"/>
  <c r="IF32" i="1" s="1"/>
  <c r="FE33" i="4"/>
  <c r="FF33" i="4" s="1"/>
  <c r="IF31" i="1" s="1"/>
  <c r="FE32" i="4"/>
  <c r="FF32" i="4" s="1"/>
  <c r="IF30" i="1" s="1"/>
  <c r="FE31" i="4"/>
  <c r="FF31" i="4" s="1"/>
  <c r="IF29" i="1" s="1"/>
  <c r="FE30" i="4"/>
  <c r="FF30" i="4" s="1"/>
  <c r="IF28" i="1" s="1"/>
  <c r="FE29" i="4"/>
  <c r="FF29" i="4" s="1"/>
  <c r="IF27" i="1" s="1"/>
  <c r="FE28" i="4"/>
  <c r="FF28" i="4" s="1"/>
  <c r="IF26" i="1" s="1"/>
  <c r="FE27" i="4"/>
  <c r="FF27" i="4" s="1"/>
  <c r="IF25" i="1" s="1"/>
  <c r="FE26" i="4"/>
  <c r="FF26" i="4" s="1"/>
  <c r="IF24" i="1" s="1"/>
  <c r="FE25" i="4"/>
  <c r="FF25" i="4" s="1"/>
  <c r="IF23" i="1" s="1"/>
  <c r="FE24" i="4"/>
  <c r="FF24" i="4" s="1"/>
  <c r="IF22" i="1" s="1"/>
  <c r="FE23" i="4"/>
  <c r="FF23" i="4" s="1"/>
  <c r="IF21" i="1" s="1"/>
  <c r="FE22" i="4"/>
  <c r="FF22" i="4" s="1"/>
  <c r="IF20" i="1" s="1"/>
  <c r="FE21" i="4"/>
  <c r="FF21" i="4" s="1"/>
  <c r="IF19" i="1" s="1"/>
  <c r="FE20" i="4"/>
  <c r="FF20" i="4" s="1"/>
  <c r="IF18" i="1" s="1"/>
  <c r="FE19" i="4"/>
  <c r="FF19" i="4" s="1"/>
  <c r="IF17" i="1" s="1"/>
  <c r="FE18" i="4"/>
  <c r="FF18" i="4" s="1"/>
  <c r="IF16" i="1" s="1"/>
  <c r="FE17" i="4"/>
  <c r="FF17" i="4" s="1"/>
  <c r="IF15" i="1" s="1"/>
  <c r="FE16" i="4"/>
  <c r="FF16" i="4" s="1"/>
  <c r="IF14" i="1" s="1"/>
  <c r="FE15" i="4"/>
  <c r="FF15" i="4" s="1"/>
  <c r="IF13" i="1" s="1"/>
  <c r="FE14" i="4"/>
  <c r="FF14" i="4" s="1"/>
  <c r="IF12" i="1" s="1"/>
  <c r="FE13" i="4"/>
  <c r="FF13" i="4" s="1"/>
  <c r="IF11" i="1" s="1"/>
  <c r="FE12" i="4"/>
  <c r="FF12" i="4" s="1"/>
  <c r="IF10" i="1" s="1"/>
  <c r="FE10" i="4"/>
  <c r="FF10" i="4" s="1"/>
  <c r="IF8" i="1" s="1"/>
  <c r="FE9" i="4"/>
  <c r="FF9" i="4" s="1"/>
  <c r="IF7" i="1" s="1"/>
  <c r="FE8" i="4"/>
  <c r="FF8" i="4" s="1"/>
  <c r="IF6" i="1" s="1"/>
  <c r="FE7" i="4"/>
  <c r="FF7" i="4" s="1"/>
  <c r="IF5" i="1" s="1"/>
  <c r="FA52" i="4"/>
  <c r="FB52" i="4" s="1"/>
  <c r="HZ50" i="1" s="1"/>
  <c r="FA51" i="4"/>
  <c r="FB51" i="4" s="1"/>
  <c r="HZ49" i="1" s="1"/>
  <c r="FA50" i="4"/>
  <c r="FB50" i="4" s="1"/>
  <c r="HZ48" i="1" s="1"/>
  <c r="FA49" i="4"/>
  <c r="FB49" i="4" s="1"/>
  <c r="HZ47" i="1" s="1"/>
  <c r="FA48" i="4"/>
  <c r="FB48" i="4" s="1"/>
  <c r="HZ46" i="1" s="1"/>
  <c r="FA46" i="4"/>
  <c r="FB46" i="4" s="1"/>
  <c r="HZ44" i="1" s="1"/>
  <c r="FA45" i="4"/>
  <c r="FB45" i="4" s="1"/>
  <c r="HZ43" i="1" s="1"/>
  <c r="FA44" i="4"/>
  <c r="FB44" i="4" s="1"/>
  <c r="HZ42" i="1" s="1"/>
  <c r="FA43" i="4"/>
  <c r="FB43" i="4" s="1"/>
  <c r="HZ41" i="1" s="1"/>
  <c r="FA42" i="4"/>
  <c r="FB42" i="4" s="1"/>
  <c r="HZ40" i="1" s="1"/>
  <c r="FA41" i="4"/>
  <c r="FB41" i="4" s="1"/>
  <c r="HZ39" i="1" s="1"/>
  <c r="FA40" i="4"/>
  <c r="FB40" i="4" s="1"/>
  <c r="HZ38" i="1" s="1"/>
  <c r="FA39" i="4"/>
  <c r="FB39" i="4" s="1"/>
  <c r="HZ37" i="1" s="1"/>
  <c r="FA38" i="4"/>
  <c r="FB38" i="4" s="1"/>
  <c r="HZ36" i="1" s="1"/>
  <c r="FA36" i="4"/>
  <c r="FB36" i="4" s="1"/>
  <c r="HZ34" i="1" s="1"/>
  <c r="FA35" i="4"/>
  <c r="FB35" i="4" s="1"/>
  <c r="HZ33" i="1" s="1"/>
  <c r="FA34" i="4"/>
  <c r="FB34" i="4" s="1"/>
  <c r="HZ32" i="1" s="1"/>
  <c r="FA33" i="4"/>
  <c r="FB33" i="4" s="1"/>
  <c r="HZ31" i="1" s="1"/>
  <c r="FA32" i="4"/>
  <c r="FB32" i="4" s="1"/>
  <c r="HZ30" i="1" s="1"/>
  <c r="FA31" i="4"/>
  <c r="FB31" i="4" s="1"/>
  <c r="HZ29" i="1" s="1"/>
  <c r="FA30" i="4"/>
  <c r="FB30" i="4" s="1"/>
  <c r="HZ28" i="1" s="1"/>
  <c r="FA29" i="4"/>
  <c r="FB29" i="4" s="1"/>
  <c r="HZ27" i="1" s="1"/>
  <c r="FA28" i="4"/>
  <c r="FB28" i="4" s="1"/>
  <c r="HZ26" i="1" s="1"/>
  <c r="FA27" i="4"/>
  <c r="FB27" i="4" s="1"/>
  <c r="HZ25" i="1" s="1"/>
  <c r="FA26" i="4"/>
  <c r="FB26" i="4" s="1"/>
  <c r="HZ24" i="1" s="1"/>
  <c r="FA25" i="4"/>
  <c r="FB25" i="4" s="1"/>
  <c r="HZ23" i="1" s="1"/>
  <c r="FA24" i="4"/>
  <c r="FB24" i="4" s="1"/>
  <c r="HZ22" i="1" s="1"/>
  <c r="FA23" i="4"/>
  <c r="FB23" i="4" s="1"/>
  <c r="HZ21" i="1" s="1"/>
  <c r="FA22" i="4"/>
  <c r="FB22" i="4" s="1"/>
  <c r="HZ20" i="1" s="1"/>
  <c r="FA21" i="4"/>
  <c r="FB21" i="4" s="1"/>
  <c r="HZ19" i="1" s="1"/>
  <c r="FA20" i="4"/>
  <c r="FB20" i="4" s="1"/>
  <c r="HZ18" i="1" s="1"/>
  <c r="FA19" i="4"/>
  <c r="FB19" i="4" s="1"/>
  <c r="HZ17" i="1" s="1"/>
  <c r="FA18" i="4"/>
  <c r="FB18" i="4" s="1"/>
  <c r="HZ16" i="1" s="1"/>
  <c r="FA17" i="4"/>
  <c r="FB17" i="4" s="1"/>
  <c r="HZ15" i="1" s="1"/>
  <c r="FA16" i="4"/>
  <c r="FB16" i="4" s="1"/>
  <c r="HZ14" i="1" s="1"/>
  <c r="FA15" i="4"/>
  <c r="FB15" i="4" s="1"/>
  <c r="HZ13" i="1" s="1"/>
  <c r="FA14" i="4"/>
  <c r="FB14" i="4" s="1"/>
  <c r="HZ12" i="1" s="1"/>
  <c r="FA13" i="4"/>
  <c r="FB13" i="4" s="1"/>
  <c r="HZ11" i="1" s="1"/>
  <c r="FA12" i="4"/>
  <c r="FB12" i="4" s="1"/>
  <c r="HZ10" i="1" s="1"/>
  <c r="FA10" i="4"/>
  <c r="FB10" i="4" s="1"/>
  <c r="HZ8" i="1" s="1"/>
  <c r="FA9" i="4"/>
  <c r="FB9" i="4" s="1"/>
  <c r="HZ7" i="1" s="1"/>
  <c r="FA8" i="4"/>
  <c r="FB8" i="4" s="1"/>
  <c r="HZ6" i="1" s="1"/>
  <c r="FA7" i="4"/>
  <c r="FB7" i="4" s="1"/>
  <c r="HZ5" i="1" s="1"/>
  <c r="EW36" i="4"/>
  <c r="EX36" i="4" s="1"/>
  <c r="HT34" i="1" s="1"/>
  <c r="EW35" i="4"/>
  <c r="EX35" i="4" s="1"/>
  <c r="HT33" i="1" s="1"/>
  <c r="EW34" i="4"/>
  <c r="EX34" i="4" s="1"/>
  <c r="HT32" i="1" s="1"/>
  <c r="EW33" i="4"/>
  <c r="EX33" i="4" s="1"/>
  <c r="HT31" i="1" s="1"/>
  <c r="EW32" i="4"/>
  <c r="EX32" i="4" s="1"/>
  <c r="HT30" i="1" s="1"/>
  <c r="EW31" i="4"/>
  <c r="EX31" i="4" s="1"/>
  <c r="HT29" i="1" s="1"/>
  <c r="EW30" i="4"/>
  <c r="EX30" i="4" s="1"/>
  <c r="HT28" i="1" s="1"/>
  <c r="EW29" i="4"/>
  <c r="EX29" i="4" s="1"/>
  <c r="HT27" i="1" s="1"/>
  <c r="EW28" i="4"/>
  <c r="EX28" i="4" s="1"/>
  <c r="HT26" i="1" s="1"/>
  <c r="EW27" i="4"/>
  <c r="EX27" i="4" s="1"/>
  <c r="HT25" i="1" s="1"/>
  <c r="EW26" i="4"/>
  <c r="EX26" i="4" s="1"/>
  <c r="HT24" i="1" s="1"/>
  <c r="EW25" i="4"/>
  <c r="EX25" i="4" s="1"/>
  <c r="HT23" i="1" s="1"/>
  <c r="EW24" i="4"/>
  <c r="EX24" i="4" s="1"/>
  <c r="HT22" i="1" s="1"/>
  <c r="EW23" i="4"/>
  <c r="EX23" i="4" s="1"/>
  <c r="HT21" i="1" s="1"/>
  <c r="EW22" i="4"/>
  <c r="EX22" i="4" s="1"/>
  <c r="HT20" i="1" s="1"/>
  <c r="EW21" i="4"/>
  <c r="EX21" i="4" s="1"/>
  <c r="HT19" i="1" s="1"/>
  <c r="EW20" i="4"/>
  <c r="EX20" i="4" s="1"/>
  <c r="HT18" i="1" s="1"/>
  <c r="EW19" i="4"/>
  <c r="EX19" i="4" s="1"/>
  <c r="HT17" i="1" s="1"/>
  <c r="EW18" i="4"/>
  <c r="EX18" i="4" s="1"/>
  <c r="HT16" i="1" s="1"/>
  <c r="EW17" i="4"/>
  <c r="EX17" i="4" s="1"/>
  <c r="HT15" i="1" s="1"/>
  <c r="EW16" i="4"/>
  <c r="EX16" i="4" s="1"/>
  <c r="HT14" i="1" s="1"/>
  <c r="EW15" i="4"/>
  <c r="EX15" i="4" s="1"/>
  <c r="HT13" i="1" s="1"/>
  <c r="EW14" i="4"/>
  <c r="EX14" i="4" s="1"/>
  <c r="HT12" i="1" s="1"/>
  <c r="EW13" i="4"/>
  <c r="EX13" i="4" s="1"/>
  <c r="HT11" i="1" s="1"/>
  <c r="EW12" i="4"/>
  <c r="EX12" i="4" s="1"/>
  <c r="HT10" i="1" s="1"/>
  <c r="EW10" i="4"/>
  <c r="EX10" i="4" s="1"/>
  <c r="HT8" i="1" s="1"/>
  <c r="EW9" i="4"/>
  <c r="EX9" i="4" s="1"/>
  <c r="HT7" i="1" s="1"/>
  <c r="EW8" i="4"/>
  <c r="EX8" i="4" s="1"/>
  <c r="HT6" i="1" s="1"/>
  <c r="EW7" i="4"/>
  <c r="EX7" i="4" s="1"/>
  <c r="HT5" i="1" s="1"/>
  <c r="ES52" i="4"/>
  <c r="ET52" i="4" s="1"/>
  <c r="HN50" i="1" s="1"/>
  <c r="ES51" i="4"/>
  <c r="ET51" i="4" s="1"/>
  <c r="HN49" i="1" s="1"/>
  <c r="ES49" i="4"/>
  <c r="ET49" i="4" s="1"/>
  <c r="HN47" i="1" s="1"/>
  <c r="ES48" i="4"/>
  <c r="ET48" i="4" s="1"/>
  <c r="HN46" i="1" s="1"/>
  <c r="ES46" i="4"/>
  <c r="ET46" i="4" s="1"/>
  <c r="HN44" i="1" s="1"/>
  <c r="ES45" i="4"/>
  <c r="ET45" i="4" s="1"/>
  <c r="HN43" i="1" s="1"/>
  <c r="ES44" i="4"/>
  <c r="ET44" i="4" s="1"/>
  <c r="HN42" i="1" s="1"/>
  <c r="ES43" i="4"/>
  <c r="ET43" i="4" s="1"/>
  <c r="HN41" i="1" s="1"/>
  <c r="ES42" i="4"/>
  <c r="ET42" i="4" s="1"/>
  <c r="HN40" i="1" s="1"/>
  <c r="ES41" i="4"/>
  <c r="ET41" i="4" s="1"/>
  <c r="HN39" i="1" s="1"/>
  <c r="ES40" i="4"/>
  <c r="ET40" i="4" s="1"/>
  <c r="HN38" i="1" s="1"/>
  <c r="ES39" i="4"/>
  <c r="ET39" i="4" s="1"/>
  <c r="HN37" i="1" s="1"/>
  <c r="ES38" i="4"/>
  <c r="ET38" i="4" s="1"/>
  <c r="HN36" i="1" s="1"/>
  <c r="ES36" i="4"/>
  <c r="ET36" i="4" s="1"/>
  <c r="HN34" i="1" s="1"/>
  <c r="ES35" i="4"/>
  <c r="ET35" i="4" s="1"/>
  <c r="HN33" i="1" s="1"/>
  <c r="ES34" i="4"/>
  <c r="ET34" i="4" s="1"/>
  <c r="HN32" i="1" s="1"/>
  <c r="ES33" i="4"/>
  <c r="ET33" i="4" s="1"/>
  <c r="HN31" i="1" s="1"/>
  <c r="ES32" i="4"/>
  <c r="ET32" i="4" s="1"/>
  <c r="HN30" i="1" s="1"/>
  <c r="ES31" i="4"/>
  <c r="ET31" i="4" s="1"/>
  <c r="HN29" i="1" s="1"/>
  <c r="ES30" i="4"/>
  <c r="ET30" i="4" s="1"/>
  <c r="HN28" i="1" s="1"/>
  <c r="ES29" i="4"/>
  <c r="ET29" i="4" s="1"/>
  <c r="HN27" i="1" s="1"/>
  <c r="ET28" i="4"/>
  <c r="HN26" i="1" s="1"/>
  <c r="ES27" i="4"/>
  <c r="ET27" i="4" s="1"/>
  <c r="HN25" i="1" s="1"/>
  <c r="ES26" i="4"/>
  <c r="ET26" i="4" s="1"/>
  <c r="HN24" i="1" s="1"/>
  <c r="ES25" i="4"/>
  <c r="ET25" i="4" s="1"/>
  <c r="HN23" i="1" s="1"/>
  <c r="ES24" i="4"/>
  <c r="ET24" i="4" s="1"/>
  <c r="HN22" i="1" s="1"/>
  <c r="ES23" i="4"/>
  <c r="ET23" i="4" s="1"/>
  <c r="HN21" i="1" s="1"/>
  <c r="ES22" i="4"/>
  <c r="ET22" i="4" s="1"/>
  <c r="HN20" i="1" s="1"/>
  <c r="ES21" i="4"/>
  <c r="ET21" i="4" s="1"/>
  <c r="HN19" i="1" s="1"/>
  <c r="ES20" i="4"/>
  <c r="ET20" i="4" s="1"/>
  <c r="HN18" i="1" s="1"/>
  <c r="ES19" i="4"/>
  <c r="ET19" i="4" s="1"/>
  <c r="HN17" i="1" s="1"/>
  <c r="ES18" i="4"/>
  <c r="ET18" i="4" s="1"/>
  <c r="HN16" i="1" s="1"/>
  <c r="ES17" i="4"/>
  <c r="ET17" i="4" s="1"/>
  <c r="HN15" i="1" s="1"/>
  <c r="ES16" i="4"/>
  <c r="ET16" i="4" s="1"/>
  <c r="HN14" i="1" s="1"/>
  <c r="ES15" i="4"/>
  <c r="ET15" i="4" s="1"/>
  <c r="HN13" i="1" s="1"/>
  <c r="ES14" i="4"/>
  <c r="ET14" i="4" s="1"/>
  <c r="HN12" i="1" s="1"/>
  <c r="ES13" i="4"/>
  <c r="ET13" i="4" s="1"/>
  <c r="HN11" i="1" s="1"/>
  <c r="ES10" i="4"/>
  <c r="ET10" i="4" s="1"/>
  <c r="HN8" i="1" s="1"/>
  <c r="ES9" i="4"/>
  <c r="ET9" i="4" s="1"/>
  <c r="HN7" i="1" s="1"/>
  <c r="ES8" i="4"/>
  <c r="ET8" i="4" s="1"/>
  <c r="HN6" i="1" s="1"/>
  <c r="ES7" i="4"/>
  <c r="ET7" i="4" s="1"/>
  <c r="HN5" i="1" s="1"/>
  <c r="EO52" i="4"/>
  <c r="EP52" i="4" s="1"/>
  <c r="HH50" i="1" s="1"/>
  <c r="EO51" i="4"/>
  <c r="EP51" i="4" s="1"/>
  <c r="HH49" i="1" s="1"/>
  <c r="EO49" i="4"/>
  <c r="EP49" i="4" s="1"/>
  <c r="HH47" i="1" s="1"/>
  <c r="EO48" i="4"/>
  <c r="EP48" i="4" s="1"/>
  <c r="HH46" i="1" s="1"/>
  <c r="EO46" i="4"/>
  <c r="EP46" i="4" s="1"/>
  <c r="HH44" i="1" s="1"/>
  <c r="EO45" i="4"/>
  <c r="EP45" i="4" s="1"/>
  <c r="HH43" i="1" s="1"/>
  <c r="EO44" i="4"/>
  <c r="EP44" i="4" s="1"/>
  <c r="HH42" i="1" s="1"/>
  <c r="EO43" i="4"/>
  <c r="EP43" i="4" s="1"/>
  <c r="HH41" i="1" s="1"/>
  <c r="EO42" i="4"/>
  <c r="EP42" i="4" s="1"/>
  <c r="HH40" i="1" s="1"/>
  <c r="EO41" i="4"/>
  <c r="EP41" i="4" s="1"/>
  <c r="HH39" i="1" s="1"/>
  <c r="EO40" i="4"/>
  <c r="EP40" i="4" s="1"/>
  <c r="HH38" i="1" s="1"/>
  <c r="EO39" i="4"/>
  <c r="EP39" i="4" s="1"/>
  <c r="HH37" i="1" s="1"/>
  <c r="EO38" i="4"/>
  <c r="EP38" i="4" s="1"/>
  <c r="HH36" i="1" s="1"/>
  <c r="EO36" i="4"/>
  <c r="EP36" i="4" s="1"/>
  <c r="HH34" i="1" s="1"/>
  <c r="EO35" i="4"/>
  <c r="EP35" i="4" s="1"/>
  <c r="HH33" i="1" s="1"/>
  <c r="EO34" i="4"/>
  <c r="EP34" i="4" s="1"/>
  <c r="HH32" i="1" s="1"/>
  <c r="EO33" i="4"/>
  <c r="EP33" i="4" s="1"/>
  <c r="HH31" i="1" s="1"/>
  <c r="EO32" i="4"/>
  <c r="EP32" i="4" s="1"/>
  <c r="HH30" i="1" s="1"/>
  <c r="EO31" i="4"/>
  <c r="EP31" i="4" s="1"/>
  <c r="HH29" i="1" s="1"/>
  <c r="EO30" i="4"/>
  <c r="EP30" i="4" s="1"/>
  <c r="HH28" i="1" s="1"/>
  <c r="EO29" i="4"/>
  <c r="EP29" i="4" s="1"/>
  <c r="HH27" i="1" s="1"/>
  <c r="EO27" i="4"/>
  <c r="EP27" i="4" s="1"/>
  <c r="HH25" i="1" s="1"/>
  <c r="EO26" i="4"/>
  <c r="EP26" i="4" s="1"/>
  <c r="HH24" i="1" s="1"/>
  <c r="EO25" i="4"/>
  <c r="EP25" i="4" s="1"/>
  <c r="HH23" i="1" s="1"/>
  <c r="EO24" i="4"/>
  <c r="EP24" i="4" s="1"/>
  <c r="HH22" i="1" s="1"/>
  <c r="EO23" i="4"/>
  <c r="EP23" i="4" s="1"/>
  <c r="HH21" i="1" s="1"/>
  <c r="EO22" i="4"/>
  <c r="EP22" i="4" s="1"/>
  <c r="HH20" i="1" s="1"/>
  <c r="EO21" i="4"/>
  <c r="EP21" i="4" s="1"/>
  <c r="HH19" i="1" s="1"/>
  <c r="EO20" i="4"/>
  <c r="EP20" i="4" s="1"/>
  <c r="HH18" i="1" s="1"/>
  <c r="EO19" i="4"/>
  <c r="EP19" i="4" s="1"/>
  <c r="HH17" i="1" s="1"/>
  <c r="EO18" i="4"/>
  <c r="EP18" i="4" s="1"/>
  <c r="HH16" i="1" s="1"/>
  <c r="EO17" i="4"/>
  <c r="EP17" i="4" s="1"/>
  <c r="HH15" i="1" s="1"/>
  <c r="EO16" i="4"/>
  <c r="EP16" i="4" s="1"/>
  <c r="HH14" i="1" s="1"/>
  <c r="EO15" i="4"/>
  <c r="EP15" i="4" s="1"/>
  <c r="HH13" i="1" s="1"/>
  <c r="EO14" i="4"/>
  <c r="EP14" i="4" s="1"/>
  <c r="HH12" i="1" s="1"/>
  <c r="EO13" i="4"/>
  <c r="EP13" i="4" s="1"/>
  <c r="HH11" i="1" s="1"/>
  <c r="EO12" i="4"/>
  <c r="EP12" i="4" s="1"/>
  <c r="HH10" i="1" s="1"/>
  <c r="EP10" i="4"/>
  <c r="HH8" i="1" s="1"/>
  <c r="EO10" i="4"/>
  <c r="EO9" i="4"/>
  <c r="EP9" i="4" s="1"/>
  <c r="HH7" i="1" s="1"/>
  <c r="EO8" i="4"/>
  <c r="EP8" i="4" s="1"/>
  <c r="HH6" i="1" s="1"/>
  <c r="EO7" i="4"/>
  <c r="EP7" i="4" s="1"/>
  <c r="HH5" i="1" s="1"/>
  <c r="EK52" i="4"/>
  <c r="EL52" i="4" s="1"/>
  <c r="HB50" i="1" s="1"/>
  <c r="EK51" i="4"/>
  <c r="EL51" i="4" s="1"/>
  <c r="HB49" i="1" s="1"/>
  <c r="EK49" i="4"/>
  <c r="EL49" i="4" s="1"/>
  <c r="HB47" i="1" s="1"/>
  <c r="EK48" i="4"/>
  <c r="EL48" i="4" s="1"/>
  <c r="HB46" i="1" s="1"/>
  <c r="EK46" i="4"/>
  <c r="EL46" i="4" s="1"/>
  <c r="HB44" i="1" s="1"/>
  <c r="EK45" i="4"/>
  <c r="EL45" i="4" s="1"/>
  <c r="HB43" i="1" s="1"/>
  <c r="EK44" i="4"/>
  <c r="EL44" i="4" s="1"/>
  <c r="HB42" i="1" s="1"/>
  <c r="EK43" i="4"/>
  <c r="EL43" i="4" s="1"/>
  <c r="HB41" i="1" s="1"/>
  <c r="EK42" i="4"/>
  <c r="EL42" i="4" s="1"/>
  <c r="HB40" i="1" s="1"/>
  <c r="EK41" i="4"/>
  <c r="EL41" i="4" s="1"/>
  <c r="HB39" i="1" s="1"/>
  <c r="EK40" i="4"/>
  <c r="EL40" i="4" s="1"/>
  <c r="HB38" i="1" s="1"/>
  <c r="EK39" i="4"/>
  <c r="EL39" i="4" s="1"/>
  <c r="HB37" i="1" s="1"/>
  <c r="EK38" i="4"/>
  <c r="EL38" i="4" s="1"/>
  <c r="HB36" i="1" s="1"/>
  <c r="EK36" i="4"/>
  <c r="EL36" i="4" s="1"/>
  <c r="HB34" i="1" s="1"/>
  <c r="EK35" i="4"/>
  <c r="EL35" i="4" s="1"/>
  <c r="HB33" i="1" s="1"/>
  <c r="EK34" i="4"/>
  <c r="EL34" i="4" s="1"/>
  <c r="HB32" i="1" s="1"/>
  <c r="EK33" i="4"/>
  <c r="EL33" i="4" s="1"/>
  <c r="HB31" i="1" s="1"/>
  <c r="EK32" i="4"/>
  <c r="EL32" i="4" s="1"/>
  <c r="HB30" i="1" s="1"/>
  <c r="EK31" i="4"/>
  <c r="EL31" i="4" s="1"/>
  <c r="HB29" i="1" s="1"/>
  <c r="EK30" i="4"/>
  <c r="EL30" i="4" s="1"/>
  <c r="HB28" i="1" s="1"/>
  <c r="EK29" i="4"/>
  <c r="EL29" i="4" s="1"/>
  <c r="HB27" i="1" s="1"/>
  <c r="EK27" i="4"/>
  <c r="EL27" i="4" s="1"/>
  <c r="HB25" i="1" s="1"/>
  <c r="EK26" i="4"/>
  <c r="EL26" i="4" s="1"/>
  <c r="HB24" i="1" s="1"/>
  <c r="EK25" i="4"/>
  <c r="EL25" i="4" s="1"/>
  <c r="HB23" i="1" s="1"/>
  <c r="EK24" i="4"/>
  <c r="EL24" i="4" s="1"/>
  <c r="HB22" i="1" s="1"/>
  <c r="EK23" i="4"/>
  <c r="EL23" i="4" s="1"/>
  <c r="HB21" i="1" s="1"/>
  <c r="EK22" i="4"/>
  <c r="EL22" i="4" s="1"/>
  <c r="HB20" i="1" s="1"/>
  <c r="EK21" i="4"/>
  <c r="EL21" i="4" s="1"/>
  <c r="HB19" i="1" s="1"/>
  <c r="EK20" i="4"/>
  <c r="EL20" i="4" s="1"/>
  <c r="HB18" i="1" s="1"/>
  <c r="EK19" i="4"/>
  <c r="EL19" i="4" s="1"/>
  <c r="HB17" i="1" s="1"/>
  <c r="EK18" i="4"/>
  <c r="EL18" i="4" s="1"/>
  <c r="HB16" i="1" s="1"/>
  <c r="EK17" i="4"/>
  <c r="EL17" i="4" s="1"/>
  <c r="HB15" i="1" s="1"/>
  <c r="EK16" i="4"/>
  <c r="EL16" i="4" s="1"/>
  <c r="HB14" i="1" s="1"/>
  <c r="EK15" i="4"/>
  <c r="EL15" i="4" s="1"/>
  <c r="HB13" i="1" s="1"/>
  <c r="EK14" i="4"/>
  <c r="EL14" i="4" s="1"/>
  <c r="HB12" i="1" s="1"/>
  <c r="EK13" i="4"/>
  <c r="EL13" i="4" s="1"/>
  <c r="HB11" i="1" s="1"/>
  <c r="EK12" i="4"/>
  <c r="EL12" i="4" s="1"/>
  <c r="HB10" i="1" s="1"/>
  <c r="EK10" i="4"/>
  <c r="EL10" i="4" s="1"/>
  <c r="HB8" i="1" s="1"/>
  <c r="EK9" i="4"/>
  <c r="EL9" i="4" s="1"/>
  <c r="HB7" i="1" s="1"/>
  <c r="EK8" i="4"/>
  <c r="EL8" i="4" s="1"/>
  <c r="HB6" i="1" s="1"/>
  <c r="EK7" i="4"/>
  <c r="EL7" i="4" s="1"/>
  <c r="HB5" i="1" s="1"/>
  <c r="EG52" i="4"/>
  <c r="EH52" i="4" s="1"/>
  <c r="GV50" i="1" s="1"/>
  <c r="EG51" i="4"/>
  <c r="EH51" i="4" s="1"/>
  <c r="GV49" i="1" s="1"/>
  <c r="EG49" i="4"/>
  <c r="EH49" i="4" s="1"/>
  <c r="GV47" i="1" s="1"/>
  <c r="EG48" i="4"/>
  <c r="EH48" i="4" s="1"/>
  <c r="GV46" i="1" s="1"/>
  <c r="EG46" i="4"/>
  <c r="EH46" i="4" s="1"/>
  <c r="GV44" i="1" s="1"/>
  <c r="EG45" i="4"/>
  <c r="EH45" i="4" s="1"/>
  <c r="GV43" i="1" s="1"/>
  <c r="EG44" i="4"/>
  <c r="EH44" i="4" s="1"/>
  <c r="GV42" i="1" s="1"/>
  <c r="EG43" i="4"/>
  <c r="EH43" i="4" s="1"/>
  <c r="GV41" i="1" s="1"/>
  <c r="EG42" i="4"/>
  <c r="EH42" i="4" s="1"/>
  <c r="GV40" i="1" s="1"/>
  <c r="EG41" i="4"/>
  <c r="EH41" i="4" s="1"/>
  <c r="GV39" i="1" s="1"/>
  <c r="EG40" i="4"/>
  <c r="EH40" i="4" s="1"/>
  <c r="GV38" i="1" s="1"/>
  <c r="EG39" i="4"/>
  <c r="EH39" i="4" s="1"/>
  <c r="GV37" i="1" s="1"/>
  <c r="EG38" i="4"/>
  <c r="EH38" i="4" s="1"/>
  <c r="GV36" i="1" s="1"/>
  <c r="EG36" i="4"/>
  <c r="EH36" i="4" s="1"/>
  <c r="GV34" i="1" s="1"/>
  <c r="EG35" i="4"/>
  <c r="EH35" i="4" s="1"/>
  <c r="GV33" i="1" s="1"/>
  <c r="EG34" i="4"/>
  <c r="EH34" i="4" s="1"/>
  <c r="GV32" i="1" s="1"/>
  <c r="EG33" i="4"/>
  <c r="EH33" i="4" s="1"/>
  <c r="GV31" i="1" s="1"/>
  <c r="EG32" i="4"/>
  <c r="EH32" i="4" s="1"/>
  <c r="GV30" i="1" s="1"/>
  <c r="EG31" i="4"/>
  <c r="EH31" i="4" s="1"/>
  <c r="GV29" i="1" s="1"/>
  <c r="EG30" i="4"/>
  <c r="EH30" i="4" s="1"/>
  <c r="GV28" i="1" s="1"/>
  <c r="EG29" i="4"/>
  <c r="EH29" i="4" s="1"/>
  <c r="GV27" i="1" s="1"/>
  <c r="EG27" i="4"/>
  <c r="EH27" i="4" s="1"/>
  <c r="GV25" i="1" s="1"/>
  <c r="EG26" i="4"/>
  <c r="EH26" i="4" s="1"/>
  <c r="GV24" i="1" s="1"/>
  <c r="EG25" i="4"/>
  <c r="EH25" i="4" s="1"/>
  <c r="GV23" i="1" s="1"/>
  <c r="EG24" i="4"/>
  <c r="EH24" i="4" s="1"/>
  <c r="GV22" i="1" s="1"/>
  <c r="EG23" i="4"/>
  <c r="EH23" i="4" s="1"/>
  <c r="GV21" i="1" s="1"/>
  <c r="EG22" i="4"/>
  <c r="EH22" i="4" s="1"/>
  <c r="GV20" i="1" s="1"/>
  <c r="EG21" i="4"/>
  <c r="EH21" i="4" s="1"/>
  <c r="GV19" i="1" s="1"/>
  <c r="EG20" i="4"/>
  <c r="EH20" i="4" s="1"/>
  <c r="GV18" i="1" s="1"/>
  <c r="EG19" i="4"/>
  <c r="EH19" i="4" s="1"/>
  <c r="GV17" i="1" s="1"/>
  <c r="EG18" i="4"/>
  <c r="EH18" i="4" s="1"/>
  <c r="GV16" i="1" s="1"/>
  <c r="EG17" i="4"/>
  <c r="EH17" i="4" s="1"/>
  <c r="GV15" i="1" s="1"/>
  <c r="EG16" i="4"/>
  <c r="EH16" i="4" s="1"/>
  <c r="GV14" i="1" s="1"/>
  <c r="EG15" i="4"/>
  <c r="EH15" i="4" s="1"/>
  <c r="GV13" i="1" s="1"/>
  <c r="EG14" i="4"/>
  <c r="EH14" i="4" s="1"/>
  <c r="GV12" i="1" s="1"/>
  <c r="EG13" i="4"/>
  <c r="EH13" i="4" s="1"/>
  <c r="GV11" i="1" s="1"/>
  <c r="EG12" i="4"/>
  <c r="EH12" i="4" s="1"/>
  <c r="GV10" i="1" s="1"/>
  <c r="EG10" i="4"/>
  <c r="EH10" i="4" s="1"/>
  <c r="GV8" i="1" s="1"/>
  <c r="EG9" i="4"/>
  <c r="EH9" i="4" s="1"/>
  <c r="GV7" i="1" s="1"/>
  <c r="EG8" i="4"/>
  <c r="EH8" i="4" s="1"/>
  <c r="GV6" i="1" s="1"/>
  <c r="EG7" i="4"/>
  <c r="EH7" i="4" s="1"/>
  <c r="GV5" i="1" s="1"/>
  <c r="EC52" i="4"/>
  <c r="ED52" i="4" s="1"/>
  <c r="GP50" i="1" s="1"/>
  <c r="EC51" i="4"/>
  <c r="ED51" i="4" s="1"/>
  <c r="GP49" i="1" s="1"/>
  <c r="EC49" i="4"/>
  <c r="ED49" i="4" s="1"/>
  <c r="GP47" i="1" s="1"/>
  <c r="EC48" i="4"/>
  <c r="ED48" i="4" s="1"/>
  <c r="GP46" i="1" s="1"/>
  <c r="EC46" i="4"/>
  <c r="ED46" i="4" s="1"/>
  <c r="GP44" i="1" s="1"/>
  <c r="EC45" i="4"/>
  <c r="ED45" i="4" s="1"/>
  <c r="GP43" i="1" s="1"/>
  <c r="EC44" i="4"/>
  <c r="ED44" i="4" s="1"/>
  <c r="GP42" i="1" s="1"/>
  <c r="EC43" i="4"/>
  <c r="ED43" i="4" s="1"/>
  <c r="GP41" i="1" s="1"/>
  <c r="EC42" i="4"/>
  <c r="ED42" i="4" s="1"/>
  <c r="GP40" i="1" s="1"/>
  <c r="EC41" i="4"/>
  <c r="ED41" i="4" s="1"/>
  <c r="GP39" i="1" s="1"/>
  <c r="EC40" i="4"/>
  <c r="ED40" i="4" s="1"/>
  <c r="GP38" i="1" s="1"/>
  <c r="EC39" i="4"/>
  <c r="ED39" i="4" s="1"/>
  <c r="GP37" i="1" s="1"/>
  <c r="EC38" i="4"/>
  <c r="ED38" i="4" s="1"/>
  <c r="GP36" i="1" s="1"/>
  <c r="EC36" i="4"/>
  <c r="ED36" i="4" s="1"/>
  <c r="GP34" i="1" s="1"/>
  <c r="EC35" i="4"/>
  <c r="ED35" i="4" s="1"/>
  <c r="GP33" i="1" s="1"/>
  <c r="EC34" i="4"/>
  <c r="ED34" i="4" s="1"/>
  <c r="GP32" i="1" s="1"/>
  <c r="EC33" i="4"/>
  <c r="ED33" i="4" s="1"/>
  <c r="GP31" i="1" s="1"/>
  <c r="EC32" i="4"/>
  <c r="ED32" i="4" s="1"/>
  <c r="GP30" i="1" s="1"/>
  <c r="EC31" i="4"/>
  <c r="ED31" i="4" s="1"/>
  <c r="GP29" i="1" s="1"/>
  <c r="EC30" i="4"/>
  <c r="ED30" i="4" s="1"/>
  <c r="GP28" i="1" s="1"/>
  <c r="EC29" i="4"/>
  <c r="ED29" i="4" s="1"/>
  <c r="GP27" i="1" s="1"/>
  <c r="EC27" i="4"/>
  <c r="ED27" i="4" s="1"/>
  <c r="GP25" i="1" s="1"/>
  <c r="EC26" i="4"/>
  <c r="ED26" i="4" s="1"/>
  <c r="GP24" i="1" s="1"/>
  <c r="EC25" i="4"/>
  <c r="ED25" i="4" s="1"/>
  <c r="GP23" i="1" s="1"/>
  <c r="EC24" i="4"/>
  <c r="ED24" i="4" s="1"/>
  <c r="GP22" i="1" s="1"/>
  <c r="EC23" i="4"/>
  <c r="ED23" i="4" s="1"/>
  <c r="GP21" i="1" s="1"/>
  <c r="EC22" i="4"/>
  <c r="ED22" i="4" s="1"/>
  <c r="GP20" i="1" s="1"/>
  <c r="EC21" i="4"/>
  <c r="ED21" i="4" s="1"/>
  <c r="GP19" i="1" s="1"/>
  <c r="EC20" i="4"/>
  <c r="ED20" i="4" s="1"/>
  <c r="GP18" i="1" s="1"/>
  <c r="EC19" i="4"/>
  <c r="ED19" i="4" s="1"/>
  <c r="GP17" i="1" s="1"/>
  <c r="EC18" i="4"/>
  <c r="ED18" i="4" s="1"/>
  <c r="GP16" i="1" s="1"/>
  <c r="EC17" i="4"/>
  <c r="ED17" i="4" s="1"/>
  <c r="GP15" i="1" s="1"/>
  <c r="EC16" i="4"/>
  <c r="ED16" i="4" s="1"/>
  <c r="GP14" i="1" s="1"/>
  <c r="EC15" i="4"/>
  <c r="ED15" i="4" s="1"/>
  <c r="GP13" i="1" s="1"/>
  <c r="EC14" i="4"/>
  <c r="ED14" i="4" s="1"/>
  <c r="GP12" i="1" s="1"/>
  <c r="EC13" i="4"/>
  <c r="ED13" i="4" s="1"/>
  <c r="GP11" i="1" s="1"/>
  <c r="EC12" i="4"/>
  <c r="ED12" i="4" s="1"/>
  <c r="GP10" i="1" s="1"/>
  <c r="EC10" i="4"/>
  <c r="ED10" i="4" s="1"/>
  <c r="GP8" i="1" s="1"/>
  <c r="EC9" i="4"/>
  <c r="ED9" i="4" s="1"/>
  <c r="GP7" i="1" s="1"/>
  <c r="EC8" i="4"/>
  <c r="ED8" i="4" s="1"/>
  <c r="GP6" i="1" s="1"/>
  <c r="EC7" i="4"/>
  <c r="ED7" i="4" s="1"/>
  <c r="GP5" i="1" s="1"/>
  <c r="DY52" i="4"/>
  <c r="DZ52" i="4" s="1"/>
  <c r="GJ50" i="1" s="1"/>
  <c r="DY51" i="4"/>
  <c r="DZ51" i="4" s="1"/>
  <c r="GJ49" i="1" s="1"/>
  <c r="GJ48" i="1"/>
  <c r="DY49" i="4"/>
  <c r="DZ49" i="4" s="1"/>
  <c r="GJ47" i="1" s="1"/>
  <c r="DY48" i="4"/>
  <c r="DZ48" i="4" s="1"/>
  <c r="GJ46" i="1" s="1"/>
  <c r="DY46" i="4"/>
  <c r="DZ46" i="4" s="1"/>
  <c r="GJ44" i="1" s="1"/>
  <c r="DY45" i="4"/>
  <c r="DZ45" i="4" s="1"/>
  <c r="GJ43" i="1" s="1"/>
  <c r="DY44" i="4"/>
  <c r="DZ44" i="4" s="1"/>
  <c r="GJ42" i="1" s="1"/>
  <c r="DY43" i="4"/>
  <c r="DZ43" i="4" s="1"/>
  <c r="GJ41" i="1" s="1"/>
  <c r="DY42" i="4"/>
  <c r="DZ42" i="4" s="1"/>
  <c r="GJ40" i="1" s="1"/>
  <c r="DY41" i="4"/>
  <c r="DZ41" i="4" s="1"/>
  <c r="GJ39" i="1" s="1"/>
  <c r="DY40" i="4"/>
  <c r="DZ40" i="4" s="1"/>
  <c r="GJ38" i="1" s="1"/>
  <c r="DY39" i="4"/>
  <c r="DZ39" i="4" s="1"/>
  <c r="GJ37" i="1" s="1"/>
  <c r="DY38" i="4"/>
  <c r="DZ38" i="4" s="1"/>
  <c r="GJ36" i="1" s="1"/>
  <c r="DY36" i="4"/>
  <c r="DZ36" i="4" s="1"/>
  <c r="GJ34" i="1" s="1"/>
  <c r="DY35" i="4"/>
  <c r="DZ35" i="4" s="1"/>
  <c r="GJ33" i="1" s="1"/>
  <c r="DY34" i="4"/>
  <c r="DZ34" i="4" s="1"/>
  <c r="GJ32" i="1" s="1"/>
  <c r="DY33" i="4"/>
  <c r="DZ33" i="4" s="1"/>
  <c r="GJ31" i="1" s="1"/>
  <c r="DY32" i="4"/>
  <c r="DZ32" i="4" s="1"/>
  <c r="GJ30" i="1" s="1"/>
  <c r="DY31" i="4"/>
  <c r="DZ31" i="4" s="1"/>
  <c r="GJ29" i="1" s="1"/>
  <c r="DY30" i="4"/>
  <c r="DZ30" i="4" s="1"/>
  <c r="GJ28" i="1" s="1"/>
  <c r="DY29" i="4"/>
  <c r="DZ29" i="4" s="1"/>
  <c r="GJ27" i="1" s="1"/>
  <c r="GJ26" i="1"/>
  <c r="DY27" i="4"/>
  <c r="DZ27" i="4" s="1"/>
  <c r="GJ25" i="1" s="1"/>
  <c r="DY26" i="4"/>
  <c r="DZ26" i="4" s="1"/>
  <c r="GJ24" i="1" s="1"/>
  <c r="DY25" i="4"/>
  <c r="DZ25" i="4" s="1"/>
  <c r="GJ23" i="1" s="1"/>
  <c r="DY24" i="4"/>
  <c r="DZ24" i="4" s="1"/>
  <c r="GJ22" i="1" s="1"/>
  <c r="DY23" i="4"/>
  <c r="DZ23" i="4" s="1"/>
  <c r="GJ21" i="1" s="1"/>
  <c r="DY22" i="4"/>
  <c r="DZ22" i="4" s="1"/>
  <c r="GJ20" i="1" s="1"/>
  <c r="DY21" i="4"/>
  <c r="DZ21" i="4" s="1"/>
  <c r="GJ19" i="1" s="1"/>
  <c r="DY20" i="4"/>
  <c r="DZ20" i="4" s="1"/>
  <c r="GJ18" i="1" s="1"/>
  <c r="DY19" i="4"/>
  <c r="DZ19" i="4" s="1"/>
  <c r="GJ17" i="1" s="1"/>
  <c r="DY18" i="4"/>
  <c r="DZ18" i="4" s="1"/>
  <c r="GJ16" i="1" s="1"/>
  <c r="DY17" i="4"/>
  <c r="DZ17" i="4" s="1"/>
  <c r="GJ15" i="1" s="1"/>
  <c r="DY16" i="4"/>
  <c r="DZ16" i="4" s="1"/>
  <c r="GJ14" i="1" s="1"/>
  <c r="DY15" i="4"/>
  <c r="DZ15" i="4" s="1"/>
  <c r="GJ13" i="1" s="1"/>
  <c r="DY14" i="4"/>
  <c r="DZ14" i="4" s="1"/>
  <c r="GJ12" i="1" s="1"/>
  <c r="DY13" i="4"/>
  <c r="DZ13" i="4" s="1"/>
  <c r="GJ11" i="1" s="1"/>
  <c r="DY12" i="4"/>
  <c r="DZ12" i="4" s="1"/>
  <c r="GJ10" i="1" s="1"/>
  <c r="DY10" i="4"/>
  <c r="DZ10" i="4" s="1"/>
  <c r="GJ8" i="1" s="1"/>
  <c r="DY9" i="4"/>
  <c r="DZ9" i="4" s="1"/>
  <c r="GJ7" i="1" s="1"/>
  <c r="DY8" i="4"/>
  <c r="DZ8" i="4" s="1"/>
  <c r="GJ6" i="1" s="1"/>
  <c r="DY7" i="4"/>
  <c r="DZ7" i="4" s="1"/>
  <c r="GJ5" i="1" s="1"/>
  <c r="DU52" i="4"/>
  <c r="DV52" i="4" s="1"/>
  <c r="GD50" i="1" s="1"/>
  <c r="DU51" i="4"/>
  <c r="DV51" i="4" s="1"/>
  <c r="GD49" i="1" s="1"/>
  <c r="DU49" i="4"/>
  <c r="DV49" i="4" s="1"/>
  <c r="GD47" i="1" s="1"/>
  <c r="DU48" i="4"/>
  <c r="DV48" i="4" s="1"/>
  <c r="GD46" i="1" s="1"/>
  <c r="DU46" i="4"/>
  <c r="DV46" i="4" s="1"/>
  <c r="GD44" i="1" s="1"/>
  <c r="DU45" i="4"/>
  <c r="DV45" i="4" s="1"/>
  <c r="GD43" i="1" s="1"/>
  <c r="DU44" i="4"/>
  <c r="DV44" i="4" s="1"/>
  <c r="GD42" i="1" s="1"/>
  <c r="DU43" i="4"/>
  <c r="DV43" i="4" s="1"/>
  <c r="GD41" i="1" s="1"/>
  <c r="DU42" i="4"/>
  <c r="DV42" i="4" s="1"/>
  <c r="GD40" i="1" s="1"/>
  <c r="DU41" i="4"/>
  <c r="DV41" i="4" s="1"/>
  <c r="GD39" i="1" s="1"/>
  <c r="DU40" i="4"/>
  <c r="DV40" i="4" s="1"/>
  <c r="GD38" i="1" s="1"/>
  <c r="DU39" i="4"/>
  <c r="DV39" i="4" s="1"/>
  <c r="GD37" i="1" s="1"/>
  <c r="DU38" i="4"/>
  <c r="DV38" i="4" s="1"/>
  <c r="GD36" i="1" s="1"/>
  <c r="DU36" i="4"/>
  <c r="DV36" i="4" s="1"/>
  <c r="GD34" i="1" s="1"/>
  <c r="DU35" i="4"/>
  <c r="DV35" i="4" s="1"/>
  <c r="GD33" i="1" s="1"/>
  <c r="DU34" i="4"/>
  <c r="DV34" i="4" s="1"/>
  <c r="GD32" i="1" s="1"/>
  <c r="DU33" i="4"/>
  <c r="DV33" i="4" s="1"/>
  <c r="GD31" i="1" s="1"/>
  <c r="DU32" i="4"/>
  <c r="DV32" i="4" s="1"/>
  <c r="GD30" i="1" s="1"/>
  <c r="DU31" i="4"/>
  <c r="DV31" i="4" s="1"/>
  <c r="GD29" i="1" s="1"/>
  <c r="DU30" i="4"/>
  <c r="DV30" i="4" s="1"/>
  <c r="GD28" i="1" s="1"/>
  <c r="DU29" i="4"/>
  <c r="DV29" i="4" s="1"/>
  <c r="GD27" i="1" s="1"/>
  <c r="DU27" i="4"/>
  <c r="DV27" i="4" s="1"/>
  <c r="GD25" i="1" s="1"/>
  <c r="DU26" i="4"/>
  <c r="DV26" i="4" s="1"/>
  <c r="GD24" i="1" s="1"/>
  <c r="DU25" i="4"/>
  <c r="DV25" i="4" s="1"/>
  <c r="GD23" i="1" s="1"/>
  <c r="DU24" i="4"/>
  <c r="DV24" i="4" s="1"/>
  <c r="GD22" i="1" s="1"/>
  <c r="DU23" i="4"/>
  <c r="DV23" i="4" s="1"/>
  <c r="GD21" i="1" s="1"/>
  <c r="DU22" i="4"/>
  <c r="DV22" i="4" s="1"/>
  <c r="GD20" i="1" s="1"/>
  <c r="DU21" i="4"/>
  <c r="DV21" i="4" s="1"/>
  <c r="GD19" i="1" s="1"/>
  <c r="DU20" i="4"/>
  <c r="DV20" i="4" s="1"/>
  <c r="GD18" i="1" s="1"/>
  <c r="DU19" i="4"/>
  <c r="DV19" i="4" s="1"/>
  <c r="GD17" i="1" s="1"/>
  <c r="DU18" i="4"/>
  <c r="DV18" i="4" s="1"/>
  <c r="GD16" i="1" s="1"/>
  <c r="DU17" i="4"/>
  <c r="DV17" i="4" s="1"/>
  <c r="GD15" i="1" s="1"/>
  <c r="DU16" i="4"/>
  <c r="DV16" i="4" s="1"/>
  <c r="GD14" i="1" s="1"/>
  <c r="DU15" i="4"/>
  <c r="DV15" i="4" s="1"/>
  <c r="GD13" i="1" s="1"/>
  <c r="DU14" i="4"/>
  <c r="DV14" i="4" s="1"/>
  <c r="GD12" i="1" s="1"/>
  <c r="DU13" i="4"/>
  <c r="DV13" i="4" s="1"/>
  <c r="GD11" i="1" s="1"/>
  <c r="DU12" i="4"/>
  <c r="DV12" i="4" s="1"/>
  <c r="GD10" i="1" s="1"/>
  <c r="DU10" i="4"/>
  <c r="DV10" i="4" s="1"/>
  <c r="GD8" i="1" s="1"/>
  <c r="DU9" i="4"/>
  <c r="DV9" i="4" s="1"/>
  <c r="GD7" i="1" s="1"/>
  <c r="DU8" i="4"/>
  <c r="DV8" i="4" s="1"/>
  <c r="GD6" i="1" s="1"/>
  <c r="DU7" i="4"/>
  <c r="DV7" i="4" s="1"/>
  <c r="GD5" i="1" s="1"/>
  <c r="DQ52" i="4"/>
  <c r="DR52" i="4" s="1"/>
  <c r="FX50" i="1" s="1"/>
  <c r="DQ51" i="4"/>
  <c r="DR51" i="4" s="1"/>
  <c r="FX49" i="1" s="1"/>
  <c r="DQ49" i="4"/>
  <c r="DR49" i="4" s="1"/>
  <c r="FX47" i="1" s="1"/>
  <c r="DQ48" i="4"/>
  <c r="DR48" i="4" s="1"/>
  <c r="FX46" i="1" s="1"/>
  <c r="DQ46" i="4"/>
  <c r="DR46" i="4" s="1"/>
  <c r="FX44" i="1" s="1"/>
  <c r="DQ45" i="4"/>
  <c r="DR45" i="4" s="1"/>
  <c r="FX43" i="1" s="1"/>
  <c r="DQ44" i="4"/>
  <c r="DR44" i="4" s="1"/>
  <c r="FX42" i="1" s="1"/>
  <c r="DQ43" i="4"/>
  <c r="DR43" i="4" s="1"/>
  <c r="FX41" i="1" s="1"/>
  <c r="DQ42" i="4"/>
  <c r="DR42" i="4" s="1"/>
  <c r="FX40" i="1" s="1"/>
  <c r="DQ41" i="4"/>
  <c r="DR41" i="4" s="1"/>
  <c r="FX39" i="1" s="1"/>
  <c r="DQ40" i="4"/>
  <c r="DR40" i="4" s="1"/>
  <c r="FX38" i="1" s="1"/>
  <c r="DQ39" i="4"/>
  <c r="DR39" i="4" s="1"/>
  <c r="FX37" i="1" s="1"/>
  <c r="DQ38" i="4"/>
  <c r="DR38" i="4" s="1"/>
  <c r="FX36" i="1" s="1"/>
  <c r="DQ36" i="4"/>
  <c r="DR36" i="4" s="1"/>
  <c r="FX34" i="1" s="1"/>
  <c r="DQ35" i="4"/>
  <c r="DR35" i="4" s="1"/>
  <c r="FX33" i="1" s="1"/>
  <c r="DQ34" i="4"/>
  <c r="DR34" i="4" s="1"/>
  <c r="FX32" i="1" s="1"/>
  <c r="DQ33" i="4"/>
  <c r="DR33" i="4" s="1"/>
  <c r="FX31" i="1" s="1"/>
  <c r="DQ32" i="4"/>
  <c r="DR32" i="4" s="1"/>
  <c r="FX30" i="1" s="1"/>
  <c r="DQ31" i="4"/>
  <c r="DR31" i="4" s="1"/>
  <c r="FX29" i="1" s="1"/>
  <c r="DQ30" i="4"/>
  <c r="DR30" i="4" s="1"/>
  <c r="FX28" i="1" s="1"/>
  <c r="DQ29" i="4"/>
  <c r="DR29" i="4" s="1"/>
  <c r="FX27" i="1" s="1"/>
  <c r="DQ27" i="4"/>
  <c r="DR27" i="4" s="1"/>
  <c r="FX25" i="1" s="1"/>
  <c r="DQ26" i="4"/>
  <c r="DR26" i="4" s="1"/>
  <c r="FX24" i="1" s="1"/>
  <c r="DQ25" i="4"/>
  <c r="DR25" i="4" s="1"/>
  <c r="FX23" i="1" s="1"/>
  <c r="DQ24" i="4"/>
  <c r="DR24" i="4" s="1"/>
  <c r="FX22" i="1" s="1"/>
  <c r="DQ23" i="4"/>
  <c r="DR23" i="4" s="1"/>
  <c r="FX21" i="1" s="1"/>
  <c r="DQ22" i="4"/>
  <c r="DR22" i="4" s="1"/>
  <c r="FX20" i="1" s="1"/>
  <c r="DQ21" i="4"/>
  <c r="DR21" i="4" s="1"/>
  <c r="FX19" i="1" s="1"/>
  <c r="DQ20" i="4"/>
  <c r="DR20" i="4" s="1"/>
  <c r="FX18" i="1" s="1"/>
  <c r="DQ19" i="4"/>
  <c r="DR19" i="4" s="1"/>
  <c r="FX17" i="1" s="1"/>
  <c r="DQ18" i="4"/>
  <c r="DR18" i="4" s="1"/>
  <c r="FX16" i="1" s="1"/>
  <c r="DQ17" i="4"/>
  <c r="DR17" i="4" s="1"/>
  <c r="FX15" i="1" s="1"/>
  <c r="DQ16" i="4"/>
  <c r="DR16" i="4" s="1"/>
  <c r="FX14" i="1" s="1"/>
  <c r="DQ15" i="4"/>
  <c r="DR15" i="4" s="1"/>
  <c r="FX13" i="1" s="1"/>
  <c r="DQ14" i="4"/>
  <c r="DR14" i="4" s="1"/>
  <c r="FX12" i="1" s="1"/>
  <c r="DQ13" i="4"/>
  <c r="DR13" i="4" s="1"/>
  <c r="FX11" i="1" s="1"/>
  <c r="DQ12" i="4"/>
  <c r="DR12" i="4" s="1"/>
  <c r="FX10" i="1" s="1"/>
  <c r="DQ10" i="4"/>
  <c r="DR10" i="4" s="1"/>
  <c r="FX8" i="1" s="1"/>
  <c r="DQ9" i="4"/>
  <c r="DR9" i="4" s="1"/>
  <c r="FX7" i="1" s="1"/>
  <c r="DQ8" i="4"/>
  <c r="DR8" i="4" s="1"/>
  <c r="FX6" i="1" s="1"/>
  <c r="DQ7" i="4"/>
  <c r="DR7" i="4" s="1"/>
  <c r="FX5" i="1" s="1"/>
  <c r="DM52" i="4"/>
  <c r="DN52" i="4" s="1"/>
  <c r="FR50" i="1" s="1"/>
  <c r="DM51" i="4"/>
  <c r="DN51" i="4" s="1"/>
  <c r="FR49" i="1" s="1"/>
  <c r="DM49" i="4"/>
  <c r="DN49" i="4" s="1"/>
  <c r="FR47" i="1" s="1"/>
  <c r="DM48" i="4"/>
  <c r="DN48" i="4" s="1"/>
  <c r="FR46" i="1" s="1"/>
  <c r="DM46" i="4"/>
  <c r="DN46" i="4" s="1"/>
  <c r="FR44" i="1" s="1"/>
  <c r="DM45" i="4"/>
  <c r="DN45" i="4" s="1"/>
  <c r="FR43" i="1" s="1"/>
  <c r="DM44" i="4"/>
  <c r="DN44" i="4" s="1"/>
  <c r="FR42" i="1" s="1"/>
  <c r="DM43" i="4"/>
  <c r="DN43" i="4" s="1"/>
  <c r="FR41" i="1" s="1"/>
  <c r="DM42" i="4"/>
  <c r="DN42" i="4" s="1"/>
  <c r="FR40" i="1" s="1"/>
  <c r="DM41" i="4"/>
  <c r="DN41" i="4" s="1"/>
  <c r="FR39" i="1" s="1"/>
  <c r="DM40" i="4"/>
  <c r="DN40" i="4" s="1"/>
  <c r="FR38" i="1" s="1"/>
  <c r="DM39" i="4"/>
  <c r="DN39" i="4" s="1"/>
  <c r="FR37" i="1" s="1"/>
  <c r="DM38" i="4"/>
  <c r="DN38" i="4" s="1"/>
  <c r="FR36" i="1" s="1"/>
  <c r="DM36" i="4"/>
  <c r="DN36" i="4" s="1"/>
  <c r="FR34" i="1" s="1"/>
  <c r="DM35" i="4"/>
  <c r="DN35" i="4" s="1"/>
  <c r="FR33" i="1" s="1"/>
  <c r="DM34" i="4"/>
  <c r="DN34" i="4" s="1"/>
  <c r="FR32" i="1" s="1"/>
  <c r="DM33" i="4"/>
  <c r="DN33" i="4" s="1"/>
  <c r="FR31" i="1" s="1"/>
  <c r="DM32" i="4"/>
  <c r="DN32" i="4" s="1"/>
  <c r="FR30" i="1" s="1"/>
  <c r="DM31" i="4"/>
  <c r="DN31" i="4" s="1"/>
  <c r="FR29" i="1" s="1"/>
  <c r="DM30" i="4"/>
  <c r="DN30" i="4" s="1"/>
  <c r="FR28" i="1" s="1"/>
  <c r="DM29" i="4"/>
  <c r="DN29" i="4" s="1"/>
  <c r="FR27" i="1" s="1"/>
  <c r="DM27" i="4"/>
  <c r="DN27" i="4" s="1"/>
  <c r="FR25" i="1" s="1"/>
  <c r="DM26" i="4"/>
  <c r="DN26" i="4" s="1"/>
  <c r="FR24" i="1" s="1"/>
  <c r="DM25" i="4"/>
  <c r="DN25" i="4" s="1"/>
  <c r="FR23" i="1" s="1"/>
  <c r="DM24" i="4"/>
  <c r="DN24" i="4" s="1"/>
  <c r="FR22" i="1" s="1"/>
  <c r="DM23" i="4"/>
  <c r="DN23" i="4" s="1"/>
  <c r="FR21" i="1" s="1"/>
  <c r="DM22" i="4"/>
  <c r="DN22" i="4" s="1"/>
  <c r="FR20" i="1" s="1"/>
  <c r="DM21" i="4"/>
  <c r="DN21" i="4" s="1"/>
  <c r="FR19" i="1" s="1"/>
  <c r="DM20" i="4"/>
  <c r="DN20" i="4" s="1"/>
  <c r="FR18" i="1" s="1"/>
  <c r="DM19" i="4"/>
  <c r="DN19" i="4" s="1"/>
  <c r="FR17" i="1" s="1"/>
  <c r="DM18" i="4"/>
  <c r="DN18" i="4" s="1"/>
  <c r="FR16" i="1" s="1"/>
  <c r="DM17" i="4"/>
  <c r="DN17" i="4" s="1"/>
  <c r="FR15" i="1" s="1"/>
  <c r="DM16" i="4"/>
  <c r="DN16" i="4" s="1"/>
  <c r="FR14" i="1" s="1"/>
  <c r="DM15" i="4"/>
  <c r="DN15" i="4" s="1"/>
  <c r="FR13" i="1" s="1"/>
  <c r="DM14" i="4"/>
  <c r="DN14" i="4" s="1"/>
  <c r="FR12" i="1" s="1"/>
  <c r="DM13" i="4"/>
  <c r="DN13" i="4" s="1"/>
  <c r="FR11" i="1" s="1"/>
  <c r="DM12" i="4"/>
  <c r="DN12" i="4" s="1"/>
  <c r="FR10" i="1" s="1"/>
  <c r="DM10" i="4"/>
  <c r="DN10" i="4" s="1"/>
  <c r="FR8" i="1" s="1"/>
  <c r="DM9" i="4"/>
  <c r="DN9" i="4" s="1"/>
  <c r="FR7" i="1" s="1"/>
  <c r="DM8" i="4"/>
  <c r="DN8" i="4" s="1"/>
  <c r="FR6" i="1" s="1"/>
  <c r="DM7" i="4"/>
  <c r="DN7" i="4" s="1"/>
  <c r="FR5" i="1" s="1"/>
  <c r="DI52" i="4"/>
  <c r="DJ52" i="4" s="1"/>
  <c r="FL50" i="1" s="1"/>
  <c r="DI51" i="4"/>
  <c r="DJ51" i="4" s="1"/>
  <c r="FL49" i="1" s="1"/>
  <c r="DI49" i="4"/>
  <c r="DJ49" i="4" s="1"/>
  <c r="FL47" i="1" s="1"/>
  <c r="DI48" i="4"/>
  <c r="DJ48" i="4" s="1"/>
  <c r="FL46" i="1" s="1"/>
  <c r="DI46" i="4"/>
  <c r="DJ46" i="4" s="1"/>
  <c r="FL44" i="1" s="1"/>
  <c r="DI45" i="4"/>
  <c r="DJ45" i="4" s="1"/>
  <c r="FL43" i="1" s="1"/>
  <c r="DI44" i="4"/>
  <c r="DJ44" i="4" s="1"/>
  <c r="FL42" i="1" s="1"/>
  <c r="DI43" i="4"/>
  <c r="DJ43" i="4" s="1"/>
  <c r="FL41" i="1" s="1"/>
  <c r="DI42" i="4"/>
  <c r="DJ42" i="4" s="1"/>
  <c r="FL40" i="1" s="1"/>
  <c r="DI41" i="4"/>
  <c r="DJ41" i="4" s="1"/>
  <c r="FL39" i="1" s="1"/>
  <c r="DI40" i="4"/>
  <c r="DJ40" i="4" s="1"/>
  <c r="FL38" i="1" s="1"/>
  <c r="DI39" i="4"/>
  <c r="DJ39" i="4" s="1"/>
  <c r="FL37" i="1" s="1"/>
  <c r="DI38" i="4"/>
  <c r="DJ38" i="4" s="1"/>
  <c r="FL36" i="1" s="1"/>
  <c r="DI36" i="4"/>
  <c r="DJ36" i="4" s="1"/>
  <c r="FL34" i="1" s="1"/>
  <c r="DI35" i="4"/>
  <c r="DJ35" i="4" s="1"/>
  <c r="FL33" i="1" s="1"/>
  <c r="DI34" i="4"/>
  <c r="DJ34" i="4" s="1"/>
  <c r="FL32" i="1" s="1"/>
  <c r="DI33" i="4"/>
  <c r="DJ33" i="4" s="1"/>
  <c r="FL31" i="1" s="1"/>
  <c r="DI32" i="4"/>
  <c r="DJ32" i="4" s="1"/>
  <c r="FL30" i="1" s="1"/>
  <c r="DI31" i="4"/>
  <c r="DJ31" i="4" s="1"/>
  <c r="FL29" i="1" s="1"/>
  <c r="DI30" i="4"/>
  <c r="DJ30" i="4" s="1"/>
  <c r="FL28" i="1" s="1"/>
  <c r="DI29" i="4"/>
  <c r="DJ29" i="4" s="1"/>
  <c r="FL27" i="1" s="1"/>
  <c r="DI27" i="4"/>
  <c r="DJ27" i="4" s="1"/>
  <c r="FL25" i="1" s="1"/>
  <c r="DI26" i="4"/>
  <c r="DJ26" i="4" s="1"/>
  <c r="FL24" i="1" s="1"/>
  <c r="DI25" i="4"/>
  <c r="DJ25" i="4" s="1"/>
  <c r="FL23" i="1" s="1"/>
  <c r="DI24" i="4"/>
  <c r="DJ24" i="4" s="1"/>
  <c r="FL22" i="1" s="1"/>
  <c r="DI23" i="4"/>
  <c r="DJ23" i="4" s="1"/>
  <c r="FL21" i="1" s="1"/>
  <c r="DI22" i="4"/>
  <c r="DJ22" i="4" s="1"/>
  <c r="FL20" i="1" s="1"/>
  <c r="DI21" i="4"/>
  <c r="DJ21" i="4" s="1"/>
  <c r="FL19" i="1" s="1"/>
  <c r="DI20" i="4"/>
  <c r="DJ20" i="4" s="1"/>
  <c r="FL18" i="1" s="1"/>
  <c r="DI19" i="4"/>
  <c r="DJ19" i="4" s="1"/>
  <c r="FL17" i="1" s="1"/>
  <c r="DI18" i="4"/>
  <c r="DJ18" i="4" s="1"/>
  <c r="FL16" i="1" s="1"/>
  <c r="DI17" i="4"/>
  <c r="DJ17" i="4" s="1"/>
  <c r="FL15" i="1" s="1"/>
  <c r="DI16" i="4"/>
  <c r="DJ16" i="4" s="1"/>
  <c r="FL14" i="1" s="1"/>
  <c r="DI15" i="4"/>
  <c r="DJ15" i="4" s="1"/>
  <c r="FL13" i="1" s="1"/>
  <c r="DI14" i="4"/>
  <c r="DJ14" i="4" s="1"/>
  <c r="FL12" i="1" s="1"/>
  <c r="DI13" i="4"/>
  <c r="DJ13" i="4" s="1"/>
  <c r="FL11" i="1" s="1"/>
  <c r="DI12" i="4"/>
  <c r="DJ12" i="4" s="1"/>
  <c r="FL10" i="1" s="1"/>
  <c r="DI10" i="4"/>
  <c r="DJ10" i="4" s="1"/>
  <c r="FL8" i="1" s="1"/>
  <c r="DI9" i="4"/>
  <c r="DJ9" i="4" s="1"/>
  <c r="FL7" i="1" s="1"/>
  <c r="DI8" i="4"/>
  <c r="DJ8" i="4" s="1"/>
  <c r="FL6" i="1" s="1"/>
  <c r="DI7" i="4"/>
  <c r="DJ7" i="4" s="1"/>
  <c r="FL5" i="1" s="1"/>
  <c r="DE52" i="4"/>
  <c r="DF52" i="4" s="1"/>
  <c r="FF50" i="1" s="1"/>
  <c r="DE51" i="4"/>
  <c r="DF51" i="4" s="1"/>
  <c r="FF49" i="1" s="1"/>
  <c r="DE49" i="4"/>
  <c r="DF49" i="4" s="1"/>
  <c r="FF47" i="1" s="1"/>
  <c r="DE48" i="4"/>
  <c r="DF48" i="4" s="1"/>
  <c r="FF46" i="1" s="1"/>
  <c r="FF45" i="1"/>
  <c r="DE46" i="4"/>
  <c r="DF46" i="4" s="1"/>
  <c r="FF44" i="1" s="1"/>
  <c r="DE45" i="4"/>
  <c r="DF45" i="4" s="1"/>
  <c r="FF43" i="1" s="1"/>
  <c r="DE44" i="4"/>
  <c r="DF44" i="4" s="1"/>
  <c r="FF42" i="1" s="1"/>
  <c r="DE43" i="4"/>
  <c r="DF43" i="4" s="1"/>
  <c r="FF41" i="1" s="1"/>
  <c r="DE42" i="4"/>
  <c r="DF42" i="4" s="1"/>
  <c r="FF40" i="1" s="1"/>
  <c r="DE41" i="4"/>
  <c r="DF41" i="4" s="1"/>
  <c r="FF39" i="1" s="1"/>
  <c r="DE40" i="4"/>
  <c r="DF40" i="4" s="1"/>
  <c r="FF38" i="1" s="1"/>
  <c r="DE39" i="4"/>
  <c r="DF39" i="4" s="1"/>
  <c r="FF37" i="1" s="1"/>
  <c r="DE38" i="4"/>
  <c r="DF38" i="4" s="1"/>
  <c r="FF36" i="1" s="1"/>
  <c r="DE36" i="4"/>
  <c r="DF36" i="4" s="1"/>
  <c r="FF34" i="1" s="1"/>
  <c r="DE35" i="4"/>
  <c r="DF35" i="4" s="1"/>
  <c r="FF33" i="1" s="1"/>
  <c r="DE34" i="4"/>
  <c r="DF34" i="4" s="1"/>
  <c r="FF32" i="1" s="1"/>
  <c r="DE33" i="4"/>
  <c r="DF33" i="4" s="1"/>
  <c r="FF31" i="1" s="1"/>
  <c r="DE32" i="4"/>
  <c r="DF32" i="4" s="1"/>
  <c r="FF30" i="1" s="1"/>
  <c r="DE31" i="4"/>
  <c r="DF31" i="4" s="1"/>
  <c r="FF29" i="1" s="1"/>
  <c r="DE30" i="4"/>
  <c r="DF30" i="4" s="1"/>
  <c r="FF28" i="1" s="1"/>
  <c r="DE29" i="4"/>
  <c r="DF29" i="4" s="1"/>
  <c r="FF27" i="1" s="1"/>
  <c r="DE27" i="4"/>
  <c r="DF27" i="4" s="1"/>
  <c r="FF25" i="1" s="1"/>
  <c r="DE26" i="4"/>
  <c r="DF26" i="4" s="1"/>
  <c r="FF24" i="1" s="1"/>
  <c r="DE25" i="4"/>
  <c r="DF25" i="4" s="1"/>
  <c r="FF23" i="1" s="1"/>
  <c r="DE24" i="4"/>
  <c r="DF24" i="4" s="1"/>
  <c r="FF22" i="1" s="1"/>
  <c r="DE23" i="4"/>
  <c r="DF23" i="4" s="1"/>
  <c r="FF21" i="1" s="1"/>
  <c r="DE22" i="4"/>
  <c r="DF22" i="4" s="1"/>
  <c r="FF20" i="1" s="1"/>
  <c r="DE21" i="4"/>
  <c r="DF21" i="4" s="1"/>
  <c r="FF19" i="1" s="1"/>
  <c r="DE20" i="4"/>
  <c r="DF20" i="4" s="1"/>
  <c r="FF18" i="1" s="1"/>
  <c r="DF19" i="4"/>
  <c r="FF17" i="1" s="1"/>
  <c r="DE19" i="4"/>
  <c r="DE18" i="4"/>
  <c r="DF18" i="4" s="1"/>
  <c r="FF16" i="1" s="1"/>
  <c r="DE17" i="4"/>
  <c r="DF17" i="4" s="1"/>
  <c r="FF15" i="1" s="1"/>
  <c r="DE16" i="4"/>
  <c r="DF16" i="4" s="1"/>
  <c r="FF14" i="1" s="1"/>
  <c r="DE15" i="4"/>
  <c r="DF15" i="4" s="1"/>
  <c r="FF13" i="1" s="1"/>
  <c r="DE14" i="4"/>
  <c r="DF14" i="4" s="1"/>
  <c r="FF12" i="1" s="1"/>
  <c r="DE13" i="4"/>
  <c r="DF13" i="4" s="1"/>
  <c r="FF11" i="1" s="1"/>
  <c r="DE12" i="4"/>
  <c r="DF12" i="4" s="1"/>
  <c r="FF10" i="1" s="1"/>
  <c r="DE10" i="4"/>
  <c r="DF10" i="4" s="1"/>
  <c r="FF8" i="1" s="1"/>
  <c r="DE9" i="4"/>
  <c r="DF9" i="4" s="1"/>
  <c r="FF7" i="1" s="1"/>
  <c r="DE8" i="4"/>
  <c r="DF8" i="4" s="1"/>
  <c r="FF6" i="1" s="1"/>
  <c r="DE7" i="4"/>
  <c r="DF7" i="4" s="1"/>
  <c r="FF5" i="1" s="1"/>
  <c r="DA52" i="4"/>
  <c r="DB52" i="4" s="1"/>
  <c r="EZ50" i="1" s="1"/>
  <c r="DA51" i="4"/>
  <c r="DB51" i="4" s="1"/>
  <c r="EZ49" i="1" s="1"/>
  <c r="DA49" i="4"/>
  <c r="DB49" i="4" s="1"/>
  <c r="EZ47" i="1" s="1"/>
  <c r="DA48" i="4"/>
  <c r="DB48" i="4" s="1"/>
  <c r="EZ46" i="1" s="1"/>
  <c r="EZ45" i="1"/>
  <c r="DA46" i="4"/>
  <c r="DB46" i="4" s="1"/>
  <c r="EZ44" i="1" s="1"/>
  <c r="DA45" i="4"/>
  <c r="DB45" i="4" s="1"/>
  <c r="EZ43" i="1" s="1"/>
  <c r="DA44" i="4"/>
  <c r="DB44" i="4" s="1"/>
  <c r="EZ42" i="1" s="1"/>
  <c r="DA43" i="4"/>
  <c r="DB43" i="4" s="1"/>
  <c r="EZ41" i="1" s="1"/>
  <c r="DA42" i="4"/>
  <c r="DB42" i="4" s="1"/>
  <c r="EZ40" i="1" s="1"/>
  <c r="DA41" i="4"/>
  <c r="DB41" i="4" s="1"/>
  <c r="EZ39" i="1" s="1"/>
  <c r="DA40" i="4"/>
  <c r="DB40" i="4" s="1"/>
  <c r="EZ38" i="1" s="1"/>
  <c r="DA39" i="4"/>
  <c r="DB39" i="4" s="1"/>
  <c r="EZ37" i="1" s="1"/>
  <c r="DA38" i="4"/>
  <c r="DB38" i="4" s="1"/>
  <c r="EZ36" i="1" s="1"/>
  <c r="DA36" i="4"/>
  <c r="DB36" i="4" s="1"/>
  <c r="EZ34" i="1" s="1"/>
  <c r="DA35" i="4"/>
  <c r="DB35" i="4" s="1"/>
  <c r="EZ33" i="1" s="1"/>
  <c r="DA34" i="4"/>
  <c r="DB34" i="4" s="1"/>
  <c r="EZ32" i="1" s="1"/>
  <c r="DA33" i="4"/>
  <c r="DB33" i="4" s="1"/>
  <c r="EZ31" i="1" s="1"/>
  <c r="DA32" i="4"/>
  <c r="DB32" i="4" s="1"/>
  <c r="EZ30" i="1" s="1"/>
  <c r="DA31" i="4"/>
  <c r="DB31" i="4" s="1"/>
  <c r="EZ29" i="1" s="1"/>
  <c r="DA30" i="4"/>
  <c r="DB30" i="4" s="1"/>
  <c r="EZ28" i="1" s="1"/>
  <c r="DA29" i="4"/>
  <c r="DB29" i="4" s="1"/>
  <c r="EZ27" i="1" s="1"/>
  <c r="DA27" i="4"/>
  <c r="DB27" i="4" s="1"/>
  <c r="EZ25" i="1" s="1"/>
  <c r="DA26" i="4"/>
  <c r="DB26" i="4" s="1"/>
  <c r="EZ24" i="1" s="1"/>
  <c r="DA25" i="4"/>
  <c r="DB25" i="4" s="1"/>
  <c r="EZ23" i="1" s="1"/>
  <c r="DA24" i="4"/>
  <c r="DB24" i="4" s="1"/>
  <c r="EZ22" i="1" s="1"/>
  <c r="DA23" i="4"/>
  <c r="DB23" i="4" s="1"/>
  <c r="EZ21" i="1" s="1"/>
  <c r="DA22" i="4"/>
  <c r="DB22" i="4" s="1"/>
  <c r="EZ20" i="1" s="1"/>
  <c r="DA21" i="4"/>
  <c r="DB21" i="4" s="1"/>
  <c r="EZ19" i="1" s="1"/>
  <c r="DA20" i="4"/>
  <c r="DB20" i="4" s="1"/>
  <c r="EZ18" i="1" s="1"/>
  <c r="DA19" i="4"/>
  <c r="DB19" i="4" s="1"/>
  <c r="EZ17" i="1" s="1"/>
  <c r="DA18" i="4"/>
  <c r="DB18" i="4" s="1"/>
  <c r="EZ16" i="1" s="1"/>
  <c r="DA17" i="4"/>
  <c r="DB17" i="4" s="1"/>
  <c r="EZ15" i="1" s="1"/>
  <c r="DA16" i="4"/>
  <c r="DB16" i="4" s="1"/>
  <c r="EZ14" i="1" s="1"/>
  <c r="DA15" i="4"/>
  <c r="DB15" i="4" s="1"/>
  <c r="EZ13" i="1" s="1"/>
  <c r="DA14" i="4"/>
  <c r="DB14" i="4" s="1"/>
  <c r="EZ12" i="1" s="1"/>
  <c r="DA13" i="4"/>
  <c r="DB13" i="4" s="1"/>
  <c r="EZ11" i="1" s="1"/>
  <c r="DA12" i="4"/>
  <c r="DB12" i="4" s="1"/>
  <c r="EZ10" i="1" s="1"/>
  <c r="DA10" i="4"/>
  <c r="DB10" i="4" s="1"/>
  <c r="EZ8" i="1" s="1"/>
  <c r="DA9" i="4"/>
  <c r="DB9" i="4" s="1"/>
  <c r="EZ7" i="1" s="1"/>
  <c r="DA8" i="4"/>
  <c r="DB8" i="4" s="1"/>
  <c r="EZ6" i="1" s="1"/>
  <c r="DA7" i="4"/>
  <c r="DB7" i="4" s="1"/>
  <c r="EZ5" i="1" s="1"/>
  <c r="CW49" i="4"/>
  <c r="CX49" i="4" s="1"/>
  <c r="ET47" i="1" s="1"/>
  <c r="CS49" i="4"/>
  <c r="CT49" i="4" s="1"/>
  <c r="EN47" i="1" s="1"/>
  <c r="CS48" i="4"/>
  <c r="CT48" i="4" s="1"/>
  <c r="EN46" i="1" s="1"/>
  <c r="EN45" i="1"/>
  <c r="CS46" i="4"/>
  <c r="CT46" i="4" s="1"/>
  <c r="EN44" i="1" s="1"/>
  <c r="CS45" i="4"/>
  <c r="CT45" i="4" s="1"/>
  <c r="EN43" i="1" s="1"/>
  <c r="CS44" i="4"/>
  <c r="CT44" i="4" s="1"/>
  <c r="EN42" i="1" s="1"/>
  <c r="CS42" i="4"/>
  <c r="CT42" i="4" s="1"/>
  <c r="EN40" i="1" s="1"/>
  <c r="CS38" i="4"/>
  <c r="CT38" i="4" s="1"/>
  <c r="EN36" i="1" s="1"/>
  <c r="CS36" i="4"/>
  <c r="CT36" i="4" s="1"/>
  <c r="EN34" i="1" s="1"/>
  <c r="CS35" i="4"/>
  <c r="CT35" i="4" s="1"/>
  <c r="EN33" i="1" s="1"/>
  <c r="CS34" i="4"/>
  <c r="CT34" i="4" s="1"/>
  <c r="EN32" i="1" s="1"/>
  <c r="CS33" i="4"/>
  <c r="CT33" i="4" s="1"/>
  <c r="EN31" i="1" s="1"/>
  <c r="CS32" i="4"/>
  <c r="CT32" i="4" s="1"/>
  <c r="EN30" i="1" s="1"/>
  <c r="CS30" i="4"/>
  <c r="CT30" i="4" s="1"/>
  <c r="EN28" i="1" s="1"/>
  <c r="CS27" i="4"/>
  <c r="CT27" i="4" s="1"/>
  <c r="EN25" i="1" s="1"/>
  <c r="CS25" i="4"/>
  <c r="CT25" i="4" s="1"/>
  <c r="EN23" i="1" s="1"/>
  <c r="CS24" i="4"/>
  <c r="CT24" i="4" s="1"/>
  <c r="EN22" i="1" s="1"/>
  <c r="CS23" i="4"/>
  <c r="CT23" i="4" s="1"/>
  <c r="EN21" i="1" s="1"/>
  <c r="CS22" i="4"/>
  <c r="CT22" i="4" s="1"/>
  <c r="EN20" i="1" s="1"/>
  <c r="CS21" i="4"/>
  <c r="CT21" i="4" s="1"/>
  <c r="EN19" i="1" s="1"/>
  <c r="CS20" i="4"/>
  <c r="CT20" i="4" s="1"/>
  <c r="EN18" i="1" s="1"/>
  <c r="CS18" i="4"/>
  <c r="CT18" i="4" s="1"/>
  <c r="EN16" i="1" s="1"/>
  <c r="CS14" i="4"/>
  <c r="CT14" i="4" s="1"/>
  <c r="EN12" i="1" s="1"/>
  <c r="CS13" i="4"/>
  <c r="CT13" i="4" s="1"/>
  <c r="EN11" i="1" s="1"/>
  <c r="CS12" i="4"/>
  <c r="CT12" i="4" s="1"/>
  <c r="EN10" i="1" s="1"/>
  <c r="CS10" i="4"/>
  <c r="CT10" i="4" s="1"/>
  <c r="EN8" i="1" s="1"/>
  <c r="CS9" i="4"/>
  <c r="CT9" i="4" s="1"/>
  <c r="EN7" i="1" s="1"/>
  <c r="CS8" i="4"/>
  <c r="CT8" i="4" s="1"/>
  <c r="EN6" i="1" s="1"/>
  <c r="CS7" i="4"/>
  <c r="CT7" i="4" s="1"/>
  <c r="EN5" i="1" s="1"/>
  <c r="CO51" i="4"/>
  <c r="CP51" i="4" s="1"/>
  <c r="EH49" i="1" s="1"/>
  <c r="CO45" i="4"/>
  <c r="CP45" i="4" s="1"/>
  <c r="EH43" i="1" s="1"/>
  <c r="CO44" i="4"/>
  <c r="CP44" i="4" s="1"/>
  <c r="EH42" i="1" s="1"/>
  <c r="CO40" i="4"/>
  <c r="CP40" i="4" s="1"/>
  <c r="EH38" i="1" s="1"/>
  <c r="CO39" i="4"/>
  <c r="CP39" i="4" s="1"/>
  <c r="EH37" i="1" s="1"/>
  <c r="CO38" i="4"/>
  <c r="CP38" i="4" s="1"/>
  <c r="EH36" i="1" s="1"/>
  <c r="CO36" i="4"/>
  <c r="CO33" i="4"/>
  <c r="CP33" i="4" s="1"/>
  <c r="EH31" i="1" s="1"/>
  <c r="CO32" i="4"/>
  <c r="CP32" i="4" s="1"/>
  <c r="EH30" i="1" s="1"/>
  <c r="CO27" i="4"/>
  <c r="CP27" i="4" s="1"/>
  <c r="EH25" i="1" s="1"/>
  <c r="CO23" i="4"/>
  <c r="CP23" i="4" s="1"/>
  <c r="EH21" i="1" s="1"/>
  <c r="CO21" i="4"/>
  <c r="CP21" i="4" s="1"/>
  <c r="EH19" i="1" s="1"/>
  <c r="CO20" i="4"/>
  <c r="CP20" i="4" s="1"/>
  <c r="EH18" i="1" s="1"/>
  <c r="CO17" i="4"/>
  <c r="CP17" i="4" s="1"/>
  <c r="EH15" i="1" s="1"/>
  <c r="CO15" i="4"/>
  <c r="CP15" i="4" s="1"/>
  <c r="EH13" i="1" s="1"/>
  <c r="CO14" i="4"/>
  <c r="CP14" i="4" s="1"/>
  <c r="EH12" i="1" s="1"/>
  <c r="CO12" i="4"/>
  <c r="CP12" i="4" s="1"/>
  <c r="EH10" i="1" s="1"/>
  <c r="CO9" i="4"/>
  <c r="CP9" i="4" s="1"/>
  <c r="EH7" i="1" s="1"/>
  <c r="CO8" i="4"/>
  <c r="CP8" i="4" s="1"/>
  <c r="EH6" i="1" s="1"/>
  <c r="CO7" i="4"/>
  <c r="CP7" i="4" s="1"/>
  <c r="EH5" i="1" s="1"/>
  <c r="CK49" i="4"/>
  <c r="CL49" i="4" s="1"/>
  <c r="EB47" i="1" s="1"/>
  <c r="CK46" i="4"/>
  <c r="CL46" i="4" s="1"/>
  <c r="EB44" i="1" s="1"/>
  <c r="CK45" i="4"/>
  <c r="CL45" i="4" s="1"/>
  <c r="EB43" i="1" s="1"/>
  <c r="CK44" i="4"/>
  <c r="CL44" i="4" s="1"/>
  <c r="EB42" i="1" s="1"/>
  <c r="CK35" i="4"/>
  <c r="CL35" i="4" s="1"/>
  <c r="EB33" i="1" s="1"/>
  <c r="CK34" i="4"/>
  <c r="CL34" i="4" s="1"/>
  <c r="EB32" i="1" s="1"/>
  <c r="CK33" i="4"/>
  <c r="CL33" i="4" s="1"/>
  <c r="EB31" i="1" s="1"/>
  <c r="CK32" i="4"/>
  <c r="CL32" i="4" s="1"/>
  <c r="EB30" i="1" s="1"/>
  <c r="CK25" i="4"/>
  <c r="CL25" i="4" s="1"/>
  <c r="EB23" i="1" s="1"/>
  <c r="CK22" i="4"/>
  <c r="CL22" i="4" s="1"/>
  <c r="EB20" i="1" s="1"/>
  <c r="CK21" i="4"/>
  <c r="CL21" i="4" s="1"/>
  <c r="EB19" i="1" s="1"/>
  <c r="CK20" i="4"/>
  <c r="CL20" i="4" s="1"/>
  <c r="EB18" i="1" s="1"/>
  <c r="EB9" i="1"/>
  <c r="CK10" i="4"/>
  <c r="CL10" i="4" s="1"/>
  <c r="EB8" i="1" s="1"/>
  <c r="CK9" i="4"/>
  <c r="CL9" i="4" s="1"/>
  <c r="EB7" i="1" s="1"/>
  <c r="CK8" i="4"/>
  <c r="CL8" i="4" s="1"/>
  <c r="EB6" i="1" s="1"/>
  <c r="CK7" i="4"/>
  <c r="CL7" i="4" s="1"/>
  <c r="EB5" i="1" s="1"/>
  <c r="DV9" i="1"/>
  <c r="CC51" i="4"/>
  <c r="CD51" i="4" s="1"/>
  <c r="DP49" i="1" s="1"/>
  <c r="CC46" i="4"/>
  <c r="CD46" i="4" s="1"/>
  <c r="DP44" i="1" s="1"/>
  <c r="CC44" i="4"/>
  <c r="CD44" i="4" s="1"/>
  <c r="DP42" i="1" s="1"/>
  <c r="CC38" i="4"/>
  <c r="CD38" i="4" s="1"/>
  <c r="DP36" i="1" s="1"/>
  <c r="CC36" i="4"/>
  <c r="CC35" i="4"/>
  <c r="CD35" i="4" s="1"/>
  <c r="DP33" i="1" s="1"/>
  <c r="CC33" i="4"/>
  <c r="CD33" i="4" s="1"/>
  <c r="CC32" i="4"/>
  <c r="CD32" i="4" s="1"/>
  <c r="DP30" i="1" s="1"/>
  <c r="CC22" i="4"/>
  <c r="CC21" i="4"/>
  <c r="CD21" i="4" s="1"/>
  <c r="CC20" i="4"/>
  <c r="CD20" i="4" s="1"/>
  <c r="DP18" i="1" s="1"/>
  <c r="CC16" i="4"/>
  <c r="CD16" i="4" s="1"/>
  <c r="DP14" i="1" s="1"/>
  <c r="CC15" i="4"/>
  <c r="CC14" i="4"/>
  <c r="CD14" i="4" s="1"/>
  <c r="DP12" i="1" s="1"/>
  <c r="CC10" i="4"/>
  <c r="CC9" i="4"/>
  <c r="CD9" i="4" s="1"/>
  <c r="DP7" i="1" s="1"/>
  <c r="CC8" i="4"/>
  <c r="CD8" i="4" s="1"/>
  <c r="DP6" i="1" s="1"/>
  <c r="CC7" i="4"/>
  <c r="CD7" i="4" s="1"/>
  <c r="DP5" i="1" s="1"/>
  <c r="BY49" i="4"/>
  <c r="BZ49" i="4" s="1"/>
  <c r="DJ47" i="1" s="1"/>
  <c r="BY48" i="4"/>
  <c r="BZ48" i="4" s="1"/>
  <c r="DJ46" i="1" s="1"/>
  <c r="BY46" i="4"/>
  <c r="BZ46" i="4" s="1"/>
  <c r="DJ44" i="1" s="1"/>
  <c r="BY45" i="4"/>
  <c r="BZ45" i="4" s="1"/>
  <c r="DJ43" i="1" s="1"/>
  <c r="BY44" i="4"/>
  <c r="BZ44" i="4" s="1"/>
  <c r="DJ42" i="1" s="1"/>
  <c r="BY38" i="4"/>
  <c r="BZ38" i="4" s="1"/>
  <c r="DJ36" i="1" s="1"/>
  <c r="BY36" i="4"/>
  <c r="BZ36" i="4" s="1"/>
  <c r="BY35" i="4"/>
  <c r="BZ35" i="4" s="1"/>
  <c r="DJ33" i="1" s="1"/>
  <c r="BY34" i="4"/>
  <c r="BZ34" i="4" s="1"/>
  <c r="DJ32" i="1" s="1"/>
  <c r="BY33" i="4"/>
  <c r="BZ33" i="4" s="1"/>
  <c r="BY32" i="4"/>
  <c r="BZ32" i="4" s="1"/>
  <c r="DJ30" i="1" s="1"/>
  <c r="BY30" i="4"/>
  <c r="BZ30" i="4" s="1"/>
  <c r="DJ28" i="1" s="1"/>
  <c r="BY24" i="4"/>
  <c r="BZ24" i="4" s="1"/>
  <c r="DJ22" i="1" s="1"/>
  <c r="BY23" i="4"/>
  <c r="BZ23" i="4" s="1"/>
  <c r="DJ21" i="1" s="1"/>
  <c r="BY22" i="4"/>
  <c r="BZ22" i="4" s="1"/>
  <c r="DJ20" i="1" s="1"/>
  <c r="BY21" i="4"/>
  <c r="BZ21" i="4" s="1"/>
  <c r="BY20" i="4"/>
  <c r="BZ20" i="4" s="1"/>
  <c r="DJ18" i="1" s="1"/>
  <c r="BY18" i="4"/>
  <c r="BZ18" i="4" s="1"/>
  <c r="DJ16" i="1" s="1"/>
  <c r="BY15" i="4"/>
  <c r="BZ15" i="4" s="1"/>
  <c r="DJ13" i="1" s="1"/>
  <c r="BY14" i="4"/>
  <c r="BZ14" i="4" s="1"/>
  <c r="DJ12" i="1" s="1"/>
  <c r="BY12" i="4"/>
  <c r="BZ12" i="4" s="1"/>
  <c r="DJ10" i="1" s="1"/>
  <c r="BY10" i="4"/>
  <c r="BZ10" i="4" s="1"/>
  <c r="DJ8" i="1" s="1"/>
  <c r="BY9" i="4"/>
  <c r="BZ9" i="4" s="1"/>
  <c r="DJ7" i="1" s="1"/>
  <c r="BY8" i="4"/>
  <c r="BZ8" i="4" s="1"/>
  <c r="DJ6" i="1" s="1"/>
  <c r="BY7" i="4"/>
  <c r="BZ7" i="4" s="1"/>
  <c r="DJ5" i="1" s="1"/>
  <c r="BU46" i="4"/>
  <c r="BV46" i="4" s="1"/>
  <c r="DD44" i="1" s="1"/>
  <c r="BU45" i="4"/>
  <c r="BV45" i="4" s="1"/>
  <c r="DD43" i="1" s="1"/>
  <c r="BU44" i="4"/>
  <c r="BV44" i="4" s="1"/>
  <c r="DD42" i="1" s="1"/>
  <c r="BU40" i="4"/>
  <c r="BV40" i="4" s="1"/>
  <c r="DD38" i="1" s="1"/>
  <c r="BU39" i="4"/>
  <c r="BV39" i="4" s="1"/>
  <c r="DD37" i="1" s="1"/>
  <c r="BU38" i="4"/>
  <c r="BV38" i="4" s="1"/>
  <c r="DD36" i="1" s="1"/>
  <c r="BU35" i="4"/>
  <c r="BV35" i="4" s="1"/>
  <c r="DD33" i="1" s="1"/>
  <c r="BU34" i="4"/>
  <c r="BV34" i="4" s="1"/>
  <c r="DD32" i="1" s="1"/>
  <c r="BU33" i="4"/>
  <c r="BV33" i="4" s="1"/>
  <c r="BU32" i="4"/>
  <c r="BV32" i="4" s="1"/>
  <c r="DD30" i="1" s="1"/>
  <c r="BU27" i="4"/>
  <c r="BV27" i="4" s="1"/>
  <c r="DD25" i="1" s="1"/>
  <c r="BU24" i="4"/>
  <c r="BV24" i="4" s="1"/>
  <c r="DD22" i="1" s="1"/>
  <c r="BU23" i="4"/>
  <c r="BV23" i="4" s="1"/>
  <c r="DD21" i="1" s="1"/>
  <c r="BU22" i="4"/>
  <c r="BV22" i="4" s="1"/>
  <c r="DD20" i="1" s="1"/>
  <c r="BU21" i="4"/>
  <c r="BV21" i="4" s="1"/>
  <c r="BU20" i="4"/>
  <c r="BV20" i="4" s="1"/>
  <c r="DD18" i="1" s="1"/>
  <c r="BU16" i="4"/>
  <c r="BV16" i="4" s="1"/>
  <c r="DD14" i="1" s="1"/>
  <c r="BU15" i="4"/>
  <c r="BV15" i="4" s="1"/>
  <c r="DD13" i="1" s="1"/>
  <c r="BU10" i="4"/>
  <c r="BV10" i="4" s="1"/>
  <c r="DD8" i="1" s="1"/>
  <c r="BU9" i="4"/>
  <c r="BV9" i="4" s="1"/>
  <c r="DD7" i="1" s="1"/>
  <c r="BU8" i="4"/>
  <c r="BV8" i="4" s="1"/>
  <c r="DD6" i="1" s="1"/>
  <c r="BU7" i="4"/>
  <c r="BV7" i="4" s="1"/>
  <c r="DD5" i="1" s="1"/>
  <c r="BQ49" i="4"/>
  <c r="BR49" i="4" s="1"/>
  <c r="CX47" i="1" s="1"/>
  <c r="BQ48" i="4"/>
  <c r="BR48" i="4" s="1"/>
  <c r="CX46" i="1" s="1"/>
  <c r="BQ46" i="4"/>
  <c r="BR46" i="4" s="1"/>
  <c r="CX44" i="1" s="1"/>
  <c r="BQ45" i="4"/>
  <c r="BR45" i="4" s="1"/>
  <c r="CX43" i="1" s="1"/>
  <c r="BQ44" i="4"/>
  <c r="BR44" i="4" s="1"/>
  <c r="CX42" i="1" s="1"/>
  <c r="BQ42" i="4"/>
  <c r="BQ38" i="4"/>
  <c r="BR38" i="4" s="1"/>
  <c r="CX36" i="1" s="1"/>
  <c r="BQ35" i="4"/>
  <c r="BR35" i="4" s="1"/>
  <c r="CX33" i="1" s="1"/>
  <c r="BQ34" i="4"/>
  <c r="BR34" i="4" s="1"/>
  <c r="CX32" i="1" s="1"/>
  <c r="BQ33" i="4"/>
  <c r="BR33" i="4" s="1"/>
  <c r="BQ32" i="4"/>
  <c r="BR32" i="4" s="1"/>
  <c r="CX30" i="1" s="1"/>
  <c r="BQ25" i="4"/>
  <c r="BR25" i="4" s="1"/>
  <c r="CX23" i="1" s="1"/>
  <c r="BQ23" i="4"/>
  <c r="BR23" i="4" s="1"/>
  <c r="CX21" i="1" s="1"/>
  <c r="BQ22" i="4"/>
  <c r="BR22" i="4" s="1"/>
  <c r="CX20" i="1" s="1"/>
  <c r="BQ21" i="4"/>
  <c r="BR21" i="4" s="1"/>
  <c r="BQ20" i="4"/>
  <c r="BR20" i="4" s="1"/>
  <c r="CX18" i="1" s="1"/>
  <c r="BQ14" i="4"/>
  <c r="BR14" i="4" s="1"/>
  <c r="CX12" i="1" s="1"/>
  <c r="BQ12" i="4"/>
  <c r="BR12" i="4" s="1"/>
  <c r="CX10" i="1" s="1"/>
  <c r="CX9" i="1"/>
  <c r="BQ10" i="4"/>
  <c r="BR10" i="4" s="1"/>
  <c r="CX8" i="1" s="1"/>
  <c r="BQ9" i="4"/>
  <c r="BR9" i="4" s="1"/>
  <c r="CX7" i="1" s="1"/>
  <c r="BQ8" i="4"/>
  <c r="BR8" i="4" s="1"/>
  <c r="CX6" i="1" s="1"/>
  <c r="BQ7" i="4"/>
  <c r="BR7" i="4" s="1"/>
  <c r="CX5" i="1" s="1"/>
  <c r="BM51" i="4"/>
  <c r="BN51" i="4" s="1"/>
  <c r="CR49" i="1" s="1"/>
  <c r="BM49" i="4"/>
  <c r="BN49" i="4" s="1"/>
  <c r="CR47" i="1" s="1"/>
  <c r="BM48" i="4"/>
  <c r="CR45" i="1"/>
  <c r="BM46" i="4"/>
  <c r="BN46" i="4" s="1"/>
  <c r="CR44" i="1" s="1"/>
  <c r="BM45" i="4"/>
  <c r="BN45" i="4" s="1"/>
  <c r="CR43" i="1" s="1"/>
  <c r="BM44" i="4"/>
  <c r="BN44" i="4" s="1"/>
  <c r="CR42" i="1" s="1"/>
  <c r="BM38" i="4"/>
  <c r="BN38" i="4" s="1"/>
  <c r="CR36" i="1" s="1"/>
  <c r="BM35" i="4"/>
  <c r="BN35" i="4" s="1"/>
  <c r="CR33" i="1" s="1"/>
  <c r="BM34" i="4"/>
  <c r="BM33" i="4"/>
  <c r="BN33" i="4" s="1"/>
  <c r="BM32" i="4"/>
  <c r="BN32" i="4" s="1"/>
  <c r="CR30" i="1" s="1"/>
  <c r="BM25" i="4"/>
  <c r="BN25" i="4" s="1"/>
  <c r="CR23" i="1" s="1"/>
  <c r="BM24" i="4"/>
  <c r="BN24" i="4" s="1"/>
  <c r="CR22" i="1" s="1"/>
  <c r="BM22" i="4"/>
  <c r="BN22" i="4" s="1"/>
  <c r="CR20" i="1" s="1"/>
  <c r="BM21" i="4"/>
  <c r="BN21" i="4" s="1"/>
  <c r="BM20" i="4"/>
  <c r="BN20" i="4" s="1"/>
  <c r="CR18" i="1" s="1"/>
  <c r="BM18" i="4"/>
  <c r="BM13" i="4"/>
  <c r="BN13" i="4" s="1"/>
  <c r="BM12" i="4"/>
  <c r="BM10" i="4"/>
  <c r="BN10" i="4" s="1"/>
  <c r="CR8" i="1" s="1"/>
  <c r="BM9" i="4"/>
  <c r="BN9" i="4" s="1"/>
  <c r="CR7" i="1" s="1"/>
  <c r="BM8" i="4"/>
  <c r="BN8" i="4" s="1"/>
  <c r="CR6" i="1" s="1"/>
  <c r="BM7" i="4"/>
  <c r="BN7" i="4" s="1"/>
  <c r="CR5" i="1" s="1"/>
  <c r="BI46" i="4"/>
  <c r="BJ46" i="4" s="1"/>
  <c r="CL44" i="1" s="1"/>
  <c r="BI45" i="4"/>
  <c r="BJ45" i="4" s="1"/>
  <c r="CL43" i="1" s="1"/>
  <c r="BI44" i="4"/>
  <c r="BJ44" i="4" s="1"/>
  <c r="CL42" i="1" s="1"/>
  <c r="BI38" i="4"/>
  <c r="BJ38" i="4" s="1"/>
  <c r="CL36" i="1" s="1"/>
  <c r="BI35" i="4"/>
  <c r="BJ35" i="4" s="1"/>
  <c r="CL33" i="1" s="1"/>
  <c r="BI34" i="4"/>
  <c r="BJ34" i="4" s="1"/>
  <c r="CL32" i="1" s="1"/>
  <c r="BI33" i="4"/>
  <c r="BJ33" i="4" s="1"/>
  <c r="BI32" i="4"/>
  <c r="BJ32" i="4" s="1"/>
  <c r="CL30" i="1" s="1"/>
  <c r="BI27" i="4"/>
  <c r="BJ27" i="4" s="1"/>
  <c r="CL25" i="1" s="1"/>
  <c r="BI24" i="4"/>
  <c r="BJ24" i="4" s="1"/>
  <c r="CL22" i="1" s="1"/>
  <c r="BI23" i="4"/>
  <c r="BJ23" i="4" s="1"/>
  <c r="CL21" i="1" s="1"/>
  <c r="BI22" i="4"/>
  <c r="BJ22" i="4" s="1"/>
  <c r="CL20" i="1" s="1"/>
  <c r="BI21" i="4"/>
  <c r="BJ21" i="4" s="1"/>
  <c r="BI20" i="4"/>
  <c r="BJ20" i="4" s="1"/>
  <c r="CL18" i="1" s="1"/>
  <c r="CL9" i="1"/>
  <c r="BI10" i="4"/>
  <c r="BJ10" i="4" s="1"/>
  <c r="CL8" i="1" s="1"/>
  <c r="BI9" i="4"/>
  <c r="BJ9" i="4" s="1"/>
  <c r="CL7" i="1" s="1"/>
  <c r="BI8" i="4"/>
  <c r="BJ8" i="4" s="1"/>
  <c r="CL6" i="1" s="1"/>
  <c r="BI7" i="4"/>
  <c r="BJ7" i="4" s="1"/>
  <c r="CL5" i="1" s="1"/>
  <c r="BE49" i="4"/>
  <c r="BF49" i="4" s="1"/>
  <c r="CF47" i="1" s="1"/>
  <c r="BE48" i="4"/>
  <c r="BF48" i="4" s="1"/>
  <c r="CF46" i="1" s="1"/>
  <c r="BE45" i="4"/>
  <c r="BF45" i="4" s="1"/>
  <c r="CF43" i="1" s="1"/>
  <c r="BE41" i="4"/>
  <c r="BF41" i="4" s="1"/>
  <c r="CF39" i="1" s="1"/>
  <c r="CF35" i="1"/>
  <c r="BE35" i="4"/>
  <c r="BF35" i="4" s="1"/>
  <c r="CF33" i="1" s="1"/>
  <c r="BE25" i="4"/>
  <c r="BF25" i="4" s="1"/>
  <c r="CF23" i="1" s="1"/>
  <c r="BE24" i="4"/>
  <c r="BF24" i="4" s="1"/>
  <c r="CF22" i="1" s="1"/>
  <c r="BE22" i="4"/>
  <c r="BF22" i="4" s="1"/>
  <c r="CF20" i="1" s="1"/>
  <c r="BE21" i="4"/>
  <c r="BF21" i="4" s="1"/>
  <c r="BE18" i="4"/>
  <c r="BF18" i="4" s="1"/>
  <c r="CF16" i="1" s="1"/>
  <c r="BE14" i="4"/>
  <c r="BF14" i="4" s="1"/>
  <c r="CF12" i="1" s="1"/>
  <c r="BE10" i="4"/>
  <c r="BF10" i="4" s="1"/>
  <c r="CF8" i="1" s="1"/>
  <c r="BE7" i="4"/>
  <c r="BF7" i="4" s="1"/>
  <c r="CF5" i="1" s="1"/>
  <c r="BA50" i="4"/>
  <c r="BA49" i="4"/>
  <c r="BB49" i="4" s="1"/>
  <c r="BZ47" i="1" s="1"/>
  <c r="BA48" i="4"/>
  <c r="BB48" i="4" s="1"/>
  <c r="BZ46" i="1" s="1"/>
  <c r="BA46" i="4"/>
  <c r="BB46" i="4" s="1"/>
  <c r="BZ44" i="1" s="1"/>
  <c r="BA45" i="4"/>
  <c r="BB45" i="4" s="1"/>
  <c r="BZ43" i="1" s="1"/>
  <c r="BA44" i="4"/>
  <c r="BB44" i="4" s="1"/>
  <c r="BZ42" i="1" s="1"/>
  <c r="BA36" i="4"/>
  <c r="BB36" i="4" s="1"/>
  <c r="BA35" i="4"/>
  <c r="BB35" i="4" s="1"/>
  <c r="BZ33" i="1" s="1"/>
  <c r="BA34" i="4"/>
  <c r="BB34" i="4" s="1"/>
  <c r="BZ32" i="1" s="1"/>
  <c r="BA33" i="4"/>
  <c r="BB33" i="4" s="1"/>
  <c r="BZ31" i="1" s="1"/>
  <c r="BA24" i="4"/>
  <c r="BB24" i="4" s="1"/>
  <c r="BZ22" i="1" s="1"/>
  <c r="BA22" i="4"/>
  <c r="BB22" i="4" s="1"/>
  <c r="BZ20" i="1" s="1"/>
  <c r="BA21" i="4"/>
  <c r="BB21" i="4" s="1"/>
  <c r="BA20" i="4"/>
  <c r="BB20" i="4" s="1"/>
  <c r="BZ18" i="1" s="1"/>
  <c r="BA19" i="4"/>
  <c r="BB19" i="4" s="1"/>
  <c r="BZ17" i="1" s="1"/>
  <c r="BA13" i="4"/>
  <c r="BB13" i="4" s="1"/>
  <c r="BA12" i="4"/>
  <c r="BB12" i="4" s="1"/>
  <c r="BZ10" i="1" s="1"/>
  <c r="BA10" i="4"/>
  <c r="BB10" i="4" s="1"/>
  <c r="BZ8" i="1" s="1"/>
  <c r="BA9" i="4"/>
  <c r="BB9" i="4" s="1"/>
  <c r="BZ7" i="1" s="1"/>
  <c r="BA8" i="4"/>
  <c r="BB8" i="4" s="1"/>
  <c r="BZ6" i="1" s="1"/>
  <c r="BA7" i="4"/>
  <c r="BB7" i="4" s="1"/>
  <c r="BZ5" i="1" s="1"/>
  <c r="AW46" i="4"/>
  <c r="AX46" i="4" s="1"/>
  <c r="BT44" i="1" s="1"/>
  <c r="AW45" i="4"/>
  <c r="AX45" i="4" s="1"/>
  <c r="BT43" i="1" s="1"/>
  <c r="AW44" i="4"/>
  <c r="AX44" i="4" s="1"/>
  <c r="BT42" i="1" s="1"/>
  <c r="AW40" i="4"/>
  <c r="AX40" i="4" s="1"/>
  <c r="BT38" i="1" s="1"/>
  <c r="AW36" i="4"/>
  <c r="AX36" i="4" s="1"/>
  <c r="AW35" i="4"/>
  <c r="AX35" i="4" s="1"/>
  <c r="BT33" i="1" s="1"/>
  <c r="AW34" i="4"/>
  <c r="AX34" i="4" s="1"/>
  <c r="BT32" i="1" s="1"/>
  <c r="AW33" i="4"/>
  <c r="AX33" i="4" s="1"/>
  <c r="BT31" i="1" s="1"/>
  <c r="AW32" i="4"/>
  <c r="AX32" i="4" s="1"/>
  <c r="BT30" i="1" s="1"/>
  <c r="AW25" i="4"/>
  <c r="AX25" i="4" s="1"/>
  <c r="BT23" i="1" s="1"/>
  <c r="AW24" i="4"/>
  <c r="AX24" i="4" s="1"/>
  <c r="BT22" i="1" s="1"/>
  <c r="AW22" i="4"/>
  <c r="AX22" i="4" s="1"/>
  <c r="BT20" i="1" s="1"/>
  <c r="AW21" i="4"/>
  <c r="AX21" i="4" s="1"/>
  <c r="AW20" i="4"/>
  <c r="AX20" i="4" s="1"/>
  <c r="BT18" i="1" s="1"/>
  <c r="AW18" i="4"/>
  <c r="AW10" i="4"/>
  <c r="AX10" i="4" s="1"/>
  <c r="BT8" i="1" s="1"/>
  <c r="AW9" i="4"/>
  <c r="AX9" i="4" s="1"/>
  <c r="BT7" i="1" s="1"/>
  <c r="AW8" i="4"/>
  <c r="AX8" i="4" s="1"/>
  <c r="BT6" i="1" s="1"/>
  <c r="AS49" i="4"/>
  <c r="AT49" i="4" s="1"/>
  <c r="BN47" i="1" s="1"/>
  <c r="AS46" i="4"/>
  <c r="AT46" i="4" s="1"/>
  <c r="BN44" i="1" s="1"/>
  <c r="AS44" i="4"/>
  <c r="AT44" i="4" s="1"/>
  <c r="BN42" i="1" s="1"/>
  <c r="AS38" i="4"/>
  <c r="AT38" i="4" s="1"/>
  <c r="BN36" i="1" s="1"/>
  <c r="AS35" i="4"/>
  <c r="AT35" i="4" s="1"/>
  <c r="BN33" i="1" s="1"/>
  <c r="AS34" i="4"/>
  <c r="AT34" i="4" s="1"/>
  <c r="BN32" i="1" s="1"/>
  <c r="AS33" i="4"/>
  <c r="AT33" i="4" s="1"/>
  <c r="BN31" i="1" s="1"/>
  <c r="AS32" i="4"/>
  <c r="AT32" i="4" s="1"/>
  <c r="BN30" i="1" s="1"/>
  <c r="AS23" i="4"/>
  <c r="AT23" i="4" s="1"/>
  <c r="BN21" i="1" s="1"/>
  <c r="AS22" i="4"/>
  <c r="AT22" i="4" s="1"/>
  <c r="BN20" i="1" s="1"/>
  <c r="AS21" i="4"/>
  <c r="AT21" i="4" s="1"/>
  <c r="AS17" i="4"/>
  <c r="AS16" i="4"/>
  <c r="AT16" i="4" s="1"/>
  <c r="BN14" i="1" s="1"/>
  <c r="AS14" i="4"/>
  <c r="AT14" i="4" s="1"/>
  <c r="BN12" i="1" s="1"/>
  <c r="AS10" i="4"/>
  <c r="AT10" i="4" s="1"/>
  <c r="BN8" i="1" s="1"/>
  <c r="AS9" i="4"/>
  <c r="AT9" i="4" s="1"/>
  <c r="BN7" i="1" s="1"/>
  <c r="AS8" i="4"/>
  <c r="AT8" i="4" s="1"/>
  <c r="BN6" i="1" s="1"/>
  <c r="AS7" i="4"/>
  <c r="AT7" i="4" s="1"/>
  <c r="BN5" i="1" s="1"/>
  <c r="AO49" i="4"/>
  <c r="AP49" i="4" s="1"/>
  <c r="BH47" i="1" s="1"/>
  <c r="AO48" i="4"/>
  <c r="AP48" i="4" s="1"/>
  <c r="BH46" i="1" s="1"/>
  <c r="AO46" i="4"/>
  <c r="AP46" i="4" s="1"/>
  <c r="BH44" i="1" s="1"/>
  <c r="AO45" i="4"/>
  <c r="AP45" i="4" s="1"/>
  <c r="BH43" i="1" s="1"/>
  <c r="AO44" i="4"/>
  <c r="AP44" i="4" s="1"/>
  <c r="BH42" i="1" s="1"/>
  <c r="AO36" i="4"/>
  <c r="AP36" i="4" s="1"/>
  <c r="AO35" i="4"/>
  <c r="AP35" i="4" s="1"/>
  <c r="BH33" i="1" s="1"/>
  <c r="AO34" i="4"/>
  <c r="AP34" i="4" s="1"/>
  <c r="BH32" i="1" s="1"/>
  <c r="AO33" i="4"/>
  <c r="AP33" i="4" s="1"/>
  <c r="BH31" i="1" s="1"/>
  <c r="AO32" i="4"/>
  <c r="AP32" i="4" s="1"/>
  <c r="BH30" i="1" s="1"/>
  <c r="AO23" i="4"/>
  <c r="AP23" i="4" s="1"/>
  <c r="BH21" i="1" s="1"/>
  <c r="AO22" i="4"/>
  <c r="AP22" i="4" s="1"/>
  <c r="BH20" i="1" s="1"/>
  <c r="AO21" i="4"/>
  <c r="AP21" i="4" s="1"/>
  <c r="AO20" i="4"/>
  <c r="AP20" i="4" s="1"/>
  <c r="BH18" i="1" s="1"/>
  <c r="AO14" i="4"/>
  <c r="AP14" i="4" s="1"/>
  <c r="BH12" i="1" s="1"/>
  <c r="AO13" i="4"/>
  <c r="AP13" i="4" s="1"/>
  <c r="BH9" i="1"/>
  <c r="AO10" i="4"/>
  <c r="AP10" i="4" s="1"/>
  <c r="BH8" i="1" s="1"/>
  <c r="AO9" i="4"/>
  <c r="AP9" i="4" s="1"/>
  <c r="BH7" i="1" s="1"/>
  <c r="AO8" i="4"/>
  <c r="AP8" i="4" s="1"/>
  <c r="BH6" i="1" s="1"/>
  <c r="AO7" i="4"/>
  <c r="AP7" i="4" s="1"/>
  <c r="BH5" i="1" s="1"/>
  <c r="AK45" i="4"/>
  <c r="AL45" i="4" s="1"/>
  <c r="BB43" i="1" s="1"/>
  <c r="AK39" i="4"/>
  <c r="AL39" i="4" s="1"/>
  <c r="BB37" i="1" s="1"/>
  <c r="AK38" i="4"/>
  <c r="AL38" i="4" s="1"/>
  <c r="BB36" i="1" s="1"/>
  <c r="AK36" i="4"/>
  <c r="AL36" i="4" s="1"/>
  <c r="AK35" i="4"/>
  <c r="AL35" i="4" s="1"/>
  <c r="BB33" i="1" s="1"/>
  <c r="AK32" i="4"/>
  <c r="AL32" i="4" s="1"/>
  <c r="BB30" i="1" s="1"/>
  <c r="AK25" i="4"/>
  <c r="AL25" i="4" s="1"/>
  <c r="BB23" i="1" s="1"/>
  <c r="AK24" i="4"/>
  <c r="AL24" i="4" s="1"/>
  <c r="BB22" i="1" s="1"/>
  <c r="AK23" i="4"/>
  <c r="AL23" i="4" s="1"/>
  <c r="BB21" i="1" s="1"/>
  <c r="AK22" i="4"/>
  <c r="AL22" i="4" s="1"/>
  <c r="BB20" i="1" s="1"/>
  <c r="AK21" i="4"/>
  <c r="AL21" i="4" s="1"/>
  <c r="AK20" i="4"/>
  <c r="AK13" i="4"/>
  <c r="AL13" i="4" s="1"/>
  <c r="AK12" i="4"/>
  <c r="AL12" i="4" s="1"/>
  <c r="BB10" i="1" s="1"/>
  <c r="AK10" i="4"/>
  <c r="AL10" i="4" s="1"/>
  <c r="BB8" i="1" s="1"/>
  <c r="AK8" i="4"/>
  <c r="AL8" i="4" s="1"/>
  <c r="BB6" i="1" s="1"/>
  <c r="AG48" i="4"/>
  <c r="AH48" i="4" s="1"/>
  <c r="AV46" i="1" s="1"/>
  <c r="AG46" i="4"/>
  <c r="AH46" i="4" s="1"/>
  <c r="AV44" i="1" s="1"/>
  <c r="AG44" i="4"/>
  <c r="AH44" i="4" s="1"/>
  <c r="AV42" i="1" s="1"/>
  <c r="AG34" i="4"/>
  <c r="AH34" i="4" s="1"/>
  <c r="AV32" i="1" s="1"/>
  <c r="AG27" i="4"/>
  <c r="AH27" i="4" s="1"/>
  <c r="AV25" i="1" s="1"/>
  <c r="AG23" i="4"/>
  <c r="AG22" i="4"/>
  <c r="AH22" i="4" s="1"/>
  <c r="AV20" i="1" s="1"/>
  <c r="AG21" i="4"/>
  <c r="AH21" i="4" s="1"/>
  <c r="AG12" i="4"/>
  <c r="AH12" i="4" s="1"/>
  <c r="AG10" i="4"/>
  <c r="AH10" i="4" s="1"/>
  <c r="AV8" i="1" s="1"/>
  <c r="AG8" i="4"/>
  <c r="AH8" i="4" s="1"/>
  <c r="AV6" i="1" s="1"/>
  <c r="AG7" i="4"/>
  <c r="AH7" i="4" s="1"/>
  <c r="AV5" i="1" s="1"/>
  <c r="AC48" i="4"/>
  <c r="AD48" i="4" s="1"/>
  <c r="AP46" i="1" s="1"/>
  <c r="AC33" i="4"/>
  <c r="AD33" i="4" s="1"/>
  <c r="AP31" i="1" s="1"/>
  <c r="AC23" i="4"/>
  <c r="AD23" i="4" s="1"/>
  <c r="AP21" i="1" s="1"/>
  <c r="AC22" i="4"/>
  <c r="AD22" i="4" s="1"/>
  <c r="AP20" i="1" s="1"/>
  <c r="AC20" i="4"/>
  <c r="AD20" i="4" s="1"/>
  <c r="AP18" i="1" s="1"/>
  <c r="AC12" i="4"/>
  <c r="AD12" i="4" s="1"/>
  <c r="AP10" i="1" s="1"/>
  <c r="AC8" i="4"/>
  <c r="AD8" i="4" s="1"/>
  <c r="AP6" i="1" s="1"/>
  <c r="Y45" i="4"/>
  <c r="Z45" i="4" s="1"/>
  <c r="AJ43" i="1" s="1"/>
  <c r="Y44" i="4"/>
  <c r="Z44" i="4" s="1"/>
  <c r="AJ42" i="1" s="1"/>
  <c r="Y38" i="4"/>
  <c r="Z38" i="4" s="1"/>
  <c r="AJ36" i="1" s="1"/>
  <c r="Y34" i="4"/>
  <c r="Z34" i="4" s="1"/>
  <c r="AJ32" i="1" s="1"/>
  <c r="Y24" i="4"/>
  <c r="Z24" i="4" s="1"/>
  <c r="AJ22" i="1" s="1"/>
  <c r="Y23" i="4"/>
  <c r="Z23" i="4" s="1"/>
  <c r="Y22" i="4"/>
  <c r="Z22" i="4" s="1"/>
  <c r="AJ20" i="1" s="1"/>
  <c r="Y20" i="4"/>
  <c r="Z20" i="4" s="1"/>
  <c r="AJ18" i="1" s="1"/>
  <c r="Y14" i="4"/>
  <c r="Z14" i="4" s="1"/>
  <c r="AJ12" i="1" s="1"/>
  <c r="Y9" i="4"/>
  <c r="Z9" i="4" s="1"/>
  <c r="AJ7" i="1" s="1"/>
  <c r="Y8" i="4"/>
  <c r="Z8" i="4" s="1"/>
  <c r="AJ6" i="1" s="1"/>
  <c r="Y7" i="4"/>
  <c r="Z7" i="4" s="1"/>
  <c r="AJ5" i="1" s="1"/>
  <c r="U36" i="4"/>
  <c r="V36" i="4" s="1"/>
  <c r="AD34" i="1" s="1"/>
  <c r="U34" i="4"/>
  <c r="V34" i="4" s="1"/>
  <c r="AD32" i="1" s="1"/>
  <c r="AD26" i="1"/>
  <c r="U27" i="4"/>
  <c r="V27" i="4" s="1"/>
  <c r="AD25" i="1" s="1"/>
  <c r="U24" i="4"/>
  <c r="V24" i="4" s="1"/>
  <c r="AD22" i="1" s="1"/>
  <c r="U23" i="4"/>
  <c r="V23" i="4" s="1"/>
  <c r="AD21" i="1" s="1"/>
  <c r="U21" i="4"/>
  <c r="V21" i="4" s="1"/>
  <c r="AD19" i="1" s="1"/>
  <c r="U10" i="4"/>
  <c r="V10" i="4" s="1"/>
  <c r="AD8" i="1" s="1"/>
  <c r="U9" i="4"/>
  <c r="V9" i="4" s="1"/>
  <c r="AD7" i="1" s="1"/>
  <c r="Q7" i="4"/>
  <c r="R7" i="4" s="1"/>
  <c r="X5" i="1" s="1"/>
  <c r="Q8" i="4"/>
  <c r="R8" i="4" s="1"/>
  <c r="X6" i="1" s="1"/>
  <c r="Q12" i="4"/>
  <c r="R12" i="4" s="1"/>
  <c r="X10" i="1" s="1"/>
  <c r="Q14" i="4"/>
  <c r="R14" i="4" s="1"/>
  <c r="X12" i="1" s="1"/>
  <c r="Q21" i="4"/>
  <c r="R21" i="4" s="1"/>
  <c r="X19" i="1" s="1"/>
  <c r="Q23" i="4"/>
  <c r="R23" i="4" s="1"/>
  <c r="X21" i="1" s="1"/>
  <c r="Q29" i="4"/>
  <c r="R29" i="4"/>
  <c r="X27" i="1" s="1"/>
  <c r="Q30" i="4"/>
  <c r="R30" i="4" s="1"/>
  <c r="X28" i="1" s="1"/>
  <c r="Q33" i="4"/>
  <c r="R33" i="4" s="1"/>
  <c r="X31" i="1" s="1"/>
  <c r="Q45" i="4"/>
  <c r="R45" i="4" s="1"/>
  <c r="X43" i="1" s="1"/>
  <c r="Q46" i="4"/>
  <c r="R46" i="4" s="1"/>
  <c r="X44" i="1" s="1"/>
  <c r="N10" i="4"/>
  <c r="M8" i="4"/>
  <c r="N8" i="4" s="1"/>
  <c r="M9" i="4"/>
  <c r="N9" i="4" s="1"/>
  <c r="M10" i="4"/>
  <c r="M12" i="4"/>
  <c r="N12" i="4"/>
  <c r="M13" i="4"/>
  <c r="N13" i="4" s="1"/>
  <c r="M14" i="4"/>
  <c r="N14" i="4" s="1"/>
  <c r="M15" i="4"/>
  <c r="N15" i="4" s="1"/>
  <c r="M16" i="4"/>
  <c r="N16" i="4"/>
  <c r="M17" i="4"/>
  <c r="N17" i="4" s="1"/>
  <c r="M18" i="4"/>
  <c r="N18" i="4"/>
  <c r="M19" i="4"/>
  <c r="N19" i="4"/>
  <c r="M20" i="4"/>
  <c r="N20" i="4" s="1"/>
  <c r="M21" i="4"/>
  <c r="N21" i="4" s="1"/>
  <c r="M22" i="4"/>
  <c r="N22" i="4"/>
  <c r="M23" i="4"/>
  <c r="N23" i="4" s="1"/>
  <c r="M24" i="4"/>
  <c r="N24" i="4"/>
  <c r="M25" i="4"/>
  <c r="N25" i="4" s="1"/>
  <c r="M27" i="4"/>
  <c r="N27" i="4" s="1"/>
  <c r="M29" i="4"/>
  <c r="N29" i="4" s="1"/>
  <c r="M30" i="4"/>
  <c r="N30" i="4"/>
  <c r="M31" i="4"/>
  <c r="N31" i="4" s="1"/>
  <c r="M32" i="4"/>
  <c r="N32" i="4" s="1"/>
  <c r="M33" i="4"/>
  <c r="N33" i="4" s="1"/>
  <c r="M34" i="4"/>
  <c r="N34" i="4"/>
  <c r="M35" i="4"/>
  <c r="N35" i="4" s="1"/>
  <c r="M36" i="4"/>
  <c r="N36" i="4"/>
  <c r="M38" i="4"/>
  <c r="N38" i="4" s="1"/>
  <c r="M39" i="4"/>
  <c r="N39" i="4" s="1"/>
  <c r="M40" i="4"/>
  <c r="N40" i="4"/>
  <c r="M41" i="4"/>
  <c r="N41" i="4" s="1"/>
  <c r="M42" i="4"/>
  <c r="N42" i="4"/>
  <c r="M43" i="4"/>
  <c r="N43" i="4"/>
  <c r="M44" i="4"/>
  <c r="N44" i="4" s="1"/>
  <c r="M45" i="4"/>
  <c r="N45" i="4" s="1"/>
  <c r="M46" i="4"/>
  <c r="N46" i="4"/>
  <c r="M48" i="4"/>
  <c r="N48" i="4"/>
  <c r="M49" i="4"/>
  <c r="N49" i="4" s="1"/>
  <c r="M50" i="4"/>
  <c r="N50" i="4" s="1"/>
  <c r="M51" i="4"/>
  <c r="N51" i="4" s="1"/>
  <c r="M52" i="4"/>
  <c r="N52" i="4"/>
  <c r="M7" i="4"/>
  <c r="N7" i="4" s="1"/>
  <c r="I36" i="4"/>
  <c r="J36" i="4" s="1"/>
  <c r="L34" i="1" s="1"/>
  <c r="I34" i="4"/>
  <c r="J34" i="4" s="1"/>
  <c r="L32" i="1" s="1"/>
  <c r="E48" i="4"/>
  <c r="F48" i="4" s="1"/>
  <c r="F46" i="1" s="1"/>
  <c r="E8" i="2"/>
  <c r="E9" i="2"/>
  <c r="E10" i="2"/>
  <c r="E14" i="2"/>
  <c r="E15" i="2"/>
  <c r="E16" i="2"/>
  <c r="E17" i="2"/>
  <c r="E18" i="2"/>
  <c r="E19" i="2"/>
  <c r="E20" i="2"/>
  <c r="E21" i="2"/>
  <c r="E22" i="2"/>
  <c r="E24" i="2"/>
  <c r="E25" i="2"/>
  <c r="E29" i="2"/>
  <c r="E30" i="2"/>
  <c r="E31" i="2"/>
  <c r="E32" i="2"/>
  <c r="E33" i="2"/>
  <c r="E34" i="2"/>
  <c r="E35" i="2"/>
  <c r="E36" i="2"/>
  <c r="E38" i="2"/>
  <c r="E40" i="2"/>
  <c r="E41" i="2"/>
  <c r="E42" i="2"/>
  <c r="E44" i="2"/>
  <c r="E45" i="2"/>
  <c r="E46" i="2"/>
  <c r="H45" i="1"/>
  <c r="E48" i="2"/>
  <c r="E49" i="2"/>
  <c r="E50" i="2"/>
  <c r="E51" i="2"/>
  <c r="E52" i="2"/>
  <c r="E7" i="2"/>
  <c r="D8" i="2"/>
  <c r="D9" i="2"/>
  <c r="D10" i="2"/>
  <c r="D14" i="2"/>
  <c r="D15" i="2"/>
  <c r="D16" i="2"/>
  <c r="D17" i="2"/>
  <c r="D18" i="2"/>
  <c r="D19" i="2"/>
  <c r="D20" i="2"/>
  <c r="D21" i="2"/>
  <c r="F21" i="2" s="1"/>
  <c r="H19" i="1" s="1"/>
  <c r="D22" i="2"/>
  <c r="D24" i="2"/>
  <c r="D25" i="2"/>
  <c r="D29" i="2"/>
  <c r="D30" i="2"/>
  <c r="D31" i="2"/>
  <c r="D32" i="2"/>
  <c r="D33" i="2"/>
  <c r="D34" i="2"/>
  <c r="D35" i="2"/>
  <c r="D36" i="2"/>
  <c r="D38" i="2"/>
  <c r="D40" i="2"/>
  <c r="D41" i="2"/>
  <c r="D42" i="2"/>
  <c r="D44" i="2"/>
  <c r="F44" i="2" s="1"/>
  <c r="H42" i="1" s="1"/>
  <c r="D45" i="2"/>
  <c r="D46" i="2"/>
  <c r="D48" i="2"/>
  <c r="D49" i="2"/>
  <c r="D50" i="2"/>
  <c r="D51" i="2"/>
  <c r="D52" i="2"/>
  <c r="D7" i="2"/>
  <c r="F7" i="2" s="1"/>
  <c r="H5" i="1" s="1"/>
  <c r="F12" i="2"/>
  <c r="H10" i="1" s="1"/>
  <c r="FV52" i="2"/>
  <c r="JF50" i="1" s="1"/>
  <c r="FV51" i="2"/>
  <c r="JF49" i="1" s="1"/>
  <c r="FV50" i="2"/>
  <c r="JF48" i="1" s="1"/>
  <c r="FV49" i="2"/>
  <c r="JF47" i="1" s="1"/>
  <c r="FV48" i="2"/>
  <c r="JF46" i="1" s="1"/>
  <c r="FV47" i="2"/>
  <c r="JF45" i="1" s="1"/>
  <c r="FV46" i="2"/>
  <c r="JF44" i="1" s="1"/>
  <c r="FV45" i="2"/>
  <c r="JF43" i="1" s="1"/>
  <c r="FV44" i="2"/>
  <c r="JF42" i="1" s="1"/>
  <c r="FV43" i="2"/>
  <c r="JF41" i="1" s="1"/>
  <c r="FV42" i="2"/>
  <c r="JF40" i="1" s="1"/>
  <c r="FV41" i="2"/>
  <c r="JF39" i="1" s="1"/>
  <c r="FV40" i="2"/>
  <c r="JF38" i="1" s="1"/>
  <c r="FV39" i="2"/>
  <c r="JF37" i="1" s="1"/>
  <c r="FV38" i="2"/>
  <c r="JF36" i="1" s="1"/>
  <c r="FV36" i="2"/>
  <c r="JF34" i="1" s="1"/>
  <c r="FV35" i="2"/>
  <c r="JF33" i="1" s="1"/>
  <c r="FV34" i="2"/>
  <c r="JF32" i="1" s="1"/>
  <c r="FV33" i="2"/>
  <c r="JF31" i="1" s="1"/>
  <c r="FV32" i="2"/>
  <c r="JF30" i="1" s="1"/>
  <c r="FV31" i="2"/>
  <c r="JF29" i="1" s="1"/>
  <c r="FV30" i="2"/>
  <c r="JF28" i="1" s="1"/>
  <c r="FV29" i="2"/>
  <c r="JF27" i="1" s="1"/>
  <c r="FV28" i="2"/>
  <c r="JF26" i="1" s="1"/>
  <c r="FV27" i="2"/>
  <c r="JF25" i="1" s="1"/>
  <c r="FV26" i="2"/>
  <c r="JF24" i="1" s="1"/>
  <c r="FV25" i="2"/>
  <c r="JF23" i="1" s="1"/>
  <c r="FV24" i="2"/>
  <c r="JF22" i="1" s="1"/>
  <c r="FV23" i="2"/>
  <c r="JF21" i="1" s="1"/>
  <c r="FV22" i="2"/>
  <c r="JF20" i="1" s="1"/>
  <c r="FV21" i="2"/>
  <c r="JF19" i="1" s="1"/>
  <c r="FV20" i="2"/>
  <c r="JF18" i="1" s="1"/>
  <c r="FV19" i="2"/>
  <c r="JF17" i="1" s="1"/>
  <c r="FV18" i="2"/>
  <c r="JF16" i="1" s="1"/>
  <c r="FV17" i="2"/>
  <c r="JF15" i="1" s="1"/>
  <c r="FV16" i="2"/>
  <c r="JF14" i="1" s="1"/>
  <c r="FV15" i="2"/>
  <c r="JF13" i="1" s="1"/>
  <c r="FV14" i="2"/>
  <c r="JF12" i="1" s="1"/>
  <c r="FV13" i="2"/>
  <c r="JF11" i="1" s="1"/>
  <c r="FV12" i="2"/>
  <c r="JF10" i="1" s="1"/>
  <c r="FV10" i="2"/>
  <c r="JF8" i="1" s="1"/>
  <c r="FV9" i="2"/>
  <c r="JF7" i="1" s="1"/>
  <c r="FV8" i="2"/>
  <c r="JF6" i="1" s="1"/>
  <c r="FV7" i="2"/>
  <c r="JF5" i="1" s="1"/>
  <c r="FF52" i="2"/>
  <c r="IH50" i="1" s="1"/>
  <c r="FF51" i="2"/>
  <c r="IH49" i="1" s="1"/>
  <c r="FF50" i="2"/>
  <c r="IH48" i="1" s="1"/>
  <c r="FF49" i="2"/>
  <c r="IH47" i="1" s="1"/>
  <c r="FF48" i="2"/>
  <c r="IH46" i="1" s="1"/>
  <c r="FF47" i="2"/>
  <c r="IH45" i="1" s="1"/>
  <c r="FF46" i="2"/>
  <c r="IH44" i="1" s="1"/>
  <c r="FF45" i="2"/>
  <c r="IH43" i="1" s="1"/>
  <c r="FF44" i="2"/>
  <c r="IH42" i="1" s="1"/>
  <c r="FF43" i="2"/>
  <c r="IH41" i="1" s="1"/>
  <c r="FF42" i="2"/>
  <c r="IH40" i="1" s="1"/>
  <c r="FF41" i="2"/>
  <c r="IH39" i="1" s="1"/>
  <c r="FF40" i="2"/>
  <c r="IH38" i="1" s="1"/>
  <c r="FF39" i="2"/>
  <c r="IH37" i="1" s="1"/>
  <c r="FF38" i="2"/>
  <c r="IH36" i="1" s="1"/>
  <c r="FF36" i="2"/>
  <c r="IH34" i="1" s="1"/>
  <c r="FF35" i="2"/>
  <c r="IH33" i="1" s="1"/>
  <c r="FF34" i="2"/>
  <c r="IH32" i="1" s="1"/>
  <c r="FF33" i="2"/>
  <c r="IH31" i="1" s="1"/>
  <c r="FF32" i="2"/>
  <c r="IH30" i="1" s="1"/>
  <c r="FF31" i="2"/>
  <c r="IH29" i="1" s="1"/>
  <c r="FF30" i="2"/>
  <c r="IH28" i="1" s="1"/>
  <c r="FF29" i="2"/>
  <c r="IH27" i="1" s="1"/>
  <c r="FF28" i="2"/>
  <c r="IH26" i="1" s="1"/>
  <c r="FF27" i="2"/>
  <c r="IH25" i="1" s="1"/>
  <c r="FF26" i="2"/>
  <c r="IH24" i="1" s="1"/>
  <c r="FF25" i="2"/>
  <c r="IH23" i="1" s="1"/>
  <c r="FF24" i="2"/>
  <c r="IH22" i="1" s="1"/>
  <c r="FF23" i="2"/>
  <c r="IH21" i="1" s="1"/>
  <c r="FF22" i="2"/>
  <c r="IH20" i="1" s="1"/>
  <c r="FF21" i="2"/>
  <c r="IH19" i="1" s="1"/>
  <c r="FF20" i="2"/>
  <c r="IH18" i="1" s="1"/>
  <c r="FF19" i="2"/>
  <c r="IH17" i="1" s="1"/>
  <c r="FF18" i="2"/>
  <c r="IH16" i="1" s="1"/>
  <c r="FF17" i="2"/>
  <c r="IH15" i="1" s="1"/>
  <c r="FF16" i="2"/>
  <c r="IH14" i="1" s="1"/>
  <c r="FF15" i="2"/>
  <c r="IH13" i="1" s="1"/>
  <c r="FF14" i="2"/>
  <c r="IH12" i="1" s="1"/>
  <c r="FF13" i="2"/>
  <c r="IH11" i="1" s="1"/>
  <c r="FF12" i="2"/>
  <c r="IH10" i="1" s="1"/>
  <c r="FF10" i="2"/>
  <c r="IH8" i="1" s="1"/>
  <c r="FF9" i="2"/>
  <c r="IH7" i="1" s="1"/>
  <c r="FF8" i="2"/>
  <c r="IH6" i="1" s="1"/>
  <c r="FF7" i="2"/>
  <c r="IH5" i="1" s="1"/>
  <c r="EP52" i="2"/>
  <c r="HJ50" i="1" s="1"/>
  <c r="EP51" i="2"/>
  <c r="HJ49" i="1" s="1"/>
  <c r="EP49" i="2"/>
  <c r="HJ47" i="1" s="1"/>
  <c r="EP48" i="2"/>
  <c r="HJ46" i="1" s="1"/>
  <c r="EP47" i="2"/>
  <c r="HJ45" i="1" s="1"/>
  <c r="EP46" i="2"/>
  <c r="HJ44" i="1" s="1"/>
  <c r="EP45" i="2"/>
  <c r="HJ43" i="1" s="1"/>
  <c r="EP44" i="2"/>
  <c r="HJ42" i="1" s="1"/>
  <c r="EP43" i="2"/>
  <c r="HJ41" i="1" s="1"/>
  <c r="EP42" i="2"/>
  <c r="HJ40" i="1" s="1"/>
  <c r="EP41" i="2"/>
  <c r="HJ39" i="1" s="1"/>
  <c r="EP40" i="2"/>
  <c r="HJ38" i="1" s="1"/>
  <c r="EP39" i="2"/>
  <c r="HJ37" i="1" s="1"/>
  <c r="EP38" i="2"/>
  <c r="HJ36" i="1" s="1"/>
  <c r="EP36" i="2"/>
  <c r="HJ34" i="1" s="1"/>
  <c r="EP35" i="2"/>
  <c r="HJ33" i="1" s="1"/>
  <c r="EP34" i="2"/>
  <c r="HJ32" i="1" s="1"/>
  <c r="EP33" i="2"/>
  <c r="HJ31" i="1" s="1"/>
  <c r="EP32" i="2"/>
  <c r="HJ30" i="1" s="1"/>
  <c r="EP31" i="2"/>
  <c r="HJ29" i="1" s="1"/>
  <c r="EP30" i="2"/>
  <c r="HJ28" i="1" s="1"/>
  <c r="EP29" i="2"/>
  <c r="HJ27" i="1" s="1"/>
  <c r="EP27" i="2"/>
  <c r="HJ25" i="1" s="1"/>
  <c r="EP26" i="2"/>
  <c r="HJ24" i="1" s="1"/>
  <c r="EP25" i="2"/>
  <c r="HJ23" i="1" s="1"/>
  <c r="EP24" i="2"/>
  <c r="HJ22" i="1" s="1"/>
  <c r="EP23" i="2"/>
  <c r="HJ21" i="1" s="1"/>
  <c r="EP22" i="2"/>
  <c r="HJ20" i="1" s="1"/>
  <c r="EP21" i="2"/>
  <c r="HJ19" i="1" s="1"/>
  <c r="EP20" i="2"/>
  <c r="HJ18" i="1" s="1"/>
  <c r="EP19" i="2"/>
  <c r="HJ17" i="1" s="1"/>
  <c r="EP18" i="2"/>
  <c r="HJ16" i="1" s="1"/>
  <c r="EP17" i="2"/>
  <c r="HJ15" i="1" s="1"/>
  <c r="EP16" i="2"/>
  <c r="HJ14" i="1" s="1"/>
  <c r="EP15" i="2"/>
  <c r="HJ13" i="1" s="1"/>
  <c r="EP14" i="2"/>
  <c r="HJ12" i="1" s="1"/>
  <c r="EP13" i="2"/>
  <c r="HJ11" i="1" s="1"/>
  <c r="EP12" i="2"/>
  <c r="HJ10" i="1" s="1"/>
  <c r="EP10" i="2"/>
  <c r="HJ8" i="1" s="1"/>
  <c r="EP9" i="2"/>
  <c r="HJ7" i="1" s="1"/>
  <c r="EP8" i="2"/>
  <c r="HJ6" i="1" s="1"/>
  <c r="EP7" i="2"/>
  <c r="HJ5" i="1" s="1"/>
  <c r="DZ52" i="2"/>
  <c r="GL50" i="1" s="1"/>
  <c r="DZ51" i="2"/>
  <c r="GL49" i="1" s="1"/>
  <c r="GL48" i="1"/>
  <c r="DZ49" i="2"/>
  <c r="GL47" i="1" s="1"/>
  <c r="DZ48" i="2"/>
  <c r="GL46" i="1" s="1"/>
  <c r="DZ47" i="2"/>
  <c r="GL45" i="1" s="1"/>
  <c r="DZ46" i="2"/>
  <c r="GL44" i="1" s="1"/>
  <c r="DZ45" i="2"/>
  <c r="GL43" i="1" s="1"/>
  <c r="DZ44" i="2"/>
  <c r="GL42" i="1" s="1"/>
  <c r="DZ43" i="2"/>
  <c r="GL41" i="1" s="1"/>
  <c r="DZ42" i="2"/>
  <c r="GL40" i="1" s="1"/>
  <c r="DZ41" i="2"/>
  <c r="GL39" i="1" s="1"/>
  <c r="DZ40" i="2"/>
  <c r="GL38" i="1" s="1"/>
  <c r="DZ39" i="2"/>
  <c r="GL37" i="1" s="1"/>
  <c r="DZ38" i="2"/>
  <c r="GL36" i="1" s="1"/>
  <c r="DZ36" i="2"/>
  <c r="GL34" i="1" s="1"/>
  <c r="DZ35" i="2"/>
  <c r="GL33" i="1" s="1"/>
  <c r="DZ34" i="2"/>
  <c r="GL32" i="1" s="1"/>
  <c r="DZ33" i="2"/>
  <c r="GL31" i="1" s="1"/>
  <c r="DZ32" i="2"/>
  <c r="GL30" i="1" s="1"/>
  <c r="DZ31" i="2"/>
  <c r="GL29" i="1" s="1"/>
  <c r="DZ30" i="2"/>
  <c r="GL28" i="1" s="1"/>
  <c r="DZ29" i="2"/>
  <c r="GL27" i="1" s="1"/>
  <c r="GL26" i="1"/>
  <c r="DZ27" i="2"/>
  <c r="GL25" i="1" s="1"/>
  <c r="DZ26" i="2"/>
  <c r="GL24" i="1" s="1"/>
  <c r="DZ25" i="2"/>
  <c r="GL23" i="1" s="1"/>
  <c r="DZ24" i="2"/>
  <c r="GL22" i="1" s="1"/>
  <c r="DZ23" i="2"/>
  <c r="GL21" i="1" s="1"/>
  <c r="DZ22" i="2"/>
  <c r="GL20" i="1" s="1"/>
  <c r="DZ21" i="2"/>
  <c r="GL19" i="1" s="1"/>
  <c r="DZ20" i="2"/>
  <c r="GL18" i="1" s="1"/>
  <c r="DZ19" i="2"/>
  <c r="GL17" i="1" s="1"/>
  <c r="DZ18" i="2"/>
  <c r="GL16" i="1" s="1"/>
  <c r="DZ17" i="2"/>
  <c r="GL15" i="1" s="1"/>
  <c r="DZ16" i="2"/>
  <c r="GL14" i="1" s="1"/>
  <c r="DZ15" i="2"/>
  <c r="GL13" i="1" s="1"/>
  <c r="DZ14" i="2"/>
  <c r="GL12" i="1" s="1"/>
  <c r="DZ13" i="2"/>
  <c r="GL11" i="1" s="1"/>
  <c r="DZ12" i="2"/>
  <c r="GL10" i="1" s="1"/>
  <c r="DZ10" i="2"/>
  <c r="GL8" i="1" s="1"/>
  <c r="DZ9" i="2"/>
  <c r="GL7" i="1" s="1"/>
  <c r="DZ8" i="2"/>
  <c r="GL6" i="1" s="1"/>
  <c r="DZ7" i="2"/>
  <c r="GL5" i="1" s="1"/>
  <c r="DJ51" i="2"/>
  <c r="FN49" i="1" s="1"/>
  <c r="DJ49" i="2"/>
  <c r="FN47" i="1" s="1"/>
  <c r="DJ48" i="2"/>
  <c r="FN46" i="1" s="1"/>
  <c r="DJ38" i="2"/>
  <c r="FN36" i="1" s="1"/>
  <c r="DJ36" i="2"/>
  <c r="FN34" i="1" s="1"/>
  <c r="DJ35" i="2"/>
  <c r="FN33" i="1" s="1"/>
  <c r="DJ23" i="2"/>
  <c r="FN21" i="1" s="1"/>
  <c r="DJ22" i="2"/>
  <c r="FN20" i="1" s="1"/>
  <c r="DJ21" i="2"/>
  <c r="FN19" i="1" s="1"/>
  <c r="DJ10" i="2"/>
  <c r="FN8" i="1" s="1"/>
  <c r="DJ9" i="2"/>
  <c r="FN7" i="1" s="1"/>
  <c r="DJ8" i="2"/>
  <c r="FN6" i="1" s="1"/>
  <c r="CT45" i="2"/>
  <c r="EP43" i="1" s="1"/>
  <c r="CT33" i="2"/>
  <c r="EP31" i="1" s="1"/>
  <c r="CT32" i="2"/>
  <c r="EP30" i="1" s="1"/>
  <c r="CT22" i="2"/>
  <c r="EP20" i="1" s="1"/>
  <c r="CT20" i="2"/>
  <c r="EP18" i="1" s="1"/>
  <c r="CT9" i="2"/>
  <c r="EP7" i="1" s="1"/>
  <c r="CD49" i="2"/>
  <c r="DR47" i="1" s="1"/>
  <c r="CD48" i="2"/>
  <c r="DR46" i="1" s="1"/>
  <c r="CD38" i="2"/>
  <c r="DR36" i="1" s="1"/>
  <c r="CD24" i="2"/>
  <c r="DR22" i="1" s="1"/>
  <c r="CD10" i="2"/>
  <c r="DR8" i="1" s="1"/>
  <c r="CD8" i="2"/>
  <c r="DR6" i="1" s="1"/>
  <c r="BN46" i="2"/>
  <c r="CT44" i="1" s="1"/>
  <c r="BN44" i="2"/>
  <c r="CT42" i="1" s="1"/>
  <c r="BN35" i="2"/>
  <c r="CT33" i="1" s="1"/>
  <c r="BN33" i="2"/>
  <c r="BN21" i="2"/>
  <c r="BN8" i="2"/>
  <c r="CT6" i="1" s="1"/>
  <c r="AX49" i="2"/>
  <c r="BV47" i="1" s="1"/>
  <c r="AX46" i="2"/>
  <c r="BV44" i="1" s="1"/>
  <c r="AX45" i="2"/>
  <c r="BV43" i="1" s="1"/>
  <c r="AX35" i="2"/>
  <c r="BV33" i="1" s="1"/>
  <c r="AX25" i="2"/>
  <c r="BV23" i="1" s="1"/>
  <c r="AH49" i="2"/>
  <c r="AX47" i="1" s="1"/>
  <c r="AH48" i="2"/>
  <c r="AX46" i="1" s="1"/>
  <c r="AH36" i="2"/>
  <c r="AH35" i="2"/>
  <c r="AX33" i="1" s="1"/>
  <c r="AH12" i="2"/>
  <c r="AX10" i="1" s="1"/>
  <c r="AH10" i="2"/>
  <c r="AX8" i="1" s="1"/>
  <c r="EL52" i="2"/>
  <c r="HD50" i="1" s="1"/>
  <c r="EL51" i="2"/>
  <c r="HD49" i="1" s="1"/>
  <c r="EL49" i="2"/>
  <c r="HD47" i="1" s="1"/>
  <c r="EL48" i="2"/>
  <c r="HD46" i="1" s="1"/>
  <c r="EL47" i="2"/>
  <c r="HD45" i="1" s="1"/>
  <c r="EL46" i="2"/>
  <c r="HD44" i="1" s="1"/>
  <c r="EL45" i="2"/>
  <c r="HD43" i="1" s="1"/>
  <c r="EL44" i="2"/>
  <c r="HD42" i="1" s="1"/>
  <c r="EL43" i="2"/>
  <c r="HD41" i="1" s="1"/>
  <c r="EL42" i="2"/>
  <c r="HD40" i="1" s="1"/>
  <c r="EL41" i="2"/>
  <c r="HD39" i="1" s="1"/>
  <c r="EL40" i="2"/>
  <c r="HD38" i="1" s="1"/>
  <c r="EL39" i="2"/>
  <c r="HD37" i="1" s="1"/>
  <c r="EL38" i="2"/>
  <c r="HD36" i="1" s="1"/>
  <c r="EL36" i="2"/>
  <c r="HD34" i="1" s="1"/>
  <c r="EL35" i="2"/>
  <c r="HD33" i="1" s="1"/>
  <c r="EL34" i="2"/>
  <c r="HD32" i="1" s="1"/>
  <c r="EL33" i="2"/>
  <c r="HD31" i="1" s="1"/>
  <c r="EL32" i="2"/>
  <c r="HD30" i="1" s="1"/>
  <c r="EL31" i="2"/>
  <c r="HD29" i="1" s="1"/>
  <c r="EL30" i="2"/>
  <c r="HD28" i="1" s="1"/>
  <c r="EL29" i="2"/>
  <c r="HD27" i="1" s="1"/>
  <c r="EL27" i="2"/>
  <c r="HD25" i="1" s="1"/>
  <c r="EL26" i="2"/>
  <c r="HD24" i="1" s="1"/>
  <c r="EL25" i="2"/>
  <c r="HD23" i="1" s="1"/>
  <c r="EL24" i="2"/>
  <c r="HD22" i="1" s="1"/>
  <c r="EL23" i="2"/>
  <c r="HD21" i="1" s="1"/>
  <c r="EL22" i="2"/>
  <c r="HD20" i="1" s="1"/>
  <c r="EL21" i="2"/>
  <c r="HD19" i="1" s="1"/>
  <c r="EL20" i="2"/>
  <c r="HD18" i="1" s="1"/>
  <c r="EL19" i="2"/>
  <c r="HD17" i="1" s="1"/>
  <c r="EL18" i="2"/>
  <c r="HD16" i="1" s="1"/>
  <c r="EL17" i="2"/>
  <c r="HD15" i="1" s="1"/>
  <c r="EL16" i="2"/>
  <c r="HD14" i="1" s="1"/>
  <c r="EL15" i="2"/>
  <c r="HD13" i="1" s="1"/>
  <c r="EL14" i="2"/>
  <c r="HD12" i="1" s="1"/>
  <c r="EL13" i="2"/>
  <c r="HD11" i="1" s="1"/>
  <c r="EL12" i="2"/>
  <c r="HD10" i="1" s="1"/>
  <c r="EL10" i="2"/>
  <c r="HD8" i="1" s="1"/>
  <c r="EL9" i="2"/>
  <c r="HD7" i="1" s="1"/>
  <c r="EL8" i="2"/>
  <c r="HD6" i="1" s="1"/>
  <c r="EL7" i="2"/>
  <c r="HD5" i="1" s="1"/>
  <c r="FR52" i="2"/>
  <c r="IZ50" i="1" s="1"/>
  <c r="FR51" i="2"/>
  <c r="IZ49" i="1" s="1"/>
  <c r="FR50" i="2"/>
  <c r="IZ48" i="1" s="1"/>
  <c r="FR49" i="2"/>
  <c r="IZ47" i="1" s="1"/>
  <c r="FR48" i="2"/>
  <c r="IZ46" i="1" s="1"/>
  <c r="FR47" i="2"/>
  <c r="IZ45" i="1" s="1"/>
  <c r="FR46" i="2"/>
  <c r="IZ44" i="1" s="1"/>
  <c r="FR45" i="2"/>
  <c r="IZ43" i="1" s="1"/>
  <c r="FR44" i="2"/>
  <c r="IZ42" i="1" s="1"/>
  <c r="FR43" i="2"/>
  <c r="IZ41" i="1" s="1"/>
  <c r="FR42" i="2"/>
  <c r="IZ40" i="1" s="1"/>
  <c r="FR41" i="2"/>
  <c r="IZ39" i="1" s="1"/>
  <c r="FR40" i="2"/>
  <c r="IZ38" i="1" s="1"/>
  <c r="FR39" i="2"/>
  <c r="IZ37" i="1" s="1"/>
  <c r="FR38" i="2"/>
  <c r="IZ36" i="1" s="1"/>
  <c r="FR36" i="2"/>
  <c r="IZ34" i="1" s="1"/>
  <c r="FR35" i="2"/>
  <c r="IZ33" i="1" s="1"/>
  <c r="FR34" i="2"/>
  <c r="IZ32" i="1" s="1"/>
  <c r="FR33" i="2"/>
  <c r="IZ31" i="1" s="1"/>
  <c r="FR32" i="2"/>
  <c r="IZ30" i="1" s="1"/>
  <c r="FR31" i="2"/>
  <c r="IZ29" i="1" s="1"/>
  <c r="FR30" i="2"/>
  <c r="IZ28" i="1" s="1"/>
  <c r="FR29" i="2"/>
  <c r="IZ27" i="1" s="1"/>
  <c r="FR28" i="2"/>
  <c r="IZ26" i="1" s="1"/>
  <c r="FR27" i="2"/>
  <c r="IZ25" i="1" s="1"/>
  <c r="FR26" i="2"/>
  <c r="IZ24" i="1" s="1"/>
  <c r="FR25" i="2"/>
  <c r="IZ23" i="1" s="1"/>
  <c r="FR24" i="2"/>
  <c r="IZ22" i="1" s="1"/>
  <c r="FR23" i="2"/>
  <c r="IZ21" i="1" s="1"/>
  <c r="FR22" i="2"/>
  <c r="IZ20" i="1" s="1"/>
  <c r="FR21" i="2"/>
  <c r="IZ19" i="1" s="1"/>
  <c r="FR20" i="2"/>
  <c r="IZ18" i="1" s="1"/>
  <c r="FR19" i="2"/>
  <c r="IZ17" i="1" s="1"/>
  <c r="FR18" i="2"/>
  <c r="IZ16" i="1" s="1"/>
  <c r="FR17" i="2"/>
  <c r="IZ15" i="1" s="1"/>
  <c r="FR16" i="2"/>
  <c r="IZ14" i="1" s="1"/>
  <c r="FR15" i="2"/>
  <c r="IZ13" i="1" s="1"/>
  <c r="FR14" i="2"/>
  <c r="IZ12" i="1" s="1"/>
  <c r="FR13" i="2"/>
  <c r="IZ11" i="1" s="1"/>
  <c r="FR12" i="2"/>
  <c r="IZ10" i="1" s="1"/>
  <c r="FR10" i="2"/>
  <c r="IZ8" i="1" s="1"/>
  <c r="FR9" i="2"/>
  <c r="IZ7" i="1" s="1"/>
  <c r="FR8" i="2"/>
  <c r="IZ6" i="1" s="1"/>
  <c r="FR7" i="2"/>
  <c r="IZ5" i="1" s="1"/>
  <c r="FB52" i="2"/>
  <c r="IB50" i="1" s="1"/>
  <c r="FB51" i="2"/>
  <c r="IB49" i="1" s="1"/>
  <c r="FB50" i="2"/>
  <c r="IB48" i="1" s="1"/>
  <c r="FB49" i="2"/>
  <c r="IB47" i="1" s="1"/>
  <c r="FB48" i="2"/>
  <c r="IB46" i="1" s="1"/>
  <c r="FB47" i="2"/>
  <c r="IB45" i="1" s="1"/>
  <c r="FB46" i="2"/>
  <c r="IB44" i="1" s="1"/>
  <c r="FB45" i="2"/>
  <c r="IB43" i="1" s="1"/>
  <c r="FB44" i="2"/>
  <c r="IB42" i="1" s="1"/>
  <c r="FB43" i="2"/>
  <c r="IB41" i="1" s="1"/>
  <c r="FB42" i="2"/>
  <c r="IB40" i="1" s="1"/>
  <c r="FB41" i="2"/>
  <c r="IB39" i="1" s="1"/>
  <c r="FB40" i="2"/>
  <c r="IB38" i="1" s="1"/>
  <c r="FB39" i="2"/>
  <c r="IB37" i="1" s="1"/>
  <c r="FB36" i="2"/>
  <c r="IB34" i="1" s="1"/>
  <c r="FB35" i="2"/>
  <c r="IB33" i="1" s="1"/>
  <c r="FB34" i="2"/>
  <c r="IB32" i="1" s="1"/>
  <c r="FB33" i="2"/>
  <c r="IB31" i="1" s="1"/>
  <c r="FB32" i="2"/>
  <c r="IB30" i="1" s="1"/>
  <c r="FB31" i="2"/>
  <c r="IB29" i="1" s="1"/>
  <c r="FB30" i="2"/>
  <c r="IB28" i="1" s="1"/>
  <c r="FB29" i="2"/>
  <c r="IB27" i="1" s="1"/>
  <c r="FB28" i="2"/>
  <c r="IB26" i="1" s="1"/>
  <c r="FB27" i="2"/>
  <c r="IB25" i="1" s="1"/>
  <c r="FB26" i="2"/>
  <c r="IB24" i="1" s="1"/>
  <c r="FB25" i="2"/>
  <c r="IB23" i="1" s="1"/>
  <c r="FB24" i="2"/>
  <c r="IB22" i="1" s="1"/>
  <c r="FB23" i="2"/>
  <c r="IB21" i="1" s="1"/>
  <c r="FB22" i="2"/>
  <c r="IB20" i="1" s="1"/>
  <c r="FB21" i="2"/>
  <c r="IB19" i="1" s="1"/>
  <c r="FB20" i="2"/>
  <c r="IB18" i="1" s="1"/>
  <c r="FB19" i="2"/>
  <c r="IB17" i="1" s="1"/>
  <c r="FB18" i="2"/>
  <c r="IB16" i="1" s="1"/>
  <c r="FB17" i="2"/>
  <c r="IB15" i="1" s="1"/>
  <c r="FB16" i="2"/>
  <c r="IB14" i="1" s="1"/>
  <c r="FB15" i="2"/>
  <c r="IB13" i="1" s="1"/>
  <c r="FB14" i="2"/>
  <c r="IB12" i="1" s="1"/>
  <c r="FB13" i="2"/>
  <c r="IB11" i="1" s="1"/>
  <c r="FB12" i="2"/>
  <c r="IB10" i="1" s="1"/>
  <c r="FB10" i="2"/>
  <c r="IB8" i="1" s="1"/>
  <c r="FB9" i="2"/>
  <c r="IB7" i="1" s="1"/>
  <c r="FB8" i="2"/>
  <c r="IB6" i="1" s="1"/>
  <c r="FB7" i="2"/>
  <c r="IB5" i="1" s="1"/>
  <c r="DV52" i="2"/>
  <c r="GF50" i="1" s="1"/>
  <c r="DV51" i="2"/>
  <c r="GF49" i="1" s="1"/>
  <c r="DV49" i="2"/>
  <c r="GF47" i="1" s="1"/>
  <c r="DV48" i="2"/>
  <c r="GF46" i="1" s="1"/>
  <c r="DV46" i="2"/>
  <c r="GF44" i="1" s="1"/>
  <c r="DV45" i="2"/>
  <c r="GF43" i="1" s="1"/>
  <c r="DV44" i="2"/>
  <c r="GF42" i="1" s="1"/>
  <c r="DV43" i="2"/>
  <c r="GF41" i="1" s="1"/>
  <c r="DV42" i="2"/>
  <c r="GF40" i="1" s="1"/>
  <c r="DV41" i="2"/>
  <c r="GF39" i="1" s="1"/>
  <c r="DV40" i="2"/>
  <c r="GF38" i="1" s="1"/>
  <c r="DV39" i="2"/>
  <c r="GF37" i="1" s="1"/>
  <c r="DV38" i="2"/>
  <c r="GF36" i="1" s="1"/>
  <c r="DV36" i="2"/>
  <c r="GF34" i="1" s="1"/>
  <c r="DV35" i="2"/>
  <c r="GF33" i="1" s="1"/>
  <c r="DV34" i="2"/>
  <c r="GF32" i="1" s="1"/>
  <c r="DV33" i="2"/>
  <c r="GF31" i="1" s="1"/>
  <c r="DV32" i="2"/>
  <c r="GF30" i="1" s="1"/>
  <c r="DV31" i="2"/>
  <c r="GF29" i="1" s="1"/>
  <c r="DV30" i="2"/>
  <c r="GF28" i="1" s="1"/>
  <c r="DV29" i="2"/>
  <c r="GF27" i="1" s="1"/>
  <c r="DV27" i="2"/>
  <c r="GF25" i="1" s="1"/>
  <c r="DV26" i="2"/>
  <c r="GF24" i="1" s="1"/>
  <c r="DV25" i="2"/>
  <c r="GF23" i="1" s="1"/>
  <c r="DV24" i="2"/>
  <c r="GF22" i="1" s="1"/>
  <c r="DV23" i="2"/>
  <c r="GF21" i="1" s="1"/>
  <c r="DV22" i="2"/>
  <c r="GF20" i="1" s="1"/>
  <c r="DV21" i="2"/>
  <c r="GF19" i="1" s="1"/>
  <c r="DV20" i="2"/>
  <c r="GF18" i="1" s="1"/>
  <c r="DV19" i="2"/>
  <c r="GF17" i="1" s="1"/>
  <c r="DV18" i="2"/>
  <c r="GF16" i="1" s="1"/>
  <c r="DV17" i="2"/>
  <c r="GF15" i="1" s="1"/>
  <c r="DV16" i="2"/>
  <c r="GF14" i="1" s="1"/>
  <c r="DV15" i="2"/>
  <c r="GF13" i="1" s="1"/>
  <c r="DV14" i="2"/>
  <c r="GF12" i="1" s="1"/>
  <c r="DV13" i="2"/>
  <c r="GF11" i="1" s="1"/>
  <c r="DV12" i="2"/>
  <c r="GF10" i="1" s="1"/>
  <c r="DV10" i="2"/>
  <c r="GF8" i="1" s="1"/>
  <c r="DV9" i="2"/>
  <c r="GF7" i="1" s="1"/>
  <c r="DV8" i="2"/>
  <c r="GF6" i="1" s="1"/>
  <c r="DV7" i="2"/>
  <c r="GF5" i="1" s="1"/>
  <c r="FH45" i="1"/>
  <c r="DF45" i="2"/>
  <c r="FH43" i="1" s="1"/>
  <c r="DF44" i="2"/>
  <c r="FH42" i="1" s="1"/>
  <c r="DF32" i="2"/>
  <c r="FH30" i="1" s="1"/>
  <c r="DF30" i="2"/>
  <c r="FH28" i="1" s="1"/>
  <c r="DF18" i="2"/>
  <c r="FH16" i="1" s="1"/>
  <c r="DF17" i="2"/>
  <c r="FH15" i="1" s="1"/>
  <c r="DF16" i="2"/>
  <c r="FH14" i="1" s="1"/>
  <c r="CP44" i="2"/>
  <c r="EJ42" i="1" s="1"/>
  <c r="CP34" i="2"/>
  <c r="EJ32" i="1" s="1"/>
  <c r="CP32" i="2"/>
  <c r="EJ30" i="1" s="1"/>
  <c r="BZ41" i="2"/>
  <c r="DL39" i="1" s="1"/>
  <c r="BZ33" i="2"/>
  <c r="BZ32" i="2"/>
  <c r="DL30" i="1" s="1"/>
  <c r="BZ25" i="2"/>
  <c r="DL23" i="1" s="1"/>
  <c r="BZ23" i="2"/>
  <c r="DL21" i="1" s="1"/>
  <c r="BZ21" i="2"/>
  <c r="BZ15" i="2"/>
  <c r="DL13" i="1" s="1"/>
  <c r="BZ12" i="2"/>
  <c r="DL10" i="1" s="1"/>
  <c r="BZ10" i="2"/>
  <c r="DL8" i="1" s="1"/>
  <c r="BZ7" i="2"/>
  <c r="DL5" i="1" s="1"/>
  <c r="BJ44" i="2"/>
  <c r="CN42" i="1" s="1"/>
  <c r="BJ35" i="2"/>
  <c r="CN33" i="1" s="1"/>
  <c r="BJ23" i="2"/>
  <c r="CN21" i="1" s="1"/>
  <c r="BJ21" i="2"/>
  <c r="BJ8" i="2"/>
  <c r="CN6" i="1" s="1"/>
  <c r="AT45" i="2"/>
  <c r="BP43" i="1" s="1"/>
  <c r="AT35" i="2"/>
  <c r="BP33" i="1" s="1"/>
  <c r="AT33" i="2"/>
  <c r="BP31" i="1" s="1"/>
  <c r="AT21" i="2"/>
  <c r="AT9" i="2"/>
  <c r="BP7" i="1" s="1"/>
  <c r="AD45" i="2"/>
  <c r="AR43" i="1" s="1"/>
  <c r="AD32" i="2"/>
  <c r="AR30" i="1" s="1"/>
  <c r="AD21" i="2"/>
  <c r="AD8" i="2"/>
  <c r="AR6" i="1" s="1"/>
  <c r="FN7" i="2"/>
  <c r="IT5" i="1" s="1"/>
  <c r="FN52" i="2"/>
  <c r="IT50" i="1" s="1"/>
  <c r="FN51" i="2"/>
  <c r="IT49" i="1" s="1"/>
  <c r="FN50" i="2"/>
  <c r="IT48" i="1" s="1"/>
  <c r="FN49" i="2"/>
  <c r="IT47" i="1" s="1"/>
  <c r="FN48" i="2"/>
  <c r="IT46" i="1" s="1"/>
  <c r="FN47" i="2"/>
  <c r="IT45" i="1" s="1"/>
  <c r="FN46" i="2"/>
  <c r="IT44" i="1" s="1"/>
  <c r="FN45" i="2"/>
  <c r="IT43" i="1" s="1"/>
  <c r="FN44" i="2"/>
  <c r="IT42" i="1" s="1"/>
  <c r="FN43" i="2"/>
  <c r="IT41" i="1" s="1"/>
  <c r="FN42" i="2"/>
  <c r="IT40" i="1" s="1"/>
  <c r="FN41" i="2"/>
  <c r="IT39" i="1" s="1"/>
  <c r="FN40" i="2"/>
  <c r="IT38" i="1" s="1"/>
  <c r="FN39" i="2"/>
  <c r="IT37" i="1" s="1"/>
  <c r="FN38" i="2"/>
  <c r="IT36" i="1" s="1"/>
  <c r="FN36" i="2"/>
  <c r="IT34" i="1" s="1"/>
  <c r="FN35" i="2"/>
  <c r="IT33" i="1" s="1"/>
  <c r="FN34" i="2"/>
  <c r="IT32" i="1" s="1"/>
  <c r="FN33" i="2"/>
  <c r="IT31" i="1" s="1"/>
  <c r="FN32" i="2"/>
  <c r="IT30" i="1" s="1"/>
  <c r="FN31" i="2"/>
  <c r="IT29" i="1" s="1"/>
  <c r="FN30" i="2"/>
  <c r="IT28" i="1" s="1"/>
  <c r="FN29" i="2"/>
  <c r="IT27" i="1" s="1"/>
  <c r="FN28" i="2"/>
  <c r="IT26" i="1" s="1"/>
  <c r="FN27" i="2"/>
  <c r="IT25" i="1" s="1"/>
  <c r="FN26" i="2"/>
  <c r="IT24" i="1" s="1"/>
  <c r="FN25" i="2"/>
  <c r="IT23" i="1" s="1"/>
  <c r="FN24" i="2"/>
  <c r="IT22" i="1" s="1"/>
  <c r="FN23" i="2"/>
  <c r="IT21" i="1" s="1"/>
  <c r="FN22" i="2"/>
  <c r="IT20" i="1" s="1"/>
  <c r="FN21" i="2"/>
  <c r="IT19" i="1" s="1"/>
  <c r="FN20" i="2"/>
  <c r="IT18" i="1" s="1"/>
  <c r="FN19" i="2"/>
  <c r="IT17" i="1" s="1"/>
  <c r="FN18" i="2"/>
  <c r="IT16" i="1" s="1"/>
  <c r="FN17" i="2"/>
  <c r="IT15" i="1" s="1"/>
  <c r="FN16" i="2"/>
  <c r="IT14" i="1" s="1"/>
  <c r="FN15" i="2"/>
  <c r="IT13" i="1" s="1"/>
  <c r="FN14" i="2"/>
  <c r="IT12" i="1" s="1"/>
  <c r="FN13" i="2"/>
  <c r="IT11" i="1" s="1"/>
  <c r="FN12" i="2"/>
  <c r="IT10" i="1" s="1"/>
  <c r="FN10" i="2"/>
  <c r="IT8" i="1" s="1"/>
  <c r="FN9" i="2"/>
  <c r="IT7" i="1" s="1"/>
  <c r="FN8" i="2"/>
  <c r="IT6" i="1" s="1"/>
  <c r="EX52" i="2"/>
  <c r="HV50" i="1" s="1"/>
  <c r="EX51" i="2"/>
  <c r="HV49" i="1" s="1"/>
  <c r="EX50" i="2"/>
  <c r="HV48" i="1" s="1"/>
  <c r="EX49" i="2"/>
  <c r="HV47" i="1" s="1"/>
  <c r="EX48" i="2"/>
  <c r="HV46" i="1" s="1"/>
  <c r="EX47" i="2"/>
  <c r="HV45" i="1" s="1"/>
  <c r="EX46" i="2"/>
  <c r="HV44" i="1" s="1"/>
  <c r="EX45" i="2"/>
  <c r="HV43" i="1" s="1"/>
  <c r="EX44" i="2"/>
  <c r="HV42" i="1" s="1"/>
  <c r="EX43" i="2"/>
  <c r="HV41" i="1" s="1"/>
  <c r="EX42" i="2"/>
  <c r="HV40" i="1" s="1"/>
  <c r="EX41" i="2"/>
  <c r="HV39" i="1" s="1"/>
  <c r="EX40" i="2"/>
  <c r="HV38" i="1" s="1"/>
  <c r="EX39" i="2"/>
  <c r="HV37" i="1" s="1"/>
  <c r="EX36" i="2"/>
  <c r="HV34" i="1" s="1"/>
  <c r="EX35" i="2"/>
  <c r="HV33" i="1" s="1"/>
  <c r="EX34" i="2"/>
  <c r="HV32" i="1" s="1"/>
  <c r="EX33" i="2"/>
  <c r="HV31" i="1" s="1"/>
  <c r="EX32" i="2"/>
  <c r="HV30" i="1" s="1"/>
  <c r="EX31" i="2"/>
  <c r="HV29" i="1" s="1"/>
  <c r="EX30" i="2"/>
  <c r="HV28" i="1" s="1"/>
  <c r="EX29" i="2"/>
  <c r="HV27" i="1" s="1"/>
  <c r="EX28" i="2"/>
  <c r="HV26" i="1" s="1"/>
  <c r="EX27" i="2"/>
  <c r="HV25" i="1" s="1"/>
  <c r="EX26" i="2"/>
  <c r="HV24" i="1" s="1"/>
  <c r="EX25" i="2"/>
  <c r="HV23" i="1" s="1"/>
  <c r="EX24" i="2"/>
  <c r="HV22" i="1" s="1"/>
  <c r="EX23" i="2"/>
  <c r="HV21" i="1" s="1"/>
  <c r="EX22" i="2"/>
  <c r="HV20" i="1" s="1"/>
  <c r="EX21" i="2"/>
  <c r="HV19" i="1" s="1"/>
  <c r="EX20" i="2"/>
  <c r="HV18" i="1" s="1"/>
  <c r="EX19" i="2"/>
  <c r="HV17" i="1" s="1"/>
  <c r="EX18" i="2"/>
  <c r="HV16" i="1" s="1"/>
  <c r="EX17" i="2"/>
  <c r="HV15" i="1" s="1"/>
  <c r="EX16" i="2"/>
  <c r="HV14" i="1" s="1"/>
  <c r="EX15" i="2"/>
  <c r="HV13" i="1" s="1"/>
  <c r="EX14" i="2"/>
  <c r="HV12" i="1" s="1"/>
  <c r="EX13" i="2"/>
  <c r="HV11" i="1" s="1"/>
  <c r="EX10" i="2"/>
  <c r="HV8" i="1" s="1"/>
  <c r="EX9" i="2"/>
  <c r="HV7" i="1" s="1"/>
  <c r="EX8" i="2"/>
  <c r="HV6" i="1" s="1"/>
  <c r="EX7" i="2"/>
  <c r="HV5" i="1" s="1"/>
  <c r="EH52" i="2"/>
  <c r="GX50" i="1" s="1"/>
  <c r="EH51" i="2"/>
  <c r="GX49" i="1" s="1"/>
  <c r="EH49" i="2"/>
  <c r="GX47" i="1" s="1"/>
  <c r="EH48" i="2"/>
  <c r="GX46" i="1" s="1"/>
  <c r="EH47" i="2"/>
  <c r="GX45" i="1" s="1"/>
  <c r="EH46" i="2"/>
  <c r="GX44" i="1" s="1"/>
  <c r="EH45" i="2"/>
  <c r="GX43" i="1" s="1"/>
  <c r="EH44" i="2"/>
  <c r="GX42" i="1" s="1"/>
  <c r="EH43" i="2"/>
  <c r="GX41" i="1" s="1"/>
  <c r="EH42" i="2"/>
  <c r="GX40" i="1" s="1"/>
  <c r="EH41" i="2"/>
  <c r="GX39" i="1" s="1"/>
  <c r="EH40" i="2"/>
  <c r="GX38" i="1" s="1"/>
  <c r="EH39" i="2"/>
  <c r="GX37" i="1" s="1"/>
  <c r="EH38" i="2"/>
  <c r="GX36" i="1" s="1"/>
  <c r="EH36" i="2"/>
  <c r="GX34" i="1" s="1"/>
  <c r="EH35" i="2"/>
  <c r="GX33" i="1" s="1"/>
  <c r="EH34" i="2"/>
  <c r="GX32" i="1" s="1"/>
  <c r="EH33" i="2"/>
  <c r="GX31" i="1" s="1"/>
  <c r="EH32" i="2"/>
  <c r="GX30" i="1" s="1"/>
  <c r="EH31" i="2"/>
  <c r="GX29" i="1" s="1"/>
  <c r="EH30" i="2"/>
  <c r="GX28" i="1" s="1"/>
  <c r="EH29" i="2"/>
  <c r="GX27" i="1" s="1"/>
  <c r="EH27" i="2"/>
  <c r="GX25" i="1" s="1"/>
  <c r="EH26" i="2"/>
  <c r="GX24" i="1" s="1"/>
  <c r="EH25" i="2"/>
  <c r="GX23" i="1" s="1"/>
  <c r="EH24" i="2"/>
  <c r="GX22" i="1" s="1"/>
  <c r="EH23" i="2"/>
  <c r="GX21" i="1" s="1"/>
  <c r="EH22" i="2"/>
  <c r="GX20" i="1" s="1"/>
  <c r="EH21" i="2"/>
  <c r="GX19" i="1" s="1"/>
  <c r="EH20" i="2"/>
  <c r="GX18" i="1" s="1"/>
  <c r="EH19" i="2"/>
  <c r="GX17" i="1" s="1"/>
  <c r="EH18" i="2"/>
  <c r="GX16" i="1" s="1"/>
  <c r="EH17" i="2"/>
  <c r="GX15" i="1" s="1"/>
  <c r="EH16" i="2"/>
  <c r="GX14" i="1" s="1"/>
  <c r="EH15" i="2"/>
  <c r="GX13" i="1" s="1"/>
  <c r="EH14" i="2"/>
  <c r="GX12" i="1" s="1"/>
  <c r="EH13" i="2"/>
  <c r="GX11" i="1" s="1"/>
  <c r="EH12" i="2"/>
  <c r="GX10" i="1" s="1"/>
  <c r="EH10" i="2"/>
  <c r="GX8" i="1" s="1"/>
  <c r="EH9" i="2"/>
  <c r="GX7" i="1" s="1"/>
  <c r="EH8" i="2"/>
  <c r="GX6" i="1" s="1"/>
  <c r="EH7" i="2"/>
  <c r="GX5" i="1" s="1"/>
  <c r="DR52" i="2"/>
  <c r="FZ50" i="1" s="1"/>
  <c r="DR51" i="2"/>
  <c r="FZ49" i="1" s="1"/>
  <c r="DR49" i="2"/>
  <c r="FZ47" i="1" s="1"/>
  <c r="DR48" i="2"/>
  <c r="FZ46" i="1" s="1"/>
  <c r="DR47" i="2"/>
  <c r="FZ45" i="1" s="1"/>
  <c r="DR46" i="2"/>
  <c r="FZ44" i="1" s="1"/>
  <c r="DR45" i="2"/>
  <c r="FZ43" i="1" s="1"/>
  <c r="DR44" i="2"/>
  <c r="FZ42" i="1" s="1"/>
  <c r="DR43" i="2"/>
  <c r="FZ41" i="1" s="1"/>
  <c r="DR42" i="2"/>
  <c r="FZ40" i="1" s="1"/>
  <c r="DR41" i="2"/>
  <c r="FZ39" i="1" s="1"/>
  <c r="DR40" i="2"/>
  <c r="FZ38" i="1" s="1"/>
  <c r="DR39" i="2"/>
  <c r="FZ37" i="1" s="1"/>
  <c r="DR38" i="2"/>
  <c r="FZ36" i="1" s="1"/>
  <c r="DR36" i="2"/>
  <c r="FZ34" i="1" s="1"/>
  <c r="DR35" i="2"/>
  <c r="FZ33" i="1" s="1"/>
  <c r="DR34" i="2"/>
  <c r="FZ32" i="1" s="1"/>
  <c r="DR33" i="2"/>
  <c r="FZ31" i="1" s="1"/>
  <c r="DR32" i="2"/>
  <c r="FZ30" i="1" s="1"/>
  <c r="DR31" i="2"/>
  <c r="FZ29" i="1" s="1"/>
  <c r="DR30" i="2"/>
  <c r="FZ28" i="1" s="1"/>
  <c r="DR29" i="2"/>
  <c r="FZ27" i="1" s="1"/>
  <c r="DR27" i="2"/>
  <c r="FZ25" i="1" s="1"/>
  <c r="DR26" i="2"/>
  <c r="FZ24" i="1" s="1"/>
  <c r="DR25" i="2"/>
  <c r="FZ23" i="1" s="1"/>
  <c r="DR24" i="2"/>
  <c r="FZ22" i="1" s="1"/>
  <c r="DR23" i="2"/>
  <c r="FZ21" i="1" s="1"/>
  <c r="DR22" i="2"/>
  <c r="FZ20" i="1" s="1"/>
  <c r="DR21" i="2"/>
  <c r="FZ19" i="1" s="1"/>
  <c r="DR20" i="2"/>
  <c r="FZ18" i="1" s="1"/>
  <c r="DR19" i="2"/>
  <c r="FZ17" i="1" s="1"/>
  <c r="DR18" i="2"/>
  <c r="FZ16" i="1" s="1"/>
  <c r="DR17" i="2"/>
  <c r="FZ15" i="1" s="1"/>
  <c r="DR16" i="2"/>
  <c r="FZ14" i="1" s="1"/>
  <c r="DR15" i="2"/>
  <c r="FZ13" i="1" s="1"/>
  <c r="DR14" i="2"/>
  <c r="FZ12" i="1" s="1"/>
  <c r="DR13" i="2"/>
  <c r="FZ11" i="1" s="1"/>
  <c r="DR12" i="2"/>
  <c r="FZ10" i="1" s="1"/>
  <c r="DR10" i="2"/>
  <c r="FZ8" i="1" s="1"/>
  <c r="DR9" i="2"/>
  <c r="FZ7" i="1" s="1"/>
  <c r="DR8" i="2"/>
  <c r="FZ6" i="1" s="1"/>
  <c r="DR7" i="2"/>
  <c r="FZ5" i="1" s="1"/>
  <c r="DB42" i="2"/>
  <c r="FB40" i="1" s="1"/>
  <c r="DB25" i="2"/>
  <c r="FB23" i="1" s="1"/>
  <c r="DB24" i="2"/>
  <c r="FB22" i="1" s="1"/>
  <c r="DB14" i="2"/>
  <c r="FB12" i="1" s="1"/>
  <c r="DB13" i="2"/>
  <c r="FB11" i="1" s="1"/>
  <c r="DB12" i="2"/>
  <c r="FB10" i="1" s="1"/>
  <c r="DB7" i="2"/>
  <c r="FB5" i="1" s="1"/>
  <c r="CL35" i="2"/>
  <c r="ED33" i="1" s="1"/>
  <c r="CL23" i="2"/>
  <c r="ED21" i="1" s="1"/>
  <c r="CL10" i="2"/>
  <c r="ED8" i="1" s="1"/>
  <c r="BV51" i="2"/>
  <c r="DF49" i="1" s="1"/>
  <c r="BV48" i="2"/>
  <c r="DF46" i="1" s="1"/>
  <c r="BV45" i="2"/>
  <c r="DF43" i="1" s="1"/>
  <c r="BV36" i="2"/>
  <c r="BV35" i="2"/>
  <c r="DF33" i="1" s="1"/>
  <c r="BV34" i="2"/>
  <c r="DF32" i="1" s="1"/>
  <c r="BV22" i="2"/>
  <c r="DF20" i="1" s="1"/>
  <c r="BV20" i="2"/>
  <c r="DF18" i="1" s="1"/>
  <c r="BV9" i="2"/>
  <c r="DF7" i="1" s="1"/>
  <c r="BF49" i="2"/>
  <c r="CH47" i="1" s="1"/>
  <c r="BF35" i="2"/>
  <c r="CH33" i="1" s="1"/>
  <c r="BF14" i="2"/>
  <c r="CH12" i="1" s="1"/>
  <c r="AP46" i="2"/>
  <c r="BJ44" i="1" s="1"/>
  <c r="Z25" i="2"/>
  <c r="AL23" i="1" s="1"/>
  <c r="Z12" i="2"/>
  <c r="AL10" i="1" s="1"/>
  <c r="R20" i="2"/>
  <c r="Z18" i="1" s="1"/>
  <c r="R22" i="2"/>
  <c r="Z20" i="1" s="1"/>
  <c r="N13" i="2"/>
  <c r="N14" i="2"/>
  <c r="N16" i="2"/>
  <c r="N20" i="2"/>
  <c r="N32" i="2"/>
  <c r="N44" i="2"/>
  <c r="N49" i="2"/>
  <c r="J8" i="2"/>
  <c r="N6" i="1" s="1"/>
  <c r="J34" i="2"/>
  <c r="N32" i="1" s="1"/>
  <c r="N7" i="2"/>
  <c r="F33" i="2"/>
  <c r="H31" i="1" s="1"/>
  <c r="F45" i="2"/>
  <c r="H43" i="1" s="1"/>
  <c r="FJ52" i="2"/>
  <c r="IN50" i="1" s="1"/>
  <c r="FJ51" i="2"/>
  <c r="IN49" i="1" s="1"/>
  <c r="FJ50" i="2"/>
  <c r="IN48" i="1" s="1"/>
  <c r="FJ49" i="2"/>
  <c r="IN47" i="1" s="1"/>
  <c r="FJ48" i="2"/>
  <c r="IN46" i="1" s="1"/>
  <c r="FJ47" i="2"/>
  <c r="IN45" i="1" s="1"/>
  <c r="FJ46" i="2"/>
  <c r="IN44" i="1" s="1"/>
  <c r="FJ45" i="2"/>
  <c r="IN43" i="1" s="1"/>
  <c r="FJ44" i="2"/>
  <c r="IN42" i="1" s="1"/>
  <c r="FJ43" i="2"/>
  <c r="IN41" i="1" s="1"/>
  <c r="FJ42" i="2"/>
  <c r="IN40" i="1" s="1"/>
  <c r="FJ41" i="2"/>
  <c r="IN39" i="1" s="1"/>
  <c r="FJ40" i="2"/>
  <c r="IN38" i="1" s="1"/>
  <c r="FJ39" i="2"/>
  <c r="IN37" i="1" s="1"/>
  <c r="FJ38" i="2"/>
  <c r="IN36" i="1" s="1"/>
  <c r="FJ36" i="2"/>
  <c r="IN34" i="1" s="1"/>
  <c r="FJ35" i="2"/>
  <c r="IN33" i="1" s="1"/>
  <c r="FJ34" i="2"/>
  <c r="IN32" i="1" s="1"/>
  <c r="FJ33" i="2"/>
  <c r="IN31" i="1" s="1"/>
  <c r="FJ32" i="2"/>
  <c r="IN30" i="1" s="1"/>
  <c r="FJ31" i="2"/>
  <c r="IN29" i="1" s="1"/>
  <c r="FJ30" i="2"/>
  <c r="IN28" i="1" s="1"/>
  <c r="FJ29" i="2"/>
  <c r="IN27" i="1" s="1"/>
  <c r="FJ28" i="2"/>
  <c r="IN26" i="1" s="1"/>
  <c r="FJ27" i="2"/>
  <c r="IN25" i="1" s="1"/>
  <c r="FJ26" i="2"/>
  <c r="IN24" i="1" s="1"/>
  <c r="FJ25" i="2"/>
  <c r="IN23" i="1" s="1"/>
  <c r="FJ24" i="2"/>
  <c r="IN22" i="1" s="1"/>
  <c r="FJ23" i="2"/>
  <c r="IN21" i="1" s="1"/>
  <c r="FJ22" i="2"/>
  <c r="IN20" i="1" s="1"/>
  <c r="FJ21" i="2"/>
  <c r="IN19" i="1" s="1"/>
  <c r="FJ20" i="2"/>
  <c r="IN18" i="1" s="1"/>
  <c r="FJ19" i="2"/>
  <c r="IN17" i="1" s="1"/>
  <c r="FJ18" i="2"/>
  <c r="IN16" i="1" s="1"/>
  <c r="FJ17" i="2"/>
  <c r="IN15" i="1" s="1"/>
  <c r="FJ16" i="2"/>
  <c r="IN14" i="1" s="1"/>
  <c r="FJ15" i="2"/>
  <c r="IN13" i="1" s="1"/>
  <c r="FJ14" i="2"/>
  <c r="IN12" i="1" s="1"/>
  <c r="FJ13" i="2"/>
  <c r="IN11" i="1" s="1"/>
  <c r="FJ12" i="2"/>
  <c r="IN10" i="1" s="1"/>
  <c r="FJ10" i="2"/>
  <c r="IN8" i="1" s="1"/>
  <c r="FJ9" i="2"/>
  <c r="IN7" i="1" s="1"/>
  <c r="FJ8" i="2"/>
  <c r="IN6" i="1" s="1"/>
  <c r="FJ7" i="2"/>
  <c r="IN5" i="1" s="1"/>
  <c r="ET52" i="2"/>
  <c r="HP50" i="1" s="1"/>
  <c r="ET51" i="2"/>
  <c r="HP49" i="1" s="1"/>
  <c r="ET49" i="2"/>
  <c r="HP47" i="1" s="1"/>
  <c r="ET48" i="2"/>
  <c r="HP46" i="1" s="1"/>
  <c r="ET47" i="2"/>
  <c r="HP45" i="1" s="1"/>
  <c r="ET46" i="2"/>
  <c r="HP44" i="1" s="1"/>
  <c r="ET45" i="2"/>
  <c r="HP43" i="1" s="1"/>
  <c r="ET44" i="2"/>
  <c r="HP42" i="1" s="1"/>
  <c r="ET43" i="2"/>
  <c r="HP41" i="1" s="1"/>
  <c r="ET42" i="2"/>
  <c r="HP40" i="1" s="1"/>
  <c r="ET41" i="2"/>
  <c r="HP39" i="1" s="1"/>
  <c r="ET40" i="2"/>
  <c r="HP38" i="1" s="1"/>
  <c r="ET39" i="2"/>
  <c r="HP37" i="1" s="1"/>
  <c r="ET38" i="2"/>
  <c r="HP36" i="1" s="1"/>
  <c r="ET36" i="2"/>
  <c r="HP34" i="1" s="1"/>
  <c r="ET35" i="2"/>
  <c r="HP33" i="1" s="1"/>
  <c r="ET34" i="2"/>
  <c r="HP32" i="1" s="1"/>
  <c r="ET33" i="2"/>
  <c r="HP31" i="1" s="1"/>
  <c r="ET32" i="2"/>
  <c r="HP30" i="1" s="1"/>
  <c r="ET31" i="2"/>
  <c r="HP29" i="1" s="1"/>
  <c r="ET30" i="2"/>
  <c r="HP28" i="1" s="1"/>
  <c r="ET29" i="2"/>
  <c r="HP27" i="1" s="1"/>
  <c r="ET27" i="2"/>
  <c r="HP25" i="1" s="1"/>
  <c r="ET26" i="2"/>
  <c r="HP24" i="1" s="1"/>
  <c r="ET25" i="2"/>
  <c r="HP23" i="1" s="1"/>
  <c r="ET24" i="2"/>
  <c r="HP22" i="1" s="1"/>
  <c r="ET22" i="2"/>
  <c r="HP20" i="1" s="1"/>
  <c r="ET21" i="2"/>
  <c r="HP19" i="1" s="1"/>
  <c r="ET20" i="2"/>
  <c r="HP18" i="1" s="1"/>
  <c r="ET19" i="2"/>
  <c r="HP17" i="1" s="1"/>
  <c r="ET18" i="2"/>
  <c r="HP16" i="1" s="1"/>
  <c r="ET17" i="2"/>
  <c r="HP15" i="1" s="1"/>
  <c r="ET16" i="2"/>
  <c r="HP14" i="1" s="1"/>
  <c r="ET15" i="2"/>
  <c r="HP13" i="1" s="1"/>
  <c r="ET14" i="2"/>
  <c r="HP12" i="1" s="1"/>
  <c r="ET13" i="2"/>
  <c r="HP11" i="1" s="1"/>
  <c r="ET12" i="2"/>
  <c r="HP10" i="1" s="1"/>
  <c r="ET10" i="2"/>
  <c r="HP8" i="1" s="1"/>
  <c r="ET9" i="2"/>
  <c r="HP7" i="1" s="1"/>
  <c r="ET8" i="2"/>
  <c r="HP6" i="1" s="1"/>
  <c r="ET7" i="2"/>
  <c r="HP5" i="1" s="1"/>
  <c r="ED52" i="2"/>
  <c r="GR50" i="1" s="1"/>
  <c r="ED51" i="2"/>
  <c r="GR49" i="1" s="1"/>
  <c r="ED49" i="2"/>
  <c r="GR47" i="1" s="1"/>
  <c r="ED48" i="2"/>
  <c r="GR46" i="1" s="1"/>
  <c r="ED47" i="2"/>
  <c r="GR45" i="1" s="1"/>
  <c r="ED46" i="2"/>
  <c r="GR44" i="1" s="1"/>
  <c r="ED45" i="2"/>
  <c r="GR43" i="1" s="1"/>
  <c r="ED44" i="2"/>
  <c r="GR42" i="1" s="1"/>
  <c r="ED43" i="2"/>
  <c r="GR41" i="1" s="1"/>
  <c r="ED42" i="2"/>
  <c r="GR40" i="1" s="1"/>
  <c r="ED41" i="2"/>
  <c r="GR39" i="1" s="1"/>
  <c r="ED40" i="2"/>
  <c r="GR38" i="1" s="1"/>
  <c r="ED39" i="2"/>
  <c r="GR37" i="1" s="1"/>
  <c r="ED38" i="2"/>
  <c r="GR36" i="1" s="1"/>
  <c r="ED36" i="2"/>
  <c r="GR34" i="1" s="1"/>
  <c r="ED35" i="2"/>
  <c r="GR33" i="1" s="1"/>
  <c r="ED34" i="2"/>
  <c r="GR32" i="1" s="1"/>
  <c r="ED33" i="2"/>
  <c r="GR31" i="1" s="1"/>
  <c r="ED32" i="2"/>
  <c r="GR30" i="1" s="1"/>
  <c r="ED31" i="2"/>
  <c r="GR29" i="1" s="1"/>
  <c r="ED30" i="2"/>
  <c r="GR28" i="1" s="1"/>
  <c r="ED29" i="2"/>
  <c r="GR27" i="1" s="1"/>
  <c r="ED27" i="2"/>
  <c r="GR25" i="1" s="1"/>
  <c r="ED26" i="2"/>
  <c r="GR24" i="1" s="1"/>
  <c r="ED25" i="2"/>
  <c r="GR23" i="1" s="1"/>
  <c r="ED24" i="2"/>
  <c r="GR22" i="1" s="1"/>
  <c r="ED23" i="2"/>
  <c r="GR21" i="1" s="1"/>
  <c r="ED22" i="2"/>
  <c r="GR20" i="1" s="1"/>
  <c r="ED21" i="2"/>
  <c r="GR19" i="1" s="1"/>
  <c r="ED20" i="2"/>
  <c r="GR18" i="1" s="1"/>
  <c r="ED19" i="2"/>
  <c r="GR17" i="1" s="1"/>
  <c r="ED18" i="2"/>
  <c r="GR16" i="1" s="1"/>
  <c r="ED17" i="2"/>
  <c r="GR15" i="1" s="1"/>
  <c r="ED16" i="2"/>
  <c r="GR14" i="1" s="1"/>
  <c r="ED15" i="2"/>
  <c r="GR13" i="1" s="1"/>
  <c r="ED14" i="2"/>
  <c r="GR12" i="1" s="1"/>
  <c r="ED13" i="2"/>
  <c r="GR11" i="1" s="1"/>
  <c r="ED12" i="2"/>
  <c r="GR10" i="1" s="1"/>
  <c r="ED10" i="2"/>
  <c r="GR8" i="1" s="1"/>
  <c r="ED9" i="2"/>
  <c r="GR7" i="1" s="1"/>
  <c r="ED8" i="2"/>
  <c r="GR6" i="1" s="1"/>
  <c r="ED7" i="2"/>
  <c r="GR5" i="1" s="1"/>
  <c r="DN52" i="2"/>
  <c r="FT50" i="1" s="1"/>
  <c r="DN51" i="2"/>
  <c r="FT49" i="1" s="1"/>
  <c r="DN49" i="2"/>
  <c r="FT47" i="1" s="1"/>
  <c r="DN48" i="2"/>
  <c r="FT46" i="1" s="1"/>
  <c r="DN47" i="2"/>
  <c r="FT45" i="1" s="1"/>
  <c r="DN46" i="2"/>
  <c r="FT44" i="1" s="1"/>
  <c r="DN45" i="2"/>
  <c r="FT43" i="1" s="1"/>
  <c r="DN44" i="2"/>
  <c r="FT42" i="1" s="1"/>
  <c r="DN43" i="2"/>
  <c r="FT41" i="1" s="1"/>
  <c r="DN42" i="2"/>
  <c r="FT40" i="1" s="1"/>
  <c r="DN41" i="2"/>
  <c r="FT39" i="1" s="1"/>
  <c r="DN40" i="2"/>
  <c r="FT38" i="1" s="1"/>
  <c r="DN39" i="2"/>
  <c r="FT37" i="1" s="1"/>
  <c r="DN38" i="2"/>
  <c r="FT36" i="1" s="1"/>
  <c r="DN36" i="2"/>
  <c r="FT34" i="1" s="1"/>
  <c r="DN35" i="2"/>
  <c r="FT33" i="1" s="1"/>
  <c r="DN34" i="2"/>
  <c r="FT32" i="1" s="1"/>
  <c r="DN33" i="2"/>
  <c r="FT31" i="1" s="1"/>
  <c r="DN32" i="2"/>
  <c r="FT30" i="1" s="1"/>
  <c r="DN31" i="2"/>
  <c r="FT29" i="1" s="1"/>
  <c r="DN30" i="2"/>
  <c r="FT28" i="1" s="1"/>
  <c r="DN29" i="2"/>
  <c r="FT27" i="1" s="1"/>
  <c r="DN27" i="2"/>
  <c r="FT25" i="1" s="1"/>
  <c r="DN26" i="2"/>
  <c r="FT24" i="1" s="1"/>
  <c r="DN25" i="2"/>
  <c r="FT23" i="1" s="1"/>
  <c r="DN24" i="2"/>
  <c r="FT22" i="1" s="1"/>
  <c r="DN23" i="2"/>
  <c r="FT21" i="1" s="1"/>
  <c r="DN22" i="2"/>
  <c r="FT20" i="1" s="1"/>
  <c r="DN21" i="2"/>
  <c r="FT19" i="1" s="1"/>
  <c r="DN20" i="2"/>
  <c r="FT18" i="1" s="1"/>
  <c r="DN19" i="2"/>
  <c r="FT17" i="1" s="1"/>
  <c r="DN18" i="2"/>
  <c r="FT16" i="1" s="1"/>
  <c r="DN17" i="2"/>
  <c r="FT15" i="1" s="1"/>
  <c r="DN16" i="2"/>
  <c r="FT14" i="1" s="1"/>
  <c r="DN15" i="2"/>
  <c r="FT13" i="1" s="1"/>
  <c r="DN14" i="2"/>
  <c r="FT12" i="1" s="1"/>
  <c r="DN13" i="2"/>
  <c r="FT11" i="1" s="1"/>
  <c r="DN12" i="2"/>
  <c r="FT10" i="1" s="1"/>
  <c r="DN10" i="2"/>
  <c r="FT8" i="1" s="1"/>
  <c r="DN9" i="2"/>
  <c r="FT7" i="1" s="1"/>
  <c r="DN8" i="2"/>
  <c r="FT6" i="1" s="1"/>
  <c r="DN7" i="2"/>
  <c r="FT5" i="1" s="1"/>
  <c r="BR46" i="2"/>
  <c r="CZ44" i="1" s="1"/>
  <c r="BR44" i="2"/>
  <c r="CZ42" i="1" s="1"/>
  <c r="BR38" i="2"/>
  <c r="CZ36" i="1" s="1"/>
  <c r="BR34" i="2"/>
  <c r="CZ32" i="1" s="1"/>
  <c r="BR33" i="2"/>
  <c r="BR30" i="2"/>
  <c r="CZ28" i="1" s="1"/>
  <c r="CB45" i="1"/>
  <c r="BB44" i="2"/>
  <c r="CB42" i="1" s="1"/>
  <c r="BB35" i="2"/>
  <c r="CB33" i="1" s="1"/>
  <c r="BB33" i="2"/>
  <c r="CB31" i="1" s="1"/>
  <c r="AL48" i="2"/>
  <c r="BD46" i="1" s="1"/>
  <c r="AL35" i="2"/>
  <c r="BD33" i="1" s="1"/>
  <c r="AL24" i="2"/>
  <c r="BD22" i="1" s="1"/>
  <c r="AJ40" i="2" l="1"/>
  <c r="AJ19" i="2"/>
  <c r="AR40" i="2"/>
  <c r="AV30" i="2"/>
  <c r="AV19" i="2"/>
  <c r="AO41" i="4"/>
  <c r="AP41" i="4" s="1"/>
  <c r="BH39" i="1" s="1"/>
  <c r="AO27" i="4"/>
  <c r="AP27" i="4" s="1"/>
  <c r="BH25" i="1" s="1"/>
  <c r="BL43" i="2"/>
  <c r="AZ43" i="2"/>
  <c r="BB43" i="2" s="1"/>
  <c r="CB41" i="1" s="1"/>
  <c r="BH43" i="2"/>
  <c r="AZ39" i="2"/>
  <c r="BL39" i="2"/>
  <c r="BD34" i="2"/>
  <c r="AZ34" i="2"/>
  <c r="BB34" i="2" s="1"/>
  <c r="CB32" i="1" s="1"/>
  <c r="BL30" i="2"/>
  <c r="BH30" i="2"/>
  <c r="BL16" i="2"/>
  <c r="BH16" i="2"/>
  <c r="AZ12" i="2"/>
  <c r="BB12" i="2" s="1"/>
  <c r="CB10" i="1" s="1"/>
  <c r="BH12" i="2"/>
  <c r="BJ12" i="2" s="1"/>
  <c r="CN10" i="1" s="1"/>
  <c r="BD12" i="2"/>
  <c r="AZ30" i="2"/>
  <c r="BB30" i="2" s="1"/>
  <c r="CB28" i="1" s="1"/>
  <c r="BD16" i="2"/>
  <c r="BF16" i="2" s="1"/>
  <c r="CH14" i="1" s="1"/>
  <c r="BH39" i="2"/>
  <c r="BJ39" i="2" s="1"/>
  <c r="CN37" i="1" s="1"/>
  <c r="E52" i="5"/>
  <c r="R9" i="2"/>
  <c r="Z7" i="1" s="1"/>
  <c r="J20" i="2"/>
  <c r="N18" i="1" s="1"/>
  <c r="J9" i="2"/>
  <c r="N7" i="1" s="1"/>
  <c r="J35" i="2"/>
  <c r="N33" i="1" s="1"/>
  <c r="H15" i="5"/>
  <c r="M13" i="1" s="1"/>
  <c r="R44" i="2"/>
  <c r="Z42" i="1" s="1"/>
  <c r="R29" i="2"/>
  <c r="Z27" i="1" s="1"/>
  <c r="Q24" i="4"/>
  <c r="R24" i="4" s="1"/>
  <c r="X22" i="1" s="1"/>
  <c r="Q9" i="4"/>
  <c r="R9" i="4" s="1"/>
  <c r="X7" i="1" s="1"/>
  <c r="N44" i="5"/>
  <c r="Y42" i="1" s="1"/>
  <c r="N38" i="5"/>
  <c r="Y36" i="1" s="1"/>
  <c r="N29" i="5"/>
  <c r="Y27" i="1" s="1"/>
  <c r="N10" i="5"/>
  <c r="Y8" i="1" s="1"/>
  <c r="N32" i="5"/>
  <c r="Y30" i="1" s="1"/>
  <c r="T48" i="2"/>
  <c r="T34" i="2"/>
  <c r="X34" i="2"/>
  <c r="Z34" i="2" s="1"/>
  <c r="AL32" i="1" s="1"/>
  <c r="X14" i="2"/>
  <c r="Z14" i="2" s="1"/>
  <c r="AL12" i="1" s="1"/>
  <c r="AH17" i="2"/>
  <c r="AX15" i="1" s="1"/>
  <c r="U49" i="4"/>
  <c r="V49" i="4" s="1"/>
  <c r="AD47" i="1" s="1"/>
  <c r="U44" i="4"/>
  <c r="V44" i="4" s="1"/>
  <c r="AD42" i="1" s="1"/>
  <c r="U48" i="4"/>
  <c r="V48" i="4" s="1"/>
  <c r="AD46" i="1" s="1"/>
  <c r="Q40" i="5"/>
  <c r="AE38" i="1" s="1"/>
  <c r="Q27" i="5"/>
  <c r="AE25" i="1" s="1"/>
  <c r="Q17" i="5"/>
  <c r="AE15" i="1" s="1"/>
  <c r="Q13" i="5"/>
  <c r="AE11" i="1" s="1"/>
  <c r="Q44" i="5"/>
  <c r="AE42" i="1" s="1"/>
  <c r="Q22" i="5"/>
  <c r="AE20" i="1" s="1"/>
  <c r="Q8" i="5"/>
  <c r="AE6" i="1" s="1"/>
  <c r="AC9" i="4"/>
  <c r="AD9" i="4" s="1"/>
  <c r="AP7" i="1" s="1"/>
  <c r="AT38" i="2"/>
  <c r="BP36" i="1" s="1"/>
  <c r="Z29" i="5"/>
  <c r="AW27" i="1" s="1"/>
  <c r="Z14" i="5"/>
  <c r="AW12" i="1" s="1"/>
  <c r="Z8" i="5"/>
  <c r="AW6" i="1" s="1"/>
  <c r="Z24" i="5"/>
  <c r="AW22" i="1" s="1"/>
  <c r="AJ17" i="2"/>
  <c r="AN48" i="2"/>
  <c r="AP48" i="2" s="1"/>
  <c r="BJ46" i="1" s="1"/>
  <c r="AR48" i="2"/>
  <c r="AT48" i="2" s="1"/>
  <c r="BP46" i="1" s="1"/>
  <c r="AR30" i="2"/>
  <c r="AR19" i="2"/>
  <c r="AV17" i="2"/>
  <c r="AX17" i="2" s="1"/>
  <c r="BV15" i="1" s="1"/>
  <c r="AC51" i="5"/>
  <c r="AC46" i="5"/>
  <c r="BC44" i="1" s="1"/>
  <c r="AC32" i="5"/>
  <c r="BC30" i="1" s="1"/>
  <c r="AC40" i="5"/>
  <c r="BC38" i="1" s="1"/>
  <c r="AO40" i="4"/>
  <c r="AP40" i="4" s="1"/>
  <c r="BH38" i="1" s="1"/>
  <c r="BB19" i="2"/>
  <c r="CB17" i="1" s="1"/>
  <c r="BD43" i="2"/>
  <c r="BD30" i="2"/>
  <c r="Y15" i="4"/>
  <c r="Z15" i="4" s="1"/>
  <c r="AJ13" i="1" s="1"/>
  <c r="J32" i="2"/>
  <c r="N30" i="1" s="1"/>
  <c r="N22" i="5"/>
  <c r="Y20" i="1" s="1"/>
  <c r="N14" i="5"/>
  <c r="Y12" i="1" s="1"/>
  <c r="T24" i="2"/>
  <c r="V24" i="2" s="1"/>
  <c r="AF22" i="1" s="1"/>
  <c r="AB52" i="2"/>
  <c r="U14" i="4"/>
  <c r="V14" i="4" s="1"/>
  <c r="AD12" i="1" s="1"/>
  <c r="Q30" i="5"/>
  <c r="AE28" i="1" s="1"/>
  <c r="Q32" i="5"/>
  <c r="AE30" i="1" s="1"/>
  <c r="Y33" i="4"/>
  <c r="Z33" i="4" s="1"/>
  <c r="AJ31" i="1" s="1"/>
  <c r="T41" i="5"/>
  <c r="AK39" i="1" s="1"/>
  <c r="W41" i="5"/>
  <c r="AQ39" i="1" s="1"/>
  <c r="W44" i="5"/>
  <c r="AQ42" i="1" s="1"/>
  <c r="W9" i="5"/>
  <c r="AQ7" i="1" s="1"/>
  <c r="AJ46" i="2"/>
  <c r="AJ21" i="2"/>
  <c r="AN30" i="2"/>
  <c r="AN15" i="2"/>
  <c r="AR18" i="2"/>
  <c r="AV44" i="2"/>
  <c r="AX44" i="2" s="1"/>
  <c r="BV42" i="1" s="1"/>
  <c r="AV33" i="2"/>
  <c r="AX33" i="2" s="1"/>
  <c r="BV31" i="1" s="1"/>
  <c r="AV22" i="2"/>
  <c r="AX22" i="2" s="1"/>
  <c r="BV20" i="1" s="1"/>
  <c r="AK50" i="4"/>
  <c r="AL50" i="4" s="1"/>
  <c r="AK48" i="4"/>
  <c r="AL48" i="4" s="1"/>
  <c r="BB46" i="1" s="1"/>
  <c r="AK33" i="4"/>
  <c r="AL33" i="4" s="1"/>
  <c r="BB31" i="1" s="1"/>
  <c r="AS40" i="4"/>
  <c r="AT40" i="4" s="1"/>
  <c r="BN38" i="1" s="1"/>
  <c r="AS25" i="4"/>
  <c r="AT25" i="4" s="1"/>
  <c r="BN23" i="1" s="1"/>
  <c r="AS13" i="4"/>
  <c r="AT13" i="4" s="1"/>
  <c r="BB45" i="2"/>
  <c r="CB43" i="1" s="1"/>
  <c r="AZ36" i="2"/>
  <c r="BB36" i="2" s="1"/>
  <c r="BH36" i="2"/>
  <c r="BJ36" i="2" s="1"/>
  <c r="BD36" i="2"/>
  <c r="BF36" i="2" s="1"/>
  <c r="BB32" i="2"/>
  <c r="CB30" i="1" s="1"/>
  <c r="BD27" i="2"/>
  <c r="BL27" i="2"/>
  <c r="AZ22" i="2"/>
  <c r="BB22" i="2" s="1"/>
  <c r="CB20" i="1" s="1"/>
  <c r="BH22" i="2"/>
  <c r="BJ22" i="2" s="1"/>
  <c r="CN20" i="1" s="1"/>
  <c r="BH18" i="2"/>
  <c r="BL18" i="2"/>
  <c r="AZ9" i="2"/>
  <c r="BB9" i="2" s="1"/>
  <c r="CB7" i="1" s="1"/>
  <c r="BL9" i="2"/>
  <c r="BN9" i="2" s="1"/>
  <c r="CT7" i="1" s="1"/>
  <c r="AW39" i="4"/>
  <c r="AX39" i="4" s="1"/>
  <c r="BT37" i="1" s="1"/>
  <c r="AZ16" i="2"/>
  <c r="BD39" i="2"/>
  <c r="BL41" i="2"/>
  <c r="BA32" i="4"/>
  <c r="BB32" i="4" s="1"/>
  <c r="BZ30" i="1" s="1"/>
  <c r="F36" i="2"/>
  <c r="H34" i="1" s="1"/>
  <c r="F20" i="2"/>
  <c r="H18" i="1" s="1"/>
  <c r="E44" i="5"/>
  <c r="G42" i="1" s="1"/>
  <c r="E40" i="5"/>
  <c r="G38" i="1" s="1"/>
  <c r="H36" i="5"/>
  <c r="M34" i="1" s="1"/>
  <c r="H20" i="5"/>
  <c r="M18" i="1" s="1"/>
  <c r="AH51" i="2"/>
  <c r="N35" i="5"/>
  <c r="Y33" i="1" s="1"/>
  <c r="N21" i="5"/>
  <c r="Y19" i="1" s="1"/>
  <c r="N40" i="5"/>
  <c r="Y38" i="1" s="1"/>
  <c r="T36" i="2"/>
  <c r="X49" i="2"/>
  <c r="X24" i="2"/>
  <c r="Z24" i="2" s="1"/>
  <c r="AL22" i="1" s="1"/>
  <c r="AF40" i="2"/>
  <c r="V35" i="2"/>
  <c r="AF33" i="1" s="1"/>
  <c r="U32" i="4"/>
  <c r="V32" i="4" s="1"/>
  <c r="AD30" i="1" s="1"/>
  <c r="Q42" i="5"/>
  <c r="AE40" i="1" s="1"/>
  <c r="Q15" i="5"/>
  <c r="AE13" i="1" s="1"/>
  <c r="Q10" i="5"/>
  <c r="AE8" i="1" s="1"/>
  <c r="Z49" i="2"/>
  <c r="AL47" i="1" s="1"/>
  <c r="Y32" i="4"/>
  <c r="Z32" i="4" s="1"/>
  <c r="AJ30" i="1" s="1"/>
  <c r="AC41" i="4"/>
  <c r="AD41" i="4" s="1"/>
  <c r="AP39" i="1" s="1"/>
  <c r="AC25" i="4"/>
  <c r="AD25" i="4" s="1"/>
  <c r="AP23" i="1" s="1"/>
  <c r="AC29" i="4"/>
  <c r="AD29" i="4" s="1"/>
  <c r="AP27" i="1" s="1"/>
  <c r="W40" i="5"/>
  <c r="AQ38" i="1" s="1"/>
  <c r="W20" i="5"/>
  <c r="AQ18" i="1" s="1"/>
  <c r="AG35" i="4"/>
  <c r="AH35" i="4" s="1"/>
  <c r="AV33" i="1" s="1"/>
  <c r="AG20" i="4"/>
  <c r="AH20" i="4" s="1"/>
  <c r="AV18" i="1" s="1"/>
  <c r="Z50" i="5"/>
  <c r="Z35" i="5"/>
  <c r="AW33" i="1" s="1"/>
  <c r="Z25" i="5"/>
  <c r="AW23" i="1" s="1"/>
  <c r="Z16" i="5"/>
  <c r="AW14" i="1" s="1"/>
  <c r="Z48" i="5"/>
  <c r="AW46" i="1" s="1"/>
  <c r="Z36" i="5"/>
  <c r="Z32" i="5"/>
  <c r="AW30" i="1" s="1"/>
  <c r="AJ33" i="2"/>
  <c r="AL33" i="2" s="1"/>
  <c r="BD31" i="1" s="1"/>
  <c r="AN7" i="2"/>
  <c r="AN44" i="2"/>
  <c r="AP44" i="2" s="1"/>
  <c r="BJ42" i="1" s="1"/>
  <c r="AN34" i="2"/>
  <c r="AN24" i="2"/>
  <c r="AN18" i="2"/>
  <c r="AN9" i="2"/>
  <c r="AR44" i="2"/>
  <c r="AT44" i="2" s="1"/>
  <c r="BP42" i="1" s="1"/>
  <c r="AV48" i="2"/>
  <c r="AV40" i="2"/>
  <c r="AV9" i="2"/>
  <c r="AX9" i="2" s="1"/>
  <c r="BV7" i="1" s="1"/>
  <c r="Z13" i="2"/>
  <c r="AL11" i="1" s="1"/>
  <c r="AK44" i="4"/>
  <c r="AL44" i="4" s="1"/>
  <c r="BB42" i="1" s="1"/>
  <c r="AK9" i="4"/>
  <c r="AL9" i="4" s="1"/>
  <c r="BB7" i="1" s="1"/>
  <c r="AK46" i="4"/>
  <c r="AL46" i="4" s="1"/>
  <c r="BB44" i="1" s="1"/>
  <c r="AK27" i="4"/>
  <c r="AL27" i="4" s="1"/>
  <c r="BB25" i="1" s="1"/>
  <c r="AC49" i="5"/>
  <c r="BC47" i="1" s="1"/>
  <c r="AC34" i="5"/>
  <c r="BC32" i="1" s="1"/>
  <c r="AO15" i="4"/>
  <c r="BD24" i="2"/>
  <c r="BH9" i="2"/>
  <c r="BJ9" i="2" s="1"/>
  <c r="CN7" i="1" s="1"/>
  <c r="BL12" i="2"/>
  <c r="BI13" i="4"/>
  <c r="BJ13" i="4" s="1"/>
  <c r="BP49" i="2"/>
  <c r="BR49" i="2" s="1"/>
  <c r="CZ47" i="1" s="1"/>
  <c r="BP21" i="2"/>
  <c r="BR21" i="2" s="1"/>
  <c r="BP13" i="2"/>
  <c r="BR13" i="2" s="1"/>
  <c r="BT15" i="2"/>
  <c r="BV15" i="2" s="1"/>
  <c r="DF13" i="1" s="1"/>
  <c r="BX49" i="2"/>
  <c r="BX19" i="2"/>
  <c r="CB33" i="2"/>
  <c r="CD33" i="2" s="1"/>
  <c r="CB25" i="2"/>
  <c r="CD25" i="2" s="1"/>
  <c r="DR23" i="1" s="1"/>
  <c r="BJ40" i="5"/>
  <c r="DQ38" i="1" s="1"/>
  <c r="BJ13" i="5"/>
  <c r="BG29" i="5"/>
  <c r="CF44" i="2"/>
  <c r="CN45" i="2"/>
  <c r="CP45" i="2" s="1"/>
  <c r="EJ43" i="1" s="1"/>
  <c r="CN20" i="2"/>
  <c r="CP20" i="2" s="1"/>
  <c r="EJ18" i="1" s="1"/>
  <c r="CR34" i="2"/>
  <c r="CT34" i="2" s="1"/>
  <c r="EP32" i="1" s="1"/>
  <c r="CR18" i="2"/>
  <c r="BP40" i="5"/>
  <c r="EC38" i="1" s="1"/>
  <c r="BS27" i="5"/>
  <c r="EI25" i="1" s="1"/>
  <c r="BS46" i="5"/>
  <c r="EI44" i="1" s="1"/>
  <c r="CS51" i="4"/>
  <c r="CT51" i="4" s="1"/>
  <c r="EN49" i="1" s="1"/>
  <c r="CS41" i="4"/>
  <c r="CT41" i="4" s="1"/>
  <c r="EN39" i="1" s="1"/>
  <c r="CS15" i="4"/>
  <c r="CT15" i="4" s="1"/>
  <c r="EN13" i="1" s="1"/>
  <c r="BN25" i="2"/>
  <c r="CT23" i="1" s="1"/>
  <c r="AW29" i="4"/>
  <c r="AX29" i="4" s="1"/>
  <c r="BT27" i="1" s="1"/>
  <c r="AW7" i="4"/>
  <c r="AX7" i="4" s="1"/>
  <c r="BT5" i="1" s="1"/>
  <c r="AW13" i="4"/>
  <c r="AX13" i="4" s="1"/>
  <c r="AL50" i="5"/>
  <c r="AL36" i="5"/>
  <c r="AL14" i="5"/>
  <c r="BU12" i="1" s="1"/>
  <c r="AL9" i="5"/>
  <c r="BU7" i="1" s="1"/>
  <c r="AL51" i="5"/>
  <c r="AL42" i="5"/>
  <c r="BU40" i="1" s="1"/>
  <c r="AL29" i="5"/>
  <c r="BU27" i="1" s="1"/>
  <c r="AL23" i="5"/>
  <c r="BU21" i="1" s="1"/>
  <c r="AL19" i="5"/>
  <c r="BU17" i="1" s="1"/>
  <c r="AZ46" i="2"/>
  <c r="BB46" i="2" s="1"/>
  <c r="CB44" i="1" s="1"/>
  <c r="AZ21" i="2"/>
  <c r="BB21" i="2" s="1"/>
  <c r="AZ8" i="2"/>
  <c r="BB8" i="2" s="1"/>
  <c r="CB6" i="1" s="1"/>
  <c r="BD31" i="2"/>
  <c r="BF31" i="2" s="1"/>
  <c r="CH29" i="1" s="1"/>
  <c r="BH49" i="2"/>
  <c r="BJ49" i="2" s="1"/>
  <c r="CN47" i="1" s="1"/>
  <c r="BH33" i="2"/>
  <c r="BJ33" i="2" s="1"/>
  <c r="BL42" i="2"/>
  <c r="AO48" i="5"/>
  <c r="CA46" i="1" s="1"/>
  <c r="AO24" i="5"/>
  <c r="CA22" i="1" s="1"/>
  <c r="AO12" i="5"/>
  <c r="CA10" i="1" s="1"/>
  <c r="AO17" i="5"/>
  <c r="CA15" i="1" s="1"/>
  <c r="BE20" i="4"/>
  <c r="BF20" i="4" s="1"/>
  <c r="CF18" i="1" s="1"/>
  <c r="AX29" i="5"/>
  <c r="AX52" i="5"/>
  <c r="CS50" i="1" s="1"/>
  <c r="AX39" i="5"/>
  <c r="CS37" i="1" s="1"/>
  <c r="BP45" i="2"/>
  <c r="BR45" i="2" s="1"/>
  <c r="CZ43" i="1" s="1"/>
  <c r="BP35" i="2"/>
  <c r="BR35" i="2" s="1"/>
  <c r="CZ33" i="1" s="1"/>
  <c r="BP29" i="2"/>
  <c r="BP20" i="2"/>
  <c r="BR20" i="2" s="1"/>
  <c r="CZ18" i="1" s="1"/>
  <c r="BP10" i="2"/>
  <c r="BR10" i="2" s="1"/>
  <c r="CZ8" i="1" s="1"/>
  <c r="BT43" i="2"/>
  <c r="BT21" i="2"/>
  <c r="BV21" i="2" s="1"/>
  <c r="BT14" i="2"/>
  <c r="BX45" i="2"/>
  <c r="BZ45" i="2" s="1"/>
  <c r="DL43" i="1" s="1"/>
  <c r="BX35" i="2"/>
  <c r="BZ35" i="2" s="1"/>
  <c r="DL33" i="1" s="1"/>
  <c r="BX29" i="2"/>
  <c r="BX8" i="2"/>
  <c r="BZ8" i="2" s="1"/>
  <c r="DL6" i="1" s="1"/>
  <c r="CB40" i="2"/>
  <c r="CB32" i="2"/>
  <c r="CD32" i="2" s="1"/>
  <c r="DR30" i="1" s="1"/>
  <c r="CB23" i="2"/>
  <c r="CD23" i="2" s="1"/>
  <c r="DR21" i="1" s="1"/>
  <c r="CB16" i="2"/>
  <c r="BQ15" i="4"/>
  <c r="BR15" i="4" s="1"/>
  <c r="CX13" i="1" s="1"/>
  <c r="CC43" i="4"/>
  <c r="CD43" i="4" s="1"/>
  <c r="DP41" i="1" s="1"/>
  <c r="CF38" i="2"/>
  <c r="CF23" i="2"/>
  <c r="CJ22" i="2"/>
  <c r="CL22" i="2" s="1"/>
  <c r="ED20" i="1" s="1"/>
  <c r="CN38" i="2"/>
  <c r="CP38" i="2" s="1"/>
  <c r="EJ36" i="1" s="1"/>
  <c r="CR48" i="2"/>
  <c r="CT48" i="2" s="1"/>
  <c r="EP46" i="1" s="1"/>
  <c r="CR31" i="2"/>
  <c r="CR10" i="2"/>
  <c r="CT10" i="2" s="1"/>
  <c r="EP8" i="1" s="1"/>
  <c r="CK36" i="4"/>
  <c r="CL36" i="4" s="1"/>
  <c r="EB34" i="1" s="1"/>
  <c r="CO16" i="4"/>
  <c r="CP16" i="4" s="1"/>
  <c r="EH14" i="1" s="1"/>
  <c r="BV15" i="5"/>
  <c r="EO13" i="1" s="1"/>
  <c r="AU46" i="5"/>
  <c r="CM44" i="1" s="1"/>
  <c r="AU33" i="5"/>
  <c r="BP25" i="2"/>
  <c r="BR25" i="2" s="1"/>
  <c r="CZ23" i="1" s="1"/>
  <c r="BP8" i="2"/>
  <c r="BR8" i="2" s="1"/>
  <c r="CZ6" i="1" s="1"/>
  <c r="BT13" i="2"/>
  <c r="BX44" i="2"/>
  <c r="BZ44" i="2" s="1"/>
  <c r="DL42" i="1" s="1"/>
  <c r="BX17" i="2"/>
  <c r="CB31" i="2"/>
  <c r="CB21" i="2"/>
  <c r="CD21" i="2" s="1"/>
  <c r="CC19" i="4"/>
  <c r="CD19" i="4" s="1"/>
  <c r="DP17" i="1" s="1"/>
  <c r="BJ42" i="5"/>
  <c r="DQ40" i="1" s="1"/>
  <c r="BG17" i="5"/>
  <c r="DK15" i="1" s="1"/>
  <c r="BD41" i="5"/>
  <c r="DE39" i="1" s="1"/>
  <c r="CR44" i="2"/>
  <c r="CT44" i="2" s="1"/>
  <c r="EP42" i="1" s="1"/>
  <c r="BS40" i="5"/>
  <c r="EI38" i="1" s="1"/>
  <c r="BS17" i="5"/>
  <c r="EI15" i="1" s="1"/>
  <c r="BV51" i="5"/>
  <c r="EO49" i="1" s="1"/>
  <c r="AS39" i="4"/>
  <c r="AT39" i="4" s="1"/>
  <c r="BN37" i="1" s="1"/>
  <c r="AS24" i="4"/>
  <c r="AT24" i="4" s="1"/>
  <c r="BN22" i="1" s="1"/>
  <c r="AS12" i="4"/>
  <c r="AS45" i="4"/>
  <c r="AT45" i="4" s="1"/>
  <c r="BN43" i="1" s="1"/>
  <c r="CH49" i="1"/>
  <c r="BB10" i="2"/>
  <c r="CB8" i="1" s="1"/>
  <c r="AL52" i="5"/>
  <c r="AL48" i="5"/>
  <c r="BU46" i="1" s="1"/>
  <c r="AL24" i="5"/>
  <c r="BU22" i="1" s="1"/>
  <c r="AL12" i="5"/>
  <c r="BU10" i="1" s="1"/>
  <c r="AL31" i="5"/>
  <c r="BU29" i="1" s="1"/>
  <c r="AL17" i="5"/>
  <c r="BU15" i="1" s="1"/>
  <c r="AZ49" i="2"/>
  <c r="AZ17" i="2"/>
  <c r="BD42" i="2"/>
  <c r="BH46" i="2"/>
  <c r="BJ46" i="2" s="1"/>
  <c r="CN44" i="1" s="1"/>
  <c r="BH19" i="2"/>
  <c r="AO50" i="5"/>
  <c r="AO45" i="5"/>
  <c r="CA43" i="1" s="1"/>
  <c r="AO36" i="5"/>
  <c r="AO29" i="5"/>
  <c r="AO23" i="5"/>
  <c r="CA21" i="1" s="1"/>
  <c r="AO15" i="5"/>
  <c r="CA13" i="1" s="1"/>
  <c r="AR44" i="5"/>
  <c r="CG42" i="1" s="1"/>
  <c r="AR8" i="5"/>
  <c r="CG6" i="1" s="1"/>
  <c r="AU22" i="5"/>
  <c r="CM20" i="1" s="1"/>
  <c r="AX17" i="5"/>
  <c r="CS15" i="1" s="1"/>
  <c r="AX27" i="5"/>
  <c r="CS25" i="1" s="1"/>
  <c r="AX14" i="5"/>
  <c r="CS12" i="1" s="1"/>
  <c r="BP42" i="2"/>
  <c r="BP32" i="2"/>
  <c r="BR32" i="2" s="1"/>
  <c r="CZ30" i="1" s="1"/>
  <c r="BP23" i="2"/>
  <c r="BR23" i="2" s="1"/>
  <c r="CZ21" i="1" s="1"/>
  <c r="BP16" i="2"/>
  <c r="BT49" i="2"/>
  <c r="BT32" i="2"/>
  <c r="BV32" i="2" s="1"/>
  <c r="DF30" i="1" s="1"/>
  <c r="BT16" i="2"/>
  <c r="BT8" i="2"/>
  <c r="BV8" i="2" s="1"/>
  <c r="DF6" i="1" s="1"/>
  <c r="CB35" i="2"/>
  <c r="CD35" i="2" s="1"/>
  <c r="DR33" i="1" s="1"/>
  <c r="CB20" i="2"/>
  <c r="CD20" i="2" s="1"/>
  <c r="DR18" i="1" s="1"/>
  <c r="CC27" i="4"/>
  <c r="CD27" i="4" s="1"/>
  <c r="DP25" i="1" s="1"/>
  <c r="BJ27" i="5"/>
  <c r="DQ25" i="1" s="1"/>
  <c r="BJ14" i="5"/>
  <c r="DQ12" i="1" s="1"/>
  <c r="BG16" i="5"/>
  <c r="DK14" i="1" s="1"/>
  <c r="BD40" i="5"/>
  <c r="DE38" i="1" s="1"/>
  <c r="CF48" i="2"/>
  <c r="CF31" i="2"/>
  <c r="CF10" i="2"/>
  <c r="CJ9" i="2"/>
  <c r="CL9" i="2" s="1"/>
  <c r="ED7" i="1" s="1"/>
  <c r="CR38" i="2"/>
  <c r="CR23" i="2"/>
  <c r="CT23" i="2" s="1"/>
  <c r="EP21" i="1" s="1"/>
  <c r="CK29" i="4"/>
  <c r="CL29" i="4" s="1"/>
  <c r="EB27" i="1" s="1"/>
  <c r="CK48" i="4"/>
  <c r="CL48" i="4" s="1"/>
  <c r="EB46" i="1" s="1"/>
  <c r="CK39" i="4"/>
  <c r="CL39" i="4" s="1"/>
  <c r="EB37" i="1" s="1"/>
  <c r="CK17" i="4"/>
  <c r="CL17" i="4" s="1"/>
  <c r="EB15" i="1" s="1"/>
  <c r="CT52" i="2"/>
  <c r="EP50" i="1" s="1"/>
  <c r="W49" i="5"/>
  <c r="AQ47" i="1" s="1"/>
  <c r="Z40" i="5"/>
  <c r="AW38" i="1" s="1"/>
  <c r="AF14" i="5"/>
  <c r="BI12" i="1" s="1"/>
  <c r="N17" i="5"/>
  <c r="Y15" i="1" s="1"/>
  <c r="Q33" i="5"/>
  <c r="AE31" i="1" s="1"/>
  <c r="T24" i="5"/>
  <c r="AK22" i="1" s="1"/>
  <c r="AC16" i="5"/>
  <c r="BC14" i="1" s="1"/>
  <c r="H40" i="5"/>
  <c r="M38" i="1" s="1"/>
  <c r="N16" i="5"/>
  <c r="Y14" i="1" s="1"/>
  <c r="Q16" i="5"/>
  <c r="AE14" i="1" s="1"/>
  <c r="Z52" i="5"/>
  <c r="Q29" i="5"/>
  <c r="AE27" i="1" s="1"/>
  <c r="AC10" i="5"/>
  <c r="BC8" i="1" s="1"/>
  <c r="AI40" i="5"/>
  <c r="BO38" i="1" s="1"/>
  <c r="AU42" i="5"/>
  <c r="CM40" i="1" s="1"/>
  <c r="Q25" i="5"/>
  <c r="AE23" i="1" s="1"/>
  <c r="T46" i="5"/>
  <c r="AK44" i="1" s="1"/>
  <c r="Z34" i="5"/>
  <c r="AW32" i="1" s="1"/>
  <c r="Z19" i="5"/>
  <c r="AW17" i="1" s="1"/>
  <c r="AF24" i="5"/>
  <c r="BI22" i="1" s="1"/>
  <c r="Q38" i="5"/>
  <c r="AE36" i="1" s="1"/>
  <c r="T17" i="5"/>
  <c r="AK15" i="1" s="1"/>
  <c r="W13" i="5"/>
  <c r="AQ11" i="1" s="1"/>
  <c r="E15" i="5"/>
  <c r="G13" i="1" s="1"/>
  <c r="Q21" i="5"/>
  <c r="AE19" i="1" s="1"/>
  <c r="AF48" i="5"/>
  <c r="BI46" i="1" s="1"/>
  <c r="N52" i="5"/>
  <c r="Q46" i="5"/>
  <c r="AE44" i="1" s="1"/>
  <c r="T13" i="5"/>
  <c r="AK11" i="1" s="1"/>
  <c r="AC48" i="5"/>
  <c r="BC46" i="1" s="1"/>
  <c r="AO49" i="5"/>
  <c r="CA47" i="1" s="1"/>
  <c r="AO41" i="5"/>
  <c r="CA39" i="1" s="1"/>
  <c r="AO27" i="5"/>
  <c r="CA25" i="1" s="1"/>
  <c r="AX41" i="5"/>
  <c r="CS39" i="1" s="1"/>
  <c r="AX46" i="5"/>
  <c r="CS44" i="1" s="1"/>
  <c r="BA41" i="5"/>
  <c r="CY39" i="1" s="1"/>
  <c r="BD29" i="5"/>
  <c r="BS49" i="5"/>
  <c r="EI47" i="1" s="1"/>
  <c r="BS41" i="5"/>
  <c r="EI39" i="1" s="1"/>
  <c r="Q18" i="5"/>
  <c r="AE16" i="1" s="1"/>
  <c r="Q34" i="5"/>
  <c r="AE32" i="1" s="1"/>
  <c r="T38" i="5"/>
  <c r="AK36" i="1" s="1"/>
  <c r="T25" i="5"/>
  <c r="AK23" i="1" s="1"/>
  <c r="W34" i="5"/>
  <c r="AQ32" i="1" s="1"/>
  <c r="Z41" i="5"/>
  <c r="AW39" i="1" s="1"/>
  <c r="Z27" i="5"/>
  <c r="AW25" i="1" s="1"/>
  <c r="AI51" i="5"/>
  <c r="BV27" i="5"/>
  <c r="EO25" i="1" s="1"/>
  <c r="BD48" i="5"/>
  <c r="DE46" i="1" s="1"/>
  <c r="W16" i="5"/>
  <c r="AQ14" i="1" s="1"/>
  <c r="Z10" i="5"/>
  <c r="AW8" i="1" s="1"/>
  <c r="AL40" i="5"/>
  <c r="BU38" i="1" s="1"/>
  <c r="AL25" i="5"/>
  <c r="BU23" i="1" s="1"/>
  <c r="AL13" i="5"/>
  <c r="AL18" i="5"/>
  <c r="BU16" i="1" s="1"/>
  <c r="AU18" i="5"/>
  <c r="CM16" i="1" s="1"/>
  <c r="BJ39" i="5"/>
  <c r="DQ37" i="1" s="1"/>
  <c r="BG51" i="5"/>
  <c r="DK49" i="1" s="1"/>
  <c r="BG36" i="5"/>
  <c r="BS22" i="5"/>
  <c r="EI20" i="1" s="1"/>
  <c r="BV39" i="5"/>
  <c r="EO37" i="1" s="1"/>
  <c r="BJ38" i="5"/>
  <c r="DQ36" i="1" s="1"/>
  <c r="BJ23" i="5"/>
  <c r="DQ21" i="1" s="1"/>
  <c r="BG40" i="5"/>
  <c r="DK38" i="1" s="1"/>
  <c r="E32" i="5"/>
  <c r="G30" i="1" s="1"/>
  <c r="N41" i="5"/>
  <c r="Y39" i="1" s="1"/>
  <c r="Q41" i="5"/>
  <c r="AE39" i="1" s="1"/>
  <c r="Q14" i="5"/>
  <c r="AE12" i="1" s="1"/>
  <c r="W29" i="5"/>
  <c r="AQ27" i="1" s="1"/>
  <c r="Z51" i="5"/>
  <c r="AC25" i="5"/>
  <c r="BC23" i="1" s="1"/>
  <c r="AC13" i="5"/>
  <c r="AI12" i="5"/>
  <c r="BO10" i="1" s="1"/>
  <c r="AL38" i="5"/>
  <c r="BU36" i="1" s="1"/>
  <c r="AL43" i="5"/>
  <c r="BU41" i="1" s="1"/>
  <c r="AX40" i="5"/>
  <c r="CS38" i="1" s="1"/>
  <c r="AX25" i="5"/>
  <c r="CS23" i="1" s="1"/>
  <c r="AX13" i="5"/>
  <c r="BJ51" i="5"/>
  <c r="DQ49" i="1" s="1"/>
  <c r="AC38" i="5"/>
  <c r="BC36" i="1" s="1"/>
  <c r="AC41" i="5"/>
  <c r="BC39" i="1" s="1"/>
  <c r="AC27" i="5"/>
  <c r="BC25" i="1" s="1"/>
  <c r="AF25" i="5"/>
  <c r="BI23" i="1" s="1"/>
  <c r="AF13" i="5"/>
  <c r="AI17" i="5"/>
  <c r="BO15" i="1" s="1"/>
  <c r="AI50" i="5"/>
  <c r="AI36" i="5"/>
  <c r="AL49" i="5"/>
  <c r="BU47" i="1" s="1"/>
  <c r="AL41" i="5"/>
  <c r="BU39" i="1" s="1"/>
  <c r="AL27" i="5"/>
  <c r="BU25" i="1" s="1"/>
  <c r="AO25" i="5"/>
  <c r="CA23" i="1" s="1"/>
  <c r="AO13" i="5"/>
  <c r="AR46" i="5"/>
  <c r="CG44" i="1" s="1"/>
  <c r="AX51" i="5"/>
  <c r="CS49" i="1" s="1"/>
  <c r="AX10" i="5"/>
  <c r="CS8" i="1" s="1"/>
  <c r="BA40" i="5"/>
  <c r="CY38" i="1" s="1"/>
  <c r="BA25" i="5"/>
  <c r="CY23" i="1" s="1"/>
  <c r="BA13" i="5"/>
  <c r="BA17" i="5"/>
  <c r="CY15" i="1" s="1"/>
  <c r="BJ29" i="5"/>
  <c r="BD27" i="5"/>
  <c r="DE25" i="1" s="1"/>
  <c r="BD14" i="5"/>
  <c r="DE12" i="1" s="1"/>
  <c r="BS25" i="5"/>
  <c r="EI23" i="1" s="1"/>
  <c r="BS13" i="5"/>
  <c r="EI11" i="1" s="1"/>
  <c r="T14" i="5"/>
  <c r="AK12" i="1" s="1"/>
  <c r="W52" i="5"/>
  <c r="W10" i="5"/>
  <c r="AQ8" i="1" s="1"/>
  <c r="Z17" i="5"/>
  <c r="AW15" i="1" s="1"/>
  <c r="AC39" i="5"/>
  <c r="BC37" i="1" s="1"/>
  <c r="AC24" i="5"/>
  <c r="BC22" i="1" s="1"/>
  <c r="AF38" i="5"/>
  <c r="BI36" i="1" s="1"/>
  <c r="AI29" i="5"/>
  <c r="BO27" i="1" s="1"/>
  <c r="AI15" i="5"/>
  <c r="BO13" i="1" s="1"/>
  <c r="AI48" i="5"/>
  <c r="BO46" i="1" s="1"/>
  <c r="AL39" i="5"/>
  <c r="BU37" i="1" s="1"/>
  <c r="AU24" i="5"/>
  <c r="CM22" i="1" s="1"/>
  <c r="BA39" i="5"/>
  <c r="CY37" i="1" s="1"/>
  <c r="BJ41" i="5"/>
  <c r="DQ39" i="1" s="1"/>
  <c r="BJ18" i="5"/>
  <c r="DQ16" i="1" s="1"/>
  <c r="BD17" i="5"/>
  <c r="DE15" i="1" s="1"/>
  <c r="BS38" i="5"/>
  <c r="EI36" i="1" s="1"/>
  <c r="BS16" i="5"/>
  <c r="EI14" i="1" s="1"/>
  <c r="AU10" i="5"/>
  <c r="CM8" i="1" s="1"/>
  <c r="BA52" i="5"/>
  <c r="CY50" i="1" s="1"/>
  <c r="BA38" i="5"/>
  <c r="CY36" i="1" s="1"/>
  <c r="BA29" i="5"/>
  <c r="BG15" i="5"/>
  <c r="DK13" i="1" s="1"/>
  <c r="BD39" i="5"/>
  <c r="DE37" i="1" s="1"/>
  <c r="BD24" i="5"/>
  <c r="DE22" i="1" s="1"/>
  <c r="BD12" i="5"/>
  <c r="DE10" i="1" s="1"/>
  <c r="BV52" i="5"/>
  <c r="EO50" i="1" s="1"/>
  <c r="BV38" i="5"/>
  <c r="EO36" i="1" s="1"/>
  <c r="R46" i="2"/>
  <c r="Z44" i="1" s="1"/>
  <c r="J36" i="2"/>
  <c r="N34" i="1" s="1"/>
  <c r="X10" i="2"/>
  <c r="Z10" i="2" s="1"/>
  <c r="AL8" i="1" s="1"/>
  <c r="AN36" i="2"/>
  <c r="AV36" i="2"/>
  <c r="AR36" i="2"/>
  <c r="AJ22" i="2"/>
  <c r="AN22" i="2"/>
  <c r="AJ36" i="2"/>
  <c r="AR34" i="2"/>
  <c r="AR15" i="2"/>
  <c r="AV38" i="2"/>
  <c r="AX38" i="2" s="1"/>
  <c r="BV36" i="1" s="1"/>
  <c r="AV18" i="2"/>
  <c r="AL46" i="2"/>
  <c r="BD44" i="1" s="1"/>
  <c r="AZ13" i="2"/>
  <c r="BB13" i="2" s="1"/>
  <c r="BD18" i="2"/>
  <c r="AF38" i="2"/>
  <c r="AB38" i="2"/>
  <c r="AJ14" i="2"/>
  <c r="AR14" i="2"/>
  <c r="AT14" i="2" s="1"/>
  <c r="BP12" i="1" s="1"/>
  <c r="BL7" i="2"/>
  <c r="BH7" i="2"/>
  <c r="BJ7" i="2" s="1"/>
  <c r="CN5" i="1" s="1"/>
  <c r="BD40" i="2"/>
  <c r="BF40" i="2" s="1"/>
  <c r="CH38" i="1" s="1"/>
  <c r="BL40" i="2"/>
  <c r="AZ7" i="2"/>
  <c r="BB7" i="2" s="1"/>
  <c r="CB5" i="1" s="1"/>
  <c r="BL13" i="2"/>
  <c r="BN13" i="2" s="1"/>
  <c r="R10" i="2"/>
  <c r="Z8" i="1" s="1"/>
  <c r="AH22" i="2"/>
  <c r="AX20" i="1" s="1"/>
  <c r="T22" i="2"/>
  <c r="AB40" i="2"/>
  <c r="AV20" i="2"/>
  <c r="AX20" i="2" s="1"/>
  <c r="BV18" i="1" s="1"/>
  <c r="AR20" i="2"/>
  <c r="AT20" i="2" s="1"/>
  <c r="BP18" i="1" s="1"/>
  <c r="AJ34" i="2"/>
  <c r="AR32" i="2"/>
  <c r="AT32" i="2" s="1"/>
  <c r="BP30" i="1" s="1"/>
  <c r="AV15" i="2"/>
  <c r="AL44" i="2"/>
  <c r="BD42" i="1" s="1"/>
  <c r="BD13" i="2"/>
  <c r="BF13" i="2" s="1"/>
  <c r="T10" i="2"/>
  <c r="V10" i="2" s="1"/>
  <c r="AF8" i="1" s="1"/>
  <c r="AB16" i="2"/>
  <c r="AV14" i="2"/>
  <c r="AX14" i="2" s="1"/>
  <c r="BV12" i="1" s="1"/>
  <c r="BD38" i="2"/>
  <c r="BL38" i="2"/>
  <c r="BH38" i="2"/>
  <c r="BL10" i="2"/>
  <c r="BN10" i="2" s="1"/>
  <c r="CT8" i="1" s="1"/>
  <c r="BH10" i="2"/>
  <c r="BJ10" i="2" s="1"/>
  <c r="CN8" i="1" s="1"/>
  <c r="F34" i="2"/>
  <c r="H32" i="1" s="1"/>
  <c r="R41" i="2"/>
  <c r="Z39" i="1" s="1"/>
  <c r="AJ32" i="2"/>
  <c r="AL32" i="2" s="1"/>
  <c r="BD30" i="1" s="1"/>
  <c r="AR46" i="2"/>
  <c r="AT46" i="2" s="1"/>
  <c r="BP44" i="1" s="1"/>
  <c r="AV32" i="2"/>
  <c r="AX32" i="2" s="1"/>
  <c r="BV30" i="1" s="1"/>
  <c r="AZ25" i="2"/>
  <c r="BD50" i="2"/>
  <c r="BD10" i="2"/>
  <c r="AB15" i="2"/>
  <c r="AD15" i="2" s="1"/>
  <c r="AR13" i="1" s="1"/>
  <c r="F17" i="2"/>
  <c r="H15" i="1" s="1"/>
  <c r="F25" i="2"/>
  <c r="H23" i="1" s="1"/>
  <c r="F10" i="2"/>
  <c r="H8" i="1" s="1"/>
  <c r="J22" i="2"/>
  <c r="N20" i="1" s="1"/>
  <c r="X38" i="2"/>
  <c r="Z38" i="2" s="1"/>
  <c r="AL36" i="1" s="1"/>
  <c r="AB14" i="2"/>
  <c r="AD14" i="2" s="1"/>
  <c r="AR12" i="1" s="1"/>
  <c r="AR29" i="2"/>
  <c r="AT29" i="2" s="1"/>
  <c r="BP27" i="1" s="1"/>
  <c r="AZ23" i="2"/>
  <c r="BB23" i="2" s="1"/>
  <c r="CB21" i="1" s="1"/>
  <c r="AF41" i="2"/>
  <c r="AH41" i="2" s="1"/>
  <c r="AX39" i="1" s="1"/>
  <c r="AJ29" i="2"/>
  <c r="AF13" i="2"/>
  <c r="AH13" i="2" s="1"/>
  <c r="AX11" i="1" s="1"/>
  <c r="T13" i="2"/>
  <c r="AL36" i="2"/>
  <c r="AX48" i="2"/>
  <c r="BV46" i="1" s="1"/>
  <c r="BH48" i="2"/>
  <c r="BL34" i="2"/>
  <c r="BN34" i="2" s="1"/>
  <c r="CT32" i="1" s="1"/>
  <c r="BH34" i="2"/>
  <c r="BJ34" i="2" s="1"/>
  <c r="CN32" i="1" s="1"/>
  <c r="BL20" i="2"/>
  <c r="BN20" i="2" s="1"/>
  <c r="CT18" i="1" s="1"/>
  <c r="BH20" i="2"/>
  <c r="BJ20" i="2" s="1"/>
  <c r="CN18" i="1" s="1"/>
  <c r="BD20" i="2"/>
  <c r="BD48" i="2"/>
  <c r="BD29" i="2"/>
  <c r="AF46" i="2"/>
  <c r="AH46" i="2" s="1"/>
  <c r="AX44" i="1" s="1"/>
  <c r="X46" i="2"/>
  <c r="Z46" i="2" s="1"/>
  <c r="AL44" i="1" s="1"/>
  <c r="AR42" i="2"/>
  <c r="AV29" i="2"/>
  <c r="AX29" i="2" s="1"/>
  <c r="BV27" i="1" s="1"/>
  <c r="AL22" i="2"/>
  <c r="BD20" i="1" s="1"/>
  <c r="AZ20" i="2"/>
  <c r="BB20" i="2" s="1"/>
  <c r="CB18" i="1" s="1"/>
  <c r="AJ27" i="2"/>
  <c r="AV27" i="2"/>
  <c r="AR27" i="2"/>
  <c r="AL21" i="2"/>
  <c r="AJ13" i="2"/>
  <c r="AV13" i="2"/>
  <c r="AX13" i="2" s="1"/>
  <c r="AR13" i="2"/>
  <c r="AP36" i="2"/>
  <c r="BH45" i="2"/>
  <c r="BJ45" i="2" s="1"/>
  <c r="CN43" i="1" s="1"/>
  <c r="BD45" i="2"/>
  <c r="BL32" i="2"/>
  <c r="BN32" i="2" s="1"/>
  <c r="CT30" i="1" s="1"/>
  <c r="BH32" i="2"/>
  <c r="BJ32" i="2" s="1"/>
  <c r="CN30" i="1" s="1"/>
  <c r="BD32" i="2"/>
  <c r="AZ40" i="2"/>
  <c r="BD25" i="2"/>
  <c r="BF25" i="2" s="1"/>
  <c r="CH23" i="1" s="1"/>
  <c r="BH25" i="2"/>
  <c r="BJ25" i="2" s="1"/>
  <c r="CN23" i="1" s="1"/>
  <c r="BL23" i="2"/>
  <c r="BN23" i="2" s="1"/>
  <c r="CT21" i="1" s="1"/>
  <c r="AV7" i="2"/>
  <c r="AX7" i="2" s="1"/>
  <c r="BV5" i="1" s="1"/>
  <c r="AR7" i="2"/>
  <c r="AT7" i="2" s="1"/>
  <c r="BP5" i="1" s="1"/>
  <c r="AJ41" i="2"/>
  <c r="AV41" i="2"/>
  <c r="AX41" i="2" s="1"/>
  <c r="BV39" i="1" s="1"/>
  <c r="AR41" i="2"/>
  <c r="AT41" i="2" s="1"/>
  <c r="BP39" i="1" s="1"/>
  <c r="AV10" i="2"/>
  <c r="AX10" i="2" s="1"/>
  <c r="BV8" i="1" s="1"/>
  <c r="AR10" i="2"/>
  <c r="AT10" i="2" s="1"/>
  <c r="BP8" i="1" s="1"/>
  <c r="AN10" i="2"/>
  <c r="AP10" i="2" s="1"/>
  <c r="BJ8" i="1" s="1"/>
  <c r="AJ42" i="2"/>
  <c r="AV42" i="2"/>
  <c r="AL20" i="2"/>
  <c r="BD18" i="1" s="1"/>
  <c r="AZ38" i="2"/>
  <c r="AZ18" i="2"/>
  <c r="BB18" i="2" s="1"/>
  <c r="CB16" i="1" s="1"/>
  <c r="BL48" i="2"/>
  <c r="BN48" i="2" s="1"/>
  <c r="CT46" i="1" s="1"/>
  <c r="F9" i="2"/>
  <c r="H7" i="1" s="1"/>
  <c r="F35" i="2"/>
  <c r="H33" i="1" s="1"/>
  <c r="R17" i="2"/>
  <c r="Z15" i="1" s="1"/>
  <c r="AF27" i="2"/>
  <c r="AB27" i="2"/>
  <c r="AF16" i="2"/>
  <c r="BD23" i="2"/>
  <c r="BF23" i="2" s="1"/>
  <c r="CH21" i="1" s="1"/>
  <c r="BF50" i="2"/>
  <c r="F8" i="2"/>
  <c r="H6" i="1" s="1"/>
  <c r="AD7" i="2"/>
  <c r="AR5" i="1" s="1"/>
  <c r="AJ38" i="2"/>
  <c r="AN38" i="2"/>
  <c r="AX23" i="2"/>
  <c r="BV21" i="1" s="1"/>
  <c r="AJ8" i="2"/>
  <c r="AL8" i="2" s="1"/>
  <c r="BD6" i="1" s="1"/>
  <c r="AV8" i="2"/>
  <c r="AX8" i="2" s="1"/>
  <c r="BV6" i="1" s="1"/>
  <c r="AR8" i="2"/>
  <c r="AT8" i="2" s="1"/>
  <c r="BP6" i="1" s="1"/>
  <c r="AN8" i="2"/>
  <c r="AP8" i="2" s="1"/>
  <c r="BJ6" i="1" s="1"/>
  <c r="AX36" i="2"/>
  <c r="BB42" i="2"/>
  <c r="CB40" i="1" s="1"/>
  <c r="AZ29" i="2"/>
  <c r="BL29" i="2"/>
  <c r="BD15" i="2"/>
  <c r="AZ15" i="2"/>
  <c r="BH42" i="2"/>
  <c r="BL45" i="2"/>
  <c r="BN45" i="2" s="1"/>
  <c r="CT43" i="1" s="1"/>
  <c r="BN40" i="2"/>
  <c r="CT38" i="1" s="1"/>
  <c r="BP36" i="2"/>
  <c r="BR36" i="2" s="1"/>
  <c r="BT46" i="2"/>
  <c r="BT31" i="2"/>
  <c r="BX9" i="2"/>
  <c r="BZ9" i="2" s="1"/>
  <c r="DL7" i="1" s="1"/>
  <c r="CB39" i="2"/>
  <c r="CB9" i="2"/>
  <c r="CD9" i="2" s="1"/>
  <c r="DR7" i="1" s="1"/>
  <c r="BR18" i="2"/>
  <c r="CZ16" i="1" s="1"/>
  <c r="CN41" i="2"/>
  <c r="CJ41" i="2"/>
  <c r="CR41" i="2"/>
  <c r="CF41" i="2"/>
  <c r="CN27" i="2"/>
  <c r="CJ27" i="2"/>
  <c r="CR27" i="2"/>
  <c r="CF27" i="2"/>
  <c r="CJ14" i="2"/>
  <c r="CL14" i="2" s="1"/>
  <c r="ED12" i="1" s="1"/>
  <c r="CR14" i="2"/>
  <c r="CF14" i="2"/>
  <c r="AR16" i="2"/>
  <c r="AL34" i="2"/>
  <c r="BD32" i="1" s="1"/>
  <c r="BB31" i="2"/>
  <c r="CB29" i="1" s="1"/>
  <c r="BD22" i="2"/>
  <c r="BD9" i="2"/>
  <c r="BH41" i="2"/>
  <c r="BH27" i="2"/>
  <c r="BJ27" i="2" s="1"/>
  <c r="CN25" i="1" s="1"/>
  <c r="BH14" i="2"/>
  <c r="BL14" i="2"/>
  <c r="BJ48" i="2"/>
  <c r="CN46" i="1" s="1"/>
  <c r="BP7" i="2"/>
  <c r="BR7" i="2" s="1"/>
  <c r="CZ5" i="1" s="1"/>
  <c r="BX42" i="2"/>
  <c r="BX24" i="2"/>
  <c r="BZ24" i="2" s="1"/>
  <c r="DL22" i="1" s="1"/>
  <c r="CB22" i="2"/>
  <c r="CD22" i="2" s="1"/>
  <c r="DR20" i="1" s="1"/>
  <c r="BR31" i="2"/>
  <c r="CZ29" i="1" s="1"/>
  <c r="CJ40" i="2"/>
  <c r="CR40" i="2"/>
  <c r="CF40" i="2"/>
  <c r="CJ25" i="2"/>
  <c r="CL25" i="2" s="1"/>
  <c r="ED23" i="1" s="1"/>
  <c r="CR25" i="2"/>
  <c r="CT25" i="2" s="1"/>
  <c r="EP23" i="1" s="1"/>
  <c r="CF25" i="2"/>
  <c r="CN25" i="2"/>
  <c r="BP51" i="2"/>
  <c r="BT44" i="2"/>
  <c r="BV44" i="2" s="1"/>
  <c r="DF42" i="1" s="1"/>
  <c r="BT29" i="2"/>
  <c r="BV29" i="2" s="1"/>
  <c r="BX22" i="2"/>
  <c r="BZ22" i="2" s="1"/>
  <c r="DL20" i="1" s="1"/>
  <c r="CB7" i="2"/>
  <c r="CD7" i="2" s="1"/>
  <c r="DR5" i="1" s="1"/>
  <c r="CB36" i="2"/>
  <c r="CD36" i="2" s="1"/>
  <c r="CJ7" i="2"/>
  <c r="CL7" i="2" s="1"/>
  <c r="ED5" i="1" s="1"/>
  <c r="CR7" i="2"/>
  <c r="CT7" i="2" s="1"/>
  <c r="EP5" i="1" s="1"/>
  <c r="CF7" i="2"/>
  <c r="CN7" i="2"/>
  <c r="CP7" i="2" s="1"/>
  <c r="EJ5" i="1" s="1"/>
  <c r="CJ39" i="2"/>
  <c r="CR39" i="2"/>
  <c r="CF39" i="2"/>
  <c r="CN39" i="2"/>
  <c r="CP39" i="2" s="1"/>
  <c r="EJ37" i="1" s="1"/>
  <c r="CJ24" i="2"/>
  <c r="CL24" i="2" s="1"/>
  <c r="ED22" i="1" s="1"/>
  <c r="CR24" i="2"/>
  <c r="CT24" i="2" s="1"/>
  <c r="EP22" i="1" s="1"/>
  <c r="CF24" i="2"/>
  <c r="CN24" i="2"/>
  <c r="CP24" i="2" s="1"/>
  <c r="EJ22" i="1" s="1"/>
  <c r="CJ12" i="2"/>
  <c r="CL12" i="2" s="1"/>
  <c r="ED10" i="1" s="1"/>
  <c r="CR12" i="2"/>
  <c r="CF12" i="2"/>
  <c r="CN12" i="2"/>
  <c r="CP12" i="2" s="1"/>
  <c r="EJ10" i="1" s="1"/>
  <c r="BZ17" i="2"/>
  <c r="DL15" i="1" s="1"/>
  <c r="BF24" i="2"/>
  <c r="CH22" i="1" s="1"/>
  <c r="BF12" i="2"/>
  <c r="CH10" i="1" s="1"/>
  <c r="BP15" i="2"/>
  <c r="BR15" i="2" s="1"/>
  <c r="CZ13" i="1" s="1"/>
  <c r="BT27" i="2"/>
  <c r="BV27" i="2" s="1"/>
  <c r="DF25" i="1" s="1"/>
  <c r="BT12" i="2"/>
  <c r="BX39" i="2"/>
  <c r="BZ39" i="2" s="1"/>
  <c r="DL37" i="1" s="1"/>
  <c r="CB51" i="2"/>
  <c r="BR42" i="2"/>
  <c r="CZ40" i="1" s="1"/>
  <c r="CN14" i="2"/>
  <c r="CP14" i="2" s="1"/>
  <c r="EJ12" i="1" s="1"/>
  <c r="AL45" i="2"/>
  <c r="BD43" i="1" s="1"/>
  <c r="AP7" i="2"/>
  <c r="BJ5" i="1" s="1"/>
  <c r="AT36" i="2"/>
  <c r="AZ41" i="2"/>
  <c r="AZ27" i="2"/>
  <c r="AZ14" i="2"/>
  <c r="BB14" i="2" s="1"/>
  <c r="CB12" i="1" s="1"/>
  <c r="BD19" i="2"/>
  <c r="BF19" i="2" s="1"/>
  <c r="CH17" i="1" s="1"/>
  <c r="BH52" i="2"/>
  <c r="BJ52" i="2" s="1"/>
  <c r="CN50" i="1" s="1"/>
  <c r="BL24" i="2"/>
  <c r="BP48" i="2"/>
  <c r="BR48" i="2" s="1"/>
  <c r="CZ46" i="1" s="1"/>
  <c r="BP14" i="2"/>
  <c r="BR14" i="2" s="1"/>
  <c r="CZ12" i="1" s="1"/>
  <c r="BT42" i="2"/>
  <c r="BT25" i="2"/>
  <c r="BT10" i="2"/>
  <c r="BV10" i="2" s="1"/>
  <c r="DF8" i="1" s="1"/>
  <c r="BX36" i="2"/>
  <c r="BX20" i="2"/>
  <c r="BZ20" i="2" s="1"/>
  <c r="DL18" i="1" s="1"/>
  <c r="CB34" i="2"/>
  <c r="CD34" i="2" s="1"/>
  <c r="DR32" i="1" s="1"/>
  <c r="CB19" i="2"/>
  <c r="BT24" i="2"/>
  <c r="CR49" i="2"/>
  <c r="CT49" i="2" s="1"/>
  <c r="EP47" i="1" s="1"/>
  <c r="CF49" i="2"/>
  <c r="CN49" i="2"/>
  <c r="CR35" i="2"/>
  <c r="CT35" i="2" s="1"/>
  <c r="EP33" i="1" s="1"/>
  <c r="CF35" i="2"/>
  <c r="CN35" i="2"/>
  <c r="CR21" i="2"/>
  <c r="CT21" i="2" s="1"/>
  <c r="EP19" i="1" s="1"/>
  <c r="CF21" i="2"/>
  <c r="CN21" i="2"/>
  <c r="CP21" i="2" s="1"/>
  <c r="EJ19" i="1" s="1"/>
  <c r="CJ21" i="2"/>
  <c r="CL21" i="2" s="1"/>
  <c r="ED19" i="1" s="1"/>
  <c r="CR8" i="2"/>
  <c r="CT8" i="2" s="1"/>
  <c r="EP6" i="1" s="1"/>
  <c r="CF8" i="2"/>
  <c r="CN8" i="2"/>
  <c r="CP8" i="2" s="1"/>
  <c r="EJ6" i="1" s="1"/>
  <c r="CJ8" i="2"/>
  <c r="CL8" i="2" s="1"/>
  <c r="ED6" i="1" s="1"/>
  <c r="AR24" i="2"/>
  <c r="AT24" i="2" s="1"/>
  <c r="BP22" i="1" s="1"/>
  <c r="AV24" i="2"/>
  <c r="AX24" i="2" s="1"/>
  <c r="BV22" i="1" s="1"/>
  <c r="AT34" i="2"/>
  <c r="BP32" i="1" s="1"/>
  <c r="AZ24" i="2"/>
  <c r="BB24" i="2" s="1"/>
  <c r="CB22" i="1" s="1"/>
  <c r="BL22" i="2"/>
  <c r="BN22" i="2" s="1"/>
  <c r="CT20" i="1" s="1"/>
  <c r="CD52" i="2"/>
  <c r="DR50" i="1" s="1"/>
  <c r="BN38" i="2"/>
  <c r="CT36" i="1" s="1"/>
  <c r="BX38" i="2"/>
  <c r="BP27" i="2"/>
  <c r="BR27" i="2" s="1"/>
  <c r="CZ25" i="1" s="1"/>
  <c r="BP12" i="2"/>
  <c r="BR12" i="2" s="1"/>
  <c r="CZ10" i="1" s="1"/>
  <c r="BT40" i="2"/>
  <c r="BT23" i="2"/>
  <c r="BX51" i="2"/>
  <c r="BX34" i="2"/>
  <c r="BZ34" i="2" s="1"/>
  <c r="DL32" i="1" s="1"/>
  <c r="CB46" i="2"/>
  <c r="CD46" i="2" s="1"/>
  <c r="DR44" i="1" s="1"/>
  <c r="CB17" i="2"/>
  <c r="CD17" i="2" s="1"/>
  <c r="DR15" i="1" s="1"/>
  <c r="BF48" i="2"/>
  <c r="CH46" i="1" s="1"/>
  <c r="BT39" i="2"/>
  <c r="BV39" i="2" s="1"/>
  <c r="DF37" i="1" s="1"/>
  <c r="CD29" i="2"/>
  <c r="CR46" i="2"/>
  <c r="CT46" i="2" s="1"/>
  <c r="EP44" i="1" s="1"/>
  <c r="CF46" i="2"/>
  <c r="CN46" i="2"/>
  <c r="CP46" i="2" s="1"/>
  <c r="EJ44" i="1" s="1"/>
  <c r="CJ46" i="2"/>
  <c r="CL46" i="2" s="1"/>
  <c r="ED44" i="1" s="1"/>
  <c r="BL36" i="2"/>
  <c r="BN36" i="2" s="1"/>
  <c r="X48" i="2"/>
  <c r="V36" i="2"/>
  <c r="AF34" i="1" s="1"/>
  <c r="AL10" i="2"/>
  <c r="BD8" i="1" s="1"/>
  <c r="AZ52" i="2"/>
  <c r="BB52" i="2" s="1"/>
  <c r="BL52" i="2"/>
  <c r="BN52" i="2" s="1"/>
  <c r="CT50" i="1" s="1"/>
  <c r="BF27" i="2"/>
  <c r="CH25" i="1" s="1"/>
  <c r="BP41" i="2"/>
  <c r="BR41" i="2" s="1"/>
  <c r="CZ39" i="1" s="1"/>
  <c r="BP24" i="2"/>
  <c r="BR24" i="2" s="1"/>
  <c r="CZ22" i="1" s="1"/>
  <c r="BP9" i="2"/>
  <c r="BR9" i="2" s="1"/>
  <c r="CZ7" i="1" s="1"/>
  <c r="BT38" i="2"/>
  <c r="BT19" i="2"/>
  <c r="BX48" i="2"/>
  <c r="BZ48" i="2" s="1"/>
  <c r="DL46" i="1" s="1"/>
  <c r="CB44" i="2"/>
  <c r="CD44" i="2" s="1"/>
  <c r="DR42" i="1" s="1"/>
  <c r="CB15" i="2"/>
  <c r="CD15" i="2" s="1"/>
  <c r="DR13" i="1" s="1"/>
  <c r="R21" i="2"/>
  <c r="Z19" i="1" s="1"/>
  <c r="AL7" i="2"/>
  <c r="BD5" i="1" s="1"/>
  <c r="AL9" i="2"/>
  <c r="BD7" i="1" s="1"/>
  <c r="BJ24" i="2"/>
  <c r="CN22" i="1" s="1"/>
  <c r="BN16" i="2"/>
  <c r="CT14" i="1" s="1"/>
  <c r="BP40" i="2"/>
  <c r="BX46" i="2"/>
  <c r="BZ46" i="2" s="1"/>
  <c r="DL44" i="1" s="1"/>
  <c r="BX31" i="2"/>
  <c r="CB13" i="2"/>
  <c r="CD13" i="2" s="1"/>
  <c r="BR17" i="2"/>
  <c r="CZ15" i="1" s="1"/>
  <c r="BP22" i="2"/>
  <c r="BR22" i="2" s="1"/>
  <c r="CZ20" i="1" s="1"/>
  <c r="BT7" i="2"/>
  <c r="BV7" i="2" s="1"/>
  <c r="DF5" i="1" s="1"/>
  <c r="BT33" i="2"/>
  <c r="BV33" i="2" s="1"/>
  <c r="BT17" i="2"/>
  <c r="CB12" i="2"/>
  <c r="CD12" i="2" s="1"/>
  <c r="DR10" i="1" s="1"/>
  <c r="CD39" i="2"/>
  <c r="DR37" i="1" s="1"/>
  <c r="CN43" i="2"/>
  <c r="CJ43" i="2"/>
  <c r="CR43" i="2"/>
  <c r="CF43" i="2"/>
  <c r="CN30" i="2"/>
  <c r="CJ30" i="2"/>
  <c r="CR30" i="2"/>
  <c r="CF30" i="2"/>
  <c r="CN16" i="2"/>
  <c r="CJ16" i="2"/>
  <c r="CR16" i="2"/>
  <c r="CT16" i="2" s="1"/>
  <c r="EP14" i="1" s="1"/>
  <c r="CF16" i="2"/>
  <c r="CN40" i="2"/>
  <c r="CP40" i="2" s="1"/>
  <c r="EJ38" i="1" s="1"/>
  <c r="BJ16" i="2"/>
  <c r="CN14" i="1" s="1"/>
  <c r="BR29" i="2"/>
  <c r="CD51" i="2"/>
  <c r="DR49" i="1" s="1"/>
  <c r="CN42" i="2"/>
  <c r="CJ42" i="2"/>
  <c r="CR42" i="2"/>
  <c r="CF42" i="2"/>
  <c r="CN29" i="2"/>
  <c r="CP29" i="2" s="1"/>
  <c r="EJ27" i="1" s="1"/>
  <c r="CJ29" i="2"/>
  <c r="CR29" i="2"/>
  <c r="CT29" i="2" s="1"/>
  <c r="EP27" i="1" s="1"/>
  <c r="CF29" i="2"/>
  <c r="CH29" i="2" s="1"/>
  <c r="DX27" i="1" s="1"/>
  <c r="CN15" i="2"/>
  <c r="CJ15" i="2"/>
  <c r="CR15" i="2"/>
  <c r="CF15" i="2"/>
  <c r="CV45" i="2"/>
  <c r="CX45" i="2" s="1"/>
  <c r="EV43" i="1" s="1"/>
  <c r="CV32" i="2"/>
  <c r="CX32" i="2" s="1"/>
  <c r="EV30" i="1" s="1"/>
  <c r="CV18" i="2"/>
  <c r="CZ51" i="2"/>
  <c r="DB51" i="2" s="1"/>
  <c r="FB49" i="1" s="1"/>
  <c r="CZ38" i="2"/>
  <c r="DB38" i="2" s="1"/>
  <c r="FB36" i="1" s="1"/>
  <c r="CZ23" i="2"/>
  <c r="DB23" i="2" s="1"/>
  <c r="FB21" i="1" s="1"/>
  <c r="CZ10" i="2"/>
  <c r="DB10" i="2" s="1"/>
  <c r="FB8" i="1" s="1"/>
  <c r="DD42" i="2"/>
  <c r="DF42" i="2" s="1"/>
  <c r="FH40" i="1" s="1"/>
  <c r="DD29" i="2"/>
  <c r="DF29" i="2" s="1"/>
  <c r="FH27" i="1" s="1"/>
  <c r="DD15" i="2"/>
  <c r="DF15" i="2" s="1"/>
  <c r="FH13" i="1" s="1"/>
  <c r="DH34" i="2"/>
  <c r="DJ34" i="2" s="1"/>
  <c r="FN32" i="1" s="1"/>
  <c r="DH20" i="2"/>
  <c r="DJ20" i="2" s="1"/>
  <c r="FN18" i="1" s="1"/>
  <c r="BB38" i="2"/>
  <c r="CB36" i="1" s="1"/>
  <c r="BF18" i="2"/>
  <c r="CH16" i="1" s="1"/>
  <c r="BF38" i="2"/>
  <c r="CH36" i="1" s="1"/>
  <c r="BN14" i="2"/>
  <c r="CT12" i="1" s="1"/>
  <c r="BN18" i="2"/>
  <c r="CT16" i="1" s="1"/>
  <c r="BR39" i="2"/>
  <c r="CZ37" i="1" s="1"/>
  <c r="BZ13" i="2"/>
  <c r="CF17" i="2"/>
  <c r="CJ48" i="2"/>
  <c r="CL48" i="2" s="1"/>
  <c r="ED46" i="1" s="1"/>
  <c r="CJ34" i="2"/>
  <c r="CL34" i="2" s="1"/>
  <c r="ED32" i="1" s="1"/>
  <c r="CN13" i="2"/>
  <c r="CR17" i="2"/>
  <c r="CL51" i="2"/>
  <c r="ED49" i="1" s="1"/>
  <c r="CT41" i="2"/>
  <c r="EP39" i="1" s="1"/>
  <c r="CV44" i="2"/>
  <c r="CX44" i="2" s="1"/>
  <c r="EV42" i="1" s="1"/>
  <c r="CV31" i="2"/>
  <c r="CV17" i="2"/>
  <c r="CZ49" i="2"/>
  <c r="DB49" i="2" s="1"/>
  <c r="FB47" i="1" s="1"/>
  <c r="CZ36" i="2"/>
  <c r="DB36" i="2" s="1"/>
  <c r="FB34" i="1" s="1"/>
  <c r="CZ22" i="2"/>
  <c r="DB22" i="2" s="1"/>
  <c r="FB20" i="1" s="1"/>
  <c r="CZ9" i="2"/>
  <c r="DB9" i="2" s="1"/>
  <c r="FB7" i="1" s="1"/>
  <c r="DD41" i="2"/>
  <c r="DF41" i="2" s="1"/>
  <c r="FH39" i="1" s="1"/>
  <c r="DD27" i="2"/>
  <c r="DF27" i="2" s="1"/>
  <c r="FH25" i="1" s="1"/>
  <c r="DD14" i="2"/>
  <c r="DF14" i="2" s="1"/>
  <c r="FH12" i="1" s="1"/>
  <c r="DH46" i="2"/>
  <c r="DJ46" i="2" s="1"/>
  <c r="FN44" i="1" s="1"/>
  <c r="DH33" i="2"/>
  <c r="DJ33" i="2" s="1"/>
  <c r="FN31" i="1" s="1"/>
  <c r="DH19" i="2"/>
  <c r="DJ19" i="2" s="1"/>
  <c r="FN17" i="1" s="1"/>
  <c r="CJ33" i="2"/>
  <c r="CL33" i="2" s="1"/>
  <c r="ED31" i="1" s="1"/>
  <c r="CJ20" i="2"/>
  <c r="CL20" i="2" s="1"/>
  <c r="ED18" i="1" s="1"/>
  <c r="CH48" i="2"/>
  <c r="DX46" i="1" s="1"/>
  <c r="CT40" i="2"/>
  <c r="EP38" i="1" s="1"/>
  <c r="CT14" i="2"/>
  <c r="EP12" i="1" s="1"/>
  <c r="CV43" i="2"/>
  <c r="CV30" i="2"/>
  <c r="CV16" i="2"/>
  <c r="CZ48" i="2"/>
  <c r="DB48" i="2" s="1"/>
  <c r="FB46" i="1" s="1"/>
  <c r="CZ35" i="2"/>
  <c r="DB35" i="2" s="1"/>
  <c r="FB33" i="1" s="1"/>
  <c r="CZ21" i="2"/>
  <c r="DB21" i="2" s="1"/>
  <c r="FB19" i="1" s="1"/>
  <c r="CZ8" i="2"/>
  <c r="DB8" i="2" s="1"/>
  <c r="FB6" i="1" s="1"/>
  <c r="DD40" i="2"/>
  <c r="DF40" i="2" s="1"/>
  <c r="FH38" i="1" s="1"/>
  <c r="DD25" i="2"/>
  <c r="DF25" i="2" s="1"/>
  <c r="FH23" i="1" s="1"/>
  <c r="DD13" i="2"/>
  <c r="DF13" i="2" s="1"/>
  <c r="FH11" i="1" s="1"/>
  <c r="DH45" i="2"/>
  <c r="DJ45" i="2" s="1"/>
  <c r="FN43" i="1" s="1"/>
  <c r="DH32" i="2"/>
  <c r="DJ32" i="2" s="1"/>
  <c r="FN30" i="1" s="1"/>
  <c r="DH18" i="2"/>
  <c r="DJ18" i="2" s="1"/>
  <c r="FN16" i="1" s="1"/>
  <c r="BF43" i="2"/>
  <c r="CH41" i="1" s="1"/>
  <c r="BF30" i="2"/>
  <c r="CH28" i="1" s="1"/>
  <c r="BN7" i="2"/>
  <c r="CT5" i="1" s="1"/>
  <c r="BN24" i="2"/>
  <c r="CT22" i="1" s="1"/>
  <c r="BN12" i="2"/>
  <c r="CT10" i="1" s="1"/>
  <c r="BR51" i="2"/>
  <c r="CZ49" i="1" s="1"/>
  <c r="CD41" i="2"/>
  <c r="DR39" i="1" s="1"/>
  <c r="CD27" i="2"/>
  <c r="DR25" i="1" s="1"/>
  <c r="CD14" i="2"/>
  <c r="DR12" i="1" s="1"/>
  <c r="BV24" i="2"/>
  <c r="DF22" i="1" s="1"/>
  <c r="BV12" i="2"/>
  <c r="DF10" i="1" s="1"/>
  <c r="CJ45" i="2"/>
  <c r="CL45" i="2" s="1"/>
  <c r="ED43" i="1" s="1"/>
  <c r="CJ32" i="2"/>
  <c r="CL32" i="2" s="1"/>
  <c r="ED30" i="1" s="1"/>
  <c r="CJ19" i="2"/>
  <c r="CN51" i="2"/>
  <c r="CN36" i="2"/>
  <c r="CP36" i="2" s="1"/>
  <c r="EJ34" i="1" s="1"/>
  <c r="CN23" i="2"/>
  <c r="CP23" i="2" s="1"/>
  <c r="EJ21" i="1" s="1"/>
  <c r="CN10" i="2"/>
  <c r="CP10" i="2" s="1"/>
  <c r="EJ8" i="1" s="1"/>
  <c r="CH26" i="2"/>
  <c r="DX24" i="1" s="1"/>
  <c r="CH12" i="2"/>
  <c r="DX10" i="1" s="1"/>
  <c r="CL27" i="2"/>
  <c r="ED25" i="1" s="1"/>
  <c r="CP17" i="2"/>
  <c r="EJ15" i="1" s="1"/>
  <c r="CV42" i="2"/>
  <c r="CX42" i="2" s="1"/>
  <c r="EV40" i="1" s="1"/>
  <c r="CV29" i="2"/>
  <c r="CV15" i="2"/>
  <c r="CX15" i="2" s="1"/>
  <c r="EV13" i="1" s="1"/>
  <c r="CZ34" i="2"/>
  <c r="DB34" i="2" s="1"/>
  <c r="FB32" i="1" s="1"/>
  <c r="CZ20" i="2"/>
  <c r="DB20" i="2" s="1"/>
  <c r="FB18" i="1" s="1"/>
  <c r="DD7" i="2"/>
  <c r="DF7" i="2" s="1"/>
  <c r="FH5" i="1" s="1"/>
  <c r="DD39" i="2"/>
  <c r="DF39" i="2" s="1"/>
  <c r="FH37" i="1" s="1"/>
  <c r="DD24" i="2"/>
  <c r="DF24" i="2" s="1"/>
  <c r="FH22" i="1" s="1"/>
  <c r="DD12" i="2"/>
  <c r="DF12" i="2" s="1"/>
  <c r="FH10" i="1" s="1"/>
  <c r="DH44" i="2"/>
  <c r="DJ44" i="2" s="1"/>
  <c r="FN42" i="1" s="1"/>
  <c r="DH31" i="2"/>
  <c r="DJ31" i="2" s="1"/>
  <c r="FN29" i="1" s="1"/>
  <c r="DH17" i="2"/>
  <c r="DJ17" i="2" s="1"/>
  <c r="FN15" i="1" s="1"/>
  <c r="BZ49" i="2"/>
  <c r="DL47" i="1" s="1"/>
  <c r="BZ36" i="2"/>
  <c r="BZ27" i="2"/>
  <c r="DL25" i="1" s="1"/>
  <c r="BV23" i="2"/>
  <c r="DF21" i="1" s="1"/>
  <c r="CJ44" i="2"/>
  <c r="CL44" i="2" s="1"/>
  <c r="ED42" i="1" s="1"/>
  <c r="CJ31" i="2"/>
  <c r="CN22" i="2"/>
  <c r="CP22" i="2" s="1"/>
  <c r="EJ20" i="1" s="1"/>
  <c r="CN9" i="2"/>
  <c r="CP9" i="2" s="1"/>
  <c r="EJ7" i="1" s="1"/>
  <c r="CH13" i="2"/>
  <c r="DX11" i="1" s="1"/>
  <c r="CL40" i="2"/>
  <c r="ED38" i="1" s="1"/>
  <c r="CT38" i="2"/>
  <c r="EP36" i="1" s="1"/>
  <c r="CT12" i="2"/>
  <c r="EP10" i="1" s="1"/>
  <c r="CV41" i="2"/>
  <c r="CV27" i="2"/>
  <c r="CV14" i="2"/>
  <c r="CX14" i="2" s="1"/>
  <c r="EV12" i="1" s="1"/>
  <c r="CZ46" i="2"/>
  <c r="DB46" i="2" s="1"/>
  <c r="FB44" i="1" s="1"/>
  <c r="CZ33" i="2"/>
  <c r="DB33" i="2" s="1"/>
  <c r="FB31" i="1" s="1"/>
  <c r="CZ19" i="2"/>
  <c r="DB19" i="2" s="1"/>
  <c r="FB17" i="1" s="1"/>
  <c r="DD52" i="2"/>
  <c r="DF52" i="2" s="1"/>
  <c r="FH50" i="1" s="1"/>
  <c r="DD38" i="2"/>
  <c r="DF38" i="2" s="1"/>
  <c r="FH36" i="1" s="1"/>
  <c r="DD23" i="2"/>
  <c r="DF23" i="2" s="1"/>
  <c r="FH21" i="1" s="1"/>
  <c r="DD10" i="2"/>
  <c r="DF10" i="2" s="1"/>
  <c r="FH8" i="1" s="1"/>
  <c r="DH43" i="2"/>
  <c r="DJ43" i="2" s="1"/>
  <c r="FN41" i="1" s="1"/>
  <c r="DH30" i="2"/>
  <c r="DJ30" i="2" s="1"/>
  <c r="FN28" i="1" s="1"/>
  <c r="DH16" i="2"/>
  <c r="DJ16" i="2" s="1"/>
  <c r="FN14" i="1" s="1"/>
  <c r="BV14" i="2"/>
  <c r="DF12" i="1" s="1"/>
  <c r="CF13" i="2"/>
  <c r="CJ17" i="2"/>
  <c r="CR13" i="2"/>
  <c r="CT13" i="2" s="1"/>
  <c r="EP11" i="1" s="1"/>
  <c r="CL39" i="2"/>
  <c r="ED37" i="1" s="1"/>
  <c r="CP41" i="2"/>
  <c r="EJ39" i="1" s="1"/>
  <c r="CV40" i="2"/>
  <c r="CX40" i="2" s="1"/>
  <c r="EV38" i="1" s="1"/>
  <c r="CV25" i="2"/>
  <c r="CV13" i="2"/>
  <c r="CZ45" i="2"/>
  <c r="DB45" i="2" s="1"/>
  <c r="FB43" i="1" s="1"/>
  <c r="CZ32" i="2"/>
  <c r="DB32" i="2" s="1"/>
  <c r="FB30" i="1" s="1"/>
  <c r="CZ18" i="2"/>
  <c r="DB18" i="2" s="1"/>
  <c r="FB16" i="1" s="1"/>
  <c r="DD51" i="2"/>
  <c r="DF51" i="2" s="1"/>
  <c r="FH49" i="1" s="1"/>
  <c r="DD36" i="2"/>
  <c r="DF36" i="2" s="1"/>
  <c r="FH34" i="1" s="1"/>
  <c r="DD22" i="2"/>
  <c r="DF22" i="2" s="1"/>
  <c r="FH20" i="1" s="1"/>
  <c r="DD9" i="2"/>
  <c r="DF9" i="2" s="1"/>
  <c r="FH7" i="1" s="1"/>
  <c r="DH42" i="2"/>
  <c r="DJ42" i="2" s="1"/>
  <c r="FN40" i="1" s="1"/>
  <c r="DH29" i="2"/>
  <c r="DJ29" i="2" s="1"/>
  <c r="FN27" i="1" s="1"/>
  <c r="DH15" i="2"/>
  <c r="DJ15" i="2" s="1"/>
  <c r="FN13" i="1" s="1"/>
  <c r="CN33" i="2"/>
  <c r="CP33" i="2" s="1"/>
  <c r="EJ31" i="1" s="1"/>
  <c r="CP26" i="2"/>
  <c r="EJ24" i="1" s="1"/>
  <c r="CV7" i="2"/>
  <c r="CX7" i="2" s="1"/>
  <c r="EV5" i="1" s="1"/>
  <c r="CV39" i="2"/>
  <c r="CV24" i="2"/>
  <c r="CV12" i="2"/>
  <c r="CZ44" i="2"/>
  <c r="DB44" i="2" s="1"/>
  <c r="FB42" i="1" s="1"/>
  <c r="CZ31" i="2"/>
  <c r="DB31" i="2" s="1"/>
  <c r="FB29" i="1" s="1"/>
  <c r="CZ17" i="2"/>
  <c r="DB17" i="2" s="1"/>
  <c r="FB15" i="1" s="1"/>
  <c r="DD49" i="2"/>
  <c r="DF49" i="2" s="1"/>
  <c r="FH47" i="1" s="1"/>
  <c r="DD35" i="2"/>
  <c r="DF35" i="2" s="1"/>
  <c r="FH33" i="1" s="1"/>
  <c r="DD21" i="2"/>
  <c r="DF21" i="2" s="1"/>
  <c r="FH19" i="1" s="1"/>
  <c r="DD8" i="2"/>
  <c r="DF8" i="2" s="1"/>
  <c r="FH6" i="1" s="1"/>
  <c r="DH41" i="2"/>
  <c r="DJ41" i="2" s="1"/>
  <c r="FN39" i="1" s="1"/>
  <c r="DH27" i="2"/>
  <c r="DJ27" i="2" s="1"/>
  <c r="FN25" i="1" s="1"/>
  <c r="DH14" i="2"/>
  <c r="DJ14" i="2" s="1"/>
  <c r="FN12" i="1" s="1"/>
  <c r="CF51" i="2"/>
  <c r="CF36" i="2"/>
  <c r="CN19" i="2"/>
  <c r="CR51" i="2"/>
  <c r="CR36" i="2"/>
  <c r="CT36" i="2" s="1"/>
  <c r="EP34" i="1" s="1"/>
  <c r="CH36" i="2"/>
  <c r="DX34" i="1" s="1"/>
  <c r="CP18" i="2"/>
  <c r="EJ16" i="1" s="1"/>
  <c r="CV52" i="2"/>
  <c r="CV38" i="2"/>
  <c r="CX38" i="2" s="1"/>
  <c r="EV36" i="1" s="1"/>
  <c r="CV23" i="2"/>
  <c r="CV10" i="2"/>
  <c r="CZ43" i="2"/>
  <c r="DB43" i="2" s="1"/>
  <c r="FB41" i="1" s="1"/>
  <c r="CZ30" i="2"/>
  <c r="DB30" i="2" s="1"/>
  <c r="FB28" i="1" s="1"/>
  <c r="CZ16" i="2"/>
  <c r="DB16" i="2" s="1"/>
  <c r="FB14" i="1" s="1"/>
  <c r="DD48" i="2"/>
  <c r="DF48" i="2" s="1"/>
  <c r="FH46" i="1" s="1"/>
  <c r="DD34" i="2"/>
  <c r="DF34" i="2" s="1"/>
  <c r="FH32" i="1" s="1"/>
  <c r="DD20" i="2"/>
  <c r="DF20" i="2" s="1"/>
  <c r="FH18" i="1" s="1"/>
  <c r="DH7" i="2"/>
  <c r="DJ7" i="2" s="1"/>
  <c r="FN5" i="1" s="1"/>
  <c r="DH40" i="2"/>
  <c r="DJ40" i="2" s="1"/>
  <c r="FN38" i="1" s="1"/>
  <c r="DH25" i="2"/>
  <c r="DJ25" i="2" s="1"/>
  <c r="FN23" i="1" s="1"/>
  <c r="DH13" i="2"/>
  <c r="DJ13" i="2" s="1"/>
  <c r="FN11" i="1" s="1"/>
  <c r="BZ51" i="2"/>
  <c r="DL49" i="1" s="1"/>
  <c r="CF22" i="2"/>
  <c r="CF9" i="2"/>
  <c r="CH21" i="2"/>
  <c r="DX19" i="1" s="1"/>
  <c r="DH26" i="2"/>
  <c r="DJ26" i="2" s="1"/>
  <c r="FN24" i="1" s="1"/>
  <c r="CV26" i="2"/>
  <c r="CV51" i="2"/>
  <c r="CX51" i="2" s="1"/>
  <c r="EV49" i="1" s="1"/>
  <c r="CV36" i="2"/>
  <c r="CX36" i="2" s="1"/>
  <c r="EV34" i="1" s="1"/>
  <c r="CV22" i="2"/>
  <c r="CV9" i="2"/>
  <c r="CX9" i="2" s="1"/>
  <c r="EV7" i="1" s="1"/>
  <c r="DD46" i="2"/>
  <c r="DF46" i="2" s="1"/>
  <c r="FH44" i="1" s="1"/>
  <c r="DD33" i="2"/>
  <c r="DF33" i="2" s="1"/>
  <c r="FH31" i="1" s="1"/>
  <c r="DD19" i="2"/>
  <c r="DF19" i="2" s="1"/>
  <c r="FH17" i="1" s="1"/>
  <c r="DH52" i="2"/>
  <c r="DJ52" i="2" s="1"/>
  <c r="FN50" i="1" s="1"/>
  <c r="DH39" i="2"/>
  <c r="DJ39" i="2" s="1"/>
  <c r="FN37" i="1" s="1"/>
  <c r="DH24" i="2"/>
  <c r="DJ24" i="2" s="1"/>
  <c r="FN22" i="1" s="1"/>
  <c r="DH12" i="2"/>
  <c r="DJ12" i="2" s="1"/>
  <c r="FN10" i="1" s="1"/>
  <c r="CL29" i="2"/>
  <c r="ED27" i="1" s="1"/>
  <c r="CP16" i="2"/>
  <c r="EJ14" i="1" s="1"/>
  <c r="CV49" i="2"/>
  <c r="CV35" i="2"/>
  <c r="CV21" i="2"/>
  <c r="CX21" i="2" s="1"/>
  <c r="EV19" i="1" s="1"/>
  <c r="CV8" i="2"/>
  <c r="CX8" i="2" s="1"/>
  <c r="EV6" i="1" s="1"/>
  <c r="CF33" i="2"/>
  <c r="CH33" i="2" s="1"/>
  <c r="DX31" i="1" s="1"/>
  <c r="CF20" i="2"/>
  <c r="CV48" i="2"/>
  <c r="CD45" i="2"/>
  <c r="DR43" i="1" s="1"/>
  <c r="BZ29" i="2"/>
  <c r="CF45" i="2"/>
  <c r="CH45" i="2" s="1"/>
  <c r="DX43" i="1" s="1"/>
  <c r="CF32" i="2"/>
  <c r="CF19" i="2"/>
  <c r="CH19" i="2" s="1"/>
  <c r="DX17" i="1" s="1"/>
  <c r="CL26" i="2"/>
  <c r="ED24" i="1" s="1"/>
  <c r="CT17" i="2"/>
  <c r="EP15" i="1" s="1"/>
  <c r="Q44" i="4"/>
  <c r="R44" i="4" s="1"/>
  <c r="X42" i="1" s="1"/>
  <c r="Y36" i="4"/>
  <c r="Z36" i="4" s="1"/>
  <c r="AJ34" i="1" s="1"/>
  <c r="AC18" i="4"/>
  <c r="AC17" i="4"/>
  <c r="AD17" i="4" s="1"/>
  <c r="AP15" i="1" s="1"/>
  <c r="AG9" i="4"/>
  <c r="AH9" i="4" s="1"/>
  <c r="AV7" i="1" s="1"/>
  <c r="AL20" i="4"/>
  <c r="BB18" i="1" s="1"/>
  <c r="Q36" i="4"/>
  <c r="R36" i="4" s="1"/>
  <c r="X34" i="1" s="1"/>
  <c r="U16" i="4"/>
  <c r="Y13" i="4"/>
  <c r="Z13" i="4" s="1"/>
  <c r="AJ11" i="1" s="1"/>
  <c r="AC51" i="4"/>
  <c r="AD51" i="4" s="1"/>
  <c r="E32" i="4"/>
  <c r="F32" i="4" s="1"/>
  <c r="F30" i="1" s="1"/>
  <c r="Y42" i="4"/>
  <c r="Z42" i="4" s="1"/>
  <c r="AJ40" i="1" s="1"/>
  <c r="Y49" i="4"/>
  <c r="Z49" i="4" s="1"/>
  <c r="AJ47" i="1" s="1"/>
  <c r="Q22" i="4"/>
  <c r="R22" i="4" s="1"/>
  <c r="X20" i="1" s="1"/>
  <c r="AC19" i="4"/>
  <c r="CO29" i="4"/>
  <c r="CP29" i="4" s="1"/>
  <c r="EH27" i="1" s="1"/>
  <c r="AG38" i="4"/>
  <c r="AH38" i="4" s="1"/>
  <c r="AV36" i="1" s="1"/>
  <c r="AK41" i="4"/>
  <c r="AL41" i="4" s="1"/>
  <c r="BB39" i="1" s="1"/>
  <c r="AK15" i="4"/>
  <c r="AL15" i="4" s="1"/>
  <c r="BB13" i="1" s="1"/>
  <c r="AS50" i="4"/>
  <c r="AT50" i="4" s="1"/>
  <c r="BA42" i="4"/>
  <c r="BA15" i="4"/>
  <c r="BB15" i="4" s="1"/>
  <c r="BZ13" i="1" s="1"/>
  <c r="BE23" i="4"/>
  <c r="BF23" i="4" s="1"/>
  <c r="CF21" i="1" s="1"/>
  <c r="BI36" i="4"/>
  <c r="BJ36" i="4" s="1"/>
  <c r="BM36" i="4"/>
  <c r="BM15" i="4"/>
  <c r="BN15" i="4" s="1"/>
  <c r="CR13" i="1" s="1"/>
  <c r="BQ13" i="4"/>
  <c r="BR13" i="4" s="1"/>
  <c r="BU41" i="4"/>
  <c r="BV41" i="4" s="1"/>
  <c r="DD39" i="1" s="1"/>
  <c r="CO35" i="4"/>
  <c r="CP35" i="4" s="1"/>
  <c r="EH33" i="1" s="1"/>
  <c r="AK42" i="4"/>
  <c r="AK29" i="4"/>
  <c r="AL29" i="4" s="1"/>
  <c r="BB27" i="1" s="1"/>
  <c r="AK14" i="4"/>
  <c r="AL14" i="4" s="1"/>
  <c r="BB12" i="1" s="1"/>
  <c r="AW49" i="4"/>
  <c r="AX49" i="4" s="1"/>
  <c r="BT47" i="1" s="1"/>
  <c r="CC17" i="4"/>
  <c r="BN48" i="4"/>
  <c r="CR46" i="1" s="1"/>
  <c r="BY51" i="4"/>
  <c r="BZ51" i="4" s="1"/>
  <c r="DJ49" i="1" s="1"/>
  <c r="Q17" i="4"/>
  <c r="AW52" i="4"/>
  <c r="BA39" i="4"/>
  <c r="BB39" i="4" s="1"/>
  <c r="BZ37" i="1" s="1"/>
  <c r="BI29" i="4"/>
  <c r="BJ29" i="4" s="1"/>
  <c r="BM39" i="4"/>
  <c r="BN39" i="4" s="1"/>
  <c r="CR37" i="1" s="1"/>
  <c r="BQ51" i="4"/>
  <c r="BR51" i="4" s="1"/>
  <c r="CX49" i="1" s="1"/>
  <c r="BQ41" i="4"/>
  <c r="BR41" i="4" s="1"/>
  <c r="CX39" i="1" s="1"/>
  <c r="BQ27" i="4"/>
  <c r="BR27" i="4" s="1"/>
  <c r="CX25" i="1" s="1"/>
  <c r="CC52" i="4"/>
  <c r="CC42" i="4"/>
  <c r="CD42" i="4" s="1"/>
  <c r="DP40" i="1" s="1"/>
  <c r="CD22" i="4"/>
  <c r="DP20" i="1" s="1"/>
  <c r="BU36" i="4"/>
  <c r="BV36" i="4" s="1"/>
  <c r="CK13" i="4"/>
  <c r="CL13" i="4" s="1"/>
  <c r="EB11" i="1" s="1"/>
  <c r="AW23" i="4"/>
  <c r="AX23" i="4" s="1"/>
  <c r="BT21" i="1" s="1"/>
  <c r="AW17" i="4"/>
  <c r="AX17" i="4" s="1"/>
  <c r="BT15" i="1" s="1"/>
  <c r="CC49" i="4"/>
  <c r="CD49" i="4" s="1"/>
  <c r="DP47" i="1" s="1"/>
  <c r="CC40" i="4"/>
  <c r="CD40" i="4" s="1"/>
  <c r="DP38" i="1" s="1"/>
  <c r="CK38" i="4"/>
  <c r="CL38" i="4" s="1"/>
  <c r="EB36" i="1" s="1"/>
  <c r="CS39" i="4"/>
  <c r="CT39" i="4" s="1"/>
  <c r="EN37" i="1" s="1"/>
  <c r="CS19" i="4"/>
  <c r="CT19" i="4" s="1"/>
  <c r="EN17" i="1" s="1"/>
  <c r="AO29" i="4"/>
  <c r="AP29" i="4" s="1"/>
  <c r="BH27" i="1" s="1"/>
  <c r="AT17" i="4"/>
  <c r="BN15" i="1" s="1"/>
  <c r="CC39" i="4"/>
  <c r="CD39" i="4" s="1"/>
  <c r="DP37" i="1" s="1"/>
  <c r="BY40" i="4"/>
  <c r="BZ40" i="4" s="1"/>
  <c r="DJ38" i="1" s="1"/>
  <c r="CK51" i="4"/>
  <c r="CL51" i="4" s="1"/>
  <c r="EB49" i="1" s="1"/>
  <c r="CK16" i="4"/>
  <c r="CL16" i="4" s="1"/>
  <c r="EB14" i="1" s="1"/>
  <c r="CS31" i="4"/>
  <c r="CT31" i="4" s="1"/>
  <c r="EN29" i="1" s="1"/>
  <c r="BA41" i="4"/>
  <c r="BA27" i="4"/>
  <c r="BB27" i="4" s="1"/>
  <c r="BZ25" i="1" s="1"/>
  <c r="BA14" i="4"/>
  <c r="BB14" i="4" s="1"/>
  <c r="BZ12" i="1" s="1"/>
  <c r="BU12" i="4"/>
  <c r="CG21" i="4"/>
  <c r="CH21" i="4" s="1"/>
  <c r="DV19" i="1" s="1"/>
  <c r="CS43" i="4"/>
  <c r="CT43" i="4" s="1"/>
  <c r="EN41" i="1" s="1"/>
  <c r="Q41" i="4"/>
  <c r="Q25" i="4"/>
  <c r="AG41" i="4"/>
  <c r="AG14" i="4"/>
  <c r="AH14" i="4" s="1"/>
  <c r="AV12" i="1" s="1"/>
  <c r="AK49" i="4"/>
  <c r="AL49" i="4" s="1"/>
  <c r="BB47" i="1" s="1"/>
  <c r="AK34" i="4"/>
  <c r="AL34" i="4" s="1"/>
  <c r="BB32" i="1" s="1"/>
  <c r="AS15" i="4"/>
  <c r="AT15" i="4" s="1"/>
  <c r="BN13" i="1" s="1"/>
  <c r="AW27" i="4"/>
  <c r="BE46" i="4"/>
  <c r="BF46" i="4" s="1"/>
  <c r="CF44" i="1" s="1"/>
  <c r="BE32" i="4"/>
  <c r="BF32" i="4" s="1"/>
  <c r="CF30" i="1" s="1"/>
  <c r="BI14" i="4"/>
  <c r="BJ14" i="4" s="1"/>
  <c r="CL12" i="1" s="1"/>
  <c r="BM27" i="4"/>
  <c r="BN27" i="4" s="1"/>
  <c r="CR25" i="1" s="1"/>
  <c r="CK40" i="4"/>
  <c r="AW12" i="4"/>
  <c r="AX12" i="4" s="1"/>
  <c r="BT10" i="1" s="1"/>
  <c r="BE12" i="4"/>
  <c r="BF12" i="4" s="1"/>
  <c r="CF10" i="1" s="1"/>
  <c r="BI48" i="4"/>
  <c r="BJ48" i="4" s="1"/>
  <c r="CL46" i="1" s="1"/>
  <c r="BN12" i="4"/>
  <c r="CR10" i="1" s="1"/>
  <c r="BM17" i="4"/>
  <c r="BN17" i="4" s="1"/>
  <c r="CR15" i="1" s="1"/>
  <c r="BY27" i="4"/>
  <c r="BZ27" i="4" s="1"/>
  <c r="DJ25" i="1" s="1"/>
  <c r="CO52" i="4"/>
  <c r="CP52" i="4" s="1"/>
  <c r="EH50" i="1" s="1"/>
  <c r="W50" i="5"/>
  <c r="Q50" i="5"/>
  <c r="AH50" i="2"/>
  <c r="AJ50" i="2"/>
  <c r="CO26" i="4"/>
  <c r="CP26" i="4" s="1"/>
  <c r="EH24" i="1" s="1"/>
  <c r="CX26" i="2"/>
  <c r="EV24" i="1" s="1"/>
  <c r="CZ26" i="2"/>
  <c r="DB26" i="2" s="1"/>
  <c r="FB24" i="1" s="1"/>
  <c r="DD26" i="2"/>
  <c r="DF26" i="2" s="1"/>
  <c r="FH24" i="1" s="1"/>
  <c r="BZ45" i="1"/>
  <c r="BH45" i="1"/>
  <c r="X45" i="1"/>
  <c r="AD45" i="1"/>
  <c r="BB45" i="1"/>
  <c r="EB45" i="1"/>
  <c r="AV45" i="1"/>
  <c r="BJ45" i="1"/>
  <c r="BD45" i="1"/>
  <c r="BP45" i="1"/>
  <c r="EP45" i="1"/>
  <c r="EJ45" i="1"/>
  <c r="CT45" i="1"/>
  <c r="DH11" i="2"/>
  <c r="DJ11" i="2" s="1"/>
  <c r="FN9" i="1" s="1"/>
  <c r="CW45" i="4"/>
  <c r="CX45" i="4" s="1"/>
  <c r="ET43" i="1" s="1"/>
  <c r="CW39" i="4"/>
  <c r="CX39" i="4" s="1"/>
  <c r="ET37" i="1" s="1"/>
  <c r="CW33" i="4"/>
  <c r="CX33" i="4" s="1"/>
  <c r="ET31" i="1" s="1"/>
  <c r="CW27" i="4"/>
  <c r="CX27" i="4" s="1"/>
  <c r="ET25" i="1" s="1"/>
  <c r="CW15" i="4"/>
  <c r="CX15" i="4" s="1"/>
  <c r="ET13" i="1" s="1"/>
  <c r="CW8" i="4"/>
  <c r="CX8" i="4" s="1"/>
  <c r="ET6" i="1" s="1"/>
  <c r="CG8" i="4"/>
  <c r="CH8" i="4" s="1"/>
  <c r="DV6" i="1" s="1"/>
  <c r="CW44" i="4"/>
  <c r="CX44" i="4" s="1"/>
  <c r="ET42" i="1" s="1"/>
  <c r="CW38" i="4"/>
  <c r="CX38" i="4" s="1"/>
  <c r="ET36" i="1" s="1"/>
  <c r="CW32" i="4"/>
  <c r="CX32" i="4" s="1"/>
  <c r="ET30" i="1" s="1"/>
  <c r="CW20" i="4"/>
  <c r="CX20" i="4" s="1"/>
  <c r="ET18" i="1" s="1"/>
  <c r="CW14" i="4"/>
  <c r="CX14" i="4" s="1"/>
  <c r="ET12" i="1" s="1"/>
  <c r="CW43" i="4"/>
  <c r="CX43" i="4" s="1"/>
  <c r="ET41" i="1" s="1"/>
  <c r="CW31" i="4"/>
  <c r="CX31" i="4" s="1"/>
  <c r="ET29" i="1" s="1"/>
  <c r="CW19" i="4"/>
  <c r="CX19" i="4" s="1"/>
  <c r="ET17" i="1" s="1"/>
  <c r="CW25" i="4"/>
  <c r="CX25" i="4" s="1"/>
  <c r="ET23" i="1" s="1"/>
  <c r="CW13" i="4"/>
  <c r="CX13" i="4" s="1"/>
  <c r="ET11" i="1" s="1"/>
  <c r="CV11" i="2"/>
  <c r="CX11" i="2" s="1"/>
  <c r="EV9" i="1" s="1"/>
  <c r="CZ11" i="2"/>
  <c r="DB11" i="2" s="1"/>
  <c r="FB9" i="1" s="1"/>
  <c r="CH20" i="2"/>
  <c r="DX18" i="1" s="1"/>
  <c r="CH7" i="2"/>
  <c r="DX5" i="1" s="1"/>
  <c r="CG49" i="4"/>
  <c r="CH49" i="4" s="1"/>
  <c r="DV47" i="1" s="1"/>
  <c r="CW52" i="4"/>
  <c r="CX52" i="4" s="1"/>
  <c r="ET50" i="1" s="1"/>
  <c r="CX30" i="2"/>
  <c r="EV28" i="1" s="1"/>
  <c r="BM32" i="5"/>
  <c r="DW30" i="1" s="1"/>
  <c r="CX39" i="2"/>
  <c r="EV37" i="1" s="1"/>
  <c r="CX27" i="2"/>
  <c r="EV25" i="1" s="1"/>
  <c r="CW24" i="4"/>
  <c r="CX24" i="4" s="1"/>
  <c r="ET22" i="1" s="1"/>
  <c r="CH35" i="2"/>
  <c r="DX33" i="1" s="1"/>
  <c r="CH22" i="2"/>
  <c r="DX20" i="1" s="1"/>
  <c r="CH9" i="2"/>
  <c r="DX7" i="1" s="1"/>
  <c r="CG9" i="4"/>
  <c r="CH9" i="4" s="1"/>
  <c r="DV7" i="1" s="1"/>
  <c r="BM13" i="5"/>
  <c r="DW11" i="1" s="1"/>
  <c r="CH8" i="2"/>
  <c r="DX6" i="1" s="1"/>
  <c r="CS11" i="4"/>
  <c r="CT11" i="4" s="1"/>
  <c r="EN9" i="1" s="1"/>
  <c r="BY19" i="5"/>
  <c r="EU17" i="1" s="1"/>
  <c r="BY43" i="5"/>
  <c r="EU41" i="1" s="1"/>
  <c r="CG23" i="4"/>
  <c r="CH23" i="4" s="1"/>
  <c r="DV21" i="1" s="1"/>
  <c r="CX24" i="2"/>
  <c r="EV22" i="1" s="1"/>
  <c r="EV45" i="1"/>
  <c r="CX35" i="2"/>
  <c r="EV33" i="1" s="1"/>
  <c r="BM35" i="5"/>
  <c r="DW33" i="1" s="1"/>
  <c r="BM22" i="5"/>
  <c r="DW20" i="1" s="1"/>
  <c r="CW34" i="4"/>
  <c r="CX34" i="4" s="1"/>
  <c r="ET32" i="1" s="1"/>
  <c r="CW16" i="4"/>
  <c r="CX16" i="4" s="1"/>
  <c r="ET14" i="1" s="1"/>
  <c r="CW10" i="4"/>
  <c r="CX10" i="4" s="1"/>
  <c r="ET8" i="1" s="1"/>
  <c r="CG33" i="4"/>
  <c r="CH33" i="4" s="1"/>
  <c r="DV31" i="1" s="1"/>
  <c r="DW48" i="1"/>
  <c r="BM29" i="5"/>
  <c r="DW27" i="1" s="1"/>
  <c r="BM51" i="5"/>
  <c r="DW49" i="1" s="1"/>
  <c r="CX46" i="2"/>
  <c r="EV44" i="1" s="1"/>
  <c r="CX34" i="2"/>
  <c r="EV32" i="1" s="1"/>
  <c r="CX22" i="2"/>
  <c r="EV20" i="1" s="1"/>
  <c r="CX10" i="2"/>
  <c r="EV8" i="1" s="1"/>
  <c r="ET45" i="1"/>
  <c r="CW41" i="4"/>
  <c r="CX41" i="4" s="1"/>
  <c r="ET39" i="1" s="1"/>
  <c r="CW35" i="4"/>
  <c r="CX35" i="4" s="1"/>
  <c r="ET33" i="1" s="1"/>
  <c r="CW29" i="4"/>
  <c r="CX29" i="4" s="1"/>
  <c r="ET27" i="1" s="1"/>
  <c r="CW23" i="4"/>
  <c r="CX23" i="4" s="1"/>
  <c r="ET21" i="1" s="1"/>
  <c r="CW17" i="4"/>
  <c r="CX17" i="4" s="1"/>
  <c r="ET15" i="1" s="1"/>
  <c r="CG25" i="4"/>
  <c r="CH25" i="4" s="1"/>
  <c r="DV23" i="1" s="1"/>
  <c r="CG51" i="4"/>
  <c r="CH51" i="4" s="1"/>
  <c r="DV49" i="1" s="1"/>
  <c r="DW24" i="1"/>
  <c r="CW46" i="4"/>
  <c r="CX46" i="4" s="1"/>
  <c r="ET44" i="1" s="1"/>
  <c r="CH24" i="2"/>
  <c r="DX22" i="1" s="1"/>
  <c r="CG35" i="4"/>
  <c r="CH35" i="4" s="1"/>
  <c r="DV33" i="1" s="1"/>
  <c r="BM21" i="5"/>
  <c r="DW19" i="1" s="1"/>
  <c r="CE46" i="2"/>
  <c r="CH46" i="2" s="1"/>
  <c r="DX44" i="1" s="1"/>
  <c r="BM49" i="5"/>
  <c r="DW47" i="1" s="1"/>
  <c r="CH38" i="2"/>
  <c r="DX36" i="1" s="1"/>
  <c r="CX48" i="2"/>
  <c r="EV46" i="1" s="1"/>
  <c r="CX12" i="2"/>
  <c r="EV10" i="1" s="1"/>
  <c r="BV11" i="5"/>
  <c r="EO9" i="1" s="1"/>
  <c r="DV35" i="1"/>
  <c r="BM40" i="5"/>
  <c r="DW38" i="1" s="1"/>
  <c r="BM15" i="5"/>
  <c r="DW13" i="1" s="1"/>
  <c r="BY51" i="5"/>
  <c r="EU49" i="1" s="1"/>
  <c r="BY27" i="5"/>
  <c r="EU25" i="1" s="1"/>
  <c r="BY15" i="5"/>
  <c r="EU13" i="1" s="1"/>
  <c r="CH15" i="2"/>
  <c r="DX13" i="1" s="1"/>
  <c r="CG17" i="4"/>
  <c r="CH17" i="4" s="1"/>
  <c r="DV15" i="1" s="1"/>
  <c r="CH14" i="2"/>
  <c r="DX12" i="1" s="1"/>
  <c r="BY49" i="5"/>
  <c r="EU47" i="1" s="1"/>
  <c r="BY25" i="5"/>
  <c r="EU23" i="1" s="1"/>
  <c r="BY13" i="5"/>
  <c r="EU11" i="1" s="1"/>
  <c r="CG42" i="4"/>
  <c r="CH42" i="4" s="1"/>
  <c r="DV40" i="1" s="1"/>
  <c r="CX23" i="2"/>
  <c r="EV21" i="1" s="1"/>
  <c r="DX48" i="1"/>
  <c r="CH34" i="2"/>
  <c r="DX32" i="1" s="1"/>
  <c r="CW36" i="4"/>
  <c r="CX36" i="4" s="1"/>
  <c r="ET34" i="1" s="1"/>
  <c r="BY31" i="5"/>
  <c r="EU29" i="1" s="1"/>
  <c r="BY42" i="5"/>
  <c r="EU40" i="1" s="1"/>
  <c r="BY30" i="5"/>
  <c r="EU28" i="1" s="1"/>
  <c r="BY18" i="5"/>
  <c r="EU16" i="1" s="1"/>
  <c r="CW30" i="4"/>
  <c r="CX30" i="4" s="1"/>
  <c r="ET28" i="1" s="1"/>
  <c r="CW48" i="4"/>
  <c r="CX48" i="4" s="1"/>
  <c r="ET46" i="1" s="1"/>
  <c r="CW18" i="4"/>
  <c r="CX18" i="4" s="1"/>
  <c r="ET16" i="1" s="1"/>
  <c r="CW42" i="4"/>
  <c r="CX42" i="4" s="1"/>
  <c r="ET40" i="1" s="1"/>
  <c r="CW12" i="4"/>
  <c r="CX12" i="4" s="1"/>
  <c r="ET10" i="1" s="1"/>
  <c r="CX41" i="2"/>
  <c r="EV39" i="1" s="1"/>
  <c r="CX17" i="2"/>
  <c r="EV15" i="1" s="1"/>
  <c r="CX43" i="2"/>
  <c r="EV41" i="1" s="1"/>
  <c r="CX31" i="2"/>
  <c r="EV29" i="1" s="1"/>
  <c r="CX19" i="2"/>
  <c r="EV17" i="1" s="1"/>
  <c r="CX18" i="2"/>
  <c r="EV16" i="1" s="1"/>
  <c r="CX29" i="2"/>
  <c r="EV27" i="1" s="1"/>
  <c r="CX52" i="2"/>
  <c r="EV50" i="1" s="1"/>
  <c r="CX16" i="2"/>
  <c r="EV14" i="1" s="1"/>
  <c r="CX49" i="2"/>
  <c r="EV47" i="1" s="1"/>
  <c r="CX25" i="2"/>
  <c r="EV23" i="1" s="1"/>
  <c r="CX13" i="2"/>
  <c r="EV11" i="1" s="1"/>
  <c r="BL23" i="5"/>
  <c r="BM23" i="5" s="1"/>
  <c r="DW21" i="1" s="1"/>
  <c r="CE45" i="4"/>
  <c r="DV48" i="1"/>
  <c r="BM48" i="5"/>
  <c r="DW46" i="1" s="1"/>
  <c r="BL38" i="5"/>
  <c r="BM38" i="5" s="1"/>
  <c r="DW36" i="1" s="1"/>
  <c r="CE20" i="4"/>
  <c r="CG25" i="2"/>
  <c r="CH25" i="2" s="1"/>
  <c r="DX23" i="1" s="1"/>
  <c r="CG32" i="2"/>
  <c r="CE34" i="4"/>
  <c r="CG34" i="4" s="1"/>
  <c r="CH34" i="4" s="1"/>
  <c r="DV32" i="1" s="1"/>
  <c r="DX45" i="1"/>
  <c r="CG12" i="4"/>
  <c r="CH12" i="4" s="1"/>
  <c r="DV10" i="1" s="1"/>
  <c r="BL39" i="5"/>
  <c r="CE7" i="4"/>
  <c r="CG7" i="4" s="1"/>
  <c r="CH7" i="4" s="1"/>
  <c r="DV5" i="1" s="1"/>
  <c r="DX26" i="1"/>
  <c r="BM44" i="5"/>
  <c r="DW42" i="1" s="1"/>
  <c r="BM16" i="5"/>
  <c r="DW14" i="1" s="1"/>
  <c r="BL19" i="5"/>
  <c r="CF16" i="4"/>
  <c r="CG16" i="4" s="1"/>
  <c r="CH16" i="4" s="1"/>
  <c r="DV14" i="1" s="1"/>
  <c r="CE42" i="2"/>
  <c r="CH42" i="2" s="1"/>
  <c r="DX40" i="1" s="1"/>
  <c r="CH17" i="2"/>
  <c r="DX15" i="1" s="1"/>
  <c r="CG41" i="2"/>
  <c r="CH41" i="2" s="1"/>
  <c r="DX39" i="1" s="1"/>
  <c r="CE48" i="4"/>
  <c r="CG48" i="4" s="1"/>
  <c r="CH48" i="4" s="1"/>
  <c r="DV46" i="1" s="1"/>
  <c r="CG29" i="4"/>
  <c r="CH29" i="4" s="1"/>
  <c r="DV27" i="1" s="1"/>
  <c r="CG13" i="4"/>
  <c r="CH13" i="4" s="1"/>
  <c r="DV11" i="1" s="1"/>
  <c r="CG36" i="4"/>
  <c r="CH36" i="4" s="1"/>
  <c r="DV34" i="1" s="1"/>
  <c r="BK42" i="5"/>
  <c r="BL20" i="5"/>
  <c r="BM20" i="5" s="1"/>
  <c r="DW18" i="1" s="1"/>
  <c r="CE32" i="4"/>
  <c r="CG32" i="4" s="1"/>
  <c r="CH32" i="4" s="1"/>
  <c r="DV30" i="1" s="1"/>
  <c r="CE22" i="4"/>
  <c r="CG22" i="4" s="1"/>
  <c r="CH22" i="4" s="1"/>
  <c r="DV20" i="1" s="1"/>
  <c r="DV26" i="1"/>
  <c r="DV45" i="1"/>
  <c r="BM12" i="5"/>
  <c r="DW10" i="1" s="1"/>
  <c r="BL10" i="5"/>
  <c r="BM10" i="5" s="1"/>
  <c r="DW8" i="1" s="1"/>
  <c r="CG51" i="2"/>
  <c r="CH51" i="2" s="1"/>
  <c r="DX49" i="1" s="1"/>
  <c r="CF20" i="4"/>
  <c r="CE46" i="4"/>
  <c r="CG46" i="4" s="1"/>
  <c r="CH46" i="4" s="1"/>
  <c r="DV44" i="1" s="1"/>
  <c r="CE40" i="2"/>
  <c r="CH40" i="2" s="1"/>
  <c r="DX38" i="1" s="1"/>
  <c r="BM24" i="5"/>
  <c r="DW22" i="1" s="1"/>
  <c r="BL27" i="5"/>
  <c r="BM27" i="5" s="1"/>
  <c r="DW25" i="1" s="1"/>
  <c r="CE44" i="2"/>
  <c r="CH44" i="2" s="1"/>
  <c r="DX42" i="1" s="1"/>
  <c r="CE41" i="4"/>
  <c r="CG41" i="4" s="1"/>
  <c r="CH41" i="4" s="1"/>
  <c r="DV39" i="1" s="1"/>
  <c r="DW35" i="1"/>
  <c r="CE32" i="2"/>
  <c r="CH10" i="2"/>
  <c r="DX8" i="1" s="1"/>
  <c r="BM36" i="5"/>
  <c r="DW34" i="1" s="1"/>
  <c r="CE14" i="4"/>
  <c r="CG14" i="4" s="1"/>
  <c r="CH14" i="4" s="1"/>
  <c r="DV12" i="1" s="1"/>
  <c r="BK39" i="5"/>
  <c r="CH49" i="2"/>
  <c r="DX47" i="1" s="1"/>
  <c r="DX35" i="1"/>
  <c r="CG27" i="4"/>
  <c r="CH27" i="4" s="1"/>
  <c r="DV25" i="1" s="1"/>
  <c r="BM25" i="5"/>
  <c r="DW23" i="1" s="1"/>
  <c r="CE43" i="2"/>
  <c r="CH43" i="2" s="1"/>
  <c r="DX41" i="1" s="1"/>
  <c r="CF45" i="4"/>
  <c r="BK45" i="5"/>
  <c r="BM45" i="5" s="1"/>
  <c r="DW43" i="1" s="1"/>
  <c r="BV43" i="5"/>
  <c r="EO41" i="1" s="1"/>
  <c r="BV31" i="5"/>
  <c r="EO29" i="1" s="1"/>
  <c r="BV19" i="5"/>
  <c r="EO17" i="1" s="1"/>
  <c r="CT17" i="4"/>
  <c r="EN15" i="1" s="1"/>
  <c r="CT40" i="4"/>
  <c r="EN38" i="1" s="1"/>
  <c r="CS29" i="4"/>
  <c r="CT29" i="4" s="1"/>
  <c r="EN27" i="1" s="1"/>
  <c r="CS52" i="4"/>
  <c r="CT52" i="4" s="1"/>
  <c r="EN50" i="1" s="1"/>
  <c r="CS16" i="4"/>
  <c r="CT16" i="4" s="1"/>
  <c r="EN14" i="1" s="1"/>
  <c r="CT18" i="2"/>
  <c r="EP16" i="1" s="1"/>
  <c r="CT42" i="2"/>
  <c r="EP40" i="1" s="1"/>
  <c r="CT30" i="2"/>
  <c r="EP28" i="1" s="1"/>
  <c r="CT51" i="2"/>
  <c r="EP49" i="1" s="1"/>
  <c r="CT39" i="2"/>
  <c r="EP37" i="1" s="1"/>
  <c r="CT27" i="2"/>
  <c r="EP25" i="1" s="1"/>
  <c r="CT15" i="2"/>
  <c r="EP13" i="1" s="1"/>
  <c r="CT43" i="2"/>
  <c r="EP41" i="1" s="1"/>
  <c r="CT31" i="2"/>
  <c r="EP29" i="1" s="1"/>
  <c r="CT19" i="2"/>
  <c r="EP17" i="1" s="1"/>
  <c r="Z9" i="1"/>
  <c r="N9" i="1"/>
  <c r="DL9" i="1"/>
  <c r="CZ9" i="1"/>
  <c r="DX9" i="1"/>
  <c r="CN9" i="1"/>
  <c r="BV9" i="1"/>
  <c r="BD9" i="1"/>
  <c r="AL9" i="1"/>
  <c r="DR9" i="1"/>
  <c r="AX9" i="1"/>
  <c r="ED9" i="1"/>
  <c r="BJ9" i="1"/>
  <c r="CB9" i="1"/>
  <c r="CH9" i="1"/>
  <c r="CT9" i="1"/>
  <c r="BP9" i="1"/>
  <c r="DF9" i="1"/>
  <c r="AF9" i="1"/>
  <c r="DP9" i="1"/>
  <c r="X9" i="1"/>
  <c r="BG52" i="5"/>
  <c r="DK50" i="1" s="1"/>
  <c r="H52" i="5"/>
  <c r="BJ52" i="5"/>
  <c r="DQ50" i="1" s="1"/>
  <c r="BM52" i="5"/>
  <c r="DW50" i="1" s="1"/>
  <c r="AI52" i="5"/>
  <c r="AG52" i="4"/>
  <c r="AH52" i="4" s="1"/>
  <c r="BQ52" i="4"/>
  <c r="CK52" i="4"/>
  <c r="CL52" i="4" s="1"/>
  <c r="EB50" i="1" s="1"/>
  <c r="AV52" i="2"/>
  <c r="CF52" i="2"/>
  <c r="CH52" i="2" s="1"/>
  <c r="DX50" i="1" s="1"/>
  <c r="BF52" i="2"/>
  <c r="BP52" i="2"/>
  <c r="BR52" i="2" s="1"/>
  <c r="CZ50" i="1" s="1"/>
  <c r="AR52" i="2"/>
  <c r="CJ52" i="2"/>
  <c r="CL52" i="2"/>
  <c r="ED50" i="1" s="1"/>
  <c r="BT52" i="2"/>
  <c r="BV52" i="2" s="1"/>
  <c r="DF50" i="1" s="1"/>
  <c r="CN52" i="2"/>
  <c r="CP52" i="2" s="1"/>
  <c r="EJ50" i="1" s="1"/>
  <c r="AN52" i="2"/>
  <c r="BX52" i="2"/>
  <c r="BZ52" i="2" s="1"/>
  <c r="DL50" i="1" s="1"/>
  <c r="AF52" i="2"/>
  <c r="BS43" i="5"/>
  <c r="EI41" i="1" s="1"/>
  <c r="BS31" i="5"/>
  <c r="EI29" i="1" s="1"/>
  <c r="BS19" i="5"/>
  <c r="EI17" i="1" s="1"/>
  <c r="BS42" i="5"/>
  <c r="EI40" i="1" s="1"/>
  <c r="BS30" i="5"/>
  <c r="EI28" i="1" s="1"/>
  <c r="BS18" i="5"/>
  <c r="EI16" i="1" s="1"/>
  <c r="CO49" i="4"/>
  <c r="CO25" i="4"/>
  <c r="CP25" i="4" s="1"/>
  <c r="EH23" i="1" s="1"/>
  <c r="CO13" i="4"/>
  <c r="CP13" i="4" s="1"/>
  <c r="EH11" i="1" s="1"/>
  <c r="CP36" i="4"/>
  <c r="EH34" i="1" s="1"/>
  <c r="CO31" i="4"/>
  <c r="CP31" i="4" s="1"/>
  <c r="EH29" i="1" s="1"/>
  <c r="CO19" i="4"/>
  <c r="CP19" i="4" s="1"/>
  <c r="EH17" i="1" s="1"/>
  <c r="CO42" i="4"/>
  <c r="CP42" i="4" s="1"/>
  <c r="EH40" i="1" s="1"/>
  <c r="CP30" i="4"/>
  <c r="EH28" i="1" s="1"/>
  <c r="CO18" i="4"/>
  <c r="CP18" i="4" s="1"/>
  <c r="EH16" i="1" s="1"/>
  <c r="EH9" i="1"/>
  <c r="CO34" i="4"/>
  <c r="CP34" i="4" s="1"/>
  <c r="EH32" i="1" s="1"/>
  <c r="CP49" i="4"/>
  <c r="EH47" i="1" s="1"/>
  <c r="CO24" i="4"/>
  <c r="CP24" i="4" s="1"/>
  <c r="EH22" i="1" s="1"/>
  <c r="CO48" i="4"/>
  <c r="CP48" i="4" s="1"/>
  <c r="EH46" i="1" s="1"/>
  <c r="CO10" i="4"/>
  <c r="CP10" i="4" s="1"/>
  <c r="EH8" i="1" s="1"/>
  <c r="CO22" i="4"/>
  <c r="CP22" i="4" s="1"/>
  <c r="EH20" i="1" s="1"/>
  <c r="CO46" i="4"/>
  <c r="CP46" i="4" s="1"/>
  <c r="EH44" i="1" s="1"/>
  <c r="CP19" i="2"/>
  <c r="EJ17" i="1" s="1"/>
  <c r="CP51" i="2"/>
  <c r="EJ49" i="1" s="1"/>
  <c r="CP27" i="2"/>
  <c r="EJ25" i="1" s="1"/>
  <c r="CP15" i="2"/>
  <c r="EJ13" i="1" s="1"/>
  <c r="CP49" i="2"/>
  <c r="EJ47" i="1" s="1"/>
  <c r="CP25" i="2"/>
  <c r="EJ23" i="1" s="1"/>
  <c r="CP13" i="2"/>
  <c r="EJ11" i="1" s="1"/>
  <c r="CP35" i="2"/>
  <c r="EJ33" i="1" s="1"/>
  <c r="EJ9" i="1"/>
  <c r="CP43" i="2"/>
  <c r="EJ41" i="1" s="1"/>
  <c r="CP31" i="2"/>
  <c r="EJ29" i="1" s="1"/>
  <c r="CP42" i="2"/>
  <c r="EJ40" i="1" s="1"/>
  <c r="CP30" i="2"/>
  <c r="EJ28" i="1" s="1"/>
  <c r="BP49" i="5"/>
  <c r="EC47" i="1" s="1"/>
  <c r="BP25" i="5"/>
  <c r="EC23" i="1" s="1"/>
  <c r="BP13" i="5"/>
  <c r="EC11" i="1" s="1"/>
  <c r="BP48" i="5"/>
  <c r="EC46" i="1" s="1"/>
  <c r="BP36" i="5"/>
  <c r="EC34" i="1" s="1"/>
  <c r="BP24" i="5"/>
  <c r="EC22" i="1" s="1"/>
  <c r="BP12" i="5"/>
  <c r="EC10" i="1" s="1"/>
  <c r="BP43" i="5"/>
  <c r="EC41" i="1" s="1"/>
  <c r="BP31" i="5"/>
  <c r="EC29" i="1" s="1"/>
  <c r="BP19" i="5"/>
  <c r="EC17" i="1" s="1"/>
  <c r="BP42" i="5"/>
  <c r="EC40" i="1" s="1"/>
  <c r="BP30" i="5"/>
  <c r="EC28" i="1" s="1"/>
  <c r="BP18" i="5"/>
  <c r="EC16" i="1" s="1"/>
  <c r="CL40" i="4"/>
  <c r="EB38" i="1" s="1"/>
  <c r="CK23" i="4"/>
  <c r="CL23" i="4" s="1"/>
  <c r="EB21" i="1" s="1"/>
  <c r="CK43" i="4"/>
  <c r="CL43" i="4" s="1"/>
  <c r="EB41" i="1" s="1"/>
  <c r="CK31" i="4"/>
  <c r="CL31" i="4" s="1"/>
  <c r="EB29" i="1" s="1"/>
  <c r="CK19" i="4"/>
  <c r="CL19" i="4" s="1"/>
  <c r="EB17" i="1" s="1"/>
  <c r="CK30" i="4"/>
  <c r="CL30" i="4" s="1"/>
  <c r="EB28" i="1" s="1"/>
  <c r="CK18" i="4"/>
  <c r="CL18" i="4"/>
  <c r="EB16" i="1" s="1"/>
  <c r="CK41" i="4"/>
  <c r="CL41" i="4" s="1"/>
  <c r="EB39" i="1" s="1"/>
  <c r="CK26" i="4"/>
  <c r="CL26" i="4" s="1"/>
  <c r="EB24" i="1" s="1"/>
  <c r="CK42" i="4"/>
  <c r="CL42" i="4" s="1"/>
  <c r="EB40" i="1" s="1"/>
  <c r="CK14" i="4"/>
  <c r="CL14" i="4" s="1"/>
  <c r="EB12" i="1" s="1"/>
  <c r="CL43" i="2"/>
  <c r="ED41" i="1" s="1"/>
  <c r="CL31" i="2"/>
  <c r="ED29" i="1" s="1"/>
  <c r="CL19" i="2"/>
  <c r="ED17" i="1" s="1"/>
  <c r="CL42" i="2"/>
  <c r="ED40" i="1" s="1"/>
  <c r="CL30" i="2"/>
  <c r="ED28" i="1" s="1"/>
  <c r="CL18" i="2"/>
  <c r="ED16" i="1" s="1"/>
  <c r="CL41" i="2"/>
  <c r="ED39" i="1" s="1"/>
  <c r="CL17" i="2"/>
  <c r="ED15" i="1" s="1"/>
  <c r="CL16" i="2"/>
  <c r="ED14" i="1" s="1"/>
  <c r="CL15" i="2"/>
  <c r="ED13" i="1" s="1"/>
  <c r="BM33" i="5"/>
  <c r="DW31" i="1" s="1"/>
  <c r="BM43" i="5"/>
  <c r="DW41" i="1" s="1"/>
  <c r="BM19" i="5"/>
  <c r="DW17" i="1" s="1"/>
  <c r="BM30" i="5"/>
  <c r="DW28" i="1" s="1"/>
  <c r="BM18" i="5"/>
  <c r="DW16" i="1" s="1"/>
  <c r="CG43" i="4"/>
  <c r="CH43" i="4" s="1"/>
  <c r="DV41" i="1" s="1"/>
  <c r="CG30" i="4"/>
  <c r="CH30" i="4" s="1"/>
  <c r="DV28" i="1" s="1"/>
  <c r="CG52" i="4"/>
  <c r="CH52" i="4" s="1"/>
  <c r="DV50" i="1" s="1"/>
  <c r="CG31" i="4"/>
  <c r="CH31" i="4" s="1"/>
  <c r="DV29" i="1" s="1"/>
  <c r="CG38" i="4"/>
  <c r="CH38" i="4" s="1"/>
  <c r="DV36" i="1" s="1"/>
  <c r="CG26" i="4"/>
  <c r="CH26" i="4" s="1"/>
  <c r="DV24" i="1" s="1"/>
  <c r="CH23" i="2"/>
  <c r="DX21" i="1" s="1"/>
  <c r="CH31" i="2"/>
  <c r="DX29" i="1" s="1"/>
  <c r="CH30" i="2"/>
  <c r="DX28" i="1" s="1"/>
  <c r="CH18" i="2"/>
  <c r="DX16" i="1" s="1"/>
  <c r="CH16" i="2"/>
  <c r="DX14" i="1" s="1"/>
  <c r="CH39" i="2"/>
  <c r="DX37" i="1" s="1"/>
  <c r="CH27" i="2"/>
  <c r="DX25" i="1" s="1"/>
  <c r="BV46" i="2"/>
  <c r="DF44" i="1" s="1"/>
  <c r="BV41" i="2"/>
  <c r="DF39" i="1" s="1"/>
  <c r="BV17" i="2"/>
  <c r="DF15" i="1" s="1"/>
  <c r="BV40" i="2"/>
  <c r="DF38" i="1" s="1"/>
  <c r="BV16" i="2"/>
  <c r="DF14" i="1" s="1"/>
  <c r="BV38" i="2"/>
  <c r="DF36" i="1" s="1"/>
  <c r="BV49" i="2"/>
  <c r="DF47" i="1" s="1"/>
  <c r="BV25" i="2"/>
  <c r="DF23" i="1" s="1"/>
  <c r="BV13" i="2"/>
  <c r="BV43" i="2"/>
  <c r="DF41" i="1" s="1"/>
  <c r="BV31" i="2"/>
  <c r="DF29" i="1" s="1"/>
  <c r="BV19" i="2"/>
  <c r="DF17" i="1" s="1"/>
  <c r="BV42" i="2"/>
  <c r="DF40" i="1" s="1"/>
  <c r="BV30" i="2"/>
  <c r="DF28" i="1" s="1"/>
  <c r="BV18" i="2"/>
  <c r="DF16" i="1" s="1"/>
  <c r="BU49" i="4"/>
  <c r="BV49" i="4" s="1"/>
  <c r="DD47" i="1" s="1"/>
  <c r="BU13" i="4"/>
  <c r="BV13" i="4" s="1"/>
  <c r="BV12" i="4"/>
  <c r="DD10" i="1" s="1"/>
  <c r="BU43" i="4"/>
  <c r="BV43" i="4" s="1"/>
  <c r="DD41" i="1" s="1"/>
  <c r="BU31" i="4"/>
  <c r="BV31" i="4" s="1"/>
  <c r="DD29" i="1" s="1"/>
  <c r="BU19" i="4"/>
  <c r="BV19" i="4" s="1"/>
  <c r="DD17" i="1" s="1"/>
  <c r="BU30" i="4"/>
  <c r="BV30" i="4" s="1"/>
  <c r="DD28" i="1" s="1"/>
  <c r="BU18" i="4"/>
  <c r="BV18" i="4" s="1"/>
  <c r="DD16" i="1" s="1"/>
  <c r="BV51" i="4"/>
  <c r="DD49" i="1" s="1"/>
  <c r="BU25" i="4"/>
  <c r="BV25" i="4" s="1"/>
  <c r="DD23" i="1" s="1"/>
  <c r="BU42" i="4"/>
  <c r="BV42" i="4" s="1"/>
  <c r="DD40" i="1" s="1"/>
  <c r="BU51" i="4"/>
  <c r="BU52" i="4"/>
  <c r="BV52" i="4" s="1"/>
  <c r="DD50" i="1" s="1"/>
  <c r="BD43" i="5"/>
  <c r="DE41" i="1" s="1"/>
  <c r="BD31" i="5"/>
  <c r="DE29" i="1" s="1"/>
  <c r="BD19" i="5"/>
  <c r="DE17" i="1" s="1"/>
  <c r="BG43" i="5"/>
  <c r="DK41" i="1" s="1"/>
  <c r="BG31" i="5"/>
  <c r="DK29" i="1" s="1"/>
  <c r="BG19" i="5"/>
  <c r="DK17" i="1" s="1"/>
  <c r="BG42" i="5"/>
  <c r="DK40" i="1" s="1"/>
  <c r="BG30" i="5"/>
  <c r="DK28" i="1" s="1"/>
  <c r="BG18" i="5"/>
  <c r="DK16" i="1" s="1"/>
  <c r="BY43" i="4"/>
  <c r="BZ43" i="4" s="1"/>
  <c r="DJ41" i="1" s="1"/>
  <c r="BY19" i="4"/>
  <c r="BZ19" i="4" s="1"/>
  <c r="DJ17" i="1" s="1"/>
  <c r="BY29" i="4"/>
  <c r="BZ29" i="4" s="1"/>
  <c r="BY52" i="4"/>
  <c r="BZ52" i="4" s="1"/>
  <c r="DJ50" i="1" s="1"/>
  <c r="BY16" i="4"/>
  <c r="BZ16" i="4" s="1"/>
  <c r="DJ14" i="1" s="1"/>
  <c r="BY17" i="4"/>
  <c r="BZ17" i="4" s="1"/>
  <c r="DJ15" i="1" s="1"/>
  <c r="BY31" i="4"/>
  <c r="BZ31" i="4" s="1"/>
  <c r="DJ29" i="1" s="1"/>
  <c r="BZ42" i="2"/>
  <c r="DL40" i="1" s="1"/>
  <c r="BZ30" i="2"/>
  <c r="DL28" i="1" s="1"/>
  <c r="BZ18" i="2"/>
  <c r="DL16" i="1" s="1"/>
  <c r="BZ38" i="2"/>
  <c r="DL36" i="1" s="1"/>
  <c r="BZ14" i="2"/>
  <c r="DL12" i="1" s="1"/>
  <c r="BZ43" i="2"/>
  <c r="DL41" i="1" s="1"/>
  <c r="BZ31" i="2"/>
  <c r="DL29" i="1" s="1"/>
  <c r="BZ19" i="2"/>
  <c r="DL17" i="1" s="1"/>
  <c r="BJ43" i="5"/>
  <c r="DQ41" i="1" s="1"/>
  <c r="BJ31" i="5"/>
  <c r="DQ29" i="1" s="1"/>
  <c r="BJ19" i="5"/>
  <c r="DQ17" i="1" s="1"/>
  <c r="CD17" i="4"/>
  <c r="DP15" i="1" s="1"/>
  <c r="CD52" i="4"/>
  <c r="DP50" i="1" s="1"/>
  <c r="CD15" i="4"/>
  <c r="DP13" i="1" s="1"/>
  <c r="CD36" i="4"/>
  <c r="CD10" i="4"/>
  <c r="DP8" i="1" s="1"/>
  <c r="CC45" i="4"/>
  <c r="CD45" i="4" s="1"/>
  <c r="DP43" i="1" s="1"/>
  <c r="CC31" i="4"/>
  <c r="CD31" i="4" s="1"/>
  <c r="DP29" i="1" s="1"/>
  <c r="CC30" i="4"/>
  <c r="CD30" i="4" s="1"/>
  <c r="DP28" i="1" s="1"/>
  <c r="CC24" i="4"/>
  <c r="CD24" i="4" s="1"/>
  <c r="DP22" i="1" s="1"/>
  <c r="CC48" i="4"/>
  <c r="CD48" i="4" s="1"/>
  <c r="DP46" i="1" s="1"/>
  <c r="CC18" i="4"/>
  <c r="CD18" i="4" s="1"/>
  <c r="DP16" i="1" s="1"/>
  <c r="CC34" i="4"/>
  <c r="CD34" i="4" s="1"/>
  <c r="DP32" i="1" s="1"/>
  <c r="CC41" i="4"/>
  <c r="CD41" i="4" s="1"/>
  <c r="DP39" i="1" s="1"/>
  <c r="CD43" i="2"/>
  <c r="DR41" i="1" s="1"/>
  <c r="CD31" i="2"/>
  <c r="DR29" i="1" s="1"/>
  <c r="CD19" i="2"/>
  <c r="DR17" i="1" s="1"/>
  <c r="CD40" i="2"/>
  <c r="DR38" i="1" s="1"/>
  <c r="CD16" i="2"/>
  <c r="DR14" i="1" s="1"/>
  <c r="CD42" i="2"/>
  <c r="DR40" i="1" s="1"/>
  <c r="CD30" i="2"/>
  <c r="DR28" i="1" s="1"/>
  <c r="CD18" i="2"/>
  <c r="DR16" i="1" s="1"/>
  <c r="BA43" i="5"/>
  <c r="CY41" i="1" s="1"/>
  <c r="BA31" i="5"/>
  <c r="CY29" i="1" s="1"/>
  <c r="BA19" i="5"/>
  <c r="CY17" i="1" s="1"/>
  <c r="BA42" i="5"/>
  <c r="CY40" i="1" s="1"/>
  <c r="BA30" i="5"/>
  <c r="CY28" i="1" s="1"/>
  <c r="BQ29" i="4"/>
  <c r="BR29" i="4" s="1"/>
  <c r="BQ17" i="4"/>
  <c r="BR17" i="4" s="1"/>
  <c r="CX15" i="1" s="1"/>
  <c r="BR52" i="4"/>
  <c r="CX50" i="1" s="1"/>
  <c r="BQ36" i="4"/>
  <c r="BR36" i="4" s="1"/>
  <c r="BQ43" i="4"/>
  <c r="BR43" i="4" s="1"/>
  <c r="CX41" i="1" s="1"/>
  <c r="BQ31" i="4"/>
  <c r="BR31" i="4" s="1"/>
  <c r="CX29" i="1" s="1"/>
  <c r="BQ19" i="4"/>
  <c r="BR19" i="4" s="1"/>
  <c r="CX17" i="1" s="1"/>
  <c r="BR42" i="4"/>
  <c r="CX40" i="1" s="1"/>
  <c r="BQ30" i="4"/>
  <c r="BR30" i="4" s="1"/>
  <c r="CX28" i="1" s="1"/>
  <c r="BQ18" i="4"/>
  <c r="BR18" i="4" s="1"/>
  <c r="CX16" i="1" s="1"/>
  <c r="BQ16" i="4"/>
  <c r="BR16" i="4" s="1"/>
  <c r="CX14" i="1" s="1"/>
  <c r="BQ24" i="4"/>
  <c r="BR24" i="4" s="1"/>
  <c r="CX22" i="1" s="1"/>
  <c r="BQ40" i="4"/>
  <c r="BR40" i="4" s="1"/>
  <c r="CX38" i="1" s="1"/>
  <c r="BR43" i="2"/>
  <c r="CZ41" i="1" s="1"/>
  <c r="BR19" i="2"/>
  <c r="CZ17" i="1" s="1"/>
  <c r="BR40" i="2"/>
  <c r="CZ38" i="1" s="1"/>
  <c r="BR16" i="2"/>
  <c r="CZ14" i="1" s="1"/>
  <c r="AR49" i="5"/>
  <c r="CG47" i="1" s="1"/>
  <c r="AR16" i="5"/>
  <c r="CG14" i="1" s="1"/>
  <c r="CH45" i="1"/>
  <c r="BF44" i="2"/>
  <c r="CH42" i="1" s="1"/>
  <c r="BF32" i="2"/>
  <c r="CH30" i="1" s="1"/>
  <c r="BF20" i="2"/>
  <c r="CH18" i="1" s="1"/>
  <c r="BF8" i="2"/>
  <c r="CH6" i="1" s="1"/>
  <c r="BF34" i="2"/>
  <c r="CH32" i="1" s="1"/>
  <c r="AR42" i="5"/>
  <c r="CG40" i="1" s="1"/>
  <c r="BF45" i="2"/>
  <c r="CH43" i="1" s="1"/>
  <c r="BF33" i="2"/>
  <c r="CH31" i="1" s="1"/>
  <c r="BF21" i="2"/>
  <c r="BF9" i="2"/>
  <c r="CH7" i="1" s="1"/>
  <c r="BE52" i="4"/>
  <c r="BF52" i="4" s="1"/>
  <c r="CF26" i="1"/>
  <c r="BE16" i="4"/>
  <c r="BF16" i="4" s="1"/>
  <c r="CF14" i="1" s="1"/>
  <c r="AR10" i="5"/>
  <c r="CG8" i="1" s="1"/>
  <c r="BE50" i="4"/>
  <c r="BF50" i="4" s="1"/>
  <c r="BE38" i="4"/>
  <c r="BF38" i="4" s="1"/>
  <c r="CF36" i="1" s="1"/>
  <c r="AR15" i="5"/>
  <c r="CG13" i="1" s="1"/>
  <c r="AR52" i="5"/>
  <c r="CH35" i="1"/>
  <c r="AR41" i="5"/>
  <c r="CG39" i="1" s="1"/>
  <c r="AR29" i="5"/>
  <c r="AR17" i="5"/>
  <c r="CG15" i="1" s="1"/>
  <c r="AR40" i="5"/>
  <c r="CG38" i="1" s="1"/>
  <c r="CG26" i="1"/>
  <c r="BC30" i="4"/>
  <c r="CF45" i="1"/>
  <c r="BC51" i="4"/>
  <c r="BE51" i="4" s="1"/>
  <c r="BF51" i="4" s="1"/>
  <c r="CF49" i="1" s="1"/>
  <c r="AQ33" i="5"/>
  <c r="AR33" i="5" s="1"/>
  <c r="CG31" i="1" s="1"/>
  <c r="AQ27" i="5"/>
  <c r="AR27" i="5" s="1"/>
  <c r="CG25" i="1" s="1"/>
  <c r="AQ48" i="5"/>
  <c r="AR48" i="5" s="1"/>
  <c r="CG46" i="1" s="1"/>
  <c r="AQ39" i="5"/>
  <c r="AR39" i="5" s="1"/>
  <c r="CG37" i="1" s="1"/>
  <c r="BE40" i="4"/>
  <c r="BF40" i="4" s="1"/>
  <c r="CF38" i="1" s="1"/>
  <c r="AR14" i="5"/>
  <c r="CG12" i="1" s="1"/>
  <c r="AQ12" i="5"/>
  <c r="AR12" i="5" s="1"/>
  <c r="CG10" i="1" s="1"/>
  <c r="AR18" i="5"/>
  <c r="CG16" i="1" s="1"/>
  <c r="BC8" i="4"/>
  <c r="BE8" i="4" s="1"/>
  <c r="BF8" i="4" s="1"/>
  <c r="CF6" i="1" s="1"/>
  <c r="BC9" i="4"/>
  <c r="BE9" i="4" s="1"/>
  <c r="BF9" i="4" s="1"/>
  <c r="CF7" i="1" s="1"/>
  <c r="AQ51" i="5"/>
  <c r="AR51" i="5" s="1"/>
  <c r="CG49" i="1" s="1"/>
  <c r="BF46" i="2"/>
  <c r="CH44" i="1" s="1"/>
  <c r="BF22" i="2"/>
  <c r="CH20" i="1" s="1"/>
  <c r="BF10" i="2"/>
  <c r="CH8" i="1" s="1"/>
  <c r="AR30" i="5"/>
  <c r="CG28" i="1" s="1"/>
  <c r="AQ25" i="5"/>
  <c r="AR25" i="5" s="1"/>
  <c r="CG23" i="1" s="1"/>
  <c r="BC27" i="4"/>
  <c r="BE27" i="4" s="1"/>
  <c r="BF27" i="4" s="1"/>
  <c r="CF25" i="1" s="1"/>
  <c r="CG45" i="1"/>
  <c r="BC33" i="4"/>
  <c r="BE33" i="4" s="1"/>
  <c r="BF33" i="4" s="1"/>
  <c r="CF31" i="1" s="1"/>
  <c r="AQ22" i="5"/>
  <c r="AR22" i="5" s="1"/>
  <c r="CG20" i="1" s="1"/>
  <c r="AR50" i="5"/>
  <c r="AR38" i="5"/>
  <c r="CG36" i="1" s="1"/>
  <c r="AR36" i="5"/>
  <c r="AR24" i="5"/>
  <c r="CG22" i="1" s="1"/>
  <c r="BF39" i="2"/>
  <c r="CH37" i="1" s="1"/>
  <c r="BF15" i="2"/>
  <c r="CH13" i="1" s="1"/>
  <c r="BE39" i="4"/>
  <c r="BF39" i="4" s="1"/>
  <c r="CF37" i="1" s="1"/>
  <c r="BE15" i="4"/>
  <c r="BF15" i="4" s="1"/>
  <c r="CF13" i="1" s="1"/>
  <c r="W51" i="5"/>
  <c r="AC50" i="5"/>
  <c r="Q51" i="5"/>
  <c r="H51" i="5"/>
  <c r="AO51" i="5"/>
  <c r="AF50" i="5"/>
  <c r="AU51" i="5"/>
  <c r="CM49" i="1" s="1"/>
  <c r="CM48" i="1"/>
  <c r="Q50" i="4"/>
  <c r="R50" i="4" s="1"/>
  <c r="BB50" i="4"/>
  <c r="AS51" i="4"/>
  <c r="AT51" i="4" s="1"/>
  <c r="AK51" i="4"/>
  <c r="AL51" i="4" s="1"/>
  <c r="CR48" i="1"/>
  <c r="AW50" i="4"/>
  <c r="AX50" i="4" s="1"/>
  <c r="U51" i="4"/>
  <c r="V51" i="4" s="1"/>
  <c r="AG51" i="4"/>
  <c r="AH51" i="4" s="1"/>
  <c r="BI51" i="4"/>
  <c r="BJ51" i="4" s="1"/>
  <c r="CL49" i="1" s="1"/>
  <c r="AC50" i="4"/>
  <c r="AD50" i="4" s="1"/>
  <c r="BJ51" i="2"/>
  <c r="CN49" i="1" s="1"/>
  <c r="CT48" i="1"/>
  <c r="AR51" i="2"/>
  <c r="AT51" i="2" s="1"/>
  <c r="AV51" i="2"/>
  <c r="AX51" i="2" s="1"/>
  <c r="AZ51" i="2"/>
  <c r="BB51" i="2" s="1"/>
  <c r="AB51" i="2"/>
  <c r="AN51" i="2"/>
  <c r="AR50" i="2"/>
  <c r="AT50" i="2" s="1"/>
  <c r="AV50" i="2"/>
  <c r="AX50" i="2" s="1"/>
  <c r="BB50" i="2"/>
  <c r="J50" i="2"/>
  <c r="AX43" i="5"/>
  <c r="CS41" i="1" s="1"/>
  <c r="AX31" i="5"/>
  <c r="CS29" i="1" s="1"/>
  <c r="AX19" i="5"/>
  <c r="CS17" i="1" s="1"/>
  <c r="AX42" i="5"/>
  <c r="CS40" i="1" s="1"/>
  <c r="AX30" i="5"/>
  <c r="CS28" i="1" s="1"/>
  <c r="AX18" i="5"/>
  <c r="CS16" i="1" s="1"/>
  <c r="BM41" i="4"/>
  <c r="BN41" i="4" s="1"/>
  <c r="CR39" i="1" s="1"/>
  <c r="BN34" i="4"/>
  <c r="CR32" i="1" s="1"/>
  <c r="BM43" i="4"/>
  <c r="BN43" i="4" s="1"/>
  <c r="CR41" i="1" s="1"/>
  <c r="BN18" i="4"/>
  <c r="CR16" i="1" s="1"/>
  <c r="BM31" i="4"/>
  <c r="BN31" i="4" s="1"/>
  <c r="CR29" i="1" s="1"/>
  <c r="BM19" i="4"/>
  <c r="BN19" i="4" s="1"/>
  <c r="CR17" i="1" s="1"/>
  <c r="BM40" i="4"/>
  <c r="BN40" i="4" s="1"/>
  <c r="CR38" i="1" s="1"/>
  <c r="BM42" i="4"/>
  <c r="BN42" i="4" s="1"/>
  <c r="CR40" i="1" s="1"/>
  <c r="BM16" i="4"/>
  <c r="BN16" i="4" s="1"/>
  <c r="CR14" i="1" s="1"/>
  <c r="BM23" i="4"/>
  <c r="BN23" i="4" s="1"/>
  <c r="CR21" i="1" s="1"/>
  <c r="BM30" i="4"/>
  <c r="BN30" i="4" s="1"/>
  <c r="CR28" i="1" s="1"/>
  <c r="BN36" i="4"/>
  <c r="BM52" i="4"/>
  <c r="BN52" i="4" s="1"/>
  <c r="CR50" i="1" s="1"/>
  <c r="BM29" i="4"/>
  <c r="BN29" i="4" s="1"/>
  <c r="BN43" i="2"/>
  <c r="CT41" i="1" s="1"/>
  <c r="BN31" i="2"/>
  <c r="CT29" i="1" s="1"/>
  <c r="BN19" i="2"/>
  <c r="CT17" i="1" s="1"/>
  <c r="BN42" i="2"/>
  <c r="CT40" i="1" s="1"/>
  <c r="BN30" i="2"/>
  <c r="CT28" i="1" s="1"/>
  <c r="BN41" i="2"/>
  <c r="CT39" i="1" s="1"/>
  <c r="BN29" i="2"/>
  <c r="BN17" i="2"/>
  <c r="CT15" i="1" s="1"/>
  <c r="BN51" i="2"/>
  <c r="CT49" i="1" s="1"/>
  <c r="BN39" i="2"/>
  <c r="CT37" i="1" s="1"/>
  <c r="BN27" i="2"/>
  <c r="CT25" i="1" s="1"/>
  <c r="BN15" i="2"/>
  <c r="CT13" i="1" s="1"/>
  <c r="AU43" i="5"/>
  <c r="CM41" i="1" s="1"/>
  <c r="AU31" i="5"/>
  <c r="CM29" i="1" s="1"/>
  <c r="AU19" i="5"/>
  <c r="CM17" i="1" s="1"/>
  <c r="AU30" i="5"/>
  <c r="CM28" i="1" s="1"/>
  <c r="BJ52" i="4"/>
  <c r="CL50" i="1" s="1"/>
  <c r="BI43" i="4"/>
  <c r="BJ43" i="4" s="1"/>
  <c r="CL41" i="1" s="1"/>
  <c r="BI31" i="4"/>
  <c r="BJ31" i="4" s="1"/>
  <c r="CL29" i="1" s="1"/>
  <c r="BI19" i="4"/>
  <c r="BJ19" i="4" s="1"/>
  <c r="CL17" i="1" s="1"/>
  <c r="BI42" i="4"/>
  <c r="BJ42" i="4" s="1"/>
  <c r="CL40" i="1" s="1"/>
  <c r="BI30" i="4"/>
  <c r="BJ30" i="4" s="1"/>
  <c r="CL28" i="1" s="1"/>
  <c r="BI18" i="4"/>
  <c r="BJ18" i="4" s="1"/>
  <c r="CL16" i="1" s="1"/>
  <c r="BI15" i="4"/>
  <c r="BJ15" i="4" s="1"/>
  <c r="CL13" i="1" s="1"/>
  <c r="BI39" i="4"/>
  <c r="BJ39" i="4" s="1"/>
  <c r="CL37" i="1" s="1"/>
  <c r="BI16" i="4"/>
  <c r="BJ16" i="4" s="1"/>
  <c r="CL14" i="1" s="1"/>
  <c r="BI25" i="4"/>
  <c r="BJ25" i="4" s="1"/>
  <c r="CL23" i="1" s="1"/>
  <c r="BI40" i="4"/>
  <c r="BJ40" i="4" s="1"/>
  <c r="CL38" i="1" s="1"/>
  <c r="BJ42" i="2"/>
  <c r="CN40" i="1" s="1"/>
  <c r="BJ30" i="2"/>
  <c r="CN28" i="1" s="1"/>
  <c r="BJ18" i="2"/>
  <c r="CN16" i="1" s="1"/>
  <c r="BJ41" i="2"/>
  <c r="CN39" i="1" s="1"/>
  <c r="BJ29" i="2"/>
  <c r="BJ17" i="2"/>
  <c r="CN15" i="1" s="1"/>
  <c r="CN48" i="1"/>
  <c r="BJ38" i="2"/>
  <c r="CN36" i="1" s="1"/>
  <c r="BJ14" i="2"/>
  <c r="CN12" i="1" s="1"/>
  <c r="BJ43" i="2"/>
  <c r="CN41" i="1" s="1"/>
  <c r="BJ31" i="2"/>
  <c r="CN29" i="1" s="1"/>
  <c r="BJ19" i="2"/>
  <c r="CN17" i="1" s="1"/>
  <c r="AR43" i="5"/>
  <c r="CG41" i="1" s="1"/>
  <c r="AR31" i="5"/>
  <c r="CG29" i="1" s="1"/>
  <c r="AR19" i="5"/>
  <c r="CG17" i="1" s="1"/>
  <c r="BE43" i="4"/>
  <c r="BF43" i="4" s="1"/>
  <c r="CF41" i="1" s="1"/>
  <c r="BE31" i="4"/>
  <c r="BF31" i="4" s="1"/>
  <c r="CF29" i="1" s="1"/>
  <c r="BE19" i="4"/>
  <c r="BF19" i="4" s="1"/>
  <c r="CF17" i="1" s="1"/>
  <c r="BE42" i="4"/>
  <c r="BF42" i="4" s="1"/>
  <c r="CF40" i="1" s="1"/>
  <c r="BE29" i="4"/>
  <c r="BF29" i="4" s="1"/>
  <c r="BE30" i="4"/>
  <c r="BF30" i="4" s="1"/>
  <c r="CF28" i="1" s="1"/>
  <c r="BE17" i="4"/>
  <c r="BF17" i="4" s="1"/>
  <c r="CF15" i="1" s="1"/>
  <c r="BF42" i="2"/>
  <c r="CH40" i="1" s="1"/>
  <c r="BF7" i="2"/>
  <c r="CH5" i="1" s="1"/>
  <c r="BF41" i="2"/>
  <c r="CH39" i="1" s="1"/>
  <c r="BF29" i="2"/>
  <c r="BF17" i="2"/>
  <c r="CH15" i="1" s="1"/>
  <c r="AO52" i="5"/>
  <c r="AO40" i="5"/>
  <c r="CA38" i="1" s="1"/>
  <c r="AO16" i="5"/>
  <c r="CA14" i="1" s="1"/>
  <c r="BB41" i="4"/>
  <c r="BZ39" i="1" s="1"/>
  <c r="BA17" i="4"/>
  <c r="BB17" i="4" s="1"/>
  <c r="BZ15" i="1" s="1"/>
  <c r="BA52" i="4"/>
  <c r="BB52" i="4" s="1"/>
  <c r="BA40" i="4"/>
  <c r="BB40" i="4" s="1"/>
  <c r="BZ38" i="1" s="1"/>
  <c r="BA23" i="4"/>
  <c r="BB23" i="4" s="1"/>
  <c r="BZ21" i="1" s="1"/>
  <c r="BB43" i="4"/>
  <c r="BZ41" i="1" s="1"/>
  <c r="BA29" i="4"/>
  <c r="BB29" i="4" s="1"/>
  <c r="BB42" i="4"/>
  <c r="BZ40" i="1" s="1"/>
  <c r="BA16" i="4"/>
  <c r="BB16" i="4" s="1"/>
  <c r="BZ14" i="1" s="1"/>
  <c r="BA30" i="4"/>
  <c r="BB30" i="4" s="1"/>
  <c r="BZ28" i="1" s="1"/>
  <c r="BA31" i="4"/>
  <c r="BB31" i="4" s="1"/>
  <c r="BZ29" i="1" s="1"/>
  <c r="BA38" i="4"/>
  <c r="BB38" i="4" s="1"/>
  <c r="BZ36" i="1" s="1"/>
  <c r="BA18" i="4"/>
  <c r="BB18" i="4" s="1"/>
  <c r="BZ16" i="1" s="1"/>
  <c r="BA25" i="4"/>
  <c r="BB25" i="4" s="1"/>
  <c r="BZ23" i="1" s="1"/>
  <c r="BB41" i="2"/>
  <c r="CB39" i="1" s="1"/>
  <c r="BB29" i="2"/>
  <c r="BB17" i="2"/>
  <c r="CB15" i="1" s="1"/>
  <c r="BB40" i="2"/>
  <c r="CB38" i="1" s="1"/>
  <c r="BB16" i="2"/>
  <c r="CB14" i="1" s="1"/>
  <c r="BB49" i="2"/>
  <c r="CB47" i="1" s="1"/>
  <c r="BB25" i="2"/>
  <c r="CB23" i="1" s="1"/>
  <c r="BB39" i="2"/>
  <c r="CB37" i="1" s="1"/>
  <c r="BB27" i="2"/>
  <c r="CB25" i="1" s="1"/>
  <c r="BB15" i="2"/>
  <c r="CB13" i="1" s="1"/>
  <c r="AL16" i="5"/>
  <c r="BU14" i="1" s="1"/>
  <c r="AX27" i="4"/>
  <c r="BT25" i="1" s="1"/>
  <c r="AW43" i="4"/>
  <c r="AX43" i="4" s="1"/>
  <c r="BT41" i="1" s="1"/>
  <c r="AW42" i="4"/>
  <c r="AX42" i="4" s="1"/>
  <c r="BT40" i="1" s="1"/>
  <c r="AW30" i="4"/>
  <c r="AX30" i="4" s="1"/>
  <c r="BT28" i="1" s="1"/>
  <c r="AX18" i="4"/>
  <c r="BT16" i="1" s="1"/>
  <c r="AW19" i="4"/>
  <c r="AX19" i="4" s="1"/>
  <c r="BT17" i="1" s="1"/>
  <c r="AW15" i="4"/>
  <c r="AX15" i="4" s="1"/>
  <c r="BT13" i="1" s="1"/>
  <c r="AW38" i="4"/>
  <c r="AX38" i="4" s="1"/>
  <c r="BT36" i="1" s="1"/>
  <c r="AX52" i="4"/>
  <c r="AX14" i="4"/>
  <c r="BT12" i="1" s="1"/>
  <c r="AW16" i="4"/>
  <c r="AX16" i="4" s="1"/>
  <c r="BT14" i="1" s="1"/>
  <c r="AW31" i="4"/>
  <c r="AX31" i="4" s="1"/>
  <c r="BT29" i="1" s="1"/>
  <c r="AW51" i="4"/>
  <c r="AX51" i="4" s="1"/>
  <c r="AX12" i="2"/>
  <c r="BV10" i="1" s="1"/>
  <c r="AX43" i="2"/>
  <c r="BV41" i="1" s="1"/>
  <c r="AX19" i="2"/>
  <c r="BV17" i="1" s="1"/>
  <c r="AX31" i="2"/>
  <c r="BV29" i="1" s="1"/>
  <c r="AX18" i="2"/>
  <c r="BV16" i="1" s="1"/>
  <c r="AX42" i="2"/>
  <c r="BV40" i="1" s="1"/>
  <c r="AX30" i="2"/>
  <c r="BV28" i="1" s="1"/>
  <c r="AX16" i="2"/>
  <c r="BV14" i="1" s="1"/>
  <c r="AX40" i="2"/>
  <c r="BV38" i="1" s="1"/>
  <c r="AX15" i="2"/>
  <c r="BV13" i="1" s="1"/>
  <c r="AX52" i="2"/>
  <c r="AX39" i="2"/>
  <c r="BV37" i="1" s="1"/>
  <c r="AX27" i="2"/>
  <c r="BV25" i="1" s="1"/>
  <c r="AI43" i="5"/>
  <c r="BO41" i="1" s="1"/>
  <c r="AI31" i="5"/>
  <c r="BO29" i="1" s="1"/>
  <c r="AI19" i="5"/>
  <c r="BO17" i="1" s="1"/>
  <c r="AI42" i="5"/>
  <c r="BO40" i="1" s="1"/>
  <c r="AI30" i="5"/>
  <c r="BO28" i="1" s="1"/>
  <c r="AI18" i="5"/>
  <c r="BO16" i="1" s="1"/>
  <c r="AS48" i="4"/>
  <c r="AT48" i="4" s="1"/>
  <c r="BN46" i="1" s="1"/>
  <c r="AT12" i="4"/>
  <c r="BN10" i="1" s="1"/>
  <c r="AS43" i="4"/>
  <c r="AT43" i="4" s="1"/>
  <c r="BN41" i="1" s="1"/>
  <c r="AS31" i="4"/>
  <c r="AT31" i="4" s="1"/>
  <c r="BN29" i="1" s="1"/>
  <c r="AS19" i="4"/>
  <c r="AT19" i="4" s="1"/>
  <c r="BN17" i="1" s="1"/>
  <c r="AS30" i="4"/>
  <c r="AT30" i="4" s="1"/>
  <c r="BN28" i="1" s="1"/>
  <c r="AS18" i="4"/>
  <c r="AT18" i="4"/>
  <c r="BN16" i="1" s="1"/>
  <c r="AT41" i="4"/>
  <c r="BN39" i="1" s="1"/>
  <c r="AS42" i="4"/>
  <c r="AT42" i="4" s="1"/>
  <c r="BN40" i="1" s="1"/>
  <c r="AS36" i="4"/>
  <c r="AT36" i="4" s="1"/>
  <c r="AS29" i="4"/>
  <c r="AT29" i="4" s="1"/>
  <c r="BN27" i="1" s="1"/>
  <c r="AS52" i="4"/>
  <c r="AT52" i="4" s="1"/>
  <c r="AT12" i="2"/>
  <c r="BP10" i="1" s="1"/>
  <c r="AL12" i="2"/>
  <c r="BD10" i="1" s="1"/>
  <c r="AT13" i="2"/>
  <c r="AT25" i="2"/>
  <c r="BP23" i="1" s="1"/>
  <c r="AT49" i="2"/>
  <c r="BP47" i="1" s="1"/>
  <c r="AT40" i="2"/>
  <c r="BP38" i="1" s="1"/>
  <c r="AT15" i="2"/>
  <c r="BP13" i="1" s="1"/>
  <c r="AT31" i="2"/>
  <c r="BP29" i="1" s="1"/>
  <c r="AT19" i="2"/>
  <c r="BP17" i="1" s="1"/>
  <c r="AT39" i="2"/>
  <c r="BP37" i="1" s="1"/>
  <c r="AT27" i="2"/>
  <c r="BP25" i="1" s="1"/>
  <c r="AT52" i="2"/>
  <c r="AT18" i="2"/>
  <c r="BP16" i="1" s="1"/>
  <c r="AT42" i="2"/>
  <c r="BP40" i="1" s="1"/>
  <c r="AT30" i="2"/>
  <c r="BP28" i="1" s="1"/>
  <c r="AT16" i="2"/>
  <c r="BP14" i="1" s="1"/>
  <c r="AF52" i="5"/>
  <c r="AF40" i="5"/>
  <c r="BI38" i="1" s="1"/>
  <c r="AF16" i="5"/>
  <c r="BI14" i="1" s="1"/>
  <c r="AF51" i="5"/>
  <c r="AF39" i="5"/>
  <c r="BI37" i="1" s="1"/>
  <c r="AF27" i="5"/>
  <c r="BI25" i="1" s="1"/>
  <c r="AF15" i="5"/>
  <c r="BI13" i="1" s="1"/>
  <c r="AF43" i="5"/>
  <c r="BI41" i="1" s="1"/>
  <c r="AF31" i="5"/>
  <c r="BI29" i="1" s="1"/>
  <c r="AF19" i="5"/>
  <c r="BI17" i="1" s="1"/>
  <c r="AO19" i="4"/>
  <c r="AP19" i="4" s="1"/>
  <c r="BH17" i="1" s="1"/>
  <c r="AP15" i="4"/>
  <c r="BH13" i="1" s="1"/>
  <c r="AO42" i="4"/>
  <c r="AP16" i="4"/>
  <c r="BH14" i="1" s="1"/>
  <c r="AP42" i="4"/>
  <c r="BH40" i="1" s="1"/>
  <c r="AO43" i="4"/>
  <c r="AP43" i="4" s="1"/>
  <c r="BH41" i="1" s="1"/>
  <c r="AO16" i="4"/>
  <c r="AO30" i="4"/>
  <c r="AP30" i="4" s="1"/>
  <c r="BH28" i="1" s="1"/>
  <c r="AO50" i="4"/>
  <c r="AP50" i="4" s="1"/>
  <c r="AO24" i="4"/>
  <c r="AP24" i="4" s="1"/>
  <c r="BH22" i="1" s="1"/>
  <c r="AO31" i="4"/>
  <c r="AP31" i="4" s="1"/>
  <c r="BH29" i="1" s="1"/>
  <c r="AO18" i="4"/>
  <c r="AP18" i="4" s="1"/>
  <c r="BH16" i="1" s="1"/>
  <c r="AO38" i="4"/>
  <c r="AP38" i="4" s="1"/>
  <c r="BH36" i="1" s="1"/>
  <c r="AO12" i="4"/>
  <c r="AP12" i="4" s="1"/>
  <c r="BH10" i="1" s="1"/>
  <c r="AO25" i="4"/>
  <c r="AP25" i="4" s="1"/>
  <c r="BH23" i="1" s="1"/>
  <c r="Z43" i="5"/>
  <c r="AW41" i="1" s="1"/>
  <c r="AP34" i="2"/>
  <c r="BJ32" i="1" s="1"/>
  <c r="AP12" i="2"/>
  <c r="BJ10" i="1" s="1"/>
  <c r="AN43" i="2"/>
  <c r="AR43" i="2"/>
  <c r="AT43" i="2" s="1"/>
  <c r="BP41" i="1" s="1"/>
  <c r="J23" i="2"/>
  <c r="N21" i="1" s="1"/>
  <c r="AL23" i="2"/>
  <c r="BD21" i="1" s="1"/>
  <c r="F23" i="2"/>
  <c r="H21" i="1" s="1"/>
  <c r="R23" i="2"/>
  <c r="Z21" i="1" s="1"/>
  <c r="AP23" i="2"/>
  <c r="BJ21" i="1" s="1"/>
  <c r="AT23" i="2"/>
  <c r="BP21" i="1" s="1"/>
  <c r="V23" i="2"/>
  <c r="AF21" i="1" s="1"/>
  <c r="AM38" i="2"/>
  <c r="AP38" i="2" s="1"/>
  <c r="BJ36" i="1" s="1"/>
  <c r="AM22" i="2"/>
  <c r="AP22" i="2" s="1"/>
  <c r="BJ20" i="1" s="1"/>
  <c r="AM39" i="2"/>
  <c r="AP39" i="2" s="1"/>
  <c r="BJ37" i="1" s="1"/>
  <c r="AM18" i="2"/>
  <c r="AP18" i="2" s="1"/>
  <c r="BJ16" i="1" s="1"/>
  <c r="AP35" i="2"/>
  <c r="BJ33" i="1" s="1"/>
  <c r="AM19" i="2"/>
  <c r="AM17" i="2"/>
  <c r="AP17" i="2" s="1"/>
  <c r="BJ15" i="1" s="1"/>
  <c r="AM9" i="2"/>
  <c r="AP9" i="2" s="1"/>
  <c r="BJ7" i="1" s="1"/>
  <c r="AM27" i="2"/>
  <c r="AP27" i="2" s="1"/>
  <c r="BJ25" i="1" s="1"/>
  <c r="AM32" i="2"/>
  <c r="AO29" i="2"/>
  <c r="AM29" i="2"/>
  <c r="AM45" i="2"/>
  <c r="AP45" i="2" s="1"/>
  <c r="BJ43" i="1" s="1"/>
  <c r="AO33" i="2"/>
  <c r="AP33" i="2" s="1"/>
  <c r="BJ31" i="1" s="1"/>
  <c r="AM31" i="2"/>
  <c r="AO31" i="2"/>
  <c r="AP31" i="2" s="1"/>
  <c r="BJ29" i="1" s="1"/>
  <c r="AP32" i="2"/>
  <c r="BJ30" i="1" s="1"/>
  <c r="AM24" i="2"/>
  <c r="AP24" i="2" s="1"/>
  <c r="BJ22" i="1" s="1"/>
  <c r="AO41" i="2"/>
  <c r="AM42" i="2"/>
  <c r="AP42" i="2" s="1"/>
  <c r="BJ40" i="1" s="1"/>
  <c r="AP21" i="2"/>
  <c r="AP30" i="2"/>
  <c r="BJ28" i="1" s="1"/>
  <c r="AP20" i="2"/>
  <c r="BJ18" i="1" s="1"/>
  <c r="AM41" i="2"/>
  <c r="AP49" i="2"/>
  <c r="BJ47" i="1" s="1"/>
  <c r="AP25" i="2"/>
  <c r="BJ23" i="1" s="1"/>
  <c r="AP13" i="2"/>
  <c r="AP43" i="2"/>
  <c r="BJ41" i="1" s="1"/>
  <c r="AP19" i="2"/>
  <c r="BJ17" i="1" s="1"/>
  <c r="AP52" i="2"/>
  <c r="AP40" i="2"/>
  <c r="BJ38" i="1" s="1"/>
  <c r="AP16" i="2"/>
  <c r="BJ14" i="1" s="1"/>
  <c r="AP51" i="2"/>
  <c r="AP15" i="2"/>
  <c r="BJ13" i="1" s="1"/>
  <c r="AP50" i="2"/>
  <c r="AP14" i="2"/>
  <c r="BJ12" i="1" s="1"/>
  <c r="AC43" i="5"/>
  <c r="BC41" i="1" s="1"/>
  <c r="AC31" i="5"/>
  <c r="BC29" i="1" s="1"/>
  <c r="AC19" i="5"/>
  <c r="BC17" i="1" s="1"/>
  <c r="AC42" i="5"/>
  <c r="BC40" i="1" s="1"/>
  <c r="AC30" i="5"/>
  <c r="BC28" i="1" s="1"/>
  <c r="AC18" i="5"/>
  <c r="BC16" i="1" s="1"/>
  <c r="AK43" i="4"/>
  <c r="AL43" i="4" s="1"/>
  <c r="BB41" i="1" s="1"/>
  <c r="AK31" i="4"/>
  <c r="AL31" i="4" s="1"/>
  <c r="BB29" i="1" s="1"/>
  <c r="AK19" i="4"/>
  <c r="AL19" i="4" s="1"/>
  <c r="BB17" i="1" s="1"/>
  <c r="AL42" i="4"/>
  <c r="BB40" i="1" s="1"/>
  <c r="AK7" i="4"/>
  <c r="AL7" i="4" s="1"/>
  <c r="BB5" i="1" s="1"/>
  <c r="AK17" i="4"/>
  <c r="AL17" i="4" s="1"/>
  <c r="BB15" i="1" s="1"/>
  <c r="AK30" i="4"/>
  <c r="AL30" i="4" s="1"/>
  <c r="BB28" i="1" s="1"/>
  <c r="AK18" i="4"/>
  <c r="AL18" i="4" s="1"/>
  <c r="BB16" i="1" s="1"/>
  <c r="AK52" i="4"/>
  <c r="AL52" i="4" s="1"/>
  <c r="AK40" i="4"/>
  <c r="AL40" i="4" s="1"/>
  <c r="BB38" i="1" s="1"/>
  <c r="AL42" i="2"/>
  <c r="BD40" i="1" s="1"/>
  <c r="AL30" i="2"/>
  <c r="BD28" i="1" s="1"/>
  <c r="AL18" i="2"/>
  <c r="BD16" i="1" s="1"/>
  <c r="AL43" i="2"/>
  <c r="BD41" i="1" s="1"/>
  <c r="AL19" i="2"/>
  <c r="BD17" i="1" s="1"/>
  <c r="AL17" i="2"/>
  <c r="BD15" i="1" s="1"/>
  <c r="AL39" i="2"/>
  <c r="BD37" i="1" s="1"/>
  <c r="AL27" i="2"/>
  <c r="BD25" i="1" s="1"/>
  <c r="AL50" i="2"/>
  <c r="AL38" i="2"/>
  <c r="BD36" i="1" s="1"/>
  <c r="AL14" i="2"/>
  <c r="BD12" i="1" s="1"/>
  <c r="AL31" i="2"/>
  <c r="BD29" i="1" s="1"/>
  <c r="AL41" i="2"/>
  <c r="BD39" i="1" s="1"/>
  <c r="AL29" i="2"/>
  <c r="BD27" i="1" s="1"/>
  <c r="AL52" i="2"/>
  <c r="AL40" i="2"/>
  <c r="BD38" i="1" s="1"/>
  <c r="AL16" i="2"/>
  <c r="BD14" i="1" s="1"/>
  <c r="AL51" i="2"/>
  <c r="AL15" i="2"/>
  <c r="BD13" i="1" s="1"/>
  <c r="AL49" i="2"/>
  <c r="BD47" i="1" s="1"/>
  <c r="AL25" i="2"/>
  <c r="BD23" i="1" s="1"/>
  <c r="AL13" i="2"/>
  <c r="Z31" i="5"/>
  <c r="AW29" i="1" s="1"/>
  <c r="Z42" i="5"/>
  <c r="AW40" i="1" s="1"/>
  <c r="Z30" i="5"/>
  <c r="AW28" i="1" s="1"/>
  <c r="Z18" i="5"/>
  <c r="AW16" i="1" s="1"/>
  <c r="AH23" i="4"/>
  <c r="AV21" i="1" s="1"/>
  <c r="AG31" i="4"/>
  <c r="AG19" i="4"/>
  <c r="AH19" i="4" s="1"/>
  <c r="AV17" i="1" s="1"/>
  <c r="AG18" i="4"/>
  <c r="AH18" i="4" s="1"/>
  <c r="AV16" i="1" s="1"/>
  <c r="AG40" i="4"/>
  <c r="AH40" i="4" s="1"/>
  <c r="AV38" i="1" s="1"/>
  <c r="AH41" i="4"/>
  <c r="AV39" i="1" s="1"/>
  <c r="AG16" i="4"/>
  <c r="AH16" i="4" s="1"/>
  <c r="AV14" i="1" s="1"/>
  <c r="AG29" i="4"/>
  <c r="AH29" i="4" s="1"/>
  <c r="AV27" i="1" s="1"/>
  <c r="AG42" i="4"/>
  <c r="AH42" i="4" s="1"/>
  <c r="AV40" i="1" s="1"/>
  <c r="AG36" i="4"/>
  <c r="AH36" i="4" s="1"/>
  <c r="AG49" i="4"/>
  <c r="AH49" i="4" s="1"/>
  <c r="AV47" i="1" s="1"/>
  <c r="AG17" i="4"/>
  <c r="AH17" i="4" s="1"/>
  <c r="AV15" i="1" s="1"/>
  <c r="AG30" i="4"/>
  <c r="AH30" i="4" s="1"/>
  <c r="AV28" i="1" s="1"/>
  <c r="AG43" i="4"/>
  <c r="AH43" i="4" s="1"/>
  <c r="AV41" i="1" s="1"/>
  <c r="AV9" i="1"/>
  <c r="AG24" i="4"/>
  <c r="AH24" i="4" s="1"/>
  <c r="AV22" i="1" s="1"/>
  <c r="AG50" i="4"/>
  <c r="AH50" i="4" s="1"/>
  <c r="AH31" i="4"/>
  <c r="AV29" i="1" s="1"/>
  <c r="AH39" i="2"/>
  <c r="AX37" i="1" s="1"/>
  <c r="AH27" i="2"/>
  <c r="AX25" i="1" s="1"/>
  <c r="AH15" i="2"/>
  <c r="AX13" i="1" s="1"/>
  <c r="AH38" i="2"/>
  <c r="AX36" i="1" s="1"/>
  <c r="AH14" i="2"/>
  <c r="AX12" i="1" s="1"/>
  <c r="AH52" i="2"/>
  <c r="AH40" i="2"/>
  <c r="AX38" i="1" s="1"/>
  <c r="AH16" i="2"/>
  <c r="AX14" i="1" s="1"/>
  <c r="W43" i="5"/>
  <c r="AQ41" i="1" s="1"/>
  <c r="W31" i="5"/>
  <c r="AQ29" i="1" s="1"/>
  <c r="W19" i="5"/>
  <c r="AQ17" i="1" s="1"/>
  <c r="W42" i="5"/>
  <c r="AQ40" i="1" s="1"/>
  <c r="W30" i="5"/>
  <c r="AQ28" i="1" s="1"/>
  <c r="W18" i="5"/>
  <c r="AQ16" i="1" s="1"/>
  <c r="AC43" i="4"/>
  <c r="AD43" i="4" s="1"/>
  <c r="AP41" i="1" s="1"/>
  <c r="AD19" i="4"/>
  <c r="AP17" i="1" s="1"/>
  <c r="AC30" i="4"/>
  <c r="AD30" i="4" s="1"/>
  <c r="AP28" i="1" s="1"/>
  <c r="AD18" i="4"/>
  <c r="AP16" i="1" s="1"/>
  <c r="AC31" i="4"/>
  <c r="AD31" i="4" s="1"/>
  <c r="AP29" i="1" s="1"/>
  <c r="AC39" i="4"/>
  <c r="AD39" i="4" s="1"/>
  <c r="AP37" i="1" s="1"/>
  <c r="AC52" i="4"/>
  <c r="AD52" i="4" s="1"/>
  <c r="AC14" i="4"/>
  <c r="AD14" i="4" s="1"/>
  <c r="AP12" i="1" s="1"/>
  <c r="AC27" i="4"/>
  <c r="AD27" i="4" s="1"/>
  <c r="AP25" i="1" s="1"/>
  <c r="AC40" i="4"/>
  <c r="AD40" i="4" s="1"/>
  <c r="AP38" i="1" s="1"/>
  <c r="AC15" i="4"/>
  <c r="AD15" i="4" s="1"/>
  <c r="AP13" i="1" s="1"/>
  <c r="AC42" i="4"/>
  <c r="AD42" i="4" s="1"/>
  <c r="AP40" i="1" s="1"/>
  <c r="AC16" i="4"/>
  <c r="AD16" i="4" s="1"/>
  <c r="AP14" i="1" s="1"/>
  <c r="AC49" i="4"/>
  <c r="AD49" i="4" s="1"/>
  <c r="AP47" i="1" s="1"/>
  <c r="AD16" i="2"/>
  <c r="AR14" i="1" s="1"/>
  <c r="AD52" i="2"/>
  <c r="AD51" i="2"/>
  <c r="AD40" i="2"/>
  <c r="AR38" i="1" s="1"/>
  <c r="AD39" i="2"/>
  <c r="AR37" i="1" s="1"/>
  <c r="AD38" i="2"/>
  <c r="AR36" i="1" s="1"/>
  <c r="AD27" i="2"/>
  <c r="AR25" i="1" s="1"/>
  <c r="T52" i="5"/>
  <c r="T40" i="5"/>
  <c r="AK38" i="1" s="1"/>
  <c r="T16" i="5"/>
  <c r="AK14" i="1" s="1"/>
  <c r="T43" i="5"/>
  <c r="AK41" i="1" s="1"/>
  <c r="T31" i="5"/>
  <c r="AK29" i="1" s="1"/>
  <c r="T19" i="5"/>
  <c r="AK17" i="1" s="1"/>
  <c r="T42" i="5"/>
  <c r="AK40" i="1" s="1"/>
  <c r="T30" i="5"/>
  <c r="AK28" i="1" s="1"/>
  <c r="T18" i="5"/>
  <c r="AK16" i="1" s="1"/>
  <c r="X50" i="2"/>
  <c r="Z50" i="2" s="1"/>
  <c r="AB50" i="2"/>
  <c r="AD50" i="2" s="1"/>
  <c r="Y51" i="4"/>
  <c r="Z51" i="4" s="1"/>
  <c r="Y39" i="4"/>
  <c r="Z39" i="4" s="1"/>
  <c r="AJ37" i="1" s="1"/>
  <c r="Y27" i="4"/>
  <c r="Z27" i="4" s="1"/>
  <c r="AJ25" i="1" s="1"/>
  <c r="Y30" i="4"/>
  <c r="Z30" i="4" s="1"/>
  <c r="AJ28" i="1" s="1"/>
  <c r="Y18" i="4"/>
  <c r="Z18" i="4" s="1"/>
  <c r="AJ16" i="1" s="1"/>
  <c r="Y16" i="4"/>
  <c r="Z16" i="4" s="1"/>
  <c r="AJ14" i="1" s="1"/>
  <c r="Y43" i="4"/>
  <c r="Z43" i="4" s="1"/>
  <c r="AJ41" i="1" s="1"/>
  <c r="Y31" i="4"/>
  <c r="Z31" i="4" s="1"/>
  <c r="AJ29" i="1" s="1"/>
  <c r="Y19" i="4"/>
  <c r="Z19" i="4" s="1"/>
  <c r="AJ17" i="1" s="1"/>
  <c r="Y52" i="4"/>
  <c r="Z52" i="4" s="1"/>
  <c r="Y40" i="4"/>
  <c r="Z40" i="4" s="1"/>
  <c r="AJ38" i="1" s="1"/>
  <c r="Z42" i="2"/>
  <c r="AL40" i="1" s="1"/>
  <c r="Z30" i="2"/>
  <c r="AL28" i="1" s="1"/>
  <c r="Z18" i="2"/>
  <c r="AL16" i="1" s="1"/>
  <c r="Z43" i="2"/>
  <c r="AL41" i="1" s="1"/>
  <c r="Z31" i="2"/>
  <c r="AL29" i="1" s="1"/>
  <c r="Z19" i="2"/>
  <c r="AL17" i="1" s="1"/>
  <c r="F35" i="1"/>
  <c r="F49" i="2"/>
  <c r="H47" i="1" s="1"/>
  <c r="H35" i="1"/>
  <c r="F24" i="2"/>
  <c r="H22" i="1" s="1"/>
  <c r="F45" i="1"/>
  <c r="F48" i="2"/>
  <c r="H46" i="1" s="1"/>
  <c r="H9" i="1"/>
  <c r="T51" i="2"/>
  <c r="V51" i="2" s="1"/>
  <c r="T27" i="2"/>
  <c r="T15" i="2"/>
  <c r="V15" i="2" s="1"/>
  <c r="AF13" i="1" s="1"/>
  <c r="X41" i="2"/>
  <c r="Z41" i="2" s="1"/>
  <c r="AL39" i="1" s="1"/>
  <c r="X29" i="2"/>
  <c r="Z29" i="2" s="1"/>
  <c r="AL27" i="1" s="1"/>
  <c r="X17" i="2"/>
  <c r="Z17" i="2" s="1"/>
  <c r="AL15" i="1" s="1"/>
  <c r="AD43" i="2"/>
  <c r="AR41" i="1" s="1"/>
  <c r="AB31" i="2"/>
  <c r="AD31" i="2" s="1"/>
  <c r="AR29" i="1" s="1"/>
  <c r="AB19" i="2"/>
  <c r="AD19" i="2" s="1"/>
  <c r="AR17" i="1" s="1"/>
  <c r="AF7" i="2"/>
  <c r="AH7" i="2" s="1"/>
  <c r="AX5" i="1" s="1"/>
  <c r="AF45" i="2"/>
  <c r="AH45" i="2" s="1"/>
  <c r="AX43" i="1" s="1"/>
  <c r="AF33" i="2"/>
  <c r="AH33" i="2" s="1"/>
  <c r="AX31" i="1" s="1"/>
  <c r="AF21" i="2"/>
  <c r="AH21" i="2" s="1"/>
  <c r="AF9" i="2"/>
  <c r="AH9" i="2" s="1"/>
  <c r="AX7" i="1" s="1"/>
  <c r="H16" i="5"/>
  <c r="M14" i="1" s="1"/>
  <c r="Q38" i="4"/>
  <c r="R38" i="4" s="1"/>
  <c r="X36" i="1" s="1"/>
  <c r="T50" i="2"/>
  <c r="V50" i="2" s="1"/>
  <c r="T38" i="2"/>
  <c r="V38" i="2" s="1"/>
  <c r="AF36" i="1" s="1"/>
  <c r="T14" i="2"/>
  <c r="V14" i="2" s="1"/>
  <c r="AF12" i="1" s="1"/>
  <c r="X52" i="2"/>
  <c r="Z52" i="2" s="1"/>
  <c r="X40" i="2"/>
  <c r="Z40" i="2" s="1"/>
  <c r="AL38" i="1" s="1"/>
  <c r="X16" i="2"/>
  <c r="Z16" i="2" s="1"/>
  <c r="AL14" i="1" s="1"/>
  <c r="AB42" i="2"/>
  <c r="AD42" i="2" s="1"/>
  <c r="AR40" i="1" s="1"/>
  <c r="AB30" i="2"/>
  <c r="AD30" i="2" s="1"/>
  <c r="AR28" i="1" s="1"/>
  <c r="AB18" i="2"/>
  <c r="AD18" i="2" s="1"/>
  <c r="AR16" i="1" s="1"/>
  <c r="AF44" i="2"/>
  <c r="AH44" i="2" s="1"/>
  <c r="AX42" i="1" s="1"/>
  <c r="AF32" i="2"/>
  <c r="AH32" i="2" s="1"/>
  <c r="AX30" i="1" s="1"/>
  <c r="AF20" i="2"/>
  <c r="AH20" i="2" s="1"/>
  <c r="AX18" i="1" s="1"/>
  <c r="AF8" i="2"/>
  <c r="AH8" i="2" s="1"/>
  <c r="AX6" i="1" s="1"/>
  <c r="V46" i="2"/>
  <c r="AF44" i="1" s="1"/>
  <c r="V22" i="2"/>
  <c r="AF20" i="1" s="1"/>
  <c r="V16" i="2"/>
  <c r="AF14" i="1" s="1"/>
  <c r="F46" i="2"/>
  <c r="H44" i="1" s="1"/>
  <c r="E17" i="5"/>
  <c r="G15" i="1" s="1"/>
  <c r="J13" i="2"/>
  <c r="N11" i="1" s="1"/>
  <c r="H14" i="5"/>
  <c r="M12" i="1" s="1"/>
  <c r="X35" i="1"/>
  <c r="Q13" i="4"/>
  <c r="R13" i="4" s="1"/>
  <c r="X11" i="1" s="1"/>
  <c r="T49" i="2"/>
  <c r="T25" i="2"/>
  <c r="V13" i="2"/>
  <c r="AF11" i="1" s="1"/>
  <c r="X51" i="2"/>
  <c r="Z51" i="2" s="1"/>
  <c r="Z39" i="2"/>
  <c r="AL37" i="1" s="1"/>
  <c r="X27" i="2"/>
  <c r="Z27" i="2" s="1"/>
  <c r="AL25" i="1" s="1"/>
  <c r="X15" i="2"/>
  <c r="Z15" i="2" s="1"/>
  <c r="AL13" i="1" s="1"/>
  <c r="AB41" i="2"/>
  <c r="AD41" i="2" s="1"/>
  <c r="AR39" i="1" s="1"/>
  <c r="AB29" i="2"/>
  <c r="AD29" i="2" s="1"/>
  <c r="AR27" i="1" s="1"/>
  <c r="AB17" i="2"/>
  <c r="AD17" i="2" s="1"/>
  <c r="AR15" i="1" s="1"/>
  <c r="AH43" i="2"/>
  <c r="AX41" i="1" s="1"/>
  <c r="AF31" i="2"/>
  <c r="AH31" i="2" s="1"/>
  <c r="AX29" i="1" s="1"/>
  <c r="AF19" i="2"/>
  <c r="AH19" i="2" s="1"/>
  <c r="AX17" i="1" s="1"/>
  <c r="U17" i="4"/>
  <c r="AE45" i="1"/>
  <c r="Q35" i="5"/>
  <c r="AE33" i="1" s="1"/>
  <c r="Q23" i="5"/>
  <c r="AE21" i="1" s="1"/>
  <c r="AE9" i="1"/>
  <c r="E51" i="5"/>
  <c r="E39" i="5"/>
  <c r="G37" i="1" s="1"/>
  <c r="E41" i="5"/>
  <c r="G39" i="1" s="1"/>
  <c r="E16" i="5"/>
  <c r="G14" i="1" s="1"/>
  <c r="J49" i="2"/>
  <c r="N47" i="1" s="1"/>
  <c r="N35" i="1"/>
  <c r="J12" i="2"/>
  <c r="N10" i="1" s="1"/>
  <c r="I23" i="4"/>
  <c r="J23" i="4" s="1"/>
  <c r="L21" i="1" s="1"/>
  <c r="L9" i="1"/>
  <c r="H50" i="5"/>
  <c r="H38" i="5"/>
  <c r="M36" i="1" s="1"/>
  <c r="H25" i="5"/>
  <c r="M23" i="1" s="1"/>
  <c r="H13" i="5"/>
  <c r="M11" i="1" s="1"/>
  <c r="Q34" i="4"/>
  <c r="R34" i="4" s="1"/>
  <c r="X32" i="1" s="1"/>
  <c r="Q10" i="4"/>
  <c r="R10" i="4" s="1"/>
  <c r="X8" i="1" s="1"/>
  <c r="AF42" i="2"/>
  <c r="AH42" i="2" s="1"/>
  <c r="AX40" i="1" s="1"/>
  <c r="AF30" i="2"/>
  <c r="AH30" i="2" s="1"/>
  <c r="AX28" i="1" s="1"/>
  <c r="AF18" i="2"/>
  <c r="AH18" i="2" s="1"/>
  <c r="AX16" i="1" s="1"/>
  <c r="U40" i="4"/>
  <c r="V40" i="4" s="1"/>
  <c r="AD38" i="1" s="1"/>
  <c r="J48" i="2"/>
  <c r="N46" i="1" s="1"/>
  <c r="L45" i="1"/>
  <c r="I35" i="4"/>
  <c r="J35" i="4" s="1"/>
  <c r="L33" i="1" s="1"/>
  <c r="H49" i="5"/>
  <c r="M47" i="1" s="1"/>
  <c r="M35" i="1"/>
  <c r="H24" i="5"/>
  <c r="M22" i="1" s="1"/>
  <c r="H12" i="5"/>
  <c r="M10" i="1" s="1"/>
  <c r="F32" i="2"/>
  <c r="H30" i="1" s="1"/>
  <c r="E50" i="5"/>
  <c r="E38" i="5"/>
  <c r="G36" i="1" s="1"/>
  <c r="E25" i="5"/>
  <c r="G23" i="1" s="1"/>
  <c r="N25" i="5"/>
  <c r="Y23" i="1" s="1"/>
  <c r="N13" i="5"/>
  <c r="Y11" i="1" s="1"/>
  <c r="T7" i="2"/>
  <c r="V7" i="2" s="1"/>
  <c r="AF5" i="1" s="1"/>
  <c r="T45" i="2"/>
  <c r="V45" i="2" s="1"/>
  <c r="AF43" i="1" s="1"/>
  <c r="T33" i="2"/>
  <c r="T21" i="2"/>
  <c r="V21" i="2" s="1"/>
  <c r="AF19" i="1" s="1"/>
  <c r="T9" i="2"/>
  <c r="AL45" i="1"/>
  <c r="X35" i="2"/>
  <c r="Z35" i="2" s="1"/>
  <c r="AL33" i="1" s="1"/>
  <c r="Z23" i="2"/>
  <c r="AL21" i="1" s="1"/>
  <c r="AB49" i="2"/>
  <c r="AD49" i="2" s="1"/>
  <c r="AR47" i="1" s="1"/>
  <c r="AB25" i="2"/>
  <c r="AD25" i="2" s="1"/>
  <c r="AR23" i="1" s="1"/>
  <c r="AD13" i="2"/>
  <c r="AR11" i="1" s="1"/>
  <c r="U15" i="4"/>
  <c r="V15" i="4" s="1"/>
  <c r="AD13" i="1" s="1"/>
  <c r="Q31" i="5"/>
  <c r="AE29" i="1" s="1"/>
  <c r="E49" i="5"/>
  <c r="G47" i="1" s="1"/>
  <c r="G35" i="1"/>
  <c r="J29" i="2"/>
  <c r="N27" i="1" s="1"/>
  <c r="T44" i="2"/>
  <c r="V44" i="2" s="1"/>
  <c r="AF42" i="1" s="1"/>
  <c r="T32" i="2"/>
  <c r="T20" i="2"/>
  <c r="V20" i="2" s="1"/>
  <c r="AF18" i="1" s="1"/>
  <c r="T8" i="2"/>
  <c r="V8" i="2" s="1"/>
  <c r="AF6" i="1" s="1"/>
  <c r="AB48" i="2"/>
  <c r="AD48" i="2" s="1"/>
  <c r="AR46" i="1" s="1"/>
  <c r="AB36" i="2"/>
  <c r="AD36" i="2" s="1"/>
  <c r="AB24" i="2"/>
  <c r="AD24" i="2" s="1"/>
  <c r="AR22" i="1" s="1"/>
  <c r="AD12" i="2"/>
  <c r="AR10" i="1" s="1"/>
  <c r="V33" i="2"/>
  <c r="AF31" i="1" s="1"/>
  <c r="V9" i="2"/>
  <c r="AF7" i="1" s="1"/>
  <c r="E38" i="4"/>
  <c r="F38" i="4" s="1"/>
  <c r="F36" i="1" s="1"/>
  <c r="E25" i="4"/>
  <c r="F25" i="4" s="1"/>
  <c r="F23" i="1" s="1"/>
  <c r="E13" i="4"/>
  <c r="F13" i="4" s="1"/>
  <c r="F11" i="1" s="1"/>
  <c r="R13" i="2"/>
  <c r="Z11" i="1" s="1"/>
  <c r="V43" i="2"/>
  <c r="AF41" i="1" s="1"/>
  <c r="T31" i="2"/>
  <c r="V31" i="2" s="1"/>
  <c r="AF29" i="1" s="1"/>
  <c r="T19" i="2"/>
  <c r="X7" i="2"/>
  <c r="Z7" i="2" s="1"/>
  <c r="AL5" i="1" s="1"/>
  <c r="X45" i="2"/>
  <c r="Z45" i="2" s="1"/>
  <c r="AL43" i="1" s="1"/>
  <c r="X33" i="2"/>
  <c r="Z33" i="2" s="1"/>
  <c r="AL31" i="1" s="1"/>
  <c r="X21" i="2"/>
  <c r="X9" i="2"/>
  <c r="Z9" i="2" s="1"/>
  <c r="AL7" i="1" s="1"/>
  <c r="AR45" i="1"/>
  <c r="AB35" i="2"/>
  <c r="AD35" i="2" s="1"/>
  <c r="AR33" i="1" s="1"/>
  <c r="AD23" i="2"/>
  <c r="AR21" i="1" s="1"/>
  <c r="AR9" i="1"/>
  <c r="AD35" i="1"/>
  <c r="E24" i="4"/>
  <c r="F24" i="4" s="1"/>
  <c r="F22" i="1" s="1"/>
  <c r="J14" i="2"/>
  <c r="N12" i="1" s="1"/>
  <c r="J15" i="2"/>
  <c r="N13" i="1" s="1"/>
  <c r="R12" i="2"/>
  <c r="Z10" i="1" s="1"/>
  <c r="T42" i="2"/>
  <c r="V42" i="2" s="1"/>
  <c r="AF40" i="1" s="1"/>
  <c r="T30" i="2"/>
  <c r="V30" i="2" s="1"/>
  <c r="AF28" i="1" s="1"/>
  <c r="T18" i="2"/>
  <c r="X44" i="2"/>
  <c r="Z44" i="2" s="1"/>
  <c r="AL42" i="1" s="1"/>
  <c r="X32" i="2"/>
  <c r="Z32" i="2" s="1"/>
  <c r="AL30" i="1" s="1"/>
  <c r="X20" i="2"/>
  <c r="Z20" i="2" s="1"/>
  <c r="AL18" i="1" s="1"/>
  <c r="X8" i="2"/>
  <c r="Z8" i="2" s="1"/>
  <c r="AL6" i="1" s="1"/>
  <c r="AB46" i="2"/>
  <c r="AD46" i="2" s="1"/>
  <c r="AR44" i="1" s="1"/>
  <c r="AB34" i="2"/>
  <c r="AD34" i="2" s="1"/>
  <c r="AR32" i="1" s="1"/>
  <c r="AB22" i="2"/>
  <c r="AD22" i="2" s="1"/>
  <c r="AR20" i="1" s="1"/>
  <c r="AB10" i="2"/>
  <c r="AD10" i="2" s="1"/>
  <c r="AR8" i="1" s="1"/>
  <c r="E20" i="5"/>
  <c r="G18" i="1" s="1"/>
  <c r="E8" i="5"/>
  <c r="G6" i="1" s="1"/>
  <c r="R34" i="2"/>
  <c r="Z32" i="1" s="1"/>
  <c r="R36" i="2"/>
  <c r="Z34" i="1" s="1"/>
  <c r="U22" i="4"/>
  <c r="V22" i="4" s="1"/>
  <c r="AD20" i="1" s="1"/>
  <c r="Q48" i="5"/>
  <c r="AE46" i="1" s="1"/>
  <c r="Q36" i="5"/>
  <c r="AE34" i="1" s="1"/>
  <c r="Q24" i="5"/>
  <c r="AE22" i="1" s="1"/>
  <c r="Q12" i="5"/>
  <c r="AE10" i="1" s="1"/>
  <c r="V16" i="4"/>
  <c r="AD14" i="1" s="1"/>
  <c r="U43" i="4"/>
  <c r="V43" i="4" s="1"/>
  <c r="AD41" i="1" s="1"/>
  <c r="U30" i="4"/>
  <c r="V30" i="4" s="1"/>
  <c r="AD28" i="1" s="1"/>
  <c r="U29" i="4"/>
  <c r="V29" i="4" s="1"/>
  <c r="AD27" i="1" s="1"/>
  <c r="U42" i="4"/>
  <c r="V42" i="4" s="1"/>
  <c r="AD40" i="1" s="1"/>
  <c r="V17" i="4"/>
  <c r="AD15" i="1" s="1"/>
  <c r="U50" i="4"/>
  <c r="V50" i="4" s="1"/>
  <c r="U18" i="4"/>
  <c r="V18" i="4" s="1"/>
  <c r="AD16" i="1" s="1"/>
  <c r="U31" i="4"/>
  <c r="V31" i="4" s="1"/>
  <c r="AD29" i="1" s="1"/>
  <c r="U12" i="4"/>
  <c r="V12" i="4" s="1"/>
  <c r="AD10" i="1" s="1"/>
  <c r="U25" i="4"/>
  <c r="V25" i="4" s="1"/>
  <c r="AD23" i="1" s="1"/>
  <c r="U38" i="4"/>
  <c r="V38" i="4" s="1"/>
  <c r="AD36" i="1" s="1"/>
  <c r="U19" i="4"/>
  <c r="V19" i="4" s="1"/>
  <c r="AD17" i="1" s="1"/>
  <c r="U52" i="4"/>
  <c r="V52" i="4" s="1"/>
  <c r="U13" i="4"/>
  <c r="V13" i="4" s="1"/>
  <c r="AD11" i="1" s="1"/>
  <c r="U46" i="4"/>
  <c r="V46" i="4" s="1"/>
  <c r="AD44" i="1" s="1"/>
  <c r="V27" i="2"/>
  <c r="AF25" i="1" s="1"/>
  <c r="AF26" i="1"/>
  <c r="V40" i="2"/>
  <c r="AF38" i="1" s="1"/>
  <c r="V39" i="2"/>
  <c r="AF37" i="1" s="1"/>
  <c r="S34" i="2"/>
  <c r="V34" i="2" s="1"/>
  <c r="AF32" i="1" s="1"/>
  <c r="S29" i="2"/>
  <c r="V29" i="2" s="1"/>
  <c r="AF27" i="1" s="1"/>
  <c r="V12" i="2"/>
  <c r="AF10" i="1" s="1"/>
  <c r="S25" i="2"/>
  <c r="V25" i="2" s="1"/>
  <c r="AF23" i="1" s="1"/>
  <c r="S48" i="2"/>
  <c r="V48" i="2" s="1"/>
  <c r="AF46" i="1" s="1"/>
  <c r="S32" i="2"/>
  <c r="AF45" i="1"/>
  <c r="AF35" i="1"/>
  <c r="V19" i="2"/>
  <c r="AF17" i="1" s="1"/>
  <c r="V18" i="2"/>
  <c r="AF16" i="1" s="1"/>
  <c r="V41" i="2"/>
  <c r="AF39" i="1" s="1"/>
  <c r="V17" i="2"/>
  <c r="AF15" i="1" s="1"/>
  <c r="V49" i="2"/>
  <c r="AF47" i="1" s="1"/>
  <c r="N48" i="5"/>
  <c r="Y46" i="1" s="1"/>
  <c r="N36" i="5"/>
  <c r="Y34" i="1" s="1"/>
  <c r="N24" i="5"/>
  <c r="Y22" i="1" s="1"/>
  <c r="N12" i="5"/>
  <c r="Y10" i="1" s="1"/>
  <c r="N43" i="5"/>
  <c r="Y41" i="1" s="1"/>
  <c r="N31" i="5"/>
  <c r="Y29" i="1" s="1"/>
  <c r="N19" i="5"/>
  <c r="Y17" i="1" s="1"/>
  <c r="N42" i="5"/>
  <c r="Y40" i="1" s="1"/>
  <c r="N30" i="5"/>
  <c r="Y28" i="1" s="1"/>
  <c r="N18" i="5"/>
  <c r="Y16" i="1" s="1"/>
  <c r="Q52" i="4"/>
  <c r="R52" i="4" s="1"/>
  <c r="Q40" i="4"/>
  <c r="R40" i="4" s="1"/>
  <c r="X38" i="1" s="1"/>
  <c r="X26" i="1"/>
  <c r="Q51" i="4"/>
  <c r="R51" i="4" s="1"/>
  <c r="Q39" i="4"/>
  <c r="R39" i="4" s="1"/>
  <c r="X37" i="1" s="1"/>
  <c r="Q27" i="4"/>
  <c r="R27" i="4" s="1"/>
  <c r="X25" i="1" s="1"/>
  <c r="Q15" i="4"/>
  <c r="R15" i="4" s="1"/>
  <c r="X13" i="1" s="1"/>
  <c r="Q43" i="4"/>
  <c r="R43" i="4" s="1"/>
  <c r="X41" i="1" s="1"/>
  <c r="Q31" i="4"/>
  <c r="R31" i="4" s="1"/>
  <c r="X29" i="1" s="1"/>
  <c r="Q19" i="4"/>
  <c r="R19" i="4" s="1"/>
  <c r="X17" i="1" s="1"/>
  <c r="Q42" i="4"/>
  <c r="R42" i="4" s="1"/>
  <c r="X40" i="1" s="1"/>
  <c r="Q18" i="4"/>
  <c r="R18" i="4" s="1"/>
  <c r="X16" i="1" s="1"/>
  <c r="R49" i="4"/>
  <c r="X47" i="1" s="1"/>
  <c r="R41" i="4"/>
  <c r="X39" i="1" s="1"/>
  <c r="R25" i="4"/>
  <c r="X23" i="1" s="1"/>
  <c r="R17" i="4"/>
  <c r="X15" i="1" s="1"/>
  <c r="Q16" i="4"/>
  <c r="R16" i="4" s="1"/>
  <c r="X14" i="1" s="1"/>
  <c r="R38" i="2"/>
  <c r="Z36" i="1" s="1"/>
  <c r="R25" i="2"/>
  <c r="Z23" i="1" s="1"/>
  <c r="Z26" i="1"/>
  <c r="R49" i="2"/>
  <c r="Z47" i="1" s="1"/>
  <c r="R24" i="2"/>
  <c r="Z22" i="1" s="1"/>
  <c r="R27" i="2"/>
  <c r="Z25" i="1" s="1"/>
  <c r="R18" i="2"/>
  <c r="Z16" i="1" s="1"/>
  <c r="R16" i="2"/>
  <c r="Z14" i="1" s="1"/>
  <c r="R52" i="2"/>
  <c r="R40" i="2"/>
  <c r="Z38" i="1" s="1"/>
  <c r="R15" i="2"/>
  <c r="Z13" i="1" s="1"/>
  <c r="R51" i="2"/>
  <c r="R39" i="2"/>
  <c r="Z37" i="1" s="1"/>
  <c r="R14" i="2"/>
  <c r="Z12" i="1" s="1"/>
  <c r="R19" i="2"/>
  <c r="Z17" i="1" s="1"/>
  <c r="R43" i="2"/>
  <c r="Z41" i="1" s="1"/>
  <c r="R31" i="2"/>
  <c r="Z29" i="1" s="1"/>
  <c r="R42" i="2"/>
  <c r="Z40" i="1" s="1"/>
  <c r="H27" i="5"/>
  <c r="M25" i="1" s="1"/>
  <c r="H43" i="5"/>
  <c r="M41" i="1" s="1"/>
  <c r="H31" i="5"/>
  <c r="M29" i="1" s="1"/>
  <c r="H19" i="5"/>
  <c r="M17" i="1" s="1"/>
  <c r="H42" i="5"/>
  <c r="M40" i="1" s="1"/>
  <c r="H30" i="5"/>
  <c r="M28" i="1" s="1"/>
  <c r="H18" i="5"/>
  <c r="M16" i="1" s="1"/>
  <c r="I12" i="4"/>
  <c r="J12" i="4" s="1"/>
  <c r="L10" i="1" s="1"/>
  <c r="I49" i="4"/>
  <c r="J49" i="4" s="1"/>
  <c r="L47" i="1" s="1"/>
  <c r="L35" i="1"/>
  <c r="I25" i="4"/>
  <c r="J25" i="4" s="1"/>
  <c r="L23" i="1" s="1"/>
  <c r="I13" i="4"/>
  <c r="J13" i="4" s="1"/>
  <c r="L11" i="1" s="1"/>
  <c r="I48" i="4"/>
  <c r="J48" i="4" s="1"/>
  <c r="L46" i="1" s="1"/>
  <c r="I40" i="4"/>
  <c r="J40" i="4" s="1"/>
  <c r="L38" i="1" s="1"/>
  <c r="I16" i="4"/>
  <c r="J16" i="4" s="1"/>
  <c r="L14" i="1" s="1"/>
  <c r="I20" i="4"/>
  <c r="J20" i="4" s="1"/>
  <c r="L18" i="1" s="1"/>
  <c r="I32" i="4"/>
  <c r="J32" i="4" s="1"/>
  <c r="L30" i="1" s="1"/>
  <c r="I39" i="4"/>
  <c r="J39" i="4" s="1"/>
  <c r="L37" i="1" s="1"/>
  <c r="I15" i="4"/>
  <c r="J15" i="4" s="1"/>
  <c r="L13" i="1" s="1"/>
  <c r="I17" i="4"/>
  <c r="J17" i="4" s="1"/>
  <c r="L15" i="1" s="1"/>
  <c r="I8" i="4"/>
  <c r="J8" i="4" s="1"/>
  <c r="L6" i="1" s="1"/>
  <c r="E50" i="4"/>
  <c r="F50" i="4" s="1"/>
  <c r="I24" i="4"/>
  <c r="J24" i="4" s="1"/>
  <c r="L22" i="1" s="1"/>
  <c r="I51" i="4"/>
  <c r="J51" i="4" s="1"/>
  <c r="I41" i="4"/>
  <c r="J41" i="4" s="1"/>
  <c r="L39" i="1" s="1"/>
  <c r="I50" i="4"/>
  <c r="J50" i="4" s="1"/>
  <c r="I27" i="4"/>
  <c r="J27" i="4" s="1"/>
  <c r="L25" i="1" s="1"/>
  <c r="I10" i="4"/>
  <c r="J10" i="4" s="1"/>
  <c r="L8" i="1" s="1"/>
  <c r="I7" i="4"/>
  <c r="J7" i="4" s="1"/>
  <c r="L5" i="1" s="1"/>
  <c r="I33" i="4"/>
  <c r="J33" i="4" s="1"/>
  <c r="L31" i="1" s="1"/>
  <c r="I9" i="4"/>
  <c r="J9" i="4" s="1"/>
  <c r="L7" i="1" s="1"/>
  <c r="I46" i="4"/>
  <c r="J46" i="4" s="1"/>
  <c r="L44" i="1" s="1"/>
  <c r="I22" i="4"/>
  <c r="J22" i="4" s="1"/>
  <c r="L20" i="1" s="1"/>
  <c r="I42" i="4"/>
  <c r="J42" i="4" s="1"/>
  <c r="L40" i="1" s="1"/>
  <c r="I30" i="4"/>
  <c r="J30" i="4" s="1"/>
  <c r="L28" i="1" s="1"/>
  <c r="I18" i="4"/>
  <c r="J18" i="4" s="1"/>
  <c r="L16" i="1" s="1"/>
  <c r="I29" i="4"/>
  <c r="J29" i="4" s="1"/>
  <c r="L27" i="1" s="1"/>
  <c r="L26" i="1"/>
  <c r="I52" i="4"/>
  <c r="J52" i="4" s="1"/>
  <c r="I14" i="4"/>
  <c r="J14" i="4" s="1"/>
  <c r="L12" i="1" s="1"/>
  <c r="I38" i="4"/>
  <c r="J38" i="4" s="1"/>
  <c r="L36" i="1" s="1"/>
  <c r="I43" i="4"/>
  <c r="J43" i="4" s="1"/>
  <c r="L41" i="1" s="1"/>
  <c r="I31" i="4"/>
  <c r="J31" i="4" s="1"/>
  <c r="L29" i="1" s="1"/>
  <c r="I19" i="4"/>
  <c r="J19" i="4" s="1"/>
  <c r="L17" i="1" s="1"/>
  <c r="N26" i="1"/>
  <c r="J39" i="2"/>
  <c r="N37" i="1" s="1"/>
  <c r="J27" i="2"/>
  <c r="N25" i="1" s="1"/>
  <c r="J46" i="2"/>
  <c r="N44" i="1" s="1"/>
  <c r="J30" i="2"/>
  <c r="N28" i="1" s="1"/>
  <c r="J43" i="2"/>
  <c r="N41" i="1" s="1"/>
  <c r="J31" i="2"/>
  <c r="N29" i="1" s="1"/>
  <c r="J19" i="2"/>
  <c r="N17" i="1" s="1"/>
  <c r="J41" i="2"/>
  <c r="N39" i="1" s="1"/>
  <c r="J17" i="2"/>
  <c r="N15" i="1" s="1"/>
  <c r="J42" i="2"/>
  <c r="N40" i="1" s="1"/>
  <c r="J18" i="2"/>
  <c r="N16" i="1" s="1"/>
  <c r="J52" i="2"/>
  <c r="J40" i="2"/>
  <c r="N38" i="1" s="1"/>
  <c r="J16" i="2"/>
  <c r="N14" i="1" s="1"/>
  <c r="E43" i="5"/>
  <c r="G41" i="1" s="1"/>
  <c r="E31" i="5"/>
  <c r="G29" i="1" s="1"/>
  <c r="E19" i="5"/>
  <c r="G17" i="1" s="1"/>
  <c r="E42" i="5"/>
  <c r="G40" i="1" s="1"/>
  <c r="E30" i="5"/>
  <c r="G28" i="1" s="1"/>
  <c r="E18" i="5"/>
  <c r="G16" i="1" s="1"/>
  <c r="E7" i="5"/>
  <c r="G5" i="1" s="1"/>
  <c r="F9" i="1"/>
  <c r="E23" i="4"/>
  <c r="F23" i="4" s="1"/>
  <c r="F21" i="1" s="1"/>
  <c r="E46" i="4"/>
  <c r="F46" i="4" s="1"/>
  <c r="F44" i="1" s="1"/>
  <c r="E10" i="4"/>
  <c r="F10" i="4" s="1"/>
  <c r="F8" i="1" s="1"/>
  <c r="E35" i="4"/>
  <c r="F35" i="4" s="1"/>
  <c r="F33" i="1" s="1"/>
  <c r="E34" i="4"/>
  <c r="F34" i="4" s="1"/>
  <c r="F32" i="1" s="1"/>
  <c r="E22" i="4"/>
  <c r="F22" i="4" s="1"/>
  <c r="F20" i="1" s="1"/>
  <c r="E21" i="4"/>
  <c r="F21" i="4" s="1"/>
  <c r="F19" i="1" s="1"/>
  <c r="E41" i="4"/>
  <c r="F41" i="4" s="1"/>
  <c r="F39" i="1" s="1"/>
  <c r="E29" i="4"/>
  <c r="F29" i="4" s="1"/>
  <c r="F27" i="1" s="1"/>
  <c r="E44" i="4"/>
  <c r="F44" i="4" s="1"/>
  <c r="F42" i="1" s="1"/>
  <c r="E52" i="4"/>
  <c r="F52" i="4" s="1"/>
  <c r="E40" i="4"/>
  <c r="F40" i="4" s="1"/>
  <c r="F38" i="1" s="1"/>
  <c r="F26" i="1"/>
  <c r="E16" i="4"/>
  <c r="F16" i="4" s="1"/>
  <c r="F14" i="1" s="1"/>
  <c r="E51" i="4"/>
  <c r="F51" i="4" s="1"/>
  <c r="E39" i="4"/>
  <c r="F39" i="4" s="1"/>
  <c r="F37" i="1" s="1"/>
  <c r="E27" i="4"/>
  <c r="F27" i="4" s="1"/>
  <c r="F25" i="1" s="1"/>
  <c r="E15" i="4"/>
  <c r="F15" i="4" s="1"/>
  <c r="F13" i="1" s="1"/>
  <c r="F36" i="4"/>
  <c r="F34" i="1" s="1"/>
  <c r="E43" i="4"/>
  <c r="F43" i="4" s="1"/>
  <c r="F41" i="1" s="1"/>
  <c r="E31" i="4"/>
  <c r="F31" i="4" s="1"/>
  <c r="F29" i="1" s="1"/>
  <c r="E19" i="4"/>
  <c r="F19" i="4" s="1"/>
  <c r="F17" i="1" s="1"/>
  <c r="E42" i="4"/>
  <c r="F42" i="4" s="1"/>
  <c r="F40" i="1" s="1"/>
  <c r="E30" i="4"/>
  <c r="F30" i="4" s="1"/>
  <c r="F28" i="1" s="1"/>
  <c r="E18" i="4"/>
  <c r="F18" i="4" s="1"/>
  <c r="F16" i="1" s="1"/>
  <c r="E17" i="4"/>
  <c r="F17" i="4" s="1"/>
  <c r="F15" i="1" s="1"/>
  <c r="F43" i="2"/>
  <c r="H41" i="1" s="1"/>
  <c r="F31" i="2"/>
  <c r="H29" i="1" s="1"/>
  <c r="F19" i="2"/>
  <c r="H17" i="1" s="1"/>
  <c r="F42" i="2"/>
  <c r="H40" i="1" s="1"/>
  <c r="F30" i="2"/>
  <c r="H28" i="1" s="1"/>
  <c r="F18" i="2"/>
  <c r="H16" i="1" s="1"/>
  <c r="F41" i="2"/>
  <c r="H39" i="1" s="1"/>
  <c r="F29" i="2"/>
  <c r="H27" i="1" s="1"/>
  <c r="F52" i="2"/>
  <c r="F40" i="2"/>
  <c r="H38" i="1" s="1"/>
  <c r="H26" i="1"/>
  <c r="F16" i="2"/>
  <c r="H14" i="1" s="1"/>
  <c r="F51" i="2"/>
  <c r="F39" i="2"/>
  <c r="H37" i="1" s="1"/>
  <c r="F27" i="2"/>
  <c r="H25" i="1" s="1"/>
  <c r="F15" i="2"/>
  <c r="H13" i="1" s="1"/>
  <c r="F50" i="2"/>
  <c r="F38" i="2"/>
  <c r="H36" i="1" s="1"/>
  <c r="F14" i="2"/>
  <c r="H12" i="1" s="1"/>
  <c r="X21" i="4"/>
  <c r="X48" i="4"/>
  <c r="W21" i="2"/>
  <c r="W48" i="2"/>
  <c r="Y21" i="2"/>
  <c r="BY46" i="5" l="1"/>
  <c r="EU44" i="1" s="1"/>
  <c r="BL46" i="5"/>
  <c r="BM46" i="5" s="1"/>
  <c r="DW44" i="1" s="1"/>
  <c r="CH32" i="2"/>
  <c r="DX30" i="1" s="1"/>
  <c r="CG20" i="4"/>
  <c r="CH20" i="4" s="1"/>
  <c r="DV18" i="1" s="1"/>
  <c r="BL31" i="5"/>
  <c r="BM31" i="5" s="1"/>
  <c r="DW29" i="1" s="1"/>
  <c r="BL42" i="5"/>
  <c r="BM42" i="5" s="1"/>
  <c r="DW40" i="1" s="1"/>
  <c r="DW26" i="1"/>
  <c r="BM39" i="5"/>
  <c r="DW37" i="1" s="1"/>
  <c r="CE24" i="4"/>
  <c r="BL14" i="5"/>
  <c r="BM14" i="5" s="1"/>
  <c r="DW12" i="1" s="1"/>
  <c r="CE10" i="4"/>
  <c r="CG10" i="4" s="1"/>
  <c r="CH10" i="4" s="1"/>
  <c r="DV8" i="1" s="1"/>
  <c r="CE40" i="4"/>
  <c r="CG40" i="4" s="1"/>
  <c r="CH40" i="4" s="1"/>
  <c r="DV38" i="1" s="1"/>
  <c r="CE44" i="4"/>
  <c r="CG44" i="4" s="1"/>
  <c r="CH44" i="4" s="1"/>
  <c r="DV42" i="1" s="1"/>
  <c r="CE18" i="4"/>
  <c r="CG18" i="4" s="1"/>
  <c r="CH18" i="4" s="1"/>
  <c r="DV16" i="1" s="1"/>
  <c r="BL7" i="5"/>
  <c r="BM7" i="5" s="1"/>
  <c r="DW5" i="1" s="1"/>
  <c r="CE15" i="4"/>
  <c r="BL17" i="5"/>
  <c r="BM17" i="5" s="1"/>
  <c r="DW15" i="1" s="1"/>
  <c r="BL41" i="5"/>
  <c r="BM41" i="5" s="1"/>
  <c r="DW39" i="1" s="1"/>
  <c r="CE39" i="4"/>
  <c r="CG45" i="4"/>
  <c r="CH45" i="4" s="1"/>
  <c r="DV43" i="1" s="1"/>
  <c r="CE19" i="4"/>
  <c r="CG19" i="4" s="1"/>
  <c r="CH19" i="4" s="1"/>
  <c r="DV17" i="1" s="1"/>
  <c r="AP29" i="2"/>
  <c r="BJ27" i="1" s="1"/>
  <c r="AP41" i="2"/>
  <c r="BJ39" i="1" s="1"/>
  <c r="Z21" i="2"/>
  <c r="Y48" i="2"/>
  <c r="Z48" i="2" s="1"/>
  <c r="AL46" i="1" s="1"/>
  <c r="V32" i="2"/>
  <c r="AF30" i="1" s="1"/>
  <c r="W48" i="4"/>
  <c r="Y48" i="4" s="1"/>
  <c r="Z48" i="4" s="1"/>
  <c r="AJ46" i="1" s="1"/>
  <c r="CG24" i="4" l="1"/>
  <c r="CH24" i="4" s="1"/>
  <c r="DV22" i="1" s="1"/>
  <c r="CG15" i="4"/>
  <c r="CH15" i="4" s="1"/>
  <c r="DV13" i="1" s="1"/>
  <c r="CG39" i="4"/>
  <c r="CH39" i="4" s="1"/>
  <c r="DV37" i="1" s="1"/>
  <c r="W21" i="4"/>
  <c r="Y21" i="4" s="1"/>
  <c r="Z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tc={9F6BD9BE-7D0C-43BF-95E4-A3DEAE7C2B58}</author>
    <author>tc={278844E7-AA53-4C94-B0AA-7C3F102BC2DD}</author>
    <author>tc={C1B67BEA-F17F-4F2A-B59F-C6DDFEC4231D}</author>
    <author>tc={7C218643-3E55-4EBC-AC6B-12792A820E26}</author>
    <author>tc={AAD881B1-D21C-4E11-9557-1771597A6BD9}</author>
    <author>tc={383BE760-483D-4A55-BD38-CD6914A7623A}</author>
    <author>tc={265EE179-4018-48A8-A61F-E7C0675021F0}</author>
  </authors>
  <commentList>
    <comment ref="B11" authorId="0" shapeId="0" xr:uid="{9F6BD9BE-7D0C-43BF-95E4-A3DEAE7C2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receivership in April 2016 and later take over by SBM bank in 2018</t>
      </text>
    </comment>
    <comment ref="B19" authorId="1" shapeId="0" xr:uid="{278844E7-AA53-4C94-B0AA-7C3F102BC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liquidation in August 2015</t>
      </text>
    </comment>
    <comment ref="B21" authorId="2" shapeId="0" xr:uid="{C1B67BEA-F17F-4F2A-B59F-C6DDFEC4231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Equatorial Commercial Bank to Spire Bank in May 2016, later, its assets and liabilities were taken over by Equity Bank.</t>
      </text>
    </comment>
    <comment ref="B24" authorId="3" shapeId="0" xr:uid="{7C218643-3E55-4EBC-AC6B-12792A82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up for acquisition by CBK in 2016 and later acquired by SBM Bank in 2017</t>
      </text>
    </comment>
    <comment ref="B25" authorId="4" shapeId="0" xr:uid="{AAD881B1-D21C-4E11-9557-1771597A6BD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Fina Bank to GT Bank in 2014</t>
      </text>
    </comment>
    <comment ref="B34" authorId="5" shapeId="0" xr:uid="{383BE760-483D-4A55-BD38-CD6914A76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liquidation in October 2015</t>
      </text>
    </comment>
    <comment ref="B37" authorId="6" shapeId="0" xr:uid="{265EE179-4018-48A8-A61F-E7C0675021F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K-Rep Bank to Sidian Bank in 2016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tc={99DB75D0-F552-4619-8DCF-368E9D031C71}</author>
    <author>tc={609C34F5-2245-4175-AFE8-618CA9CBF682}</author>
    <author>tc={02F93213-32C2-439D-BA26-D0CC6E5FCC94}</author>
    <author>tc={4FBE50E7-2FB5-4D32-BFF9-D45AEEBA3A9A}</author>
    <author>tc={513DC8C7-A393-4E9D-AD6F-C119C05AD725}</author>
    <author>tc={27A57542-2F61-4098-BB3A-29FECA291DB8}</author>
    <author>tc={717E6792-1C68-46F0-9916-07D2D052EDAA}</author>
  </authors>
  <commentList>
    <comment ref="B11" authorId="0" shapeId="0" xr:uid="{99DB75D0-F552-4619-8DCF-368E9D031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receivership in April 2016 and later take over by SBM bank in 2018</t>
      </text>
    </comment>
    <comment ref="B19" authorId="1" shapeId="0" xr:uid="{609C34F5-2245-4175-AFE8-618CA9CBF682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liquidation in August 2015</t>
      </text>
    </comment>
    <comment ref="B21" authorId="2" shapeId="0" xr:uid="{02F93213-32C2-439D-BA26-D0CC6E5FCC9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Equatorial Commercial Bank to Spire Bank in May 2016, later, its assets and liabilities were taken over by Equity Bank.</t>
      </text>
    </comment>
    <comment ref="B24" authorId="3" shapeId="0" xr:uid="{4FBE50E7-2FB5-4D32-BFF9-D45AEEBA3A9A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up for acquisition by CBK in 2016 and later acquired by SBM Bank in 2017</t>
      </text>
    </comment>
    <comment ref="B25" authorId="4" shapeId="0" xr:uid="{513DC8C7-A393-4E9D-AD6F-C119C05AD72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Fina Bank to GT Bank in 2014</t>
      </text>
    </comment>
    <comment ref="B34" authorId="5" shapeId="0" xr:uid="{27A57542-2F61-4098-BB3A-29FECA291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Placed under liquidation in October 2015</t>
      </text>
    </comment>
    <comment ref="B37" authorId="6" shapeId="0" xr:uid="{717E6792-1C68-46F0-9916-07D2D052EDA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K-Rep Bank to Sidian Bank in 2016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tc={3D651069-0689-4D5E-941E-5DAD873B8B18}</author>
    <author>tc={BD5B54B5-B186-4CC4-A82C-85CFD5FADC6F}</author>
    <author>tc={0BEE42F7-39F6-49EC-A415-241102B58DC3}</author>
    <author>tc={6ED5F471-897F-4F17-A120-F6C68A8BD81B}</author>
    <author>tc={1C6AADFA-D575-49E5-8552-141FE517E206}</author>
    <author>tc={CCF3BB1F-87CA-4024-9745-9DE8370C8AAB}</author>
    <author>tc={576AB742-7F4E-4886-89C4-504CA531F530}</author>
    <author>tc={65E3F82B-78A9-47FE-9F86-9A9DC5EB6DDA}</author>
    <author>tc={64B130F1-D395-4C8C-86D3-A7D29B2EE082}</author>
  </authors>
  <commentList>
    <comment ref="B28" authorId="0" shapeId="0" xr:uid="{3D651069-0689-4D5E-941E-5DAD873B8B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Acquired by Premier Bank in March 2023 by Premier Bank Kenya Limited</t>
      </text>
    </comment>
    <comment ref="B37" authorId="1" shapeId="0" xr:uid="{BD5B54B5-B186-4CC4-A82C-85CFD5FADC6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names from Jamii Bora Bank to Kingdom Bank</t>
      </text>
    </comment>
    <comment ref="B43" authorId="2" shapeId="0" xr:uid="{0BEE42F7-39F6-49EC-A415-241102B58D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Oriental Commercial Bank Limited to M-Oriental Bank Limited</t>
      </text>
    </comment>
    <comment ref="B47" authorId="3" shapeId="0" xr:uid="{6ED5F471-897F-4F17-A120-F6C68A8BD81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from Trans-National Bank to Access Bank after acquisition, official operations of Access began in November 2020</t>
      </text>
    </comment>
    <comment ref="B50" authorId="4" shapeId="0" xr:uid="{1C6AADFA-D575-49E5-8552-141FE517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 name to Mayfair Bank - CIB after acquisition by CIB</t>
      </text>
    </comment>
    <comment ref="BJ50" authorId="5" shapeId="0" xr:uid="{CCF3BB1F-87CA-4024-9745-9DE8370C8AAB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Ignored average in calculation due to missing equivalent value in prior period</t>
      </text>
    </comment>
    <comment ref="BL50" authorId="6" shapeId="0" xr:uid="{576AB742-7F4E-4886-89C4-504CA531F53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bank. Used Sep-17 position for assets</t>
      </text>
    </comment>
    <comment ref="BF51" authorId="7" shapeId="0" xr:uid="{65E3F82B-78A9-47FE-9F86-9A9DC5EB6DDA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Ignored average in calculation due to missing equivalent value in prior period</t>
      </text>
    </comment>
    <comment ref="BH51" authorId="8" shapeId="0" xr:uid="{64B130F1-D395-4C8C-86D3-A7D29B2EE08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bank. Used Jun-17 position for assets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<sst xmlns="http://schemas.openxmlformats.org/spreadsheetml/2006/main" count="3173" uniqueCount="105">
  <si>
    <t>ASSETS</t>
  </si>
  <si>
    <t>ROA</t>
  </si>
  <si>
    <t>ABC Bank</t>
  </si>
  <si>
    <t>Bank Of Africa Kenya Ltd</t>
  </si>
  <si>
    <t>Bank of Baroda</t>
  </si>
  <si>
    <t>Bank of India</t>
  </si>
  <si>
    <t>Barclays Bank of Kenya</t>
  </si>
  <si>
    <t>CFC Stanbic Bank</t>
  </si>
  <si>
    <t>Chase Bank</t>
  </si>
  <si>
    <t>Citibank</t>
  </si>
  <si>
    <t>Commercial Bank of Africa</t>
  </si>
  <si>
    <t>Consolidated Bank of Kenya</t>
  </si>
  <si>
    <t>Co-operative Bank of Kenya</t>
  </si>
  <si>
    <t>Credit Bank</t>
  </si>
  <si>
    <t>Development Bank of Kenya</t>
  </si>
  <si>
    <t>Diamond Trust Bank</t>
  </si>
  <si>
    <t xml:space="preserve">Dubai Bank </t>
  </si>
  <si>
    <t>EcoBank</t>
  </si>
  <si>
    <t>Equatorial Commercial Bank</t>
  </si>
  <si>
    <t>Equity Bank</t>
  </si>
  <si>
    <t>Family Bank Limited</t>
  </si>
  <si>
    <t>Fidelity Commercial Bank</t>
  </si>
  <si>
    <t>Fina Bank</t>
  </si>
  <si>
    <t>First Community Bank</t>
  </si>
  <si>
    <t>Giro Commercial Bank</t>
  </si>
  <si>
    <t>Guardian  Bank</t>
  </si>
  <si>
    <t>Gulf African Bank</t>
  </si>
  <si>
    <t>Habib A.G.Zurich</t>
  </si>
  <si>
    <t>Habib Bank Ltd</t>
  </si>
  <si>
    <t>Housing Finance Company of Kenya</t>
  </si>
  <si>
    <t>I&amp;M Bank</t>
  </si>
  <si>
    <t>Imperial Bank</t>
  </si>
  <si>
    <t xml:space="preserve">Jamii Bora Bank </t>
  </si>
  <si>
    <t>Kenya Commercial Bank</t>
  </si>
  <si>
    <t>K-Rep Bank</t>
  </si>
  <si>
    <t>Middle East Bank</t>
  </si>
  <si>
    <t>National Bank of kenya</t>
  </si>
  <si>
    <t>NIC Bank</t>
  </si>
  <si>
    <t>Oriental Commercial Bank Limited</t>
  </si>
  <si>
    <t>Paramount Universal Bank</t>
  </si>
  <si>
    <t>Prime Bank</t>
  </si>
  <si>
    <t>Standard Chartered Bank</t>
  </si>
  <si>
    <t>Trans-National Bank</t>
  </si>
  <si>
    <t>United Bank for Africa</t>
  </si>
  <si>
    <t>Victoria Commercial Bank</t>
  </si>
  <si>
    <t>Bank Code</t>
  </si>
  <si>
    <t>Bank Name</t>
  </si>
  <si>
    <t>Amt '000'</t>
  </si>
  <si>
    <t>Non performing loans</t>
  </si>
  <si>
    <t>Asset quality/NPA ratio</t>
  </si>
  <si>
    <t>Total loans</t>
  </si>
  <si>
    <t>Net advances</t>
  </si>
  <si>
    <t>Interest rate</t>
  </si>
  <si>
    <t>Inflation rate</t>
  </si>
  <si>
    <t>GDP</t>
  </si>
  <si>
    <t>Asset Quality</t>
  </si>
  <si>
    <t>Mgt Efficiency</t>
  </si>
  <si>
    <t>PAT</t>
  </si>
  <si>
    <t>Operating Expenses</t>
  </si>
  <si>
    <t>Operating Income</t>
  </si>
  <si>
    <t>Mgt Efficiency (CIR)</t>
  </si>
  <si>
    <t>GT Bank</t>
  </si>
  <si>
    <t>Placed under liquidation in August 2015</t>
  </si>
  <si>
    <t>Placed under liquidation in October 2015</t>
  </si>
  <si>
    <t>Sidian Bank</t>
  </si>
  <si>
    <t>Placed under receivership in April 2016 and later take over by SBM bank in 2018</t>
  </si>
  <si>
    <t>Spire Bank</t>
  </si>
  <si>
    <t>M-Oriental Bank Limited</t>
  </si>
  <si>
    <t>Spire bank</t>
  </si>
  <si>
    <t>Put up for acquisition by CBK in 2016 and later acquired by SBM Bank in 2017</t>
  </si>
  <si>
    <t>Stanbic Bank</t>
  </si>
  <si>
    <t xml:space="preserve">Mayfair Bank </t>
  </si>
  <si>
    <t xml:space="preserve">Dubai Islamic Bank </t>
  </si>
  <si>
    <t>Placed under receivership in April 2016 and later take over by SBM bank in 2019</t>
  </si>
  <si>
    <t>Put up for acquisition by CBK in 2016 and later acquired by SBM Bank in 2018</t>
  </si>
  <si>
    <t>Acquired by I&amp;M in Feb 2017 and its operations merged with those of I&amp;M</t>
  </si>
  <si>
    <t>NA</t>
  </si>
  <si>
    <t>Acquired by DTB Kenya in August 2017</t>
  </si>
  <si>
    <t>Placed under liquidation in October 2016</t>
  </si>
  <si>
    <t>Placed under liquidation in October 2017</t>
  </si>
  <si>
    <t>Placed under liquidation in October 2018</t>
  </si>
  <si>
    <t>SBM Bank</t>
  </si>
  <si>
    <t>Absa Bank Kenya</t>
  </si>
  <si>
    <t>NCBA</t>
  </si>
  <si>
    <t>Merged with NIC to form NCBA</t>
  </si>
  <si>
    <t>Merged with CBA to form NCBA</t>
  </si>
  <si>
    <t>Kingdom Bank</t>
  </si>
  <si>
    <t>Access Bank</t>
  </si>
  <si>
    <t>Premier Bank</t>
  </si>
  <si>
    <t>Mayfair Bank - CIB</t>
  </si>
  <si>
    <t>x</t>
  </si>
  <si>
    <t>Source: Central Bank of Kenya</t>
  </si>
  <si>
    <t>* Provisional</t>
  </si>
  <si>
    <t xml:space="preserve">    advances in the case of lending rates.</t>
  </si>
  <si>
    <t xml:space="preserve">    deposit liability in the case of deposit interest rates or loans and</t>
  </si>
  <si>
    <t xml:space="preserve">1/ The weights correspond to each bank's market share in either </t>
  </si>
  <si>
    <t>Dec</t>
  </si>
  <si>
    <t>Sep</t>
  </si>
  <si>
    <t>Jun</t>
  </si>
  <si>
    <t>Mar</t>
  </si>
  <si>
    <t>12-Month Inflation</t>
  </si>
  <si>
    <t>GDP growth rate</t>
  </si>
  <si>
    <t>MONTH</t>
  </si>
  <si>
    <t>YEAR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</si>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</sst>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4" fillId="0" borderId="0" xfId="0" applyFont="1"/>
    <xf numFmtId="17" fontId="4" fillId="0" borderId="10" xfId="0" applyNumberFormat="1" applyFont="1" applyBorder="1"/>
    <xf numFmtId="17" fontId="4" fillId="0" borderId="11" xfId="0" applyNumberFormat="1" applyFont="1" applyBorder="1"/>
    <xf numFmtId="0" fontId="4" fillId="0" borderId="11" xfId="0" applyFont="1" applyBorder="1"/>
    <xf numFmtId="0" fontId="5" fillId="0" borderId="1" xfId="0" applyFont="1" applyBorder="1"/>
    <xf numFmtId="0" fontId="6" fillId="0" borderId="1" xfId="0" applyFont="1" applyBorder="1"/>
    <xf numFmtId="165" fontId="5" fillId="0" borderId="1" xfId="1" applyNumberFormat="1" applyFont="1" applyFill="1" applyBorder="1" applyAlignment="1">
      <alignment horizontal="left"/>
    </xf>
    <xf numFmtId="0" fontId="4" fillId="0" borderId="13" xfId="0" applyFont="1" applyBorder="1"/>
    <xf numFmtId="0" fontId="0" fillId="0" borderId="14" xfId="0" applyBorder="1"/>
    <xf numFmtId="165" fontId="0" fillId="0" borderId="2" xfId="1" applyNumberFormat="1" applyFont="1" applyBorder="1"/>
    <xf numFmtId="165" fontId="0" fillId="0" borderId="1" xfId="1" applyNumberFormat="1" applyFont="1" applyBorder="1"/>
    <xf numFmtId="10" fontId="0" fillId="0" borderId="0" xfId="2" applyNumberFormat="1" applyFont="1"/>
    <xf numFmtId="10" fontId="0" fillId="0" borderId="11" xfId="2" applyNumberFormat="1" applyFont="1" applyBorder="1"/>
    <xf numFmtId="10" fontId="4" fillId="0" borderId="11" xfId="2" applyNumberFormat="1" applyFont="1" applyBorder="1"/>
    <xf numFmtId="10" fontId="0" fillId="0" borderId="5" xfId="2" applyNumberFormat="1" applyFont="1" applyBorder="1"/>
    <xf numFmtId="10" fontId="0" fillId="0" borderId="1" xfId="2" applyNumberFormat="1" applyFont="1" applyBorder="1"/>
    <xf numFmtId="0" fontId="3" fillId="3" borderId="10" xfId="0" applyFont="1" applyFill="1" applyBorder="1"/>
    <xf numFmtId="10" fontId="4" fillId="5" borderId="11" xfId="2" applyNumberFormat="1" applyFont="1" applyFill="1" applyBorder="1"/>
    <xf numFmtId="0" fontId="4" fillId="4" borderId="11" xfId="0" applyFont="1" applyFill="1" applyBorder="1"/>
    <xf numFmtId="0" fontId="3" fillId="6" borderId="11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6" borderId="0" xfId="0" applyFont="1" applyFill="1"/>
    <xf numFmtId="0" fontId="3" fillId="0" borderId="0" xfId="0" applyFont="1"/>
    <xf numFmtId="10" fontId="4" fillId="0" borderId="22" xfId="2" applyNumberFormat="1" applyFont="1" applyBorder="1" applyAlignment="1">
      <alignment horizontal="center"/>
    </xf>
    <xf numFmtId="10" fontId="0" fillId="0" borderId="16" xfId="2" applyNumberFormat="1" applyFont="1" applyBorder="1"/>
    <xf numFmtId="10" fontId="0" fillId="0" borderId="19" xfId="2" applyNumberFormat="1" applyFont="1" applyBorder="1"/>
    <xf numFmtId="10" fontId="4" fillId="0" borderId="21" xfId="2" applyNumberFormat="1" applyFont="1" applyBorder="1" applyAlignment="1">
      <alignment horizontal="center"/>
    </xf>
    <xf numFmtId="10" fontId="0" fillId="0" borderId="0" xfId="2" applyNumberFormat="1" applyFont="1" applyBorder="1"/>
    <xf numFmtId="0" fontId="5" fillId="4" borderId="1" xfId="0" applyFont="1" applyFill="1" applyBorder="1"/>
    <xf numFmtId="10" fontId="0" fillId="0" borderId="12" xfId="2" applyNumberFormat="1" applyFont="1" applyBorder="1"/>
    <xf numFmtId="10" fontId="4" fillId="0" borderId="12" xfId="2" applyNumberFormat="1" applyFont="1" applyBorder="1"/>
    <xf numFmtId="10" fontId="0" fillId="0" borderId="6" xfId="2" applyNumberFormat="1" applyFont="1" applyBorder="1"/>
    <xf numFmtId="0" fontId="0" fillId="4" borderId="1" xfId="0" applyFill="1" applyBorder="1"/>
    <xf numFmtId="165" fontId="0" fillId="4" borderId="1" xfId="1" applyNumberFormat="1" applyFont="1" applyFill="1" applyBorder="1"/>
    <xf numFmtId="0" fontId="0" fillId="4" borderId="1" xfId="2" applyNumberFormat="1" applyFont="1" applyFill="1" applyBorder="1"/>
    <xf numFmtId="165" fontId="0" fillId="0" borderId="1" xfId="0" applyNumberFormat="1" applyBorder="1"/>
    <xf numFmtId="10" fontId="4" fillId="0" borderId="10" xfId="2" applyNumberFormat="1" applyFont="1" applyBorder="1"/>
    <xf numFmtId="10" fontId="0" fillId="0" borderId="3" xfId="2" applyNumberFormat="1" applyFont="1" applyBorder="1"/>
    <xf numFmtId="165" fontId="0" fillId="0" borderId="23" xfId="1" applyNumberFormat="1" applyFont="1" applyBorder="1"/>
    <xf numFmtId="164" fontId="0" fillId="0" borderId="1" xfId="1" applyFont="1" applyBorder="1"/>
    <xf numFmtId="165" fontId="0" fillId="0" borderId="4" xfId="1" applyNumberFormat="1" applyFont="1" applyBorder="1"/>
    <xf numFmtId="0" fontId="5" fillId="0" borderId="24" xfId="0" applyFont="1" applyBorder="1"/>
    <xf numFmtId="0" fontId="6" fillId="0" borderId="24" xfId="0" applyFont="1" applyBorder="1"/>
    <xf numFmtId="165" fontId="5" fillId="0" borderId="24" xfId="1" applyNumberFormat="1" applyFont="1" applyFill="1" applyBorder="1" applyAlignment="1">
      <alignment horizontal="left"/>
    </xf>
    <xf numFmtId="0" fontId="0" fillId="0" borderId="24" xfId="0" applyBorder="1"/>
    <xf numFmtId="0" fontId="0" fillId="0" borderId="25" xfId="0" applyBorder="1"/>
    <xf numFmtId="10" fontId="0" fillId="0" borderId="18" xfId="2" applyNumberFormat="1" applyFont="1" applyBorder="1"/>
    <xf numFmtId="0" fontId="5" fillId="0" borderId="26" xfId="0" applyFont="1" applyBorder="1"/>
    <xf numFmtId="0" fontId="3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166" fontId="0" fillId="0" borderId="0" xfId="2" applyNumberFormat="1" applyFont="1"/>
    <xf numFmtId="166" fontId="0" fillId="0" borderId="18" xfId="2" applyNumberFormat="1" applyFont="1" applyBorder="1"/>
    <xf numFmtId="166" fontId="0" fillId="0" borderId="0" xfId="2" applyNumberFormat="1" applyFont="1" applyBorder="1"/>
    <xf numFmtId="0" fontId="7" fillId="0" borderId="0" xfId="0" applyFont="1"/>
    <xf numFmtId="17" fontId="4" fillId="0" borderId="20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17" fontId="3" fillId="2" borderId="11" xfId="0" applyNumberFormat="1" applyFont="1" applyFill="1" applyBorder="1" applyAlignment="1">
      <alignment horizontal="center"/>
    </xf>
    <xf numFmtId="17" fontId="3" fillId="2" borderId="12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" fontId="3" fillId="2" borderId="10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0" fontId="0" fillId="0" borderId="0" xfId="0" applyNumberFormat="1"/>
    <xf numFmtId="0" fontId="3" fillId="6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4" fillId="0" borderId="15" xfId="0" applyFont="1" applyBorder="1"/>
    <xf numFmtId="0" fontId="4" fillId="0" borderId="0" xfId="0" applyFont="1" applyBorder="1"/>
    <xf numFmtId="0" fontId="4" fillId="0" borderId="16" xfId="0" applyFont="1" applyBorder="1"/>
    <xf numFmtId="166" fontId="0" fillId="0" borderId="15" xfId="2" applyNumberFormat="1" applyFont="1" applyBorder="1"/>
    <xf numFmtId="10" fontId="0" fillId="0" borderId="0" xfId="0" applyNumberFormat="1" applyBorder="1"/>
    <xf numFmtId="166" fontId="0" fillId="0" borderId="17" xfId="2" applyNumberFormat="1" applyFont="1" applyBorder="1"/>
    <xf numFmtId="10" fontId="0" fillId="0" borderId="18" xfId="0" applyNumberFormat="1" applyBorder="1"/>
    <xf numFmtId="10" fontId="0" fillId="0" borderId="15" xfId="2" applyNumberFormat="1" applyFont="1" applyBorder="1"/>
    <xf numFmtId="10" fontId="0" fillId="0" borderId="17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32"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theme="7"/>
          <bgColor theme="7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theme="7"/>
          <bgColor theme="7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theme="7"/>
          <bgColor theme="7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externalLink" Target="externalLinks/externalLink34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theme" Target="theme/theme1.xml"/><Relationship Id="rId58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microsoft.com/office/2017/06/relationships/rdRichValue" Target="richData/rdrichvalue.xml"/><Relationship Id="rId61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sheetMetadata" Target="metadata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4\March%202014\Detailed%20Industry%20analysis%20-March%202014.xls" TargetMode="External"/><Relationship Id="rId1" Type="http://schemas.openxmlformats.org/officeDocument/2006/relationships/externalLinkPath" Target="file:///S:\MIS%20Team\Dancun\Industry%20analysis\2014\March%202014\Detailed%20Industry%20analysis%20-March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4\June%202014\June%202014\Detailed%20Industry%20analysis%20-June%202014.xls" TargetMode="External"/><Relationship Id="rId1" Type="http://schemas.openxmlformats.org/officeDocument/2006/relationships/externalLinkPath" Target="file:///S:\MIS%20Team\Dancun\Industry%20analysis\2014\June%202014\June%202014\Detailed%20Industry%20analysis%20-June%20201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4\Dec%202014\Dec%202014\Summary%20Industry%20analysis-%20Dec%202014%20(BANK)%20with%20links.xls" TargetMode="External"/><Relationship Id="rId1" Type="http://schemas.openxmlformats.org/officeDocument/2006/relationships/externalLinkPath" Target="file:///S:\MIS%20Team\Dancun\Industry%20analysis\2014\Dec%202014\Dec%202014\Summary%20Industry%20analysis-%20Dec%202014%20(BANK)%20with%20link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5\March2015\Summary%20Industry%20analysis-Mar%202015%20(BANK)%20with%20links.xls" TargetMode="External"/><Relationship Id="rId1" Type="http://schemas.openxmlformats.org/officeDocument/2006/relationships/externalLinkPath" Target="file:///S:\MIS%20Team\Dancun\Industry%20analysis\2015\March2015\Summary%20Industry%20analysis-Mar%202015%20(BANK)%20with%20link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5\June2015\Summary%20Industry%20analysis-June%202015%20(BANK)%20with%20links-1.xls" TargetMode="External"/><Relationship Id="rId1" Type="http://schemas.openxmlformats.org/officeDocument/2006/relationships/externalLinkPath" Target="file:///S:\MIS%20Team\Dancun\Industry%20analysis\2015\June2015\Summary%20Industry%20analysis-June%202015%20(BANK)%20with%20links-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5\September2015\Summary%20Industry%20analysis-Sep%202015%20(BANK)%20with%20links.xls" TargetMode="External"/><Relationship Id="rId1" Type="http://schemas.openxmlformats.org/officeDocument/2006/relationships/externalLinkPath" Target="file:///S:\MIS%20Team\Dancun\Industry%20analysis\2015\September2015\Summary%20Industry%20analysis-Sep%202015%20(BANK)%20with%20links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5\December2015\Summary%20Industry%20analysis-Dec%202015%20(BANK)%20with%20links%20-%20final.xls" TargetMode="External"/><Relationship Id="rId1" Type="http://schemas.openxmlformats.org/officeDocument/2006/relationships/externalLinkPath" Target="file:///S:\MIS%20Team\Dancun\Industry%20analysis\2015\December2015\Summary%20Industry%20analysis-Dec%202015%20(BANK)%20with%20links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6\Mar\Summary%20Industry%20analysis-Mar%202016%20(BANK)%20with%20links%20-%20final%20new.xls" TargetMode="External"/><Relationship Id="rId1" Type="http://schemas.openxmlformats.org/officeDocument/2006/relationships/externalLinkPath" Target="file:///S:\MIS%20Team\Dancun\Industry%20analysis\2016\Mar\Summary%20Industry%20analysis-Mar%202016%20(BANK)%20with%20links%20-%20final%20new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6\Jun\Summary%20Industry%20analysis-Jun%202016%20-%20final%202.xls" TargetMode="External"/><Relationship Id="rId1" Type="http://schemas.openxmlformats.org/officeDocument/2006/relationships/externalLinkPath" Target="file:///S:\MIS%20Team\Dancun\Industry%20analysis\2016\Jun\Summary%20Industry%20analysis-Jun%202016%20-%20final%20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6\Sep\Summary%20Industry%20analysis-Sep%202016.xls" TargetMode="External"/><Relationship Id="rId1" Type="http://schemas.openxmlformats.org/officeDocument/2006/relationships/externalLinkPath" Target="file:///S:\MIS%20Team\Dancun\Industry%20analysis\2016\Sep\Summary%20Industry%20analysis-Sep%202016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6\Dec\Summary%20Industry%20analysis-Dec%202016%20-%20Final.xls" TargetMode="External"/><Relationship Id="rId1" Type="http://schemas.openxmlformats.org/officeDocument/2006/relationships/externalLinkPath" Target="file:///S:\MIS%20Team\Dancun\Industry%20analysis\2016\Dec\Summary%20Industry%20analysis-Dec%202016%20-%20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7\Mar\Summary%20Industry%20analysis-Mar%202017.xls" TargetMode="External"/><Relationship Id="rId1" Type="http://schemas.openxmlformats.org/officeDocument/2006/relationships/externalLinkPath" Target="file:///S:\MIS%20Team\Dancun\Industry%20analysis\2017\Mar\Summary%20Industry%20analysis-Mar%202017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7\Jun\Summary%20Industry%20analysis-Jun%202017.xls" TargetMode="External"/><Relationship Id="rId1" Type="http://schemas.openxmlformats.org/officeDocument/2006/relationships/externalLinkPath" Target="file:///S:\MIS%20Team\Dancun\Industry%20analysis\2017\Jun\Summary%20Industry%20analysis-Jun%202017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7\Sep\Summary%20Industry%20analysis-Sep%202017.xls" TargetMode="External"/><Relationship Id="rId1" Type="http://schemas.openxmlformats.org/officeDocument/2006/relationships/externalLinkPath" Target="file:///S:\MIS%20Team\Dancun\Industry%20analysis\2017\Sep\Summary%20Industry%20analysis-Sep%202017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7\Dec\Summary%20Industry%20analysis-Dec%202017.xls" TargetMode="External"/><Relationship Id="rId1" Type="http://schemas.openxmlformats.org/officeDocument/2006/relationships/externalLinkPath" Target="file:///S:\MIS%20Team\Dancun\Industry%20analysis\2017\Dec\Summary%20Industry%20analysis-Dec%202017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8\Mar\Summary%20Industry%20analysis-Mar%202018.xls" TargetMode="External"/><Relationship Id="rId1" Type="http://schemas.openxmlformats.org/officeDocument/2006/relationships/externalLinkPath" Target="file:///S:\MIS%20Team\Dancun\Industry%20analysis\2018\Mar\Summary%20Industry%20analysis-Mar%202018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8\Jun\Summary%20Industry%20analysis-Jun%202018.xls" TargetMode="External"/><Relationship Id="rId1" Type="http://schemas.openxmlformats.org/officeDocument/2006/relationships/externalLinkPath" Target="file:///S:\MIS%20Team\Dancun\Industry%20analysis\2018\Jun\Summary%20Industry%20analysis-Jun%20201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8\Sep\Summary%20Industry%20analysis-Sep%202018_final%20-%20Copy.xls" TargetMode="External"/><Relationship Id="rId1" Type="http://schemas.openxmlformats.org/officeDocument/2006/relationships/externalLinkPath" Target="file:///S:\MIS%20Team\Dancun\Industry%20analysis\2018\Sep\Summary%20Industry%20analysis-Sep%202018_final%20-%20Copy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8\Dec\Summary%20Industry%20analysis-Dec%202018.xls" TargetMode="External"/><Relationship Id="rId1" Type="http://schemas.openxmlformats.org/officeDocument/2006/relationships/externalLinkPath" Target="file:///S:\MIS%20Team\Dancun\Industry%20analysis\2018\Dec\Summary%20Industry%20analysis-Dec%202018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9\Mar\Summary%20Industry%20analysis-Mar%202019.xls" TargetMode="External"/><Relationship Id="rId1" Type="http://schemas.openxmlformats.org/officeDocument/2006/relationships/externalLinkPath" Target="file:///S:\MIS%20Team\Dancun\Industry%20analysis\2019\Mar\Summary%20Industry%20analysis-Mar%202019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9\Jun\Summary%20Industry%20analysis-Jun%202019.xls" TargetMode="External"/><Relationship Id="rId1" Type="http://schemas.openxmlformats.org/officeDocument/2006/relationships/externalLinkPath" Target="file:///S:\MIS%20Team\Dancun\Industry%20analysis\2019\Jun\Summary%20Industry%20analysis-Jun%202019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9\Sep\Summary%20Industry%20analysis-Sep%202019.xls" TargetMode="External"/><Relationship Id="rId1" Type="http://schemas.openxmlformats.org/officeDocument/2006/relationships/externalLinkPath" Target="file:///S:\MIS%20Team\Dancun\Industry%20analysis\2019\Sep\Summary%20Industry%20analysis-Sep%202019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9\Dec\Summary%20Industry%20analysis-Dec%202019.xls" TargetMode="External"/><Relationship Id="rId1" Type="http://schemas.openxmlformats.org/officeDocument/2006/relationships/externalLinkPath" Target="file:///S:\MIS%20Team\Dancun\Industry%20analysis\2019\Dec\Summary%20Industry%20analysis-Dec%202019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0\Mar\Summary%20Industry%20analysis-%20mar%202020.xlsx" TargetMode="External"/><Relationship Id="rId1" Type="http://schemas.openxmlformats.org/officeDocument/2006/relationships/externalLinkPath" Target="file:///S:\MIS%20Team\Dancun\Industry%20analysis\2020\Mar\Summary%20Industry%20analysis-%20mar%202020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0\Sep\Summary%20Industry%20analysis-%20Jun%202020.xlsx" TargetMode="External"/><Relationship Id="rId1" Type="http://schemas.openxmlformats.org/officeDocument/2006/relationships/externalLinkPath" Target="file:///S:\MIS%20Team\Dancun\Industry%20analysis\2020\Sep\Summary%20Industry%20analysis-%20Jun%202020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0\Sep1\Summary%20Industry%20analysis-%20Sep2020.xlsx" TargetMode="External"/><Relationship Id="rId1" Type="http://schemas.openxmlformats.org/officeDocument/2006/relationships/externalLinkPath" Target="file:///S:\MIS%20Team\Dancun\Industry%20analysis\2020\Sep1\Summary%20Industry%20analysis-%20Sep2020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0\Dec\Summary%20Industry%20analysis-%20%20Dec%202020.xlsx" TargetMode="External"/><Relationship Id="rId1" Type="http://schemas.openxmlformats.org/officeDocument/2006/relationships/externalLinkPath" Target="file:///S:\MIS%20Team\Dancun\Industry%20analysis\2020\Dec\Summary%20Industry%20analysis-%20%20Dec%202020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1\Mar\Summary%20Industry%20analysis-%20%20Mar%202021.xlsx" TargetMode="External"/><Relationship Id="rId1" Type="http://schemas.openxmlformats.org/officeDocument/2006/relationships/externalLinkPath" Target="file:///S:\MIS%20Team\Dancun\Industry%20analysis\2021\Mar\Summary%20Industry%20analysis-%20%20Mar%202021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1\Jun\Summary%20Industry%20analysis-%20%20Jun%202021.xlsx" TargetMode="External"/><Relationship Id="rId1" Type="http://schemas.openxmlformats.org/officeDocument/2006/relationships/externalLinkPath" Target="file:///S:\MIS%20Team\Dancun\Industry%20analysis\2021\Jun\Summary%20Industry%20analysis-%20%20Jun%202021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1\Sep\Summary%20Industry%20analysis-%20%20Sep%202021.xlsx" TargetMode="External"/><Relationship Id="rId1" Type="http://schemas.openxmlformats.org/officeDocument/2006/relationships/externalLinkPath" Target="file:///S:\MIS%20Team\Dancun\Industry%20analysis\2021\Sep\Summary%20Industry%20analysis-%20%20Sep%202021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1\Dec\Summary%20Industry%20analysis%20-%20Dec%202021.xlsx" TargetMode="External"/><Relationship Id="rId1" Type="http://schemas.openxmlformats.org/officeDocument/2006/relationships/externalLinkPath" Target="file:///S:\MIS%20Team\Dancun\Industry%20analysis\2021\Dec\Summary%20Industry%20analysis%20-%20Dec%202021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2\Mar\Summary%20Industry%20analysis%20-%20Mar%202022.xlsx" TargetMode="External"/><Relationship Id="rId1" Type="http://schemas.openxmlformats.org/officeDocument/2006/relationships/externalLinkPath" Target="file:///S:\MIS%20Team\Dancun\Industry%20analysis\2022\Mar\Summary%20Industry%20analysis%20-%20Mar%20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2\Jun\Summary%20Industry%20analysis%20-%20Jun%202022.xlsx" TargetMode="External"/><Relationship Id="rId1" Type="http://schemas.openxmlformats.org/officeDocument/2006/relationships/externalLinkPath" Target="file:///S:\MIS%20Team\Dancun\Industry%20analysis\2022\Jun\Summary%20Industry%20analysis%20-%20Jun%202022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2\Sep\Summary%20Industry%20analysis%20-%20Sep%202022.xlsx" TargetMode="External"/><Relationship Id="rId1" Type="http://schemas.openxmlformats.org/officeDocument/2006/relationships/externalLinkPath" Target="file:///S:\MIS%20Team\Dancun\Industry%20analysis\2022\Sep\Summary%20Industry%20analysis%20-%20Sep%202022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2\Dec\Summary%20Industry%20analysis%20-%20Dec%202022.xlsx" TargetMode="External"/><Relationship Id="rId1" Type="http://schemas.openxmlformats.org/officeDocument/2006/relationships/externalLinkPath" Target="file:///S:\MIS%20Team\Dancun\Industry%20analysis\2022\Dec\Summary%20Industry%20analysis%20-%20Dec%202022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3\Mar\Summary%20Industry%20analysis%20-%20Mar%202023.xlsx" TargetMode="External"/><Relationship Id="rId1" Type="http://schemas.openxmlformats.org/officeDocument/2006/relationships/externalLinkPath" Target="file:///S:\MIS%20Team\Dancun\Industry%20analysis\2023\Mar\Summary%20Industry%20analysis%20-%20Mar%20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3\Jun\Summary%20Industry%20analysis%20-%20Jun%202023.xlsx" TargetMode="External"/><Relationship Id="rId1" Type="http://schemas.openxmlformats.org/officeDocument/2006/relationships/externalLinkPath" Target="file:///S:\MIS%20Team\Dancun\Industry%20analysis\2023\Jun\Summary%20Industry%20analysis%20-%20Jun%202023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3\Sep\Summary%20Industry%20analysis%20-%20Sep%202023.xlsx" TargetMode="External"/><Relationship Id="rId1" Type="http://schemas.openxmlformats.org/officeDocument/2006/relationships/externalLinkPath" Target="file:///S:\MIS%20Team\Dancun\Industry%20analysis\2023\Sep\Summary%20Industry%20analysis%20-%20Sep%202023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3\Dec\Summary%20Industry%20analysis%20-%20Dec%202023.xlsx" TargetMode="External"/><Relationship Id="rId1" Type="http://schemas.openxmlformats.org/officeDocument/2006/relationships/externalLinkPath" Target="file:///S:\MIS%20Team\Dancun\Industry%20analysis\2023\Dec\Summary%20Industry%20analysis%20-%20Dec%202023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4\Mar\Summary%20Industry%20analysis%20-%20Mar%202024.xlsx" TargetMode="External"/><Relationship Id="rId1" Type="http://schemas.openxmlformats.org/officeDocument/2006/relationships/externalLinkPath" Target="file:///S:\MIS%20Team\Dancun\Industry%20analysis\2024\Mar\Summary%20Industry%20analysis%20-%20Mar%202024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4\Jun\Summary%20Industry%20analysis%20-%20Jun%202024.xlsx" TargetMode="External"/><Relationship Id="rId1" Type="http://schemas.openxmlformats.org/officeDocument/2006/relationships/externalLinkPath" Target="file:///S:\MIS%20Team\Dancun\Industry%20analysis\2024\Jun\Summary%20Industry%20analysis%20-%20Jun%202024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4\Sep\Summary%20Industry%20analysis%20-%20Sep%202024.xlsx" TargetMode="External"/><Relationship Id="rId1" Type="http://schemas.openxmlformats.org/officeDocument/2006/relationships/externalLinkPath" Target="file:///S:\MIS%20Team\Dancun\Industry%20analysis\2024\Sep\Summary%20Industry%20analysis%20-%20Sep%202024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24\Dec\Summary%20Industry%20analysis%20-%20Dec%202024.xlsx" TargetMode="External"/><Relationship Id="rId1" Type="http://schemas.openxmlformats.org/officeDocument/2006/relationships/externalLinkPath" Target="file:///S:\MIS%20Team\Dancun\Industry%20analysis\2024\Dec\Summary%20Industry%20analysis%20-%20Dec%202024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4\March%202014\Summary%20Industry%20analysis-%20Mar%202014%20(BANK)%20with%20links.xls" TargetMode="External"/><Relationship Id="rId1" Type="http://schemas.openxmlformats.org/officeDocument/2006/relationships/externalLinkPath" Target="file:///S:\MIS%20Team\Dancun\Industry%20analysis\2014\March%202014\Summary%20Industry%20analysis-%20Mar%202014%20(BANK)%20with%20links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MIS%20Team\Dancun\Industry%20analysis\2014\June%202014\June%202014\Summary%20Industry%20analysis-%20June%202014%20(BANK)%20with%20links.xls" TargetMode="External"/><Relationship Id="rId1" Type="http://schemas.openxmlformats.org/officeDocument/2006/relationships/externalLinkPath" Target="file:///S:\MIS%20Team\Dancun\Industry%20analysis\2014\June%202014\June%202014\Summary%20Industry%20analysis-%20June%202014%20(BANK)%20with%20lin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s &amp; Advances"/>
      <sheetName val="Total perfor. loans net of Gen "/>
      <sheetName val="Loans &amp; Advances (Net)"/>
      <sheetName val="Customer deposits"/>
      <sheetName val="Net interest income"/>
      <sheetName val="Non-interest income"/>
      <sheetName val="other Income"/>
      <sheetName val="PBT"/>
      <sheetName val="Staff costs"/>
      <sheetName val="Operating Costs"/>
      <sheetName val="TRWA"/>
      <sheetName val="Total Capital"/>
      <sheetName val="Off-balance sheet items"/>
      <sheetName val="loans interest"/>
      <sheetName val="deposits interest"/>
      <sheetName val="ROA"/>
      <sheetName val="ROE"/>
      <sheetName val="ROEA"/>
      <sheetName val="CoF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Profit After Tax</v>
          </cell>
          <cell r="C2" t="str">
            <v>Mkt Share</v>
          </cell>
          <cell r="D2" t="str">
            <v>Mar 14</v>
          </cell>
          <cell r="AO2" t="str">
            <v>Total Assets</v>
          </cell>
          <cell r="AP2" t="str">
            <v>Mkt Share</v>
          </cell>
          <cell r="AQ2" t="str">
            <v>Mar 14</v>
          </cell>
          <cell r="AR2" t="str">
            <v>Mkt Share</v>
          </cell>
          <cell r="AS2" t="str">
            <v>Dec 13</v>
          </cell>
        </row>
        <row r="3">
          <cell r="B3" t="str">
            <v>ABC Bank</v>
          </cell>
          <cell r="C3">
            <v>1.6842105845296053E-3</v>
          </cell>
          <cell r="D3">
            <v>73090</v>
          </cell>
          <cell r="AO3" t="str">
            <v>ABC Bank</v>
          </cell>
          <cell r="AP3">
            <v>8.168050671013111E-3</v>
          </cell>
          <cell r="AQ3">
            <v>20231896</v>
          </cell>
          <cell r="AR3">
            <v>7.9288352068819842E-3</v>
          </cell>
          <cell r="AS3">
            <v>19639370</v>
          </cell>
        </row>
        <row r="4">
          <cell r="B4" t="str">
            <v>Bank Of Africa Kenya Ltd</v>
          </cell>
          <cell r="C4">
            <v>3.8822563287859262E-3</v>
          </cell>
          <cell r="D4">
            <v>168479</v>
          </cell>
          <cell r="AO4" t="str">
            <v>Bank Of Africa Kenya Ltd</v>
          </cell>
          <cell r="AP4">
            <v>2.0975044252020684E-2</v>
          </cell>
          <cell r="AQ4">
            <v>51954246</v>
          </cell>
          <cell r="AR4">
            <v>2.1269378596456525E-2</v>
          </cell>
          <cell r="AS4">
            <v>52683299</v>
          </cell>
        </row>
        <row r="5">
          <cell r="B5" t="str">
            <v>Bank of Baroda</v>
          </cell>
          <cell r="C5">
            <v>1.0514644889647914E-2</v>
          </cell>
          <cell r="D5">
            <v>456306</v>
          </cell>
          <cell r="AO5" t="str">
            <v>Bank of Baroda</v>
          </cell>
          <cell r="AP5">
            <v>2.1780580807109623E-2</v>
          </cell>
          <cell r="AQ5">
            <v>53949524</v>
          </cell>
          <cell r="AR5">
            <v>2.1002205824670345E-2</v>
          </cell>
          <cell r="AS5">
            <v>52021524</v>
          </cell>
        </row>
        <row r="6">
          <cell r="B6" t="str">
            <v>Bank of India</v>
          </cell>
          <cell r="C6">
            <v>3.7213011922017248E-3</v>
          </cell>
          <cell r="D6">
            <v>161494</v>
          </cell>
          <cell r="AO6" t="str">
            <v>Bank of India</v>
          </cell>
          <cell r="AP6">
            <v>1.3099895117967959E-2</v>
          </cell>
          <cell r="AQ6">
            <v>32447854</v>
          </cell>
          <cell r="AR6">
            <v>1.2402904730554618E-2</v>
          </cell>
          <cell r="AS6">
            <v>30721440</v>
          </cell>
        </row>
        <row r="7">
          <cell r="B7" t="str">
            <v>Barclays Bank of Kenya</v>
          </cell>
          <cell r="C7">
            <v>4.4734398216511088E-2</v>
          </cell>
          <cell r="D7">
            <v>1941347</v>
          </cell>
          <cell r="AO7" t="str">
            <v>Barclays Bank of Kenya</v>
          </cell>
          <cell r="AP7">
            <v>8.1137729040063306E-2</v>
          </cell>
          <cell r="AQ7">
            <v>200974524</v>
          </cell>
          <cell r="AR7">
            <v>8.3574226024642859E-2</v>
          </cell>
          <cell r="AS7">
            <v>207009618</v>
          </cell>
        </row>
        <row r="8">
          <cell r="B8" t="str">
            <v>CFC Stanbic Bank</v>
          </cell>
          <cell r="C8">
            <v>3.7092958054930104E-2</v>
          </cell>
          <cell r="D8">
            <v>1609730</v>
          </cell>
          <cell r="AO8" t="str">
            <v>CFC Stanbic Bank</v>
          </cell>
          <cell r="AP8">
            <v>6.4549092655368276E-2</v>
          </cell>
          <cell r="AQ8">
            <v>159885214</v>
          </cell>
          <cell r="AR8">
            <v>6.8925936361213663E-2</v>
          </cell>
          <cell r="AS8">
            <v>170726460</v>
          </cell>
        </row>
        <row r="9">
          <cell r="B9" t="str">
            <v>Chase Bank</v>
          </cell>
          <cell r="C9">
            <v>9.9620284135473677E-3</v>
          </cell>
          <cell r="D9">
            <v>432324</v>
          </cell>
          <cell r="AO9" t="str">
            <v>Chase Bank</v>
          </cell>
          <cell r="AP9">
            <v>3.5364560568720588E-2</v>
          </cell>
          <cell r="AQ9">
            <v>87596434</v>
          </cell>
          <cell r="AR9">
            <v>3.0912520510448252E-2</v>
          </cell>
          <cell r="AS9">
            <v>76568930</v>
          </cell>
        </row>
        <row r="10">
          <cell r="B10" t="str">
            <v>Citibank</v>
          </cell>
          <cell r="C10">
            <v>1.6293982748097999E-2</v>
          </cell>
          <cell r="D10">
            <v>707113</v>
          </cell>
          <cell r="AO10" t="str">
            <v>Citibank</v>
          </cell>
          <cell r="AP10">
            <v>2.9145419551223052E-2</v>
          </cell>
          <cell r="AQ10">
            <v>72191900</v>
          </cell>
          <cell r="AR10">
            <v>2.8762190585089418E-2</v>
          </cell>
          <cell r="AS10">
            <v>71242659</v>
          </cell>
        </row>
        <row r="11">
          <cell r="B11" t="str">
            <v>Commercial Bank of Africa</v>
          </cell>
          <cell r="C11">
            <v>1.7155812821596311E-2</v>
          </cell>
          <cell r="D11">
            <v>744514</v>
          </cell>
          <cell r="AO11" t="str">
            <v>Commercial Bank of Africa</v>
          </cell>
          <cell r="AP11">
            <v>4.8359160284240435E-2</v>
          </cell>
          <cell r="AQ11">
            <v>119783476</v>
          </cell>
          <cell r="AR11">
            <v>5.0417529323383004E-2</v>
          </cell>
          <cell r="AS11">
            <v>124881964</v>
          </cell>
        </row>
        <row r="12">
          <cell r="B12" t="str">
            <v>Consolidated Bank of Kenya</v>
          </cell>
          <cell r="C12">
            <v>3.7027746453422117E-4</v>
          </cell>
          <cell r="D12">
            <v>16069</v>
          </cell>
          <cell r="AO12" t="str">
            <v>Consolidated Bank of Kenya</v>
          </cell>
          <cell r="AP12">
            <v>6.7545677271502718E-3</v>
          </cell>
          <cell r="AQ12">
            <v>16730762</v>
          </cell>
          <cell r="AR12">
            <v>6.7738934699066956E-3</v>
          </cell>
          <cell r="AS12">
            <v>16778631</v>
          </cell>
        </row>
        <row r="13">
          <cell r="B13" t="str">
            <v>Co-operative Bank of Kenya</v>
          </cell>
          <cell r="C13">
            <v>5.3093926412648047E-2</v>
          </cell>
          <cell r="D13">
            <v>2304127</v>
          </cell>
          <cell r="AO13" t="str">
            <v>Co-operative Bank of Kenya</v>
          </cell>
          <cell r="AP13">
            <v>9.8537759978288758E-2</v>
          </cell>
          <cell r="AQ13">
            <v>244073622</v>
          </cell>
          <cell r="AR13">
            <v>9.2401541734594708E-2</v>
          </cell>
          <cell r="AS13">
            <v>228874484</v>
          </cell>
        </row>
        <row r="14">
          <cell r="B14" t="str">
            <v>Credit Bank</v>
          </cell>
          <cell r="C14">
            <v>4.7793421444422687E-4</v>
          </cell>
          <cell r="D14">
            <v>20741</v>
          </cell>
          <cell r="AO14" t="str">
            <v>Credit Bank</v>
          </cell>
          <cell r="AP14">
            <v>3.2041850561473871E-3</v>
          </cell>
          <cell r="AQ14">
            <v>7936623</v>
          </cell>
          <cell r="AR14">
            <v>2.9507416401847626E-3</v>
          </cell>
          <cell r="AS14">
            <v>7308855</v>
          </cell>
        </row>
        <row r="15">
          <cell r="B15" t="str">
            <v>Development Bank of Kenya</v>
          </cell>
          <cell r="C15">
            <v>1.2031655693067287E-3</v>
          </cell>
          <cell r="D15">
            <v>52214</v>
          </cell>
          <cell r="AO15" t="str">
            <v>Development Bank of Kenya</v>
          </cell>
          <cell r="AP15">
            <v>6.4927099484366098E-3</v>
          </cell>
          <cell r="AQ15">
            <v>16082152</v>
          </cell>
          <cell r="AR15">
            <v>6.2902347524081293E-3</v>
          </cell>
          <cell r="AS15">
            <v>15580630</v>
          </cell>
        </row>
        <row r="16">
          <cell r="B16" t="str">
            <v>Diamond Trust Bank</v>
          </cell>
          <cell r="C16">
            <v>2.1835540212215603E-2</v>
          </cell>
          <cell r="D16">
            <v>947601</v>
          </cell>
          <cell r="AO16" t="str">
            <v>Diamond Trust Bank</v>
          </cell>
          <cell r="AP16">
            <v>4.6915849994901664E-2</v>
          </cell>
          <cell r="AQ16">
            <v>116208461</v>
          </cell>
          <cell r="AR16">
            <v>4.607932620257095E-2</v>
          </cell>
          <cell r="AS16">
            <v>114136429</v>
          </cell>
        </row>
        <row r="17">
          <cell r="B17" t="str">
            <v xml:space="preserve">Dubai Bank </v>
          </cell>
          <cell r="C17">
            <v>1.9595740608619185E-4</v>
          </cell>
          <cell r="D17">
            <v>8504</v>
          </cell>
          <cell r="AO17" t="str">
            <v xml:space="preserve">Dubai Bank </v>
          </cell>
          <cell r="AP17">
            <v>1.2737097283958966E-3</v>
          </cell>
          <cell r="AQ17">
            <v>3154922</v>
          </cell>
          <cell r="AR17">
            <v>1.1816362038911941E-3</v>
          </cell>
          <cell r="AS17">
            <v>2926860</v>
          </cell>
        </row>
        <row r="18">
          <cell r="B18" t="str">
            <v>EcoBank</v>
          </cell>
          <cell r="C18">
            <v>6.3930412446558166E-4</v>
          </cell>
          <cell r="D18">
            <v>27744</v>
          </cell>
          <cell r="AO18" t="str">
            <v>EcoBank</v>
          </cell>
          <cell r="AP18">
            <v>1.4591876855832629E-2</v>
          </cell>
          <cell r="AQ18">
            <v>36143426</v>
          </cell>
          <cell r="AR18">
            <v>1.4900202975043573E-2</v>
          </cell>
          <cell r="AS18">
            <v>36907136</v>
          </cell>
        </row>
        <row r="19">
          <cell r="B19" t="str">
            <v>Equatorial Commercial Bank</v>
          </cell>
          <cell r="C19">
            <v>7.0889389003240904E-4</v>
          </cell>
          <cell r="D19">
            <v>30764</v>
          </cell>
          <cell r="AO19" t="str">
            <v>Equatorial Commercial Bank</v>
          </cell>
          <cell r="AP19">
            <v>6.6428894883575756E-3</v>
          </cell>
          <cell r="AQ19">
            <v>16454140</v>
          </cell>
          <cell r="AR19">
            <v>6.2829055929521111E-3</v>
          </cell>
          <cell r="AS19">
            <v>15562476</v>
          </cell>
        </row>
        <row r="20">
          <cell r="B20" t="str">
            <v>Equity Bank</v>
          </cell>
          <cell r="C20">
            <v>7.6721195701490871E-2</v>
          </cell>
          <cell r="D20">
            <v>3329484</v>
          </cell>
          <cell r="AO20" t="str">
            <v>Equity Bank</v>
          </cell>
          <cell r="AP20">
            <v>0.1030864267317359</v>
          </cell>
          <cell r="AQ20">
            <v>255340466</v>
          </cell>
          <cell r="AR20">
            <v>9.6164173294546129E-2</v>
          </cell>
          <cell r="AS20">
            <v>238194354</v>
          </cell>
        </row>
        <row r="21">
          <cell r="B21" t="str">
            <v>Family Bank Limited</v>
          </cell>
          <cell r="C21">
            <v>1.0222851776610585E-2</v>
          </cell>
          <cell r="D21">
            <v>443643</v>
          </cell>
          <cell r="AO21" t="str">
            <v>Family Bank Limited</v>
          </cell>
          <cell r="AP21">
            <v>1.817227056557753E-2</v>
          </cell>
          <cell r="AQ21">
            <v>45011901</v>
          </cell>
          <cell r="AR21">
            <v>1.7562282961082046E-2</v>
          </cell>
          <cell r="AS21">
            <v>43500989</v>
          </cell>
        </row>
        <row r="22">
          <cell r="B22" t="str">
            <v>Fidelity Commercial Bank</v>
          </cell>
          <cell r="C22">
            <v>1.4884836081307208E-3</v>
          </cell>
          <cell r="D22">
            <v>64596</v>
          </cell>
          <cell r="AO22" t="str">
            <v>Fidelity Commercial Bank</v>
          </cell>
          <cell r="AP22">
            <v>5.3987600279016912E-3</v>
          </cell>
          <cell r="AQ22">
            <v>13372487</v>
          </cell>
          <cell r="AR22">
            <v>5.15895836020495E-3</v>
          </cell>
          <cell r="AS22">
            <v>12778509</v>
          </cell>
        </row>
        <row r="23">
          <cell r="B23" t="str">
            <v>Fina Bank</v>
          </cell>
          <cell r="C23">
            <v>2.6366456110771793E-3</v>
          </cell>
          <cell r="D23">
            <v>114423</v>
          </cell>
          <cell r="AO23" t="str">
            <v>Fina Bank</v>
          </cell>
          <cell r="AP23">
            <v>9.6800473041731179E-3</v>
          </cell>
          <cell r="AQ23">
            <v>23977044</v>
          </cell>
          <cell r="AR23">
            <v>1.0350631078074329E-2</v>
          </cell>
          <cell r="AS23">
            <v>25638050</v>
          </cell>
        </row>
        <row r="24">
          <cell r="B24" t="str">
            <v>First Community Bank</v>
          </cell>
          <cell r="C24">
            <v>3.59585527043159E-4</v>
          </cell>
          <cell r="D24">
            <v>15605</v>
          </cell>
          <cell r="AO24" t="str">
            <v>First Community Bank</v>
          </cell>
          <cell r="AP24">
            <v>5.0481154211211065E-3</v>
          </cell>
          <cell r="AQ24">
            <v>12503956</v>
          </cell>
          <cell r="AR24">
            <v>4.5642318307671358E-3</v>
          </cell>
          <cell r="AS24">
            <v>11305398</v>
          </cell>
        </row>
        <row r="25">
          <cell r="B25" t="str">
            <v>Giro Commercial Bank</v>
          </cell>
          <cell r="C25">
            <v>2.9252357514609356E-3</v>
          </cell>
          <cell r="D25">
            <v>126947</v>
          </cell>
          <cell r="AO25" t="str">
            <v>Giro Commercial Bank</v>
          </cell>
          <cell r="AP25">
            <v>5.6930971983877796E-3</v>
          </cell>
          <cell r="AQ25">
            <v>14101547</v>
          </cell>
          <cell r="AR25">
            <v>5.5000170045461996E-3</v>
          </cell>
          <cell r="AS25">
            <v>13623296</v>
          </cell>
        </row>
        <row r="26">
          <cell r="B26" t="str">
            <v>Guardian  Bank</v>
          </cell>
          <cell r="C26">
            <v>1.4049298035130665E-3</v>
          </cell>
          <cell r="D26">
            <v>60970</v>
          </cell>
          <cell r="AO26" t="str">
            <v>Guardian  Bank</v>
          </cell>
          <cell r="AP26">
            <v>5.6512373384011534E-3</v>
          </cell>
          <cell r="AQ26">
            <v>13997862</v>
          </cell>
          <cell r="AR26">
            <v>5.1816386246050922E-3</v>
          </cell>
          <cell r="AS26">
            <v>12834687</v>
          </cell>
        </row>
        <row r="27">
          <cell r="B27" t="str">
            <v>Gulf African Bank</v>
          </cell>
          <cell r="C27">
            <v>1.9806583772505435E-3</v>
          </cell>
          <cell r="D27">
            <v>85955</v>
          </cell>
          <cell r="AO27" t="str">
            <v>Gulf African Bank</v>
          </cell>
          <cell r="AP27">
            <v>6.8464959119279621E-3</v>
          </cell>
          <cell r="AQ27">
            <v>16958464</v>
          </cell>
          <cell r="AR27">
            <v>6.481332673861858E-3</v>
          </cell>
          <cell r="AS27">
            <v>16053971</v>
          </cell>
        </row>
        <row r="28">
          <cell r="B28" t="str">
            <v>Habib A.G.Zurich</v>
          </cell>
          <cell r="C28">
            <v>1.5801024518041331E-3</v>
          </cell>
          <cell r="D28">
            <v>68572</v>
          </cell>
          <cell r="AO28" t="str">
            <v>Habib A.G.Zurich</v>
          </cell>
          <cell r="AP28">
            <v>4.5023913918096053E-3</v>
          </cell>
          <cell r="AQ28">
            <v>11152222</v>
          </cell>
          <cell r="AR28">
            <v>4.4447633826066243E-3</v>
          </cell>
          <cell r="AS28">
            <v>11009480</v>
          </cell>
        </row>
        <row r="29">
          <cell r="B29" t="str">
            <v>Habib Bank Ltd</v>
          </cell>
          <cell r="C29">
            <v>1.8692686664061582E-3</v>
          </cell>
          <cell r="D29">
            <v>81121</v>
          </cell>
          <cell r="AO29" t="str">
            <v>Habib Bank Ltd</v>
          </cell>
          <cell r="AP29">
            <v>3.4482924132568432E-3</v>
          </cell>
          <cell r="AQ29">
            <v>8541266</v>
          </cell>
          <cell r="AR29">
            <v>3.2613112395707142E-3</v>
          </cell>
          <cell r="AS29">
            <v>8078122</v>
          </cell>
        </row>
        <row r="30">
          <cell r="B30" t="str">
            <v>Housing Finance Company of Kenya</v>
          </cell>
          <cell r="C30">
            <v>4.5906893594437207E-3</v>
          </cell>
          <cell r="D30">
            <v>199223</v>
          </cell>
          <cell r="AO30" t="str">
            <v>Housing Finance Company of Kenya</v>
          </cell>
          <cell r="AP30">
            <v>2.0331866302254809E-2</v>
          </cell>
          <cell r="AQ30">
            <v>50361123</v>
          </cell>
          <cell r="AR30">
            <v>1.8876041858698882E-2</v>
          </cell>
          <cell r="AS30">
            <v>46755111</v>
          </cell>
        </row>
        <row r="31">
          <cell r="B31" t="str">
            <v>I&amp;M Bank</v>
          </cell>
          <cell r="C31">
            <v>2.2744516199737008E-2</v>
          </cell>
          <cell r="D31">
            <v>987048</v>
          </cell>
          <cell r="AO31" t="str">
            <v>I&amp;M Bank</v>
          </cell>
          <cell r="AP31">
            <v>4.6416840172458972E-2</v>
          </cell>
          <cell r="AQ31">
            <v>114972436</v>
          </cell>
          <cell r="AR31">
            <v>4.4536808630459994E-2</v>
          </cell>
          <cell r="AS31">
            <v>110315682</v>
          </cell>
        </row>
        <row r="32">
          <cell r="B32" t="str">
            <v>Imperial Bank</v>
          </cell>
          <cell r="C32">
            <v>9.6510405075573326E-3</v>
          </cell>
          <cell r="D32">
            <v>418828</v>
          </cell>
          <cell r="AO32" t="str">
            <v>Imperial Bank</v>
          </cell>
          <cell r="AP32">
            <v>1.9788441062958871E-2</v>
          </cell>
          <cell r="AQ32">
            <v>49015083</v>
          </cell>
          <cell r="AR32">
            <v>1.7362537325871133E-2</v>
          </cell>
          <cell r="AS32">
            <v>43006228</v>
          </cell>
        </row>
        <row r="33">
          <cell r="B33" t="str">
            <v xml:space="preserve">Jamii Bora Bank </v>
          </cell>
          <cell r="C33">
            <v>4.2763141370502687E-4</v>
          </cell>
          <cell r="D33">
            <v>18558</v>
          </cell>
          <cell r="AO33" t="str">
            <v xml:space="preserve">Jamii Bora Bank </v>
          </cell>
          <cell r="AP33">
            <v>3.059247435713969E-3</v>
          </cell>
          <cell r="AQ33">
            <v>7577619</v>
          </cell>
          <cell r="AR33">
            <v>2.8302178641175621E-3</v>
          </cell>
          <cell r="AS33">
            <v>7010323</v>
          </cell>
        </row>
        <row r="34">
          <cell r="B34" t="str">
            <v>Kenya Commercial Bank</v>
          </cell>
          <cell r="C34">
            <v>7.8881266633278935E-2</v>
          </cell>
          <cell r="D34">
            <v>3423225</v>
          </cell>
          <cell r="AO34" t="str">
            <v>Kenya Commercial Bank</v>
          </cell>
          <cell r="AP34">
            <v>0.13923597120326014</v>
          </cell>
          <cell r="AQ34">
            <v>344881270</v>
          </cell>
          <cell r="AR34">
            <v>0.13052817723270205</v>
          </cell>
          <cell r="AS34">
            <v>323312454</v>
          </cell>
        </row>
        <row r="35">
          <cell r="B35" t="str">
            <v>K-Rep Bank</v>
          </cell>
          <cell r="C35">
            <v>2.7713317633083399E-3</v>
          </cell>
          <cell r="D35">
            <v>120268</v>
          </cell>
          <cell r="AO35" t="str">
            <v>K-Rep Bank</v>
          </cell>
          <cell r="AP35">
            <v>5.6158765865407228E-3</v>
          </cell>
          <cell r="AQ35">
            <v>13910275</v>
          </cell>
          <cell r="AR35">
            <v>5.3288160917203424E-3</v>
          </cell>
          <cell r="AS35">
            <v>13199239</v>
          </cell>
        </row>
        <row r="36">
          <cell r="B36" t="str">
            <v>Middle East Bank</v>
          </cell>
          <cell r="C36">
            <v>-1.2157470302337115E-4</v>
          </cell>
          <cell r="D36">
            <v>-5276</v>
          </cell>
          <cell r="AO36" t="str">
            <v>Middle East Bank</v>
          </cell>
          <cell r="AP36">
            <v>2.504742868283655E-3</v>
          </cell>
          <cell r="AQ36">
            <v>6204136</v>
          </cell>
          <cell r="AR36">
            <v>2.3277768129530089E-3</v>
          </cell>
          <cell r="AS36">
            <v>5765799</v>
          </cell>
        </row>
        <row r="37">
          <cell r="B37" t="str">
            <v>National Bank of kenya</v>
          </cell>
          <cell r="C37">
            <v>8.5616150319055249E-3</v>
          </cell>
          <cell r="D37">
            <v>371550</v>
          </cell>
          <cell r="AO37" t="str">
            <v>National Bank of kenya</v>
          </cell>
          <cell r="AP37">
            <v>3.9934709744984406E-2</v>
          </cell>
          <cell r="AQ37">
            <v>98916489</v>
          </cell>
          <cell r="AR37">
            <v>3.7341423088955113E-2</v>
          </cell>
          <cell r="AS37">
            <v>92493034</v>
          </cell>
        </row>
        <row r="38">
          <cell r="B38" t="str">
            <v>NIC Bank</v>
          </cell>
          <cell r="C38">
            <v>2.0951496716860859E-2</v>
          </cell>
          <cell r="D38">
            <v>909236</v>
          </cell>
          <cell r="AO38" t="str">
            <v>NIC Bank</v>
          </cell>
          <cell r="AP38">
            <v>4.719179119316274E-2</v>
          </cell>
          <cell r="AQ38">
            <v>116891955</v>
          </cell>
          <cell r="AR38">
            <v>4.5586941449351201E-2</v>
          </cell>
          <cell r="AS38">
            <v>112916814</v>
          </cell>
        </row>
        <row r="39">
          <cell r="B39" t="str">
            <v>Oriental Commercial Bank Limited</v>
          </cell>
          <cell r="C39">
            <v>5.4833048391662994E-4</v>
          </cell>
          <cell r="D39">
            <v>23796</v>
          </cell>
          <cell r="AO39" t="str">
            <v>Oriental Commercial Bank Limited</v>
          </cell>
          <cell r="AP39">
            <v>3.0198631957441043E-3</v>
          </cell>
          <cell r="AQ39">
            <v>7480066</v>
          </cell>
          <cell r="AR39">
            <v>2.8286857411619825E-3</v>
          </cell>
          <cell r="AS39">
            <v>7006528</v>
          </cell>
        </row>
        <row r="40">
          <cell r="B40" t="str">
            <v>Paramount Universal Bank</v>
          </cell>
          <cell r="C40">
            <v>8.1302506572661186E-4</v>
          </cell>
          <cell r="D40">
            <v>35283</v>
          </cell>
          <cell r="AO40" t="str">
            <v>Paramount Universal Bank</v>
          </cell>
          <cell r="AP40">
            <v>3.3605177148999694E-3</v>
          </cell>
          <cell r="AQ40">
            <v>8323852</v>
          </cell>
          <cell r="AR40">
            <v>3.2414299760799353E-3</v>
          </cell>
          <cell r="AS40">
            <v>8028877</v>
          </cell>
        </row>
        <row r="41">
          <cell r="B41" t="str">
            <v>Prime Bank</v>
          </cell>
          <cell r="C41">
            <v>9.4125227382254699E-3</v>
          </cell>
          <cell r="D41">
            <v>408477</v>
          </cell>
          <cell r="AO41" t="str">
            <v>Prime Bank</v>
          </cell>
          <cell r="AP41">
            <v>2.0694344388864375E-2</v>
          </cell>
          <cell r="AQ41">
            <v>51258965</v>
          </cell>
          <cell r="AR41">
            <v>1.9968422513903541E-2</v>
          </cell>
          <cell r="AS41">
            <v>49460889</v>
          </cell>
        </row>
        <row r="42">
          <cell r="B42" t="str">
            <v>Standard Chartered Bank</v>
          </cell>
          <cell r="C42">
            <v>5.764839222524705E-2</v>
          </cell>
          <cell r="D42">
            <v>2501778</v>
          </cell>
          <cell r="AO42" t="str">
            <v>Standard Chartered Bank</v>
          </cell>
          <cell r="AP42">
            <v>8.7938560824650125E-2</v>
          </cell>
          <cell r="AQ42">
            <v>217819880</v>
          </cell>
          <cell r="AR42">
            <v>8.9030219222155829E-2</v>
          </cell>
          <cell r="AS42">
            <v>220523869</v>
          </cell>
        </row>
        <row r="43">
          <cell r="B43" t="str">
            <v>Trans-National Bank</v>
          </cell>
          <cell r="C43">
            <v>5.6510576515260685E-4</v>
          </cell>
          <cell r="D43">
            <v>24524</v>
          </cell>
          <cell r="AO43" t="str">
            <v>Trans-National Bank</v>
          </cell>
          <cell r="AP43">
            <v>3.7420042191953187E-3</v>
          </cell>
          <cell r="AQ43">
            <v>9268777</v>
          </cell>
          <cell r="AR43">
            <v>3.8990882035922578E-3</v>
          </cell>
          <cell r="AS43">
            <v>9657867</v>
          </cell>
        </row>
        <row r="44">
          <cell r="B44" t="str">
            <v>United Bank for Africa</v>
          </cell>
          <cell r="C44">
            <v>-1.1725645068323093E-3</v>
          </cell>
          <cell r="D44">
            <v>-50886</v>
          </cell>
          <cell r="AO44" t="str">
            <v>United Bank for Africa</v>
          </cell>
          <cell r="AP44">
            <v>1.6085922417820862E-3</v>
          </cell>
          <cell r="AQ44">
            <v>3984411</v>
          </cell>
          <cell r="AR44">
            <v>1.4976572542044686E-3</v>
          </cell>
          <cell r="AS44">
            <v>3709630</v>
          </cell>
        </row>
        <row r="45">
          <cell r="B45" t="str">
            <v>Victoria Commercial Bank</v>
          </cell>
          <cell r="C45">
            <v>1.9796444866263911E-3</v>
          </cell>
          <cell r="D45">
            <v>85911</v>
          </cell>
          <cell r="AO45" t="str">
            <v>Victoria Commercial Bank</v>
          </cell>
          <cell r="AP45">
            <v>5.975567380163381E-3</v>
          </cell>
          <cell r="AQ45">
            <v>14801213</v>
          </cell>
          <cell r="AR45">
            <v>5.508473354329484E-3</v>
          </cell>
          <cell r="AS45">
            <v>13644242</v>
          </cell>
        </row>
        <row r="46">
          <cell r="B46" t="str">
            <v>TOTAL</v>
          </cell>
          <cell r="C46">
            <v>0.54300801899920403</v>
          </cell>
          <cell r="D46">
            <v>23565020</v>
          </cell>
          <cell r="AO46" t="str">
            <v>TOTAL</v>
          </cell>
          <cell r="AP46">
            <v>1.1249391525644481</v>
          </cell>
          <cell r="AQ46">
            <v>2786423941</v>
          </cell>
          <cell r="AR46">
            <v>1.0914182668050147</v>
          </cell>
          <cell r="AS46">
            <v>2703394207</v>
          </cell>
        </row>
        <row r="49">
          <cell r="B49" t="str">
            <v>Return on Assets (ROA)</v>
          </cell>
          <cell r="C49" t="str">
            <v>June 13</v>
          </cell>
        </row>
        <row r="50">
          <cell r="B50" t="str">
            <v>Barclays Bank of Kenya</v>
          </cell>
          <cell r="C50">
            <v>14234418.810478164</v>
          </cell>
        </row>
        <row r="51">
          <cell r="B51" t="str">
            <v>Kenya Commercial Bank</v>
          </cell>
          <cell r="C51">
            <v>30116795.942750692</v>
          </cell>
        </row>
        <row r="52">
          <cell r="B52" t="str">
            <v>Standard Chartered Bank</v>
          </cell>
          <cell r="C52">
            <v>29944602.917187463</v>
          </cell>
        </row>
        <row r="53">
          <cell r="B53" t="str">
            <v>Co-operative Bank of Kenya</v>
          </cell>
          <cell r="C53">
            <v>13881502.454084093</v>
          </cell>
        </row>
        <row r="54">
          <cell r="B54" t="str">
            <v>National Bank of kenya</v>
          </cell>
          <cell r="C54">
            <v>10963969.004982892</v>
          </cell>
        </row>
        <row r="55">
          <cell r="B55" t="str">
            <v>Citibank</v>
          </cell>
          <cell r="C55">
            <v>69680167.436132655</v>
          </cell>
        </row>
        <row r="56">
          <cell r="B56" t="str">
            <v>CFC Stanbic Bank</v>
          </cell>
          <cell r="C56">
            <v>70645490.349392444</v>
          </cell>
        </row>
        <row r="57">
          <cell r="B57" t="str">
            <v>Equity Bank</v>
          </cell>
          <cell r="C57">
            <v>13092710.991548924</v>
          </cell>
        </row>
        <row r="58">
          <cell r="B58" t="str">
            <v>Commercial Bank of Africa</v>
          </cell>
          <cell r="C58">
            <v>20886611.696700126</v>
          </cell>
        </row>
        <row r="59">
          <cell r="B59" t="str">
            <v>NIC Bank</v>
          </cell>
          <cell r="C59">
            <v>6829555.8958338471</v>
          </cell>
        </row>
        <row r="60">
          <cell r="B60" t="str">
            <v>I&amp;M Bank</v>
          </cell>
          <cell r="C60">
            <v>26787899.758640163</v>
          </cell>
        </row>
        <row r="61">
          <cell r="B61" t="str">
            <v>Diamond Trust Bank</v>
          </cell>
          <cell r="C61">
            <v>12343416.802467</v>
          </cell>
        </row>
        <row r="62">
          <cell r="B62" t="str">
            <v>Bank of Baroda</v>
          </cell>
          <cell r="C62">
            <v>13315283.377926372</v>
          </cell>
        </row>
        <row r="63">
          <cell r="B63" t="str">
            <v>Imperial Bank</v>
          </cell>
          <cell r="C63">
            <v>28604307.497769386</v>
          </cell>
        </row>
        <row r="64">
          <cell r="B64" t="str">
            <v>Prime Bank</v>
          </cell>
          <cell r="C64">
            <v>109277553.13858797</v>
          </cell>
        </row>
        <row r="65">
          <cell r="B65" t="str">
            <v>Housing Finance Company of Kenya</v>
          </cell>
          <cell r="C65">
            <v>-1198587.4127603888</v>
          </cell>
        </row>
        <row r="66">
          <cell r="B66" t="str">
            <v>Bank of India</v>
          </cell>
          <cell r="C66">
            <v>19707552.228756588</v>
          </cell>
        </row>
        <row r="67">
          <cell r="B67" t="str">
            <v>EcoBank</v>
          </cell>
          <cell r="C67">
            <v>25099783.873552635</v>
          </cell>
        </row>
        <row r="68">
          <cell r="B68" t="str">
            <v>Fina Bank</v>
          </cell>
          <cell r="C68">
            <v>69088192.302944839</v>
          </cell>
        </row>
        <row r="69">
          <cell r="B69" t="str">
            <v>Bank Of Africa Kenya Ltd</v>
          </cell>
          <cell r="C69">
            <v>46151248.661377423</v>
          </cell>
        </row>
        <row r="70">
          <cell r="B70" t="str">
            <v>Family Bank Limited</v>
          </cell>
          <cell r="C70">
            <v>237962021.81845114</v>
          </cell>
        </row>
        <row r="71">
          <cell r="B71" t="str">
            <v>K-Rep Bank</v>
          </cell>
          <cell r="C71">
            <v>-4774649.617669818</v>
          </cell>
        </row>
        <row r="72">
          <cell r="B72" t="str">
            <v>Habib A.G.Zurich</v>
          </cell>
          <cell r="C72">
            <v>29330653.85769745</v>
          </cell>
        </row>
        <row r="73">
          <cell r="B73" t="str">
            <v>Giro Commercial Bank</v>
          </cell>
          <cell r="C73">
            <v>54688446.158118434</v>
          </cell>
        </row>
        <row r="74">
          <cell r="B74" t="str">
            <v>ABC Bank</v>
          </cell>
          <cell r="C74">
            <v>-23969745.74945078</v>
          </cell>
        </row>
        <row r="75">
          <cell r="B75" t="str">
            <v>Guardian  Bank</v>
          </cell>
          <cell r="C75">
            <v>12815176.875046179</v>
          </cell>
        </row>
        <row r="76">
          <cell r="B76" t="str">
            <v>Chase Bank</v>
          </cell>
          <cell r="C76">
            <v>21978870.006482102</v>
          </cell>
        </row>
        <row r="77">
          <cell r="B77" t="str">
            <v>Victoria Commercial Bank</v>
          </cell>
          <cell r="C77">
            <v>29021787.598506827</v>
          </cell>
        </row>
        <row r="78">
          <cell r="B78" t="str">
            <v>Consolidated Bank of Kenya</v>
          </cell>
          <cell r="C78">
            <v>28092511.305524554</v>
          </cell>
        </row>
        <row r="79">
          <cell r="B79" t="str">
            <v>United Bank for Africa</v>
          </cell>
          <cell r="C79">
            <v>25918645.600588616</v>
          </cell>
        </row>
        <row r="80">
          <cell r="B80" t="str">
            <v>Development Bank of Kenya</v>
          </cell>
          <cell r="C80">
            <v>-83330078.27359353</v>
          </cell>
        </row>
        <row r="81">
          <cell r="B81" t="str">
            <v>Equatorial Commercial Bank</v>
          </cell>
          <cell r="C81">
            <v>25865715.517594144</v>
          </cell>
        </row>
        <row r="82">
          <cell r="B82" t="str">
            <v>First Community Bank</v>
          </cell>
          <cell r="C82">
            <v>-19838864.054301333</v>
          </cell>
        </row>
        <row r="83">
          <cell r="B83" t="str">
            <v>Habib Bank Ltd</v>
          </cell>
          <cell r="C83">
            <v>-6273970.3189988937</v>
          </cell>
        </row>
        <row r="84">
          <cell r="B84" t="str">
            <v>Middle East Bank</v>
          </cell>
          <cell r="C84">
            <v>8736598.5420945957</v>
          </cell>
        </row>
        <row r="85">
          <cell r="B85" t="str">
            <v>Credit Bank</v>
          </cell>
          <cell r="C85">
            <v>29490901.110868268</v>
          </cell>
        </row>
        <row r="86">
          <cell r="B86" t="str">
            <v>Fidelity Commercial Bank</v>
          </cell>
          <cell r="C86">
            <v>21423134.000209369</v>
          </cell>
        </row>
        <row r="87">
          <cell r="B87" t="str">
            <v>Trans-National Bank</v>
          </cell>
          <cell r="C87">
            <v>35316687.580498733</v>
          </cell>
        </row>
        <row r="88">
          <cell r="B88" t="str">
            <v>Paramount Universal Bank</v>
          </cell>
          <cell r="C88">
            <v>34774306.977368236</v>
          </cell>
        </row>
        <row r="89">
          <cell r="B89" t="str">
            <v>Oriental Commercial Bank Limited</v>
          </cell>
          <cell r="C89">
            <v>18190381.404683892</v>
          </cell>
        </row>
        <row r="90">
          <cell r="B90" t="str">
            <v xml:space="preserve">Dubai Bank </v>
          </cell>
          <cell r="C90">
            <v>9357347.4201606102</v>
          </cell>
        </row>
        <row r="91">
          <cell r="B91" t="str">
            <v>Gulf African Bank</v>
          </cell>
          <cell r="C91">
            <v>11265365.925398204</v>
          </cell>
        </row>
        <row r="92">
          <cell r="B92" t="str">
            <v>Jamii Bora</v>
          </cell>
          <cell r="C92">
            <v>19640738.854136068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s &amp; Advances"/>
      <sheetName val="Total perfor. loans net of Gen "/>
      <sheetName val="Loans &amp; Advances (Net)"/>
      <sheetName val="Customer deposits"/>
      <sheetName val="Net interest income"/>
      <sheetName val="Non-interest income"/>
      <sheetName val="other Income"/>
      <sheetName val="PBT"/>
      <sheetName val="Staff costs"/>
      <sheetName val="Operating Costs"/>
      <sheetName val="TRWA"/>
      <sheetName val="Total Capital"/>
      <sheetName val="Off-balance sheet items"/>
      <sheetName val="loans interest"/>
      <sheetName val="deposits interest"/>
      <sheetName val="ROA"/>
      <sheetName val="ROE"/>
      <sheetName val="ROEA"/>
      <sheetName val="CoF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Profit After Tax</v>
          </cell>
          <cell r="C2" t="str">
            <v>Mkt Share</v>
          </cell>
          <cell r="D2" t="str">
            <v>June 14</v>
          </cell>
          <cell r="AQ2" t="str">
            <v>Total Assets</v>
          </cell>
          <cell r="AR2" t="str">
            <v>Mkt Share</v>
          </cell>
          <cell r="AS2" t="str">
            <v>June 14</v>
          </cell>
        </row>
        <row r="3">
          <cell r="B3" t="str">
            <v>ABC Bank</v>
          </cell>
          <cell r="C3">
            <v>2.7622067476909679E-3</v>
          </cell>
          <cell r="D3">
            <v>119872</v>
          </cell>
          <cell r="AQ3" t="str">
            <v>ABC Bank</v>
          </cell>
          <cell r="AR3">
            <v>8.3704822651234894E-3</v>
          </cell>
          <cell r="AS3">
            <v>20733310</v>
          </cell>
        </row>
        <row r="4">
          <cell r="B4" t="str">
            <v>Bank Of Africa Kenya Ltd</v>
          </cell>
          <cell r="C4">
            <v>7.0892845448550512E-3</v>
          </cell>
          <cell r="D4">
            <v>307655</v>
          </cell>
          <cell r="AQ4" t="str">
            <v>Bank Of Africa Kenya Ltd</v>
          </cell>
          <cell r="AR4">
            <v>2.3273672779000075E-2</v>
          </cell>
          <cell r="AS4">
            <v>57647846</v>
          </cell>
        </row>
        <row r="5">
          <cell r="B5" t="str">
            <v>Bank of Baroda</v>
          </cell>
          <cell r="C5">
            <v>2.1875197161401204E-2</v>
          </cell>
          <cell r="D5">
            <v>949322</v>
          </cell>
          <cell r="AQ5" t="str">
            <v>Bank of Baroda</v>
          </cell>
          <cell r="AR5">
            <v>2.2651173442616222E-2</v>
          </cell>
          <cell r="AS5">
            <v>56105943</v>
          </cell>
        </row>
        <row r="6">
          <cell r="B6" t="str">
            <v>Bank of India</v>
          </cell>
          <cell r="C6">
            <v>9.7775464058890826E-3</v>
          </cell>
          <cell r="D6">
            <v>424318</v>
          </cell>
          <cell r="AQ6" t="str">
            <v>Bank of India</v>
          </cell>
          <cell r="AR6">
            <v>1.383360962462539E-2</v>
          </cell>
          <cell r="AS6">
            <v>34265232</v>
          </cell>
        </row>
        <row r="7">
          <cell r="B7" t="str">
            <v>Barclays Bank of Kenya</v>
          </cell>
          <cell r="C7">
            <v>9.7547661270018751E-2</v>
          </cell>
          <cell r="D7">
            <v>4233294</v>
          </cell>
          <cell r="AQ7" t="str">
            <v>Barclays Bank of Kenya</v>
          </cell>
          <cell r="AR7">
            <v>8.6170178049776974E-2</v>
          </cell>
          <cell r="AS7">
            <v>213439675</v>
          </cell>
        </row>
        <row r="8">
          <cell r="B8" t="str">
            <v>CFC Stanbic Bank</v>
          </cell>
          <cell r="C8">
            <v>7.4729338441437199E-2</v>
          </cell>
          <cell r="D8">
            <v>3243043</v>
          </cell>
          <cell r="AQ8" t="str">
            <v>CFC Stanbic Bank</v>
          </cell>
          <cell r="AR8">
            <v>6.2953869649863936E-2</v>
          </cell>
          <cell r="AS8">
            <v>155933918</v>
          </cell>
        </row>
        <row r="9">
          <cell r="B9" t="str">
            <v>Chase Bank</v>
          </cell>
          <cell r="C9">
            <v>2.452806502246482E-2</v>
          </cell>
          <cell r="D9">
            <v>1064449</v>
          </cell>
          <cell r="AQ9" t="str">
            <v>Chase Bank</v>
          </cell>
          <cell r="AR9">
            <v>3.6468474738706534E-2</v>
          </cell>
          <cell r="AS9">
            <v>90330780</v>
          </cell>
        </row>
        <row r="10">
          <cell r="B10" t="str">
            <v>Citibank</v>
          </cell>
          <cell r="C10">
            <v>2.8648700862770226E-2</v>
          </cell>
          <cell r="D10">
            <v>1243273</v>
          </cell>
          <cell r="AQ10" t="str">
            <v>Citibank</v>
          </cell>
          <cell r="AR10">
            <v>3.231981440426919E-2</v>
          </cell>
          <cell r="AS10">
            <v>80054734</v>
          </cell>
        </row>
        <row r="11">
          <cell r="B11" t="str">
            <v>Commercial Bank of Africa</v>
          </cell>
          <cell r="C11">
            <v>3.7277555277432046E-2</v>
          </cell>
          <cell r="D11">
            <v>1617741</v>
          </cell>
          <cell r="AQ11" t="str">
            <v>Commercial Bank of Africa</v>
          </cell>
          <cell r="AR11">
            <v>5.8055657623182468E-2</v>
          </cell>
          <cell r="AS11">
            <v>143801266</v>
          </cell>
        </row>
        <row r="12">
          <cell r="B12" t="str">
            <v>Consolidated Bank of Kenya</v>
          </cell>
          <cell r="C12">
            <v>-2.6135335134402492E-4</v>
          </cell>
          <cell r="D12">
            <v>-11342</v>
          </cell>
          <cell r="AQ12" t="str">
            <v>Consolidated Bank of Kenya</v>
          </cell>
          <cell r="AR12">
            <v>6.7085955603321474E-3</v>
          </cell>
          <cell r="AS12">
            <v>16616891</v>
          </cell>
        </row>
        <row r="13">
          <cell r="B13" t="str">
            <v>Co-operative Bank of Kenya</v>
          </cell>
          <cell r="C13">
            <v>0.10944744205304002</v>
          </cell>
          <cell r="D13">
            <v>4749711</v>
          </cell>
          <cell r="AQ13" t="str">
            <v>Co-operative Bank of Kenya</v>
          </cell>
          <cell r="AR13">
            <v>0.10638133809386288</v>
          </cell>
          <cell r="AS13">
            <v>263501814</v>
          </cell>
        </row>
        <row r="14">
          <cell r="B14" t="str">
            <v>Credit Bank</v>
          </cell>
          <cell r="C14">
            <v>8.872695109770481E-4</v>
          </cell>
          <cell r="D14">
            <v>38505</v>
          </cell>
          <cell r="AQ14" t="str">
            <v>Credit Bank</v>
          </cell>
          <cell r="AR14">
            <v>3.3271917192177003E-3</v>
          </cell>
          <cell r="AS14">
            <v>8241305</v>
          </cell>
        </row>
        <row r="15">
          <cell r="B15" t="str">
            <v>Development Bank of Kenya</v>
          </cell>
          <cell r="C15">
            <v>2.4212168964135141E-3</v>
          </cell>
          <cell r="D15">
            <v>105074</v>
          </cell>
          <cell r="AQ15" t="str">
            <v>Development Bank of Kenya</v>
          </cell>
          <cell r="AR15">
            <v>6.6586204951992493E-3</v>
          </cell>
          <cell r="AS15">
            <v>16493105</v>
          </cell>
        </row>
        <row r="16">
          <cell r="B16" t="str">
            <v>Diamond Trust Bank</v>
          </cell>
          <cell r="C16">
            <v>5.0154980094792322E-2</v>
          </cell>
          <cell r="D16">
            <v>2176585</v>
          </cell>
          <cell r="AQ16" t="str">
            <v>Diamond Trust Bank</v>
          </cell>
          <cell r="AR16">
            <v>4.8625507849354363E-2</v>
          </cell>
          <cell r="AS16">
            <v>120443207</v>
          </cell>
        </row>
        <row r="17">
          <cell r="B17" t="str">
            <v xml:space="preserve">Dubai Bank </v>
          </cell>
          <cell r="C17">
            <v>2.4925579276038776E-4</v>
          </cell>
          <cell r="D17">
            <v>10817</v>
          </cell>
          <cell r="AQ17" t="str">
            <v xml:space="preserve">Dubai Bank </v>
          </cell>
          <cell r="AR17">
            <v>1.2314453395024213E-3</v>
          </cell>
          <cell r="AS17">
            <v>3050235</v>
          </cell>
        </row>
        <row r="18">
          <cell r="B18" t="str">
            <v>EcoBank</v>
          </cell>
          <cell r="C18">
            <v>-1.1376083232677806E-3</v>
          </cell>
          <cell r="D18">
            <v>-49369</v>
          </cell>
          <cell r="AQ18" t="str">
            <v>EcoBank</v>
          </cell>
          <cell r="AR18">
            <v>1.4795190581341672E-2</v>
          </cell>
          <cell r="AS18">
            <v>36647025</v>
          </cell>
        </row>
        <row r="19">
          <cell r="B19" t="str">
            <v>Equatorial Commercial Bank</v>
          </cell>
          <cell r="C19">
            <v>7.5590154624311358E-4</v>
          </cell>
          <cell r="D19">
            <v>32804</v>
          </cell>
          <cell r="AQ19" t="str">
            <v>Equatorial Commercial Bank</v>
          </cell>
          <cell r="AR19">
            <v>6.5607014876184373E-3</v>
          </cell>
          <cell r="AS19">
            <v>16250564</v>
          </cell>
        </row>
        <row r="20">
          <cell r="B20" t="str">
            <v>Equity Bank</v>
          </cell>
          <cell r="C20">
            <v>0.15867356007829633</v>
          </cell>
          <cell r="D20">
            <v>6885986</v>
          </cell>
          <cell r="AQ20" t="str">
            <v>Equity Bank</v>
          </cell>
          <cell r="AR20">
            <v>0.10505435085875922</v>
          </cell>
          <cell r="AS20">
            <v>260214926</v>
          </cell>
        </row>
        <row r="21">
          <cell r="B21" t="str">
            <v>Family Bank Limited</v>
          </cell>
          <cell r="C21">
            <v>1.9913226631791289E-2</v>
          </cell>
          <cell r="D21">
            <v>864178</v>
          </cell>
          <cell r="AQ21" t="str">
            <v>Family Bank Limited</v>
          </cell>
          <cell r="AR21">
            <v>2.041365946340223E-2</v>
          </cell>
          <cell r="AS21">
            <v>50563721</v>
          </cell>
        </row>
        <row r="22">
          <cell r="B22" t="str">
            <v>Fidelity Commercial Bank</v>
          </cell>
          <cell r="C22">
            <v>2.4224842596937044E-3</v>
          </cell>
          <cell r="D22">
            <v>105129</v>
          </cell>
          <cell r="AQ22" t="str">
            <v>Fidelity Commercial Bank</v>
          </cell>
          <cell r="AR22">
            <v>5.8152132519086836E-3</v>
          </cell>
          <cell r="AS22">
            <v>14404023</v>
          </cell>
        </row>
        <row r="23">
          <cell r="B23" t="str">
            <v>Fina Bank</v>
          </cell>
          <cell r="C23">
            <v>5.8542966357311736E-3</v>
          </cell>
          <cell r="D23">
            <v>254060</v>
          </cell>
          <cell r="AQ23" t="str">
            <v>Fina Bank</v>
          </cell>
          <cell r="AR23">
            <v>1.120648384293318E-2</v>
          </cell>
          <cell r="AS23">
            <v>27757959</v>
          </cell>
        </row>
        <row r="24">
          <cell r="B24" t="str">
            <v>First Community Bank</v>
          </cell>
          <cell r="C24">
            <v>8.2562956962232525E-4</v>
          </cell>
          <cell r="D24">
            <v>35830</v>
          </cell>
          <cell r="AQ24" t="str">
            <v>First Community Bank</v>
          </cell>
          <cell r="AR24">
            <v>5.125916988154745E-3</v>
          </cell>
          <cell r="AS24">
            <v>12696667</v>
          </cell>
        </row>
        <row r="25">
          <cell r="B25" t="str">
            <v>Giro Commercial Bank</v>
          </cell>
          <cell r="C25">
            <v>5.4312968587410249E-3</v>
          </cell>
          <cell r="D25">
            <v>235703</v>
          </cell>
          <cell r="AQ25" t="str">
            <v>Giro Commercial Bank</v>
          </cell>
          <cell r="AR25">
            <v>5.8633957937417741E-3</v>
          </cell>
          <cell r="AS25">
            <v>14523369</v>
          </cell>
        </row>
        <row r="26">
          <cell r="B26" t="str">
            <v>Guardian  Bank</v>
          </cell>
          <cell r="C26">
            <v>3.0391601888657021E-3</v>
          </cell>
          <cell r="D26">
            <v>131891</v>
          </cell>
          <cell r="AQ26" t="str">
            <v>Guardian  Bank</v>
          </cell>
          <cell r="AR26">
            <v>5.7309791907903954E-3</v>
          </cell>
          <cell r="AS26">
            <v>14195379</v>
          </cell>
        </row>
        <row r="27">
          <cell r="B27" t="str">
            <v>Gulf African Bank</v>
          </cell>
          <cell r="C27">
            <v>4.1281939340490877E-3</v>
          </cell>
          <cell r="D27">
            <v>179152</v>
          </cell>
          <cell r="AQ27" t="str">
            <v>Gulf African Bank</v>
          </cell>
          <cell r="AR27">
            <v>6.9923427130981304E-3</v>
          </cell>
          <cell r="AS27">
            <v>17319720</v>
          </cell>
        </row>
        <row r="28">
          <cell r="B28" t="str">
            <v>Habib A.G.Zurich</v>
          </cell>
          <cell r="C28">
            <v>3.134765466129532E-3</v>
          </cell>
          <cell r="D28">
            <v>136040</v>
          </cell>
          <cell r="AQ28" t="str">
            <v>Habib A.G.Zurich</v>
          </cell>
          <cell r="AR28">
            <v>4.4081478644363284E-3</v>
          </cell>
          <cell r="AS28">
            <v>10918785</v>
          </cell>
        </row>
        <row r="29">
          <cell r="B29" t="str">
            <v>Habib Bank Ltd</v>
          </cell>
          <cell r="C29">
            <v>3.0891634310114026E-3</v>
          </cell>
          <cell r="D29">
            <v>134061</v>
          </cell>
          <cell r="AQ29" t="str">
            <v>Habib Bank Ltd</v>
          </cell>
          <cell r="AR29">
            <v>3.9970257823604095E-3</v>
          </cell>
          <cell r="AS29">
            <v>9900454</v>
          </cell>
        </row>
        <row r="30">
          <cell r="B30" t="str">
            <v>Housing Finance Company of Kenya</v>
          </cell>
          <cell r="C30">
            <v>9.8526203980138245E-3</v>
          </cell>
          <cell r="D30">
            <v>427576</v>
          </cell>
          <cell r="AQ30" t="str">
            <v>Housing Finance Company of Kenya</v>
          </cell>
          <cell r="AR30">
            <v>1.9822687947300344E-2</v>
          </cell>
          <cell r="AS30">
            <v>49099911</v>
          </cell>
        </row>
        <row r="31">
          <cell r="B31" t="str">
            <v>I&amp;M Bank</v>
          </cell>
          <cell r="C31">
            <v>5.1264084265740181E-2</v>
          </cell>
          <cell r="D31">
            <v>2224717</v>
          </cell>
          <cell r="AQ31" t="str">
            <v>I&amp;M Bank</v>
          </cell>
          <cell r="AR31">
            <v>4.7773882451944222E-2</v>
          </cell>
          <cell r="AS31">
            <v>118333769</v>
          </cell>
        </row>
        <row r="32">
          <cell r="B32" t="str">
            <v>Imperial Bank</v>
          </cell>
          <cell r="C32">
            <v>1.9421697065795926E-2</v>
          </cell>
          <cell r="D32">
            <v>842847</v>
          </cell>
          <cell r="AQ32" t="str">
            <v>Imperial Bank</v>
          </cell>
          <cell r="AR32">
            <v>1.9763193130048193E-2</v>
          </cell>
          <cell r="AS32">
            <v>48952545</v>
          </cell>
        </row>
        <row r="33">
          <cell r="B33" t="str">
            <v xml:space="preserve">Jamii Bora Bank </v>
          </cell>
          <cell r="C33">
            <v>9.9741490150997351E-4</v>
          </cell>
          <cell r="D33">
            <v>43285</v>
          </cell>
          <cell r="AQ33" t="str">
            <v xml:space="preserve">Jamii Bora Bank </v>
          </cell>
          <cell r="AR33">
            <v>3.6473121572756263E-3</v>
          </cell>
          <cell r="AS33">
            <v>9034229</v>
          </cell>
        </row>
        <row r="34">
          <cell r="B34" t="str">
            <v>Kenya Commercial Bank</v>
          </cell>
          <cell r="C34">
            <v>0.17283060703521191</v>
          </cell>
          <cell r="D34">
            <v>7500362</v>
          </cell>
          <cell r="AQ34" t="str">
            <v>Kenya Commercial Bank</v>
          </cell>
          <cell r="AR34">
            <v>0.14446480284839025</v>
          </cell>
          <cell r="AS34">
            <v>357832852</v>
          </cell>
        </row>
        <row r="35">
          <cell r="B35" t="str">
            <v>K-Rep Bank</v>
          </cell>
          <cell r="C35">
            <v>4.9628102614764011E-3</v>
          </cell>
          <cell r="D35">
            <v>215372</v>
          </cell>
          <cell r="AQ35" t="str">
            <v>K-Rep Bank</v>
          </cell>
          <cell r="AR35">
            <v>5.5388166558363065E-3</v>
          </cell>
          <cell r="AS35">
            <v>13719401</v>
          </cell>
        </row>
        <row r="36">
          <cell r="B36" t="str">
            <v>Middle East Bank</v>
          </cell>
          <cell r="C36">
            <v>4.4230978478650666E-4</v>
          </cell>
          <cell r="D36">
            <v>19195</v>
          </cell>
          <cell r="AQ36" t="str">
            <v>Middle East Bank</v>
          </cell>
          <cell r="AR36">
            <v>2.4844025734883975E-3</v>
          </cell>
          <cell r="AS36">
            <v>6153754</v>
          </cell>
        </row>
        <row r="37">
          <cell r="B37" t="str">
            <v>National Bank of kenya</v>
          </cell>
          <cell r="C37">
            <v>1.6531809228367941E-2</v>
          </cell>
          <cell r="D37">
            <v>717434</v>
          </cell>
          <cell r="AQ37" t="str">
            <v>National Bank of kenya</v>
          </cell>
          <cell r="AR37">
            <v>4.404692775775948E-2</v>
          </cell>
          <cell r="AS37">
            <v>109102269</v>
          </cell>
        </row>
        <row r="38">
          <cell r="B38" t="str">
            <v>NIC Bank</v>
          </cell>
          <cell r="C38">
            <v>4.3952135514040008E-2</v>
          </cell>
          <cell r="D38">
            <v>1907399</v>
          </cell>
          <cell r="AQ38" t="str">
            <v>NIC Bank</v>
          </cell>
          <cell r="AR38">
            <v>4.8723369124765832E-2</v>
          </cell>
          <cell r="AS38">
            <v>120685605</v>
          </cell>
        </row>
        <row r="39">
          <cell r="B39" t="str">
            <v>Oriental Commercial Bank Limited</v>
          </cell>
          <cell r="C39">
            <v>1.240633436462908E-3</v>
          </cell>
          <cell r="D39">
            <v>53840</v>
          </cell>
          <cell r="AQ39" t="str">
            <v>Oriental Commercial Bank Limited</v>
          </cell>
          <cell r="AR39">
            <v>3.1961154715265381E-3</v>
          </cell>
          <cell r="AS39">
            <v>7916635</v>
          </cell>
        </row>
        <row r="40">
          <cell r="B40" t="str">
            <v>Paramount Universal Bank</v>
          </cell>
          <cell r="C40">
            <v>2.0404779240755381E-3</v>
          </cell>
          <cell r="D40">
            <v>88551</v>
          </cell>
          <cell r="AQ40" t="str">
            <v>Paramount Universal Bank</v>
          </cell>
          <cell r="AR40">
            <v>3.5115785787766742E-3</v>
          </cell>
          <cell r="AS40">
            <v>8698023</v>
          </cell>
        </row>
        <row r="41">
          <cell r="B41" t="str">
            <v>Prime Bank</v>
          </cell>
          <cell r="C41">
            <v>2.0203268479205082E-2</v>
          </cell>
          <cell r="D41">
            <v>876765</v>
          </cell>
          <cell r="AQ41" t="str">
            <v>Prime Bank</v>
          </cell>
          <cell r="AR41">
            <v>2.1556959488243901E-2</v>
          </cell>
          <cell r="AS41">
            <v>53395624</v>
          </cell>
        </row>
        <row r="42">
          <cell r="B42" t="str">
            <v>Standard Chartered Bank</v>
          </cell>
          <cell r="C42">
            <v>0.13918261889146452</v>
          </cell>
          <cell r="D42">
            <v>6040134</v>
          </cell>
          <cell r="AQ42" t="str">
            <v>Standard Chartered Bank</v>
          </cell>
          <cell r="AR42">
            <v>9.2395941714168664E-2</v>
          </cell>
          <cell r="AS42">
            <v>228860613</v>
          </cell>
        </row>
        <row r="43">
          <cell r="B43" t="str">
            <v>Trans-National Bank</v>
          </cell>
          <cell r="C43">
            <v>1.6576881275205263E-3</v>
          </cell>
          <cell r="D43">
            <v>71939</v>
          </cell>
          <cell r="AQ43" t="str">
            <v>Trans-National Bank</v>
          </cell>
          <cell r="AR43">
            <v>3.6074591966861495E-3</v>
          </cell>
          <cell r="AS43">
            <v>8935515</v>
          </cell>
        </row>
        <row r="44">
          <cell r="B44" t="str">
            <v>United Bank for Africa</v>
          </cell>
          <cell r="C44">
            <v>-3.4193691729228711E-3</v>
          </cell>
          <cell r="D44">
            <v>-148391</v>
          </cell>
          <cell r="AQ44" t="str">
            <v>United Bank for Africa</v>
          </cell>
          <cell r="AR44">
            <v>1.5043885021724197E-3</v>
          </cell>
          <cell r="AS44">
            <v>3726303</v>
          </cell>
        </row>
        <row r="45">
          <cell r="B45" t="str">
            <v>Victoria Commercial Bank</v>
          </cell>
          <cell r="C45">
            <v>4.4647595353302398E-3</v>
          </cell>
          <cell r="D45">
            <v>193758</v>
          </cell>
          <cell r="AQ45" t="str">
            <v>Victoria Commercial Bank</v>
          </cell>
          <cell r="AR45">
            <v>6.3928764936738861E-3</v>
          </cell>
          <cell r="AS45">
            <v>15834869</v>
          </cell>
        </row>
        <row r="46">
          <cell r="B46" t="str">
            <v>TOTAL</v>
          </cell>
          <cell r="C46">
            <v>1.1588900026835838</v>
          </cell>
          <cell r="D46">
            <v>50292565</v>
          </cell>
          <cell r="AQ46" t="str">
            <v>TOTAL</v>
          </cell>
          <cell r="AR46">
            <v>1.1814237535452352</v>
          </cell>
          <cell r="AS46">
            <v>2926333770</v>
          </cell>
        </row>
        <row r="49">
          <cell r="B49" t="str">
            <v>Return on Assets (ROA)</v>
          </cell>
          <cell r="C49" t="str">
            <v>June 13</v>
          </cell>
        </row>
        <row r="50">
          <cell r="B50" t="str">
            <v>Barclays Bank of Kenya</v>
          </cell>
          <cell r="C50">
            <v>8069418.7379571246</v>
          </cell>
        </row>
        <row r="51">
          <cell r="B51" t="str">
            <v>Kenya Commercial Bank</v>
          </cell>
          <cell r="C51">
            <v>27729578.244153831</v>
          </cell>
        </row>
        <row r="52">
          <cell r="B52" t="str">
            <v>Standard Chartered Bank</v>
          </cell>
          <cell r="C52">
            <v>45396590.409519933</v>
          </cell>
        </row>
        <row r="53">
          <cell r="B53" t="str">
            <v>Co-operative Bank of Kenya</v>
          </cell>
          <cell r="C53">
            <v>21203563.274484191</v>
          </cell>
        </row>
        <row r="54">
          <cell r="B54" t="str">
            <v>National Bank of kenya</v>
          </cell>
          <cell r="C54">
            <v>36201488.093395427</v>
          </cell>
        </row>
        <row r="55">
          <cell r="B55" t="str">
            <v>Citibank</v>
          </cell>
          <cell r="C55">
            <v>67569342.996286824</v>
          </cell>
        </row>
        <row r="56">
          <cell r="B56" t="str">
            <v>CFC Stanbic Bank</v>
          </cell>
          <cell r="C56">
            <v>167096809.33170706</v>
          </cell>
        </row>
        <row r="57">
          <cell r="B57" t="str">
            <v>Equity Bank</v>
          </cell>
          <cell r="C57">
            <v>34010564.752303682</v>
          </cell>
        </row>
        <row r="58">
          <cell r="B58" t="str">
            <v>Commercial Bank of Africa</v>
          </cell>
          <cell r="C58">
            <v>41760775.606162913</v>
          </cell>
        </row>
        <row r="59">
          <cell r="B59" t="str">
            <v>NIC Bank</v>
          </cell>
          <cell r="C59">
            <v>-5486747.7453556862</v>
          </cell>
        </row>
        <row r="60">
          <cell r="B60" t="str">
            <v>I&amp;M Bank</v>
          </cell>
          <cell r="C60">
            <v>53806516.356422648</v>
          </cell>
        </row>
        <row r="61">
          <cell r="B61" t="str">
            <v>Diamond Trust Bank</v>
          </cell>
          <cell r="C61">
            <v>46290022.017094895</v>
          </cell>
        </row>
        <row r="62">
          <cell r="B62" t="str">
            <v>Bank of Baroda</v>
          </cell>
          <cell r="C62">
            <v>37120637.417140454</v>
          </cell>
        </row>
        <row r="63">
          <cell r="B63" t="str">
            <v>Imperial Bank</v>
          </cell>
          <cell r="C63">
            <v>88011227.410885513</v>
          </cell>
        </row>
        <row r="64">
          <cell r="B64" t="str">
            <v>Prime Bank</v>
          </cell>
          <cell r="C64">
            <v>14854550.232577175</v>
          </cell>
        </row>
        <row r="65">
          <cell r="B65" t="str">
            <v>Housing Finance Company of Kenya</v>
          </cell>
          <cell r="C65">
            <v>-10379064.698238516</v>
          </cell>
        </row>
        <row r="66">
          <cell r="B66" t="str">
            <v>Bank of India</v>
          </cell>
          <cell r="C66">
            <v>12644960.58253192</v>
          </cell>
        </row>
        <row r="67">
          <cell r="B67" t="str">
            <v>EcoBank</v>
          </cell>
          <cell r="C67">
            <v>49135389.796538822</v>
          </cell>
        </row>
        <row r="68">
          <cell r="B68" t="str">
            <v>Fina Bank</v>
          </cell>
          <cell r="C68">
            <v>143410356.80631351</v>
          </cell>
        </row>
        <row r="69">
          <cell r="B69" t="str">
            <v>Bank Of Africa Kenya Ltd</v>
          </cell>
          <cell r="C69">
            <v>39483443.431180045</v>
          </cell>
        </row>
        <row r="70">
          <cell r="B70" t="str">
            <v>Family Bank Limited</v>
          </cell>
          <cell r="C70">
            <v>61060275.555510074</v>
          </cell>
        </row>
        <row r="71">
          <cell r="B71" t="str">
            <v>K-Rep Bank</v>
          </cell>
          <cell r="C71">
            <v>-12073674.742052106</v>
          </cell>
        </row>
        <row r="72">
          <cell r="B72" t="str">
            <v>Habib A.G.Zurich</v>
          </cell>
          <cell r="C72">
            <v>19464220.687201161</v>
          </cell>
        </row>
        <row r="73">
          <cell r="B73" t="str">
            <v>Giro Commercial Bank</v>
          </cell>
          <cell r="C73">
            <v>81279494.949205026</v>
          </cell>
        </row>
        <row r="74">
          <cell r="B74" t="str">
            <v>ABC Bank</v>
          </cell>
          <cell r="C74">
            <v>83190939.416551352</v>
          </cell>
        </row>
        <row r="75">
          <cell r="B75" t="str">
            <v>Guardian  Bank</v>
          </cell>
          <cell r="C75">
            <v>47947830.997869216</v>
          </cell>
        </row>
        <row r="76">
          <cell r="B76" t="str">
            <v>Chase Bank</v>
          </cell>
          <cell r="C76">
            <v>49496308.250400834</v>
          </cell>
        </row>
        <row r="77">
          <cell r="B77" t="str">
            <v>Victoria Commercial Bank</v>
          </cell>
          <cell r="C77">
            <v>69356812.342260465</v>
          </cell>
        </row>
        <row r="78">
          <cell r="B78" t="str">
            <v>Consolidated Bank of Kenya</v>
          </cell>
          <cell r="C78">
            <v>55213101.906111255</v>
          </cell>
        </row>
        <row r="79">
          <cell r="B79" t="str">
            <v>United Bank for Africa</v>
          </cell>
          <cell r="C79">
            <v>43807949.392344393</v>
          </cell>
        </row>
        <row r="80">
          <cell r="B80" t="str">
            <v>Development Bank of Kenya</v>
          </cell>
          <cell r="C80">
            <v>180841018.97723228</v>
          </cell>
        </row>
        <row r="81">
          <cell r="B81" t="str">
            <v>Equatorial Commercial Bank</v>
          </cell>
          <cell r="C81">
            <v>63769268.933370493</v>
          </cell>
        </row>
        <row r="82">
          <cell r="B82" t="str">
            <v>First Community Bank</v>
          </cell>
          <cell r="C82">
            <v>354152053.55978721</v>
          </cell>
        </row>
        <row r="83">
          <cell r="B83" t="str">
            <v>Habib Bank Ltd</v>
          </cell>
          <cell r="C83">
            <v>13350013.372912472</v>
          </cell>
        </row>
        <row r="84">
          <cell r="B84" t="str">
            <v>Middle East Bank</v>
          </cell>
          <cell r="C84">
            <v>25486256.101205405</v>
          </cell>
        </row>
        <row r="85">
          <cell r="B85" t="str">
            <v>Credit Bank</v>
          </cell>
          <cell r="C85">
            <v>64133797.777958155</v>
          </cell>
        </row>
        <row r="86">
          <cell r="B86" t="str">
            <v>Fidelity Commercial Bank</v>
          </cell>
          <cell r="C86">
            <v>11570897.399260696</v>
          </cell>
        </row>
        <row r="87">
          <cell r="B87" t="str">
            <v>Trans-National Bank</v>
          </cell>
          <cell r="C87">
            <v>111023092.18180847</v>
          </cell>
        </row>
        <row r="88">
          <cell r="B88" t="str">
            <v>Paramount Universal Bank</v>
          </cell>
          <cell r="C88">
            <v>83390002.603743181</v>
          </cell>
        </row>
        <row r="89">
          <cell r="B89" t="str">
            <v>Oriental Commercial Bank Limited</v>
          </cell>
          <cell r="C89">
            <v>49260489.196099497</v>
          </cell>
        </row>
        <row r="90">
          <cell r="B90" t="str">
            <v xml:space="preserve">Dubai Bank </v>
          </cell>
          <cell r="C90">
            <v>65442295.341828041</v>
          </cell>
        </row>
        <row r="91">
          <cell r="B91" t="str">
            <v>Gulf African Bank</v>
          </cell>
          <cell r="C91" t="e">
            <v>#DIV/0!</v>
          </cell>
        </row>
        <row r="92">
          <cell r="B92" t="str">
            <v>Jamii Bora</v>
          </cell>
          <cell r="C92">
            <v>38073127.673900314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Dec 2014 (Final)"/>
      <sheetName val="Dec 2014 (Final) (2)"/>
    </sheetNames>
    <sheetDataSet>
      <sheetData sheetId="0"/>
      <sheetData sheetId="1">
        <row r="1">
          <cell r="B1" t="str">
            <v>DIAMOND TRUST BANK KENYA LIMITED</v>
          </cell>
          <cell r="AN1" t="str">
            <v>Figures in KShs billions, except where otherwise indicated</v>
          </cell>
        </row>
        <row r="2">
          <cell r="B2" t="str">
            <v>Kenya Banking Industry analysis as at 31 December 2014</v>
          </cell>
          <cell r="BP2">
            <v>0.52292574110880874</v>
          </cell>
        </row>
        <row r="3">
          <cell r="L3" t="str">
            <v xml:space="preserve">Weighted market share index </v>
          </cell>
          <cell r="AD3" t="str">
            <v>Market share on:</v>
          </cell>
          <cell r="AH3" t="str">
            <v>Key ratios as at 31 December 2014</v>
          </cell>
          <cell r="AT3" t="str">
            <v>Market share on off balance sheet items:</v>
          </cell>
          <cell r="AY3" t="str">
            <v>ok</v>
          </cell>
          <cell r="AZ3" t="str">
            <v>ok</v>
          </cell>
          <cell r="BA3" t="str">
            <v>ok</v>
          </cell>
          <cell r="BB3" t="str">
            <v>ok</v>
          </cell>
          <cell r="BC3" t="str">
            <v>ok</v>
          </cell>
          <cell r="BH3" t="str">
            <v>ok</v>
          </cell>
          <cell r="BI3" t="str">
            <v>ok</v>
          </cell>
          <cell r="BL3" t="str">
            <v>ok</v>
          </cell>
          <cell r="BM3" t="str">
            <v>ok</v>
          </cell>
          <cell r="BN3" t="str">
            <v>ok</v>
          </cell>
          <cell r="BO3" t="str">
            <v>ok</v>
          </cell>
          <cell r="BP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Dec - 14</v>
          </cell>
          <cell r="M4" t="str">
            <v>Sep - 14</v>
          </cell>
          <cell r="N4" t="str">
            <v>Jun - 14</v>
          </cell>
          <cell r="O4" t="str">
            <v>Mar - 14</v>
          </cell>
          <cell r="P4" t="str">
            <v>Dec - 13</v>
          </cell>
          <cell r="Q4" t="str">
            <v>Assets
Sep 2013</v>
          </cell>
          <cell r="R4" t="str">
            <v>Advances Sep 2013</v>
          </cell>
          <cell r="S4" t="str">
            <v>Advances - Dec 2010</v>
          </cell>
          <cell r="T4" t="str">
            <v>Deposits - Sep 2013</v>
          </cell>
          <cell r="U4" t="str">
            <v>Deposits - Dec 2010</v>
          </cell>
          <cell r="V4" t="str">
            <v>Core Capital</v>
          </cell>
          <cell r="W4" t="str">
            <v>Total Capital</v>
          </cell>
          <cell r="X4" t="str">
            <v>Total Risk Weighted Assets</v>
          </cell>
          <cell r="Y4" t="str">
            <v>PBT</v>
          </cell>
          <cell r="Z4" t="str">
            <v>Interest income on
 loans and advances</v>
          </cell>
          <cell r="AA4" t="str">
            <v>Interest income on
 loans and advances</v>
          </cell>
          <cell r="AB4" t="str">
            <v>Interest expenses on 
customer deposits</v>
          </cell>
          <cell r="AD4" t="str">
            <v>Assets</v>
          </cell>
          <cell r="AE4" t="str">
            <v xml:space="preserve"> Advances</v>
          </cell>
          <cell r="AF4" t="str">
            <v>Customer Deposits</v>
          </cell>
          <cell r="AH4" t="str">
            <v>Annualised ROE</v>
          </cell>
          <cell r="AI4" t="str">
            <v>Annualised ROA</v>
          </cell>
          <cell r="AJ4" t="str">
            <v>Total capital/ TRWA</v>
          </cell>
          <cell r="AK4" t="str">
            <v>Core capital/ TRWA</v>
          </cell>
          <cell r="AL4" t="str">
            <v>Fee income/Total income</v>
          </cell>
          <cell r="AM4" t="str">
            <v>Cost/Income</v>
          </cell>
          <cell r="AN4" t="str">
            <v>NPA ratio</v>
          </cell>
          <cell r="AP4" t="str">
            <v>Yield on Loans</v>
          </cell>
          <cell r="AQ4" t="str">
            <v>Cost of customer deposits</v>
          </cell>
          <cell r="AR4" t="str">
            <v>Spread</v>
          </cell>
          <cell r="AS4" t="str">
            <v>Advances to Deposits ratio</v>
          </cell>
          <cell r="AT4" t="str">
            <v>Letter of credit, guarantees, acceptances</v>
          </cell>
          <cell r="AU4" t="str">
            <v>Forwards, swaps &amp; options</v>
          </cell>
          <cell r="AV4" t="str">
            <v>Overall off balance sheet items</v>
          </cell>
          <cell r="AW4" t="str">
            <v>Total assets Dec 14</v>
          </cell>
          <cell r="AX4" t="str">
            <v>Total assets Sep 14</v>
          </cell>
          <cell r="AY4" t="str">
            <v>Total assets June 14</v>
          </cell>
          <cell r="AZ4" t="str">
            <v>Total assets Mar 14</v>
          </cell>
          <cell r="BA4" t="str">
            <v>Total assets Dec 13</v>
          </cell>
          <cell r="BB4" t="str">
            <v>Total equity Dec 14</v>
          </cell>
          <cell r="BC4" t="str">
            <v>Total equity Sep 14</v>
          </cell>
          <cell r="BD4" t="str">
            <v>Total equity June 14</v>
          </cell>
          <cell r="BE4" t="str">
            <v>Total equity Mar 14</v>
          </cell>
          <cell r="BF4" t="str">
            <v>Total equity Dec 13</v>
          </cell>
          <cell r="BH4" t="str">
            <v>Fee income</v>
          </cell>
          <cell r="BI4" t="str">
            <v>Net Interest income</v>
          </cell>
          <cell r="BK4" t="str">
            <v>Total operating income</v>
          </cell>
          <cell r="BL4" t="str">
            <v>Total expenses</v>
          </cell>
          <cell r="BM4" t="str">
            <v>Specific Provision Sep 13</v>
          </cell>
          <cell r="BN4" t="str">
            <v>Net non performing loans</v>
          </cell>
          <cell r="BO4" t="str">
            <v>Total NPA</v>
          </cell>
          <cell r="BP4" t="str">
            <v>Profit after tax</v>
          </cell>
          <cell r="BQ4" t="str">
            <v>Advances - Dec 2014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J5" t="str">
            <v>CBK Min = 12%</v>
          </cell>
          <cell r="AK5" t="str">
            <v>CBK Min = 8%</v>
          </cell>
        </row>
        <row r="6">
          <cell r="B6" t="str">
            <v>Kenya Commercial Bank</v>
          </cell>
          <cell r="C6">
            <v>376.969401</v>
          </cell>
          <cell r="D6">
            <v>248.82371000000001</v>
          </cell>
          <cell r="E6">
            <v>276.74976600000002</v>
          </cell>
          <cell r="F6">
            <v>57.805191000000001</v>
          </cell>
          <cell r="G6">
            <v>71.210387999999995</v>
          </cell>
          <cell r="H6">
            <v>72.167338999999998</v>
          </cell>
          <cell r="I6">
            <v>338.877072</v>
          </cell>
          <cell r="J6">
            <v>22361.755000000001</v>
          </cell>
          <cell r="L6">
            <v>0.12747288756217376</v>
          </cell>
          <cell r="M6">
            <v>0.1249181995617412</v>
          </cell>
          <cell r="N6">
            <v>0.13106153348130317</v>
          </cell>
          <cell r="O6">
            <v>0.13103110285523009</v>
          </cell>
          <cell r="P6">
            <v>0.12953006295034575</v>
          </cell>
          <cell r="Q6">
            <v>313413032</v>
          </cell>
          <cell r="R6">
            <v>195568503</v>
          </cell>
          <cell r="S6">
            <v>0</v>
          </cell>
          <cell r="T6">
            <v>228782134</v>
          </cell>
          <cell r="U6">
            <v>0</v>
          </cell>
          <cell r="V6">
            <v>40312345</v>
          </cell>
          <cell r="W6">
            <v>51920201</v>
          </cell>
          <cell r="X6">
            <v>263782134</v>
          </cell>
          <cell r="Y6">
            <v>13553634</v>
          </cell>
          <cell r="Z6">
            <v>20834301</v>
          </cell>
          <cell r="AA6">
            <v>20834.300999999999</v>
          </cell>
          <cell r="AB6">
            <v>4733253</v>
          </cell>
          <cell r="AD6">
            <v>0.11785924020281321</v>
          </cell>
          <cell r="AE6">
            <v>0.13214548005389978</v>
          </cell>
          <cell r="AF6">
            <v>0.12064221347906595</v>
          </cell>
          <cell r="AH6">
            <v>0.23318155751510311</v>
          </cell>
          <cell r="AI6">
            <v>4.5171260570128727E-2</v>
          </cell>
          <cell r="AJ6">
            <v>0.21013634112136095</v>
          </cell>
          <cell r="AK6">
            <v>0.17057864274747983</v>
          </cell>
          <cell r="AL6">
            <v>0.34175167116380589</v>
          </cell>
          <cell r="AM6">
            <v>0.46438526427126242</v>
          </cell>
          <cell r="AN6">
            <v>5.1318212780382566E-2</v>
          </cell>
          <cell r="AO6">
            <v>0.58529724306544173</v>
          </cell>
          <cell r="AP6">
            <v>0.14550110707621663</v>
          </cell>
          <cell r="AQ6">
            <v>3.4683310875511693E-2</v>
          </cell>
          <cell r="AR6">
            <v>0.11081779620070495</v>
          </cell>
          <cell r="AS6">
            <v>0.8990927565951401</v>
          </cell>
          <cell r="AT6">
            <v>0.16976132925605911</v>
          </cell>
          <cell r="AU6">
            <v>0.13005896054564731</v>
          </cell>
          <cell r="AV6">
            <v>0.14831825673530827</v>
          </cell>
          <cell r="AW6">
            <v>376969401</v>
          </cell>
          <cell r="AX6">
            <v>354645696</v>
          </cell>
          <cell r="AY6">
            <v>357832852</v>
          </cell>
          <cell r="AZ6">
            <v>344881270</v>
          </cell>
          <cell r="BA6">
            <v>323312454</v>
          </cell>
          <cell r="BB6">
            <v>72167339</v>
          </cell>
          <cell r="BC6">
            <v>72167339</v>
          </cell>
          <cell r="BD6">
            <v>68163363</v>
          </cell>
          <cell r="BE6">
            <v>65596612</v>
          </cell>
          <cell r="BF6">
            <v>62390636</v>
          </cell>
          <cell r="BH6">
            <v>16190969</v>
          </cell>
          <cell r="BI6">
            <v>31185446</v>
          </cell>
          <cell r="BK6">
            <v>47376415</v>
          </cell>
          <cell r="BL6">
            <v>22000909</v>
          </cell>
          <cell r="BM6">
            <v>6764855</v>
          </cell>
          <cell r="BN6">
            <v>4793127</v>
          </cell>
          <cell r="BO6">
            <v>11557982</v>
          </cell>
          <cell r="BP6">
            <v>15878978</v>
          </cell>
          <cell r="BQ6">
            <v>248823710</v>
          </cell>
        </row>
        <row r="7">
          <cell r="B7" t="str">
            <v>Co-operative Bank of Kenya</v>
          </cell>
          <cell r="C7">
            <v>282.689098</v>
          </cell>
          <cell r="D7">
            <v>178.97858600000001</v>
          </cell>
          <cell r="E7">
            <v>216.17431300000001</v>
          </cell>
          <cell r="F7">
            <v>37.461620000000003</v>
          </cell>
          <cell r="G7">
            <v>55.534458999999998</v>
          </cell>
          <cell r="H7">
            <v>42.351118999999997</v>
          </cell>
          <cell r="I7">
            <v>256.51089999999999</v>
          </cell>
          <cell r="J7">
            <v>11172.221</v>
          </cell>
          <cell r="L7">
            <v>8.9025218546685173E-2</v>
          </cell>
          <cell r="M7">
            <v>9.9034458928715832E-2</v>
          </cell>
          <cell r="N7">
            <v>9.8971934282891236E-2</v>
          </cell>
          <cell r="O7">
            <v>9.7025164366221661E-2</v>
          </cell>
          <cell r="P7">
            <v>9.277290604617458E-2</v>
          </cell>
          <cell r="Q7">
            <v>313413032</v>
          </cell>
          <cell r="R7">
            <v>195568503</v>
          </cell>
          <cell r="S7">
            <v>0</v>
          </cell>
          <cell r="T7">
            <v>228782134</v>
          </cell>
          <cell r="U7">
            <v>0</v>
          </cell>
          <cell r="V7">
            <v>40312345</v>
          </cell>
          <cell r="W7">
            <v>51920201</v>
          </cell>
          <cell r="X7">
            <v>263782134</v>
          </cell>
          <cell r="Y7">
            <v>13553634</v>
          </cell>
          <cell r="Z7">
            <v>20834301</v>
          </cell>
          <cell r="AA7">
            <v>20834.300999999999</v>
          </cell>
          <cell r="AB7">
            <v>4733253</v>
          </cell>
          <cell r="AD7">
            <v>8.8382564249289308E-2</v>
          </cell>
          <cell r="AE7">
            <v>9.5052079909660497E-2</v>
          </cell>
          <cell r="AF7">
            <v>9.4235843428450899E-2</v>
          </cell>
          <cell r="AH7">
            <v>0.20891607076086091</v>
          </cell>
          <cell r="AI7">
            <v>3.2471725601149394E-2</v>
          </cell>
          <cell r="AJ7">
            <v>0.21649941191582892</v>
          </cell>
          <cell r="AK7">
            <v>0.1460429946641644</v>
          </cell>
          <cell r="AL7">
            <v>0.3244465926775339</v>
          </cell>
          <cell r="AM7">
            <v>0.56510554140365055</v>
          </cell>
          <cell r="AN7">
            <v>4.4264879030836174E-2</v>
          </cell>
          <cell r="AO7">
            <v>0.27114661899213849</v>
          </cell>
          <cell r="AP7">
            <v>0.15191948893728813</v>
          </cell>
          <cell r="AQ7">
            <v>3.0595378619294487E-2</v>
          </cell>
          <cell r="AR7">
            <v>0.12132411031799364</v>
          </cell>
          <cell r="AS7">
            <v>0.82793641629382675</v>
          </cell>
          <cell r="AT7">
            <v>3.4604156616895136E-2</v>
          </cell>
          <cell r="AU7">
            <v>2.1380321935077849E-2</v>
          </cell>
          <cell r="AV7">
            <v>2.8254296664464388E-2</v>
          </cell>
          <cell r="AW7">
            <v>282689098</v>
          </cell>
          <cell r="AX7">
            <v>266799109</v>
          </cell>
          <cell r="AY7">
            <v>263501814</v>
          </cell>
          <cell r="AZ7">
            <v>244073622</v>
          </cell>
          <cell r="BA7">
            <v>228874484</v>
          </cell>
          <cell r="BB7">
            <v>42351119</v>
          </cell>
          <cell r="BC7">
            <v>42351119</v>
          </cell>
          <cell r="BD7">
            <v>40634476</v>
          </cell>
          <cell r="BE7">
            <v>38883993</v>
          </cell>
          <cell r="BF7">
            <v>35652045</v>
          </cell>
          <cell r="BH7">
            <v>10182074</v>
          </cell>
          <cell r="BI7">
            <v>21200823</v>
          </cell>
          <cell r="BK7">
            <v>31382897</v>
          </cell>
          <cell r="BL7">
            <v>17734649</v>
          </cell>
          <cell r="BM7">
            <v>2079636</v>
          </cell>
          <cell r="BN7">
            <v>5590148</v>
          </cell>
          <cell r="BO7">
            <v>7669784</v>
          </cell>
          <cell r="BP7">
            <v>8351326</v>
          </cell>
          <cell r="BQ7">
            <v>178978586</v>
          </cell>
        </row>
        <row r="8">
          <cell r="B8" t="str">
            <v>Equity Bank</v>
          </cell>
          <cell r="C8">
            <v>276.11572699999999</v>
          </cell>
          <cell r="D8">
            <v>187.97622899999999</v>
          </cell>
          <cell r="E8">
            <v>202.484759</v>
          </cell>
          <cell r="F8">
            <v>39.733344000000002</v>
          </cell>
          <cell r="G8">
            <v>46.551985999999999</v>
          </cell>
          <cell r="H8">
            <v>39.733344000000002</v>
          </cell>
          <cell r="I8">
            <v>268.51781799999998</v>
          </cell>
          <cell r="J8">
            <v>21778.853999999999</v>
          </cell>
          <cell r="L8">
            <v>8.4610822065211241E-2</v>
          </cell>
          <cell r="M8">
            <v>9.4623204645071957E-2</v>
          </cell>
          <cell r="N8">
            <v>9.3120895302110526E-2</v>
          </cell>
          <cell r="O8">
            <v>9.4513985779401066E-2</v>
          </cell>
          <cell r="P8">
            <v>9.1886694776309688E-2</v>
          </cell>
          <cell r="Q8">
            <v>313413032</v>
          </cell>
          <cell r="R8">
            <v>195568503</v>
          </cell>
          <cell r="S8">
            <v>0</v>
          </cell>
          <cell r="T8">
            <v>228782134</v>
          </cell>
          <cell r="U8">
            <v>0</v>
          </cell>
          <cell r="V8">
            <v>40312345</v>
          </cell>
          <cell r="W8">
            <v>51920201</v>
          </cell>
          <cell r="X8">
            <v>263782134</v>
          </cell>
          <cell r="Y8">
            <v>13553634</v>
          </cell>
          <cell r="Z8">
            <v>20834301</v>
          </cell>
          <cell r="AA8">
            <v>20834.300999999999</v>
          </cell>
          <cell r="AB8">
            <v>4733253</v>
          </cell>
          <cell r="AD8">
            <v>8.6327404043776479E-2</v>
          </cell>
          <cell r="AE8">
            <v>9.9830554812991079E-2</v>
          </cell>
          <cell r="AF8">
            <v>8.8268221052570719E-2</v>
          </cell>
          <cell r="AH8">
            <v>0.35875444796860928</v>
          </cell>
          <cell r="AI8">
            <v>6.405250674869041E-2</v>
          </cell>
          <cell r="AJ8">
            <v>0.17336646911081335</v>
          </cell>
          <cell r="AK8">
            <v>0.14797283955286725</v>
          </cell>
          <cell r="AL8">
            <v>0.36454067363782217</v>
          </cell>
          <cell r="AM8">
            <v>0.48330096631733155</v>
          </cell>
          <cell r="AN8">
            <v>3.3235266597493207E-2</v>
          </cell>
          <cell r="AO8">
            <v>0.56441907553396398</v>
          </cell>
          <cell r="AP8">
            <v>0.16274809404363794</v>
          </cell>
          <cell r="AQ8">
            <v>1.9589231667945455E-2</v>
          </cell>
          <cell r="AR8">
            <v>0.14315886237569247</v>
          </cell>
          <cell r="AS8">
            <v>0.92834754540710884</v>
          </cell>
          <cell r="AT8">
            <v>4.8964225618852081E-2</v>
          </cell>
          <cell r="AU8">
            <v>1.3172899597703396E-5</v>
          </cell>
          <cell r="AV8">
            <v>3.3862954819613482E-2</v>
          </cell>
          <cell r="AW8">
            <v>276115727</v>
          </cell>
          <cell r="AX8">
            <v>284368025</v>
          </cell>
          <cell r="AY8">
            <v>260214926</v>
          </cell>
          <cell r="AZ8">
            <v>255340466</v>
          </cell>
          <cell r="BA8">
            <v>238194354</v>
          </cell>
          <cell r="BB8">
            <v>39733344</v>
          </cell>
          <cell r="BC8">
            <v>39733344</v>
          </cell>
          <cell r="BD8">
            <v>55681804</v>
          </cell>
          <cell r="BE8">
            <v>48809621</v>
          </cell>
          <cell r="BF8">
            <v>50686922</v>
          </cell>
          <cell r="BH8">
            <v>15006825</v>
          </cell>
          <cell r="BI8">
            <v>26159569</v>
          </cell>
          <cell r="BK8">
            <v>41166394</v>
          </cell>
          <cell r="BL8">
            <v>19895758</v>
          </cell>
          <cell r="BM8">
            <v>3204272</v>
          </cell>
          <cell r="BN8">
            <v>2472843</v>
          </cell>
          <cell r="BO8">
            <v>5677115</v>
          </cell>
          <cell r="BP8">
            <v>16835990</v>
          </cell>
          <cell r="BQ8">
            <v>187976229</v>
          </cell>
        </row>
        <row r="9">
          <cell r="B9" t="str">
            <v>Barclays Bank of Kenya</v>
          </cell>
          <cell r="C9">
            <v>226.11812399999999</v>
          </cell>
          <cell r="D9">
            <v>125.423371</v>
          </cell>
          <cell r="E9">
            <v>164.77872600000001</v>
          </cell>
          <cell r="F9">
            <v>32.623910000000002</v>
          </cell>
          <cell r="G9">
            <v>33.055498999999998</v>
          </cell>
          <cell r="H9">
            <v>38.186090999999998</v>
          </cell>
          <cell r="I9">
            <v>207.154473</v>
          </cell>
          <cell r="J9">
            <v>12293.523999999999</v>
          </cell>
          <cell r="L9">
            <v>7.2892726696750149E-2</v>
          </cell>
          <cell r="M9">
            <v>7.130132863843322E-2</v>
          </cell>
          <cell r="N9">
            <v>7.2816030490544692E-2</v>
          </cell>
          <cell r="O9">
            <v>7.2833618657822535E-2</v>
          </cell>
          <cell r="P9">
            <v>7.8008697497295637E-2</v>
          </cell>
          <cell r="Q9">
            <v>313413032</v>
          </cell>
          <cell r="R9">
            <v>195568503</v>
          </cell>
          <cell r="S9">
            <v>0</v>
          </cell>
          <cell r="T9">
            <v>228782134</v>
          </cell>
          <cell r="U9">
            <v>0</v>
          </cell>
          <cell r="V9">
            <v>40312345</v>
          </cell>
          <cell r="W9">
            <v>51920201</v>
          </cell>
          <cell r="X9">
            <v>263782134</v>
          </cell>
          <cell r="Y9">
            <v>13553634</v>
          </cell>
          <cell r="Z9">
            <v>20834301</v>
          </cell>
          <cell r="AA9">
            <v>20834.300999999999</v>
          </cell>
          <cell r="AB9">
            <v>4733253</v>
          </cell>
          <cell r="AD9">
            <v>7.0695685697645005E-2</v>
          </cell>
          <cell r="AE9">
            <v>6.6609936692823099E-2</v>
          </cell>
          <cell r="AF9">
            <v>7.1831208843372671E-2</v>
          </cell>
          <cell r="AH9">
            <v>0.23395539582122077</v>
          </cell>
          <cell r="AI9">
            <v>3.9328718367005133E-2</v>
          </cell>
          <cell r="AJ9">
            <v>0.15956932293709147</v>
          </cell>
          <cell r="AK9">
            <v>0.15748590666444359</v>
          </cell>
          <cell r="AL9">
            <v>0.30701089432563522</v>
          </cell>
          <cell r="AM9">
            <v>0.51575768206487393</v>
          </cell>
          <cell r="AN9">
            <v>3.424344894584215E-2</v>
          </cell>
          <cell r="AO9">
            <v>0.46318965331745426</v>
          </cell>
          <cell r="AP9">
            <v>0.13577230543468002</v>
          </cell>
          <cell r="AQ9">
            <v>1.9129451805850069E-2</v>
          </cell>
          <cell r="AR9">
            <v>0.11664285362882995</v>
          </cell>
          <cell r="AS9">
            <v>0.76116240272424485</v>
          </cell>
          <cell r="AT9">
            <v>8.2231434005970577E-2</v>
          </cell>
          <cell r="AU9">
            <v>4.2186870893400022E-2</v>
          </cell>
          <cell r="AV9">
            <v>6.832261890477262E-2</v>
          </cell>
          <cell r="AW9">
            <v>226118124</v>
          </cell>
          <cell r="AX9">
            <v>218771220</v>
          </cell>
          <cell r="AY9">
            <v>213439675</v>
          </cell>
          <cell r="AZ9">
            <v>200974524</v>
          </cell>
          <cell r="BA9">
            <v>207009618</v>
          </cell>
          <cell r="BB9">
            <v>38186091</v>
          </cell>
          <cell r="BC9">
            <v>38186091</v>
          </cell>
          <cell r="BD9">
            <v>36042316</v>
          </cell>
          <cell r="BE9">
            <v>34465579</v>
          </cell>
          <cell r="BF9">
            <v>32370886</v>
          </cell>
          <cell r="BH9">
            <v>8684874</v>
          </cell>
          <cell r="BI9">
            <v>19603614</v>
          </cell>
          <cell r="BK9">
            <v>28288488</v>
          </cell>
          <cell r="BL9">
            <v>14590005</v>
          </cell>
          <cell r="BM9">
            <v>2109563</v>
          </cell>
          <cell r="BN9">
            <v>2444863</v>
          </cell>
          <cell r="BO9">
            <v>4554426</v>
          </cell>
          <cell r="BP9">
            <v>8387346</v>
          </cell>
          <cell r="BQ9">
            <v>125423371</v>
          </cell>
        </row>
        <row r="10">
          <cell r="B10" t="str">
            <v>Standard Chartered Bank</v>
          </cell>
          <cell r="C10">
            <v>222.63599300000001</v>
          </cell>
          <cell r="D10">
            <v>122.749233</v>
          </cell>
          <cell r="E10">
            <v>154.06693100000001</v>
          </cell>
          <cell r="F10">
            <v>28.944042</v>
          </cell>
          <cell r="G10">
            <v>36.288187000000001</v>
          </cell>
          <cell r="H10">
            <v>40.449852999999997</v>
          </cell>
          <cell r="I10">
            <v>183.104659</v>
          </cell>
          <cell r="J10">
            <v>14299.812</v>
          </cell>
          <cell r="L10">
            <v>7.2478126933566617E-2</v>
          </cell>
          <cell r="M10">
            <v>7.2993438485868048E-2</v>
          </cell>
          <cell r="N10">
            <v>7.3326734059672591E-2</v>
          </cell>
          <cell r="O10">
            <v>7.6122376925973012E-2</v>
          </cell>
          <cell r="P10">
            <v>7.8339222482251211E-2</v>
          </cell>
          <cell r="Q10">
            <v>313413032</v>
          </cell>
          <cell r="R10">
            <v>195568503</v>
          </cell>
          <cell r="S10">
            <v>0</v>
          </cell>
          <cell r="T10">
            <v>228782134</v>
          </cell>
          <cell r="U10">
            <v>0</v>
          </cell>
          <cell r="V10">
            <v>40312345</v>
          </cell>
          <cell r="W10">
            <v>51920201</v>
          </cell>
          <cell r="X10">
            <v>263782134</v>
          </cell>
          <cell r="Y10">
            <v>13553634</v>
          </cell>
          <cell r="Z10">
            <v>20834301</v>
          </cell>
          <cell r="AA10">
            <v>20834.300999999999</v>
          </cell>
          <cell r="AB10">
            <v>4733253</v>
          </cell>
          <cell r="AD10">
            <v>6.9606999685310908E-2</v>
          </cell>
          <cell r="AE10">
            <v>6.5189753504732315E-2</v>
          </cell>
          <cell r="AF10">
            <v>6.7161666831423897E-2</v>
          </cell>
          <cell r="AH10">
            <v>0.26625823743360483</v>
          </cell>
          <cell r="AI10">
            <v>4.6743024922323476E-2</v>
          </cell>
          <cell r="AJ10">
            <v>0.19818276169586707</v>
          </cell>
          <cell r="AK10">
            <v>0.15807376042790916</v>
          </cell>
          <cell r="AL10">
            <v>0.31216508700822843</v>
          </cell>
          <cell r="AM10">
            <v>0.3995550894387484</v>
          </cell>
          <cell r="AN10">
            <v>6.3217416484437031E-2</v>
          </cell>
          <cell r="AO10">
            <v>0.46732884286402887</v>
          </cell>
          <cell r="AP10">
            <v>0.12300888114421663</v>
          </cell>
          <cell r="AQ10">
            <v>1.9837361320310973E-2</v>
          </cell>
          <cell r="AR10">
            <v>0.10317151982390566</v>
          </cell>
          <cell r="AS10">
            <v>0.79672667069612746</v>
          </cell>
          <cell r="AT10">
            <v>0.11936210759982852</v>
          </cell>
          <cell r="AU10">
            <v>0.16851717290589188</v>
          </cell>
          <cell r="AV10">
            <v>0.13400991096540951</v>
          </cell>
          <cell r="AW10">
            <v>222635993</v>
          </cell>
          <cell r="AX10">
            <v>223082484</v>
          </cell>
          <cell r="AY10">
            <v>228860613</v>
          </cell>
          <cell r="AZ10">
            <v>217819880</v>
          </cell>
          <cell r="BA10">
            <v>220523869</v>
          </cell>
          <cell r="BB10">
            <v>40449853</v>
          </cell>
          <cell r="BC10">
            <v>40449853</v>
          </cell>
          <cell r="BD10">
            <v>39684552</v>
          </cell>
          <cell r="BE10">
            <v>38765178</v>
          </cell>
          <cell r="BF10">
            <v>36029984</v>
          </cell>
          <cell r="BH10">
            <v>8114556</v>
          </cell>
          <cell r="BI10">
            <v>17879882</v>
          </cell>
          <cell r="BK10">
            <v>25994438</v>
          </cell>
          <cell r="BL10">
            <v>10386210</v>
          </cell>
          <cell r="BM10">
            <v>4153415</v>
          </cell>
          <cell r="BN10">
            <v>4734149</v>
          </cell>
          <cell r="BO10">
            <v>8887564</v>
          </cell>
          <cell r="BP10">
            <v>10404276</v>
          </cell>
          <cell r="BQ10">
            <v>122749233</v>
          </cell>
        </row>
        <row r="11">
          <cell r="B11" t="str">
            <v>CFC Stanbic Bank</v>
          </cell>
          <cell r="C11">
            <v>171.34715199999999</v>
          </cell>
          <cell r="D11">
            <v>88.347437999999997</v>
          </cell>
          <cell r="E11">
            <v>96.830280000000002</v>
          </cell>
          <cell r="F11">
            <v>24.307929999999999</v>
          </cell>
          <cell r="G11">
            <v>29.249849000000001</v>
          </cell>
          <cell r="H11">
            <v>26.644207999999999</v>
          </cell>
          <cell r="I11">
            <v>138.73453499999999</v>
          </cell>
          <cell r="J11">
            <v>7391.1959999999999</v>
          </cell>
          <cell r="L11">
            <v>4.9638875937652323E-2</v>
          </cell>
          <cell r="M11">
            <v>5.0735941973915108E-2</v>
          </cell>
          <cell r="N11">
            <v>5.1204229655496709E-2</v>
          </cell>
          <cell r="O11">
            <v>5.3034554301622905E-2</v>
          </cell>
          <cell r="P11">
            <v>5.7120423501332312E-2</v>
          </cell>
          <cell r="Q11">
            <v>313413032</v>
          </cell>
          <cell r="R11">
            <v>195568503</v>
          </cell>
          <cell r="S11">
            <v>0</v>
          </cell>
          <cell r="T11">
            <v>228782134</v>
          </cell>
          <cell r="U11">
            <v>0</v>
          </cell>
          <cell r="V11">
            <v>40312345</v>
          </cell>
          <cell r="W11">
            <v>51920201</v>
          </cell>
          <cell r="X11">
            <v>263782134</v>
          </cell>
          <cell r="Y11">
            <v>13553634</v>
          </cell>
          <cell r="Z11">
            <v>20834301</v>
          </cell>
          <cell r="AA11">
            <v>20834.300999999999</v>
          </cell>
          <cell r="AB11">
            <v>4733253</v>
          </cell>
          <cell r="AD11">
            <v>5.3571576610898314E-2</v>
          </cell>
          <cell r="AE11">
            <v>4.6919622756376983E-2</v>
          </cell>
          <cell r="AF11">
            <v>4.2210764908100155E-2</v>
          </cell>
          <cell r="AH11">
            <v>0.22013582189627651</v>
          </cell>
          <cell r="AI11">
            <v>3.3204200553406255E-2</v>
          </cell>
          <cell r="AJ11">
            <v>0.21083322187946932</v>
          </cell>
          <cell r="AK11">
            <v>0.17521181730273577</v>
          </cell>
          <cell r="AL11">
            <v>0.48700117686783012</v>
          </cell>
          <cell r="AM11">
            <v>0.49847087969722753</v>
          </cell>
          <cell r="AN11">
            <v>3.7231604224425799E-2</v>
          </cell>
          <cell r="AO11">
            <v>0.36480307434856946</v>
          </cell>
          <cell r="AP11">
            <v>0.10703119631712672</v>
          </cell>
          <cell r="AQ11">
            <v>2.3295183144717624E-2</v>
          </cell>
          <cell r="AR11">
            <v>8.3736013172409099E-2</v>
          </cell>
          <cell r="AS11">
            <v>0.9123947385053518</v>
          </cell>
          <cell r="AT11">
            <v>5.5236857468911729E-2</v>
          </cell>
          <cell r="AU11">
            <v>0.15551355039894402</v>
          </cell>
          <cell r="AV11">
            <v>9.1917150792145477E-2</v>
          </cell>
          <cell r="AW11">
            <v>171347152</v>
          </cell>
          <cell r="AX11">
            <v>167107694</v>
          </cell>
          <cell r="AY11">
            <v>155933918</v>
          </cell>
          <cell r="AZ11">
            <v>159885214</v>
          </cell>
          <cell r="BA11">
            <v>170726460</v>
          </cell>
          <cell r="BB11">
            <v>26644208</v>
          </cell>
          <cell r="BC11">
            <v>26644208</v>
          </cell>
          <cell r="BD11">
            <v>25311868</v>
          </cell>
          <cell r="BE11">
            <v>23485250</v>
          </cell>
          <cell r="BF11">
            <v>22353459</v>
          </cell>
          <cell r="BH11">
            <v>7957177</v>
          </cell>
          <cell r="BI11">
            <v>8381956</v>
          </cell>
          <cell r="BK11">
            <v>16339133</v>
          </cell>
          <cell r="BL11">
            <v>8144582</v>
          </cell>
          <cell r="BM11">
            <v>1103066</v>
          </cell>
          <cell r="BN11">
            <v>1920664</v>
          </cell>
          <cell r="BO11">
            <v>3023730</v>
          </cell>
          <cell r="BP11">
            <v>5478696</v>
          </cell>
          <cell r="BQ11">
            <v>88347438</v>
          </cell>
        </row>
        <row r="12">
          <cell r="B12" t="str">
            <v>Total - Tier 1</v>
          </cell>
          <cell r="C12">
            <v>1555.8754950000002</v>
          </cell>
          <cell r="D12">
            <v>952.29856699999993</v>
          </cell>
          <cell r="E12">
            <v>1111.084775</v>
          </cell>
          <cell r="F12">
            <v>220.876037</v>
          </cell>
          <cell r="G12">
            <v>271.89036799999997</v>
          </cell>
          <cell r="H12">
            <v>259.53195399999998</v>
          </cell>
          <cell r="I12">
            <v>1392.8994570000002</v>
          </cell>
          <cell r="J12">
            <v>89297.362000000008</v>
          </cell>
          <cell r="L12">
            <v>0.49611865774203928</v>
          </cell>
          <cell r="M12">
            <v>0.51360657223374528</v>
          </cell>
          <cell r="N12">
            <v>0.52050135727201896</v>
          </cell>
          <cell r="O12">
            <v>0.52456080288627138</v>
          </cell>
          <cell r="P12">
            <v>0.52765800725370915</v>
          </cell>
          <cell r="Q12">
            <v>1880478192</v>
          </cell>
          <cell r="R12">
            <v>1173411018</v>
          </cell>
          <cell r="S12">
            <v>0</v>
          </cell>
          <cell r="T12">
            <v>1372692804</v>
          </cell>
          <cell r="U12">
            <v>0</v>
          </cell>
          <cell r="V12">
            <v>241874070</v>
          </cell>
          <cell r="W12">
            <v>311521206</v>
          </cell>
          <cell r="X12">
            <v>1582692804</v>
          </cell>
          <cell r="Y12">
            <v>81321804</v>
          </cell>
          <cell r="Z12">
            <v>125005806</v>
          </cell>
          <cell r="AA12">
            <v>125005.80600000001</v>
          </cell>
          <cell r="AB12">
            <v>28399518</v>
          </cell>
          <cell r="AD12">
            <v>0.48644347048973324</v>
          </cell>
          <cell r="AE12">
            <v>0.50574742773048376</v>
          </cell>
          <cell r="AF12">
            <v>0.48434991854298431</v>
          </cell>
          <cell r="AH12">
            <v>0.25640854214152647</v>
          </cell>
          <cell r="AI12">
            <v>4.4373927332022577E-2</v>
          </cell>
          <cell r="AJ12">
            <v>0.1951974111509758</v>
          </cell>
          <cell r="AK12">
            <v>0.15857285024413645</v>
          </cell>
          <cell r="AL12">
            <v>0.34708607051885387</v>
          </cell>
          <cell r="AM12">
            <v>0.48676568313461982</v>
          </cell>
          <cell r="AN12">
            <v>4.4768012666291587E-2</v>
          </cell>
          <cell r="AO12">
            <v>0.46928994335856999</v>
          </cell>
          <cell r="AP12">
            <v>0.14192060384849017</v>
          </cell>
          <cell r="AQ12">
            <v>2.5751662235837317E-2</v>
          </cell>
          <cell r="AR12">
            <v>0.11616894161265286</v>
          </cell>
          <cell r="AS12">
            <v>0.85708902545262566</v>
          </cell>
          <cell r="AT12">
            <v>0.51016011056651722</v>
          </cell>
          <cell r="AU12">
            <v>0.51767004957855878</v>
          </cell>
          <cell r="AV12">
            <v>0.50468518888171376</v>
          </cell>
          <cell r="AW12">
            <v>1555875495</v>
          </cell>
          <cell r="AX12">
            <v>1514774228</v>
          </cell>
          <cell r="AY12">
            <v>1479783798</v>
          </cell>
          <cell r="AZ12">
            <v>1422974976</v>
          </cell>
          <cell r="BA12">
            <v>1388641239</v>
          </cell>
          <cell r="BB12">
            <v>259531954</v>
          </cell>
          <cell r="BC12">
            <v>259531954</v>
          </cell>
          <cell r="BD12">
            <v>265518379</v>
          </cell>
          <cell r="BE12">
            <v>250006233</v>
          </cell>
          <cell r="BF12">
            <v>239483932</v>
          </cell>
          <cell r="BG12">
            <v>0</v>
          </cell>
          <cell r="BH12">
            <v>66136475</v>
          </cell>
          <cell r="BI12">
            <v>124411290</v>
          </cell>
          <cell r="BJ12">
            <v>0</v>
          </cell>
          <cell r="BK12">
            <v>190547765</v>
          </cell>
          <cell r="BL12">
            <v>92752113</v>
          </cell>
          <cell r="BM12">
            <v>19414807</v>
          </cell>
          <cell r="BN12">
            <v>21955794</v>
          </cell>
          <cell r="BO12">
            <v>41370601</v>
          </cell>
          <cell r="BP12">
            <v>65336612</v>
          </cell>
          <cell r="BQ12">
            <v>952298567</v>
          </cell>
        </row>
        <row r="13">
          <cell r="AZ13" t="str">
            <v/>
          </cell>
          <cell r="BA13" t="str">
            <v/>
          </cell>
          <cell r="BF13">
            <v>0</v>
          </cell>
        </row>
        <row r="14">
          <cell r="B14" t="str">
            <v>TIER 2: Medium banks - WMSI between 1% &amp; 5%</v>
          </cell>
        </row>
        <row r="15">
          <cell r="B15" t="str">
            <v>Commercial Bank of Africa</v>
          </cell>
          <cell r="C15">
            <v>175.80882800000001</v>
          </cell>
          <cell r="D15">
            <v>89.326296999999997</v>
          </cell>
          <cell r="E15">
            <v>122.04413599999999</v>
          </cell>
          <cell r="F15">
            <v>13.778636000000001</v>
          </cell>
          <cell r="G15">
            <v>21.705107999999999</v>
          </cell>
          <cell r="H15">
            <v>17.856643999999999</v>
          </cell>
          <cell r="I15">
            <v>121.179833</v>
          </cell>
          <cell r="J15">
            <v>5107.9399999999996</v>
          </cell>
          <cell r="L15">
            <v>4.7926210129083463E-2</v>
          </cell>
          <cell r="M15">
            <v>4.2843468532287779E-2</v>
          </cell>
          <cell r="N15">
            <v>4.2605531985737341E-2</v>
          </cell>
          <cell r="O15">
            <v>3.8746058159839739E-2</v>
          </cell>
          <cell r="P15">
            <v>3.978342370323365E-2</v>
          </cell>
          <cell r="Q15">
            <v>313413032</v>
          </cell>
          <cell r="R15">
            <v>195568503</v>
          </cell>
          <cell r="S15">
            <v>0</v>
          </cell>
          <cell r="T15">
            <v>228782134</v>
          </cell>
          <cell r="U15">
            <v>0</v>
          </cell>
          <cell r="V15">
            <v>40312345</v>
          </cell>
          <cell r="W15">
            <v>51920201</v>
          </cell>
          <cell r="X15">
            <v>263782134</v>
          </cell>
          <cell r="Y15">
            <v>13553634</v>
          </cell>
          <cell r="Z15">
            <v>20834301</v>
          </cell>
          <cell r="AA15">
            <v>20834.300999999999</v>
          </cell>
          <cell r="AB15">
            <v>4733253</v>
          </cell>
          <cell r="AD15">
            <v>5.4966516736001801E-2</v>
          </cell>
          <cell r="AE15">
            <v>4.7439475918521705E-2</v>
          </cell>
          <cell r="AF15">
            <v>5.320212162051171E-2</v>
          </cell>
          <cell r="AH15">
            <v>0.2389300530735389</v>
          </cell>
          <cell r="AI15">
            <v>2.6249140529637671E-2</v>
          </cell>
          <cell r="AJ15">
            <v>0.17911485321159007</v>
          </cell>
          <cell r="AK15">
            <v>0.11370403522506918</v>
          </cell>
          <cell r="AL15">
            <v>0.41720657485042034</v>
          </cell>
          <cell r="AM15">
            <v>0.48156421554344714</v>
          </cell>
          <cell r="AN15">
            <v>3.9043191387022072E-2</v>
          </cell>
          <cell r="AO15">
            <v>0.84781261120425899</v>
          </cell>
          <cell r="AP15">
            <v>0.11078229243182439</v>
          </cell>
          <cell r="AQ15">
            <v>5.381507357665969E-2</v>
          </cell>
          <cell r="AR15">
            <v>5.6967218855164696E-2</v>
          </cell>
          <cell r="AS15">
            <v>0.73191797596895602</v>
          </cell>
          <cell r="AT15">
            <v>4.9406788324914089E-2</v>
          </cell>
          <cell r="AU15">
            <v>1.3810787058434608E-2</v>
          </cell>
          <cell r="AV15">
            <v>3.3893795548868004E-2</v>
          </cell>
          <cell r="AW15">
            <v>175808828</v>
          </cell>
          <cell r="AX15">
            <v>154710864</v>
          </cell>
          <cell r="AY15">
            <v>143801266</v>
          </cell>
          <cell r="AZ15">
            <v>119783476</v>
          </cell>
          <cell r="BA15">
            <v>124881964</v>
          </cell>
          <cell r="BB15">
            <v>17856644</v>
          </cell>
          <cell r="BC15">
            <v>17856644</v>
          </cell>
          <cell r="BD15">
            <v>14954339</v>
          </cell>
          <cell r="BE15">
            <v>14571795</v>
          </cell>
          <cell r="BF15">
            <v>13749281</v>
          </cell>
          <cell r="BH15">
            <v>4420244</v>
          </cell>
          <cell r="BI15">
            <v>6174613</v>
          </cell>
          <cell r="BK15">
            <v>10594857</v>
          </cell>
          <cell r="BL15">
            <v>5102104</v>
          </cell>
          <cell r="BM15">
            <v>2594516</v>
          </cell>
          <cell r="BN15">
            <v>465731</v>
          </cell>
          <cell r="BO15">
            <v>3060247</v>
          </cell>
          <cell r="BP15">
            <v>3774555</v>
          </cell>
          <cell r="BQ15">
            <v>89326297</v>
          </cell>
        </row>
        <row r="16">
          <cell r="B16" t="str">
            <v>Diamond Trust Bank</v>
          </cell>
          <cell r="C16">
            <v>141.175794</v>
          </cell>
          <cell r="D16">
            <v>94.059259999999995</v>
          </cell>
          <cell r="E16">
            <v>101.593506</v>
          </cell>
          <cell r="F16">
            <v>22.245196</v>
          </cell>
          <cell r="G16">
            <v>25.064558000000002</v>
          </cell>
          <cell r="H16">
            <v>25.784414000000002</v>
          </cell>
          <cell r="I16">
            <v>132.274406</v>
          </cell>
          <cell r="J16">
            <v>6307.0720000000001</v>
          </cell>
          <cell r="L16">
            <v>4.6615122798219499E-2</v>
          </cell>
          <cell r="M16">
            <v>4.4907011706007707E-2</v>
          </cell>
          <cell r="N16">
            <v>4.1894073196298925E-2</v>
          </cell>
          <cell r="O16">
            <v>4.3056383213295579E-2</v>
          </cell>
          <cell r="P16">
            <v>4.3028618756943957E-2</v>
          </cell>
          <cell r="Q16">
            <v>313413032</v>
          </cell>
          <cell r="R16">
            <v>195568503</v>
          </cell>
          <cell r="S16">
            <v>0</v>
          </cell>
          <cell r="T16">
            <v>228782134</v>
          </cell>
          <cell r="U16">
            <v>0</v>
          </cell>
          <cell r="V16">
            <v>40312345</v>
          </cell>
          <cell r="W16">
            <v>51920201</v>
          </cell>
          <cell r="X16">
            <v>263782134</v>
          </cell>
          <cell r="Y16">
            <v>13553634</v>
          </cell>
          <cell r="Z16">
            <v>20834301</v>
          </cell>
          <cell r="AA16">
            <v>20834.300999999999</v>
          </cell>
          <cell r="AB16">
            <v>4733253</v>
          </cell>
          <cell r="AD16">
            <v>4.4138520982685482E-2</v>
          </cell>
          <cell r="AE16">
            <v>4.9953061411288233E-2</v>
          </cell>
          <cell r="AF16">
            <v>4.4287175436812355E-2</v>
          </cell>
          <cell r="AH16">
            <v>0.1813673619953281</v>
          </cell>
          <cell r="AI16">
            <v>3.3582805856507594E-2</v>
          </cell>
          <cell r="AJ16">
            <v>0.18948909889642598</v>
          </cell>
          <cell r="AK16">
            <v>0.16817460514621399</v>
          </cell>
          <cell r="AL16">
            <v>0.19207152610066019</v>
          </cell>
          <cell r="AM16">
            <v>0.37892774441410204</v>
          </cell>
          <cell r="AN16">
            <v>1.319755714528088E-2</v>
          </cell>
          <cell r="AO16">
            <v>1</v>
          </cell>
          <cell r="AP16">
            <v>0.14537155379792319</v>
          </cell>
          <cell r="AQ16">
            <v>5.6237952067358918E-2</v>
          </cell>
          <cell r="AR16">
            <v>8.9133601730564269E-2</v>
          </cell>
          <cell r="AS16">
            <v>0.92583929527936548</v>
          </cell>
          <cell r="AT16">
            <v>4.7418137670706823E-2</v>
          </cell>
          <cell r="AU16">
            <v>8.8648445133505518E-2</v>
          </cell>
          <cell r="AV16">
            <v>6.1607582555293576E-2</v>
          </cell>
          <cell r="AW16">
            <v>141175794</v>
          </cell>
          <cell r="AX16">
            <v>126274802</v>
          </cell>
          <cell r="AY16">
            <v>120443207</v>
          </cell>
          <cell r="AZ16">
            <v>116208461</v>
          </cell>
          <cell r="BA16">
            <v>114136429</v>
          </cell>
          <cell r="BB16">
            <v>25784414</v>
          </cell>
          <cell r="BC16">
            <v>25784414</v>
          </cell>
          <cell r="BD16">
            <v>24822904</v>
          </cell>
          <cell r="BE16">
            <v>19515880</v>
          </cell>
          <cell r="BF16">
            <v>18568277</v>
          </cell>
          <cell r="BH16">
            <v>2102166</v>
          </cell>
          <cell r="BI16">
            <v>8842538</v>
          </cell>
          <cell r="BK16">
            <v>10944704</v>
          </cell>
          <cell r="BL16">
            <v>4147252</v>
          </cell>
          <cell r="BM16">
            <v>1068412</v>
          </cell>
          <cell r="BN16">
            <v>0</v>
          </cell>
          <cell r="BO16">
            <v>1068412</v>
          </cell>
          <cell r="BP16">
            <v>4152438</v>
          </cell>
          <cell r="BQ16">
            <v>94059260</v>
          </cell>
        </row>
        <row r="17">
          <cell r="B17" t="str">
            <v>NIC Bank</v>
          </cell>
          <cell r="C17">
            <v>137.08746400000001</v>
          </cell>
          <cell r="D17">
            <v>94.424035000000003</v>
          </cell>
          <cell r="E17">
            <v>92.791077999999999</v>
          </cell>
          <cell r="F17">
            <v>18.826498999999998</v>
          </cell>
          <cell r="G17">
            <v>27.340191999999998</v>
          </cell>
          <cell r="H17">
            <v>23.258016999999999</v>
          </cell>
          <cell r="I17">
            <v>131.04454200000001</v>
          </cell>
          <cell r="J17">
            <v>6081.2809999999999</v>
          </cell>
          <cell r="L17">
            <v>4.3230591495864903E-2</v>
          </cell>
          <cell r="M17">
            <v>4.3216553515097185E-2</v>
          </cell>
          <cell r="N17">
            <v>3.9175427611452124E-2</v>
          </cell>
          <cell r="O17">
            <v>4.0015782983835298E-2</v>
          </cell>
          <cell r="P17">
            <v>4.0294799887670998E-2</v>
          </cell>
          <cell r="Q17">
            <v>313413032</v>
          </cell>
          <cell r="R17">
            <v>195568503</v>
          </cell>
          <cell r="S17">
            <v>0</v>
          </cell>
          <cell r="T17">
            <v>228782134</v>
          </cell>
          <cell r="U17">
            <v>0</v>
          </cell>
          <cell r="V17">
            <v>40312345</v>
          </cell>
          <cell r="W17">
            <v>51920201</v>
          </cell>
          <cell r="X17">
            <v>263782134</v>
          </cell>
          <cell r="Y17">
            <v>13553634</v>
          </cell>
          <cell r="Z17">
            <v>20834301</v>
          </cell>
          <cell r="AA17">
            <v>20834.300999999999</v>
          </cell>
          <cell r="AB17">
            <v>4733253</v>
          </cell>
          <cell r="AD17">
            <v>4.2860307243798045E-2</v>
          </cell>
          <cell r="AE17">
            <v>5.0146786388247468E-2</v>
          </cell>
          <cell r="AF17">
            <v>4.0449974729260152E-2</v>
          </cell>
          <cell r="AH17">
            <v>0.19410600243258466</v>
          </cell>
          <cell r="AI17">
            <v>3.2790740782138041E-2</v>
          </cell>
          <cell r="AJ17">
            <v>0.20863281738204706</v>
          </cell>
          <cell r="AK17">
            <v>0.14366488457031654</v>
          </cell>
          <cell r="AL17">
            <v>0.29095115872035188</v>
          </cell>
          <cell r="AM17">
            <v>0.37887794925282042</v>
          </cell>
          <cell r="AN17">
            <v>3.7201796943173729E-2</v>
          </cell>
          <cell r="AO17">
            <v>0.70950876532131801</v>
          </cell>
          <cell r="AP17">
            <v>0.12258399065844801</v>
          </cell>
          <cell r="AQ17">
            <v>5.1926718000507806E-2</v>
          </cell>
          <cell r="AR17">
            <v>7.0657272657940196E-2</v>
          </cell>
          <cell r="AS17">
            <v>1.0175982113280331</v>
          </cell>
          <cell r="AT17">
            <v>4.0168362954311469E-2</v>
          </cell>
          <cell r="AU17">
            <v>0.11169735763545931</v>
          </cell>
          <cell r="AV17">
            <v>6.6305313333570856E-2</v>
          </cell>
          <cell r="AW17">
            <v>137087464</v>
          </cell>
          <cell r="AX17">
            <v>125269062</v>
          </cell>
          <cell r="AY17">
            <v>120685605</v>
          </cell>
          <cell r="AZ17">
            <v>116891955</v>
          </cell>
          <cell r="BA17">
            <v>112916814</v>
          </cell>
          <cell r="BB17">
            <v>23258017</v>
          </cell>
          <cell r="BC17">
            <v>23258017</v>
          </cell>
          <cell r="BD17">
            <v>20495957</v>
          </cell>
          <cell r="BE17">
            <v>18887289</v>
          </cell>
          <cell r="BF17">
            <v>17630929</v>
          </cell>
          <cell r="BH17">
            <v>2987062</v>
          </cell>
          <cell r="BI17">
            <v>7279479</v>
          </cell>
          <cell r="BK17">
            <v>10266541</v>
          </cell>
          <cell r="BL17">
            <v>3889766</v>
          </cell>
          <cell r="BM17">
            <v>2301711</v>
          </cell>
          <cell r="BN17">
            <v>942380</v>
          </cell>
          <cell r="BO17">
            <v>3244091</v>
          </cell>
          <cell r="BP17">
            <v>4019167</v>
          </cell>
          <cell r="BQ17">
            <v>94424035</v>
          </cell>
        </row>
        <row r="18">
          <cell r="B18" t="str">
            <v>I&amp;M Bank</v>
          </cell>
          <cell r="C18">
            <v>137.29935399999999</v>
          </cell>
          <cell r="D18">
            <v>89.866259999999997</v>
          </cell>
          <cell r="E18">
            <v>86.620926999999995</v>
          </cell>
          <cell r="F18">
            <v>19.121888999999999</v>
          </cell>
          <cell r="G18">
            <v>22.863030999999999</v>
          </cell>
          <cell r="H18">
            <v>21.814043000000002</v>
          </cell>
          <cell r="I18">
            <v>121.25971</v>
          </cell>
          <cell r="J18">
            <v>7749.125</v>
          </cell>
          <cell r="L18">
            <v>4.1396234031227719E-2</v>
          </cell>
          <cell r="M18">
            <v>4.0476165015553178E-2</v>
          </cell>
          <cell r="N18">
            <v>4.0632602184221024E-2</v>
          </cell>
          <cell r="O18">
            <v>4.1902503947468056E-2</v>
          </cell>
          <cell r="P18">
            <v>4.1224725549765084E-2</v>
          </cell>
          <cell r="Q18">
            <v>313413032</v>
          </cell>
          <cell r="R18">
            <v>195568503</v>
          </cell>
          <cell r="S18">
            <v>0</v>
          </cell>
          <cell r="T18">
            <v>228782134</v>
          </cell>
          <cell r="U18">
            <v>0</v>
          </cell>
          <cell r="V18">
            <v>40312345</v>
          </cell>
          <cell r="W18">
            <v>51920201</v>
          </cell>
          <cell r="X18">
            <v>263782134</v>
          </cell>
          <cell r="Y18">
            <v>13553634</v>
          </cell>
          <cell r="Z18">
            <v>20834301</v>
          </cell>
          <cell r="AA18">
            <v>20834.300999999999</v>
          </cell>
          <cell r="AB18">
            <v>4733253</v>
          </cell>
          <cell r="AD18">
            <v>4.2926554515699496E-2</v>
          </cell>
          <cell r="AE18">
            <v>4.772623986817242E-2</v>
          </cell>
          <cell r="AF18">
            <v>3.7760250055237941E-2</v>
          </cell>
          <cell r="AH18">
            <v>0.27085487429513522</v>
          </cell>
          <cell r="AI18">
            <v>4.6393306783671137E-2</v>
          </cell>
          <cell r="AJ18">
            <v>0.18854598118369242</v>
          </cell>
          <cell r="AK18">
            <v>0.1576936725314616</v>
          </cell>
          <cell r="AL18">
            <v>0.29936951459909472</v>
          </cell>
          <cell r="AM18">
            <v>0.28356530336945251</v>
          </cell>
          <cell r="AN18">
            <v>1.7136133160283076E-2</v>
          </cell>
          <cell r="AO18">
            <v>0.56232331640959055</v>
          </cell>
          <cell r="AP18">
            <v>0.14257160528326962</v>
          </cell>
          <cell r="AQ18">
            <v>6.1418136331177119E-2</v>
          </cell>
          <cell r="AR18">
            <v>8.1153468952092495E-2</v>
          </cell>
          <cell r="AS18">
            <v>1.0374659232173769</v>
          </cell>
          <cell r="AT18">
            <v>4.9561505268807308E-2</v>
          </cell>
          <cell r="AU18">
            <v>7.8256747952930306E-2</v>
          </cell>
          <cell r="AV18">
            <v>6.4961916690605928E-2</v>
          </cell>
          <cell r="AW18">
            <v>137299354</v>
          </cell>
          <cell r="AX18">
            <v>124648548</v>
          </cell>
          <cell r="AY18">
            <v>118333769</v>
          </cell>
          <cell r="AZ18">
            <v>114972436</v>
          </cell>
          <cell r="BA18">
            <v>110315682</v>
          </cell>
          <cell r="BB18">
            <v>21814043</v>
          </cell>
          <cell r="BC18">
            <v>21814043</v>
          </cell>
          <cell r="BD18">
            <v>20071699</v>
          </cell>
          <cell r="BE18">
            <v>19500445</v>
          </cell>
          <cell r="BF18">
            <v>20524634</v>
          </cell>
          <cell r="BH18">
            <v>3550353</v>
          </cell>
          <cell r="BI18">
            <v>8309081</v>
          </cell>
          <cell r="BK18">
            <v>11859434</v>
          </cell>
          <cell r="BL18">
            <v>3362924</v>
          </cell>
          <cell r="BM18">
            <v>791686</v>
          </cell>
          <cell r="BN18">
            <v>616198</v>
          </cell>
          <cell r="BO18">
            <v>1407884</v>
          </cell>
          <cell r="BP18">
            <v>5618877</v>
          </cell>
          <cell r="BQ18">
            <v>89866260</v>
          </cell>
        </row>
        <row r="19">
          <cell r="B19" t="str">
            <v>National Bank of Kenya</v>
          </cell>
          <cell r="C19">
            <v>122.864886</v>
          </cell>
          <cell r="D19">
            <v>65.641491000000002</v>
          </cell>
          <cell r="E19">
            <v>104.733709</v>
          </cell>
          <cell r="F19">
            <v>10.343311999999999</v>
          </cell>
          <cell r="G19">
            <v>11.205805</v>
          </cell>
          <cell r="H19">
            <v>12.113911999999999</v>
          </cell>
          <cell r="I19">
            <v>80.433020999999997</v>
          </cell>
          <cell r="J19">
            <v>1203.326</v>
          </cell>
          <cell r="L19">
            <v>3.6075814954357327E-2</v>
          </cell>
          <cell r="M19">
            <v>3.4938654374458228E-2</v>
          </cell>
          <cell r="N19">
            <v>3.5137559929824431E-2</v>
          </cell>
          <cell r="O19">
            <v>3.4238251692761776E-2</v>
          </cell>
          <cell r="P19">
            <v>3.3567797886750565E-2</v>
          </cell>
          <cell r="Q19">
            <v>313413032</v>
          </cell>
          <cell r="R19">
            <v>195568503</v>
          </cell>
          <cell r="S19">
            <v>0</v>
          </cell>
          <cell r="T19">
            <v>228782134</v>
          </cell>
          <cell r="U19">
            <v>0</v>
          </cell>
          <cell r="V19">
            <v>40312345</v>
          </cell>
          <cell r="W19">
            <v>51920201</v>
          </cell>
          <cell r="X19">
            <v>263782134</v>
          </cell>
          <cell r="Y19">
            <v>13553634</v>
          </cell>
          <cell r="Z19">
            <v>20834301</v>
          </cell>
          <cell r="AA19">
            <v>20834.300999999999</v>
          </cell>
          <cell r="AB19">
            <v>4733253</v>
          </cell>
          <cell r="AD19">
            <v>3.8413627400928657E-2</v>
          </cell>
          <cell r="AE19">
            <v>3.4860931619614316E-2</v>
          </cell>
          <cell r="AF19">
            <v>4.5656069243550403E-2</v>
          </cell>
          <cell r="AH19">
            <v>6.6117862539505662E-2</v>
          </cell>
          <cell r="AI19">
            <v>7.4101015652694533E-3</v>
          </cell>
          <cell r="AJ19">
            <v>0.13931846473850584</v>
          </cell>
          <cell r="AK19">
            <v>0.12859534394462194</v>
          </cell>
          <cell r="AL19">
            <v>0.30671836590913154</v>
          </cell>
          <cell r="AM19">
            <v>0.70826648423879335</v>
          </cell>
          <cell r="AN19">
            <v>0.11411147635577552</v>
          </cell>
          <cell r="AO19">
            <v>0.3211361483309968</v>
          </cell>
          <cell r="AP19">
            <v>0.14286917025748444</v>
          </cell>
          <cell r="AQ19">
            <v>4.028819265004515E-2</v>
          </cell>
          <cell r="AR19">
            <v>0.10258097760743928</v>
          </cell>
          <cell r="AS19">
            <v>0.62674655205803886</v>
          </cell>
          <cell r="AT19">
            <v>1.3121982763322456E-2</v>
          </cell>
          <cell r="AU19">
            <v>9.8175528773167889E-3</v>
          </cell>
          <cell r="AV19">
            <v>1.1373649739345074E-2</v>
          </cell>
          <cell r="AW19">
            <v>122864886</v>
          </cell>
          <cell r="AX19">
            <v>116897968</v>
          </cell>
          <cell r="AY19">
            <v>109102269</v>
          </cell>
          <cell r="AZ19">
            <v>98916489</v>
          </cell>
          <cell r="BA19">
            <v>92493034</v>
          </cell>
          <cell r="BB19">
            <v>12113912</v>
          </cell>
          <cell r="BC19">
            <v>12113912</v>
          </cell>
          <cell r="BD19">
            <v>12251404</v>
          </cell>
          <cell r="BE19">
            <v>12223289</v>
          </cell>
          <cell r="BF19">
            <v>11848291</v>
          </cell>
          <cell r="BH19">
            <v>3003946</v>
          </cell>
          <cell r="BI19">
            <v>6789879</v>
          </cell>
          <cell r="BK19">
            <v>9793825</v>
          </cell>
          <cell r="BL19">
            <v>6936638</v>
          </cell>
          <cell r="BM19">
            <v>2263409</v>
          </cell>
          <cell r="BN19">
            <v>4784720</v>
          </cell>
          <cell r="BO19">
            <v>7048129</v>
          </cell>
          <cell r="BP19">
            <v>800698</v>
          </cell>
          <cell r="BQ19">
            <v>65641491</v>
          </cell>
        </row>
        <row r="20">
          <cell r="B20" t="str">
            <v>Chase Bank</v>
          </cell>
          <cell r="C20">
            <v>107.112469</v>
          </cell>
          <cell r="D20">
            <v>53.821223000000003</v>
          </cell>
          <cell r="E20">
            <v>79.124210000000005</v>
          </cell>
          <cell r="F20">
            <v>9.6132760000000008</v>
          </cell>
          <cell r="G20">
            <v>10.376478000000001</v>
          </cell>
          <cell r="H20">
            <v>11.065643</v>
          </cell>
          <cell r="I20">
            <v>67.948089999999993</v>
          </cell>
          <cell r="J20">
            <v>3301.8490000000002</v>
          </cell>
          <cell r="L20">
            <v>3.0016053437549015E-2</v>
          </cell>
          <cell r="M20">
            <v>2.8007075802131985E-2</v>
          </cell>
          <cell r="N20">
            <v>2.6742458925445356E-2</v>
          </cell>
          <cell r="O20">
            <v>2.5808307340200176E-2</v>
          </cell>
          <cell r="P20">
            <v>2.4038304267699349E-2</v>
          </cell>
          <cell r="Q20">
            <v>313413032</v>
          </cell>
          <cell r="R20">
            <v>195568503</v>
          </cell>
          <cell r="S20">
            <v>0</v>
          </cell>
          <cell r="T20">
            <v>228782134</v>
          </cell>
          <cell r="U20">
            <v>0</v>
          </cell>
          <cell r="V20">
            <v>40312345</v>
          </cell>
          <cell r="W20">
            <v>51920201</v>
          </cell>
          <cell r="X20">
            <v>263782134</v>
          </cell>
          <cell r="Y20">
            <v>13553634</v>
          </cell>
          <cell r="Z20">
            <v>20834301</v>
          </cell>
          <cell r="AA20">
            <v>20834.300999999999</v>
          </cell>
          <cell r="AB20">
            <v>4733253</v>
          </cell>
          <cell r="AD20">
            <v>3.3488644380946411E-2</v>
          </cell>
          <cell r="AE20">
            <v>2.8583414942342081E-2</v>
          </cell>
          <cell r="AF20">
            <v>3.4492241753810354E-2</v>
          </cell>
          <cell r="AH20">
            <v>0.24072144745704388</v>
          </cell>
          <cell r="AI20">
            <v>2.544696057673021E-2</v>
          </cell>
          <cell r="AJ20">
            <v>0.15271184223132692</v>
          </cell>
          <cell r="AK20">
            <v>0.14147970899549939</v>
          </cell>
          <cell r="AL20">
            <v>0.26415030132002409</v>
          </cell>
          <cell r="AM20">
            <v>0.55299110274175289</v>
          </cell>
          <cell r="AN20">
            <v>4.5887038059650775E-2</v>
          </cell>
          <cell r="AO20">
            <v>0.48307176331746654</v>
          </cell>
          <cell r="AP20">
            <v>0.24869178776091125</v>
          </cell>
          <cell r="AQ20">
            <v>7.4622168516899304E-2</v>
          </cell>
          <cell r="AR20">
            <v>0.17406961924401193</v>
          </cell>
          <cell r="AS20">
            <v>0.68021182138816927</v>
          </cell>
          <cell r="AT20">
            <v>1.8799672062565081E-2</v>
          </cell>
          <cell r="AU20">
            <v>2.050663479209771E-2</v>
          </cell>
          <cell r="AV20">
            <v>1.8779112886260319E-2</v>
          </cell>
          <cell r="AW20">
            <v>107112469</v>
          </cell>
          <cell r="AX20">
            <v>93573646</v>
          </cell>
          <cell r="AY20">
            <v>90330780</v>
          </cell>
          <cell r="AZ20">
            <v>87596434</v>
          </cell>
          <cell r="BA20">
            <v>76568930</v>
          </cell>
          <cell r="BB20">
            <v>11065643</v>
          </cell>
          <cell r="BC20">
            <v>11065643</v>
          </cell>
          <cell r="BD20">
            <v>10500114</v>
          </cell>
          <cell r="BE20">
            <v>7999435</v>
          </cell>
          <cell r="BF20">
            <v>7487042</v>
          </cell>
          <cell r="BH20">
            <v>2398541</v>
          </cell>
          <cell r="BI20">
            <v>6681672</v>
          </cell>
          <cell r="BK20">
            <v>9080213</v>
          </cell>
          <cell r="BL20">
            <v>5021277</v>
          </cell>
          <cell r="BM20">
            <v>1102734</v>
          </cell>
          <cell r="BN20">
            <v>1180020</v>
          </cell>
          <cell r="BO20">
            <v>2282754</v>
          </cell>
          <cell r="BP20">
            <v>2316601</v>
          </cell>
          <cell r="BQ20">
            <v>53821223</v>
          </cell>
        </row>
        <row r="21">
          <cell r="B21" t="str">
            <v>Citibank</v>
          </cell>
          <cell r="C21">
            <v>79.397807999999998</v>
          </cell>
          <cell r="D21">
            <v>24.012129999999999</v>
          </cell>
          <cell r="E21">
            <v>51.149948999999999</v>
          </cell>
          <cell r="F21">
            <v>17.591925</v>
          </cell>
          <cell r="G21">
            <v>18.056884</v>
          </cell>
          <cell r="H21">
            <v>18.35876</v>
          </cell>
          <cell r="I21">
            <v>66.135845000000003</v>
          </cell>
          <cell r="J21">
            <v>4145.3670000000002</v>
          </cell>
          <cell r="L21">
            <v>2.7910849228194579E-2</v>
          </cell>
          <cell r="M21">
            <v>2.9745273318985473E-2</v>
          </cell>
          <cell r="N21">
            <v>3.0815151670098295E-2</v>
          </cell>
          <cell r="O21">
            <v>2.8800763856532775E-2</v>
          </cell>
          <cell r="P21">
            <v>2.8911899733140151E-2</v>
          </cell>
          <cell r="Q21">
            <v>313413032</v>
          </cell>
          <cell r="R21">
            <v>195568503</v>
          </cell>
          <cell r="S21">
            <v>0</v>
          </cell>
          <cell r="T21">
            <v>228782134</v>
          </cell>
          <cell r="U21">
            <v>0</v>
          </cell>
          <cell r="V21">
            <v>40312345</v>
          </cell>
          <cell r="W21">
            <v>51920201</v>
          </cell>
          <cell r="X21">
            <v>263782134</v>
          </cell>
          <cell r="Y21">
            <v>13553634</v>
          </cell>
          <cell r="Z21">
            <v>20834301</v>
          </cell>
          <cell r="AA21">
            <v>20834.300999999999</v>
          </cell>
          <cell r="AB21">
            <v>4733253</v>
          </cell>
          <cell r="AD21">
            <v>2.4823673486031414E-2</v>
          </cell>
          <cell r="AE21">
            <v>1.2752379771070244E-2</v>
          </cell>
          <cell r="AF21">
            <v>2.2297554776257104E-2</v>
          </cell>
          <cell r="AH21">
            <v>0.13977831010790365</v>
          </cell>
          <cell r="AI21">
            <v>3.1742270387391601E-2</v>
          </cell>
          <cell r="AJ21">
            <v>0.27302719123041369</v>
          </cell>
          <cell r="AK21">
            <v>0.26599682819505821</v>
          </cell>
          <cell r="AL21">
            <v>0.38763163305874937</v>
          </cell>
          <cell r="AM21">
            <v>0.42933700919294299</v>
          </cell>
          <cell r="AN21">
            <v>2.8824074521351124E-2</v>
          </cell>
          <cell r="AO21">
            <v>0.61835606875260163</v>
          </cell>
          <cell r="AP21">
            <v>9.4469458837574266E-2</v>
          </cell>
          <cell r="AQ21">
            <v>2.5657458753849609E-2</v>
          </cell>
          <cell r="AR21">
            <v>6.881200008372465E-2</v>
          </cell>
          <cell r="AS21">
            <v>0.46944582486289477</v>
          </cell>
          <cell r="AT21">
            <v>6.6782134568726392E-2</v>
          </cell>
          <cell r="AU21">
            <v>6.4835037539381468E-2</v>
          </cell>
          <cell r="AV21">
            <v>6.6545983040956644E-2</v>
          </cell>
          <cell r="AW21">
            <v>79397808</v>
          </cell>
          <cell r="AX21">
            <v>81940917</v>
          </cell>
          <cell r="AY21">
            <v>80054734</v>
          </cell>
          <cell r="AZ21">
            <v>72191900</v>
          </cell>
          <cell r="BA21">
            <v>71242659</v>
          </cell>
          <cell r="BB21">
            <v>18358760</v>
          </cell>
          <cell r="BC21">
            <v>18358760</v>
          </cell>
          <cell r="BD21">
            <v>18002473</v>
          </cell>
          <cell r="BE21">
            <v>16706767</v>
          </cell>
          <cell r="BF21">
            <v>15963873</v>
          </cell>
          <cell r="BH21">
            <v>2863550</v>
          </cell>
          <cell r="BI21">
            <v>4523747</v>
          </cell>
          <cell r="BK21">
            <v>7387297</v>
          </cell>
          <cell r="BL21">
            <v>3171640</v>
          </cell>
          <cell r="BM21">
            <v>570431</v>
          </cell>
          <cell r="BN21">
            <v>352065</v>
          </cell>
          <cell r="BO21">
            <v>922496</v>
          </cell>
          <cell r="BP21">
            <v>2443063</v>
          </cell>
          <cell r="BQ21">
            <v>24012130</v>
          </cell>
        </row>
        <row r="22">
          <cell r="B22" t="str">
            <v>Family Bank Limited</v>
          </cell>
          <cell r="C22">
            <v>61.812663000000001</v>
          </cell>
          <cell r="D22">
            <v>37.925476000000003</v>
          </cell>
          <cell r="E22">
            <v>47.186425</v>
          </cell>
          <cell r="F22">
            <v>10.184191999999999</v>
          </cell>
          <cell r="G22">
            <v>10.550527000000001</v>
          </cell>
          <cell r="H22">
            <v>10.620649999999999</v>
          </cell>
          <cell r="I22">
            <v>52.067366999999997</v>
          </cell>
          <cell r="J22">
            <v>2618.3589999999999</v>
          </cell>
          <cell r="L22">
            <v>2.0358435377465515E-2</v>
          </cell>
          <cell r="M22">
            <v>1.7480672076559383E-2</v>
          </cell>
          <cell r="N22">
            <v>1.6825293519119589E-2</v>
          </cell>
          <cell r="O22">
            <v>1.6195377442659913E-2</v>
          </cell>
          <cell r="P22">
            <v>1.6027640843028997E-2</v>
          </cell>
          <cell r="Q22">
            <v>313413032</v>
          </cell>
          <cell r="R22">
            <v>195568503</v>
          </cell>
          <cell r="S22">
            <v>0</v>
          </cell>
          <cell r="T22">
            <v>228782134</v>
          </cell>
          <cell r="U22">
            <v>0</v>
          </cell>
          <cell r="V22">
            <v>40312345</v>
          </cell>
          <cell r="W22">
            <v>51920201</v>
          </cell>
          <cell r="X22">
            <v>263782134</v>
          </cell>
          <cell r="Y22">
            <v>13553634</v>
          </cell>
          <cell r="Z22">
            <v>20834301</v>
          </cell>
          <cell r="AA22">
            <v>20834.300999999999</v>
          </cell>
          <cell r="AB22">
            <v>4733253</v>
          </cell>
          <cell r="AD22">
            <v>1.9325689238348938E-2</v>
          </cell>
          <cell r="AE22">
            <v>2.0141489861607867E-2</v>
          </cell>
          <cell r="AF22">
            <v>2.0569754549183375E-2</v>
          </cell>
          <cell r="AH22">
            <v>0.21802384418534393</v>
          </cell>
          <cell r="AI22">
            <v>3.4633836787953204E-2</v>
          </cell>
          <cell r="AJ22">
            <v>0.20263223604143457</v>
          </cell>
          <cell r="AK22">
            <v>0.19559644719503486</v>
          </cell>
          <cell r="AL22">
            <v>0.32234980194314505</v>
          </cell>
          <cell r="AM22">
            <v>0.62042757670113513</v>
          </cell>
          <cell r="AN22">
            <v>6.743947990802597E-2</v>
          </cell>
          <cell r="AO22">
            <v>0.54334733524321732</v>
          </cell>
          <cell r="AP22">
            <v>0.18825293200480489</v>
          </cell>
          <cell r="AQ22">
            <v>3.8385517073025996E-2</v>
          </cell>
          <cell r="AR22">
            <v>0.14986741493177891</v>
          </cell>
          <cell r="AS22">
            <v>0.8037370069887686</v>
          </cell>
          <cell r="AT22">
            <v>6.7137059735645791E-3</v>
          </cell>
          <cell r="AU22">
            <v>4.9578117577720902E-3</v>
          </cell>
          <cell r="AV22">
            <v>6.1207333697975213E-3</v>
          </cell>
          <cell r="AW22">
            <v>61812663</v>
          </cell>
          <cell r="AX22">
            <v>56171763</v>
          </cell>
          <cell r="AY22">
            <v>50563721</v>
          </cell>
          <cell r="AZ22">
            <v>45011901</v>
          </cell>
          <cell r="BA22">
            <v>43500989</v>
          </cell>
          <cell r="BB22">
            <v>10620650</v>
          </cell>
          <cell r="BC22">
            <v>10620650</v>
          </cell>
          <cell r="BD22">
            <v>7213495</v>
          </cell>
          <cell r="BE22">
            <v>6411938</v>
          </cell>
          <cell r="BF22">
            <v>5968296</v>
          </cell>
          <cell r="BH22">
            <v>2554784</v>
          </cell>
          <cell r="BI22">
            <v>5370718</v>
          </cell>
          <cell r="BK22">
            <v>7925502</v>
          </cell>
          <cell r="BL22">
            <v>4917200</v>
          </cell>
          <cell r="BM22">
            <v>1298423</v>
          </cell>
          <cell r="BN22">
            <v>1091251</v>
          </cell>
          <cell r="BO22">
            <v>2389674</v>
          </cell>
          <cell r="BP22">
            <v>1780602</v>
          </cell>
          <cell r="BQ22">
            <v>37925476</v>
          </cell>
        </row>
        <row r="23">
          <cell r="B23" t="str">
            <v>Bank of Baroda</v>
          </cell>
          <cell r="C23">
            <v>61.944650000000003</v>
          </cell>
          <cell r="D23">
            <v>28.388852</v>
          </cell>
          <cell r="E23">
            <v>48.683188999999999</v>
          </cell>
          <cell r="F23">
            <v>9.3240680000000005</v>
          </cell>
          <cell r="G23">
            <v>9.6829210000000003</v>
          </cell>
          <cell r="H23">
            <v>9.8673310000000001</v>
          </cell>
          <cell r="I23">
            <v>40.043635999999999</v>
          </cell>
          <cell r="J23">
            <v>2694.6080000000002</v>
          </cell>
          <cell r="L23">
            <v>2.008892292299333E-2</v>
          </cell>
          <cell r="M23">
            <v>1.9579658140780807E-2</v>
          </cell>
          <cell r="N23">
            <v>1.9613732706855409E-2</v>
          </cell>
          <cell r="O23">
            <v>1.9835531066384929E-2</v>
          </cell>
          <cell r="P23">
            <v>1.9738572604877803E-2</v>
          </cell>
          <cell r="Q23">
            <v>313413032</v>
          </cell>
          <cell r="R23">
            <v>195568503</v>
          </cell>
          <cell r="S23">
            <v>0</v>
          </cell>
          <cell r="T23">
            <v>228782134</v>
          </cell>
          <cell r="U23">
            <v>0</v>
          </cell>
          <cell r="V23">
            <v>40312345</v>
          </cell>
          <cell r="W23">
            <v>51920201</v>
          </cell>
          <cell r="X23">
            <v>263782134</v>
          </cell>
          <cell r="Y23">
            <v>13553634</v>
          </cell>
          <cell r="Z23">
            <v>20834301</v>
          </cell>
          <cell r="AA23">
            <v>20834.300999999999</v>
          </cell>
          <cell r="AB23">
            <v>4733253</v>
          </cell>
          <cell r="AD23">
            <v>1.9366954888811239E-2</v>
          </cell>
          <cell r="AE23">
            <v>1.5076772529913299E-2</v>
          </cell>
          <cell r="AF23">
            <v>2.1222231783855294E-2</v>
          </cell>
          <cell r="AH23">
            <v>0.24930082200153569</v>
          </cell>
          <cell r="AI23">
            <v>3.9139829286785173E-2</v>
          </cell>
          <cell r="AJ23">
            <v>0.24180923530520557</v>
          </cell>
          <cell r="AK23">
            <v>0.23284768645884207</v>
          </cell>
          <cell r="AL23">
            <v>7.0423900216793123E-2</v>
          </cell>
          <cell r="AM23">
            <v>0.23456883938861806</v>
          </cell>
          <cell r="AN23">
            <v>3.5320218211047451E-2</v>
          </cell>
          <cell r="AO23">
            <v>0.52292574110880874</v>
          </cell>
          <cell r="AP23">
            <v>0.15751804237133193</v>
          </cell>
          <cell r="AQ23">
            <v>7.5740706900243357E-2</v>
          </cell>
          <cell r="AR23">
            <v>8.1777335471088577E-2</v>
          </cell>
          <cell r="AS23">
            <v>0.58313460114537696</v>
          </cell>
          <cell r="AT23">
            <v>1.2949758420953215E-2</v>
          </cell>
          <cell r="AU23">
            <v>8.6658414492745458E-4</v>
          </cell>
          <cell r="AV23">
            <v>8.9837456198117501E-3</v>
          </cell>
          <cell r="AW23">
            <v>61944650</v>
          </cell>
          <cell r="AX23">
            <v>59182328</v>
          </cell>
          <cell r="AY23">
            <v>56105943</v>
          </cell>
          <cell r="AZ23">
            <v>53949524</v>
          </cell>
          <cell r="BA23">
            <v>52021524</v>
          </cell>
          <cell r="BB23">
            <v>9867331</v>
          </cell>
          <cell r="BC23">
            <v>9867331</v>
          </cell>
          <cell r="BD23">
            <v>9132583</v>
          </cell>
          <cell r="BE23">
            <v>8026209</v>
          </cell>
          <cell r="BF23">
            <v>7569115</v>
          </cell>
          <cell r="BH23">
            <v>255782</v>
          </cell>
          <cell r="BI23">
            <v>3376252</v>
          </cell>
          <cell r="BK23">
            <v>3632034</v>
          </cell>
          <cell r="BL23">
            <v>851962</v>
          </cell>
          <cell r="BM23">
            <v>494625</v>
          </cell>
          <cell r="BN23">
            <v>451255</v>
          </cell>
          <cell r="BO23">
            <v>945880</v>
          </cell>
          <cell r="BP23">
            <v>2216911</v>
          </cell>
          <cell r="BQ23">
            <v>28388852</v>
          </cell>
        </row>
        <row r="24">
          <cell r="B24" t="str">
            <v>Bank Of Africa Kenya Ltd</v>
          </cell>
          <cell r="C24">
            <v>62.211641</v>
          </cell>
          <cell r="D24">
            <v>38.463875999999999</v>
          </cell>
          <cell r="E24">
            <v>41.670811999999998</v>
          </cell>
          <cell r="F24">
            <v>6.1047149999999997</v>
          </cell>
          <cell r="G24">
            <v>8.2441759999999995</v>
          </cell>
          <cell r="H24">
            <v>7.9132090000000002</v>
          </cell>
          <cell r="I24">
            <v>51.781483999999999</v>
          </cell>
          <cell r="J24">
            <v>203.666</v>
          </cell>
          <cell r="L24">
            <v>1.7798810383758634E-2</v>
          </cell>
          <cell r="M24">
            <v>1.7486344949999816E-2</v>
          </cell>
          <cell r="N24">
            <v>1.8120979532097455E-2</v>
          </cell>
          <cell r="O24">
            <v>1.6562657310553237E-2</v>
          </cell>
          <cell r="P24">
            <v>1.7279420011048791E-2</v>
          </cell>
          <cell r="Q24">
            <v>313413032</v>
          </cell>
          <cell r="R24">
            <v>195568503</v>
          </cell>
          <cell r="S24">
            <v>0</v>
          </cell>
          <cell r="T24">
            <v>228782134</v>
          </cell>
          <cell r="U24">
            <v>0</v>
          </cell>
          <cell r="V24">
            <v>40312345</v>
          </cell>
          <cell r="W24">
            <v>51920201</v>
          </cell>
          <cell r="X24">
            <v>263782134</v>
          </cell>
          <cell r="Y24">
            <v>13553634</v>
          </cell>
          <cell r="Z24">
            <v>20834301</v>
          </cell>
          <cell r="AA24">
            <v>20834.300999999999</v>
          </cell>
          <cell r="AB24">
            <v>4733253</v>
          </cell>
          <cell r="AD24">
            <v>1.9450429452840878E-2</v>
          </cell>
          <cell r="AE24">
            <v>2.0427423732061845E-2</v>
          </cell>
          <cell r="AF24">
            <v>1.8165359522472092E-2</v>
          </cell>
          <cell r="AH24">
            <v>1.9364445335239476E-2</v>
          </cell>
          <cell r="AI24">
            <v>2.5467654085881298E-3</v>
          </cell>
          <cell r="AJ24">
            <v>0.15921088704217129</v>
          </cell>
          <cell r="AK24">
            <v>0.11789378226394592</v>
          </cell>
          <cell r="AL24">
            <v>0.29202938364551179</v>
          </cell>
          <cell r="AM24">
            <v>0.81050195986176088</v>
          </cell>
          <cell r="AN24">
            <v>2.9801047140339758E-2</v>
          </cell>
          <cell r="AO24">
            <v>0.44570556294076563</v>
          </cell>
          <cell r="AP24">
            <v>0.13054958243418585</v>
          </cell>
          <cell r="AQ24">
            <v>7.1415295903514017E-2</v>
          </cell>
          <cell r="AR24">
            <v>5.9134286530671834E-2</v>
          </cell>
          <cell r="AS24">
            <v>0.92304119247784278</v>
          </cell>
          <cell r="AT24">
            <v>3.3719823317070852E-2</v>
          </cell>
          <cell r="AU24">
            <v>2.2104956413952461E-4</v>
          </cell>
          <cell r="AV24">
            <v>2.324549140229807E-2</v>
          </cell>
          <cell r="AW24">
            <v>62211641</v>
          </cell>
          <cell r="AX24">
            <v>58432443</v>
          </cell>
          <cell r="AY24">
            <v>57647846</v>
          </cell>
          <cell r="AZ24">
            <v>51954246</v>
          </cell>
          <cell r="BA24">
            <v>52683299</v>
          </cell>
          <cell r="BB24">
            <v>7913209</v>
          </cell>
          <cell r="BC24">
            <v>7913209</v>
          </cell>
          <cell r="BD24">
            <v>8134565</v>
          </cell>
          <cell r="BE24">
            <v>6710063</v>
          </cell>
          <cell r="BF24">
            <v>6539160</v>
          </cell>
          <cell r="BH24">
            <v>950876</v>
          </cell>
          <cell r="BI24">
            <v>2305221</v>
          </cell>
          <cell r="BK24">
            <v>3256097</v>
          </cell>
          <cell r="BL24">
            <v>2639073</v>
          </cell>
          <cell r="BM24">
            <v>474762</v>
          </cell>
          <cell r="BN24">
            <v>590430</v>
          </cell>
          <cell r="BO24">
            <v>1065192</v>
          </cell>
          <cell r="BP24">
            <v>144111</v>
          </cell>
          <cell r="BQ24">
            <v>38463876</v>
          </cell>
        </row>
        <row r="25">
          <cell r="B25" t="str">
            <v>Imperial Bank</v>
          </cell>
          <cell r="C25">
            <v>56.599361000000002</v>
          </cell>
          <cell r="D25">
            <v>30.997838000000002</v>
          </cell>
          <cell r="E25">
            <v>47.147812000000002</v>
          </cell>
          <cell r="F25">
            <v>6.563752</v>
          </cell>
          <cell r="G25">
            <v>6.6336180000000002</v>
          </cell>
          <cell r="H25">
            <v>7.4692379999999998</v>
          </cell>
          <cell r="I25">
            <v>43.219473999999998</v>
          </cell>
          <cell r="J25">
            <v>2688.585</v>
          </cell>
          <cell r="L25">
            <v>1.7714648108993519E-2</v>
          </cell>
          <cell r="M25">
            <v>1.6158514378688784E-2</v>
          </cell>
          <cell r="N25">
            <v>1.5740940508944496E-2</v>
          </cell>
          <cell r="O25">
            <v>1.608314494550828E-2</v>
          </cell>
          <cell r="P25">
            <v>1.4962079033867629E-2</v>
          </cell>
          <cell r="Q25">
            <v>313413032</v>
          </cell>
          <cell r="R25">
            <v>195568503</v>
          </cell>
          <cell r="S25">
            <v>0</v>
          </cell>
          <cell r="T25">
            <v>228782134</v>
          </cell>
          <cell r="U25">
            <v>0</v>
          </cell>
          <cell r="V25">
            <v>40312345</v>
          </cell>
          <cell r="W25">
            <v>51920201</v>
          </cell>
          <cell r="X25">
            <v>263782134</v>
          </cell>
          <cell r="Y25">
            <v>13553634</v>
          </cell>
          <cell r="Z25">
            <v>20834301</v>
          </cell>
          <cell r="AA25">
            <v>20834.300999999999</v>
          </cell>
          <cell r="AB25">
            <v>4733253</v>
          </cell>
          <cell r="AD25">
            <v>1.7695753728894134E-2</v>
          </cell>
          <cell r="AE25">
            <v>1.6462354745627003E-2</v>
          </cell>
          <cell r="AF25">
            <v>2.0552922167149611E-2</v>
          </cell>
          <cell r="AH25">
            <v>0.307315297044714</v>
          </cell>
          <cell r="AI25">
            <v>4.1277592421352212E-2</v>
          </cell>
          <cell r="AJ25">
            <v>0.15348678237037314</v>
          </cell>
          <cell r="AK25">
            <v>0.15187024256704282</v>
          </cell>
          <cell r="AL25">
            <v>0.20822449803083115</v>
          </cell>
          <cell r="AM25">
            <v>0.47643314776708851</v>
          </cell>
          <cell r="AN25">
            <v>5.706369170143874E-2</v>
          </cell>
          <cell r="AO25">
            <v>0.35506189679717226</v>
          </cell>
          <cell r="AP25">
            <v>0.18207424072611023</v>
          </cell>
          <cell r="AQ25">
            <v>5.5626357728110531E-2</v>
          </cell>
          <cell r="AR25">
            <v>0.12644788299799969</v>
          </cell>
          <cell r="AS25">
            <v>0.65746079584774797</v>
          </cell>
          <cell r="AT25">
            <v>1.6529478211545993E-2</v>
          </cell>
          <cell r="AU25">
            <v>0</v>
          </cell>
          <cell r="AV25">
            <v>1.4652611968288492E-2</v>
          </cell>
          <cell r="AW25">
            <v>56599361</v>
          </cell>
          <cell r="AX25">
            <v>52500840</v>
          </cell>
          <cell r="AY25">
            <v>48952545</v>
          </cell>
          <cell r="AZ25">
            <v>49015083</v>
          </cell>
          <cell r="BA25">
            <v>43006228</v>
          </cell>
          <cell r="BB25">
            <v>7469238</v>
          </cell>
          <cell r="BC25">
            <v>7469238</v>
          </cell>
          <cell r="BD25">
            <v>6911291</v>
          </cell>
          <cell r="BE25">
            <v>6020798</v>
          </cell>
          <cell r="BF25">
            <v>5718570</v>
          </cell>
          <cell r="BH25">
            <v>1140431</v>
          </cell>
          <cell r="BI25">
            <v>4336499</v>
          </cell>
          <cell r="BK25">
            <v>5476930</v>
          </cell>
          <cell r="BL25">
            <v>2609391</v>
          </cell>
          <cell r="BM25">
            <v>655952</v>
          </cell>
          <cell r="BN25">
            <v>1191478</v>
          </cell>
          <cell r="BO25">
            <v>1847430</v>
          </cell>
          <cell r="BP25">
            <v>2064491</v>
          </cell>
          <cell r="BQ25">
            <v>30997838</v>
          </cell>
        </row>
        <row r="26">
          <cell r="B26" t="str">
            <v>Prime Bank</v>
          </cell>
          <cell r="C26">
            <v>54.917673999999998</v>
          </cell>
          <cell r="D26">
            <v>34.481268999999998</v>
          </cell>
          <cell r="E26">
            <v>44.939839999999997</v>
          </cell>
          <cell r="F26">
            <v>6.7222189999999999</v>
          </cell>
          <cell r="G26">
            <v>6.7222189999999999</v>
          </cell>
          <cell r="H26">
            <v>7.7350219999999998</v>
          </cell>
          <cell r="I26">
            <v>40.099676000000002</v>
          </cell>
          <cell r="J26">
            <v>2297.6799999999998</v>
          </cell>
          <cell r="L26">
            <v>1.7395228571298531E-2</v>
          </cell>
          <cell r="M26">
            <v>1.7177551665809414E-2</v>
          </cell>
          <cell r="N26">
            <v>1.7307839728550368E-2</v>
          </cell>
          <cell r="O26">
            <v>1.7299928183852065E-2</v>
          </cell>
          <cell r="P26">
            <v>1.7033047174600309E-2</v>
          </cell>
          <cell r="Q26">
            <v>313413032</v>
          </cell>
          <cell r="R26">
            <v>195568503</v>
          </cell>
          <cell r="S26">
            <v>0</v>
          </cell>
          <cell r="T26">
            <v>228782134</v>
          </cell>
          <cell r="U26">
            <v>0</v>
          </cell>
          <cell r="V26">
            <v>40312345</v>
          </cell>
          <cell r="W26">
            <v>51920201</v>
          </cell>
          <cell r="X26">
            <v>263782134</v>
          </cell>
          <cell r="Y26">
            <v>13553634</v>
          </cell>
          <cell r="Z26">
            <v>20834301</v>
          </cell>
          <cell r="AA26">
            <v>20834.300999999999</v>
          </cell>
          <cell r="AB26">
            <v>4733253</v>
          </cell>
          <cell r="AD26">
            <v>1.7169975372472713E-2</v>
          </cell>
          <cell r="AE26">
            <v>1.8312337859091695E-2</v>
          </cell>
          <cell r="AF26">
            <v>1.9590411400727495E-2</v>
          </cell>
          <cell r="AH26">
            <v>0.24918989767651337</v>
          </cell>
          <cell r="AI26">
            <v>3.2843961767095538E-2</v>
          </cell>
          <cell r="AJ26">
            <v>0.16763773851938354</v>
          </cell>
          <cell r="AK26">
            <v>0.16763773851938354</v>
          </cell>
          <cell r="AL26">
            <v>0.24675873074450849</v>
          </cell>
          <cell r="AM26">
            <v>0.39208129634548666</v>
          </cell>
          <cell r="AN26">
            <v>1.4771072236082695E-2</v>
          </cell>
          <cell r="AO26">
            <v>0.81141938600652941</v>
          </cell>
          <cell r="AP26">
            <v>0.13786870347097713</v>
          </cell>
          <cell r="AQ26">
            <v>6.4553038000013246E-2</v>
          </cell>
          <cell r="AR26">
            <v>7.3315665470963881E-2</v>
          </cell>
          <cell r="AS26">
            <v>0.7672761852289639</v>
          </cell>
          <cell r="AT26">
            <v>1.0883029527121415E-2</v>
          </cell>
          <cell r="AU26">
            <v>5.9433255314816455E-2</v>
          </cell>
          <cell r="AV26">
            <v>2.9215024374768306E-2</v>
          </cell>
          <cell r="AW26">
            <v>54917674</v>
          </cell>
          <cell r="AX26">
            <v>55249673</v>
          </cell>
          <cell r="AY26">
            <v>53395624</v>
          </cell>
          <cell r="AZ26">
            <v>51258965</v>
          </cell>
          <cell r="BA26">
            <v>49460889</v>
          </cell>
          <cell r="BB26">
            <v>7735022</v>
          </cell>
          <cell r="BC26">
            <v>7735022</v>
          </cell>
          <cell r="BD26">
            <v>7246225</v>
          </cell>
          <cell r="BE26">
            <v>6301136</v>
          </cell>
          <cell r="BF26">
            <v>5815849</v>
          </cell>
          <cell r="BH26">
            <v>973554</v>
          </cell>
          <cell r="BI26">
            <v>2971814</v>
          </cell>
          <cell r="BK26">
            <v>3945368</v>
          </cell>
          <cell r="BL26">
            <v>1546905</v>
          </cell>
          <cell r="BM26">
            <v>374552</v>
          </cell>
          <cell r="BN26">
            <v>87049</v>
          </cell>
          <cell r="BO26">
            <v>461601</v>
          </cell>
          <cell r="BP26">
            <v>1736019</v>
          </cell>
          <cell r="BQ26">
            <v>34481269</v>
          </cell>
        </row>
        <row r="27">
          <cell r="B27" t="str">
            <v>Housing Finance Company of Kenya</v>
          </cell>
          <cell r="C27">
            <v>60.490833000000002</v>
          </cell>
          <cell r="D27">
            <v>45.243538999999998</v>
          </cell>
          <cell r="E27">
            <v>36.310471999999997</v>
          </cell>
          <cell r="F27">
            <v>4.8405769999999997</v>
          </cell>
          <cell r="G27">
            <v>6.5714969999999999</v>
          </cell>
          <cell r="H27">
            <v>6.276033</v>
          </cell>
          <cell r="I27">
            <v>43.534182999999999</v>
          </cell>
          <cell r="J27">
            <v>1266.5519999999999</v>
          </cell>
          <cell r="L27">
            <v>1.5752277555412333E-2</v>
          </cell>
          <cell r="M27">
            <v>1.597529738593486E-2</v>
          </cell>
          <cell r="N27">
            <v>1.492652252379185E-2</v>
          </cell>
          <cell r="O27">
            <v>1.5624891821292095E-2</v>
          </cell>
          <cell r="P27">
            <v>1.5325972147396342E-2</v>
          </cell>
          <cell r="Q27">
            <v>313413032</v>
          </cell>
          <cell r="R27">
            <v>195568503</v>
          </cell>
          <cell r="S27">
            <v>0</v>
          </cell>
          <cell r="T27">
            <v>228782134</v>
          </cell>
          <cell r="U27">
            <v>0</v>
          </cell>
          <cell r="V27">
            <v>40312345</v>
          </cell>
          <cell r="W27">
            <v>51920201</v>
          </cell>
          <cell r="X27">
            <v>263782134</v>
          </cell>
          <cell r="Y27">
            <v>13553634</v>
          </cell>
          <cell r="Z27">
            <v>20834301</v>
          </cell>
          <cell r="AA27">
            <v>20834.300999999999</v>
          </cell>
          <cell r="AB27">
            <v>4733253</v>
          </cell>
          <cell r="AD27">
            <v>1.8912419940989484E-2</v>
          </cell>
          <cell r="AE27">
            <v>2.4027972175530769E-2</v>
          </cell>
          <cell r="AF27">
            <v>1.5828651918533679E-2</v>
          </cell>
          <cell r="AH27">
            <v>0.14486850753038535</v>
          </cell>
          <cell r="AI27">
            <v>1.6521284025369329E-2</v>
          </cell>
          <cell r="AJ27">
            <v>0.15095027739466249</v>
          </cell>
          <cell r="AK27">
            <v>0.11119025709061774</v>
          </cell>
          <cell r="AL27">
            <v>0.1449968667028535</v>
          </cell>
          <cell r="AM27">
            <v>0.47985510908746831</v>
          </cell>
          <cell r="AN27">
            <v>9.2616237499971651E-2</v>
          </cell>
          <cell r="AO27">
            <v>0.20549013845770492</v>
          </cell>
          <cell r="AP27">
            <v>0.14551215279754712</v>
          </cell>
          <cell r="AQ27">
            <v>6.1639701335366226E-2</v>
          </cell>
          <cell r="AR27">
            <v>8.3872451462180891E-2</v>
          </cell>
          <cell r="AS27">
            <v>1.2460190272382028</v>
          </cell>
          <cell r="AT27">
            <v>1.8326486736420418E-4</v>
          </cell>
          <cell r="AU27">
            <v>0</v>
          </cell>
          <cell r="AV27">
            <v>1.0596449182485434E-4</v>
          </cell>
          <cell r="AW27">
            <v>60490833</v>
          </cell>
          <cell r="AX27">
            <v>56632118</v>
          </cell>
          <cell r="AY27">
            <v>49099911</v>
          </cell>
          <cell r="AZ27">
            <v>50361123</v>
          </cell>
          <cell r="BA27">
            <v>46755111</v>
          </cell>
          <cell r="BB27">
            <v>6276033</v>
          </cell>
          <cell r="BC27">
            <v>6276033</v>
          </cell>
          <cell r="BD27">
            <v>5886067</v>
          </cell>
          <cell r="BE27">
            <v>5912076</v>
          </cell>
          <cell r="BF27">
            <v>5681853</v>
          </cell>
          <cell r="BH27">
            <v>511814</v>
          </cell>
          <cell r="BI27">
            <v>3018014</v>
          </cell>
          <cell r="BK27">
            <v>3529828</v>
          </cell>
          <cell r="BL27">
            <v>1693806</v>
          </cell>
          <cell r="BM27">
            <v>813945</v>
          </cell>
          <cell r="BN27">
            <v>3147048</v>
          </cell>
          <cell r="BO27">
            <v>3960993</v>
          </cell>
          <cell r="BP27">
            <v>870140</v>
          </cell>
          <cell r="BQ27">
            <v>45243539</v>
          </cell>
        </row>
        <row r="28">
          <cell r="B28" t="str">
            <v>EcoBank</v>
          </cell>
          <cell r="C28">
            <v>45.934457999999999</v>
          </cell>
          <cell r="D28">
            <v>22.982094</v>
          </cell>
          <cell r="E28">
            <v>32.413989000000001</v>
          </cell>
          <cell r="F28">
            <v>9.0441020000000005</v>
          </cell>
          <cell r="G28">
            <v>10.495302000000001</v>
          </cell>
          <cell r="H28">
            <v>7.8279420000000002</v>
          </cell>
          <cell r="I28">
            <v>32.967032000000003</v>
          </cell>
          <cell r="J28">
            <v>-499.25200000000001</v>
          </cell>
          <cell r="L28">
            <v>1.4700685553685955E-2</v>
          </cell>
          <cell r="M28">
            <v>1.4176475454359006E-2</v>
          </cell>
          <cell r="N28">
            <v>1.3549300995831568E-2</v>
          </cell>
          <cell r="O28">
            <v>1.3773775020693496E-2</v>
          </cell>
          <cell r="P28">
            <v>1.4514384060259863E-2</v>
          </cell>
          <cell r="Q28">
            <v>313413032</v>
          </cell>
          <cell r="R28">
            <v>195568503</v>
          </cell>
          <cell r="S28">
            <v>0</v>
          </cell>
          <cell r="T28">
            <v>228782134</v>
          </cell>
          <cell r="U28">
            <v>0</v>
          </cell>
          <cell r="V28">
            <v>40312345</v>
          </cell>
          <cell r="W28">
            <v>51920201</v>
          </cell>
          <cell r="X28">
            <v>263782134</v>
          </cell>
          <cell r="Y28">
            <v>13553634</v>
          </cell>
          <cell r="Z28">
            <v>20834301</v>
          </cell>
          <cell r="AA28">
            <v>20834.300999999999</v>
          </cell>
          <cell r="AB28">
            <v>4733253</v>
          </cell>
          <cell r="AD28">
            <v>1.4361378681258098E-2</v>
          </cell>
          <cell r="AE28">
            <v>1.2205347489890935E-2</v>
          </cell>
          <cell r="AF28">
            <v>1.4130076556762456E-2</v>
          </cell>
          <cell r="AH28">
            <v>-6.0488417544399049E-2</v>
          </cell>
          <cell r="AI28">
            <v>-8.0913448990116207E-3</v>
          </cell>
          <cell r="AJ28">
            <v>0.31835750333848672</v>
          </cell>
          <cell r="AK28">
            <v>0.27433776871390786</v>
          </cell>
          <cell r="AL28">
            <v>0.54039879786571865</v>
          </cell>
          <cell r="AM28">
            <v>1.2558990597901931</v>
          </cell>
          <cell r="AN28">
            <v>9.3067447590866603E-2</v>
          </cell>
          <cell r="AO28">
            <v>0.33717537219127081</v>
          </cell>
          <cell r="AP28">
            <v>0.1155980830536246</v>
          </cell>
          <cell r="AQ28">
            <v>5.3830056977574585E-2</v>
          </cell>
          <cell r="AR28">
            <v>6.176802607605001E-2</v>
          </cell>
          <cell r="AS28">
            <v>0.7090177639043439</v>
          </cell>
          <cell r="AT28">
            <v>9.4275342119923625E-3</v>
          </cell>
          <cell r="AU28">
            <v>1.8194182451946251E-2</v>
          </cell>
          <cell r="AV28">
            <v>1.2468230468507318E-2</v>
          </cell>
          <cell r="AW28">
            <v>45934458</v>
          </cell>
          <cell r="AX28">
            <v>42241117</v>
          </cell>
          <cell r="AY28">
            <v>36647025</v>
          </cell>
          <cell r="AZ28">
            <v>36143426</v>
          </cell>
          <cell r="BA28">
            <v>36907136</v>
          </cell>
          <cell r="BB28">
            <v>7827942</v>
          </cell>
          <cell r="BC28">
            <v>7827942</v>
          </cell>
          <cell r="BD28">
            <v>3657839</v>
          </cell>
          <cell r="BE28">
            <v>3764734</v>
          </cell>
          <cell r="BF28">
            <v>3390412</v>
          </cell>
          <cell r="BH28">
            <v>1172921</v>
          </cell>
          <cell r="BI28">
            <v>997552</v>
          </cell>
          <cell r="BK28">
            <v>2170473</v>
          </cell>
          <cell r="BL28">
            <v>2725895</v>
          </cell>
          <cell r="BM28">
            <v>675046</v>
          </cell>
          <cell r="BN28">
            <v>1327016</v>
          </cell>
          <cell r="BO28">
            <v>2002062</v>
          </cell>
          <cell r="BP28">
            <v>-320212</v>
          </cell>
          <cell r="BQ28">
            <v>22982094</v>
          </cell>
        </row>
        <row r="29">
          <cell r="B29" t="str">
            <v>Bank of India</v>
          </cell>
          <cell r="C29">
            <v>34.370421999999998</v>
          </cell>
          <cell r="D29">
            <v>12.375610999999999</v>
          </cell>
          <cell r="E29">
            <v>24.668023000000002</v>
          </cell>
          <cell r="F29">
            <v>5.901675</v>
          </cell>
          <cell r="G29">
            <v>6.0366749999999998</v>
          </cell>
          <cell r="H29">
            <v>6.0748009999999999</v>
          </cell>
          <cell r="I29">
            <v>15.316072999999999</v>
          </cell>
          <cell r="J29">
            <v>1284.26</v>
          </cell>
          <cell r="L29">
            <v>1.1204588493967032E-2</v>
          </cell>
          <cell r="M29">
            <v>1.1506779612066271E-2</v>
          </cell>
          <cell r="N29">
            <v>1.1959499437245474E-2</v>
          </cell>
          <cell r="O29">
            <v>1.1991009587672428E-2</v>
          </cell>
          <cell r="P29">
            <v>1.1753065305750014E-2</v>
          </cell>
          <cell r="Q29">
            <v>313413032</v>
          </cell>
          <cell r="R29">
            <v>195568503</v>
          </cell>
          <cell r="S29">
            <v>0</v>
          </cell>
          <cell r="T29">
            <v>228782134</v>
          </cell>
          <cell r="U29">
            <v>0</v>
          </cell>
          <cell r="V29">
            <v>40312345</v>
          </cell>
          <cell r="W29">
            <v>51920201</v>
          </cell>
          <cell r="X29">
            <v>263782134</v>
          </cell>
          <cell r="Y29">
            <v>13553634</v>
          </cell>
          <cell r="Z29">
            <v>20834301</v>
          </cell>
          <cell r="AA29">
            <v>20834.300999999999</v>
          </cell>
          <cell r="AB29">
            <v>4733253</v>
          </cell>
          <cell r="AD29">
            <v>1.0745890280813682E-2</v>
          </cell>
          <cell r="AE29">
            <v>6.5724486487052326E-3</v>
          </cell>
          <cell r="AF29">
            <v>1.0753414320402745E-2</v>
          </cell>
          <cell r="AH29">
            <v>0.18092723033181038</v>
          </cell>
          <cell r="AI29">
            <v>3.0798360865803134E-2</v>
          </cell>
          <cell r="AJ29">
            <v>0.39413986862037026</v>
          </cell>
          <cell r="AK29">
            <v>0.38532559880068479</v>
          </cell>
          <cell r="AL29">
            <v>0.12643991339820443</v>
          </cell>
          <cell r="AM29">
            <v>0.25508891246865029</v>
          </cell>
          <cell r="AN29">
            <v>5.5635081838829167E-3</v>
          </cell>
          <cell r="AO29">
            <v>0.87864119754941628</v>
          </cell>
          <cell r="AP29">
            <v>0.1128703834086702</v>
          </cell>
          <cell r="AQ29">
            <v>6.9959872072761983E-2</v>
          </cell>
          <cell r="AR29">
            <v>4.2910511335908216E-2</v>
          </cell>
          <cell r="AS29">
            <v>0.50168637348846312</v>
          </cell>
          <cell r="AT29">
            <v>4.2686073506294957E-3</v>
          </cell>
          <cell r="AU29">
            <v>0</v>
          </cell>
          <cell r="AV29">
            <v>3.7153762724519766E-3</v>
          </cell>
          <cell r="AW29">
            <v>34370422</v>
          </cell>
          <cell r="AX29">
            <v>33998194</v>
          </cell>
          <cell r="AY29">
            <v>34265232</v>
          </cell>
          <cell r="AZ29">
            <v>32447854</v>
          </cell>
          <cell r="BA29">
            <v>30721440</v>
          </cell>
          <cell r="BB29">
            <v>6074801</v>
          </cell>
          <cell r="BC29">
            <v>6074801</v>
          </cell>
          <cell r="BD29">
            <v>5733008</v>
          </cell>
          <cell r="BE29">
            <v>5254372</v>
          </cell>
          <cell r="BF29">
            <v>5086879</v>
          </cell>
          <cell r="BH29">
            <v>215323</v>
          </cell>
          <cell r="BI29">
            <v>1487644</v>
          </cell>
          <cell r="BK29">
            <v>1702967</v>
          </cell>
          <cell r="BL29">
            <v>434408</v>
          </cell>
          <cell r="BM29">
            <v>60809</v>
          </cell>
          <cell r="BN29">
            <v>8399</v>
          </cell>
          <cell r="BO29">
            <v>69208</v>
          </cell>
          <cell r="BP29">
            <v>1021293</v>
          </cell>
          <cell r="BQ29">
            <v>12375611</v>
          </cell>
        </row>
        <row r="30">
          <cell r="B30" t="str">
            <v>GT Bank</v>
          </cell>
          <cell r="C30">
            <v>32.991925999999999</v>
          </cell>
          <cell r="D30">
            <v>12.440594000000001</v>
          </cell>
          <cell r="E30">
            <v>17.734223</v>
          </cell>
          <cell r="F30">
            <v>4.6667449999999997</v>
          </cell>
          <cell r="G30">
            <v>4.8616029999999997</v>
          </cell>
          <cell r="H30">
            <v>7.1650330000000002</v>
          </cell>
          <cell r="I30">
            <v>18.750468999999999</v>
          </cell>
          <cell r="J30">
            <v>686.74</v>
          </cell>
          <cell r="L30">
            <v>1.0778106109904245E-2</v>
          </cell>
          <cell r="M30">
            <v>8.8082658354365038E-3</v>
          </cell>
          <cell r="N30">
            <v>9.2180809085022301E-3</v>
          </cell>
          <cell r="O30">
            <v>9.1783622891588156E-3</v>
          </cell>
          <cell r="P30">
            <v>9.8101959543893304E-3</v>
          </cell>
          <cell r="Q30">
            <v>313413032</v>
          </cell>
          <cell r="R30">
            <v>195568503</v>
          </cell>
          <cell r="S30">
            <v>0</v>
          </cell>
          <cell r="T30">
            <v>228782134</v>
          </cell>
          <cell r="U30">
            <v>0</v>
          </cell>
          <cell r="V30">
            <v>40312345</v>
          </cell>
          <cell r="W30">
            <v>51920201</v>
          </cell>
          <cell r="X30">
            <v>263782134</v>
          </cell>
          <cell r="Y30">
            <v>13553634</v>
          </cell>
          <cell r="Z30">
            <v>20834301</v>
          </cell>
          <cell r="AA30">
            <v>20834.300999999999</v>
          </cell>
          <cell r="AB30">
            <v>4733253</v>
          </cell>
          <cell r="AD30">
            <v>1.0314904395084944E-2</v>
          </cell>
          <cell r="AE30">
            <v>6.6069598684372378E-3</v>
          </cell>
          <cell r="AF30">
            <v>7.7307957581122626E-3</v>
          </cell>
          <cell r="AH30">
            <v>8.1998899260721028E-2</v>
          </cell>
          <cell r="AI30">
            <v>1.9269642114697484E-2</v>
          </cell>
          <cell r="AJ30">
            <v>0.25927900790108238</v>
          </cell>
          <cell r="AK30">
            <v>0.24888684117714602</v>
          </cell>
          <cell r="AL30">
            <v>0.43403576430561092</v>
          </cell>
          <cell r="AM30">
            <v>1.2428329997083101</v>
          </cell>
          <cell r="AN30">
            <v>2.7198835397554893E-2</v>
          </cell>
          <cell r="AO30">
            <v>0.76971959558700498</v>
          </cell>
          <cell r="AP30">
            <v>0.1479434052593131</v>
          </cell>
          <cell r="AQ30">
            <v>5.9648993879586137E-2</v>
          </cell>
          <cell r="AR30">
            <v>8.8294411379726961E-2</v>
          </cell>
          <cell r="AS30">
            <v>0.70150206186084385</v>
          </cell>
          <cell r="AT30">
            <v>3.1611779513290106E-3</v>
          </cell>
          <cell r="AU30">
            <v>1.1472885985094395E-4</v>
          </cell>
          <cell r="AV30">
            <v>1.9413636430783432E-3</v>
          </cell>
          <cell r="AW30">
            <v>32991926</v>
          </cell>
          <cell r="AX30">
            <v>28103602</v>
          </cell>
          <cell r="AY30">
            <v>27757959</v>
          </cell>
          <cell r="AZ30">
            <v>23977044</v>
          </cell>
          <cell r="BA30">
            <v>25638050</v>
          </cell>
          <cell r="BB30">
            <v>7165033</v>
          </cell>
          <cell r="BC30">
            <v>6738561</v>
          </cell>
          <cell r="BD30">
            <v>6326694</v>
          </cell>
          <cell r="BE30">
            <v>6219009</v>
          </cell>
          <cell r="BF30">
            <v>6090652</v>
          </cell>
          <cell r="BH30">
            <v>389857</v>
          </cell>
          <cell r="BI30">
            <v>1448134</v>
          </cell>
          <cell r="BK30">
            <v>898214</v>
          </cell>
          <cell r="BL30">
            <v>1116330</v>
          </cell>
          <cell r="BM30">
            <v>207003</v>
          </cell>
          <cell r="BN30">
            <v>61930</v>
          </cell>
          <cell r="BO30">
            <v>268933</v>
          </cell>
          <cell r="BP30">
            <v>533648</v>
          </cell>
          <cell r="BQ30">
            <v>12440594</v>
          </cell>
        </row>
        <row r="31">
          <cell r="B31" t="str">
            <v>Total - Medium Tier banks</v>
          </cell>
          <cell r="C31">
            <v>1372.0202310000002</v>
          </cell>
          <cell r="D31">
            <v>774.4498450000001</v>
          </cell>
          <cell r="E31">
            <v>978.81230000000005</v>
          </cell>
          <cell r="F31">
            <v>174.87277799999998</v>
          </cell>
          <cell r="G31">
            <v>206.41059400000003</v>
          </cell>
          <cell r="H31">
            <v>201.200692</v>
          </cell>
          <cell r="I31">
            <v>1058.0548410000001</v>
          </cell>
          <cell r="J31">
            <v>47137.157999999996</v>
          </cell>
          <cell r="L31">
            <v>0.41896257915197554</v>
          </cell>
          <cell r="M31">
            <v>0.39367549592871992</v>
          </cell>
          <cell r="N31">
            <v>0.38504691445551376</v>
          </cell>
          <cell r="O31">
            <v>0.37993436657254986</v>
          </cell>
          <cell r="P31">
            <v>0.37748375096603354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>
            <v>0.42896124072560537</v>
          </cell>
          <cell r="AE31">
            <v>0.41129539683012234</v>
          </cell>
          <cell r="AF31">
            <v>0.42668900559263895</v>
          </cell>
          <cell r="AH31">
            <v>0.18452007781010363</v>
          </cell>
          <cell r="AI31">
            <v>2.7702623931009935E-2</v>
          </cell>
          <cell r="AJ31">
            <v>0.19508496724509578</v>
          </cell>
          <cell r="AK31">
            <v>0.16527761248625103</v>
          </cell>
          <cell r="AL31">
            <v>0.28781935371743778</v>
          </cell>
          <cell r="AM31">
            <v>0.48960056169425825</v>
          </cell>
          <cell r="AN31">
            <v>4.4481918377536109E-2</v>
          </cell>
          <cell r="AO31">
            <v>0.49143463504711782</v>
          </cell>
          <cell r="AP31">
            <v>0.14510208482459461</v>
          </cell>
          <cell r="AQ31">
            <v>5.5717238995603643E-2</v>
          </cell>
          <cell r="AR31">
            <v>8.9384845828990964E-2</v>
          </cell>
          <cell r="AS31">
            <v>0.79121384661798799</v>
          </cell>
          <cell r="AT31">
            <v>0.38309496344492477</v>
          </cell>
          <cell r="AU31">
            <v>0.47136017508257844</v>
          </cell>
          <cell r="AV31">
            <v>0.42391589540572711</v>
          </cell>
          <cell r="AW31">
            <v>1372020231</v>
          </cell>
          <cell r="AX31">
            <v>1265827885</v>
          </cell>
          <cell r="AY31">
            <v>1169429477</v>
          </cell>
          <cell r="AZ31">
            <v>1096703273</v>
          </cell>
          <cell r="BA31">
            <v>1083250178</v>
          </cell>
          <cell r="BB31">
            <v>201200692</v>
          </cell>
          <cell r="BC31">
            <v>200774220</v>
          </cell>
          <cell r="BD31">
            <v>181340657</v>
          </cell>
          <cell r="BE31">
            <v>164025235</v>
          </cell>
          <cell r="BF31">
            <v>151542461</v>
          </cell>
          <cell r="BG31">
            <v>0</v>
          </cell>
          <cell r="BH31">
            <v>29491204</v>
          </cell>
          <cell r="BI31">
            <v>73912857</v>
          </cell>
          <cell r="BJ31">
            <v>0</v>
          </cell>
          <cell r="BK31">
            <v>102464284</v>
          </cell>
          <cell r="BL31">
            <v>50166571</v>
          </cell>
          <cell r="BM31">
            <v>15748016</v>
          </cell>
          <cell r="BN31">
            <v>16296970</v>
          </cell>
          <cell r="BO31">
            <v>32044986</v>
          </cell>
          <cell r="BP31">
            <v>33172402</v>
          </cell>
          <cell r="BQ31">
            <v>774449845</v>
          </cell>
        </row>
        <row r="33">
          <cell r="B33" t="str">
            <v>TIER 3 - Small banks WMSI  &lt; 1%</v>
          </cell>
        </row>
        <row r="34">
          <cell r="B34" t="str">
            <v>ABC Bank</v>
          </cell>
          <cell r="C34">
            <v>21.438728999999999</v>
          </cell>
          <cell r="D34">
            <v>13.127628</v>
          </cell>
          <cell r="E34">
            <v>16.050353000000001</v>
          </cell>
          <cell r="F34">
            <v>1.928212</v>
          </cell>
          <cell r="G34">
            <v>2.9450880000000002</v>
          </cell>
          <cell r="H34">
            <v>2.6225499999999999</v>
          </cell>
          <cell r="I34">
            <v>17.095614000000001</v>
          </cell>
          <cell r="J34">
            <v>318.529</v>
          </cell>
          <cell r="L34">
            <v>6.3098294446030318E-3</v>
          </cell>
          <cell r="M34">
            <v>6.9478028829091515E-3</v>
          </cell>
          <cell r="N34">
            <v>7.0505678445212808E-3</v>
          </cell>
          <cell r="O34">
            <v>6.6617917698490684E-3</v>
          </cell>
          <cell r="P34">
            <v>6.6548282065482661E-3</v>
          </cell>
          <cell r="Q34">
            <v>313413032</v>
          </cell>
          <cell r="R34">
            <v>195568503</v>
          </cell>
          <cell r="S34">
            <v>0</v>
          </cell>
          <cell r="T34">
            <v>228782134</v>
          </cell>
          <cell r="U34">
            <v>0</v>
          </cell>
          <cell r="V34">
            <v>40312345</v>
          </cell>
          <cell r="W34">
            <v>51920201</v>
          </cell>
          <cell r="X34">
            <v>263782134</v>
          </cell>
          <cell r="Y34">
            <v>13553634</v>
          </cell>
          <cell r="Z34">
            <v>20834301</v>
          </cell>
          <cell r="AA34">
            <v>20834.300999999999</v>
          </cell>
          <cell r="AB34">
            <v>4733253</v>
          </cell>
          <cell r="AD34">
            <v>6.7028048010029798E-3</v>
          </cell>
          <cell r="AE34">
            <v>6.971830393610867E-3</v>
          </cell>
          <cell r="AF34">
            <v>6.9967542918911328E-3</v>
          </cell>
          <cell r="AH34">
            <v>0.10055236903087529</v>
          </cell>
          <cell r="AI34">
            <v>1.2451330585135027E-2</v>
          </cell>
          <cell r="AJ34">
            <v>0.17227155456364421</v>
          </cell>
          <cell r="AK34">
            <v>0.11278986528357507</v>
          </cell>
          <cell r="AL34">
            <v>0.28016606184537696</v>
          </cell>
          <cell r="AM34">
            <v>0.92101621977093595</v>
          </cell>
          <cell r="AN34">
            <v>5.7580633260318204E-2</v>
          </cell>
          <cell r="AO34">
            <v>0.26531951361252309</v>
          </cell>
          <cell r="AP34">
            <v>0.16989665710055871</v>
          </cell>
          <cell r="AQ34">
            <v>7.1596971273158727E-2</v>
          </cell>
          <cell r="AR34">
            <v>9.829968582739998E-2</v>
          </cell>
          <cell r="AS34">
            <v>0.81790275889882291</v>
          </cell>
          <cell r="AT34">
            <v>5.4813410909525804E-3</v>
          </cell>
          <cell r="AU34">
            <v>5.3432780796310933E-3</v>
          </cell>
          <cell r="AV34">
            <v>6.3778316146151778E-3</v>
          </cell>
          <cell r="AW34">
            <v>21438729</v>
          </cell>
          <cell r="AX34">
            <v>21618307</v>
          </cell>
          <cell r="AY34">
            <v>20733310</v>
          </cell>
          <cell r="AZ34">
            <v>20231896</v>
          </cell>
          <cell r="BA34">
            <v>19639370</v>
          </cell>
          <cell r="BB34">
            <v>2622550</v>
          </cell>
          <cell r="BC34">
            <v>2622550</v>
          </cell>
          <cell r="BD34">
            <v>2610617</v>
          </cell>
          <cell r="BE34">
            <v>2530689</v>
          </cell>
          <cell r="BF34">
            <v>2449940</v>
          </cell>
          <cell r="BH34">
            <v>466927</v>
          </cell>
          <cell r="BI34">
            <v>1199681</v>
          </cell>
          <cell r="BK34">
            <v>1666608</v>
          </cell>
          <cell r="BL34">
            <v>1534973</v>
          </cell>
          <cell r="BM34">
            <v>180339</v>
          </cell>
          <cell r="BN34">
            <v>499366</v>
          </cell>
          <cell r="BO34">
            <v>679705</v>
          </cell>
          <cell r="BP34">
            <v>258145</v>
          </cell>
          <cell r="BQ34">
            <v>13127628</v>
          </cell>
        </row>
        <row r="35">
          <cell r="B35" t="str">
            <v>Gulf African Bank</v>
          </cell>
          <cell r="C35">
            <v>19.753647000000001</v>
          </cell>
          <cell r="D35">
            <v>13.790646000000001</v>
          </cell>
          <cell r="E35">
            <v>15.794525</v>
          </cell>
          <cell r="F35">
            <v>3.055609</v>
          </cell>
          <cell r="G35">
            <v>3.1466829999999999</v>
          </cell>
          <cell r="H35">
            <v>3.1466829999999999</v>
          </cell>
          <cell r="I35">
            <v>23.284797000000001</v>
          </cell>
          <cell r="J35">
            <v>615.04499999999996</v>
          </cell>
          <cell r="L35">
            <v>6.4454535582140985E-3</v>
          </cell>
          <cell r="M35">
            <v>6.4405605012668281E-3</v>
          </cell>
          <cell r="N35">
            <v>6.3060468550378834E-3</v>
          </cell>
          <cell r="O35">
            <v>6.4461685136653919E-3</v>
          </cell>
          <cell r="P35">
            <v>6.3554162267492557E-3</v>
          </cell>
          <cell r="Q35">
            <v>313413032</v>
          </cell>
          <cell r="R35">
            <v>195568503</v>
          </cell>
          <cell r="S35">
            <v>0</v>
          </cell>
          <cell r="T35">
            <v>228782134</v>
          </cell>
          <cell r="U35">
            <v>0</v>
          </cell>
          <cell r="V35">
            <v>40312345</v>
          </cell>
          <cell r="W35">
            <v>51920201</v>
          </cell>
          <cell r="X35">
            <v>263782134</v>
          </cell>
          <cell r="Y35">
            <v>13553634</v>
          </cell>
          <cell r="Z35">
            <v>20834301</v>
          </cell>
          <cell r="AA35">
            <v>20834.300999999999</v>
          </cell>
          <cell r="AB35">
            <v>4733253</v>
          </cell>
          <cell r="AD35">
            <v>6.1759650000202029E-3</v>
          </cell>
          <cell r="AE35">
            <v>7.3239464837309637E-3</v>
          </cell>
          <cell r="AF35">
            <v>6.8852324046786879E-3</v>
          </cell>
          <cell r="AH35">
            <v>0.13590691859846965</v>
          </cell>
          <cell r="AI35">
            <v>2.2489750508511701E-2</v>
          </cell>
          <cell r="AJ35">
            <v>0.13513894924658351</v>
          </cell>
          <cell r="AK35">
            <v>0.13122764179563171</v>
          </cell>
          <cell r="AL35">
            <v>0.18933875188700436</v>
          </cell>
          <cell r="AM35">
            <v>0.66227924007918892</v>
          </cell>
          <cell r="AN35">
            <v>6.6983886704737858E-2</v>
          </cell>
          <cell r="AO35">
            <v>0.15677854535393293</v>
          </cell>
          <cell r="AP35">
            <v>0.13133334510038722</v>
          </cell>
          <cell r="AQ35">
            <v>2.468630732688892E-2</v>
          </cell>
          <cell r="AR35">
            <v>0.10664703777349829</v>
          </cell>
          <cell r="AS35">
            <v>0.87312825172013719</v>
          </cell>
          <cell r="AT35">
            <v>6.4523564904396799E-2</v>
          </cell>
          <cell r="AU35">
            <v>0</v>
          </cell>
          <cell r="AV35">
            <v>3.7826567058361703E-2</v>
          </cell>
          <cell r="AW35">
            <v>19753647</v>
          </cell>
          <cell r="AX35">
            <v>19148625</v>
          </cell>
          <cell r="AY35">
            <v>17319720</v>
          </cell>
          <cell r="AZ35">
            <v>16958464</v>
          </cell>
          <cell r="BA35">
            <v>16053971</v>
          </cell>
          <cell r="BB35">
            <v>3146683</v>
          </cell>
          <cell r="BC35">
            <v>3146683</v>
          </cell>
          <cell r="BD35">
            <v>3015261</v>
          </cell>
          <cell r="BE35">
            <v>2771877</v>
          </cell>
          <cell r="BF35">
            <v>2685926</v>
          </cell>
          <cell r="BH35">
            <v>362472</v>
          </cell>
          <cell r="BI35">
            <v>1551938</v>
          </cell>
          <cell r="BK35">
            <v>1914410</v>
          </cell>
          <cell r="BL35">
            <v>1267874</v>
          </cell>
          <cell r="BM35">
            <v>140525</v>
          </cell>
          <cell r="BN35">
            <v>755803</v>
          </cell>
          <cell r="BO35">
            <v>896328</v>
          </cell>
          <cell r="BP35">
            <v>401372</v>
          </cell>
          <cell r="BQ35">
            <v>13790646</v>
          </cell>
        </row>
        <row r="36">
          <cell r="B36" t="str">
            <v>Victoria Commercial Bank</v>
          </cell>
          <cell r="C36">
            <v>17.244091999999998</v>
          </cell>
          <cell r="D36">
            <v>10.979238</v>
          </cell>
          <cell r="E36">
            <v>12.288662</v>
          </cell>
          <cell r="F36">
            <v>2.6153650000000002</v>
          </cell>
          <cell r="G36">
            <v>2.7558400000000001</v>
          </cell>
          <cell r="H36">
            <v>2.8755480000000002</v>
          </cell>
          <cell r="I36">
            <v>14.375861</v>
          </cell>
          <cell r="J36">
            <v>634.88499999999999</v>
          </cell>
          <cell r="L36">
            <v>5.494251376354559E-3</v>
          </cell>
          <cell r="M36">
            <v>5.4373613532771904E-3</v>
          </cell>
          <cell r="N36">
            <v>5.4107645886222553E-3</v>
          </cell>
          <cell r="O36">
            <v>5.3532586364741109E-3</v>
          </cell>
          <cell r="P36">
            <v>5.1327338794256239E-3</v>
          </cell>
          <cell r="Q36">
            <v>313413032</v>
          </cell>
          <cell r="R36">
            <v>195568503</v>
          </cell>
          <cell r="S36">
            <v>0</v>
          </cell>
          <cell r="T36">
            <v>228782134</v>
          </cell>
          <cell r="U36">
            <v>0</v>
          </cell>
          <cell r="V36">
            <v>40312345</v>
          </cell>
          <cell r="W36">
            <v>51920201</v>
          </cell>
          <cell r="X36">
            <v>263782134</v>
          </cell>
          <cell r="Y36">
            <v>13553634</v>
          </cell>
          <cell r="Z36">
            <v>20834301</v>
          </cell>
          <cell r="AA36">
            <v>20834.300999999999</v>
          </cell>
          <cell r="AB36">
            <v>4733253</v>
          </cell>
          <cell r="AD36">
            <v>5.3913542470981875E-3</v>
          </cell>
          <cell r="AE36">
            <v>5.8308618424507E-3</v>
          </cell>
          <cell r="AF36">
            <v>5.3569381676589582E-3</v>
          </cell>
          <cell r="AH36">
            <v>0.16924436488741731</v>
          </cell>
          <cell r="AI36">
            <v>2.9768012530817452E-2</v>
          </cell>
          <cell r="AJ36">
            <v>0.19169912675143422</v>
          </cell>
          <cell r="AK36">
            <v>0.18192753811406495</v>
          </cell>
          <cell r="AL36">
            <v>0.20327670129938155</v>
          </cell>
          <cell r="AM36">
            <v>0.39589140268107348</v>
          </cell>
          <cell r="AN36">
            <v>0</v>
          </cell>
          <cell r="AO36" t="e">
            <v>#DIV/0!</v>
          </cell>
          <cell r="AP36">
            <v>0.14365070353610915</v>
          </cell>
          <cell r="AQ36">
            <v>7.2432326994022078E-2</v>
          </cell>
          <cell r="AR36">
            <v>7.121837654208707E-2</v>
          </cell>
          <cell r="AS36">
            <v>0.89344454261985562</v>
          </cell>
          <cell r="AT36">
            <v>4.2938151596972948E-3</v>
          </cell>
          <cell r="AU36">
            <v>2.214723616426605E-5</v>
          </cell>
          <cell r="AV36">
            <v>2.5247525495151737E-3</v>
          </cell>
          <cell r="AW36">
            <v>17244092</v>
          </cell>
          <cell r="AX36">
            <v>16469538</v>
          </cell>
          <cell r="AY36">
            <v>15834869</v>
          </cell>
          <cell r="AZ36">
            <v>14801213</v>
          </cell>
          <cell r="BA36">
            <v>13644242</v>
          </cell>
          <cell r="BB36">
            <v>2875548</v>
          </cell>
          <cell r="BC36">
            <v>2875548</v>
          </cell>
          <cell r="BD36">
            <v>2852514</v>
          </cell>
          <cell r="BE36">
            <v>2586428</v>
          </cell>
          <cell r="BF36">
            <v>2528144</v>
          </cell>
          <cell r="BH36">
            <v>217328</v>
          </cell>
          <cell r="BI36">
            <v>851796</v>
          </cell>
          <cell r="BK36">
            <v>1069124</v>
          </cell>
          <cell r="BL36">
            <v>423257</v>
          </cell>
          <cell r="BM36">
            <v>0</v>
          </cell>
          <cell r="BN36">
            <v>0</v>
          </cell>
          <cell r="BO36">
            <v>0</v>
          </cell>
          <cell r="BP36">
            <v>464345</v>
          </cell>
          <cell r="BQ36">
            <v>10979238</v>
          </cell>
        </row>
        <row r="37">
          <cell r="B37" t="str">
            <v>Development Bank of Kenya</v>
          </cell>
          <cell r="C37">
            <v>16.954226999999999</v>
          </cell>
          <cell r="D37">
            <v>8.5276320000000005</v>
          </cell>
          <cell r="E37">
            <v>8.4645469999999996</v>
          </cell>
          <cell r="F37">
            <v>1.744577</v>
          </cell>
          <cell r="G37">
            <v>2.0096769999999999</v>
          </cell>
          <cell r="H37">
            <v>2.763601</v>
          </cell>
          <cell r="I37">
            <v>6.7803870000000002</v>
          </cell>
          <cell r="J37">
            <v>318.40600000000001</v>
          </cell>
          <cell r="L37">
            <v>4.8339510949649729E-3</v>
          </cell>
          <cell r="M37">
            <v>4.2823539611270105E-3</v>
          </cell>
          <cell r="N37">
            <v>4.5819977307647204E-3</v>
          </cell>
          <cell r="O37">
            <v>4.7104248213690495E-3</v>
          </cell>
          <cell r="P37">
            <v>4.6789551496849574E-3</v>
          </cell>
          <cell r="Q37">
            <v>313413032</v>
          </cell>
          <cell r="R37">
            <v>195568503</v>
          </cell>
          <cell r="S37">
            <v>0</v>
          </cell>
          <cell r="T37">
            <v>228782134</v>
          </cell>
          <cell r="U37">
            <v>0</v>
          </cell>
          <cell r="V37">
            <v>40312345</v>
          </cell>
          <cell r="W37">
            <v>51920201</v>
          </cell>
          <cell r="X37">
            <v>263782134</v>
          </cell>
          <cell r="Y37">
            <v>13553634</v>
          </cell>
          <cell r="Z37">
            <v>20834301</v>
          </cell>
          <cell r="AA37">
            <v>20834.300999999999</v>
          </cell>
          <cell r="AB37">
            <v>4733253</v>
          </cell>
          <cell r="AD37">
            <v>5.3007281417146671E-3</v>
          </cell>
          <cell r="AE37">
            <v>4.5288611136093003E-3</v>
          </cell>
          <cell r="AF37">
            <v>3.6899098450460378E-3</v>
          </cell>
          <cell r="AH37">
            <v>9.7985363406270384E-2</v>
          </cell>
          <cell r="AI37">
            <v>1.3557800192366562E-2</v>
          </cell>
          <cell r="AJ37">
            <v>0.29639561871615883</v>
          </cell>
          <cell r="AK37">
            <v>0.25729755543452021</v>
          </cell>
          <cell r="AL37">
            <v>0.14661786373698404</v>
          </cell>
          <cell r="AM37">
            <v>0.42493865494341565</v>
          </cell>
          <cell r="AN37">
            <v>0.11456903168777356</v>
          </cell>
          <cell r="AO37">
            <v>0.54557383836337148</v>
          </cell>
          <cell r="AP37">
            <v>0.13077433270327413</v>
          </cell>
          <cell r="AQ37">
            <v>0.10272830376465414</v>
          </cell>
          <cell r="AR37">
            <v>2.8046028938619988E-2</v>
          </cell>
          <cell r="AS37">
            <v>1.0074528501052686</v>
          </cell>
          <cell r="AT37">
            <v>1.622878698737729E-3</v>
          </cell>
          <cell r="AU37">
            <v>0</v>
          </cell>
          <cell r="AV37">
            <v>9.3835506542217667E-4</v>
          </cell>
          <cell r="AW37">
            <v>16954227</v>
          </cell>
          <cell r="AX37">
            <v>16004815</v>
          </cell>
          <cell r="AY37">
            <v>16493105</v>
          </cell>
          <cell r="AZ37">
            <v>16082152</v>
          </cell>
          <cell r="BA37">
            <v>15580630</v>
          </cell>
          <cell r="BB37">
            <v>2763601</v>
          </cell>
          <cell r="BC37">
            <v>2763601</v>
          </cell>
          <cell r="BD37">
            <v>1999548</v>
          </cell>
          <cell r="BE37">
            <v>1874489</v>
          </cell>
          <cell r="BF37">
            <v>1822274</v>
          </cell>
          <cell r="BH37">
            <v>103788</v>
          </cell>
          <cell r="BI37">
            <v>604093</v>
          </cell>
          <cell r="BK37">
            <v>707881</v>
          </cell>
          <cell r="BL37">
            <v>300806</v>
          </cell>
          <cell r="BM37">
            <v>621982</v>
          </cell>
          <cell r="BN37">
            <v>518069</v>
          </cell>
          <cell r="BO37">
            <v>1140051</v>
          </cell>
          <cell r="BP37">
            <v>219948</v>
          </cell>
          <cell r="BQ37">
            <v>8527632</v>
          </cell>
        </row>
        <row r="38">
          <cell r="B38" t="str">
            <v>Equatorial Commercial Bank</v>
          </cell>
          <cell r="C38">
            <v>16.589359000000002</v>
          </cell>
          <cell r="D38">
            <v>10.627791999999999</v>
          </cell>
          <cell r="E38">
            <v>14.305574999999999</v>
          </cell>
          <cell r="F38">
            <v>0.93357500000000004</v>
          </cell>
          <cell r="G38">
            <v>1.441786</v>
          </cell>
          <cell r="H38">
            <v>1.1549469999999999</v>
          </cell>
          <cell r="I38">
            <v>13.456863</v>
          </cell>
          <cell r="J38">
            <v>-460.59800000000001</v>
          </cell>
          <cell r="L38">
            <v>4.5753422744545516E-3</v>
          </cell>
          <cell r="M38">
            <v>5.4417109266859413E-3</v>
          </cell>
          <cell r="N38">
            <v>5.3969313576378072E-3</v>
          </cell>
          <cell r="O38">
            <v>5.6779324554218844E-3</v>
          </cell>
          <cell r="P38">
            <v>5.4898150641763069E-3</v>
          </cell>
          <cell r="Q38">
            <v>313413032</v>
          </cell>
          <cell r="R38">
            <v>195568503</v>
          </cell>
          <cell r="S38">
            <v>0</v>
          </cell>
          <cell r="T38">
            <v>228782134</v>
          </cell>
          <cell r="U38">
            <v>0</v>
          </cell>
          <cell r="V38">
            <v>40312345</v>
          </cell>
          <cell r="W38">
            <v>51920201</v>
          </cell>
          <cell r="X38">
            <v>263782134</v>
          </cell>
          <cell r="Y38">
            <v>13553634</v>
          </cell>
          <cell r="Z38">
            <v>20834301</v>
          </cell>
          <cell r="AA38">
            <v>20834.300999999999</v>
          </cell>
          <cell r="AB38">
            <v>4733253</v>
          </cell>
          <cell r="AD38">
            <v>5.1866523967331272E-3</v>
          </cell>
          <cell r="AE38">
            <v>5.644215640675865E-3</v>
          </cell>
          <cell r="AF38">
            <v>6.2361614899822133E-3</v>
          </cell>
          <cell r="AH38">
            <v>-0.24665777956842916</v>
          </cell>
          <cell r="AI38">
            <v>-1.9934357460584008E-2</v>
          </cell>
          <cell r="AJ38">
            <v>0.10714131517873074</v>
          </cell>
          <cell r="AK38">
            <v>6.9375381171674258E-2</v>
          </cell>
          <cell r="AL38">
            <v>0.34082208204471448</v>
          </cell>
          <cell r="AM38">
            <v>0.69869874894323103</v>
          </cell>
          <cell r="AN38">
            <v>0.2014112279163153</v>
          </cell>
          <cell r="AO38">
            <v>0.38981699788462953</v>
          </cell>
          <cell r="AP38">
            <v>0.18105975135863375</v>
          </cell>
          <cell r="AQ38">
            <v>7.8746500294784971E-2</v>
          </cell>
          <cell r="AR38">
            <v>0.10231325106384878</v>
          </cell>
          <cell r="AS38">
            <v>0.74291260574985629</v>
          </cell>
          <cell r="AT38">
            <v>2.1240846909402443E-3</v>
          </cell>
          <cell r="AU38">
            <v>0</v>
          </cell>
          <cell r="AV38">
            <v>1.2612341043017469E-3</v>
          </cell>
          <cell r="AW38">
            <v>16589359</v>
          </cell>
          <cell r="AX38">
            <v>17019940</v>
          </cell>
          <cell r="AY38">
            <v>16250564</v>
          </cell>
          <cell r="AZ38">
            <v>16454140</v>
          </cell>
          <cell r="BA38">
            <v>15562476</v>
          </cell>
          <cell r="BB38">
            <v>1154947</v>
          </cell>
          <cell r="BC38">
            <v>1154947</v>
          </cell>
          <cell r="BD38">
            <v>1526979</v>
          </cell>
          <cell r="BE38">
            <v>1408728</v>
          </cell>
          <cell r="BF38">
            <v>1371482</v>
          </cell>
          <cell r="BH38">
            <v>475304</v>
          </cell>
          <cell r="BI38">
            <v>919277</v>
          </cell>
          <cell r="BK38">
            <v>1394581</v>
          </cell>
          <cell r="BL38">
            <v>974392</v>
          </cell>
          <cell r="BM38">
            <v>984415</v>
          </cell>
          <cell r="BN38">
            <v>1540911</v>
          </cell>
          <cell r="BO38">
            <v>2525326</v>
          </cell>
          <cell r="BP38">
            <v>-326431</v>
          </cell>
          <cell r="BQ38">
            <v>10627792</v>
          </cell>
        </row>
        <row r="39">
          <cell r="B39" t="str">
            <v>Fidelity Commercial Bank</v>
          </cell>
          <cell r="C39">
            <v>16.515404</v>
          </cell>
          <cell r="D39">
            <v>10.155111</v>
          </cell>
          <cell r="E39">
            <v>13.559348</v>
          </cell>
          <cell r="F39">
            <v>1.551496</v>
          </cell>
          <cell r="G39">
            <v>1.677816</v>
          </cell>
          <cell r="H39">
            <v>1.7154780000000001</v>
          </cell>
          <cell r="I39">
            <v>10.230459</v>
          </cell>
          <cell r="J39">
            <v>297.53199999999998</v>
          </cell>
          <cell r="L39">
            <v>4.8318083726998249E-3</v>
          </cell>
          <cell r="M39">
            <v>4.8950416067903499E-3</v>
          </cell>
          <cell r="N39">
            <v>4.7633854974343673E-3</v>
          </cell>
          <cell r="O39">
            <v>4.716921937827947E-3</v>
          </cell>
          <cell r="P39">
            <v>4.6333722933033367E-3</v>
          </cell>
          <cell r="Q39">
            <v>313413032</v>
          </cell>
          <cell r="R39">
            <v>195568503</v>
          </cell>
          <cell r="S39">
            <v>0</v>
          </cell>
          <cell r="T39">
            <v>228782134</v>
          </cell>
          <cell r="U39">
            <v>0</v>
          </cell>
          <cell r="V39">
            <v>40312345</v>
          </cell>
          <cell r="W39">
            <v>51920201</v>
          </cell>
          <cell r="X39">
            <v>263782134</v>
          </cell>
          <cell r="Y39">
            <v>13553634</v>
          </cell>
          <cell r="Z39">
            <v>20834301</v>
          </cell>
          <cell r="AA39">
            <v>20834.300999999999</v>
          </cell>
          <cell r="AB39">
            <v>4733253</v>
          </cell>
          <cell r="AD39">
            <v>5.1635304136594951E-3</v>
          </cell>
          <cell r="AE39">
            <v>5.393183865378578E-3</v>
          </cell>
          <cell r="AF39">
            <v>5.9108622915798447E-3</v>
          </cell>
          <cell r="AH39">
            <v>0.13674636499776732</v>
          </cell>
          <cell r="AI39">
            <v>1.5197566513445192E-2</v>
          </cell>
          <cell r="AJ39">
            <v>0.16400202571556174</v>
          </cell>
          <cell r="AK39">
            <v>0.15165458363109613</v>
          </cell>
          <cell r="AL39">
            <v>0.38723426609809741</v>
          </cell>
          <cell r="AM39">
            <v>0.62849938324175403</v>
          </cell>
          <cell r="AN39">
            <v>6.7864369320152759E-2</v>
          </cell>
          <cell r="AO39">
            <v>0.20492868682648005</v>
          </cell>
          <cell r="AP39">
            <v>0.18342310850833726</v>
          </cell>
          <cell r="AQ39">
            <v>9.8102421121980671E-2</v>
          </cell>
          <cell r="AR39">
            <v>8.5320687386356592E-2</v>
          </cell>
          <cell r="AS39">
            <v>0.74893800203372607</v>
          </cell>
          <cell r="AT39">
            <v>6.5611176782043735E-4</v>
          </cell>
          <cell r="AU39">
            <v>0</v>
          </cell>
          <cell r="AV39">
            <v>1.065336628006137E-3</v>
          </cell>
          <cell r="AW39">
            <v>16515404</v>
          </cell>
          <cell r="AX39">
            <v>15854081</v>
          </cell>
          <cell r="AY39">
            <v>14404023</v>
          </cell>
          <cell r="AZ39">
            <v>13372487</v>
          </cell>
          <cell r="BA39">
            <v>12778509</v>
          </cell>
          <cell r="BB39">
            <v>1715478</v>
          </cell>
          <cell r="BC39">
            <v>1715478</v>
          </cell>
          <cell r="BD39">
            <v>1735276</v>
          </cell>
          <cell r="BE39">
            <v>1527364</v>
          </cell>
          <cell r="BF39">
            <v>1411007</v>
          </cell>
          <cell r="BH39">
            <v>383305</v>
          </cell>
          <cell r="BI39">
            <v>606548</v>
          </cell>
          <cell r="BK39">
            <v>989853</v>
          </cell>
          <cell r="BL39">
            <v>622122</v>
          </cell>
          <cell r="BM39">
            <v>128495</v>
          </cell>
          <cell r="BN39">
            <v>498528</v>
          </cell>
          <cell r="BO39">
            <v>627023</v>
          </cell>
          <cell r="BP39">
            <v>221655</v>
          </cell>
          <cell r="BQ39">
            <v>10155111</v>
          </cell>
        </row>
        <row r="40">
          <cell r="B40" t="str">
            <v>K-Rep Bank</v>
          </cell>
          <cell r="C40">
            <v>15.798776999999999</v>
          </cell>
          <cell r="D40">
            <v>10.608254000000001</v>
          </cell>
          <cell r="E40">
            <v>12.065178</v>
          </cell>
          <cell r="F40">
            <v>2.3373439999999999</v>
          </cell>
          <cell r="G40">
            <v>2.3788719999999999</v>
          </cell>
          <cell r="H40">
            <v>2.4317739999999999</v>
          </cell>
          <cell r="I40">
            <v>11.571533000000001</v>
          </cell>
          <cell r="J40">
            <v>729.06100000000004</v>
          </cell>
          <cell r="L40">
            <v>5.0161580402710727E-3</v>
          </cell>
          <cell r="M40">
            <v>4.7468276498234228E-3</v>
          </cell>
          <cell r="N40">
            <v>4.6988582350972414E-3</v>
          </cell>
          <cell r="O40">
            <v>4.8405717073295926E-3</v>
          </cell>
          <cell r="P40">
            <v>4.6830084226306083E-3</v>
          </cell>
          <cell r="Q40">
            <v>313413032</v>
          </cell>
          <cell r="R40">
            <v>195568503</v>
          </cell>
          <cell r="S40">
            <v>0</v>
          </cell>
          <cell r="T40">
            <v>228782134</v>
          </cell>
          <cell r="U40">
            <v>0</v>
          </cell>
          <cell r="V40">
            <v>40312345</v>
          </cell>
          <cell r="W40">
            <v>51920201</v>
          </cell>
          <cell r="X40">
            <v>263782134</v>
          </cell>
          <cell r="Y40">
            <v>13553634</v>
          </cell>
          <cell r="Z40">
            <v>20834301</v>
          </cell>
          <cell r="AA40">
            <v>20834.300999999999</v>
          </cell>
          <cell r="AB40">
            <v>4733253</v>
          </cell>
          <cell r="AD40">
            <v>4.9394774440954707E-3</v>
          </cell>
          <cell r="AE40">
            <v>5.6338393851763672E-3</v>
          </cell>
          <cell r="AF40">
            <v>5.2595158470303089E-3</v>
          </cell>
          <cell r="AH40">
            <v>0.23547613965040673</v>
          </cell>
          <cell r="AI40">
            <v>3.6154154439344006E-2</v>
          </cell>
          <cell r="AJ40">
            <v>0.20557967557107601</v>
          </cell>
          <cell r="AK40">
            <v>0.20199086845277975</v>
          </cell>
          <cell r="AL40">
            <v>0.30953942128679535</v>
          </cell>
          <cell r="AM40">
            <v>0.59082458161578855</v>
          </cell>
          <cell r="AN40">
            <v>6.5571898149946461E-2</v>
          </cell>
          <cell r="AO40">
            <v>0.7593338762307088</v>
          </cell>
          <cell r="AP40">
            <v>0.21818196917819671</v>
          </cell>
          <cell r="AQ40">
            <v>6.0880343733467332E-2</v>
          </cell>
          <cell r="AR40">
            <v>0.15730162544472936</v>
          </cell>
          <cell r="AS40">
            <v>0.87924554449175973</v>
          </cell>
          <cell r="AT40">
            <v>3.4015950699165892E-4</v>
          </cell>
          <cell r="AU40">
            <v>0</v>
          </cell>
          <cell r="AV40">
            <v>1.9668161069918467E-4</v>
          </cell>
          <cell r="AW40">
            <v>15798777</v>
          </cell>
          <cell r="AX40">
            <v>14462755</v>
          </cell>
          <cell r="AY40">
            <v>13719401</v>
          </cell>
          <cell r="AZ40">
            <v>13910275</v>
          </cell>
          <cell r="BA40">
            <v>13199239</v>
          </cell>
          <cell r="BB40">
            <v>2431774</v>
          </cell>
          <cell r="BC40">
            <v>2431774</v>
          </cell>
          <cell r="BD40">
            <v>2197975</v>
          </cell>
          <cell r="BE40">
            <v>1985856</v>
          </cell>
          <cell r="BF40">
            <v>1867591</v>
          </cell>
          <cell r="BH40">
            <v>734555</v>
          </cell>
          <cell r="BI40">
            <v>1638503</v>
          </cell>
          <cell r="BK40">
            <v>2373058</v>
          </cell>
          <cell r="BL40">
            <v>1402061</v>
          </cell>
          <cell r="BM40">
            <v>537089</v>
          </cell>
          <cell r="BN40">
            <v>170227</v>
          </cell>
          <cell r="BO40">
            <v>707316</v>
          </cell>
          <cell r="BP40">
            <v>514043</v>
          </cell>
          <cell r="BQ40">
            <v>10608254</v>
          </cell>
        </row>
        <row r="41">
          <cell r="B41" t="str">
            <v>First Community Bank</v>
          </cell>
          <cell r="C41">
            <v>15.278026000000001</v>
          </cell>
          <cell r="D41">
            <v>9.7655089999999998</v>
          </cell>
          <cell r="E41">
            <v>13.338590999999999</v>
          </cell>
          <cell r="F41">
            <v>1.423322</v>
          </cell>
          <cell r="G41">
            <v>1.423322</v>
          </cell>
          <cell r="H41">
            <v>1.517722</v>
          </cell>
          <cell r="I41">
            <v>12.652343999999999</v>
          </cell>
          <cell r="J41">
            <v>102.32899999999999</v>
          </cell>
          <cell r="L41">
            <v>4.5393193659595647E-3</v>
          </cell>
          <cell r="M41">
            <v>4.0305941910865435E-3</v>
          </cell>
          <cell r="N41">
            <v>4.1190609998637655E-3</v>
          </cell>
          <cell r="O41">
            <v>4.2032531290867783E-3</v>
          </cell>
          <cell r="P41">
            <v>4.0137771017887481E-3</v>
          </cell>
          <cell r="Q41">
            <v>313413032</v>
          </cell>
          <cell r="R41">
            <v>195568503</v>
          </cell>
          <cell r="S41">
            <v>0</v>
          </cell>
          <cell r="T41">
            <v>228782134</v>
          </cell>
          <cell r="U41">
            <v>0</v>
          </cell>
          <cell r="V41">
            <v>40312345</v>
          </cell>
          <cell r="W41">
            <v>51920201</v>
          </cell>
          <cell r="X41">
            <v>263782134</v>
          </cell>
          <cell r="Y41">
            <v>13553634</v>
          </cell>
          <cell r="Z41">
            <v>20834301</v>
          </cell>
          <cell r="AA41">
            <v>20834.300999999999</v>
          </cell>
          <cell r="AB41">
            <v>4733253</v>
          </cell>
          <cell r="AD41">
            <v>4.7766649796565997E-3</v>
          </cell>
          <cell r="AE41">
            <v>5.1862737468856114E-3</v>
          </cell>
          <cell r="AF41">
            <v>5.8146287391330539E-3</v>
          </cell>
          <cell r="AH41">
            <v>3.723279781550657E-2</v>
          </cell>
          <cell r="AI41">
            <v>3.8940000035514403E-3</v>
          </cell>
          <cell r="AJ41">
            <v>0.11249472824956389</v>
          </cell>
          <cell r="AK41">
            <v>0.11249472824956389</v>
          </cell>
          <cell r="AL41">
            <v>0.30678241457475641</v>
          </cell>
          <cell r="AM41">
            <v>0.84241541572535483</v>
          </cell>
          <cell r="AN41">
            <v>0.14523047901639013</v>
          </cell>
          <cell r="AO41">
            <v>0.1204490532562479</v>
          </cell>
          <cell r="AP41">
            <v>0.11482200225814686</v>
          </cell>
          <cell r="AQ41">
            <v>1.1049394508232594E-2</v>
          </cell>
          <cell r="AR41">
            <v>0.10377260774991426</v>
          </cell>
          <cell r="AS41">
            <v>0.73212448001441832</v>
          </cell>
          <cell r="AT41">
            <v>5.6691452767898363E-3</v>
          </cell>
          <cell r="AU41">
            <v>0</v>
          </cell>
          <cell r="AV41">
            <v>3.2779228609184268E-3</v>
          </cell>
          <cell r="AW41">
            <v>15278026</v>
          </cell>
          <cell r="AX41">
            <v>12978408</v>
          </cell>
          <cell r="AY41">
            <v>12696667</v>
          </cell>
          <cell r="AZ41">
            <v>12503956</v>
          </cell>
          <cell r="BA41">
            <v>11305398</v>
          </cell>
          <cell r="BB41">
            <v>1517722</v>
          </cell>
          <cell r="BC41">
            <v>1517722</v>
          </cell>
          <cell r="BD41">
            <v>1301967</v>
          </cell>
          <cell r="BE41">
            <v>1225689</v>
          </cell>
          <cell r="BF41">
            <v>1210095</v>
          </cell>
          <cell r="BH41">
            <v>401276</v>
          </cell>
          <cell r="BI41">
            <v>906739</v>
          </cell>
          <cell r="BK41">
            <v>1308015</v>
          </cell>
          <cell r="BL41">
            <v>1101892</v>
          </cell>
          <cell r="BM41">
            <v>177192</v>
          </cell>
          <cell r="BN41">
            <v>1293903</v>
          </cell>
          <cell r="BO41">
            <v>1471095</v>
          </cell>
          <cell r="BP41">
            <v>50437</v>
          </cell>
          <cell r="BQ41">
            <v>9765509</v>
          </cell>
        </row>
        <row r="42">
          <cell r="B42" t="str">
            <v>Giro Commercial Bank</v>
          </cell>
          <cell r="C42">
            <v>15.082198999999999</v>
          </cell>
          <cell r="D42">
            <v>7.7169489999999996</v>
          </cell>
          <cell r="E42">
            <v>12.451363000000001</v>
          </cell>
          <cell r="F42">
            <v>2.3299460000000001</v>
          </cell>
          <cell r="G42">
            <v>2.4223279999999998</v>
          </cell>
          <cell r="H42">
            <v>2.4223279999999998</v>
          </cell>
          <cell r="I42">
            <v>10.185687</v>
          </cell>
          <cell r="J42">
            <v>472.15300000000002</v>
          </cell>
          <cell r="L42">
            <v>4.9913156366365487E-3</v>
          </cell>
          <cell r="M42">
            <v>5.0306659329392425E-3</v>
          </cell>
          <cell r="N42">
            <v>5.2496281530256244E-3</v>
          </cell>
          <cell r="O42">
            <v>5.3305061000478255E-3</v>
          </cell>
          <cell r="P42">
            <v>5.3172577271069464E-3</v>
          </cell>
          <cell r="Q42">
            <v>313413032</v>
          </cell>
          <cell r="R42">
            <v>195568503</v>
          </cell>
          <cell r="S42">
            <v>0</v>
          </cell>
          <cell r="T42">
            <v>228782134</v>
          </cell>
          <cell r="U42">
            <v>0</v>
          </cell>
          <cell r="V42">
            <v>40312345</v>
          </cell>
          <cell r="W42">
            <v>51920201</v>
          </cell>
          <cell r="X42">
            <v>263782134</v>
          </cell>
          <cell r="Y42">
            <v>13553634</v>
          </cell>
          <cell r="Z42">
            <v>20834301</v>
          </cell>
          <cell r="AA42">
            <v>20834.300999999999</v>
          </cell>
          <cell r="AB42">
            <v>4733253</v>
          </cell>
          <cell r="AD42">
            <v>4.7154397943498577E-3</v>
          </cell>
          <cell r="AE42">
            <v>4.0983229860066866E-3</v>
          </cell>
          <cell r="AF42">
            <v>5.4278636432572198E-3</v>
          </cell>
          <cell r="AH42">
            <v>0.17128102021899641</v>
          </cell>
          <cell r="AI42">
            <v>2.7546133222402982E-2</v>
          </cell>
          <cell r="AJ42">
            <v>0.23781685025271246</v>
          </cell>
          <cell r="AK42">
            <v>0.22874706438554415</v>
          </cell>
          <cell r="AL42">
            <v>0.20687993418694745</v>
          </cell>
          <cell r="AM42">
            <v>0.46025798099052612</v>
          </cell>
          <cell r="AN42">
            <v>3.182248161151343E-2</v>
          </cell>
          <cell r="AO42">
            <v>0.26793401591799282</v>
          </cell>
          <cell r="AP42">
            <v>0.15123679554002928</v>
          </cell>
          <cell r="AQ42">
            <v>7.1954948623480841E-2</v>
          </cell>
          <cell r="AR42">
            <v>7.9281846916548437E-2</v>
          </cell>
          <cell r="AS42">
            <v>0.61976741020240111</v>
          </cell>
          <cell r="AT42">
            <v>7.0005291015878971E-3</v>
          </cell>
          <cell r="AU42">
            <v>0</v>
          </cell>
          <cell r="AV42">
            <v>4.0477344044380524E-3</v>
          </cell>
          <cell r="AW42">
            <v>15082199</v>
          </cell>
          <cell r="AX42">
            <v>14474404</v>
          </cell>
          <cell r="AY42">
            <v>14523369</v>
          </cell>
          <cell r="AZ42">
            <v>14101547</v>
          </cell>
          <cell r="BA42">
            <v>13623296</v>
          </cell>
          <cell r="BB42">
            <v>2422328</v>
          </cell>
          <cell r="BC42">
            <v>2422328</v>
          </cell>
          <cell r="BD42">
            <v>2423000</v>
          </cell>
          <cell r="BE42">
            <v>2193584</v>
          </cell>
          <cell r="BF42">
            <v>2086712</v>
          </cell>
          <cell r="BH42">
            <v>187601</v>
          </cell>
          <cell r="BI42">
            <v>719210</v>
          </cell>
          <cell r="BK42">
            <v>906811</v>
          </cell>
          <cell r="BL42">
            <v>417367</v>
          </cell>
          <cell r="BM42">
            <v>66285</v>
          </cell>
          <cell r="BN42">
            <v>181108</v>
          </cell>
          <cell r="BO42">
            <v>247393</v>
          </cell>
          <cell r="BP42">
            <v>395589</v>
          </cell>
          <cell r="BQ42">
            <v>7716949</v>
          </cell>
        </row>
        <row r="43">
          <cell r="B43" t="str">
            <v>Consolidated Bank of Kenya</v>
          </cell>
          <cell r="C43">
            <v>15.077051000000001</v>
          </cell>
          <cell r="D43">
            <v>9.2125810000000001</v>
          </cell>
          <cell r="E43">
            <v>10.641959</v>
          </cell>
          <cell r="F43">
            <v>1.0880019999999999</v>
          </cell>
          <cell r="G43">
            <v>1.4436549999999999</v>
          </cell>
          <cell r="H43">
            <v>1.56782</v>
          </cell>
          <cell r="I43">
            <v>13.155009</v>
          </cell>
          <cell r="J43">
            <v>-274.19</v>
          </cell>
          <cell r="L43">
            <v>4.1598331954687522E-3</v>
          </cell>
          <cell r="M43">
            <v>4.3305980844768359E-3</v>
          </cell>
          <cell r="N43">
            <v>4.7091276126817556E-3</v>
          </cell>
          <cell r="O43">
            <v>4.9352439066792245E-3</v>
          </cell>
          <cell r="P43">
            <v>5.0564486501753214E-3</v>
          </cell>
          <cell r="Q43">
            <v>313413032</v>
          </cell>
          <cell r="R43">
            <v>195568503</v>
          </cell>
          <cell r="S43">
            <v>0</v>
          </cell>
          <cell r="T43">
            <v>228782134</v>
          </cell>
          <cell r="U43">
            <v>0</v>
          </cell>
          <cell r="V43">
            <v>40312345</v>
          </cell>
          <cell r="W43">
            <v>51920201</v>
          </cell>
          <cell r="X43">
            <v>263782134</v>
          </cell>
          <cell r="Y43">
            <v>13553634</v>
          </cell>
          <cell r="Z43">
            <v>20834301</v>
          </cell>
          <cell r="AA43">
            <v>20834.300999999999</v>
          </cell>
          <cell r="AB43">
            <v>4733253</v>
          </cell>
          <cell r="AD43">
            <v>4.7138302754686058E-3</v>
          </cell>
          <cell r="AE43">
            <v>4.8926243354398833E-3</v>
          </cell>
          <cell r="AF43">
            <v>4.6390987355467801E-3</v>
          </cell>
          <cell r="AH43">
            <v>-0.20939085633954699</v>
          </cell>
          <cell r="AI43">
            <v>-1.7348476947842889E-2</v>
          </cell>
          <cell r="AJ43">
            <v>0.10974184814316736</v>
          </cell>
          <cell r="AK43">
            <v>8.2706290812875907E-2</v>
          </cell>
          <cell r="AL43">
            <v>0.33884069534819905</v>
          </cell>
          <cell r="AM43">
            <v>0.87431803585638046</v>
          </cell>
          <cell r="AN43">
            <v>0.18115020160569587</v>
          </cell>
          <cell r="AO43">
            <v>0.46075028367835913</v>
          </cell>
          <cell r="AP43">
            <v>0.17671348493827047</v>
          </cell>
          <cell r="AQ43">
            <v>7.4104489419900776E-2</v>
          </cell>
          <cell r="AR43">
            <v>0.10260899551836969</v>
          </cell>
          <cell r="AS43">
            <v>0.86568469207596088</v>
          </cell>
          <cell r="AT43">
            <v>1.9795107082596348E-3</v>
          </cell>
          <cell r="AU43">
            <v>7.1461233980027971E-4</v>
          </cell>
          <cell r="AV43">
            <v>1.4230380406343327E-3</v>
          </cell>
          <cell r="AW43">
            <v>15077051</v>
          </cell>
          <cell r="AX43">
            <v>15965750</v>
          </cell>
          <cell r="AY43">
            <v>16616891</v>
          </cell>
          <cell r="AZ43">
            <v>16730762</v>
          </cell>
          <cell r="BA43">
            <v>16778631</v>
          </cell>
          <cell r="BB43">
            <v>1567820</v>
          </cell>
          <cell r="BC43">
            <v>1567820</v>
          </cell>
          <cell r="BD43">
            <v>1089376</v>
          </cell>
          <cell r="BE43">
            <v>1258313</v>
          </cell>
          <cell r="BF43">
            <v>1241702</v>
          </cell>
          <cell r="BH43">
            <v>467980</v>
          </cell>
          <cell r="BI43">
            <v>913141</v>
          </cell>
          <cell r="BK43">
            <v>1381121</v>
          </cell>
          <cell r="BL43">
            <v>1207539</v>
          </cell>
          <cell r="BM43">
            <v>1074002</v>
          </cell>
          <cell r="BN43">
            <v>1256983</v>
          </cell>
          <cell r="BO43">
            <v>2330985</v>
          </cell>
          <cell r="BP43">
            <v>-281632</v>
          </cell>
          <cell r="BQ43">
            <v>9212581</v>
          </cell>
        </row>
        <row r="44">
          <cell r="B44" t="str">
            <v>Guardian  Bank</v>
          </cell>
          <cell r="C44">
            <v>14.570598</v>
          </cell>
          <cell r="D44">
            <v>9.6269639999999992</v>
          </cell>
          <cell r="E44">
            <v>12.643340999999999</v>
          </cell>
          <cell r="F44">
            <v>1.7290239999999999</v>
          </cell>
          <cell r="G44">
            <v>1.7551380000000001</v>
          </cell>
          <cell r="H44">
            <v>1.7551380000000001</v>
          </cell>
          <cell r="I44">
            <v>10.599748999999999</v>
          </cell>
          <cell r="J44">
            <v>377.673</v>
          </cell>
          <cell r="L44">
            <v>4.5223875881388867E-3</v>
          </cell>
          <cell r="M44">
            <v>4.6399194243748471E-3</v>
          </cell>
          <cell r="N44">
            <v>4.7407532473768025E-3</v>
          </cell>
          <cell r="O44">
            <v>4.8897751558438724E-3</v>
          </cell>
          <cell r="P44">
            <v>4.6996123142062978E-3</v>
          </cell>
          <cell r="Q44">
            <v>313413032</v>
          </cell>
          <cell r="R44">
            <v>195568503</v>
          </cell>
          <cell r="S44">
            <v>0</v>
          </cell>
          <cell r="T44">
            <v>228782134</v>
          </cell>
          <cell r="U44">
            <v>0</v>
          </cell>
          <cell r="V44">
            <v>40312345</v>
          </cell>
          <cell r="W44">
            <v>51920201</v>
          </cell>
          <cell r="X44">
            <v>263782134</v>
          </cell>
          <cell r="Y44">
            <v>13553634</v>
          </cell>
          <cell r="Z44">
            <v>20834301</v>
          </cell>
          <cell r="AA44">
            <v>20834.300999999999</v>
          </cell>
          <cell r="AB44">
            <v>4733253</v>
          </cell>
          <cell r="AD44">
            <v>4.5554880715122812E-3</v>
          </cell>
          <cell r="AE44">
            <v>5.1126951657525371E-3</v>
          </cell>
          <cell r="AF44">
            <v>5.5115517026692882E-3</v>
          </cell>
          <cell r="AH44">
            <v>0.15786917254995234</v>
          </cell>
          <cell r="AI44">
            <v>1.8644092858916574E-2</v>
          </cell>
          <cell r="AJ44">
            <v>0.16558297748371215</v>
          </cell>
          <cell r="AK44">
            <v>0.1631193342408391</v>
          </cell>
          <cell r="AL44">
            <v>0.15535277009908391</v>
          </cell>
          <cell r="AM44">
            <v>0.51801449522627963</v>
          </cell>
          <cell r="AN44">
            <v>6.7873331173236573E-2</v>
          </cell>
          <cell r="AO44">
            <v>0.81041535682803878</v>
          </cell>
          <cell r="AP44">
            <v>0.15247498523771774</v>
          </cell>
          <cell r="AQ44">
            <v>7.5019845760244841E-2</v>
          </cell>
          <cell r="AR44">
            <v>7.7455139477472901E-2</v>
          </cell>
          <cell r="AS44">
            <v>0.76142563899842608</v>
          </cell>
          <cell r="AT44">
            <v>1.704331385806305E-3</v>
          </cell>
          <cell r="AU44">
            <v>1.1657887466466552E-3</v>
          </cell>
          <cell r="AV44">
            <v>1.8234613075940019E-3</v>
          </cell>
          <cell r="AW44">
            <v>14570598</v>
          </cell>
          <cell r="AX44">
            <v>14464148</v>
          </cell>
          <cell r="AY44">
            <v>14195379</v>
          </cell>
          <cell r="AZ44">
            <v>13997862</v>
          </cell>
          <cell r="BA44">
            <v>12834687</v>
          </cell>
          <cell r="BB44">
            <v>1755138</v>
          </cell>
          <cell r="BC44">
            <v>1755138</v>
          </cell>
          <cell r="BD44">
            <v>1715270</v>
          </cell>
          <cell r="BE44">
            <v>1554857</v>
          </cell>
          <cell r="BF44">
            <v>1493885</v>
          </cell>
          <cell r="BH44">
            <v>157526</v>
          </cell>
          <cell r="BI44">
            <v>856463</v>
          </cell>
          <cell r="BK44">
            <v>1013989</v>
          </cell>
          <cell r="BL44">
            <v>525261</v>
          </cell>
          <cell r="BM44">
            <v>506572</v>
          </cell>
          <cell r="BN44">
            <v>118505</v>
          </cell>
          <cell r="BO44">
            <v>625077</v>
          </cell>
          <cell r="BP44">
            <v>261251</v>
          </cell>
          <cell r="BQ44">
            <v>9626964</v>
          </cell>
        </row>
        <row r="45">
          <cell r="B45" t="str">
            <v xml:space="preserve">Jamii Bora Bank </v>
          </cell>
          <cell r="C45">
            <v>13.117891999999999</v>
          </cell>
          <cell r="D45">
            <v>6.1897989999999998</v>
          </cell>
          <cell r="E45">
            <v>8.4849300000000003</v>
          </cell>
          <cell r="F45">
            <v>2.1965659999999998</v>
          </cell>
          <cell r="G45">
            <v>2.273279</v>
          </cell>
          <cell r="H45">
            <v>3.1055000000000001</v>
          </cell>
          <cell r="I45">
            <v>8.7085419999999996</v>
          </cell>
          <cell r="J45">
            <v>96.268000000000001</v>
          </cell>
          <cell r="L45">
            <v>4.6643770964833178E-3</v>
          </cell>
          <cell r="M45">
            <v>2.9185973673679262E-3</v>
          </cell>
          <cell r="N45">
            <v>2.984048240605761E-3</v>
          </cell>
          <cell r="O45">
            <v>2.7145443083773806E-3</v>
          </cell>
          <cell r="P45">
            <v>2.6078119729559994E-3</v>
          </cell>
          <cell r="Q45">
            <v>313413032</v>
          </cell>
          <cell r="R45">
            <v>195568503</v>
          </cell>
          <cell r="S45">
            <v>0</v>
          </cell>
          <cell r="T45">
            <v>228782134</v>
          </cell>
          <cell r="U45">
            <v>0</v>
          </cell>
          <cell r="V45">
            <v>40312345</v>
          </cell>
          <cell r="W45">
            <v>51920201</v>
          </cell>
          <cell r="X45">
            <v>263782134</v>
          </cell>
          <cell r="Y45">
            <v>13553634</v>
          </cell>
          <cell r="Z45">
            <v>20834301</v>
          </cell>
          <cell r="AA45">
            <v>20834.300999999999</v>
          </cell>
          <cell r="AB45">
            <v>4733253</v>
          </cell>
          <cell r="AD45">
            <v>4.1013004771243006E-3</v>
          </cell>
          <cell r="AE45">
            <v>3.2872830338079471E-3</v>
          </cell>
          <cell r="AF45">
            <v>3.698795309604457E-3</v>
          </cell>
          <cell r="AH45">
            <v>7.5487702092381362E-3</v>
          </cell>
          <cell r="AI45">
            <v>2.1315590077056841E-3</v>
          </cell>
          <cell r="AJ45">
            <v>0.26104013737316767</v>
          </cell>
          <cell r="AK45">
            <v>0.25223120012511852</v>
          </cell>
          <cell r="AL45">
            <v>0.38285333530761828</v>
          </cell>
          <cell r="AM45">
            <v>0.77019429079101842</v>
          </cell>
          <cell r="AN45">
            <v>0.10354303609347393</v>
          </cell>
          <cell r="AO45">
            <v>0.36155633595696235</v>
          </cell>
          <cell r="AP45">
            <v>0.17949829277538001</v>
          </cell>
          <cell r="AQ45">
            <v>8.4808684760270189E-2</v>
          </cell>
          <cell r="AR45">
            <v>9.4689608015109825E-2</v>
          </cell>
          <cell r="AS45">
            <v>0.72950501654109101</v>
          </cell>
          <cell r="AT45">
            <v>2.0715821143926696E-4</v>
          </cell>
          <cell r="AU45">
            <v>0</v>
          </cell>
          <cell r="AV45">
            <v>1.1977972056631769E-4</v>
          </cell>
          <cell r="AW45">
            <v>13117892</v>
          </cell>
          <cell r="AX45">
            <v>9437406</v>
          </cell>
          <cell r="AY45">
            <v>9034229</v>
          </cell>
          <cell r="AZ45">
            <v>7577619</v>
          </cell>
          <cell r="BA45">
            <v>7010323</v>
          </cell>
          <cell r="BB45">
            <v>3105500</v>
          </cell>
          <cell r="BC45">
            <v>3105500</v>
          </cell>
          <cell r="BD45">
            <v>2308081</v>
          </cell>
          <cell r="BE45">
            <v>2269490</v>
          </cell>
          <cell r="BF45">
            <v>2250639</v>
          </cell>
          <cell r="BH45">
            <v>361984</v>
          </cell>
          <cell r="BI45">
            <v>583506</v>
          </cell>
          <cell r="BK45">
            <v>945490</v>
          </cell>
          <cell r="BL45">
            <v>728211</v>
          </cell>
          <cell r="BM45">
            <v>185627</v>
          </cell>
          <cell r="BN45">
            <v>327784</v>
          </cell>
          <cell r="BO45">
            <v>513411</v>
          </cell>
          <cell r="BP45">
            <v>19686</v>
          </cell>
          <cell r="BQ45">
            <v>6189799</v>
          </cell>
        </row>
        <row r="46">
          <cell r="B46" t="str">
            <v>Habib A.G.Zurich</v>
          </cell>
          <cell r="C46">
            <v>12.147285999999999</v>
          </cell>
          <cell r="D46">
            <v>3.3576329999999999</v>
          </cell>
          <cell r="E46">
            <v>8.9478760000000008</v>
          </cell>
          <cell r="F46">
            <v>2.1790189999999998</v>
          </cell>
          <cell r="G46">
            <v>2.2434419999999999</v>
          </cell>
          <cell r="H46">
            <v>2.2434419999999999</v>
          </cell>
          <cell r="I46">
            <v>6.0364399999999998</v>
          </cell>
          <cell r="J46">
            <v>642.57000000000005</v>
          </cell>
          <cell r="L46">
            <v>4.0574508607203307E-3</v>
          </cell>
          <cell r="M46">
            <v>4.0974147845830918E-3</v>
          </cell>
          <cell r="N46">
            <v>3.9819196449738612E-3</v>
          </cell>
          <cell r="O46">
            <v>4.1755380122148363E-3</v>
          </cell>
          <cell r="P46">
            <v>4.2563736831342288E-3</v>
          </cell>
          <cell r="Q46">
            <v>313413032</v>
          </cell>
          <cell r="R46">
            <v>195568503</v>
          </cell>
          <cell r="S46">
            <v>0</v>
          </cell>
          <cell r="T46">
            <v>228782134</v>
          </cell>
          <cell r="U46">
            <v>0</v>
          </cell>
          <cell r="V46">
            <v>40312345</v>
          </cell>
          <cell r="W46">
            <v>51920201</v>
          </cell>
          <cell r="X46">
            <v>263782134</v>
          </cell>
          <cell r="Y46">
            <v>13553634</v>
          </cell>
          <cell r="Z46">
            <v>20834301</v>
          </cell>
          <cell r="AA46">
            <v>20834.300999999999</v>
          </cell>
          <cell r="AB46">
            <v>4733253</v>
          </cell>
          <cell r="AD46">
            <v>3.7978411369422264E-3</v>
          </cell>
          <cell r="AE46">
            <v>1.7831742185252992E-3</v>
          </cell>
          <cell r="AF46">
            <v>3.900605164653367E-3</v>
          </cell>
          <cell r="AH46">
            <v>0.19422233034553654</v>
          </cell>
          <cell r="AI46">
            <v>3.4970476488425134E-2</v>
          </cell>
          <cell r="AJ46">
            <v>0.37164984659832617</v>
          </cell>
          <cell r="AK46">
            <v>0.36097749667022283</v>
          </cell>
          <cell r="AL46">
            <v>0.28613267644295043</v>
          </cell>
          <cell r="AM46">
            <v>0.35617134088441083</v>
          </cell>
          <cell r="AN46">
            <v>1.6117065514207312E-2</v>
          </cell>
          <cell r="AO46">
            <v>1.0331754539033611</v>
          </cell>
          <cell r="AP46">
            <v>0.110249034307496</v>
          </cell>
          <cell r="AQ46">
            <v>4.0133102215280221E-2</v>
          </cell>
          <cell r="AR46">
            <v>7.0115932092215782E-2</v>
          </cell>
          <cell r="AS46">
            <v>0.37524357735847025</v>
          </cell>
          <cell r="AT46">
            <v>1.1407937579314229E-3</v>
          </cell>
          <cell r="AU46">
            <v>0</v>
          </cell>
          <cell r="AV46">
            <v>1.5954667854406722E-3</v>
          </cell>
          <cell r="AW46">
            <v>12147286</v>
          </cell>
          <cell r="AX46">
            <v>11960038</v>
          </cell>
          <cell r="AY46">
            <v>10918785</v>
          </cell>
          <cell r="AZ46">
            <v>11152222</v>
          </cell>
          <cell r="BA46">
            <v>11009480</v>
          </cell>
          <cell r="BB46">
            <v>2243442</v>
          </cell>
          <cell r="BC46">
            <v>2243442</v>
          </cell>
          <cell r="BD46">
            <v>2054499</v>
          </cell>
          <cell r="BE46">
            <v>1912037</v>
          </cell>
          <cell r="BF46">
            <v>1843465</v>
          </cell>
          <cell r="BH46">
            <v>289578</v>
          </cell>
          <cell r="BI46">
            <v>722463</v>
          </cell>
          <cell r="BK46">
            <v>1012041</v>
          </cell>
          <cell r="BL46">
            <v>360460</v>
          </cell>
          <cell r="BM46">
            <v>49735</v>
          </cell>
          <cell r="BN46">
            <v>-1597</v>
          </cell>
          <cell r="BO46">
            <v>48138</v>
          </cell>
          <cell r="BP46">
            <v>399977</v>
          </cell>
          <cell r="BQ46">
            <v>3357633</v>
          </cell>
        </row>
        <row r="47">
          <cell r="B47" t="str">
            <v>Paramount Universal Bank</v>
          </cell>
          <cell r="C47">
            <v>10.402326</v>
          </cell>
          <cell r="D47">
            <v>4.4476149999999999</v>
          </cell>
          <cell r="E47">
            <v>8.0480119999999999</v>
          </cell>
          <cell r="F47">
            <v>1.3141529999999999</v>
          </cell>
          <cell r="G47">
            <v>1.3755809999999999</v>
          </cell>
          <cell r="H47">
            <v>1.37826</v>
          </cell>
          <cell r="I47">
            <v>5.4041560000000004</v>
          </cell>
          <cell r="J47">
            <v>136.83000000000001</v>
          </cell>
          <cell r="L47">
            <v>3.1697197883291737E-3</v>
          </cell>
          <cell r="M47">
            <v>3.0712448282937156E-3</v>
          </cell>
          <cell r="N47">
            <v>3.1174189543764601E-3</v>
          </cell>
          <cell r="O47">
            <v>3.1324341450229224E-3</v>
          </cell>
          <cell r="P47">
            <v>3.0996129310015578E-3</v>
          </cell>
          <cell r="Q47">
            <v>313413032</v>
          </cell>
          <cell r="R47">
            <v>195568503</v>
          </cell>
          <cell r="S47">
            <v>0</v>
          </cell>
          <cell r="T47">
            <v>228782134</v>
          </cell>
          <cell r="U47">
            <v>0</v>
          </cell>
          <cell r="V47">
            <v>40312345</v>
          </cell>
          <cell r="W47">
            <v>51920201</v>
          </cell>
          <cell r="X47">
            <v>263782134</v>
          </cell>
          <cell r="Y47">
            <v>13553634</v>
          </cell>
          <cell r="Z47">
            <v>20834301</v>
          </cell>
          <cell r="AA47">
            <v>20834.300999999999</v>
          </cell>
          <cell r="AB47">
            <v>4733253</v>
          </cell>
          <cell r="AD47">
            <v>3.2522805178608364E-3</v>
          </cell>
          <cell r="AE47">
            <v>2.362042665748877E-3</v>
          </cell>
          <cell r="AF47">
            <v>3.5083317172021908E-3</v>
          </cell>
          <cell r="AH47">
            <v>9.3449302404222112E-2</v>
          </cell>
          <cell r="AI47">
            <v>1.3912157287059997E-2</v>
          </cell>
          <cell r="AJ47">
            <v>0.25454131968063093</v>
          </cell>
          <cell r="AK47">
            <v>0.24317451235678611</v>
          </cell>
          <cell r="AL47">
            <v>0.22175149707499897</v>
          </cell>
          <cell r="AM47">
            <v>0.66083817760219066</v>
          </cell>
          <cell r="AN47">
            <v>7.3060174793815755E-2</v>
          </cell>
          <cell r="AO47">
            <v>0.58570743046172802</v>
          </cell>
          <cell r="AP47">
            <v>0.17781567300556447</v>
          </cell>
          <cell r="AQ47">
            <v>9.2955386592664793E-2</v>
          </cell>
          <cell r="AR47">
            <v>8.486028641289968E-2</v>
          </cell>
          <cell r="AS47">
            <v>0.55263523463931219</v>
          </cell>
          <cell r="AT47">
            <v>1.3737777731738805E-3</v>
          </cell>
          <cell r="AU47">
            <v>0</v>
          </cell>
          <cell r="AV47">
            <v>7.9432389692757734E-4</v>
          </cell>
          <cell r="AW47">
            <v>10402326</v>
          </cell>
          <cell r="AX47">
            <v>9042178</v>
          </cell>
          <cell r="AY47">
            <v>8698023</v>
          </cell>
          <cell r="AZ47">
            <v>8323852</v>
          </cell>
          <cell r="BA47">
            <v>8028877</v>
          </cell>
          <cell r="BB47">
            <v>1378260</v>
          </cell>
          <cell r="BC47">
            <v>1378260</v>
          </cell>
          <cell r="BD47">
            <v>1348014</v>
          </cell>
          <cell r="BE47">
            <v>1289232</v>
          </cell>
          <cell r="BF47">
            <v>1230414</v>
          </cell>
          <cell r="BH47">
            <v>96206</v>
          </cell>
          <cell r="BI47">
            <v>337640</v>
          </cell>
          <cell r="BK47">
            <v>433846</v>
          </cell>
          <cell r="BL47">
            <v>286702</v>
          </cell>
          <cell r="BM47">
            <v>172099</v>
          </cell>
          <cell r="BN47">
            <v>121732</v>
          </cell>
          <cell r="BO47">
            <v>293831</v>
          </cell>
          <cell r="BP47">
            <v>123805</v>
          </cell>
          <cell r="BQ47">
            <v>4447615</v>
          </cell>
        </row>
        <row r="48">
          <cell r="B48" t="str">
            <v>Trans-National Bank</v>
          </cell>
          <cell r="C48">
            <v>10.239922</v>
          </cell>
          <cell r="D48">
            <v>6.1626719999999997</v>
          </cell>
          <cell r="E48">
            <v>7.6663759999999996</v>
          </cell>
          <cell r="F48">
            <v>1.814187</v>
          </cell>
          <cell r="G48">
            <v>1.9147590000000001</v>
          </cell>
          <cell r="H48">
            <v>1.9147590000000001</v>
          </cell>
          <cell r="I48">
            <v>8.8238570000000003</v>
          </cell>
          <cell r="J48">
            <v>190.816</v>
          </cell>
          <cell r="L48">
            <v>3.4539711939486021E-3</v>
          </cell>
          <cell r="M48">
            <v>3.5303941842276506E-3</v>
          </cell>
          <cell r="N48">
            <v>3.5003510202464873E-3</v>
          </cell>
          <cell r="O48">
            <v>3.7630384628247202E-3</v>
          </cell>
          <cell r="P48">
            <v>3.9182679979662049E-3</v>
          </cell>
          <cell r="Q48">
            <v>313413032</v>
          </cell>
          <cell r="R48">
            <v>195568503</v>
          </cell>
          <cell r="S48">
            <v>0</v>
          </cell>
          <cell r="T48">
            <v>228782134</v>
          </cell>
          <cell r="U48">
            <v>0</v>
          </cell>
          <cell r="V48">
            <v>40312345</v>
          </cell>
          <cell r="W48">
            <v>51920201</v>
          </cell>
          <cell r="X48">
            <v>263782134</v>
          </cell>
          <cell r="Y48">
            <v>13553634</v>
          </cell>
          <cell r="Z48">
            <v>20834301</v>
          </cell>
          <cell r="AA48">
            <v>20834.300999999999</v>
          </cell>
          <cell r="AB48">
            <v>4733253</v>
          </cell>
          <cell r="AD48">
            <v>3.2015050119573803E-3</v>
          </cell>
          <cell r="AE48">
            <v>3.2728764065720535E-3</v>
          </cell>
          <cell r="AF48">
            <v>3.3419669449794138E-3</v>
          </cell>
          <cell r="AH48">
            <v>6.5936417555350887E-2</v>
          </cell>
          <cell r="AI48">
            <v>1.3155239486011381E-2</v>
          </cell>
          <cell r="AJ48">
            <v>0.2169979635889385</v>
          </cell>
          <cell r="AK48">
            <v>0.2056002267489149</v>
          </cell>
          <cell r="AL48">
            <v>0.19180445602952534</v>
          </cell>
          <cell r="AM48">
            <v>0.70733362642479347</v>
          </cell>
          <cell r="AN48">
            <v>7.9738840535370989E-2</v>
          </cell>
          <cell r="AO48">
            <v>0.8188661209043272</v>
          </cell>
          <cell r="AP48">
            <v>0.18468745218155791</v>
          </cell>
          <cell r="AQ48">
            <v>6.3676009297716968E-2</v>
          </cell>
          <cell r="AR48">
            <v>0.12101144288384094</v>
          </cell>
          <cell r="AS48">
            <v>0.80385725928391716</v>
          </cell>
          <cell r="AT48">
            <v>9.8502229921194093E-4</v>
          </cell>
          <cell r="AU48">
            <v>1.7342050628625991E-4</v>
          </cell>
          <cell r="AV48">
            <v>6.3642928889635821E-4</v>
          </cell>
          <cell r="AW48">
            <v>10239922</v>
          </cell>
          <cell r="AX48">
            <v>9678121</v>
          </cell>
          <cell r="AY48">
            <v>8935515</v>
          </cell>
          <cell r="AZ48">
            <v>9268777</v>
          </cell>
          <cell r="BA48">
            <v>9657867</v>
          </cell>
          <cell r="BB48">
            <v>1914759</v>
          </cell>
          <cell r="BC48">
            <v>1914759</v>
          </cell>
          <cell r="BD48">
            <v>1929129</v>
          </cell>
          <cell r="BE48">
            <v>1905126</v>
          </cell>
          <cell r="BF48">
            <v>1869047</v>
          </cell>
          <cell r="BH48">
            <v>184546</v>
          </cell>
          <cell r="BI48">
            <v>777611</v>
          </cell>
          <cell r="BK48">
            <v>962157</v>
          </cell>
          <cell r="BL48">
            <v>680566</v>
          </cell>
          <cell r="BM48">
            <v>375202</v>
          </cell>
          <cell r="BN48">
            <v>82995</v>
          </cell>
          <cell r="BO48">
            <v>458197</v>
          </cell>
          <cell r="BP48">
            <v>125712</v>
          </cell>
          <cell r="BQ48">
            <v>6162672</v>
          </cell>
        </row>
        <row r="49">
          <cell r="B49" t="str">
            <v>Habib Bank Ltd</v>
          </cell>
          <cell r="C49">
            <v>9.4493650000000002</v>
          </cell>
          <cell r="D49">
            <v>4.606077</v>
          </cell>
          <cell r="E49">
            <v>6.3989440000000002</v>
          </cell>
          <cell r="F49">
            <v>1.845577</v>
          </cell>
          <cell r="G49">
            <v>1.941527</v>
          </cell>
          <cell r="H49">
            <v>1.941527</v>
          </cell>
          <cell r="I49">
            <v>5.9241630000000001</v>
          </cell>
          <cell r="J49">
            <v>531.76099999999997</v>
          </cell>
          <cell r="L49">
            <v>3.2052073255015136E-3</v>
          </cell>
          <cell r="M49">
            <v>3.196106793774218E-3</v>
          </cell>
          <cell r="N49">
            <v>3.4628777264832447E-3</v>
          </cell>
          <cell r="O49">
            <v>3.302098645063806E-3</v>
          </cell>
          <cell r="P49">
            <v>3.284620320235832E-3</v>
          </cell>
          <cell r="Q49">
            <v>313413032</v>
          </cell>
          <cell r="R49">
            <v>195568503</v>
          </cell>
          <cell r="S49">
            <v>0</v>
          </cell>
          <cell r="T49">
            <v>228782134</v>
          </cell>
          <cell r="U49">
            <v>0</v>
          </cell>
          <cell r="V49">
            <v>40312345</v>
          </cell>
          <cell r="W49">
            <v>51920201</v>
          </cell>
          <cell r="X49">
            <v>263782134</v>
          </cell>
          <cell r="Y49">
            <v>13553634</v>
          </cell>
          <cell r="Z49">
            <v>20834301</v>
          </cell>
          <cell r="AA49">
            <v>20834.300999999999</v>
          </cell>
          <cell r="AB49">
            <v>4733253</v>
          </cell>
          <cell r="AD49">
            <v>2.9543378755536079E-3</v>
          </cell>
          <cell r="AE49">
            <v>2.4461987819819364E-3</v>
          </cell>
          <cell r="AF49">
            <v>2.7894613218519874E-3</v>
          </cell>
          <cell r="AH49">
            <v>0.17433451520844601</v>
          </cell>
          <cell r="AI49">
            <v>3.5180571607030212E-2</v>
          </cell>
          <cell r="AJ49">
            <v>0.32773017892991801</v>
          </cell>
          <cell r="AK49">
            <v>0.31153379810785087</v>
          </cell>
          <cell r="AL49">
            <v>0.14865895694915959</v>
          </cell>
          <cell r="AM49">
            <v>0.3077903380334493</v>
          </cell>
          <cell r="AN49">
            <v>5.8949460344008837E-2</v>
          </cell>
          <cell r="AO49">
            <v>0.20394212070272585</v>
          </cell>
          <cell r="AP49">
            <v>0.12208869688546832</v>
          </cell>
          <cell r="AQ49">
            <v>4.499713632928868E-2</v>
          </cell>
          <cell r="AR49">
            <v>7.7091560556179634E-2</v>
          </cell>
          <cell r="AS49">
            <v>0.71981830126970947</v>
          </cell>
          <cell r="AT49">
            <v>1.7148838911491147E-3</v>
          </cell>
          <cell r="AU49">
            <v>0</v>
          </cell>
          <cell r="AV49">
            <v>1.4371567137923692E-3</v>
          </cell>
          <cell r="AW49">
            <v>9449365</v>
          </cell>
          <cell r="AX49">
            <v>9300950</v>
          </cell>
          <cell r="AY49">
            <v>9900454</v>
          </cell>
          <cell r="AZ49">
            <v>8541266</v>
          </cell>
          <cell r="BA49">
            <v>8078122</v>
          </cell>
          <cell r="BB49">
            <v>1941527</v>
          </cell>
          <cell r="BC49">
            <v>1941527</v>
          </cell>
          <cell r="BD49">
            <v>1837505</v>
          </cell>
          <cell r="BE49">
            <v>1748022</v>
          </cell>
          <cell r="BF49">
            <v>1666902</v>
          </cell>
          <cell r="BH49">
            <v>114201</v>
          </cell>
          <cell r="BI49">
            <v>654007</v>
          </cell>
          <cell r="BK49">
            <v>768208</v>
          </cell>
          <cell r="BL49">
            <v>236447</v>
          </cell>
          <cell r="BM49">
            <v>61874</v>
          </cell>
          <cell r="BN49">
            <v>241516</v>
          </cell>
          <cell r="BO49">
            <v>303390</v>
          </cell>
          <cell r="BP49">
            <v>318526</v>
          </cell>
          <cell r="BQ49">
            <v>4606077</v>
          </cell>
        </row>
        <row r="50">
          <cell r="B50" t="str">
            <v>Credit Bank</v>
          </cell>
          <cell r="C50">
            <v>8.8645370000000003</v>
          </cell>
          <cell r="D50">
            <v>5.5276399999999999</v>
          </cell>
          <cell r="E50">
            <v>7.213076</v>
          </cell>
          <cell r="F50">
            <v>1.111615</v>
          </cell>
          <cell r="G50">
            <v>1.164536</v>
          </cell>
          <cell r="H50">
            <v>1.1516599999999999</v>
          </cell>
          <cell r="I50">
            <v>6.1849509999999999</v>
          </cell>
          <cell r="J50">
            <v>-90.382000000000005</v>
          </cell>
          <cell r="L50">
            <v>2.7375039181430174E-3</v>
          </cell>
          <cell r="M50">
            <v>2.8849107269786518E-3</v>
          </cell>
          <cell r="N50">
            <v>2.9470418296018448E-3</v>
          </cell>
          <cell r="O50">
            <v>2.9730819231159732E-3</v>
          </cell>
          <cell r="P50">
            <v>2.8524193975043499E-3</v>
          </cell>
          <cell r="Q50">
            <v>313413032</v>
          </cell>
          <cell r="R50">
            <v>195568503</v>
          </cell>
          <cell r="S50">
            <v>0</v>
          </cell>
          <cell r="T50">
            <v>228782134</v>
          </cell>
          <cell r="U50">
            <v>0</v>
          </cell>
          <cell r="V50">
            <v>40312345</v>
          </cell>
          <cell r="W50">
            <v>51920201</v>
          </cell>
          <cell r="X50">
            <v>263782134</v>
          </cell>
          <cell r="Y50">
            <v>13553634</v>
          </cell>
          <cell r="Z50">
            <v>20834301</v>
          </cell>
          <cell r="AA50">
            <v>20834.300999999999</v>
          </cell>
          <cell r="AB50">
            <v>4733253</v>
          </cell>
          <cell r="AD50">
            <v>2.7714917783730813E-3</v>
          </cell>
          <cell r="AE50">
            <v>2.9356231420435723E-3</v>
          </cell>
          <cell r="AF50">
            <v>3.1443620249808164E-3</v>
          </cell>
          <cell r="AH50">
            <v>-7.5191378722040889E-2</v>
          </cell>
          <cell r="AI50">
            <v>-1.1200226615455769E-2</v>
          </cell>
          <cell r="AJ50">
            <v>0.18828540436294483</v>
          </cell>
          <cell r="AK50">
            <v>0.17972899057728994</v>
          </cell>
          <cell r="AL50">
            <v>0.19995105950348702</v>
          </cell>
          <cell r="AM50">
            <v>0.96014262658983784</v>
          </cell>
          <cell r="AN50">
            <v>8.313497838823794E-2</v>
          </cell>
          <cell r="AO50">
            <v>0.50228404723071618</v>
          </cell>
          <cell r="AP50">
            <v>0.18193627304572191</v>
          </cell>
          <cell r="AQ50">
            <v>7.7441561847086754E-2</v>
          </cell>
          <cell r="AR50">
            <v>0.10449471119863515</v>
          </cell>
          <cell r="AS50">
            <v>0.76633602640537823</v>
          </cell>
          <cell r="AT50">
            <v>8.2078529356162486E-4</v>
          </cell>
          <cell r="AU50">
            <v>0</v>
          </cell>
          <cell r="AV50">
            <v>1.6888510956588076E-3</v>
          </cell>
          <cell r="AW50">
            <v>8864537</v>
          </cell>
          <cell r="AX50">
            <v>8592048</v>
          </cell>
          <cell r="AY50">
            <v>8241305</v>
          </cell>
          <cell r="AZ50">
            <v>7936623</v>
          </cell>
          <cell r="BA50">
            <v>7308855</v>
          </cell>
          <cell r="BB50">
            <v>1151660</v>
          </cell>
          <cell r="BC50">
            <v>1151660</v>
          </cell>
          <cell r="BD50">
            <v>1283466</v>
          </cell>
          <cell r="BE50">
            <v>1274332</v>
          </cell>
          <cell r="BF50">
            <v>1237653</v>
          </cell>
          <cell r="BH50">
            <v>137276</v>
          </cell>
          <cell r="BI50">
            <v>549272</v>
          </cell>
          <cell r="BK50">
            <v>686548</v>
          </cell>
          <cell r="BL50">
            <v>659184</v>
          </cell>
          <cell r="BM50">
            <v>228816</v>
          </cell>
          <cell r="BN50">
            <v>226735</v>
          </cell>
          <cell r="BO50">
            <v>455551</v>
          </cell>
          <cell r="BP50">
            <v>-91715</v>
          </cell>
          <cell r="BQ50">
            <v>5527640</v>
          </cell>
        </row>
        <row r="51">
          <cell r="B51" t="str">
            <v>Oriental Commercial Bank Limited</v>
          </cell>
          <cell r="C51">
            <v>7.8575150000000002</v>
          </cell>
          <cell r="D51">
            <v>4.6604660000000004</v>
          </cell>
          <cell r="E51">
            <v>6.2314360000000004</v>
          </cell>
          <cell r="F51">
            <v>1.3872789999999999</v>
          </cell>
          <cell r="G51">
            <v>1.449721</v>
          </cell>
          <cell r="H51">
            <v>1.5964430000000001</v>
          </cell>
          <cell r="I51">
            <v>5.6589450000000001</v>
          </cell>
          <cell r="J51">
            <v>84.091999999999999</v>
          </cell>
          <cell r="L51">
            <v>2.7855794505652247E-3</v>
          </cell>
          <cell r="M51">
            <v>2.8947533750014391E-3</v>
          </cell>
          <cell r="N51">
            <v>2.9795413567498025E-3</v>
          </cell>
          <cell r="O51">
            <v>2.9634462208108963E-3</v>
          </cell>
          <cell r="P51">
            <v>2.8842255460702583E-3</v>
          </cell>
          <cell r="Q51">
            <v>313413032</v>
          </cell>
          <cell r="R51">
            <v>195568503</v>
          </cell>
          <cell r="S51">
            <v>0</v>
          </cell>
          <cell r="T51">
            <v>228782134</v>
          </cell>
          <cell r="U51">
            <v>0</v>
          </cell>
          <cell r="V51">
            <v>40312345</v>
          </cell>
          <cell r="W51">
            <v>51920201</v>
          </cell>
          <cell r="X51">
            <v>263782134</v>
          </cell>
          <cell r="Y51">
            <v>13553634</v>
          </cell>
          <cell r="Z51">
            <v>20834301</v>
          </cell>
          <cell r="AA51">
            <v>20834.300999999999</v>
          </cell>
          <cell r="AB51">
            <v>4733253</v>
          </cell>
          <cell r="AD51">
            <v>2.4566469992672109E-3</v>
          </cell>
          <cell r="AE51">
            <v>2.4750837323536338E-3</v>
          </cell>
          <cell r="AF51">
            <v>2.7164403535327175E-3</v>
          </cell>
          <cell r="AH51">
            <v>4.5662271439536634E-2</v>
          </cell>
          <cell r="AI51">
            <v>9.3794094514077324E-3</v>
          </cell>
          <cell r="AJ51">
            <v>0.25618220357328086</v>
          </cell>
          <cell r="AK51">
            <v>0.24514799136588178</v>
          </cell>
          <cell r="AL51">
            <v>0.37894211738749556</v>
          </cell>
          <cell r="AM51">
            <v>0.67047427078939681</v>
          </cell>
          <cell r="AN51">
            <v>9.5304101233512878E-2</v>
          </cell>
          <cell r="AO51">
            <v>0.70716009128021151</v>
          </cell>
          <cell r="AP51">
            <v>0.15510713985694319</v>
          </cell>
          <cell r="AQ51">
            <v>9.2035984581822522E-2</v>
          </cell>
          <cell r="AR51">
            <v>6.3071155275120666E-2</v>
          </cell>
          <cell r="AS51">
            <v>0.74789599058708134</v>
          </cell>
          <cell r="AT51">
            <v>9.0215705274818527E-4</v>
          </cell>
          <cell r="AU51">
            <v>0</v>
          </cell>
          <cell r="AV51">
            <v>5.2163087784135747E-4</v>
          </cell>
          <cell r="AW51">
            <v>7857515</v>
          </cell>
          <cell r="AX51">
            <v>8092950</v>
          </cell>
          <cell r="AY51">
            <v>7916635</v>
          </cell>
          <cell r="AZ51">
            <v>7480066</v>
          </cell>
          <cell r="BA51">
            <v>7006528</v>
          </cell>
          <cell r="BB51">
            <v>1596443</v>
          </cell>
          <cell r="BC51">
            <v>1596443</v>
          </cell>
          <cell r="BD51">
            <v>1612493</v>
          </cell>
          <cell r="BE51">
            <v>1548292</v>
          </cell>
          <cell r="BF51">
            <v>1524496</v>
          </cell>
          <cell r="BH51">
            <v>186870</v>
          </cell>
          <cell r="BI51">
            <v>306266</v>
          </cell>
          <cell r="BK51">
            <v>493136</v>
          </cell>
          <cell r="BL51">
            <v>330635</v>
          </cell>
          <cell r="BM51">
            <v>324450</v>
          </cell>
          <cell r="BN51">
            <v>134357</v>
          </cell>
          <cell r="BO51">
            <v>458807</v>
          </cell>
          <cell r="BP51">
            <v>71947</v>
          </cell>
          <cell r="BQ51">
            <v>4660466</v>
          </cell>
        </row>
        <row r="52">
          <cell r="B52" t="str">
            <v>Middle East Bank</v>
          </cell>
          <cell r="C52">
            <v>5.9366009999999996</v>
          </cell>
          <cell r="D52">
            <v>3.466021</v>
          </cell>
          <cell r="E52">
            <v>4.1266629999999997</v>
          </cell>
          <cell r="F52">
            <v>1.216564</v>
          </cell>
          <cell r="G52">
            <v>1.2274879999999999</v>
          </cell>
          <cell r="H52">
            <v>1.233695</v>
          </cell>
          <cell r="I52">
            <v>3.6410640000000001</v>
          </cell>
          <cell r="J52">
            <v>76.284000000000006</v>
          </cell>
          <cell r="L52">
            <v>2.0384148379067588E-3</v>
          </cell>
          <cell r="M52">
            <v>2.135885306845442E-3</v>
          </cell>
          <cell r="N52">
            <v>2.277695536393396E-3</v>
          </cell>
          <cell r="O52">
            <v>2.3491586322533392E-3</v>
          </cell>
          <cell r="P52">
            <v>2.2687049910450462E-3</v>
          </cell>
          <cell r="Q52">
            <v>313413032</v>
          </cell>
          <cell r="R52">
            <v>195568503</v>
          </cell>
          <cell r="S52">
            <v>0</v>
          </cell>
          <cell r="T52">
            <v>228782134</v>
          </cell>
          <cell r="U52">
            <v>0</v>
          </cell>
          <cell r="V52">
            <v>40312345</v>
          </cell>
          <cell r="W52">
            <v>51920201</v>
          </cell>
          <cell r="X52">
            <v>263782134</v>
          </cell>
          <cell r="Y52">
            <v>13553634</v>
          </cell>
          <cell r="Z52">
            <v>20834301</v>
          </cell>
          <cell r="AA52">
            <v>20834.300999999999</v>
          </cell>
          <cell r="AB52">
            <v>4733253</v>
          </cell>
          <cell r="AD52">
            <v>1.8560744755176061E-3</v>
          </cell>
          <cell r="AE52">
            <v>1.840736997780066E-3</v>
          </cell>
          <cell r="AF52">
            <v>1.798916637935523E-3</v>
          </cell>
          <cell r="AH52">
            <v>5.6914808830698278E-2</v>
          </cell>
          <cell r="AI52">
            <v>1.1450666094825805E-2</v>
          </cell>
          <cell r="AJ52">
            <v>0.33712343424888985</v>
          </cell>
          <cell r="AK52">
            <v>0.33412321233573483</v>
          </cell>
          <cell r="AL52">
            <v>0.31674709598122086</v>
          </cell>
          <cell r="AM52">
            <v>0.71405111879023564</v>
          </cell>
          <cell r="AN52">
            <v>0.2090511601080845</v>
          </cell>
          <cell r="AO52">
            <v>0.1403994896738697</v>
          </cell>
          <cell r="AP52">
            <v>0.15290298240737063</v>
          </cell>
          <cell r="AQ52">
            <v>9.5505789565727153E-2</v>
          </cell>
          <cell r="AR52">
            <v>5.7397192841643477E-2</v>
          </cell>
          <cell r="AS52">
            <v>0.83990890460403489</v>
          </cell>
          <cell r="AT52">
            <v>1.3796168424793022E-3</v>
          </cell>
          <cell r="AU52">
            <v>3.5505284303342694E-3</v>
          </cell>
          <cell r="AV52">
            <v>2.2087860878823072E-3</v>
          </cell>
          <cell r="AW52">
            <v>5936601</v>
          </cell>
          <cell r="AX52">
            <v>5906089</v>
          </cell>
          <cell r="AY52">
            <v>6153754</v>
          </cell>
          <cell r="AZ52">
            <v>6204136</v>
          </cell>
          <cell r="BA52">
            <v>5765799</v>
          </cell>
          <cell r="BB52">
            <v>1233695</v>
          </cell>
          <cell r="BC52">
            <v>1233695</v>
          </cell>
          <cell r="BD52">
            <v>1216395</v>
          </cell>
          <cell r="BE52">
            <v>1169933</v>
          </cell>
          <cell r="BF52">
            <v>1175205</v>
          </cell>
          <cell r="BH52">
            <v>125760</v>
          </cell>
          <cell r="BI52">
            <v>271276</v>
          </cell>
          <cell r="BK52">
            <v>397036</v>
          </cell>
          <cell r="BL52">
            <v>283504</v>
          </cell>
          <cell r="BM52">
            <v>140860</v>
          </cell>
          <cell r="BN52">
            <v>862420</v>
          </cell>
          <cell r="BO52">
            <v>1003280</v>
          </cell>
          <cell r="BP52">
            <v>68627</v>
          </cell>
          <cell r="BQ52">
            <v>3466021</v>
          </cell>
        </row>
        <row r="53">
          <cell r="B53" t="str">
            <v>United Bank for Africa</v>
          </cell>
          <cell r="C53">
            <v>4.7557869999999998</v>
          </cell>
          <cell r="D53">
            <v>0.73406099999999996</v>
          </cell>
          <cell r="E53">
            <v>3.5762749999999999</v>
          </cell>
          <cell r="F53">
            <v>1.126684</v>
          </cell>
          <cell r="G53">
            <v>1.1389609999999999</v>
          </cell>
          <cell r="H53">
            <v>1.1389609999999999</v>
          </cell>
          <cell r="I53">
            <v>1.943047</v>
          </cell>
          <cell r="J53">
            <v>-331.4</v>
          </cell>
          <cell r="L53">
            <v>1.7724052524856274E-3</v>
          </cell>
          <cell r="M53">
            <v>1.5934328058627707E-3</v>
          </cell>
          <cell r="N53">
            <v>1.5618806344033891E-3</v>
          </cell>
          <cell r="O53">
            <v>1.7389921178298006E-3</v>
          </cell>
          <cell r="P53">
            <v>1.7297540438505241E-3</v>
          </cell>
          <cell r="Q53">
            <v>313413032</v>
          </cell>
          <cell r="R53">
            <v>195568503</v>
          </cell>
          <cell r="S53">
            <v>0</v>
          </cell>
          <cell r="T53">
            <v>228782134</v>
          </cell>
          <cell r="U53">
            <v>0</v>
          </cell>
          <cell r="V53">
            <v>40312345</v>
          </cell>
          <cell r="W53">
            <v>51920201</v>
          </cell>
          <cell r="X53">
            <v>263782134</v>
          </cell>
          <cell r="Y53">
            <v>13553634</v>
          </cell>
          <cell r="Z53">
            <v>20834301</v>
          </cell>
          <cell r="AA53">
            <v>20834.300999999999</v>
          </cell>
          <cell r="AB53">
            <v>4733253</v>
          </cell>
          <cell r="AD53">
            <v>1.4868937396497505E-3</v>
          </cell>
          <cell r="AE53">
            <v>3.8984565913692759E-4</v>
          </cell>
          <cell r="AF53">
            <v>1.5589886063710225E-3</v>
          </cell>
          <cell r="AH53">
            <v>0.27373759353558441</v>
          </cell>
          <cell r="AI53">
            <v>6.8688220116374474E-2</v>
          </cell>
          <cell r="AJ53">
            <v>0.58617264533487867</v>
          </cell>
          <cell r="AK53">
            <v>0.57985421865760323</v>
          </cell>
          <cell r="AL53">
            <v>0.73709580400253616</v>
          </cell>
          <cell r="AM53">
            <v>2.1793744208352979</v>
          </cell>
          <cell r="AN53">
            <v>6.6276297244712595E-2</v>
          </cell>
          <cell r="AO53">
            <v>0.97488372093023257</v>
          </cell>
          <cell r="AP53">
            <v>0.13290432408192876</v>
          </cell>
          <cell r="AQ53">
            <v>4.9762225005535413E-2</v>
          </cell>
          <cell r="AR53">
            <v>8.3142099076393347E-2</v>
          </cell>
          <cell r="AS53">
            <v>0.20525854415558087</v>
          </cell>
          <cell r="AT53">
            <v>6.0067862099987706E-4</v>
          </cell>
          <cell r="AU53">
            <v>0</v>
          </cell>
          <cell r="AV53">
            <v>3.4731482220109723E-4</v>
          </cell>
          <cell r="AW53">
            <v>4755787</v>
          </cell>
          <cell r="AX53">
            <v>4354318</v>
          </cell>
          <cell r="AY53">
            <v>3726303</v>
          </cell>
          <cell r="AZ53">
            <v>3984411</v>
          </cell>
          <cell r="BA53">
            <v>3709630</v>
          </cell>
          <cell r="BB53">
            <v>1138961</v>
          </cell>
          <cell r="BC53">
            <v>1138961</v>
          </cell>
          <cell r="BD53">
            <v>807249</v>
          </cell>
          <cell r="BE53">
            <v>1007444</v>
          </cell>
          <cell r="BF53">
            <v>1059034</v>
          </cell>
          <cell r="BH53">
            <v>181358</v>
          </cell>
          <cell r="BI53">
            <v>64686</v>
          </cell>
          <cell r="BK53">
            <v>246044</v>
          </cell>
          <cell r="BL53">
            <v>536222</v>
          </cell>
          <cell r="BM53">
            <v>45064</v>
          </cell>
          <cell r="BN53">
            <v>1161</v>
          </cell>
          <cell r="BO53">
            <v>46225</v>
          </cell>
          <cell r="BP53">
            <v>282040</v>
          </cell>
          <cell r="BQ53">
            <v>734061</v>
          </cell>
        </row>
        <row r="54">
          <cell r="B54" t="str">
            <v xml:space="preserve">Dubai Bank </v>
          </cell>
          <cell r="C54">
            <v>3.5022660000000001</v>
          </cell>
          <cell r="D54">
            <v>2.9141629999999998</v>
          </cell>
          <cell r="E54">
            <v>1.777118</v>
          </cell>
          <cell r="F54">
            <v>1.016743</v>
          </cell>
          <cell r="G54">
            <v>1.0398970000000001</v>
          </cell>
          <cell r="H54">
            <v>1.0398970000000001</v>
          </cell>
          <cell r="I54">
            <v>4.767595</v>
          </cell>
          <cell r="J54">
            <v>7.19</v>
          </cell>
          <cell r="L54">
            <v>1.3144834341356111E-3</v>
          </cell>
          <cell r="M54">
            <v>1.3634893144058744E-3</v>
          </cell>
          <cell r="N54">
            <v>1.3937502980673772E-3</v>
          </cell>
          <cell r="O54">
            <v>1.4482876509116049E-3</v>
          </cell>
          <cell r="P54">
            <v>1.431029906308398E-3</v>
          </cell>
          <cell r="Q54">
            <v>313413032</v>
          </cell>
          <cell r="R54">
            <v>195568503</v>
          </cell>
          <cell r="S54">
            <v>0</v>
          </cell>
          <cell r="T54">
            <v>228782134</v>
          </cell>
          <cell r="U54">
            <v>0</v>
          </cell>
          <cell r="V54">
            <v>40312345</v>
          </cell>
          <cell r="W54">
            <v>51920201</v>
          </cell>
          <cell r="X54">
            <v>263782134</v>
          </cell>
          <cell r="Y54">
            <v>13553634</v>
          </cell>
          <cell r="Z54">
            <v>20834301</v>
          </cell>
          <cell r="AA54">
            <v>20834.300999999999</v>
          </cell>
          <cell r="AB54">
            <v>4733253</v>
          </cell>
          <cell r="AD54">
            <v>1.0949812071037188E-3</v>
          </cell>
          <cell r="AE54">
            <v>1.5476558427262126E-3</v>
          </cell>
          <cell r="AF54">
            <v>7.7469062479167811E-4</v>
          </cell>
          <cell r="AH54">
            <v>4.2199975457761713E-3</v>
          </cell>
          <cell r="AI54">
            <v>1.3811627750140206E-3</v>
          </cell>
          <cell r="AJ54">
            <v>0.21811773021827568</v>
          </cell>
          <cell r="AK54">
            <v>0.21326119353678322</v>
          </cell>
          <cell r="AL54">
            <v>0.62985564333053012</v>
          </cell>
          <cell r="AM54">
            <v>0.53063167480751716</v>
          </cell>
          <cell r="AN54">
            <v>0.3668318973794375</v>
          </cell>
          <cell r="AO54">
            <v>0.2879340441971443</v>
          </cell>
          <cell r="AP54">
            <v>0.1051804668873669</v>
          </cell>
          <cell r="AQ54">
            <v>6.2541881006638891E-2</v>
          </cell>
          <cell r="AR54">
            <v>4.2638585880728011E-2</v>
          </cell>
          <cell r="AS54">
            <v>1.6398252676524574</v>
          </cell>
          <cell r="AT54">
            <v>2.2245799538830749E-3</v>
          </cell>
          <cell r="AU54">
            <v>0</v>
          </cell>
          <cell r="AV54">
            <v>1.2862611788462227E-3</v>
          </cell>
          <cell r="AW54">
            <v>3502266</v>
          </cell>
          <cell r="AX54">
            <v>3276224</v>
          </cell>
          <cell r="AY54">
            <v>3050235</v>
          </cell>
          <cell r="AZ54">
            <v>3154922</v>
          </cell>
          <cell r="BA54">
            <v>2926860</v>
          </cell>
          <cell r="BB54">
            <v>1039897</v>
          </cell>
          <cell r="BC54">
            <v>1039897</v>
          </cell>
          <cell r="BD54">
            <v>1044404</v>
          </cell>
          <cell r="BE54">
            <v>1047649</v>
          </cell>
          <cell r="BF54">
            <v>1035502</v>
          </cell>
          <cell r="BH54">
            <v>289105</v>
          </cell>
          <cell r="BI54">
            <v>169897</v>
          </cell>
          <cell r="BK54">
            <v>459002</v>
          </cell>
          <cell r="BL54">
            <v>243561</v>
          </cell>
          <cell r="BM54">
            <v>412528</v>
          </cell>
          <cell r="BN54">
            <v>1020189</v>
          </cell>
          <cell r="BO54">
            <v>1432717</v>
          </cell>
          <cell r="BP54">
            <v>4395</v>
          </cell>
          <cell r="BQ54">
            <v>2914163</v>
          </cell>
        </row>
        <row r="55">
          <cell r="B55" t="str">
            <v>Total - Tier 3</v>
          </cell>
          <cell r="C55">
            <v>270.57560600000005</v>
          </cell>
          <cell r="D55">
            <v>156.20445100000001</v>
          </cell>
          <cell r="E55">
            <v>204.07414800000001</v>
          </cell>
          <cell r="F55">
            <v>35.944858999999994</v>
          </cell>
          <cell r="G55">
            <v>39.169395999999999</v>
          </cell>
          <cell r="H55">
            <v>40.717733000000003</v>
          </cell>
          <cell r="I55">
            <v>200.48106300000001</v>
          </cell>
          <cell r="J55">
            <v>4474.8539999999994</v>
          </cell>
          <cell r="L55">
            <v>8.4918763105985048E-2</v>
          </cell>
          <cell r="M55">
            <v>9.2717931837534628E-2</v>
          </cell>
          <cell r="N55">
            <v>9.4451728272467353E-2</v>
          </cell>
          <cell r="O55">
            <v>9.5504830541178823E-2</v>
          </cell>
          <cell r="P55">
            <v>9.4858241780257382E-2</v>
          </cell>
          <cell r="Q55">
            <v>5014608512</v>
          </cell>
          <cell r="R55">
            <v>3129096048</v>
          </cell>
          <cell r="S55">
            <v>0</v>
          </cell>
          <cell r="T55">
            <v>3660514144</v>
          </cell>
          <cell r="U55">
            <v>0</v>
          </cell>
          <cell r="V55">
            <v>644997520</v>
          </cell>
          <cell r="W55">
            <v>830723216</v>
          </cell>
          <cell r="X55">
            <v>4220514144</v>
          </cell>
          <cell r="Y55">
            <v>216858144</v>
          </cell>
          <cell r="Z55">
            <v>333348816</v>
          </cell>
          <cell r="AA55">
            <v>333348.81599999999</v>
          </cell>
          <cell r="AB55">
            <v>75732048</v>
          </cell>
          <cell r="AD55">
            <v>8.4595288784661202E-2</v>
          </cell>
          <cell r="AE55">
            <v>8.2957175439393877E-2</v>
          </cell>
          <cell r="AF55">
            <v>8.8961075864376682E-2</v>
          </cell>
          <cell r="AH55">
            <v>8.9063505652461503E-2</v>
          </cell>
          <cell r="AI55">
            <v>1.3167499652469989E-2</v>
          </cell>
          <cell r="AJ55">
            <v>0.19537703668301079</v>
          </cell>
          <cell r="AK55">
            <v>0.17929303876446423</v>
          </cell>
          <cell r="AL55">
            <v>0.28041826386240798</v>
          </cell>
          <cell r="AM55">
            <v>0.66842081524224639</v>
          </cell>
          <cell r="AN55">
            <v>0.10158871158334402</v>
          </cell>
          <cell r="AO55">
            <v>0.39431946170665905</v>
          </cell>
          <cell r="AP55">
            <v>0.1591594284416987</v>
          </cell>
          <cell r="AQ55">
            <v>6.7526601824299606E-2</v>
          </cell>
          <cell r="AR55">
            <v>9.1632826617399091E-2</v>
          </cell>
          <cell r="AS55">
            <v>0.76542988188783223</v>
          </cell>
          <cell r="AT55">
            <v>0.10674492598855811</v>
          </cell>
          <cell r="AU55">
            <v>1.0969775338862824E-2</v>
          </cell>
          <cell r="AV55">
            <v>7.1398915712559213E-2</v>
          </cell>
          <cell r="AW55">
            <v>270575606</v>
          </cell>
          <cell r="AX55">
            <v>258101093</v>
          </cell>
          <cell r="AY55">
            <v>277120495</v>
          </cell>
          <cell r="AZ55">
            <v>266745692</v>
          </cell>
          <cell r="BA55">
            <v>257140840</v>
          </cell>
          <cell r="BB55">
            <v>40717733</v>
          </cell>
          <cell r="BC55">
            <v>40717733</v>
          </cell>
          <cell r="BD55">
            <v>37909018</v>
          </cell>
          <cell r="BE55">
            <v>36089431</v>
          </cell>
          <cell r="BF55">
            <v>41151767</v>
          </cell>
          <cell r="BG55">
            <v>0</v>
          </cell>
          <cell r="BH55">
            <v>5924946</v>
          </cell>
          <cell r="BI55">
            <v>15204013</v>
          </cell>
          <cell r="BJ55">
            <v>0</v>
          </cell>
          <cell r="BK55">
            <v>21128959</v>
          </cell>
          <cell r="BL55">
            <v>14123036</v>
          </cell>
          <cell r="BM55">
            <v>6413151</v>
          </cell>
          <cell r="BN55">
            <v>9850695</v>
          </cell>
          <cell r="BO55">
            <v>16263846</v>
          </cell>
          <cell r="BP55">
            <v>3501722</v>
          </cell>
          <cell r="BQ55">
            <v>156204451</v>
          </cell>
        </row>
        <row r="57">
          <cell r="B57" t="str">
            <v xml:space="preserve">TOTAL/Average </v>
          </cell>
          <cell r="C57">
            <v>3198.4713320000005</v>
          </cell>
          <cell r="D57">
            <v>1882.952863</v>
          </cell>
          <cell r="E57">
            <v>2293.971223</v>
          </cell>
          <cell r="F57">
            <v>431.69367399999999</v>
          </cell>
          <cell r="G57">
            <v>517.47035800000003</v>
          </cell>
          <cell r="H57">
            <v>501.450379</v>
          </cell>
          <cell r="I57">
            <v>2651.4353610000003</v>
          </cell>
          <cell r="J57">
            <v>140909.37400000001</v>
          </cell>
          <cell r="L57">
            <v>0.99999999999999978</v>
          </cell>
          <cell r="M57">
            <v>0.99999999999999978</v>
          </cell>
          <cell r="N57">
            <v>1</v>
          </cell>
          <cell r="O57">
            <v>1</v>
          </cell>
          <cell r="P57">
            <v>1</v>
          </cell>
          <cell r="Q57">
            <v>7208499736</v>
          </cell>
          <cell r="R57">
            <v>4498075569</v>
          </cell>
          <cell r="S57">
            <v>0</v>
          </cell>
          <cell r="T57">
            <v>5261989082</v>
          </cell>
          <cell r="U57">
            <v>0</v>
          </cell>
          <cell r="V57">
            <v>927183935</v>
          </cell>
          <cell r="W57">
            <v>1194164623</v>
          </cell>
          <cell r="X57">
            <v>6066989082</v>
          </cell>
          <cell r="Y57">
            <v>311733582</v>
          </cell>
          <cell r="Z57">
            <v>479188923</v>
          </cell>
          <cell r="AA57">
            <v>479188.92299999995</v>
          </cell>
          <cell r="AB57">
            <v>108864819</v>
          </cell>
          <cell r="AD57">
            <v>0.99999999999999978</v>
          </cell>
          <cell r="AE57">
            <v>1</v>
          </cell>
          <cell r="AF57">
            <v>1</v>
          </cell>
          <cell r="AH57">
            <v>0.21525417543464492</v>
          </cell>
          <cell r="AI57">
            <v>3.4808047273876964E-2</v>
          </cell>
          <cell r="AJ57">
            <v>0.1951661223243375</v>
          </cell>
          <cell r="AK57">
            <v>0.16281508512324616</v>
          </cell>
          <cell r="AL57">
            <v>0.32327083193162737</v>
          </cell>
          <cell r="AM57">
            <v>0.49990837235742236</v>
          </cell>
          <cell r="AN57">
            <v>4.96946196718678E-2</v>
          </cell>
          <cell r="AO57">
            <v>0.46360656629040015</v>
          </cell>
          <cell r="AP57">
            <v>0.14464491350801445</v>
          </cell>
          <cell r="AQ57">
            <v>4.2013676895748982E-2</v>
          </cell>
          <cell r="AR57">
            <v>0.10263123661226548</v>
          </cell>
          <cell r="AS57">
            <v>0.82082671487810555</v>
          </cell>
          <cell r="AT57">
            <v>1</v>
          </cell>
          <cell r="AU57">
            <v>1</v>
          </cell>
          <cell r="AV57">
            <v>1</v>
          </cell>
          <cell r="AW57">
            <v>3198471332</v>
          </cell>
          <cell r="AX57">
            <v>3038703206</v>
          </cell>
          <cell r="AY57">
            <v>2926333770</v>
          </cell>
          <cell r="AZ57">
            <v>2786423941</v>
          </cell>
          <cell r="BA57">
            <v>2703394207</v>
          </cell>
          <cell r="BB57">
            <v>501450379</v>
          </cell>
          <cell r="BC57">
            <v>501023907</v>
          </cell>
          <cell r="BD57">
            <v>484768054</v>
          </cell>
          <cell r="BE57">
            <v>450120899</v>
          </cell>
          <cell r="BF57">
            <v>432178160</v>
          </cell>
          <cell r="BG57">
            <v>0</v>
          </cell>
          <cell r="BH57">
            <v>101552625</v>
          </cell>
          <cell r="BI57">
            <v>213528160</v>
          </cell>
          <cell r="BJ57">
            <v>0</v>
          </cell>
          <cell r="BK57">
            <v>314141008</v>
          </cell>
          <cell r="BL57">
            <v>157041720</v>
          </cell>
          <cell r="BM57">
            <v>41575974</v>
          </cell>
          <cell r="BN57">
            <v>48103459</v>
          </cell>
          <cell r="BO57">
            <v>89679433</v>
          </cell>
          <cell r="BP57">
            <v>102010736</v>
          </cell>
          <cell r="BQ57">
            <v>1882952863</v>
          </cell>
        </row>
        <row r="59">
          <cell r="BB59" t="e">
            <v>#N/A</v>
          </cell>
        </row>
        <row r="60">
          <cell r="B60" t="str">
            <v>- Dec 2014 (Ranking out of 16 banks)</v>
          </cell>
          <cell r="C60">
            <v>2</v>
          </cell>
          <cell r="D60">
            <v>2</v>
          </cell>
          <cell r="E60">
            <v>3</v>
          </cell>
          <cell r="F60">
            <v>1</v>
          </cell>
          <cell r="G60">
            <v>2</v>
          </cell>
          <cell r="H60">
            <v>1</v>
          </cell>
          <cell r="I60">
            <v>1</v>
          </cell>
          <cell r="J60">
            <v>2</v>
          </cell>
          <cell r="L60">
            <v>2</v>
          </cell>
          <cell r="AD60">
            <v>2</v>
          </cell>
          <cell r="AE60">
            <v>2</v>
          </cell>
          <cell r="AF60">
            <v>3</v>
          </cell>
          <cell r="AH60">
            <v>9</v>
          </cell>
          <cell r="AI60">
            <v>5</v>
          </cell>
          <cell r="AJ60">
            <v>8</v>
          </cell>
          <cell r="AK60">
            <v>7</v>
          </cell>
          <cell r="AL60">
            <v>13</v>
          </cell>
          <cell r="AM60">
            <v>5</v>
          </cell>
          <cell r="AN60">
            <v>2</v>
          </cell>
          <cell r="AP60">
            <v>7</v>
          </cell>
          <cell r="AQ60">
            <v>8</v>
          </cell>
          <cell r="AR60">
            <v>5</v>
          </cell>
          <cell r="AS60">
            <v>4</v>
          </cell>
          <cell r="AT60">
            <v>4</v>
          </cell>
          <cell r="AU60">
            <v>2</v>
          </cell>
          <cell r="AV60">
            <v>4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 t="e">
            <v>#N/A</v>
          </cell>
          <cell r="BC60">
            <v>5</v>
          </cell>
          <cell r="BD60">
            <v>5</v>
          </cell>
          <cell r="BE60">
            <v>5</v>
          </cell>
          <cell r="BF60">
            <v>5</v>
          </cell>
          <cell r="BG60" t="e">
            <v>#N/A</v>
          </cell>
          <cell r="BH60">
            <v>1</v>
          </cell>
          <cell r="BI60">
            <v>6</v>
          </cell>
          <cell r="BJ60" t="e">
            <v>#N/A</v>
          </cell>
          <cell r="BK60">
            <v>3</v>
          </cell>
          <cell r="BL60">
            <v>2</v>
          </cell>
          <cell r="BM60">
            <v>1</v>
          </cell>
          <cell r="BN60">
            <v>10</v>
          </cell>
          <cell r="BO60">
            <v>4</v>
          </cell>
          <cell r="BP60">
            <v>4</v>
          </cell>
          <cell r="BQ60">
            <v>4</v>
          </cell>
        </row>
        <row r="61">
          <cell r="B61" t="str">
            <v>- Sep 2014 (Ranking out of 15 banks)</v>
          </cell>
          <cell r="C61">
            <v>2</v>
          </cell>
          <cell r="D61">
            <v>3</v>
          </cell>
          <cell r="E61">
            <v>2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J61">
            <v>2</v>
          </cell>
          <cell r="M61">
            <v>1</v>
          </cell>
          <cell r="AD61">
            <v>2</v>
          </cell>
          <cell r="AE61">
            <v>3</v>
          </cell>
          <cell r="AF61">
            <v>2</v>
          </cell>
          <cell r="AH61">
            <v>9</v>
          </cell>
          <cell r="AI61">
            <v>5</v>
          </cell>
          <cell r="AJ61">
            <v>4</v>
          </cell>
          <cell r="AK61">
            <v>4</v>
          </cell>
          <cell r="AL61">
            <v>11</v>
          </cell>
          <cell r="AM61">
            <v>6</v>
          </cell>
          <cell r="AN61">
            <v>4</v>
          </cell>
          <cell r="AP61">
            <v>5</v>
          </cell>
          <cell r="AQ61">
            <v>7</v>
          </cell>
          <cell r="AR61">
            <v>5</v>
          </cell>
          <cell r="AS61">
            <v>5</v>
          </cell>
          <cell r="AT61">
            <v>4</v>
          </cell>
          <cell r="AU61">
            <v>1</v>
          </cell>
          <cell r="AV61">
            <v>1</v>
          </cell>
          <cell r="AW61">
            <v>2</v>
          </cell>
          <cell r="AX61">
            <v>3</v>
          </cell>
          <cell r="AY61">
            <v>3</v>
          </cell>
          <cell r="AZ61">
            <v>2</v>
          </cell>
          <cell r="BA61">
            <v>1</v>
          </cell>
          <cell r="BB61">
            <v>1</v>
          </cell>
          <cell r="BC61">
            <v>1</v>
          </cell>
          <cell r="BD61">
            <v>2</v>
          </cell>
          <cell r="BE61" t="e">
            <v>#N/A</v>
          </cell>
          <cell r="BF61">
            <v>8</v>
          </cell>
          <cell r="BG61">
            <v>1</v>
          </cell>
          <cell r="BH61" t="e">
            <v>#N/A</v>
          </cell>
          <cell r="BI61">
            <v>1</v>
          </cell>
          <cell r="BJ61">
            <v>5</v>
          </cell>
          <cell r="BK61">
            <v>5</v>
          </cell>
          <cell r="BL61">
            <v>14</v>
          </cell>
          <cell r="BM61">
            <v>9</v>
          </cell>
          <cell r="BN61">
            <v>2</v>
          </cell>
          <cell r="BO61">
            <v>3</v>
          </cell>
          <cell r="BP61">
            <v>3</v>
          </cell>
          <cell r="BQ61">
            <v>2</v>
          </cell>
        </row>
        <row r="62">
          <cell r="B62" t="str">
            <v>- June 2014 (Ranking out of 15 banks)</v>
          </cell>
          <cell r="C62">
            <v>3</v>
          </cell>
          <cell r="D62">
            <v>3</v>
          </cell>
          <cell r="E62">
            <v>4</v>
          </cell>
          <cell r="F62">
            <v>1</v>
          </cell>
          <cell r="G62">
            <v>2</v>
          </cell>
          <cell r="I62">
            <v>2</v>
          </cell>
          <cell r="J62">
            <v>2</v>
          </cell>
          <cell r="N62">
            <v>2</v>
          </cell>
          <cell r="AD62">
            <v>3</v>
          </cell>
          <cell r="AE62">
            <v>3</v>
          </cell>
          <cell r="AF62">
            <v>4</v>
          </cell>
          <cell r="AH62">
            <v>8</v>
          </cell>
          <cell r="AI62">
            <v>3</v>
          </cell>
          <cell r="AJ62">
            <v>6</v>
          </cell>
          <cell r="AK62">
            <v>7</v>
          </cell>
          <cell r="AL62">
            <v>11</v>
          </cell>
          <cell r="AM62">
            <v>5</v>
          </cell>
          <cell r="AN62">
            <v>4</v>
          </cell>
          <cell r="AP62">
            <v>5</v>
          </cell>
          <cell r="AQ62">
            <v>9</v>
          </cell>
          <cell r="AR62">
            <v>5</v>
          </cell>
          <cell r="AS62">
            <v>5</v>
          </cell>
          <cell r="AT62">
            <v>4</v>
          </cell>
          <cell r="AU62">
            <v>3</v>
          </cell>
          <cell r="AV62">
            <v>3</v>
          </cell>
          <cell r="BB62" t="e">
            <v>#N/A</v>
          </cell>
          <cell r="BP62" t="e">
            <v>#N/A</v>
          </cell>
        </row>
        <row r="63">
          <cell r="B63" t="str">
            <v>- Mar 2014 (Ranking out of 15 banks)</v>
          </cell>
          <cell r="C63">
            <v>3</v>
          </cell>
          <cell r="D63">
            <v>2</v>
          </cell>
          <cell r="E63">
            <v>2</v>
          </cell>
          <cell r="F63">
            <v>2</v>
          </cell>
          <cell r="G63">
            <v>2</v>
          </cell>
          <cell r="I63">
            <v>2</v>
          </cell>
          <cell r="J63">
            <v>1</v>
          </cell>
          <cell r="O63">
            <v>1</v>
          </cell>
          <cell r="AD63">
            <v>3</v>
          </cell>
          <cell r="AE63">
            <v>2</v>
          </cell>
          <cell r="AF63">
            <v>2</v>
          </cell>
          <cell r="AH63">
            <v>6</v>
          </cell>
          <cell r="AI63">
            <v>7</v>
          </cell>
          <cell r="AJ63">
            <v>7</v>
          </cell>
          <cell r="AK63">
            <v>12</v>
          </cell>
          <cell r="AL63">
            <v>7</v>
          </cell>
          <cell r="AM63">
            <v>4</v>
          </cell>
          <cell r="AN63">
            <v>5</v>
          </cell>
          <cell r="AP63">
            <v>7</v>
          </cell>
          <cell r="AQ63">
            <v>5</v>
          </cell>
          <cell r="AR63">
            <v>11</v>
          </cell>
          <cell r="AS63">
            <v>6</v>
          </cell>
          <cell r="AT63">
            <v>2</v>
          </cell>
          <cell r="AU63">
            <v>5</v>
          </cell>
          <cell r="AV63">
            <v>3</v>
          </cell>
          <cell r="BB63" t="e">
            <v>#N/A</v>
          </cell>
          <cell r="BO63" t="e">
            <v>#N/A</v>
          </cell>
        </row>
        <row r="64">
          <cell r="B64" t="str">
            <v>- Dec 2013 (Ranking out of 15 banks)</v>
          </cell>
          <cell r="C64">
            <v>4</v>
          </cell>
          <cell r="D64">
            <v>3</v>
          </cell>
          <cell r="E64">
            <v>5</v>
          </cell>
          <cell r="F64">
            <v>3</v>
          </cell>
          <cell r="G64">
            <v>1</v>
          </cell>
          <cell r="I64">
            <v>1</v>
          </cell>
          <cell r="J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3</v>
          </cell>
          <cell r="AF64">
            <v>5</v>
          </cell>
          <cell r="AH64">
            <v>7</v>
          </cell>
          <cell r="AI64">
            <v>3</v>
          </cell>
          <cell r="AJ64">
            <v>8</v>
          </cell>
          <cell r="AK64">
            <v>9</v>
          </cell>
          <cell r="AL64">
            <v>9</v>
          </cell>
          <cell r="AM64">
            <v>3</v>
          </cell>
          <cell r="AN64">
            <v>2</v>
          </cell>
          <cell r="AP64">
            <v>8</v>
          </cell>
          <cell r="AQ64">
            <v>7</v>
          </cell>
          <cell r="AR64">
            <v>8</v>
          </cell>
          <cell r="AS64">
            <v>12</v>
          </cell>
          <cell r="AT64">
            <v>2</v>
          </cell>
          <cell r="AU64">
            <v>6</v>
          </cell>
          <cell r="AV64">
            <v>3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</row>
        <row r="65">
          <cell r="BB65" t="e">
            <v>#N/A</v>
          </cell>
        </row>
        <row r="66">
          <cell r="B66" t="str">
            <v>- Dec 2014 (Ranking out of 43 banks)</v>
          </cell>
          <cell r="C66">
            <v>8</v>
          </cell>
          <cell r="D66">
            <v>7</v>
          </cell>
          <cell r="E66">
            <v>8</v>
          </cell>
          <cell r="F66">
            <v>7</v>
          </cell>
          <cell r="G66">
            <v>8</v>
          </cell>
          <cell r="H66">
            <v>7</v>
          </cell>
          <cell r="I66">
            <v>7</v>
          </cell>
          <cell r="J66">
            <v>8</v>
          </cell>
          <cell r="L66">
            <v>8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D66">
            <v>8</v>
          </cell>
          <cell r="AE66">
            <v>7</v>
          </cell>
          <cell r="AF66">
            <v>8</v>
          </cell>
          <cell r="AH66">
            <v>18</v>
          </cell>
          <cell r="AI66">
            <v>13</v>
          </cell>
          <cell r="AJ66">
            <v>25</v>
          </cell>
          <cell r="AK66">
            <v>23</v>
          </cell>
          <cell r="AL66">
            <v>35</v>
          </cell>
          <cell r="AM66">
            <v>7</v>
          </cell>
          <cell r="AN66">
            <v>3</v>
          </cell>
          <cell r="AP66">
            <v>23</v>
          </cell>
          <cell r="AQ66">
            <v>19</v>
          </cell>
          <cell r="AR66">
            <v>19</v>
          </cell>
          <cell r="AS66">
            <v>7</v>
          </cell>
          <cell r="AT66">
            <v>10</v>
          </cell>
          <cell r="AU66">
            <v>5</v>
          </cell>
          <cell r="AV66">
            <v>8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 t="e">
            <v>#REF!</v>
          </cell>
          <cell r="BC66" t="e">
            <v>#REF!</v>
          </cell>
          <cell r="BD66" t="e">
            <v>#REF!</v>
          </cell>
          <cell r="BE66" t="e">
            <v>#REF!</v>
          </cell>
          <cell r="BF66" t="e">
            <v>#REF!</v>
          </cell>
          <cell r="BG66" t="e">
            <v>#REF!</v>
          </cell>
          <cell r="BH66" t="e">
            <v>#REF!</v>
          </cell>
          <cell r="BI66" t="e">
            <v>#REF!</v>
          </cell>
          <cell r="BJ66" t="e">
            <v>#REF!</v>
          </cell>
          <cell r="BK66" t="e">
            <v>#REF!</v>
          </cell>
          <cell r="BL66" t="e">
            <v>#REF!</v>
          </cell>
          <cell r="BM66" t="e">
            <v>#REF!</v>
          </cell>
          <cell r="BN66" t="e">
            <v>#REF!</v>
          </cell>
          <cell r="BO66" t="e">
            <v>#REF!</v>
          </cell>
          <cell r="BP66" t="e">
            <v>#REF!</v>
          </cell>
          <cell r="BQ66" t="e">
            <v>#REF!</v>
          </cell>
        </row>
        <row r="67">
          <cell r="B67" t="str">
            <v>- Sep 2014 (Ranking out of 43 banks)</v>
          </cell>
          <cell r="C67">
            <v>8</v>
          </cell>
          <cell r="D67">
            <v>9</v>
          </cell>
          <cell r="E67">
            <v>8</v>
          </cell>
          <cell r="F67">
            <v>7</v>
          </cell>
          <cell r="G67">
            <v>7</v>
          </cell>
          <cell r="H67">
            <v>7</v>
          </cell>
          <cell r="I67">
            <v>8</v>
          </cell>
          <cell r="J67">
            <v>8</v>
          </cell>
          <cell r="K67">
            <v>0</v>
          </cell>
          <cell r="M67">
            <v>7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8</v>
          </cell>
          <cell r="AE67">
            <v>9</v>
          </cell>
          <cell r="AF67">
            <v>8</v>
          </cell>
          <cell r="AH67">
            <v>17</v>
          </cell>
          <cell r="AI67">
            <v>9</v>
          </cell>
          <cell r="AJ67">
            <v>18</v>
          </cell>
          <cell r="AK67">
            <v>19</v>
          </cell>
          <cell r="AL67">
            <v>30</v>
          </cell>
          <cell r="AM67">
            <v>9</v>
          </cell>
          <cell r="AN67">
            <v>5</v>
          </cell>
          <cell r="AP67">
            <v>18</v>
          </cell>
          <cell r="AQ67">
            <v>18</v>
          </cell>
          <cell r="AR67">
            <v>18</v>
          </cell>
          <cell r="AS67">
            <v>11</v>
          </cell>
          <cell r="AT67">
            <v>9</v>
          </cell>
          <cell r="AU67">
            <v>4</v>
          </cell>
          <cell r="AV67">
            <v>4</v>
          </cell>
          <cell r="AW67">
            <v>8</v>
          </cell>
          <cell r="AX67">
            <v>9</v>
          </cell>
          <cell r="AY67">
            <v>9</v>
          </cell>
          <cell r="AZ67">
            <v>8</v>
          </cell>
          <cell r="BA67">
            <v>7</v>
          </cell>
          <cell r="BB67">
            <v>7</v>
          </cell>
          <cell r="BC67">
            <v>7</v>
          </cell>
          <cell r="BD67">
            <v>8</v>
          </cell>
          <cell r="BE67" t="e">
            <v>#N/A</v>
          </cell>
          <cell r="BF67">
            <v>14</v>
          </cell>
          <cell r="BG67">
            <v>6</v>
          </cell>
          <cell r="BH67" t="e">
            <v>#N/A</v>
          </cell>
          <cell r="BI67">
            <v>7</v>
          </cell>
          <cell r="BJ67">
            <v>11</v>
          </cell>
          <cell r="BK67">
            <v>10</v>
          </cell>
          <cell r="BL67">
            <v>40</v>
          </cell>
          <cell r="BM67">
            <v>18</v>
          </cell>
          <cell r="BN67">
            <v>8</v>
          </cell>
          <cell r="BO67">
            <v>9</v>
          </cell>
          <cell r="BP67">
            <v>8</v>
          </cell>
          <cell r="BQ67">
            <v>7</v>
          </cell>
        </row>
        <row r="68">
          <cell r="B68" t="str">
            <v>- June 2014 (Ranking out of 43 banks)</v>
          </cell>
          <cell r="C68">
            <v>9</v>
          </cell>
          <cell r="D68">
            <v>8</v>
          </cell>
          <cell r="E68">
            <v>10</v>
          </cell>
          <cell r="F68">
            <v>7</v>
          </cell>
          <cell r="G68">
            <v>8</v>
          </cell>
          <cell r="I68">
            <v>8</v>
          </cell>
          <cell r="J68">
            <v>8</v>
          </cell>
          <cell r="N68">
            <v>8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9</v>
          </cell>
          <cell r="AE68">
            <v>8</v>
          </cell>
          <cell r="AF68">
            <v>10</v>
          </cell>
          <cell r="AH68">
            <v>14</v>
          </cell>
          <cell r="AI68">
            <v>9</v>
          </cell>
          <cell r="AJ68">
            <v>27</v>
          </cell>
          <cell r="AK68">
            <v>28</v>
          </cell>
          <cell r="AL68">
            <v>30</v>
          </cell>
          <cell r="AM68">
            <v>7</v>
          </cell>
          <cell r="AN68">
            <v>5</v>
          </cell>
          <cell r="AP68">
            <v>18</v>
          </cell>
          <cell r="AQ68">
            <v>19</v>
          </cell>
          <cell r="AR68">
            <v>19</v>
          </cell>
          <cell r="AS68">
            <v>7</v>
          </cell>
          <cell r="AT68">
            <v>12</v>
          </cell>
          <cell r="AU68">
            <v>5</v>
          </cell>
          <cell r="AV68">
            <v>6</v>
          </cell>
          <cell r="AW68">
            <v>9</v>
          </cell>
          <cell r="AX68">
            <v>9</v>
          </cell>
          <cell r="AY68">
            <v>9</v>
          </cell>
          <cell r="AZ68">
            <v>8</v>
          </cell>
          <cell r="BA68" t="e">
            <v>#N/A</v>
          </cell>
          <cell r="BB68">
            <v>7</v>
          </cell>
          <cell r="BC68">
            <v>7</v>
          </cell>
          <cell r="BD68">
            <v>7</v>
          </cell>
          <cell r="BE68">
            <v>8</v>
          </cell>
          <cell r="BF68" t="e">
            <v>#N/A</v>
          </cell>
          <cell r="BG68">
            <v>13</v>
          </cell>
          <cell r="BH68">
            <v>7</v>
          </cell>
          <cell r="BI68" t="e">
            <v>#N/A</v>
          </cell>
          <cell r="BJ68">
            <v>7</v>
          </cell>
          <cell r="BK68">
            <v>11</v>
          </cell>
          <cell r="BL68">
            <v>10</v>
          </cell>
          <cell r="BM68">
            <v>40</v>
          </cell>
          <cell r="BN68">
            <v>18</v>
          </cell>
          <cell r="BO68">
            <v>8</v>
          </cell>
          <cell r="BP68" t="e">
            <v>#N/A</v>
          </cell>
          <cell r="BQ68">
            <v>8</v>
          </cell>
        </row>
        <row r="69">
          <cell r="B69" t="str">
            <v>- Mar 2014 (Ranking out of 43 banks)</v>
          </cell>
          <cell r="C69">
            <v>9</v>
          </cell>
          <cell r="D69">
            <v>7</v>
          </cell>
          <cell r="E69">
            <v>8</v>
          </cell>
          <cell r="F69">
            <v>8</v>
          </cell>
          <cell r="G69">
            <v>8</v>
          </cell>
          <cell r="I69">
            <v>8</v>
          </cell>
          <cell r="J69">
            <v>7</v>
          </cell>
          <cell r="O69">
            <v>7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9</v>
          </cell>
          <cell r="AE69">
            <v>7</v>
          </cell>
          <cell r="AF69">
            <v>8</v>
          </cell>
          <cell r="AH69">
            <v>15</v>
          </cell>
          <cell r="AI69">
            <v>26</v>
          </cell>
          <cell r="AJ69">
            <v>29</v>
          </cell>
          <cell r="AK69">
            <v>35</v>
          </cell>
          <cell r="AL69">
            <v>9</v>
          </cell>
          <cell r="AM69">
            <v>5</v>
          </cell>
          <cell r="AN69">
            <v>17</v>
          </cell>
          <cell r="AP69">
            <v>20</v>
          </cell>
          <cell r="AQ69">
            <v>20</v>
          </cell>
          <cell r="AR69">
            <v>35</v>
          </cell>
          <cell r="AS69">
            <v>12</v>
          </cell>
          <cell r="AT69">
            <v>5</v>
          </cell>
          <cell r="AU69">
            <v>9</v>
          </cell>
          <cell r="AV69">
            <v>6</v>
          </cell>
        </row>
        <row r="70">
          <cell r="B70" t="str">
            <v>- Dec 2013 (Ranking out of 43 banks)</v>
          </cell>
          <cell r="C70">
            <v>8</v>
          </cell>
          <cell r="D70">
            <v>7</v>
          </cell>
          <cell r="E70">
            <v>8</v>
          </cell>
          <cell r="F70">
            <v>8</v>
          </cell>
          <cell r="G70">
            <v>8</v>
          </cell>
          <cell r="I70">
            <v>9</v>
          </cell>
          <cell r="J70">
            <v>8</v>
          </cell>
          <cell r="P70">
            <v>7</v>
          </cell>
          <cell r="AD70">
            <v>8</v>
          </cell>
          <cell r="AE70">
            <v>7</v>
          </cell>
          <cell r="AF70">
            <v>8</v>
          </cell>
          <cell r="AH70">
            <v>11</v>
          </cell>
          <cell r="AI70">
            <v>10</v>
          </cell>
          <cell r="AJ70">
            <v>25</v>
          </cell>
          <cell r="AK70">
            <v>29</v>
          </cell>
          <cell r="AL70">
            <v>31</v>
          </cell>
          <cell r="AM70">
            <v>8</v>
          </cell>
          <cell r="AN70">
            <v>5</v>
          </cell>
          <cell r="AP70">
            <v>23</v>
          </cell>
          <cell r="AQ70">
            <v>19</v>
          </cell>
          <cell r="AR70">
            <v>23</v>
          </cell>
          <cell r="AS70">
            <v>32</v>
          </cell>
          <cell r="AT70">
            <v>12</v>
          </cell>
          <cell r="AU70">
            <v>6</v>
          </cell>
          <cell r="AV70">
            <v>9</v>
          </cell>
        </row>
        <row r="72">
          <cell r="B72" t="str">
            <v>*- Co-operative Bank of Kenya incurred a one off cost of KShs 1.3 billion, on account of early retirement cost. This impact has been factored in the analysis, and thus has negatively impacting on the profitability indicators.</v>
          </cell>
        </row>
        <row r="73">
          <cell r="B73" t="str">
            <v>**- Equity Bank's profitability benefited from a one off gain of KShs 1.7 billion (on disposal of its share in an associate). This has had a favourable impact on the profitability indicators.</v>
          </cell>
        </row>
        <row r="74">
          <cell r="B74" t="str">
            <v>***- CBA's profitability includes a one-off gain of KShs 586 million</v>
          </cell>
        </row>
        <row r="75">
          <cell r="B75" t="str">
            <v>***- National Bank of Kenya's profitability includes a one-off expense of KShs 1.1 billion,  thus has negatively impacting on the profitability indicators.</v>
          </cell>
        </row>
        <row r="76">
          <cell r="B76" t="str">
            <v>****- Housing Finance Company of Kenya's profitability includes a one-off expense of KShs 18 million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Mar 2015 (Final)"/>
      <sheetName val="Mar 2015 (Final) (3)"/>
      <sheetName val="Mar 2015 (Final) (2)"/>
      <sheetName val="Dec 2014 (Final) (2)"/>
    </sheetNames>
    <sheetDataSet>
      <sheetData sheetId="0"/>
      <sheetData sheetId="1">
        <row r="1">
          <cell r="B1" t="str">
            <v>DIAMOND TRUST BANK KENYA LIMITED</v>
          </cell>
          <cell r="AO1" t="str">
            <v>Figures in KShs billions, except where otherwise indicated</v>
          </cell>
        </row>
        <row r="2">
          <cell r="B2" t="str">
            <v>Kenya Banking Industry analysis as at 31 March 2015</v>
          </cell>
          <cell r="BR2">
            <v>0.50961576510624829</v>
          </cell>
        </row>
        <row r="3">
          <cell r="L3" t="str">
            <v xml:space="preserve">Weighted market share index </v>
          </cell>
          <cell r="AE3" t="str">
            <v>Market share on:</v>
          </cell>
          <cell r="AI3" t="str">
            <v>Key ratios as at 31 Mar 2015</v>
          </cell>
          <cell r="AT3" t="str">
            <v>Market share on off balance sheet items:</v>
          </cell>
          <cell r="AZ3" t="str">
            <v>ok</v>
          </cell>
          <cell r="BA3" t="str">
            <v>ok</v>
          </cell>
          <cell r="BB3" t="str">
            <v>ok</v>
          </cell>
          <cell r="BD3" t="str">
            <v>ok</v>
          </cell>
          <cell r="BE3" t="str">
            <v>ok</v>
          </cell>
          <cell r="BJ3" t="str">
            <v>ok</v>
          </cell>
          <cell r="BK3" t="str">
            <v>ok</v>
          </cell>
          <cell r="BN3" t="str">
            <v>ok</v>
          </cell>
          <cell r="BO3" t="str">
            <v>ok</v>
          </cell>
          <cell r="BP3" t="str">
            <v>ok</v>
          </cell>
          <cell r="BQ3" t="str">
            <v>ok</v>
          </cell>
          <cell r="BR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Mar - 15</v>
          </cell>
          <cell r="M4" t="str">
            <v>Dec - 14</v>
          </cell>
          <cell r="N4" t="str">
            <v>Sep - 14</v>
          </cell>
          <cell r="O4" t="str">
            <v>Jun - 14</v>
          </cell>
          <cell r="P4" t="str">
            <v>Mar - 14</v>
          </cell>
          <cell r="Q4" t="str">
            <v>Dec - 13</v>
          </cell>
          <cell r="R4" t="str">
            <v>Assets
Sep 2013</v>
          </cell>
          <cell r="S4" t="str">
            <v>Advances Sep 2013</v>
          </cell>
          <cell r="T4" t="str">
            <v>Advances - Dec 2010</v>
          </cell>
          <cell r="U4" t="str">
            <v>Deposits - Sep 2013</v>
          </cell>
          <cell r="V4" t="str">
            <v>Deposits - Dec 2010</v>
          </cell>
          <cell r="W4" t="str">
            <v>Core Capital</v>
          </cell>
          <cell r="X4" t="str">
            <v>Total Capital</v>
          </cell>
          <cell r="Y4" t="str">
            <v>Total Risk Weighted Assets</v>
          </cell>
          <cell r="Z4" t="str">
            <v>PBT</v>
          </cell>
          <cell r="AA4" t="str">
            <v>Interest income on
 loans and advances</v>
          </cell>
          <cell r="AB4" t="str">
            <v>Interest income on
 loans and advances</v>
          </cell>
          <cell r="AC4" t="str">
            <v>Interest expenses on 
customer deposits</v>
          </cell>
          <cell r="AE4" t="str">
            <v>Assets</v>
          </cell>
          <cell r="AF4" t="str">
            <v xml:space="preserve"> Advances</v>
          </cell>
          <cell r="AG4" t="str">
            <v>Customer Deposits</v>
          </cell>
          <cell r="AI4" t="str">
            <v>Annualised ROE</v>
          </cell>
          <cell r="AJ4" t="str">
            <v>Annualised ROA</v>
          </cell>
          <cell r="AK4" t="str">
            <v>Total capital/ TRWA</v>
          </cell>
          <cell r="AL4" t="str">
            <v>Core capital/ TRWA</v>
          </cell>
          <cell r="AM4" t="str">
            <v>Fee income/Total income</v>
          </cell>
          <cell r="AN4" t="str">
            <v>Cost/Income</v>
          </cell>
          <cell r="AO4" t="str">
            <v>NPA ratio</v>
          </cell>
          <cell r="AP4" t="str">
            <v>Yield on Loans</v>
          </cell>
          <cell r="AQ4" t="str">
            <v>Cost of customer deposits</v>
          </cell>
          <cell r="AR4" t="str">
            <v>Spread</v>
          </cell>
          <cell r="AS4" t="str">
            <v>Advances to Deposits ratio</v>
          </cell>
          <cell r="AT4" t="str">
            <v>Letter of credit, guarantees, acceptances</v>
          </cell>
          <cell r="AU4" t="str">
            <v>Forwards, swaps &amp; options</v>
          </cell>
          <cell r="AV4" t="str">
            <v>Overall off balance sheet items</v>
          </cell>
          <cell r="AW4" t="str">
            <v>Total assets Mar 15</v>
          </cell>
          <cell r="AX4" t="str">
            <v>Total assets Dec 14</v>
          </cell>
          <cell r="AY4" t="str">
            <v>Total assets Sep 14</v>
          </cell>
          <cell r="AZ4" t="str">
            <v>Total assets June 14</v>
          </cell>
          <cell r="BA4" t="str">
            <v>Total assets Mar 14</v>
          </cell>
          <cell r="BB4" t="str">
            <v>Total assets Dec 13</v>
          </cell>
          <cell r="BC4" t="str">
            <v>Total Equity Mar 15</v>
          </cell>
          <cell r="BD4" t="str">
            <v>Total equity Dec 14</v>
          </cell>
          <cell r="BE4" t="str">
            <v>Total equity Sep 14</v>
          </cell>
          <cell r="BF4" t="str">
            <v>Total equity June 14</v>
          </cell>
          <cell r="BG4" t="str">
            <v>Total equity Mar 14</v>
          </cell>
          <cell r="BH4" t="str">
            <v>Total equity Dec 13</v>
          </cell>
          <cell r="BJ4" t="str">
            <v>Fee income</v>
          </cell>
          <cell r="BK4" t="str">
            <v>Net Interest income</v>
          </cell>
          <cell r="BM4" t="str">
            <v>Total operating income</v>
          </cell>
          <cell r="BN4" t="str">
            <v>Total expenses</v>
          </cell>
          <cell r="BO4" t="str">
            <v>Specific Provision Mar 15</v>
          </cell>
          <cell r="BP4" t="str">
            <v>Net non performing loans</v>
          </cell>
          <cell r="BQ4" t="str">
            <v>Total NPA</v>
          </cell>
          <cell r="BR4" t="str">
            <v>Profit after tax</v>
          </cell>
          <cell r="BS4" t="str">
            <v>Advances - Mar 2015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K5" t="str">
            <v>CBK Min = 14.5%</v>
          </cell>
          <cell r="AL5" t="str">
            <v>CBK Min = 10.5%</v>
          </cell>
        </row>
        <row r="6">
          <cell r="B6" t="str">
            <v>Kenya Commercial Bank</v>
          </cell>
          <cell r="C6">
            <v>392.11217599999998</v>
          </cell>
          <cell r="D6">
            <v>262.31108499999999</v>
          </cell>
          <cell r="E6">
            <v>289.07628099999999</v>
          </cell>
          <cell r="F6">
            <v>60.569495000000003</v>
          </cell>
          <cell r="G6">
            <v>64.154071999999999</v>
          </cell>
          <cell r="H6">
            <v>75.829560000000001</v>
          </cell>
          <cell r="I6">
            <v>354.33471600000001</v>
          </cell>
          <cell r="J6">
            <v>5654.2740000000003</v>
          </cell>
          <cell r="L6">
            <v>0.12776260968164574</v>
          </cell>
          <cell r="M6">
            <v>0.12747288756217376</v>
          </cell>
          <cell r="N6">
            <v>0.1249181995617412</v>
          </cell>
          <cell r="O6">
            <v>0.13106153348130317</v>
          </cell>
          <cell r="P6">
            <v>0.13103110285523009</v>
          </cell>
          <cell r="Q6">
            <v>0.12953006295034575</v>
          </cell>
          <cell r="R6">
            <v>313413032</v>
          </cell>
          <cell r="S6">
            <v>195568503</v>
          </cell>
          <cell r="T6">
            <v>0</v>
          </cell>
          <cell r="U6">
            <v>228782134</v>
          </cell>
          <cell r="V6">
            <v>0</v>
          </cell>
          <cell r="W6">
            <v>40312345</v>
          </cell>
          <cell r="X6">
            <v>51920201</v>
          </cell>
          <cell r="Y6">
            <v>263782134</v>
          </cell>
          <cell r="Z6">
            <v>13553634</v>
          </cell>
          <cell r="AA6">
            <v>20834301</v>
          </cell>
          <cell r="AB6">
            <v>20834.300999999999</v>
          </cell>
          <cell r="AC6">
            <v>4733253</v>
          </cell>
          <cell r="AE6">
            <v>0.11773186612372961</v>
          </cell>
          <cell r="AF6">
            <v>0.13583345664803578</v>
          </cell>
          <cell r="AG6">
            <v>0.12221614274444666</v>
          </cell>
          <cell r="AI6">
            <v>0.21394999634418016</v>
          </cell>
          <cell r="AJ6">
            <v>4.1171101931102426E-2</v>
          </cell>
          <cell r="AK6">
            <v>0.18105499998481661</v>
          </cell>
          <cell r="AL6">
            <v>0.17093864153011754</v>
          </cell>
          <cell r="AM6">
            <v>0.28194294473689174</v>
          </cell>
          <cell r="AN6">
            <v>0.23056686599856446</v>
          </cell>
          <cell r="AO6">
            <v>6.4829673827959802E-2</v>
          </cell>
          <cell r="AP6">
            <v>0.137959960248842</v>
          </cell>
          <cell r="AQ6">
            <v>3.3299011418610074E-2</v>
          </cell>
          <cell r="AR6">
            <v>0.10466094883023191</v>
          </cell>
          <cell r="AS6">
            <v>0.90741130366209466</v>
          </cell>
          <cell r="AT6">
            <v>0.16888769007474069</v>
          </cell>
          <cell r="AU6">
            <v>7.7844868813689891E-2</v>
          </cell>
          <cell r="AV6">
            <v>0.11915360700492084</v>
          </cell>
          <cell r="AW6">
            <v>392112176</v>
          </cell>
          <cell r="AX6">
            <v>376969401</v>
          </cell>
          <cell r="AY6">
            <v>354645696</v>
          </cell>
          <cell r="AZ6">
            <v>357832852</v>
          </cell>
          <cell r="BA6">
            <v>344881270</v>
          </cell>
          <cell r="BB6">
            <v>323312454</v>
          </cell>
          <cell r="BC6">
            <v>75829560</v>
          </cell>
          <cell r="BD6">
            <v>72167339</v>
          </cell>
          <cell r="BE6">
            <v>72167339</v>
          </cell>
          <cell r="BF6">
            <v>68163363</v>
          </cell>
          <cell r="BG6">
            <v>65596612</v>
          </cell>
          <cell r="BH6">
            <v>62390636</v>
          </cell>
          <cell r="BJ6">
            <v>3185271</v>
          </cell>
          <cell r="BK6">
            <v>8112302</v>
          </cell>
          <cell r="BM6">
            <v>11297573</v>
          </cell>
          <cell r="BN6">
            <v>2604846</v>
          </cell>
          <cell r="BO6">
            <v>6820479</v>
          </cell>
          <cell r="BP6">
            <v>7991537</v>
          </cell>
          <cell r="BQ6">
            <v>14812016</v>
          </cell>
          <cell r="BR6">
            <v>3957992</v>
          </cell>
          <cell r="BS6">
            <v>262311085</v>
          </cell>
        </row>
        <row r="7">
          <cell r="B7" t="str">
            <v>Co-operative Bank of Kenya</v>
          </cell>
          <cell r="C7">
            <v>304.84678700000001</v>
          </cell>
          <cell r="D7">
            <v>183.13963699999999</v>
          </cell>
          <cell r="E7">
            <v>231.37625199999999</v>
          </cell>
          <cell r="F7">
            <v>38.784103999999999</v>
          </cell>
          <cell r="G7">
            <v>57.966557000000002</v>
          </cell>
          <cell r="H7">
            <v>46.164333999999997</v>
          </cell>
          <cell r="I7">
            <v>277.76309500000002</v>
          </cell>
          <cell r="J7">
            <v>4328.0219999999999</v>
          </cell>
          <cell r="L7">
            <v>9.2205325760033208E-2</v>
          </cell>
          <cell r="M7">
            <v>8.9025218546685186E-2</v>
          </cell>
          <cell r="N7">
            <v>9.9034458928715832E-2</v>
          </cell>
          <cell r="O7">
            <v>9.8971934282891236E-2</v>
          </cell>
          <cell r="P7">
            <v>9.7025164366221661E-2</v>
          </cell>
          <cell r="Q7">
            <v>9.277290604617458E-2</v>
          </cell>
          <cell r="R7">
            <v>313413032</v>
          </cell>
          <cell r="S7">
            <v>195568503</v>
          </cell>
          <cell r="T7">
            <v>0</v>
          </cell>
          <cell r="U7">
            <v>228782134</v>
          </cell>
          <cell r="V7">
            <v>0</v>
          </cell>
          <cell r="W7">
            <v>40312345</v>
          </cell>
          <cell r="X7">
            <v>51920201</v>
          </cell>
          <cell r="Y7">
            <v>263782134</v>
          </cell>
          <cell r="Z7">
            <v>13553634</v>
          </cell>
          <cell r="AA7">
            <v>20834301</v>
          </cell>
          <cell r="AB7">
            <v>20834.300999999999</v>
          </cell>
          <cell r="AC7">
            <v>4733253</v>
          </cell>
          <cell r="AE7">
            <v>9.1530391842086334E-2</v>
          </cell>
          <cell r="AF7">
            <v>9.4835831825317296E-2</v>
          </cell>
          <cell r="AG7">
            <v>9.7821630139579188E-2</v>
          </cell>
          <cell r="AI7">
            <v>0.27381569182050053</v>
          </cell>
          <cell r="AJ7">
            <v>4.1251812219095352E-2</v>
          </cell>
          <cell r="AK7">
            <v>0.20869063616964664</v>
          </cell>
          <cell r="AL7">
            <v>0.13963015497073142</v>
          </cell>
          <cell r="AM7">
            <v>0.3047048139709429</v>
          </cell>
          <cell r="AN7">
            <v>0.43984332454106412</v>
          </cell>
          <cell r="AO7">
            <v>4.3710632489969412E-2</v>
          </cell>
          <cell r="AP7">
            <v>0.1467985111591581</v>
          </cell>
          <cell r="AQ7">
            <v>3.6628263445494698E-2</v>
          </cell>
          <cell r="AR7">
            <v>0.11017024771366341</v>
          </cell>
          <cell r="AS7">
            <v>0.79152305138039836</v>
          </cell>
          <cell r="AT7">
            <v>4.068909230576799E-2</v>
          </cell>
          <cell r="AU7">
            <v>2.4901650090719322E-2</v>
          </cell>
          <cell r="AV7">
            <v>3.1412276037806344E-2</v>
          </cell>
          <cell r="AW7">
            <v>304846787</v>
          </cell>
          <cell r="AX7">
            <v>282689098</v>
          </cell>
          <cell r="AY7">
            <v>266799109</v>
          </cell>
          <cell r="AZ7">
            <v>263501814</v>
          </cell>
          <cell r="BA7">
            <v>244073622</v>
          </cell>
          <cell r="BB7">
            <v>228874484</v>
          </cell>
          <cell r="BC7">
            <v>46164334</v>
          </cell>
          <cell r="BD7">
            <v>42351119</v>
          </cell>
          <cell r="BE7">
            <v>42351119</v>
          </cell>
          <cell r="BF7">
            <v>40634476</v>
          </cell>
          <cell r="BG7">
            <v>38883993</v>
          </cell>
          <cell r="BH7">
            <v>35652045</v>
          </cell>
          <cell r="BJ7">
            <v>2544674</v>
          </cell>
          <cell r="BK7">
            <v>5806602</v>
          </cell>
          <cell r="BM7">
            <v>8351276</v>
          </cell>
          <cell r="BN7">
            <v>3673253</v>
          </cell>
          <cell r="BO7">
            <v>2400400</v>
          </cell>
          <cell r="BP7">
            <v>5168960</v>
          </cell>
          <cell r="BQ7">
            <v>7569360</v>
          </cell>
          <cell r="BR7">
            <v>3029615</v>
          </cell>
          <cell r="BS7">
            <v>183139637</v>
          </cell>
        </row>
        <row r="8">
          <cell r="B8" t="str">
            <v>Equity Bank</v>
          </cell>
          <cell r="C8">
            <v>300.88864999999998</v>
          </cell>
          <cell r="D8">
            <v>195.50377700000001</v>
          </cell>
          <cell r="E8">
            <v>224.62678700000001</v>
          </cell>
          <cell r="F8">
            <v>41.847231000000001</v>
          </cell>
          <cell r="G8">
            <v>48.059705999999998</v>
          </cell>
          <cell r="H8">
            <v>44.265112999999999</v>
          </cell>
          <cell r="I8">
            <v>285.59597100000002</v>
          </cell>
          <cell r="J8">
            <v>5380.2849999999999</v>
          </cell>
          <cell r="L8">
            <v>8.966130581150647E-2</v>
          </cell>
          <cell r="M8">
            <v>8.4610822065211241E-2</v>
          </cell>
          <cell r="N8">
            <v>9.4623204645071957E-2</v>
          </cell>
          <cell r="O8">
            <v>9.3120895302110526E-2</v>
          </cell>
          <cell r="P8">
            <v>9.4513985779401066E-2</v>
          </cell>
          <cell r="Q8">
            <v>9.1886694776309688E-2</v>
          </cell>
          <cell r="R8">
            <v>313413032</v>
          </cell>
          <cell r="S8">
            <v>195568503</v>
          </cell>
          <cell r="T8">
            <v>0</v>
          </cell>
          <cell r="U8">
            <v>228782134</v>
          </cell>
          <cell r="V8">
            <v>0</v>
          </cell>
          <cell r="W8">
            <v>40312345</v>
          </cell>
          <cell r="X8">
            <v>51920201</v>
          </cell>
          <cell r="Y8">
            <v>263782134</v>
          </cell>
          <cell r="Z8">
            <v>13553634</v>
          </cell>
          <cell r="AA8">
            <v>20834301</v>
          </cell>
          <cell r="AB8">
            <v>20834.300999999999</v>
          </cell>
          <cell r="AC8">
            <v>4733253</v>
          </cell>
          <cell r="AE8">
            <v>9.0341959337548697E-2</v>
          </cell>
          <cell r="AF8">
            <v>0.10123839721701719</v>
          </cell>
          <cell r="AG8">
            <v>9.4968080290954118E-2</v>
          </cell>
          <cell r="AI8">
            <v>0.35869230312171091</v>
          </cell>
          <cell r="AJ8">
            <v>5.2217281533723965E-2</v>
          </cell>
          <cell r="AK8">
            <v>0.16827865544363718</v>
          </cell>
          <cell r="AL8">
            <v>0.14652598513023141</v>
          </cell>
          <cell r="AM8">
            <v>0.37387054785466478</v>
          </cell>
          <cell r="AN8">
            <v>0.47767113793997407</v>
          </cell>
          <cell r="AO8">
            <v>3.5382829715025647E-2</v>
          </cell>
          <cell r="AP8">
            <v>0.15228288068817855</v>
          </cell>
          <cell r="AQ8">
            <v>2.1848344038912962E-2</v>
          </cell>
          <cell r="AR8">
            <v>0.13043453664926558</v>
          </cell>
          <cell r="AS8">
            <v>0.87034934528979402</v>
          </cell>
          <cell r="AT8">
            <v>5.0778492202274844E-2</v>
          </cell>
          <cell r="AU8">
            <v>2.616479071526876E-4</v>
          </cell>
          <cell r="AV8">
            <v>3.1034146123482532E-2</v>
          </cell>
          <cell r="AW8">
            <v>300888650</v>
          </cell>
          <cell r="AX8">
            <v>276115727</v>
          </cell>
          <cell r="AY8">
            <v>284368025</v>
          </cell>
          <cell r="AZ8">
            <v>260214926</v>
          </cell>
          <cell r="BA8">
            <v>255340466</v>
          </cell>
          <cell r="BB8">
            <v>238194354</v>
          </cell>
          <cell r="BC8">
            <v>44265113</v>
          </cell>
          <cell r="BD8">
            <v>39733344</v>
          </cell>
          <cell r="BE8">
            <v>39733344</v>
          </cell>
          <cell r="BF8">
            <v>55681804</v>
          </cell>
          <cell r="BG8">
            <v>48809621</v>
          </cell>
          <cell r="BH8">
            <v>50686922</v>
          </cell>
          <cell r="BJ8">
            <v>4007693</v>
          </cell>
          <cell r="BK8">
            <v>6711774</v>
          </cell>
          <cell r="BM8">
            <v>10719467</v>
          </cell>
          <cell r="BN8">
            <v>5120380</v>
          </cell>
          <cell r="BO8">
            <v>3242486</v>
          </cell>
          <cell r="BP8">
            <v>2814923</v>
          </cell>
          <cell r="BQ8">
            <v>6057409</v>
          </cell>
          <cell r="BR8">
            <v>3766200</v>
          </cell>
          <cell r="BS8">
            <v>195503777</v>
          </cell>
        </row>
        <row r="9">
          <cell r="B9" t="str">
            <v>Standard Chartered Bank</v>
          </cell>
          <cell r="C9">
            <v>232.984465</v>
          </cell>
          <cell r="D9">
            <v>114.06042100000001</v>
          </cell>
          <cell r="E9">
            <v>163.42808099999999</v>
          </cell>
          <cell r="F9">
            <v>31.588438</v>
          </cell>
          <cell r="G9">
            <v>38.897680999999999</v>
          </cell>
          <cell r="H9">
            <v>42.126190999999999</v>
          </cell>
          <cell r="I9">
            <v>179.25912299999999</v>
          </cell>
          <cell r="J9">
            <v>2456.0410000000002</v>
          </cell>
          <cell r="L9">
            <v>7.2892927680585043E-2</v>
          </cell>
          <cell r="M9">
            <v>7.2478126933566631E-2</v>
          </cell>
          <cell r="N9">
            <v>7.2993438485868048E-2</v>
          </cell>
          <cell r="O9">
            <v>7.3326734059672591E-2</v>
          </cell>
          <cell r="P9">
            <v>7.6122376925973012E-2</v>
          </cell>
          <cell r="Q9">
            <v>7.8339222482251211E-2</v>
          </cell>
          <cell r="R9">
            <v>313413032</v>
          </cell>
          <cell r="S9">
            <v>195568503</v>
          </cell>
          <cell r="T9">
            <v>0</v>
          </cell>
          <cell r="U9">
            <v>228782134</v>
          </cell>
          <cell r="V9">
            <v>0</v>
          </cell>
          <cell r="W9">
            <v>40312345</v>
          </cell>
          <cell r="X9">
            <v>51920201</v>
          </cell>
          <cell r="Y9">
            <v>263782134</v>
          </cell>
          <cell r="Z9">
            <v>13553634</v>
          </cell>
          <cell r="AA9">
            <v>20834301</v>
          </cell>
          <cell r="AB9">
            <v>20834.300999999999</v>
          </cell>
          <cell r="AC9">
            <v>4733253</v>
          </cell>
          <cell r="AE9">
            <v>6.9953695705406424E-2</v>
          </cell>
          <cell r="AF9">
            <v>5.9064302414670013E-2</v>
          </cell>
          <cell r="AG9">
            <v>6.9094391303404765E-2</v>
          </cell>
          <cell r="AI9">
            <v>0.16944817555076869</v>
          </cell>
          <cell r="AJ9">
            <v>3.0710561289150892E-2</v>
          </cell>
          <cell r="AK9">
            <v>0.21699136060149085</v>
          </cell>
          <cell r="AL9">
            <v>0.17621662692168813</v>
          </cell>
          <cell r="AM9">
            <v>0.23587357713195758</v>
          </cell>
          <cell r="AN9">
            <v>0.4325200483638445</v>
          </cell>
          <cell r="AO9">
            <v>2.5350923294457994E-2</v>
          </cell>
          <cell r="AP9">
            <v>0.12363843916599786</v>
          </cell>
          <cell r="AQ9">
            <v>2.0466967210180927E-2</v>
          </cell>
          <cell r="AR9">
            <v>0.10317147195581693</v>
          </cell>
          <cell r="AS9">
            <v>0.69792425085135779</v>
          </cell>
          <cell r="AT9">
            <v>0.11277544212126789</v>
          </cell>
          <cell r="AU9">
            <v>0.16329648050868245</v>
          </cell>
          <cell r="AV9">
            <v>0.12855589513327179</v>
          </cell>
          <cell r="AW9">
            <v>232984465</v>
          </cell>
          <cell r="AX9">
            <v>222635993</v>
          </cell>
          <cell r="AY9">
            <v>223082484</v>
          </cell>
          <cell r="AZ9">
            <v>228860613</v>
          </cell>
          <cell r="BA9">
            <v>217819880</v>
          </cell>
          <cell r="BB9">
            <v>220523869</v>
          </cell>
          <cell r="BC9">
            <v>42126191</v>
          </cell>
          <cell r="BD9">
            <v>40449853</v>
          </cell>
          <cell r="BE9">
            <v>40449853</v>
          </cell>
          <cell r="BF9">
            <v>39684552</v>
          </cell>
          <cell r="BG9">
            <v>38765178</v>
          </cell>
          <cell r="BH9">
            <v>36029984</v>
          </cell>
          <cell r="BJ9">
            <v>1363237</v>
          </cell>
          <cell r="BK9">
            <v>4416287</v>
          </cell>
          <cell r="BM9">
            <v>5779524</v>
          </cell>
          <cell r="BN9">
            <v>2499760</v>
          </cell>
          <cell r="BO9">
            <v>3022725</v>
          </cell>
          <cell r="BP9">
            <v>402825</v>
          </cell>
          <cell r="BQ9">
            <v>3425550</v>
          </cell>
          <cell r="BR9">
            <v>1749045</v>
          </cell>
          <cell r="BS9">
            <v>114060421</v>
          </cell>
        </row>
        <row r="10">
          <cell r="B10" t="str">
            <v>Barclays Bank of Kenya</v>
          </cell>
          <cell r="C10">
            <v>230.90797800000001</v>
          </cell>
          <cell r="D10">
            <v>125.295377</v>
          </cell>
          <cell r="E10">
            <v>156.05417399999999</v>
          </cell>
          <cell r="F10">
            <v>33.812271000000003</v>
          </cell>
          <cell r="G10">
            <v>38.741757</v>
          </cell>
          <cell r="H10">
            <v>40.265422000000001</v>
          </cell>
          <cell r="I10">
            <v>215.807748</v>
          </cell>
          <cell r="J10">
            <v>3120.627</v>
          </cell>
          <cell r="L10">
            <v>7.0473457433140194E-2</v>
          </cell>
          <cell r="M10">
            <v>7.2892726696750149E-2</v>
          </cell>
          <cell r="N10">
            <v>7.130132863843322E-2</v>
          </cell>
          <cell r="O10">
            <v>7.2816030490544692E-2</v>
          </cell>
          <cell r="P10">
            <v>7.2833618657822535E-2</v>
          </cell>
          <cell r="Q10">
            <v>7.8008697497295637E-2</v>
          </cell>
          <cell r="R10">
            <v>313413032</v>
          </cell>
          <cell r="S10">
            <v>195568503</v>
          </cell>
          <cell r="T10">
            <v>0</v>
          </cell>
          <cell r="U10">
            <v>228782134</v>
          </cell>
          <cell r="V10">
            <v>0</v>
          </cell>
          <cell r="W10">
            <v>40312345</v>
          </cell>
          <cell r="X10">
            <v>51920201</v>
          </cell>
          <cell r="Y10">
            <v>263782134</v>
          </cell>
          <cell r="Z10">
            <v>13553634</v>
          </cell>
          <cell r="AA10">
            <v>20834301</v>
          </cell>
          <cell r="AB10">
            <v>20834.300999999999</v>
          </cell>
          <cell r="AC10">
            <v>4733253</v>
          </cell>
          <cell r="AE10">
            <v>6.9330229502480703E-2</v>
          </cell>
          <cell r="AF10">
            <v>6.4882138549077331E-2</v>
          </cell>
          <cell r="AG10">
            <v>6.5976838845006158E-2</v>
          </cell>
          <cell r="AI10">
            <v>0.21573131419402963</v>
          </cell>
          <cell r="AJ10">
            <v>3.7031687962540048E-2</v>
          </cell>
          <cell r="AK10">
            <v>0.17951976867855551</v>
          </cell>
          <cell r="AL10">
            <v>0.15667774356275663</v>
          </cell>
          <cell r="AM10">
            <v>0.30210687262362701</v>
          </cell>
          <cell r="AN10">
            <v>0.52896178170156005</v>
          </cell>
          <cell r="AO10">
            <v>3.3174660073050075E-2</v>
          </cell>
          <cell r="AP10">
            <v>0.14252658919627342</v>
          </cell>
          <cell r="AQ10">
            <v>2.2568159312838551E-2</v>
          </cell>
          <cell r="AR10">
            <v>0.11995842988343487</v>
          </cell>
          <cell r="AS10">
            <v>0.80289667227997386</v>
          </cell>
          <cell r="AT10">
            <v>8.3483592860781025E-2</v>
          </cell>
          <cell r="AU10">
            <v>3.5666448045636782E-2</v>
          </cell>
          <cell r="AV10">
            <v>6.1864799741927677E-2</v>
          </cell>
          <cell r="AW10">
            <v>230907978</v>
          </cell>
          <cell r="AX10">
            <v>226118124</v>
          </cell>
          <cell r="AY10">
            <v>218771220</v>
          </cell>
          <cell r="AZ10">
            <v>213439675</v>
          </cell>
          <cell r="BA10">
            <v>200974524</v>
          </cell>
          <cell r="BB10">
            <v>207009618</v>
          </cell>
          <cell r="BC10">
            <v>40265422</v>
          </cell>
          <cell r="BD10">
            <v>38186091</v>
          </cell>
          <cell r="BE10">
            <v>38186091</v>
          </cell>
          <cell r="BF10">
            <v>36042316</v>
          </cell>
          <cell r="BG10">
            <v>34465579</v>
          </cell>
          <cell r="BH10">
            <v>32370886</v>
          </cell>
          <cell r="BJ10">
            <v>2226592</v>
          </cell>
          <cell r="BK10">
            <v>5143621</v>
          </cell>
          <cell r="BM10">
            <v>7370213</v>
          </cell>
          <cell r="BN10">
            <v>3898561</v>
          </cell>
          <cell r="BO10">
            <v>2757730</v>
          </cell>
          <cell r="BP10">
            <v>1649668</v>
          </cell>
          <cell r="BQ10">
            <v>4407398</v>
          </cell>
          <cell r="BR10">
            <v>2115556</v>
          </cell>
          <cell r="BS10">
            <v>125295377</v>
          </cell>
        </row>
        <row r="11">
          <cell r="B11" t="str">
            <v>CFC Stanbic Bank</v>
          </cell>
          <cell r="C11">
            <v>184.061612</v>
          </cell>
          <cell r="D11">
            <v>90.319579000000004</v>
          </cell>
          <cell r="E11">
            <v>105.378562</v>
          </cell>
          <cell r="F11">
            <v>24.691244000000001</v>
          </cell>
          <cell r="G11">
            <v>29.873494000000001</v>
          </cell>
          <cell r="H11">
            <v>25.907558999999999</v>
          </cell>
          <cell r="I11">
            <v>145.377883</v>
          </cell>
          <cell r="J11">
            <v>1632.8030000000001</v>
          </cell>
          <cell r="L11">
            <v>4.9596497722514093E-2</v>
          </cell>
          <cell r="M11">
            <v>4.963887593765233E-2</v>
          </cell>
          <cell r="N11">
            <v>5.0735941973915108E-2</v>
          </cell>
          <cell r="O11">
            <v>5.1204229655496709E-2</v>
          </cell>
          <cell r="P11">
            <v>5.3034554301622905E-2</v>
          </cell>
          <cell r="Q11">
            <v>5.7120423501332312E-2</v>
          </cell>
          <cell r="R11">
            <v>313413032</v>
          </cell>
          <cell r="S11">
            <v>195568503</v>
          </cell>
          <cell r="T11">
            <v>0</v>
          </cell>
          <cell r="U11">
            <v>228782134</v>
          </cell>
          <cell r="V11">
            <v>0</v>
          </cell>
          <cell r="W11">
            <v>40312345</v>
          </cell>
          <cell r="X11">
            <v>51920201</v>
          </cell>
          <cell r="Y11">
            <v>263782134</v>
          </cell>
          <cell r="Z11">
            <v>13553634</v>
          </cell>
          <cell r="AA11">
            <v>20834301</v>
          </cell>
          <cell r="AB11">
            <v>20834.300999999999</v>
          </cell>
          <cell r="AC11">
            <v>4733253</v>
          </cell>
          <cell r="AE11">
            <v>5.5264585975269141E-2</v>
          </cell>
          <cell r="AF11">
            <v>4.6770500066992383E-2</v>
          </cell>
          <cell r="AG11">
            <v>4.4552120744892669E-2</v>
          </cell>
          <cell r="AI11">
            <v>0.17561183052132195</v>
          </cell>
          <cell r="AJ11">
            <v>2.5966472790749751E-2</v>
          </cell>
          <cell r="AK11">
            <v>0.20548857490241484</v>
          </cell>
          <cell r="AL11">
            <v>0.16984181837343168</v>
          </cell>
          <cell r="AM11">
            <v>0.45127763347272898</v>
          </cell>
          <cell r="AN11">
            <v>0.56022453197449829</v>
          </cell>
          <cell r="AO11">
            <v>3.9501241026856336E-2</v>
          </cell>
          <cell r="AP11">
            <v>0.10432381036506587</v>
          </cell>
          <cell r="AQ11">
            <v>2.3759673179870145E-2</v>
          </cell>
          <cell r="AR11">
            <v>8.0564137185195728E-2</v>
          </cell>
          <cell r="AS11">
            <v>0.85709633236407234</v>
          </cell>
          <cell r="AT11">
            <v>4.6826801623206959E-2</v>
          </cell>
          <cell r="AU11">
            <v>0.16260982422123985</v>
          </cell>
          <cell r="AV11">
            <v>9.5103765220136055E-2</v>
          </cell>
          <cell r="AW11">
            <v>184061612</v>
          </cell>
          <cell r="AX11">
            <v>171347152</v>
          </cell>
          <cell r="AY11">
            <v>167107694</v>
          </cell>
          <cell r="AZ11">
            <v>155933918</v>
          </cell>
          <cell r="BA11">
            <v>159885214</v>
          </cell>
          <cell r="BB11">
            <v>170726460</v>
          </cell>
          <cell r="BC11">
            <v>25907559</v>
          </cell>
          <cell r="BD11">
            <v>26644208</v>
          </cell>
          <cell r="BE11">
            <v>26644208</v>
          </cell>
          <cell r="BF11">
            <v>25311868</v>
          </cell>
          <cell r="BG11">
            <v>23485250</v>
          </cell>
          <cell r="BH11">
            <v>22353459</v>
          </cell>
          <cell r="BJ11">
            <v>1726067</v>
          </cell>
          <cell r="BK11">
            <v>2098778</v>
          </cell>
          <cell r="BM11">
            <v>3824845</v>
          </cell>
          <cell r="BN11">
            <v>2142772</v>
          </cell>
          <cell r="BO11">
            <v>1113008</v>
          </cell>
          <cell r="BP11">
            <v>2102629</v>
          </cell>
          <cell r="BQ11">
            <v>3215637</v>
          </cell>
          <cell r="BR11">
            <v>1153589</v>
          </cell>
          <cell r="BS11">
            <v>90319579</v>
          </cell>
        </row>
        <row r="12">
          <cell r="B12" t="str">
            <v>Total - Tier 1</v>
          </cell>
          <cell r="C12">
            <v>1645.8016679999998</v>
          </cell>
          <cell r="D12">
            <v>970.62987599999997</v>
          </cell>
          <cell r="E12">
            <v>1169.9401370000003</v>
          </cell>
          <cell r="F12">
            <v>231.29278300000001</v>
          </cell>
          <cell r="G12">
            <v>277.69326700000005</v>
          </cell>
          <cell r="H12">
            <v>274.558179</v>
          </cell>
          <cell r="I12">
            <v>1458.1385359999999</v>
          </cell>
          <cell r="J12">
            <v>22572.052</v>
          </cell>
          <cell r="L12">
            <v>0.50259212408942477</v>
          </cell>
          <cell r="M12">
            <v>0.49611865774203928</v>
          </cell>
          <cell r="N12">
            <v>0.51360657223374528</v>
          </cell>
          <cell r="O12">
            <v>0.52050135727201896</v>
          </cell>
          <cell r="P12">
            <v>0.52456080288627138</v>
          </cell>
          <cell r="Q12">
            <v>0.52765800725370915</v>
          </cell>
          <cell r="R12">
            <v>1880478192</v>
          </cell>
          <cell r="S12">
            <v>1173411018</v>
          </cell>
          <cell r="T12">
            <v>0</v>
          </cell>
          <cell r="U12">
            <v>1372692804</v>
          </cell>
          <cell r="V12">
            <v>0</v>
          </cell>
          <cell r="W12">
            <v>241874070</v>
          </cell>
          <cell r="X12">
            <v>311521206</v>
          </cell>
          <cell r="Y12">
            <v>1582692804</v>
          </cell>
          <cell r="Z12">
            <v>81321804</v>
          </cell>
          <cell r="AA12">
            <v>125005806</v>
          </cell>
          <cell r="AB12">
            <v>125005.80600000001</v>
          </cell>
          <cell r="AC12">
            <v>28399518</v>
          </cell>
          <cell r="AE12">
            <v>0.49415272848652086</v>
          </cell>
          <cell r="AF12">
            <v>0.50262462672110997</v>
          </cell>
          <cell r="AG12">
            <v>0.49462920406828359</v>
          </cell>
          <cell r="AI12">
            <v>0.23624472388446091</v>
          </cell>
          <cell r="AJ12">
            <v>3.940933753663408E-2</v>
          </cell>
          <cell r="AK12">
            <v>0.19044367880282129</v>
          </cell>
          <cell r="AL12">
            <v>0.15862195346300073</v>
          </cell>
          <cell r="AM12">
            <v>0.31796815649096938</v>
          </cell>
          <cell r="AN12">
            <v>0.42117345668192935</v>
          </cell>
          <cell r="AO12">
            <v>4.2817384988373508E-2</v>
          </cell>
          <cell r="AP12">
            <v>0.13818719098326843</v>
          </cell>
          <cell r="AQ12">
            <v>2.7667085820937319E-2</v>
          </cell>
          <cell r="AR12">
            <v>0.1105201051623311</v>
          </cell>
          <cell r="AS12">
            <v>0.82964063314292447</v>
          </cell>
          <cell r="AT12">
            <v>0.50344111118803936</v>
          </cell>
          <cell r="AU12">
            <v>0.464580919587121</v>
          </cell>
          <cell r="AV12">
            <v>0.46712448926154515</v>
          </cell>
          <cell r="AW12">
            <v>1645801668</v>
          </cell>
          <cell r="AX12">
            <v>1555875495</v>
          </cell>
          <cell r="AY12">
            <v>1514774228</v>
          </cell>
          <cell r="AZ12">
            <v>1479783798</v>
          </cell>
          <cell r="BA12">
            <v>1422974976</v>
          </cell>
          <cell r="BB12">
            <v>1388641239</v>
          </cell>
          <cell r="BC12">
            <v>274558179</v>
          </cell>
          <cell r="BD12">
            <v>259531954</v>
          </cell>
          <cell r="BE12">
            <v>259531954</v>
          </cell>
          <cell r="BF12">
            <v>265518379</v>
          </cell>
          <cell r="BG12">
            <v>250006233</v>
          </cell>
          <cell r="BH12">
            <v>239483932</v>
          </cell>
          <cell r="BI12">
            <v>0</v>
          </cell>
          <cell r="BJ12">
            <v>15053534</v>
          </cell>
          <cell r="BK12">
            <v>32289364</v>
          </cell>
          <cell r="BL12">
            <v>0</v>
          </cell>
          <cell r="BM12">
            <v>47342898</v>
          </cell>
          <cell r="BN12">
            <v>19939572</v>
          </cell>
          <cell r="BO12">
            <v>19356828</v>
          </cell>
          <cell r="BP12">
            <v>20130542</v>
          </cell>
          <cell r="BQ12">
            <v>39487370</v>
          </cell>
          <cell r="BR12">
            <v>15771997</v>
          </cell>
          <cell r="BS12">
            <v>970629876</v>
          </cell>
        </row>
        <row r="13">
          <cell r="BA13" t="str">
            <v/>
          </cell>
          <cell r="BB13" t="str">
            <v/>
          </cell>
          <cell r="BH13">
            <v>0</v>
          </cell>
        </row>
        <row r="14">
          <cell r="B14" t="str">
            <v>TIER 2: Medium banks - WMSI between 1% &amp; 5%</v>
          </cell>
        </row>
        <row r="15">
          <cell r="B15" t="str">
            <v>Diamond Trust Bank</v>
          </cell>
          <cell r="C15">
            <v>148.56134599999999</v>
          </cell>
          <cell r="D15">
            <v>100.166147</v>
          </cell>
          <cell r="E15">
            <v>103.95074700000001</v>
          </cell>
          <cell r="F15">
            <v>22.786362</v>
          </cell>
          <cell r="G15">
            <v>27.531579000000001</v>
          </cell>
          <cell r="H15">
            <v>26.88205</v>
          </cell>
          <cell r="I15">
            <v>143.754998</v>
          </cell>
          <cell r="J15">
            <v>1688.6659999999999</v>
          </cell>
          <cell r="L15">
            <v>4.6456312553362772E-2</v>
          </cell>
          <cell r="M15">
            <v>4.6615122798219506E-2</v>
          </cell>
          <cell r="N15">
            <v>4.4907011706007707E-2</v>
          </cell>
          <cell r="O15">
            <v>4.1894073196298925E-2</v>
          </cell>
          <cell r="P15">
            <v>4.3056383213295579E-2</v>
          </cell>
          <cell r="Q15">
            <v>4.3028618756943957E-2</v>
          </cell>
          <cell r="R15">
            <v>313413032</v>
          </cell>
          <cell r="S15">
            <v>195568503</v>
          </cell>
          <cell r="T15">
            <v>0</v>
          </cell>
          <cell r="U15">
            <v>228782134</v>
          </cell>
          <cell r="V15">
            <v>0</v>
          </cell>
          <cell r="W15">
            <v>40312345</v>
          </cell>
          <cell r="X15">
            <v>51920201</v>
          </cell>
          <cell r="Y15">
            <v>263782134</v>
          </cell>
          <cell r="Z15">
            <v>13553634</v>
          </cell>
          <cell r="AA15">
            <v>20834301</v>
          </cell>
          <cell r="AB15">
            <v>20834.300999999999</v>
          </cell>
          <cell r="AC15">
            <v>4733253</v>
          </cell>
          <cell r="AE15">
            <v>4.4605614334284463E-2</v>
          </cell>
          <cell r="AF15">
            <v>5.1869382440034049E-2</v>
          </cell>
          <cell r="AG15">
            <v>4.3948466784598843E-2</v>
          </cell>
          <cell r="AI15">
            <v>0.16672970488392766</v>
          </cell>
          <cell r="AJ15">
            <v>3.030700171886835E-2</v>
          </cell>
          <cell r="AK15">
            <v>0.1915173690169715</v>
          </cell>
          <cell r="AL15">
            <v>0.15850831148145542</v>
          </cell>
          <cell r="AM15">
            <v>0.22778050240673084</v>
          </cell>
          <cell r="AN15">
            <v>0.38752909859177515</v>
          </cell>
          <cell r="AO15">
            <v>1.4981036872112297E-2</v>
          </cell>
          <cell r="AP15">
            <v>0.13414994671629135</v>
          </cell>
          <cell r="AQ15">
            <v>5.6044845972901026E-2</v>
          </cell>
          <cell r="AR15">
            <v>7.8105100743390332E-2</v>
          </cell>
          <cell r="AS15">
            <v>0.96359237322267621</v>
          </cell>
          <cell r="AT15">
            <v>5.0789689049787617E-2</v>
          </cell>
          <cell r="AU15">
            <v>7.9234809535811468E-2</v>
          </cell>
          <cell r="AV15">
            <v>6.0401858110106767E-2</v>
          </cell>
          <cell r="AW15">
            <v>148561346</v>
          </cell>
          <cell r="AX15">
            <v>141175794</v>
          </cell>
          <cell r="AY15">
            <v>126274802</v>
          </cell>
          <cell r="AZ15">
            <v>120443207</v>
          </cell>
          <cell r="BA15">
            <v>116208461</v>
          </cell>
          <cell r="BB15">
            <v>114136429</v>
          </cell>
          <cell r="BC15">
            <v>26882050</v>
          </cell>
          <cell r="BD15">
            <v>25784414</v>
          </cell>
          <cell r="BE15">
            <v>25784414</v>
          </cell>
          <cell r="BF15">
            <v>24822904</v>
          </cell>
          <cell r="BG15">
            <v>19515880</v>
          </cell>
          <cell r="BH15">
            <v>18568277</v>
          </cell>
          <cell r="BJ15">
            <v>681809</v>
          </cell>
          <cell r="BK15">
            <v>2311463</v>
          </cell>
          <cell r="BM15">
            <v>2993272</v>
          </cell>
          <cell r="BN15">
            <v>1159980</v>
          </cell>
          <cell r="BO15">
            <v>1214990</v>
          </cell>
          <cell r="BP15">
            <v>0</v>
          </cell>
          <cell r="BQ15">
            <v>1214990</v>
          </cell>
          <cell r="BR15">
            <v>1097633</v>
          </cell>
          <cell r="BS15">
            <v>100166147</v>
          </cell>
        </row>
        <row r="16">
          <cell r="B16" t="str">
            <v>Commercial Bank of Africa</v>
          </cell>
          <cell r="C16">
            <v>174.983667</v>
          </cell>
          <cell r="D16">
            <v>86.742769999999993</v>
          </cell>
          <cell r="E16">
            <v>119.39971199999999</v>
          </cell>
          <cell r="F16">
            <v>13.676758</v>
          </cell>
          <cell r="G16">
            <v>21.441609</v>
          </cell>
          <cell r="H16">
            <v>18.511215</v>
          </cell>
          <cell r="I16">
            <v>119.71436300000001</v>
          </cell>
          <cell r="J16">
            <v>1322.2619999999999</v>
          </cell>
          <cell r="L16">
            <v>4.6003496432953359E-2</v>
          </cell>
          <cell r="M16">
            <v>4.7926210129083477E-2</v>
          </cell>
          <cell r="N16">
            <v>4.2843468532287779E-2</v>
          </cell>
          <cell r="O16">
            <v>4.2605531985737341E-2</v>
          </cell>
          <cell r="P16">
            <v>3.8746058159839739E-2</v>
          </cell>
          <cell r="Q16">
            <v>3.978342370323365E-2</v>
          </cell>
          <cell r="R16">
            <v>313413032</v>
          </cell>
          <cell r="S16">
            <v>195568503</v>
          </cell>
          <cell r="T16">
            <v>0</v>
          </cell>
          <cell r="U16">
            <v>228782134</v>
          </cell>
          <cell r="V16">
            <v>0</v>
          </cell>
          <cell r="W16">
            <v>40312345</v>
          </cell>
          <cell r="X16">
            <v>51920201</v>
          </cell>
          <cell r="Y16">
            <v>263782134</v>
          </cell>
          <cell r="Z16">
            <v>13553634</v>
          </cell>
          <cell r="AA16">
            <v>20834301</v>
          </cell>
          <cell r="AB16">
            <v>20834.300999999999</v>
          </cell>
          <cell r="AC16">
            <v>4733253</v>
          </cell>
          <cell r="AE16">
            <v>5.2538928699534401E-2</v>
          </cell>
          <cell r="AF16">
            <v>4.4918308688043203E-2</v>
          </cell>
          <cell r="AG16">
            <v>5.0480005467615031E-2</v>
          </cell>
          <cell r="AI16">
            <v>0.17423956686589662</v>
          </cell>
          <cell r="AJ16">
            <v>1.8064012458419328E-2</v>
          </cell>
          <cell r="AK16">
            <v>0.17910640346472043</v>
          </cell>
          <cell r="AL16">
            <v>0.11424492147195403</v>
          </cell>
          <cell r="AM16">
            <v>0.42284168407244027</v>
          </cell>
          <cell r="AN16">
            <v>0.44478975976000196</v>
          </cell>
          <cell r="AO16">
            <v>5.0865985260885455E-2</v>
          </cell>
          <cell r="AP16">
            <v>0.11949946892147728</v>
          </cell>
          <cell r="AQ16">
            <v>5.5755605750617429E-2</v>
          </cell>
          <cell r="AR16">
            <v>6.3743863170859852E-2</v>
          </cell>
          <cell r="AS16">
            <v>0.72649061331069209</v>
          </cell>
          <cell r="AT16">
            <v>6.2551320958894346E-2</v>
          </cell>
          <cell r="AU16">
            <v>1.1997312979994283E-2</v>
          </cell>
          <cell r="AV16">
            <v>3.6722319655496792E-2</v>
          </cell>
          <cell r="AW16">
            <v>174983667</v>
          </cell>
          <cell r="AX16">
            <v>175808828</v>
          </cell>
          <cell r="AY16">
            <v>154710864</v>
          </cell>
          <cell r="AZ16">
            <v>143801266</v>
          </cell>
          <cell r="BA16">
            <v>119783476</v>
          </cell>
          <cell r="BB16">
            <v>124881964</v>
          </cell>
          <cell r="BC16">
            <v>18511215</v>
          </cell>
          <cell r="BD16">
            <v>17856644</v>
          </cell>
          <cell r="BE16">
            <v>17856644</v>
          </cell>
          <cell r="BF16">
            <v>14954339</v>
          </cell>
          <cell r="BG16">
            <v>14571795</v>
          </cell>
          <cell r="BH16">
            <v>13749281</v>
          </cell>
          <cell r="BJ16">
            <v>1258387</v>
          </cell>
          <cell r="BK16">
            <v>1717637</v>
          </cell>
          <cell r="BM16">
            <v>2976024</v>
          </cell>
          <cell r="BN16">
            <v>1323705</v>
          </cell>
          <cell r="BO16">
            <v>2960495</v>
          </cell>
          <cell r="BP16">
            <v>1076098</v>
          </cell>
          <cell r="BQ16">
            <v>4036593</v>
          </cell>
          <cell r="BR16">
            <v>792090</v>
          </cell>
          <cell r="BS16">
            <v>86742770</v>
          </cell>
        </row>
        <row r="17">
          <cell r="B17" t="str">
            <v>NIC Bank</v>
          </cell>
          <cell r="C17">
            <v>134.47056000000001</v>
          </cell>
          <cell r="D17">
            <v>97.748566999999994</v>
          </cell>
          <cell r="E17">
            <v>89.515244999999993</v>
          </cell>
          <cell r="F17">
            <v>19.236332999999998</v>
          </cell>
          <cell r="G17">
            <v>27.621057</v>
          </cell>
          <cell r="H17">
            <v>24.061489999999999</v>
          </cell>
          <cell r="I17">
            <v>136.01271700000001</v>
          </cell>
          <cell r="J17">
            <v>1341.6759999999999</v>
          </cell>
          <cell r="L17">
            <v>4.1234477482437679E-2</v>
          </cell>
          <cell r="M17">
            <v>4.3230591495864903E-2</v>
          </cell>
          <cell r="N17">
            <v>4.3216553515097185E-2</v>
          </cell>
          <cell r="O17">
            <v>3.9175427611452124E-2</v>
          </cell>
          <cell r="P17">
            <v>4.0015782983835298E-2</v>
          </cell>
          <cell r="Q17">
            <v>4.0294799887670998E-2</v>
          </cell>
          <cell r="R17">
            <v>313413032</v>
          </cell>
          <cell r="S17">
            <v>195568503</v>
          </cell>
          <cell r="T17">
            <v>0</v>
          </cell>
          <cell r="U17">
            <v>228782134</v>
          </cell>
          <cell r="V17">
            <v>0</v>
          </cell>
          <cell r="W17">
            <v>40312345</v>
          </cell>
          <cell r="X17">
            <v>51920201</v>
          </cell>
          <cell r="Y17">
            <v>263782134</v>
          </cell>
          <cell r="Z17">
            <v>13553634</v>
          </cell>
          <cell r="AA17">
            <v>20834301</v>
          </cell>
          <cell r="AB17">
            <v>20834.300999999999</v>
          </cell>
          <cell r="AC17">
            <v>4733253</v>
          </cell>
          <cell r="AE17">
            <v>4.0374849179646365E-2</v>
          </cell>
          <cell r="AF17">
            <v>5.0617478624672384E-2</v>
          </cell>
          <cell r="AG17">
            <v>3.7845401645817199E-2</v>
          </cell>
          <cell r="AI17">
            <v>0.15877984527607186</v>
          </cell>
          <cell r="AJ17">
            <v>2.7667692853737956E-2</v>
          </cell>
          <cell r="AK17">
            <v>0.20307701815852996</v>
          </cell>
          <cell r="AL17">
            <v>0.14143040021765022</v>
          </cell>
          <cell r="AM17">
            <v>0.29132785990623938</v>
          </cell>
          <cell r="AN17">
            <v>0.38379399594076435</v>
          </cell>
          <cell r="AO17">
            <v>6.0930657112081649E-2</v>
          </cell>
          <cell r="AP17">
            <v>0.11998805115830195</v>
          </cell>
          <cell r="AQ17">
            <v>5.0498259459711661E-2</v>
          </cell>
          <cell r="AR17">
            <v>6.9489791698590292E-2</v>
          </cell>
          <cell r="AS17">
            <v>1.0919767577019981</v>
          </cell>
          <cell r="AT17">
            <v>3.5695743778227852E-2</v>
          </cell>
          <cell r="AU17">
            <v>0.12037667063161386</v>
          </cell>
          <cell r="AV17">
            <v>7.0921502426024408E-2</v>
          </cell>
          <cell r="AW17">
            <v>134470560</v>
          </cell>
          <cell r="AX17">
            <v>137087464</v>
          </cell>
          <cell r="AY17">
            <v>125269062</v>
          </cell>
          <cell r="AZ17">
            <v>120685605</v>
          </cell>
          <cell r="BA17">
            <v>116891955</v>
          </cell>
          <cell r="BB17">
            <v>112916814</v>
          </cell>
          <cell r="BC17">
            <v>24061490</v>
          </cell>
          <cell r="BD17">
            <v>23258017</v>
          </cell>
          <cell r="BE17">
            <v>23258017</v>
          </cell>
          <cell r="BF17">
            <v>20495957</v>
          </cell>
          <cell r="BG17">
            <v>18887289</v>
          </cell>
          <cell r="BH17">
            <v>17630929</v>
          </cell>
          <cell r="BJ17">
            <v>813575</v>
          </cell>
          <cell r="BK17">
            <v>1979069</v>
          </cell>
          <cell r="BM17">
            <v>2792644</v>
          </cell>
          <cell r="BN17">
            <v>1071800</v>
          </cell>
          <cell r="BO17">
            <v>2648782</v>
          </cell>
          <cell r="BP17">
            <v>2798785</v>
          </cell>
          <cell r="BQ17">
            <v>5447567</v>
          </cell>
          <cell r="BR17">
            <v>939173</v>
          </cell>
          <cell r="BS17">
            <v>97748567</v>
          </cell>
        </row>
        <row r="18">
          <cell r="B18" t="str">
            <v>I&amp;M Bank</v>
          </cell>
          <cell r="C18">
            <v>140.51739000000001</v>
          </cell>
          <cell r="D18">
            <v>93.655309000000003</v>
          </cell>
          <cell r="E18">
            <v>93.579663999999994</v>
          </cell>
          <cell r="F18">
            <v>19.892688</v>
          </cell>
          <cell r="G18">
            <v>23.441687000000002</v>
          </cell>
          <cell r="H18">
            <v>22.159420000000001</v>
          </cell>
          <cell r="I18">
            <v>127.97029000000001</v>
          </cell>
          <cell r="J18">
            <v>2108.3989999999999</v>
          </cell>
          <cell r="L18">
            <v>4.1213964931783365E-2</v>
          </cell>
          <cell r="M18">
            <v>4.1396234031227719E-2</v>
          </cell>
          <cell r="N18">
            <v>4.0476165015553178E-2</v>
          </cell>
          <cell r="O18">
            <v>4.0632602184221024E-2</v>
          </cell>
          <cell r="P18">
            <v>4.1902503947468056E-2</v>
          </cell>
          <cell r="Q18">
            <v>4.1224725549765084E-2</v>
          </cell>
          <cell r="R18">
            <v>313413032</v>
          </cell>
          <cell r="S18">
            <v>195568503</v>
          </cell>
          <cell r="T18">
            <v>0</v>
          </cell>
          <cell r="U18">
            <v>228782134</v>
          </cell>
          <cell r="V18">
            <v>0</v>
          </cell>
          <cell r="W18">
            <v>40312345</v>
          </cell>
          <cell r="X18">
            <v>51920201</v>
          </cell>
          <cell r="Y18">
            <v>263782134</v>
          </cell>
          <cell r="Z18">
            <v>13553634</v>
          </cell>
          <cell r="AA18">
            <v>20834301</v>
          </cell>
          <cell r="AB18">
            <v>20834.300999999999</v>
          </cell>
          <cell r="AC18">
            <v>4733253</v>
          </cell>
          <cell r="AE18">
            <v>4.2190412744377272E-2</v>
          </cell>
          <cell r="AF18">
            <v>4.8497852673324487E-2</v>
          </cell>
          <cell r="AG18">
            <v>3.9563763356293337E-2</v>
          </cell>
          <cell r="AI18">
            <v>0.28045987644866632</v>
          </cell>
          <cell r="AJ18">
            <v>4.4391823985958166E-2</v>
          </cell>
          <cell r="AK18">
            <v>0.1831806976447424</v>
          </cell>
          <cell r="AL18">
            <v>0.15544770586985462</v>
          </cell>
          <cell r="AM18">
            <v>0.25982607137887298</v>
          </cell>
          <cell r="AN18">
            <v>0.29270904144120513</v>
          </cell>
          <cell r="AO18">
            <v>2.222277975414368E-2</v>
          </cell>
          <cell r="AP18">
            <v>0.1392860367273778</v>
          </cell>
          <cell r="AQ18">
            <v>6.3692221741936464E-2</v>
          </cell>
          <cell r="AR18">
            <v>7.5593814985441335E-2</v>
          </cell>
          <cell r="AS18">
            <v>1.0008083487027695</v>
          </cell>
          <cell r="AT18">
            <v>5.6784716517491451E-2</v>
          </cell>
          <cell r="AU18">
            <v>9.2570430985205607E-2</v>
          </cell>
          <cell r="AV18">
            <v>7.711057207492189E-2</v>
          </cell>
          <cell r="AW18">
            <v>140517390</v>
          </cell>
          <cell r="AX18">
            <v>137299354</v>
          </cell>
          <cell r="AY18">
            <v>124648548</v>
          </cell>
          <cell r="AZ18">
            <v>118333769</v>
          </cell>
          <cell r="BA18">
            <v>114972436</v>
          </cell>
          <cell r="BB18">
            <v>110315682</v>
          </cell>
          <cell r="BC18">
            <v>22159420</v>
          </cell>
          <cell r="BD18">
            <v>21814043</v>
          </cell>
          <cell r="BE18">
            <v>21814043</v>
          </cell>
          <cell r="BF18">
            <v>20071699</v>
          </cell>
          <cell r="BG18">
            <v>19500445</v>
          </cell>
          <cell r="BH18">
            <v>20524634</v>
          </cell>
          <cell r="BJ18">
            <v>812215</v>
          </cell>
          <cell r="BK18">
            <v>2313780</v>
          </cell>
          <cell r="BM18">
            <v>3125995</v>
          </cell>
          <cell r="BN18">
            <v>915007</v>
          </cell>
          <cell r="BO18">
            <v>761804</v>
          </cell>
          <cell r="BP18">
            <v>1073491</v>
          </cell>
          <cell r="BQ18">
            <v>1835295</v>
          </cell>
          <cell r="BR18">
            <v>1541599</v>
          </cell>
          <cell r="BS18">
            <v>93655309</v>
          </cell>
        </row>
        <row r="19">
          <cell r="B19" t="str">
            <v>Chase Bank</v>
          </cell>
          <cell r="C19">
            <v>119.51618499999999</v>
          </cell>
          <cell r="D19">
            <v>56.353949999999998</v>
          </cell>
          <cell r="E19">
            <v>90.667823999999996</v>
          </cell>
          <cell r="F19">
            <v>9.5304359999999999</v>
          </cell>
          <cell r="G19">
            <v>10.293638</v>
          </cell>
          <cell r="H19">
            <v>11.260778999999999</v>
          </cell>
          <cell r="I19">
            <v>70.354758000000004</v>
          </cell>
          <cell r="J19">
            <v>906.096</v>
          </cell>
          <cell r="L19">
            <v>3.1834538024802427E-2</v>
          </cell>
          <cell r="M19">
            <v>3.0016053437549022E-2</v>
          </cell>
          <cell r="N19">
            <v>2.8007075802131985E-2</v>
          </cell>
          <cell r="O19">
            <v>2.6742458925445356E-2</v>
          </cell>
          <cell r="P19">
            <v>2.5808307340200176E-2</v>
          </cell>
          <cell r="Q19">
            <v>2.4038304267699349E-2</v>
          </cell>
          <cell r="R19">
            <v>313413032</v>
          </cell>
          <cell r="S19">
            <v>195568503</v>
          </cell>
          <cell r="T19">
            <v>0</v>
          </cell>
          <cell r="U19">
            <v>228782134</v>
          </cell>
          <cell r="V19">
            <v>0</v>
          </cell>
          <cell r="W19">
            <v>40312345</v>
          </cell>
          <cell r="X19">
            <v>51920201</v>
          </cell>
          <cell r="Y19">
            <v>263782134</v>
          </cell>
          <cell r="Z19">
            <v>13553634</v>
          </cell>
          <cell r="AA19">
            <v>20834301</v>
          </cell>
          <cell r="AB19">
            <v>20834.300999999999</v>
          </cell>
          <cell r="AC19">
            <v>4733253</v>
          </cell>
          <cell r="AE19">
            <v>3.5884791019697646E-2</v>
          </cell>
          <cell r="AF19">
            <v>2.9181960893000677E-2</v>
          </cell>
          <cell r="AG19">
            <v>3.8332690879997751E-2</v>
          </cell>
          <cell r="AI19">
            <v>0.22727045112736829</v>
          </cell>
          <cell r="AJ19">
            <v>2.2389648927624128E-2</v>
          </cell>
          <cell r="AK19">
            <v>0.1463104741260001</v>
          </cell>
          <cell r="AL19">
            <v>0.13546256530368564</v>
          </cell>
          <cell r="AM19">
            <v>0.26423759215235282</v>
          </cell>
          <cell r="AN19">
            <v>0.52540315313382369</v>
          </cell>
          <cell r="AO19">
            <v>4.9681701562895239E-2</v>
          </cell>
          <cell r="AP19">
            <v>0.23348004182394158</v>
          </cell>
          <cell r="AQ19">
            <v>9.3722606562331418E-2</v>
          </cell>
          <cell r="AR19">
            <v>0.13975743526161016</v>
          </cell>
          <cell r="AS19">
            <v>0.62154298530424645</v>
          </cell>
          <cell r="AT19">
            <v>2.135265548476226E-2</v>
          </cell>
          <cell r="AU19">
            <v>4.6397277413237306E-2</v>
          </cell>
          <cell r="AV19">
            <v>3.1152938444457021E-2</v>
          </cell>
          <cell r="AW19">
            <v>119516185</v>
          </cell>
          <cell r="AX19">
            <v>107112469</v>
          </cell>
          <cell r="AY19">
            <v>93573646</v>
          </cell>
          <cell r="AZ19">
            <v>90330780</v>
          </cell>
          <cell r="BA19">
            <v>87596434</v>
          </cell>
          <cell r="BB19">
            <v>76568930</v>
          </cell>
          <cell r="BC19">
            <v>11260779</v>
          </cell>
          <cell r="BD19">
            <v>11065643</v>
          </cell>
          <cell r="BE19">
            <v>11065643</v>
          </cell>
          <cell r="BF19">
            <v>10500114</v>
          </cell>
          <cell r="BG19">
            <v>7999435</v>
          </cell>
          <cell r="BH19">
            <v>7487042</v>
          </cell>
          <cell r="BJ19">
            <v>615774</v>
          </cell>
          <cell r="BK19">
            <v>1714606</v>
          </cell>
          <cell r="BM19">
            <v>2330380</v>
          </cell>
          <cell r="BN19">
            <v>1224389</v>
          </cell>
          <cell r="BO19">
            <v>983156</v>
          </cell>
          <cell r="BP19">
            <v>1498241</v>
          </cell>
          <cell r="BQ19">
            <v>2481397</v>
          </cell>
          <cell r="BR19">
            <v>634267</v>
          </cell>
          <cell r="BS19">
            <v>56353950</v>
          </cell>
        </row>
        <row r="20">
          <cell r="B20" t="str">
            <v>National Bank of Kenya</v>
          </cell>
          <cell r="C20">
            <v>116.58768999999999</v>
          </cell>
          <cell r="D20">
            <v>70.050359999999998</v>
          </cell>
          <cell r="E20">
            <v>85.262782999999999</v>
          </cell>
          <cell r="F20">
            <v>10.546118999999999</v>
          </cell>
          <cell r="G20">
            <v>11.426803</v>
          </cell>
          <cell r="H20">
            <v>12.606495000000001</v>
          </cell>
          <cell r="I20">
            <v>88.680843999999993</v>
          </cell>
          <cell r="J20">
            <v>683.54399999999998</v>
          </cell>
          <cell r="L20">
            <v>3.1627657601460205E-2</v>
          </cell>
          <cell r="M20">
            <v>3.6075814954357334E-2</v>
          </cell>
          <cell r="N20">
            <v>3.4938654374458228E-2</v>
          </cell>
          <cell r="O20">
            <v>3.5137559929824431E-2</v>
          </cell>
          <cell r="P20">
            <v>3.4238251692761776E-2</v>
          </cell>
          <cell r="Q20">
            <v>3.3567797886750565E-2</v>
          </cell>
          <cell r="R20">
            <v>313413032</v>
          </cell>
          <cell r="S20">
            <v>195568503</v>
          </cell>
          <cell r="T20">
            <v>0</v>
          </cell>
          <cell r="U20">
            <v>228782134</v>
          </cell>
          <cell r="V20">
            <v>0</v>
          </cell>
          <cell r="W20">
            <v>40312345</v>
          </cell>
          <cell r="X20">
            <v>51920201</v>
          </cell>
          <cell r="Y20">
            <v>263782134</v>
          </cell>
          <cell r="Z20">
            <v>13553634</v>
          </cell>
          <cell r="AA20">
            <v>20834301</v>
          </cell>
          <cell r="AB20">
            <v>20834.300999999999</v>
          </cell>
          <cell r="AC20">
            <v>4733253</v>
          </cell>
          <cell r="AE20">
            <v>3.5005509012183522E-2</v>
          </cell>
          <cell r="AF20">
            <v>3.6274420267978003E-2</v>
          </cell>
          <cell r="AG20">
            <v>3.6047538808335437E-2</v>
          </cell>
          <cell r="AI20">
            <v>0.15484567062346505</v>
          </cell>
          <cell r="AJ20">
            <v>1.5985829277526755E-2</v>
          </cell>
          <cell r="AK20">
            <v>0.12885311511018097</v>
          </cell>
          <cell r="AL20">
            <v>0.11892217669917531</v>
          </cell>
          <cell r="AM20">
            <v>0.28391898849386704</v>
          </cell>
          <cell r="AN20">
            <v>0.67635313241790773</v>
          </cell>
          <cell r="AO20">
            <v>0.10936491076048062</v>
          </cell>
          <cell r="AP20">
            <v>0.13266158481396204</v>
          </cell>
          <cell r="AQ20">
            <v>4.6745242012152521E-2</v>
          </cell>
          <cell r="AR20">
            <v>8.5916342801809514E-2</v>
          </cell>
          <cell r="AS20">
            <v>0.82158190872094805</v>
          </cell>
          <cell r="AT20">
            <v>2.0850235930652748E-2</v>
          </cell>
          <cell r="AU20">
            <v>1.3666059486897456E-2</v>
          </cell>
          <cell r="AV20">
            <v>1.6495162283886453E-2</v>
          </cell>
          <cell r="AW20">
            <v>116587690</v>
          </cell>
          <cell r="AX20">
            <v>122864886</v>
          </cell>
          <cell r="AY20">
            <v>116897968</v>
          </cell>
          <cell r="AZ20">
            <v>109102269</v>
          </cell>
          <cell r="BA20">
            <v>98916489</v>
          </cell>
          <cell r="BB20">
            <v>92493034</v>
          </cell>
          <cell r="BC20">
            <v>12606495</v>
          </cell>
          <cell r="BD20">
            <v>12113912</v>
          </cell>
          <cell r="BE20">
            <v>12113912</v>
          </cell>
          <cell r="BF20">
            <v>12251404</v>
          </cell>
          <cell r="BG20">
            <v>12223289</v>
          </cell>
          <cell r="BH20">
            <v>11848291</v>
          </cell>
          <cell r="BJ20">
            <v>736192</v>
          </cell>
          <cell r="BK20">
            <v>1856773</v>
          </cell>
          <cell r="BM20">
            <v>2592965</v>
          </cell>
          <cell r="BN20">
            <v>1753760</v>
          </cell>
          <cell r="BO20">
            <v>2185083</v>
          </cell>
          <cell r="BP20">
            <v>4533873</v>
          </cell>
          <cell r="BQ20">
            <v>6718956</v>
          </cell>
          <cell r="BR20">
            <v>478481</v>
          </cell>
          <cell r="BS20">
            <v>70050360</v>
          </cell>
        </row>
        <row r="21">
          <cell r="B21" t="str">
            <v>Citibank</v>
          </cell>
          <cell r="C21">
            <v>82.954184999999995</v>
          </cell>
          <cell r="D21">
            <v>22.841417</v>
          </cell>
          <cell r="E21">
            <v>57.272416</v>
          </cell>
          <cell r="F21">
            <v>18.013902999999999</v>
          </cell>
          <cell r="G21">
            <v>18.458667999999999</v>
          </cell>
          <cell r="H21">
            <v>19.188220000000001</v>
          </cell>
          <cell r="I21">
            <v>63.050800000000002</v>
          </cell>
          <cell r="J21">
            <v>1290.6379999999999</v>
          </cell>
          <cell r="L21">
            <v>2.8464016497288226E-2</v>
          </cell>
          <cell r="M21">
            <v>2.7910849228194583E-2</v>
          </cell>
          <cell r="N21">
            <v>2.9745273318985473E-2</v>
          </cell>
          <cell r="O21">
            <v>3.0815151670098295E-2</v>
          </cell>
          <cell r="P21">
            <v>2.8800763856532775E-2</v>
          </cell>
          <cell r="Q21">
            <v>2.8911899733140151E-2</v>
          </cell>
          <cell r="R21">
            <v>313413032</v>
          </cell>
          <cell r="S21">
            <v>195568503</v>
          </cell>
          <cell r="T21">
            <v>0</v>
          </cell>
          <cell r="U21">
            <v>228782134</v>
          </cell>
          <cell r="V21">
            <v>0</v>
          </cell>
          <cell r="W21">
            <v>40312345</v>
          </cell>
          <cell r="X21">
            <v>51920201</v>
          </cell>
          <cell r="Y21">
            <v>263782134</v>
          </cell>
          <cell r="Z21">
            <v>13553634</v>
          </cell>
          <cell r="AA21">
            <v>20834301</v>
          </cell>
          <cell r="AB21">
            <v>20834.300999999999</v>
          </cell>
          <cell r="AC21">
            <v>4733253</v>
          </cell>
          <cell r="AE21">
            <v>2.4907033243525441E-2</v>
          </cell>
          <cell r="AF21">
            <v>1.1828049988238994E-2</v>
          </cell>
          <cell r="AG21">
            <v>2.4213725681545388E-2</v>
          </cell>
          <cell r="AI21">
            <v>0.18333895295973204</v>
          </cell>
          <cell r="AJ21">
            <v>4.2400612846187853E-2</v>
          </cell>
          <cell r="AK21">
            <v>0.29275866444200549</v>
          </cell>
          <cell r="AL21">
            <v>0.28570459058410042</v>
          </cell>
          <cell r="AM21">
            <v>0.43152049731363368</v>
          </cell>
          <cell r="AN21">
            <v>0.30643599419198897</v>
          </cell>
          <cell r="AO21">
            <v>3.8000004209271611E-2</v>
          </cell>
          <cell r="AP21">
            <v>9.0321102050182026E-2</v>
          </cell>
          <cell r="AQ21">
            <v>1.7494250379061552E-2</v>
          </cell>
          <cell r="AR21">
            <v>7.2826851671120477E-2</v>
          </cell>
          <cell r="AS21">
            <v>0.39882055962158119</v>
          </cell>
          <cell r="AT21">
            <v>7.0275044204750448E-2</v>
          </cell>
          <cell r="AU21">
            <v>5.5487929801205801E-2</v>
          </cell>
          <cell r="AV21">
            <v>8.4667473630256326E-2</v>
          </cell>
          <cell r="AW21">
            <v>82954185</v>
          </cell>
          <cell r="AX21">
            <v>79397808</v>
          </cell>
          <cell r="AY21">
            <v>81940917</v>
          </cell>
          <cell r="AZ21">
            <v>80054734</v>
          </cell>
          <cell r="BA21">
            <v>72191900</v>
          </cell>
          <cell r="BB21">
            <v>71242659</v>
          </cell>
          <cell r="BC21">
            <v>19188220</v>
          </cell>
          <cell r="BD21">
            <v>18358760</v>
          </cell>
          <cell r="BE21">
            <v>18358760</v>
          </cell>
          <cell r="BF21">
            <v>18002473</v>
          </cell>
          <cell r="BG21">
            <v>16706767</v>
          </cell>
          <cell r="BH21">
            <v>15963873</v>
          </cell>
          <cell r="BJ21">
            <v>803007</v>
          </cell>
          <cell r="BK21">
            <v>1057871</v>
          </cell>
          <cell r="BM21">
            <v>1860878</v>
          </cell>
          <cell r="BN21">
            <v>570240</v>
          </cell>
          <cell r="BO21">
            <v>1014348</v>
          </cell>
          <cell r="BP21">
            <v>213418</v>
          </cell>
          <cell r="BQ21">
            <v>1227766</v>
          </cell>
          <cell r="BR21">
            <v>860478</v>
          </cell>
          <cell r="BS21">
            <v>22841417</v>
          </cell>
        </row>
        <row r="22">
          <cell r="B22" t="str">
            <v>Family Bank Limited</v>
          </cell>
          <cell r="C22">
            <v>71.030125999999996</v>
          </cell>
          <cell r="D22">
            <v>42.072502999999998</v>
          </cell>
          <cell r="E22">
            <v>54.766438999999998</v>
          </cell>
          <cell r="F22">
            <v>10.385210000000001</v>
          </cell>
          <cell r="G22">
            <v>10.795774</v>
          </cell>
          <cell r="H22">
            <v>11.113094</v>
          </cell>
          <cell r="I22">
            <v>58.251311999999999</v>
          </cell>
          <cell r="J22">
            <v>775.58199999999999</v>
          </cell>
          <cell r="L22">
            <v>2.1829346098027273E-2</v>
          </cell>
          <cell r="M22">
            <v>2.0358435377465518E-2</v>
          </cell>
          <cell r="N22">
            <v>1.7480672076559383E-2</v>
          </cell>
          <cell r="O22">
            <v>1.6825293519119589E-2</v>
          </cell>
          <cell r="P22">
            <v>1.6195377442659913E-2</v>
          </cell>
          <cell r="Q22">
            <v>1.6027640843028997E-2</v>
          </cell>
          <cell r="R22">
            <v>313413032</v>
          </cell>
          <cell r="S22">
            <v>195568503</v>
          </cell>
          <cell r="T22">
            <v>0</v>
          </cell>
          <cell r="U22">
            <v>228782134</v>
          </cell>
          <cell r="V22">
            <v>0</v>
          </cell>
          <cell r="W22">
            <v>40312345</v>
          </cell>
          <cell r="X22">
            <v>51920201</v>
          </cell>
          <cell r="Y22">
            <v>263782134</v>
          </cell>
          <cell r="Z22">
            <v>13553634</v>
          </cell>
          <cell r="AA22">
            <v>20834301</v>
          </cell>
          <cell r="AB22">
            <v>20834.300999999999</v>
          </cell>
          <cell r="AC22">
            <v>4733253</v>
          </cell>
          <cell r="AE22">
            <v>2.1326828894453014E-2</v>
          </cell>
          <cell r="AF22">
            <v>2.1786549784294687E-2</v>
          </cell>
          <cell r="AG22">
            <v>2.3154244628008861E-2</v>
          </cell>
          <cell r="AI22">
            <v>0.1813971858691259</v>
          </cell>
          <cell r="AJ22">
            <v>2.9677485919088916E-2</v>
          </cell>
          <cell r="AK22">
            <v>0.18533100164336214</v>
          </cell>
          <cell r="AL22">
            <v>0.17828285138024016</v>
          </cell>
          <cell r="AM22">
            <v>0.29994762576160117</v>
          </cell>
          <cell r="AN22">
            <v>0.6243394321835164</v>
          </cell>
          <cell r="AO22">
            <v>6.4635446383607756E-2</v>
          </cell>
          <cell r="AP22">
            <v>0.17192184317556322</v>
          </cell>
          <cell r="AQ22">
            <v>4.1606756628239497E-2</v>
          </cell>
          <cell r="AR22">
            <v>0.13031508654732371</v>
          </cell>
          <cell r="AS22">
            <v>0.76821688187541282</v>
          </cell>
          <cell r="AT22">
            <v>6.3132532464293756E-3</v>
          </cell>
          <cell r="AU22">
            <v>1.527705041688061E-2</v>
          </cell>
          <cell r="AV22">
            <v>1.0200441651957038E-2</v>
          </cell>
          <cell r="AW22">
            <v>71030126</v>
          </cell>
          <cell r="AX22">
            <v>61812663</v>
          </cell>
          <cell r="AY22">
            <v>56171763</v>
          </cell>
          <cell r="AZ22">
            <v>50563721</v>
          </cell>
          <cell r="BA22">
            <v>45011901</v>
          </cell>
          <cell r="BB22">
            <v>43500989</v>
          </cell>
          <cell r="BC22">
            <v>11113094</v>
          </cell>
          <cell r="BD22">
            <v>10620650</v>
          </cell>
          <cell r="BE22">
            <v>10620650</v>
          </cell>
          <cell r="BF22">
            <v>7213495</v>
          </cell>
          <cell r="BG22">
            <v>6411938</v>
          </cell>
          <cell r="BH22">
            <v>5968296</v>
          </cell>
          <cell r="BJ22">
            <v>662042</v>
          </cell>
          <cell r="BK22">
            <v>1545150</v>
          </cell>
          <cell r="BM22">
            <v>2207192</v>
          </cell>
          <cell r="BN22">
            <v>1378037</v>
          </cell>
          <cell r="BO22">
            <v>1354574</v>
          </cell>
          <cell r="BP22">
            <v>928875</v>
          </cell>
          <cell r="BQ22">
            <v>2283449</v>
          </cell>
          <cell r="BR22">
            <v>492805</v>
          </cell>
          <cell r="BS22">
            <v>42072503</v>
          </cell>
        </row>
        <row r="23">
          <cell r="B23" t="str">
            <v>Bank of Baroda</v>
          </cell>
          <cell r="C23">
            <v>62.518262999999997</v>
          </cell>
          <cell r="D23">
            <v>28.12135</v>
          </cell>
          <cell r="E23">
            <v>48.667524</v>
          </cell>
          <cell r="F23">
            <v>9.5760760000000005</v>
          </cell>
          <cell r="G23">
            <v>9.9349290000000003</v>
          </cell>
          <cell r="H23">
            <v>10.371347</v>
          </cell>
          <cell r="I23">
            <v>40.011085000000001</v>
          </cell>
          <cell r="J23">
            <v>720.02200000000005</v>
          </cell>
          <cell r="L23">
            <v>1.9650573864422524E-2</v>
          </cell>
          <cell r="M23">
            <v>2.0088922922993333E-2</v>
          </cell>
          <cell r="N23">
            <v>1.9579658140780807E-2</v>
          </cell>
          <cell r="O23">
            <v>1.9613732706855409E-2</v>
          </cell>
          <cell r="P23">
            <v>1.9835531066384929E-2</v>
          </cell>
          <cell r="Q23">
            <v>1.9738572604877803E-2</v>
          </cell>
          <cell r="R23">
            <v>313413032</v>
          </cell>
          <cell r="S23">
            <v>195568503</v>
          </cell>
          <cell r="T23">
            <v>0</v>
          </cell>
          <cell r="U23">
            <v>228782134</v>
          </cell>
          <cell r="V23">
            <v>0</v>
          </cell>
          <cell r="W23">
            <v>40312345</v>
          </cell>
          <cell r="X23">
            <v>51920201</v>
          </cell>
          <cell r="Y23">
            <v>263782134</v>
          </cell>
          <cell r="Z23">
            <v>13553634</v>
          </cell>
          <cell r="AA23">
            <v>20834301</v>
          </cell>
          <cell r="AB23">
            <v>20834.300999999999</v>
          </cell>
          <cell r="AC23">
            <v>4733253</v>
          </cell>
          <cell r="AE23">
            <v>1.8771138006701733E-2</v>
          </cell>
          <cell r="AF23">
            <v>1.4562175960307743E-2</v>
          </cell>
          <cell r="AG23">
            <v>2.057573537208604E-2</v>
          </cell>
          <cell r="AI23">
            <v>0.1992284278647054</v>
          </cell>
          <cell r="AJ23">
            <v>3.2396156435772962E-2</v>
          </cell>
          <cell r="AK23">
            <v>0.2483044136393702</v>
          </cell>
          <cell r="AL23">
            <v>0.23933557412901951</v>
          </cell>
          <cell r="AM23">
            <v>5.8416252669485344E-2</v>
          </cell>
          <cell r="AN23">
            <v>0.23893923542240045</v>
          </cell>
          <cell r="AO23">
            <v>3.7654559461508953E-2</v>
          </cell>
          <cell r="AP23">
            <v>0.15282210458210713</v>
          </cell>
          <cell r="AQ23">
            <v>7.514800636334322E-2</v>
          </cell>
          <cell r="AR23">
            <v>7.7674098218763907E-2</v>
          </cell>
          <cell r="AS23">
            <v>0.57782577967188142</v>
          </cell>
          <cell r="AT23">
            <v>1.2255810394780089E-2</v>
          </cell>
          <cell r="AU23">
            <v>3.831656649350219E-4</v>
          </cell>
          <cell r="AV23">
            <v>7.8006083721613413E-3</v>
          </cell>
          <cell r="AW23">
            <v>62518263</v>
          </cell>
          <cell r="AX23">
            <v>61944650</v>
          </cell>
          <cell r="AY23">
            <v>59182328</v>
          </cell>
          <cell r="AZ23">
            <v>56105943</v>
          </cell>
          <cell r="BA23">
            <v>53949524</v>
          </cell>
          <cell r="BB23">
            <v>52021524</v>
          </cell>
          <cell r="BC23">
            <v>10371347</v>
          </cell>
          <cell r="BD23">
            <v>9867331</v>
          </cell>
          <cell r="BE23">
            <v>9867331</v>
          </cell>
          <cell r="BF23">
            <v>9132583</v>
          </cell>
          <cell r="BG23">
            <v>8026209</v>
          </cell>
          <cell r="BH23">
            <v>7569115</v>
          </cell>
          <cell r="BJ23">
            <v>56841</v>
          </cell>
          <cell r="BK23">
            <v>916193</v>
          </cell>
          <cell r="BM23">
            <v>973034</v>
          </cell>
          <cell r="BN23">
            <v>232496</v>
          </cell>
          <cell r="BO23">
            <v>515140</v>
          </cell>
          <cell r="BP23">
            <v>495700</v>
          </cell>
          <cell r="BQ23">
            <v>1010840</v>
          </cell>
          <cell r="BR23">
            <v>504015</v>
          </cell>
          <cell r="BS23">
            <v>28121350</v>
          </cell>
        </row>
        <row r="24">
          <cell r="B24" t="str">
            <v>Imperial Bank</v>
          </cell>
          <cell r="C24">
            <v>58.802791999999997</v>
          </cell>
          <cell r="D24">
            <v>36.021869000000002</v>
          </cell>
          <cell r="E24">
            <v>46.000559000000003</v>
          </cell>
          <cell r="F24">
            <v>7.2252960000000002</v>
          </cell>
          <cell r="G24">
            <v>7.9151360000000004</v>
          </cell>
          <cell r="H24">
            <v>8.3896650000000008</v>
          </cell>
          <cell r="I24">
            <v>49.83652</v>
          </cell>
          <cell r="J24">
            <v>745.66899999999998</v>
          </cell>
          <cell r="L24">
            <v>1.7654217730856531E-2</v>
          </cell>
          <cell r="M24">
            <v>1.7714648108993522E-2</v>
          </cell>
          <cell r="N24">
            <v>1.6158514378688784E-2</v>
          </cell>
          <cell r="O24">
            <v>1.5740940508944496E-2</v>
          </cell>
          <cell r="P24">
            <v>1.608314494550828E-2</v>
          </cell>
          <cell r="Q24">
            <v>1.4962079033867629E-2</v>
          </cell>
          <cell r="R24">
            <v>313413032</v>
          </cell>
          <cell r="S24">
            <v>195568503</v>
          </cell>
          <cell r="T24">
            <v>0</v>
          </cell>
          <cell r="U24">
            <v>228782134</v>
          </cell>
          <cell r="V24">
            <v>0</v>
          </cell>
          <cell r="W24">
            <v>40312345</v>
          </cell>
          <cell r="X24">
            <v>51920201</v>
          </cell>
          <cell r="Y24">
            <v>263782134</v>
          </cell>
          <cell r="Z24">
            <v>13553634</v>
          </cell>
          <cell r="AA24">
            <v>20834301</v>
          </cell>
          <cell r="AB24">
            <v>20834.300999999999</v>
          </cell>
          <cell r="AC24">
            <v>4733253</v>
          </cell>
          <cell r="AE24">
            <v>1.7655566083327946E-2</v>
          </cell>
          <cell r="AF24">
            <v>1.8653329047046276E-2</v>
          </cell>
          <cell r="AG24">
            <v>1.9448191548681024E-2</v>
          </cell>
          <cell r="AI24">
            <v>0.26330598024340018</v>
          </cell>
          <cell r="AJ24">
            <v>3.6184281587883373E-2</v>
          </cell>
          <cell r="AK24">
            <v>0.15882200442567018</v>
          </cell>
          <cell r="AL24">
            <v>0.14497994643285686</v>
          </cell>
          <cell r="AM24">
            <v>0.22260192104964083</v>
          </cell>
          <cell r="AN24">
            <v>0.45652426654335165</v>
          </cell>
          <cell r="AO24">
            <v>6.3080287383721553E-2</v>
          </cell>
          <cell r="AP24">
            <v>0.15919974105526902</v>
          </cell>
          <cell r="AQ24">
            <v>4.6399265533049419E-2</v>
          </cell>
          <cell r="AR24">
            <v>0.1128004755222196</v>
          </cell>
          <cell r="AS24">
            <v>0.78307459263701562</v>
          </cell>
          <cell r="AT24">
            <v>1.7756266321082289E-2</v>
          </cell>
          <cell r="AU24">
            <v>3.4261884370419991E-5</v>
          </cell>
          <cell r="AV24">
            <v>1.088120958496076E-2</v>
          </cell>
          <cell r="AW24">
            <v>58802792</v>
          </cell>
          <cell r="AX24">
            <v>56599361</v>
          </cell>
          <cell r="AY24">
            <v>52500840</v>
          </cell>
          <cell r="AZ24">
            <v>48952545</v>
          </cell>
          <cell r="BA24">
            <v>49015083</v>
          </cell>
          <cell r="BB24">
            <v>43006228</v>
          </cell>
          <cell r="BC24">
            <v>8389665</v>
          </cell>
          <cell r="BD24">
            <v>7469238</v>
          </cell>
          <cell r="BE24">
            <v>7469238</v>
          </cell>
          <cell r="BF24">
            <v>6911291</v>
          </cell>
          <cell r="BG24">
            <v>6020798</v>
          </cell>
          <cell r="BH24">
            <v>5718570</v>
          </cell>
          <cell r="BJ24">
            <v>340812</v>
          </cell>
          <cell r="BK24">
            <v>1190226</v>
          </cell>
          <cell r="BM24">
            <v>1531038</v>
          </cell>
          <cell r="BN24">
            <v>698956</v>
          </cell>
          <cell r="BO24">
            <v>689274</v>
          </cell>
          <cell r="BP24">
            <v>1366057</v>
          </cell>
          <cell r="BQ24">
            <v>2055331</v>
          </cell>
          <cell r="BR24">
            <v>521968</v>
          </cell>
          <cell r="BS24">
            <v>36021869</v>
          </cell>
        </row>
        <row r="25">
          <cell r="B25" t="str">
            <v>Bank Of Africa Kenya Ltd</v>
          </cell>
          <cell r="C25">
            <v>63.211641</v>
          </cell>
          <cell r="D25">
            <v>39.455320999999998</v>
          </cell>
          <cell r="E25">
            <v>42.673050000000003</v>
          </cell>
          <cell r="F25">
            <v>6.1490099999999996</v>
          </cell>
          <cell r="G25">
            <v>8.1929730000000003</v>
          </cell>
          <cell r="H25">
            <v>8.0143000000000004</v>
          </cell>
          <cell r="I25">
            <v>52.522924000000003</v>
          </cell>
          <cell r="J25">
            <v>135.95699999999999</v>
          </cell>
          <cell r="L25">
            <v>1.7390017992833656E-2</v>
          </cell>
          <cell r="M25">
            <v>1.7798810383758638E-2</v>
          </cell>
          <cell r="N25">
            <v>1.7486344949999816E-2</v>
          </cell>
          <cell r="O25">
            <v>1.8120979532097455E-2</v>
          </cell>
          <cell r="P25">
            <v>1.6562657310553237E-2</v>
          </cell>
          <cell r="Q25">
            <v>1.7279420011048791E-2</v>
          </cell>
          <cell r="R25">
            <v>313413032</v>
          </cell>
          <cell r="S25">
            <v>195568503</v>
          </cell>
          <cell r="T25">
            <v>0</v>
          </cell>
          <cell r="U25">
            <v>228782134</v>
          </cell>
          <cell r="V25">
            <v>0</v>
          </cell>
          <cell r="W25">
            <v>40312345</v>
          </cell>
          <cell r="X25">
            <v>51920201</v>
          </cell>
          <cell r="Y25">
            <v>263782134</v>
          </cell>
          <cell r="Z25">
            <v>13553634</v>
          </cell>
          <cell r="AA25">
            <v>20834301</v>
          </cell>
          <cell r="AB25">
            <v>20834.300999999999</v>
          </cell>
          <cell r="AC25">
            <v>4733253</v>
          </cell>
          <cell r="AE25">
            <v>1.8979325078834732E-2</v>
          </cell>
          <cell r="AF25">
            <v>2.0431285374721529E-2</v>
          </cell>
          <cell r="AG25">
            <v>1.804138185291276E-2</v>
          </cell>
          <cell r="AI25">
            <v>5.0775548141269299E-2</v>
          </cell>
          <cell r="AJ25">
            <v>6.4479894570132522E-3</v>
          </cell>
          <cell r="AK25">
            <v>0.15598851655707516</v>
          </cell>
          <cell r="AL25">
            <v>0.11707288040551588</v>
          </cell>
          <cell r="AM25">
            <v>0.35870896236112226</v>
          </cell>
          <cell r="AN25">
            <v>0.80564589550190069</v>
          </cell>
          <cell r="AO25">
            <v>3.1061332246696299E-2</v>
          </cell>
          <cell r="AP25">
            <v>0.1227587599497464</v>
          </cell>
          <cell r="AQ25">
            <v>7.3914471689712283E-2</v>
          </cell>
          <cell r="AR25">
            <v>4.8844288260034119E-2</v>
          </cell>
          <cell r="AS25">
            <v>0.92459575774405611</v>
          </cell>
          <cell r="AT25">
            <v>3.5969821537553619E-2</v>
          </cell>
          <cell r="AU25">
            <v>2.0626264927716418E-4</v>
          </cell>
          <cell r="AV25">
            <v>2.1132269821375262E-2</v>
          </cell>
          <cell r="AW25">
            <v>63211641</v>
          </cell>
          <cell r="AX25">
            <v>62211641</v>
          </cell>
          <cell r="AY25">
            <v>58432443</v>
          </cell>
          <cell r="AZ25">
            <v>57647846</v>
          </cell>
          <cell r="BA25">
            <v>51954246</v>
          </cell>
          <cell r="BB25">
            <v>52683299</v>
          </cell>
          <cell r="BC25">
            <v>8014300</v>
          </cell>
          <cell r="BD25">
            <v>7913209</v>
          </cell>
          <cell r="BE25">
            <v>7913209</v>
          </cell>
          <cell r="BF25">
            <v>8134565</v>
          </cell>
          <cell r="BG25">
            <v>6710063</v>
          </cell>
          <cell r="BH25">
            <v>6539160</v>
          </cell>
          <cell r="BJ25">
            <v>280924</v>
          </cell>
          <cell r="BK25">
            <v>502229</v>
          </cell>
          <cell r="BM25">
            <v>783153</v>
          </cell>
          <cell r="BN25">
            <v>630944</v>
          </cell>
          <cell r="BO25">
            <v>485910</v>
          </cell>
          <cell r="BP25">
            <v>625773</v>
          </cell>
          <cell r="BQ25">
            <v>1111683</v>
          </cell>
          <cell r="BR25">
            <v>101091</v>
          </cell>
          <cell r="BS25">
            <v>39455321</v>
          </cell>
        </row>
        <row r="26">
          <cell r="B26" t="str">
            <v>Housing Finance Company of Kenya</v>
          </cell>
          <cell r="C26">
            <v>62.781072000000002</v>
          </cell>
          <cell r="D26">
            <v>47.688648000000001</v>
          </cell>
          <cell r="E26">
            <v>34.314785999999998</v>
          </cell>
          <cell r="F26">
            <v>8.3423069999999999</v>
          </cell>
          <cell r="G26">
            <v>9.9421440000000008</v>
          </cell>
          <cell r="H26">
            <v>9.8205639999999992</v>
          </cell>
          <cell r="I26">
            <v>46.194268000000001</v>
          </cell>
          <cell r="J26">
            <v>263.61200000000002</v>
          </cell>
          <cell r="L26">
            <v>1.7307138921627711E-2</v>
          </cell>
          <cell r="M26">
            <v>1.5752277555412333E-2</v>
          </cell>
          <cell r="N26">
            <v>1.597529738593486E-2</v>
          </cell>
          <cell r="O26">
            <v>1.492652252379185E-2</v>
          </cell>
          <cell r="P26">
            <v>1.5624891821292095E-2</v>
          </cell>
          <cell r="Q26">
            <v>1.5325972147396342E-2</v>
          </cell>
          <cell r="R26">
            <v>313413032</v>
          </cell>
          <cell r="S26">
            <v>195568503</v>
          </cell>
          <cell r="T26">
            <v>0</v>
          </cell>
          <cell r="U26">
            <v>228782134</v>
          </cell>
          <cell r="V26">
            <v>0</v>
          </cell>
          <cell r="W26">
            <v>40312345</v>
          </cell>
          <cell r="X26">
            <v>51920201</v>
          </cell>
          <cell r="Y26">
            <v>263782134</v>
          </cell>
          <cell r="Z26">
            <v>13553634</v>
          </cell>
          <cell r="AA26">
            <v>20834301</v>
          </cell>
          <cell r="AB26">
            <v>20834.300999999999</v>
          </cell>
          <cell r="AC26">
            <v>4733253</v>
          </cell>
          <cell r="AE26">
            <v>1.8850046533133494E-2</v>
          </cell>
          <cell r="AF26">
            <v>2.4694777579496646E-2</v>
          </cell>
          <cell r="AG26">
            <v>1.4507661332550281E-2</v>
          </cell>
          <cell r="AI26">
            <v>0.10585889675935851</v>
          </cell>
          <cell r="AJ26">
            <v>1.3822841465782491E-2</v>
          </cell>
          <cell r="AK26">
            <v>0.21522462483873542</v>
          </cell>
          <cell r="AL26">
            <v>0.18059182147880337</v>
          </cell>
          <cell r="AM26">
            <v>0.11204997870225757</v>
          </cell>
          <cell r="AN26">
            <v>0.53619650717023992</v>
          </cell>
          <cell r="AO26">
            <v>8.2046871166503277E-2</v>
          </cell>
          <cell r="AP26">
            <v>0.14059946743747676</v>
          </cell>
          <cell r="AQ26">
            <v>6.7688191666499822E-2</v>
          </cell>
          <cell r="AR26">
            <v>7.2911275770976933E-2</v>
          </cell>
          <cell r="AS26">
            <v>1.3897405042829061</v>
          </cell>
          <cell r="AT26">
            <v>2.125095100488549E-4</v>
          </cell>
          <cell r="AU26">
            <v>0</v>
          </cell>
          <cell r="AV26">
            <v>1.068206240155036E-4</v>
          </cell>
          <cell r="AW26">
            <v>62781072</v>
          </cell>
          <cell r="AX26">
            <v>60490833</v>
          </cell>
          <cell r="AY26">
            <v>56632118</v>
          </cell>
          <cell r="AZ26">
            <v>49099911</v>
          </cell>
          <cell r="BA26">
            <v>50361123</v>
          </cell>
          <cell r="BB26">
            <v>46755111</v>
          </cell>
          <cell r="BC26">
            <v>9820564</v>
          </cell>
          <cell r="BD26">
            <v>6276033</v>
          </cell>
          <cell r="BE26">
            <v>6276033</v>
          </cell>
          <cell r="BF26">
            <v>5886067</v>
          </cell>
          <cell r="BG26">
            <v>5912076</v>
          </cell>
          <cell r="BH26">
            <v>5681853</v>
          </cell>
          <cell r="BJ26">
            <v>98646</v>
          </cell>
          <cell r="BK26">
            <v>781729</v>
          </cell>
          <cell r="BM26">
            <v>880375</v>
          </cell>
          <cell r="BN26">
            <v>472054</v>
          </cell>
          <cell r="BO26">
            <v>603677</v>
          </cell>
          <cell r="BP26">
            <v>2864885</v>
          </cell>
          <cell r="BQ26">
            <v>3468562</v>
          </cell>
          <cell r="BR26">
            <v>212996</v>
          </cell>
          <cell r="BS26">
            <v>47688648</v>
          </cell>
        </row>
        <row r="27">
          <cell r="B27" t="str">
            <v>Prime Bank</v>
          </cell>
          <cell r="C27">
            <v>58.715051000000003</v>
          </cell>
          <cell r="D27">
            <v>34.894269999999999</v>
          </cell>
          <cell r="E27">
            <v>46.777419000000002</v>
          </cell>
          <cell r="F27">
            <v>6.9500450000000003</v>
          </cell>
          <cell r="G27">
            <v>6.9500450000000003</v>
          </cell>
          <cell r="H27">
            <v>8.2760280000000002</v>
          </cell>
          <cell r="I27">
            <v>42.893717000000002</v>
          </cell>
          <cell r="J27">
            <v>593.95299999999997</v>
          </cell>
          <cell r="L27">
            <v>1.7683314743432797E-2</v>
          </cell>
          <cell r="M27">
            <v>1.7395228571298531E-2</v>
          </cell>
          <cell r="N27">
            <v>1.7177551665809414E-2</v>
          </cell>
          <cell r="O27">
            <v>1.7307839728550368E-2</v>
          </cell>
          <cell r="P27">
            <v>1.7299928183852065E-2</v>
          </cell>
          <cell r="Q27">
            <v>1.7033047174600309E-2</v>
          </cell>
          <cell r="R27">
            <v>313413032</v>
          </cell>
          <cell r="S27">
            <v>195568503</v>
          </cell>
          <cell r="T27">
            <v>0</v>
          </cell>
          <cell r="U27">
            <v>228782134</v>
          </cell>
          <cell r="V27">
            <v>0</v>
          </cell>
          <cell r="W27">
            <v>40312345</v>
          </cell>
          <cell r="X27">
            <v>51920201</v>
          </cell>
          <cell r="Y27">
            <v>263782134</v>
          </cell>
          <cell r="Z27">
            <v>13553634</v>
          </cell>
          <cell r="AA27">
            <v>20834301</v>
          </cell>
          <cell r="AB27">
            <v>20834.300999999999</v>
          </cell>
          <cell r="AC27">
            <v>4733253</v>
          </cell>
          <cell r="AE27">
            <v>1.7629221806618821E-2</v>
          </cell>
          <cell r="AF27">
            <v>1.8069420555787245E-2</v>
          </cell>
          <cell r="AG27">
            <v>1.9776633689710405E-2</v>
          </cell>
          <cell r="AI27">
            <v>0.23026747152747634</v>
          </cell>
          <cell r="AJ27">
            <v>3.2445090091784742E-2</v>
          </cell>
          <cell r="AK27">
            <v>0.16202944128157509</v>
          </cell>
          <cell r="AL27">
            <v>0.16202944128157509</v>
          </cell>
          <cell r="AM27">
            <v>0.28613898689565581</v>
          </cell>
          <cell r="AN27">
            <v>0.40225411203252737</v>
          </cell>
          <cell r="AO27">
            <v>1.4421282305556213E-2</v>
          </cell>
          <cell r="AP27">
            <v>0.12621486083156774</v>
          </cell>
          <cell r="AQ27">
            <v>6.5212153799755396E-2</v>
          </cell>
          <cell r="AR27">
            <v>6.1002707031812348E-2</v>
          </cell>
          <cell r="AS27">
            <v>0.74596398745300585</v>
          </cell>
          <cell r="AT27">
            <v>1.6253032549411284E-2</v>
          </cell>
          <cell r="AU27">
            <v>4.1540613404151203E-2</v>
          </cell>
          <cell r="AV27">
            <v>2.8821045763279603E-2</v>
          </cell>
          <cell r="AW27">
            <v>58715051</v>
          </cell>
          <cell r="AX27">
            <v>54917674</v>
          </cell>
          <cell r="AY27">
            <v>55249673</v>
          </cell>
          <cell r="AZ27">
            <v>53395624</v>
          </cell>
          <cell r="BA27">
            <v>51258965</v>
          </cell>
          <cell r="BB27">
            <v>49460889</v>
          </cell>
          <cell r="BC27">
            <v>8276028</v>
          </cell>
          <cell r="BD27">
            <v>7735022</v>
          </cell>
          <cell r="BE27">
            <v>7735022</v>
          </cell>
          <cell r="BF27">
            <v>7246225</v>
          </cell>
          <cell r="BG27">
            <v>6301136</v>
          </cell>
          <cell r="BH27">
            <v>5815849</v>
          </cell>
          <cell r="BJ27">
            <v>291634</v>
          </cell>
          <cell r="BK27">
            <v>727570</v>
          </cell>
          <cell r="BM27">
            <v>1019204</v>
          </cell>
          <cell r="BN27">
            <v>409979</v>
          </cell>
          <cell r="BO27">
            <v>247064</v>
          </cell>
          <cell r="BP27">
            <v>203446</v>
          </cell>
          <cell r="BQ27">
            <v>450510</v>
          </cell>
          <cell r="BR27">
            <v>460853</v>
          </cell>
          <cell r="BS27">
            <v>34894270</v>
          </cell>
        </row>
        <row r="28">
          <cell r="B28" t="str">
            <v>EcoBank</v>
          </cell>
          <cell r="C28">
            <v>44.920413000000003</v>
          </cell>
          <cell r="D28">
            <v>24.108626999999998</v>
          </cell>
          <cell r="E28">
            <v>29.188517999999998</v>
          </cell>
          <cell r="F28">
            <v>9.0458400000000001</v>
          </cell>
          <cell r="G28">
            <v>10.524239</v>
          </cell>
          <cell r="H28">
            <v>7.7406280000000001</v>
          </cell>
          <cell r="I28">
            <v>37.824595000000002</v>
          </cell>
          <cell r="J28">
            <v>13.375</v>
          </cell>
          <cell r="L28">
            <v>1.3486590778816261E-2</v>
          </cell>
          <cell r="M28">
            <v>1.4700685553685956E-2</v>
          </cell>
          <cell r="N28">
            <v>1.4176475454359006E-2</v>
          </cell>
          <cell r="O28">
            <v>1.3549300995831568E-2</v>
          </cell>
          <cell r="P28">
            <v>1.3773775020693496E-2</v>
          </cell>
          <cell r="Q28">
            <v>1.4514384060259863E-2</v>
          </cell>
          <cell r="R28">
            <v>313413032</v>
          </cell>
          <cell r="S28">
            <v>195568503</v>
          </cell>
          <cell r="T28">
            <v>0</v>
          </cell>
          <cell r="U28">
            <v>228782134</v>
          </cell>
          <cell r="V28">
            <v>0</v>
          </cell>
          <cell r="W28">
            <v>40312345</v>
          </cell>
          <cell r="X28">
            <v>51920201</v>
          </cell>
          <cell r="Y28">
            <v>263782134</v>
          </cell>
          <cell r="Z28">
            <v>13553634</v>
          </cell>
          <cell r="AA28">
            <v>20834301</v>
          </cell>
          <cell r="AB28">
            <v>20834.300999999999</v>
          </cell>
          <cell r="AC28">
            <v>4733253</v>
          </cell>
          <cell r="AE28">
            <v>1.3487375228915728E-2</v>
          </cell>
          <cell r="AF28">
            <v>1.248425372663212E-2</v>
          </cell>
          <cell r="AG28">
            <v>1.2340369365644532E-2</v>
          </cell>
          <cell r="AI28">
            <v>6.8728213316958464E-3</v>
          </cell>
          <cell r="AJ28">
            <v>1.1777024040901451E-3</v>
          </cell>
          <cell r="AK28">
            <v>0.27823798245559533</v>
          </cell>
          <cell r="AL28">
            <v>0.23915232932434569</v>
          </cell>
          <cell r="AM28">
            <v>0.48039021283243805</v>
          </cell>
          <cell r="AN28">
            <v>0.93681574551441515</v>
          </cell>
          <cell r="AO28">
            <v>0.10498911186000094</v>
          </cell>
          <cell r="AP28">
            <v>0.10596448502030793</v>
          </cell>
          <cell r="AQ28">
            <v>5.0689365612993642E-2</v>
          </cell>
          <cell r="AR28">
            <v>5.5275119407314291E-2</v>
          </cell>
          <cell r="AS28">
            <v>0.82596269533108879</v>
          </cell>
          <cell r="AT28">
            <v>1.2554134451797341E-2</v>
          </cell>
          <cell r="AU28">
            <v>1.8090798692320123E-2</v>
          </cell>
          <cell r="AV28">
            <v>1.4272378139324138E-2</v>
          </cell>
          <cell r="AW28">
            <v>44920413</v>
          </cell>
          <cell r="AX28">
            <v>45934458</v>
          </cell>
          <cell r="AY28">
            <v>42241117</v>
          </cell>
          <cell r="AZ28">
            <v>36647025</v>
          </cell>
          <cell r="BA28">
            <v>36143426</v>
          </cell>
          <cell r="BB28">
            <v>36907136</v>
          </cell>
          <cell r="BC28">
            <v>7740628</v>
          </cell>
          <cell r="BD28">
            <v>7827942</v>
          </cell>
          <cell r="BE28">
            <v>7827942</v>
          </cell>
          <cell r="BF28">
            <v>3657839</v>
          </cell>
          <cell r="BG28">
            <v>3764734</v>
          </cell>
          <cell r="BH28">
            <v>3390412</v>
          </cell>
          <cell r="BJ28">
            <v>319790</v>
          </cell>
          <cell r="BK28">
            <v>345898</v>
          </cell>
          <cell r="BM28">
            <v>665688</v>
          </cell>
          <cell r="BN28">
            <v>623627</v>
          </cell>
          <cell r="BO28">
            <v>628069</v>
          </cell>
          <cell r="BP28">
            <v>1660535</v>
          </cell>
          <cell r="BQ28">
            <v>2288604</v>
          </cell>
          <cell r="BR28">
            <v>13375</v>
          </cell>
          <cell r="BS28">
            <v>24108627</v>
          </cell>
        </row>
        <row r="29">
          <cell r="B29" t="str">
            <v>Bank of India</v>
          </cell>
          <cell r="C29">
            <v>36.656582</v>
          </cell>
          <cell r="D29">
            <v>13.415995000000001</v>
          </cell>
          <cell r="E29">
            <v>26.770143000000001</v>
          </cell>
          <cell r="F29">
            <v>6.0068640000000002</v>
          </cell>
          <cell r="G29">
            <v>6.1518639999999998</v>
          </cell>
          <cell r="H29">
            <v>6.3051789999999999</v>
          </cell>
          <cell r="I29">
            <v>16.619178000000002</v>
          </cell>
          <cell r="J29">
            <v>310.37799999999999</v>
          </cell>
          <cell r="L29">
            <v>1.1414231493781957E-2</v>
          </cell>
          <cell r="M29">
            <v>1.1204588493967032E-2</v>
          </cell>
          <cell r="N29">
            <v>1.1506779612066271E-2</v>
          </cell>
          <cell r="O29">
            <v>1.1959499437245474E-2</v>
          </cell>
          <cell r="P29">
            <v>1.1991009587672428E-2</v>
          </cell>
          <cell r="Q29">
            <v>1.1753065305750014E-2</v>
          </cell>
          <cell r="R29">
            <v>313413032</v>
          </cell>
          <cell r="S29">
            <v>195568503</v>
          </cell>
          <cell r="T29">
            <v>0</v>
          </cell>
          <cell r="U29">
            <v>228782134</v>
          </cell>
          <cell r="V29">
            <v>0</v>
          </cell>
          <cell r="W29">
            <v>40312345</v>
          </cell>
          <cell r="X29">
            <v>51920201</v>
          </cell>
          <cell r="Y29">
            <v>263782134</v>
          </cell>
          <cell r="Z29">
            <v>13553634</v>
          </cell>
          <cell r="AA29">
            <v>20834301</v>
          </cell>
          <cell r="AB29">
            <v>20834.300999999999</v>
          </cell>
          <cell r="AC29">
            <v>4733253</v>
          </cell>
          <cell r="AE29">
            <v>1.1006156066363819E-2</v>
          </cell>
          <cell r="AF29">
            <v>6.9472511053917715E-3</v>
          </cell>
          <cell r="AG29">
            <v>1.1317924828904416E-2</v>
          </cell>
          <cell r="AI29">
            <v>0.14887132289389804</v>
          </cell>
          <cell r="AJ29">
            <v>2.5948215413957205E-2</v>
          </cell>
          <cell r="AK29">
            <v>0.37016656299126222</v>
          </cell>
          <cell r="AL29">
            <v>0.36144170307340107</v>
          </cell>
          <cell r="AM29">
            <v>0.13550781390659322</v>
          </cell>
          <cell r="AN29">
            <v>0.29889092938677037</v>
          </cell>
          <cell r="AO29">
            <v>5.5434425922445347E-3</v>
          </cell>
          <cell r="AP29">
            <v>0.11296760659262552</v>
          </cell>
          <cell r="AQ29">
            <v>7.1390725711332703E-2</v>
          </cell>
          <cell r="AR29">
            <v>4.1576880881292813E-2</v>
          </cell>
          <cell r="AS29">
            <v>0.50115514885370616</v>
          </cell>
          <cell r="AT29">
            <v>4.5584795308918668E-3</v>
          </cell>
          <cell r="AU29">
            <v>0</v>
          </cell>
          <cell r="AV29">
            <v>3.3617325896104404E-3</v>
          </cell>
          <cell r="AW29">
            <v>36656582</v>
          </cell>
          <cell r="AX29">
            <v>34370422</v>
          </cell>
          <cell r="AY29">
            <v>33998194</v>
          </cell>
          <cell r="AZ29">
            <v>34265232</v>
          </cell>
          <cell r="BA29">
            <v>32447854</v>
          </cell>
          <cell r="BB29">
            <v>30721440</v>
          </cell>
          <cell r="BC29">
            <v>6305179</v>
          </cell>
          <cell r="BD29">
            <v>6074801</v>
          </cell>
          <cell r="BE29">
            <v>6074801</v>
          </cell>
          <cell r="BF29">
            <v>5733008</v>
          </cell>
          <cell r="BG29">
            <v>5254372</v>
          </cell>
          <cell r="BH29">
            <v>5086879</v>
          </cell>
          <cell r="BJ29">
            <v>60211</v>
          </cell>
          <cell r="BK29">
            <v>384125</v>
          </cell>
          <cell r="BM29">
            <v>444336</v>
          </cell>
          <cell r="BN29">
            <v>132808</v>
          </cell>
          <cell r="BO29">
            <v>61958</v>
          </cell>
          <cell r="BP29">
            <v>6999</v>
          </cell>
          <cell r="BQ29">
            <v>68957</v>
          </cell>
          <cell r="BR29">
            <v>230378</v>
          </cell>
          <cell r="BS29">
            <v>13415995</v>
          </cell>
        </row>
        <row r="30">
          <cell r="B30" t="str">
            <v>GT Bank</v>
          </cell>
          <cell r="C30">
            <v>31.366413999999999</v>
          </cell>
          <cell r="D30">
            <v>10.893074</v>
          </cell>
          <cell r="E30">
            <v>16.95176</v>
          </cell>
          <cell r="F30">
            <v>4.7103710000000003</v>
          </cell>
          <cell r="G30">
            <v>4.910711</v>
          </cell>
          <cell r="H30">
            <v>7.2682900000000004</v>
          </cell>
          <cell r="I30">
            <v>16.745334</v>
          </cell>
          <cell r="J30">
            <v>155.15299999999999</v>
          </cell>
          <cell r="L30">
            <v>1.0107948540167158E-2</v>
          </cell>
          <cell r="M30">
            <v>1.0778106109904245E-2</v>
          </cell>
          <cell r="N30">
            <v>8.8082658354365038E-3</v>
          </cell>
          <cell r="O30">
            <v>9.2180809085022301E-3</v>
          </cell>
          <cell r="P30">
            <v>9.1783622891588156E-3</v>
          </cell>
          <cell r="Q30">
            <v>9.8101959543893304E-3</v>
          </cell>
          <cell r="R30">
            <v>313413032</v>
          </cell>
          <cell r="S30">
            <v>195568503</v>
          </cell>
          <cell r="T30">
            <v>0</v>
          </cell>
          <cell r="U30">
            <v>228782134</v>
          </cell>
          <cell r="V30">
            <v>0</v>
          </cell>
          <cell r="W30">
            <v>40312345</v>
          </cell>
          <cell r="X30">
            <v>51920201</v>
          </cell>
          <cell r="Y30">
            <v>263782134</v>
          </cell>
          <cell r="Z30">
            <v>13553634</v>
          </cell>
          <cell r="AA30">
            <v>20834301</v>
          </cell>
          <cell r="AB30">
            <v>20834.300999999999</v>
          </cell>
          <cell r="AC30">
            <v>4733253</v>
          </cell>
          <cell r="AE30">
            <v>9.4177806246686872E-3</v>
          </cell>
          <cell r="AF30">
            <v>5.6407981955579421E-3</v>
          </cell>
          <cell r="AG30">
            <v>7.166892810308436E-3</v>
          </cell>
          <cell r="AI30">
            <v>6.0198472659414609E-2</v>
          </cell>
          <cell r="AJ30">
            <v>1.3500410358626404E-2</v>
          </cell>
          <cell r="AK30">
            <v>0.29325846829928864</v>
          </cell>
          <cell r="AL30">
            <v>0.28129453852637398</v>
          </cell>
          <cell r="AM30">
            <v>8.6860146913764424E-2</v>
          </cell>
          <cell r="AN30">
            <v>0.32894054200891992</v>
          </cell>
          <cell r="AO30">
            <v>3.8999576684497474E-2</v>
          </cell>
          <cell r="AP30">
            <v>0.14165008261881501</v>
          </cell>
          <cell r="AQ30">
            <v>6.3308801137335502E-2</v>
          </cell>
          <cell r="AR30">
            <v>7.8341281481479508E-2</v>
          </cell>
          <cell r="AS30">
            <v>0.64259250956832803</v>
          </cell>
          <cell r="AT30">
            <v>2.791059902390008E-3</v>
          </cell>
          <cell r="AU30">
            <v>2.9208019992444011E-2</v>
          </cell>
          <cell r="AV30">
            <v>1.6128316507294807E-2</v>
          </cell>
          <cell r="AW30">
            <v>31366414</v>
          </cell>
          <cell r="AX30">
            <v>32991926</v>
          </cell>
          <cell r="AY30">
            <v>28103602</v>
          </cell>
          <cell r="AZ30">
            <v>27757959</v>
          </cell>
          <cell r="BA30">
            <v>23977044</v>
          </cell>
          <cell r="BB30">
            <v>25638050</v>
          </cell>
          <cell r="BC30">
            <v>7268290</v>
          </cell>
          <cell r="BD30">
            <v>7165033</v>
          </cell>
          <cell r="BE30">
            <v>6738561</v>
          </cell>
          <cell r="BF30">
            <v>6326694</v>
          </cell>
          <cell r="BG30">
            <v>6219009</v>
          </cell>
          <cell r="BH30">
            <v>6090652</v>
          </cell>
          <cell r="BJ30">
            <v>78019</v>
          </cell>
          <cell r="BK30">
            <v>380264</v>
          </cell>
          <cell r="BM30">
            <v>898214</v>
          </cell>
          <cell r="BN30">
            <v>295459</v>
          </cell>
          <cell r="BO30">
            <v>209671</v>
          </cell>
          <cell r="BP30">
            <v>180679</v>
          </cell>
          <cell r="BQ30">
            <v>390350</v>
          </cell>
          <cell r="BR30">
            <v>108608</v>
          </cell>
          <cell r="BS30">
            <v>10893074</v>
          </cell>
        </row>
        <row r="31">
          <cell r="B31" t="str">
            <v>Total - Medium Tier banks</v>
          </cell>
          <cell r="C31">
            <v>1407.5933770000001</v>
          </cell>
          <cell r="D31">
            <v>804.2301769999998</v>
          </cell>
          <cell r="E31">
            <v>985.75858899999992</v>
          </cell>
          <cell r="F31">
            <v>182.07361800000004</v>
          </cell>
          <cell r="G31">
            <v>215.53285599999995</v>
          </cell>
          <cell r="H31">
            <v>211.96876399999999</v>
          </cell>
          <cell r="I31">
            <v>1110.4377029999996</v>
          </cell>
          <cell r="J31">
            <v>13054.982</v>
          </cell>
          <cell r="L31">
            <v>0.41335784368805384</v>
          </cell>
          <cell r="M31">
            <v>0.41896257915197566</v>
          </cell>
          <cell r="N31">
            <v>0.39367549592871992</v>
          </cell>
          <cell r="O31">
            <v>0.38504691445551376</v>
          </cell>
          <cell r="P31">
            <v>0.37993436657254986</v>
          </cell>
          <cell r="Q31">
            <v>0.37748375096603354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>
            <v>0</v>
          </cell>
          <cell r="AE31">
            <v>0.42263057655626707</v>
          </cell>
          <cell r="AF31">
            <v>0.41645729490452782</v>
          </cell>
          <cell r="AG31">
            <v>0.41676062805300973</v>
          </cell>
          <cell r="AI31">
            <v>0.1740653355556854</v>
          </cell>
          <cell r="AJ31">
            <v>2.5873552997802134E-2</v>
          </cell>
          <cell r="AK31">
            <v>0.19409720636980213</v>
          </cell>
          <cell r="AL31">
            <v>0.16396563040691362</v>
          </cell>
          <cell r="AM31">
            <v>0.28174708111221075</v>
          </cell>
          <cell r="AN31">
            <v>0.45925272397706779</v>
          </cell>
          <cell r="AO31">
            <v>4.9818232610274626E-2</v>
          </cell>
          <cell r="AP31">
            <v>0.13893123682032635</v>
          </cell>
          <cell r="AQ31">
            <v>5.814135628271544E-2</v>
          </cell>
          <cell r="AR31">
            <v>8.0789880537610909E-2</v>
          </cell>
          <cell r="AS31">
            <v>0.81584901818187439</v>
          </cell>
          <cell r="AT31">
            <v>0.42696377336895147</v>
          </cell>
          <cell r="AU31">
            <v>0.52447066353834437</v>
          </cell>
          <cell r="AV31">
            <v>0.49017664967912861</v>
          </cell>
          <cell r="AW31">
            <v>1407593377</v>
          </cell>
          <cell r="AX31">
            <v>1372020231</v>
          </cell>
          <cell r="AY31">
            <v>1265827885</v>
          </cell>
          <cell r="AZ31">
            <v>1169429477</v>
          </cell>
          <cell r="BA31">
            <v>1096703273</v>
          </cell>
          <cell r="BB31">
            <v>1083250178</v>
          </cell>
          <cell r="BC31">
            <v>211968764</v>
          </cell>
          <cell r="BD31">
            <v>201200692</v>
          </cell>
          <cell r="BE31">
            <v>200774220</v>
          </cell>
          <cell r="BF31">
            <v>181340657</v>
          </cell>
          <cell r="BG31">
            <v>164025235</v>
          </cell>
          <cell r="BH31">
            <v>151542461</v>
          </cell>
          <cell r="BI31">
            <v>0</v>
          </cell>
          <cell r="BJ31">
            <v>7909878</v>
          </cell>
          <cell r="BK31">
            <v>19724583</v>
          </cell>
          <cell r="BL31">
            <v>0</v>
          </cell>
          <cell r="BM31">
            <v>28074392</v>
          </cell>
          <cell r="BN31">
            <v>12893241</v>
          </cell>
          <cell r="BO31">
            <v>16563995</v>
          </cell>
          <cell r="BP31">
            <v>19526855</v>
          </cell>
          <cell r="BQ31">
            <v>36090850</v>
          </cell>
          <cell r="BR31">
            <v>8989810</v>
          </cell>
          <cell r="BS31">
            <v>804230177</v>
          </cell>
        </row>
        <row r="33">
          <cell r="B33" t="str">
            <v>TIER 3 - Small banks WMSI  &lt; 1%</v>
          </cell>
        </row>
        <row r="34">
          <cell r="B34" t="str">
            <v>Gulf African Bank</v>
          </cell>
          <cell r="C34">
            <v>20.817084000000001</v>
          </cell>
          <cell r="D34">
            <v>12.891916</v>
          </cell>
          <cell r="E34">
            <v>16.551347</v>
          </cell>
          <cell r="F34">
            <v>3.1366329999999998</v>
          </cell>
          <cell r="G34">
            <v>3.2248610000000002</v>
          </cell>
          <cell r="H34">
            <v>3.3030409999999999</v>
          </cell>
          <cell r="I34">
            <v>18.987181</v>
          </cell>
          <cell r="J34">
            <v>240.55699999999999</v>
          </cell>
          <cell r="L34">
            <v>6.4972161789634136E-3</v>
          </cell>
          <cell r="M34">
            <v>6.4454535582140985E-3</v>
          </cell>
          <cell r="N34">
            <v>6.4405605012668281E-3</v>
          </cell>
          <cell r="O34">
            <v>6.3060468550378834E-3</v>
          </cell>
          <cell r="P34">
            <v>6.4461685136653919E-3</v>
          </cell>
          <cell r="Q34">
            <v>6.3554162267492557E-3</v>
          </cell>
          <cell r="R34">
            <v>313413032</v>
          </cell>
          <cell r="S34">
            <v>195568503</v>
          </cell>
          <cell r="T34">
            <v>0</v>
          </cell>
          <cell r="U34">
            <v>228782134</v>
          </cell>
          <cell r="V34">
            <v>0</v>
          </cell>
          <cell r="W34">
            <v>40312345</v>
          </cell>
          <cell r="X34">
            <v>51920201</v>
          </cell>
          <cell r="Y34">
            <v>263782134</v>
          </cell>
          <cell r="Z34">
            <v>13553634</v>
          </cell>
          <cell r="AA34">
            <v>20834301</v>
          </cell>
          <cell r="AB34">
            <v>20834.300999999999</v>
          </cell>
          <cell r="AC34">
            <v>4733253</v>
          </cell>
          <cell r="AE34">
            <v>6.2503393074292953E-3</v>
          </cell>
          <cell r="AF34">
            <v>6.6758654636959736E-3</v>
          </cell>
          <cell r="AG34">
            <v>6.9976055474605644E-3</v>
          </cell>
          <cell r="AI34">
            <v>0.19394566341133357</v>
          </cell>
          <cell r="AJ34">
            <v>3.0832473785103849E-2</v>
          </cell>
          <cell r="AK34">
            <v>0.16984411746009059</v>
          </cell>
          <cell r="AL34">
            <v>0.16519740344814746</v>
          </cell>
          <cell r="AM34">
            <v>0.34309180699615094</v>
          </cell>
          <cell r="AN34">
            <v>0.57854583931924364</v>
          </cell>
          <cell r="AO34">
            <v>8.4766286224629048E-2</v>
          </cell>
          <cell r="AP34">
            <v>0.1208552612001801</v>
          </cell>
          <cell r="AQ34">
            <v>2.2415472366922123E-2</v>
          </cell>
          <cell r="AR34">
            <v>9.8439788833257977E-2</v>
          </cell>
          <cell r="AS34">
            <v>0.77890433932658176</v>
          </cell>
          <cell r="AT34">
            <v>2.0289748943619495E-2</v>
          </cell>
          <cell r="AU34">
            <v>0</v>
          </cell>
          <cell r="AV34">
            <v>1.0398528518935269E-2</v>
          </cell>
          <cell r="AW34">
            <v>20817084</v>
          </cell>
          <cell r="AX34">
            <v>19753647</v>
          </cell>
          <cell r="AY34">
            <v>19148625</v>
          </cell>
          <cell r="AZ34">
            <v>17319720</v>
          </cell>
          <cell r="BA34">
            <v>16958464</v>
          </cell>
          <cell r="BB34">
            <v>16053971</v>
          </cell>
          <cell r="BC34">
            <v>3303041</v>
          </cell>
          <cell r="BD34">
            <v>3146683</v>
          </cell>
          <cell r="BE34">
            <v>3146683</v>
          </cell>
          <cell r="BF34">
            <v>3015261</v>
          </cell>
          <cell r="BG34">
            <v>2771877</v>
          </cell>
          <cell r="BH34">
            <v>2685926</v>
          </cell>
          <cell r="BJ34">
            <v>208489</v>
          </cell>
          <cell r="BK34">
            <v>399188</v>
          </cell>
          <cell r="BM34">
            <v>607677</v>
          </cell>
          <cell r="BN34">
            <v>351569</v>
          </cell>
          <cell r="BO34">
            <v>158489</v>
          </cell>
          <cell r="BP34">
            <v>997828</v>
          </cell>
          <cell r="BQ34">
            <v>1156317</v>
          </cell>
          <cell r="BR34">
            <v>156362</v>
          </cell>
          <cell r="BS34">
            <v>12891916</v>
          </cell>
        </row>
        <row r="35">
          <cell r="B35" t="str">
            <v>ABC Bank</v>
          </cell>
          <cell r="C35">
            <v>21.807865</v>
          </cell>
          <cell r="D35">
            <v>12.945731</v>
          </cell>
          <cell r="E35">
            <v>16.45119</v>
          </cell>
          <cell r="F35">
            <v>1.966132</v>
          </cell>
          <cell r="G35">
            <v>2.9341189999999999</v>
          </cell>
          <cell r="H35">
            <v>2.6888730000000001</v>
          </cell>
          <cell r="I35">
            <v>18.373684000000001</v>
          </cell>
          <cell r="J35">
            <v>109.3</v>
          </cell>
          <cell r="L35">
            <v>6.195277048524921E-3</v>
          </cell>
          <cell r="M35">
            <v>6.3098294446030326E-3</v>
          </cell>
          <cell r="N35">
            <v>6.9478028829091515E-3</v>
          </cell>
          <cell r="O35">
            <v>7.0505678445212808E-3</v>
          </cell>
          <cell r="P35">
            <v>6.6617917698490684E-3</v>
          </cell>
          <cell r="Q35">
            <v>6.6548282065482661E-3</v>
          </cell>
          <cell r="R35">
            <v>313413032</v>
          </cell>
          <cell r="S35">
            <v>195568503</v>
          </cell>
          <cell r="T35">
            <v>0</v>
          </cell>
          <cell r="U35">
            <v>228782134</v>
          </cell>
          <cell r="V35">
            <v>0</v>
          </cell>
          <cell r="W35">
            <v>40312345</v>
          </cell>
          <cell r="X35">
            <v>51920201</v>
          </cell>
          <cell r="Y35">
            <v>263782134</v>
          </cell>
          <cell r="Z35">
            <v>13553634</v>
          </cell>
          <cell r="AA35">
            <v>20834301</v>
          </cell>
          <cell r="AB35">
            <v>20834.300999999999</v>
          </cell>
          <cell r="AC35">
            <v>4733253</v>
          </cell>
          <cell r="AE35">
            <v>6.547821770840314E-3</v>
          </cell>
          <cell r="AF35">
            <v>6.7037326713266163E-3</v>
          </cell>
          <cell r="AG35">
            <v>6.9552610072357111E-3</v>
          </cell>
          <cell r="AI35">
            <v>0.11523842104083971</v>
          </cell>
          <cell r="AJ35">
            <v>1.4153253317475129E-2</v>
          </cell>
          <cell r="AK35">
            <v>0.15969138252296056</v>
          </cell>
          <cell r="AL35">
            <v>0.10700804476663471</v>
          </cell>
          <cell r="AM35">
            <v>0.23416985291370357</v>
          </cell>
          <cell r="AN35">
            <v>0.70283835452654653</v>
          </cell>
          <cell r="AO35">
            <v>8.390640489092796E-2</v>
          </cell>
          <cell r="AP35">
            <v>0.15925036739608425</v>
          </cell>
          <cell r="AQ35">
            <v>7.2151405242514177E-2</v>
          </cell>
          <cell r="AR35">
            <v>8.7098962153570075E-2</v>
          </cell>
          <cell r="AS35">
            <v>0.78691760292112611</v>
          </cell>
          <cell r="AT35">
            <v>6.1094983976349533E-3</v>
          </cell>
          <cell r="AU35">
            <v>7.6007721912852858E-3</v>
          </cell>
          <cell r="AV35">
            <v>6.7989043883339888E-3</v>
          </cell>
          <cell r="AW35">
            <v>21807865</v>
          </cell>
          <cell r="AX35">
            <v>21438729</v>
          </cell>
          <cell r="AY35">
            <v>21618307</v>
          </cell>
          <cell r="AZ35">
            <v>20733310</v>
          </cell>
          <cell r="BA35">
            <v>20231896</v>
          </cell>
          <cell r="BB35">
            <v>19639370</v>
          </cell>
          <cell r="BC35">
            <v>2688873</v>
          </cell>
          <cell r="BD35">
            <v>2622550</v>
          </cell>
          <cell r="BE35">
            <v>2622550</v>
          </cell>
          <cell r="BF35">
            <v>2610617</v>
          </cell>
          <cell r="BG35">
            <v>2530689</v>
          </cell>
          <cell r="BH35">
            <v>2449940</v>
          </cell>
          <cell r="BJ35">
            <v>94011</v>
          </cell>
          <cell r="BK35">
            <v>307454</v>
          </cell>
          <cell r="BM35">
            <v>401465</v>
          </cell>
          <cell r="BN35">
            <v>282165</v>
          </cell>
          <cell r="BO35">
            <v>181094</v>
          </cell>
          <cell r="BP35">
            <v>837834</v>
          </cell>
          <cell r="BQ35">
            <v>1018928</v>
          </cell>
          <cell r="BR35">
            <v>76510</v>
          </cell>
          <cell r="BS35">
            <v>12945731</v>
          </cell>
        </row>
        <row r="36">
          <cell r="B36" t="str">
            <v>Victoria Commercial Bank</v>
          </cell>
          <cell r="C36">
            <v>18.420006999999998</v>
          </cell>
          <cell r="D36">
            <v>11.381767999999999</v>
          </cell>
          <cell r="E36">
            <v>13.747602000000001</v>
          </cell>
          <cell r="F36">
            <v>2.6664850000000002</v>
          </cell>
          <cell r="G36">
            <v>2.8069600000000001</v>
          </cell>
          <cell r="H36">
            <v>2.963622</v>
          </cell>
          <cell r="I36">
            <v>15.286631</v>
          </cell>
          <cell r="J36">
            <v>146.24199999999999</v>
          </cell>
          <cell r="L36">
            <v>5.6483176572236903E-3</v>
          </cell>
          <cell r="M36">
            <v>5.494251376354559E-3</v>
          </cell>
          <cell r="N36">
            <v>5.4373613532771904E-3</v>
          </cell>
          <cell r="O36">
            <v>5.4107645886222553E-3</v>
          </cell>
          <cell r="P36">
            <v>5.3532586364741109E-3</v>
          </cell>
          <cell r="Q36">
            <v>5.1327338794256239E-3</v>
          </cell>
          <cell r="R36">
            <v>313413032</v>
          </cell>
          <cell r="S36">
            <v>195568503</v>
          </cell>
          <cell r="T36">
            <v>0</v>
          </cell>
          <cell r="U36">
            <v>228782134</v>
          </cell>
          <cell r="V36">
            <v>0</v>
          </cell>
          <cell r="W36">
            <v>40312345</v>
          </cell>
          <cell r="X36">
            <v>51920201</v>
          </cell>
          <cell r="Y36">
            <v>263782134</v>
          </cell>
          <cell r="Z36">
            <v>13553634</v>
          </cell>
          <cell r="AA36">
            <v>20834301</v>
          </cell>
          <cell r="AB36">
            <v>20834.300999999999</v>
          </cell>
          <cell r="AC36">
            <v>4733253</v>
          </cell>
          <cell r="AE36">
            <v>5.5306158055192919E-3</v>
          </cell>
          <cell r="AF36">
            <v>5.8938603002843017E-3</v>
          </cell>
          <cell r="AG36">
            <v>5.8122336520091055E-3</v>
          </cell>
          <cell r="AI36">
            <v>0.1400774425132339</v>
          </cell>
          <cell r="AJ36">
            <v>2.2934436111788498E-2</v>
          </cell>
          <cell r="AK36">
            <v>0.18362188503143695</v>
          </cell>
          <cell r="AL36">
            <v>0.174432482866892</v>
          </cell>
          <cell r="AM36">
            <v>0.17769736402676442</v>
          </cell>
          <cell r="AN36">
            <v>0.42541362659468718</v>
          </cell>
          <cell r="AO36">
            <v>0</v>
          </cell>
          <cell r="AP36">
            <v>0.14071245274027475</v>
          </cell>
          <cell r="AQ36">
            <v>7.8897955559215402E-2</v>
          </cell>
          <cell r="AR36">
            <v>6.1814497181059344E-2</v>
          </cell>
          <cell r="AS36">
            <v>0.82790933284219304</v>
          </cell>
          <cell r="AT36">
            <v>4.6931456641417305E-3</v>
          </cell>
          <cell r="AU36">
            <v>4.0211624598267209E-5</v>
          </cell>
          <cell r="AV36">
            <v>2.5842611636663574E-3</v>
          </cell>
          <cell r="AW36">
            <v>18420007</v>
          </cell>
          <cell r="AX36">
            <v>17244092</v>
          </cell>
          <cell r="AY36">
            <v>16469538</v>
          </cell>
          <cell r="AZ36">
            <v>15834869</v>
          </cell>
          <cell r="BA36">
            <v>14801213</v>
          </cell>
          <cell r="BB36">
            <v>13644242</v>
          </cell>
          <cell r="BC36">
            <v>2963622</v>
          </cell>
          <cell r="BD36">
            <v>2875548</v>
          </cell>
          <cell r="BE36">
            <v>2875548</v>
          </cell>
          <cell r="BF36">
            <v>2852514</v>
          </cell>
          <cell r="BG36">
            <v>2586428</v>
          </cell>
          <cell r="BH36">
            <v>2528144</v>
          </cell>
          <cell r="BJ36">
            <v>45227</v>
          </cell>
          <cell r="BK36">
            <v>209290</v>
          </cell>
          <cell r="BM36">
            <v>254517</v>
          </cell>
          <cell r="BN36">
            <v>108275</v>
          </cell>
          <cell r="BO36">
            <v>0</v>
          </cell>
          <cell r="BP36">
            <v>0</v>
          </cell>
          <cell r="BQ36">
            <v>0</v>
          </cell>
          <cell r="BR36">
            <v>102242</v>
          </cell>
          <cell r="BS36">
            <v>11381768</v>
          </cell>
        </row>
        <row r="37">
          <cell r="B37" t="str">
            <v>K-Rep Bank</v>
          </cell>
          <cell r="C37">
            <v>16.838487000000001</v>
          </cell>
          <cell r="D37">
            <v>11.095853999999999</v>
          </cell>
          <cell r="E37">
            <v>12.400618</v>
          </cell>
          <cell r="F37">
            <v>2.3977499999999998</v>
          </cell>
          <cell r="G37">
            <v>2.4154610000000001</v>
          </cell>
          <cell r="H37">
            <v>2.5290020000000002</v>
          </cell>
          <cell r="I37">
            <v>12.501108</v>
          </cell>
          <cell r="J37">
            <v>172.58799999999999</v>
          </cell>
          <cell r="L37">
            <v>5.0263543763286195E-3</v>
          </cell>
          <cell r="M37">
            <v>5.0161580402710727E-3</v>
          </cell>
          <cell r="N37">
            <v>4.7468276498234228E-3</v>
          </cell>
          <cell r="O37">
            <v>4.6988582350972414E-3</v>
          </cell>
          <cell r="P37">
            <v>4.8405717073295926E-3</v>
          </cell>
          <cell r="Q37">
            <v>4.6830084226306083E-3</v>
          </cell>
          <cell r="R37">
            <v>313413032</v>
          </cell>
          <cell r="S37">
            <v>195568503</v>
          </cell>
          <cell r="T37">
            <v>0</v>
          </cell>
          <cell r="U37">
            <v>228782134</v>
          </cell>
          <cell r="V37">
            <v>0</v>
          </cell>
          <cell r="W37">
            <v>40312345</v>
          </cell>
          <cell r="X37">
            <v>51920201</v>
          </cell>
          <cell r="Y37">
            <v>263782134</v>
          </cell>
          <cell r="Z37">
            <v>13553634</v>
          </cell>
          <cell r="AA37">
            <v>20834301</v>
          </cell>
          <cell r="AB37">
            <v>20834.300999999999</v>
          </cell>
          <cell r="AC37">
            <v>4733253</v>
          </cell>
          <cell r="AE37">
            <v>5.0557636782239627E-3</v>
          </cell>
          <cell r="AF37">
            <v>5.7458044645041758E-3</v>
          </cell>
          <cell r="AG37">
            <v>5.2427535540605441E-3</v>
          </cell>
          <cell r="AI37">
            <v>0.19482758342646392</v>
          </cell>
          <cell r="AJ37">
            <v>2.9613266602249503E-2</v>
          </cell>
          <cell r="AK37">
            <v>0.19321975300109398</v>
          </cell>
          <cell r="AL37">
            <v>0.19180299858220565</v>
          </cell>
          <cell r="AM37">
            <v>0.28260444669995061</v>
          </cell>
          <cell r="AN37">
            <v>0.61989253579854064</v>
          </cell>
          <cell r="AO37">
            <v>0.10393468039389475</v>
          </cell>
          <cell r="AP37">
            <v>0.21028314086900046</v>
          </cell>
          <cell r="AQ37">
            <v>6.667005643307089E-2</v>
          </cell>
          <cell r="AR37">
            <v>0.14361308443592957</v>
          </cell>
          <cell r="AS37">
            <v>0.89478234068656892</v>
          </cell>
          <cell r="AT37">
            <v>3.2649043050539677E-4</v>
          </cell>
          <cell r="AU37">
            <v>0</v>
          </cell>
          <cell r="AV37">
            <v>1.6411459192418776E-4</v>
          </cell>
          <cell r="AW37">
            <v>16838487</v>
          </cell>
          <cell r="AX37">
            <v>15798777</v>
          </cell>
          <cell r="AY37">
            <v>14462755</v>
          </cell>
          <cell r="AZ37">
            <v>13719401</v>
          </cell>
          <cell r="BA37">
            <v>13910275</v>
          </cell>
          <cell r="BB37">
            <v>13199239</v>
          </cell>
          <cell r="BC37">
            <v>2529002</v>
          </cell>
          <cell r="BD37">
            <v>2431774</v>
          </cell>
          <cell r="BE37">
            <v>2431774</v>
          </cell>
          <cell r="BF37">
            <v>2197975</v>
          </cell>
          <cell r="BG37">
            <v>1985856</v>
          </cell>
          <cell r="BH37">
            <v>1867591</v>
          </cell>
          <cell r="BJ37">
            <v>164833</v>
          </cell>
          <cell r="BK37">
            <v>418431</v>
          </cell>
          <cell r="BM37">
            <v>583264</v>
          </cell>
          <cell r="BN37">
            <v>361561</v>
          </cell>
          <cell r="BO37">
            <v>541585</v>
          </cell>
          <cell r="BP37">
            <v>627544</v>
          </cell>
          <cell r="BQ37">
            <v>1169129</v>
          </cell>
          <cell r="BR37">
            <v>120812</v>
          </cell>
          <cell r="BS37">
            <v>11095854</v>
          </cell>
        </row>
        <row r="38">
          <cell r="B38" t="str">
            <v>Giro Commercial Bank</v>
          </cell>
          <cell r="C38">
            <v>15.640471</v>
          </cell>
          <cell r="D38">
            <v>8.3137360000000005</v>
          </cell>
          <cell r="E38">
            <v>12.959317</v>
          </cell>
          <cell r="F38">
            <v>2.344843</v>
          </cell>
          <cell r="G38">
            <v>2.4454250000000002</v>
          </cell>
          <cell r="H38">
            <v>2.508772</v>
          </cell>
          <cell r="I38">
            <v>11.152232</v>
          </cell>
          <cell r="J38">
            <v>136.59399999999999</v>
          </cell>
          <cell r="L38">
            <v>4.9724417930970388E-3</v>
          </cell>
          <cell r="M38">
            <v>4.9913156366365495E-3</v>
          </cell>
          <cell r="N38">
            <v>5.0306659329392425E-3</v>
          </cell>
          <cell r="O38">
            <v>5.2496281530256244E-3</v>
          </cell>
          <cell r="P38">
            <v>5.3305061000478255E-3</v>
          </cell>
          <cell r="Q38">
            <v>5.3172577271069464E-3</v>
          </cell>
          <cell r="R38">
            <v>313413032</v>
          </cell>
          <cell r="S38">
            <v>195568503</v>
          </cell>
          <cell r="T38">
            <v>0</v>
          </cell>
          <cell r="U38">
            <v>228782134</v>
          </cell>
          <cell r="V38">
            <v>0</v>
          </cell>
          <cell r="W38">
            <v>40312345</v>
          </cell>
          <cell r="X38">
            <v>51920201</v>
          </cell>
          <cell r="Y38">
            <v>263782134</v>
          </cell>
          <cell r="Z38">
            <v>13553634</v>
          </cell>
          <cell r="AA38">
            <v>20834301</v>
          </cell>
          <cell r="AB38">
            <v>20834.300999999999</v>
          </cell>
          <cell r="AC38">
            <v>4733253</v>
          </cell>
          <cell r="AE38">
            <v>4.6960588081408506E-3</v>
          </cell>
          <cell r="AF38">
            <v>4.3051306754314806E-3</v>
          </cell>
          <cell r="AG38">
            <v>5.4789612307989191E-3</v>
          </cell>
          <cell r="AI38">
            <v>0.2055427795015311</v>
          </cell>
          <cell r="AJ38">
            <v>3.299036184029578E-2</v>
          </cell>
          <cell r="AK38">
            <v>0.21927673312391638</v>
          </cell>
          <cell r="AL38">
            <v>0.21025773136713799</v>
          </cell>
          <cell r="AM38">
            <v>0.19184717403288043</v>
          </cell>
          <cell r="AN38">
            <v>0.4456289114433023</v>
          </cell>
          <cell r="AO38">
            <v>2.3829447161806065E-2</v>
          </cell>
          <cell r="AP38">
            <v>0.15018447433780902</v>
          </cell>
          <cell r="AQ38">
            <v>7.1250985805968198E-2</v>
          </cell>
          <cell r="AR38">
            <v>7.8933488531840817E-2</v>
          </cell>
          <cell r="AS38">
            <v>0.64152578411346839</v>
          </cell>
          <cell r="AT38">
            <v>8.0274452682083108E-3</v>
          </cell>
          <cell r="AU38">
            <v>0</v>
          </cell>
          <cell r="AV38">
            <v>4.0350980650380262E-3</v>
          </cell>
          <cell r="AW38">
            <v>15640471</v>
          </cell>
          <cell r="AX38">
            <v>15082199</v>
          </cell>
          <cell r="AY38">
            <v>14474404</v>
          </cell>
          <cell r="AZ38">
            <v>14523369</v>
          </cell>
          <cell r="BA38">
            <v>14101547</v>
          </cell>
          <cell r="BB38">
            <v>13623296</v>
          </cell>
          <cell r="BC38">
            <v>2508772</v>
          </cell>
          <cell r="BD38">
            <v>2422328</v>
          </cell>
          <cell r="BE38">
            <v>2422328</v>
          </cell>
          <cell r="BF38">
            <v>2423000</v>
          </cell>
          <cell r="BG38">
            <v>2193584</v>
          </cell>
          <cell r="BH38">
            <v>2086712</v>
          </cell>
          <cell r="BJ38">
            <v>47331</v>
          </cell>
          <cell r="BK38">
            <v>199381</v>
          </cell>
          <cell r="BM38">
            <v>246712</v>
          </cell>
          <cell r="BN38">
            <v>109942</v>
          </cell>
          <cell r="BO38">
            <v>66461</v>
          </cell>
          <cell r="BP38">
            <v>117276</v>
          </cell>
          <cell r="BQ38">
            <v>183737</v>
          </cell>
          <cell r="BR38">
            <v>126694</v>
          </cell>
          <cell r="BS38">
            <v>8313736</v>
          </cell>
        </row>
        <row r="39">
          <cell r="B39" t="str">
            <v>Development Bank of Kenya</v>
          </cell>
          <cell r="C39">
            <v>16.999848</v>
          </cell>
          <cell r="D39">
            <v>8.2228790000000007</v>
          </cell>
          <cell r="E39">
            <v>9.2882479999999994</v>
          </cell>
          <cell r="F39">
            <v>1.7559340000000001</v>
          </cell>
          <cell r="G39">
            <v>2.0235759999999998</v>
          </cell>
          <cell r="H39">
            <v>2.8065850000000001</v>
          </cell>
          <cell r="I39">
            <v>6.9838139999999997</v>
          </cell>
          <cell r="J39">
            <v>61.405000000000001</v>
          </cell>
          <cell r="L39">
            <v>4.778790398319078E-3</v>
          </cell>
          <cell r="M39">
            <v>4.8339510949649729E-3</v>
          </cell>
          <cell r="N39">
            <v>4.2823539611270105E-3</v>
          </cell>
          <cell r="O39">
            <v>4.5819977307647204E-3</v>
          </cell>
          <cell r="P39">
            <v>4.7104248213690495E-3</v>
          </cell>
          <cell r="Q39">
            <v>4.6789551496849574E-3</v>
          </cell>
          <cell r="R39">
            <v>313413032</v>
          </cell>
          <cell r="S39">
            <v>195568503</v>
          </cell>
          <cell r="T39">
            <v>0</v>
          </cell>
          <cell r="U39">
            <v>228782134</v>
          </cell>
          <cell r="V39">
            <v>0</v>
          </cell>
          <cell r="W39">
            <v>40312345</v>
          </cell>
          <cell r="X39">
            <v>51920201</v>
          </cell>
          <cell r="Y39">
            <v>263782134</v>
          </cell>
          <cell r="Z39">
            <v>13553634</v>
          </cell>
          <cell r="AA39">
            <v>20834301</v>
          </cell>
          <cell r="AB39">
            <v>20834.300999999999</v>
          </cell>
          <cell r="AC39">
            <v>4733253</v>
          </cell>
          <cell r="AE39">
            <v>5.1042123947198023E-3</v>
          </cell>
          <cell r="AF39">
            <v>4.2580818807887739E-3</v>
          </cell>
          <cell r="AG39">
            <v>3.9269006764820705E-3</v>
          </cell>
          <cell r="AI39">
            <v>6.1734383735121232E-2</v>
          </cell>
          <cell r="AJ39">
            <v>1.0127562008389273E-2</v>
          </cell>
          <cell r="AK39">
            <v>0.28975227576221246</v>
          </cell>
          <cell r="AL39">
            <v>0.25142909017909126</v>
          </cell>
          <cell r="AM39">
            <v>0.14205441393637525</v>
          </cell>
          <cell r="AN39">
            <v>0.48057717818436663</v>
          </cell>
          <cell r="AO39">
            <v>0.11263767584639928</v>
          </cell>
          <cell r="AP39">
            <v>0.12760112213890071</v>
          </cell>
          <cell r="AQ39">
            <v>0.10452528742657143</v>
          </cell>
          <cell r="AR39">
            <v>2.3075834712329282E-2</v>
          </cell>
          <cell r="AS39">
            <v>0.8852992512689154</v>
          </cell>
          <cell r="AT39">
            <v>2.3414198714731874E-3</v>
          </cell>
          <cell r="AU39">
            <v>0</v>
          </cell>
          <cell r="AV39">
            <v>1.1769446538913324E-3</v>
          </cell>
          <cell r="AW39">
            <v>16999848</v>
          </cell>
          <cell r="AX39">
            <v>16954227</v>
          </cell>
          <cell r="AY39">
            <v>16004815</v>
          </cell>
          <cell r="AZ39">
            <v>16493105</v>
          </cell>
          <cell r="BA39">
            <v>16082152</v>
          </cell>
          <cell r="BB39">
            <v>15580630</v>
          </cell>
          <cell r="BC39">
            <v>2806585</v>
          </cell>
          <cell r="BD39">
            <v>2763601</v>
          </cell>
          <cell r="BE39">
            <v>2763601</v>
          </cell>
          <cell r="BF39">
            <v>1999548</v>
          </cell>
          <cell r="BG39">
            <v>1874489</v>
          </cell>
          <cell r="BH39">
            <v>1822274</v>
          </cell>
          <cell r="BJ39">
            <v>22702</v>
          </cell>
          <cell r="BK39">
            <v>137110</v>
          </cell>
          <cell r="BM39">
            <v>159812</v>
          </cell>
          <cell r="BN39">
            <v>76802</v>
          </cell>
          <cell r="BO39">
            <v>649459</v>
          </cell>
          <cell r="BP39">
            <v>468934</v>
          </cell>
          <cell r="BQ39">
            <v>1118393</v>
          </cell>
          <cell r="BR39">
            <v>42984</v>
          </cell>
          <cell r="BS39">
            <v>8222879</v>
          </cell>
        </row>
        <row r="40">
          <cell r="B40" t="str">
            <v>Equatorial Commercial Bank</v>
          </cell>
          <cell r="C40">
            <v>16.800654999999999</v>
          </cell>
          <cell r="D40">
            <v>9.5064430000000009</v>
          </cell>
          <cell r="E40">
            <v>14.200865</v>
          </cell>
          <cell r="F40">
            <v>1.496178</v>
          </cell>
          <cell r="G40">
            <v>1.9795560000000001</v>
          </cell>
          <cell r="H40">
            <v>1.718831</v>
          </cell>
          <cell r="I40">
            <v>13.070235</v>
          </cell>
          <cell r="J40">
            <v>3.661</v>
          </cell>
          <cell r="L40">
            <v>4.7657858994089222E-3</v>
          </cell>
          <cell r="M40">
            <v>4.5753422744545516E-3</v>
          </cell>
          <cell r="N40">
            <v>5.4417109266859413E-3</v>
          </cell>
          <cell r="O40">
            <v>5.3969313576378072E-3</v>
          </cell>
          <cell r="P40">
            <v>5.6779324554218844E-3</v>
          </cell>
          <cell r="Q40">
            <v>5.4898150641763069E-3</v>
          </cell>
          <cell r="R40">
            <v>313413032</v>
          </cell>
          <cell r="S40">
            <v>195568503</v>
          </cell>
          <cell r="T40">
            <v>0</v>
          </cell>
          <cell r="U40">
            <v>228782134</v>
          </cell>
          <cell r="V40">
            <v>0</v>
          </cell>
          <cell r="W40">
            <v>40312345</v>
          </cell>
          <cell r="X40">
            <v>51920201</v>
          </cell>
          <cell r="Y40">
            <v>263782134</v>
          </cell>
          <cell r="Z40">
            <v>13553634</v>
          </cell>
          <cell r="AA40">
            <v>20834301</v>
          </cell>
          <cell r="AB40">
            <v>20834.300999999999</v>
          </cell>
          <cell r="AC40">
            <v>4733253</v>
          </cell>
          <cell r="AE40">
            <v>5.0444046023476932E-3</v>
          </cell>
          <cell r="AF40">
            <v>4.9227542675808894E-3</v>
          </cell>
          <cell r="AG40">
            <v>6.0038649242710324E-3</v>
          </cell>
          <cell r="AI40">
            <v>7.1348587121204217E-3</v>
          </cell>
          <cell r="AJ40">
            <v>6.1407581320570878E-4</v>
          </cell>
          <cell r="AK40">
            <v>0.1514552722273165</v>
          </cell>
          <cell r="AL40">
            <v>0.11447215753963108</v>
          </cell>
          <cell r="AM40">
            <v>0.21960301172982286</v>
          </cell>
          <cell r="AN40">
            <v>0.78502989080077146</v>
          </cell>
          <cell r="AO40">
            <v>0.2371473604767021</v>
          </cell>
          <cell r="AP40">
            <v>0.1606708176397067</v>
          </cell>
          <cell r="AQ40">
            <v>7.3908351937316624E-2</v>
          </cell>
          <cell r="AR40">
            <v>8.6762465702390074E-2</v>
          </cell>
          <cell r="AS40">
            <v>0.66942703842336371</v>
          </cell>
          <cell r="AT40">
            <v>2.2447753290050702E-3</v>
          </cell>
          <cell r="AU40">
            <v>0</v>
          </cell>
          <cell r="AV40">
            <v>1.1428814945716745E-3</v>
          </cell>
          <cell r="AW40">
            <v>16800655</v>
          </cell>
          <cell r="AX40">
            <v>16589359</v>
          </cell>
          <cell r="AY40">
            <v>17019940</v>
          </cell>
          <cell r="AZ40">
            <v>16250564</v>
          </cell>
          <cell r="BA40">
            <v>16454140</v>
          </cell>
          <cell r="BB40">
            <v>15562476</v>
          </cell>
          <cell r="BC40">
            <v>1718831</v>
          </cell>
          <cell r="BD40">
            <v>1154947</v>
          </cell>
          <cell r="BE40">
            <v>1154947</v>
          </cell>
          <cell r="BF40">
            <v>1526979</v>
          </cell>
          <cell r="BG40">
            <v>1408728</v>
          </cell>
          <cell r="BH40">
            <v>1371482</v>
          </cell>
          <cell r="BJ40">
            <v>63991</v>
          </cell>
          <cell r="BK40">
            <v>227403</v>
          </cell>
          <cell r="BM40">
            <v>291394</v>
          </cell>
          <cell r="BN40">
            <v>228753</v>
          </cell>
          <cell r="BO40">
            <v>1029479</v>
          </cell>
          <cell r="BP40">
            <v>2083202</v>
          </cell>
          <cell r="BQ40">
            <v>3112681</v>
          </cell>
          <cell r="BR40">
            <v>2563</v>
          </cell>
          <cell r="BS40">
            <v>9506443</v>
          </cell>
        </row>
        <row r="41">
          <cell r="B41" t="str">
            <v>Fidelity Commercial Bank</v>
          </cell>
          <cell r="C41">
            <v>16.45749</v>
          </cell>
          <cell r="D41">
            <v>9.9297210000000007</v>
          </cell>
          <cell r="E41">
            <v>13.731769999999999</v>
          </cell>
          <cell r="F41">
            <v>1.695163</v>
          </cell>
          <cell r="G41">
            <v>1.8053870000000001</v>
          </cell>
          <cell r="H41">
            <v>1.8599889999999999</v>
          </cell>
          <cell r="I41">
            <v>10.273512999999999</v>
          </cell>
          <cell r="J41">
            <v>48.402999999999999</v>
          </cell>
          <cell r="L41">
            <v>4.754275659106048E-3</v>
          </cell>
          <cell r="M41">
            <v>4.8318083726998258E-3</v>
          </cell>
          <cell r="N41">
            <v>4.8950416067903499E-3</v>
          </cell>
          <cell r="O41">
            <v>4.7633854974343673E-3</v>
          </cell>
          <cell r="P41">
            <v>4.716921937827947E-3</v>
          </cell>
          <cell r="Q41">
            <v>4.6333722933033367E-3</v>
          </cell>
          <cell r="R41">
            <v>313413032</v>
          </cell>
          <cell r="S41">
            <v>195568503</v>
          </cell>
          <cell r="T41">
            <v>0</v>
          </cell>
          <cell r="U41">
            <v>228782134</v>
          </cell>
          <cell r="V41">
            <v>0</v>
          </cell>
          <cell r="W41">
            <v>40312345</v>
          </cell>
          <cell r="X41">
            <v>51920201</v>
          </cell>
          <cell r="Y41">
            <v>263782134</v>
          </cell>
          <cell r="Z41">
            <v>13553634</v>
          </cell>
          <cell r="AA41">
            <v>20834301</v>
          </cell>
          <cell r="AB41">
            <v>20834.300999999999</v>
          </cell>
          <cell r="AC41">
            <v>4733253</v>
          </cell>
          <cell r="AE41">
            <v>4.9413691489463441E-3</v>
          </cell>
          <cell r="AF41">
            <v>5.1419417787112991E-3</v>
          </cell>
          <cell r="AG41">
            <v>5.8055401731624953E-3</v>
          </cell>
          <cell r="AI41">
            <v>7.5807719662913969E-2</v>
          </cell>
          <cell r="AJ41">
            <v>8.2203278850803939E-3</v>
          </cell>
          <cell r="AK41">
            <v>0.17573219598787682</v>
          </cell>
          <cell r="AL41">
            <v>0.16500324669857333</v>
          </cell>
          <cell r="AM41">
            <v>0.24264437484509138</v>
          </cell>
          <cell r="AN41">
            <v>0.71767648317973909</v>
          </cell>
          <cell r="AO41">
            <v>3.9277875373308485E-2</v>
          </cell>
          <cell r="AP41">
            <v>0.17214941105805615</v>
          </cell>
          <cell r="AQ41">
            <v>9.198157437155928E-2</v>
          </cell>
          <cell r="AR41">
            <v>8.0167836686496866E-2</v>
          </cell>
          <cell r="AS41">
            <v>0.72312025325213003</v>
          </cell>
          <cell r="AT41">
            <v>1.3336747712364564E-3</v>
          </cell>
          <cell r="AU41">
            <v>0</v>
          </cell>
          <cell r="AV41">
            <v>1.2487577125227492E-3</v>
          </cell>
          <cell r="AW41">
            <v>16457490</v>
          </cell>
          <cell r="AX41">
            <v>16515404</v>
          </cell>
          <cell r="AY41">
            <v>15854081</v>
          </cell>
          <cell r="AZ41">
            <v>14404023</v>
          </cell>
          <cell r="BA41">
            <v>13372487</v>
          </cell>
          <cell r="BB41">
            <v>12778509</v>
          </cell>
          <cell r="BC41">
            <v>1859989</v>
          </cell>
          <cell r="BD41">
            <v>1715478</v>
          </cell>
          <cell r="BE41">
            <v>1715478</v>
          </cell>
          <cell r="BF41">
            <v>1735276</v>
          </cell>
          <cell r="BG41">
            <v>1527364</v>
          </cell>
          <cell r="BH41">
            <v>1411007</v>
          </cell>
          <cell r="BJ41">
            <v>53844</v>
          </cell>
          <cell r="BK41">
            <v>168061</v>
          </cell>
          <cell r="BM41">
            <v>221905</v>
          </cell>
          <cell r="BN41">
            <v>159256</v>
          </cell>
          <cell r="BO41">
            <v>-146067</v>
          </cell>
          <cell r="BP41">
            <v>498171</v>
          </cell>
          <cell r="BQ41">
            <v>352104</v>
          </cell>
          <cell r="BR41">
            <v>33881</v>
          </cell>
          <cell r="BS41">
            <v>9929721</v>
          </cell>
        </row>
        <row r="42">
          <cell r="B42" t="str">
            <v>Guardian  Bank</v>
          </cell>
          <cell r="C42">
            <v>15.383115</v>
          </cell>
          <cell r="D42">
            <v>9.5294530000000002</v>
          </cell>
          <cell r="E42">
            <v>13.350199999999999</v>
          </cell>
          <cell r="F42">
            <v>1.7608760000000001</v>
          </cell>
          <cell r="G42">
            <v>1.7869900000000001</v>
          </cell>
          <cell r="H42">
            <v>1.818843</v>
          </cell>
          <cell r="I42">
            <v>10.834051000000001</v>
          </cell>
          <cell r="J42">
            <v>95.204999999999998</v>
          </cell>
          <cell r="L42">
            <v>4.5670489120401541E-3</v>
          </cell>
          <cell r="M42">
            <v>4.5223875881388875E-3</v>
          </cell>
          <cell r="N42">
            <v>4.6399194243748471E-3</v>
          </cell>
          <cell r="O42">
            <v>4.7407532473768025E-3</v>
          </cell>
          <cell r="P42">
            <v>4.8897751558438724E-3</v>
          </cell>
          <cell r="Q42">
            <v>4.6996123142062978E-3</v>
          </cell>
          <cell r="R42">
            <v>313413032</v>
          </cell>
          <cell r="S42">
            <v>195568503</v>
          </cell>
          <cell r="T42">
            <v>0</v>
          </cell>
          <cell r="U42">
            <v>228782134</v>
          </cell>
          <cell r="V42">
            <v>0</v>
          </cell>
          <cell r="W42">
            <v>40312345</v>
          </cell>
          <cell r="X42">
            <v>51920201</v>
          </cell>
          <cell r="Y42">
            <v>263782134</v>
          </cell>
          <cell r="Z42">
            <v>13553634</v>
          </cell>
          <cell r="AA42">
            <v>20834301</v>
          </cell>
          <cell r="AB42">
            <v>20834.300999999999</v>
          </cell>
          <cell r="AC42">
            <v>4733253</v>
          </cell>
          <cell r="AE42">
            <v>4.618787547535726E-3</v>
          </cell>
          <cell r="AF42">
            <v>4.9346696154872549E-3</v>
          </cell>
          <cell r="AG42">
            <v>5.6442193846644641E-3</v>
          </cell>
          <cell r="AI42">
            <v>0.14259728856980494</v>
          </cell>
          <cell r="AJ42">
            <v>1.7014251288312739E-2</v>
          </cell>
          <cell r="AK42">
            <v>0.16494199630406023</v>
          </cell>
          <cell r="AL42">
            <v>0.16253163290444175</v>
          </cell>
          <cell r="AM42">
            <v>0.15644338162223798</v>
          </cell>
          <cell r="AN42">
            <v>0.22433554915926629</v>
          </cell>
          <cell r="AO42">
            <v>6.3420199448464026E-2</v>
          </cell>
          <cell r="AP42">
            <v>0.15338066612352405</v>
          </cell>
          <cell r="AQ42">
            <v>7.2794083730262069E-2</v>
          </cell>
          <cell r="AR42">
            <v>8.0586582393261982E-2</v>
          </cell>
          <cell r="AS42">
            <v>0.71380601039684799</v>
          </cell>
          <cell r="AT42">
            <v>1.842805096813373E-3</v>
          </cell>
          <cell r="AU42">
            <v>0</v>
          </cell>
          <cell r="AV42">
            <v>1.1084284549241631E-3</v>
          </cell>
          <cell r="AW42">
            <v>15383115</v>
          </cell>
          <cell r="AX42">
            <v>14570598</v>
          </cell>
          <cell r="AY42">
            <v>14464148</v>
          </cell>
          <cell r="AZ42">
            <v>14195379</v>
          </cell>
          <cell r="BA42">
            <v>13997862</v>
          </cell>
          <cell r="BB42">
            <v>12834687</v>
          </cell>
          <cell r="BC42">
            <v>1818843</v>
          </cell>
          <cell r="BD42">
            <v>1755138</v>
          </cell>
          <cell r="BE42">
            <v>1755138</v>
          </cell>
          <cell r="BF42">
            <v>1715270</v>
          </cell>
          <cell r="BG42">
            <v>1554857</v>
          </cell>
          <cell r="BH42">
            <v>1493885</v>
          </cell>
          <cell r="BJ42">
            <v>39514</v>
          </cell>
          <cell r="BK42">
            <v>213063</v>
          </cell>
          <cell r="BM42">
            <v>252577</v>
          </cell>
          <cell r="BN42">
            <v>56662</v>
          </cell>
          <cell r="BO42">
            <v>424928</v>
          </cell>
          <cell r="BP42">
            <v>156361</v>
          </cell>
          <cell r="BQ42">
            <v>581289</v>
          </cell>
          <cell r="BR42">
            <v>63705</v>
          </cell>
          <cell r="BS42">
            <v>9529453</v>
          </cell>
        </row>
        <row r="43">
          <cell r="B43" t="str">
            <v xml:space="preserve">Jamii Bora Bank </v>
          </cell>
          <cell r="C43">
            <v>13.724145999999999</v>
          </cell>
          <cell r="D43">
            <v>6.705673</v>
          </cell>
          <cell r="E43">
            <v>8.5686879999999999</v>
          </cell>
          <cell r="F43">
            <v>2.2084139999999999</v>
          </cell>
          <cell r="G43">
            <v>2.284843</v>
          </cell>
          <cell r="H43">
            <v>3.1269200000000001</v>
          </cell>
          <cell r="I43">
            <v>10.017965999999999</v>
          </cell>
          <cell r="J43">
            <v>21.417999999999999</v>
          </cell>
          <cell r="L43">
            <v>4.5513830838513417E-3</v>
          </cell>
          <cell r="M43">
            <v>4.6643770964833187E-3</v>
          </cell>
          <cell r="N43">
            <v>2.9185973673679262E-3</v>
          </cell>
          <cell r="O43">
            <v>2.984048240605761E-3</v>
          </cell>
          <cell r="P43">
            <v>2.7145443083773806E-3</v>
          </cell>
          <cell r="Q43">
            <v>2.6078119729559994E-3</v>
          </cell>
          <cell r="R43">
            <v>313413032</v>
          </cell>
          <cell r="S43">
            <v>195568503</v>
          </cell>
          <cell r="T43">
            <v>0</v>
          </cell>
          <cell r="U43">
            <v>228782134</v>
          </cell>
          <cell r="V43">
            <v>0</v>
          </cell>
          <cell r="W43">
            <v>40312345</v>
          </cell>
          <cell r="X43">
            <v>51920201</v>
          </cell>
          <cell r="Y43">
            <v>263782134</v>
          </cell>
          <cell r="Z43">
            <v>13553634</v>
          </cell>
          <cell r="AA43">
            <v>20834301</v>
          </cell>
          <cell r="AB43">
            <v>20834.300999999999</v>
          </cell>
          <cell r="AC43">
            <v>4733253</v>
          </cell>
          <cell r="AE43">
            <v>4.1206813213944147E-3</v>
          </cell>
          <cell r="AF43">
            <v>3.4724218488189477E-3</v>
          </cell>
          <cell r="AG43">
            <v>3.6226839231428575E-3</v>
          </cell>
          <cell r="AI43">
            <v>2.7492370539854503E-2</v>
          </cell>
          <cell r="AJ43">
            <v>6.3834199176679507E-3</v>
          </cell>
          <cell r="AK43">
            <v>0.2280745412791379</v>
          </cell>
          <cell r="AL43">
            <v>0.22044534788798445</v>
          </cell>
          <cell r="AM43">
            <v>0.43541451777899459</v>
          </cell>
          <cell r="AN43">
            <v>0.81998582264725983</v>
          </cell>
          <cell r="AO43">
            <v>9.8011514962491039E-2</v>
          </cell>
          <cell r="AP43">
            <v>0.15935764119374615</v>
          </cell>
          <cell r="AQ43">
            <v>7.2341247470184916E-2</v>
          </cell>
          <cell r="AR43">
            <v>8.7016393723561236E-2</v>
          </cell>
          <cell r="AS43">
            <v>0.78257873317362003</v>
          </cell>
          <cell r="AT43">
            <v>4.0582479870030831E-4</v>
          </cell>
          <cell r="AU43">
            <v>0</v>
          </cell>
          <cell r="AV43">
            <v>2.0399302707990345E-4</v>
          </cell>
          <cell r="AW43">
            <v>13724146</v>
          </cell>
          <cell r="AX43">
            <v>13117892</v>
          </cell>
          <cell r="AY43">
            <v>9437406</v>
          </cell>
          <cell r="AZ43">
            <v>9034229</v>
          </cell>
          <cell r="BA43">
            <v>7577619</v>
          </cell>
          <cell r="BB43">
            <v>7010323</v>
          </cell>
          <cell r="BC43">
            <v>3126920</v>
          </cell>
          <cell r="BD43">
            <v>3105500</v>
          </cell>
          <cell r="BE43">
            <v>3105500</v>
          </cell>
          <cell r="BF43">
            <v>2308081</v>
          </cell>
          <cell r="BG43">
            <v>2269490</v>
          </cell>
          <cell r="BH43">
            <v>2250639</v>
          </cell>
          <cell r="BJ43">
            <v>102578</v>
          </cell>
          <cell r="BK43">
            <v>133009</v>
          </cell>
          <cell r="BM43">
            <v>235587</v>
          </cell>
          <cell r="BN43">
            <v>193178</v>
          </cell>
          <cell r="BO43">
            <v>201220</v>
          </cell>
          <cell r="BP43">
            <v>281783</v>
          </cell>
          <cell r="BQ43">
            <v>483003</v>
          </cell>
          <cell r="BR43">
            <v>21418</v>
          </cell>
          <cell r="BS43">
            <v>6705673</v>
          </cell>
        </row>
        <row r="44">
          <cell r="B44" t="str">
            <v>First Community Bank</v>
          </cell>
          <cell r="C44">
            <v>15.121959</v>
          </cell>
          <cell r="D44">
            <v>10.119184000000001</v>
          </cell>
          <cell r="E44">
            <v>13.332483999999999</v>
          </cell>
          <cell r="F44">
            <v>1.5481510000000001</v>
          </cell>
          <cell r="G44">
            <v>1.5481510000000001</v>
          </cell>
          <cell r="H44">
            <v>1.661381</v>
          </cell>
          <cell r="I44">
            <v>10.491448</v>
          </cell>
          <cell r="J44">
            <v>66.846999999999994</v>
          </cell>
          <cell r="L44">
            <v>4.4391985869509315E-3</v>
          </cell>
          <cell r="M44">
            <v>4.5393193659595656E-3</v>
          </cell>
          <cell r="N44">
            <v>4.0305941910865435E-3</v>
          </cell>
          <cell r="O44">
            <v>4.1190609998637655E-3</v>
          </cell>
          <cell r="P44">
            <v>4.2032531290867783E-3</v>
          </cell>
          <cell r="Q44">
            <v>4.0137771017887481E-3</v>
          </cell>
          <cell r="R44">
            <v>313413032</v>
          </cell>
          <cell r="S44">
            <v>195568503</v>
          </cell>
          <cell r="T44">
            <v>0</v>
          </cell>
          <cell r="U44">
            <v>228782134</v>
          </cell>
          <cell r="V44">
            <v>0</v>
          </cell>
          <cell r="W44">
            <v>40312345</v>
          </cell>
          <cell r="X44">
            <v>51920201</v>
          </cell>
          <cell r="Y44">
            <v>263782134</v>
          </cell>
          <cell r="Z44">
            <v>13553634</v>
          </cell>
          <cell r="AA44">
            <v>20834301</v>
          </cell>
          <cell r="AB44">
            <v>20834.300999999999</v>
          </cell>
          <cell r="AC44">
            <v>4733253</v>
          </cell>
          <cell r="AE44">
            <v>4.5403753351350362E-3</v>
          </cell>
          <cell r="AF44">
            <v>5.2400520594754795E-3</v>
          </cell>
          <cell r="AG44">
            <v>5.6367293852173607E-3</v>
          </cell>
          <cell r="AI44">
            <v>9.4766353905488432E-2</v>
          </cell>
          <cell r="AJ44">
            <v>9.910268047829629E-3</v>
          </cell>
          <cell r="AK44">
            <v>0.14756313904429588</v>
          </cell>
          <cell r="AL44">
            <v>0.14756313904429588</v>
          </cell>
          <cell r="AM44">
            <v>0.26153779920785258</v>
          </cell>
          <cell r="AN44">
            <v>0.77204523276505366</v>
          </cell>
          <cell r="AO44">
            <v>0.14773685766289396</v>
          </cell>
          <cell r="AP44">
            <v>0.11442409495585373</v>
          </cell>
          <cell r="AQ44">
            <v>1.2228078545765403E-2</v>
          </cell>
          <cell r="AR44">
            <v>0.10219601641008833</v>
          </cell>
          <cell r="AS44">
            <v>0.7589871474812947</v>
          </cell>
          <cell r="AT44">
            <v>7.7203010406485814E-3</v>
          </cell>
          <cell r="AU44">
            <v>0</v>
          </cell>
          <cell r="AV44">
            <v>3.8807080895345895E-3</v>
          </cell>
          <cell r="AW44">
            <v>15121959</v>
          </cell>
          <cell r="AX44">
            <v>15278026</v>
          </cell>
          <cell r="AY44">
            <v>12978408</v>
          </cell>
          <cell r="AZ44">
            <v>12696667</v>
          </cell>
          <cell r="BA44">
            <v>12503956</v>
          </cell>
          <cell r="BB44">
            <v>11305398</v>
          </cell>
          <cell r="BC44">
            <v>1661381</v>
          </cell>
          <cell r="BD44">
            <v>1517722</v>
          </cell>
          <cell r="BE44">
            <v>1517722</v>
          </cell>
          <cell r="BF44">
            <v>1301967</v>
          </cell>
          <cell r="BG44">
            <v>1225689</v>
          </cell>
          <cell r="BH44">
            <v>1210095</v>
          </cell>
          <cell r="BJ44">
            <v>91125</v>
          </cell>
          <cell r="BK44">
            <v>257295</v>
          </cell>
          <cell r="BM44">
            <v>348420</v>
          </cell>
          <cell r="BN44">
            <v>268996</v>
          </cell>
          <cell r="BO44">
            <v>178392</v>
          </cell>
          <cell r="BP44">
            <v>1322492</v>
          </cell>
          <cell r="BQ44">
            <v>1500884</v>
          </cell>
          <cell r="BR44">
            <v>37659</v>
          </cell>
          <cell r="BS44">
            <v>10119184</v>
          </cell>
        </row>
        <row r="45">
          <cell r="B45" t="str">
            <v>Habib A.G.Zurich</v>
          </cell>
          <cell r="C45">
            <v>13.293182</v>
          </cell>
          <cell r="D45">
            <v>3.911422</v>
          </cell>
          <cell r="E45">
            <v>9.2666319999999995</v>
          </cell>
          <cell r="F45">
            <v>2.2126890000000001</v>
          </cell>
          <cell r="G45">
            <v>2.2771119999999998</v>
          </cell>
          <cell r="H45">
            <v>2.3107829999999998</v>
          </cell>
          <cell r="I45">
            <v>7.4469719999999997</v>
          </cell>
          <cell r="J45">
            <v>108.443</v>
          </cell>
          <cell r="L45">
            <v>4.0923649400834757E-3</v>
          </cell>
          <cell r="M45">
            <v>4.0574508607203316E-3</v>
          </cell>
          <cell r="N45">
            <v>4.0974147845830918E-3</v>
          </cell>
          <cell r="O45">
            <v>3.9819196449738612E-3</v>
          </cell>
          <cell r="P45">
            <v>4.1755380122148363E-3</v>
          </cell>
          <cell r="Q45">
            <v>4.2563736831342288E-3</v>
          </cell>
          <cell r="R45">
            <v>313413032</v>
          </cell>
          <cell r="S45">
            <v>195568503</v>
          </cell>
          <cell r="T45">
            <v>0</v>
          </cell>
          <cell r="U45">
            <v>228782134</v>
          </cell>
          <cell r="V45">
            <v>0</v>
          </cell>
          <cell r="W45">
            <v>40312345</v>
          </cell>
          <cell r="X45">
            <v>51920201</v>
          </cell>
          <cell r="Y45">
            <v>263782134</v>
          </cell>
          <cell r="Z45">
            <v>13553634</v>
          </cell>
          <cell r="AA45">
            <v>20834301</v>
          </cell>
          <cell r="AB45">
            <v>20834.300999999999</v>
          </cell>
          <cell r="AC45">
            <v>4733253</v>
          </cell>
          <cell r="AE45">
            <v>3.9912841767565316E-3</v>
          </cell>
          <cell r="AF45">
            <v>2.0254651863804134E-3</v>
          </cell>
          <cell r="AG45">
            <v>3.9177618286581496E-3</v>
          </cell>
          <cell r="AI45">
            <v>0.11829191574856315</v>
          </cell>
          <cell r="AJ45">
            <v>2.1176025535379301E-2</v>
          </cell>
          <cell r="AK45">
            <v>0.30577689831518096</v>
          </cell>
          <cell r="AL45">
            <v>0.29712599966805303</v>
          </cell>
          <cell r="AM45">
            <v>0.11649255336951066</v>
          </cell>
          <cell r="AN45">
            <v>0.48151849107121514</v>
          </cell>
          <cell r="AO45">
            <v>1.4388235850483627E-2</v>
          </cell>
          <cell r="AP45">
            <v>0.11196943756788193</v>
          </cell>
          <cell r="AQ45">
            <v>4.4192903810522911E-2</v>
          </cell>
          <cell r="AR45">
            <v>6.7776533757359009E-2</v>
          </cell>
          <cell r="AS45">
            <v>0.42209747835027872</v>
          </cell>
          <cell r="AT45">
            <v>1.5534977382027377E-3</v>
          </cell>
          <cell r="AU45">
            <v>0</v>
          </cell>
          <cell r="AV45">
            <v>1.4937751068030728E-3</v>
          </cell>
          <cell r="AW45">
            <v>13293182</v>
          </cell>
          <cell r="AX45">
            <v>12147286</v>
          </cell>
          <cell r="AY45">
            <v>11960038</v>
          </cell>
          <cell r="AZ45">
            <v>10918785</v>
          </cell>
          <cell r="BA45">
            <v>11152222</v>
          </cell>
          <cell r="BB45">
            <v>11009480</v>
          </cell>
          <cell r="BC45">
            <v>2310783</v>
          </cell>
          <cell r="BD45">
            <v>2243442</v>
          </cell>
          <cell r="BE45">
            <v>2243442</v>
          </cell>
          <cell r="BF45">
            <v>2054499</v>
          </cell>
          <cell r="BG45">
            <v>1912037</v>
          </cell>
          <cell r="BH45">
            <v>1843465</v>
          </cell>
          <cell r="BJ45">
            <v>24365</v>
          </cell>
          <cell r="BK45">
            <v>184790</v>
          </cell>
          <cell r="BM45">
            <v>209155</v>
          </cell>
          <cell r="BN45">
            <v>100712</v>
          </cell>
          <cell r="BO45">
            <v>43584</v>
          </cell>
          <cell r="BP45">
            <v>-685</v>
          </cell>
          <cell r="BQ45">
            <v>42899</v>
          </cell>
          <cell r="BR45">
            <v>67341</v>
          </cell>
          <cell r="BS45">
            <v>3911422</v>
          </cell>
        </row>
        <row r="46">
          <cell r="B46" t="str">
            <v>Consolidated Bank of Kenya</v>
          </cell>
          <cell r="C46">
            <v>14.428785</v>
          </cell>
          <cell r="D46">
            <v>8.7712979999999998</v>
          </cell>
          <cell r="E46">
            <v>9.8804490000000005</v>
          </cell>
          <cell r="F46">
            <v>1.070973</v>
          </cell>
          <cell r="G46">
            <v>1.4182779999999999</v>
          </cell>
          <cell r="H46">
            <v>1.5512280000000001</v>
          </cell>
          <cell r="I46">
            <v>12.140825</v>
          </cell>
          <cell r="J46">
            <v>-19.030999999999999</v>
          </cell>
          <cell r="L46">
            <v>3.8139306267146143E-3</v>
          </cell>
          <cell r="M46">
            <v>4.1598331954687522E-3</v>
          </cell>
          <cell r="N46">
            <v>4.3305980844768359E-3</v>
          </cell>
          <cell r="O46">
            <v>4.7091276126817556E-3</v>
          </cell>
          <cell r="P46">
            <v>4.9352439066792245E-3</v>
          </cell>
          <cell r="Q46">
            <v>5.0564486501753214E-3</v>
          </cell>
          <cell r="R46">
            <v>313413032</v>
          </cell>
          <cell r="S46">
            <v>195568503</v>
          </cell>
          <cell r="T46">
            <v>0</v>
          </cell>
          <cell r="U46">
            <v>228782134</v>
          </cell>
          <cell r="V46">
            <v>0</v>
          </cell>
          <cell r="W46">
            <v>40312345</v>
          </cell>
          <cell r="X46">
            <v>51920201</v>
          </cell>
          <cell r="Y46">
            <v>263782134</v>
          </cell>
          <cell r="Z46">
            <v>13553634</v>
          </cell>
          <cell r="AA46">
            <v>20834301</v>
          </cell>
          <cell r="AB46">
            <v>20834.300999999999</v>
          </cell>
          <cell r="AC46">
            <v>4733253</v>
          </cell>
          <cell r="AE46">
            <v>4.3322495140984303E-3</v>
          </cell>
          <cell r="AF46">
            <v>4.5420715888922613E-3</v>
          </cell>
          <cell r="AG46">
            <v>4.1772723835589451E-3</v>
          </cell>
          <cell r="AI46">
            <v>-4.8812329916051306E-2</v>
          </cell>
          <cell r="AJ46">
            <v>-5.1599283612909662E-3</v>
          </cell>
          <cell r="AK46">
            <v>0.11681891469484158</v>
          </cell>
          <cell r="AL46">
            <v>8.8212539098455001E-2</v>
          </cell>
          <cell r="AM46">
            <v>0.30986741757597092</v>
          </cell>
          <cell r="AN46">
            <v>1.0438779101925881</v>
          </cell>
          <cell r="AO46">
            <v>0.18239544543499836</v>
          </cell>
          <cell r="AP46">
            <v>0.16389789989134157</v>
          </cell>
          <cell r="AQ46">
            <v>6.1282867000792503E-2</v>
          </cell>
          <cell r="AR46">
            <v>0.10261503289054907</v>
          </cell>
          <cell r="AS46">
            <v>0.88774285460104085</v>
          </cell>
          <cell r="AT46">
            <v>2.0405199892499781E-3</v>
          </cell>
          <cell r="AU46">
            <v>1.0988074826123854E-3</v>
          </cell>
          <cell r="AV46">
            <v>1.5092860214679462E-3</v>
          </cell>
          <cell r="AW46">
            <v>14428785</v>
          </cell>
          <cell r="AX46">
            <v>15077051</v>
          </cell>
          <cell r="AY46">
            <v>15965750</v>
          </cell>
          <cell r="AZ46">
            <v>16616891</v>
          </cell>
          <cell r="BA46">
            <v>16730762</v>
          </cell>
          <cell r="BB46">
            <v>16778631</v>
          </cell>
          <cell r="BC46">
            <v>1551228</v>
          </cell>
          <cell r="BD46">
            <v>1567820</v>
          </cell>
          <cell r="BE46">
            <v>1567820</v>
          </cell>
          <cell r="BF46">
            <v>1089376</v>
          </cell>
          <cell r="BG46">
            <v>1258313</v>
          </cell>
          <cell r="BH46">
            <v>1241702</v>
          </cell>
          <cell r="BJ46">
            <v>92435</v>
          </cell>
          <cell r="BK46">
            <v>205870</v>
          </cell>
          <cell r="BM46">
            <v>298305</v>
          </cell>
          <cell r="BN46">
            <v>311394</v>
          </cell>
          <cell r="BO46">
            <v>1077666</v>
          </cell>
          <cell r="BP46">
            <v>1272917</v>
          </cell>
          <cell r="BQ46">
            <v>2350583</v>
          </cell>
          <cell r="BR46">
            <v>-19031</v>
          </cell>
          <cell r="BS46">
            <v>8771298</v>
          </cell>
        </row>
        <row r="47">
          <cell r="B47" t="str">
            <v>Trans-National Bank</v>
          </cell>
          <cell r="C47">
            <v>10.300960999999999</v>
          </cell>
          <cell r="D47">
            <v>6.3993830000000003</v>
          </cell>
          <cell r="E47">
            <v>7.9454950000000002</v>
          </cell>
          <cell r="F47">
            <v>1.8353919999999999</v>
          </cell>
          <cell r="G47">
            <v>1.9359660000000001</v>
          </cell>
          <cell r="H47">
            <v>1.9571689999999999</v>
          </cell>
          <cell r="I47">
            <v>8.8741710000000005</v>
          </cell>
          <cell r="J47">
            <v>42.406999999999996</v>
          </cell>
          <cell r="L47">
            <v>3.383897920984251E-3</v>
          </cell>
          <cell r="M47">
            <v>3.4539711939486025E-3</v>
          </cell>
          <cell r="N47">
            <v>3.5303941842276506E-3</v>
          </cell>
          <cell r="O47">
            <v>3.5003510202464873E-3</v>
          </cell>
          <cell r="P47">
            <v>3.7630384628247202E-3</v>
          </cell>
          <cell r="Q47">
            <v>3.9182679979662049E-3</v>
          </cell>
          <cell r="R47">
            <v>313413032</v>
          </cell>
          <cell r="S47">
            <v>195568503</v>
          </cell>
          <cell r="T47">
            <v>0</v>
          </cell>
          <cell r="U47">
            <v>228782134</v>
          </cell>
          <cell r="V47">
            <v>0</v>
          </cell>
          <cell r="W47">
            <v>40312345</v>
          </cell>
          <cell r="X47">
            <v>51920201</v>
          </cell>
          <cell r="Y47">
            <v>263782134</v>
          </cell>
          <cell r="Z47">
            <v>13553634</v>
          </cell>
          <cell r="AA47">
            <v>20834301</v>
          </cell>
          <cell r="AB47">
            <v>20834.300999999999</v>
          </cell>
          <cell r="AC47">
            <v>4733253</v>
          </cell>
          <cell r="AE47">
            <v>3.0928684076307793E-3</v>
          </cell>
          <cell r="AF47">
            <v>3.313814638465154E-3</v>
          </cell>
          <cell r="AG47">
            <v>3.3592093676315395E-3</v>
          </cell>
          <cell r="AI47">
            <v>6.1333785132368167E-2</v>
          </cell>
          <cell r="AJ47">
            <v>1.1561333560976906E-2</v>
          </cell>
          <cell r="AK47">
            <v>0.21815739182848742</v>
          </cell>
          <cell r="AL47">
            <v>0.20682405150858596</v>
          </cell>
          <cell r="AM47">
            <v>0.19545160312348925</v>
          </cell>
          <cell r="AN47">
            <v>0.71513319076063353</v>
          </cell>
          <cell r="AO47">
            <v>8.7509794816602898E-2</v>
          </cell>
          <cell r="AP47">
            <v>0.17499238779005505</v>
          </cell>
          <cell r="AQ47">
            <v>6.4454029885335329E-2</v>
          </cell>
          <cell r="AR47">
            <v>0.11053835790471972</v>
          </cell>
          <cell r="AS47">
            <v>0.8054102356115006</v>
          </cell>
          <cell r="AT47">
            <v>1.031331064304719E-3</v>
          </cell>
          <cell r="AU47">
            <v>0</v>
          </cell>
          <cell r="AV47">
            <v>5.184117540446854E-4</v>
          </cell>
          <cell r="AW47">
            <v>10300961</v>
          </cell>
          <cell r="AX47">
            <v>10239922</v>
          </cell>
          <cell r="AY47">
            <v>9678121</v>
          </cell>
          <cell r="AZ47">
            <v>8935515</v>
          </cell>
          <cell r="BA47">
            <v>9268777</v>
          </cell>
          <cell r="BB47">
            <v>9657867</v>
          </cell>
          <cell r="BC47">
            <v>1957169</v>
          </cell>
          <cell r="BD47">
            <v>1914759</v>
          </cell>
          <cell r="BE47">
            <v>1914759</v>
          </cell>
          <cell r="BF47">
            <v>1929129</v>
          </cell>
          <cell r="BG47">
            <v>1905126</v>
          </cell>
          <cell r="BH47">
            <v>1869047</v>
          </cell>
          <cell r="BJ47">
            <v>47707</v>
          </cell>
          <cell r="BK47">
            <v>196379</v>
          </cell>
          <cell r="BM47">
            <v>244086</v>
          </cell>
          <cell r="BN47">
            <v>174554</v>
          </cell>
          <cell r="BO47">
            <v>316460</v>
          </cell>
          <cell r="BP47">
            <v>190673</v>
          </cell>
          <cell r="BQ47">
            <v>507133</v>
          </cell>
          <cell r="BR47">
            <v>29685</v>
          </cell>
          <cell r="BS47">
            <v>6399383</v>
          </cell>
        </row>
        <row r="48">
          <cell r="B48" t="str">
            <v>Paramount Universal Bank</v>
          </cell>
          <cell r="C48">
            <v>10.169779999999999</v>
          </cell>
          <cell r="D48">
            <v>4.6236499999999996</v>
          </cell>
          <cell r="E48">
            <v>8.4736440000000002</v>
          </cell>
          <cell r="F48">
            <v>1.325448</v>
          </cell>
          <cell r="G48">
            <v>1.389478</v>
          </cell>
          <cell r="H48">
            <v>1.4102189999999999</v>
          </cell>
          <cell r="I48">
            <v>5.4477089999999997</v>
          </cell>
          <cell r="J48">
            <v>34.253999999999998</v>
          </cell>
          <cell r="L48">
            <v>3.1005681559442178E-3</v>
          </cell>
          <cell r="M48">
            <v>3.1697197883291742E-3</v>
          </cell>
          <cell r="N48">
            <v>3.0712448282937156E-3</v>
          </cell>
          <cell r="O48">
            <v>3.1174189543764601E-3</v>
          </cell>
          <cell r="P48">
            <v>3.1324341450229224E-3</v>
          </cell>
          <cell r="Q48">
            <v>3.0996129310015578E-3</v>
          </cell>
          <cell r="R48">
            <v>313413032</v>
          </cell>
          <cell r="S48">
            <v>195568503</v>
          </cell>
          <cell r="T48">
            <v>0</v>
          </cell>
          <cell r="U48">
            <v>228782134</v>
          </cell>
          <cell r="V48">
            <v>0</v>
          </cell>
          <cell r="W48">
            <v>40312345</v>
          </cell>
          <cell r="X48">
            <v>51920201</v>
          </cell>
          <cell r="Y48">
            <v>263782134</v>
          </cell>
          <cell r="Z48">
            <v>13553634</v>
          </cell>
          <cell r="AA48">
            <v>20834301</v>
          </cell>
          <cell r="AB48">
            <v>20834.300999999999</v>
          </cell>
          <cell r="AC48">
            <v>4733253</v>
          </cell>
          <cell r="AE48">
            <v>3.0534812503955067E-3</v>
          </cell>
          <cell r="AF48">
            <v>2.3942806756744217E-3</v>
          </cell>
          <cell r="AG48">
            <v>3.5825010654181757E-3</v>
          </cell>
          <cell r="AI48">
            <v>0.10406533454259473</v>
          </cell>
          <cell r="AJ48">
            <v>1.4105702158058101E-2</v>
          </cell>
          <cell r="AK48">
            <v>0.25505730941208499</v>
          </cell>
          <cell r="AL48">
            <v>0.24330374474848052</v>
          </cell>
          <cell r="AM48">
            <v>9.3404738661971187E-2</v>
          </cell>
          <cell r="AN48">
            <v>0.68748916603563581</v>
          </cell>
          <cell r="AO48">
            <v>5.7807818812928673E-2</v>
          </cell>
          <cell r="AP48">
            <v>0.17396912117549207</v>
          </cell>
          <cell r="AQ48">
            <v>9.269772957383933E-2</v>
          </cell>
          <cell r="AR48">
            <v>8.127139160165274E-2</v>
          </cell>
          <cell r="AS48">
            <v>0.5456507259450597</v>
          </cell>
          <cell r="AT48">
            <v>8.5964170182292483E-4</v>
          </cell>
          <cell r="AU48">
            <v>0</v>
          </cell>
          <cell r="AV48">
            <v>4.3210989944574073E-4</v>
          </cell>
          <cell r="AW48">
            <v>10169780</v>
          </cell>
          <cell r="AX48">
            <v>10402326</v>
          </cell>
          <cell r="AY48">
            <v>9042178</v>
          </cell>
          <cell r="AZ48">
            <v>8698023</v>
          </cell>
          <cell r="BA48">
            <v>8323852</v>
          </cell>
          <cell r="BB48">
            <v>8028877</v>
          </cell>
          <cell r="BC48">
            <v>1410219</v>
          </cell>
          <cell r="BD48">
            <v>1378260</v>
          </cell>
          <cell r="BE48">
            <v>1378260</v>
          </cell>
          <cell r="BF48">
            <v>1348014</v>
          </cell>
          <cell r="BG48">
            <v>1289232</v>
          </cell>
          <cell r="BH48">
            <v>1230414</v>
          </cell>
          <cell r="BJ48">
            <v>10238</v>
          </cell>
          <cell r="BK48">
            <v>99371</v>
          </cell>
          <cell r="BM48">
            <v>109609</v>
          </cell>
          <cell r="BN48">
            <v>75355</v>
          </cell>
          <cell r="BO48">
            <v>108685</v>
          </cell>
          <cell r="BP48">
            <v>120041</v>
          </cell>
          <cell r="BQ48">
            <v>228726</v>
          </cell>
          <cell r="BR48">
            <v>36273</v>
          </cell>
          <cell r="BS48">
            <v>4623650</v>
          </cell>
        </row>
        <row r="49">
          <cell r="B49" t="str">
            <v>Oriental Commercial Bank Limited</v>
          </cell>
          <cell r="C49">
            <v>9.153613</v>
          </cell>
          <cell r="D49">
            <v>4.8583420000000004</v>
          </cell>
          <cell r="E49">
            <v>7.5055519999999998</v>
          </cell>
          <cell r="F49">
            <v>1.3953329999999999</v>
          </cell>
          <cell r="G49">
            <v>1.459919</v>
          </cell>
          <cell r="H49">
            <v>1.612058</v>
          </cell>
          <cell r="I49">
            <v>6.0026359999999999</v>
          </cell>
          <cell r="J49">
            <v>15.34</v>
          </cell>
          <cell r="L49">
            <v>2.9896141557676382E-3</v>
          </cell>
          <cell r="M49">
            <v>2.7855794505652247E-3</v>
          </cell>
          <cell r="N49">
            <v>2.8947533750014391E-3</v>
          </cell>
          <cell r="O49">
            <v>2.9795413567498025E-3</v>
          </cell>
          <cell r="P49">
            <v>2.9634462208108963E-3</v>
          </cell>
          <cell r="Q49">
            <v>2.8842255460702583E-3</v>
          </cell>
          <cell r="R49">
            <v>313413032</v>
          </cell>
          <cell r="S49">
            <v>195568503</v>
          </cell>
          <cell r="T49">
            <v>0</v>
          </cell>
          <cell r="U49">
            <v>228782134</v>
          </cell>
          <cell r="V49">
            <v>0</v>
          </cell>
          <cell r="W49">
            <v>40312345</v>
          </cell>
          <cell r="X49">
            <v>51920201</v>
          </cell>
          <cell r="Y49">
            <v>263782134</v>
          </cell>
          <cell r="Z49">
            <v>13553634</v>
          </cell>
          <cell r="AA49">
            <v>20834301</v>
          </cell>
          <cell r="AB49">
            <v>20834.300999999999</v>
          </cell>
          <cell r="AC49">
            <v>4733253</v>
          </cell>
          <cell r="AE49">
            <v>2.7483766284891677E-3</v>
          </cell>
          <cell r="AF49">
            <v>2.5158120459847573E-3</v>
          </cell>
          <cell r="AG49">
            <v>3.1732095467488981E-3</v>
          </cell>
          <cell r="AI49">
            <v>3.7704834749934628E-2</v>
          </cell>
          <cell r="AJ49">
            <v>7.1115801374253369E-3</v>
          </cell>
          <cell r="AK49">
            <v>0.2432129817633453</v>
          </cell>
          <cell r="AL49">
            <v>0.23245337548370415</v>
          </cell>
          <cell r="AM49">
            <v>0.41999513894515111</v>
          </cell>
          <cell r="AN49">
            <v>0.77576134021082577</v>
          </cell>
          <cell r="AO49">
            <v>9.605217469631834E-2</v>
          </cell>
          <cell r="AP49">
            <v>0.13964857784714221</v>
          </cell>
          <cell r="AQ49">
            <v>9.0722653321091931E-2</v>
          </cell>
          <cell r="AR49">
            <v>4.8925924526050282E-2</v>
          </cell>
          <cell r="AS49">
            <v>0.64729975889847946</v>
          </cell>
          <cell r="AT49">
            <v>1.5337060720983589E-3</v>
          </cell>
          <cell r="AU49">
            <v>0</v>
          </cell>
          <cell r="AV49">
            <v>7.7093697896272789E-4</v>
          </cell>
          <cell r="AW49">
            <v>9153613</v>
          </cell>
          <cell r="AX49">
            <v>7857515</v>
          </cell>
          <cell r="AY49">
            <v>8092950</v>
          </cell>
          <cell r="AZ49">
            <v>7916635</v>
          </cell>
          <cell r="BA49">
            <v>7480066</v>
          </cell>
          <cell r="BB49">
            <v>7006528</v>
          </cell>
          <cell r="BC49">
            <v>1612058</v>
          </cell>
          <cell r="BD49">
            <v>1596443</v>
          </cell>
          <cell r="BE49">
            <v>1596443</v>
          </cell>
          <cell r="BF49">
            <v>1612493</v>
          </cell>
          <cell r="BG49">
            <v>1548292</v>
          </cell>
          <cell r="BH49">
            <v>1524496</v>
          </cell>
          <cell r="BJ49">
            <v>46656</v>
          </cell>
          <cell r="BK49">
            <v>64431</v>
          </cell>
          <cell r="BM49">
            <v>111087</v>
          </cell>
          <cell r="BN49">
            <v>86177</v>
          </cell>
          <cell r="BO49">
            <v>331053</v>
          </cell>
          <cell r="BP49">
            <v>131738</v>
          </cell>
          <cell r="BQ49">
            <v>462791</v>
          </cell>
          <cell r="BR49">
            <v>15122</v>
          </cell>
          <cell r="BS49">
            <v>4858342</v>
          </cell>
        </row>
        <row r="50">
          <cell r="B50" t="str">
            <v>Habib Bank Ltd</v>
          </cell>
          <cell r="C50">
            <v>8.7641980000000004</v>
          </cell>
          <cell r="D50">
            <v>3.7982429999999998</v>
          </cell>
          <cell r="E50">
            <v>5.4642340000000003</v>
          </cell>
          <cell r="F50">
            <v>1.880207</v>
          </cell>
          <cell r="G50">
            <v>1.9761569999999999</v>
          </cell>
          <cell r="H50">
            <v>2.0107870000000001</v>
          </cell>
          <cell r="I50">
            <v>5.0823309999999999</v>
          </cell>
          <cell r="J50">
            <v>103.76</v>
          </cell>
          <cell r="L50">
            <v>2.9142006350667267E-3</v>
          </cell>
          <cell r="M50">
            <v>3.2052073255015136E-3</v>
          </cell>
          <cell r="N50">
            <v>3.196106793774218E-3</v>
          </cell>
          <cell r="O50">
            <v>3.4628777264832447E-3</v>
          </cell>
          <cell r="P50">
            <v>3.302098645063806E-3</v>
          </cell>
          <cell r="Q50">
            <v>3.284620320235832E-3</v>
          </cell>
          <cell r="R50">
            <v>313413032</v>
          </cell>
          <cell r="S50">
            <v>195568503</v>
          </cell>
          <cell r="T50">
            <v>0</v>
          </cell>
          <cell r="U50">
            <v>228782134</v>
          </cell>
          <cell r="V50">
            <v>0</v>
          </cell>
          <cell r="W50">
            <v>40312345</v>
          </cell>
          <cell r="X50">
            <v>51920201</v>
          </cell>
          <cell r="Y50">
            <v>263782134</v>
          </cell>
          <cell r="Z50">
            <v>13553634</v>
          </cell>
          <cell r="AA50">
            <v>20834301</v>
          </cell>
          <cell r="AB50">
            <v>20834.300999999999</v>
          </cell>
          <cell r="AC50">
            <v>4733253</v>
          </cell>
          <cell r="AE50">
            <v>2.6314545907338998E-3</v>
          </cell>
          <cell r="AF50">
            <v>1.9668573132515747E-3</v>
          </cell>
          <cell r="AG50">
            <v>2.3101777849876891E-3</v>
          </cell>
          <cell r="AI50">
            <v>0.14019129046933013</v>
          </cell>
          <cell r="AJ50">
            <v>3.0421285500261536E-2</v>
          </cell>
          <cell r="AK50">
            <v>0.38882886612461881</v>
          </cell>
          <cell r="AL50">
            <v>0.36994973369503087</v>
          </cell>
          <cell r="AM50">
            <v>0.15717334528728463</v>
          </cell>
          <cell r="AN50">
            <v>0.30769568098542138</v>
          </cell>
          <cell r="AO50">
            <v>6.9966141636723114E-2</v>
          </cell>
          <cell r="AP50">
            <v>0.13475260342300149</v>
          </cell>
          <cell r="AQ50">
            <v>4.4902639073610799E-2</v>
          </cell>
          <cell r="AR50">
            <v>8.9849964349390687E-2</v>
          </cell>
          <cell r="AS50">
            <v>0.69510987267382762</v>
          </cell>
          <cell r="AT50">
            <v>1.4260219044087735E-3</v>
          </cell>
          <cell r="AU50">
            <v>0</v>
          </cell>
          <cell r="AV50">
            <v>1.3317692932737952E-3</v>
          </cell>
          <cell r="AW50">
            <v>8764198</v>
          </cell>
          <cell r="AX50">
            <v>9449365</v>
          </cell>
          <cell r="AY50">
            <v>9300950</v>
          </cell>
          <cell r="AZ50">
            <v>9900454</v>
          </cell>
          <cell r="BA50">
            <v>8541266</v>
          </cell>
          <cell r="BB50">
            <v>8078122</v>
          </cell>
          <cell r="BC50">
            <v>2010787</v>
          </cell>
          <cell r="BD50">
            <v>1941527</v>
          </cell>
          <cell r="BE50">
            <v>1941527</v>
          </cell>
          <cell r="BF50">
            <v>1837505</v>
          </cell>
          <cell r="BG50">
            <v>1748022</v>
          </cell>
          <cell r="BH50">
            <v>1666902</v>
          </cell>
          <cell r="BJ50">
            <v>32257</v>
          </cell>
          <cell r="BK50">
            <v>172975</v>
          </cell>
          <cell r="BM50">
            <v>205232</v>
          </cell>
          <cell r="BN50">
            <v>63149</v>
          </cell>
          <cell r="BO50">
            <v>170405</v>
          </cell>
          <cell r="BP50">
            <v>193949</v>
          </cell>
          <cell r="BQ50">
            <v>364354</v>
          </cell>
          <cell r="BR50">
            <v>69260</v>
          </cell>
          <cell r="BS50">
            <v>3798243</v>
          </cell>
        </row>
        <row r="51">
          <cell r="B51" t="str">
            <v>Credit Bank</v>
          </cell>
          <cell r="C51">
            <v>8.8845810000000007</v>
          </cell>
          <cell r="D51">
            <v>5.520092</v>
          </cell>
          <cell r="E51">
            <v>6.8254070000000002</v>
          </cell>
          <cell r="F51">
            <v>1.113693</v>
          </cell>
          <cell r="G51">
            <v>1.166614</v>
          </cell>
          <cell r="H51">
            <v>1.159432</v>
          </cell>
          <cell r="I51">
            <v>6.789326</v>
          </cell>
          <cell r="J51">
            <v>4.1689999999999996</v>
          </cell>
          <cell r="L51">
            <v>2.5816394990063472E-3</v>
          </cell>
          <cell r="M51">
            <v>2.7375039181430178E-3</v>
          </cell>
          <cell r="N51">
            <v>2.8849107269786518E-3</v>
          </cell>
          <cell r="O51">
            <v>2.9470418296018448E-3</v>
          </cell>
          <cell r="P51">
            <v>2.9730819231159732E-3</v>
          </cell>
          <cell r="Q51">
            <v>2.8524193975043499E-3</v>
          </cell>
          <cell r="R51">
            <v>313413032</v>
          </cell>
          <cell r="S51">
            <v>195568503</v>
          </cell>
          <cell r="T51">
            <v>0</v>
          </cell>
          <cell r="U51">
            <v>228782134</v>
          </cell>
          <cell r="V51">
            <v>0</v>
          </cell>
          <cell r="W51">
            <v>40312345</v>
          </cell>
          <cell r="X51">
            <v>51920201</v>
          </cell>
          <cell r="Y51">
            <v>263782134</v>
          </cell>
          <cell r="Z51">
            <v>13553634</v>
          </cell>
          <cell r="AA51">
            <v>20834301</v>
          </cell>
          <cell r="AB51">
            <v>20834.300999999999</v>
          </cell>
          <cell r="AC51">
            <v>4733253</v>
          </cell>
          <cell r="AE51">
            <v>2.6675996433669327E-3</v>
          </cell>
          <cell r="AF51">
            <v>2.8584883379029489E-3</v>
          </cell>
          <cell r="AG51">
            <v>2.8856567315564208E-3</v>
          </cell>
          <cell r="AI51">
            <v>1.4431273181682079E-2</v>
          </cell>
          <cell r="AJ51">
            <v>1.8790792872073981E-3</v>
          </cell>
          <cell r="AK51">
            <v>0.1718306058657369</v>
          </cell>
          <cell r="AL51">
            <v>0.16403587042366208</v>
          </cell>
          <cell r="AM51">
            <v>0.20754143139145204</v>
          </cell>
          <cell r="AN51">
            <v>0.97607652756736907</v>
          </cell>
          <cell r="AO51">
            <v>9.6352154923474806E-2</v>
          </cell>
          <cell r="AP51">
            <v>0.16345074265016565</v>
          </cell>
          <cell r="AQ51">
            <v>6.9571049806449889E-2</v>
          </cell>
          <cell r="AR51">
            <v>9.3879692843715765E-2</v>
          </cell>
          <cell r="AS51">
            <v>0.80875645950490571</v>
          </cell>
          <cell r="AT51">
            <v>4.8476873153846723E-4</v>
          </cell>
          <cell r="AU51">
            <v>0</v>
          </cell>
          <cell r="AV51">
            <v>2.4367520490842261E-4</v>
          </cell>
          <cell r="AW51">
            <v>8884581</v>
          </cell>
          <cell r="AX51">
            <v>8864537</v>
          </cell>
          <cell r="AY51">
            <v>8592048</v>
          </cell>
          <cell r="AZ51">
            <v>8241305</v>
          </cell>
          <cell r="BA51">
            <v>7936623</v>
          </cell>
          <cell r="BB51">
            <v>7308855</v>
          </cell>
          <cell r="BC51">
            <v>1159432</v>
          </cell>
          <cell r="BD51">
            <v>1151660</v>
          </cell>
          <cell r="BE51">
            <v>1151660</v>
          </cell>
          <cell r="BF51">
            <v>1283466</v>
          </cell>
          <cell r="BG51">
            <v>1274332</v>
          </cell>
          <cell r="BH51">
            <v>1237653</v>
          </cell>
          <cell r="BJ51">
            <v>36167</v>
          </cell>
          <cell r="BK51">
            <v>138097</v>
          </cell>
          <cell r="BM51">
            <v>174264</v>
          </cell>
          <cell r="BN51">
            <v>170095</v>
          </cell>
          <cell r="BO51">
            <v>228817</v>
          </cell>
          <cell r="BP51">
            <v>306882</v>
          </cell>
          <cell r="BQ51">
            <v>535699</v>
          </cell>
          <cell r="BR51">
            <v>4169</v>
          </cell>
          <cell r="BS51">
            <v>5520092</v>
          </cell>
        </row>
        <row r="52">
          <cell r="B52" t="str">
            <v>Middle East Bank</v>
          </cell>
          <cell r="C52">
            <v>5.8367199999999997</v>
          </cell>
          <cell r="D52">
            <v>3.5838619999999999</v>
          </cell>
          <cell r="E52">
            <v>4.1797079999999998</v>
          </cell>
          <cell r="F52">
            <v>1.1947410000000001</v>
          </cell>
          <cell r="G52">
            <v>1.205665</v>
          </cell>
          <cell r="H52">
            <v>1.2118720000000001</v>
          </cell>
          <cell r="I52">
            <v>3.8009379999999999</v>
          </cell>
          <cell r="J52">
            <v>-30.914000000000001</v>
          </cell>
          <cell r="L52">
            <v>1.9367902077399666E-3</v>
          </cell>
          <cell r="M52">
            <v>2.0384148379067593E-3</v>
          </cell>
          <cell r="N52">
            <v>2.135885306845442E-3</v>
          </cell>
          <cell r="O52">
            <v>2.277695536393396E-3</v>
          </cell>
          <cell r="P52">
            <v>2.3491586322533392E-3</v>
          </cell>
          <cell r="Q52">
            <v>2.2687049910450462E-3</v>
          </cell>
          <cell r="R52">
            <v>313413032</v>
          </cell>
          <cell r="S52">
            <v>195568503</v>
          </cell>
          <cell r="T52">
            <v>0</v>
          </cell>
          <cell r="U52">
            <v>228782134</v>
          </cell>
          <cell r="V52">
            <v>0</v>
          </cell>
          <cell r="W52">
            <v>40312345</v>
          </cell>
          <cell r="X52">
            <v>51920201</v>
          </cell>
          <cell r="Y52">
            <v>263782134</v>
          </cell>
          <cell r="Z52">
            <v>13553634</v>
          </cell>
          <cell r="AA52">
            <v>20834301</v>
          </cell>
          <cell r="AB52">
            <v>20834.300999999999</v>
          </cell>
          <cell r="AC52">
            <v>4733253</v>
          </cell>
          <cell r="AE52">
            <v>1.7524779379503256E-3</v>
          </cell>
          <cell r="AF52">
            <v>1.855843658340031E-3</v>
          </cell>
          <cell r="AG52">
            <v>1.7671037824030455E-3</v>
          </cell>
          <cell r="AI52">
            <v>-7.1404300107091728E-2</v>
          </cell>
          <cell r="AJ52">
            <v>-1.4832178618080659E-2</v>
          </cell>
          <cell r="AK52">
            <v>0.3172019643572192</v>
          </cell>
          <cell r="AL52">
            <v>0.31432793694609068</v>
          </cell>
          <cell r="AM52">
            <v>0.58616254141492885</v>
          </cell>
          <cell r="AN52">
            <v>1.4464431884622881</v>
          </cell>
          <cell r="AO52">
            <v>0.2099642957861535</v>
          </cell>
          <cell r="AP52">
            <v>0.10369193361081312</v>
          </cell>
          <cell r="AQ52">
            <v>9.3893229666722089E-2</v>
          </cell>
          <cell r="AR52">
            <v>9.7987039440910334E-3</v>
          </cell>
          <cell r="AS52">
            <v>0.85744315153115958</v>
          </cell>
          <cell r="AT52">
            <v>1.210939189525482E-3</v>
          </cell>
          <cell r="AU52">
            <v>2.2086255760387801E-3</v>
          </cell>
          <cell r="AV52">
            <v>1.5855273830123475E-3</v>
          </cell>
          <cell r="AW52">
            <v>5836720</v>
          </cell>
          <cell r="AX52">
            <v>5936601</v>
          </cell>
          <cell r="AY52">
            <v>5906089</v>
          </cell>
          <cell r="AZ52">
            <v>6153754</v>
          </cell>
          <cell r="BA52">
            <v>6204136</v>
          </cell>
          <cell r="BB52">
            <v>5765799</v>
          </cell>
          <cell r="BC52">
            <v>1211872</v>
          </cell>
          <cell r="BD52">
            <v>1233695</v>
          </cell>
          <cell r="BE52">
            <v>1233695</v>
          </cell>
          <cell r="BF52">
            <v>1216395</v>
          </cell>
          <cell r="BG52">
            <v>1169933</v>
          </cell>
          <cell r="BH52">
            <v>1175205</v>
          </cell>
          <cell r="BJ52">
            <v>30076</v>
          </cell>
          <cell r="BK52">
            <v>21234</v>
          </cell>
          <cell r="BM52">
            <v>51310</v>
          </cell>
          <cell r="BN52">
            <v>74217</v>
          </cell>
          <cell r="BO52">
            <v>147708</v>
          </cell>
          <cell r="BP52">
            <v>861119</v>
          </cell>
          <cell r="BQ52">
            <v>1008827</v>
          </cell>
          <cell r="BR52">
            <v>-21828</v>
          </cell>
          <cell r="BS52">
            <v>3583862</v>
          </cell>
        </row>
        <row r="53">
          <cell r="B53" t="str">
            <v>United Bank for Africa</v>
          </cell>
          <cell r="C53">
            <v>5.3329779999999998</v>
          </cell>
          <cell r="D53">
            <v>1.552983</v>
          </cell>
          <cell r="E53">
            <v>3.8767610000000001</v>
          </cell>
          <cell r="F53">
            <v>1.2099219999999999</v>
          </cell>
          <cell r="G53">
            <v>1.222199</v>
          </cell>
          <cell r="H53">
            <v>1.222199</v>
          </cell>
          <cell r="I53">
            <v>2.672285</v>
          </cell>
          <cell r="J53">
            <v>2.899</v>
          </cell>
          <cell r="L53">
            <v>1.8501874804122268E-3</v>
          </cell>
          <cell r="M53">
            <v>1.7724052524856274E-3</v>
          </cell>
          <cell r="N53">
            <v>1.5934328058627707E-3</v>
          </cell>
          <cell r="O53">
            <v>1.5618806344033891E-3</v>
          </cell>
          <cell r="P53">
            <v>1.7389921178298006E-3</v>
          </cell>
          <cell r="Q53">
            <v>1.7297540438505241E-3</v>
          </cell>
          <cell r="R53">
            <v>313413032</v>
          </cell>
          <cell r="S53">
            <v>195568503</v>
          </cell>
          <cell r="T53">
            <v>0</v>
          </cell>
          <cell r="U53">
            <v>228782134</v>
          </cell>
          <cell r="V53">
            <v>0</v>
          </cell>
          <cell r="W53">
            <v>40312345</v>
          </cell>
          <cell r="X53">
            <v>51920201</v>
          </cell>
          <cell r="Y53">
            <v>263782134</v>
          </cell>
          <cell r="Z53">
            <v>13553634</v>
          </cell>
          <cell r="AA53">
            <v>20834301</v>
          </cell>
          <cell r="AB53">
            <v>20834.300999999999</v>
          </cell>
          <cell r="AC53">
            <v>4733253</v>
          </cell>
          <cell r="AE53">
            <v>1.6012291644235891E-3</v>
          </cell>
          <cell r="AF53">
            <v>8.0418655965544333E-4</v>
          </cell>
          <cell r="AG53">
            <v>1.6390233544000235E-3</v>
          </cell>
          <cell r="AI53">
            <v>9.8222907384505915E-3</v>
          </cell>
          <cell r="AJ53">
            <v>2.2987947484156882E-3</v>
          </cell>
          <cell r="AK53">
            <v>0.4573610224957293</v>
          </cell>
          <cell r="AL53">
            <v>0.45276682689159276</v>
          </cell>
          <cell r="AM53">
            <v>0.75615365752602248</v>
          </cell>
          <cell r="AN53">
            <v>0.99578059071729963</v>
          </cell>
          <cell r="AO53">
            <v>6.1425026014118242E-2</v>
          </cell>
          <cell r="AP53">
            <v>0.11734273586341146</v>
          </cell>
          <cell r="AQ53">
            <v>5.192622174372967E-2</v>
          </cell>
          <cell r="AR53">
            <v>6.5416514119681787E-2</v>
          </cell>
          <cell r="AS53">
            <v>0.40058775869856306</v>
          </cell>
          <cell r="AT53">
            <v>1.1645664747036643E-3</v>
          </cell>
          <cell r="AU53">
            <v>0</v>
          </cell>
          <cell r="AV53">
            <v>5.8538423765967806E-4</v>
          </cell>
          <cell r="AW53">
            <v>5332978</v>
          </cell>
          <cell r="AX53">
            <v>4755787</v>
          </cell>
          <cell r="AY53">
            <v>4354318</v>
          </cell>
          <cell r="AZ53">
            <v>3726303</v>
          </cell>
          <cell r="BA53">
            <v>3984411</v>
          </cell>
          <cell r="BB53">
            <v>3709630</v>
          </cell>
          <cell r="BC53">
            <v>1222199</v>
          </cell>
          <cell r="BD53">
            <v>1138961</v>
          </cell>
          <cell r="BE53">
            <v>1138961</v>
          </cell>
          <cell r="BF53">
            <v>807249</v>
          </cell>
          <cell r="BG53">
            <v>1007444</v>
          </cell>
          <cell r="BH53">
            <v>1059034</v>
          </cell>
          <cell r="BJ53">
            <v>89425</v>
          </cell>
          <cell r="BK53">
            <v>28838</v>
          </cell>
          <cell r="BM53">
            <v>118263</v>
          </cell>
          <cell r="BN53">
            <v>117764</v>
          </cell>
          <cell r="BO53">
            <v>39175</v>
          </cell>
          <cell r="BP53">
            <v>3445</v>
          </cell>
          <cell r="BQ53">
            <v>42620</v>
          </cell>
          <cell r="BR53">
            <v>2899</v>
          </cell>
          <cell r="BS53">
            <v>1552983</v>
          </cell>
        </row>
        <row r="54">
          <cell r="B54" t="str">
            <v xml:space="preserve">Dubai Bank </v>
          </cell>
          <cell r="C54">
            <v>2.9816569999999998</v>
          </cell>
          <cell r="D54">
            <v>2.6011129999999998</v>
          </cell>
          <cell r="E54">
            <v>1.588287</v>
          </cell>
          <cell r="F54">
            <v>1.0377970000000001</v>
          </cell>
          <cell r="G54">
            <v>1.060951</v>
          </cell>
          <cell r="H54">
            <v>1.060951</v>
          </cell>
          <cell r="I54">
            <v>4.4401979999999996</v>
          </cell>
          <cell r="J54">
            <v>47.134999999999998</v>
          </cell>
          <cell r="L54">
            <v>1.1907490069876254E-3</v>
          </cell>
          <cell r="M54">
            <v>1.3144834341356111E-3</v>
          </cell>
          <cell r="N54">
            <v>1.3634893144058744E-3</v>
          </cell>
          <cell r="O54">
            <v>1.3937502980673772E-3</v>
          </cell>
          <cell r="P54">
            <v>1.4482876509116049E-3</v>
          </cell>
          <cell r="Q54">
            <v>1.431029906308398E-3</v>
          </cell>
          <cell r="R54">
            <v>313413032</v>
          </cell>
          <cell r="S54">
            <v>195568503</v>
          </cell>
          <cell r="T54">
            <v>0</v>
          </cell>
          <cell r="U54">
            <v>228782134</v>
          </cell>
          <cell r="V54">
            <v>0</v>
          </cell>
          <cell r="W54">
            <v>40312345</v>
          </cell>
          <cell r="X54">
            <v>51920201</v>
          </cell>
          <cell r="Y54">
            <v>263782134</v>
          </cell>
          <cell r="Z54">
            <v>13553634</v>
          </cell>
          <cell r="AA54">
            <v>20834301</v>
          </cell>
          <cell r="AB54">
            <v>20834.300999999999</v>
          </cell>
          <cell r="AC54">
            <v>4733253</v>
          </cell>
          <cell r="AE54">
            <v>8.9524392313408111E-4</v>
          </cell>
          <cell r="AF54">
            <v>1.3469433437101688E-3</v>
          </cell>
          <cell r="AG54">
            <v>6.7149857483862177E-4</v>
          </cell>
          <cell r="AI54">
            <v>0.12564450164885799</v>
          </cell>
          <cell r="AJ54">
            <v>4.0709922064157765E-2</v>
          </cell>
          <cell r="AK54">
            <v>0.23894227239415902</v>
          </cell>
          <cell r="AL54">
            <v>0.23372764007370847</v>
          </cell>
          <cell r="AM54">
            <v>0.58304234349116302</v>
          </cell>
          <cell r="AN54">
            <v>0.27221752136242833</v>
          </cell>
          <cell r="AO54">
            <v>0.34669781538072991</v>
          </cell>
          <cell r="AP54">
            <v>0.14862429368901936</v>
          </cell>
          <cell r="AQ54">
            <v>7.5861300497265555E-2</v>
          </cell>
          <cell r="AR54">
            <v>7.2762993191753805E-2</v>
          </cell>
          <cell r="AS54">
            <v>1.6376844990861221</v>
          </cell>
          <cell r="AT54">
            <v>2.9549929651671867E-3</v>
          </cell>
          <cell r="AU54">
            <v>0</v>
          </cell>
          <cell r="AV54">
            <v>1.4853650193255579E-3</v>
          </cell>
          <cell r="AW54">
            <v>2981657</v>
          </cell>
          <cell r="AX54">
            <v>3502266</v>
          </cell>
          <cell r="AY54">
            <v>3276224</v>
          </cell>
          <cell r="AZ54">
            <v>3050235</v>
          </cell>
          <cell r="BA54">
            <v>3154922</v>
          </cell>
          <cell r="BB54">
            <v>2926860</v>
          </cell>
          <cell r="BC54">
            <v>1060951</v>
          </cell>
          <cell r="BD54">
            <v>1039897</v>
          </cell>
          <cell r="BE54">
            <v>1039897</v>
          </cell>
          <cell r="BF54">
            <v>1044404</v>
          </cell>
          <cell r="BG54">
            <v>1047649</v>
          </cell>
          <cell r="BH54">
            <v>1035502</v>
          </cell>
          <cell r="BJ54">
            <v>97845</v>
          </cell>
          <cell r="BK54">
            <v>69973</v>
          </cell>
          <cell r="BM54">
            <v>167818</v>
          </cell>
          <cell r="BN54">
            <v>45683</v>
          </cell>
          <cell r="BO54">
            <v>487529</v>
          </cell>
          <cell r="BP54">
            <v>824820</v>
          </cell>
          <cell r="BQ54">
            <v>1312349</v>
          </cell>
          <cell r="BR54">
            <v>32995</v>
          </cell>
          <cell r="BS54">
            <v>2601113</v>
          </cell>
        </row>
        <row r="55">
          <cell r="B55" t="str">
            <v>Total - Tier 3</v>
          </cell>
          <cell r="C55">
            <v>277.15758200000005</v>
          </cell>
          <cell r="D55">
            <v>156.26274600000005</v>
          </cell>
          <cell r="E55">
            <v>209.58849799999999</v>
          </cell>
          <cell r="F55">
            <v>37.252753999999996</v>
          </cell>
          <cell r="G55">
            <v>40.367668000000009</v>
          </cell>
          <cell r="H55">
            <v>42.492557000000005</v>
          </cell>
          <cell r="I55">
            <v>200.66925399999997</v>
          </cell>
          <cell r="J55">
            <v>1410.6819999999996</v>
          </cell>
          <cell r="L55">
            <v>8.4050032222521262E-2</v>
          </cell>
          <cell r="M55">
            <v>8.4918763105985062E-2</v>
          </cell>
          <cell r="N55">
            <v>9.2717931837534628E-2</v>
          </cell>
          <cell r="O55">
            <v>9.4451728272467353E-2</v>
          </cell>
          <cell r="P55">
            <v>9.5504830541178823E-2</v>
          </cell>
          <cell r="Q55">
            <v>9.4858241780257382E-2</v>
          </cell>
          <cell r="R55">
            <v>5014608512</v>
          </cell>
          <cell r="S55">
            <v>3129096048</v>
          </cell>
          <cell r="T55">
            <v>0</v>
          </cell>
          <cell r="U55">
            <v>3660514144</v>
          </cell>
          <cell r="V55">
            <v>0</v>
          </cell>
          <cell r="W55">
            <v>644997520</v>
          </cell>
          <cell r="X55">
            <v>830723216</v>
          </cell>
          <cell r="Y55">
            <v>4220514144</v>
          </cell>
          <cell r="Z55">
            <v>216858144</v>
          </cell>
          <cell r="AA55">
            <v>333348816</v>
          </cell>
          <cell r="AB55">
            <v>333348.81599999999</v>
          </cell>
          <cell r="AC55">
            <v>75732048</v>
          </cell>
          <cell r="AE55">
            <v>8.3216694957211984E-2</v>
          </cell>
          <cell r="AF55">
            <v>8.0918078374362379E-2</v>
          </cell>
          <cell r="AG55">
            <v>8.8610167878706639E-2</v>
          </cell>
          <cell r="AI55">
            <v>9.6306838973881717E-2</v>
          </cell>
          <cell r="AJ55">
            <v>1.4630700084582058E-2</v>
          </cell>
          <cell r="AK55">
            <v>0.20116518696979865</v>
          </cell>
          <cell r="AL55">
            <v>0.18564255987117989</v>
          </cell>
          <cell r="AM55">
            <v>0.27223942594548206</v>
          </cell>
          <cell r="AN55">
            <v>0.64549560043828402</v>
          </cell>
          <cell r="AO55">
            <v>0.10865179443305967</v>
          </cell>
          <cell r="AP55">
            <v>0.15111307827938175</v>
          </cell>
          <cell r="AQ55">
            <v>6.592073097168169E-2</v>
          </cell>
          <cell r="AR55">
            <v>8.5192347307700061E-2</v>
          </cell>
          <cell r="AS55">
            <v>0.74556928214638984</v>
          </cell>
          <cell r="AT55">
            <v>6.9595115443009156E-2</v>
          </cell>
          <cell r="AU55">
            <v>1.0948416874534718E-2</v>
          </cell>
          <cell r="AV55">
            <v>4.2698861059326215E-2</v>
          </cell>
          <cell r="AW55">
            <v>277157582</v>
          </cell>
          <cell r="AX55">
            <v>270575606</v>
          </cell>
          <cell r="AY55">
            <v>258101093</v>
          </cell>
          <cell r="AZ55">
            <v>277120495</v>
          </cell>
          <cell r="BA55">
            <v>266745692</v>
          </cell>
          <cell r="BB55">
            <v>257140840</v>
          </cell>
          <cell r="BC55">
            <v>42492557</v>
          </cell>
          <cell r="BD55">
            <v>40717733</v>
          </cell>
          <cell r="BE55">
            <v>40717733</v>
          </cell>
          <cell r="BF55">
            <v>37909018</v>
          </cell>
          <cell r="BG55">
            <v>36089431</v>
          </cell>
          <cell r="BH55">
            <v>41151767</v>
          </cell>
          <cell r="BI55">
            <v>0</v>
          </cell>
          <cell r="BJ55">
            <v>1440816</v>
          </cell>
          <cell r="BK55">
            <v>3851643</v>
          </cell>
          <cell r="BL55">
            <v>0</v>
          </cell>
          <cell r="BM55">
            <v>5292459</v>
          </cell>
          <cell r="BN55">
            <v>3416259</v>
          </cell>
          <cell r="BO55">
            <v>6236122</v>
          </cell>
          <cell r="BP55">
            <v>11296324</v>
          </cell>
          <cell r="BQ55">
            <v>17532446</v>
          </cell>
          <cell r="BR55">
            <v>1001715</v>
          </cell>
          <cell r="BS55">
            <v>156262746</v>
          </cell>
        </row>
        <row r="57">
          <cell r="B57" t="str">
            <v xml:space="preserve">TOTAL/Average </v>
          </cell>
          <cell r="C57">
            <v>3330.552627</v>
          </cell>
          <cell r="D57">
            <v>1931.1227989999998</v>
          </cell>
          <cell r="E57">
            <v>2365.2872240000002</v>
          </cell>
          <cell r="F57">
            <v>450.61915500000009</v>
          </cell>
          <cell r="G57">
            <v>533.59379100000001</v>
          </cell>
          <cell r="H57">
            <v>529.01949999999999</v>
          </cell>
          <cell r="I57">
            <v>2769.2454929999994</v>
          </cell>
          <cell r="J57">
            <v>37037.716</v>
          </cell>
          <cell r="L57">
            <v>0.99999999999999989</v>
          </cell>
          <cell r="M57">
            <v>1</v>
          </cell>
          <cell r="N57">
            <v>0.99999999999999978</v>
          </cell>
          <cell r="O57">
            <v>1</v>
          </cell>
          <cell r="P57">
            <v>1</v>
          </cell>
          <cell r="Q57">
            <v>1</v>
          </cell>
          <cell r="R57">
            <v>7208499736</v>
          </cell>
          <cell r="S57">
            <v>4498075569</v>
          </cell>
          <cell r="T57">
            <v>0</v>
          </cell>
          <cell r="U57">
            <v>5261989082</v>
          </cell>
          <cell r="V57">
            <v>0</v>
          </cell>
          <cell r="W57">
            <v>927183935</v>
          </cell>
          <cell r="X57">
            <v>1194164623</v>
          </cell>
          <cell r="Y57">
            <v>6066989082</v>
          </cell>
          <cell r="Z57">
            <v>311733582</v>
          </cell>
          <cell r="AA57">
            <v>479188923</v>
          </cell>
          <cell r="AB57">
            <v>479188.92299999995</v>
          </cell>
          <cell r="AC57">
            <v>108864819</v>
          </cell>
          <cell r="AE57">
            <v>1</v>
          </cell>
          <cell r="AF57">
            <v>1.0000000000000002</v>
          </cell>
          <cell r="AG57">
            <v>1</v>
          </cell>
          <cell r="AI57">
            <v>0.2000137803154555</v>
          </cell>
          <cell r="AJ57">
            <v>3.1567991983838271E-2</v>
          </cell>
          <cell r="AK57">
            <v>0.19268562225660363</v>
          </cell>
          <cell r="AL57">
            <v>0.16272271856686568</v>
          </cell>
          <cell r="AM57">
            <v>0.30237026260607003</v>
          </cell>
          <cell r="AN57">
            <v>0.44912879112038867</v>
          </cell>
          <cell r="AO57">
            <v>5.1498073155107418E-2</v>
          </cell>
          <cell r="AP57">
            <v>0.13955410830022491</v>
          </cell>
          <cell r="AQ57">
            <v>4.3912797353351025E-2</v>
          </cell>
          <cell r="AR57">
            <v>9.5641310946873892E-2</v>
          </cell>
          <cell r="AS57">
            <v>0.81644325450429933</v>
          </cell>
          <cell r="AT57">
            <v>1</v>
          </cell>
          <cell r="AU57">
            <v>1</v>
          </cell>
          <cell r="AV57">
            <v>1</v>
          </cell>
          <cell r="AW57">
            <v>3330552627</v>
          </cell>
          <cell r="AX57">
            <v>3198471332</v>
          </cell>
          <cell r="AY57">
            <v>3038703206</v>
          </cell>
          <cell r="AZ57">
            <v>2926333770</v>
          </cell>
          <cell r="BA57">
            <v>2786423941</v>
          </cell>
          <cell r="BB57">
            <v>2703394207</v>
          </cell>
          <cell r="BC57">
            <v>529019500</v>
          </cell>
          <cell r="BD57">
            <v>501450379</v>
          </cell>
          <cell r="BE57">
            <v>501023907</v>
          </cell>
          <cell r="BF57">
            <v>484768054</v>
          </cell>
          <cell r="BG57">
            <v>450120899</v>
          </cell>
          <cell r="BH57">
            <v>432178160</v>
          </cell>
          <cell r="BI57">
            <v>0</v>
          </cell>
          <cell r="BJ57">
            <v>24404228</v>
          </cell>
          <cell r="BK57">
            <v>55865590</v>
          </cell>
          <cell r="BL57">
            <v>0</v>
          </cell>
          <cell r="BM57">
            <v>80709749</v>
          </cell>
          <cell r="BN57">
            <v>36249072</v>
          </cell>
          <cell r="BO57">
            <v>42156945</v>
          </cell>
          <cell r="BP57">
            <v>50953721</v>
          </cell>
          <cell r="BQ57">
            <v>93110666</v>
          </cell>
          <cell r="BR57">
            <v>25763522</v>
          </cell>
          <cell r="BS57">
            <v>1931122799</v>
          </cell>
        </row>
        <row r="59">
          <cell r="BD59" t="e">
            <v>#N/A</v>
          </cell>
        </row>
        <row r="60">
          <cell r="B60" t="str">
            <v>- Mar 2015 (Ranking out of 16 banks)</v>
          </cell>
          <cell r="C60">
            <v>2</v>
          </cell>
          <cell r="D60">
            <v>1</v>
          </cell>
          <cell r="E60">
            <v>2</v>
          </cell>
          <cell r="F60">
            <v>1</v>
          </cell>
          <cell r="G60">
            <v>2</v>
          </cell>
          <cell r="H60">
            <v>1</v>
          </cell>
          <cell r="I60">
            <v>1</v>
          </cell>
          <cell r="J60">
            <v>2</v>
          </cell>
          <cell r="L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E60">
            <v>2</v>
          </cell>
          <cell r="AF60">
            <v>1</v>
          </cell>
          <cell r="AG60">
            <v>2</v>
          </cell>
          <cell r="AI60">
            <v>8</v>
          </cell>
          <cell r="AJ60">
            <v>11</v>
          </cell>
          <cell r="AK60">
            <v>9</v>
          </cell>
          <cell r="AL60">
            <v>8</v>
          </cell>
          <cell r="AM60">
            <v>6</v>
          </cell>
          <cell r="AN60">
            <v>7</v>
          </cell>
          <cell r="AO60">
            <v>3</v>
          </cell>
          <cell r="AP60">
            <v>8</v>
          </cell>
          <cell r="AQ60">
            <v>9</v>
          </cell>
          <cell r="AR60">
            <v>6</v>
          </cell>
          <cell r="AS60">
            <v>4</v>
          </cell>
          <cell r="AT60">
            <v>4</v>
          </cell>
          <cell r="AU60">
            <v>3</v>
          </cell>
          <cell r="AV60">
            <v>4</v>
          </cell>
          <cell r="AW60">
            <v>2</v>
          </cell>
          <cell r="AX60">
            <v>2</v>
          </cell>
          <cell r="AY60">
            <v>2</v>
          </cell>
          <cell r="AZ60">
            <v>3</v>
          </cell>
          <cell r="BA60">
            <v>3</v>
          </cell>
          <cell r="BB60">
            <v>2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2</v>
          </cell>
          <cell r="BI60" t="e">
            <v>#N/A</v>
          </cell>
          <cell r="BJ60">
            <v>6</v>
          </cell>
          <cell r="BK60">
            <v>2</v>
          </cell>
          <cell r="BL60" t="e">
            <v>#N/A</v>
          </cell>
          <cell r="BM60">
            <v>2</v>
          </cell>
          <cell r="BN60">
            <v>5</v>
          </cell>
          <cell r="BO60">
            <v>5</v>
          </cell>
          <cell r="BP60">
            <v>16</v>
          </cell>
          <cell r="BQ60">
            <v>11</v>
          </cell>
          <cell r="BR60">
            <v>2</v>
          </cell>
          <cell r="BS60">
            <v>1</v>
          </cell>
        </row>
        <row r="61">
          <cell r="B61" t="str">
            <v>- Dec 2014 (Ranking out of 16 banks)</v>
          </cell>
          <cell r="C61">
            <v>2</v>
          </cell>
          <cell r="D61">
            <v>2</v>
          </cell>
          <cell r="E61">
            <v>3</v>
          </cell>
          <cell r="F61">
            <v>1</v>
          </cell>
          <cell r="G61">
            <v>2</v>
          </cell>
          <cell r="H61">
            <v>1</v>
          </cell>
          <cell r="I61">
            <v>1</v>
          </cell>
          <cell r="J61">
            <v>2</v>
          </cell>
          <cell r="M61">
            <v>2</v>
          </cell>
          <cell r="AE61">
            <v>2</v>
          </cell>
          <cell r="AF61">
            <v>3</v>
          </cell>
          <cell r="AG61">
            <v>3</v>
          </cell>
          <cell r="AI61">
            <v>5</v>
          </cell>
          <cell r="AJ61">
            <v>8</v>
          </cell>
          <cell r="AK61">
            <v>7</v>
          </cell>
          <cell r="AL61">
            <v>13</v>
          </cell>
          <cell r="AM61">
            <v>5</v>
          </cell>
          <cell r="AN61">
            <v>2</v>
          </cell>
          <cell r="AO61">
            <v>7</v>
          </cell>
          <cell r="AP61">
            <v>8</v>
          </cell>
          <cell r="AQ61">
            <v>5</v>
          </cell>
          <cell r="AR61">
            <v>4</v>
          </cell>
          <cell r="AS61">
            <v>4</v>
          </cell>
          <cell r="AT61">
            <v>2</v>
          </cell>
          <cell r="AU61">
            <v>4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 t="e">
            <v>#N/A</v>
          </cell>
          <cell r="BB61">
            <v>5</v>
          </cell>
          <cell r="BC61">
            <v>5</v>
          </cell>
          <cell r="BD61">
            <v>5</v>
          </cell>
          <cell r="BE61">
            <v>5</v>
          </cell>
          <cell r="BF61" t="e">
            <v>#N/A</v>
          </cell>
          <cell r="BG61">
            <v>1</v>
          </cell>
          <cell r="BH61">
            <v>6</v>
          </cell>
          <cell r="BI61" t="e">
            <v>#N/A</v>
          </cell>
          <cell r="BJ61">
            <v>3</v>
          </cell>
          <cell r="BK61">
            <v>2</v>
          </cell>
          <cell r="BL61">
            <v>1</v>
          </cell>
          <cell r="BM61">
            <v>10</v>
          </cell>
          <cell r="BN61">
            <v>4</v>
          </cell>
          <cell r="BO61">
            <v>4</v>
          </cell>
          <cell r="BP61">
            <v>4</v>
          </cell>
          <cell r="BQ61">
            <v>4</v>
          </cell>
          <cell r="BR61">
            <v>4</v>
          </cell>
          <cell r="BS61">
            <v>4</v>
          </cell>
        </row>
        <row r="62">
          <cell r="B62" t="str">
            <v>- Sep 2014 (Ranking out of 15 banks)</v>
          </cell>
          <cell r="C62">
            <v>2</v>
          </cell>
          <cell r="D62">
            <v>3</v>
          </cell>
          <cell r="E62">
            <v>2</v>
          </cell>
          <cell r="F62">
            <v>1</v>
          </cell>
          <cell r="G62">
            <v>1</v>
          </cell>
          <cell r="H62">
            <v>1</v>
          </cell>
          <cell r="I62">
            <v>2</v>
          </cell>
          <cell r="J62">
            <v>2</v>
          </cell>
          <cell r="N62">
            <v>1</v>
          </cell>
          <cell r="AE62">
            <v>2</v>
          </cell>
          <cell r="AF62">
            <v>3</v>
          </cell>
          <cell r="AG62">
            <v>2</v>
          </cell>
          <cell r="AI62">
            <v>9</v>
          </cell>
          <cell r="AJ62">
            <v>5</v>
          </cell>
          <cell r="AK62">
            <v>4</v>
          </cell>
          <cell r="AL62">
            <v>4</v>
          </cell>
          <cell r="AM62">
            <v>11</v>
          </cell>
          <cell r="AN62">
            <v>6</v>
          </cell>
          <cell r="AO62">
            <v>4</v>
          </cell>
          <cell r="AP62">
            <v>5</v>
          </cell>
          <cell r="AQ62">
            <v>7</v>
          </cell>
          <cell r="AR62">
            <v>5</v>
          </cell>
          <cell r="AS62">
            <v>5</v>
          </cell>
          <cell r="AT62">
            <v>4</v>
          </cell>
          <cell r="AU62">
            <v>1</v>
          </cell>
          <cell r="AV62">
            <v>1</v>
          </cell>
          <cell r="AX62">
            <v>2</v>
          </cell>
          <cell r="AY62">
            <v>3</v>
          </cell>
          <cell r="AZ62">
            <v>3</v>
          </cell>
          <cell r="BA62">
            <v>2</v>
          </cell>
          <cell r="BB62">
            <v>1</v>
          </cell>
          <cell r="BD62">
            <v>1</v>
          </cell>
          <cell r="BE62">
            <v>1</v>
          </cell>
          <cell r="BF62">
            <v>2</v>
          </cell>
          <cell r="BG62" t="e">
            <v>#N/A</v>
          </cell>
          <cell r="BH62">
            <v>8</v>
          </cell>
          <cell r="BI62">
            <v>1</v>
          </cell>
          <cell r="BJ62" t="e">
            <v>#N/A</v>
          </cell>
          <cell r="BK62">
            <v>1</v>
          </cell>
          <cell r="BL62">
            <v>5</v>
          </cell>
          <cell r="BM62">
            <v>5</v>
          </cell>
          <cell r="BN62">
            <v>14</v>
          </cell>
          <cell r="BO62">
            <v>9</v>
          </cell>
          <cell r="BP62">
            <v>2</v>
          </cell>
          <cell r="BQ62">
            <v>3</v>
          </cell>
          <cell r="BR62">
            <v>3</v>
          </cell>
        </row>
        <row r="63">
          <cell r="B63" t="str">
            <v>- June 2014 (Ranking out of 15 banks)</v>
          </cell>
          <cell r="C63">
            <v>3</v>
          </cell>
          <cell r="D63">
            <v>3</v>
          </cell>
          <cell r="E63">
            <v>4</v>
          </cell>
          <cell r="F63">
            <v>1</v>
          </cell>
          <cell r="G63">
            <v>2</v>
          </cell>
          <cell r="I63">
            <v>2</v>
          </cell>
          <cell r="J63">
            <v>2</v>
          </cell>
          <cell r="O63">
            <v>2</v>
          </cell>
          <cell r="AE63">
            <v>3</v>
          </cell>
          <cell r="AF63">
            <v>3</v>
          </cell>
          <cell r="AG63">
            <v>4</v>
          </cell>
          <cell r="AI63">
            <v>8</v>
          </cell>
          <cell r="AJ63">
            <v>3</v>
          </cell>
          <cell r="AK63">
            <v>6</v>
          </cell>
          <cell r="AL63">
            <v>7</v>
          </cell>
          <cell r="AM63">
            <v>11</v>
          </cell>
          <cell r="AN63">
            <v>5</v>
          </cell>
          <cell r="AO63">
            <v>4</v>
          </cell>
          <cell r="AP63">
            <v>5</v>
          </cell>
          <cell r="AQ63">
            <v>9</v>
          </cell>
          <cell r="AR63">
            <v>5</v>
          </cell>
          <cell r="AS63">
            <v>5</v>
          </cell>
          <cell r="AT63">
            <v>4</v>
          </cell>
          <cell r="AU63">
            <v>3</v>
          </cell>
          <cell r="AV63">
            <v>3</v>
          </cell>
          <cell r="BD63" t="e">
            <v>#N/A</v>
          </cell>
          <cell r="BR63" t="e">
            <v>#N/A</v>
          </cell>
        </row>
        <row r="64">
          <cell r="B64" t="str">
            <v>- Mar 2014 (Ranking out of 15 banks)</v>
          </cell>
          <cell r="C64">
            <v>3</v>
          </cell>
          <cell r="D64">
            <v>2</v>
          </cell>
          <cell r="E64">
            <v>2</v>
          </cell>
          <cell r="F64">
            <v>2</v>
          </cell>
          <cell r="G64">
            <v>2</v>
          </cell>
          <cell r="I64">
            <v>2</v>
          </cell>
          <cell r="J64">
            <v>1</v>
          </cell>
          <cell r="P64">
            <v>1</v>
          </cell>
          <cell r="AE64">
            <v>3</v>
          </cell>
          <cell r="AF64">
            <v>2</v>
          </cell>
          <cell r="AG64">
            <v>2</v>
          </cell>
          <cell r="AI64">
            <v>6</v>
          </cell>
          <cell r="AJ64">
            <v>7</v>
          </cell>
          <cell r="AK64">
            <v>7</v>
          </cell>
          <cell r="AL64">
            <v>12</v>
          </cell>
          <cell r="AM64">
            <v>7</v>
          </cell>
          <cell r="AN64">
            <v>4</v>
          </cell>
          <cell r="AO64">
            <v>5</v>
          </cell>
          <cell r="AP64">
            <v>7</v>
          </cell>
          <cell r="AQ64">
            <v>5</v>
          </cell>
          <cell r="AR64">
            <v>11</v>
          </cell>
          <cell r="AS64">
            <v>6</v>
          </cell>
          <cell r="AT64">
            <v>2</v>
          </cell>
          <cell r="AU64">
            <v>5</v>
          </cell>
          <cell r="AV64">
            <v>3</v>
          </cell>
          <cell r="BD64" t="e">
            <v>#N/A</v>
          </cell>
          <cell r="BQ64" t="e">
            <v>#N/A</v>
          </cell>
        </row>
        <row r="65">
          <cell r="B65" t="str">
            <v>- Dec 2013 (Ranking out of 15 banks)</v>
          </cell>
          <cell r="C65">
            <v>4</v>
          </cell>
          <cell r="D65">
            <v>3</v>
          </cell>
          <cell r="E65">
            <v>5</v>
          </cell>
          <cell r="F65">
            <v>3</v>
          </cell>
          <cell r="G65">
            <v>1</v>
          </cell>
          <cell r="I65">
            <v>1</v>
          </cell>
          <cell r="J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E65">
            <v>4</v>
          </cell>
          <cell r="AF65">
            <v>3</v>
          </cell>
          <cell r="AG65">
            <v>5</v>
          </cell>
          <cell r="AI65">
            <v>7</v>
          </cell>
          <cell r="AJ65">
            <v>3</v>
          </cell>
          <cell r="AK65">
            <v>8</v>
          </cell>
          <cell r="AL65">
            <v>9</v>
          </cell>
          <cell r="AM65">
            <v>9</v>
          </cell>
          <cell r="AN65">
            <v>3</v>
          </cell>
          <cell r="AO65">
            <v>2</v>
          </cell>
          <cell r="AP65">
            <v>8</v>
          </cell>
          <cell r="AQ65">
            <v>7</v>
          </cell>
          <cell r="AR65">
            <v>8</v>
          </cell>
          <cell r="AS65">
            <v>12</v>
          </cell>
          <cell r="AT65">
            <v>2</v>
          </cell>
          <cell r="AU65">
            <v>6</v>
          </cell>
          <cell r="AV65">
            <v>3</v>
          </cell>
          <cell r="AX65" t="e">
            <v>#N/A</v>
          </cell>
          <cell r="AY65" t="e">
            <v>#N/A</v>
          </cell>
          <cell r="AZ65" t="e">
            <v>#N/A</v>
          </cell>
          <cell r="BA65" t="e">
            <v>#N/A</v>
          </cell>
          <cell r="BB65" t="e">
            <v>#N/A</v>
          </cell>
          <cell r="BD65" t="e">
            <v>#N/A</v>
          </cell>
          <cell r="BE65" t="e">
            <v>#N/A</v>
          </cell>
          <cell r="BF65" t="e">
            <v>#N/A</v>
          </cell>
          <cell r="BG65" t="e">
            <v>#N/A</v>
          </cell>
          <cell r="BH65" t="e">
            <v>#N/A</v>
          </cell>
          <cell r="BI65" t="e">
            <v>#N/A</v>
          </cell>
          <cell r="BJ65" t="e">
            <v>#N/A</v>
          </cell>
          <cell r="BK65" t="e">
            <v>#N/A</v>
          </cell>
          <cell r="BL65" t="e">
            <v>#N/A</v>
          </cell>
          <cell r="BM65" t="e">
            <v>#N/A</v>
          </cell>
          <cell r="BN65" t="e">
            <v>#N/A</v>
          </cell>
          <cell r="BO65" t="e">
            <v>#N/A</v>
          </cell>
          <cell r="BP65" t="e">
            <v>#N/A</v>
          </cell>
          <cell r="BQ65" t="e">
            <v>#N/A</v>
          </cell>
          <cell r="BR65" t="e">
            <v>#N/A</v>
          </cell>
        </row>
        <row r="66">
          <cell r="BD66" t="e">
            <v>#N/A</v>
          </cell>
        </row>
        <row r="67">
          <cell r="B67" t="str">
            <v>- Mar 2015 (Ranking out of 43 banks)</v>
          </cell>
          <cell r="C67">
            <v>8</v>
          </cell>
          <cell r="D67">
            <v>6</v>
          </cell>
          <cell r="E67">
            <v>8</v>
          </cell>
          <cell r="F67">
            <v>8</v>
          </cell>
          <cell r="G67">
            <v>8</v>
          </cell>
          <cell r="H67">
            <v>6</v>
          </cell>
          <cell r="I67">
            <v>7</v>
          </cell>
          <cell r="J67">
            <v>7</v>
          </cell>
          <cell r="L67">
            <v>7</v>
          </cell>
          <cell r="AE67">
            <v>8</v>
          </cell>
          <cell r="AF67">
            <v>6</v>
          </cell>
          <cell r="AG67">
            <v>8</v>
          </cell>
          <cell r="AI67">
            <v>16</v>
          </cell>
          <cell r="AJ67">
            <v>11</v>
          </cell>
          <cell r="AK67">
            <v>23</v>
          </cell>
          <cell r="AL67">
            <v>29</v>
          </cell>
          <cell r="AM67">
            <v>28</v>
          </cell>
          <cell r="AN67">
            <v>11</v>
          </cell>
          <cell r="AO67">
            <v>4</v>
          </cell>
          <cell r="AP67">
            <v>22</v>
          </cell>
          <cell r="AQ67">
            <v>25</v>
          </cell>
          <cell r="AR67">
            <v>18</v>
          </cell>
          <cell r="AS67">
            <v>5</v>
          </cell>
          <cell r="AT67">
            <v>7</v>
          </cell>
          <cell r="AU67">
            <v>5</v>
          </cell>
          <cell r="AV67">
            <v>8</v>
          </cell>
        </row>
        <row r="68">
          <cell r="B68" t="str">
            <v>- Dec 2014 (Ranking out of 43 banks)</v>
          </cell>
          <cell r="C68">
            <v>8</v>
          </cell>
          <cell r="D68">
            <v>7</v>
          </cell>
          <cell r="E68">
            <v>8</v>
          </cell>
          <cell r="F68">
            <v>7</v>
          </cell>
          <cell r="G68">
            <v>8</v>
          </cell>
          <cell r="H68">
            <v>7</v>
          </cell>
          <cell r="I68">
            <v>7</v>
          </cell>
          <cell r="J68">
            <v>8</v>
          </cell>
          <cell r="M68">
            <v>8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E68">
            <v>7</v>
          </cell>
          <cell r="AF68">
            <v>8</v>
          </cell>
          <cell r="AG68">
            <v>7</v>
          </cell>
          <cell r="AI68">
            <v>13</v>
          </cell>
          <cell r="AJ68">
            <v>25</v>
          </cell>
          <cell r="AK68">
            <v>23</v>
          </cell>
          <cell r="AL68">
            <v>35</v>
          </cell>
          <cell r="AM68">
            <v>7</v>
          </cell>
          <cell r="AN68">
            <v>3</v>
          </cell>
          <cell r="AO68">
            <v>23</v>
          </cell>
          <cell r="AP68">
            <v>19</v>
          </cell>
          <cell r="AQ68">
            <v>19</v>
          </cell>
          <cell r="AR68">
            <v>7</v>
          </cell>
          <cell r="AS68">
            <v>10</v>
          </cell>
          <cell r="AT68">
            <v>5</v>
          </cell>
          <cell r="AU68">
            <v>8</v>
          </cell>
          <cell r="AV68">
            <v>8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 t="e">
            <v>#REF!</v>
          </cell>
          <cell r="BC68" t="e">
            <v>#REF!</v>
          </cell>
          <cell r="BD68" t="e">
            <v>#REF!</v>
          </cell>
          <cell r="BE68" t="e">
            <v>#REF!</v>
          </cell>
          <cell r="BF68" t="e">
            <v>#REF!</v>
          </cell>
          <cell r="BG68" t="e">
            <v>#REF!</v>
          </cell>
          <cell r="BH68" t="e">
            <v>#REF!</v>
          </cell>
          <cell r="BI68" t="e">
            <v>#REF!</v>
          </cell>
          <cell r="BJ68" t="e">
            <v>#REF!</v>
          </cell>
          <cell r="BK68" t="e">
            <v>#REF!</v>
          </cell>
          <cell r="BL68" t="e">
            <v>#REF!</v>
          </cell>
          <cell r="BM68" t="e">
            <v>#REF!</v>
          </cell>
          <cell r="BN68" t="e">
            <v>#REF!</v>
          </cell>
          <cell r="BO68" t="e">
            <v>#REF!</v>
          </cell>
          <cell r="BP68" t="e">
            <v>#REF!</v>
          </cell>
          <cell r="BQ68" t="e">
            <v>#REF!</v>
          </cell>
          <cell r="BR68" t="e">
            <v>#REF!</v>
          </cell>
          <cell r="BS68" t="e">
            <v>#REF!</v>
          </cell>
        </row>
        <row r="69">
          <cell r="B69" t="str">
            <v>- Sep 2014 (Ranking out of 43 banks)</v>
          </cell>
          <cell r="C69">
            <v>8</v>
          </cell>
          <cell r="D69">
            <v>9</v>
          </cell>
          <cell r="E69">
            <v>8</v>
          </cell>
          <cell r="F69">
            <v>7</v>
          </cell>
          <cell r="G69">
            <v>7</v>
          </cell>
          <cell r="H69">
            <v>7</v>
          </cell>
          <cell r="I69">
            <v>8</v>
          </cell>
          <cell r="J69">
            <v>8</v>
          </cell>
          <cell r="K69">
            <v>0</v>
          </cell>
          <cell r="N69">
            <v>7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E69">
            <v>8</v>
          </cell>
          <cell r="AF69">
            <v>9</v>
          </cell>
          <cell r="AG69">
            <v>8</v>
          </cell>
          <cell r="AI69">
            <v>17</v>
          </cell>
          <cell r="AJ69">
            <v>9</v>
          </cell>
          <cell r="AK69">
            <v>18</v>
          </cell>
          <cell r="AL69">
            <v>19</v>
          </cell>
          <cell r="AM69">
            <v>30</v>
          </cell>
          <cell r="AN69">
            <v>9</v>
          </cell>
          <cell r="AO69">
            <v>5</v>
          </cell>
          <cell r="AP69">
            <v>18</v>
          </cell>
          <cell r="AQ69">
            <v>18</v>
          </cell>
          <cell r="AR69">
            <v>18</v>
          </cell>
          <cell r="AS69">
            <v>11</v>
          </cell>
          <cell r="AT69">
            <v>9</v>
          </cell>
          <cell r="AU69">
            <v>4</v>
          </cell>
          <cell r="AV69">
            <v>4</v>
          </cell>
          <cell r="AX69">
            <v>8</v>
          </cell>
          <cell r="AY69">
            <v>9</v>
          </cell>
          <cell r="AZ69">
            <v>9</v>
          </cell>
          <cell r="BA69">
            <v>8</v>
          </cell>
          <cell r="BB69">
            <v>7</v>
          </cell>
          <cell r="BD69">
            <v>7</v>
          </cell>
          <cell r="BE69">
            <v>7</v>
          </cell>
          <cell r="BF69">
            <v>8</v>
          </cell>
          <cell r="BG69" t="e">
            <v>#N/A</v>
          </cell>
          <cell r="BH69">
            <v>14</v>
          </cell>
          <cell r="BI69">
            <v>6</v>
          </cell>
          <cell r="BJ69" t="e">
            <v>#N/A</v>
          </cell>
          <cell r="BK69">
            <v>7</v>
          </cell>
          <cell r="BL69">
            <v>11</v>
          </cell>
          <cell r="BM69">
            <v>10</v>
          </cell>
          <cell r="BN69">
            <v>40</v>
          </cell>
          <cell r="BO69">
            <v>18</v>
          </cell>
          <cell r="BP69">
            <v>8</v>
          </cell>
          <cell r="BQ69">
            <v>9</v>
          </cell>
          <cell r="BR69">
            <v>8</v>
          </cell>
        </row>
        <row r="70">
          <cell r="B70" t="str">
            <v>- June 2014 (Ranking out of 43 banks)</v>
          </cell>
          <cell r="C70">
            <v>9</v>
          </cell>
          <cell r="D70">
            <v>8</v>
          </cell>
          <cell r="E70">
            <v>10</v>
          </cell>
          <cell r="F70">
            <v>7</v>
          </cell>
          <cell r="G70">
            <v>8</v>
          </cell>
          <cell r="I70">
            <v>8</v>
          </cell>
          <cell r="J70">
            <v>8</v>
          </cell>
          <cell r="O70">
            <v>8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E70">
            <v>9</v>
          </cell>
          <cell r="AF70">
            <v>8</v>
          </cell>
          <cell r="AG70">
            <v>10</v>
          </cell>
          <cell r="AI70">
            <v>14</v>
          </cell>
          <cell r="AJ70">
            <v>9</v>
          </cell>
          <cell r="AK70">
            <v>27</v>
          </cell>
          <cell r="AL70">
            <v>28</v>
          </cell>
          <cell r="AM70">
            <v>30</v>
          </cell>
          <cell r="AN70">
            <v>7</v>
          </cell>
          <cell r="AO70">
            <v>5</v>
          </cell>
          <cell r="AP70">
            <v>18</v>
          </cell>
          <cell r="AQ70">
            <v>19</v>
          </cell>
          <cell r="AR70">
            <v>19</v>
          </cell>
          <cell r="AS70">
            <v>7</v>
          </cell>
          <cell r="AT70">
            <v>12</v>
          </cell>
          <cell r="AU70">
            <v>5</v>
          </cell>
          <cell r="AV70">
            <v>6</v>
          </cell>
          <cell r="AX70">
            <v>9</v>
          </cell>
          <cell r="AY70">
            <v>9</v>
          </cell>
          <cell r="AZ70">
            <v>9</v>
          </cell>
          <cell r="BA70">
            <v>8</v>
          </cell>
          <cell r="BB70" t="e">
            <v>#N/A</v>
          </cell>
          <cell r="BD70">
            <v>7</v>
          </cell>
          <cell r="BE70">
            <v>7</v>
          </cell>
          <cell r="BF70">
            <v>7</v>
          </cell>
          <cell r="BG70">
            <v>8</v>
          </cell>
          <cell r="BH70" t="e">
            <v>#N/A</v>
          </cell>
          <cell r="BI70">
            <v>13</v>
          </cell>
          <cell r="BJ70">
            <v>7</v>
          </cell>
          <cell r="BK70" t="e">
            <v>#N/A</v>
          </cell>
          <cell r="BL70">
            <v>7</v>
          </cell>
          <cell r="BM70">
            <v>11</v>
          </cell>
          <cell r="BN70">
            <v>10</v>
          </cell>
          <cell r="BO70">
            <v>40</v>
          </cell>
          <cell r="BP70">
            <v>18</v>
          </cell>
          <cell r="BQ70">
            <v>8</v>
          </cell>
          <cell r="BR70" t="e">
            <v>#N/A</v>
          </cell>
        </row>
        <row r="71">
          <cell r="B71" t="str">
            <v>- Mar 2014 (Ranking out of 43 banks)</v>
          </cell>
          <cell r="C71">
            <v>9</v>
          </cell>
          <cell r="D71">
            <v>7</v>
          </cell>
          <cell r="E71">
            <v>8</v>
          </cell>
          <cell r="F71">
            <v>8</v>
          </cell>
          <cell r="G71">
            <v>8</v>
          </cell>
          <cell r="I71">
            <v>8</v>
          </cell>
          <cell r="J71">
            <v>7</v>
          </cell>
          <cell r="P71">
            <v>7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E71">
            <v>9</v>
          </cell>
          <cell r="AF71">
            <v>7</v>
          </cell>
          <cell r="AG71">
            <v>8</v>
          </cell>
          <cell r="AI71">
            <v>15</v>
          </cell>
          <cell r="AJ71">
            <v>26</v>
          </cell>
          <cell r="AK71">
            <v>29</v>
          </cell>
          <cell r="AL71">
            <v>35</v>
          </cell>
          <cell r="AM71">
            <v>9</v>
          </cell>
          <cell r="AN71">
            <v>5</v>
          </cell>
          <cell r="AO71">
            <v>17</v>
          </cell>
          <cell r="AP71">
            <v>20</v>
          </cell>
          <cell r="AQ71">
            <v>20</v>
          </cell>
          <cell r="AR71">
            <v>35</v>
          </cell>
          <cell r="AS71">
            <v>12</v>
          </cell>
          <cell r="AT71">
            <v>5</v>
          </cell>
          <cell r="AU71">
            <v>9</v>
          </cell>
          <cell r="AV71">
            <v>6</v>
          </cell>
        </row>
        <row r="72">
          <cell r="B72" t="str">
            <v>- Dec 2013 (Ranking out of 43 banks)</v>
          </cell>
          <cell r="C72">
            <v>8</v>
          </cell>
          <cell r="D72">
            <v>7</v>
          </cell>
          <cell r="E72">
            <v>8</v>
          </cell>
          <cell r="F72">
            <v>8</v>
          </cell>
          <cell r="G72">
            <v>8</v>
          </cell>
          <cell r="I72">
            <v>9</v>
          </cell>
          <cell r="J72">
            <v>8</v>
          </cell>
          <cell r="Q72">
            <v>7</v>
          </cell>
          <cell r="AE72">
            <v>8</v>
          </cell>
          <cell r="AF72">
            <v>7</v>
          </cell>
          <cell r="AG72">
            <v>8</v>
          </cell>
          <cell r="AI72">
            <v>11</v>
          </cell>
          <cell r="AJ72">
            <v>10</v>
          </cell>
          <cell r="AK72">
            <v>25</v>
          </cell>
          <cell r="AL72">
            <v>29</v>
          </cell>
          <cell r="AM72">
            <v>31</v>
          </cell>
          <cell r="AN72">
            <v>8</v>
          </cell>
          <cell r="AO72">
            <v>5</v>
          </cell>
          <cell r="AP72">
            <v>23</v>
          </cell>
          <cell r="AQ72">
            <v>19</v>
          </cell>
          <cell r="AR72">
            <v>23</v>
          </cell>
          <cell r="AS72">
            <v>32</v>
          </cell>
          <cell r="AT72">
            <v>12</v>
          </cell>
          <cell r="AU72">
            <v>6</v>
          </cell>
          <cell r="AV72">
            <v>9</v>
          </cell>
        </row>
      </sheetData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June 2015 (Final)"/>
      <sheetName val="Mar 2015 (Final) (2)"/>
      <sheetName val="Dec 2014 (Final) (2)"/>
      <sheetName val="June 2015 (Final)2"/>
      <sheetName val="budget"/>
    </sheetNames>
    <sheetDataSet>
      <sheetData sheetId="0"/>
      <sheetData sheetId="1">
        <row r="1">
          <cell r="B1" t="str">
            <v>DIAMOND TRUST BANK KENYA LIMITED</v>
          </cell>
          <cell r="AP1" t="str">
            <v>Figures in KShs billions, except where otherwise indicated</v>
          </cell>
        </row>
        <row r="2">
          <cell r="B2" t="str">
            <v>Kenya Banking Industry analysis as at 30 June 2015</v>
          </cell>
          <cell r="BV2">
            <v>0.51858059391480571</v>
          </cell>
        </row>
        <row r="3">
          <cell r="M3" t="str">
            <v xml:space="preserve">Weighted market share index </v>
          </cell>
          <cell r="AF3" t="str">
            <v>Market share on:</v>
          </cell>
          <cell r="AJ3" t="str">
            <v>Key ratios as at 30 June 2015</v>
          </cell>
          <cell r="AV3" t="str">
            <v>Market share on off balance sheet items:</v>
          </cell>
          <cell r="BC3" t="str">
            <v>ok</v>
          </cell>
          <cell r="BD3" t="str">
            <v>ok</v>
          </cell>
          <cell r="BE3" t="str">
            <v>ok</v>
          </cell>
          <cell r="BH3" t="str">
            <v>ok</v>
          </cell>
          <cell r="BI3" t="str">
            <v>ok</v>
          </cell>
          <cell r="BN3" t="str">
            <v>ok</v>
          </cell>
          <cell r="BO3" t="str">
            <v>ok</v>
          </cell>
          <cell r="BR3" t="str">
            <v>ok</v>
          </cell>
          <cell r="BS3" t="str">
            <v>ok</v>
          </cell>
          <cell r="BT3" t="str">
            <v>ok</v>
          </cell>
          <cell r="BU3" t="str">
            <v>ok</v>
          </cell>
          <cell r="BV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June - 15</v>
          </cell>
          <cell r="M4" t="str">
            <v>Mar - 15</v>
          </cell>
          <cell r="N4" t="str">
            <v>Dec - 14</v>
          </cell>
          <cell r="O4" t="str">
            <v>Sep - 14</v>
          </cell>
          <cell r="P4" t="str">
            <v>Jun - 14</v>
          </cell>
          <cell r="Q4" t="str">
            <v>Mar - 14</v>
          </cell>
          <cell r="R4" t="str">
            <v>Dec - 13</v>
          </cell>
          <cell r="S4" t="str">
            <v>Assets
Sep 2013</v>
          </cell>
          <cell r="T4" t="str">
            <v>Advances Sep 2013</v>
          </cell>
          <cell r="U4" t="str">
            <v>Advances - Dec 2010</v>
          </cell>
          <cell r="V4" t="str">
            <v>Deposits - Sep 2013</v>
          </cell>
          <cell r="W4" t="str">
            <v>Deposits - Dec 2010</v>
          </cell>
          <cell r="X4" t="str">
            <v>Core Capital</v>
          </cell>
          <cell r="Y4" t="str">
            <v>Total Capital</v>
          </cell>
          <cell r="Z4" t="str">
            <v>Total Risk Weighted Assets</v>
          </cell>
          <cell r="AA4" t="str">
            <v>PBT</v>
          </cell>
          <cell r="AB4" t="str">
            <v>Interest income on
 loans and advances</v>
          </cell>
          <cell r="AC4" t="str">
            <v>Interest income on
 loans and advances</v>
          </cell>
          <cell r="AD4" t="str">
            <v>Interest expenses on 
customer deposits</v>
          </cell>
          <cell r="AF4" t="str">
            <v>Assets</v>
          </cell>
          <cell r="AG4" t="str">
            <v xml:space="preserve"> Advances</v>
          </cell>
          <cell r="AH4" t="str">
            <v>Customer Deposits</v>
          </cell>
          <cell r="AJ4" t="str">
            <v>Annualised ROE</v>
          </cell>
          <cell r="AK4" t="str">
            <v>Annualised ROA</v>
          </cell>
          <cell r="AL4" t="str">
            <v>Total capital/ TRWA</v>
          </cell>
          <cell r="AM4" t="str">
            <v>Core capital/ TRWA</v>
          </cell>
          <cell r="AN4" t="str">
            <v>Fee income/Total income</v>
          </cell>
          <cell r="AO4" t="str">
            <v>Cost/Income</v>
          </cell>
          <cell r="AP4" t="str">
            <v>NPA ratio</v>
          </cell>
          <cell r="AQ4" t="str">
            <v>Coverarge ratio (Specific provision/NPL)</v>
          </cell>
          <cell r="AR4" t="str">
            <v>Yield on Loans</v>
          </cell>
          <cell r="AS4" t="str">
            <v>Cost of customer deposits</v>
          </cell>
          <cell r="AT4" t="str">
            <v>Spread</v>
          </cell>
          <cell r="AU4" t="str">
            <v>Advances to Deposits ratio</v>
          </cell>
          <cell r="AV4" t="str">
            <v>Letter of credit, guarantees, acceptances</v>
          </cell>
          <cell r="AW4" t="str">
            <v>Forwards, swaps &amp; options</v>
          </cell>
          <cell r="AX4" t="str">
            <v>Overall off balance sheet items</v>
          </cell>
          <cell r="AY4" t="str">
            <v>Total assets June 15</v>
          </cell>
          <cell r="AZ4" t="str">
            <v>Total assets Mar 15</v>
          </cell>
          <cell r="BA4" t="str">
            <v>Total assets Dec 14</v>
          </cell>
          <cell r="BB4" t="str">
            <v>Total assets Sep 14</v>
          </cell>
          <cell r="BC4" t="str">
            <v>Total assets June 14</v>
          </cell>
          <cell r="BD4" t="str">
            <v>Total assets Mar 14</v>
          </cell>
          <cell r="BE4" t="str">
            <v>Total assets Dec 13</v>
          </cell>
          <cell r="BF4" t="str">
            <v>Total Equity June 15</v>
          </cell>
          <cell r="BG4" t="str">
            <v>Total Equity Mar 15</v>
          </cell>
          <cell r="BH4" t="str">
            <v>Total equity Dec 14</v>
          </cell>
          <cell r="BI4" t="str">
            <v>Total equity Sep 14</v>
          </cell>
          <cell r="BJ4" t="str">
            <v>Total equity June 14</v>
          </cell>
          <cell r="BK4" t="str">
            <v>Total equity Mar 14</v>
          </cell>
          <cell r="BL4" t="str">
            <v>Total equity Dec 13</v>
          </cell>
          <cell r="BN4" t="str">
            <v>Fee income</v>
          </cell>
          <cell r="BO4" t="str">
            <v>Net Interest income</v>
          </cell>
          <cell r="BQ4" t="str">
            <v>Total operating income</v>
          </cell>
          <cell r="BR4" t="str">
            <v>Total expenses</v>
          </cell>
          <cell r="BS4" t="str">
            <v>Specific Provision June 15</v>
          </cell>
          <cell r="BT4" t="str">
            <v>Net non performing loans</v>
          </cell>
          <cell r="BU4" t="str">
            <v>Total NPA</v>
          </cell>
          <cell r="BV4" t="str">
            <v>Profit after tax</v>
          </cell>
          <cell r="BW4" t="str">
            <v>Advances - June 2015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L5" t="str">
            <v>CBK Min = 14.5%</v>
          </cell>
          <cell r="AM5" t="str">
            <v>CBK Min = 10.5%</v>
          </cell>
        </row>
        <row r="6">
          <cell r="B6" t="str">
            <v>Kenya Commercial Bank</v>
          </cell>
          <cell r="C6">
            <v>428.37392899999998</v>
          </cell>
          <cell r="D6">
            <v>283.2002</v>
          </cell>
          <cell r="E6">
            <v>317.05870700000003</v>
          </cell>
          <cell r="F6">
            <v>54.388927000000002</v>
          </cell>
          <cell r="G6">
            <v>59.423433000000003</v>
          </cell>
          <cell r="H6">
            <v>73.434331</v>
          </cell>
          <cell r="I6">
            <v>372.940833</v>
          </cell>
          <cell r="J6">
            <v>11783.248</v>
          </cell>
          <cell r="L6">
            <v>0.12828392399161925</v>
          </cell>
          <cell r="M6">
            <v>0.12776260968164574</v>
          </cell>
          <cell r="N6">
            <v>0.12747288756217376</v>
          </cell>
          <cell r="O6">
            <v>0.1249181995617412</v>
          </cell>
          <cell r="P6">
            <v>0.13106153348130317</v>
          </cell>
          <cell r="Q6">
            <v>0.13103110285523009</v>
          </cell>
          <cell r="R6">
            <v>0.12953006295034575</v>
          </cell>
          <cell r="S6">
            <v>313413032</v>
          </cell>
          <cell r="T6">
            <v>195568503</v>
          </cell>
          <cell r="U6">
            <v>0</v>
          </cell>
          <cell r="V6">
            <v>228782134</v>
          </cell>
          <cell r="W6">
            <v>0</v>
          </cell>
          <cell r="X6">
            <v>40312345</v>
          </cell>
          <cell r="Y6">
            <v>51920201</v>
          </cell>
          <cell r="Z6">
            <v>263782134</v>
          </cell>
          <cell r="AA6">
            <v>13553634</v>
          </cell>
          <cell r="AB6">
            <v>20834301</v>
          </cell>
          <cell r="AC6">
            <v>20834.300999999999</v>
          </cell>
          <cell r="AD6">
            <v>4733253</v>
          </cell>
          <cell r="AF6">
            <v>0.12160715394497111</v>
          </cell>
          <cell r="AG6">
            <v>0.13684469220789863</v>
          </cell>
          <cell r="AH6">
            <v>0.12513484418814513</v>
          </cell>
          <cell r="AJ6">
            <v>0.22103869716219579</v>
          </cell>
          <cell r="AK6">
            <v>4.0211645022312718E-2</v>
          </cell>
          <cell r="AL6">
            <v>0.15933742766107889</v>
          </cell>
          <cell r="AM6">
            <v>0.14583795119050427</v>
          </cell>
          <cell r="AN6">
            <v>0.30138448682152513</v>
          </cell>
          <cell r="AO6">
            <v>0.45882539906102132</v>
          </cell>
          <cell r="AP6">
            <v>5.4589360511074742E-2</v>
          </cell>
          <cell r="AQ6">
            <v>0.44197696189130586</v>
          </cell>
          <cell r="AR6">
            <v>0.13597430161321045</v>
          </cell>
          <cell r="AS6">
            <v>3.3337946827118319E-2</v>
          </cell>
          <cell r="AT6">
            <v>0.10263635478609212</v>
          </cell>
          <cell r="AU6">
            <v>0.89321060657703366</v>
          </cell>
          <cell r="AV6">
            <v>0.16686492957936419</v>
          </cell>
          <cell r="AW6">
            <v>3.9474520312336329E-2</v>
          </cell>
          <cell r="AX6">
            <v>9.6983037089749313E-2</v>
          </cell>
          <cell r="AY6">
            <v>428373929</v>
          </cell>
          <cell r="AZ6">
            <v>392112176</v>
          </cell>
          <cell r="BA6">
            <v>376969401</v>
          </cell>
          <cell r="BB6">
            <v>354645696</v>
          </cell>
          <cell r="BC6">
            <v>357832852</v>
          </cell>
          <cell r="BD6">
            <v>344881270</v>
          </cell>
          <cell r="BE6">
            <v>323312454</v>
          </cell>
          <cell r="BF6">
            <v>73434331</v>
          </cell>
          <cell r="BG6">
            <v>75829560</v>
          </cell>
          <cell r="BH6">
            <v>72167339</v>
          </cell>
          <cell r="BI6">
            <v>72167339</v>
          </cell>
          <cell r="BJ6">
            <v>68163363</v>
          </cell>
          <cell r="BK6">
            <v>65596612</v>
          </cell>
          <cell r="BL6">
            <v>62390636</v>
          </cell>
          <cell r="BN6">
            <v>7369612</v>
          </cell>
          <cell r="BO6">
            <v>17082914</v>
          </cell>
          <cell r="BQ6">
            <v>24452526</v>
          </cell>
          <cell r="BR6">
            <v>11219440</v>
          </cell>
          <cell r="BS6">
            <v>7227377</v>
          </cell>
          <cell r="BT6">
            <v>9125007</v>
          </cell>
          <cell r="BU6">
            <v>16352384</v>
          </cell>
          <cell r="BV6">
            <v>8248274</v>
          </cell>
          <cell r="BW6">
            <v>283200200</v>
          </cell>
        </row>
        <row r="7">
          <cell r="B7" t="str">
            <v>Co-operative Bank of Kenya</v>
          </cell>
          <cell r="C7">
            <v>318.99896000000001</v>
          </cell>
          <cell r="D7">
            <v>203.407985</v>
          </cell>
          <cell r="E7">
            <v>244.891356</v>
          </cell>
          <cell r="F7">
            <v>40.215401</v>
          </cell>
          <cell r="G7">
            <v>59.711281</v>
          </cell>
          <cell r="H7">
            <v>45.795678000000002</v>
          </cell>
          <cell r="I7">
            <v>290.60154899999998</v>
          </cell>
          <cell r="J7">
            <v>8403.7330000000002</v>
          </cell>
          <cell r="L7">
            <v>9.1113009941155967E-2</v>
          </cell>
          <cell r="M7">
            <v>9.2205325760033208E-2</v>
          </cell>
          <cell r="N7">
            <v>8.9025218546685186E-2</v>
          </cell>
          <cell r="O7">
            <v>9.9034458928715832E-2</v>
          </cell>
          <cell r="P7">
            <v>9.8971934282891236E-2</v>
          </cell>
          <cell r="Q7">
            <v>9.7025164366221661E-2</v>
          </cell>
          <cell r="R7">
            <v>9.277290604617458E-2</v>
          </cell>
          <cell r="S7">
            <v>313413032</v>
          </cell>
          <cell r="T7">
            <v>195568503</v>
          </cell>
          <cell r="U7">
            <v>0</v>
          </cell>
          <cell r="V7">
            <v>228782134</v>
          </cell>
          <cell r="W7">
            <v>0</v>
          </cell>
          <cell r="X7">
            <v>40312345</v>
          </cell>
          <cell r="Y7">
            <v>51920201</v>
          </cell>
          <cell r="Z7">
            <v>263782134</v>
          </cell>
          <cell r="AA7">
            <v>13553634</v>
          </cell>
          <cell r="AB7">
            <v>20834301</v>
          </cell>
          <cell r="AC7">
            <v>20834.300999999999</v>
          </cell>
          <cell r="AD7">
            <v>4733253</v>
          </cell>
          <cell r="AF7">
            <v>9.0557695066932245E-2</v>
          </cell>
          <cell r="AG7">
            <v>9.8288430233996513E-2</v>
          </cell>
          <cell r="AH7">
            <v>9.6652263443702174E-2</v>
          </cell>
          <cell r="AJ7">
            <v>0.25840744779372149</v>
          </cell>
          <cell r="AK7">
            <v>3.8091390562930295E-2</v>
          </cell>
          <cell r="AL7">
            <v>0.20547475127188672</v>
          </cell>
          <cell r="AM7">
            <v>0.13838673998258696</v>
          </cell>
          <cell r="AN7">
            <v>0.30799148215324679</v>
          </cell>
          <cell r="AO7">
            <v>0.46213582066222986</v>
          </cell>
          <cell r="AP7">
            <v>3.8483958228599048E-2</v>
          </cell>
          <cell r="AQ7">
            <v>0.30610856905055883</v>
          </cell>
          <cell r="AR7">
            <v>0.13943196887652823</v>
          </cell>
          <cell r="AS7">
            <v>3.6681310478708852E-2</v>
          </cell>
          <cell r="AT7">
            <v>0.10275065839781938</v>
          </cell>
          <cell r="AU7">
            <v>0.83060500101930912</v>
          </cell>
          <cell r="AV7">
            <v>3.3724583441858302E-2</v>
          </cell>
          <cell r="AW7">
            <v>1.7129063249867408E-2</v>
          </cell>
          <cell r="AX7">
            <v>2.4178200709919617E-2</v>
          </cell>
          <cell r="AY7">
            <v>318998960</v>
          </cell>
          <cell r="AZ7">
            <v>304846787</v>
          </cell>
          <cell r="BA7">
            <v>282689098</v>
          </cell>
          <cell r="BB7">
            <v>266799109</v>
          </cell>
          <cell r="BC7">
            <v>263501814</v>
          </cell>
          <cell r="BD7">
            <v>244073622</v>
          </cell>
          <cell r="BE7">
            <v>228874484</v>
          </cell>
          <cell r="BF7">
            <v>45795678</v>
          </cell>
          <cell r="BG7">
            <v>46164334</v>
          </cell>
          <cell r="BH7">
            <v>42351119</v>
          </cell>
          <cell r="BI7">
            <v>42351119</v>
          </cell>
          <cell r="BJ7">
            <v>40634476</v>
          </cell>
          <cell r="BK7">
            <v>38883993</v>
          </cell>
          <cell r="BL7">
            <v>35652045</v>
          </cell>
          <cell r="BN7">
            <v>5194078</v>
          </cell>
          <cell r="BO7">
            <v>11670278</v>
          </cell>
          <cell r="BQ7">
            <v>16864356</v>
          </cell>
          <cell r="BR7">
            <v>7793623</v>
          </cell>
          <cell r="BS7">
            <v>2492107</v>
          </cell>
          <cell r="BT7">
            <v>5649145</v>
          </cell>
          <cell r="BU7">
            <v>8141252</v>
          </cell>
          <cell r="BV7">
            <v>5940788</v>
          </cell>
          <cell r="BW7">
            <v>203407985</v>
          </cell>
        </row>
        <row r="8">
          <cell r="B8" t="str">
            <v>Equity Bank</v>
          </cell>
          <cell r="C8">
            <v>318.183426</v>
          </cell>
          <cell r="D8">
            <v>205.249347</v>
          </cell>
          <cell r="E8">
            <v>236.401364</v>
          </cell>
          <cell r="F8">
            <v>43.785280999999998</v>
          </cell>
          <cell r="G8">
            <v>49.638688999999999</v>
          </cell>
          <cell r="H8">
            <v>47.666080000000001</v>
          </cell>
          <cell r="I8">
            <v>299.14355799999998</v>
          </cell>
          <cell r="J8">
            <v>10917.57</v>
          </cell>
          <cell r="L8">
            <v>9.1091482465713358E-2</v>
          </cell>
          <cell r="M8">
            <v>8.966130581150647E-2</v>
          </cell>
          <cell r="N8">
            <v>8.4610822065211241E-2</v>
          </cell>
          <cell r="O8">
            <v>9.4623204645071957E-2</v>
          </cell>
          <cell r="P8">
            <v>9.3120895302110526E-2</v>
          </cell>
          <cell r="Q8">
            <v>9.4513985779401066E-2</v>
          </cell>
          <cell r="R8">
            <v>9.1886694776309688E-2</v>
          </cell>
          <cell r="S8">
            <v>313413032</v>
          </cell>
          <cell r="T8">
            <v>195568503</v>
          </cell>
          <cell r="U8">
            <v>0</v>
          </cell>
          <cell r="V8">
            <v>228782134</v>
          </cell>
          <cell r="W8">
            <v>0</v>
          </cell>
          <cell r="X8">
            <v>40312345</v>
          </cell>
          <cell r="Y8">
            <v>51920201</v>
          </cell>
          <cell r="Z8">
            <v>263782134</v>
          </cell>
          <cell r="AA8">
            <v>13553634</v>
          </cell>
          <cell r="AB8">
            <v>20834301</v>
          </cell>
          <cell r="AC8">
            <v>20834.300999999999</v>
          </cell>
          <cell r="AD8">
            <v>4733253</v>
          </cell>
          <cell r="AF8">
            <v>9.0326180583973695E-2</v>
          </cell>
          <cell r="AG8">
            <v>9.9178191668251578E-2</v>
          </cell>
          <cell r="AH8">
            <v>9.3301483911006358E-2</v>
          </cell>
          <cell r="AJ8">
            <v>0.33252256391364354</v>
          </cell>
          <cell r="AK8">
            <v>4.9379058085637188E-2</v>
          </cell>
          <cell r="AL8">
            <v>0.16593601189967797</v>
          </cell>
          <cell r="AM8">
            <v>0.14636879126776983</v>
          </cell>
          <cell r="AN8">
            <v>0.3623519585634758</v>
          </cell>
          <cell r="AO8">
            <v>0.47454900537646705</v>
          </cell>
          <cell r="AP8">
            <v>3.0442419294254407E-2</v>
          </cell>
          <cell r="AQ8">
            <v>0.5031422279435771</v>
          </cell>
          <cell r="AR8">
            <v>0.14888056618118839</v>
          </cell>
          <cell r="AS8">
            <v>2.1938096357157159E-2</v>
          </cell>
          <cell r="AT8">
            <v>0.12694246982403123</v>
          </cell>
          <cell r="AU8">
            <v>0.86822403867348241</v>
          </cell>
          <cell r="AV8">
            <v>5.3072132392656075E-2</v>
          </cell>
          <cell r="AW8">
            <v>7.1409340432235513E-2</v>
          </cell>
          <cell r="AX8">
            <v>6.14558120343646E-2</v>
          </cell>
          <cell r="AY8">
            <v>318183426</v>
          </cell>
          <cell r="AZ8">
            <v>300888650</v>
          </cell>
          <cell r="BA8">
            <v>276115727</v>
          </cell>
          <cell r="BB8">
            <v>284368025</v>
          </cell>
          <cell r="BC8">
            <v>260214926</v>
          </cell>
          <cell r="BD8">
            <v>255340466</v>
          </cell>
          <cell r="BE8">
            <v>238194354</v>
          </cell>
          <cell r="BF8">
            <v>47666080</v>
          </cell>
          <cell r="BG8">
            <v>44265113</v>
          </cell>
          <cell r="BH8">
            <v>39733344</v>
          </cell>
          <cell r="BI8">
            <v>39733344</v>
          </cell>
          <cell r="BJ8">
            <v>55681804</v>
          </cell>
          <cell r="BK8">
            <v>48809621</v>
          </cell>
          <cell r="BL8">
            <v>50686922</v>
          </cell>
          <cell r="BN8">
            <v>7762258</v>
          </cell>
          <cell r="BO8">
            <v>13659616</v>
          </cell>
          <cell r="BQ8">
            <v>21421874</v>
          </cell>
          <cell r="BR8">
            <v>10165729</v>
          </cell>
          <cell r="BS8">
            <v>3242486</v>
          </cell>
          <cell r="BT8">
            <v>3201986</v>
          </cell>
          <cell r="BU8">
            <v>6444472</v>
          </cell>
          <cell r="BV8">
            <v>7642299</v>
          </cell>
          <cell r="BW8">
            <v>205249347</v>
          </cell>
        </row>
        <row r="9">
          <cell r="B9" t="str">
            <v>Standard Chartered Bank</v>
          </cell>
          <cell r="C9">
            <v>228.33809400000001</v>
          </cell>
          <cell r="D9">
            <v>123.256075</v>
          </cell>
          <cell r="E9">
            <v>163.21176199999999</v>
          </cell>
          <cell r="F9">
            <v>32.627307999999999</v>
          </cell>
          <cell r="G9">
            <v>40.464576000000001</v>
          </cell>
          <cell r="H9">
            <v>39.848778000000003</v>
          </cell>
          <cell r="I9">
            <v>188.569669</v>
          </cell>
          <cell r="J9">
            <v>5470.9939999999997</v>
          </cell>
          <cell r="L9">
            <v>6.8060282438070566E-2</v>
          </cell>
          <cell r="M9">
            <v>7.2892927680585043E-2</v>
          </cell>
          <cell r="N9">
            <v>7.2478126933566631E-2</v>
          </cell>
          <cell r="O9">
            <v>7.2993438485868048E-2</v>
          </cell>
          <cell r="P9">
            <v>7.3326734059672591E-2</v>
          </cell>
          <cell r="Q9">
            <v>7.6122376925973012E-2</v>
          </cell>
          <cell r="R9">
            <v>7.8339222482251211E-2</v>
          </cell>
          <cell r="S9">
            <v>313413032</v>
          </cell>
          <cell r="T9">
            <v>195568503</v>
          </cell>
          <cell r="U9">
            <v>0</v>
          </cell>
          <cell r="V9">
            <v>228782134</v>
          </cell>
          <cell r="W9">
            <v>0</v>
          </cell>
          <cell r="X9">
            <v>40312345</v>
          </cell>
          <cell r="Y9">
            <v>51920201</v>
          </cell>
          <cell r="Z9">
            <v>263782134</v>
          </cell>
          <cell r="AA9">
            <v>13553634</v>
          </cell>
          <cell r="AB9">
            <v>20834301</v>
          </cell>
          <cell r="AC9">
            <v>20834.300999999999</v>
          </cell>
          <cell r="AD9">
            <v>4733253</v>
          </cell>
          <cell r="AF9">
            <v>6.4820811605832543E-2</v>
          </cell>
          <cell r="AG9">
            <v>5.9558360644267436E-2</v>
          </cell>
          <cell r="AH9">
            <v>6.4415447223603997E-2</v>
          </cell>
          <cell r="AJ9">
            <v>0.1850439492084468</v>
          </cell>
          <cell r="AK9">
            <v>3.2881487592719263E-2</v>
          </cell>
          <cell r="AL9">
            <v>0.21458687505040908</v>
          </cell>
          <cell r="AM9">
            <v>0.17302521753909425</v>
          </cell>
          <cell r="AN9">
            <v>0.27490979961361484</v>
          </cell>
          <cell r="AO9">
            <v>0.4385341593898231</v>
          </cell>
          <cell r="AP9">
            <v>4.6697449383560373E-2</v>
          </cell>
          <cell r="AQ9">
            <v>0.52934293237031582</v>
          </cell>
          <cell r="AR9">
            <v>0.12095551924885997</v>
          </cell>
          <cell r="AS9">
            <v>2.050512864102742E-2</v>
          </cell>
          <cell r="AT9">
            <v>0.10045039060783255</v>
          </cell>
          <cell r="AU9">
            <v>0.75519113015886685</v>
          </cell>
          <cell r="AV9">
            <v>0.10283564787965505</v>
          </cell>
          <cell r="AW9">
            <v>0.13482969892468119</v>
          </cell>
          <cell r="AX9">
            <v>0.11504107800976812</v>
          </cell>
          <cell r="AY9">
            <v>228338094</v>
          </cell>
          <cell r="AZ9">
            <v>232984465</v>
          </cell>
          <cell r="BA9">
            <v>222635993</v>
          </cell>
          <cell r="BB9">
            <v>223082484</v>
          </cell>
          <cell r="BC9">
            <v>228860613</v>
          </cell>
          <cell r="BD9">
            <v>217819880</v>
          </cell>
          <cell r="BE9">
            <v>220523869</v>
          </cell>
          <cell r="BF9">
            <v>39848778</v>
          </cell>
          <cell r="BG9">
            <v>42126191</v>
          </cell>
          <cell r="BH9">
            <v>40449853</v>
          </cell>
          <cell r="BI9">
            <v>40449853</v>
          </cell>
          <cell r="BJ9">
            <v>39684552</v>
          </cell>
          <cell r="BK9">
            <v>38765178</v>
          </cell>
          <cell r="BL9">
            <v>36029984</v>
          </cell>
          <cell r="BN9">
            <v>3312847</v>
          </cell>
          <cell r="BO9">
            <v>8737822</v>
          </cell>
          <cell r="BQ9">
            <v>12050669</v>
          </cell>
          <cell r="BR9">
            <v>5284630</v>
          </cell>
          <cell r="BS9">
            <v>3196008</v>
          </cell>
          <cell r="BT9">
            <v>2841681</v>
          </cell>
          <cell r="BU9">
            <v>6037689</v>
          </cell>
          <cell r="BV9">
            <v>3792243</v>
          </cell>
          <cell r="BW9">
            <v>123256075</v>
          </cell>
        </row>
        <row r="10">
          <cell r="B10" t="str">
            <v>Barclays Bank of Kenya</v>
          </cell>
          <cell r="C10">
            <v>234.699871</v>
          </cell>
          <cell r="D10">
            <v>133.55480399999999</v>
          </cell>
          <cell r="E10">
            <v>163.47371899999999</v>
          </cell>
          <cell r="F10">
            <v>33.811525000000003</v>
          </cell>
          <cell r="G10">
            <v>39.210276999999998</v>
          </cell>
          <cell r="H10">
            <v>36.237869000000003</v>
          </cell>
          <cell r="I10">
            <v>212.19929099999999</v>
          </cell>
          <cell r="J10">
            <v>6435.3140000000003</v>
          </cell>
          <cell r="L10">
            <v>6.6433031723456507E-2</v>
          </cell>
          <cell r="M10">
            <v>7.0473457433140194E-2</v>
          </cell>
          <cell r="N10">
            <v>7.2892726696750149E-2</v>
          </cell>
          <cell r="O10">
            <v>7.130132863843322E-2</v>
          </cell>
          <cell r="P10">
            <v>7.2816030490544692E-2</v>
          </cell>
          <cell r="Q10">
            <v>7.2833618657822535E-2</v>
          </cell>
          <cell r="R10">
            <v>7.8008697497295637E-2</v>
          </cell>
          <cell r="S10">
            <v>313413032</v>
          </cell>
          <cell r="T10">
            <v>195568503</v>
          </cell>
          <cell r="U10">
            <v>0</v>
          </cell>
          <cell r="V10">
            <v>228782134</v>
          </cell>
          <cell r="W10">
            <v>0</v>
          </cell>
          <cell r="X10">
            <v>40312345</v>
          </cell>
          <cell r="Y10">
            <v>51920201</v>
          </cell>
          <cell r="Z10">
            <v>263782134</v>
          </cell>
          <cell r="AA10">
            <v>13553634</v>
          </cell>
          <cell r="AB10">
            <v>20834301</v>
          </cell>
          <cell r="AC10">
            <v>20834.300999999999</v>
          </cell>
          <cell r="AD10">
            <v>4733253</v>
          </cell>
          <cell r="AF10">
            <v>6.662679825121165E-2</v>
          </cell>
          <cell r="AG10">
            <v>6.4534792158572718E-2</v>
          </cell>
          <cell r="AH10">
            <v>6.4518834853892273E-2</v>
          </cell>
          <cell r="AJ10">
            <v>0.23801287189070075</v>
          </cell>
          <cell r="AK10">
            <v>3.9107519426718258E-2</v>
          </cell>
          <cell r="AL10">
            <v>0.18478043359720744</v>
          </cell>
          <cell r="AM10">
            <v>0.15933853897749359</v>
          </cell>
          <cell r="AN10">
            <v>0.32262561050448219</v>
          </cell>
          <cell r="AO10">
            <v>0.52629810969623336</v>
          </cell>
          <cell r="AP10">
            <v>3.3901174053945132E-2</v>
          </cell>
          <cell r="AQ10">
            <v>0.54864416081445089</v>
          </cell>
          <cell r="AR10">
            <v>0.13673155592655351</v>
          </cell>
          <cell r="AS10">
            <v>2.350979731212386E-2</v>
          </cell>
          <cell r="AT10">
            <v>0.11322175861442965</v>
          </cell>
          <cell r="AU10">
            <v>0.81698027558790653</v>
          </cell>
          <cell r="AV10">
            <v>7.7385600522433234E-2</v>
          </cell>
          <cell r="AW10">
            <v>2.7961621185163849E-2</v>
          </cell>
          <cell r="AX10">
            <v>5.3442517404720509E-2</v>
          </cell>
          <cell r="AY10">
            <v>234699871</v>
          </cell>
          <cell r="AZ10">
            <v>230907978</v>
          </cell>
          <cell r="BA10">
            <v>226118124</v>
          </cell>
          <cell r="BB10">
            <v>218771220</v>
          </cell>
          <cell r="BC10">
            <v>213439675</v>
          </cell>
          <cell r="BD10">
            <v>200974524</v>
          </cell>
          <cell r="BE10">
            <v>207009618</v>
          </cell>
          <cell r="BF10">
            <v>36237869</v>
          </cell>
          <cell r="BG10">
            <v>40265422</v>
          </cell>
          <cell r="BH10">
            <v>38186091</v>
          </cell>
          <cell r="BI10">
            <v>38186091</v>
          </cell>
          <cell r="BJ10">
            <v>36042316</v>
          </cell>
          <cell r="BK10">
            <v>34465579</v>
          </cell>
          <cell r="BL10">
            <v>32370886</v>
          </cell>
          <cell r="BN10">
            <v>4782011</v>
          </cell>
          <cell r="BO10">
            <v>10040157</v>
          </cell>
          <cell r="BQ10">
            <v>14822168</v>
          </cell>
          <cell r="BR10">
            <v>7800879</v>
          </cell>
          <cell r="BS10">
            <v>2571245</v>
          </cell>
          <cell r="BT10">
            <v>2115299</v>
          </cell>
          <cell r="BU10">
            <v>4686544</v>
          </cell>
          <cell r="BV10">
            <v>4552192</v>
          </cell>
          <cell r="BW10">
            <v>133554804</v>
          </cell>
        </row>
        <row r="11">
          <cell r="B11" t="str">
            <v>CFC Stanbic Bank</v>
          </cell>
          <cell r="C11">
            <v>203.59516400000001</v>
          </cell>
          <cell r="D11">
            <v>100.175875</v>
          </cell>
          <cell r="E11">
            <v>114.89644</v>
          </cell>
          <cell r="F11">
            <v>24.672726000000001</v>
          </cell>
          <cell r="G11">
            <v>29.689153000000001</v>
          </cell>
          <cell r="H11">
            <v>26.168835999999999</v>
          </cell>
          <cell r="I11">
            <v>158.53623400000001</v>
          </cell>
          <cell r="J11">
            <v>2682.5639999999999</v>
          </cell>
          <cell r="L11">
            <v>5.0786597390307282E-2</v>
          </cell>
          <cell r="M11">
            <v>4.9596497722514093E-2</v>
          </cell>
          <cell r="N11">
            <v>4.963887593765233E-2</v>
          </cell>
          <cell r="O11">
            <v>5.0735941973915108E-2</v>
          </cell>
          <cell r="P11">
            <v>5.1204229655496709E-2</v>
          </cell>
          <cell r="Q11">
            <v>5.3034554301622905E-2</v>
          </cell>
          <cell r="R11">
            <v>5.7120423501332312E-2</v>
          </cell>
          <cell r="S11">
            <v>313413032</v>
          </cell>
          <cell r="T11">
            <v>195568503</v>
          </cell>
          <cell r="U11">
            <v>0</v>
          </cell>
          <cell r="V11">
            <v>228782134</v>
          </cell>
          <cell r="W11">
            <v>0</v>
          </cell>
          <cell r="X11">
            <v>40312345</v>
          </cell>
          <cell r="Y11">
            <v>51920201</v>
          </cell>
          <cell r="Z11">
            <v>263782134</v>
          </cell>
          <cell r="AA11">
            <v>13553634</v>
          </cell>
          <cell r="AB11">
            <v>20834301</v>
          </cell>
          <cell r="AC11">
            <v>20834.300999999999</v>
          </cell>
          <cell r="AD11">
            <v>4733253</v>
          </cell>
          <cell r="AF11">
            <v>5.7796767671637744E-2</v>
          </cell>
          <cell r="AG11">
            <v>4.8405816030609887E-2</v>
          </cell>
          <cell r="AH11">
            <v>4.5346643381008189E-2</v>
          </cell>
          <cell r="AJ11">
            <v>0.13965767023619818</v>
          </cell>
          <cell r="AK11">
            <v>1.8761101186065686E-2</v>
          </cell>
          <cell r="AL11">
            <v>0.18727045704895451</v>
          </cell>
          <cell r="AM11">
            <v>0.1556283089202182</v>
          </cell>
          <cell r="AN11">
            <v>0.41660990937790326</v>
          </cell>
          <cell r="AO11">
            <v>0.59958417817916509</v>
          </cell>
          <cell r="AP11">
            <v>3.2924260892213821E-2</v>
          </cell>
          <cell r="AQ11">
            <v>0.33938874155000504</v>
          </cell>
          <cell r="AR11">
            <v>0.10303187602576595</v>
          </cell>
          <cell r="AS11">
            <v>2.4062467151855935E-2</v>
          </cell>
          <cell r="AT11">
            <v>7.8969408873910019E-2</v>
          </cell>
          <cell r="AU11">
            <v>0.87187971185182067</v>
          </cell>
          <cell r="AV11">
            <v>4.2637248551735028E-2</v>
          </cell>
          <cell r="AW11">
            <v>0.18824962581689744</v>
          </cell>
          <cell r="AX11">
            <v>0.11389670390586304</v>
          </cell>
          <cell r="AY11">
            <v>203595164</v>
          </cell>
          <cell r="AZ11">
            <v>184061612</v>
          </cell>
          <cell r="BA11">
            <v>171347152</v>
          </cell>
          <cell r="BB11">
            <v>167107694</v>
          </cell>
          <cell r="BC11">
            <v>155933918</v>
          </cell>
          <cell r="BD11">
            <v>159885214</v>
          </cell>
          <cell r="BE11">
            <v>170726460</v>
          </cell>
          <cell r="BF11">
            <v>26168836</v>
          </cell>
          <cell r="BG11">
            <v>25907559</v>
          </cell>
          <cell r="BH11">
            <v>26644208</v>
          </cell>
          <cell r="BI11">
            <v>26644208</v>
          </cell>
          <cell r="BJ11">
            <v>25311868</v>
          </cell>
          <cell r="BK11">
            <v>23485250</v>
          </cell>
          <cell r="BL11">
            <v>22353459</v>
          </cell>
          <cell r="BN11">
            <v>3091448</v>
          </cell>
          <cell r="BO11">
            <v>4329038</v>
          </cell>
          <cell r="BQ11">
            <v>7420486</v>
          </cell>
          <cell r="BR11">
            <v>4449206</v>
          </cell>
          <cell r="BS11">
            <v>1157487</v>
          </cell>
          <cell r="BT11">
            <v>2253018</v>
          </cell>
          <cell r="BU11">
            <v>3410505</v>
          </cell>
          <cell r="BV11">
            <v>1818217</v>
          </cell>
          <cell r="BW11">
            <v>100175875</v>
          </cell>
        </row>
        <row r="12">
          <cell r="B12" t="str">
            <v>Total - Tier 1</v>
          </cell>
          <cell r="C12">
            <v>1732.1894440000001</v>
          </cell>
          <cell r="D12">
            <v>1048.844286</v>
          </cell>
          <cell r="E12">
            <v>1239.933348</v>
          </cell>
          <cell r="F12">
            <v>229.50116800000001</v>
          </cell>
          <cell r="G12">
            <v>278.13740899999999</v>
          </cell>
          <cell r="H12">
            <v>269.15157199999999</v>
          </cell>
          <cell r="I12">
            <v>1521.9911339999999</v>
          </cell>
          <cell r="J12">
            <v>45693.422999999995</v>
          </cell>
          <cell r="L12">
            <v>0.49576832795032288</v>
          </cell>
          <cell r="M12">
            <v>0.50259212408942477</v>
          </cell>
          <cell r="N12">
            <v>0.49611865774203928</v>
          </cell>
          <cell r="O12">
            <v>0.51360657223374528</v>
          </cell>
          <cell r="P12">
            <v>0.52050135727201896</v>
          </cell>
          <cell r="Q12">
            <v>0.52456080288627138</v>
          </cell>
          <cell r="R12">
            <v>0.52765800725370915</v>
          </cell>
          <cell r="S12">
            <v>1880478192</v>
          </cell>
          <cell r="T12">
            <v>1173411018</v>
          </cell>
          <cell r="U12">
            <v>0</v>
          </cell>
          <cell r="V12">
            <v>1372692804</v>
          </cell>
          <cell r="W12">
            <v>0</v>
          </cell>
          <cell r="X12">
            <v>241874070</v>
          </cell>
          <cell r="Y12">
            <v>311521206</v>
          </cell>
          <cell r="Z12">
            <v>1582692804</v>
          </cell>
          <cell r="AA12">
            <v>81321804</v>
          </cell>
          <cell r="AB12">
            <v>125005806</v>
          </cell>
          <cell r="AC12">
            <v>125005.80600000001</v>
          </cell>
          <cell r="AD12">
            <v>28399518</v>
          </cell>
          <cell r="AF12">
            <v>0.49173540712455899</v>
          </cell>
          <cell r="AG12">
            <v>0.50681028294359676</v>
          </cell>
          <cell r="AH12">
            <v>0.48936951700135811</v>
          </cell>
          <cell r="AJ12">
            <v>0.2353756793300549</v>
          </cell>
          <cell r="AK12">
            <v>3.7885254210816885E-2</v>
          </cell>
          <cell r="AL12">
            <v>0.18274574850447192</v>
          </cell>
          <cell r="AM12">
            <v>0.15079008206627309</v>
          </cell>
          <cell r="AN12">
            <v>0.32476119572785822</v>
          </cell>
          <cell r="AO12">
            <v>0.48142333423568096</v>
          </cell>
          <cell r="AP12">
            <v>4.1203163092979146E-2</v>
          </cell>
          <cell r="AQ12">
            <v>0.44121265384484487</v>
          </cell>
          <cell r="AR12">
            <v>0.13442201990401104</v>
          </cell>
          <cell r="AS12">
            <v>2.7927476035116423E-2</v>
          </cell>
          <cell r="AT12">
            <v>0.10649454386889462</v>
          </cell>
          <cell r="AU12">
            <v>0.84588763395369215</v>
          </cell>
          <cell r="AV12">
            <v>0.4765201423677019</v>
          </cell>
          <cell r="AW12">
            <v>0.47905386992118171</v>
          </cell>
          <cell r="AX12">
            <v>0.46499734915438518</v>
          </cell>
          <cell r="AY12">
            <v>1732189444</v>
          </cell>
          <cell r="AZ12">
            <v>1645801668</v>
          </cell>
          <cell r="BA12">
            <v>1555875495</v>
          </cell>
          <cell r="BB12">
            <v>1514774228</v>
          </cell>
          <cell r="BC12">
            <v>1479783798</v>
          </cell>
          <cell r="BD12">
            <v>1422974976</v>
          </cell>
          <cell r="BE12">
            <v>1388641239</v>
          </cell>
          <cell r="BF12">
            <v>269151572</v>
          </cell>
          <cell r="BG12">
            <v>274558179</v>
          </cell>
          <cell r="BH12">
            <v>259531954</v>
          </cell>
          <cell r="BI12">
            <v>259531954</v>
          </cell>
          <cell r="BJ12">
            <v>265518379</v>
          </cell>
          <cell r="BK12">
            <v>250006233</v>
          </cell>
          <cell r="BL12">
            <v>239483932</v>
          </cell>
          <cell r="BM12">
            <v>0</v>
          </cell>
          <cell r="BN12">
            <v>31512254</v>
          </cell>
          <cell r="BO12">
            <v>65519825</v>
          </cell>
          <cell r="BP12">
            <v>0</v>
          </cell>
          <cell r="BQ12">
            <v>97032079</v>
          </cell>
          <cell r="BR12">
            <v>46713507</v>
          </cell>
          <cell r="BS12">
            <v>19886710</v>
          </cell>
          <cell r="BT12">
            <v>25186136</v>
          </cell>
          <cell r="BU12">
            <v>45072846</v>
          </cell>
          <cell r="BV12">
            <v>31994013</v>
          </cell>
          <cell r="BW12">
            <v>1048844286</v>
          </cell>
        </row>
        <row r="13">
          <cell r="AQ13" t="str">
            <v/>
          </cell>
          <cell r="BD13" t="str">
            <v/>
          </cell>
          <cell r="BE13" t="str">
            <v/>
          </cell>
          <cell r="BL13">
            <v>0</v>
          </cell>
        </row>
        <row r="14">
          <cell r="B14" t="str">
            <v>TIER 2: Medium banks - WMSI between 1% &amp; 5%</v>
          </cell>
          <cell r="AQ14" t="str">
            <v/>
          </cell>
        </row>
        <row r="15">
          <cell r="B15" t="str">
            <v>Diamond Trust Bank</v>
          </cell>
          <cell r="C15">
            <v>158.03011100000001</v>
          </cell>
          <cell r="D15">
            <v>113.24282599999999</v>
          </cell>
          <cell r="E15">
            <v>109.54521099999999</v>
          </cell>
          <cell r="F15">
            <v>23.450963999999999</v>
          </cell>
          <cell r="G15">
            <v>28.33239</v>
          </cell>
          <cell r="H15">
            <v>27.536573000000001</v>
          </cell>
          <cell r="I15">
            <v>157.438333</v>
          </cell>
          <cell r="J15">
            <v>3447.6370000000002</v>
          </cell>
          <cell r="L15">
            <v>4.6628364034915784E-2</v>
          </cell>
          <cell r="M15">
            <v>4.6456312553362772E-2</v>
          </cell>
          <cell r="N15">
            <v>4.6615122798219506E-2</v>
          </cell>
          <cell r="O15">
            <v>4.4907011706007707E-2</v>
          </cell>
          <cell r="P15">
            <v>4.1894073196298925E-2</v>
          </cell>
          <cell r="Q15">
            <v>4.3056383213295579E-2</v>
          </cell>
          <cell r="R15">
            <v>4.3028618756943957E-2</v>
          </cell>
          <cell r="S15">
            <v>313413032</v>
          </cell>
          <cell r="T15">
            <v>195568503</v>
          </cell>
          <cell r="U15">
            <v>0</v>
          </cell>
          <cell r="V15">
            <v>228782134</v>
          </cell>
          <cell r="W15">
            <v>0</v>
          </cell>
          <cell r="X15">
            <v>40312345</v>
          </cell>
          <cell r="Y15">
            <v>51920201</v>
          </cell>
          <cell r="Z15">
            <v>263782134</v>
          </cell>
          <cell r="AA15">
            <v>13553634</v>
          </cell>
          <cell r="AB15">
            <v>20834301</v>
          </cell>
          <cell r="AC15">
            <v>20834.300999999999</v>
          </cell>
          <cell r="AD15">
            <v>4733253</v>
          </cell>
          <cell r="AF15">
            <v>4.4861721816683839E-2</v>
          </cell>
          <cell r="AG15">
            <v>5.4719875440492692E-2</v>
          </cell>
          <cell r="AH15">
            <v>4.3234652155578493E-2</v>
          </cell>
          <cell r="AJ15">
            <v>0.17150158319882516</v>
          </cell>
          <cell r="AK15">
            <v>3.0440769913559595E-2</v>
          </cell>
          <cell r="AL15">
            <v>0.17995865085792034</v>
          </cell>
          <cell r="AM15">
            <v>0.14895333019055784</v>
          </cell>
          <cell r="AN15">
            <v>0.21706255953702286</v>
          </cell>
          <cell r="AO15">
            <v>0.37357434837649695</v>
          </cell>
          <cell r="AP15">
            <v>1.139445094642302E-2</v>
          </cell>
          <cell r="AQ15">
            <v>1</v>
          </cell>
          <cell r="AR15">
            <v>0.12754114139333775</v>
          </cell>
          <cell r="AS15">
            <v>5.6222553871488286E-2</v>
          </cell>
          <cell r="AT15">
            <v>7.1318587521849469E-2</v>
          </cell>
          <cell r="AU15">
            <v>1.033754236869378</v>
          </cell>
          <cell r="AV15">
            <v>4.8660328305061347E-2</v>
          </cell>
          <cell r="AW15">
            <v>7.2854997454756085E-2</v>
          </cell>
          <cell r="AX15">
            <v>5.8965267770717616E-2</v>
          </cell>
          <cell r="AY15">
            <v>158030111</v>
          </cell>
          <cell r="AZ15">
            <v>148561346</v>
          </cell>
          <cell r="BA15">
            <v>141175794</v>
          </cell>
          <cell r="BB15">
            <v>126274802</v>
          </cell>
          <cell r="BC15">
            <v>120443207</v>
          </cell>
          <cell r="BD15">
            <v>116208461</v>
          </cell>
          <cell r="BE15">
            <v>114136429</v>
          </cell>
          <cell r="BF15">
            <v>27536573</v>
          </cell>
          <cell r="BG15">
            <v>26882050</v>
          </cell>
          <cell r="BH15">
            <v>25784414</v>
          </cell>
          <cell r="BI15">
            <v>25784414</v>
          </cell>
          <cell r="BJ15">
            <v>24822904</v>
          </cell>
          <cell r="BK15">
            <v>19515880</v>
          </cell>
          <cell r="BL15">
            <v>18568277</v>
          </cell>
          <cell r="BN15">
            <v>1332783</v>
          </cell>
          <cell r="BO15">
            <v>4807304</v>
          </cell>
          <cell r="BQ15">
            <v>6140087</v>
          </cell>
          <cell r="BR15">
            <v>2293779</v>
          </cell>
          <cell r="BS15">
            <v>1305212</v>
          </cell>
          <cell r="BT15">
            <v>0</v>
          </cell>
          <cell r="BU15">
            <v>1305212</v>
          </cell>
          <cell r="BV15">
            <v>2333220</v>
          </cell>
          <cell r="BW15">
            <v>113242826</v>
          </cell>
        </row>
        <row r="16">
          <cell r="B16" t="str">
            <v>Commercial Bank of Africa</v>
          </cell>
          <cell r="C16">
            <v>179.34640400000001</v>
          </cell>
          <cell r="D16">
            <v>96.742654000000002</v>
          </cell>
          <cell r="E16">
            <v>127.425512</v>
          </cell>
          <cell r="F16">
            <v>13.889939999999999</v>
          </cell>
          <cell r="G16">
            <v>21.761382000000001</v>
          </cell>
          <cell r="H16">
            <v>18.822475000000001</v>
          </cell>
          <cell r="I16">
            <v>126.900445</v>
          </cell>
          <cell r="J16">
            <v>2881.7730000000001</v>
          </cell>
          <cell r="L16">
            <v>4.5534816424572751E-2</v>
          </cell>
          <cell r="M16">
            <v>4.6003496432953359E-2</v>
          </cell>
          <cell r="N16">
            <v>4.7926210129083477E-2</v>
          </cell>
          <cell r="O16">
            <v>4.2843468532287779E-2</v>
          </cell>
          <cell r="P16">
            <v>4.2605531985737341E-2</v>
          </cell>
          <cell r="Q16">
            <v>3.8746058159839739E-2</v>
          </cell>
          <cell r="R16">
            <v>3.978342370323365E-2</v>
          </cell>
          <cell r="S16">
            <v>313413032</v>
          </cell>
          <cell r="T16">
            <v>195568503</v>
          </cell>
          <cell r="U16">
            <v>0</v>
          </cell>
          <cell r="V16">
            <v>228782134</v>
          </cell>
          <cell r="W16">
            <v>0</v>
          </cell>
          <cell r="X16">
            <v>40312345</v>
          </cell>
          <cell r="Y16">
            <v>51920201</v>
          </cell>
          <cell r="Z16">
            <v>263782134</v>
          </cell>
          <cell r="AA16">
            <v>13553634</v>
          </cell>
          <cell r="AB16">
            <v>20834301</v>
          </cell>
          <cell r="AC16">
            <v>20834.300999999999</v>
          </cell>
          <cell r="AD16">
            <v>4733253</v>
          </cell>
          <cell r="AF16">
            <v>5.0913009135775358E-2</v>
          </cell>
          <cell r="AG16">
            <v>4.6746855086985221E-2</v>
          </cell>
          <cell r="AH16">
            <v>5.029154297823657E-2</v>
          </cell>
          <cell r="AJ16">
            <v>0.20453901020767035</v>
          </cell>
          <cell r="AK16">
            <v>2.1551080828248415E-2</v>
          </cell>
          <cell r="AL16">
            <v>0.17148389038352072</v>
          </cell>
          <cell r="AM16">
            <v>0.10945540813509361</v>
          </cell>
          <cell r="AN16">
            <v>0.44087725838028985</v>
          </cell>
          <cell r="AO16">
            <v>0.43476315854474995</v>
          </cell>
          <cell r="AP16">
            <v>4.6290783641088351E-2</v>
          </cell>
          <cell r="AQ16">
            <v>0.70223519212106333</v>
          </cell>
          <cell r="AR16">
            <v>0.11276420518285965</v>
          </cell>
          <cell r="AS16">
            <v>5.4838123027490901E-2</v>
          </cell>
          <cell r="AT16">
            <v>5.7926082155368749E-2</v>
          </cell>
          <cell r="AU16">
            <v>0.75920945877776813</v>
          </cell>
          <cell r="AV16">
            <v>5.3847925500599872E-2</v>
          </cell>
          <cell r="AW16">
            <v>1.0819900636516661E-2</v>
          </cell>
          <cell r="AX16">
            <v>3.0337079098202203E-2</v>
          </cell>
          <cell r="AY16">
            <v>179346404</v>
          </cell>
          <cell r="AZ16">
            <v>174983667</v>
          </cell>
          <cell r="BA16">
            <v>175808828</v>
          </cell>
          <cell r="BB16">
            <v>154710864</v>
          </cell>
          <cell r="BC16">
            <v>143801266</v>
          </cell>
          <cell r="BD16">
            <v>119783476</v>
          </cell>
          <cell r="BE16">
            <v>124881964</v>
          </cell>
          <cell r="BF16">
            <v>18822475</v>
          </cell>
          <cell r="BG16">
            <v>18511215</v>
          </cell>
          <cell r="BH16">
            <v>17856644</v>
          </cell>
          <cell r="BI16">
            <v>17856644</v>
          </cell>
          <cell r="BJ16">
            <v>14954339</v>
          </cell>
          <cell r="BK16">
            <v>14571795</v>
          </cell>
          <cell r="BL16">
            <v>13749281</v>
          </cell>
          <cell r="BN16">
            <v>2730885</v>
          </cell>
          <cell r="BO16">
            <v>3463322</v>
          </cell>
          <cell r="BQ16">
            <v>6194207</v>
          </cell>
          <cell r="BR16">
            <v>2693013</v>
          </cell>
          <cell r="BS16">
            <v>3297457</v>
          </cell>
          <cell r="BT16">
            <v>1398202</v>
          </cell>
          <cell r="BU16">
            <v>4695659</v>
          </cell>
          <cell r="BV16">
            <v>1909049</v>
          </cell>
          <cell r="BW16">
            <v>96742654</v>
          </cell>
        </row>
        <row r="17">
          <cell r="B17" t="str">
            <v>I&amp;M Bank</v>
          </cell>
          <cell r="C17">
            <v>145.32738900000001</v>
          </cell>
          <cell r="D17">
            <v>98.378032000000005</v>
          </cell>
          <cell r="E17">
            <v>100.14117400000001</v>
          </cell>
          <cell r="F17">
            <v>20.517524999999999</v>
          </cell>
          <cell r="G17">
            <v>23.874856999999999</v>
          </cell>
          <cell r="H17">
            <v>23.296896</v>
          </cell>
          <cell r="I17">
            <v>133.08653000000001</v>
          </cell>
          <cell r="J17">
            <v>3988.0709999999999</v>
          </cell>
          <cell r="L17">
            <v>4.1531279066490255E-2</v>
          </cell>
          <cell r="M17">
            <v>4.1213964931783365E-2</v>
          </cell>
          <cell r="N17">
            <v>4.1396234031227719E-2</v>
          </cell>
          <cell r="O17">
            <v>4.0476165015553178E-2</v>
          </cell>
          <cell r="P17">
            <v>4.0632602184221024E-2</v>
          </cell>
          <cell r="Q17">
            <v>4.1902503947468056E-2</v>
          </cell>
          <cell r="R17">
            <v>4.1224725549765084E-2</v>
          </cell>
          <cell r="S17">
            <v>313413032</v>
          </cell>
          <cell r="T17">
            <v>195568503</v>
          </cell>
          <cell r="U17">
            <v>0</v>
          </cell>
          <cell r="V17">
            <v>228782134</v>
          </cell>
          <cell r="W17">
            <v>0</v>
          </cell>
          <cell r="X17">
            <v>40312345</v>
          </cell>
          <cell r="Y17">
            <v>51920201</v>
          </cell>
          <cell r="Z17">
            <v>263782134</v>
          </cell>
          <cell r="AA17">
            <v>13553634</v>
          </cell>
          <cell r="AB17">
            <v>20834301</v>
          </cell>
          <cell r="AC17">
            <v>20834.300999999999</v>
          </cell>
          <cell r="AD17">
            <v>4733253</v>
          </cell>
          <cell r="AF17">
            <v>4.1255662331737518E-2</v>
          </cell>
          <cell r="AG17">
            <v>4.7537083339131828E-2</v>
          </cell>
          <cell r="AH17">
            <v>3.9523122780248804E-2</v>
          </cell>
          <cell r="AJ17">
            <v>0.24562228052092916</v>
          </cell>
          <cell r="AK17">
            <v>3.9059954283789805E-2</v>
          </cell>
          <cell r="AL17">
            <v>0.1793934893335937</v>
          </cell>
          <cell r="AM17">
            <v>0.15416680410857506</v>
          </cell>
          <cell r="AN17">
            <v>0.24949964211231143</v>
          </cell>
          <cell r="AO17">
            <v>0.3109061295792343</v>
          </cell>
          <cell r="AP17">
            <v>1.7834978060033129E-2</v>
          </cell>
          <cell r="AQ17">
            <v>0.46070349204643224</v>
          </cell>
          <cell r="AR17">
            <v>0.13681417957520201</v>
          </cell>
          <cell r="AS17">
            <v>6.1745737441007767E-2</v>
          </cell>
          <cell r="AT17">
            <v>7.5068442134194238E-2</v>
          </cell>
          <cell r="AU17">
            <v>0.98239343589081551</v>
          </cell>
          <cell r="AV17">
            <v>6.5044595207154637E-2</v>
          </cell>
          <cell r="AW17">
            <v>8.9502006569998585E-2</v>
          </cell>
          <cell r="AX17">
            <v>7.9494576209625439E-2</v>
          </cell>
          <cell r="AY17">
            <v>145327389</v>
          </cell>
          <cell r="AZ17">
            <v>140517390</v>
          </cell>
          <cell r="BA17">
            <v>137299354</v>
          </cell>
          <cell r="BB17">
            <v>124648548</v>
          </cell>
          <cell r="BC17">
            <v>118333769</v>
          </cell>
          <cell r="BD17">
            <v>114972436</v>
          </cell>
          <cell r="BE17">
            <v>110315682</v>
          </cell>
          <cell r="BF17">
            <v>23296896</v>
          </cell>
          <cell r="BG17">
            <v>22159420</v>
          </cell>
          <cell r="BH17">
            <v>21814043</v>
          </cell>
          <cell r="BI17">
            <v>21814043</v>
          </cell>
          <cell r="BJ17">
            <v>20071699</v>
          </cell>
          <cell r="BK17">
            <v>19500445</v>
          </cell>
          <cell r="BL17">
            <v>20524634</v>
          </cell>
          <cell r="BN17">
            <v>1566485</v>
          </cell>
          <cell r="BO17">
            <v>4712021</v>
          </cell>
          <cell r="BQ17">
            <v>6278506</v>
          </cell>
          <cell r="BR17">
            <v>1952026</v>
          </cell>
          <cell r="BS17">
            <v>823015</v>
          </cell>
          <cell r="BT17">
            <v>963416</v>
          </cell>
          <cell r="BU17">
            <v>1786431</v>
          </cell>
          <cell r="BV17">
            <v>2791271</v>
          </cell>
          <cell r="BW17">
            <v>98378032</v>
          </cell>
        </row>
        <row r="18">
          <cell r="B18" t="str">
            <v>NIC Bank</v>
          </cell>
          <cell r="C18">
            <v>143.37658500000001</v>
          </cell>
          <cell r="D18">
            <v>99.864666999999997</v>
          </cell>
          <cell r="E18">
            <v>97.428793999999996</v>
          </cell>
          <cell r="F18">
            <v>19.456693000000001</v>
          </cell>
          <cell r="G18">
            <v>28.226738000000001</v>
          </cell>
          <cell r="H18">
            <v>24.149094000000002</v>
          </cell>
          <cell r="I18">
            <v>139.42329000000001</v>
          </cell>
          <cell r="J18">
            <v>3109.366</v>
          </cell>
          <cell r="L18">
            <v>4.1524095097441455E-2</v>
          </cell>
          <cell r="M18">
            <v>4.1234477482437679E-2</v>
          </cell>
          <cell r="N18">
            <v>4.3230591495864903E-2</v>
          </cell>
          <cell r="O18">
            <v>4.3216553515097185E-2</v>
          </cell>
          <cell r="P18">
            <v>3.9175427611452124E-2</v>
          </cell>
          <cell r="Q18">
            <v>4.0015782983835298E-2</v>
          </cell>
          <cell r="R18">
            <v>4.0294799887670998E-2</v>
          </cell>
          <cell r="S18">
            <v>313413032</v>
          </cell>
          <cell r="T18">
            <v>195568503</v>
          </cell>
          <cell r="U18">
            <v>0</v>
          </cell>
          <cell r="V18">
            <v>228782134</v>
          </cell>
          <cell r="W18">
            <v>0</v>
          </cell>
          <cell r="X18">
            <v>40312345</v>
          </cell>
          <cell r="Y18">
            <v>51920201</v>
          </cell>
          <cell r="Z18">
            <v>263782134</v>
          </cell>
          <cell r="AA18">
            <v>13553634</v>
          </cell>
          <cell r="AB18">
            <v>20834301</v>
          </cell>
          <cell r="AC18">
            <v>20834.300999999999</v>
          </cell>
          <cell r="AD18">
            <v>4733253</v>
          </cell>
          <cell r="AF18">
            <v>4.0701866439213759E-2</v>
          </cell>
          <cell r="AG18">
            <v>4.8255437736482144E-2</v>
          </cell>
          <cell r="AH18">
            <v>3.8452616778724476E-2</v>
          </cell>
          <cell r="AJ18">
            <v>0.18058739964651746</v>
          </cell>
          <cell r="AK18">
            <v>3.1334581465647236E-2</v>
          </cell>
          <cell r="AL18">
            <v>0.20245353556066564</v>
          </cell>
          <cell r="AM18">
            <v>0.13955123996858776</v>
          </cell>
          <cell r="AN18">
            <v>0.28929346793988581</v>
          </cell>
          <cell r="AO18">
            <v>0.3751009038457111</v>
          </cell>
          <cell r="AP18">
            <v>5.3161681129674558E-2</v>
          </cell>
          <cell r="AQ18">
            <v>0.44671426385406671</v>
          </cell>
          <cell r="AR18">
            <v>0.11980950628033343</v>
          </cell>
          <cell r="AS18">
            <v>5.0060114513734238E-2</v>
          </cell>
          <cell r="AT18">
            <v>6.9749391766599195E-2</v>
          </cell>
          <cell r="AU18">
            <v>1.0250015719172301</v>
          </cell>
          <cell r="AV18">
            <v>3.7951734979000132E-2</v>
          </cell>
          <cell r="AW18">
            <v>8.1386344647259426E-2</v>
          </cell>
          <cell r="AX18">
            <v>5.8275793643218256E-2</v>
          </cell>
          <cell r="AY18">
            <v>143376585</v>
          </cell>
          <cell r="AZ18">
            <v>134470560</v>
          </cell>
          <cell r="BA18">
            <v>137087464</v>
          </cell>
          <cell r="BB18">
            <v>125269062</v>
          </cell>
          <cell r="BC18">
            <v>120685605</v>
          </cell>
          <cell r="BD18">
            <v>116891955</v>
          </cell>
          <cell r="BE18">
            <v>112916814</v>
          </cell>
          <cell r="BF18">
            <v>24149094</v>
          </cell>
          <cell r="BG18">
            <v>24061490</v>
          </cell>
          <cell r="BH18">
            <v>23258017</v>
          </cell>
          <cell r="BI18">
            <v>23258017</v>
          </cell>
          <cell r="BJ18">
            <v>20495957</v>
          </cell>
          <cell r="BK18">
            <v>18887289</v>
          </cell>
          <cell r="BL18">
            <v>17630929</v>
          </cell>
          <cell r="BN18">
            <v>1671115</v>
          </cell>
          <cell r="BO18">
            <v>4105424</v>
          </cell>
          <cell r="BQ18">
            <v>5776539</v>
          </cell>
          <cell r="BR18">
            <v>2166785</v>
          </cell>
          <cell r="BS18">
            <v>2504751</v>
          </cell>
          <cell r="BT18">
            <v>3102303</v>
          </cell>
          <cell r="BU18">
            <v>5607054</v>
          </cell>
          <cell r="BV18">
            <v>2176556</v>
          </cell>
          <cell r="BW18">
            <v>99864667</v>
          </cell>
        </row>
        <row r="19">
          <cell r="B19" t="str">
            <v>Citibank</v>
          </cell>
          <cell r="C19">
            <v>115.826138</v>
          </cell>
          <cell r="D19">
            <v>23.180713999999998</v>
          </cell>
          <cell r="E19">
            <v>89.065950999999998</v>
          </cell>
          <cell r="F19">
            <v>18.361554000000002</v>
          </cell>
          <cell r="G19">
            <v>18.794362</v>
          </cell>
          <cell r="H19">
            <v>19.913</v>
          </cell>
          <cell r="I19">
            <v>68.096924000000001</v>
          </cell>
          <cell r="J19">
            <v>2514.085</v>
          </cell>
          <cell r="L19">
            <v>3.5161238841224615E-2</v>
          </cell>
          <cell r="M19">
            <v>2.8464016497288226E-2</v>
          </cell>
          <cell r="N19">
            <v>2.7910849228194583E-2</v>
          </cell>
          <cell r="O19">
            <v>2.9745273318985473E-2</v>
          </cell>
          <cell r="P19">
            <v>3.0815151670098295E-2</v>
          </cell>
          <cell r="Q19">
            <v>2.8800763856532775E-2</v>
          </cell>
          <cell r="R19">
            <v>2.8911899733140151E-2</v>
          </cell>
          <cell r="S19">
            <v>313413032</v>
          </cell>
          <cell r="T19">
            <v>195568503</v>
          </cell>
          <cell r="U19">
            <v>0</v>
          </cell>
          <cell r="V19">
            <v>228782134</v>
          </cell>
          <cell r="W19">
            <v>0</v>
          </cell>
          <cell r="X19">
            <v>40312345</v>
          </cell>
          <cell r="Y19">
            <v>51920201</v>
          </cell>
          <cell r="Z19">
            <v>263782134</v>
          </cell>
          <cell r="AA19">
            <v>13553634</v>
          </cell>
          <cell r="AB19">
            <v>20834301</v>
          </cell>
          <cell r="AC19">
            <v>20834.300999999999</v>
          </cell>
          <cell r="AD19">
            <v>4733253</v>
          </cell>
          <cell r="AF19">
            <v>3.2880822200123831E-2</v>
          </cell>
          <cell r="AG19">
            <v>1.1201113814500577E-2</v>
          </cell>
          <cell r="AH19">
            <v>3.5152019656895808E-2</v>
          </cell>
          <cell r="AJ19">
            <v>0.16250347175868171</v>
          </cell>
          <cell r="AK19">
            <v>3.1965357053977621E-2</v>
          </cell>
          <cell r="AL19">
            <v>0.27599428720157754</v>
          </cell>
          <cell r="AM19">
            <v>0.26963852287953566</v>
          </cell>
          <cell r="AN19">
            <v>0.40086779342922374</v>
          </cell>
          <cell r="AO19">
            <v>0.3490163980694872</v>
          </cell>
          <cell r="AP19">
            <v>3.3123347929606708E-2</v>
          </cell>
          <cell r="AQ19">
            <v>0.43688478039406797</v>
          </cell>
          <cell r="AR19">
            <v>9.4031977789120633E-2</v>
          </cell>
          <cell r="AS19">
            <v>1.5039008874548941E-2</v>
          </cell>
          <cell r="AT19">
            <v>7.8992968914571693E-2</v>
          </cell>
          <cell r="AU19">
            <v>0.26026459875783509</v>
          </cell>
          <cell r="AV19">
            <v>6.5830806416816601E-2</v>
          </cell>
          <cell r="AW19">
            <v>7.6567690513364359E-2</v>
          </cell>
          <cell r="AX19">
            <v>7.9086717457121966E-2</v>
          </cell>
          <cell r="AY19">
            <v>115826138</v>
          </cell>
          <cell r="AZ19">
            <v>82954185</v>
          </cell>
          <cell r="BA19">
            <v>79397808</v>
          </cell>
          <cell r="BB19">
            <v>81940917</v>
          </cell>
          <cell r="BC19">
            <v>80054734</v>
          </cell>
          <cell r="BD19">
            <v>72191900</v>
          </cell>
          <cell r="BE19">
            <v>71242659</v>
          </cell>
          <cell r="BF19">
            <v>19913000</v>
          </cell>
          <cell r="BG19">
            <v>19188220</v>
          </cell>
          <cell r="BH19">
            <v>18358760</v>
          </cell>
          <cell r="BI19">
            <v>18358760</v>
          </cell>
          <cell r="BJ19">
            <v>18002473</v>
          </cell>
          <cell r="BK19">
            <v>16706767</v>
          </cell>
          <cell r="BL19">
            <v>15963873</v>
          </cell>
          <cell r="BN19">
            <v>1548143</v>
          </cell>
          <cell r="BO19">
            <v>2313836</v>
          </cell>
          <cell r="BQ19">
            <v>3861979</v>
          </cell>
          <cell r="BR19">
            <v>1347894</v>
          </cell>
          <cell r="BS19">
            <v>346942</v>
          </cell>
          <cell r="BT19">
            <v>447185</v>
          </cell>
          <cell r="BU19">
            <v>794127</v>
          </cell>
          <cell r="BV19">
            <v>1588521</v>
          </cell>
          <cell r="BW19">
            <v>23180714</v>
          </cell>
        </row>
        <row r="20">
          <cell r="B20" t="str">
            <v>Chase Bank</v>
          </cell>
          <cell r="C20">
            <v>131.08615699999999</v>
          </cell>
          <cell r="D20">
            <v>62.636335000000003</v>
          </cell>
          <cell r="E20">
            <v>94.663856999999993</v>
          </cell>
          <cell r="F20">
            <v>11.468878999999999</v>
          </cell>
          <cell r="G20">
            <v>17.054480999999999</v>
          </cell>
          <cell r="H20">
            <v>13.395386999999999</v>
          </cell>
          <cell r="I20">
            <v>80.643455000000003</v>
          </cell>
          <cell r="J20">
            <v>2100.174</v>
          </cell>
          <cell r="L20">
            <v>3.3255751637952705E-2</v>
          </cell>
          <cell r="M20">
            <v>3.1834538024802427E-2</v>
          </cell>
          <cell r="N20">
            <v>3.0016053437549022E-2</v>
          </cell>
          <cell r="O20">
            <v>2.8007075802131985E-2</v>
          </cell>
          <cell r="P20">
            <v>2.6742458925445356E-2</v>
          </cell>
          <cell r="Q20">
            <v>2.5808307340200176E-2</v>
          </cell>
          <cell r="R20">
            <v>2.4038304267699349E-2</v>
          </cell>
          <cell r="S20">
            <v>313413032</v>
          </cell>
          <cell r="T20">
            <v>195568503</v>
          </cell>
          <cell r="U20">
            <v>0</v>
          </cell>
          <cell r="V20">
            <v>228782134</v>
          </cell>
          <cell r="W20">
            <v>0</v>
          </cell>
          <cell r="X20">
            <v>40312345</v>
          </cell>
          <cell r="Y20">
            <v>51920201</v>
          </cell>
          <cell r="Z20">
            <v>263782134</v>
          </cell>
          <cell r="AA20">
            <v>13553634</v>
          </cell>
          <cell r="AB20">
            <v>20834301</v>
          </cell>
          <cell r="AC20">
            <v>20834.300999999999</v>
          </cell>
          <cell r="AD20">
            <v>4733253</v>
          </cell>
          <cell r="AF20">
            <v>3.7212849324342635E-2</v>
          </cell>
          <cell r="AG20">
            <v>3.0266398060827034E-2</v>
          </cell>
          <cell r="AH20">
            <v>3.736136789311971E-2</v>
          </cell>
          <cell r="AJ20">
            <v>0.23849969212569383</v>
          </cell>
          <cell r="AK20">
            <v>2.3465415179559655E-2</v>
          </cell>
          <cell r="AL20">
            <v>0.21148003889466291</v>
          </cell>
          <cell r="AM20">
            <v>0.14221710862958437</v>
          </cell>
          <cell r="AN20">
            <v>0.28244543635573477</v>
          </cell>
          <cell r="AO20">
            <v>0.51178691836265244</v>
          </cell>
          <cell r="AP20">
            <v>4.4058319151074117E-2</v>
          </cell>
          <cell r="AQ20">
            <v>0.37846767452727742</v>
          </cell>
          <cell r="AR20">
            <v>0.22264937007252314</v>
          </cell>
          <cell r="AS20">
            <v>9.105214990199112E-2</v>
          </cell>
          <cell r="AT20">
            <v>0.13159722017053202</v>
          </cell>
          <cell r="AU20">
            <v>0.6616710641739435</v>
          </cell>
          <cell r="AV20">
            <v>2.7145750236877129E-2</v>
          </cell>
          <cell r="AW20">
            <v>8.0695472400679188E-2</v>
          </cell>
          <cell r="AX20">
            <v>5.2928364980430964E-2</v>
          </cell>
          <cell r="AY20">
            <v>131086157</v>
          </cell>
          <cell r="AZ20">
            <v>119516185</v>
          </cell>
          <cell r="BA20">
            <v>107112469</v>
          </cell>
          <cell r="BB20">
            <v>93573646</v>
          </cell>
          <cell r="BC20">
            <v>90330780</v>
          </cell>
          <cell r="BD20">
            <v>87596434</v>
          </cell>
          <cell r="BE20">
            <v>76568930</v>
          </cell>
          <cell r="BF20">
            <v>13395387</v>
          </cell>
          <cell r="BG20">
            <v>11260779</v>
          </cell>
          <cell r="BH20">
            <v>11065643</v>
          </cell>
          <cell r="BI20">
            <v>11065643</v>
          </cell>
          <cell r="BJ20">
            <v>10500114</v>
          </cell>
          <cell r="BK20">
            <v>7999435</v>
          </cell>
          <cell r="BL20">
            <v>7487042</v>
          </cell>
          <cell r="BN20">
            <v>1408367</v>
          </cell>
          <cell r="BO20">
            <v>3577966</v>
          </cell>
          <cell r="BQ20">
            <v>4986333</v>
          </cell>
          <cell r="BR20">
            <v>2551940</v>
          </cell>
          <cell r="BS20">
            <v>1092576</v>
          </cell>
          <cell r="BT20">
            <v>1794265</v>
          </cell>
          <cell r="BU20">
            <v>2886841</v>
          </cell>
          <cell r="BV20">
            <v>1470122</v>
          </cell>
          <cell r="BW20">
            <v>62636335</v>
          </cell>
        </row>
        <row r="21">
          <cell r="B21" t="str">
            <v>National Bank of Kenya</v>
          </cell>
          <cell r="C21">
            <v>124.14411</v>
          </cell>
          <cell r="D21">
            <v>71.435361</v>
          </cell>
          <cell r="E21">
            <v>97.151394999999994</v>
          </cell>
          <cell r="F21">
            <v>11.211302</v>
          </cell>
          <cell r="G21">
            <v>11.930474999999999</v>
          </cell>
          <cell r="H21">
            <v>13.116009</v>
          </cell>
          <cell r="I21">
            <v>80.636882</v>
          </cell>
          <cell r="J21">
            <v>2444.5859999999998</v>
          </cell>
          <cell r="L21">
            <v>3.2750958090150294E-2</v>
          </cell>
          <cell r="M21">
            <v>3.1627657601460205E-2</v>
          </cell>
          <cell r="N21">
            <v>3.6075814954357334E-2</v>
          </cell>
          <cell r="O21">
            <v>3.4938654374458228E-2</v>
          </cell>
          <cell r="P21">
            <v>3.5137559929824431E-2</v>
          </cell>
          <cell r="Q21">
            <v>3.4238251692761776E-2</v>
          </cell>
          <cell r="R21">
            <v>3.3567797886750565E-2</v>
          </cell>
          <cell r="S21">
            <v>313413032</v>
          </cell>
          <cell r="T21">
            <v>195568503</v>
          </cell>
          <cell r="U21">
            <v>0</v>
          </cell>
          <cell r="V21">
            <v>228782134</v>
          </cell>
          <cell r="W21">
            <v>0</v>
          </cell>
          <cell r="X21">
            <v>40312345</v>
          </cell>
          <cell r="Y21">
            <v>51920201</v>
          </cell>
          <cell r="Z21">
            <v>263782134</v>
          </cell>
          <cell r="AA21">
            <v>13553634</v>
          </cell>
          <cell r="AB21">
            <v>20834301</v>
          </cell>
          <cell r="AC21">
            <v>20834.300999999999</v>
          </cell>
          <cell r="AD21">
            <v>4733253</v>
          </cell>
          <cell r="AF21">
            <v>3.5242135139674731E-2</v>
          </cell>
          <cell r="AG21">
            <v>3.451816061148659E-2</v>
          </cell>
          <cell r="AH21">
            <v>3.8343134591745938E-2</v>
          </cell>
          <cell r="AJ21">
            <v>0.26521663676289059</v>
          </cell>
          <cell r="AK21">
            <v>2.8338740457222518E-2</v>
          </cell>
          <cell r="AL21">
            <v>0.14795307933657453</v>
          </cell>
          <cell r="AM21">
            <v>0.13903441851831522</v>
          </cell>
          <cell r="AN21">
            <v>0.37699615504274875</v>
          </cell>
          <cell r="AO21">
            <v>0.54426213314395155</v>
          </cell>
          <cell r="AP21">
            <v>8.3218611644883325E-2</v>
          </cell>
          <cell r="AQ21">
            <v>0.1124681002262054</v>
          </cell>
          <cell r="AR21">
            <v>0.13019993727847631</v>
          </cell>
          <cell r="AS21">
            <v>5.1898619415427234E-2</v>
          </cell>
          <cell r="AT21">
            <v>7.8301317863049086E-2</v>
          </cell>
          <cell r="AU21">
            <v>0.73529938504743042</v>
          </cell>
          <cell r="AV21">
            <v>1.3746073907002509E-2</v>
          </cell>
          <cell r="AW21">
            <v>2.7596075664612736E-3</v>
          </cell>
          <cell r="AX21">
            <v>7.7430968173919047E-3</v>
          </cell>
          <cell r="AY21">
            <v>124144110</v>
          </cell>
          <cell r="AZ21">
            <v>116587690</v>
          </cell>
          <cell r="BA21">
            <v>122864886</v>
          </cell>
          <cell r="BB21">
            <v>116897968</v>
          </cell>
          <cell r="BC21">
            <v>109102269</v>
          </cell>
          <cell r="BD21">
            <v>98916489</v>
          </cell>
          <cell r="BE21">
            <v>92493034</v>
          </cell>
          <cell r="BF21">
            <v>13116009</v>
          </cell>
          <cell r="BG21">
            <v>12606495</v>
          </cell>
          <cell r="BH21">
            <v>12113912</v>
          </cell>
          <cell r="BI21">
            <v>12113912</v>
          </cell>
          <cell r="BJ21">
            <v>12251404</v>
          </cell>
          <cell r="BK21">
            <v>12223289</v>
          </cell>
          <cell r="BL21">
            <v>11848291</v>
          </cell>
          <cell r="BN21">
            <v>2297496</v>
          </cell>
          <cell r="BO21">
            <v>3796720</v>
          </cell>
          <cell r="BQ21">
            <v>6094216</v>
          </cell>
          <cell r="BR21">
            <v>3316851</v>
          </cell>
          <cell r="BS21">
            <v>729285</v>
          </cell>
          <cell r="BT21">
            <v>5755087</v>
          </cell>
          <cell r="BU21">
            <v>6484372</v>
          </cell>
          <cell r="BV21">
            <v>1705509</v>
          </cell>
          <cell r="BW21">
            <v>71435361</v>
          </cell>
        </row>
        <row r="22">
          <cell r="B22" t="str">
            <v>Family Bank Limited</v>
          </cell>
          <cell r="C22">
            <v>74.747708000000003</v>
          </cell>
          <cell r="D22">
            <v>46.311746999999997</v>
          </cell>
          <cell r="E22">
            <v>59.086078000000001</v>
          </cell>
          <cell r="F22">
            <v>10.047456</v>
          </cell>
          <cell r="G22">
            <v>10.497486</v>
          </cell>
          <cell r="H22">
            <v>11.141693999999999</v>
          </cell>
          <cell r="I22">
            <v>64.232901999999996</v>
          </cell>
          <cell r="J22">
            <v>1702.712</v>
          </cell>
          <cell r="L22">
            <v>2.183121520348582E-2</v>
          </cell>
          <cell r="M22">
            <v>2.1829346098027273E-2</v>
          </cell>
          <cell r="N22">
            <v>2.0358435377465518E-2</v>
          </cell>
          <cell r="O22">
            <v>1.7480672076559383E-2</v>
          </cell>
          <cell r="P22">
            <v>1.6825293519119589E-2</v>
          </cell>
          <cell r="Q22">
            <v>1.6195377442659913E-2</v>
          </cell>
          <cell r="R22">
            <v>1.6027640843028997E-2</v>
          </cell>
          <cell r="S22">
            <v>313413032</v>
          </cell>
          <cell r="T22">
            <v>195568503</v>
          </cell>
          <cell r="U22">
            <v>0</v>
          </cell>
          <cell r="V22">
            <v>228782134</v>
          </cell>
          <cell r="W22">
            <v>0</v>
          </cell>
          <cell r="X22">
            <v>40312345</v>
          </cell>
          <cell r="Y22">
            <v>51920201</v>
          </cell>
          <cell r="Z22">
            <v>263782134</v>
          </cell>
          <cell r="AA22">
            <v>13553634</v>
          </cell>
          <cell r="AB22">
            <v>20834301</v>
          </cell>
          <cell r="AC22">
            <v>20834.300999999999</v>
          </cell>
          <cell r="AD22">
            <v>4733253</v>
          </cell>
          <cell r="AF22">
            <v>2.1219442684126906E-2</v>
          </cell>
          <cell r="AG22">
            <v>2.2378221356570624E-2</v>
          </cell>
          <cell r="AH22">
            <v>2.3319741741767052E-2</v>
          </cell>
          <cell r="AJ22">
            <v>0.20515423467525282</v>
          </cell>
          <cell r="AK22">
            <v>3.1319329384465952E-2</v>
          </cell>
          <cell r="AL22">
            <v>0.1634284871637903</v>
          </cell>
          <cell r="AM22">
            <v>0.15642226471411802</v>
          </cell>
          <cell r="AN22">
            <v>0.29413530872633259</v>
          </cell>
          <cell r="AO22">
            <v>0.62094474079503492</v>
          </cell>
          <cell r="AP22">
            <v>4.5526129699635251E-2</v>
          </cell>
          <cell r="AQ22">
            <v>0.60177957047660435</v>
          </cell>
          <cell r="AR22">
            <v>0.16497817201594175</v>
          </cell>
          <cell r="AS22">
            <v>3.9647608317697536E-2</v>
          </cell>
          <cell r="AT22">
            <v>0.12533056369824422</v>
          </cell>
          <cell r="AU22">
            <v>0.78380133810878416</v>
          </cell>
          <cell r="AV22">
            <v>6.6897890632800121E-3</v>
          </cell>
          <cell r="AW22">
            <v>1.1886505707971654E-2</v>
          </cell>
          <cell r="AX22">
            <v>9.3044379897859845E-3</v>
          </cell>
          <cell r="AY22">
            <v>74747708</v>
          </cell>
          <cell r="AZ22">
            <v>71030126</v>
          </cell>
          <cell r="BA22">
            <v>61812663</v>
          </cell>
          <cell r="BB22">
            <v>56171763</v>
          </cell>
          <cell r="BC22">
            <v>50563721</v>
          </cell>
          <cell r="BD22">
            <v>45011901</v>
          </cell>
          <cell r="BE22">
            <v>43500989</v>
          </cell>
          <cell r="BF22">
            <v>11141694</v>
          </cell>
          <cell r="BG22">
            <v>11113094</v>
          </cell>
          <cell r="BH22">
            <v>10620650</v>
          </cell>
          <cell r="BI22">
            <v>10620650</v>
          </cell>
          <cell r="BJ22">
            <v>7213495</v>
          </cell>
          <cell r="BK22">
            <v>6411938</v>
          </cell>
          <cell r="BL22">
            <v>5968296</v>
          </cell>
          <cell r="BN22">
            <v>1349944</v>
          </cell>
          <cell r="BO22">
            <v>3239590</v>
          </cell>
          <cell r="BQ22">
            <v>4589534</v>
          </cell>
          <cell r="BR22">
            <v>2849847</v>
          </cell>
          <cell r="BS22">
            <v>1329307</v>
          </cell>
          <cell r="BT22">
            <v>879653</v>
          </cell>
          <cell r="BU22">
            <v>2208960</v>
          </cell>
          <cell r="BV22">
            <v>1141416</v>
          </cell>
          <cell r="BW22">
            <v>46311747</v>
          </cell>
        </row>
        <row r="23">
          <cell r="B23" t="str">
            <v>Bank of Baroda</v>
          </cell>
          <cell r="C23">
            <v>64.198677000000004</v>
          </cell>
          <cell r="D23">
            <v>29.275879</v>
          </cell>
          <cell r="E23">
            <v>49.234707</v>
          </cell>
          <cell r="F23">
            <v>9.8614119999999996</v>
          </cell>
          <cell r="G23">
            <v>10.222265</v>
          </cell>
          <cell r="H23">
            <v>10.844344</v>
          </cell>
          <cell r="I23">
            <v>41.369261000000002</v>
          </cell>
          <cell r="J23">
            <v>1540.9829999999999</v>
          </cell>
          <cell r="L23">
            <v>1.935055456979199E-2</v>
          </cell>
          <cell r="M23">
            <v>1.9650573864422524E-2</v>
          </cell>
          <cell r="N23">
            <v>2.0088922922993333E-2</v>
          </cell>
          <cell r="O23">
            <v>1.9579658140780807E-2</v>
          </cell>
          <cell r="P23">
            <v>1.9613732706855409E-2</v>
          </cell>
          <cell r="Q23">
            <v>1.9835531066384929E-2</v>
          </cell>
          <cell r="R23">
            <v>1.9738572604877803E-2</v>
          </cell>
          <cell r="S23">
            <v>313413032</v>
          </cell>
          <cell r="T23">
            <v>195568503</v>
          </cell>
          <cell r="U23">
            <v>0</v>
          </cell>
          <cell r="V23">
            <v>228782134</v>
          </cell>
          <cell r="W23">
            <v>0</v>
          </cell>
          <cell r="X23">
            <v>40312345</v>
          </cell>
          <cell r="Y23">
            <v>51920201</v>
          </cell>
          <cell r="Z23">
            <v>263782134</v>
          </cell>
          <cell r="AA23">
            <v>13553634</v>
          </cell>
          <cell r="AB23">
            <v>20834301</v>
          </cell>
          <cell r="AC23">
            <v>20834.300999999999</v>
          </cell>
          <cell r="AD23">
            <v>4733253</v>
          </cell>
          <cell r="AF23">
            <v>1.8224774825179608E-2</v>
          </cell>
          <cell r="AG23">
            <v>1.4146348240116648E-2</v>
          </cell>
          <cell r="AH23">
            <v>1.9431661244660212E-2</v>
          </cell>
          <cell r="AJ23">
            <v>0.20337551107809781</v>
          </cell>
          <cell r="AK23">
            <v>3.4050317187267941E-2</v>
          </cell>
          <cell r="AL23">
            <v>0.2470980808673377</v>
          </cell>
          <cell r="AM23">
            <v>0.2383753483051099</v>
          </cell>
          <cell r="AN23">
            <v>6.0703733012145336E-2</v>
          </cell>
          <cell r="AO23">
            <v>0.21146716987006456</v>
          </cell>
          <cell r="AP23">
            <v>3.398078050689491E-2</v>
          </cell>
          <cell r="AQ23">
            <v>0.51858059391480571</v>
          </cell>
          <cell r="AR23">
            <v>0.15070776326153307</v>
          </cell>
          <cell r="AS23">
            <v>7.3613235637091864E-2</v>
          </cell>
          <cell r="AT23">
            <v>7.7094527624441203E-2</v>
          </cell>
          <cell r="AU23">
            <v>0.59461873105084184</v>
          </cell>
          <cell r="AV23">
            <v>1.1474821952427636E-2</v>
          </cell>
          <cell r="AW23">
            <v>3.1061830742908244E-4</v>
          </cell>
          <cell r="AX23">
            <v>6.6774716717224727E-3</v>
          </cell>
          <cell r="AY23">
            <v>64198677</v>
          </cell>
          <cell r="AZ23">
            <v>62518263</v>
          </cell>
          <cell r="BA23">
            <v>61944650</v>
          </cell>
          <cell r="BB23">
            <v>59182328</v>
          </cell>
          <cell r="BC23">
            <v>56105943</v>
          </cell>
          <cell r="BD23">
            <v>53949524</v>
          </cell>
          <cell r="BE23">
            <v>52021524</v>
          </cell>
          <cell r="BF23">
            <v>10844344</v>
          </cell>
          <cell r="BG23">
            <v>10371347</v>
          </cell>
          <cell r="BH23">
            <v>9867331</v>
          </cell>
          <cell r="BI23">
            <v>9867331</v>
          </cell>
          <cell r="BJ23">
            <v>9132583</v>
          </cell>
          <cell r="BK23">
            <v>8026209</v>
          </cell>
          <cell r="BL23">
            <v>7569115</v>
          </cell>
          <cell r="BN23">
            <v>121664</v>
          </cell>
          <cell r="BO23">
            <v>1882562</v>
          </cell>
          <cell r="BQ23">
            <v>2004226</v>
          </cell>
          <cell r="BR23">
            <v>423828</v>
          </cell>
          <cell r="BS23">
            <v>534040</v>
          </cell>
          <cell r="BT23">
            <v>495771</v>
          </cell>
          <cell r="BU23">
            <v>1029811</v>
          </cell>
          <cell r="BV23">
            <v>1078688</v>
          </cell>
          <cell r="BW23">
            <v>29275879</v>
          </cell>
        </row>
        <row r="24">
          <cell r="B24" t="str">
            <v>Imperial Bank</v>
          </cell>
          <cell r="C24">
            <v>61.576703999999999</v>
          </cell>
          <cell r="D24">
            <v>36.266564000000002</v>
          </cell>
          <cell r="E24">
            <v>50.212048000000003</v>
          </cell>
          <cell r="F24">
            <v>7.4067049999999997</v>
          </cell>
          <cell r="G24">
            <v>8.0985279999999999</v>
          </cell>
          <cell r="H24">
            <v>8.6296879999999998</v>
          </cell>
          <cell r="I24">
            <v>49.950321000000002</v>
          </cell>
          <cell r="J24">
            <v>1428.0650000000001</v>
          </cell>
          <cell r="L24">
            <v>1.7842636089776827E-2</v>
          </cell>
          <cell r="M24">
            <v>1.7654217730856531E-2</v>
          </cell>
          <cell r="N24">
            <v>1.7714648108993522E-2</v>
          </cell>
          <cell r="O24">
            <v>1.6158514378688784E-2</v>
          </cell>
          <cell r="P24">
            <v>1.5740940508944496E-2</v>
          </cell>
          <cell r="Q24">
            <v>1.608314494550828E-2</v>
          </cell>
          <cell r="R24">
            <v>1.4962079033867629E-2</v>
          </cell>
          <cell r="S24">
            <v>313413032</v>
          </cell>
          <cell r="T24">
            <v>195568503</v>
          </cell>
          <cell r="U24">
            <v>0</v>
          </cell>
          <cell r="V24">
            <v>228782134</v>
          </cell>
          <cell r="W24">
            <v>0</v>
          </cell>
          <cell r="X24">
            <v>40312345</v>
          </cell>
          <cell r="Y24">
            <v>51920201</v>
          </cell>
          <cell r="Z24">
            <v>263782134</v>
          </cell>
          <cell r="AA24">
            <v>13553634</v>
          </cell>
          <cell r="AB24">
            <v>20834301</v>
          </cell>
          <cell r="AC24">
            <v>20834.300999999999</v>
          </cell>
          <cell r="AD24">
            <v>4733253</v>
          </cell>
          <cell r="AF24">
            <v>1.7480446908224236E-2</v>
          </cell>
          <cell r="AG24">
            <v>1.7524305378379172E-2</v>
          </cell>
          <cell r="AH24">
            <v>1.981739237600456E-2</v>
          </cell>
          <cell r="AJ24">
            <v>0.23494312621637262</v>
          </cell>
          <cell r="AK24">
            <v>3.3216454071214915E-2</v>
          </cell>
          <cell r="AL24">
            <v>0.16213165076556765</v>
          </cell>
          <cell r="AM24">
            <v>0.14828142946268552</v>
          </cell>
          <cell r="AN24">
            <v>0.20837988610089536</v>
          </cell>
          <cell r="AO24">
            <v>0.46012141220406666</v>
          </cell>
          <cell r="AP24">
            <v>5.4312088324719551E-2</v>
          </cell>
          <cell r="AQ24">
            <v>0.39878415775413906</v>
          </cell>
          <cell r="AR24">
            <v>0.14922431642694481</v>
          </cell>
          <cell r="AS24">
            <v>4.1899540254636276E-2</v>
          </cell>
          <cell r="AT24">
            <v>0.10732477617230854</v>
          </cell>
          <cell r="AU24">
            <v>0.72226816958352302</v>
          </cell>
          <cell r="AV24">
            <v>1.613742062138341E-2</v>
          </cell>
          <cell r="AW24">
            <v>3.2690433539140934E-6</v>
          </cell>
          <cell r="AX24">
            <v>9.2283171092218709E-3</v>
          </cell>
          <cell r="AY24">
            <v>61576704</v>
          </cell>
          <cell r="AZ24">
            <v>58802792</v>
          </cell>
          <cell r="BA24">
            <v>56599361</v>
          </cell>
          <cell r="BB24">
            <v>52500840</v>
          </cell>
          <cell r="BC24">
            <v>48952545</v>
          </cell>
          <cell r="BD24">
            <v>49015083</v>
          </cell>
          <cell r="BE24">
            <v>43006228</v>
          </cell>
          <cell r="BF24">
            <v>8629688</v>
          </cell>
          <cell r="BG24">
            <v>8389665</v>
          </cell>
          <cell r="BH24">
            <v>7469238</v>
          </cell>
          <cell r="BI24">
            <v>7469238</v>
          </cell>
          <cell r="BJ24">
            <v>6911291</v>
          </cell>
          <cell r="BK24">
            <v>6020798</v>
          </cell>
          <cell r="BL24">
            <v>5718570</v>
          </cell>
          <cell r="BN24">
            <v>644574</v>
          </cell>
          <cell r="BO24">
            <v>2448690</v>
          </cell>
          <cell r="BQ24">
            <v>3093264</v>
          </cell>
          <cell r="BR24">
            <v>1423277</v>
          </cell>
          <cell r="BS24">
            <v>830602</v>
          </cell>
          <cell r="BT24">
            <v>1252234</v>
          </cell>
          <cell r="BU24">
            <v>2082836</v>
          </cell>
          <cell r="BV24">
            <v>999645</v>
          </cell>
          <cell r="BW24">
            <v>36266564</v>
          </cell>
        </row>
        <row r="25">
          <cell r="B25" t="str">
            <v>Housing Finance Company of Kenya</v>
          </cell>
          <cell r="C25">
            <v>66.538186999999994</v>
          </cell>
          <cell r="D25">
            <v>49.983573999999997</v>
          </cell>
          <cell r="E25">
            <v>38.813529000000003</v>
          </cell>
          <cell r="F25">
            <v>7.0859649999999998</v>
          </cell>
          <cell r="G25">
            <v>8.6992729999999998</v>
          </cell>
          <cell r="H25">
            <v>9.6623140000000003</v>
          </cell>
          <cell r="I25">
            <v>49.430847999999997</v>
          </cell>
          <cell r="J25">
            <v>649.71199999999999</v>
          </cell>
          <cell r="L25">
            <v>1.74599213396541E-2</v>
          </cell>
          <cell r="M25">
            <v>1.7307138921627711E-2</v>
          </cell>
          <cell r="N25">
            <v>1.5752277555412333E-2</v>
          </cell>
          <cell r="O25">
            <v>1.597529738593486E-2</v>
          </cell>
          <cell r="P25">
            <v>1.492652252379185E-2</v>
          </cell>
          <cell r="Q25">
            <v>1.5624891821292095E-2</v>
          </cell>
          <cell r="R25">
            <v>1.5325972147396342E-2</v>
          </cell>
          <cell r="S25">
            <v>313413032</v>
          </cell>
          <cell r="T25">
            <v>195568503</v>
          </cell>
          <cell r="U25">
            <v>0</v>
          </cell>
          <cell r="V25">
            <v>228782134</v>
          </cell>
          <cell r="W25">
            <v>0</v>
          </cell>
          <cell r="X25">
            <v>40312345</v>
          </cell>
          <cell r="Y25">
            <v>51920201</v>
          </cell>
          <cell r="Z25">
            <v>263782134</v>
          </cell>
          <cell r="AA25">
            <v>13553634</v>
          </cell>
          <cell r="AB25">
            <v>20834301</v>
          </cell>
          <cell r="AC25">
            <v>20834.300999999999</v>
          </cell>
          <cell r="AD25">
            <v>4733253</v>
          </cell>
          <cell r="AF25">
            <v>1.8888916906351402E-2</v>
          </cell>
          <cell r="AG25">
            <v>2.415247870404302E-2</v>
          </cell>
          <cell r="AH25">
            <v>1.5318692710769972E-2</v>
          </cell>
          <cell r="AJ25">
            <v>9.9218606203867826E-2</v>
          </cell>
          <cell r="AK25">
            <v>1.4947997807503676E-2</v>
          </cell>
          <cell r="AL25">
            <v>0.17598874694603661</v>
          </cell>
          <cell r="AM25">
            <v>0.1433510709749507</v>
          </cell>
          <cell r="AN25">
            <v>0.11991219721063641</v>
          </cell>
          <cell r="AO25">
            <v>0.51864467985772023</v>
          </cell>
          <cell r="AP25">
            <v>6.9024529654458835E-2</v>
          </cell>
          <cell r="AQ25">
            <v>0.20819317356964184</v>
          </cell>
          <cell r="AR25">
            <v>0.13767623715983446</v>
          </cell>
          <cell r="AS25">
            <v>6.4441523095397454E-2</v>
          </cell>
          <cell r="AT25">
            <v>7.3234714064437004E-2</v>
          </cell>
          <cell r="AU25">
            <v>1.2877874104155793</v>
          </cell>
          <cell r="AV25">
            <v>5.0031734251233611E-4</v>
          </cell>
          <cell r="AW25">
            <v>0</v>
          </cell>
          <cell r="AX25">
            <v>2.3158624996275515E-4</v>
          </cell>
          <cell r="AY25">
            <v>66538187</v>
          </cell>
          <cell r="AZ25">
            <v>62781072</v>
          </cell>
          <cell r="BA25">
            <v>60490833</v>
          </cell>
          <cell r="BB25">
            <v>56632118</v>
          </cell>
          <cell r="BC25">
            <v>49099911</v>
          </cell>
          <cell r="BD25">
            <v>50361123</v>
          </cell>
          <cell r="BE25">
            <v>46755111</v>
          </cell>
          <cell r="BF25">
            <v>9662314</v>
          </cell>
          <cell r="BG25">
            <v>9820564</v>
          </cell>
          <cell r="BH25">
            <v>6276033</v>
          </cell>
          <cell r="BI25">
            <v>6276033</v>
          </cell>
          <cell r="BJ25">
            <v>5886067</v>
          </cell>
          <cell r="BK25">
            <v>5912076</v>
          </cell>
          <cell r="BL25">
            <v>5681853</v>
          </cell>
          <cell r="BN25">
            <v>232442</v>
          </cell>
          <cell r="BO25">
            <v>1705993</v>
          </cell>
          <cell r="BQ25">
            <v>1938435</v>
          </cell>
          <cell r="BR25">
            <v>1005359</v>
          </cell>
          <cell r="BS25">
            <v>771541</v>
          </cell>
          <cell r="BT25">
            <v>2934349</v>
          </cell>
          <cell r="BU25">
            <v>3705890</v>
          </cell>
          <cell r="BV25">
            <v>483266</v>
          </cell>
          <cell r="BW25">
            <v>49983574</v>
          </cell>
        </row>
        <row r="26">
          <cell r="B26" t="str">
            <v>Prime Bank</v>
          </cell>
          <cell r="C26">
            <v>61.271771999999999</v>
          </cell>
          <cell r="D26">
            <v>39.282172000000003</v>
          </cell>
          <cell r="E26">
            <v>48.411898999999998</v>
          </cell>
          <cell r="F26">
            <v>6.7146379999999999</v>
          </cell>
          <cell r="G26">
            <v>6.7146379999999999</v>
          </cell>
          <cell r="H26">
            <v>8.2489779999999993</v>
          </cell>
          <cell r="I26">
            <v>45.776297</v>
          </cell>
          <cell r="J26">
            <v>1218.8620000000001</v>
          </cell>
          <cell r="L26">
            <v>1.7338287015198711E-2</v>
          </cell>
          <cell r="M26">
            <v>1.7683314743432797E-2</v>
          </cell>
          <cell r="N26">
            <v>1.7395228571298531E-2</v>
          </cell>
          <cell r="O26">
            <v>1.7177551665809414E-2</v>
          </cell>
          <cell r="P26">
            <v>1.7307839728550368E-2</v>
          </cell>
          <cell r="Q26">
            <v>1.7299928183852065E-2</v>
          </cell>
          <cell r="R26">
            <v>1.7033047174600309E-2</v>
          </cell>
          <cell r="S26">
            <v>313413032</v>
          </cell>
          <cell r="T26">
            <v>195568503</v>
          </cell>
          <cell r="U26">
            <v>0</v>
          </cell>
          <cell r="V26">
            <v>228782134</v>
          </cell>
          <cell r="W26">
            <v>0</v>
          </cell>
          <cell r="X26">
            <v>40312345</v>
          </cell>
          <cell r="Y26">
            <v>51920201</v>
          </cell>
          <cell r="Z26">
            <v>263782134</v>
          </cell>
          <cell r="AA26">
            <v>13553634</v>
          </cell>
          <cell r="AB26">
            <v>20834301</v>
          </cell>
          <cell r="AC26">
            <v>20834.300999999999</v>
          </cell>
          <cell r="AD26">
            <v>4733253</v>
          </cell>
          <cell r="AF26">
            <v>1.7393882553681669E-2</v>
          </cell>
          <cell r="AG26">
            <v>1.8981472246833633E-2</v>
          </cell>
          <cell r="AH26">
            <v>1.910692027838623E-2</v>
          </cell>
          <cell r="AJ26">
            <v>0.2236034286462589</v>
          </cell>
          <cell r="AK26">
            <v>3.0795448263514737E-2</v>
          </cell>
          <cell r="AL26">
            <v>0.14668373022833192</v>
          </cell>
          <cell r="AM26">
            <v>0.14668373022833192</v>
          </cell>
          <cell r="AN26">
            <v>0.25974446038393606</v>
          </cell>
          <cell r="AO26">
            <v>0.38773889955806473</v>
          </cell>
          <cell r="AP26">
            <v>1.3801150023029281E-2</v>
          </cell>
          <cell r="AQ26">
            <v>0.48031928633537435</v>
          </cell>
          <cell r="AR26">
            <v>0.12318530996674119</v>
          </cell>
          <cell r="AS26">
            <v>6.4392519337096207E-2</v>
          </cell>
          <cell r="AT26">
            <v>5.8792790629644986E-2</v>
          </cell>
          <cell r="AU26">
            <v>0.81141563977897257</v>
          </cell>
          <cell r="AV26">
            <v>1.4036769694944058E-2</v>
          </cell>
          <cell r="AW26">
            <v>3.2280462265768348E-2</v>
          </cell>
          <cell r="AX26">
            <v>2.4795169271675972E-2</v>
          </cell>
          <cell r="AY26">
            <v>61271772</v>
          </cell>
          <cell r="AZ26">
            <v>58715051</v>
          </cell>
          <cell r="BA26">
            <v>54917674</v>
          </cell>
          <cell r="BB26">
            <v>55249673</v>
          </cell>
          <cell r="BC26">
            <v>53395624</v>
          </cell>
          <cell r="BD26">
            <v>51258965</v>
          </cell>
          <cell r="BE26">
            <v>49460889</v>
          </cell>
          <cell r="BF26">
            <v>8248978</v>
          </cell>
          <cell r="BG26">
            <v>8276028</v>
          </cell>
          <cell r="BH26">
            <v>7735022</v>
          </cell>
          <cell r="BI26">
            <v>7735022</v>
          </cell>
          <cell r="BJ26">
            <v>7246225</v>
          </cell>
          <cell r="BK26">
            <v>6301136</v>
          </cell>
          <cell r="BL26">
            <v>5815849</v>
          </cell>
          <cell r="BN26">
            <v>538843</v>
          </cell>
          <cell r="BO26">
            <v>1535669</v>
          </cell>
          <cell r="BQ26">
            <v>2074512</v>
          </cell>
          <cell r="BR26">
            <v>804369</v>
          </cell>
          <cell r="BS26">
            <v>264044</v>
          </cell>
          <cell r="BT26">
            <v>285682</v>
          </cell>
          <cell r="BU26">
            <v>549726</v>
          </cell>
          <cell r="BV26">
            <v>923762</v>
          </cell>
          <cell r="BW26">
            <v>39282172</v>
          </cell>
        </row>
        <row r="27">
          <cell r="B27" t="str">
            <v>Bank Of Africa Kenya Ltd</v>
          </cell>
          <cell r="C27">
            <v>63.122599000000001</v>
          </cell>
          <cell r="D27">
            <v>38.638939000000001</v>
          </cell>
          <cell r="E27">
            <v>41.306817000000002</v>
          </cell>
          <cell r="F27">
            <v>7.1904370000000002</v>
          </cell>
          <cell r="G27">
            <v>9.4232460000000007</v>
          </cell>
          <cell r="H27">
            <v>9.1356640000000002</v>
          </cell>
          <cell r="I27">
            <v>52.195968999999998</v>
          </cell>
          <cell r="J27">
            <v>60.643000000000001</v>
          </cell>
          <cell r="L27">
            <v>1.7134565438745517E-2</v>
          </cell>
          <cell r="M27">
            <v>1.7390017992833656E-2</v>
          </cell>
          <cell r="N27">
            <v>1.7798810383758638E-2</v>
          </cell>
          <cell r="O27">
            <v>1.7486344949999816E-2</v>
          </cell>
          <cell r="P27">
            <v>1.8120979532097455E-2</v>
          </cell>
          <cell r="Q27">
            <v>1.6562657310553237E-2</v>
          </cell>
          <cell r="R27">
            <v>1.7279420011048791E-2</v>
          </cell>
          <cell r="S27">
            <v>313413032</v>
          </cell>
          <cell r="T27">
            <v>195568503</v>
          </cell>
          <cell r="U27">
            <v>0</v>
          </cell>
          <cell r="V27">
            <v>228782134</v>
          </cell>
          <cell r="W27">
            <v>0</v>
          </cell>
          <cell r="X27">
            <v>40312345</v>
          </cell>
          <cell r="Y27">
            <v>51920201</v>
          </cell>
          <cell r="Z27">
            <v>263782134</v>
          </cell>
          <cell r="AA27">
            <v>13553634</v>
          </cell>
          <cell r="AB27">
            <v>20834301</v>
          </cell>
          <cell r="AC27">
            <v>20834.300999999999</v>
          </cell>
          <cell r="AD27">
            <v>4733253</v>
          </cell>
          <cell r="AF27">
            <v>1.7919296890730435E-2</v>
          </cell>
          <cell r="AG27">
            <v>1.8670656711029052E-2</v>
          </cell>
          <cell r="AH27">
            <v>1.6302728785187483E-2</v>
          </cell>
          <cell r="AJ27">
            <v>1.2842942410841213E-2</v>
          </cell>
          <cell r="AK27">
            <v>1.74343867505753E-3</v>
          </cell>
          <cell r="AL27">
            <v>0.18053589540602266</v>
          </cell>
          <cell r="AM27">
            <v>0.13775847326447757</v>
          </cell>
          <cell r="AN27">
            <v>0.36815401120890889</v>
          </cell>
          <cell r="AO27">
            <v>0.79532915632370593</v>
          </cell>
          <cell r="AP27">
            <v>5.8406728775188432E-2</v>
          </cell>
          <cell r="AQ27">
            <v>0.30321796791586647</v>
          </cell>
          <cell r="AR27">
            <v>0.12276313265533216</v>
          </cell>
          <cell r="AS27">
            <v>7.3560821428783646E-2</v>
          </cell>
          <cell r="AT27">
            <v>4.9202311226548515E-2</v>
          </cell>
          <cell r="AU27">
            <v>0.93541313047674424</v>
          </cell>
          <cell r="AV27">
            <v>3.1622702515216101E-2</v>
          </cell>
          <cell r="AW27">
            <v>1.7398322239988755E-4</v>
          </cell>
          <cell r="AX27">
            <v>1.8829135761337698E-2</v>
          </cell>
          <cell r="AY27">
            <v>63122599</v>
          </cell>
          <cell r="AZ27">
            <v>63211641</v>
          </cell>
          <cell r="BA27">
            <v>62211641</v>
          </cell>
          <cell r="BB27">
            <v>58432443</v>
          </cell>
          <cell r="BC27">
            <v>57647846</v>
          </cell>
          <cell r="BD27">
            <v>51954246</v>
          </cell>
          <cell r="BE27">
            <v>52683299</v>
          </cell>
          <cell r="BF27">
            <v>9135664</v>
          </cell>
          <cell r="BG27">
            <v>8014300</v>
          </cell>
          <cell r="BH27">
            <v>7913209</v>
          </cell>
          <cell r="BI27">
            <v>7913209</v>
          </cell>
          <cell r="BJ27">
            <v>8134565</v>
          </cell>
          <cell r="BK27">
            <v>6710063</v>
          </cell>
          <cell r="BL27">
            <v>6539160</v>
          </cell>
          <cell r="BN27">
            <v>607037</v>
          </cell>
          <cell r="BO27">
            <v>1041830</v>
          </cell>
          <cell r="BQ27">
            <v>1648867</v>
          </cell>
          <cell r="BR27">
            <v>1311392</v>
          </cell>
          <cell r="BS27">
            <v>726741</v>
          </cell>
          <cell r="BT27">
            <v>1670020</v>
          </cell>
          <cell r="BU27">
            <v>2396761</v>
          </cell>
          <cell r="BV27">
            <v>55064</v>
          </cell>
          <cell r="BW27">
            <v>38638939</v>
          </cell>
        </row>
        <row r="28">
          <cell r="B28" t="str">
            <v>EcoBank</v>
          </cell>
          <cell r="C28">
            <v>48.824375000000003</v>
          </cell>
          <cell r="D28">
            <v>28.307949000000001</v>
          </cell>
          <cell r="E28">
            <v>32.450426999999998</v>
          </cell>
          <cell r="F28">
            <v>9.0378109999999996</v>
          </cell>
          <cell r="G28">
            <v>10.621010999999999</v>
          </cell>
          <cell r="H28">
            <v>7.595021</v>
          </cell>
          <cell r="I28">
            <v>44.388584999999999</v>
          </cell>
          <cell r="J28">
            <v>40.262999999999998</v>
          </cell>
          <cell r="L28">
            <v>1.3650597141543732E-2</v>
          </cell>
          <cell r="M28">
            <v>1.3486590778816261E-2</v>
          </cell>
          <cell r="N28">
            <v>1.4700685553685956E-2</v>
          </cell>
          <cell r="O28">
            <v>1.4176475454359006E-2</v>
          </cell>
          <cell r="P28">
            <v>1.3549300995831568E-2</v>
          </cell>
          <cell r="Q28">
            <v>1.3773775020693496E-2</v>
          </cell>
          <cell r="R28">
            <v>1.4514384060259863E-2</v>
          </cell>
          <cell r="S28">
            <v>313413032</v>
          </cell>
          <cell r="T28">
            <v>195568503</v>
          </cell>
          <cell r="U28">
            <v>0</v>
          </cell>
          <cell r="V28">
            <v>228782134</v>
          </cell>
          <cell r="W28">
            <v>0</v>
          </cell>
          <cell r="X28">
            <v>40312345</v>
          </cell>
          <cell r="Y28">
            <v>51920201</v>
          </cell>
          <cell r="Z28">
            <v>263782134</v>
          </cell>
          <cell r="AA28">
            <v>13553634</v>
          </cell>
          <cell r="AB28">
            <v>20834301</v>
          </cell>
          <cell r="AC28">
            <v>20834.300999999999</v>
          </cell>
          <cell r="AD28">
            <v>4733253</v>
          </cell>
          <cell r="AF28">
            <v>1.3860304946083681E-2</v>
          </cell>
          <cell r="AG28">
            <v>1.3678636413187178E-2</v>
          </cell>
          <cell r="AH28">
            <v>1.2807341469678601E-2</v>
          </cell>
          <cell r="AJ28">
            <v>1.050180530344689E-2</v>
          </cell>
          <cell r="AK28">
            <v>1.7179835107206172E-3</v>
          </cell>
          <cell r="AL28">
            <v>0.23927347537660865</v>
          </cell>
          <cell r="AM28">
            <v>0.20360664797041853</v>
          </cell>
          <cell r="AN28">
            <v>0.47024762800317083</v>
          </cell>
          <cell r="AO28">
            <v>0.95526072199938294</v>
          </cell>
          <cell r="AP28">
            <v>7.2102012320926237E-2</v>
          </cell>
          <cell r="AQ28">
            <v>0.32520025822172516</v>
          </cell>
          <cell r="AR28">
            <v>0.10287715092263944</v>
          </cell>
          <cell r="AS28">
            <v>5.0906387187515945E-2</v>
          </cell>
          <cell r="AT28">
            <v>5.1970763735123493E-2</v>
          </cell>
          <cell r="AU28">
            <v>0.87234442246322375</v>
          </cell>
          <cell r="AV28">
            <v>2.0507434222086052E-2</v>
          </cell>
          <cell r="AW28">
            <v>2.8858484139907215E-2</v>
          </cell>
          <cell r="AX28">
            <v>2.3927218153606388E-2</v>
          </cell>
          <cell r="AY28">
            <v>48824375</v>
          </cell>
          <cell r="AZ28">
            <v>44920413</v>
          </cell>
          <cell r="BA28">
            <v>45934458</v>
          </cell>
          <cell r="BB28">
            <v>42241117</v>
          </cell>
          <cell r="BC28">
            <v>36647025</v>
          </cell>
          <cell r="BD28">
            <v>36143426</v>
          </cell>
          <cell r="BE28">
            <v>36907136</v>
          </cell>
          <cell r="BF28">
            <v>7595021</v>
          </cell>
          <cell r="BG28">
            <v>7740628</v>
          </cell>
          <cell r="BH28">
            <v>7827942</v>
          </cell>
          <cell r="BI28">
            <v>7827942</v>
          </cell>
          <cell r="BJ28">
            <v>3657839</v>
          </cell>
          <cell r="BK28">
            <v>3764734</v>
          </cell>
          <cell r="BL28">
            <v>3390412</v>
          </cell>
          <cell r="BN28">
            <v>672116</v>
          </cell>
          <cell r="BO28">
            <v>757165</v>
          </cell>
          <cell r="BQ28">
            <v>1429281</v>
          </cell>
          <cell r="BR28">
            <v>1365336</v>
          </cell>
          <cell r="BS28">
            <v>715330</v>
          </cell>
          <cell r="BT28">
            <v>1484330</v>
          </cell>
          <cell r="BU28">
            <v>2199660</v>
          </cell>
          <cell r="BV28">
            <v>40263</v>
          </cell>
          <cell r="BW28">
            <v>28307949</v>
          </cell>
        </row>
        <row r="29">
          <cell r="B29" t="str">
            <v>Bank of India</v>
          </cell>
          <cell r="C29">
            <v>36.899261000000003</v>
          </cell>
          <cell r="D29">
            <v>13.36223</v>
          </cell>
          <cell r="E29">
            <v>26.395882</v>
          </cell>
          <cell r="F29">
            <v>6.143332</v>
          </cell>
          <cell r="G29">
            <v>6.2893319999999999</v>
          </cell>
          <cell r="H29">
            <v>6.5801150000000002</v>
          </cell>
          <cell r="I29">
            <v>16.363591</v>
          </cell>
          <cell r="J29">
            <v>670.31399999999996</v>
          </cell>
          <cell r="L29">
            <v>1.1089383061945242E-2</v>
          </cell>
          <cell r="M29">
            <v>1.1414231493781957E-2</v>
          </cell>
          <cell r="N29">
            <v>1.1204588493967032E-2</v>
          </cell>
          <cell r="O29">
            <v>1.1506779612066271E-2</v>
          </cell>
          <cell r="P29">
            <v>1.1959499437245474E-2</v>
          </cell>
          <cell r="Q29">
            <v>1.1991009587672428E-2</v>
          </cell>
          <cell r="R29">
            <v>1.1753065305750014E-2</v>
          </cell>
          <cell r="S29">
            <v>313413032</v>
          </cell>
          <cell r="T29">
            <v>195568503</v>
          </cell>
          <cell r="U29">
            <v>0</v>
          </cell>
          <cell r="V29">
            <v>228782134</v>
          </cell>
          <cell r="W29">
            <v>0</v>
          </cell>
          <cell r="X29">
            <v>40312345</v>
          </cell>
          <cell r="Y29">
            <v>51920201</v>
          </cell>
          <cell r="Z29">
            <v>263782134</v>
          </cell>
          <cell r="AA29">
            <v>13553634</v>
          </cell>
          <cell r="AB29">
            <v>20834301</v>
          </cell>
          <cell r="AC29">
            <v>20834.300999999999</v>
          </cell>
          <cell r="AD29">
            <v>4733253</v>
          </cell>
          <cell r="AF29">
            <v>1.0474993479079511E-2</v>
          </cell>
          <cell r="AG29">
            <v>6.4567406787182681E-3</v>
          </cell>
          <cell r="AH29">
            <v>1.041776966963618E-2</v>
          </cell>
          <cell r="AJ29">
            <v>0.15686533811335621</v>
          </cell>
          <cell r="AK29">
            <v>2.7479203793504207E-2</v>
          </cell>
          <cell r="AL29">
            <v>0.38434913216787198</v>
          </cell>
          <cell r="AM29">
            <v>0.37542688521119844</v>
          </cell>
          <cell r="AN29">
            <v>0.10488805195347391</v>
          </cell>
          <cell r="AO29">
            <v>0.26075067100710941</v>
          </cell>
          <cell r="AP29">
            <v>5.1341698143157555E-3</v>
          </cell>
          <cell r="AQ29">
            <v>0.91879114823515762</v>
          </cell>
          <cell r="AR29">
            <v>0.11167013496973754</v>
          </cell>
          <cell r="AS29">
            <v>7.0577478756405049E-2</v>
          </cell>
          <cell r="AT29">
            <v>4.1092656213332496E-2</v>
          </cell>
          <cell r="AU29">
            <v>0.50622403903760438</v>
          </cell>
          <cell r="AV29">
            <v>3.8750836590787973E-3</v>
          </cell>
          <cell r="AW29">
            <v>0</v>
          </cell>
          <cell r="AX29">
            <v>2.6745415837456255E-3</v>
          </cell>
          <cell r="AY29">
            <v>36899261</v>
          </cell>
          <cell r="AZ29">
            <v>36656582</v>
          </cell>
          <cell r="BA29">
            <v>34370422</v>
          </cell>
          <cell r="BB29">
            <v>33998194</v>
          </cell>
          <cell r="BC29">
            <v>34265232</v>
          </cell>
          <cell r="BD29">
            <v>32447854</v>
          </cell>
          <cell r="BE29">
            <v>30721440</v>
          </cell>
          <cell r="BF29">
            <v>6580115</v>
          </cell>
          <cell r="BG29">
            <v>6305179</v>
          </cell>
          <cell r="BH29">
            <v>6074801</v>
          </cell>
          <cell r="BI29">
            <v>6074801</v>
          </cell>
          <cell r="BJ29">
            <v>5733008</v>
          </cell>
          <cell r="BK29">
            <v>5254372</v>
          </cell>
          <cell r="BL29">
            <v>5086879</v>
          </cell>
          <cell r="BN29">
            <v>95469</v>
          </cell>
          <cell r="BO29">
            <v>814730</v>
          </cell>
          <cell r="BQ29">
            <v>910199</v>
          </cell>
          <cell r="BR29">
            <v>237335</v>
          </cell>
          <cell r="BS29">
            <v>63358</v>
          </cell>
          <cell r="BT29">
            <v>5600</v>
          </cell>
          <cell r="BU29">
            <v>68958</v>
          </cell>
          <cell r="BV29">
            <v>505314</v>
          </cell>
          <cell r="BW29">
            <v>13362230</v>
          </cell>
        </row>
        <row r="30">
          <cell r="B30" t="str">
            <v>GT Bank</v>
          </cell>
          <cell r="C30">
            <v>30.169915</v>
          </cell>
          <cell r="D30">
            <v>11.207219</v>
          </cell>
          <cell r="E30">
            <v>16.581417999999999</v>
          </cell>
          <cell r="F30">
            <v>4.7771119999999998</v>
          </cell>
          <cell r="G30">
            <v>4.9516229999999997</v>
          </cell>
          <cell r="H30">
            <v>7.6700970000000002</v>
          </cell>
          <cell r="I30">
            <v>17.280280000000001</v>
          </cell>
          <cell r="J30">
            <v>313.20999999999998</v>
          </cell>
          <cell r="L30">
            <v>9.8447529175647273E-3</v>
          </cell>
          <cell r="M30">
            <v>1.0107948540167158E-2</v>
          </cell>
          <cell r="N30">
            <v>1.0778106109904245E-2</v>
          </cell>
          <cell r="O30">
            <v>8.8082658354365038E-3</v>
          </cell>
          <cell r="P30">
            <v>9.2180809085022301E-3</v>
          </cell>
          <cell r="Q30">
            <v>9.1783622891588156E-3</v>
          </cell>
          <cell r="R30">
            <v>9.8101959543893304E-3</v>
          </cell>
          <cell r="S30">
            <v>313413032</v>
          </cell>
          <cell r="T30">
            <v>195568503</v>
          </cell>
          <cell r="U30">
            <v>0</v>
          </cell>
          <cell r="V30">
            <v>228782134</v>
          </cell>
          <cell r="W30">
            <v>0</v>
          </cell>
          <cell r="X30">
            <v>40312345</v>
          </cell>
          <cell r="Y30">
            <v>51920201</v>
          </cell>
          <cell r="Z30">
            <v>263782134</v>
          </cell>
          <cell r="AA30">
            <v>13553634</v>
          </cell>
          <cell r="AB30">
            <v>20834301</v>
          </cell>
          <cell r="AC30">
            <v>20834.300999999999</v>
          </cell>
          <cell r="AD30">
            <v>4733253</v>
          </cell>
          <cell r="AF30">
            <v>8.5646610345226984E-3</v>
          </cell>
          <cell r="AG30">
            <v>5.4154214388320117E-3</v>
          </cell>
          <cell r="AH30">
            <v>6.544255407716984E-3</v>
          </cell>
          <cell r="AJ30">
            <v>5.8707007657520183E-2</v>
          </cell>
          <cell r="AK30">
            <v>1.4251548869611641E-2</v>
          </cell>
          <cell r="AL30">
            <v>0.28654761381181321</v>
          </cell>
          <cell r="AM30">
            <v>0.27644876124692419</v>
          </cell>
          <cell r="AN30">
            <v>0.22928611667152818</v>
          </cell>
          <cell r="AO30">
            <v>0.70293382200678234</v>
          </cell>
          <cell r="AP30">
            <v>3.3076556201251425E-2</v>
          </cell>
          <cell r="AQ30">
            <v>0.55182757442413077</v>
          </cell>
          <cell r="AR30">
            <v>0.14249693431666269</v>
          </cell>
          <cell r="AS30">
            <v>6.3306615316925816E-2</v>
          </cell>
          <cell r="AT30">
            <v>7.9190318999736872E-2</v>
          </cell>
          <cell r="AU30">
            <v>0.67589026463237345</v>
          </cell>
          <cell r="AV30">
            <v>3.7202955135511363E-3</v>
          </cell>
          <cell r="AW30">
            <v>2.3528286186424423E-2</v>
          </cell>
          <cell r="AX30">
            <v>1.5649493135196379E-2</v>
          </cell>
          <cell r="AY30">
            <v>30169915</v>
          </cell>
          <cell r="AZ30">
            <v>31366414</v>
          </cell>
          <cell r="BA30">
            <v>32991926</v>
          </cell>
          <cell r="BB30">
            <v>28103602</v>
          </cell>
          <cell r="BC30">
            <v>27757959</v>
          </cell>
          <cell r="BD30">
            <v>23977044</v>
          </cell>
          <cell r="BE30">
            <v>25638050</v>
          </cell>
          <cell r="BF30">
            <v>7670097</v>
          </cell>
          <cell r="BG30">
            <v>7268290</v>
          </cell>
          <cell r="BH30">
            <v>7165033</v>
          </cell>
          <cell r="BI30">
            <v>6738561</v>
          </cell>
          <cell r="BJ30">
            <v>6326694</v>
          </cell>
          <cell r="BK30">
            <v>6219009</v>
          </cell>
          <cell r="BL30">
            <v>6090652</v>
          </cell>
          <cell r="BN30">
            <v>205948</v>
          </cell>
          <cell r="BO30">
            <v>766361</v>
          </cell>
          <cell r="BQ30">
            <v>898214</v>
          </cell>
          <cell r="BR30">
            <v>631385</v>
          </cell>
          <cell r="BS30">
            <v>211558</v>
          </cell>
          <cell r="BT30">
            <v>171819</v>
          </cell>
          <cell r="BU30">
            <v>383377</v>
          </cell>
          <cell r="BV30">
            <v>219247</v>
          </cell>
          <cell r="BW30">
            <v>11207219</v>
          </cell>
        </row>
        <row r="31">
          <cell r="B31" t="str">
            <v>Total - Medium Tier banks</v>
          </cell>
          <cell r="C31">
            <v>1504.4860920000001</v>
          </cell>
          <cell r="D31">
            <v>858.11686200000008</v>
          </cell>
          <cell r="E31">
            <v>1077.9146989999999</v>
          </cell>
          <cell r="F31">
            <v>186.62172499999997</v>
          </cell>
          <cell r="G31">
            <v>225.49208700000003</v>
          </cell>
          <cell r="H31">
            <v>219.73734899999999</v>
          </cell>
          <cell r="I31">
            <v>1167.213913</v>
          </cell>
          <cell r="J31">
            <v>28110.455999999995</v>
          </cell>
          <cell r="L31">
            <v>0.4219284159704545</v>
          </cell>
          <cell r="M31">
            <v>0.41335784368805384</v>
          </cell>
          <cell r="N31">
            <v>0.41896257915197566</v>
          </cell>
          <cell r="O31">
            <v>0.39367549592871992</v>
          </cell>
          <cell r="P31">
            <v>0.38504691445551376</v>
          </cell>
          <cell r="Q31">
            <v>0.37993436657254986</v>
          </cell>
          <cell r="R31">
            <v>0.37748375096603354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>
            <v>0</v>
          </cell>
          <cell r="AF31">
            <v>0.42709478661553185</v>
          </cell>
          <cell r="AG31">
            <v>0.41464920525761567</v>
          </cell>
          <cell r="AH31">
            <v>0.42542496051835704</v>
          </cell>
          <cell r="AJ31">
            <v>0.179945684484667</v>
          </cell>
          <cell r="AK31">
            <v>2.667635029434013E-2</v>
          </cell>
          <cell r="AL31">
            <v>0.19318831320339139</v>
          </cell>
          <cell r="AM31">
            <v>0.15988648089392674</v>
          </cell>
          <cell r="AN31">
            <v>0.29391888059612975</v>
          </cell>
          <cell r="AO31">
            <v>0.45537197946372793</v>
          </cell>
          <cell r="AP31">
            <v>4.2603555634028067E-2</v>
          </cell>
          <cell r="AQ31">
            <v>0.40710970802532626</v>
          </cell>
          <cell r="AR31">
            <v>0.13524403191721268</v>
          </cell>
          <cell r="AS31">
            <v>5.6785168796544501E-2</v>
          </cell>
          <cell r="AT31">
            <v>7.8458863120668187E-2</v>
          </cell>
          <cell r="AU31">
            <v>0.79608976739633475</v>
          </cell>
          <cell r="AV31">
            <v>0.42079184913699175</v>
          </cell>
          <cell r="AW31">
            <v>0.51162762866229006</v>
          </cell>
          <cell r="AX31">
            <v>0.47814826690296347</v>
          </cell>
          <cell r="AY31">
            <v>1504486092</v>
          </cell>
          <cell r="AZ31">
            <v>1407593377</v>
          </cell>
          <cell r="BA31">
            <v>1372020231</v>
          </cell>
          <cell r="BB31">
            <v>1265827885</v>
          </cell>
          <cell r="BC31">
            <v>1169429477</v>
          </cell>
          <cell r="BD31">
            <v>1096703273</v>
          </cell>
          <cell r="BE31">
            <v>1083250178</v>
          </cell>
          <cell r="BF31">
            <v>219737349</v>
          </cell>
          <cell r="BG31">
            <v>211968764</v>
          </cell>
          <cell r="BH31">
            <v>201200692</v>
          </cell>
          <cell r="BI31">
            <v>200774220</v>
          </cell>
          <cell r="BJ31">
            <v>181340657</v>
          </cell>
          <cell r="BK31">
            <v>164025235</v>
          </cell>
          <cell r="BL31">
            <v>151542461</v>
          </cell>
          <cell r="BM31">
            <v>0</v>
          </cell>
          <cell r="BN31">
            <v>17023311</v>
          </cell>
          <cell r="BO31">
            <v>40969183</v>
          </cell>
          <cell r="BP31">
            <v>0</v>
          </cell>
          <cell r="BQ31">
            <v>57918399</v>
          </cell>
          <cell r="BR31">
            <v>26374416</v>
          </cell>
          <cell r="BS31">
            <v>15545759</v>
          </cell>
          <cell r="BT31">
            <v>22639916</v>
          </cell>
          <cell r="BU31">
            <v>38185675</v>
          </cell>
          <cell r="BV31">
            <v>19420913</v>
          </cell>
          <cell r="BW31">
            <v>858116862</v>
          </cell>
        </row>
        <row r="32">
          <cell r="AQ32" t="str">
            <v/>
          </cell>
        </row>
        <row r="33">
          <cell r="B33" t="str">
            <v>TIER 3 - Small banks WMSI  &lt; 1%</v>
          </cell>
          <cell r="AQ33" t="str">
            <v/>
          </cell>
        </row>
        <row r="34">
          <cell r="B34" t="str">
            <v>Gulf African Bank</v>
          </cell>
          <cell r="C34">
            <v>21.903334999999998</v>
          </cell>
          <cell r="D34">
            <v>13.224186</v>
          </cell>
          <cell r="E34">
            <v>17.804074</v>
          </cell>
          <cell r="F34">
            <v>3.2508159999999999</v>
          </cell>
          <cell r="G34">
            <v>3.3491740000000001</v>
          </cell>
          <cell r="H34">
            <v>3.5516679999999998</v>
          </cell>
          <cell r="I34">
            <v>22.904197</v>
          </cell>
          <cell r="J34">
            <v>623.05399999999997</v>
          </cell>
          <cell r="L34">
            <v>6.6414845665934011E-3</v>
          </cell>
          <cell r="M34">
            <v>6.4972161789634136E-3</v>
          </cell>
          <cell r="N34">
            <v>6.4454535582140985E-3</v>
          </cell>
          <cell r="O34">
            <v>6.4405605012668281E-3</v>
          </cell>
          <cell r="P34">
            <v>6.3060468550378834E-3</v>
          </cell>
          <cell r="Q34">
            <v>6.4461685136653919E-3</v>
          </cell>
          <cell r="R34">
            <v>6.3554162267492557E-3</v>
          </cell>
          <cell r="S34">
            <v>313413032</v>
          </cell>
          <cell r="T34">
            <v>195568503</v>
          </cell>
          <cell r="U34">
            <v>0</v>
          </cell>
          <cell r="V34">
            <v>228782134</v>
          </cell>
          <cell r="W34">
            <v>0</v>
          </cell>
          <cell r="X34">
            <v>40312345</v>
          </cell>
          <cell r="Y34">
            <v>51920201</v>
          </cell>
          <cell r="Z34">
            <v>263782134</v>
          </cell>
          <cell r="AA34">
            <v>13553634</v>
          </cell>
          <cell r="AB34">
            <v>20834301</v>
          </cell>
          <cell r="AC34">
            <v>20834.300999999999</v>
          </cell>
          <cell r="AD34">
            <v>4733253</v>
          </cell>
          <cell r="AF34">
            <v>6.2179372994785442E-3</v>
          </cell>
          <cell r="AG34">
            <v>6.3900366697128112E-3</v>
          </cell>
          <cell r="AH34">
            <v>7.0268060037985509E-3</v>
          </cell>
          <cell r="AJ34">
            <v>0.23632513065106045</v>
          </cell>
          <cell r="AK34">
            <v>3.7919571903075204E-2</v>
          </cell>
          <cell r="AL34">
            <v>0.1462253402727893</v>
          </cell>
          <cell r="AM34">
            <v>0.14193101814484044</v>
          </cell>
          <cell r="AN34">
            <v>0.34981154769149508</v>
          </cell>
          <cell r="AO34">
            <v>0.51416047582413793</v>
          </cell>
          <cell r="AP34">
            <v>5.5510679135693013E-2</v>
          </cell>
          <cell r="AQ34">
            <v>0.25089420350270447</v>
          </cell>
          <cell r="AR34">
            <v>0.13848651686227906</v>
          </cell>
          <cell r="AS34">
            <v>2.2528729890982851E-2</v>
          </cell>
          <cell r="AT34">
            <v>0.1159577869712962</v>
          </cell>
          <cell r="AU34">
            <v>0.74276179710329215</v>
          </cell>
          <cell r="AV34">
            <v>5.7344806237305444E-2</v>
          </cell>
          <cell r="AW34">
            <v>0</v>
          </cell>
          <cell r="AX34">
            <v>2.6763129172056935E-2</v>
          </cell>
          <cell r="AY34">
            <v>21903335</v>
          </cell>
          <cell r="AZ34">
            <v>20817084</v>
          </cell>
          <cell r="BA34">
            <v>19753647</v>
          </cell>
          <cell r="BB34">
            <v>19148625</v>
          </cell>
          <cell r="BC34">
            <v>17319720</v>
          </cell>
          <cell r="BD34">
            <v>16958464</v>
          </cell>
          <cell r="BE34">
            <v>16053971</v>
          </cell>
          <cell r="BF34">
            <v>3551668</v>
          </cell>
          <cell r="BG34">
            <v>3303041</v>
          </cell>
          <cell r="BH34">
            <v>3146683</v>
          </cell>
          <cell r="BI34">
            <v>3146683</v>
          </cell>
          <cell r="BJ34">
            <v>3015261</v>
          </cell>
          <cell r="BK34">
            <v>2771877</v>
          </cell>
          <cell r="BL34">
            <v>2685926</v>
          </cell>
          <cell r="BN34">
            <v>487447</v>
          </cell>
          <cell r="BO34">
            <v>906009</v>
          </cell>
          <cell r="BQ34">
            <v>1393456</v>
          </cell>
          <cell r="BR34">
            <v>716460</v>
          </cell>
          <cell r="BS34">
            <v>195002</v>
          </cell>
          <cell r="BT34">
            <v>582226</v>
          </cell>
          <cell r="BU34">
            <v>777228</v>
          </cell>
          <cell r="BV34">
            <v>404985</v>
          </cell>
          <cell r="BW34">
            <v>13224186</v>
          </cell>
        </row>
        <row r="35">
          <cell r="B35" t="str">
            <v>ABC Bank</v>
          </cell>
          <cell r="C35">
            <v>21.979801999999999</v>
          </cell>
          <cell r="D35">
            <v>13.526968999999999</v>
          </cell>
          <cell r="E35">
            <v>16.820736</v>
          </cell>
          <cell r="F35">
            <v>1.9915909999999999</v>
          </cell>
          <cell r="G35">
            <v>2.9084669999999999</v>
          </cell>
          <cell r="H35">
            <v>2.7055310000000001</v>
          </cell>
          <cell r="I35">
            <v>18.594225999999999</v>
          </cell>
          <cell r="J35">
            <v>181.07900000000001</v>
          </cell>
          <cell r="L35">
            <v>5.9889041038479682E-3</v>
          </cell>
          <cell r="M35">
            <v>6.195277048524921E-3</v>
          </cell>
          <cell r="N35">
            <v>6.3098294446030326E-3</v>
          </cell>
          <cell r="O35">
            <v>6.9478028829091515E-3</v>
          </cell>
          <cell r="P35">
            <v>7.0505678445212808E-3</v>
          </cell>
          <cell r="Q35">
            <v>6.6617917698490684E-3</v>
          </cell>
          <cell r="R35">
            <v>6.6548282065482661E-3</v>
          </cell>
          <cell r="S35">
            <v>313413032</v>
          </cell>
          <cell r="T35">
            <v>195568503</v>
          </cell>
          <cell r="U35">
            <v>0</v>
          </cell>
          <cell r="V35">
            <v>228782134</v>
          </cell>
          <cell r="W35">
            <v>0</v>
          </cell>
          <cell r="X35">
            <v>40312345</v>
          </cell>
          <cell r="Y35">
            <v>51920201</v>
          </cell>
          <cell r="Z35">
            <v>263782134</v>
          </cell>
          <cell r="AA35">
            <v>13553634</v>
          </cell>
          <cell r="AB35">
            <v>20834301</v>
          </cell>
          <cell r="AC35">
            <v>20834.300999999999</v>
          </cell>
          <cell r="AD35">
            <v>4733253</v>
          </cell>
          <cell r="AF35">
            <v>6.2396448162324643E-3</v>
          </cell>
          <cell r="AG35">
            <v>6.5363439337641225E-3</v>
          </cell>
          <cell r="AH35">
            <v>6.6387080121724064E-3</v>
          </cell>
          <cell r="AJ35">
            <v>9.3989994075341782E-2</v>
          </cell>
          <cell r="AK35">
            <v>1.1579059464392109E-2</v>
          </cell>
          <cell r="AL35">
            <v>0.15641775032744035</v>
          </cell>
          <cell r="AM35">
            <v>0.10710803450490491</v>
          </cell>
          <cell r="AN35">
            <v>0.22907191409321165</v>
          </cell>
          <cell r="AO35">
            <v>0.71869930633652135</v>
          </cell>
          <cell r="AP35">
            <v>6.6403972695894292E-2</v>
          </cell>
          <cell r="AQ35">
            <v>0.14715725668150176</v>
          </cell>
          <cell r="AR35">
            <v>0.15933093337664839</v>
          </cell>
          <cell r="AS35">
            <v>7.1512421613344535E-2</v>
          </cell>
          <cell r="AT35">
            <v>8.7818511763303853E-2</v>
          </cell>
          <cell r="AU35">
            <v>0.80418413320320814</v>
          </cell>
          <cell r="AV35">
            <v>4.8015468718711103E-3</v>
          </cell>
          <cell r="AW35">
            <v>5.6410552926334356E-3</v>
          </cell>
          <cell r="AX35">
            <v>5.3203246191064002E-3</v>
          </cell>
          <cell r="AY35">
            <v>21979802</v>
          </cell>
          <cell r="AZ35">
            <v>21807865</v>
          </cell>
          <cell r="BA35">
            <v>21438729</v>
          </cell>
          <cell r="BB35">
            <v>21618307</v>
          </cell>
          <cell r="BC35">
            <v>20733310</v>
          </cell>
          <cell r="BD35">
            <v>20231896</v>
          </cell>
          <cell r="BE35">
            <v>19639370</v>
          </cell>
          <cell r="BF35">
            <v>2705531</v>
          </cell>
          <cell r="BG35">
            <v>2688873</v>
          </cell>
          <cell r="BH35">
            <v>2622550</v>
          </cell>
          <cell r="BI35">
            <v>2622550</v>
          </cell>
          <cell r="BJ35">
            <v>2610617</v>
          </cell>
          <cell r="BK35">
            <v>2530689</v>
          </cell>
          <cell r="BL35">
            <v>2449940</v>
          </cell>
          <cell r="BN35">
            <v>184139</v>
          </cell>
          <cell r="BO35">
            <v>619709</v>
          </cell>
          <cell r="BQ35">
            <v>803848</v>
          </cell>
          <cell r="BR35">
            <v>577725</v>
          </cell>
          <cell r="BS35">
            <v>141585</v>
          </cell>
          <cell r="BT35">
            <v>820549</v>
          </cell>
          <cell r="BU35">
            <v>962134</v>
          </cell>
          <cell r="BV35">
            <v>126755</v>
          </cell>
          <cell r="BW35">
            <v>13526969</v>
          </cell>
        </row>
        <row r="36">
          <cell r="B36" t="str">
            <v>Victoria Commercial Bank</v>
          </cell>
          <cell r="C36">
            <v>19.226689</v>
          </cell>
          <cell r="D36">
            <v>12.869225999999999</v>
          </cell>
          <cell r="E36">
            <v>14.232533</v>
          </cell>
          <cell r="F36">
            <v>2.7801290000000001</v>
          </cell>
          <cell r="G36">
            <v>2.920604</v>
          </cell>
          <cell r="H36">
            <v>3.1092580000000001</v>
          </cell>
          <cell r="I36">
            <v>17.185896</v>
          </cell>
          <cell r="J36">
            <v>312.85000000000002</v>
          </cell>
          <cell r="L36">
            <v>5.6409863715400216E-3</v>
          </cell>
          <cell r="M36">
            <v>5.6483176572236903E-3</v>
          </cell>
          <cell r="N36">
            <v>5.494251376354559E-3</v>
          </cell>
          <cell r="O36">
            <v>5.4373613532771904E-3</v>
          </cell>
          <cell r="P36">
            <v>5.4107645886222553E-3</v>
          </cell>
          <cell r="Q36">
            <v>5.3532586364741109E-3</v>
          </cell>
          <cell r="R36">
            <v>5.1327338794256239E-3</v>
          </cell>
          <cell r="S36">
            <v>313413032</v>
          </cell>
          <cell r="T36">
            <v>195568503</v>
          </cell>
          <cell r="U36">
            <v>0</v>
          </cell>
          <cell r="V36">
            <v>228782134</v>
          </cell>
          <cell r="W36">
            <v>0</v>
          </cell>
          <cell r="X36">
            <v>40312345</v>
          </cell>
          <cell r="Y36">
            <v>51920201</v>
          </cell>
          <cell r="Z36">
            <v>263782134</v>
          </cell>
          <cell r="AA36">
            <v>13553634</v>
          </cell>
          <cell r="AB36">
            <v>20834301</v>
          </cell>
          <cell r="AC36">
            <v>20834.300999999999</v>
          </cell>
          <cell r="AD36">
            <v>4733253</v>
          </cell>
          <cell r="AF36">
            <v>5.4580887649562882E-3</v>
          </cell>
          <cell r="AG36">
            <v>6.2185170452700471E-3</v>
          </cell>
          <cell r="AH36">
            <v>5.6172114502366704E-3</v>
          </cell>
          <cell r="AJ36">
            <v>0.14283173716589165</v>
          </cell>
          <cell r="AK36">
            <v>2.3040534553151755E-2</v>
          </cell>
          <cell r="AL36">
            <v>0.16994191050614993</v>
          </cell>
          <cell r="AM36">
            <v>0.1617680567833065</v>
          </cell>
          <cell r="AN36">
            <v>0.16432871561484627</v>
          </cell>
          <cell r="AO36">
            <v>0.40389066571148563</v>
          </cell>
          <cell r="AP36">
            <v>0</v>
          </cell>
          <cell r="AQ36" t="str">
            <v/>
          </cell>
          <cell r="AR36">
            <v>0.1349765704449063</v>
          </cell>
          <cell r="AS36">
            <v>7.4541170012224739E-2</v>
          </cell>
          <cell r="AT36">
            <v>6.0435400432681557E-2</v>
          </cell>
          <cell r="AU36">
            <v>0.90421192067497747</v>
          </cell>
          <cell r="AV36">
            <v>6.2457097900424589E-3</v>
          </cell>
          <cell r="AW36">
            <v>0</v>
          </cell>
          <cell r="AX36">
            <v>3.0780870094641072E-3</v>
          </cell>
          <cell r="AY36">
            <v>19226689</v>
          </cell>
          <cell r="AZ36">
            <v>18420007</v>
          </cell>
          <cell r="BA36">
            <v>17244092</v>
          </cell>
          <cell r="BB36">
            <v>16469538</v>
          </cell>
          <cell r="BC36">
            <v>15834869</v>
          </cell>
          <cell r="BD36">
            <v>14801213</v>
          </cell>
          <cell r="BE36">
            <v>13644242</v>
          </cell>
          <cell r="BF36">
            <v>3109258</v>
          </cell>
          <cell r="BG36">
            <v>2963622</v>
          </cell>
          <cell r="BH36">
            <v>2875548</v>
          </cell>
          <cell r="BI36">
            <v>2875548</v>
          </cell>
          <cell r="BJ36">
            <v>2852514</v>
          </cell>
          <cell r="BK36">
            <v>2586428</v>
          </cell>
          <cell r="BL36">
            <v>2528144</v>
          </cell>
          <cell r="BN36">
            <v>90378</v>
          </cell>
          <cell r="BO36">
            <v>459605</v>
          </cell>
          <cell r="BQ36">
            <v>549983</v>
          </cell>
          <cell r="BR36">
            <v>222133</v>
          </cell>
          <cell r="BS36">
            <v>0</v>
          </cell>
          <cell r="BT36">
            <v>0</v>
          </cell>
          <cell r="BU36">
            <v>0</v>
          </cell>
          <cell r="BV36">
            <v>216850</v>
          </cell>
          <cell r="BW36">
            <v>12869226</v>
          </cell>
        </row>
        <row r="37">
          <cell r="B37" t="str">
            <v>K-Rep Bank</v>
          </cell>
          <cell r="C37">
            <v>17.208615000000002</v>
          </cell>
          <cell r="D37">
            <v>11.518827999999999</v>
          </cell>
          <cell r="E37">
            <v>12.413164</v>
          </cell>
          <cell r="F37">
            <v>2.4516990000000001</v>
          </cell>
          <cell r="G37">
            <v>2.469411</v>
          </cell>
          <cell r="H37">
            <v>2.6369009999999999</v>
          </cell>
          <cell r="I37">
            <v>12.848208</v>
          </cell>
          <cell r="J37">
            <v>326.72899999999998</v>
          </cell>
          <cell r="L37">
            <v>4.9145450864562451E-3</v>
          </cell>
          <cell r="M37">
            <v>5.0263543763286195E-3</v>
          </cell>
          <cell r="N37">
            <v>5.0161580402710727E-3</v>
          </cell>
          <cell r="O37">
            <v>4.7468276498234228E-3</v>
          </cell>
          <cell r="P37">
            <v>4.6988582350972414E-3</v>
          </cell>
          <cell r="Q37">
            <v>4.8405717073295926E-3</v>
          </cell>
          <cell r="R37">
            <v>4.6830084226306083E-3</v>
          </cell>
          <cell r="S37">
            <v>313413032</v>
          </cell>
          <cell r="T37">
            <v>195568503</v>
          </cell>
          <cell r="U37">
            <v>0</v>
          </cell>
          <cell r="V37">
            <v>228782134</v>
          </cell>
          <cell r="W37">
            <v>0</v>
          </cell>
          <cell r="X37">
            <v>40312345</v>
          </cell>
          <cell r="Y37">
            <v>51920201</v>
          </cell>
          <cell r="Z37">
            <v>263782134</v>
          </cell>
          <cell r="AA37">
            <v>13553634</v>
          </cell>
          <cell r="AB37">
            <v>20834301</v>
          </cell>
          <cell r="AC37">
            <v>20834.300999999999</v>
          </cell>
          <cell r="AD37">
            <v>4733253</v>
          </cell>
          <cell r="AF37">
            <v>4.8851962078316378E-3</v>
          </cell>
          <cell r="AG37">
            <v>5.5659934994951431E-3</v>
          </cell>
          <cell r="AH37">
            <v>4.8991537173646909E-3</v>
          </cell>
          <cell r="AJ37">
            <v>0.17709198178905025</v>
          </cell>
          <cell r="AK37">
            <v>2.68698346191109E-2</v>
          </cell>
          <cell r="AL37">
            <v>0.19219886539819406</v>
          </cell>
          <cell r="AM37">
            <v>0.19082030739228381</v>
          </cell>
          <cell r="AN37">
            <v>0.28343292023948774</v>
          </cell>
          <cell r="AO37">
            <v>0.62044767473202234</v>
          </cell>
          <cell r="AP37">
            <v>0.10533819482373058</v>
          </cell>
          <cell r="AQ37">
            <v>0.4465314296331907</v>
          </cell>
          <cell r="AR37">
            <v>0.19977764887430211</v>
          </cell>
          <cell r="AS37">
            <v>6.3938499983597824E-2</v>
          </cell>
          <cell r="AT37">
            <v>0.13583914889070428</v>
          </cell>
          <cell r="AU37">
            <v>0.9279526154653237</v>
          </cell>
          <cell r="AV37">
            <v>6.4215358590396935E-4</v>
          </cell>
          <cell r="AW37">
            <v>0</v>
          </cell>
          <cell r="AX37">
            <v>2.9723922843224136E-4</v>
          </cell>
          <cell r="AY37">
            <v>17208615</v>
          </cell>
          <cell r="AZ37">
            <v>16838487</v>
          </cell>
          <cell r="BA37">
            <v>15798777</v>
          </cell>
          <cell r="BB37">
            <v>14462755</v>
          </cell>
          <cell r="BC37">
            <v>13719401</v>
          </cell>
          <cell r="BD37">
            <v>13910275</v>
          </cell>
          <cell r="BE37">
            <v>13199239</v>
          </cell>
          <cell r="BF37">
            <v>2636901</v>
          </cell>
          <cell r="BG37">
            <v>2529002</v>
          </cell>
          <cell r="BH37">
            <v>2431774</v>
          </cell>
          <cell r="BI37">
            <v>2431774</v>
          </cell>
          <cell r="BJ37">
            <v>2197975</v>
          </cell>
          <cell r="BK37">
            <v>1985856</v>
          </cell>
          <cell r="BL37">
            <v>1867591</v>
          </cell>
          <cell r="BN37">
            <v>331237</v>
          </cell>
          <cell r="BO37">
            <v>837424</v>
          </cell>
          <cell r="BQ37">
            <v>1168661</v>
          </cell>
          <cell r="BR37">
            <v>725093</v>
          </cell>
          <cell r="BS37">
            <v>605602</v>
          </cell>
          <cell r="BT37">
            <v>750634</v>
          </cell>
          <cell r="BU37">
            <v>1356236</v>
          </cell>
          <cell r="BV37">
            <v>228710</v>
          </cell>
          <cell r="BW37">
            <v>11518828</v>
          </cell>
        </row>
        <row r="38">
          <cell r="B38" t="str">
            <v>Giro Commercial Bank</v>
          </cell>
          <cell r="C38">
            <v>16.214369999999999</v>
          </cell>
          <cell r="D38">
            <v>8.6033439999999999</v>
          </cell>
          <cell r="E38">
            <v>13.46095</v>
          </cell>
          <cell r="F38">
            <v>2.3881600000000001</v>
          </cell>
          <cell r="G38">
            <v>2.501042</v>
          </cell>
          <cell r="H38">
            <v>2.6200049999999999</v>
          </cell>
          <cell r="I38">
            <v>11.559151</v>
          </cell>
          <cell r="J38">
            <v>255.02699999999999</v>
          </cell>
          <cell r="L38">
            <v>4.9477151211531623E-3</v>
          </cell>
          <cell r="M38">
            <v>4.9724417930970388E-3</v>
          </cell>
          <cell r="N38">
            <v>4.9913156366365495E-3</v>
          </cell>
          <cell r="O38">
            <v>5.0306659329392425E-3</v>
          </cell>
          <cell r="P38">
            <v>5.2496281530256244E-3</v>
          </cell>
          <cell r="Q38">
            <v>5.3305061000478255E-3</v>
          </cell>
          <cell r="R38">
            <v>5.3172577271069464E-3</v>
          </cell>
          <cell r="S38">
            <v>313413032</v>
          </cell>
          <cell r="T38">
            <v>195568503</v>
          </cell>
          <cell r="U38">
            <v>0</v>
          </cell>
          <cell r="V38">
            <v>228782134</v>
          </cell>
          <cell r="W38">
            <v>0</v>
          </cell>
          <cell r="X38">
            <v>40312345</v>
          </cell>
          <cell r="Y38">
            <v>51920201</v>
          </cell>
          <cell r="Z38">
            <v>263782134</v>
          </cell>
          <cell r="AA38">
            <v>13553634</v>
          </cell>
          <cell r="AB38">
            <v>20834301</v>
          </cell>
          <cell r="AC38">
            <v>20834.300999999999</v>
          </cell>
          <cell r="AD38">
            <v>4733253</v>
          </cell>
          <cell r="AF38">
            <v>4.6029490947632366E-3</v>
          </cell>
          <cell r="AG38">
            <v>4.1572073806398135E-3</v>
          </cell>
          <cell r="AH38">
            <v>5.3126876622076559E-3</v>
          </cell>
          <cell r="AJ38">
            <v>0.18556236701264259</v>
          </cell>
          <cell r="AK38">
            <v>2.9876400889899277E-2</v>
          </cell>
          <cell r="AL38">
            <v>0.21636900495546774</v>
          </cell>
          <cell r="AM38">
            <v>0.20660340884897169</v>
          </cell>
          <cell r="AN38">
            <v>0.16480186725263635</v>
          </cell>
          <cell r="AO38">
            <v>0.46026305552343</v>
          </cell>
          <cell r="AP38">
            <v>1.722623968417247E-2</v>
          </cell>
          <cell r="AQ38">
            <v>0.43052101776513418</v>
          </cell>
          <cell r="AR38">
            <v>0.14363353486535502</v>
          </cell>
          <cell r="AS38">
            <v>6.9868483918046703E-2</v>
          </cell>
          <cell r="AT38">
            <v>7.3765050947308314E-2</v>
          </cell>
          <cell r="AU38">
            <v>0.63913349354986082</v>
          </cell>
          <cell r="AV38">
            <v>7.4568737697876218E-3</v>
          </cell>
          <cell r="AW38">
            <v>0</v>
          </cell>
          <cell r="AX38">
            <v>3.4516281688719772E-3</v>
          </cell>
          <cell r="AY38">
            <v>16214370</v>
          </cell>
          <cell r="AZ38">
            <v>15640471</v>
          </cell>
          <cell r="BA38">
            <v>15082199</v>
          </cell>
          <cell r="BB38">
            <v>14474404</v>
          </cell>
          <cell r="BC38">
            <v>14523369</v>
          </cell>
          <cell r="BD38">
            <v>14101547</v>
          </cell>
          <cell r="BE38">
            <v>13623296</v>
          </cell>
          <cell r="BF38">
            <v>2620005</v>
          </cell>
          <cell r="BG38">
            <v>2508772</v>
          </cell>
          <cell r="BH38">
            <v>2422328</v>
          </cell>
          <cell r="BI38">
            <v>2422328</v>
          </cell>
          <cell r="BJ38">
            <v>2423000</v>
          </cell>
          <cell r="BK38">
            <v>2193584</v>
          </cell>
          <cell r="BL38">
            <v>2086712</v>
          </cell>
          <cell r="BN38">
            <v>78374</v>
          </cell>
          <cell r="BO38">
            <v>397191</v>
          </cell>
          <cell r="BQ38">
            <v>475565</v>
          </cell>
          <cell r="BR38">
            <v>218885</v>
          </cell>
          <cell r="BS38">
            <v>64923</v>
          </cell>
          <cell r="BT38">
            <v>85878</v>
          </cell>
          <cell r="BU38">
            <v>150801</v>
          </cell>
          <cell r="BV38">
            <v>237927</v>
          </cell>
          <cell r="BW38">
            <v>8603344</v>
          </cell>
        </row>
        <row r="39">
          <cell r="B39" t="str">
            <v>Development Bank of Kenya</v>
          </cell>
          <cell r="C39">
            <v>17.841799000000002</v>
          </cell>
          <cell r="D39">
            <v>8.5896179999999998</v>
          </cell>
          <cell r="E39">
            <v>10.089843999999999</v>
          </cell>
          <cell r="F39">
            <v>1.7700769999999999</v>
          </cell>
          <cell r="G39">
            <v>2.0398369999999999</v>
          </cell>
          <cell r="H39">
            <v>2.8082289999999999</v>
          </cell>
          <cell r="I39">
            <v>7.1532229999999997</v>
          </cell>
          <cell r="J39">
            <v>120.89700000000001</v>
          </cell>
          <cell r="L39">
            <v>4.776216929269432E-3</v>
          </cell>
          <cell r="M39">
            <v>4.778790398319078E-3</v>
          </cell>
          <cell r="N39">
            <v>4.8339510949649729E-3</v>
          </cell>
          <cell r="O39">
            <v>4.2823539611270105E-3</v>
          </cell>
          <cell r="P39">
            <v>4.5819977307647204E-3</v>
          </cell>
          <cell r="Q39">
            <v>4.7104248213690495E-3</v>
          </cell>
          <cell r="R39">
            <v>4.6789551496849574E-3</v>
          </cell>
          <cell r="S39">
            <v>313413032</v>
          </cell>
          <cell r="T39">
            <v>195568503</v>
          </cell>
          <cell r="U39">
            <v>0</v>
          </cell>
          <cell r="V39">
            <v>228782134</v>
          </cell>
          <cell r="W39">
            <v>0</v>
          </cell>
          <cell r="X39">
            <v>40312345</v>
          </cell>
          <cell r="Y39">
            <v>51920201</v>
          </cell>
          <cell r="Z39">
            <v>263782134</v>
          </cell>
          <cell r="AA39">
            <v>13553634</v>
          </cell>
          <cell r="AB39">
            <v>20834301</v>
          </cell>
          <cell r="AC39">
            <v>20834.300999999999</v>
          </cell>
          <cell r="AD39">
            <v>4733253</v>
          </cell>
          <cell r="AF39">
            <v>5.0649450182768518E-3</v>
          </cell>
          <cell r="AG39">
            <v>4.1505748632713734E-3</v>
          </cell>
          <cell r="AH39">
            <v>3.9821996019894536E-3</v>
          </cell>
          <cell r="AJ39">
            <v>6.0289085266226096E-2</v>
          </cell>
          <cell r="AK39">
            <v>9.7157289952452593E-3</v>
          </cell>
          <cell r="AL39">
            <v>0.28516334525010612</v>
          </cell>
          <cell r="AM39">
            <v>0.24745167318284358</v>
          </cell>
          <cell r="AN39">
            <v>0.15606301515637105</v>
          </cell>
          <cell r="AO39">
            <v>0.48908311889552342</v>
          </cell>
          <cell r="AP39">
            <v>0.11480865258919679</v>
          </cell>
          <cell r="AQ39">
            <v>0.61137615601216089</v>
          </cell>
          <cell r="AR39">
            <v>0.12791841687763572</v>
          </cell>
          <cell r="AS39">
            <v>0.102786383716209</v>
          </cell>
          <cell r="AT39">
            <v>2.5132033161426717E-2</v>
          </cell>
          <cell r="AU39">
            <v>0.85131326113664396</v>
          </cell>
          <cell r="AV39">
            <v>1.9884035679275163E-3</v>
          </cell>
          <cell r="AW39">
            <v>0</v>
          </cell>
          <cell r="AX39">
            <v>9.2038969386223489E-4</v>
          </cell>
          <cell r="AY39">
            <v>17841799</v>
          </cell>
          <cell r="AZ39">
            <v>16999848</v>
          </cell>
          <cell r="BA39">
            <v>16954227</v>
          </cell>
          <cell r="BB39">
            <v>16004815</v>
          </cell>
          <cell r="BC39">
            <v>16493105</v>
          </cell>
          <cell r="BD39">
            <v>16082152</v>
          </cell>
          <cell r="BE39">
            <v>15580630</v>
          </cell>
          <cell r="BF39">
            <v>2808229</v>
          </cell>
          <cell r="BG39">
            <v>2806585</v>
          </cell>
          <cell r="BH39">
            <v>2763601</v>
          </cell>
          <cell r="BI39">
            <v>2763601</v>
          </cell>
          <cell r="BJ39">
            <v>1999548</v>
          </cell>
          <cell r="BK39">
            <v>1874489</v>
          </cell>
          <cell r="BL39">
            <v>1822274</v>
          </cell>
          <cell r="BN39">
            <v>50156</v>
          </cell>
          <cell r="BO39">
            <v>271227</v>
          </cell>
          <cell r="BQ39">
            <v>321383</v>
          </cell>
          <cell r="BR39">
            <v>157183</v>
          </cell>
          <cell r="BS39">
            <v>681114</v>
          </cell>
          <cell r="BT39">
            <v>432953</v>
          </cell>
          <cell r="BU39">
            <v>1114067</v>
          </cell>
          <cell r="BV39">
            <v>84628</v>
          </cell>
          <cell r="BW39">
            <v>8589618</v>
          </cell>
        </row>
        <row r="40">
          <cell r="B40" t="str">
            <v>Equatorial Commercial Bank</v>
          </cell>
          <cell r="C40">
            <v>16.857597999999999</v>
          </cell>
          <cell r="D40">
            <v>9.1753640000000001</v>
          </cell>
          <cell r="E40">
            <v>14.044808</v>
          </cell>
          <cell r="F40">
            <v>1.501468</v>
          </cell>
          <cell r="G40">
            <v>1.9611050000000001</v>
          </cell>
          <cell r="H40">
            <v>2.106331</v>
          </cell>
          <cell r="I40">
            <v>12.770987999999999</v>
          </cell>
          <cell r="J40">
            <v>50.991</v>
          </cell>
          <cell r="L40">
            <v>4.7633665332035748E-3</v>
          </cell>
          <cell r="M40">
            <v>4.7657858994089222E-3</v>
          </cell>
          <cell r="N40">
            <v>4.5753422744545516E-3</v>
          </cell>
          <cell r="O40">
            <v>5.4417109266859413E-3</v>
          </cell>
          <cell r="P40">
            <v>5.3969313576378072E-3</v>
          </cell>
          <cell r="Q40">
            <v>5.6779324554218844E-3</v>
          </cell>
          <cell r="R40">
            <v>5.4898150641763069E-3</v>
          </cell>
          <cell r="S40">
            <v>313413032</v>
          </cell>
          <cell r="T40">
            <v>195568503</v>
          </cell>
          <cell r="U40">
            <v>0</v>
          </cell>
          <cell r="V40">
            <v>228782134</v>
          </cell>
          <cell r="W40">
            <v>0</v>
          </cell>
          <cell r="X40">
            <v>40312345</v>
          </cell>
          <cell r="Y40">
            <v>51920201</v>
          </cell>
          <cell r="Z40">
            <v>263782134</v>
          </cell>
          <cell r="AA40">
            <v>13553634</v>
          </cell>
          <cell r="AB40">
            <v>20834301</v>
          </cell>
          <cell r="AC40">
            <v>20834.300999999999</v>
          </cell>
          <cell r="AD40">
            <v>4733253</v>
          </cell>
          <cell r="AF40">
            <v>4.7855492044391826E-3</v>
          </cell>
          <cell r="AG40">
            <v>4.4336122025176311E-3</v>
          </cell>
          <cell r="AH40">
            <v>5.5431212640768574E-3</v>
          </cell>
          <cell r="AJ40">
            <v>3.7386129005778056E-2</v>
          </cell>
          <cell r="AK40">
            <v>4.2488242036804466E-3</v>
          </cell>
          <cell r="AL40">
            <v>0.15355938005736128</v>
          </cell>
          <cell r="AM40">
            <v>0.11756866422550864</v>
          </cell>
          <cell r="AN40">
            <v>0.18250600501895992</v>
          </cell>
          <cell r="AO40">
            <v>0.90331964254688035</v>
          </cell>
          <cell r="AP40">
            <v>0.26671994024663925</v>
          </cell>
          <cell r="AQ40">
            <v>0.38051689860834992</v>
          </cell>
          <cell r="AR40">
            <v>0.16962363437327022</v>
          </cell>
          <cell r="AS40">
            <v>7.1738563283657644E-2</v>
          </cell>
          <cell r="AT40">
            <v>9.7885071089612571E-2</v>
          </cell>
          <cell r="AU40">
            <v>0.6532922343972235</v>
          </cell>
          <cell r="AV40">
            <v>1.6160283865154015E-3</v>
          </cell>
          <cell r="AW40">
            <v>0</v>
          </cell>
          <cell r="AX40">
            <v>7.6356473835449104E-4</v>
          </cell>
          <cell r="AY40">
            <v>16857598</v>
          </cell>
          <cell r="AZ40">
            <v>16800655</v>
          </cell>
          <cell r="BA40">
            <v>16589359</v>
          </cell>
          <cell r="BB40">
            <v>17019940</v>
          </cell>
          <cell r="BC40">
            <v>16250564</v>
          </cell>
          <cell r="BD40">
            <v>16454140</v>
          </cell>
          <cell r="BE40">
            <v>15562476</v>
          </cell>
          <cell r="BF40">
            <v>2106331</v>
          </cell>
          <cell r="BG40">
            <v>1718831</v>
          </cell>
          <cell r="BH40">
            <v>1154947</v>
          </cell>
          <cell r="BI40">
            <v>1154947</v>
          </cell>
          <cell r="BJ40">
            <v>1526979</v>
          </cell>
          <cell r="BK40">
            <v>1408728</v>
          </cell>
          <cell r="BL40">
            <v>1371482</v>
          </cell>
          <cell r="BN40">
            <v>101890</v>
          </cell>
          <cell r="BO40">
            <v>456393</v>
          </cell>
          <cell r="BQ40">
            <v>558283</v>
          </cell>
          <cell r="BR40">
            <v>504308</v>
          </cell>
          <cell r="BS40">
            <v>1269939</v>
          </cell>
          <cell r="BT40">
            <v>2067466</v>
          </cell>
          <cell r="BU40">
            <v>3337405</v>
          </cell>
          <cell r="BV40">
            <v>35752</v>
          </cell>
          <cell r="BW40">
            <v>9175364</v>
          </cell>
        </row>
        <row r="41">
          <cell r="B41" t="str">
            <v>Fidelity Commercial Bank</v>
          </cell>
          <cell r="C41">
            <v>17.375152</v>
          </cell>
          <cell r="D41">
            <v>10.058707</v>
          </cell>
          <cell r="E41">
            <v>14.395675000000001</v>
          </cell>
          <cell r="F41">
            <v>1.711522</v>
          </cell>
          <cell r="G41">
            <v>1.8228869999999999</v>
          </cell>
          <cell r="H41">
            <v>1.8994930000000001</v>
          </cell>
          <cell r="I41">
            <v>10.531641</v>
          </cell>
          <cell r="J41">
            <v>92.454999999999998</v>
          </cell>
          <cell r="L41">
            <v>4.7288319979057912E-3</v>
          </cell>
          <cell r="M41">
            <v>4.754275659106048E-3</v>
          </cell>
          <cell r="N41">
            <v>4.8318083726998258E-3</v>
          </cell>
          <cell r="O41">
            <v>4.8950416067903499E-3</v>
          </cell>
          <cell r="P41">
            <v>4.7633854974343673E-3</v>
          </cell>
          <cell r="Q41">
            <v>4.716921937827947E-3</v>
          </cell>
          <cell r="R41">
            <v>4.6333722933033367E-3</v>
          </cell>
          <cell r="S41">
            <v>313413032</v>
          </cell>
          <cell r="T41">
            <v>195568503</v>
          </cell>
          <cell r="U41">
            <v>0</v>
          </cell>
          <cell r="V41">
            <v>228782134</v>
          </cell>
          <cell r="W41">
            <v>0</v>
          </cell>
          <cell r="X41">
            <v>40312345</v>
          </cell>
          <cell r="Y41">
            <v>51920201</v>
          </cell>
          <cell r="Z41">
            <v>263782134</v>
          </cell>
          <cell r="AA41">
            <v>13553634</v>
          </cell>
          <cell r="AB41">
            <v>20834301</v>
          </cell>
          <cell r="AC41">
            <v>20834.300999999999</v>
          </cell>
          <cell r="AD41">
            <v>4733253</v>
          </cell>
          <cell r="AF41">
            <v>4.9324728725059098E-3</v>
          </cell>
          <cell r="AG41">
            <v>4.8604508874797239E-3</v>
          </cell>
          <cell r="AH41">
            <v>5.6815993642091531E-3</v>
          </cell>
          <cell r="AJ41">
            <v>7.3294139990562529E-2</v>
          </cell>
          <cell r="AK41">
            <v>8.1444422815102648E-3</v>
          </cell>
          <cell r="AL41">
            <v>0.17308670130324419</v>
          </cell>
          <cell r="AM41">
            <v>0.16251237580164382</v>
          </cell>
          <cell r="AN41">
            <v>0.30707504841071176</v>
          </cell>
          <cell r="AO41">
            <v>0.75369338308222733</v>
          </cell>
          <cell r="AP41">
            <v>9.7051115900128201E-2</v>
          </cell>
          <cell r="AQ41">
            <v>0.5</v>
          </cell>
          <cell r="AR41">
            <v>0.16666583285088751</v>
          </cell>
          <cell r="AS41">
            <v>9.0082266626065749E-2</v>
          </cell>
          <cell r="AT41">
            <v>7.6583566224821764E-2</v>
          </cell>
          <cell r="AU41">
            <v>0.69873118141386215</v>
          </cell>
          <cell r="AV41">
            <v>1.1878013558921997E-3</v>
          </cell>
          <cell r="AW41">
            <v>1.034201475981725E-3</v>
          </cell>
          <cell r="AX41">
            <v>1.0671065707347112E-3</v>
          </cell>
          <cell r="AY41">
            <v>17375152</v>
          </cell>
          <cell r="AZ41">
            <v>16457490</v>
          </cell>
          <cell r="BA41">
            <v>16515404</v>
          </cell>
          <cell r="BB41">
            <v>15854081</v>
          </cell>
          <cell r="BC41">
            <v>14404023</v>
          </cell>
          <cell r="BD41">
            <v>13372487</v>
          </cell>
          <cell r="BE41">
            <v>12778509</v>
          </cell>
          <cell r="BF41">
            <v>1899493</v>
          </cell>
          <cell r="BG41">
            <v>1859989</v>
          </cell>
          <cell r="BH41">
            <v>1715478</v>
          </cell>
          <cell r="BI41">
            <v>1715478</v>
          </cell>
          <cell r="BJ41">
            <v>1735276</v>
          </cell>
          <cell r="BK41">
            <v>1527364</v>
          </cell>
          <cell r="BL41">
            <v>1411007</v>
          </cell>
          <cell r="BN41">
            <v>130034</v>
          </cell>
          <cell r="BO41">
            <v>293426</v>
          </cell>
          <cell r="BQ41">
            <v>423460</v>
          </cell>
          <cell r="BR41">
            <v>319159</v>
          </cell>
          <cell r="BS41">
            <v>540567</v>
          </cell>
          <cell r="BT41">
            <v>540567</v>
          </cell>
          <cell r="BU41">
            <v>1081134</v>
          </cell>
          <cell r="BV41">
            <v>68887</v>
          </cell>
          <cell r="BW41">
            <v>10058707</v>
          </cell>
        </row>
        <row r="42">
          <cell r="B42" t="str">
            <v>Guardian  Bank</v>
          </cell>
          <cell r="C42">
            <v>15.694727</v>
          </cell>
          <cell r="D42">
            <v>10.012349</v>
          </cell>
          <cell r="E42">
            <v>13.601015</v>
          </cell>
          <cell r="F42">
            <v>1.796624</v>
          </cell>
          <cell r="G42">
            <v>1.822738</v>
          </cell>
          <cell r="H42">
            <v>1.8903369999999999</v>
          </cell>
          <cell r="I42">
            <v>11.636476</v>
          </cell>
          <cell r="J42">
            <v>198.19900000000001</v>
          </cell>
          <cell r="L42">
            <v>4.4595346408867345E-3</v>
          </cell>
          <cell r="M42">
            <v>4.5670489120401541E-3</v>
          </cell>
          <cell r="N42">
            <v>4.5223875881388875E-3</v>
          </cell>
          <cell r="O42">
            <v>4.6399194243748471E-3</v>
          </cell>
          <cell r="P42">
            <v>4.7407532473768025E-3</v>
          </cell>
          <cell r="Q42">
            <v>4.8897751558438724E-3</v>
          </cell>
          <cell r="R42">
            <v>4.6996123142062978E-3</v>
          </cell>
          <cell r="S42">
            <v>313413032</v>
          </cell>
          <cell r="T42">
            <v>195568503</v>
          </cell>
          <cell r="U42">
            <v>0</v>
          </cell>
          <cell r="V42">
            <v>228782134</v>
          </cell>
          <cell r="W42">
            <v>0</v>
          </cell>
          <cell r="X42">
            <v>40312345</v>
          </cell>
          <cell r="Y42">
            <v>51920201</v>
          </cell>
          <cell r="Z42">
            <v>263782134</v>
          </cell>
          <cell r="AA42">
            <v>13553634</v>
          </cell>
          <cell r="AB42">
            <v>20834301</v>
          </cell>
          <cell r="AC42">
            <v>20834.300999999999</v>
          </cell>
          <cell r="AD42">
            <v>4733253</v>
          </cell>
          <cell r="AF42">
            <v>4.4554323996064075E-3</v>
          </cell>
          <cell r="AG42">
            <v>4.8380503162888363E-3</v>
          </cell>
          <cell r="AH42">
            <v>5.3679676831130977E-3</v>
          </cell>
          <cell r="AJ42">
            <v>0.14579934109425802</v>
          </cell>
          <cell r="AK42">
            <v>1.7401336939675542E-2</v>
          </cell>
          <cell r="AL42">
            <v>0.15664003431966861</v>
          </cell>
          <cell r="AM42">
            <v>0.154395884114744</v>
          </cell>
          <cell r="AN42">
            <v>0.17767165134303478</v>
          </cell>
          <cell r="AO42">
            <v>0.60476378289681754</v>
          </cell>
          <cell r="AP42">
            <v>5.8772583335722668E-2</v>
          </cell>
          <cell r="AQ42">
            <v>0.67836966327359738</v>
          </cell>
          <cell r="AR42">
            <v>0.15113918358194398</v>
          </cell>
          <cell r="AS42">
            <v>7.0868938561768E-2</v>
          </cell>
          <cell r="AT42">
            <v>8.0270245020175976E-2</v>
          </cell>
          <cell r="AU42">
            <v>0.73614719195589451</v>
          </cell>
          <cell r="AV42">
            <v>2.3101027409821442E-3</v>
          </cell>
          <cell r="AW42">
            <v>0</v>
          </cell>
          <cell r="AX42">
            <v>1.2065985113741385E-3</v>
          </cell>
          <cell r="AY42">
            <v>15694727</v>
          </cell>
          <cell r="AZ42">
            <v>15383115</v>
          </cell>
          <cell r="BA42">
            <v>14570598</v>
          </cell>
          <cell r="BB42">
            <v>14464148</v>
          </cell>
          <cell r="BC42">
            <v>14195379</v>
          </cell>
          <cell r="BD42">
            <v>13997862</v>
          </cell>
          <cell r="BE42">
            <v>12834687</v>
          </cell>
          <cell r="BF42">
            <v>1890337</v>
          </cell>
          <cell r="BG42">
            <v>1818843</v>
          </cell>
          <cell r="BH42">
            <v>1755138</v>
          </cell>
          <cell r="BI42">
            <v>1755138</v>
          </cell>
          <cell r="BJ42">
            <v>1715270</v>
          </cell>
          <cell r="BK42">
            <v>1554857</v>
          </cell>
          <cell r="BL42">
            <v>1493885</v>
          </cell>
          <cell r="BN42">
            <v>95501</v>
          </cell>
          <cell r="BO42">
            <v>442013</v>
          </cell>
          <cell r="BQ42">
            <v>537514</v>
          </cell>
          <cell r="BR42">
            <v>325069</v>
          </cell>
          <cell r="BS42">
            <v>424114</v>
          </cell>
          <cell r="BT42">
            <v>201082</v>
          </cell>
          <cell r="BU42">
            <v>625196</v>
          </cell>
          <cell r="BV42">
            <v>135199</v>
          </cell>
          <cell r="BW42">
            <v>10012349</v>
          </cell>
        </row>
        <row r="43">
          <cell r="B43" t="str">
            <v xml:space="preserve">Jamii Bora Bank </v>
          </cell>
          <cell r="C43">
            <v>15.896471</v>
          </cell>
          <cell r="D43">
            <v>8.8176430000000003</v>
          </cell>
          <cell r="E43">
            <v>9.8859060000000003</v>
          </cell>
          <cell r="F43">
            <v>2.2203179999999998</v>
          </cell>
          <cell r="G43">
            <v>2.2967469999999999</v>
          </cell>
          <cell r="H43">
            <v>3.1507559999999999</v>
          </cell>
          <cell r="I43">
            <v>13.021551000000001</v>
          </cell>
          <cell r="J43">
            <v>45.283000000000001</v>
          </cell>
          <cell r="L43">
            <v>4.7800398144967528E-3</v>
          </cell>
          <cell r="M43">
            <v>4.5513830838513417E-3</v>
          </cell>
          <cell r="N43">
            <v>4.6643770964833187E-3</v>
          </cell>
          <cell r="O43">
            <v>2.9185973673679262E-3</v>
          </cell>
          <cell r="P43">
            <v>2.984048240605761E-3</v>
          </cell>
          <cell r="Q43">
            <v>2.7145443083773806E-3</v>
          </cell>
          <cell r="R43">
            <v>2.6078119729559994E-3</v>
          </cell>
          <cell r="S43">
            <v>313413032</v>
          </cell>
          <cell r="T43">
            <v>195568503</v>
          </cell>
          <cell r="U43">
            <v>0</v>
          </cell>
          <cell r="V43">
            <v>228782134</v>
          </cell>
          <cell r="W43">
            <v>0</v>
          </cell>
          <cell r="X43">
            <v>40312345</v>
          </cell>
          <cell r="Y43">
            <v>51920201</v>
          </cell>
          <cell r="Z43">
            <v>263782134</v>
          </cell>
          <cell r="AA43">
            <v>13553634</v>
          </cell>
          <cell r="AB43">
            <v>20834301</v>
          </cell>
          <cell r="AC43">
            <v>20834.300999999999</v>
          </cell>
          <cell r="AD43">
            <v>4733253</v>
          </cell>
          <cell r="AF43">
            <v>4.5127036572731507E-3</v>
          </cell>
          <cell r="AG43">
            <v>4.2607584399097596E-3</v>
          </cell>
          <cell r="AH43">
            <v>3.9017105654463196E-3</v>
          </cell>
          <cell r="AJ43">
            <v>2.8853352737541728E-2</v>
          </cell>
          <cell r="AK43">
            <v>6.1150650575577141E-3</v>
          </cell>
          <cell r="AL43">
            <v>0.17638044807411957</v>
          </cell>
          <cell r="AM43">
            <v>0.17051102437797155</v>
          </cell>
          <cell r="AN43">
            <v>0.42422205621182224</v>
          </cell>
          <cell r="AO43">
            <v>0.82002085423520343</v>
          </cell>
          <cell r="AP43">
            <v>7.4246096305821505E-2</v>
          </cell>
          <cell r="AQ43">
            <v>0.65069480090669862</v>
          </cell>
          <cell r="AR43">
            <v>0.16650488851737605</v>
          </cell>
          <cell r="AS43">
            <v>7.6227306870040062E-2</v>
          </cell>
          <cell r="AT43">
            <v>9.0277581647335986E-2</v>
          </cell>
          <cell r="AU43">
            <v>0.89194080947158516</v>
          </cell>
          <cell r="AV43">
            <v>3.8098764283248207E-4</v>
          </cell>
          <cell r="AW43">
            <v>0</v>
          </cell>
          <cell r="AX43">
            <v>1.7635107158722681E-4</v>
          </cell>
          <cell r="AY43">
            <v>15896471</v>
          </cell>
          <cell r="AZ43">
            <v>13724146</v>
          </cell>
          <cell r="BA43">
            <v>13117892</v>
          </cell>
          <cell r="BB43">
            <v>9437406</v>
          </cell>
          <cell r="BC43">
            <v>9034229</v>
          </cell>
          <cell r="BD43">
            <v>7577619</v>
          </cell>
          <cell r="BE43">
            <v>7010323</v>
          </cell>
          <cell r="BF43">
            <v>3150756</v>
          </cell>
          <cell r="BG43">
            <v>3126920</v>
          </cell>
          <cell r="BH43">
            <v>3105500</v>
          </cell>
          <cell r="BI43">
            <v>3105500</v>
          </cell>
          <cell r="BJ43">
            <v>2308081</v>
          </cell>
          <cell r="BK43">
            <v>2269490</v>
          </cell>
          <cell r="BL43">
            <v>2250639</v>
          </cell>
          <cell r="BN43">
            <v>215221</v>
          </cell>
          <cell r="BO43">
            <v>292110</v>
          </cell>
          <cell r="BQ43">
            <v>507331</v>
          </cell>
          <cell r="BR43">
            <v>416022</v>
          </cell>
          <cell r="BS43">
            <v>460159</v>
          </cell>
          <cell r="BT43">
            <v>247022</v>
          </cell>
          <cell r="BU43">
            <v>707181</v>
          </cell>
          <cell r="BV43">
            <v>45283</v>
          </cell>
          <cell r="BW43">
            <v>8817643</v>
          </cell>
        </row>
        <row r="44">
          <cell r="B44" t="str">
            <v>First Community Bank</v>
          </cell>
          <cell r="C44">
            <v>16.180371999999998</v>
          </cell>
          <cell r="D44">
            <v>10.723169</v>
          </cell>
          <cell r="E44">
            <v>13.359825000000001</v>
          </cell>
          <cell r="F44">
            <v>1.5563389999999999</v>
          </cell>
          <cell r="G44">
            <v>1.5563389999999999</v>
          </cell>
          <cell r="H44">
            <v>1.6777569999999999</v>
          </cell>
          <cell r="I44">
            <v>13.580173</v>
          </cell>
          <cell r="J44">
            <v>103.643</v>
          </cell>
          <cell r="L44">
            <v>4.3404911020331928E-3</v>
          </cell>
          <cell r="M44">
            <v>4.4391985869509315E-3</v>
          </cell>
          <cell r="N44">
            <v>4.5393193659595656E-3</v>
          </cell>
          <cell r="O44">
            <v>4.0305941910865435E-3</v>
          </cell>
          <cell r="P44">
            <v>4.1190609998637655E-3</v>
          </cell>
          <cell r="Q44">
            <v>4.2032531290867783E-3</v>
          </cell>
          <cell r="R44">
            <v>4.0137771017887481E-3</v>
          </cell>
          <cell r="S44">
            <v>313413032</v>
          </cell>
          <cell r="T44">
            <v>195568503</v>
          </cell>
          <cell r="U44">
            <v>0</v>
          </cell>
          <cell r="V44">
            <v>228782134</v>
          </cell>
          <cell r="W44">
            <v>0</v>
          </cell>
          <cell r="X44">
            <v>40312345</v>
          </cell>
          <cell r="Y44">
            <v>51920201</v>
          </cell>
          <cell r="Z44">
            <v>263782134</v>
          </cell>
          <cell r="AA44">
            <v>13553634</v>
          </cell>
          <cell r="AB44">
            <v>20834301</v>
          </cell>
          <cell r="AC44">
            <v>20834.300999999999</v>
          </cell>
          <cell r="AD44">
            <v>4733253</v>
          </cell>
          <cell r="AF44">
            <v>4.5932977137152064E-3</v>
          </cell>
          <cell r="AG44">
            <v>5.1815244526602737E-3</v>
          </cell>
          <cell r="AH44">
            <v>5.2727762488348441E-3</v>
          </cell>
          <cell r="AJ44">
            <v>6.4729280431057357E-2</v>
          </cell>
          <cell r="AK44">
            <v>6.9049170810953344E-3</v>
          </cell>
          <cell r="AL44">
            <v>0.11460376830250983</v>
          </cell>
          <cell r="AM44">
            <v>0.11460376830250983</v>
          </cell>
          <cell r="AN44">
            <v>0.22301882956522778</v>
          </cell>
          <cell r="AO44">
            <v>0.79961820649736604</v>
          </cell>
          <cell r="AP44">
            <v>0.13924946915334002</v>
          </cell>
          <cell r="AQ44">
            <v>0.11030056030805414</v>
          </cell>
          <cell r="AR44">
            <v>0.10946000194891622</v>
          </cell>
          <cell r="AS44">
            <v>1.6570915614681367E-2</v>
          </cell>
          <cell r="AT44">
            <v>9.2889086334234858E-2</v>
          </cell>
          <cell r="AU44">
            <v>0.80264292384069402</v>
          </cell>
          <cell r="AV44">
            <v>7.2478057153081187E-3</v>
          </cell>
          <cell r="AW44">
            <v>0</v>
          </cell>
          <cell r="AX44">
            <v>3.3548550158951271E-3</v>
          </cell>
          <cell r="AY44">
            <v>16180372</v>
          </cell>
          <cell r="AZ44">
            <v>15121959</v>
          </cell>
          <cell r="BA44">
            <v>15278026</v>
          </cell>
          <cell r="BB44">
            <v>12978408</v>
          </cell>
          <cell r="BC44">
            <v>12696667</v>
          </cell>
          <cell r="BD44">
            <v>12503956</v>
          </cell>
          <cell r="BE44">
            <v>11305398</v>
          </cell>
          <cell r="BF44">
            <v>1677757</v>
          </cell>
          <cell r="BG44">
            <v>1661381</v>
          </cell>
          <cell r="BH44">
            <v>1517722</v>
          </cell>
          <cell r="BI44">
            <v>1517722</v>
          </cell>
          <cell r="BJ44">
            <v>1301967</v>
          </cell>
          <cell r="BK44">
            <v>1225689</v>
          </cell>
          <cell r="BL44">
            <v>1210095</v>
          </cell>
          <cell r="BN44">
            <v>149188</v>
          </cell>
          <cell r="BO44">
            <v>519760</v>
          </cell>
          <cell r="BQ44">
            <v>668948</v>
          </cell>
          <cell r="BR44">
            <v>534903</v>
          </cell>
          <cell r="BS44">
            <v>191345</v>
          </cell>
          <cell r="BT44">
            <v>1543415</v>
          </cell>
          <cell r="BU44">
            <v>1734760</v>
          </cell>
          <cell r="BV44">
            <v>54035</v>
          </cell>
          <cell r="BW44">
            <v>10723169</v>
          </cell>
        </row>
        <row r="45">
          <cell r="B45" t="str">
            <v>Habib A.G.Zurich</v>
          </cell>
          <cell r="C45">
            <v>13.721500000000001</v>
          </cell>
          <cell r="D45">
            <v>4.4405659999999996</v>
          </cell>
          <cell r="E45">
            <v>10.293157000000001</v>
          </cell>
          <cell r="F45">
            <v>2.2477559999999999</v>
          </cell>
          <cell r="G45">
            <v>2.312179</v>
          </cell>
          <cell r="H45">
            <v>2.380916</v>
          </cell>
          <cell r="I45">
            <v>7.6179449999999997</v>
          </cell>
          <cell r="J45">
            <v>224.53800000000001</v>
          </cell>
          <cell r="L45">
            <v>4.1451869960574608E-3</v>
          </cell>
          <cell r="M45">
            <v>4.0923649400834757E-3</v>
          </cell>
          <cell r="N45">
            <v>4.0574508607203316E-3</v>
          </cell>
          <cell r="O45">
            <v>4.0974147845830918E-3</v>
          </cell>
          <cell r="P45">
            <v>3.9819196449738612E-3</v>
          </cell>
          <cell r="Q45">
            <v>4.1755380122148363E-3</v>
          </cell>
          <cell r="R45">
            <v>4.2563736831342288E-3</v>
          </cell>
          <cell r="S45">
            <v>313413032</v>
          </cell>
          <cell r="T45">
            <v>195568503</v>
          </cell>
          <cell r="U45">
            <v>0</v>
          </cell>
          <cell r="V45">
            <v>228782134</v>
          </cell>
          <cell r="W45">
            <v>0</v>
          </cell>
          <cell r="X45">
            <v>40312345</v>
          </cell>
          <cell r="Y45">
            <v>51920201</v>
          </cell>
          <cell r="Z45">
            <v>263782134</v>
          </cell>
          <cell r="AA45">
            <v>13553634</v>
          </cell>
          <cell r="AB45">
            <v>20834301</v>
          </cell>
          <cell r="AC45">
            <v>20834.300999999999</v>
          </cell>
          <cell r="AD45">
            <v>4733253</v>
          </cell>
          <cell r="AF45">
            <v>3.8952710468426318E-3</v>
          </cell>
          <cell r="AG45">
            <v>2.1457184263953891E-3</v>
          </cell>
          <cell r="AH45">
            <v>4.0624419672509269E-3</v>
          </cell>
          <cell r="AJ45">
            <v>0.11720615495580598</v>
          </cell>
          <cell r="AK45">
            <v>2.0355449677327313E-2</v>
          </cell>
          <cell r="AL45">
            <v>0.30351741841139573</v>
          </cell>
          <cell r="AM45">
            <v>0.29506067581217771</v>
          </cell>
          <cell r="AN45">
            <v>0.11581475921007045</v>
          </cell>
          <cell r="AO45">
            <v>0.48137660237902757</v>
          </cell>
          <cell r="AP45">
            <v>1.0728000247732038E-2</v>
          </cell>
          <cell r="AQ45">
            <v>1.0037171633267574</v>
          </cell>
          <cell r="AR45">
            <v>0.1007884589872495</v>
          </cell>
          <cell r="AS45">
            <v>4.0989194719840791E-2</v>
          </cell>
          <cell r="AT45">
            <v>5.9799264267408711E-2</v>
          </cell>
          <cell r="AU45">
            <v>0.43140952770855429</v>
          </cell>
          <cell r="AV45">
            <v>1.4726620228714209E-3</v>
          </cell>
          <cell r="AW45">
            <v>0</v>
          </cell>
          <cell r="AX45">
            <v>1.379013159863233E-3</v>
          </cell>
          <cell r="AY45">
            <v>13721500</v>
          </cell>
          <cell r="AZ45">
            <v>13293182</v>
          </cell>
          <cell r="BA45">
            <v>12147286</v>
          </cell>
          <cell r="BB45">
            <v>11960038</v>
          </cell>
          <cell r="BC45">
            <v>10918785</v>
          </cell>
          <cell r="BD45">
            <v>11152222</v>
          </cell>
          <cell r="BE45">
            <v>11009480</v>
          </cell>
          <cell r="BF45">
            <v>2380916</v>
          </cell>
          <cell r="BG45">
            <v>2310783</v>
          </cell>
          <cell r="BH45">
            <v>2243442</v>
          </cell>
          <cell r="BI45">
            <v>2243442</v>
          </cell>
          <cell r="BJ45">
            <v>2054499</v>
          </cell>
          <cell r="BK45">
            <v>1912037</v>
          </cell>
          <cell r="BL45">
            <v>1843465</v>
          </cell>
          <cell r="BN45">
            <v>50142</v>
          </cell>
          <cell r="BO45">
            <v>382808</v>
          </cell>
          <cell r="BQ45">
            <v>432950</v>
          </cell>
          <cell r="BR45">
            <v>208412</v>
          </cell>
          <cell r="BS45">
            <v>48334</v>
          </cell>
          <cell r="BT45">
            <v>-179</v>
          </cell>
          <cell r="BU45">
            <v>48155</v>
          </cell>
          <cell r="BV45">
            <v>137474</v>
          </cell>
          <cell r="BW45">
            <v>4440566</v>
          </cell>
        </row>
        <row r="46">
          <cell r="B46" t="str">
            <v>Consolidated Bank of Kenya</v>
          </cell>
          <cell r="C46">
            <v>14.573039</v>
          </cell>
          <cell r="D46">
            <v>8.7986140000000006</v>
          </cell>
          <cell r="E46">
            <v>9.6761979999999994</v>
          </cell>
          <cell r="F46">
            <v>1.112924</v>
          </cell>
          <cell r="G46">
            <v>1.253633</v>
          </cell>
          <cell r="H46">
            <v>1.606209</v>
          </cell>
          <cell r="I46">
            <v>14.046476</v>
          </cell>
          <cell r="J46">
            <v>44.505000000000003</v>
          </cell>
          <cell r="L46">
            <v>3.6589293862348505E-3</v>
          </cell>
          <cell r="M46">
            <v>3.8139306267146143E-3</v>
          </cell>
          <cell r="N46">
            <v>4.1598331954687522E-3</v>
          </cell>
          <cell r="O46">
            <v>4.3305980844768359E-3</v>
          </cell>
          <cell r="P46">
            <v>4.7091276126817556E-3</v>
          </cell>
          <cell r="Q46">
            <v>4.9352439066792245E-3</v>
          </cell>
          <cell r="R46">
            <v>5.0564486501753214E-3</v>
          </cell>
          <cell r="S46">
            <v>313413032</v>
          </cell>
          <cell r="T46">
            <v>195568503</v>
          </cell>
          <cell r="U46">
            <v>0</v>
          </cell>
          <cell r="V46">
            <v>228782134</v>
          </cell>
          <cell r="W46">
            <v>0</v>
          </cell>
          <cell r="X46">
            <v>40312345</v>
          </cell>
          <cell r="Y46">
            <v>51920201</v>
          </cell>
          <cell r="Z46">
            <v>263782134</v>
          </cell>
          <cell r="AA46">
            <v>13553634</v>
          </cell>
          <cell r="AB46">
            <v>20834301</v>
          </cell>
          <cell r="AC46">
            <v>20834.300999999999</v>
          </cell>
          <cell r="AD46">
            <v>4733253</v>
          </cell>
          <cell r="AF46">
            <v>4.1370066597098349E-3</v>
          </cell>
          <cell r="AG46">
            <v>4.2515634688326765E-3</v>
          </cell>
          <cell r="AH46">
            <v>3.818944259630887E-3</v>
          </cell>
          <cell r="AJ46">
            <v>4.5139142918766077E-2</v>
          </cell>
          <cell r="AK46">
            <v>4.9143115964016609E-3</v>
          </cell>
          <cell r="AL46">
            <v>8.924893332676466E-2</v>
          </cell>
          <cell r="AM46">
            <v>7.9231545335641487E-2</v>
          </cell>
          <cell r="AN46">
            <v>0.54087954142939887</v>
          </cell>
          <cell r="AO46">
            <v>0.65713091738209228</v>
          </cell>
          <cell r="AP46">
            <v>0.21825050666235452</v>
          </cell>
          <cell r="AQ46">
            <v>0.41947455154175839</v>
          </cell>
          <cell r="AR46">
            <v>0.1702633456559145</v>
          </cell>
          <cell r="AS46">
            <v>5.9003161431507148E-2</v>
          </cell>
          <cell r="AT46">
            <v>0.11126018422440735</v>
          </cell>
          <cell r="AU46">
            <v>0.90930487367042312</v>
          </cell>
          <cell r="AV46">
            <v>1.9142837557036771E-3</v>
          </cell>
          <cell r="AW46">
            <v>8.2136535461160636E-4</v>
          </cell>
          <cell r="AX46">
            <v>1.296921031764665E-3</v>
          </cell>
          <cell r="AY46">
            <v>14573039</v>
          </cell>
          <cell r="AZ46">
            <v>14428785</v>
          </cell>
          <cell r="BA46">
            <v>15077051</v>
          </cell>
          <cell r="BB46">
            <v>15965750</v>
          </cell>
          <cell r="BC46">
            <v>16616891</v>
          </cell>
          <cell r="BD46">
            <v>16730762</v>
          </cell>
          <cell r="BE46">
            <v>16778631</v>
          </cell>
          <cell r="BF46">
            <v>1606209</v>
          </cell>
          <cell r="BG46">
            <v>1551228</v>
          </cell>
          <cell r="BH46">
            <v>1567820</v>
          </cell>
          <cell r="BI46">
            <v>1567820</v>
          </cell>
          <cell r="BJ46">
            <v>1089376</v>
          </cell>
          <cell r="BK46">
            <v>1258313</v>
          </cell>
          <cell r="BL46">
            <v>1241702</v>
          </cell>
          <cell r="BN46">
            <v>516428</v>
          </cell>
          <cell r="BO46">
            <v>438365</v>
          </cell>
          <cell r="BQ46">
            <v>954793</v>
          </cell>
          <cell r="BR46">
            <v>627424</v>
          </cell>
          <cell r="BS46">
            <v>1030404</v>
          </cell>
          <cell r="BT46">
            <v>1426012</v>
          </cell>
          <cell r="BU46">
            <v>2456416</v>
          </cell>
          <cell r="BV46">
            <v>35631</v>
          </cell>
          <cell r="BW46">
            <v>8798614</v>
          </cell>
        </row>
        <row r="47">
          <cell r="B47" t="str">
            <v>Trans-National Bank</v>
          </cell>
          <cell r="C47">
            <v>10.456605</v>
          </cell>
          <cell r="D47">
            <v>6.8197869999999998</v>
          </cell>
          <cell r="E47">
            <v>7.8012829999999997</v>
          </cell>
          <cell r="F47">
            <v>1.819337</v>
          </cell>
          <cell r="G47">
            <v>1.9199109999999999</v>
          </cell>
          <cell r="H47">
            <v>1.975069</v>
          </cell>
          <cell r="I47">
            <v>9.2665140000000008</v>
          </cell>
          <cell r="J47">
            <v>110.31699999999999</v>
          </cell>
          <cell r="L47">
            <v>3.2539850902409458E-3</v>
          </cell>
          <cell r="M47">
            <v>3.383897920984251E-3</v>
          </cell>
          <cell r="N47">
            <v>3.4539711939486025E-3</v>
          </cell>
          <cell r="O47">
            <v>3.5303941842276506E-3</v>
          </cell>
          <cell r="P47">
            <v>3.5003510202464873E-3</v>
          </cell>
          <cell r="Q47">
            <v>3.7630384628247202E-3</v>
          </cell>
          <cell r="R47">
            <v>3.9182679979662049E-3</v>
          </cell>
          <cell r="S47">
            <v>313413032</v>
          </cell>
          <cell r="T47">
            <v>195568503</v>
          </cell>
          <cell r="U47">
            <v>0</v>
          </cell>
          <cell r="V47">
            <v>228782134</v>
          </cell>
          <cell r="W47">
            <v>0</v>
          </cell>
          <cell r="X47">
            <v>40312345</v>
          </cell>
          <cell r="Y47">
            <v>51920201</v>
          </cell>
          <cell r="Z47">
            <v>263782134</v>
          </cell>
          <cell r="AA47">
            <v>13553634</v>
          </cell>
          <cell r="AB47">
            <v>20834301</v>
          </cell>
          <cell r="AC47">
            <v>20834.300999999999</v>
          </cell>
          <cell r="AD47">
            <v>4733253</v>
          </cell>
          <cell r="AF47">
            <v>2.9684298877506025E-3</v>
          </cell>
          <cell r="AG47">
            <v>3.2953778031880919E-3</v>
          </cell>
          <cell r="AH47">
            <v>3.078963961941046E-3</v>
          </cell>
          <cell r="AJ47">
            <v>7.8552722393710653E-2</v>
          </cell>
          <cell r="AK47">
            <v>1.4880742761458642E-2</v>
          </cell>
          <cell r="AL47">
            <v>0.20718805367369</v>
          </cell>
          <cell r="AM47">
            <v>0.19633456551190662</v>
          </cell>
          <cell r="AN47">
            <v>0.20552473526912315</v>
          </cell>
          <cell r="AO47">
            <v>0.6952763799902606</v>
          </cell>
          <cell r="AP47">
            <v>8.5950050569181397E-2</v>
          </cell>
          <cell r="AQ47">
            <v>0.45880186315160798</v>
          </cell>
          <cell r="AR47">
            <v>0.17226497578894892</v>
          </cell>
          <cell r="AS47">
            <v>6.2978724917567258E-2</v>
          </cell>
          <cell r="AT47">
            <v>0.10928625087138166</v>
          </cell>
          <cell r="AU47">
            <v>0.8741878739689356</v>
          </cell>
          <cell r="AV47">
            <v>1.0347278306473138E-3</v>
          </cell>
          <cell r="AW47">
            <v>0</v>
          </cell>
          <cell r="AX47">
            <v>4.789534914548755E-4</v>
          </cell>
          <cell r="AY47">
            <v>10456605</v>
          </cell>
          <cell r="AZ47">
            <v>10300961</v>
          </cell>
          <cell r="BA47">
            <v>10239922</v>
          </cell>
          <cell r="BB47">
            <v>9678121</v>
          </cell>
          <cell r="BC47">
            <v>8935515</v>
          </cell>
          <cell r="BD47">
            <v>9268777</v>
          </cell>
          <cell r="BE47">
            <v>9657867</v>
          </cell>
          <cell r="BF47">
            <v>1975069</v>
          </cell>
          <cell r="BG47">
            <v>1957169</v>
          </cell>
          <cell r="BH47">
            <v>1914759</v>
          </cell>
          <cell r="BI47">
            <v>1914759</v>
          </cell>
          <cell r="BJ47">
            <v>1929129</v>
          </cell>
          <cell r="BK47">
            <v>1905126</v>
          </cell>
          <cell r="BL47">
            <v>1869047</v>
          </cell>
          <cell r="BN47">
            <v>107622</v>
          </cell>
          <cell r="BO47">
            <v>416023</v>
          </cell>
          <cell r="BQ47">
            <v>523645</v>
          </cell>
          <cell r="BR47">
            <v>364078</v>
          </cell>
          <cell r="BS47">
            <v>294220</v>
          </cell>
          <cell r="BT47">
            <v>347059</v>
          </cell>
          <cell r="BU47">
            <v>641279</v>
          </cell>
          <cell r="BV47">
            <v>77222</v>
          </cell>
          <cell r="BW47">
            <v>6819787</v>
          </cell>
        </row>
        <row r="48">
          <cell r="B48" t="str">
            <v>Paramount Universal Bank</v>
          </cell>
          <cell r="C48">
            <v>10.818758000000001</v>
          </cell>
          <cell r="D48">
            <v>5.0922609999999997</v>
          </cell>
          <cell r="E48">
            <v>9.1631339999999994</v>
          </cell>
          <cell r="F48">
            <v>1.351126</v>
          </cell>
          <cell r="G48">
            <v>1.4210050000000001</v>
          </cell>
          <cell r="H48">
            <v>1.469236</v>
          </cell>
          <cell r="I48">
            <v>5.1323090000000002</v>
          </cell>
          <cell r="J48">
            <v>102.944</v>
          </cell>
          <cell r="L48">
            <v>3.1503060367453657E-3</v>
          </cell>
          <cell r="M48">
            <v>3.1005681559442178E-3</v>
          </cell>
          <cell r="N48">
            <v>3.1697197883291742E-3</v>
          </cell>
          <cell r="O48">
            <v>3.0712448282937156E-3</v>
          </cell>
          <cell r="P48">
            <v>3.1174189543764601E-3</v>
          </cell>
          <cell r="Q48">
            <v>3.1324341450229224E-3</v>
          </cell>
          <cell r="R48">
            <v>3.0996129310015578E-3</v>
          </cell>
          <cell r="S48">
            <v>313413032</v>
          </cell>
          <cell r="T48">
            <v>195568503</v>
          </cell>
          <cell r="U48">
            <v>0</v>
          </cell>
          <cell r="V48">
            <v>228782134</v>
          </cell>
          <cell r="W48">
            <v>0</v>
          </cell>
          <cell r="X48">
            <v>40312345</v>
          </cell>
          <cell r="Y48">
            <v>51920201</v>
          </cell>
          <cell r="Z48">
            <v>263782134</v>
          </cell>
          <cell r="AA48">
            <v>13553634</v>
          </cell>
          <cell r="AB48">
            <v>20834301</v>
          </cell>
          <cell r="AC48">
            <v>20834.300999999999</v>
          </cell>
          <cell r="AD48">
            <v>4733253</v>
          </cell>
          <cell r="AF48">
            <v>3.0712381882590897E-3</v>
          </cell>
          <cell r="AG48">
            <v>2.460622870984152E-3</v>
          </cell>
          <cell r="AH48">
            <v>3.6164512125039824E-3</v>
          </cell>
          <cell r="AJ48">
            <v>0.13281263294616516</v>
          </cell>
          <cell r="AK48">
            <v>1.8220802230245862E-2</v>
          </cell>
          <cell r="AL48">
            <v>0.27687440487312825</v>
          </cell>
          <cell r="AM48">
            <v>0.26325889575237965</v>
          </cell>
          <cell r="AN48">
            <v>0.14575002922951011</v>
          </cell>
          <cell r="AO48">
            <v>0.59879964145134257</v>
          </cell>
          <cell r="AP48">
            <v>4.0785799535260805E-2</v>
          </cell>
          <cell r="AQ48">
            <v>0.42476318913002314</v>
          </cell>
          <cell r="AR48">
            <v>0.17035191038699304</v>
          </cell>
          <cell r="AS48">
            <v>8.8796944657351815E-2</v>
          </cell>
          <cell r="AT48">
            <v>8.1554965729641229E-2</v>
          </cell>
          <cell r="AU48">
            <v>0.55573355142465453</v>
          </cell>
          <cell r="AV48">
            <v>1.1854938755116499E-3</v>
          </cell>
          <cell r="AW48">
            <v>0</v>
          </cell>
          <cell r="AX48">
            <v>5.4873988497967561E-4</v>
          </cell>
          <cell r="AY48">
            <v>10818758</v>
          </cell>
          <cell r="AZ48">
            <v>10169780</v>
          </cell>
          <cell r="BA48">
            <v>10402326</v>
          </cell>
          <cell r="BB48">
            <v>9042178</v>
          </cell>
          <cell r="BC48">
            <v>8698023</v>
          </cell>
          <cell r="BD48">
            <v>8323852</v>
          </cell>
          <cell r="BE48">
            <v>8028877</v>
          </cell>
          <cell r="BF48">
            <v>1469236</v>
          </cell>
          <cell r="BG48">
            <v>1410219</v>
          </cell>
          <cell r="BH48">
            <v>1378260</v>
          </cell>
          <cell r="BI48">
            <v>1378260</v>
          </cell>
          <cell r="BJ48">
            <v>1348014</v>
          </cell>
          <cell r="BK48">
            <v>1289232</v>
          </cell>
          <cell r="BL48">
            <v>1230414</v>
          </cell>
          <cell r="BN48">
            <v>37398</v>
          </cell>
          <cell r="BO48">
            <v>219192</v>
          </cell>
          <cell r="BQ48">
            <v>256590</v>
          </cell>
          <cell r="BR48">
            <v>153646</v>
          </cell>
          <cell r="BS48">
            <v>91971</v>
          </cell>
          <cell r="BT48">
            <v>124552</v>
          </cell>
          <cell r="BU48">
            <v>216523</v>
          </cell>
          <cell r="BV48">
            <v>95607</v>
          </cell>
          <cell r="BW48">
            <v>5092261</v>
          </cell>
        </row>
        <row r="49">
          <cell r="B49" t="str">
            <v>Oriental Commercial Bank Limited</v>
          </cell>
          <cell r="C49">
            <v>9.0560179999999999</v>
          </cell>
          <cell r="D49">
            <v>5.079631</v>
          </cell>
          <cell r="E49">
            <v>7.3786969999999998</v>
          </cell>
          <cell r="F49">
            <v>1.404379</v>
          </cell>
          <cell r="G49">
            <v>1.4826630000000001</v>
          </cell>
          <cell r="H49">
            <v>1.6306449999999999</v>
          </cell>
          <cell r="I49">
            <v>6.2627290000000002</v>
          </cell>
          <cell r="J49">
            <v>39.311999999999998</v>
          </cell>
          <cell r="L49">
            <v>2.849934976557506E-3</v>
          </cell>
          <cell r="M49">
            <v>2.9896141557676382E-3</v>
          </cell>
          <cell r="N49">
            <v>2.7855794505652247E-3</v>
          </cell>
          <cell r="O49">
            <v>2.8947533750014391E-3</v>
          </cell>
          <cell r="P49">
            <v>2.9795413567498025E-3</v>
          </cell>
          <cell r="Q49">
            <v>2.9634462208108963E-3</v>
          </cell>
          <cell r="R49">
            <v>2.8842255460702583E-3</v>
          </cell>
          <cell r="S49">
            <v>313413032</v>
          </cell>
          <cell r="T49">
            <v>195568503</v>
          </cell>
          <cell r="U49">
            <v>0</v>
          </cell>
          <cell r="V49">
            <v>228782134</v>
          </cell>
          <cell r="W49">
            <v>0</v>
          </cell>
          <cell r="X49">
            <v>40312345</v>
          </cell>
          <cell r="Y49">
            <v>51920201</v>
          </cell>
          <cell r="Z49">
            <v>263782134</v>
          </cell>
          <cell r="AA49">
            <v>13553634</v>
          </cell>
          <cell r="AB49">
            <v>20834301</v>
          </cell>
          <cell r="AC49">
            <v>20834.300999999999</v>
          </cell>
          <cell r="AD49">
            <v>4733253</v>
          </cell>
          <cell r="AF49">
            <v>2.5708300634103933E-3</v>
          </cell>
          <cell r="AG49">
            <v>2.4545199499318867E-3</v>
          </cell>
          <cell r="AH49">
            <v>2.912180233569595E-3</v>
          </cell>
          <cell r="AJ49">
            <v>4.2189494381693296E-2</v>
          </cell>
          <cell r="AK49">
            <v>7.5129474067871004E-3</v>
          </cell>
          <cell r="AL49">
            <v>0.23674391786711513</v>
          </cell>
          <cell r="AM49">
            <v>0.22424393583053012</v>
          </cell>
          <cell r="AN49">
            <v>0.39001096930336215</v>
          </cell>
          <cell r="AO49">
            <v>0.78223756376995801</v>
          </cell>
          <cell r="AP49">
            <v>8.7786622819777366E-2</v>
          </cell>
          <cell r="AQ49">
            <v>0.67611085085621592</v>
          </cell>
          <cell r="AR49">
            <v>0.1375379063718527</v>
          </cell>
          <cell r="AS49">
            <v>8.5707246633672948E-2</v>
          </cell>
          <cell r="AT49">
            <v>5.1830659738179755E-2</v>
          </cell>
          <cell r="AU49">
            <v>0.68841842943273046</v>
          </cell>
          <cell r="AV49">
            <v>1.3519817829688357E-3</v>
          </cell>
          <cell r="AW49">
            <v>0</v>
          </cell>
          <cell r="AX49">
            <v>1.3773449909772731E-3</v>
          </cell>
          <cell r="AY49">
            <v>9056018</v>
          </cell>
          <cell r="AZ49">
            <v>9153613</v>
          </cell>
          <cell r="BA49">
            <v>7857515</v>
          </cell>
          <cell r="BB49">
            <v>8092950</v>
          </cell>
          <cell r="BC49">
            <v>7916635</v>
          </cell>
          <cell r="BD49">
            <v>7480066</v>
          </cell>
          <cell r="BE49">
            <v>7006528</v>
          </cell>
          <cell r="BF49">
            <v>1630645</v>
          </cell>
          <cell r="BG49">
            <v>1612058</v>
          </cell>
          <cell r="BH49">
            <v>1596443</v>
          </cell>
          <cell r="BI49">
            <v>1596443</v>
          </cell>
          <cell r="BJ49">
            <v>1612493</v>
          </cell>
          <cell r="BK49">
            <v>1548292</v>
          </cell>
          <cell r="BL49">
            <v>1524496</v>
          </cell>
          <cell r="BN49">
            <v>89598</v>
          </cell>
          <cell r="BO49">
            <v>140134</v>
          </cell>
          <cell r="BQ49">
            <v>229732</v>
          </cell>
          <cell r="BR49">
            <v>179705</v>
          </cell>
          <cell r="BS49">
            <v>330508</v>
          </cell>
          <cell r="BT49">
            <v>158329</v>
          </cell>
          <cell r="BU49">
            <v>488837</v>
          </cell>
          <cell r="BV49">
            <v>34202</v>
          </cell>
          <cell r="BW49">
            <v>5079631</v>
          </cell>
        </row>
        <row r="50">
          <cell r="B50" t="str">
            <v>Habib Bank Ltd</v>
          </cell>
          <cell r="C50">
            <v>8.7201740000000001</v>
          </cell>
          <cell r="D50">
            <v>3.8242639999999999</v>
          </cell>
          <cell r="E50">
            <v>5.9132660000000001</v>
          </cell>
          <cell r="F50">
            <v>1.814959</v>
          </cell>
          <cell r="G50">
            <v>1.910909</v>
          </cell>
          <cell r="H50">
            <v>1.97295</v>
          </cell>
          <cell r="I50">
            <v>4.4714099999999997</v>
          </cell>
          <cell r="J50">
            <v>184.47300000000001</v>
          </cell>
          <cell r="L50">
            <v>2.8399597313168963E-3</v>
          </cell>
          <cell r="M50">
            <v>2.9142006350667267E-3</v>
          </cell>
          <cell r="N50">
            <v>3.2052073255015136E-3</v>
          </cell>
          <cell r="O50">
            <v>3.196106793774218E-3</v>
          </cell>
          <cell r="P50">
            <v>3.4628777264832447E-3</v>
          </cell>
          <cell r="Q50">
            <v>3.302098645063806E-3</v>
          </cell>
          <cell r="R50">
            <v>3.284620320235832E-3</v>
          </cell>
          <cell r="S50">
            <v>313413032</v>
          </cell>
          <cell r="T50">
            <v>195568503</v>
          </cell>
          <cell r="U50">
            <v>0</v>
          </cell>
          <cell r="V50">
            <v>228782134</v>
          </cell>
          <cell r="W50">
            <v>0</v>
          </cell>
          <cell r="X50">
            <v>40312345</v>
          </cell>
          <cell r="Y50">
            <v>51920201</v>
          </cell>
          <cell r="Z50">
            <v>263782134</v>
          </cell>
          <cell r="AA50">
            <v>13553634</v>
          </cell>
          <cell r="AB50">
            <v>20834301</v>
          </cell>
          <cell r="AC50">
            <v>20834.300999999999</v>
          </cell>
          <cell r="AD50">
            <v>4733253</v>
          </cell>
          <cell r="AF50">
            <v>2.475490384114703E-3</v>
          </cell>
          <cell r="AG50">
            <v>1.8479161737941824E-3</v>
          </cell>
          <cell r="AH50">
            <v>2.3338126448394811E-3</v>
          </cell>
          <cell r="AJ50">
            <v>0.1245895499627611</v>
          </cell>
          <cell r="AK50">
            <v>2.8387179133457008E-2</v>
          </cell>
          <cell r="AL50">
            <v>0.42736161523993554</v>
          </cell>
          <cell r="AM50">
            <v>0.40590305966127016</v>
          </cell>
          <cell r="AN50">
            <v>0.16617548882982908</v>
          </cell>
          <cell r="AO50">
            <v>0.35070351388878312</v>
          </cell>
          <cell r="AP50">
            <v>8.0741788242431847E-2</v>
          </cell>
          <cell r="AQ50">
            <v>0.59839118306395678</v>
          </cell>
          <cell r="AR50">
            <v>0.13531611056572332</v>
          </cell>
          <cell r="AS50">
            <v>4.5909206767743356E-2</v>
          </cell>
          <cell r="AT50">
            <v>8.940690379797997E-2</v>
          </cell>
          <cell r="AU50">
            <v>0.64672619158346667</v>
          </cell>
          <cell r="AV50">
            <v>2.2572914522725061E-3</v>
          </cell>
          <cell r="AW50">
            <v>0</v>
          </cell>
          <cell r="AX50">
            <v>1.6317026002447576E-3</v>
          </cell>
          <cell r="AY50">
            <v>8720174</v>
          </cell>
          <cell r="AZ50">
            <v>8764198</v>
          </cell>
          <cell r="BA50">
            <v>9449365</v>
          </cell>
          <cell r="BB50">
            <v>9300950</v>
          </cell>
          <cell r="BC50">
            <v>9900454</v>
          </cell>
          <cell r="BD50">
            <v>8541266</v>
          </cell>
          <cell r="BE50">
            <v>8078122</v>
          </cell>
          <cell r="BF50">
            <v>1972950</v>
          </cell>
          <cell r="BG50">
            <v>2010787</v>
          </cell>
          <cell r="BH50">
            <v>1941527</v>
          </cell>
          <cell r="BI50">
            <v>1941527</v>
          </cell>
          <cell r="BJ50">
            <v>1837505</v>
          </cell>
          <cell r="BK50">
            <v>1748022</v>
          </cell>
          <cell r="BL50">
            <v>1666902</v>
          </cell>
          <cell r="BN50">
            <v>65465</v>
          </cell>
          <cell r="BO50">
            <v>328486</v>
          </cell>
          <cell r="BQ50">
            <v>393951</v>
          </cell>
          <cell r="BR50">
            <v>138160</v>
          </cell>
          <cell r="BS50">
            <v>200999</v>
          </cell>
          <cell r="BT50">
            <v>134900</v>
          </cell>
          <cell r="BU50">
            <v>335899</v>
          </cell>
          <cell r="BV50">
            <v>124083</v>
          </cell>
          <cell r="BW50">
            <v>3824264</v>
          </cell>
        </row>
        <row r="51">
          <cell r="B51" t="str">
            <v>Credit Bank</v>
          </cell>
          <cell r="C51">
            <v>8.7422909999999998</v>
          </cell>
          <cell r="D51">
            <v>5.7099419999999999</v>
          </cell>
          <cell r="E51">
            <v>7.2839080000000003</v>
          </cell>
          <cell r="F51">
            <v>1.2158819999999999</v>
          </cell>
          <cell r="G51">
            <v>1.2688029999999999</v>
          </cell>
          <cell r="H51">
            <v>1.2633509999999999</v>
          </cell>
          <cell r="I51">
            <v>7.2860170000000002</v>
          </cell>
          <cell r="J51">
            <v>8.5440000000000005</v>
          </cell>
          <cell r="L51">
            <v>2.5775180393315849E-3</v>
          </cell>
          <cell r="M51">
            <v>2.5816394990063472E-3</v>
          </cell>
          <cell r="N51">
            <v>2.7375039181430178E-3</v>
          </cell>
          <cell r="O51">
            <v>2.8849107269786518E-3</v>
          </cell>
          <cell r="P51">
            <v>2.9470418296018448E-3</v>
          </cell>
          <cell r="Q51">
            <v>2.9730819231159732E-3</v>
          </cell>
          <cell r="R51">
            <v>2.8524193975043499E-3</v>
          </cell>
          <cell r="S51">
            <v>313413032</v>
          </cell>
          <cell r="T51">
            <v>195568503</v>
          </cell>
          <cell r="U51">
            <v>0</v>
          </cell>
          <cell r="V51">
            <v>228782134</v>
          </cell>
          <cell r="W51">
            <v>0</v>
          </cell>
          <cell r="X51">
            <v>40312345</v>
          </cell>
          <cell r="Y51">
            <v>51920201</v>
          </cell>
          <cell r="Z51">
            <v>263782134</v>
          </cell>
          <cell r="AA51">
            <v>13553634</v>
          </cell>
          <cell r="AB51">
            <v>20834301</v>
          </cell>
          <cell r="AC51">
            <v>20834.300999999999</v>
          </cell>
          <cell r="AD51">
            <v>4733253</v>
          </cell>
          <cell r="AF51">
            <v>2.4817689768154294E-3</v>
          </cell>
          <cell r="AG51">
            <v>2.7590914678554362E-3</v>
          </cell>
          <cell r="AH51">
            <v>2.8747694749817541E-3</v>
          </cell>
          <cell r="AJ51">
            <v>1.410609204373648E-2</v>
          </cell>
          <cell r="AK51">
            <v>1.9388578983270542E-3</v>
          </cell>
          <cell r="AL51">
            <v>0.17414219593503555</v>
          </cell>
          <cell r="AM51">
            <v>0.16687883105405873</v>
          </cell>
          <cell r="AN51">
            <v>0.21941929648408004</v>
          </cell>
          <cell r="AO51">
            <v>0.97636691035524314</v>
          </cell>
          <cell r="AP51">
            <v>8.3650260897531165E-2</v>
          </cell>
          <cell r="AQ51">
            <v>0.4318931778067685</v>
          </cell>
          <cell r="AR51">
            <v>0.16400947672999031</v>
          </cell>
          <cell r="AS51">
            <v>6.7563308353382145E-2</v>
          </cell>
          <cell r="AT51">
            <v>9.644616837660816E-2</v>
          </cell>
          <cell r="AU51">
            <v>0.78391187807424256</v>
          </cell>
          <cell r="AV51">
            <v>8.1469801435999657E-4</v>
          </cell>
          <cell r="AW51">
            <v>2.8501687180365219E-4</v>
          </cell>
          <cell r="AX51">
            <v>2.2516419829045073E-3</v>
          </cell>
          <cell r="AY51">
            <v>8742291</v>
          </cell>
          <cell r="AZ51">
            <v>8884581</v>
          </cell>
          <cell r="BA51">
            <v>8864537</v>
          </cell>
          <cell r="BB51">
            <v>8592048</v>
          </cell>
          <cell r="BC51">
            <v>8241305</v>
          </cell>
          <cell r="BD51">
            <v>7936623</v>
          </cell>
          <cell r="BE51">
            <v>7308855</v>
          </cell>
          <cell r="BF51">
            <v>1263351</v>
          </cell>
          <cell r="BG51">
            <v>1159432</v>
          </cell>
          <cell r="BH51">
            <v>1151660</v>
          </cell>
          <cell r="BI51">
            <v>1151660</v>
          </cell>
          <cell r="BJ51">
            <v>1283466</v>
          </cell>
          <cell r="BK51">
            <v>1274332</v>
          </cell>
          <cell r="BL51">
            <v>1237653</v>
          </cell>
          <cell r="BN51">
            <v>79326</v>
          </cell>
          <cell r="BO51">
            <v>282201</v>
          </cell>
          <cell r="BQ51">
            <v>361527</v>
          </cell>
          <cell r="BR51">
            <v>352983</v>
          </cell>
          <cell r="BS51">
            <v>225120</v>
          </cell>
          <cell r="BT51">
            <v>296120</v>
          </cell>
          <cell r="BU51">
            <v>521240</v>
          </cell>
          <cell r="BV51">
            <v>8544</v>
          </cell>
          <cell r="BW51">
            <v>5709942</v>
          </cell>
        </row>
        <row r="52">
          <cell r="B52" t="str">
            <v>Middle East Bank</v>
          </cell>
          <cell r="C52">
            <v>6.1926620000000003</v>
          </cell>
          <cell r="D52">
            <v>3.7994970000000001</v>
          </cell>
          <cell r="E52">
            <v>4.5330550000000001</v>
          </cell>
          <cell r="F52">
            <v>1.1814830000000001</v>
          </cell>
          <cell r="G52">
            <v>1.192407</v>
          </cell>
          <cell r="H52">
            <v>1.193546</v>
          </cell>
          <cell r="I52">
            <v>3.9084539999999999</v>
          </cell>
          <cell r="J52">
            <v>-49.911999999999999</v>
          </cell>
          <cell r="L52">
            <v>1.9305963266920123E-3</v>
          </cell>
          <cell r="M52">
            <v>1.9367902077399666E-3</v>
          </cell>
          <cell r="N52">
            <v>2.0384148379067593E-3</v>
          </cell>
          <cell r="O52">
            <v>2.135885306845442E-3</v>
          </cell>
          <cell r="P52">
            <v>2.277695536393396E-3</v>
          </cell>
          <cell r="Q52">
            <v>2.3491586322533392E-3</v>
          </cell>
          <cell r="R52">
            <v>2.2687049910450462E-3</v>
          </cell>
          <cell r="S52">
            <v>313413032</v>
          </cell>
          <cell r="T52">
            <v>195568503</v>
          </cell>
          <cell r="U52">
            <v>0</v>
          </cell>
          <cell r="V52">
            <v>228782134</v>
          </cell>
          <cell r="W52">
            <v>0</v>
          </cell>
          <cell r="X52">
            <v>40312345</v>
          </cell>
          <cell r="Y52">
            <v>51920201</v>
          </cell>
          <cell r="Z52">
            <v>263782134</v>
          </cell>
          <cell r="AA52">
            <v>13553634</v>
          </cell>
          <cell r="AB52">
            <v>20834301</v>
          </cell>
          <cell r="AC52">
            <v>20834.300999999999</v>
          </cell>
          <cell r="AD52">
            <v>4733253</v>
          </cell>
          <cell r="AF52">
            <v>1.7579781358803765E-3</v>
          </cell>
          <cell r="AG52">
            <v>1.8359485533902668E-3</v>
          </cell>
          <cell r="AH52">
            <v>1.7890791787064601E-3</v>
          </cell>
          <cell r="AJ52">
            <v>-5.8344952935414966E-2</v>
          </cell>
          <cell r="AK52">
            <v>-1.1666767253712618E-2</v>
          </cell>
          <cell r="AL52">
            <v>0.30508405625344448</v>
          </cell>
          <cell r="AM52">
            <v>0.30228908924091213</v>
          </cell>
          <cell r="AN52">
            <v>0.52973534625022922</v>
          </cell>
          <cell r="AO52">
            <v>1.3035441424292962</v>
          </cell>
          <cell r="AP52">
            <v>0.21063109050169995</v>
          </cell>
          <cell r="AQ52">
            <v>0.15047571702776971</v>
          </cell>
          <cell r="AR52">
            <v>0.10721136545033229</v>
          </cell>
          <cell r="AS52">
            <v>9.0080265008930002E-2</v>
          </cell>
          <cell r="AT52">
            <v>1.7131100441402286E-2</v>
          </cell>
          <cell r="AU52">
            <v>0.83817579976417667</v>
          </cell>
          <cell r="AV52">
            <v>9.4124289522977823E-4</v>
          </cell>
          <cell r="AW52">
            <v>1.5368624214977427E-3</v>
          </cell>
          <cell r="AX52">
            <v>1.2624053080300436E-3</v>
          </cell>
          <cell r="AY52">
            <v>6192662</v>
          </cell>
          <cell r="AZ52">
            <v>5836720</v>
          </cell>
          <cell r="BA52">
            <v>5936601</v>
          </cell>
          <cell r="BB52">
            <v>5906089</v>
          </cell>
          <cell r="BC52">
            <v>6153754</v>
          </cell>
          <cell r="BD52">
            <v>6204136</v>
          </cell>
          <cell r="BE52">
            <v>5765799</v>
          </cell>
          <cell r="BF52">
            <v>1193546</v>
          </cell>
          <cell r="BG52">
            <v>1211872</v>
          </cell>
          <cell r="BH52">
            <v>1233695</v>
          </cell>
          <cell r="BI52">
            <v>1233695</v>
          </cell>
          <cell r="BJ52">
            <v>1216395</v>
          </cell>
          <cell r="BK52">
            <v>1169933</v>
          </cell>
          <cell r="BL52">
            <v>1175205</v>
          </cell>
          <cell r="BN52">
            <v>60669</v>
          </cell>
          <cell r="BO52">
            <v>53858</v>
          </cell>
          <cell r="BQ52">
            <v>114527</v>
          </cell>
          <cell r="BR52">
            <v>149291</v>
          </cell>
          <cell r="BS52">
            <v>152558</v>
          </cell>
          <cell r="BT52">
            <v>861280</v>
          </cell>
          <cell r="BU52">
            <v>1013838</v>
          </cell>
          <cell r="BV52">
            <v>-35086</v>
          </cell>
          <cell r="BW52">
            <v>3799497</v>
          </cell>
        </row>
        <row r="53">
          <cell r="B53" t="str">
            <v>United Bank for Africa</v>
          </cell>
          <cell r="C53">
            <v>7.2691619999999997</v>
          </cell>
          <cell r="D53">
            <v>1.8556870000000001</v>
          </cell>
          <cell r="E53">
            <v>3.737104</v>
          </cell>
          <cell r="F53">
            <v>1.1604920000000001</v>
          </cell>
          <cell r="G53">
            <v>1.172769</v>
          </cell>
          <cell r="H53">
            <v>1.172769</v>
          </cell>
          <cell r="I53">
            <v>3.3588100000000001</v>
          </cell>
          <cell r="J53">
            <v>-52.954000000000001</v>
          </cell>
          <cell r="L53">
            <v>1.914723228659556E-3</v>
          </cell>
          <cell r="M53">
            <v>1.8501874804122268E-3</v>
          </cell>
          <cell r="N53">
            <v>1.7724052524856274E-3</v>
          </cell>
          <cell r="O53">
            <v>1.5934328058627707E-3</v>
          </cell>
          <cell r="P53">
            <v>1.5618806344033891E-3</v>
          </cell>
          <cell r="Q53">
            <v>1.7389921178298006E-3</v>
          </cell>
          <cell r="R53">
            <v>1.7297540438505241E-3</v>
          </cell>
          <cell r="S53">
            <v>313413032</v>
          </cell>
          <cell r="T53">
            <v>195568503</v>
          </cell>
          <cell r="U53">
            <v>0</v>
          </cell>
          <cell r="V53">
            <v>228782134</v>
          </cell>
          <cell r="W53">
            <v>0</v>
          </cell>
          <cell r="X53">
            <v>40312345</v>
          </cell>
          <cell r="Y53">
            <v>51920201</v>
          </cell>
          <cell r="Z53">
            <v>263782134</v>
          </cell>
          <cell r="AA53">
            <v>13553634</v>
          </cell>
          <cell r="AB53">
            <v>20834301</v>
          </cell>
          <cell r="AC53">
            <v>20834.300999999999</v>
          </cell>
          <cell r="AD53">
            <v>4733253</v>
          </cell>
          <cell r="AF53">
            <v>2.0635758680471288E-3</v>
          </cell>
          <cell r="AG53">
            <v>8.9668339340579135E-4</v>
          </cell>
          <cell r="AH53">
            <v>1.4749379734110058E-3</v>
          </cell>
          <cell r="AJ53">
            <v>-8.8442100270233262E-2</v>
          </cell>
          <cell r="AK53">
            <v>-1.6807938969095725E-2</v>
          </cell>
          <cell r="AL53">
            <v>0.34916205441808257</v>
          </cell>
          <cell r="AM53">
            <v>0.34550689083336061</v>
          </cell>
          <cell r="AN53">
            <v>0.74590876633943271</v>
          </cell>
          <cell r="AO53">
            <v>1.2001826421913178</v>
          </cell>
          <cell r="AP53">
            <v>2.4049971179373689E-2</v>
          </cell>
          <cell r="AQ53">
            <v>0.98244002711627199</v>
          </cell>
          <cell r="AR53">
            <v>8.415012306852819E-2</v>
          </cell>
          <cell r="AS53">
            <v>5.3629004454373699E-2</v>
          </cell>
          <cell r="AT53">
            <v>3.0521118614154491E-2</v>
          </cell>
          <cell r="AU53">
            <v>0.49655749478740763</v>
          </cell>
          <cell r="AV53">
            <v>4.9340720137271566E-4</v>
          </cell>
          <cell r="AW53">
            <v>0</v>
          </cell>
          <cell r="AX53">
            <v>2.2838769269267889E-4</v>
          </cell>
          <cell r="AY53">
            <v>7269162</v>
          </cell>
          <cell r="AZ53">
            <v>5332978</v>
          </cell>
          <cell r="BA53">
            <v>4755787</v>
          </cell>
          <cell r="BB53">
            <v>4354318</v>
          </cell>
          <cell r="BC53">
            <v>3726303</v>
          </cell>
          <cell r="BD53">
            <v>3984411</v>
          </cell>
          <cell r="BE53">
            <v>3709630</v>
          </cell>
          <cell r="BF53">
            <v>1172769</v>
          </cell>
          <cell r="BG53">
            <v>1222199</v>
          </cell>
          <cell r="BH53">
            <v>1138961</v>
          </cell>
          <cell r="BI53">
            <v>1138961</v>
          </cell>
          <cell r="BJ53">
            <v>807249</v>
          </cell>
          <cell r="BK53">
            <v>1007444</v>
          </cell>
          <cell r="BL53">
            <v>1059034</v>
          </cell>
          <cell r="BN53">
            <v>153558</v>
          </cell>
          <cell r="BO53">
            <v>52309</v>
          </cell>
          <cell r="BQ53">
            <v>205867</v>
          </cell>
          <cell r="BR53">
            <v>247078</v>
          </cell>
          <cell r="BS53">
            <v>44926</v>
          </cell>
          <cell r="BT53">
            <v>803</v>
          </cell>
          <cell r="BU53">
            <v>45729</v>
          </cell>
          <cell r="BV53">
            <v>-52954</v>
          </cell>
          <cell r="BW53">
            <v>1855687</v>
          </cell>
        </row>
        <row r="54">
          <cell r="B54" t="str">
            <v xml:space="preserve">Dubai Bank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L54">
            <v>0</v>
          </cell>
          <cell r="M54">
            <v>1.1907490069876254E-3</v>
          </cell>
          <cell r="N54">
            <v>1.3144834341356111E-3</v>
          </cell>
          <cell r="O54">
            <v>1.3634893144058744E-3</v>
          </cell>
          <cell r="P54">
            <v>1.3937502980673772E-3</v>
          </cell>
          <cell r="Q54">
            <v>1.4482876509116049E-3</v>
          </cell>
          <cell r="R54">
            <v>1.431029906308398E-3</v>
          </cell>
          <cell r="S54">
            <v>313413032</v>
          </cell>
          <cell r="T54">
            <v>195568503</v>
          </cell>
          <cell r="U54">
            <v>0</v>
          </cell>
          <cell r="V54">
            <v>228782134</v>
          </cell>
          <cell r="W54">
            <v>0</v>
          </cell>
          <cell r="X54">
            <v>40312345</v>
          </cell>
          <cell r="Y54">
            <v>51920201</v>
          </cell>
          <cell r="Z54">
            <v>263782134</v>
          </cell>
          <cell r="AA54">
            <v>13553634</v>
          </cell>
          <cell r="AB54">
            <v>20834301</v>
          </cell>
          <cell r="AC54">
            <v>20834.300999999999</v>
          </cell>
          <cell r="AD54">
            <v>4733253</v>
          </cell>
          <cell r="AF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 t="str">
            <v/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2981657</v>
          </cell>
          <cell r="BA54">
            <v>3502266</v>
          </cell>
          <cell r="BB54">
            <v>3276224</v>
          </cell>
          <cell r="BC54">
            <v>3050235</v>
          </cell>
          <cell r="BD54">
            <v>3154922</v>
          </cell>
          <cell r="BE54">
            <v>2926860</v>
          </cell>
          <cell r="BF54">
            <v>0</v>
          </cell>
          <cell r="BG54">
            <v>1060951</v>
          </cell>
          <cell r="BH54">
            <v>1039897</v>
          </cell>
          <cell r="BI54">
            <v>1039897</v>
          </cell>
          <cell r="BJ54">
            <v>1044404</v>
          </cell>
          <cell r="BK54">
            <v>1047649</v>
          </cell>
          <cell r="BL54">
            <v>1035502</v>
          </cell>
          <cell r="BN54">
            <v>0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</row>
        <row r="55">
          <cell r="B55" t="str">
            <v>Total - Tier 3</v>
          </cell>
          <cell r="C55">
            <v>285.92913900000002</v>
          </cell>
          <cell r="D55">
            <v>162.53965200000002</v>
          </cell>
          <cell r="E55">
            <v>215.88833199999996</v>
          </cell>
          <cell r="F55">
            <v>36.727080999999998</v>
          </cell>
          <cell r="G55">
            <v>39.582630000000009</v>
          </cell>
          <cell r="H55">
            <v>42.820957</v>
          </cell>
          <cell r="I55">
            <v>213.136394</v>
          </cell>
          <cell r="J55">
            <v>2921.9739999999997</v>
          </cell>
          <cell r="L55">
            <v>8.2303256079222453E-2</v>
          </cell>
          <cell r="M55">
            <v>8.4050032222521262E-2</v>
          </cell>
          <cell r="N55">
            <v>8.4918763105985062E-2</v>
          </cell>
          <cell r="O55">
            <v>9.2717931837534628E-2</v>
          </cell>
          <cell r="P55">
            <v>9.4451728272467353E-2</v>
          </cell>
          <cell r="Q55">
            <v>9.5504830541178823E-2</v>
          </cell>
          <cell r="R55">
            <v>9.4858241780257382E-2</v>
          </cell>
          <cell r="S55">
            <v>4701195480</v>
          </cell>
          <cell r="T55">
            <v>2933527545</v>
          </cell>
          <cell r="U55">
            <v>0</v>
          </cell>
          <cell r="V55">
            <v>3431732010</v>
          </cell>
          <cell r="W55">
            <v>0</v>
          </cell>
          <cell r="X55">
            <v>604685175</v>
          </cell>
          <cell r="Y55">
            <v>778803015</v>
          </cell>
          <cell r="Z55">
            <v>3956732010</v>
          </cell>
          <cell r="AA55">
            <v>203304510</v>
          </cell>
          <cell r="AB55">
            <v>312514515</v>
          </cell>
          <cell r="AC55">
            <v>312514.51500000001</v>
          </cell>
          <cell r="AD55">
            <v>70998795</v>
          </cell>
          <cell r="AF55">
            <v>8.1169806259909091E-2</v>
          </cell>
          <cell r="AG55">
            <v>7.8540511798787405E-2</v>
          </cell>
          <cell r="AH55">
            <v>8.5205522480284818E-2</v>
          </cell>
          <cell r="AJ55">
            <v>9.6760004516986603E-2</v>
          </cell>
          <cell r="AK55">
            <v>1.466015036785071E-2</v>
          </cell>
          <cell r="AL55">
            <v>0.18571502152748259</v>
          </cell>
          <cell r="AM55">
            <v>0.1723172674114023</v>
          </cell>
          <cell r="AN55">
            <v>0.28246343002315566</v>
          </cell>
          <cell r="AO55">
            <v>0.65591874812879303</v>
          </cell>
          <cell r="AP55">
            <v>9.7772385592281172E-2</v>
          </cell>
          <cell r="AQ55">
            <v>0.39703457318012692</v>
          </cell>
          <cell r="AR55">
            <v>0.14934152408728119</v>
          </cell>
          <cell r="AS55">
            <v>6.4493241617880809E-2</v>
          </cell>
          <cell r="AT55">
            <v>8.4848282469400377E-2</v>
          </cell>
          <cell r="AU55">
            <v>0.75288761784495162</v>
          </cell>
          <cell r="AV55">
            <v>0.10268800849530636</v>
          </cell>
          <cell r="AW55">
            <v>9.3185014165281625E-3</v>
          </cell>
          <cell r="AX55">
            <v>5.6854383942651299E-2</v>
          </cell>
          <cell r="AY55">
            <v>285929139</v>
          </cell>
          <cell r="AZ55">
            <v>277157582</v>
          </cell>
          <cell r="BA55">
            <v>270575606</v>
          </cell>
          <cell r="BB55">
            <v>254824869</v>
          </cell>
          <cell r="BC55">
            <v>277120495</v>
          </cell>
          <cell r="BD55">
            <v>266745692</v>
          </cell>
          <cell r="BE55">
            <v>257140840</v>
          </cell>
          <cell r="BF55">
            <v>42820957</v>
          </cell>
          <cell r="BG55">
            <v>42492557</v>
          </cell>
          <cell r="BH55">
            <v>40717733</v>
          </cell>
          <cell r="BI55">
            <v>39677836</v>
          </cell>
          <cell r="BJ55">
            <v>36864614</v>
          </cell>
          <cell r="BK55">
            <v>35041782</v>
          </cell>
          <cell r="BL55">
            <v>41151767</v>
          </cell>
          <cell r="BM55">
            <v>0</v>
          </cell>
          <cell r="BN55">
            <v>3073771</v>
          </cell>
          <cell r="BO55">
            <v>7808243</v>
          </cell>
          <cell r="BP55">
            <v>0</v>
          </cell>
          <cell r="BQ55">
            <v>10882014</v>
          </cell>
          <cell r="BR55">
            <v>7137717</v>
          </cell>
          <cell r="BS55">
            <v>6993390</v>
          </cell>
          <cell r="BT55">
            <v>10620668</v>
          </cell>
          <cell r="BU55">
            <v>17614058</v>
          </cell>
          <cell r="BV55">
            <v>2063734</v>
          </cell>
          <cell r="BW55">
            <v>162539652</v>
          </cell>
        </row>
        <row r="56">
          <cell r="AQ56" t="str">
            <v/>
          </cell>
        </row>
        <row r="57">
          <cell r="B57" t="str">
            <v xml:space="preserve">TOTAL/Average </v>
          </cell>
          <cell r="C57">
            <v>3522.6046750000005</v>
          </cell>
          <cell r="D57">
            <v>2069.5008000000003</v>
          </cell>
          <cell r="E57">
            <v>2533.7363789999999</v>
          </cell>
          <cell r="F57">
            <v>452.84997399999997</v>
          </cell>
          <cell r="G57">
            <v>543.21212600000001</v>
          </cell>
          <cell r="H57">
            <v>531.709878</v>
          </cell>
          <cell r="I57">
            <v>2902.341441</v>
          </cell>
          <cell r="J57">
            <v>76725.852999999988</v>
          </cell>
          <cell r="L57">
            <v>0.99999999999999978</v>
          </cell>
          <cell r="M57">
            <v>0.99999999999999989</v>
          </cell>
          <cell r="N57">
            <v>1</v>
          </cell>
          <cell r="O57">
            <v>0.99999999999999978</v>
          </cell>
          <cell r="P57">
            <v>1</v>
          </cell>
          <cell r="Q57">
            <v>1</v>
          </cell>
          <cell r="R57">
            <v>1</v>
          </cell>
          <cell r="S57">
            <v>6895086704</v>
          </cell>
          <cell r="T57">
            <v>4302507066</v>
          </cell>
          <cell r="U57">
            <v>0</v>
          </cell>
          <cell r="V57">
            <v>5033206948</v>
          </cell>
          <cell r="W57">
            <v>0</v>
          </cell>
          <cell r="X57">
            <v>886871590</v>
          </cell>
          <cell r="Y57">
            <v>1142244422</v>
          </cell>
          <cell r="Z57">
            <v>5803206948</v>
          </cell>
          <cell r="AA57">
            <v>298179948</v>
          </cell>
          <cell r="AB57">
            <v>458354622</v>
          </cell>
          <cell r="AC57">
            <v>458354.62199999997</v>
          </cell>
          <cell r="AD57">
            <v>104131566</v>
          </cell>
          <cell r="AF57">
            <v>0.99999999999999989</v>
          </cell>
          <cell r="AG57">
            <v>0.99999999999999978</v>
          </cell>
          <cell r="AH57">
            <v>1</v>
          </cell>
          <cell r="AJ57">
            <v>0.20166749826740446</v>
          </cell>
          <cell r="AK57">
            <v>3.1214027429017563E-2</v>
          </cell>
          <cell r="AL57">
            <v>0.18716341169453743</v>
          </cell>
          <cell r="AM57">
            <v>0.15602918650535161</v>
          </cell>
          <cell r="AN57">
            <v>0.31121365528294659</v>
          </cell>
          <cell r="AO57">
            <v>0.48377515788642916</v>
          </cell>
          <cell r="AP57">
            <v>4.6477062415167046E-2</v>
          </cell>
          <cell r="AQ57">
            <v>0.42058862200796909</v>
          </cell>
          <cell r="AR57">
            <v>0.13595249204047902</v>
          </cell>
          <cell r="AS57">
            <v>4.3259252694806828E-2</v>
          </cell>
          <cell r="AT57">
            <v>9.2693239345672196E-2</v>
          </cell>
          <cell r="AU57">
            <v>0.81677826357640981</v>
          </cell>
          <cell r="AV57">
            <v>1</v>
          </cell>
          <cell r="AW57">
            <v>0.99999999999999989</v>
          </cell>
          <cell r="AX57">
            <v>0.99999999999999989</v>
          </cell>
          <cell r="AY57">
            <v>3522604675</v>
          </cell>
          <cell r="AZ57">
            <v>3330552627</v>
          </cell>
          <cell r="BA57">
            <v>3198471332</v>
          </cell>
          <cell r="BB57">
            <v>3035426982</v>
          </cell>
          <cell r="BC57">
            <v>2926333770</v>
          </cell>
          <cell r="BD57">
            <v>2786423941</v>
          </cell>
          <cell r="BE57">
            <v>2703394207</v>
          </cell>
          <cell r="BF57">
            <v>531709878</v>
          </cell>
          <cell r="BG57">
            <v>529019500</v>
          </cell>
          <cell r="BH57">
            <v>501450379</v>
          </cell>
          <cell r="BI57">
            <v>499984010</v>
          </cell>
          <cell r="BJ57">
            <v>483723650</v>
          </cell>
          <cell r="BK57">
            <v>449073250</v>
          </cell>
          <cell r="BL57">
            <v>432178160</v>
          </cell>
          <cell r="BM57">
            <v>0</v>
          </cell>
          <cell r="BN57">
            <v>51609336</v>
          </cell>
          <cell r="BO57">
            <v>114297251</v>
          </cell>
          <cell r="BP57">
            <v>0</v>
          </cell>
          <cell r="BQ57">
            <v>165832492</v>
          </cell>
          <cell r="BR57">
            <v>80225640</v>
          </cell>
          <cell r="BS57">
            <v>42425859</v>
          </cell>
          <cell r="BT57">
            <v>58446720</v>
          </cell>
          <cell r="BU57">
            <v>100872579</v>
          </cell>
          <cell r="BV57">
            <v>53478660</v>
          </cell>
          <cell r="BW57">
            <v>2069500800</v>
          </cell>
        </row>
        <row r="59">
          <cell r="BH59" t="e">
            <v>#N/A</v>
          </cell>
        </row>
        <row r="60">
          <cell r="B60" t="str">
            <v>- June  2015 (Ranking out of 16 banks)</v>
          </cell>
          <cell r="C60">
            <v>2</v>
          </cell>
          <cell r="D60">
            <v>1</v>
          </cell>
          <cell r="E60">
            <v>2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2</v>
          </cell>
          <cell r="L60">
            <v>1</v>
          </cell>
          <cell r="S60" t="e">
            <v>#N/A</v>
          </cell>
          <cell r="T60" t="e">
            <v>#N/A</v>
          </cell>
          <cell r="U60">
            <v>1</v>
          </cell>
          <cell r="V60" t="e">
            <v>#N/A</v>
          </cell>
          <cell r="W60">
            <v>1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F60">
            <v>2</v>
          </cell>
          <cell r="AG60">
            <v>1</v>
          </cell>
          <cell r="AH60">
            <v>2</v>
          </cell>
          <cell r="AJ60">
            <v>7</v>
          </cell>
          <cell r="AK60">
            <v>9</v>
          </cell>
          <cell r="AL60">
            <v>8</v>
          </cell>
          <cell r="AM60">
            <v>9</v>
          </cell>
          <cell r="AN60">
            <v>5</v>
          </cell>
          <cell r="AO60">
            <v>5</v>
          </cell>
          <cell r="AP60">
            <v>2</v>
          </cell>
          <cell r="AQ60">
            <v>1</v>
          </cell>
          <cell r="AR60">
            <v>9</v>
          </cell>
          <cell r="AS60">
            <v>9</v>
          </cell>
          <cell r="AT60">
            <v>10</v>
          </cell>
          <cell r="AU60">
            <v>2</v>
          </cell>
          <cell r="AV60">
            <v>4</v>
          </cell>
          <cell r="AW60">
            <v>5</v>
          </cell>
          <cell r="AX60">
            <v>3</v>
          </cell>
          <cell r="AY60" t="e">
            <v>#N/A</v>
          </cell>
          <cell r="AZ60">
            <v>2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>
            <v>1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>
            <v>16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>
            <v>15</v>
          </cell>
          <cell r="BU60" t="e">
            <v>#N/A</v>
          </cell>
          <cell r="BV60" t="e">
            <v>#N/A</v>
          </cell>
          <cell r="BW60" t="e">
            <v>#N/A</v>
          </cell>
        </row>
        <row r="61">
          <cell r="B61" t="str">
            <v>- Mar 2015 (Ranking out of 16 banks)</v>
          </cell>
          <cell r="C61">
            <v>2</v>
          </cell>
          <cell r="D61">
            <v>1</v>
          </cell>
          <cell r="E61">
            <v>2</v>
          </cell>
          <cell r="F61">
            <v>1</v>
          </cell>
          <cell r="G61">
            <v>2</v>
          </cell>
          <cell r="H61">
            <v>1</v>
          </cell>
          <cell r="I61">
            <v>1</v>
          </cell>
          <cell r="J61">
            <v>2</v>
          </cell>
          <cell r="M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F61">
            <v>2</v>
          </cell>
          <cell r="AG61">
            <v>1</v>
          </cell>
          <cell r="AH61">
            <v>2</v>
          </cell>
          <cell r="AJ61">
            <v>8</v>
          </cell>
          <cell r="AK61">
            <v>11</v>
          </cell>
          <cell r="AL61">
            <v>9</v>
          </cell>
          <cell r="AM61">
            <v>8</v>
          </cell>
          <cell r="AN61">
            <v>6</v>
          </cell>
          <cell r="AO61">
            <v>7</v>
          </cell>
          <cell r="AP61">
            <v>3</v>
          </cell>
          <cell r="AQ61">
            <v>1</v>
          </cell>
          <cell r="AR61">
            <v>8</v>
          </cell>
          <cell r="AS61">
            <v>9</v>
          </cell>
          <cell r="AT61">
            <v>6</v>
          </cell>
          <cell r="AU61">
            <v>4</v>
          </cell>
          <cell r="AV61">
            <v>4</v>
          </cell>
          <cell r="AW61">
            <v>3</v>
          </cell>
          <cell r="AX61">
            <v>4</v>
          </cell>
          <cell r="AY61">
            <v>2</v>
          </cell>
          <cell r="AZ61">
            <v>2</v>
          </cell>
          <cell r="BA61">
            <v>2</v>
          </cell>
          <cell r="BB61">
            <v>2</v>
          </cell>
          <cell r="BC61">
            <v>3</v>
          </cell>
          <cell r="BD61">
            <v>3</v>
          </cell>
          <cell r="BE61">
            <v>2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 t="e">
            <v>#N/A</v>
          </cell>
          <cell r="BN61">
            <v>8</v>
          </cell>
          <cell r="BO61">
            <v>1</v>
          </cell>
          <cell r="BP61" t="e">
            <v>#N/A</v>
          </cell>
          <cell r="BQ61">
            <v>3</v>
          </cell>
          <cell r="BR61">
            <v>5</v>
          </cell>
          <cell r="BS61">
            <v>4</v>
          </cell>
          <cell r="BT61">
            <v>16</v>
          </cell>
          <cell r="BU61">
            <v>11</v>
          </cell>
          <cell r="BV61">
            <v>2</v>
          </cell>
          <cell r="BW61">
            <v>1</v>
          </cell>
        </row>
        <row r="62">
          <cell r="B62" t="str">
            <v>- Dec 2014 (Ranking out of 16 banks)</v>
          </cell>
          <cell r="C62">
            <v>2</v>
          </cell>
          <cell r="D62">
            <v>2</v>
          </cell>
          <cell r="E62">
            <v>3</v>
          </cell>
          <cell r="F62">
            <v>1</v>
          </cell>
          <cell r="G62">
            <v>2</v>
          </cell>
          <cell r="H62">
            <v>1</v>
          </cell>
          <cell r="I62">
            <v>1</v>
          </cell>
          <cell r="J62">
            <v>2</v>
          </cell>
          <cell r="N62">
            <v>2</v>
          </cell>
          <cell r="AF62">
            <v>2</v>
          </cell>
          <cell r="AG62">
            <v>3</v>
          </cell>
          <cell r="AH62">
            <v>3</v>
          </cell>
          <cell r="AJ62">
            <v>5</v>
          </cell>
          <cell r="AK62">
            <v>8</v>
          </cell>
          <cell r="AL62">
            <v>7</v>
          </cell>
          <cell r="AM62">
            <v>13</v>
          </cell>
          <cell r="AN62">
            <v>5</v>
          </cell>
          <cell r="AO62">
            <v>2</v>
          </cell>
          <cell r="AP62">
            <v>7</v>
          </cell>
          <cell r="AQ62">
            <v>1</v>
          </cell>
          <cell r="AR62">
            <v>8</v>
          </cell>
          <cell r="AS62">
            <v>5</v>
          </cell>
          <cell r="AT62">
            <v>4</v>
          </cell>
          <cell r="AU62">
            <v>4</v>
          </cell>
          <cell r="AV62">
            <v>2</v>
          </cell>
          <cell r="AW62">
            <v>4</v>
          </cell>
          <cell r="AX62">
            <v>1</v>
          </cell>
          <cell r="AY62">
            <v>1</v>
          </cell>
          <cell r="AZ62">
            <v>1</v>
          </cell>
          <cell r="BA62">
            <v>1</v>
          </cell>
          <cell r="BB62">
            <v>1</v>
          </cell>
          <cell r="BC62">
            <v>1</v>
          </cell>
          <cell r="BD62" t="e">
            <v>#N/A</v>
          </cell>
          <cell r="BE62">
            <v>5</v>
          </cell>
          <cell r="BF62">
            <v>5</v>
          </cell>
          <cell r="BG62">
            <v>5</v>
          </cell>
          <cell r="BH62">
            <v>5</v>
          </cell>
          <cell r="BI62">
            <v>5</v>
          </cell>
          <cell r="BJ62" t="e">
            <v>#N/A</v>
          </cell>
          <cell r="BK62">
            <v>1</v>
          </cell>
          <cell r="BL62">
            <v>6</v>
          </cell>
          <cell r="BM62" t="e">
            <v>#N/A</v>
          </cell>
          <cell r="BN62">
            <v>3</v>
          </cell>
          <cell r="BO62">
            <v>2</v>
          </cell>
          <cell r="BP62">
            <v>1</v>
          </cell>
          <cell r="BQ62">
            <v>10</v>
          </cell>
          <cell r="BR62">
            <v>4</v>
          </cell>
          <cell r="BS62">
            <v>4</v>
          </cell>
          <cell r="BT62">
            <v>4</v>
          </cell>
          <cell r="BU62">
            <v>4</v>
          </cell>
          <cell r="BV62">
            <v>4</v>
          </cell>
          <cell r="BW62">
            <v>4</v>
          </cell>
        </row>
        <row r="63">
          <cell r="B63" t="str">
            <v>- Sep 2014 (Ranking out of 15 banks)</v>
          </cell>
          <cell r="C63">
            <v>2</v>
          </cell>
          <cell r="D63">
            <v>3</v>
          </cell>
          <cell r="E63">
            <v>2</v>
          </cell>
          <cell r="F63">
            <v>1</v>
          </cell>
          <cell r="G63">
            <v>1</v>
          </cell>
          <cell r="H63">
            <v>1</v>
          </cell>
          <cell r="I63">
            <v>2</v>
          </cell>
          <cell r="J63">
            <v>2</v>
          </cell>
          <cell r="O63">
            <v>1</v>
          </cell>
          <cell r="AF63">
            <v>2</v>
          </cell>
          <cell r="AG63">
            <v>3</v>
          </cell>
          <cell r="AH63">
            <v>2</v>
          </cell>
          <cell r="AJ63">
            <v>9</v>
          </cell>
          <cell r="AK63">
            <v>5</v>
          </cell>
          <cell r="AL63">
            <v>4</v>
          </cell>
          <cell r="AM63">
            <v>4</v>
          </cell>
          <cell r="AN63">
            <v>11</v>
          </cell>
          <cell r="AO63">
            <v>6</v>
          </cell>
          <cell r="AP63">
            <v>4</v>
          </cell>
          <cell r="AQ63">
            <v>1</v>
          </cell>
          <cell r="AR63">
            <v>5</v>
          </cell>
          <cell r="AS63">
            <v>7</v>
          </cell>
          <cell r="AT63">
            <v>5</v>
          </cell>
          <cell r="AU63">
            <v>5</v>
          </cell>
          <cell r="AV63">
            <v>4</v>
          </cell>
          <cell r="AW63">
            <v>1</v>
          </cell>
          <cell r="AX63">
            <v>1</v>
          </cell>
          <cell r="BA63">
            <v>2</v>
          </cell>
          <cell r="BB63">
            <v>3</v>
          </cell>
          <cell r="BC63">
            <v>3</v>
          </cell>
          <cell r="BD63">
            <v>2</v>
          </cell>
          <cell r="BE63">
            <v>1</v>
          </cell>
          <cell r="BH63">
            <v>1</v>
          </cell>
          <cell r="BI63">
            <v>1</v>
          </cell>
          <cell r="BJ63">
            <v>2</v>
          </cell>
          <cell r="BK63" t="e">
            <v>#N/A</v>
          </cell>
          <cell r="BL63">
            <v>8</v>
          </cell>
          <cell r="BM63">
            <v>1</v>
          </cell>
          <cell r="BN63" t="e">
            <v>#N/A</v>
          </cell>
          <cell r="BO63">
            <v>1</v>
          </cell>
          <cell r="BP63">
            <v>5</v>
          </cell>
          <cell r="BQ63">
            <v>5</v>
          </cell>
          <cell r="BR63">
            <v>14</v>
          </cell>
          <cell r="BS63">
            <v>9</v>
          </cell>
          <cell r="BT63">
            <v>2</v>
          </cell>
          <cell r="BU63">
            <v>3</v>
          </cell>
          <cell r="BV63">
            <v>3</v>
          </cell>
        </row>
        <row r="64">
          <cell r="B64" t="str">
            <v>- June 2014 (Ranking out of 15 banks)</v>
          </cell>
          <cell r="C64">
            <v>3</v>
          </cell>
          <cell r="D64">
            <v>3</v>
          </cell>
          <cell r="E64">
            <v>4</v>
          </cell>
          <cell r="F64">
            <v>1</v>
          </cell>
          <cell r="G64">
            <v>2</v>
          </cell>
          <cell r="I64">
            <v>2</v>
          </cell>
          <cell r="J64">
            <v>2</v>
          </cell>
          <cell r="P64">
            <v>2</v>
          </cell>
          <cell r="AF64">
            <v>3</v>
          </cell>
          <cell r="AG64">
            <v>3</v>
          </cell>
          <cell r="AH64">
            <v>4</v>
          </cell>
          <cell r="AJ64">
            <v>8</v>
          </cell>
          <cell r="AK64">
            <v>3</v>
          </cell>
          <cell r="AL64">
            <v>6</v>
          </cell>
          <cell r="AM64">
            <v>7</v>
          </cell>
          <cell r="AN64">
            <v>11</v>
          </cell>
          <cell r="AO64">
            <v>5</v>
          </cell>
          <cell r="AP64">
            <v>4</v>
          </cell>
          <cell r="AQ64">
            <v>1</v>
          </cell>
          <cell r="AR64">
            <v>5</v>
          </cell>
          <cell r="AS64">
            <v>9</v>
          </cell>
          <cell r="AT64">
            <v>5</v>
          </cell>
          <cell r="AU64">
            <v>5</v>
          </cell>
          <cell r="AV64">
            <v>4</v>
          </cell>
          <cell r="AW64">
            <v>3</v>
          </cell>
          <cell r="AX64">
            <v>3</v>
          </cell>
          <cell r="BH64" t="e">
            <v>#N/A</v>
          </cell>
          <cell r="BV64" t="e">
            <v>#N/A</v>
          </cell>
        </row>
        <row r="65">
          <cell r="B65" t="str">
            <v>- Mar 2014 (Ranking out of 15 banks)</v>
          </cell>
          <cell r="C65">
            <v>3</v>
          </cell>
          <cell r="D65">
            <v>2</v>
          </cell>
          <cell r="E65">
            <v>2</v>
          </cell>
          <cell r="F65">
            <v>2</v>
          </cell>
          <cell r="G65">
            <v>2</v>
          </cell>
          <cell r="I65">
            <v>2</v>
          </cell>
          <cell r="J65">
            <v>1</v>
          </cell>
          <cell r="Q65">
            <v>1</v>
          </cell>
          <cell r="AF65">
            <v>3</v>
          </cell>
          <cell r="AG65">
            <v>2</v>
          </cell>
          <cell r="AH65">
            <v>2</v>
          </cell>
          <cell r="AJ65">
            <v>6</v>
          </cell>
          <cell r="AK65">
            <v>7</v>
          </cell>
          <cell r="AL65">
            <v>7</v>
          </cell>
          <cell r="AM65">
            <v>12</v>
          </cell>
          <cell r="AN65">
            <v>7</v>
          </cell>
          <cell r="AO65">
            <v>4</v>
          </cell>
          <cell r="AP65">
            <v>5</v>
          </cell>
          <cell r="AQ65">
            <v>1</v>
          </cell>
          <cell r="AR65">
            <v>7</v>
          </cell>
          <cell r="AS65">
            <v>5</v>
          </cell>
          <cell r="AT65">
            <v>11</v>
          </cell>
          <cell r="AU65">
            <v>6</v>
          </cell>
          <cell r="AV65">
            <v>2</v>
          </cell>
          <cell r="AW65">
            <v>5</v>
          </cell>
          <cell r="AX65">
            <v>3</v>
          </cell>
          <cell r="BH65" t="e">
            <v>#N/A</v>
          </cell>
          <cell r="BU65" t="e">
            <v>#N/A</v>
          </cell>
        </row>
        <row r="66">
          <cell r="B66" t="str">
            <v>- Dec 2013 (Ranking out of 15 banks)</v>
          </cell>
          <cell r="C66">
            <v>4</v>
          </cell>
          <cell r="D66">
            <v>3</v>
          </cell>
          <cell r="E66">
            <v>5</v>
          </cell>
          <cell r="F66">
            <v>3</v>
          </cell>
          <cell r="G66">
            <v>1</v>
          </cell>
          <cell r="I66">
            <v>1</v>
          </cell>
          <cell r="J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F66">
            <v>4</v>
          </cell>
          <cell r="AG66">
            <v>3</v>
          </cell>
          <cell r="AH66">
            <v>5</v>
          </cell>
          <cell r="AJ66">
            <v>7</v>
          </cell>
          <cell r="AK66">
            <v>3</v>
          </cell>
          <cell r="AL66">
            <v>8</v>
          </cell>
          <cell r="AM66">
            <v>9</v>
          </cell>
          <cell r="AN66">
            <v>9</v>
          </cell>
          <cell r="AO66">
            <v>3</v>
          </cell>
          <cell r="AP66">
            <v>2</v>
          </cell>
          <cell r="AQ66">
            <v>1</v>
          </cell>
          <cell r="AR66">
            <v>8</v>
          </cell>
          <cell r="AS66">
            <v>7</v>
          </cell>
          <cell r="AT66">
            <v>8</v>
          </cell>
          <cell r="AU66">
            <v>12</v>
          </cell>
          <cell r="AV66">
            <v>2</v>
          </cell>
          <cell r="AW66">
            <v>6</v>
          </cell>
          <cell r="AX66">
            <v>3</v>
          </cell>
          <cell r="BA66" t="e">
            <v>#N/A</v>
          </cell>
          <cell r="BB66" t="e">
            <v>#N/A</v>
          </cell>
          <cell r="BC66" t="e">
            <v>#N/A</v>
          </cell>
          <cell r="BD66" t="e">
            <v>#N/A</v>
          </cell>
          <cell r="BE66" t="e">
            <v>#N/A</v>
          </cell>
          <cell r="BH66" t="e">
            <v>#N/A</v>
          </cell>
          <cell r="BI66" t="e">
            <v>#N/A</v>
          </cell>
          <cell r="BJ66" t="e">
            <v>#N/A</v>
          </cell>
          <cell r="BK66" t="e">
            <v>#N/A</v>
          </cell>
          <cell r="BL66" t="e">
            <v>#N/A</v>
          </cell>
          <cell r="BM66" t="e">
            <v>#N/A</v>
          </cell>
          <cell r="BN66" t="e">
            <v>#N/A</v>
          </cell>
          <cell r="BO66" t="e">
            <v>#N/A</v>
          </cell>
          <cell r="BP66" t="e">
            <v>#N/A</v>
          </cell>
          <cell r="BQ66" t="e">
            <v>#N/A</v>
          </cell>
          <cell r="BR66" t="e">
            <v>#N/A</v>
          </cell>
          <cell r="BS66" t="e">
            <v>#N/A</v>
          </cell>
          <cell r="BT66" t="e">
            <v>#N/A</v>
          </cell>
          <cell r="BU66" t="e">
            <v>#N/A</v>
          </cell>
          <cell r="BV66" t="e">
            <v>#N/A</v>
          </cell>
        </row>
        <row r="67">
          <cell r="BH67" t="e">
            <v>#N/A</v>
          </cell>
        </row>
        <row r="68">
          <cell r="B68" t="str">
            <v>- June 2015 (Ranking out of 42 banks)</v>
          </cell>
          <cell r="C68">
            <v>8</v>
          </cell>
          <cell r="D68">
            <v>6</v>
          </cell>
          <cell r="E68">
            <v>8</v>
          </cell>
          <cell r="F68">
            <v>7</v>
          </cell>
          <cell r="G68">
            <v>7</v>
          </cell>
          <cell r="H68">
            <v>6</v>
          </cell>
          <cell r="I68">
            <v>7</v>
          </cell>
          <cell r="J68">
            <v>7</v>
          </cell>
          <cell r="L68">
            <v>7</v>
          </cell>
          <cell r="AF68">
            <v>8</v>
          </cell>
          <cell r="AG68">
            <v>6</v>
          </cell>
          <cell r="AH68">
            <v>8</v>
          </cell>
          <cell r="AJ68">
            <v>18</v>
          </cell>
          <cell r="AK68">
            <v>14</v>
          </cell>
          <cell r="AL68">
            <v>23</v>
          </cell>
          <cell r="AM68">
            <v>26</v>
          </cell>
          <cell r="AN68">
            <v>29</v>
          </cell>
          <cell r="AO68">
            <v>7</v>
          </cell>
          <cell r="AP68">
            <v>5</v>
          </cell>
          <cell r="AQ68">
            <v>1</v>
          </cell>
          <cell r="AR68">
            <v>29</v>
          </cell>
          <cell r="AS68">
            <v>24</v>
          </cell>
          <cell r="AT68">
            <v>30</v>
          </cell>
          <cell r="AU68">
            <v>2</v>
          </cell>
          <cell r="AV68">
            <v>9</v>
          </cell>
          <cell r="AW68">
            <v>6</v>
          </cell>
          <cell r="AX68">
            <v>7</v>
          </cell>
        </row>
        <row r="69">
          <cell r="B69" t="str">
            <v>- Mar 2015 (Ranking out of 43 banks)</v>
          </cell>
          <cell r="C69">
            <v>8</v>
          </cell>
          <cell r="D69">
            <v>6</v>
          </cell>
          <cell r="E69">
            <v>8</v>
          </cell>
          <cell r="F69">
            <v>8</v>
          </cell>
          <cell r="G69">
            <v>8</v>
          </cell>
          <cell r="H69">
            <v>6</v>
          </cell>
          <cell r="I69">
            <v>7</v>
          </cell>
          <cell r="J69">
            <v>7</v>
          </cell>
          <cell r="M69">
            <v>7</v>
          </cell>
          <cell r="AF69">
            <v>8</v>
          </cell>
          <cell r="AG69">
            <v>6</v>
          </cell>
          <cell r="AH69">
            <v>8</v>
          </cell>
          <cell r="AJ69">
            <v>16</v>
          </cell>
          <cell r="AK69">
            <v>11</v>
          </cell>
          <cell r="AL69">
            <v>23</v>
          </cell>
          <cell r="AM69">
            <v>29</v>
          </cell>
          <cell r="AN69">
            <v>28</v>
          </cell>
          <cell r="AO69">
            <v>11</v>
          </cell>
          <cell r="AP69">
            <v>4</v>
          </cell>
          <cell r="AQ69">
            <v>1</v>
          </cell>
          <cell r="AR69">
            <v>22</v>
          </cell>
          <cell r="AS69">
            <v>25</v>
          </cell>
          <cell r="AT69">
            <v>18</v>
          </cell>
          <cell r="AU69">
            <v>5</v>
          </cell>
          <cell r="AV69">
            <v>7</v>
          </cell>
          <cell r="AW69">
            <v>5</v>
          </cell>
          <cell r="AX69">
            <v>8</v>
          </cell>
        </row>
        <row r="70">
          <cell r="B70" t="str">
            <v>- Dec 2014 (Ranking out of 43 banks)</v>
          </cell>
          <cell r="C70">
            <v>8</v>
          </cell>
          <cell r="D70">
            <v>7</v>
          </cell>
          <cell r="E70">
            <v>8</v>
          </cell>
          <cell r="F70">
            <v>7</v>
          </cell>
          <cell r="G70">
            <v>8</v>
          </cell>
          <cell r="H70">
            <v>7</v>
          </cell>
          <cell r="I70">
            <v>7</v>
          </cell>
          <cell r="J70">
            <v>8</v>
          </cell>
          <cell r="N70">
            <v>8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F70">
            <v>7</v>
          </cell>
          <cell r="AG70">
            <v>8</v>
          </cell>
          <cell r="AH70">
            <v>7</v>
          </cell>
          <cell r="AJ70">
            <v>13</v>
          </cell>
          <cell r="AK70">
            <v>25</v>
          </cell>
          <cell r="AL70">
            <v>23</v>
          </cell>
          <cell r="AM70">
            <v>35</v>
          </cell>
          <cell r="AN70">
            <v>7</v>
          </cell>
          <cell r="AO70">
            <v>3</v>
          </cell>
          <cell r="AP70">
            <v>23</v>
          </cell>
          <cell r="AQ70">
            <v>1</v>
          </cell>
          <cell r="AR70">
            <v>19</v>
          </cell>
          <cell r="AS70">
            <v>19</v>
          </cell>
          <cell r="AT70">
            <v>7</v>
          </cell>
          <cell r="AU70">
            <v>10</v>
          </cell>
          <cell r="AV70">
            <v>5</v>
          </cell>
          <cell r="AW70">
            <v>8</v>
          </cell>
          <cell r="AX70">
            <v>8</v>
          </cell>
          <cell r="AY70" t="e">
            <v>#REF!</v>
          </cell>
          <cell r="AZ70" t="e">
            <v>#REF!</v>
          </cell>
          <cell r="BA70" t="e">
            <v>#REF!</v>
          </cell>
          <cell r="BB70" t="e">
            <v>#REF!</v>
          </cell>
          <cell r="BC70" t="e">
            <v>#REF!</v>
          </cell>
          <cell r="BD70" t="e">
            <v>#REF!</v>
          </cell>
          <cell r="BE70" t="e">
            <v>#REF!</v>
          </cell>
          <cell r="BF70" t="e">
            <v>#REF!</v>
          </cell>
          <cell r="BG70" t="e">
            <v>#REF!</v>
          </cell>
          <cell r="BH70" t="e">
            <v>#REF!</v>
          </cell>
          <cell r="BI70" t="e">
            <v>#REF!</v>
          </cell>
          <cell r="BJ70" t="e">
            <v>#REF!</v>
          </cell>
          <cell r="BK70" t="e">
            <v>#REF!</v>
          </cell>
          <cell r="BL70" t="e">
            <v>#REF!</v>
          </cell>
          <cell r="BM70" t="e">
            <v>#REF!</v>
          </cell>
          <cell r="BN70" t="e">
            <v>#REF!</v>
          </cell>
          <cell r="BO70" t="e">
            <v>#REF!</v>
          </cell>
          <cell r="BP70" t="e">
            <v>#REF!</v>
          </cell>
          <cell r="BQ70" t="e">
            <v>#REF!</v>
          </cell>
          <cell r="BR70" t="e">
            <v>#REF!</v>
          </cell>
          <cell r="BS70" t="e">
            <v>#REF!</v>
          </cell>
          <cell r="BT70" t="e">
            <v>#REF!</v>
          </cell>
          <cell r="BU70" t="e">
            <v>#REF!</v>
          </cell>
          <cell r="BV70" t="e">
            <v>#REF!</v>
          </cell>
          <cell r="BW70" t="e">
            <v>#REF!</v>
          </cell>
        </row>
        <row r="71">
          <cell r="B71" t="str">
            <v>- Sep 2014 (Ranking out of 43 banks)</v>
          </cell>
          <cell r="C71">
            <v>8</v>
          </cell>
          <cell r="D71">
            <v>9</v>
          </cell>
          <cell r="E71">
            <v>8</v>
          </cell>
          <cell r="F71">
            <v>7</v>
          </cell>
          <cell r="G71">
            <v>7</v>
          </cell>
          <cell r="H71">
            <v>7</v>
          </cell>
          <cell r="I71">
            <v>8</v>
          </cell>
          <cell r="J71">
            <v>8</v>
          </cell>
          <cell r="K71">
            <v>0</v>
          </cell>
          <cell r="O71">
            <v>7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F71">
            <v>8</v>
          </cell>
          <cell r="AG71">
            <v>9</v>
          </cell>
          <cell r="AH71">
            <v>8</v>
          </cell>
          <cell r="AJ71">
            <v>17</v>
          </cell>
          <cell r="AK71">
            <v>9</v>
          </cell>
          <cell r="AL71">
            <v>18</v>
          </cell>
          <cell r="AM71">
            <v>19</v>
          </cell>
          <cell r="AN71">
            <v>30</v>
          </cell>
          <cell r="AO71">
            <v>9</v>
          </cell>
          <cell r="AP71">
            <v>5</v>
          </cell>
          <cell r="AQ71">
            <v>1</v>
          </cell>
          <cell r="AR71">
            <v>18</v>
          </cell>
          <cell r="AS71">
            <v>18</v>
          </cell>
          <cell r="AT71">
            <v>18</v>
          </cell>
          <cell r="AU71">
            <v>11</v>
          </cell>
          <cell r="AV71">
            <v>9</v>
          </cell>
          <cell r="AW71">
            <v>4</v>
          </cell>
          <cell r="AX71">
            <v>4</v>
          </cell>
          <cell r="BA71">
            <v>8</v>
          </cell>
          <cell r="BB71">
            <v>9</v>
          </cell>
          <cell r="BC71">
            <v>9</v>
          </cell>
          <cell r="BD71">
            <v>8</v>
          </cell>
          <cell r="BE71">
            <v>7</v>
          </cell>
          <cell r="BH71">
            <v>7</v>
          </cell>
          <cell r="BI71">
            <v>7</v>
          </cell>
          <cell r="BJ71">
            <v>8</v>
          </cell>
          <cell r="BK71" t="e">
            <v>#N/A</v>
          </cell>
          <cell r="BL71">
            <v>14</v>
          </cell>
          <cell r="BM71">
            <v>6</v>
          </cell>
          <cell r="BN71" t="e">
            <v>#N/A</v>
          </cell>
          <cell r="BO71">
            <v>7</v>
          </cell>
          <cell r="BP71">
            <v>11</v>
          </cell>
          <cell r="BQ71">
            <v>10</v>
          </cell>
          <cell r="BR71">
            <v>40</v>
          </cell>
          <cell r="BS71">
            <v>18</v>
          </cell>
          <cell r="BT71">
            <v>8</v>
          </cell>
          <cell r="BU71">
            <v>9</v>
          </cell>
          <cell r="BV71">
            <v>8</v>
          </cell>
        </row>
        <row r="72">
          <cell r="B72" t="str">
            <v>- June 2014 (Ranking out of 43 banks)</v>
          </cell>
          <cell r="C72">
            <v>9</v>
          </cell>
          <cell r="D72">
            <v>8</v>
          </cell>
          <cell r="E72">
            <v>10</v>
          </cell>
          <cell r="F72">
            <v>7</v>
          </cell>
          <cell r="G72">
            <v>8</v>
          </cell>
          <cell r="I72">
            <v>8</v>
          </cell>
          <cell r="J72">
            <v>8</v>
          </cell>
          <cell r="P72">
            <v>8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F72">
            <v>9</v>
          </cell>
          <cell r="AG72">
            <v>8</v>
          </cell>
          <cell r="AH72">
            <v>10</v>
          </cell>
          <cell r="AJ72">
            <v>14</v>
          </cell>
          <cell r="AK72">
            <v>9</v>
          </cell>
          <cell r="AL72">
            <v>27</v>
          </cell>
          <cell r="AM72">
            <v>28</v>
          </cell>
          <cell r="AN72">
            <v>30</v>
          </cell>
          <cell r="AO72">
            <v>7</v>
          </cell>
          <cell r="AP72">
            <v>5</v>
          </cell>
          <cell r="AQ72">
            <v>1</v>
          </cell>
          <cell r="AR72">
            <v>18</v>
          </cell>
          <cell r="AS72">
            <v>19</v>
          </cell>
          <cell r="AT72">
            <v>19</v>
          </cell>
          <cell r="AU72">
            <v>7</v>
          </cell>
          <cell r="AV72">
            <v>12</v>
          </cell>
          <cell r="AW72">
            <v>5</v>
          </cell>
          <cell r="AX72">
            <v>6</v>
          </cell>
          <cell r="BA72">
            <v>9</v>
          </cell>
          <cell r="BB72">
            <v>9</v>
          </cell>
          <cell r="BC72">
            <v>9</v>
          </cell>
          <cell r="BD72">
            <v>8</v>
          </cell>
          <cell r="BE72" t="e">
            <v>#N/A</v>
          </cell>
          <cell r="BH72">
            <v>7</v>
          </cell>
          <cell r="BI72">
            <v>7</v>
          </cell>
          <cell r="BJ72">
            <v>7</v>
          </cell>
          <cell r="BK72">
            <v>8</v>
          </cell>
          <cell r="BL72" t="e">
            <v>#N/A</v>
          </cell>
          <cell r="BM72">
            <v>13</v>
          </cell>
          <cell r="BN72">
            <v>7</v>
          </cell>
          <cell r="BO72" t="e">
            <v>#N/A</v>
          </cell>
          <cell r="BP72">
            <v>7</v>
          </cell>
          <cell r="BQ72">
            <v>11</v>
          </cell>
          <cell r="BR72">
            <v>10</v>
          </cell>
          <cell r="BS72">
            <v>40</v>
          </cell>
          <cell r="BT72">
            <v>18</v>
          </cell>
          <cell r="BU72">
            <v>8</v>
          </cell>
          <cell r="BV72" t="e">
            <v>#N/A</v>
          </cell>
        </row>
        <row r="73">
          <cell r="B73" t="str">
            <v>- Mar 2014 (Ranking out of 43 banks)</v>
          </cell>
          <cell r="C73">
            <v>9</v>
          </cell>
          <cell r="D73">
            <v>7</v>
          </cell>
          <cell r="E73">
            <v>8</v>
          </cell>
          <cell r="F73">
            <v>8</v>
          </cell>
          <cell r="G73">
            <v>8</v>
          </cell>
          <cell r="I73">
            <v>8</v>
          </cell>
          <cell r="J73">
            <v>7</v>
          </cell>
          <cell r="Q73">
            <v>7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F73">
            <v>9</v>
          </cell>
          <cell r="AG73">
            <v>7</v>
          </cell>
          <cell r="AH73">
            <v>8</v>
          </cell>
          <cell r="AJ73">
            <v>15</v>
          </cell>
          <cell r="AK73">
            <v>26</v>
          </cell>
          <cell r="AL73">
            <v>29</v>
          </cell>
          <cell r="AM73">
            <v>35</v>
          </cell>
          <cell r="AN73">
            <v>9</v>
          </cell>
          <cell r="AO73">
            <v>5</v>
          </cell>
          <cell r="AP73">
            <v>17</v>
          </cell>
          <cell r="AQ73">
            <v>1</v>
          </cell>
          <cell r="AR73">
            <v>20</v>
          </cell>
          <cell r="AS73">
            <v>20</v>
          </cell>
          <cell r="AT73">
            <v>35</v>
          </cell>
          <cell r="AU73">
            <v>12</v>
          </cell>
          <cell r="AV73">
            <v>5</v>
          </cell>
          <cell r="AW73">
            <v>9</v>
          </cell>
          <cell r="AX73">
            <v>6</v>
          </cell>
        </row>
        <row r="74">
          <cell r="B74" t="str">
            <v>- Dec 2013 (Ranking out of 43 banks)</v>
          </cell>
          <cell r="C74">
            <v>8</v>
          </cell>
          <cell r="D74">
            <v>7</v>
          </cell>
          <cell r="E74">
            <v>8</v>
          </cell>
          <cell r="F74">
            <v>8</v>
          </cell>
          <cell r="G74">
            <v>8</v>
          </cell>
          <cell r="I74">
            <v>9</v>
          </cell>
          <cell r="J74">
            <v>8</v>
          </cell>
          <cell r="R74">
            <v>7</v>
          </cell>
          <cell r="AF74">
            <v>8</v>
          </cell>
          <cell r="AG74">
            <v>7</v>
          </cell>
          <cell r="AH74">
            <v>8</v>
          </cell>
          <cell r="AJ74">
            <v>11</v>
          </cell>
          <cell r="AK74">
            <v>10</v>
          </cell>
          <cell r="AL74">
            <v>25</v>
          </cell>
          <cell r="AM74">
            <v>29</v>
          </cell>
          <cell r="AN74">
            <v>31</v>
          </cell>
          <cell r="AO74">
            <v>8</v>
          </cell>
          <cell r="AP74">
            <v>5</v>
          </cell>
          <cell r="AQ74">
            <v>1</v>
          </cell>
          <cell r="AR74">
            <v>23</v>
          </cell>
          <cell r="AS74">
            <v>19</v>
          </cell>
          <cell r="AT74">
            <v>23</v>
          </cell>
          <cell r="AU74">
            <v>32</v>
          </cell>
          <cell r="AV74">
            <v>12</v>
          </cell>
          <cell r="AW74">
            <v>6</v>
          </cell>
          <cell r="AX74">
            <v>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ep 2015 (Final)"/>
      <sheetName val="Mar 2015 (Final) (2)"/>
      <sheetName val="Dec 2014 (Final) (2)"/>
      <sheetName val="copy"/>
      <sheetName val="xxx"/>
      <sheetName val="XXXX"/>
    </sheetNames>
    <sheetDataSet>
      <sheetData sheetId="0"/>
      <sheetData sheetId="1">
        <row r="1">
          <cell r="B1" t="str">
            <v>DIAMOND TRUST BANK KENYA LIMITED</v>
          </cell>
          <cell r="AQ1" t="str">
            <v>Figures in KShs billions, except where otherwise indicated</v>
          </cell>
        </row>
        <row r="2">
          <cell r="B2" t="str">
            <v>Kenya Banking Industry analysis as at 30 Sep 2015</v>
          </cell>
        </row>
        <row r="3">
          <cell r="N3" t="str">
            <v xml:space="preserve">Weighted market share index </v>
          </cell>
          <cell r="AG3" t="str">
            <v>Market share on:</v>
          </cell>
          <cell r="AK3" t="str">
            <v>Key ratios as at 30 September 2015</v>
          </cell>
          <cell r="AW3" t="str">
            <v>Market share on off balance sheet items:</v>
          </cell>
          <cell r="BE3" t="str">
            <v>ok</v>
          </cell>
          <cell r="BF3" t="str">
            <v>ok</v>
          </cell>
          <cell r="BG3" t="str">
            <v>ok</v>
          </cell>
          <cell r="BK3" t="str">
            <v>ok</v>
          </cell>
          <cell r="BL3" t="str">
            <v>ok</v>
          </cell>
          <cell r="BQ3" t="str">
            <v>ok</v>
          </cell>
          <cell r="BR3" t="str">
            <v>ok</v>
          </cell>
          <cell r="BU3" t="str">
            <v>ok</v>
          </cell>
          <cell r="BV3" t="str">
            <v>ok</v>
          </cell>
          <cell r="BW3" t="str">
            <v>ok</v>
          </cell>
          <cell r="BX3" t="str">
            <v>ok</v>
          </cell>
          <cell r="BY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Sep- 15</v>
          </cell>
          <cell r="M4" t="str">
            <v>June - 15</v>
          </cell>
          <cell r="N4" t="str">
            <v>Mar - 15</v>
          </cell>
          <cell r="O4" t="str">
            <v>Dec - 14</v>
          </cell>
          <cell r="P4" t="str">
            <v>Sep - 14</v>
          </cell>
          <cell r="Q4" t="str">
            <v>Jun - 14</v>
          </cell>
          <cell r="R4" t="str">
            <v>Mar - 14</v>
          </cell>
          <cell r="S4" t="str">
            <v>Dec - 13</v>
          </cell>
          <cell r="T4" t="str">
            <v>Assets
Sep 2013</v>
          </cell>
          <cell r="U4" t="str">
            <v>Advances Sep 2013</v>
          </cell>
          <cell r="V4" t="str">
            <v>Advances - Dec 2010</v>
          </cell>
          <cell r="W4" t="str">
            <v>Deposits - Sep 2013</v>
          </cell>
          <cell r="X4" t="str">
            <v>Deposits - Dec 2010</v>
          </cell>
          <cell r="Y4" t="str">
            <v>Core Capital</v>
          </cell>
          <cell r="Z4" t="str">
            <v>Total Capital</v>
          </cell>
          <cell r="AA4" t="str">
            <v>Total Risk Weighted Assets</v>
          </cell>
          <cell r="AB4" t="str">
            <v>PBT</v>
          </cell>
          <cell r="AC4" t="str">
            <v>Interest income on
 loans and advances</v>
          </cell>
          <cell r="AD4" t="str">
            <v>Interest income on
 loans and advances</v>
          </cell>
          <cell r="AE4" t="str">
            <v>Interest expenses on 
customer deposits</v>
          </cell>
          <cell r="AG4" t="str">
            <v>Assets</v>
          </cell>
          <cell r="AH4" t="str">
            <v xml:space="preserve"> Advances</v>
          </cell>
          <cell r="AI4" t="str">
            <v>Customer Deposits</v>
          </cell>
          <cell r="AK4" t="str">
            <v>Annualised ROE</v>
          </cell>
          <cell r="AL4" t="str">
            <v>Annualised ROA</v>
          </cell>
          <cell r="AM4" t="str">
            <v>Total capital/ TRWA</v>
          </cell>
          <cell r="AN4" t="str">
            <v>Core capital/ TRWA</v>
          </cell>
          <cell r="AO4" t="str">
            <v>Fee income/Total income</v>
          </cell>
          <cell r="AP4" t="str">
            <v>Cost/Income</v>
          </cell>
          <cell r="AQ4" t="str">
            <v>NPA ratio</v>
          </cell>
          <cell r="AR4" t="str">
            <v>Coverarge ratio (Specific provision/NPL)</v>
          </cell>
          <cell r="AS4" t="str">
            <v>Yield on Loans</v>
          </cell>
          <cell r="AT4" t="str">
            <v>Cost of customer deposits</v>
          </cell>
          <cell r="AU4" t="str">
            <v>Spread</v>
          </cell>
          <cell r="AV4" t="str">
            <v>Advances to Deposits ratio</v>
          </cell>
          <cell r="AW4" t="str">
            <v>Letter of credit, guarantees, acceptances</v>
          </cell>
          <cell r="AX4" t="str">
            <v>Forwards, swaps &amp; options</v>
          </cell>
          <cell r="AY4" t="str">
            <v>Overall off balance sheet items</v>
          </cell>
          <cell r="AZ4" t="str">
            <v>Total assets Sep 15</v>
          </cell>
          <cell r="BA4" t="str">
            <v>Total assets June 15</v>
          </cell>
          <cell r="BB4" t="str">
            <v>Total assets Mar 15</v>
          </cell>
          <cell r="BC4" t="str">
            <v>Total assets Dec 14</v>
          </cell>
          <cell r="BD4" t="str">
            <v>Total assets Sep 14</v>
          </cell>
          <cell r="BE4" t="str">
            <v>Total assets June 14</v>
          </cell>
          <cell r="BF4" t="str">
            <v>Total assets Mar 14</v>
          </cell>
          <cell r="BG4" t="str">
            <v>Total assets Dec 13</v>
          </cell>
          <cell r="BH4" t="str">
            <v>Total Equity September 15</v>
          </cell>
          <cell r="BI4" t="str">
            <v>Total Equity June 15</v>
          </cell>
          <cell r="BJ4" t="str">
            <v>Total Equity Mar 15</v>
          </cell>
          <cell r="BK4" t="str">
            <v>Total equity Dec 14</v>
          </cell>
          <cell r="BL4" t="str">
            <v>Total equity Sep 14</v>
          </cell>
          <cell r="BM4" t="str">
            <v>Total equity June 14</v>
          </cell>
          <cell r="BN4" t="str">
            <v>Total equity Mar 14</v>
          </cell>
          <cell r="BO4" t="str">
            <v>Total equity Dec 13</v>
          </cell>
          <cell r="BQ4" t="str">
            <v>Fee income</v>
          </cell>
          <cell r="BR4" t="str">
            <v>Net Interest income</v>
          </cell>
          <cell r="BT4" t="str">
            <v>Total operating income</v>
          </cell>
          <cell r="BU4" t="str">
            <v>Total expenses</v>
          </cell>
          <cell r="BV4" t="str">
            <v>Specific Provision September 15</v>
          </cell>
          <cell r="BW4" t="str">
            <v>Net non performing loans</v>
          </cell>
          <cell r="BX4" t="str">
            <v>Total NPA</v>
          </cell>
          <cell r="BY4" t="str">
            <v>Profit after tax</v>
          </cell>
          <cell r="BZ4" t="str">
            <v>Advances - September 2015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M5" t="str">
            <v>CBK Min = 14.5%</v>
          </cell>
          <cell r="AN5" t="str">
            <v>CBK Min = 10.5%</v>
          </cell>
        </row>
        <row r="6">
          <cell r="B6" t="str">
            <v>Kenya Commercial Bank</v>
          </cell>
          <cell r="C6">
            <v>445.77564100000001</v>
          </cell>
          <cell r="D6">
            <v>309.091297</v>
          </cell>
          <cell r="E6">
            <v>326.86605500000002</v>
          </cell>
          <cell r="F6">
            <v>54.638685000000002</v>
          </cell>
          <cell r="G6">
            <v>61.254649000000001</v>
          </cell>
          <cell r="H6">
            <v>75.806173999999999</v>
          </cell>
          <cell r="I6">
            <v>392.71198500000003</v>
          </cell>
          <cell r="J6">
            <v>17.015301000000001</v>
          </cell>
          <cell r="L6">
            <v>0.12315759144100659</v>
          </cell>
          <cell r="M6">
            <v>0.12828392399161925</v>
          </cell>
          <cell r="N6">
            <v>0.12776260968164574</v>
          </cell>
          <cell r="O6">
            <v>0.12747288756217376</v>
          </cell>
          <cell r="P6">
            <v>0.1249181995617412</v>
          </cell>
          <cell r="Q6">
            <v>0.13106153348130317</v>
          </cell>
          <cell r="R6">
            <v>0.13103110285523009</v>
          </cell>
          <cell r="S6">
            <v>0.12953006295034575</v>
          </cell>
          <cell r="T6">
            <v>313413032</v>
          </cell>
          <cell r="U6">
            <v>195568503</v>
          </cell>
          <cell r="V6">
            <v>0</v>
          </cell>
          <cell r="W6">
            <v>228782134</v>
          </cell>
          <cell r="X6">
            <v>0</v>
          </cell>
          <cell r="Y6">
            <v>40312345</v>
          </cell>
          <cell r="Z6">
            <v>51920201</v>
          </cell>
          <cell r="AA6">
            <v>263782134</v>
          </cell>
          <cell r="AB6">
            <v>13553634</v>
          </cell>
          <cell r="AC6">
            <v>20834301</v>
          </cell>
          <cell r="AD6">
            <v>20834.300999999999</v>
          </cell>
          <cell r="AE6">
            <v>4733253</v>
          </cell>
          <cell r="AG6">
            <v>0.12665248392157799</v>
          </cell>
          <cell r="AH6">
            <v>0.14364255268513257</v>
          </cell>
          <cell r="AI6">
            <v>0.13126962634266146</v>
          </cell>
          <cell r="AK6">
            <v>0.21282356287925988</v>
          </cell>
          <cell r="AL6">
            <v>3.6334624062104158E-2</v>
          </cell>
          <cell r="AM6">
            <v>0.15597855766994226</v>
          </cell>
          <cell r="AN6">
            <v>0.1391316972411728</v>
          </cell>
          <cell r="AO6">
            <v>0.31581877653666413</v>
          </cell>
          <cell r="AP6">
            <v>0.46528379207645776</v>
          </cell>
          <cell r="AQ6">
            <v>5.2534800502678107E-2</v>
          </cell>
          <cell r="AR6">
            <v>0.56054343139858409</v>
          </cell>
          <cell r="AS6">
            <v>0.13064283897134299</v>
          </cell>
          <cell r="AT6">
            <v>3.6294128412474376E-2</v>
          </cell>
          <cell r="AU6">
            <v>9.434871055886862E-2</v>
          </cell>
          <cell r="AV6">
            <v>0.9456206671567654</v>
          </cell>
          <cell r="AW6">
            <v>0.15075469222021007</v>
          </cell>
          <cell r="AX6">
            <v>2.9250961933403222E-2</v>
          </cell>
          <cell r="AY6">
            <v>8.6123063137343525E-2</v>
          </cell>
          <cell r="AZ6">
            <v>445775641</v>
          </cell>
          <cell r="BA6">
            <v>428373929</v>
          </cell>
          <cell r="BB6">
            <v>392112176</v>
          </cell>
          <cell r="BC6">
            <v>376969401</v>
          </cell>
          <cell r="BD6">
            <v>354645696</v>
          </cell>
          <cell r="BE6">
            <v>357832852</v>
          </cell>
          <cell r="BF6">
            <v>344881270</v>
          </cell>
          <cell r="BG6">
            <v>323312454</v>
          </cell>
          <cell r="BH6">
            <v>75806174</v>
          </cell>
          <cell r="BI6">
            <v>73434331</v>
          </cell>
          <cell r="BJ6">
            <v>75829560</v>
          </cell>
          <cell r="BK6">
            <v>72167339</v>
          </cell>
          <cell r="BL6">
            <v>72167339</v>
          </cell>
          <cell r="BM6">
            <v>68163363</v>
          </cell>
          <cell r="BN6">
            <v>65596612</v>
          </cell>
          <cell r="BO6">
            <v>62390636</v>
          </cell>
          <cell r="BQ6">
            <v>11416472</v>
          </cell>
          <cell r="BR6">
            <v>24732335</v>
          </cell>
          <cell r="BT6">
            <v>36148807</v>
          </cell>
          <cell r="BU6">
            <v>16819454</v>
          </cell>
          <cell r="BV6">
            <v>8802107</v>
          </cell>
          <cell r="BW6">
            <v>6900703</v>
          </cell>
          <cell r="BX6">
            <v>15702810</v>
          </cell>
          <cell r="BY6">
            <v>11910711</v>
          </cell>
          <cell r="BZ6">
            <v>309091297</v>
          </cell>
        </row>
        <row r="7">
          <cell r="B7" t="str">
            <v>Co-operative Bank of Kenya</v>
          </cell>
          <cell r="C7">
            <v>323.94810999999999</v>
          </cell>
          <cell r="D7">
            <v>210.60722699999999</v>
          </cell>
          <cell r="E7">
            <v>248.10742999999999</v>
          </cell>
          <cell r="F7">
            <v>41.296245999999996</v>
          </cell>
          <cell r="G7">
            <v>61.707197000000001</v>
          </cell>
          <cell r="H7">
            <v>47.991534000000001</v>
          </cell>
          <cell r="I7">
            <v>290.630832</v>
          </cell>
          <cell r="J7">
            <v>11.588165</v>
          </cell>
          <cell r="L7">
            <v>0.10135136881997128</v>
          </cell>
          <cell r="M7">
            <v>9.1113009941155967E-2</v>
          </cell>
          <cell r="N7">
            <v>9.2205325760033208E-2</v>
          </cell>
          <cell r="O7">
            <v>8.9025218546685186E-2</v>
          </cell>
          <cell r="P7">
            <v>9.9034458928715832E-2</v>
          </cell>
          <cell r="Q7">
            <v>9.8971934282891236E-2</v>
          </cell>
          <cell r="R7">
            <v>9.7025164366221661E-2</v>
          </cell>
          <cell r="S7">
            <v>9.277290604617458E-2</v>
          </cell>
          <cell r="T7">
            <v>313413032</v>
          </cell>
          <cell r="U7">
            <v>195568503</v>
          </cell>
          <cell r="V7">
            <v>0</v>
          </cell>
          <cell r="W7">
            <v>228782134</v>
          </cell>
          <cell r="X7">
            <v>0</v>
          </cell>
          <cell r="Y7">
            <v>40312345</v>
          </cell>
          <cell r="Z7">
            <v>51920201</v>
          </cell>
          <cell r="AA7">
            <v>263782134</v>
          </cell>
          <cell r="AB7">
            <v>13553634</v>
          </cell>
          <cell r="AC7">
            <v>20834301</v>
          </cell>
          <cell r="AD7">
            <v>20834.300999999999</v>
          </cell>
          <cell r="AE7">
            <v>4733253</v>
          </cell>
          <cell r="AG7">
            <v>9.2039198690088531E-2</v>
          </cell>
          <cell r="AH7">
            <v>9.7874511491720106E-2</v>
          </cell>
          <cell r="AI7">
            <v>9.9640109857654161E-2</v>
          </cell>
          <cell r="AK7">
            <v>0.23064167852649251</v>
          </cell>
          <cell r="AL7">
            <v>3.3643889224038305E-2</v>
          </cell>
          <cell r="AM7">
            <v>0.21232157846212271</v>
          </cell>
          <cell r="AN7">
            <v>0.142091758523404</v>
          </cell>
          <cell r="AO7">
            <v>0.31754645186819341</v>
          </cell>
          <cell r="AP7">
            <v>0.4806474556250398</v>
          </cell>
          <cell r="AQ7">
            <v>3.5697444267135836E-2</v>
          </cell>
          <cell r="AR7">
            <v>0.40383774383478233</v>
          </cell>
          <cell r="AS7">
            <v>0.13656302078098523</v>
          </cell>
          <cell r="AT7">
            <v>4.1186881678582199E-2</v>
          </cell>
          <cell r="AU7">
            <v>9.5376139102403029E-2</v>
          </cell>
          <cell r="AV7">
            <v>0.84885497786180764</v>
          </cell>
          <cell r="AW7">
            <v>3.143778049980607E-2</v>
          </cell>
          <cell r="AX7">
            <v>3.2311209197304014E-2</v>
          </cell>
          <cell r="AY7">
            <v>3.0007884775667133E-2</v>
          </cell>
          <cell r="AZ7">
            <v>323948110</v>
          </cell>
          <cell r="BA7">
            <v>318998960</v>
          </cell>
          <cell r="BB7">
            <v>304846787</v>
          </cell>
          <cell r="BC7">
            <v>282689098</v>
          </cell>
          <cell r="BD7">
            <v>266799109</v>
          </cell>
          <cell r="BE7">
            <v>263501814</v>
          </cell>
          <cell r="BF7">
            <v>244073622</v>
          </cell>
          <cell r="BG7">
            <v>228874484</v>
          </cell>
          <cell r="BH7">
            <v>47991534</v>
          </cell>
          <cell r="BI7">
            <v>45795678</v>
          </cell>
          <cell r="BJ7">
            <v>46164334</v>
          </cell>
          <cell r="BK7">
            <v>42351119</v>
          </cell>
          <cell r="BL7">
            <v>42351119</v>
          </cell>
          <cell r="BM7">
            <v>40634476</v>
          </cell>
          <cell r="BN7">
            <v>38883993</v>
          </cell>
          <cell r="BO7">
            <v>35652045</v>
          </cell>
          <cell r="BQ7">
            <v>8002464</v>
          </cell>
          <cell r="BR7">
            <v>17198460</v>
          </cell>
          <cell r="BT7">
            <v>25200924</v>
          </cell>
          <cell r="BU7">
            <v>12112760</v>
          </cell>
          <cell r="BV7">
            <v>3040876</v>
          </cell>
          <cell r="BW7">
            <v>4489069</v>
          </cell>
          <cell r="BX7">
            <v>7529945</v>
          </cell>
          <cell r="BY7">
            <v>8111715</v>
          </cell>
          <cell r="BZ7">
            <v>210607227</v>
          </cell>
        </row>
        <row r="8">
          <cell r="B8" t="str">
            <v>Equity Bank</v>
          </cell>
          <cell r="C8">
            <v>321.14624700000002</v>
          </cell>
          <cell r="D8">
            <v>215.69512</v>
          </cell>
          <cell r="E8">
            <v>222.046471</v>
          </cell>
          <cell r="F8">
            <v>45.520277</v>
          </cell>
          <cell r="G8">
            <v>51.005873000000001</v>
          </cell>
          <cell r="H8">
            <v>50.167760000000001</v>
          </cell>
          <cell r="I8">
            <v>306.71719100000001</v>
          </cell>
          <cell r="J8">
            <v>15.874700000000001</v>
          </cell>
          <cell r="L8">
            <v>9.1101266839765715E-2</v>
          </cell>
          <cell r="M8">
            <v>9.1091482465713358E-2</v>
          </cell>
          <cell r="N8">
            <v>8.966130581150647E-2</v>
          </cell>
          <cell r="O8">
            <v>8.4610822065211241E-2</v>
          </cell>
          <cell r="P8">
            <v>9.4623204645071957E-2</v>
          </cell>
          <cell r="Q8">
            <v>9.3120895302110526E-2</v>
          </cell>
          <cell r="R8">
            <v>9.4513985779401066E-2</v>
          </cell>
          <cell r="S8">
            <v>9.1886694776309688E-2</v>
          </cell>
          <cell r="T8">
            <v>313413032</v>
          </cell>
          <cell r="U8">
            <v>195568503</v>
          </cell>
          <cell r="V8">
            <v>0</v>
          </cell>
          <cell r="W8">
            <v>228782134</v>
          </cell>
          <cell r="X8">
            <v>0</v>
          </cell>
          <cell r="Y8">
            <v>40312345</v>
          </cell>
          <cell r="Z8">
            <v>51920201</v>
          </cell>
          <cell r="AA8">
            <v>263782134</v>
          </cell>
          <cell r="AB8">
            <v>13553634</v>
          </cell>
          <cell r="AC8">
            <v>20834301</v>
          </cell>
          <cell r="AD8">
            <v>20834.300999999999</v>
          </cell>
          <cell r="AE8">
            <v>4733253</v>
          </cell>
          <cell r="AG8">
            <v>9.124314149018882E-2</v>
          </cell>
          <cell r="AH8">
            <v>0.10023898420707067</v>
          </cell>
          <cell r="AI8">
            <v>8.9174011289965882E-2</v>
          </cell>
          <cell r="AK8">
            <v>0.3028887891279064</v>
          </cell>
          <cell r="AL8">
            <v>4.6349754414313458E-2</v>
          </cell>
          <cell r="AM8">
            <v>0.16629610108811932</v>
          </cell>
          <cell r="AN8">
            <v>0.14841123463470945</v>
          </cell>
          <cell r="AO8">
            <v>0.35097238829781591</v>
          </cell>
          <cell r="AP8">
            <v>0.47381973707478547</v>
          </cell>
          <cell r="AQ8">
            <v>3.2234364886610654E-2</v>
          </cell>
          <cell r="AR8">
            <v>0.56205858858638791</v>
          </cell>
          <cell r="AS8">
            <v>0.14659909997106577</v>
          </cell>
          <cell r="AT8">
            <v>2.2532354926124439E-2</v>
          </cell>
          <cell r="AU8">
            <v>0.12406674504494133</v>
          </cell>
          <cell r="AV8">
            <v>0.97139629839016894</v>
          </cell>
          <cell r="AW8">
            <v>4.7873704980089637E-2</v>
          </cell>
          <cell r="AX8">
            <v>8.8692583546266884E-2</v>
          </cell>
          <cell r="AY8">
            <v>6.9633613290427179E-2</v>
          </cell>
          <cell r="AZ8">
            <v>321146247</v>
          </cell>
          <cell r="BA8">
            <v>318183426</v>
          </cell>
          <cell r="BB8">
            <v>300888650</v>
          </cell>
          <cell r="BC8">
            <v>276115727</v>
          </cell>
          <cell r="BD8">
            <v>284368025</v>
          </cell>
          <cell r="BE8">
            <v>260214926</v>
          </cell>
          <cell r="BF8">
            <v>255340466</v>
          </cell>
          <cell r="BG8">
            <v>238194354</v>
          </cell>
          <cell r="BH8">
            <v>50167760</v>
          </cell>
          <cell r="BI8">
            <v>47666080</v>
          </cell>
          <cell r="BJ8">
            <v>44265113</v>
          </cell>
          <cell r="BK8">
            <v>39733344</v>
          </cell>
          <cell r="BL8">
            <v>39733344</v>
          </cell>
          <cell r="BM8">
            <v>55681804</v>
          </cell>
          <cell r="BN8">
            <v>48809621</v>
          </cell>
          <cell r="BO8">
            <v>50686922</v>
          </cell>
          <cell r="BQ8">
            <v>11350632</v>
          </cell>
          <cell r="BR8">
            <v>20989895</v>
          </cell>
          <cell r="BT8">
            <v>32340527</v>
          </cell>
          <cell r="BU8">
            <v>15323580</v>
          </cell>
          <cell r="BV8">
            <v>3842486</v>
          </cell>
          <cell r="BW8">
            <v>2993965</v>
          </cell>
          <cell r="BX8">
            <v>6836451</v>
          </cell>
          <cell r="BY8">
            <v>11112290</v>
          </cell>
          <cell r="BZ8">
            <v>215695120</v>
          </cell>
        </row>
        <row r="9">
          <cell r="B9" t="str">
            <v>Standard Chartered Bank</v>
          </cell>
          <cell r="C9">
            <v>231.78686400000001</v>
          </cell>
          <cell r="D9">
            <v>126.513732</v>
          </cell>
          <cell r="E9">
            <v>166.59418199999999</v>
          </cell>
          <cell r="F9">
            <v>32.811898999999997</v>
          </cell>
          <cell r="G9">
            <v>40.990578999999997</v>
          </cell>
          <cell r="H9">
            <v>41.143858999999999</v>
          </cell>
          <cell r="I9">
            <v>189.195348</v>
          </cell>
          <cell r="J9">
            <v>8.7797180000000008</v>
          </cell>
          <cell r="L9">
            <v>6.9135590723677365E-2</v>
          </cell>
          <cell r="M9">
            <v>6.8060282438070566E-2</v>
          </cell>
          <cell r="N9">
            <v>7.2892927680585043E-2</v>
          </cell>
          <cell r="O9">
            <v>7.2478126933566631E-2</v>
          </cell>
          <cell r="P9">
            <v>7.2993438485868048E-2</v>
          </cell>
          <cell r="Q9">
            <v>7.3326734059672591E-2</v>
          </cell>
          <cell r="R9">
            <v>7.6122376925973012E-2</v>
          </cell>
          <cell r="S9">
            <v>7.8339222482251211E-2</v>
          </cell>
          <cell r="T9">
            <v>313413032</v>
          </cell>
          <cell r="U9">
            <v>195568503</v>
          </cell>
          <cell r="V9">
            <v>0</v>
          </cell>
          <cell r="W9">
            <v>228782134</v>
          </cell>
          <cell r="X9">
            <v>0</v>
          </cell>
          <cell r="Y9">
            <v>40312345</v>
          </cell>
          <cell r="Z9">
            <v>51920201</v>
          </cell>
          <cell r="AA9">
            <v>263782134</v>
          </cell>
          <cell r="AB9">
            <v>13553634</v>
          </cell>
          <cell r="AC9">
            <v>20834301</v>
          </cell>
          <cell r="AD9">
            <v>20834.300999999999</v>
          </cell>
          <cell r="AE9">
            <v>4733253</v>
          </cell>
          <cell r="AG9">
            <v>6.5854612423725922E-2</v>
          </cell>
          <cell r="AH9">
            <v>5.8794134906369568E-2</v>
          </cell>
          <cell r="AI9">
            <v>6.6904334933161946E-2</v>
          </cell>
          <cell r="AK9">
            <v>0.20090741499543141</v>
          </cell>
          <cell r="AL9">
            <v>3.5364352770738711E-2</v>
          </cell>
          <cell r="AM9">
            <v>0.2166574359957307</v>
          </cell>
          <cell r="AN9">
            <v>0.17342867753809674</v>
          </cell>
          <cell r="AO9">
            <v>0.27644183705898484</v>
          </cell>
          <cell r="AP9">
            <v>0.43692154366463493</v>
          </cell>
          <cell r="AQ9">
            <v>6.2283513236944733E-2</v>
          </cell>
          <cell r="AR9">
            <v>0.41658337118936167</v>
          </cell>
          <cell r="AS9">
            <v>0.11776671896402061</v>
          </cell>
          <cell r="AT9">
            <v>2.1053018579515557E-2</v>
          </cell>
          <cell r="AU9">
            <v>9.6713700384505052E-2</v>
          </cell>
          <cell r="AV9">
            <v>0.75941266664402485</v>
          </cell>
          <cell r="AW9">
            <v>0.11077255689781733</v>
          </cell>
          <cell r="AX9">
            <v>0.13115525563562042</v>
          </cell>
          <cell r="AY9">
            <v>0.11368861021665212</v>
          </cell>
          <cell r="AZ9">
            <v>231786864</v>
          </cell>
          <cell r="BA9">
            <v>228338094</v>
          </cell>
          <cell r="BB9">
            <v>232984465</v>
          </cell>
          <cell r="BC9">
            <v>222635993</v>
          </cell>
          <cell r="BD9">
            <v>223082484</v>
          </cell>
          <cell r="BE9">
            <v>228860613</v>
          </cell>
          <cell r="BF9">
            <v>217819880</v>
          </cell>
          <cell r="BG9">
            <v>220523869</v>
          </cell>
          <cell r="BH9">
            <v>41143859</v>
          </cell>
          <cell r="BI9">
            <v>39848778</v>
          </cell>
          <cell r="BJ9">
            <v>42126191</v>
          </cell>
          <cell r="BK9">
            <v>40449853</v>
          </cell>
          <cell r="BL9">
            <v>40449853</v>
          </cell>
          <cell r="BM9">
            <v>39684552</v>
          </cell>
          <cell r="BN9">
            <v>38765178</v>
          </cell>
          <cell r="BO9">
            <v>36029984</v>
          </cell>
          <cell r="BQ9">
            <v>5138186</v>
          </cell>
          <cell r="BR9">
            <v>13448675</v>
          </cell>
          <cell r="BT9">
            <v>18586861</v>
          </cell>
          <cell r="BU9">
            <v>8121000</v>
          </cell>
          <cell r="BV9">
            <v>3410451</v>
          </cell>
          <cell r="BW9">
            <v>4776268</v>
          </cell>
          <cell r="BX9">
            <v>8186719</v>
          </cell>
          <cell r="BY9">
            <v>6102008</v>
          </cell>
          <cell r="BZ9">
            <v>126513732</v>
          </cell>
        </row>
        <row r="10">
          <cell r="B10" t="str">
            <v>Barclays Bank of Kenya</v>
          </cell>
          <cell r="C10">
            <v>221.04152300000001</v>
          </cell>
          <cell r="D10">
            <v>138.997894</v>
          </cell>
          <cell r="E10">
            <v>159.44826399999999</v>
          </cell>
          <cell r="F10">
            <v>35.048727999999997</v>
          </cell>
          <cell r="G10">
            <v>40.948759000000003</v>
          </cell>
          <cell r="H10">
            <v>36.852164000000002</v>
          </cell>
          <cell r="I10">
            <v>214.94210799999999</v>
          </cell>
          <cell r="J10">
            <v>9.1156000000000006</v>
          </cell>
          <cell r="L10">
            <v>6.7135957760077025E-2</v>
          </cell>
          <cell r="M10">
            <v>6.6433031723456507E-2</v>
          </cell>
          <cell r="N10">
            <v>7.0473457433140194E-2</v>
          </cell>
          <cell r="O10">
            <v>7.2892726696750149E-2</v>
          </cell>
          <cell r="P10">
            <v>7.130132863843322E-2</v>
          </cell>
          <cell r="Q10">
            <v>7.2816030490544692E-2</v>
          </cell>
          <cell r="R10">
            <v>7.2833618657822535E-2</v>
          </cell>
          <cell r="S10">
            <v>7.8008697497295637E-2</v>
          </cell>
          <cell r="T10">
            <v>313413032</v>
          </cell>
          <cell r="U10">
            <v>195568503</v>
          </cell>
          <cell r="V10">
            <v>0</v>
          </cell>
          <cell r="W10">
            <v>228782134</v>
          </cell>
          <cell r="X10">
            <v>0</v>
          </cell>
          <cell r="Y10">
            <v>40312345</v>
          </cell>
          <cell r="Z10">
            <v>51920201</v>
          </cell>
          <cell r="AA10">
            <v>263782134</v>
          </cell>
          <cell r="AB10">
            <v>13553634</v>
          </cell>
          <cell r="AC10">
            <v>20834301</v>
          </cell>
          <cell r="AD10">
            <v>20834.300999999999</v>
          </cell>
          <cell r="AE10">
            <v>4733253</v>
          </cell>
          <cell r="AG10">
            <v>6.280167726293194E-2</v>
          </cell>
          <cell r="AH10">
            <v>6.4595841118158276E-2</v>
          </cell>
          <cell r="AI10">
            <v>6.4034529484152267E-2</v>
          </cell>
          <cell r="AK10">
            <v>0.23366549398967529</v>
          </cell>
          <cell r="AL10">
            <v>3.7474363512976547E-2</v>
          </cell>
          <cell r="AM10">
            <v>0.19051064205623219</v>
          </cell>
          <cell r="AN10">
            <v>0.16306124624031323</v>
          </cell>
          <cell r="AO10">
            <v>0.30010935868243621</v>
          </cell>
          <cell r="AP10">
            <v>0.53488734416687012</v>
          </cell>
          <cell r="AQ10">
            <v>4.0865082004881106E-2</v>
          </cell>
          <cell r="AR10">
            <v>0.55111883268623352</v>
          </cell>
          <cell r="AS10">
            <v>0.1332701098412902</v>
          </cell>
          <cell r="AT10">
            <v>2.3821464847955758E-2</v>
          </cell>
          <cell r="AU10">
            <v>0.10944864499333444</v>
          </cell>
          <cell r="AV10">
            <v>0.8717429121711856</v>
          </cell>
          <cell r="AW10">
            <v>7.6323173486898738E-2</v>
          </cell>
          <cell r="AX10">
            <v>3.0549295805114444E-2</v>
          </cell>
          <cell r="AY10">
            <v>5.5041708169349862E-2</v>
          </cell>
          <cell r="AZ10">
            <v>221041523</v>
          </cell>
          <cell r="BA10">
            <v>234699871</v>
          </cell>
          <cell r="BB10">
            <v>230907978</v>
          </cell>
          <cell r="BC10">
            <v>226118124</v>
          </cell>
          <cell r="BD10">
            <v>218771220</v>
          </cell>
          <cell r="BE10">
            <v>213439675</v>
          </cell>
          <cell r="BF10">
            <v>200974524</v>
          </cell>
          <cell r="BG10">
            <v>207009618</v>
          </cell>
          <cell r="BH10">
            <v>36852164</v>
          </cell>
          <cell r="BI10">
            <v>36237869</v>
          </cell>
          <cell r="BJ10">
            <v>40265422</v>
          </cell>
          <cell r="BK10">
            <v>38186091</v>
          </cell>
          <cell r="BL10">
            <v>38186091</v>
          </cell>
          <cell r="BM10">
            <v>36042316</v>
          </cell>
          <cell r="BN10">
            <v>34465579</v>
          </cell>
          <cell r="BO10">
            <v>32370886</v>
          </cell>
          <cell r="BQ10">
            <v>6518456</v>
          </cell>
          <cell r="BR10">
            <v>15201813</v>
          </cell>
          <cell r="BT10">
            <v>21720269</v>
          </cell>
          <cell r="BU10">
            <v>11617897</v>
          </cell>
          <cell r="BV10">
            <v>3136010</v>
          </cell>
          <cell r="BW10">
            <v>2554251</v>
          </cell>
          <cell r="BX10">
            <v>5690261</v>
          </cell>
          <cell r="BY10">
            <v>6404482</v>
          </cell>
          <cell r="BZ10">
            <v>138997894</v>
          </cell>
        </row>
        <row r="11">
          <cell r="B11" t="str">
            <v>CFC Stanbic Bank</v>
          </cell>
          <cell r="C11">
            <v>208.167708</v>
          </cell>
          <cell r="D11">
            <v>104.730329</v>
          </cell>
          <cell r="E11">
            <v>113.55735199999999</v>
          </cell>
          <cell r="F11">
            <v>25.294135000000001</v>
          </cell>
          <cell r="G11">
            <v>30.232201</v>
          </cell>
          <cell r="H11">
            <v>26.855039999999999</v>
          </cell>
          <cell r="I11">
            <v>159.20527799999999</v>
          </cell>
          <cell r="J11">
            <v>4.2021470000000001</v>
          </cell>
          <cell r="L11">
            <v>5.3268162842596556E-2</v>
          </cell>
          <cell r="M11">
            <v>5.0786597390307282E-2</v>
          </cell>
          <cell r="N11">
            <v>4.9596497722514093E-2</v>
          </cell>
          <cell r="O11">
            <v>4.963887593765233E-2</v>
          </cell>
          <cell r="P11">
            <v>5.0735941973915108E-2</v>
          </cell>
          <cell r="Q11">
            <v>5.1204229655496709E-2</v>
          </cell>
          <cell r="R11">
            <v>5.3034554301622905E-2</v>
          </cell>
          <cell r="S11">
            <v>5.7120423501332312E-2</v>
          </cell>
          <cell r="T11">
            <v>313413032</v>
          </cell>
          <cell r="U11">
            <v>195568503</v>
          </cell>
          <cell r="V11">
            <v>0</v>
          </cell>
          <cell r="W11">
            <v>228782134</v>
          </cell>
          <cell r="X11">
            <v>0</v>
          </cell>
          <cell r="Y11">
            <v>40312345</v>
          </cell>
          <cell r="Z11">
            <v>51920201</v>
          </cell>
          <cell r="AA11">
            <v>263782134</v>
          </cell>
          <cell r="AB11">
            <v>13553634</v>
          </cell>
          <cell r="AC11">
            <v>20834301</v>
          </cell>
          <cell r="AD11">
            <v>20834.300999999999</v>
          </cell>
          <cell r="AE11">
            <v>4733253</v>
          </cell>
          <cell r="AG11">
            <v>5.9144006234431598E-2</v>
          </cell>
          <cell r="AH11">
            <v>4.8670835921704285E-2</v>
          </cell>
          <cell r="AI11">
            <v>4.560470852656167E-2</v>
          </cell>
          <cell r="AK11">
            <v>0.13843177615558194</v>
          </cell>
          <cell r="AL11">
            <v>1.7826253488277915E-2</v>
          </cell>
          <cell r="AM11">
            <v>0.18989446442849717</v>
          </cell>
          <cell r="AN11">
            <v>0.15887749022994074</v>
          </cell>
          <cell r="AO11">
            <v>0.41699604301939341</v>
          </cell>
          <cell r="AP11">
            <v>0.59030260728019179</v>
          </cell>
          <cell r="AQ11">
            <v>3.3454363312160437E-2</v>
          </cell>
          <cell r="AR11">
            <v>0.31072901612399445</v>
          </cell>
          <cell r="AS11">
            <v>9.8818833225762168E-2</v>
          </cell>
          <cell r="AT11">
            <v>2.5450398301990102E-2</v>
          </cell>
          <cell r="AU11">
            <v>7.3368434923772069E-2</v>
          </cell>
          <cell r="AV11">
            <v>0.92226815045845734</v>
          </cell>
          <cell r="AW11">
            <v>5.4181234400866522E-2</v>
          </cell>
          <cell r="AX11">
            <v>0.2209389345020884</v>
          </cell>
          <cell r="AY11">
            <v>0.12767570564236244</v>
          </cell>
          <cell r="AZ11">
            <v>208167708</v>
          </cell>
          <cell r="BA11">
            <v>203595164</v>
          </cell>
          <cell r="BB11">
            <v>184061612</v>
          </cell>
          <cell r="BC11">
            <v>171347152</v>
          </cell>
          <cell r="BD11">
            <v>167107694</v>
          </cell>
          <cell r="BE11">
            <v>155933918</v>
          </cell>
          <cell r="BF11">
            <v>159885214</v>
          </cell>
          <cell r="BG11">
            <v>170726460</v>
          </cell>
          <cell r="BH11">
            <v>26855040</v>
          </cell>
          <cell r="BI11">
            <v>26168836</v>
          </cell>
          <cell r="BJ11">
            <v>25907559</v>
          </cell>
          <cell r="BK11">
            <v>26644208</v>
          </cell>
          <cell r="BL11">
            <v>26644208</v>
          </cell>
          <cell r="BM11">
            <v>25311868</v>
          </cell>
          <cell r="BN11">
            <v>23485250</v>
          </cell>
          <cell r="BO11">
            <v>22353459</v>
          </cell>
          <cell r="BQ11">
            <v>4857074</v>
          </cell>
          <cell r="BR11">
            <v>6790696</v>
          </cell>
          <cell r="BT11">
            <v>11647770</v>
          </cell>
          <cell r="BU11">
            <v>6875709</v>
          </cell>
          <cell r="BV11">
            <v>1077396</v>
          </cell>
          <cell r="BW11">
            <v>2389921</v>
          </cell>
          <cell r="BX11">
            <v>3467317</v>
          </cell>
          <cell r="BY11">
            <v>2752571</v>
          </cell>
          <cell r="BZ11">
            <v>104730329</v>
          </cell>
        </row>
        <row r="12">
          <cell r="B12" t="str">
            <v>Total - Tier 1</v>
          </cell>
          <cell r="C12">
            <v>1751.8660930000001</v>
          </cell>
          <cell r="D12">
            <v>1105.635599</v>
          </cell>
          <cell r="E12">
            <v>1236.6197540000001</v>
          </cell>
          <cell r="F12">
            <v>234.60997</v>
          </cell>
          <cell r="G12">
            <v>286.13925799999998</v>
          </cell>
          <cell r="H12">
            <v>278.81653099999994</v>
          </cell>
          <cell r="I12">
            <v>1553.4027419999998</v>
          </cell>
          <cell r="J12">
            <v>66.575631000000001</v>
          </cell>
          <cell r="L12">
            <v>0.50514993842709455</v>
          </cell>
          <cell r="M12">
            <v>0.49576832795032288</v>
          </cell>
          <cell r="N12">
            <v>0.50259212408942477</v>
          </cell>
          <cell r="O12">
            <v>0.49611865774203928</v>
          </cell>
          <cell r="P12">
            <v>0.51360657223374528</v>
          </cell>
          <cell r="Q12">
            <v>0.52050135727201896</v>
          </cell>
          <cell r="R12">
            <v>0.52456080288627138</v>
          </cell>
          <cell r="S12">
            <v>0.52765800725370915</v>
          </cell>
          <cell r="T12">
            <v>1880478192</v>
          </cell>
          <cell r="U12">
            <v>1173411018</v>
          </cell>
          <cell r="V12">
            <v>0</v>
          </cell>
          <cell r="W12">
            <v>1372692804</v>
          </cell>
          <cell r="X12">
            <v>0</v>
          </cell>
          <cell r="Y12">
            <v>241874070</v>
          </cell>
          <cell r="Z12">
            <v>311521206</v>
          </cell>
          <cell r="AA12">
            <v>1582692804</v>
          </cell>
          <cell r="AB12">
            <v>81321804</v>
          </cell>
          <cell r="AC12">
            <v>125005806</v>
          </cell>
          <cell r="AD12">
            <v>125005.80600000001</v>
          </cell>
          <cell r="AE12">
            <v>28399518</v>
          </cell>
          <cell r="AG12">
            <v>0.49773512002294484</v>
          </cell>
          <cell r="AH12">
            <v>0.5138168603301555</v>
          </cell>
          <cell r="AI12">
            <v>0.49662732043415742</v>
          </cell>
          <cell r="AK12">
            <v>0.22577361344455241</v>
          </cell>
          <cell r="AL12">
            <v>3.5509404873951836E-2</v>
          </cell>
          <cell r="AM12">
            <v>0.18420159193976757</v>
          </cell>
          <cell r="AN12">
            <v>0.15102971280837357</v>
          </cell>
          <cell r="AO12">
            <v>0.32464714000310263</v>
          </cell>
          <cell r="AP12">
            <v>0.48659633435942995</v>
          </cell>
          <cell r="AQ12">
            <v>4.3250322575359143E-2</v>
          </cell>
          <cell r="AR12">
            <v>0.49161788362273084</v>
          </cell>
          <cell r="AS12">
            <v>0.1307109819376816</v>
          </cell>
          <cell r="AT12">
            <v>3.0064287849594161E-2</v>
          </cell>
          <cell r="AU12">
            <v>0.10064669408808744</v>
          </cell>
          <cell r="AV12">
            <v>0.89407887543740461</v>
          </cell>
          <cell r="AW12">
            <v>0.47134314248568843</v>
          </cell>
          <cell r="AX12">
            <v>0.5328982406197974</v>
          </cell>
          <cell r="AY12">
            <v>0.48217058523180223</v>
          </cell>
          <cell r="AZ12">
            <v>1751866093</v>
          </cell>
          <cell r="BA12">
            <v>1732189444</v>
          </cell>
          <cell r="BB12">
            <v>1645801668</v>
          </cell>
          <cell r="BC12">
            <v>1555875495</v>
          </cell>
          <cell r="BD12">
            <v>1514774228</v>
          </cell>
          <cell r="BE12">
            <v>1479783798</v>
          </cell>
          <cell r="BF12">
            <v>1422974976</v>
          </cell>
          <cell r="BG12">
            <v>1388641239</v>
          </cell>
          <cell r="BH12">
            <v>278816531</v>
          </cell>
          <cell r="BI12">
            <v>269151572</v>
          </cell>
          <cell r="BJ12">
            <v>274558179</v>
          </cell>
          <cell r="BK12">
            <v>259531954</v>
          </cell>
          <cell r="BL12">
            <v>259531954</v>
          </cell>
          <cell r="BM12">
            <v>265518379</v>
          </cell>
          <cell r="BN12">
            <v>250006233</v>
          </cell>
          <cell r="BO12">
            <v>239483932</v>
          </cell>
          <cell r="BP12">
            <v>0</v>
          </cell>
          <cell r="BQ12">
            <v>47283284</v>
          </cell>
          <cell r="BR12">
            <v>98361874</v>
          </cell>
          <cell r="BS12">
            <v>0</v>
          </cell>
          <cell r="BT12">
            <v>145645158</v>
          </cell>
          <cell r="BU12">
            <v>70870400</v>
          </cell>
          <cell r="BV12">
            <v>23309326</v>
          </cell>
          <cell r="BW12">
            <v>24104177</v>
          </cell>
          <cell r="BX12">
            <v>47413503</v>
          </cell>
          <cell r="BY12">
            <v>46393777</v>
          </cell>
          <cell r="BZ12">
            <v>1105635599</v>
          </cell>
        </row>
        <row r="13">
          <cell r="AR13" t="str">
            <v/>
          </cell>
          <cell r="BF13" t="str">
            <v/>
          </cell>
          <cell r="BG13" t="str">
            <v/>
          </cell>
          <cell r="BO13">
            <v>0</v>
          </cell>
        </row>
        <row r="14">
          <cell r="B14" t="str">
            <v>TIER 2: Medium banks - WMSI between 1% &amp; 5%</v>
          </cell>
          <cell r="AR14" t="str">
            <v/>
          </cell>
        </row>
        <row r="15">
          <cell r="B15" t="str">
            <v>Commercial Bank of Africa</v>
          </cell>
          <cell r="C15">
            <v>184.46686199999999</v>
          </cell>
          <cell r="D15">
            <v>102.179626</v>
          </cell>
          <cell r="E15">
            <v>130.91119399999999</v>
          </cell>
          <cell r="F15">
            <v>14.218218</v>
          </cell>
          <cell r="G15">
            <v>22.144690000000001</v>
          </cell>
          <cell r="H15">
            <v>19.085273000000001</v>
          </cell>
          <cell r="I15">
            <v>133.48402400000001</v>
          </cell>
          <cell r="J15">
            <v>4.6950649999999996</v>
          </cell>
          <cell r="L15">
            <v>4.8437281495554596E-2</v>
          </cell>
          <cell r="M15">
            <v>4.5534816424572751E-2</v>
          </cell>
          <cell r="N15">
            <v>4.6003496432953359E-2</v>
          </cell>
          <cell r="O15">
            <v>4.7926210129083477E-2</v>
          </cell>
          <cell r="P15">
            <v>4.2843468532287779E-2</v>
          </cell>
          <cell r="Q15">
            <v>4.2605531985737341E-2</v>
          </cell>
          <cell r="R15">
            <v>3.8746058159839739E-2</v>
          </cell>
          <cell r="S15">
            <v>3.978342370323365E-2</v>
          </cell>
          <cell r="T15">
            <v>313413032</v>
          </cell>
          <cell r="U15">
            <v>195568503</v>
          </cell>
          <cell r="V15">
            <v>0</v>
          </cell>
          <cell r="W15">
            <v>228782134</v>
          </cell>
          <cell r="X15">
            <v>0</v>
          </cell>
          <cell r="Y15">
            <v>40312345</v>
          </cell>
          <cell r="Z15">
            <v>51920201</v>
          </cell>
          <cell r="AA15">
            <v>263782134</v>
          </cell>
          <cell r="AB15">
            <v>13553634</v>
          </cell>
          <cell r="AC15">
            <v>20834301</v>
          </cell>
          <cell r="AD15">
            <v>20834.300999999999</v>
          </cell>
          <cell r="AE15">
            <v>4733253</v>
          </cell>
          <cell r="AG15">
            <v>5.2410190518954229E-2</v>
          </cell>
          <cell r="AH15">
            <v>4.7485459647387422E-2</v>
          </cell>
          <cell r="AI15">
            <v>5.2574023082487598E-2</v>
          </cell>
          <cell r="AK15">
            <v>0.22743171132191761</v>
          </cell>
          <cell r="AL15">
            <v>2.369738765930542E-2</v>
          </cell>
          <cell r="AM15">
            <v>0.16589768075915962</v>
          </cell>
          <cell r="AN15">
            <v>0.10651625246179273</v>
          </cell>
          <cell r="AO15">
            <v>0.47569453055124333</v>
          </cell>
          <cell r="AP15">
            <v>0.42869251441221157</v>
          </cell>
          <cell r="AQ15">
            <v>4.1120052856881334E-2</v>
          </cell>
          <cell r="AR15">
            <v>0.81927207269052915</v>
          </cell>
          <cell r="AS15">
            <v>0.10785256097674595</v>
          </cell>
          <cell r="AT15">
            <v>5.4408043225056317E-2</v>
          </cell>
          <cell r="AU15">
            <v>5.3444517751689631E-2</v>
          </cell>
          <cell r="AV15">
            <v>0.78052627035087618</v>
          </cell>
          <cell r="AW15">
            <v>6.3385744580119946E-2</v>
          </cell>
          <cell r="AX15">
            <v>1.3557317162033705E-2</v>
          </cell>
          <cell r="AY15">
            <v>3.6789481027344299E-2</v>
          </cell>
          <cell r="AZ15">
            <v>184466862</v>
          </cell>
          <cell r="BA15">
            <v>179346404</v>
          </cell>
          <cell r="BB15">
            <v>174983667</v>
          </cell>
          <cell r="BC15">
            <v>175808828</v>
          </cell>
          <cell r="BD15">
            <v>154710864</v>
          </cell>
          <cell r="BE15">
            <v>143801266</v>
          </cell>
          <cell r="BF15">
            <v>119783476</v>
          </cell>
          <cell r="BG15">
            <v>124881964</v>
          </cell>
          <cell r="BH15">
            <v>19085273</v>
          </cell>
          <cell r="BI15">
            <v>18822475</v>
          </cell>
          <cell r="BJ15">
            <v>18511215</v>
          </cell>
          <cell r="BK15">
            <v>17856644</v>
          </cell>
          <cell r="BL15">
            <v>17856644</v>
          </cell>
          <cell r="BM15">
            <v>14954339</v>
          </cell>
          <cell r="BN15">
            <v>14571795</v>
          </cell>
          <cell r="BO15">
            <v>13749281</v>
          </cell>
          <cell r="BQ15">
            <v>4603726</v>
          </cell>
          <cell r="BR15">
            <v>5074178</v>
          </cell>
          <cell r="BT15">
            <v>9677904</v>
          </cell>
          <cell r="BU15">
            <v>4148845</v>
          </cell>
          <cell r="BV15">
            <v>3398878</v>
          </cell>
          <cell r="BW15">
            <v>749778</v>
          </cell>
          <cell r="BX15">
            <v>4148656</v>
          </cell>
          <cell r="BY15">
            <v>3233034</v>
          </cell>
          <cell r="BZ15">
            <v>102179626</v>
          </cell>
        </row>
        <row r="16">
          <cell r="B16" t="str">
            <v>Diamond Trust Bank</v>
          </cell>
          <cell r="C16">
            <v>166.00439700000001</v>
          </cell>
          <cell r="D16">
            <v>121.399734</v>
          </cell>
          <cell r="E16">
            <v>108.76150199999999</v>
          </cell>
          <cell r="F16">
            <v>24.004746999999998</v>
          </cell>
          <cell r="G16">
            <v>29.223869000000001</v>
          </cell>
          <cell r="H16">
            <v>28.616712</v>
          </cell>
          <cell r="I16">
            <v>167.21192600000001</v>
          </cell>
          <cell r="J16">
            <v>5.0196459999999998</v>
          </cell>
          <cell r="L16">
            <v>4.8020961225879545E-2</v>
          </cell>
          <cell r="M16">
            <v>4.6628364034915784E-2</v>
          </cell>
          <cell r="N16">
            <v>4.6456312553362772E-2</v>
          </cell>
          <cell r="O16">
            <v>4.6615122798219506E-2</v>
          </cell>
          <cell r="P16">
            <v>4.4907011706007707E-2</v>
          </cell>
          <cell r="Q16">
            <v>4.1894073196298925E-2</v>
          </cell>
          <cell r="R16">
            <v>4.3056383213295579E-2</v>
          </cell>
          <cell r="S16">
            <v>4.3028618756943957E-2</v>
          </cell>
          <cell r="T16">
            <v>313413032</v>
          </cell>
          <cell r="U16">
            <v>195568503</v>
          </cell>
          <cell r="V16">
            <v>0</v>
          </cell>
          <cell r="W16">
            <v>228782134</v>
          </cell>
          <cell r="X16">
            <v>0</v>
          </cell>
          <cell r="Y16">
            <v>40312345</v>
          </cell>
          <cell r="Z16">
            <v>51920201</v>
          </cell>
          <cell r="AA16">
            <v>263782134</v>
          </cell>
          <cell r="AB16">
            <v>13553634</v>
          </cell>
          <cell r="AC16">
            <v>20834301</v>
          </cell>
          <cell r="AD16">
            <v>20834.300999999999</v>
          </cell>
          <cell r="AE16">
            <v>4733253</v>
          </cell>
          <cell r="AG16">
            <v>4.7164688440106468E-2</v>
          </cell>
          <cell r="AH16">
            <v>5.6417530536474726E-2</v>
          </cell>
          <cell r="AI16">
            <v>4.367869195841282E-2</v>
          </cell>
          <cell r="AK16">
            <v>0.16209720707642777</v>
          </cell>
          <cell r="AL16">
            <v>2.8090497900509614E-2</v>
          </cell>
          <cell r="AM16">
            <v>0.17477143944864315</v>
          </cell>
          <cell r="AN16">
            <v>0.14355882127689862</v>
          </cell>
          <cell r="AO16">
            <v>0.19025746730652116</v>
          </cell>
          <cell r="AP16">
            <v>0.36973047977851126</v>
          </cell>
          <cell r="AQ16">
            <v>1.3570995815560045E-2</v>
          </cell>
          <cell r="AR16">
            <v>1</v>
          </cell>
          <cell r="AS16">
            <v>0.12307408624704175</v>
          </cell>
          <cell r="AT16">
            <v>5.657461695493838E-2</v>
          </cell>
          <cell r="AU16">
            <v>6.6499469292103375E-2</v>
          </cell>
          <cell r="AV16">
            <v>1.1162013374916431</v>
          </cell>
          <cell r="AW16">
            <v>5.8369307965632E-2</v>
          </cell>
          <cell r="AX16">
            <v>7.482233688719292E-2</v>
          </cell>
          <cell r="AY16">
            <v>6.2531763749577002E-2</v>
          </cell>
          <cell r="AZ16">
            <v>166004397</v>
          </cell>
          <cell r="BA16">
            <v>158030111</v>
          </cell>
          <cell r="BB16">
            <v>148561346</v>
          </cell>
          <cell r="BC16">
            <v>141175794</v>
          </cell>
          <cell r="BD16">
            <v>126274802</v>
          </cell>
          <cell r="BE16">
            <v>120443207</v>
          </cell>
          <cell r="BF16">
            <v>116208461</v>
          </cell>
          <cell r="BG16">
            <v>114136429</v>
          </cell>
          <cell r="BH16">
            <v>28616712</v>
          </cell>
          <cell r="BI16">
            <v>27536573</v>
          </cell>
          <cell r="BJ16">
            <v>26882050</v>
          </cell>
          <cell r="BK16">
            <v>25784414</v>
          </cell>
          <cell r="BL16">
            <v>25784414</v>
          </cell>
          <cell r="BM16">
            <v>24822904</v>
          </cell>
          <cell r="BN16">
            <v>19515880</v>
          </cell>
          <cell r="BO16">
            <v>18568277</v>
          </cell>
          <cell r="BQ16">
            <v>1795091</v>
          </cell>
          <cell r="BR16">
            <v>7639971</v>
          </cell>
          <cell r="BT16">
            <v>9435062</v>
          </cell>
          <cell r="BU16">
            <v>3488430</v>
          </cell>
          <cell r="BV16">
            <v>1557961</v>
          </cell>
          <cell r="BW16">
            <v>0</v>
          </cell>
          <cell r="BX16">
            <v>1557961</v>
          </cell>
          <cell r="BY16">
            <v>3413359</v>
          </cell>
          <cell r="BZ16">
            <v>121399734</v>
          </cell>
        </row>
        <row r="17">
          <cell r="B17" t="str">
            <v>NIC Bank</v>
          </cell>
          <cell r="C17">
            <v>146.001048</v>
          </cell>
          <cell r="D17">
            <v>102.66721699999999</v>
          </cell>
          <cell r="E17">
            <v>97.628938000000005</v>
          </cell>
          <cell r="F17">
            <v>20.110496000000001</v>
          </cell>
          <cell r="G17">
            <v>28.790593000000001</v>
          </cell>
          <cell r="H17">
            <v>24.424083</v>
          </cell>
          <cell r="I17">
            <v>145.10293200000001</v>
          </cell>
          <cell r="J17">
            <v>5.0312450000000002</v>
          </cell>
          <cell r="L17">
            <v>4.4373235760172158E-2</v>
          </cell>
          <cell r="M17">
            <v>4.1524095097441455E-2</v>
          </cell>
          <cell r="N17">
            <v>4.1234477482437679E-2</v>
          </cell>
          <cell r="O17">
            <v>4.3230591495864903E-2</v>
          </cell>
          <cell r="P17">
            <v>4.3216553515097185E-2</v>
          </cell>
          <cell r="Q17">
            <v>3.9175427611452124E-2</v>
          </cell>
          <cell r="R17">
            <v>4.0015782983835298E-2</v>
          </cell>
          <cell r="S17">
            <v>4.0294799887670998E-2</v>
          </cell>
          <cell r="T17">
            <v>313413032</v>
          </cell>
          <cell r="U17">
            <v>195568503</v>
          </cell>
          <cell r="V17">
            <v>0</v>
          </cell>
          <cell r="W17">
            <v>228782134</v>
          </cell>
          <cell r="X17">
            <v>0</v>
          </cell>
          <cell r="Y17">
            <v>40312345</v>
          </cell>
          <cell r="Z17">
            <v>51920201</v>
          </cell>
          <cell r="AA17">
            <v>263782134</v>
          </cell>
          <cell r="AB17">
            <v>13553634</v>
          </cell>
          <cell r="AC17">
            <v>20834301</v>
          </cell>
          <cell r="AD17">
            <v>20834.300999999999</v>
          </cell>
          <cell r="AE17">
            <v>4733253</v>
          </cell>
          <cell r="AG17">
            <v>4.1481394862384453E-2</v>
          </cell>
          <cell r="AH17">
            <v>4.7712055532118193E-2</v>
          </cell>
          <cell r="AI17">
            <v>3.9207846808965406E-2</v>
          </cell>
          <cell r="AK17">
            <v>0.19335066347420513</v>
          </cell>
          <cell r="AL17">
            <v>3.2454671436199081E-2</v>
          </cell>
          <cell r="AM17">
            <v>0.19841496379962881</v>
          </cell>
          <cell r="AN17">
            <v>0.13859469083643328</v>
          </cell>
          <cell r="AO17">
            <v>0.29117762339061842</v>
          </cell>
          <cell r="AP17">
            <v>0.37181663931779002</v>
          </cell>
          <cell r="AQ17">
            <v>5.0168278613465719E-2</v>
          </cell>
          <cell r="AR17">
            <v>0.28991182178791086</v>
          </cell>
          <cell r="AS17">
            <v>0.12116881968734035</v>
          </cell>
          <cell r="AT17">
            <v>5.0677563843850422E-2</v>
          </cell>
          <cell r="AU17">
            <v>7.0491255843489919E-2</v>
          </cell>
          <cell r="AV17">
            <v>1.0516064099765172</v>
          </cell>
          <cell r="AW17">
            <v>4.2024024712202478E-2</v>
          </cell>
          <cell r="AX17">
            <v>6.5786715364417075E-2</v>
          </cell>
          <cell r="AY17">
            <v>5.0498565775129463E-2</v>
          </cell>
          <cell r="AZ17">
            <v>146001048</v>
          </cell>
          <cell r="BA17">
            <v>143376585</v>
          </cell>
          <cell r="BB17">
            <v>134470560</v>
          </cell>
          <cell r="BC17">
            <v>137087464</v>
          </cell>
          <cell r="BD17">
            <v>125269062</v>
          </cell>
          <cell r="BE17">
            <v>120685605</v>
          </cell>
          <cell r="BF17">
            <v>116891955</v>
          </cell>
          <cell r="BG17">
            <v>112916814</v>
          </cell>
          <cell r="BH17">
            <v>24424083</v>
          </cell>
          <cell r="BI17">
            <v>24149094</v>
          </cell>
          <cell r="BJ17">
            <v>24061490</v>
          </cell>
          <cell r="BK17">
            <v>23258017</v>
          </cell>
          <cell r="BL17">
            <v>23258017</v>
          </cell>
          <cell r="BM17">
            <v>20495957</v>
          </cell>
          <cell r="BN17">
            <v>18887289</v>
          </cell>
          <cell r="BO17">
            <v>17630929</v>
          </cell>
          <cell r="BQ17">
            <v>2608285</v>
          </cell>
          <cell r="BR17">
            <v>6349426</v>
          </cell>
          <cell r="BT17">
            <v>8957711</v>
          </cell>
          <cell r="BU17">
            <v>3330626</v>
          </cell>
          <cell r="BV17">
            <v>1529186</v>
          </cell>
          <cell r="BW17">
            <v>3745473</v>
          </cell>
          <cell r="BX17">
            <v>5274659</v>
          </cell>
          <cell r="BY17">
            <v>3521871</v>
          </cell>
          <cell r="BZ17">
            <v>102667217</v>
          </cell>
        </row>
        <row r="18">
          <cell r="B18" t="str">
            <v>I&amp;M Bank</v>
          </cell>
          <cell r="C18">
            <v>151.97523799999999</v>
          </cell>
          <cell r="D18">
            <v>103.040605</v>
          </cell>
          <cell r="E18">
            <v>105.20135399999999</v>
          </cell>
          <cell r="F18">
            <v>21.194275999999999</v>
          </cell>
          <cell r="G18">
            <v>24.365417000000001</v>
          </cell>
          <cell r="H18">
            <v>24.079848999999999</v>
          </cell>
          <cell r="I18">
            <v>137.49138300000001</v>
          </cell>
          <cell r="J18">
            <v>5.9869719999999997</v>
          </cell>
          <cell r="L18">
            <v>4.3266496320107151E-2</v>
          </cell>
          <cell r="M18">
            <v>4.1531279066490255E-2</v>
          </cell>
          <cell r="N18">
            <v>4.1213964931783365E-2</v>
          </cell>
          <cell r="O18">
            <v>4.1396234031227719E-2</v>
          </cell>
          <cell r="P18">
            <v>4.0476165015553178E-2</v>
          </cell>
          <cell r="Q18">
            <v>4.0632602184221024E-2</v>
          </cell>
          <cell r="R18">
            <v>4.1902503947468056E-2</v>
          </cell>
          <cell r="S18">
            <v>4.1224725549765084E-2</v>
          </cell>
          <cell r="T18">
            <v>313413032</v>
          </cell>
          <cell r="U18">
            <v>195568503</v>
          </cell>
          <cell r="V18">
            <v>0</v>
          </cell>
          <cell r="W18">
            <v>228782134</v>
          </cell>
          <cell r="X18">
            <v>0</v>
          </cell>
          <cell r="Y18">
            <v>40312345</v>
          </cell>
          <cell r="Z18">
            <v>51920201</v>
          </cell>
          <cell r="AA18">
            <v>263782134</v>
          </cell>
          <cell r="AB18">
            <v>13553634</v>
          </cell>
          <cell r="AC18">
            <v>20834301</v>
          </cell>
          <cell r="AD18">
            <v>20834.300999999999</v>
          </cell>
          <cell r="AE18">
            <v>4733253</v>
          </cell>
          <cell r="AG18">
            <v>4.3178764420806447E-2</v>
          </cell>
          <cell r="AH18">
            <v>4.7885578390841697E-2</v>
          </cell>
          <cell r="AI18">
            <v>4.2248934140077805E-2</v>
          </cell>
          <cell r="AK18">
            <v>0.23331683086290542</v>
          </cell>
          <cell r="AL18">
            <v>3.7180270189808982E-2</v>
          </cell>
          <cell r="AM18">
            <v>0.17721413857623353</v>
          </cell>
          <cell r="AN18">
            <v>0.15414984952184238</v>
          </cell>
          <cell r="AO18">
            <v>0.24542263358400121</v>
          </cell>
          <cell r="AP18">
            <v>0.31962804606679562</v>
          </cell>
          <cell r="AQ18">
            <v>2.9335818578031605E-2</v>
          </cell>
          <cell r="AR18">
            <v>0.32665909239202456</v>
          </cell>
          <cell r="AS18">
            <v>0.13392526995073117</v>
          </cell>
          <cell r="AT18">
            <v>6.1302228959929171E-2</v>
          </cell>
          <cell r="AU18">
            <v>7.2623040990801996E-2</v>
          </cell>
          <cell r="AV18">
            <v>0.97946082519051991</v>
          </cell>
          <cell r="AW18">
            <v>6.9553134202108416E-2</v>
          </cell>
          <cell r="AX18">
            <v>7.6509010096112329E-2</v>
          </cell>
          <cell r="AY18">
            <v>7.2533107719674902E-2</v>
          </cell>
          <cell r="AZ18">
            <v>151975238</v>
          </cell>
          <cell r="BA18">
            <v>145327389</v>
          </cell>
          <cell r="BB18">
            <v>140517390</v>
          </cell>
          <cell r="BC18">
            <v>137299354</v>
          </cell>
          <cell r="BD18">
            <v>124648548</v>
          </cell>
          <cell r="BE18">
            <v>118333769</v>
          </cell>
          <cell r="BF18">
            <v>114972436</v>
          </cell>
          <cell r="BG18">
            <v>110315682</v>
          </cell>
          <cell r="BH18">
            <v>24079849</v>
          </cell>
          <cell r="BI18">
            <v>23296896</v>
          </cell>
          <cell r="BJ18">
            <v>22159420</v>
          </cell>
          <cell r="BK18">
            <v>21814043</v>
          </cell>
          <cell r="BL18">
            <v>21814043</v>
          </cell>
          <cell r="BM18">
            <v>20071699</v>
          </cell>
          <cell r="BN18">
            <v>19500445</v>
          </cell>
          <cell r="BO18">
            <v>20524634</v>
          </cell>
          <cell r="BQ18">
            <v>2328795</v>
          </cell>
          <cell r="BR18">
            <v>7160122</v>
          </cell>
          <cell r="BT18">
            <v>9488917</v>
          </cell>
          <cell r="BU18">
            <v>3032924</v>
          </cell>
          <cell r="BV18">
            <v>971230</v>
          </cell>
          <cell r="BW18">
            <v>2001992</v>
          </cell>
          <cell r="BX18">
            <v>2973222</v>
          </cell>
          <cell r="BY18">
            <v>4145172</v>
          </cell>
          <cell r="BZ18">
            <v>103040605</v>
          </cell>
        </row>
        <row r="19">
          <cell r="B19" t="str">
            <v>Chase Bank</v>
          </cell>
          <cell r="C19">
            <v>151.80694199999999</v>
          </cell>
          <cell r="D19">
            <v>73.610692999999998</v>
          </cell>
          <cell r="E19">
            <v>108.962188</v>
          </cell>
          <cell r="F19">
            <v>12.450468000000001</v>
          </cell>
          <cell r="G19">
            <v>18.036069999999999</v>
          </cell>
          <cell r="H19">
            <v>14.267192</v>
          </cell>
          <cell r="I19">
            <v>99.345442000000006</v>
          </cell>
          <cell r="J19">
            <v>3.28207</v>
          </cell>
          <cell r="L19">
            <v>3.9911890376728196E-2</v>
          </cell>
          <cell r="M19">
            <v>3.3255751637952705E-2</v>
          </cell>
          <cell r="N19">
            <v>3.1834538024802427E-2</v>
          </cell>
          <cell r="O19">
            <v>3.0016053437549022E-2</v>
          </cell>
          <cell r="P19">
            <v>2.8007075802131985E-2</v>
          </cell>
          <cell r="Q19">
            <v>2.6742458925445356E-2</v>
          </cell>
          <cell r="R19">
            <v>2.5808307340200176E-2</v>
          </cell>
          <cell r="S19">
            <v>2.4038304267699349E-2</v>
          </cell>
          <cell r="T19">
            <v>313413032</v>
          </cell>
          <cell r="U19">
            <v>195568503</v>
          </cell>
          <cell r="V19">
            <v>0</v>
          </cell>
          <cell r="W19">
            <v>228782134</v>
          </cell>
          <cell r="X19">
            <v>0</v>
          </cell>
          <cell r="Y19">
            <v>40312345</v>
          </cell>
          <cell r="Z19">
            <v>51920201</v>
          </cell>
          <cell r="AA19">
            <v>263782134</v>
          </cell>
          <cell r="AB19">
            <v>13553634</v>
          </cell>
          <cell r="AC19">
            <v>20834301</v>
          </cell>
          <cell r="AD19">
            <v>20834.300999999999</v>
          </cell>
          <cell r="AE19">
            <v>4733253</v>
          </cell>
          <cell r="AG19">
            <v>4.3130948648759659E-2</v>
          </cell>
          <cell r="AH19">
            <v>3.4208753045031931E-2</v>
          </cell>
          <cell r="AI19">
            <v>4.3759287590260258E-2</v>
          </cell>
          <cell r="AK19">
            <v>0.22147358952564281</v>
          </cell>
          <cell r="AL19">
            <v>2.1656698902600899E-2</v>
          </cell>
          <cell r="AM19">
            <v>0.18154904379005127</v>
          </cell>
          <cell r="AN19">
            <v>0.12532500484521475</v>
          </cell>
          <cell r="AO19">
            <v>0.33261416255703208</v>
          </cell>
          <cell r="AP19">
            <v>0.5452864990165468</v>
          </cell>
          <cell r="AQ19">
            <v>4.5940820224825381E-2</v>
          </cell>
          <cell r="AR19">
            <v>0.40733616079954166</v>
          </cell>
          <cell r="AS19">
            <v>0.20108211094336678</v>
          </cell>
          <cell r="AT19">
            <v>8.4209987316046273E-2</v>
          </cell>
          <cell r="AU19">
            <v>0.11687212362732051</v>
          </cell>
          <cell r="AV19">
            <v>0.67556181048787312</v>
          </cell>
          <cell r="AW19">
            <v>2.744508525964728E-2</v>
          </cell>
          <cell r="AX19">
            <v>8.0320373511536411E-2</v>
          </cell>
          <cell r="AY19">
            <v>5.0150607678873763E-2</v>
          </cell>
          <cell r="AZ19">
            <v>151806942</v>
          </cell>
          <cell r="BA19">
            <v>131086157</v>
          </cell>
          <cell r="BB19">
            <v>119516185</v>
          </cell>
          <cell r="BC19">
            <v>107112469</v>
          </cell>
          <cell r="BD19">
            <v>93573646</v>
          </cell>
          <cell r="BE19">
            <v>90330780</v>
          </cell>
          <cell r="BF19">
            <v>87596434</v>
          </cell>
          <cell r="BG19">
            <v>76568930</v>
          </cell>
          <cell r="BH19">
            <v>14267192</v>
          </cell>
          <cell r="BI19">
            <v>13395387</v>
          </cell>
          <cell r="BJ19">
            <v>11260779</v>
          </cell>
          <cell r="BK19">
            <v>11065643</v>
          </cell>
          <cell r="BL19">
            <v>11065643</v>
          </cell>
          <cell r="BM19">
            <v>10500114</v>
          </cell>
          <cell r="BN19">
            <v>7999435</v>
          </cell>
          <cell r="BO19">
            <v>7487042</v>
          </cell>
          <cell r="BQ19">
            <v>2722256</v>
          </cell>
          <cell r="BR19">
            <v>5462170</v>
          </cell>
          <cell r="BT19">
            <v>8184426</v>
          </cell>
          <cell r="BU19">
            <v>4462857</v>
          </cell>
          <cell r="BV19">
            <v>1228578</v>
          </cell>
          <cell r="BW19">
            <v>1787550</v>
          </cell>
          <cell r="BX19">
            <v>3016128</v>
          </cell>
          <cell r="BY19">
            <v>2297449</v>
          </cell>
          <cell r="BZ19">
            <v>73610693</v>
          </cell>
        </row>
        <row r="20">
          <cell r="B20" t="str">
            <v>National Bank of Kenya</v>
          </cell>
          <cell r="C20">
            <v>117.78971199999999</v>
          </cell>
          <cell r="D20">
            <v>73.558719999999994</v>
          </cell>
          <cell r="E20">
            <v>90.817319999999995</v>
          </cell>
          <cell r="F20">
            <v>11.361363000000001</v>
          </cell>
          <cell r="G20">
            <v>12.131144000000001</v>
          </cell>
          <cell r="H20">
            <v>13.44388</v>
          </cell>
          <cell r="I20">
            <v>78.580224999999999</v>
          </cell>
          <cell r="J20">
            <v>3.177416</v>
          </cell>
          <cell r="L20">
            <v>3.0676786498131305E-2</v>
          </cell>
          <cell r="M20">
            <v>3.2750958090150294E-2</v>
          </cell>
          <cell r="N20">
            <v>3.1627657601460205E-2</v>
          </cell>
          <cell r="O20">
            <v>3.6075814954357334E-2</v>
          </cell>
          <cell r="P20">
            <v>3.4938654374458228E-2</v>
          </cell>
          <cell r="Q20">
            <v>3.5137559929824431E-2</v>
          </cell>
          <cell r="R20">
            <v>3.4238251692761776E-2</v>
          </cell>
          <cell r="S20">
            <v>3.3567797886750565E-2</v>
          </cell>
          <cell r="T20">
            <v>313413032</v>
          </cell>
          <cell r="U20">
            <v>195568503</v>
          </cell>
          <cell r="V20">
            <v>0</v>
          </cell>
          <cell r="W20">
            <v>228782134</v>
          </cell>
          <cell r="X20">
            <v>0</v>
          </cell>
          <cell r="Y20">
            <v>40312345</v>
          </cell>
          <cell r="Z20">
            <v>51920201</v>
          </cell>
          <cell r="AA20">
            <v>263782134</v>
          </cell>
          <cell r="AB20">
            <v>13553634</v>
          </cell>
          <cell r="AC20">
            <v>20834301</v>
          </cell>
          <cell r="AD20">
            <v>20834.300999999999</v>
          </cell>
          <cell r="AE20">
            <v>4733253</v>
          </cell>
          <cell r="AG20">
            <v>3.3466071792844554E-2</v>
          </cell>
          <cell r="AH20">
            <v>3.4184599875844816E-2</v>
          </cell>
          <cell r="AI20">
            <v>3.6472296463583263E-2</v>
          </cell>
          <cell r="AK20">
            <v>0.22331328267222803</v>
          </cell>
          <cell r="AL20">
            <v>2.4515695866615953E-2</v>
          </cell>
          <cell r="AM20">
            <v>0.15437909474043884</v>
          </cell>
          <cell r="AN20">
            <v>0.14458297873288095</v>
          </cell>
          <cell r="AO20">
            <v>0.16806413819700836</v>
          </cell>
          <cell r="AP20">
            <v>0.72719522579196183</v>
          </cell>
          <cell r="AQ20">
            <v>7.8749146394822583E-2</v>
          </cell>
          <cell r="AR20">
            <v>9.4096581210718094E-2</v>
          </cell>
          <cell r="AS20">
            <v>0.13469013262686219</v>
          </cell>
          <cell r="AT20">
            <v>4.9990829590977413E-2</v>
          </cell>
          <cell r="AU20">
            <v>8.4699303035884771E-2</v>
          </cell>
          <cell r="AV20">
            <v>0.80996356201658448</v>
          </cell>
          <cell r="AW20">
            <v>1.8886705336179092E-2</v>
          </cell>
          <cell r="AX20">
            <v>5.2597614640983103E-4</v>
          </cell>
          <cell r="AY20">
            <v>9.3469124880556607E-3</v>
          </cell>
          <cell r="AZ20">
            <v>117789712</v>
          </cell>
          <cell r="BA20">
            <v>124144110</v>
          </cell>
          <cell r="BB20">
            <v>116587690</v>
          </cell>
          <cell r="BC20">
            <v>122864886</v>
          </cell>
          <cell r="BD20">
            <v>116897968</v>
          </cell>
          <cell r="BE20">
            <v>109102269</v>
          </cell>
          <cell r="BF20">
            <v>98916489</v>
          </cell>
          <cell r="BG20">
            <v>92493034</v>
          </cell>
          <cell r="BH20">
            <v>13443880</v>
          </cell>
          <cell r="BI20">
            <v>13116009</v>
          </cell>
          <cell r="BJ20">
            <v>12606495</v>
          </cell>
          <cell r="BK20">
            <v>12113912</v>
          </cell>
          <cell r="BL20">
            <v>12113912</v>
          </cell>
          <cell r="BM20">
            <v>12251404</v>
          </cell>
          <cell r="BN20">
            <v>12223289</v>
          </cell>
          <cell r="BO20">
            <v>11848291</v>
          </cell>
          <cell r="BQ20">
            <v>1150897</v>
          </cell>
          <cell r="BR20">
            <v>5697066</v>
          </cell>
          <cell r="BT20">
            <v>6847963</v>
          </cell>
          <cell r="BU20">
            <v>4979806</v>
          </cell>
          <cell r="BV20">
            <v>574586</v>
          </cell>
          <cell r="BW20">
            <v>5531757</v>
          </cell>
          <cell r="BX20">
            <v>6106343</v>
          </cell>
          <cell r="BY20">
            <v>2224191</v>
          </cell>
          <cell r="BZ20">
            <v>73558720</v>
          </cell>
        </row>
        <row r="21">
          <cell r="B21" t="str">
            <v>Citibank</v>
          </cell>
          <cell r="C21">
            <v>93.483001000000002</v>
          </cell>
          <cell r="D21">
            <v>24.266508000000002</v>
          </cell>
          <cell r="E21">
            <v>68.303296000000003</v>
          </cell>
          <cell r="F21">
            <v>18.503339</v>
          </cell>
          <cell r="G21">
            <v>19.023014</v>
          </cell>
          <cell r="H21">
            <v>20.351925999999999</v>
          </cell>
          <cell r="I21">
            <v>61.189653</v>
          </cell>
          <cell r="J21">
            <v>3.8112919999999999</v>
          </cell>
          <cell r="L21">
            <v>2.9544508195662136E-2</v>
          </cell>
          <cell r="M21">
            <v>3.5161238841224615E-2</v>
          </cell>
          <cell r="N21">
            <v>2.8464016497288226E-2</v>
          </cell>
          <cell r="O21">
            <v>2.7910849228194583E-2</v>
          </cell>
          <cell r="P21">
            <v>2.9745273318985473E-2</v>
          </cell>
          <cell r="Q21">
            <v>3.0815151670098295E-2</v>
          </cell>
          <cell r="R21">
            <v>2.8800763856532775E-2</v>
          </cell>
          <cell r="S21">
            <v>2.8911899733140151E-2</v>
          </cell>
          <cell r="T21">
            <v>313413032</v>
          </cell>
          <cell r="U21">
            <v>195568503</v>
          </cell>
          <cell r="V21">
            <v>0</v>
          </cell>
          <cell r="W21">
            <v>228782134</v>
          </cell>
          <cell r="X21">
            <v>0</v>
          </cell>
          <cell r="Y21">
            <v>40312345</v>
          </cell>
          <cell r="Z21">
            <v>51920201</v>
          </cell>
          <cell r="AA21">
            <v>263782134</v>
          </cell>
          <cell r="AB21">
            <v>13553634</v>
          </cell>
          <cell r="AC21">
            <v>20834301</v>
          </cell>
          <cell r="AD21">
            <v>20834.300999999999</v>
          </cell>
          <cell r="AE21">
            <v>4733253</v>
          </cell>
          <cell r="AG21">
            <v>2.6560119468469028E-2</v>
          </cell>
          <cell r="AH21">
            <v>1.1277260756630722E-2</v>
          </cell>
          <cell r="AI21">
            <v>2.7430649364591261E-2</v>
          </cell>
          <cell r="AK21">
            <v>0.15070684595322489</v>
          </cell>
          <cell r="AL21">
            <v>2.8991567348619213E-2</v>
          </cell>
          <cell r="AM21">
            <v>0.31088612318164316</v>
          </cell>
          <cell r="AN21">
            <v>0.30239326573726444</v>
          </cell>
          <cell r="AO21">
            <v>0.37957611102155087</v>
          </cell>
          <cell r="AP21">
            <v>0.34585147602895916</v>
          </cell>
          <cell r="AQ21">
            <v>3.241857268353824E-2</v>
          </cell>
          <cell r="AR21">
            <v>0.7474995622302566</v>
          </cell>
          <cell r="AS21">
            <v>9.2386385304777871E-2</v>
          </cell>
          <cell r="AT21">
            <v>1.7210308779918946E-2</v>
          </cell>
          <cell r="AU21">
            <v>7.5176076524858929E-2</v>
          </cell>
          <cell r="AV21">
            <v>0.35527579811082616</v>
          </cell>
          <cell r="AW21">
            <v>4.5828454014469402E-2</v>
          </cell>
          <cell r="AX21">
            <v>7.7339061770210257E-2</v>
          </cell>
          <cell r="AY21">
            <v>6.9531845005800993E-2</v>
          </cell>
          <cell r="AZ21">
            <v>93483001</v>
          </cell>
          <cell r="BA21">
            <v>115826138</v>
          </cell>
          <cell r="BB21">
            <v>82954185</v>
          </cell>
          <cell r="BC21">
            <v>79397808</v>
          </cell>
          <cell r="BD21">
            <v>81940917</v>
          </cell>
          <cell r="BE21">
            <v>80054734</v>
          </cell>
          <cell r="BF21">
            <v>72191900</v>
          </cell>
          <cell r="BG21">
            <v>71242659</v>
          </cell>
          <cell r="BH21">
            <v>20351926</v>
          </cell>
          <cell r="BI21">
            <v>19913000</v>
          </cell>
          <cell r="BJ21">
            <v>19188220</v>
          </cell>
          <cell r="BK21">
            <v>18358760</v>
          </cell>
          <cell r="BL21">
            <v>18358760</v>
          </cell>
          <cell r="BM21">
            <v>18002473</v>
          </cell>
          <cell r="BN21">
            <v>16706767</v>
          </cell>
          <cell r="BO21">
            <v>15963873</v>
          </cell>
          <cell r="BQ21">
            <v>2342795</v>
          </cell>
          <cell r="BR21">
            <v>3829340</v>
          </cell>
          <cell r="BT21">
            <v>6172135</v>
          </cell>
          <cell r="BU21">
            <v>2134642</v>
          </cell>
          <cell r="BV21">
            <v>580556</v>
          </cell>
          <cell r="BW21">
            <v>196108</v>
          </cell>
          <cell r="BX21">
            <v>776664</v>
          </cell>
          <cell r="BY21">
            <v>2275575</v>
          </cell>
          <cell r="BZ21">
            <v>24266508</v>
          </cell>
        </row>
        <row r="22">
          <cell r="B22" t="str">
            <v>Family Bank Limited</v>
          </cell>
          <cell r="C22">
            <v>80.554919999999996</v>
          </cell>
          <cell r="D22">
            <v>52.775002999999998</v>
          </cell>
          <cell r="E22">
            <v>63.561947000000004</v>
          </cell>
          <cell r="F22">
            <v>10.317308000000001</v>
          </cell>
          <cell r="G22">
            <v>10.829376</v>
          </cell>
          <cell r="H22">
            <v>11.770797999999999</v>
          </cell>
          <cell r="I22">
            <v>70.235641000000001</v>
          </cell>
          <cell r="J22">
            <v>2.6531410000000002</v>
          </cell>
          <cell r="L22">
            <v>2.271163209181766E-2</v>
          </cell>
          <cell r="M22">
            <v>2.183121520348582E-2</v>
          </cell>
          <cell r="N22">
            <v>2.1829346098027273E-2</v>
          </cell>
          <cell r="O22">
            <v>2.0358435377465518E-2</v>
          </cell>
          <cell r="P22">
            <v>1.7480672076559383E-2</v>
          </cell>
          <cell r="Q22">
            <v>1.6825293519119589E-2</v>
          </cell>
          <cell r="R22">
            <v>1.6195377442659913E-2</v>
          </cell>
          <cell r="S22">
            <v>1.6027640843028997E-2</v>
          </cell>
          <cell r="T22">
            <v>313413032</v>
          </cell>
          <cell r="U22">
            <v>195568503</v>
          </cell>
          <cell r="V22">
            <v>0</v>
          </cell>
          <cell r="W22">
            <v>228782134</v>
          </cell>
          <cell r="X22">
            <v>0</v>
          </cell>
          <cell r="Y22">
            <v>40312345</v>
          </cell>
          <cell r="Z22">
            <v>51920201</v>
          </cell>
          <cell r="AA22">
            <v>263782134</v>
          </cell>
          <cell r="AB22">
            <v>13553634</v>
          </cell>
          <cell r="AC22">
            <v>20834301</v>
          </cell>
          <cell r="AD22">
            <v>20834.300999999999</v>
          </cell>
          <cell r="AE22">
            <v>4733253</v>
          </cell>
          <cell r="AG22">
            <v>2.2887030541231392E-2</v>
          </cell>
          <cell r="AH22">
            <v>2.4525880289944006E-2</v>
          </cell>
          <cell r="AI22">
            <v>2.5526520434500457E-2</v>
          </cell>
          <cell r="AK22">
            <v>0.21009756017227052</v>
          </cell>
          <cell r="AL22">
            <v>3.0996633660743119E-2</v>
          </cell>
          <cell r="AM22">
            <v>0.15418633397251974</v>
          </cell>
          <cell r="AN22">
            <v>0.14689561956158412</v>
          </cell>
          <cell r="AO22">
            <v>0.29929661779165256</v>
          </cell>
          <cell r="AP22">
            <v>0.61349128092734462</v>
          </cell>
          <cell r="AQ22">
            <v>5.1656692850889502E-2</v>
          </cell>
          <cell r="AR22">
            <v>0.55759443943642761</v>
          </cell>
          <cell r="AS22">
            <v>0.15557255300700312</v>
          </cell>
          <cell r="AT22">
            <v>3.9651699786169954E-2</v>
          </cell>
          <cell r="AU22">
            <v>0.11592085322083318</v>
          </cell>
          <cell r="AV22">
            <v>0.8302924232324097</v>
          </cell>
          <cell r="AW22">
            <v>8.2188531841065962E-3</v>
          </cell>
          <cell r="AX22">
            <v>1.3700701098647173E-2</v>
          </cell>
          <cell r="AY22">
            <v>1.0540561130386933E-2</v>
          </cell>
          <cell r="AZ22">
            <v>80554920</v>
          </cell>
          <cell r="BA22">
            <v>74747708</v>
          </cell>
          <cell r="BB22">
            <v>71030126</v>
          </cell>
          <cell r="BC22">
            <v>61812663</v>
          </cell>
          <cell r="BD22">
            <v>56171763</v>
          </cell>
          <cell r="BE22">
            <v>50563721</v>
          </cell>
          <cell r="BF22">
            <v>45011901</v>
          </cell>
          <cell r="BG22">
            <v>43500989</v>
          </cell>
          <cell r="BH22">
            <v>11770798</v>
          </cell>
          <cell r="BI22">
            <v>11141694</v>
          </cell>
          <cell r="BJ22">
            <v>11113094</v>
          </cell>
          <cell r="BK22">
            <v>10620650</v>
          </cell>
          <cell r="BL22">
            <v>10620650</v>
          </cell>
          <cell r="BM22">
            <v>7213495</v>
          </cell>
          <cell r="BN22">
            <v>6411938</v>
          </cell>
          <cell r="BO22">
            <v>5968296</v>
          </cell>
          <cell r="BQ22">
            <v>2142361</v>
          </cell>
          <cell r="BR22">
            <v>5015625</v>
          </cell>
          <cell r="BT22">
            <v>7157986</v>
          </cell>
          <cell r="BU22">
            <v>4391362</v>
          </cell>
          <cell r="BV22">
            <v>1406600</v>
          </cell>
          <cell r="BW22">
            <v>1116022</v>
          </cell>
          <cell r="BX22">
            <v>2522622</v>
          </cell>
          <cell r="BY22">
            <v>1805197</v>
          </cell>
          <cell r="BZ22">
            <v>52775003</v>
          </cell>
        </row>
        <row r="23">
          <cell r="B23" t="str">
            <v>Bank of Baroda</v>
          </cell>
          <cell r="C23">
            <v>65.245205999999996</v>
          </cell>
          <cell r="D23">
            <v>29.602964</v>
          </cell>
          <cell r="E23">
            <v>50.300525</v>
          </cell>
          <cell r="F23">
            <v>9.9740110000000008</v>
          </cell>
          <cell r="G23">
            <v>10.339364</v>
          </cell>
          <cell r="H23">
            <v>10.242134999999999</v>
          </cell>
          <cell r="I23">
            <v>41.623092999999997</v>
          </cell>
          <cell r="J23">
            <v>1.8755459999999999</v>
          </cell>
          <cell r="L23">
            <v>1.9188996432328815E-2</v>
          </cell>
          <cell r="M23">
            <v>1.935055456979199E-2</v>
          </cell>
          <cell r="N23">
            <v>1.9650573864422524E-2</v>
          </cell>
          <cell r="O23">
            <v>2.0088922922993333E-2</v>
          </cell>
          <cell r="P23">
            <v>1.9579658140780807E-2</v>
          </cell>
          <cell r="Q23">
            <v>1.9613732706855409E-2</v>
          </cell>
          <cell r="R23">
            <v>1.9835531066384929E-2</v>
          </cell>
          <cell r="S23">
            <v>1.9738572604877803E-2</v>
          </cell>
          <cell r="T23">
            <v>313413032</v>
          </cell>
          <cell r="U23">
            <v>195568503</v>
          </cell>
          <cell r="V23">
            <v>0</v>
          </cell>
          <cell r="W23">
            <v>228782134</v>
          </cell>
          <cell r="X23">
            <v>0</v>
          </cell>
          <cell r="Y23">
            <v>40312345</v>
          </cell>
          <cell r="Z23">
            <v>51920201</v>
          </cell>
          <cell r="AA23">
            <v>263782134</v>
          </cell>
          <cell r="AB23">
            <v>13553634</v>
          </cell>
          <cell r="AC23">
            <v>20834301</v>
          </cell>
          <cell r="AD23">
            <v>20834.300999999999</v>
          </cell>
          <cell r="AE23">
            <v>4733253</v>
          </cell>
          <cell r="AG23">
            <v>1.8537278944488228E-2</v>
          </cell>
          <cell r="AH23">
            <v>1.3757246992321764E-2</v>
          </cell>
          <cell r="AI23">
            <v>2.0200724488169015E-2</v>
          </cell>
          <cell r="AK23">
            <v>0.16603144918915416</v>
          </cell>
          <cell r="AL23">
            <v>2.704661344767189E-2</v>
          </cell>
          <cell r="AM23">
            <v>0.24840450948707729</v>
          </cell>
          <cell r="AN23">
            <v>0.2396268581001417</v>
          </cell>
          <cell r="AO23">
            <v>6.1368089547964792E-2</v>
          </cell>
          <cell r="AP23">
            <v>0.23803781376078831</v>
          </cell>
          <cell r="AQ23">
            <v>6.0246155149905098E-2</v>
          </cell>
          <cell r="AR23">
            <v>0.50607380206315855</v>
          </cell>
          <cell r="AS23">
            <v>0.14862556544009084</v>
          </cell>
          <cell r="AT23">
            <v>7.354889841083273E-2</v>
          </cell>
          <cell r="AU23">
            <v>7.507666702925811E-2</v>
          </cell>
          <cell r="AV23">
            <v>0.58852196870708606</v>
          </cell>
          <cell r="AW23">
            <v>1.2955212401066486E-2</v>
          </cell>
          <cell r="AX23">
            <v>1.2275683891196318E-3</v>
          </cell>
          <cell r="AY23">
            <v>7.899746035247391E-3</v>
          </cell>
          <cell r="AZ23">
            <v>65245206</v>
          </cell>
          <cell r="BA23">
            <v>64198677</v>
          </cell>
          <cell r="BB23">
            <v>62518263</v>
          </cell>
          <cell r="BC23">
            <v>61944650</v>
          </cell>
          <cell r="BD23">
            <v>59182328</v>
          </cell>
          <cell r="BE23">
            <v>56105943</v>
          </cell>
          <cell r="BF23">
            <v>53949524</v>
          </cell>
          <cell r="BG23">
            <v>52021524</v>
          </cell>
          <cell r="BH23">
            <v>10242135</v>
          </cell>
          <cell r="BI23">
            <v>10844344</v>
          </cell>
          <cell r="BJ23">
            <v>10371347</v>
          </cell>
          <cell r="BK23">
            <v>9867331</v>
          </cell>
          <cell r="BL23">
            <v>9867331</v>
          </cell>
          <cell r="BM23">
            <v>9132583</v>
          </cell>
          <cell r="BN23">
            <v>8026209</v>
          </cell>
          <cell r="BO23">
            <v>7569115</v>
          </cell>
          <cell r="BQ23">
            <v>187731</v>
          </cell>
          <cell r="BR23">
            <v>2871367</v>
          </cell>
          <cell r="BT23">
            <v>3059098</v>
          </cell>
          <cell r="BU23">
            <v>728181</v>
          </cell>
          <cell r="BV23">
            <v>949815</v>
          </cell>
          <cell r="BW23">
            <v>927016</v>
          </cell>
          <cell r="BX23">
            <v>1876831</v>
          </cell>
          <cell r="BY23">
            <v>1312882</v>
          </cell>
          <cell r="BZ23">
            <v>29602964</v>
          </cell>
        </row>
        <row r="24">
          <cell r="B24" t="str">
            <v>Bank Of Africa Kenya Ltd</v>
          </cell>
          <cell r="C24">
            <v>65.069310000000002</v>
          </cell>
          <cell r="D24">
            <v>41.117429000000001</v>
          </cell>
          <cell r="E24">
            <v>42.055981000000003</v>
          </cell>
          <cell r="F24">
            <v>7.7388180000000002</v>
          </cell>
          <cell r="G24">
            <v>10.087394</v>
          </cell>
          <cell r="H24">
            <v>9.7502999999999993</v>
          </cell>
          <cell r="I24">
            <v>54.218228000000003</v>
          </cell>
          <cell r="J24">
            <v>0.162412</v>
          </cell>
          <cell r="L24">
            <v>1.7915712670493161E-2</v>
          </cell>
          <cell r="M24">
            <v>1.7134565438745517E-2</v>
          </cell>
          <cell r="N24">
            <v>1.7390017992833656E-2</v>
          </cell>
          <cell r="O24">
            <v>1.7798810383758638E-2</v>
          </cell>
          <cell r="P24">
            <v>1.7486344949999816E-2</v>
          </cell>
          <cell r="Q24">
            <v>1.8120979532097455E-2</v>
          </cell>
          <cell r="R24">
            <v>1.6562657310553237E-2</v>
          </cell>
          <cell r="S24">
            <v>1.7279420011048791E-2</v>
          </cell>
          <cell r="T24">
            <v>313413032</v>
          </cell>
          <cell r="U24">
            <v>195568503</v>
          </cell>
          <cell r="V24">
            <v>0</v>
          </cell>
          <cell r="W24">
            <v>228782134</v>
          </cell>
          <cell r="X24">
            <v>0</v>
          </cell>
          <cell r="Y24">
            <v>40312345</v>
          </cell>
          <cell r="Z24">
            <v>51920201</v>
          </cell>
          <cell r="AA24">
            <v>263782134</v>
          </cell>
          <cell r="AB24">
            <v>13553634</v>
          </cell>
          <cell r="AC24">
            <v>20834301</v>
          </cell>
          <cell r="AD24">
            <v>20834.300999999999</v>
          </cell>
          <cell r="AE24">
            <v>4733253</v>
          </cell>
          <cell r="AG24">
            <v>1.8487303882455019E-2</v>
          </cell>
          <cell r="AH24">
            <v>1.9108310453042933E-2</v>
          </cell>
          <cell r="AI24">
            <v>1.6889710102641491E-2</v>
          </cell>
          <cell r="AK24">
            <v>1.9327228058537722E-2</v>
          </cell>
          <cell r="AL24">
            <v>2.847397594596499E-3</v>
          </cell>
          <cell r="AM24">
            <v>0.18605170939928173</v>
          </cell>
          <cell r="AN24">
            <v>0.14273461685247257</v>
          </cell>
          <cell r="AO24">
            <v>0.3482320746418564</v>
          </cell>
          <cell r="AP24">
            <v>0.75397028496805452</v>
          </cell>
          <cell r="AQ24">
            <v>6.2952479182010718E-2</v>
          </cell>
          <cell r="AR24">
            <v>0.35709566608920229</v>
          </cell>
          <cell r="AS24">
            <v>0.12684713359398042</v>
          </cell>
          <cell r="AT24">
            <v>7.0171636993278469E-2</v>
          </cell>
          <cell r="AU24">
            <v>5.6675496600701952E-2</v>
          </cell>
          <cell r="AV24">
            <v>0.97768326935472027</v>
          </cell>
          <cell r="AW24">
            <v>3.335385343678083E-2</v>
          </cell>
          <cell r="AX24">
            <v>3.2683871176803018E-4</v>
          </cell>
          <cell r="AY24">
            <v>2.0138017094834669E-2</v>
          </cell>
          <cell r="AZ24">
            <v>65069310</v>
          </cell>
          <cell r="BA24">
            <v>63122599</v>
          </cell>
          <cell r="BB24">
            <v>63211641</v>
          </cell>
          <cell r="BC24">
            <v>62211641</v>
          </cell>
          <cell r="BD24">
            <v>58432443</v>
          </cell>
          <cell r="BE24">
            <v>57647846</v>
          </cell>
          <cell r="BF24">
            <v>51954246</v>
          </cell>
          <cell r="BG24">
            <v>52683299</v>
          </cell>
          <cell r="BH24">
            <v>9750300</v>
          </cell>
          <cell r="BI24">
            <v>9135664</v>
          </cell>
          <cell r="BJ24">
            <v>8014300</v>
          </cell>
          <cell r="BK24">
            <v>7913209</v>
          </cell>
          <cell r="BL24">
            <v>7913209</v>
          </cell>
          <cell r="BM24">
            <v>8134565</v>
          </cell>
          <cell r="BN24">
            <v>6710063</v>
          </cell>
          <cell r="BO24">
            <v>6539160</v>
          </cell>
          <cell r="BQ24">
            <v>977041</v>
          </cell>
          <cell r="BR24">
            <v>1828677</v>
          </cell>
          <cell r="BT24">
            <v>2805718</v>
          </cell>
          <cell r="BU24">
            <v>2115428</v>
          </cell>
          <cell r="BV24">
            <v>926960</v>
          </cell>
          <cell r="BW24">
            <v>1668871</v>
          </cell>
          <cell r="BX24">
            <v>2595831</v>
          </cell>
          <cell r="BY24">
            <v>136880</v>
          </cell>
          <cell r="BZ24">
            <v>41117429</v>
          </cell>
        </row>
        <row r="25">
          <cell r="B25" t="str">
            <v>Prime Bank</v>
          </cell>
          <cell r="C25">
            <v>64.343912000000003</v>
          </cell>
          <cell r="D25">
            <v>42.144981000000001</v>
          </cell>
          <cell r="E25">
            <v>50.420113000000001</v>
          </cell>
          <cell r="F25">
            <v>7.0848630000000004</v>
          </cell>
          <cell r="G25">
            <v>7.0848630000000004</v>
          </cell>
          <cell r="H25">
            <v>8.2520889999999998</v>
          </cell>
          <cell r="I25">
            <v>48.172234000000003</v>
          </cell>
          <cell r="J25">
            <v>2.0077820000000002</v>
          </cell>
          <cell r="L25">
            <v>1.7144060174214881E-2</v>
          </cell>
          <cell r="M25">
            <v>1.7338287015198711E-2</v>
          </cell>
          <cell r="N25">
            <v>1.7683314743432797E-2</v>
          </cell>
          <cell r="O25">
            <v>1.7395228571298531E-2</v>
          </cell>
          <cell r="P25">
            <v>1.7177551665809414E-2</v>
          </cell>
          <cell r="Q25">
            <v>1.7307839728550368E-2</v>
          </cell>
          <cell r="R25">
            <v>1.7299928183852065E-2</v>
          </cell>
          <cell r="S25">
            <v>1.7033047174600309E-2</v>
          </cell>
          <cell r="T25">
            <v>313413032</v>
          </cell>
          <cell r="U25">
            <v>195568503</v>
          </cell>
          <cell r="V25">
            <v>0</v>
          </cell>
          <cell r="W25">
            <v>228782134</v>
          </cell>
          <cell r="X25">
            <v>0</v>
          </cell>
          <cell r="Y25">
            <v>40312345</v>
          </cell>
          <cell r="Z25">
            <v>51920201</v>
          </cell>
          <cell r="AA25">
            <v>263782134</v>
          </cell>
          <cell r="AB25">
            <v>13553634</v>
          </cell>
          <cell r="AC25">
            <v>20834301</v>
          </cell>
          <cell r="AD25">
            <v>20834.300999999999</v>
          </cell>
          <cell r="AE25">
            <v>4733253</v>
          </cell>
          <cell r="AG25">
            <v>1.8281205903826921E-2</v>
          </cell>
          <cell r="AH25">
            <v>1.9585839887644625E-2</v>
          </cell>
          <cell r="AI25">
            <v>2.0248751108966536E-2</v>
          </cell>
          <cell r="AK25">
            <v>0.24607410740974106</v>
          </cell>
          <cell r="AL25">
            <v>3.2324668417467152E-2</v>
          </cell>
          <cell r="AM25">
            <v>0.14707358184799982</v>
          </cell>
          <cell r="AN25">
            <v>0.14707358184799982</v>
          </cell>
          <cell r="AO25">
            <v>0.26741532536058626</v>
          </cell>
          <cell r="AP25">
            <v>0.37406820551522346</v>
          </cell>
          <cell r="AQ25">
            <v>1.6042849866285163E-2</v>
          </cell>
          <cell r="AR25">
            <v>0.40887750147156865</v>
          </cell>
          <cell r="AS25">
            <v>0.11883014011308979</v>
          </cell>
          <cell r="AT25">
            <v>6.4629019188641029E-2</v>
          </cell>
          <cell r="AU25">
            <v>5.4201120924448759E-2</v>
          </cell>
          <cell r="AV25">
            <v>0.83587636941630816</v>
          </cell>
          <cell r="AW25">
            <v>1.5580261896479045E-2</v>
          </cell>
          <cell r="AX25">
            <v>3.1963142166203024E-2</v>
          </cell>
          <cell r="AY25">
            <v>2.443133370327177E-2</v>
          </cell>
          <cell r="AZ25">
            <v>64343912</v>
          </cell>
          <cell r="BA25">
            <v>61271772</v>
          </cell>
          <cell r="BB25">
            <v>58715051</v>
          </cell>
          <cell r="BC25">
            <v>54917674</v>
          </cell>
          <cell r="BD25">
            <v>55249673</v>
          </cell>
          <cell r="BE25">
            <v>53395624</v>
          </cell>
          <cell r="BF25">
            <v>51258965</v>
          </cell>
          <cell r="BG25">
            <v>49460889</v>
          </cell>
          <cell r="BH25">
            <v>8252089</v>
          </cell>
          <cell r="BI25">
            <v>8248978</v>
          </cell>
          <cell r="BJ25">
            <v>8276028</v>
          </cell>
          <cell r="BK25">
            <v>7735022</v>
          </cell>
          <cell r="BL25">
            <v>7735022</v>
          </cell>
          <cell r="BM25">
            <v>7246225</v>
          </cell>
          <cell r="BN25">
            <v>6301136</v>
          </cell>
          <cell r="BO25">
            <v>5815849</v>
          </cell>
          <cell r="BQ25">
            <v>893291</v>
          </cell>
          <cell r="BR25">
            <v>2447172</v>
          </cell>
          <cell r="BT25">
            <v>3340463</v>
          </cell>
          <cell r="BU25">
            <v>1249561</v>
          </cell>
          <cell r="BV25">
            <v>261875</v>
          </cell>
          <cell r="BW25">
            <v>378598</v>
          </cell>
          <cell r="BX25">
            <v>640473</v>
          </cell>
          <cell r="BY25">
            <v>1522682</v>
          </cell>
          <cell r="BZ25">
            <v>42144981</v>
          </cell>
        </row>
        <row r="26">
          <cell r="B26" t="str">
            <v>Housing Finance Company of Kenya</v>
          </cell>
          <cell r="C26">
            <v>64.907601999999997</v>
          </cell>
          <cell r="D26">
            <v>51.706716</v>
          </cell>
          <cell r="E26">
            <v>38.371032</v>
          </cell>
          <cell r="F26">
            <v>7.9355640000000003</v>
          </cell>
          <cell r="G26">
            <v>9.3430140000000002</v>
          </cell>
          <cell r="H26">
            <v>8.7463929999999994</v>
          </cell>
          <cell r="I26">
            <v>50.285490000000003</v>
          </cell>
          <cell r="J26">
            <v>1.2827710000000001</v>
          </cell>
          <cell r="L26">
            <v>1.6955242585096973E-2</v>
          </cell>
          <cell r="M26">
            <v>1.74599213396541E-2</v>
          </cell>
          <cell r="N26">
            <v>1.7307138921627711E-2</v>
          </cell>
          <cell r="O26">
            <v>1.5752277555412333E-2</v>
          </cell>
          <cell r="P26">
            <v>1.597529738593486E-2</v>
          </cell>
          <cell r="Q26">
            <v>1.492652252379185E-2</v>
          </cell>
          <cell r="R26">
            <v>1.5624891821292095E-2</v>
          </cell>
          <cell r="S26">
            <v>1.5325972147396342E-2</v>
          </cell>
          <cell r="T26">
            <v>313413032</v>
          </cell>
          <cell r="U26">
            <v>195568503</v>
          </cell>
          <cell r="V26">
            <v>0</v>
          </cell>
          <cell r="W26">
            <v>228782134</v>
          </cell>
          <cell r="X26">
            <v>0</v>
          </cell>
          <cell r="Y26">
            <v>40312345</v>
          </cell>
          <cell r="Z26">
            <v>51920201</v>
          </cell>
          <cell r="AA26">
            <v>263782134</v>
          </cell>
          <cell r="AB26">
            <v>13553634</v>
          </cell>
          <cell r="AC26">
            <v>20834301</v>
          </cell>
          <cell r="AD26">
            <v>20834.300999999999</v>
          </cell>
          <cell r="AE26">
            <v>4733253</v>
          </cell>
          <cell r="AG26">
            <v>1.8441359873885937E-2</v>
          </cell>
          <cell r="AH26">
            <v>2.4029420269329638E-2</v>
          </cell>
          <cell r="AI26">
            <v>1.5409832119221756E-2</v>
          </cell>
          <cell r="AK26">
            <v>0.14320382921697508</v>
          </cell>
          <cell r="AL26">
            <v>2.0055395866149302E-2</v>
          </cell>
          <cell r="AM26">
            <v>0.18579940257119895</v>
          </cell>
          <cell r="AN26">
            <v>0.15781021523306227</v>
          </cell>
          <cell r="AO26">
            <v>0.1662630073029914</v>
          </cell>
          <cell r="AP26">
            <v>0.47195817740450069</v>
          </cell>
          <cell r="AQ26">
            <v>6.6068395265779928E-2</v>
          </cell>
          <cell r="AR26">
            <v>0.23590385494813415</v>
          </cell>
          <cell r="AS26">
            <v>0.13681675998760551</v>
          </cell>
          <cell r="AT26">
            <v>6.648162016062599E-2</v>
          </cell>
          <cell r="AU26">
            <v>7.0335139826979517E-2</v>
          </cell>
          <cell r="AV26">
            <v>1.3475456172249942</v>
          </cell>
          <cell r="AW26">
            <v>6.776962108959449E-4</v>
          </cell>
          <cell r="AX26">
            <v>0</v>
          </cell>
          <cell r="AY26">
            <v>3.2671250465198155E-4</v>
          </cell>
          <cell r="AZ26">
            <v>64907602</v>
          </cell>
          <cell r="BA26">
            <v>66538187</v>
          </cell>
          <cell r="BB26">
            <v>62781072</v>
          </cell>
          <cell r="BC26">
            <v>60490833</v>
          </cell>
          <cell r="BD26">
            <v>56632118</v>
          </cell>
          <cell r="BE26">
            <v>49099911</v>
          </cell>
          <cell r="BF26">
            <v>50361123</v>
          </cell>
          <cell r="BG26">
            <v>46755111</v>
          </cell>
          <cell r="BH26">
            <v>8746393</v>
          </cell>
          <cell r="BI26">
            <v>9662314</v>
          </cell>
          <cell r="BJ26">
            <v>9820564</v>
          </cell>
          <cell r="BK26">
            <v>6276033</v>
          </cell>
          <cell r="BL26">
            <v>6276033</v>
          </cell>
          <cell r="BM26">
            <v>5886067</v>
          </cell>
          <cell r="BN26">
            <v>5912076</v>
          </cell>
          <cell r="BO26">
            <v>5681853</v>
          </cell>
          <cell r="BQ26">
            <v>537447</v>
          </cell>
          <cell r="BR26">
            <v>2695064</v>
          </cell>
          <cell r="BT26">
            <v>3232511</v>
          </cell>
          <cell r="BU26">
            <v>1525610</v>
          </cell>
          <cell r="BV26">
            <v>834144</v>
          </cell>
          <cell r="BW26">
            <v>2701805</v>
          </cell>
          <cell r="BX26">
            <v>3535949</v>
          </cell>
          <cell r="BY26">
            <v>988574</v>
          </cell>
          <cell r="BZ26">
            <v>51706716</v>
          </cell>
        </row>
        <row r="27">
          <cell r="B27" t="str">
            <v>EcoBank</v>
          </cell>
          <cell r="C27">
            <v>55.142958</v>
          </cell>
          <cell r="D27">
            <v>30.866731000000001</v>
          </cell>
          <cell r="E27">
            <v>35.883141000000002</v>
          </cell>
          <cell r="F27">
            <v>9.0126270000000002</v>
          </cell>
          <cell r="G27">
            <v>10.216634000000001</v>
          </cell>
          <cell r="H27">
            <v>7.2942220000000004</v>
          </cell>
          <cell r="I27">
            <v>48.309130000000003</v>
          </cell>
          <cell r="J27">
            <v>4.0998E-2</v>
          </cell>
          <cell r="L27">
            <v>1.6227744516641308E-2</v>
          </cell>
          <cell r="M27">
            <v>1.3650597141543732E-2</v>
          </cell>
          <cell r="N27">
            <v>1.3486590778816261E-2</v>
          </cell>
          <cell r="O27">
            <v>1.4700685553685956E-2</v>
          </cell>
          <cell r="P27">
            <v>1.4176475454359006E-2</v>
          </cell>
          <cell r="Q27">
            <v>1.3549300995831568E-2</v>
          </cell>
          <cell r="R27">
            <v>1.3773775020693496E-2</v>
          </cell>
          <cell r="S27">
            <v>1.4514384060259863E-2</v>
          </cell>
          <cell r="T27">
            <v>313413032</v>
          </cell>
          <cell r="U27">
            <v>195568503</v>
          </cell>
          <cell r="V27">
            <v>0</v>
          </cell>
          <cell r="W27">
            <v>228782134</v>
          </cell>
          <cell r="X27">
            <v>0</v>
          </cell>
          <cell r="Y27">
            <v>40312345</v>
          </cell>
          <cell r="Z27">
            <v>51920201</v>
          </cell>
          <cell r="AA27">
            <v>263782134</v>
          </cell>
          <cell r="AB27">
            <v>13553634</v>
          </cell>
          <cell r="AC27">
            <v>20834301</v>
          </cell>
          <cell r="AD27">
            <v>20834.300999999999</v>
          </cell>
          <cell r="AE27">
            <v>4733253</v>
          </cell>
          <cell r="AG27">
            <v>1.5667057504120667E-2</v>
          </cell>
          <cell r="AH27">
            <v>1.4344551518981509E-2</v>
          </cell>
          <cell r="AI27">
            <v>1.4410693429365233E-2</v>
          </cell>
          <cell r="AK27">
            <v>7.3427507362194304E-3</v>
          </cell>
          <cell r="AL27">
            <v>1.0515610706297526E-3</v>
          </cell>
          <cell r="AM27">
            <v>0.21148453718789803</v>
          </cell>
          <cell r="AN27">
            <v>0.18656156714062125</v>
          </cell>
          <cell r="AO27">
            <v>0.45530745000269351</v>
          </cell>
          <cell r="AP27">
            <v>0.9858610707612746</v>
          </cell>
          <cell r="AQ27">
            <v>5.6679350711107364E-2</v>
          </cell>
          <cell r="AR27">
            <v>0.35039429566207159</v>
          </cell>
          <cell r="AS27">
            <v>9.7265880159104076E-2</v>
          </cell>
          <cell r="AT27">
            <v>4.65566791419409E-2</v>
          </cell>
          <cell r="AU27">
            <v>5.0709201017163176E-2</v>
          </cell>
          <cell r="AV27">
            <v>0.86020148013241093</v>
          </cell>
          <cell r="AW27">
            <v>3.0338234327199988E-2</v>
          </cell>
          <cell r="AX27">
            <v>0</v>
          </cell>
          <cell r="AY27">
            <v>2.8108472104661292E-2</v>
          </cell>
          <cell r="AZ27">
            <v>55142958</v>
          </cell>
          <cell r="BA27">
            <v>48824375</v>
          </cell>
          <cell r="BB27">
            <v>44920413</v>
          </cell>
          <cell r="BC27">
            <v>45934458</v>
          </cell>
          <cell r="BD27">
            <v>42241117</v>
          </cell>
          <cell r="BE27">
            <v>36647025</v>
          </cell>
          <cell r="BF27">
            <v>36143426</v>
          </cell>
          <cell r="BG27">
            <v>36907136</v>
          </cell>
          <cell r="BH27">
            <v>7294222</v>
          </cell>
          <cell r="BI27">
            <v>7595021</v>
          </cell>
          <cell r="BJ27">
            <v>7740628</v>
          </cell>
          <cell r="BK27">
            <v>7827942</v>
          </cell>
          <cell r="BL27">
            <v>7827942</v>
          </cell>
          <cell r="BM27">
            <v>3657839</v>
          </cell>
          <cell r="BN27">
            <v>3764734</v>
          </cell>
          <cell r="BO27">
            <v>3390412</v>
          </cell>
          <cell r="BQ27">
            <v>963528</v>
          </cell>
          <cell r="BR27">
            <v>1152686</v>
          </cell>
          <cell r="BT27">
            <v>2116214</v>
          </cell>
          <cell r="BU27">
            <v>2086293</v>
          </cell>
          <cell r="BV27">
            <v>595979</v>
          </cell>
          <cell r="BW27">
            <v>1104902</v>
          </cell>
          <cell r="BX27">
            <v>1700881</v>
          </cell>
          <cell r="BY27">
            <v>40998</v>
          </cell>
          <cell r="BZ27">
            <v>30866731</v>
          </cell>
        </row>
        <row r="28">
          <cell r="B28" t="str">
            <v>Bank of India</v>
          </cell>
          <cell r="C28">
            <v>37.527774000000001</v>
          </cell>
          <cell r="D28">
            <v>13.676268</v>
          </cell>
          <cell r="E28">
            <v>26.043310000000002</v>
          </cell>
          <cell r="F28">
            <v>6.2898050000000003</v>
          </cell>
          <cell r="G28">
            <v>6.4398049999999998</v>
          </cell>
          <cell r="H28">
            <v>6.8810609999999999</v>
          </cell>
          <cell r="I28">
            <v>16.602323999999999</v>
          </cell>
          <cell r="J28">
            <v>1.06626</v>
          </cell>
          <cell r="L28">
            <v>1.0949601139592629E-2</v>
          </cell>
          <cell r="M28">
            <v>1.1089383061945242E-2</v>
          </cell>
          <cell r="N28">
            <v>1.1414231493781957E-2</v>
          </cell>
          <cell r="O28">
            <v>1.1204588493967032E-2</v>
          </cell>
          <cell r="P28">
            <v>1.1506779612066271E-2</v>
          </cell>
          <cell r="Q28">
            <v>1.1959499437245474E-2</v>
          </cell>
          <cell r="R28">
            <v>1.1991009587672428E-2</v>
          </cell>
          <cell r="S28">
            <v>1.1753065305750014E-2</v>
          </cell>
          <cell r="T28">
            <v>313413032</v>
          </cell>
          <cell r="U28">
            <v>195568503</v>
          </cell>
          <cell r="V28">
            <v>0</v>
          </cell>
          <cell r="W28">
            <v>228782134</v>
          </cell>
          <cell r="X28">
            <v>0</v>
          </cell>
          <cell r="Y28">
            <v>40312345</v>
          </cell>
          <cell r="Z28">
            <v>51920201</v>
          </cell>
          <cell r="AA28">
            <v>263782134</v>
          </cell>
          <cell r="AB28">
            <v>13553634</v>
          </cell>
          <cell r="AC28">
            <v>20834301</v>
          </cell>
          <cell r="AD28">
            <v>20834.300999999999</v>
          </cell>
          <cell r="AE28">
            <v>4733253</v>
          </cell>
          <cell r="AG28">
            <v>1.06622824488241E-2</v>
          </cell>
          <cell r="AH28">
            <v>6.355708057111659E-3</v>
          </cell>
          <cell r="AI28">
            <v>1.0459010717482115E-2</v>
          </cell>
          <cell r="AK28">
            <v>0.15972056725702616</v>
          </cell>
          <cell r="AL28">
            <v>2.8887710852201307E-2</v>
          </cell>
          <cell r="AM28">
            <v>0.38788575623509092</v>
          </cell>
          <cell r="AN28">
            <v>0.37885087653993504</v>
          </cell>
          <cell r="AO28">
            <v>9.987471113957179E-2</v>
          </cell>
          <cell r="AP28">
            <v>0.25215775259626361</v>
          </cell>
          <cell r="AQ28">
            <v>5.1341698143157555E-3</v>
          </cell>
          <cell r="AR28">
            <v>1</v>
          </cell>
          <cell r="AS28">
            <v>0.11330323649388119</v>
          </cell>
          <cell r="AT28">
            <v>7.1825464689336427E-2</v>
          </cell>
          <cell r="AU28">
            <v>4.1477771804544761E-2</v>
          </cell>
          <cell r="AV28">
            <v>0.52513555304606052</v>
          </cell>
          <cell r="AW28">
            <v>5.3836748705309301E-3</v>
          </cell>
          <cell r="AX28">
            <v>0</v>
          </cell>
          <cell r="AY28">
            <v>3.8623147633532438E-3</v>
          </cell>
          <cell r="AZ28">
            <v>37527774</v>
          </cell>
          <cell r="BA28">
            <v>36899261</v>
          </cell>
          <cell r="BB28">
            <v>36656582</v>
          </cell>
          <cell r="BC28">
            <v>34370422</v>
          </cell>
          <cell r="BD28">
            <v>33998194</v>
          </cell>
          <cell r="BE28">
            <v>34265232</v>
          </cell>
          <cell r="BF28">
            <v>32447854</v>
          </cell>
          <cell r="BG28">
            <v>30721440</v>
          </cell>
          <cell r="BH28">
            <v>6881061</v>
          </cell>
          <cell r="BI28">
            <v>6580115</v>
          </cell>
          <cell r="BJ28">
            <v>6305179</v>
          </cell>
          <cell r="BK28">
            <v>6074801</v>
          </cell>
          <cell r="BL28">
            <v>6074801</v>
          </cell>
          <cell r="BM28">
            <v>5733008</v>
          </cell>
          <cell r="BN28">
            <v>5254372</v>
          </cell>
          <cell r="BO28">
            <v>5086879</v>
          </cell>
          <cell r="BQ28">
            <v>143488</v>
          </cell>
          <cell r="BR28">
            <v>1293192</v>
          </cell>
          <cell r="BT28">
            <v>1436680</v>
          </cell>
          <cell r="BU28">
            <v>362270</v>
          </cell>
          <cell r="BV28">
            <v>68958</v>
          </cell>
          <cell r="BW28">
            <v>0</v>
          </cell>
          <cell r="BX28">
            <v>68958</v>
          </cell>
          <cell r="BY28">
            <v>806260</v>
          </cell>
          <cell r="BZ28">
            <v>13676268</v>
          </cell>
        </row>
        <row r="29">
          <cell r="B29" t="str">
            <v>GT Bank</v>
          </cell>
          <cell r="C29">
            <v>29.161835</v>
          </cell>
          <cell r="D29">
            <v>12.374541000000001</v>
          </cell>
          <cell r="E29">
            <v>16.061675000000001</v>
          </cell>
          <cell r="F29">
            <v>4.8399140000000003</v>
          </cell>
          <cell r="G29">
            <v>5.0101810000000002</v>
          </cell>
          <cell r="H29">
            <v>7.7761659999999999</v>
          </cell>
          <cell r="I29">
            <v>18.540400000000002</v>
          </cell>
          <cell r="J29">
            <v>0.49497400000000003</v>
          </cell>
          <cell r="L29">
            <v>7.9532605463950752E-3</v>
          </cell>
          <cell r="M29">
            <v>9.8447529175647273E-3</v>
          </cell>
          <cell r="N29">
            <v>1.0107948540167158E-2</v>
          </cell>
          <cell r="O29">
            <v>1.0778106109904245E-2</v>
          </cell>
          <cell r="P29">
            <v>8.8082658354365038E-3</v>
          </cell>
          <cell r="Q29">
            <v>9.2180809085022301E-3</v>
          </cell>
          <cell r="R29">
            <v>9.1783622891588156E-3</v>
          </cell>
          <cell r="S29">
            <v>9.8101959543893304E-3</v>
          </cell>
          <cell r="T29">
            <v>313413032</v>
          </cell>
          <cell r="U29">
            <v>195568503</v>
          </cell>
          <cell r="V29">
            <v>0</v>
          </cell>
          <cell r="W29">
            <v>228782134</v>
          </cell>
          <cell r="X29">
            <v>0</v>
          </cell>
          <cell r="Y29">
            <v>40312345</v>
          </cell>
          <cell r="Z29">
            <v>51920201</v>
          </cell>
          <cell r="AA29">
            <v>263782134</v>
          </cell>
          <cell r="AB29">
            <v>13553634</v>
          </cell>
          <cell r="AC29">
            <v>20834301</v>
          </cell>
          <cell r="AD29">
            <v>20834.300999999999</v>
          </cell>
          <cell r="AE29">
            <v>4733253</v>
          </cell>
          <cell r="AG29">
            <v>8.2853760922777971E-3</v>
          </cell>
          <cell r="AH29">
            <v>5.7507625572092158E-3</v>
          </cell>
          <cell r="AI29">
            <v>6.4503794243402444E-3</v>
          </cell>
          <cell r="AK29">
            <v>5.9817186849660656E-2</v>
          </cell>
          <cell r="AL29">
            <v>1.5572640281131098E-2</v>
          </cell>
          <cell r="AM29">
            <v>0.27023046967702963</v>
          </cell>
          <cell r="AN29">
            <v>0.2610469029794395</v>
          </cell>
          <cell r="AO29">
            <v>0.33985998882226287</v>
          </cell>
          <cell r="AP29">
            <v>1.1340571400579371</v>
          </cell>
          <cell r="AQ29">
            <v>3.4052537999554745E-2</v>
          </cell>
          <cell r="AR29">
            <v>0.54792603166889398</v>
          </cell>
          <cell r="AS29">
            <v>0.13740755567014507</v>
          </cell>
          <cell r="AT29">
            <v>6.5396989188493876E-2</v>
          </cell>
          <cell r="AU29">
            <v>7.2010566481651189E-2</v>
          </cell>
          <cell r="AV29">
            <v>0.77043901087526678</v>
          </cell>
          <cell r="AW29">
            <v>3.9223953382091278E-3</v>
          </cell>
          <cell r="AX29">
            <v>2.1229586457918559E-2</v>
          </cell>
          <cell r="AY29">
            <v>1.3997362422432784E-2</v>
          </cell>
          <cell r="AZ29">
            <v>29161835</v>
          </cell>
          <cell r="BA29">
            <v>30169915</v>
          </cell>
          <cell r="BB29">
            <v>31366414</v>
          </cell>
          <cell r="BC29">
            <v>32991926</v>
          </cell>
          <cell r="BD29">
            <v>28103602</v>
          </cell>
          <cell r="BE29">
            <v>27757959</v>
          </cell>
          <cell r="BF29">
            <v>23977044</v>
          </cell>
          <cell r="BG29">
            <v>25638050</v>
          </cell>
          <cell r="BH29">
            <v>7776166</v>
          </cell>
          <cell r="BI29">
            <v>7670097</v>
          </cell>
          <cell r="BJ29">
            <v>7268290</v>
          </cell>
          <cell r="BK29">
            <v>7165033</v>
          </cell>
          <cell r="BL29">
            <v>6738561</v>
          </cell>
          <cell r="BM29">
            <v>6326694</v>
          </cell>
          <cell r="BN29">
            <v>6219009</v>
          </cell>
          <cell r="BO29">
            <v>6090652</v>
          </cell>
          <cell r="BQ29">
            <v>305267</v>
          </cell>
          <cell r="BR29">
            <v>1253176</v>
          </cell>
          <cell r="BT29">
            <v>898214</v>
          </cell>
          <cell r="BU29">
            <v>1018626</v>
          </cell>
          <cell r="BV29">
            <v>216479</v>
          </cell>
          <cell r="BW29">
            <v>178609</v>
          </cell>
          <cell r="BX29">
            <v>395088</v>
          </cell>
          <cell r="BY29">
            <v>346482</v>
          </cell>
          <cell r="BZ29">
            <v>12374541</v>
          </cell>
        </row>
        <row r="30">
          <cell r="B30" t="str">
            <v>Total - Medium Tier banks</v>
          </cell>
          <cell r="C30">
            <v>1473.4807170000001</v>
          </cell>
          <cell r="D30">
            <v>874.98773600000015</v>
          </cell>
          <cell r="E30">
            <v>1033.283516</v>
          </cell>
          <cell r="F30">
            <v>185.03581700000001</v>
          </cell>
          <cell r="G30">
            <v>223.065428</v>
          </cell>
          <cell r="H30">
            <v>214.982079</v>
          </cell>
          <cell r="I30">
            <v>1170.3921250000003</v>
          </cell>
          <cell r="J30">
            <v>40.587589999999999</v>
          </cell>
          <cell r="L30">
            <v>0.41327741002881552</v>
          </cell>
          <cell r="M30">
            <v>0.4219284159704545</v>
          </cell>
          <cell r="N30">
            <v>0.41335784368805384</v>
          </cell>
          <cell r="O30">
            <v>0.41896257915197566</v>
          </cell>
          <cell r="P30">
            <v>0.39367549592871992</v>
          </cell>
          <cell r="Q30">
            <v>0.38504691445551376</v>
          </cell>
          <cell r="R30">
            <v>0.37993436657254986</v>
          </cell>
          <cell r="S30">
            <v>0.37748375096603354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>
            <v>0</v>
          </cell>
          <cell r="AG30">
            <v>0.41864107334343498</v>
          </cell>
          <cell r="AH30">
            <v>0.40662895780991493</v>
          </cell>
          <cell r="AI30">
            <v>0.41496735123306522</v>
          </cell>
          <cell r="AK30">
            <v>0.17567883548036931</v>
          </cell>
          <cell r="AL30">
            <v>2.5666987830262621E-2</v>
          </cell>
          <cell r="AM30">
            <v>0.19059033569625217</v>
          </cell>
          <cell r="AN30">
            <v>0.15809728470276571</v>
          </cell>
          <cell r="AO30">
            <v>0.28621799552672966</v>
          </cell>
          <cell r="AP30">
            <v>0.47162164515289889</v>
          </cell>
          <cell r="AQ30">
            <v>4.3292793796405639E-2</v>
          </cell>
          <cell r="AR30">
            <v>0.40606821688234229</v>
          </cell>
          <cell r="AS30">
            <v>0.13147353893726627</v>
          </cell>
          <cell r="AT30">
            <v>5.5308235470443501E-2</v>
          </cell>
          <cell r="AU30">
            <v>7.6165303466822765E-2</v>
          </cell>
          <cell r="AV30">
            <v>0.84680314981430538</v>
          </cell>
          <cell r="AW30">
            <v>0.43592263773562756</v>
          </cell>
          <cell r="AX30">
            <v>0.45730862776156894</v>
          </cell>
          <cell r="AY30">
            <v>0.46068680320329608</v>
          </cell>
          <cell r="AZ30">
            <v>1473480717</v>
          </cell>
          <cell r="BA30">
            <v>1442909388</v>
          </cell>
          <cell r="BB30">
            <v>1348790585</v>
          </cell>
          <cell r="BC30">
            <v>1315420870</v>
          </cell>
          <cell r="BD30">
            <v>1213327045</v>
          </cell>
          <cell r="BE30">
            <v>1148234891</v>
          </cell>
          <cell r="BF30">
            <v>1071665234</v>
          </cell>
          <cell r="BG30">
            <v>1040243950</v>
          </cell>
          <cell r="BH30">
            <v>214982079</v>
          </cell>
          <cell r="BI30">
            <v>211107661</v>
          </cell>
          <cell r="BJ30">
            <v>203579099</v>
          </cell>
          <cell r="BK30">
            <v>193731454</v>
          </cell>
          <cell r="BL30">
            <v>193304982</v>
          </cell>
          <cell r="BM30">
            <v>174429366</v>
          </cell>
          <cell r="BN30">
            <v>158004437</v>
          </cell>
          <cell r="BO30">
            <v>151914543</v>
          </cell>
          <cell r="BQ30">
            <v>23701999</v>
          </cell>
          <cell r="BR30">
            <v>59769232</v>
          </cell>
          <cell r="BS30">
            <v>0</v>
          </cell>
          <cell r="BT30">
            <v>82811002</v>
          </cell>
          <cell r="BU30">
            <v>39055461</v>
          </cell>
          <cell r="BV30">
            <v>15101785</v>
          </cell>
          <cell r="BW30">
            <v>22088481</v>
          </cell>
          <cell r="BX30">
            <v>37190266</v>
          </cell>
          <cell r="BY30">
            <v>28070606</v>
          </cell>
          <cell r="BZ30">
            <v>874987736</v>
          </cell>
        </row>
        <row r="31">
          <cell r="AR31" t="str">
            <v/>
          </cell>
        </row>
        <row r="32">
          <cell r="B32" t="str">
            <v>TIER 3 - Small banks WMSI  &lt; 1%</v>
          </cell>
          <cell r="AR32" t="str">
            <v/>
          </cell>
        </row>
        <row r="33">
          <cell r="B33" t="str">
            <v>Gulf African Bank</v>
          </cell>
          <cell r="C33">
            <v>23.723134999999999</v>
          </cell>
          <cell r="D33">
            <v>14.286942</v>
          </cell>
          <cell r="E33">
            <v>18.554072999999999</v>
          </cell>
          <cell r="F33">
            <v>3.3588179999999999</v>
          </cell>
          <cell r="G33">
            <v>3.4350360000000002</v>
          </cell>
          <cell r="H33">
            <v>3.7233909999999999</v>
          </cell>
          <cell r="I33">
            <v>22.804556999999999</v>
          </cell>
          <cell r="J33">
            <v>0.88724599999999998</v>
          </cell>
          <cell r="L33">
            <v>6.8156702168746001E-3</v>
          </cell>
          <cell r="M33">
            <v>6.6414845665934011E-3</v>
          </cell>
          <cell r="N33">
            <v>6.4972161789634136E-3</v>
          </cell>
          <cell r="O33">
            <v>6.4454535582140985E-3</v>
          </cell>
          <cell r="P33">
            <v>6.4405605012668281E-3</v>
          </cell>
          <cell r="Q33">
            <v>6.3060468550378834E-3</v>
          </cell>
          <cell r="R33">
            <v>6.4461685136653919E-3</v>
          </cell>
          <cell r="S33">
            <v>6.3554162267492557E-3</v>
          </cell>
          <cell r="T33">
            <v>313413032</v>
          </cell>
          <cell r="U33">
            <v>195568503</v>
          </cell>
          <cell r="V33">
            <v>0</v>
          </cell>
          <cell r="W33">
            <v>228782134</v>
          </cell>
          <cell r="X33">
            <v>0</v>
          </cell>
          <cell r="Y33">
            <v>40312345</v>
          </cell>
          <cell r="Z33">
            <v>51920201</v>
          </cell>
          <cell r="AA33">
            <v>263782134</v>
          </cell>
          <cell r="AB33">
            <v>13553634</v>
          </cell>
          <cell r="AC33">
            <v>20834301</v>
          </cell>
          <cell r="AD33">
            <v>20834.300999999999</v>
          </cell>
          <cell r="AE33">
            <v>4733253</v>
          </cell>
          <cell r="AG33">
            <v>6.7401484015967668E-3</v>
          </cell>
          <cell r="AH33">
            <v>6.6395037287136343E-3</v>
          </cell>
          <cell r="AI33">
            <v>7.451328128411692E-3</v>
          </cell>
          <cell r="AK33">
            <v>0.21139255823675565</v>
          </cell>
          <cell r="AL33">
            <v>3.3706165156614863E-2</v>
          </cell>
          <cell r="AM33">
            <v>0.1506293676303381</v>
          </cell>
          <cell r="AN33">
            <v>0.14728714089907557</v>
          </cell>
          <cell r="AO33">
            <v>0.31549898343353899</v>
          </cell>
          <cell r="AP33">
            <v>0.53438559120543438</v>
          </cell>
          <cell r="AQ33">
            <v>5.5563292438313594E-2</v>
          </cell>
          <cell r="AR33">
            <v>0.30166399317230669</v>
          </cell>
          <cell r="AS33">
            <v>0.13250841623069762</v>
          </cell>
          <cell r="AT33">
            <v>2.2827932714319391E-2</v>
          </cell>
          <cell r="AU33">
            <v>0.10968048351637823</v>
          </cell>
          <cell r="AV33">
            <v>0.7700164810174025</v>
          </cell>
          <cell r="AW33">
            <v>4.6249659463524148E-2</v>
          </cell>
          <cell r="AX33">
            <v>0</v>
          </cell>
          <cell r="AY33">
            <v>2.2661211350475104E-2</v>
          </cell>
          <cell r="AZ33">
            <v>23723135</v>
          </cell>
          <cell r="BA33">
            <v>21903335</v>
          </cell>
          <cell r="BB33">
            <v>20817084</v>
          </cell>
          <cell r="BC33">
            <v>19753647</v>
          </cell>
          <cell r="BD33">
            <v>19148625</v>
          </cell>
          <cell r="BE33">
            <v>17319720</v>
          </cell>
          <cell r="BF33">
            <v>16958464</v>
          </cell>
          <cell r="BG33">
            <v>16053971</v>
          </cell>
          <cell r="BH33">
            <v>3723391</v>
          </cell>
          <cell r="BI33">
            <v>3551668</v>
          </cell>
          <cell r="BJ33">
            <v>3303041</v>
          </cell>
          <cell r="BK33">
            <v>3146683</v>
          </cell>
          <cell r="BL33">
            <v>3146683</v>
          </cell>
          <cell r="BM33">
            <v>3015261</v>
          </cell>
          <cell r="BN33">
            <v>2771877</v>
          </cell>
          <cell r="BO33">
            <v>2685926</v>
          </cell>
          <cell r="BQ33">
            <v>666803</v>
          </cell>
          <cell r="BR33">
            <v>1446684</v>
          </cell>
          <cell r="BT33">
            <v>2113487</v>
          </cell>
          <cell r="BU33">
            <v>1129417</v>
          </cell>
          <cell r="BV33">
            <v>234697</v>
          </cell>
          <cell r="BW33">
            <v>543311</v>
          </cell>
          <cell r="BX33">
            <v>778008</v>
          </cell>
          <cell r="BY33">
            <v>576710</v>
          </cell>
          <cell r="BZ33">
            <v>14286942</v>
          </cell>
        </row>
        <row r="34">
          <cell r="B34" t="str">
            <v>ABC Bank</v>
          </cell>
          <cell r="C34">
            <v>21.758165000000002</v>
          </cell>
          <cell r="D34">
            <v>13.807808</v>
          </cell>
          <cell r="E34">
            <v>16.779714999999999</v>
          </cell>
          <cell r="F34">
            <v>2.0245820000000001</v>
          </cell>
          <cell r="G34">
            <v>2.8914580000000001</v>
          </cell>
          <cell r="H34">
            <v>2.7499669999999998</v>
          </cell>
          <cell r="I34">
            <v>18.921714999999999</v>
          </cell>
          <cell r="J34">
            <v>0.27533800000000003</v>
          </cell>
          <cell r="L34">
            <v>6.0620791276857541E-3</v>
          </cell>
          <cell r="M34">
            <v>5.9889041038479682E-3</v>
          </cell>
          <cell r="N34">
            <v>6.195277048524921E-3</v>
          </cell>
          <cell r="O34">
            <v>6.3098294446030326E-3</v>
          </cell>
          <cell r="P34">
            <v>6.9478028829091515E-3</v>
          </cell>
          <cell r="Q34">
            <v>7.0505678445212808E-3</v>
          </cell>
          <cell r="R34">
            <v>6.6617917698490684E-3</v>
          </cell>
          <cell r="S34">
            <v>6.6548282065482661E-3</v>
          </cell>
          <cell r="T34">
            <v>313413032</v>
          </cell>
          <cell r="U34">
            <v>195568503</v>
          </cell>
          <cell r="V34">
            <v>0</v>
          </cell>
          <cell r="W34">
            <v>228782134</v>
          </cell>
          <cell r="X34">
            <v>0</v>
          </cell>
          <cell r="Y34">
            <v>40312345</v>
          </cell>
          <cell r="Z34">
            <v>51920201</v>
          </cell>
          <cell r="AA34">
            <v>263782134</v>
          </cell>
          <cell r="AB34">
            <v>13553634</v>
          </cell>
          <cell r="AC34">
            <v>20834301</v>
          </cell>
          <cell r="AD34">
            <v>20834.300999999999</v>
          </cell>
          <cell r="AE34">
            <v>4733253</v>
          </cell>
          <cell r="AG34">
            <v>6.181866816777324E-3</v>
          </cell>
          <cell r="AH34">
            <v>6.4168380260353781E-3</v>
          </cell>
          <cell r="AI34">
            <v>6.7387447686678608E-3</v>
          </cell>
          <cell r="AK34">
            <v>9.4210525479678175E-2</v>
          </cell>
          <cell r="AL34">
            <v>1.1751011045697056E-2</v>
          </cell>
          <cell r="AM34">
            <v>0.15281162410489749</v>
          </cell>
          <cell r="AN34">
            <v>0.10699780648847106</v>
          </cell>
          <cell r="AO34">
            <v>0.22931010623786685</v>
          </cell>
          <cell r="AP34">
            <v>0.68181462342293897</v>
          </cell>
          <cell r="AQ34">
            <v>0.14005107956990123</v>
          </cell>
          <cell r="AR34">
            <v>0.10061602388380567</v>
          </cell>
          <cell r="AS34">
            <v>0.16291520017400057</v>
          </cell>
          <cell r="AT34">
            <v>7.3653614550193577E-2</v>
          </cell>
          <cell r="AU34">
            <v>8.9261585623806997E-2</v>
          </cell>
          <cell r="AV34">
            <v>0.82288692030824129</v>
          </cell>
          <cell r="AW34">
            <v>4.6940867692677902E-3</v>
          </cell>
          <cell r="AX34">
            <v>6.0064135184991338E-3</v>
          </cell>
          <cell r="AY34">
            <v>5.9417373987316309E-3</v>
          </cell>
          <cell r="AZ34">
            <v>21758165</v>
          </cell>
          <cell r="BA34">
            <v>21979802</v>
          </cell>
          <cell r="BB34">
            <v>21807865</v>
          </cell>
          <cell r="BC34">
            <v>21438729</v>
          </cell>
          <cell r="BD34">
            <v>21618307</v>
          </cell>
          <cell r="BE34">
            <v>20733310</v>
          </cell>
          <cell r="BF34">
            <v>20231896</v>
          </cell>
          <cell r="BG34">
            <v>19639370</v>
          </cell>
          <cell r="BH34">
            <v>2749967</v>
          </cell>
          <cell r="BI34">
            <v>2705531</v>
          </cell>
          <cell r="BJ34">
            <v>2688873</v>
          </cell>
          <cell r="BK34">
            <v>2622550</v>
          </cell>
          <cell r="BL34">
            <v>2622550</v>
          </cell>
          <cell r="BM34">
            <v>2610617</v>
          </cell>
          <cell r="BN34">
            <v>2530689</v>
          </cell>
          <cell r="BO34">
            <v>2449940</v>
          </cell>
          <cell r="BQ34">
            <v>289989</v>
          </cell>
          <cell r="BR34">
            <v>974626</v>
          </cell>
          <cell r="BT34">
            <v>1264615</v>
          </cell>
          <cell r="BU34">
            <v>862233</v>
          </cell>
          <cell r="BV34">
            <v>221657</v>
          </cell>
          <cell r="BW34">
            <v>1981342</v>
          </cell>
          <cell r="BX34">
            <v>2202999</v>
          </cell>
          <cell r="BY34">
            <v>192737</v>
          </cell>
          <cell r="BZ34">
            <v>13807808</v>
          </cell>
        </row>
        <row r="35">
          <cell r="B35" t="str">
            <v>Victoria Commercial Bank</v>
          </cell>
          <cell r="C35">
            <v>20.651449</v>
          </cell>
          <cell r="D35">
            <v>13.581899</v>
          </cell>
          <cell r="E35">
            <v>15.269193</v>
          </cell>
          <cell r="F35">
            <v>2.9929559999999999</v>
          </cell>
          <cell r="G35">
            <v>3.120206</v>
          </cell>
          <cell r="H35">
            <v>3.4355159999999998</v>
          </cell>
          <cell r="I35">
            <v>18.349422000000001</v>
          </cell>
          <cell r="J35">
            <v>0.52784799999999998</v>
          </cell>
          <cell r="L35">
            <v>5.8939153713499712E-3</v>
          </cell>
          <cell r="M35">
            <v>5.6409863715400216E-3</v>
          </cell>
          <cell r="N35">
            <v>5.6483176572236903E-3</v>
          </cell>
          <cell r="O35">
            <v>5.494251376354559E-3</v>
          </cell>
          <cell r="P35">
            <v>5.4373613532771904E-3</v>
          </cell>
          <cell r="Q35">
            <v>5.4107645886222553E-3</v>
          </cell>
          <cell r="R35">
            <v>5.3532586364741109E-3</v>
          </cell>
          <cell r="S35">
            <v>5.1327338794256239E-3</v>
          </cell>
          <cell r="T35">
            <v>313413032</v>
          </cell>
          <cell r="U35">
            <v>195568503</v>
          </cell>
          <cell r="V35">
            <v>0</v>
          </cell>
          <cell r="W35">
            <v>228782134</v>
          </cell>
          <cell r="X35">
            <v>0</v>
          </cell>
          <cell r="Y35">
            <v>40312345</v>
          </cell>
          <cell r="Z35">
            <v>51920201</v>
          </cell>
          <cell r="AA35">
            <v>263782134</v>
          </cell>
          <cell r="AB35">
            <v>13553634</v>
          </cell>
          <cell r="AC35">
            <v>20834301</v>
          </cell>
          <cell r="AD35">
            <v>20834.300999999999</v>
          </cell>
          <cell r="AE35">
            <v>4733253</v>
          </cell>
          <cell r="AG35">
            <v>5.8674298724855356E-3</v>
          </cell>
          <cell r="AH35">
            <v>6.3118523931511711E-3</v>
          </cell>
          <cell r="AI35">
            <v>6.132118123015195E-3</v>
          </cell>
          <cell r="AK35">
            <v>0.26178810758018534</v>
          </cell>
          <cell r="AL35">
            <v>4.2964493477604192E-2</v>
          </cell>
          <cell r="AM35">
            <v>0.17004383026342737</v>
          </cell>
          <cell r="AN35">
            <v>0.16310900692130792</v>
          </cell>
          <cell r="AO35">
            <v>0.16268247483012366</v>
          </cell>
          <cell r="AP35">
            <v>0.26733822461608486</v>
          </cell>
          <cell r="AQ35">
            <v>0</v>
          </cell>
          <cell r="AR35">
            <v>0</v>
          </cell>
          <cell r="AS35">
            <v>0.13236578784456238</v>
          </cell>
          <cell r="AT35">
            <v>7.4683991935477492E-2</v>
          </cell>
          <cell r="AU35">
            <v>5.7681795909084885E-2</v>
          </cell>
          <cell r="AV35">
            <v>0.88949684505264948</v>
          </cell>
          <cell r="AW35">
            <v>7.3271307491078594E-3</v>
          </cell>
          <cell r="AX35">
            <v>0</v>
          </cell>
          <cell r="AY35">
            <v>3.82396157217875E-3</v>
          </cell>
          <cell r="AZ35">
            <v>20651449</v>
          </cell>
          <cell r="BA35">
            <v>19226689</v>
          </cell>
          <cell r="BB35">
            <v>18420007</v>
          </cell>
          <cell r="BC35">
            <v>17244092</v>
          </cell>
          <cell r="BD35">
            <v>16469538</v>
          </cell>
          <cell r="BE35">
            <v>15834869</v>
          </cell>
          <cell r="BF35">
            <v>14801213</v>
          </cell>
          <cell r="BG35">
            <v>13644242</v>
          </cell>
          <cell r="BH35">
            <v>3435516</v>
          </cell>
          <cell r="BI35">
            <v>3109258</v>
          </cell>
          <cell r="BJ35">
            <v>2963622</v>
          </cell>
          <cell r="BK35">
            <v>2875548</v>
          </cell>
          <cell r="BL35">
            <v>2875548</v>
          </cell>
          <cell r="BM35">
            <v>2852514</v>
          </cell>
          <cell r="BN35">
            <v>2586428</v>
          </cell>
          <cell r="BO35">
            <v>2528144</v>
          </cell>
          <cell r="BQ35">
            <v>150112</v>
          </cell>
          <cell r="BR35">
            <v>772618</v>
          </cell>
          <cell r="BT35">
            <v>922730</v>
          </cell>
          <cell r="BU35">
            <v>246681</v>
          </cell>
          <cell r="BV35">
            <v>0</v>
          </cell>
          <cell r="BW35">
            <v>0</v>
          </cell>
          <cell r="BX35">
            <v>0</v>
          </cell>
          <cell r="BY35">
            <v>642504</v>
          </cell>
          <cell r="BZ35">
            <v>13581899</v>
          </cell>
        </row>
        <row r="36">
          <cell r="B36" t="str">
            <v>K-Rep Bank</v>
          </cell>
          <cell r="C36">
            <v>17.879138000000001</v>
          </cell>
          <cell r="D36">
            <v>12.081863</v>
          </cell>
          <cell r="E36">
            <v>12.160482</v>
          </cell>
          <cell r="F36">
            <v>2.4780180000000001</v>
          </cell>
          <cell r="G36">
            <v>2.49573</v>
          </cell>
          <cell r="H36">
            <v>2.6895380000000002</v>
          </cell>
          <cell r="I36">
            <v>13.39298</v>
          </cell>
          <cell r="J36">
            <v>0.40192499999999998</v>
          </cell>
          <cell r="L36">
            <v>4.8361310963036122E-3</v>
          </cell>
          <cell r="M36">
            <v>4.9145450864562451E-3</v>
          </cell>
          <cell r="N36">
            <v>5.0263543763286195E-3</v>
          </cell>
          <cell r="O36">
            <v>5.0161580402710727E-3</v>
          </cell>
          <cell r="P36">
            <v>4.7468276498234228E-3</v>
          </cell>
          <cell r="Q36">
            <v>4.6988582350972414E-3</v>
          </cell>
          <cell r="R36">
            <v>4.8405717073295926E-3</v>
          </cell>
          <cell r="S36">
            <v>4.6830084226306083E-3</v>
          </cell>
          <cell r="T36">
            <v>313413032</v>
          </cell>
          <cell r="U36">
            <v>195568503</v>
          </cell>
          <cell r="V36">
            <v>0</v>
          </cell>
          <cell r="W36">
            <v>228782134</v>
          </cell>
          <cell r="X36">
            <v>0</v>
          </cell>
          <cell r="Y36">
            <v>40312345</v>
          </cell>
          <cell r="Z36">
            <v>51920201</v>
          </cell>
          <cell r="AA36">
            <v>263782134</v>
          </cell>
          <cell r="AB36">
            <v>13553634</v>
          </cell>
          <cell r="AC36">
            <v>20834301</v>
          </cell>
          <cell r="AD36">
            <v>20834.300999999999</v>
          </cell>
          <cell r="AE36">
            <v>4733253</v>
          </cell>
          <cell r="AG36">
            <v>5.0797689012277688E-3</v>
          </cell>
          <cell r="AH36">
            <v>5.614747679265954E-3</v>
          </cell>
          <cell r="AI36">
            <v>4.883657705865665E-3</v>
          </cell>
          <cell r="AK36">
            <v>0.14085558225048042</v>
          </cell>
          <cell r="AL36">
            <v>2.1382351462251419E-2</v>
          </cell>
          <cell r="AM36">
            <v>0.18634613058482877</v>
          </cell>
          <cell r="AN36">
            <v>0.18502364671641414</v>
          </cell>
          <cell r="AO36">
            <v>0.28663196774400596</v>
          </cell>
          <cell r="AP36">
            <v>0.66641128726390053</v>
          </cell>
          <cell r="AQ36">
            <v>0.1112602439221607</v>
          </cell>
          <cell r="AR36">
            <v>0.45038584548982408</v>
          </cell>
          <cell r="AS36">
            <v>0.19384133004128282</v>
          </cell>
          <cell r="AT36">
            <v>6.656605481606867E-2</v>
          </cell>
          <cell r="AU36">
            <v>0.12727527522521415</v>
          </cell>
          <cell r="AV36">
            <v>0.99353487797605389</v>
          </cell>
          <cell r="AW36">
            <v>6.6962337394954358E-4</v>
          </cell>
          <cell r="AX36">
            <v>0</v>
          </cell>
          <cell r="AY36">
            <v>3.2282064759862878E-4</v>
          </cell>
          <cell r="AZ36">
            <v>17879138</v>
          </cell>
          <cell r="BA36">
            <v>17208615</v>
          </cell>
          <cell r="BB36">
            <v>16838487</v>
          </cell>
          <cell r="BC36">
            <v>15798777</v>
          </cell>
          <cell r="BD36">
            <v>14462755</v>
          </cell>
          <cell r="BE36">
            <v>13719401</v>
          </cell>
          <cell r="BF36">
            <v>13910275</v>
          </cell>
          <cell r="BG36">
            <v>13199239</v>
          </cell>
          <cell r="BH36">
            <v>2689538</v>
          </cell>
          <cell r="BI36">
            <v>2636901</v>
          </cell>
          <cell r="BJ36">
            <v>2529002</v>
          </cell>
          <cell r="BK36">
            <v>2431774</v>
          </cell>
          <cell r="BL36">
            <v>2431774</v>
          </cell>
          <cell r="BM36">
            <v>2197975</v>
          </cell>
          <cell r="BN36">
            <v>1985856</v>
          </cell>
          <cell r="BO36">
            <v>1867591</v>
          </cell>
          <cell r="BQ36">
            <v>491227</v>
          </cell>
          <cell r="BR36">
            <v>1222563</v>
          </cell>
          <cell r="BT36">
            <v>1713790</v>
          </cell>
          <cell r="BU36">
            <v>1142089</v>
          </cell>
          <cell r="BV36">
            <v>649469</v>
          </cell>
          <cell r="BW36">
            <v>792559</v>
          </cell>
          <cell r="BX36">
            <v>1442028</v>
          </cell>
          <cell r="BY36">
            <v>281347</v>
          </cell>
          <cell r="BZ36">
            <v>12081863</v>
          </cell>
        </row>
        <row r="37">
          <cell r="B37" t="str">
            <v>Giro Commercial Bank</v>
          </cell>
          <cell r="C37">
            <v>16.073398999999998</v>
          </cell>
          <cell r="D37">
            <v>9.1271050000000002</v>
          </cell>
          <cell r="E37">
            <v>13.097277999999999</v>
          </cell>
          <cell r="F37">
            <v>2.4605779999999999</v>
          </cell>
          <cell r="G37">
            <v>2.5737999999999999</v>
          </cell>
          <cell r="H37">
            <v>2.7655210000000001</v>
          </cell>
          <cell r="I37">
            <v>11.470381</v>
          </cell>
          <cell r="J37">
            <v>0.40054299999999998</v>
          </cell>
          <cell r="L37">
            <v>4.8379143019896985E-3</v>
          </cell>
          <cell r="M37">
            <v>4.9477151211531623E-3</v>
          </cell>
          <cell r="N37">
            <v>4.9724417930970388E-3</v>
          </cell>
          <cell r="O37">
            <v>4.9913156366365495E-3</v>
          </cell>
          <cell r="P37">
            <v>5.0306659329392425E-3</v>
          </cell>
          <cell r="Q37">
            <v>5.2496281530256244E-3</v>
          </cell>
          <cell r="R37">
            <v>5.3305061000478255E-3</v>
          </cell>
          <cell r="S37">
            <v>5.3172577271069464E-3</v>
          </cell>
          <cell r="T37">
            <v>313413032</v>
          </cell>
          <cell r="U37">
            <v>195568503</v>
          </cell>
          <cell r="V37">
            <v>0</v>
          </cell>
          <cell r="W37">
            <v>228782134</v>
          </cell>
          <cell r="X37">
            <v>0</v>
          </cell>
          <cell r="Y37">
            <v>40312345</v>
          </cell>
          <cell r="Z37">
            <v>51920201</v>
          </cell>
          <cell r="AA37">
            <v>263782134</v>
          </cell>
          <cell r="AB37">
            <v>13553634</v>
          </cell>
          <cell r="AC37">
            <v>20834301</v>
          </cell>
          <cell r="AD37">
            <v>20834.300999999999</v>
          </cell>
          <cell r="AE37">
            <v>4733253</v>
          </cell>
          <cell r="AG37">
            <v>4.5667275669120906E-3</v>
          </cell>
          <cell r="AH37">
            <v>4.2415968147599993E-3</v>
          </cell>
          <cell r="AI37">
            <v>5.25987560612851E-3</v>
          </cell>
          <cell r="AK37">
            <v>0.18986347232687514</v>
          </cell>
          <cell r="AL37">
            <v>3.1668792807166904E-2</v>
          </cell>
          <cell r="AM37">
            <v>0.22438661802079635</v>
          </cell>
          <cell r="AN37">
            <v>0.21451580379065002</v>
          </cell>
          <cell r="AO37">
            <v>0.14773809151938808</v>
          </cell>
          <cell r="AP37">
            <v>0.45451261233486756</v>
          </cell>
          <cell r="AQ37">
            <v>1.5865629563436096E-2</v>
          </cell>
          <cell r="AR37">
            <v>0.29327027065999511</v>
          </cell>
          <cell r="AS37">
            <v>0.1436848741581972</v>
          </cell>
          <cell r="AT37">
            <v>7.164494056857508E-2</v>
          </cell>
          <cell r="AU37">
            <v>7.2039933589622115E-2</v>
          </cell>
          <cell r="AV37">
            <v>0.69687037260719376</v>
          </cell>
          <cell r="AW37">
            <v>7.8049395743099558E-3</v>
          </cell>
          <cell r="AX37">
            <v>0</v>
          </cell>
          <cell r="AY37">
            <v>3.7627056430033739E-3</v>
          </cell>
          <cell r="AZ37">
            <v>16073399</v>
          </cell>
          <cell r="BA37">
            <v>16214370</v>
          </cell>
          <cell r="BB37">
            <v>15640471</v>
          </cell>
          <cell r="BC37">
            <v>15082199</v>
          </cell>
          <cell r="BD37">
            <v>14474404</v>
          </cell>
          <cell r="BE37">
            <v>14523369</v>
          </cell>
          <cell r="BF37">
            <v>14101547</v>
          </cell>
          <cell r="BG37">
            <v>13623296</v>
          </cell>
          <cell r="BH37">
            <v>2765521</v>
          </cell>
          <cell r="BI37">
            <v>2620005</v>
          </cell>
          <cell r="BJ37">
            <v>2508772</v>
          </cell>
          <cell r="BK37">
            <v>2422328</v>
          </cell>
          <cell r="BL37">
            <v>2422328</v>
          </cell>
          <cell r="BM37">
            <v>2423000</v>
          </cell>
          <cell r="BN37">
            <v>2193584</v>
          </cell>
          <cell r="BO37">
            <v>2086712</v>
          </cell>
          <cell r="BQ37">
            <v>108780</v>
          </cell>
          <cell r="BR37">
            <v>627523</v>
          </cell>
          <cell r="BT37">
            <v>736303</v>
          </cell>
          <cell r="BU37">
            <v>334659</v>
          </cell>
          <cell r="BV37">
            <v>40676</v>
          </cell>
          <cell r="BW37">
            <v>98022</v>
          </cell>
          <cell r="BX37">
            <v>138698</v>
          </cell>
          <cell r="BY37">
            <v>383443</v>
          </cell>
          <cell r="BZ37">
            <v>9127105</v>
          </cell>
        </row>
        <row r="38">
          <cell r="B38" t="str">
            <v>Development Bank of Kenya</v>
          </cell>
          <cell r="C38">
            <v>18.10669</v>
          </cell>
          <cell r="D38">
            <v>8.5179690000000008</v>
          </cell>
          <cell r="E38">
            <v>10.232836000000001</v>
          </cell>
          <cell r="F38">
            <v>1.788084</v>
          </cell>
          <cell r="G38">
            <v>2.0576949999999998</v>
          </cell>
          <cell r="H38">
            <v>2.8561890000000001</v>
          </cell>
          <cell r="I38">
            <v>7.1412620000000002</v>
          </cell>
          <cell r="J38">
            <v>0.18941</v>
          </cell>
          <cell r="L38">
            <v>4.3337321699578601E-3</v>
          </cell>
          <cell r="M38">
            <v>4.776216929269432E-3</v>
          </cell>
          <cell r="N38">
            <v>4.778790398319078E-3</v>
          </cell>
          <cell r="O38">
            <v>4.8339510949649729E-3</v>
          </cell>
          <cell r="P38">
            <v>4.2823539611270105E-3</v>
          </cell>
          <cell r="Q38">
            <v>4.5819977307647204E-3</v>
          </cell>
          <cell r="R38">
            <v>4.7104248213690495E-3</v>
          </cell>
          <cell r="S38">
            <v>4.6789551496849574E-3</v>
          </cell>
          <cell r="T38">
            <v>313413032</v>
          </cell>
          <cell r="U38">
            <v>195568503</v>
          </cell>
          <cell r="V38">
            <v>0</v>
          </cell>
          <cell r="W38">
            <v>228782134</v>
          </cell>
          <cell r="X38">
            <v>0</v>
          </cell>
          <cell r="Y38">
            <v>40312345</v>
          </cell>
          <cell r="Z38">
            <v>51920201</v>
          </cell>
          <cell r="AA38">
            <v>263782134</v>
          </cell>
          <cell r="AB38">
            <v>13553634</v>
          </cell>
          <cell r="AC38">
            <v>20834301</v>
          </cell>
          <cell r="AD38">
            <v>20834.300999999999</v>
          </cell>
          <cell r="AE38">
            <v>4733253</v>
          </cell>
          <cell r="AG38">
            <v>5.1444203163581951E-3</v>
          </cell>
          <cell r="AH38">
            <v>3.9585158907040532E-3</v>
          </cell>
          <cell r="AI38">
            <v>4.1095137827809446E-3</v>
          </cell>
          <cell r="AK38">
            <v>6.2418651542547408E-2</v>
          </cell>
          <cell r="AL38">
            <v>9.8353322536959293E-3</v>
          </cell>
          <cell r="AM38">
            <v>0.28814164779278506</v>
          </cell>
          <cell r="AN38">
            <v>0.25038767657593292</v>
          </cell>
          <cell r="AO38">
            <v>0.15550965393644359</v>
          </cell>
          <cell r="AP38">
            <v>0.52295947247789709</v>
          </cell>
          <cell r="AQ38">
            <v>0.11545685853147362</v>
          </cell>
          <cell r="AR38">
            <v>0.62443519227098643</v>
          </cell>
          <cell r="AS38">
            <v>0.12932679128466998</v>
          </cell>
          <cell r="AT38">
            <v>0.10641431149828665</v>
          </cell>
          <cell r="AU38">
            <v>2.2912479786383333E-2</v>
          </cell>
          <cell r="AV38">
            <v>0.8324152756870139</v>
          </cell>
          <cell r="AW38">
            <v>2.0035750080719525E-3</v>
          </cell>
          <cell r="AX38">
            <v>0</v>
          </cell>
          <cell r="AY38">
            <v>9.6590920625024641E-4</v>
          </cell>
          <cell r="AZ38">
            <v>18106690</v>
          </cell>
          <cell r="BA38">
            <v>17841799</v>
          </cell>
          <cell r="BB38">
            <v>16999848</v>
          </cell>
          <cell r="BC38">
            <v>16954227</v>
          </cell>
          <cell r="BD38">
            <v>16004815</v>
          </cell>
          <cell r="BE38">
            <v>16493105</v>
          </cell>
          <cell r="BF38">
            <v>16082152</v>
          </cell>
          <cell r="BG38">
            <v>15580630</v>
          </cell>
          <cell r="BH38">
            <v>2856189</v>
          </cell>
          <cell r="BI38">
            <v>2808229</v>
          </cell>
          <cell r="BJ38">
            <v>2806585</v>
          </cell>
          <cell r="BK38">
            <v>2763601</v>
          </cell>
          <cell r="BL38">
            <v>2763601</v>
          </cell>
          <cell r="BM38">
            <v>1999548</v>
          </cell>
          <cell r="BN38">
            <v>1874489</v>
          </cell>
          <cell r="BO38">
            <v>1822274</v>
          </cell>
          <cell r="BQ38">
            <v>72802</v>
          </cell>
          <cell r="BR38">
            <v>395349</v>
          </cell>
          <cell r="BT38">
            <v>468151</v>
          </cell>
          <cell r="BU38">
            <v>244824</v>
          </cell>
          <cell r="BV38">
            <v>700103</v>
          </cell>
          <cell r="BW38">
            <v>421075</v>
          </cell>
          <cell r="BX38">
            <v>1121178</v>
          </cell>
          <cell r="BY38">
            <v>132587</v>
          </cell>
          <cell r="BZ38">
            <v>8517969</v>
          </cell>
        </row>
        <row r="39">
          <cell r="B39" t="str">
            <v>Equatorial Commercial Bank</v>
          </cell>
          <cell r="C39">
            <v>15.826494</v>
          </cell>
          <cell r="D39">
            <v>8.4582130000000006</v>
          </cell>
          <cell r="E39">
            <v>12.808638</v>
          </cell>
          <cell r="F39">
            <v>1.3899349999999999</v>
          </cell>
          <cell r="G39">
            <v>1.819415</v>
          </cell>
          <cell r="H39">
            <v>1.993347</v>
          </cell>
          <cell r="I39">
            <v>11.958373</v>
          </cell>
          <cell r="J39">
            <v>-9.3082999999999999E-2</v>
          </cell>
          <cell r="L39">
            <v>4.3179555382334422E-3</v>
          </cell>
          <cell r="M39">
            <v>4.7633665332035748E-3</v>
          </cell>
          <cell r="N39">
            <v>4.7657858994089222E-3</v>
          </cell>
          <cell r="O39">
            <v>4.5753422744545516E-3</v>
          </cell>
          <cell r="P39">
            <v>5.4417109266859413E-3</v>
          </cell>
          <cell r="Q39">
            <v>5.3969313576378072E-3</v>
          </cell>
          <cell r="R39">
            <v>5.6779324554218844E-3</v>
          </cell>
          <cell r="S39">
            <v>5.4898150641763069E-3</v>
          </cell>
          <cell r="T39">
            <v>313413032</v>
          </cell>
          <cell r="U39">
            <v>195568503</v>
          </cell>
          <cell r="V39">
            <v>0</v>
          </cell>
          <cell r="W39">
            <v>228782134</v>
          </cell>
          <cell r="X39">
            <v>0</v>
          </cell>
          <cell r="Y39">
            <v>40312345</v>
          </cell>
          <cell r="Z39">
            <v>51920201</v>
          </cell>
          <cell r="AA39">
            <v>263782134</v>
          </cell>
          <cell r="AB39">
            <v>13553634</v>
          </cell>
          <cell r="AC39">
            <v>20834301</v>
          </cell>
          <cell r="AD39">
            <v>20834.300999999999</v>
          </cell>
          <cell r="AE39">
            <v>4733253</v>
          </cell>
          <cell r="AG39">
            <v>4.4965776334780719E-3</v>
          </cell>
          <cell r="AH39">
            <v>3.930745764331803E-3</v>
          </cell>
          <cell r="AI39">
            <v>5.1439575890448895E-3</v>
          </cell>
          <cell r="AK39">
            <v>-4.024966513630257E-2</v>
          </cell>
          <cell r="AL39">
            <v>-5.0486538425686314E-3</v>
          </cell>
          <cell r="AM39">
            <v>0.1521456974121814</v>
          </cell>
          <cell r="AN39">
            <v>0.11623111271073414</v>
          </cell>
          <cell r="AO39">
            <v>0.17911845981423549</v>
          </cell>
          <cell r="AP39">
            <v>1.1010625707596269</v>
          </cell>
          <cell r="AQ39">
            <v>0.25730595773214604</v>
          </cell>
          <cell r="AR39">
            <v>0.41211589278973199</v>
          </cell>
          <cell r="AS39">
            <v>0.16229401442486682</v>
          </cell>
          <cell r="AT39">
            <v>7.3350536339606726E-2</v>
          </cell>
          <cell r="AU39">
            <v>8.8943478085260097E-2</v>
          </cell>
          <cell r="AV39">
            <v>0.66035225603221825</v>
          </cell>
          <cell r="AW39">
            <v>1.4948346304121036E-3</v>
          </cell>
          <cell r="AX39">
            <v>1.4076220736517918E-4</v>
          </cell>
          <cell r="AY39">
            <v>8.0773092717041173E-4</v>
          </cell>
          <cell r="AZ39">
            <v>15826494</v>
          </cell>
          <cell r="BA39">
            <v>16857598</v>
          </cell>
          <cell r="BB39">
            <v>16800655</v>
          </cell>
          <cell r="BC39">
            <v>16589359</v>
          </cell>
          <cell r="BD39">
            <v>17019940</v>
          </cell>
          <cell r="BE39">
            <v>16250564</v>
          </cell>
          <cell r="BF39">
            <v>16454140</v>
          </cell>
          <cell r="BG39">
            <v>15562476</v>
          </cell>
          <cell r="BH39">
            <v>1993347</v>
          </cell>
          <cell r="BI39">
            <v>2106331</v>
          </cell>
          <cell r="BJ39">
            <v>1718831</v>
          </cell>
          <cell r="BK39">
            <v>1154947</v>
          </cell>
          <cell r="BL39">
            <v>1154947</v>
          </cell>
          <cell r="BM39">
            <v>1526979</v>
          </cell>
          <cell r="BN39">
            <v>1408728</v>
          </cell>
          <cell r="BO39">
            <v>1371482</v>
          </cell>
          <cell r="BQ39">
            <v>125619</v>
          </cell>
          <cell r="BR39">
            <v>575699</v>
          </cell>
          <cell r="BT39">
            <v>701318</v>
          </cell>
          <cell r="BU39">
            <v>772195</v>
          </cell>
          <cell r="BV39">
            <v>1310034</v>
          </cell>
          <cell r="BW39">
            <v>1868766</v>
          </cell>
          <cell r="BX39">
            <v>3178800</v>
          </cell>
          <cell r="BY39">
            <v>-61879</v>
          </cell>
          <cell r="BZ39">
            <v>8458213</v>
          </cell>
        </row>
        <row r="40">
          <cell r="B40" t="str">
            <v>Fidelity Commercial Bank</v>
          </cell>
          <cell r="C40">
            <v>16.943906999999999</v>
          </cell>
          <cell r="D40">
            <v>10.30824</v>
          </cell>
          <cell r="E40">
            <v>13.837622</v>
          </cell>
          <cell r="F40">
            <v>1.715608</v>
          </cell>
          <cell r="G40">
            <v>1.841928</v>
          </cell>
          <cell r="H40">
            <v>1.9330719999999999</v>
          </cell>
          <cell r="I40">
            <v>10.847816999999999</v>
          </cell>
          <cell r="J40">
            <v>0.14357300000000001</v>
          </cell>
          <cell r="L40">
            <v>4.5751939271799639E-3</v>
          </cell>
          <cell r="M40">
            <v>4.7288319979057912E-3</v>
          </cell>
          <cell r="N40">
            <v>4.754275659106048E-3</v>
          </cell>
          <cell r="O40">
            <v>4.8318083726998258E-3</v>
          </cell>
          <cell r="P40">
            <v>4.8950416067903499E-3</v>
          </cell>
          <cell r="Q40">
            <v>4.7633854974343673E-3</v>
          </cell>
          <cell r="R40">
            <v>4.716921937827947E-3</v>
          </cell>
          <cell r="S40">
            <v>4.6333722933033367E-3</v>
          </cell>
          <cell r="T40">
            <v>313413032</v>
          </cell>
          <cell r="U40">
            <v>195568503</v>
          </cell>
          <cell r="V40">
            <v>0</v>
          </cell>
          <cell r="W40">
            <v>228782134</v>
          </cell>
          <cell r="X40">
            <v>0</v>
          </cell>
          <cell r="Y40">
            <v>40312345</v>
          </cell>
          <cell r="Z40">
            <v>51920201</v>
          </cell>
          <cell r="AA40">
            <v>263782134</v>
          </cell>
          <cell r="AB40">
            <v>13553634</v>
          </cell>
          <cell r="AC40">
            <v>20834301</v>
          </cell>
          <cell r="AD40">
            <v>20834.300999999999</v>
          </cell>
          <cell r="AE40">
            <v>4733253</v>
          </cell>
          <cell r="AG40">
            <v>4.8140537784257548E-3</v>
          </cell>
          <cell r="AH40">
            <v>4.7905001585696241E-3</v>
          </cell>
          <cell r="AI40">
            <v>5.557198251776225E-3</v>
          </cell>
          <cell r="AK40">
            <v>7.4424656420265106E-2</v>
          </cell>
          <cell r="AL40">
            <v>8.3113389948521986E-3</v>
          </cell>
          <cell r="AM40">
            <v>0.16979711217473525</v>
          </cell>
          <cell r="AN40">
            <v>0.15815237296130644</v>
          </cell>
          <cell r="AO40">
            <v>0.32676896246185005</v>
          </cell>
          <cell r="AP40">
            <v>0.71180855402877596</v>
          </cell>
          <cell r="AQ40">
            <v>6.2128369545799193E-2</v>
          </cell>
          <cell r="AR40">
            <v>0.27250802531482193</v>
          </cell>
          <cell r="AS40">
            <v>0.17050279226107543</v>
          </cell>
          <cell r="AT40">
            <v>9.1055984948079802E-2</v>
          </cell>
          <cell r="AU40">
            <v>7.9446807312995624E-2</v>
          </cell>
          <cell r="AV40">
            <v>0.7449430256152394</v>
          </cell>
          <cell r="AW40">
            <v>1.5445682599031303E-3</v>
          </cell>
          <cell r="AX40">
            <v>0</v>
          </cell>
          <cell r="AY40">
            <v>1.5437135077933683E-3</v>
          </cell>
          <cell r="AZ40">
            <v>16943907</v>
          </cell>
          <cell r="BA40">
            <v>17375152</v>
          </cell>
          <cell r="BB40">
            <v>16457490</v>
          </cell>
          <cell r="BC40">
            <v>16515404</v>
          </cell>
          <cell r="BD40">
            <v>15854081</v>
          </cell>
          <cell r="BE40">
            <v>14404023</v>
          </cell>
          <cell r="BF40">
            <v>13372487</v>
          </cell>
          <cell r="BG40">
            <v>12778509</v>
          </cell>
          <cell r="BH40">
            <v>1933072</v>
          </cell>
          <cell r="BI40">
            <v>1899493</v>
          </cell>
          <cell r="BJ40">
            <v>1859989</v>
          </cell>
          <cell r="BK40">
            <v>1715478</v>
          </cell>
          <cell r="BL40">
            <v>1715478</v>
          </cell>
          <cell r="BM40">
            <v>1735276</v>
          </cell>
          <cell r="BN40">
            <v>1527364</v>
          </cell>
          <cell r="BO40">
            <v>1411007</v>
          </cell>
          <cell r="BQ40">
            <v>232336</v>
          </cell>
          <cell r="BR40">
            <v>478674</v>
          </cell>
          <cell r="BT40">
            <v>711010</v>
          </cell>
          <cell r="BU40">
            <v>506103</v>
          </cell>
          <cell r="BV40">
            <v>181580</v>
          </cell>
          <cell r="BW40">
            <v>484749</v>
          </cell>
          <cell r="BX40">
            <v>666329</v>
          </cell>
          <cell r="BY40">
            <v>106964</v>
          </cell>
          <cell r="BZ40">
            <v>10308240</v>
          </cell>
        </row>
        <row r="41">
          <cell r="B41" t="str">
            <v>Guardian  Bank</v>
          </cell>
          <cell r="C41">
            <v>15.113307000000001</v>
          </cell>
          <cell r="D41">
            <v>9.865138</v>
          </cell>
          <cell r="E41">
            <v>12.884895</v>
          </cell>
          <cell r="F41">
            <v>1.8485450000000001</v>
          </cell>
          <cell r="G41">
            <v>1.8746590000000001</v>
          </cell>
          <cell r="H41">
            <v>1.994181</v>
          </cell>
          <cell r="I41">
            <v>11.651223</v>
          </cell>
          <cell r="J41">
            <v>0.33504299999999998</v>
          </cell>
          <cell r="L41">
            <v>4.2941558469301779E-3</v>
          </cell>
          <cell r="M41">
            <v>4.4595346408867345E-3</v>
          </cell>
          <cell r="N41">
            <v>4.5670489120401541E-3</v>
          </cell>
          <cell r="O41">
            <v>4.5223875881388875E-3</v>
          </cell>
          <cell r="P41">
            <v>4.6399194243748471E-3</v>
          </cell>
          <cell r="Q41">
            <v>4.7407532473768025E-3</v>
          </cell>
          <cell r="R41">
            <v>4.8897751558438724E-3</v>
          </cell>
          <cell r="S41">
            <v>4.6996123142062978E-3</v>
          </cell>
          <cell r="T41">
            <v>313413032</v>
          </cell>
          <cell r="U41">
            <v>195568503</v>
          </cell>
          <cell r="V41">
            <v>0</v>
          </cell>
          <cell r="W41">
            <v>228782134</v>
          </cell>
          <cell r="X41">
            <v>0</v>
          </cell>
          <cell r="Y41">
            <v>40312345</v>
          </cell>
          <cell r="Z41">
            <v>51920201</v>
          </cell>
          <cell r="AA41">
            <v>263782134</v>
          </cell>
          <cell r="AB41">
            <v>13553634</v>
          </cell>
          <cell r="AC41">
            <v>20834301</v>
          </cell>
          <cell r="AD41">
            <v>20834.300999999999</v>
          </cell>
          <cell r="AE41">
            <v>4733253</v>
          </cell>
          <cell r="AG41">
            <v>4.2939490088005332E-3</v>
          </cell>
          <cell r="AH41">
            <v>4.5845794387122567E-3</v>
          </cell>
          <cell r="AI41">
            <v>5.1745824512564528E-3</v>
          </cell>
          <cell r="AK41">
            <v>0.16409963861668295</v>
          </cell>
          <cell r="AL41">
            <v>2.0690966518668474E-2</v>
          </cell>
          <cell r="AM41">
            <v>0.1608980447803634</v>
          </cell>
          <cell r="AN41">
            <v>0.15865673500541533</v>
          </cell>
          <cell r="AO41">
            <v>0.20373395619737811</v>
          </cell>
          <cell r="AP41">
            <v>0.59716667569758042</v>
          </cell>
          <cell r="AQ41">
            <v>5.5088443168080238E-2</v>
          </cell>
          <cell r="AR41">
            <v>0.6587307977612592</v>
          </cell>
          <cell r="AS41">
            <v>0.15243429245692208</v>
          </cell>
          <cell r="AT41">
            <v>7.3173296040548855E-2</v>
          </cell>
          <cell r="AU41">
            <v>7.9260996416373228E-2</v>
          </cell>
          <cell r="AV41">
            <v>0.76563588605106991</v>
          </cell>
          <cell r="AW41">
            <v>2.3471684959140604E-3</v>
          </cell>
          <cell r="AX41">
            <v>0</v>
          </cell>
          <cell r="AY41">
            <v>1.2249090032278799E-3</v>
          </cell>
          <cell r="AZ41">
            <v>15113307</v>
          </cell>
          <cell r="BA41">
            <v>15694727</v>
          </cell>
          <cell r="BB41">
            <v>15383115</v>
          </cell>
          <cell r="BC41">
            <v>14570598</v>
          </cell>
          <cell r="BD41">
            <v>14464148</v>
          </cell>
          <cell r="BE41">
            <v>14195379</v>
          </cell>
          <cell r="BF41">
            <v>13997862</v>
          </cell>
          <cell r="BG41">
            <v>12834687</v>
          </cell>
          <cell r="BH41">
            <v>1994181</v>
          </cell>
          <cell r="BI41">
            <v>1890337</v>
          </cell>
          <cell r="BJ41">
            <v>1818843</v>
          </cell>
          <cell r="BK41">
            <v>1755138</v>
          </cell>
          <cell r="BL41">
            <v>1755138</v>
          </cell>
          <cell r="BM41">
            <v>1715270</v>
          </cell>
          <cell r="BN41">
            <v>1554857</v>
          </cell>
          <cell r="BO41">
            <v>1493885</v>
          </cell>
          <cell r="BQ41">
            <v>176717</v>
          </cell>
          <cell r="BR41">
            <v>690674</v>
          </cell>
          <cell r="BT41">
            <v>867391</v>
          </cell>
          <cell r="BU41">
            <v>517977</v>
          </cell>
          <cell r="BV41">
            <v>384515</v>
          </cell>
          <cell r="BW41">
            <v>199206</v>
          </cell>
          <cell r="BX41">
            <v>583721</v>
          </cell>
          <cell r="BY41">
            <v>239043</v>
          </cell>
          <cell r="BZ41">
            <v>9865138</v>
          </cell>
        </row>
        <row r="42">
          <cell r="B42" t="str">
            <v xml:space="preserve">Jamii Bora Bank </v>
          </cell>
          <cell r="C42">
            <v>17.042345999999998</v>
          </cell>
          <cell r="D42">
            <v>10.092912999999999</v>
          </cell>
          <cell r="E42">
            <v>11.380881</v>
          </cell>
          <cell r="F42">
            <v>2.2275320000000001</v>
          </cell>
          <cell r="G42">
            <v>2.304246</v>
          </cell>
          <cell r="H42">
            <v>3.1674519999999999</v>
          </cell>
          <cell r="I42">
            <v>15.420120000000001</v>
          </cell>
          <cell r="J42">
            <v>6.1978999999999999E-2</v>
          </cell>
          <cell r="L42">
            <v>4.5362823760640957E-3</v>
          </cell>
          <cell r="M42">
            <v>4.7800398144967528E-3</v>
          </cell>
          <cell r="N42">
            <v>4.5513830838513417E-3</v>
          </cell>
          <cell r="O42">
            <v>4.6643770964833187E-3</v>
          </cell>
          <cell r="P42">
            <v>2.9185973673679262E-3</v>
          </cell>
          <cell r="Q42">
            <v>2.984048240605761E-3</v>
          </cell>
          <cell r="R42">
            <v>2.7145443083773806E-3</v>
          </cell>
          <cell r="S42">
            <v>2.6078119729559994E-3</v>
          </cell>
          <cell r="T42">
            <v>313413032</v>
          </cell>
          <cell r="U42">
            <v>195568503</v>
          </cell>
          <cell r="V42">
            <v>0</v>
          </cell>
          <cell r="W42">
            <v>228782134</v>
          </cell>
          <cell r="X42">
            <v>0</v>
          </cell>
          <cell r="Y42">
            <v>40312345</v>
          </cell>
          <cell r="Z42">
            <v>51920201</v>
          </cell>
          <cell r="AA42">
            <v>263782134</v>
          </cell>
          <cell r="AB42">
            <v>13553634</v>
          </cell>
          <cell r="AC42">
            <v>20834301</v>
          </cell>
          <cell r="AD42">
            <v>20834.300999999999</v>
          </cell>
          <cell r="AE42">
            <v>4733253</v>
          </cell>
          <cell r="AG42">
            <v>4.842021981974939E-3</v>
          </cell>
          <cell r="AH42">
            <v>4.6904322490482781E-3</v>
          </cell>
          <cell r="AI42">
            <v>4.5705694227572667E-3</v>
          </cell>
          <cell r="AK42">
            <v>2.6158893998635902E-2</v>
          </cell>
          <cell r="AL42">
            <v>5.0177070212732095E-3</v>
          </cell>
          <cell r="AM42">
            <v>0.1494311328316511</v>
          </cell>
          <cell r="AN42">
            <v>0.14445620397247233</v>
          </cell>
          <cell r="AO42">
            <v>0.4015407953540468</v>
          </cell>
          <cell r="AP42">
            <v>0.82015536952668489</v>
          </cell>
          <cell r="AQ42">
            <v>4.1833620896305421E-2</v>
          </cell>
          <cell r="AR42">
            <v>0.86933573000085718</v>
          </cell>
          <cell r="AS42">
            <v>0.13653651078970569</v>
          </cell>
          <cell r="AT42">
            <v>7.6673421957596757E-2</v>
          </cell>
          <cell r="AU42">
            <v>5.9863088832108932E-2</v>
          </cell>
          <cell r="AV42">
            <v>0.88683055380334785</v>
          </cell>
          <cell r="AW42">
            <v>3.914416018785274E-4</v>
          </cell>
          <cell r="AX42">
            <v>0</v>
          </cell>
          <cell r="AY42">
            <v>1.8871120144768505E-4</v>
          </cell>
          <cell r="AZ42">
            <v>17042346</v>
          </cell>
          <cell r="BA42">
            <v>15896471</v>
          </cell>
          <cell r="BB42">
            <v>13724146</v>
          </cell>
          <cell r="BC42">
            <v>13117892</v>
          </cell>
          <cell r="BD42">
            <v>9437406</v>
          </cell>
          <cell r="BE42">
            <v>9034229</v>
          </cell>
          <cell r="BF42">
            <v>7577619</v>
          </cell>
          <cell r="BG42">
            <v>7010323</v>
          </cell>
          <cell r="BH42">
            <v>3167452</v>
          </cell>
          <cell r="BI42">
            <v>3150756</v>
          </cell>
          <cell r="BJ42">
            <v>3126920</v>
          </cell>
          <cell r="BK42">
            <v>3105500</v>
          </cell>
          <cell r="BL42">
            <v>3105500</v>
          </cell>
          <cell r="BM42">
            <v>2308081</v>
          </cell>
          <cell r="BN42">
            <v>2269490</v>
          </cell>
          <cell r="BO42">
            <v>2250639</v>
          </cell>
          <cell r="BQ42">
            <v>323725</v>
          </cell>
          <cell r="BR42">
            <v>482482</v>
          </cell>
          <cell r="BT42">
            <v>806207</v>
          </cell>
          <cell r="BU42">
            <v>661215</v>
          </cell>
          <cell r="BV42">
            <v>334676</v>
          </cell>
          <cell r="BW42">
            <v>50303</v>
          </cell>
          <cell r="BX42">
            <v>384979</v>
          </cell>
          <cell r="BY42">
            <v>61979</v>
          </cell>
          <cell r="BZ42">
            <v>10092913</v>
          </cell>
        </row>
        <row r="43">
          <cell r="B43" t="str">
            <v>First Community Bank</v>
          </cell>
          <cell r="C43">
            <v>15.726633</v>
          </cell>
          <cell r="D43">
            <v>11.103673000000001</v>
          </cell>
          <cell r="E43">
            <v>13.197449000000001</v>
          </cell>
          <cell r="F43">
            <v>1.5613600000000001</v>
          </cell>
          <cell r="G43">
            <v>1.5613600000000001</v>
          </cell>
          <cell r="H43">
            <v>1.6877979999999999</v>
          </cell>
          <cell r="I43">
            <v>13.836523</v>
          </cell>
          <cell r="J43">
            <v>0.13989399999999999</v>
          </cell>
          <cell r="L43">
            <v>4.2038993134941608E-3</v>
          </cell>
          <cell r="M43">
            <v>4.3404911020331928E-3</v>
          </cell>
          <cell r="N43">
            <v>4.4391985869509315E-3</v>
          </cell>
          <cell r="O43">
            <v>4.5393193659595656E-3</v>
          </cell>
          <cell r="P43">
            <v>4.0305941910865435E-3</v>
          </cell>
          <cell r="Q43">
            <v>4.1190609998637655E-3</v>
          </cell>
          <cell r="R43">
            <v>4.2032531290867783E-3</v>
          </cell>
          <cell r="S43">
            <v>4.0137771017887481E-3</v>
          </cell>
          <cell r="T43">
            <v>313413032</v>
          </cell>
          <cell r="U43">
            <v>195568503</v>
          </cell>
          <cell r="V43">
            <v>0</v>
          </cell>
          <cell r="W43">
            <v>228782134</v>
          </cell>
          <cell r="X43">
            <v>0</v>
          </cell>
          <cell r="Y43">
            <v>40312345</v>
          </cell>
          <cell r="Z43">
            <v>51920201</v>
          </cell>
          <cell r="AA43">
            <v>263782134</v>
          </cell>
          <cell r="AB43">
            <v>13553634</v>
          </cell>
          <cell r="AC43">
            <v>20834301</v>
          </cell>
          <cell r="AD43">
            <v>20834.300999999999</v>
          </cell>
          <cell r="AE43">
            <v>4733253</v>
          </cell>
          <cell r="AG43">
            <v>4.4682054154077423E-3</v>
          </cell>
          <cell r="AH43">
            <v>5.1601580160342856E-3</v>
          </cell>
          <cell r="AI43">
            <v>5.3001043467371702E-3</v>
          </cell>
          <cell r="AK43">
            <v>5.0770031490596154E-2</v>
          </cell>
          <cell r="AL43">
            <v>5.3552294655463068E-3</v>
          </cell>
          <cell r="AM43">
            <v>0.1128433783545187</v>
          </cell>
          <cell r="AN43">
            <v>0.1128433783545187</v>
          </cell>
          <cell r="AO43">
            <v>0.22911843485701894</v>
          </cell>
          <cell r="AP43">
            <v>0.79620729470099694</v>
          </cell>
          <cell r="AQ43">
            <v>0.16003438767996742</v>
          </cell>
          <cell r="AR43">
            <v>0.10064164469359496</v>
          </cell>
          <cell r="AS43">
            <v>0.10715625589201894</v>
          </cell>
          <cell r="AT43">
            <v>1.9503507777191287E-2</v>
          </cell>
          <cell r="AU43">
            <v>8.765274811482765E-2</v>
          </cell>
          <cell r="AV43">
            <v>0.84134994573572519</v>
          </cell>
          <cell r="AW43">
            <v>4.3411642766764133E-3</v>
          </cell>
          <cell r="AX43">
            <v>0</v>
          </cell>
          <cell r="AY43">
            <v>2.0928443027054639E-3</v>
          </cell>
          <cell r="AZ43">
            <v>15726633</v>
          </cell>
          <cell r="BA43">
            <v>16180372</v>
          </cell>
          <cell r="BB43">
            <v>15121959</v>
          </cell>
          <cell r="BC43">
            <v>15278026</v>
          </cell>
          <cell r="BD43">
            <v>12978408</v>
          </cell>
          <cell r="BE43">
            <v>12696667</v>
          </cell>
          <cell r="BF43">
            <v>12503956</v>
          </cell>
          <cell r="BG43">
            <v>11305398</v>
          </cell>
          <cell r="BH43">
            <v>1687798</v>
          </cell>
          <cell r="BI43">
            <v>1677757</v>
          </cell>
          <cell r="BJ43">
            <v>1661381</v>
          </cell>
          <cell r="BK43">
            <v>1517722</v>
          </cell>
          <cell r="BL43">
            <v>1517722</v>
          </cell>
          <cell r="BM43">
            <v>1301967</v>
          </cell>
          <cell r="BN43">
            <v>1225689</v>
          </cell>
          <cell r="BO43">
            <v>1210095</v>
          </cell>
          <cell r="BQ43">
            <v>234549</v>
          </cell>
          <cell r="BR43">
            <v>789153</v>
          </cell>
          <cell r="BT43">
            <v>1023702</v>
          </cell>
          <cell r="BU43">
            <v>815079</v>
          </cell>
          <cell r="BV43">
            <v>205614</v>
          </cell>
          <cell r="BW43">
            <v>1837417</v>
          </cell>
          <cell r="BX43">
            <v>2043031</v>
          </cell>
          <cell r="BY43">
            <v>64076</v>
          </cell>
          <cell r="BZ43">
            <v>11103673</v>
          </cell>
        </row>
        <row r="44">
          <cell r="B44" t="str">
            <v>Habib A.G.Zurich</v>
          </cell>
          <cell r="C44">
            <v>15.043832</v>
          </cell>
          <cell r="D44">
            <v>5.277984</v>
          </cell>
          <cell r="E44">
            <v>10.970742</v>
          </cell>
          <cell r="F44">
            <v>2.2835869999999998</v>
          </cell>
          <cell r="G44">
            <v>2.3480099999999999</v>
          </cell>
          <cell r="H44">
            <v>2.4525769999999998</v>
          </cell>
          <cell r="I44">
            <v>9.4615010000000002</v>
          </cell>
          <cell r="J44">
            <v>0.343553</v>
          </cell>
          <cell r="L44">
            <v>4.3186738387556347E-3</v>
          </cell>
          <cell r="M44">
            <v>4.1451869960574608E-3</v>
          </cell>
          <cell r="N44">
            <v>4.0923649400834757E-3</v>
          </cell>
          <cell r="O44">
            <v>4.0574508607203316E-3</v>
          </cell>
          <cell r="P44">
            <v>4.0974147845830918E-3</v>
          </cell>
          <cell r="Q44">
            <v>3.9819196449738612E-3</v>
          </cell>
          <cell r="R44">
            <v>4.1755380122148363E-3</v>
          </cell>
          <cell r="S44">
            <v>4.2563736831342288E-3</v>
          </cell>
          <cell r="T44">
            <v>313413032</v>
          </cell>
          <cell r="U44">
            <v>195568503</v>
          </cell>
          <cell r="V44">
            <v>0</v>
          </cell>
          <cell r="W44">
            <v>228782134</v>
          </cell>
          <cell r="X44">
            <v>0</v>
          </cell>
          <cell r="Y44">
            <v>40312345</v>
          </cell>
          <cell r="Z44">
            <v>51920201</v>
          </cell>
          <cell r="AA44">
            <v>263782134</v>
          </cell>
          <cell r="AB44">
            <v>13553634</v>
          </cell>
          <cell r="AC44">
            <v>20834301</v>
          </cell>
          <cell r="AD44">
            <v>20834.300999999999</v>
          </cell>
          <cell r="AE44">
            <v>4733253</v>
          </cell>
          <cell r="AG44">
            <v>4.2742099730364597E-3</v>
          </cell>
          <cell r="AH44">
            <v>2.4528128166329015E-3</v>
          </cell>
          <cell r="AI44">
            <v>4.4058573259977765E-3</v>
          </cell>
          <cell r="AK44">
            <v>0.11538101603402205</v>
          </cell>
          <cell r="AL44">
            <v>1.9387689783428655E-2</v>
          </cell>
          <cell r="AM44">
            <v>0.24816464110715625</v>
          </cell>
          <cell r="AN44">
            <v>0.24135567918874604</v>
          </cell>
          <cell r="AO44">
            <v>0.11770928177387392</v>
          </cell>
          <cell r="AP44">
            <v>0.48426258190063021</v>
          </cell>
          <cell r="AQ44">
            <v>1.6411867117346601E-2</v>
          </cell>
          <cell r="AR44">
            <v>0.71312117040516099</v>
          </cell>
          <cell r="AS44">
            <v>9.1774184420515409E-2</v>
          </cell>
          <cell r="AT44">
            <v>4.1099016381395216E-2</v>
          </cell>
          <cell r="AU44">
            <v>5.0675168039120193E-2</v>
          </cell>
          <cell r="AV44">
            <v>0.48109635610790957</v>
          </cell>
          <cell r="AW44">
            <v>1.991940922766916E-3</v>
          </cell>
          <cell r="AX44">
            <v>0</v>
          </cell>
          <cell r="AY44">
            <v>1.6608993463632172E-3</v>
          </cell>
          <cell r="AZ44">
            <v>15043832</v>
          </cell>
          <cell r="BA44">
            <v>13721500</v>
          </cell>
          <cell r="BB44">
            <v>13293182</v>
          </cell>
          <cell r="BC44">
            <v>12147286</v>
          </cell>
          <cell r="BD44">
            <v>11960038</v>
          </cell>
          <cell r="BE44">
            <v>10918785</v>
          </cell>
          <cell r="BF44">
            <v>11152222</v>
          </cell>
          <cell r="BG44">
            <v>11009480</v>
          </cell>
          <cell r="BH44">
            <v>2452577</v>
          </cell>
          <cell r="BI44">
            <v>2380916</v>
          </cell>
          <cell r="BJ44">
            <v>2310783</v>
          </cell>
          <cell r="BK44">
            <v>2243442</v>
          </cell>
          <cell r="BL44">
            <v>2243442</v>
          </cell>
          <cell r="BM44">
            <v>2054499</v>
          </cell>
          <cell r="BN44">
            <v>1912037</v>
          </cell>
          <cell r="BO44">
            <v>1843465</v>
          </cell>
          <cell r="BQ44">
            <v>79119</v>
          </cell>
          <cell r="BR44">
            <v>593037</v>
          </cell>
          <cell r="BT44">
            <v>672156</v>
          </cell>
          <cell r="BU44">
            <v>325500</v>
          </cell>
          <cell r="BV44">
            <v>52838</v>
          </cell>
          <cell r="BW44">
            <v>21256</v>
          </cell>
          <cell r="BX44">
            <v>74094</v>
          </cell>
          <cell r="BY44">
            <v>209135</v>
          </cell>
          <cell r="BZ44">
            <v>5277984</v>
          </cell>
        </row>
        <row r="45">
          <cell r="B45" t="str">
            <v>Consolidated Bank of Kenya</v>
          </cell>
          <cell r="C45">
            <v>14.425549999999999</v>
          </cell>
          <cell r="D45">
            <v>9.1150210000000005</v>
          </cell>
          <cell r="E45">
            <v>10.421597999999999</v>
          </cell>
          <cell r="F45">
            <v>1.097845</v>
          </cell>
          <cell r="G45">
            <v>1.24475</v>
          </cell>
          <cell r="H45">
            <v>1.587672</v>
          </cell>
          <cell r="I45">
            <v>14.285904</v>
          </cell>
          <cell r="J45">
            <v>3.0664E-2</v>
          </cell>
          <cell r="L45">
            <v>3.5168922779126709E-3</v>
          </cell>
          <cell r="M45">
            <v>3.6589293862348505E-3</v>
          </cell>
          <cell r="N45">
            <v>3.8139306267146143E-3</v>
          </cell>
          <cell r="O45">
            <v>4.1598331954687522E-3</v>
          </cell>
          <cell r="P45">
            <v>4.3305980844768359E-3</v>
          </cell>
          <cell r="Q45">
            <v>4.7091276126817556E-3</v>
          </cell>
          <cell r="R45">
            <v>4.9352439066792245E-3</v>
          </cell>
          <cell r="S45">
            <v>5.0564486501753214E-3</v>
          </cell>
          <cell r="T45">
            <v>313413032</v>
          </cell>
          <cell r="U45">
            <v>195568503</v>
          </cell>
          <cell r="V45">
            <v>0</v>
          </cell>
          <cell r="W45">
            <v>228782134</v>
          </cell>
          <cell r="X45">
            <v>0</v>
          </cell>
          <cell r="Y45">
            <v>40312345</v>
          </cell>
          <cell r="Z45">
            <v>51920201</v>
          </cell>
          <cell r="AA45">
            <v>263782134</v>
          </cell>
          <cell r="AB45">
            <v>13553634</v>
          </cell>
          <cell r="AC45">
            <v>20834301</v>
          </cell>
          <cell r="AD45">
            <v>20834.300999999999</v>
          </cell>
          <cell r="AE45">
            <v>4733253</v>
          </cell>
          <cell r="AG45">
            <v>4.0985454820644165E-3</v>
          </cell>
          <cell r="AH45">
            <v>4.2359810739627194E-3</v>
          </cell>
          <cell r="AI45">
            <v>4.185320728251906E-3</v>
          </cell>
          <cell r="AK45">
            <v>1.3413148454810933E-2</v>
          </cell>
          <cell r="AL45">
            <v>1.4773132582416337E-3</v>
          </cell>
          <cell r="AM45">
            <v>8.7131342895766337E-2</v>
          </cell>
          <cell r="AN45">
            <v>7.6848129456840802E-2</v>
          </cell>
          <cell r="AO45">
            <v>0.51345131244352271</v>
          </cell>
          <cell r="AP45">
            <v>0.68206396014197812</v>
          </cell>
          <cell r="AQ45">
            <v>0.21880882608069521</v>
          </cell>
          <cell r="AR45">
            <v>0.43406019980036192</v>
          </cell>
          <cell r="AS45">
            <v>0.17603574037318501</v>
          </cell>
          <cell r="AT45">
            <v>5.8269871979992234E-2</v>
          </cell>
          <cell r="AU45">
            <v>0.11776586839319278</v>
          </cell>
          <cell r="AV45">
            <v>0.87462796012665245</v>
          </cell>
          <cell r="AW45">
            <v>1.9166845921222385E-3</v>
          </cell>
          <cell r="AX45">
            <v>5.8212992868132989E-4</v>
          </cell>
          <cell r="AY45">
            <v>1.1915979236647746E-3</v>
          </cell>
          <cell r="AZ45">
            <v>14425550</v>
          </cell>
          <cell r="BA45">
            <v>14573039</v>
          </cell>
          <cell r="BB45">
            <v>14428785</v>
          </cell>
          <cell r="BC45">
            <v>15077051</v>
          </cell>
          <cell r="BD45">
            <v>15965750</v>
          </cell>
          <cell r="BE45">
            <v>16616891</v>
          </cell>
          <cell r="BF45">
            <v>16730762</v>
          </cell>
          <cell r="BG45">
            <v>16778631</v>
          </cell>
          <cell r="BH45">
            <v>1587672</v>
          </cell>
          <cell r="BI45">
            <v>1606209</v>
          </cell>
          <cell r="BJ45">
            <v>1551228</v>
          </cell>
          <cell r="BK45">
            <v>1567820</v>
          </cell>
          <cell r="BL45">
            <v>1567820</v>
          </cell>
          <cell r="BM45">
            <v>1089376</v>
          </cell>
          <cell r="BN45">
            <v>1258313</v>
          </cell>
          <cell r="BO45">
            <v>1241702</v>
          </cell>
          <cell r="BQ45">
            <v>733553</v>
          </cell>
          <cell r="BR45">
            <v>695118</v>
          </cell>
          <cell r="BT45">
            <v>1428671</v>
          </cell>
          <cell r="BU45">
            <v>974445</v>
          </cell>
          <cell r="BV45">
            <v>1069724</v>
          </cell>
          <cell r="BW45">
            <v>1394736</v>
          </cell>
          <cell r="BX45">
            <v>2464460</v>
          </cell>
          <cell r="BY45">
            <v>16065</v>
          </cell>
          <cell r="BZ45">
            <v>9115021</v>
          </cell>
        </row>
        <row r="46">
          <cell r="B46" t="str">
            <v>Trans-National Bank</v>
          </cell>
          <cell r="C46">
            <v>10.803305999999999</v>
          </cell>
          <cell r="D46">
            <v>7.0828660000000001</v>
          </cell>
          <cell r="E46">
            <v>7.7336200000000002</v>
          </cell>
          <cell r="F46">
            <v>1.8542540000000001</v>
          </cell>
          <cell r="G46">
            <v>1.954828</v>
          </cell>
          <cell r="H46">
            <v>2.0449030000000001</v>
          </cell>
          <cell r="I46">
            <v>9.5949720000000003</v>
          </cell>
          <cell r="J46">
            <v>0.18019099999999999</v>
          </cell>
          <cell r="L46">
            <v>3.245054196239011E-3</v>
          </cell>
          <cell r="M46">
            <v>3.2539850902409458E-3</v>
          </cell>
          <cell r="N46">
            <v>3.383897920984251E-3</v>
          </cell>
          <cell r="O46">
            <v>3.4539711939486025E-3</v>
          </cell>
          <cell r="P46">
            <v>3.5303941842276506E-3</v>
          </cell>
          <cell r="Q46">
            <v>3.5003510202464873E-3</v>
          </cell>
          <cell r="R46">
            <v>3.7630384628247202E-3</v>
          </cell>
          <cell r="S46">
            <v>3.9182679979662049E-3</v>
          </cell>
          <cell r="T46">
            <v>313413032</v>
          </cell>
          <cell r="U46">
            <v>195568503</v>
          </cell>
          <cell r="V46">
            <v>0</v>
          </cell>
          <cell r="W46">
            <v>228782134</v>
          </cell>
          <cell r="X46">
            <v>0</v>
          </cell>
          <cell r="Y46">
            <v>40312345</v>
          </cell>
          <cell r="Z46">
            <v>51920201</v>
          </cell>
          <cell r="AA46">
            <v>263782134</v>
          </cell>
          <cell r="AB46">
            <v>13553634</v>
          </cell>
          <cell r="AC46">
            <v>20834301</v>
          </cell>
          <cell r="AD46">
            <v>20834.300999999999</v>
          </cell>
          <cell r="AE46">
            <v>4733253</v>
          </cell>
          <cell r="AG46">
            <v>3.0694040086970274E-3</v>
          </cell>
          <cell r="AH46">
            <v>3.2915871861857507E-3</v>
          </cell>
          <cell r="AI46">
            <v>3.1058269653486451E-3</v>
          </cell>
          <cell r="AK46">
            <v>8.3670897873583866E-2</v>
          </cell>
          <cell r="AL46">
            <v>1.582107595213671E-2</v>
          </cell>
          <cell r="AM46">
            <v>0.20373462267529285</v>
          </cell>
          <cell r="AN46">
            <v>0.19325267442156163</v>
          </cell>
          <cell r="AO46">
            <v>0.20510271703114646</v>
          </cell>
          <cell r="AP46">
            <v>0.68514223302162336</v>
          </cell>
          <cell r="AQ46">
            <v>7.6361927912266273E-2</v>
          </cell>
          <cell r="AR46">
            <v>0.56670397125359373</v>
          </cell>
          <cell r="AS46">
            <v>0.17235540103988306</v>
          </cell>
          <cell r="AT46">
            <v>6.3950619238927114E-2</v>
          </cell>
          <cell r="AU46">
            <v>0.10840478180095595</v>
          </cell>
          <cell r="AV46">
            <v>0.91585389507113102</v>
          </cell>
          <cell r="AW46">
            <v>1.0657484344572762E-3</v>
          </cell>
          <cell r="AX46">
            <v>0</v>
          </cell>
          <cell r="AY46">
            <v>5.1378971101245742E-4</v>
          </cell>
          <cell r="AZ46">
            <v>10803306</v>
          </cell>
          <cell r="BA46">
            <v>10456605</v>
          </cell>
          <cell r="BB46">
            <v>10300961</v>
          </cell>
          <cell r="BC46">
            <v>10239922</v>
          </cell>
          <cell r="BD46">
            <v>9678121</v>
          </cell>
          <cell r="BE46">
            <v>8935515</v>
          </cell>
          <cell r="BF46">
            <v>9268777</v>
          </cell>
          <cell r="BG46">
            <v>9657867</v>
          </cell>
          <cell r="BH46">
            <v>2044903</v>
          </cell>
          <cell r="BI46">
            <v>1975069</v>
          </cell>
          <cell r="BJ46">
            <v>1957169</v>
          </cell>
          <cell r="BK46">
            <v>1914759</v>
          </cell>
          <cell r="BL46">
            <v>1914759</v>
          </cell>
          <cell r="BM46">
            <v>1929129</v>
          </cell>
          <cell r="BN46">
            <v>1905126</v>
          </cell>
          <cell r="BO46">
            <v>1869047</v>
          </cell>
          <cell r="BQ46">
            <v>167130</v>
          </cell>
          <cell r="BR46">
            <v>647730</v>
          </cell>
          <cell r="BT46">
            <v>814860</v>
          </cell>
          <cell r="BU46">
            <v>558295</v>
          </cell>
          <cell r="BV46">
            <v>319523</v>
          </cell>
          <cell r="BW46">
            <v>244304</v>
          </cell>
          <cell r="BX46">
            <v>563827</v>
          </cell>
          <cell r="BY46">
            <v>126133</v>
          </cell>
          <cell r="BZ46">
            <v>7082866</v>
          </cell>
        </row>
        <row r="47">
          <cell r="B47" t="str">
            <v>Paramount Universal Bank</v>
          </cell>
          <cell r="C47">
            <v>10.914946</v>
          </cell>
          <cell r="D47">
            <v>5.7466600000000003</v>
          </cell>
          <cell r="E47">
            <v>9.0425109999999993</v>
          </cell>
          <cell r="F47">
            <v>1.348036</v>
          </cell>
          <cell r="G47">
            <v>1.430736</v>
          </cell>
          <cell r="H47">
            <v>1.4886980000000001</v>
          </cell>
          <cell r="I47">
            <v>5.8690730000000002</v>
          </cell>
          <cell r="J47">
            <v>0.16980100000000001</v>
          </cell>
          <cell r="L47">
            <v>3.1127034995126492E-3</v>
          </cell>
          <cell r="M47">
            <v>3.1503060367453657E-3</v>
          </cell>
          <cell r="N47">
            <v>3.1005681559442178E-3</v>
          </cell>
          <cell r="O47">
            <v>3.1697197883291742E-3</v>
          </cell>
          <cell r="P47">
            <v>3.0712448282937156E-3</v>
          </cell>
          <cell r="Q47">
            <v>3.1174189543764601E-3</v>
          </cell>
          <cell r="R47">
            <v>3.1324341450229224E-3</v>
          </cell>
          <cell r="S47">
            <v>3.0996129310015578E-3</v>
          </cell>
          <cell r="T47">
            <v>313413032</v>
          </cell>
          <cell r="U47">
            <v>195568503</v>
          </cell>
          <cell r="V47">
            <v>0</v>
          </cell>
          <cell r="W47">
            <v>228782134</v>
          </cell>
          <cell r="X47">
            <v>0</v>
          </cell>
          <cell r="Y47">
            <v>40312345</v>
          </cell>
          <cell r="Z47">
            <v>51920201</v>
          </cell>
          <cell r="AA47">
            <v>263782134</v>
          </cell>
          <cell r="AB47">
            <v>13553634</v>
          </cell>
          <cell r="AC47">
            <v>20834301</v>
          </cell>
          <cell r="AD47">
            <v>20834.300999999999</v>
          </cell>
          <cell r="AE47">
            <v>4733253</v>
          </cell>
          <cell r="AG47">
            <v>3.1011228421292136E-3</v>
          </cell>
          <cell r="AH47">
            <v>2.6706184218882874E-3</v>
          </cell>
          <cell r="AI47">
            <v>3.6314784665217245E-3</v>
          </cell>
          <cell r="AK47">
            <v>0.13964161021397592</v>
          </cell>
          <cell r="AL47">
            <v>1.9005074637377353E-2</v>
          </cell>
          <cell r="AM47">
            <v>0.24377546505214706</v>
          </cell>
          <cell r="AN47">
            <v>0.22968465377752159</v>
          </cell>
          <cell r="AO47">
            <v>0.1501099389174006</v>
          </cell>
          <cell r="AP47">
            <v>0.57298553101351235</v>
          </cell>
          <cell r="AQ47">
            <v>5.6485321150043198E-2</v>
          </cell>
          <cell r="AR47">
            <v>0.31870575809065205</v>
          </cell>
          <cell r="AS47">
            <v>0.16014189358270378</v>
          </cell>
          <cell r="AT47">
            <v>8.92011973941782E-2</v>
          </cell>
          <cell r="AU47">
            <v>7.0940696188525582E-2</v>
          </cell>
          <cell r="AV47">
            <v>0.63551595347796652</v>
          </cell>
          <cell r="AW47">
            <v>1.5486147883787685E-3</v>
          </cell>
          <cell r="AX47">
            <v>0</v>
          </cell>
          <cell r="AY47">
            <v>7.4657613266486292E-4</v>
          </cell>
          <cell r="AZ47">
            <v>10914946</v>
          </cell>
          <cell r="BA47">
            <v>10818758</v>
          </cell>
          <cell r="BB47">
            <v>10169780</v>
          </cell>
          <cell r="BC47">
            <v>10402326</v>
          </cell>
          <cell r="BD47">
            <v>9042178</v>
          </cell>
          <cell r="BE47">
            <v>8698023</v>
          </cell>
          <cell r="BF47">
            <v>8323852</v>
          </cell>
          <cell r="BG47">
            <v>8028877</v>
          </cell>
          <cell r="BH47">
            <v>1488698</v>
          </cell>
          <cell r="BI47">
            <v>1469236</v>
          </cell>
          <cell r="BJ47">
            <v>1410219</v>
          </cell>
          <cell r="BK47">
            <v>1378260</v>
          </cell>
          <cell r="BL47">
            <v>1378260</v>
          </cell>
          <cell r="BM47">
            <v>1348014</v>
          </cell>
          <cell r="BN47">
            <v>1289232</v>
          </cell>
          <cell r="BO47">
            <v>1230414</v>
          </cell>
          <cell r="BQ47">
            <v>61511</v>
          </cell>
          <cell r="BR47">
            <v>348262</v>
          </cell>
          <cell r="BT47">
            <v>409773</v>
          </cell>
          <cell r="BU47">
            <v>234794</v>
          </cell>
          <cell r="BV47">
            <v>97160</v>
          </cell>
          <cell r="BW47">
            <v>207698</v>
          </cell>
          <cell r="BX47">
            <v>304858</v>
          </cell>
          <cell r="BY47">
            <v>154894</v>
          </cell>
          <cell r="BZ47">
            <v>5746660</v>
          </cell>
        </row>
        <row r="48">
          <cell r="B48" t="str">
            <v>Oriental Commercial Bank Limited</v>
          </cell>
          <cell r="C48">
            <v>9.3166250000000002</v>
          </cell>
          <cell r="D48">
            <v>5.2987450000000003</v>
          </cell>
          <cell r="E48">
            <v>7.4715619999999996</v>
          </cell>
          <cell r="F48">
            <v>1.4184049999999999</v>
          </cell>
          <cell r="G48">
            <v>1.501066</v>
          </cell>
          <cell r="H48">
            <v>1.6586959999999999</v>
          </cell>
          <cell r="I48">
            <v>6.6128929999999997</v>
          </cell>
          <cell r="J48">
            <v>6.6307000000000005E-2</v>
          </cell>
          <cell r="L48">
            <v>2.7937279186075153E-3</v>
          </cell>
          <cell r="M48">
            <v>2.849934976557506E-3</v>
          </cell>
          <cell r="N48">
            <v>2.9896141557676382E-3</v>
          </cell>
          <cell r="O48">
            <v>2.7855794505652247E-3</v>
          </cell>
          <cell r="P48">
            <v>2.8947533750014391E-3</v>
          </cell>
          <cell r="Q48">
            <v>2.9795413567498025E-3</v>
          </cell>
          <cell r="R48">
            <v>2.9634462208108963E-3</v>
          </cell>
          <cell r="S48">
            <v>2.8842255460702583E-3</v>
          </cell>
          <cell r="T48">
            <v>313413032</v>
          </cell>
          <cell r="U48">
            <v>195568503</v>
          </cell>
          <cell r="V48">
            <v>0</v>
          </cell>
          <cell r="W48">
            <v>228782134</v>
          </cell>
          <cell r="X48">
            <v>0</v>
          </cell>
          <cell r="Y48">
            <v>40312345</v>
          </cell>
          <cell r="Z48">
            <v>51920201</v>
          </cell>
          <cell r="AA48">
            <v>263782134</v>
          </cell>
          <cell r="AB48">
            <v>13553634</v>
          </cell>
          <cell r="AC48">
            <v>20834301</v>
          </cell>
          <cell r="AD48">
            <v>20834.300999999999</v>
          </cell>
          <cell r="AE48">
            <v>4733253</v>
          </cell>
          <cell r="AG48">
            <v>2.6470125091825544E-3</v>
          </cell>
          <cell r="AH48">
            <v>2.4624609790536512E-3</v>
          </cell>
          <cell r="AI48">
            <v>3.0005842972468588E-3</v>
          </cell>
          <cell r="AK48">
            <v>5.0469278395480023E-2</v>
          </cell>
          <cell r="AL48">
            <v>9.0357531394185727E-3</v>
          </cell>
          <cell r="AM48">
            <v>0.22699081929799864</v>
          </cell>
          <cell r="AN48">
            <v>0.21449084387120734</v>
          </cell>
          <cell r="AO48">
            <v>0.34613067033322192</v>
          </cell>
          <cell r="AP48">
            <v>0.73957140744230376</v>
          </cell>
          <cell r="AQ48">
            <v>0.11105015178871278</v>
          </cell>
          <cell r="AR48">
            <v>0.53980383319518033</v>
          </cell>
          <cell r="AS48">
            <v>0.14000083763908083</v>
          </cell>
          <cell r="AT48">
            <v>8.7877075634393537E-2</v>
          </cell>
          <cell r="AU48">
            <v>5.2123762004687296E-2</v>
          </cell>
          <cell r="AV48">
            <v>0.70918838657833538</v>
          </cell>
          <cell r="AW48">
            <v>2.0986519984954903E-3</v>
          </cell>
          <cell r="AX48">
            <v>0</v>
          </cell>
          <cell r="AY48">
            <v>1.6887905824155794E-3</v>
          </cell>
          <cell r="AZ48">
            <v>9316625</v>
          </cell>
          <cell r="BA48">
            <v>9056018</v>
          </cell>
          <cell r="BB48">
            <v>9153613</v>
          </cell>
          <cell r="BC48">
            <v>7857515</v>
          </cell>
          <cell r="BD48">
            <v>8092950</v>
          </cell>
          <cell r="BE48">
            <v>7916635</v>
          </cell>
          <cell r="BF48">
            <v>7480066</v>
          </cell>
          <cell r="BG48">
            <v>7006528</v>
          </cell>
          <cell r="BH48">
            <v>1658696</v>
          </cell>
          <cell r="BI48">
            <v>1630645</v>
          </cell>
          <cell r="BJ48">
            <v>1612058</v>
          </cell>
          <cell r="BK48">
            <v>1596443</v>
          </cell>
          <cell r="BL48">
            <v>1596443</v>
          </cell>
          <cell r="BM48">
            <v>1612493</v>
          </cell>
          <cell r="BN48">
            <v>1548292</v>
          </cell>
          <cell r="BO48">
            <v>1524496</v>
          </cell>
          <cell r="BQ48">
            <v>126373</v>
          </cell>
          <cell r="BR48">
            <v>238729</v>
          </cell>
          <cell r="BT48">
            <v>365102</v>
          </cell>
          <cell r="BU48">
            <v>270019</v>
          </cell>
          <cell r="BV48">
            <v>342539</v>
          </cell>
          <cell r="BW48">
            <v>292023</v>
          </cell>
          <cell r="BX48">
            <v>634562</v>
          </cell>
          <cell r="BY48">
            <v>62254</v>
          </cell>
          <cell r="BZ48">
            <v>5298745</v>
          </cell>
        </row>
        <row r="49">
          <cell r="B49" t="str">
            <v>Habib Bank Ltd</v>
          </cell>
          <cell r="C49">
            <v>10.325858</v>
          </cell>
          <cell r="D49">
            <v>3.8245290000000001</v>
          </cell>
          <cell r="E49">
            <v>7.2550039999999996</v>
          </cell>
          <cell r="F49">
            <v>1.831877</v>
          </cell>
          <cell r="G49">
            <v>1.927827</v>
          </cell>
          <cell r="H49">
            <v>2.0067870000000001</v>
          </cell>
          <cell r="I49">
            <v>5.4063129999999999</v>
          </cell>
          <cell r="J49">
            <v>0.24793399999999999</v>
          </cell>
          <cell r="L49">
            <v>3.1193758323848353E-3</v>
          </cell>
          <cell r="M49">
            <v>2.8399597313168963E-3</v>
          </cell>
          <cell r="N49">
            <v>2.9142006350667267E-3</v>
          </cell>
          <cell r="O49">
            <v>3.2052073255015136E-3</v>
          </cell>
          <cell r="P49">
            <v>3.196106793774218E-3</v>
          </cell>
          <cell r="Q49">
            <v>3.4628777264832447E-3</v>
          </cell>
          <cell r="R49">
            <v>3.302098645063806E-3</v>
          </cell>
          <cell r="S49">
            <v>3.284620320235832E-3</v>
          </cell>
          <cell r="T49">
            <v>313413032</v>
          </cell>
          <cell r="U49">
            <v>195568503</v>
          </cell>
          <cell r="V49">
            <v>0</v>
          </cell>
          <cell r="W49">
            <v>228782134</v>
          </cell>
          <cell r="X49">
            <v>0</v>
          </cell>
          <cell r="Y49">
            <v>40312345</v>
          </cell>
          <cell r="Z49">
            <v>51920201</v>
          </cell>
          <cell r="AA49">
            <v>263782134</v>
          </cell>
          <cell r="AB49">
            <v>13553634</v>
          </cell>
          <cell r="AC49">
            <v>20834301</v>
          </cell>
          <cell r="AD49">
            <v>20834.300999999999</v>
          </cell>
          <cell r="AE49">
            <v>4733253</v>
          </cell>
          <cell r="AG49">
            <v>2.9337528658760822E-3</v>
          </cell>
          <cell r="AH49">
            <v>1.7773554729957905E-3</v>
          </cell>
          <cell r="AI49">
            <v>2.9136144595819655E-3</v>
          </cell>
          <cell r="AK49">
            <v>0.10581536753140555</v>
          </cell>
          <cell r="AL49">
            <v>2.2110502247047224E-2</v>
          </cell>
          <cell r="AM49">
            <v>0.35658812207136359</v>
          </cell>
          <cell r="AN49">
            <v>0.33884035201069562</v>
          </cell>
          <cell r="AO49">
            <v>0.148090357520093</v>
          </cell>
          <cell r="AP49">
            <v>0.34308895635837239</v>
          </cell>
          <cell r="AQ49">
            <v>9.453114678332139E-2</v>
          </cell>
          <cell r="AR49">
            <v>0.69608069048775967</v>
          </cell>
          <cell r="AS49">
            <v>0.14077515236717741</v>
          </cell>
          <cell r="AT49">
            <v>4.246490490651645E-2</v>
          </cell>
          <cell r="AU49">
            <v>9.8310247460660971E-2</v>
          </cell>
          <cell r="AV49">
            <v>0.52715739371060311</v>
          </cell>
          <cell r="AW49">
            <v>2.456166959694135E-3</v>
          </cell>
          <cell r="AX49">
            <v>0</v>
          </cell>
          <cell r="AY49">
            <v>1.5468754893379676E-3</v>
          </cell>
          <cell r="AZ49">
            <v>10325858</v>
          </cell>
          <cell r="BA49">
            <v>8720174</v>
          </cell>
          <cell r="BB49">
            <v>8764198</v>
          </cell>
          <cell r="BC49">
            <v>9449365</v>
          </cell>
          <cell r="BD49">
            <v>9300950</v>
          </cell>
          <cell r="BE49">
            <v>9900454</v>
          </cell>
          <cell r="BF49">
            <v>8541266</v>
          </cell>
          <cell r="BG49">
            <v>8078122</v>
          </cell>
          <cell r="BH49">
            <v>2006787</v>
          </cell>
          <cell r="BI49">
            <v>1972950</v>
          </cell>
          <cell r="BJ49">
            <v>2010787</v>
          </cell>
          <cell r="BK49">
            <v>1941527</v>
          </cell>
          <cell r="BL49">
            <v>1941527</v>
          </cell>
          <cell r="BM49">
            <v>1837505</v>
          </cell>
          <cell r="BN49">
            <v>1748022</v>
          </cell>
          <cell r="BO49">
            <v>1666902</v>
          </cell>
          <cell r="BQ49">
            <v>89309</v>
          </cell>
          <cell r="BR49">
            <v>513762</v>
          </cell>
          <cell r="BT49">
            <v>603071</v>
          </cell>
          <cell r="BU49">
            <v>206907</v>
          </cell>
          <cell r="BV49">
            <v>277913</v>
          </cell>
          <cell r="BW49">
            <v>121341</v>
          </cell>
          <cell r="BX49">
            <v>399254</v>
          </cell>
          <cell r="BY49">
            <v>157919</v>
          </cell>
          <cell r="BZ49">
            <v>3824529</v>
          </cell>
        </row>
        <row r="50">
          <cell r="B50" t="str">
            <v>Credit Bank</v>
          </cell>
          <cell r="C50">
            <v>10.189227000000001</v>
          </cell>
          <cell r="D50">
            <v>7.1619679999999999</v>
          </cell>
          <cell r="E50">
            <v>8.5330100000000009</v>
          </cell>
          <cell r="F50">
            <v>1.2346950000000001</v>
          </cell>
          <cell r="G50">
            <v>1.292616</v>
          </cell>
          <cell r="H50">
            <v>1.2940640000000001</v>
          </cell>
          <cell r="I50">
            <v>8.5803560000000001</v>
          </cell>
          <cell r="J50">
            <v>2.4171000000000002E-2</v>
          </cell>
          <cell r="L50">
            <v>2.8919251478437126E-3</v>
          </cell>
          <cell r="M50">
            <v>2.5775180393315849E-3</v>
          </cell>
          <cell r="N50">
            <v>2.5816394990063472E-3</v>
          </cell>
          <cell r="O50">
            <v>2.7375039181430178E-3</v>
          </cell>
          <cell r="P50">
            <v>2.8849107269786518E-3</v>
          </cell>
          <cell r="Q50">
            <v>2.9470418296018448E-3</v>
          </cell>
          <cell r="R50">
            <v>2.9730819231159732E-3</v>
          </cell>
          <cell r="S50">
            <v>2.8524193975043499E-3</v>
          </cell>
          <cell r="T50">
            <v>313413032</v>
          </cell>
          <cell r="U50">
            <v>195568503</v>
          </cell>
          <cell r="V50">
            <v>0</v>
          </cell>
          <cell r="W50">
            <v>228782134</v>
          </cell>
          <cell r="X50">
            <v>0</v>
          </cell>
          <cell r="Y50">
            <v>40312345</v>
          </cell>
          <cell r="Z50">
            <v>51920201</v>
          </cell>
          <cell r="AA50">
            <v>263782134</v>
          </cell>
          <cell r="AB50">
            <v>13553634</v>
          </cell>
          <cell r="AC50">
            <v>20834301</v>
          </cell>
          <cell r="AD50">
            <v>20834.300999999999</v>
          </cell>
          <cell r="AE50">
            <v>4733253</v>
          </cell>
          <cell r="AG50">
            <v>2.8949336619108995E-3</v>
          </cell>
          <cell r="AH50">
            <v>3.3283478886473906E-3</v>
          </cell>
          <cell r="AI50">
            <v>3.4268625240947508E-3</v>
          </cell>
          <cell r="AK50">
            <v>2.5203574703362576E-2</v>
          </cell>
          <cell r="AL50">
            <v>3.4046926400724971E-3</v>
          </cell>
          <cell r="AM50">
            <v>0.15064829477937744</v>
          </cell>
          <cell r="AN50">
            <v>0.14389787556600217</v>
          </cell>
          <cell r="AO50">
            <v>0.26152271022640533</v>
          </cell>
          <cell r="AP50">
            <v>0.92474063945731755</v>
          </cell>
          <cell r="AQ50">
            <v>6.3228148590258881E-2</v>
          </cell>
          <cell r="AR50">
            <v>0.62511903310093231</v>
          </cell>
          <cell r="AS50">
            <v>0.15034660745763448</v>
          </cell>
          <cell r="AT50">
            <v>6.5370173042982621E-2</v>
          </cell>
          <cell r="AU50">
            <v>8.4976434414651858E-2</v>
          </cell>
          <cell r="AV50">
            <v>0.83932492754608268</v>
          </cell>
          <cell r="AW50">
            <v>1.3414557834316968E-3</v>
          </cell>
          <cell r="AX50">
            <v>6.0117391545555672E-4</v>
          </cell>
          <cell r="AY50">
            <v>4.5929030887554134E-3</v>
          </cell>
          <cell r="AZ50">
            <v>10189227</v>
          </cell>
          <cell r="BA50">
            <v>8742291</v>
          </cell>
          <cell r="BB50">
            <v>8884581</v>
          </cell>
          <cell r="BC50">
            <v>8864537</v>
          </cell>
          <cell r="BD50">
            <v>8592048</v>
          </cell>
          <cell r="BE50">
            <v>8241305</v>
          </cell>
          <cell r="BF50">
            <v>7936623</v>
          </cell>
          <cell r="BG50">
            <v>7308855</v>
          </cell>
          <cell r="BH50">
            <v>1294064</v>
          </cell>
          <cell r="BI50">
            <v>1263351</v>
          </cell>
          <cell r="BJ50">
            <v>1159432</v>
          </cell>
          <cell r="BK50">
            <v>1151660</v>
          </cell>
          <cell r="BL50">
            <v>1151660</v>
          </cell>
          <cell r="BM50">
            <v>1283466</v>
          </cell>
          <cell r="BN50">
            <v>1274332</v>
          </cell>
          <cell r="BO50">
            <v>1237653</v>
          </cell>
          <cell r="BQ50">
            <v>157603</v>
          </cell>
          <cell r="BR50">
            <v>445033</v>
          </cell>
          <cell r="BT50">
            <v>602636</v>
          </cell>
          <cell r="BU50">
            <v>557282</v>
          </cell>
          <cell r="BV50">
            <v>240919</v>
          </cell>
          <cell r="BW50">
            <v>144478</v>
          </cell>
          <cell r="BX50">
            <v>385397</v>
          </cell>
          <cell r="BY50">
            <v>24171</v>
          </cell>
          <cell r="BZ50">
            <v>7161968</v>
          </cell>
        </row>
        <row r="51">
          <cell r="B51" t="str">
            <v>Middle East Bank</v>
          </cell>
          <cell r="C51">
            <v>6.2885419999999996</v>
          </cell>
          <cell r="D51">
            <v>4.0920110000000003</v>
          </cell>
          <cell r="E51">
            <v>4.3759449999999998</v>
          </cell>
          <cell r="F51">
            <v>1.185414</v>
          </cell>
          <cell r="G51">
            <v>1.1963379999999999</v>
          </cell>
          <cell r="H51">
            <v>1.1974769999999999</v>
          </cell>
          <cell r="I51">
            <v>4.0180129999999998</v>
          </cell>
          <cell r="J51">
            <v>-4.4693999999999998E-2</v>
          </cell>
          <cell r="L51">
            <v>1.9075708158961323E-3</v>
          </cell>
          <cell r="M51">
            <v>1.9305963266920123E-3</v>
          </cell>
          <cell r="N51">
            <v>1.9367902077399666E-3</v>
          </cell>
          <cell r="O51">
            <v>2.0384148379067593E-3</v>
          </cell>
          <cell r="P51">
            <v>2.135885306845442E-3</v>
          </cell>
          <cell r="Q51">
            <v>2.277695536393396E-3</v>
          </cell>
          <cell r="R51">
            <v>2.3491586322533392E-3</v>
          </cell>
          <cell r="S51">
            <v>2.2687049910450462E-3</v>
          </cell>
          <cell r="T51">
            <v>313413032</v>
          </cell>
          <cell r="U51">
            <v>195568503</v>
          </cell>
          <cell r="V51">
            <v>0</v>
          </cell>
          <cell r="W51">
            <v>228782134</v>
          </cell>
          <cell r="X51">
            <v>0</v>
          </cell>
          <cell r="Y51">
            <v>40312345</v>
          </cell>
          <cell r="Z51">
            <v>51920201</v>
          </cell>
          <cell r="AA51">
            <v>263782134</v>
          </cell>
          <cell r="AB51">
            <v>13553634</v>
          </cell>
          <cell r="AC51">
            <v>20834301</v>
          </cell>
          <cell r="AD51">
            <v>20834.300999999999</v>
          </cell>
          <cell r="AE51">
            <v>4733253</v>
          </cell>
          <cell r="AG51">
            <v>1.786682338134236E-3</v>
          </cell>
          <cell r="AH51">
            <v>1.901661131712945E-3</v>
          </cell>
          <cell r="AI51">
            <v>1.7573824392564641E-3</v>
          </cell>
          <cell r="AK51">
            <v>-3.4746633553922317E-2</v>
          </cell>
          <cell r="AL51">
            <v>-6.6564091092493963E-3</v>
          </cell>
          <cell r="AM51">
            <v>0.29774368574715909</v>
          </cell>
          <cell r="AN51">
            <v>0.29502492898853239</v>
          </cell>
          <cell r="AO51">
            <v>0.47437385116193098</v>
          </cell>
          <cell r="AP51">
            <v>1.0760209897207875</v>
          </cell>
          <cell r="AQ51">
            <v>0.20702117095484995</v>
          </cell>
          <cell r="AR51">
            <v>0.16456771976941828</v>
          </cell>
          <cell r="AS51">
            <v>0.1102498195951057</v>
          </cell>
          <cell r="AT51">
            <v>9.0435888801586414E-2</v>
          </cell>
          <cell r="AU51">
            <v>1.9813930793519285E-2</v>
          </cell>
          <cell r="AV51">
            <v>0.9351148151999169</v>
          </cell>
          <cell r="AW51">
            <v>7.2963382091836241E-4</v>
          </cell>
          <cell r="AX51">
            <v>2.4626520486324892E-3</v>
          </cell>
          <cell r="AY51">
            <v>1.5192011445052348E-3</v>
          </cell>
          <cell r="AZ51">
            <v>6288542</v>
          </cell>
          <cell r="BA51">
            <v>6192662</v>
          </cell>
          <cell r="BB51">
            <v>5836720</v>
          </cell>
          <cell r="BC51">
            <v>5936601</v>
          </cell>
          <cell r="BD51">
            <v>5906089</v>
          </cell>
          <cell r="BE51">
            <v>6153754</v>
          </cell>
          <cell r="BF51">
            <v>6204136</v>
          </cell>
          <cell r="BG51">
            <v>5765799</v>
          </cell>
          <cell r="BH51">
            <v>1197477</v>
          </cell>
          <cell r="BI51">
            <v>1193546</v>
          </cell>
          <cell r="BJ51">
            <v>1211872</v>
          </cell>
          <cell r="BK51">
            <v>1233695</v>
          </cell>
          <cell r="BL51">
            <v>1233695</v>
          </cell>
          <cell r="BM51">
            <v>1216395</v>
          </cell>
          <cell r="BN51">
            <v>1169933</v>
          </cell>
          <cell r="BO51">
            <v>1175205</v>
          </cell>
          <cell r="BQ51">
            <v>92390</v>
          </cell>
          <cell r="BR51">
            <v>102372</v>
          </cell>
          <cell r="BT51">
            <v>194762</v>
          </cell>
          <cell r="BU51">
            <v>209568</v>
          </cell>
          <cell r="BV51">
            <v>163239</v>
          </cell>
          <cell r="BW51">
            <v>828687</v>
          </cell>
          <cell r="BX51">
            <v>991926</v>
          </cell>
          <cell r="BY51">
            <v>-31155</v>
          </cell>
          <cell r="BZ51">
            <v>4092011</v>
          </cell>
        </row>
        <row r="52">
          <cell r="B52" t="str">
            <v>United Bank for Africa</v>
          </cell>
          <cell r="C52">
            <v>8.1761119999999998</v>
          </cell>
          <cell r="D52">
            <v>2.3538350000000001</v>
          </cell>
          <cell r="E52">
            <v>4.1253690000000001</v>
          </cell>
          <cell r="F52">
            <v>1.030869</v>
          </cell>
          <cell r="G52">
            <v>1.043147</v>
          </cell>
          <cell r="H52">
            <v>1.043147</v>
          </cell>
          <cell r="I52">
            <v>4.1001219999999998</v>
          </cell>
          <cell r="J52">
            <v>-0.187585</v>
          </cell>
          <cell r="L52">
            <v>1.9597987308742869E-3</v>
          </cell>
          <cell r="M52">
            <v>1.914723228659556E-3</v>
          </cell>
          <cell r="N52">
            <v>1.8501874804122268E-3</v>
          </cell>
          <cell r="O52">
            <v>1.7724052524856274E-3</v>
          </cell>
          <cell r="P52">
            <v>1.5934328058627707E-3</v>
          </cell>
          <cell r="Q52">
            <v>1.5618806344033891E-3</v>
          </cell>
          <cell r="R52">
            <v>1.7389921178298006E-3</v>
          </cell>
          <cell r="S52">
            <v>1.7297540438505241E-3</v>
          </cell>
          <cell r="T52">
            <v>313413032</v>
          </cell>
          <cell r="U52">
            <v>195568503</v>
          </cell>
          <cell r="V52">
            <v>0</v>
          </cell>
          <cell r="W52">
            <v>228782134</v>
          </cell>
          <cell r="X52">
            <v>0</v>
          </cell>
          <cell r="Y52">
            <v>40312345</v>
          </cell>
          <cell r="Z52">
            <v>51920201</v>
          </cell>
          <cell r="AA52">
            <v>263782134</v>
          </cell>
          <cell r="AB52">
            <v>13553634</v>
          </cell>
          <cell r="AC52">
            <v>20834301</v>
          </cell>
          <cell r="AD52">
            <v>20834.300999999999</v>
          </cell>
          <cell r="AE52">
            <v>4733253</v>
          </cell>
          <cell r="AG52">
            <v>2.3229732591445499E-3</v>
          </cell>
          <cell r="AH52">
            <v>1.0938867295238307E-3</v>
          </cell>
          <cell r="AI52">
            <v>1.6567509500354783E-3</v>
          </cell>
          <cell r="AK52">
            <v>-0.22574261238542737</v>
          </cell>
          <cell r="AL52">
            <v>-3.2387037398408515E-2</v>
          </cell>
          <cell r="AM52">
            <v>0.25441852705846318</v>
          </cell>
          <cell r="AN52">
            <v>0.25142398201809607</v>
          </cell>
          <cell r="AO52">
            <v>0.69053615191472084</v>
          </cell>
          <cell r="AP52">
            <v>1.6222354197050113</v>
          </cell>
          <cell r="AQ52">
            <v>2.5705550687345213E-2</v>
          </cell>
          <cell r="AR52">
            <v>0.98457924836601307</v>
          </cell>
          <cell r="AS52">
            <v>7.7746277764237051E-2</v>
          </cell>
          <cell r="AT52">
            <v>4.852213800924976E-2</v>
          </cell>
          <cell r="AU52">
            <v>2.9224139754987291E-2</v>
          </cell>
          <cell r="AV52">
            <v>0.57057562608338797</v>
          </cell>
          <cell r="AW52">
            <v>7.1713027540369503E-4</v>
          </cell>
          <cell r="AX52">
            <v>0</v>
          </cell>
          <cell r="AY52">
            <v>3.457233855995114E-4</v>
          </cell>
          <cell r="AZ52">
            <v>8176112</v>
          </cell>
          <cell r="BA52">
            <v>7269162</v>
          </cell>
          <cell r="BB52">
            <v>5332978</v>
          </cell>
          <cell r="BC52">
            <v>4755787</v>
          </cell>
          <cell r="BD52">
            <v>4354318</v>
          </cell>
          <cell r="BE52">
            <v>3726303</v>
          </cell>
          <cell r="BF52">
            <v>3984411</v>
          </cell>
          <cell r="BG52">
            <v>3709630</v>
          </cell>
          <cell r="BH52">
            <v>1043147</v>
          </cell>
          <cell r="BI52">
            <v>1172769</v>
          </cell>
          <cell r="BJ52">
            <v>1222199</v>
          </cell>
          <cell r="BK52">
            <v>1138961</v>
          </cell>
          <cell r="BL52">
            <v>1138961</v>
          </cell>
          <cell r="BM52">
            <v>807249</v>
          </cell>
          <cell r="BN52">
            <v>1007444</v>
          </cell>
          <cell r="BO52">
            <v>1059034</v>
          </cell>
          <cell r="BQ52">
            <v>183713</v>
          </cell>
          <cell r="BR52">
            <v>82331</v>
          </cell>
          <cell r="BT52">
            <v>266044</v>
          </cell>
          <cell r="BU52">
            <v>431586</v>
          </cell>
          <cell r="BV52">
            <v>48205</v>
          </cell>
          <cell r="BW52">
            <v>755</v>
          </cell>
          <cell r="BX52">
            <v>48960</v>
          </cell>
          <cell r="BY52">
            <v>-187585</v>
          </cell>
          <cell r="BZ52">
            <v>2353835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L53">
            <v>0</v>
          </cell>
          <cell r="M53">
            <v>0</v>
          </cell>
          <cell r="N53">
            <v>1.1907490069876254E-3</v>
          </cell>
          <cell r="O53">
            <v>1.3144834341356111E-3</v>
          </cell>
          <cell r="P53">
            <v>1.3634893144058744E-3</v>
          </cell>
          <cell r="Q53">
            <v>1.3937502980673772E-3</v>
          </cell>
          <cell r="R53">
            <v>1.4482876509116049E-3</v>
          </cell>
          <cell r="S53">
            <v>1.431029906308398E-3</v>
          </cell>
          <cell r="T53">
            <v>313413032</v>
          </cell>
          <cell r="U53">
            <v>195568503</v>
          </cell>
          <cell r="V53">
            <v>0</v>
          </cell>
          <cell r="W53">
            <v>228782134</v>
          </cell>
          <cell r="X53">
            <v>0</v>
          </cell>
          <cell r="Y53">
            <v>40312345</v>
          </cell>
          <cell r="Z53">
            <v>51920201</v>
          </cell>
          <cell r="AA53">
            <v>263782134</v>
          </cell>
          <cell r="AB53">
            <v>13553634</v>
          </cell>
          <cell r="AC53">
            <v>20834301</v>
          </cell>
          <cell r="AD53">
            <v>20834.300999999999</v>
          </cell>
          <cell r="AE53">
            <v>4733253</v>
          </cell>
          <cell r="AG53">
            <v>0</v>
          </cell>
          <cell r="AH53">
            <v>0</v>
          </cell>
          <cell r="AI53">
            <v>0</v>
          </cell>
          <cell r="AK53" t="e">
            <v>#N/A</v>
          </cell>
          <cell r="AL53" t="e">
            <v>#N/A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 t="str">
            <v/>
          </cell>
          <cell r="AS53" t="e">
            <v>#N/A</v>
          </cell>
          <cell r="AT53" t="e">
            <v>#N/A</v>
          </cell>
          <cell r="AU53" t="e">
            <v>#N/A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 t="e">
            <v>#N/A</v>
          </cell>
          <cell r="BA53">
            <v>0</v>
          </cell>
          <cell r="BB53">
            <v>2981657</v>
          </cell>
          <cell r="BC53">
            <v>3502266</v>
          </cell>
          <cell r="BD53">
            <v>3276224</v>
          </cell>
          <cell r="BE53">
            <v>3050235</v>
          </cell>
          <cell r="BF53">
            <v>3154922</v>
          </cell>
          <cell r="BG53">
            <v>2926860</v>
          </cell>
          <cell r="BH53" t="e">
            <v>#N/A</v>
          </cell>
          <cell r="BI53">
            <v>0</v>
          </cell>
          <cell r="BJ53">
            <v>1060951</v>
          </cell>
          <cell r="BK53">
            <v>1039897</v>
          </cell>
          <cell r="BL53">
            <v>1039897</v>
          </cell>
          <cell r="BM53">
            <v>1044404</v>
          </cell>
          <cell r="BN53">
            <v>1047649</v>
          </cell>
          <cell r="BO53">
            <v>1035502</v>
          </cell>
          <cell r="BQ53">
            <v>0</v>
          </cell>
          <cell r="BR53">
            <v>0</v>
          </cell>
          <cell r="BT53">
            <v>0</v>
          </cell>
          <cell r="BU53">
            <v>0</v>
          </cell>
          <cell r="BV53" t="e">
            <v>#N/A</v>
          </cell>
          <cell r="BW53">
            <v>0</v>
          </cell>
          <cell r="BX53">
            <v>0</v>
          </cell>
          <cell r="BY53">
            <v>0</v>
          </cell>
          <cell r="BZ53" t="e">
            <v>#N/A</v>
          </cell>
        </row>
        <row r="54">
          <cell r="B54" t="str">
            <v>Total - Tier 3</v>
          </cell>
          <cell r="C54">
            <v>294.32866099999995</v>
          </cell>
          <cell r="D54">
            <v>171.185382</v>
          </cell>
          <cell r="E54">
            <v>220.13242299999999</v>
          </cell>
          <cell r="F54">
            <v>37.130998000000012</v>
          </cell>
          <cell r="G54">
            <v>39.914850999999999</v>
          </cell>
          <cell r="H54">
            <v>43.769992999999992</v>
          </cell>
          <cell r="I54">
            <v>223.72352000000001</v>
          </cell>
          <cell r="J54">
            <v>4.1000579999999989</v>
          </cell>
          <cell r="L54">
            <v>8.1572651544089769E-2</v>
          </cell>
          <cell r="M54">
            <v>8.2303256079222453E-2</v>
          </cell>
          <cell r="N54">
            <v>8.4050032222521262E-2</v>
          </cell>
          <cell r="O54">
            <v>8.4918763105985062E-2</v>
          </cell>
          <cell r="P54">
            <v>9.2717931837534628E-2</v>
          </cell>
          <cell r="Q54">
            <v>9.4451728272467353E-2</v>
          </cell>
          <cell r="R54">
            <v>9.5504830541178823E-2</v>
          </cell>
          <cell r="S54">
            <v>9.4858241780257382E-2</v>
          </cell>
          <cell r="T54">
            <v>4701195480</v>
          </cell>
          <cell r="U54">
            <v>2933527545</v>
          </cell>
          <cell r="V54">
            <v>0</v>
          </cell>
          <cell r="W54">
            <v>3431732010</v>
          </cell>
          <cell r="X54">
            <v>0</v>
          </cell>
          <cell r="Y54">
            <v>604685175</v>
          </cell>
          <cell r="Z54">
            <v>778803015</v>
          </cell>
          <cell r="AA54">
            <v>3956732010</v>
          </cell>
          <cell r="AB54">
            <v>203304510</v>
          </cell>
          <cell r="AC54">
            <v>312514515</v>
          </cell>
          <cell r="AD54">
            <v>312514.51500000001</v>
          </cell>
          <cell r="AE54">
            <v>70998795</v>
          </cell>
          <cell r="AG54">
            <v>8.3623806633620137E-2</v>
          </cell>
          <cell r="AH54">
            <v>7.9554181859929698E-2</v>
          </cell>
          <cell r="AI54">
            <v>8.8405328332777422E-2</v>
          </cell>
          <cell r="AK54">
            <v>9.7049156599698538E-2</v>
          </cell>
          <cell r="AL54">
            <v>1.4482491517850627E-2</v>
          </cell>
          <cell r="AM54">
            <v>0.17841150988505811</v>
          </cell>
          <cell r="AN54">
            <v>0.16596823615147843</v>
          </cell>
          <cell r="AO54">
            <v>0.27348798039336369</v>
          </cell>
          <cell r="AP54">
            <v>0.65929603886039723</v>
          </cell>
          <cell r="AQ54">
            <v>0.10172665649428232</v>
          </cell>
          <cell r="AR54">
            <v>0.37350140100762158</v>
          </cell>
          <cell r="AS54">
            <v>0.14700642046130308</v>
          </cell>
          <cell r="AT54">
            <v>6.5556915977543317E-2</v>
          </cell>
          <cell r="AU54">
            <v>8.144950448375976E-2</v>
          </cell>
          <cell r="AV54">
            <v>0.77764728915013126</v>
          </cell>
          <cell r="AW54">
            <v>9.2734219778684082E-2</v>
          </cell>
          <cell r="AX54">
            <v>9.7931316186336877E-3</v>
          </cell>
          <cell r="AY54">
            <v>5.7142611564901545E-2</v>
          </cell>
          <cell r="AZ54">
            <v>294328661</v>
          </cell>
          <cell r="BA54">
            <v>285929139</v>
          </cell>
          <cell r="BB54">
            <v>274175925</v>
          </cell>
          <cell r="BC54">
            <v>267073340</v>
          </cell>
          <cell r="BD54">
            <v>254824869</v>
          </cell>
          <cell r="BE54">
            <v>246312301</v>
          </cell>
          <cell r="BF54">
            <v>239613726</v>
          </cell>
          <cell r="BG54">
            <v>228575930</v>
          </cell>
          <cell r="BH54">
            <v>43769993</v>
          </cell>
          <cell r="BI54">
            <v>42820957</v>
          </cell>
          <cell r="BJ54">
            <v>41431606</v>
          </cell>
          <cell r="BK54">
            <v>39677836</v>
          </cell>
          <cell r="BL54">
            <v>39677836</v>
          </cell>
          <cell r="BM54">
            <v>36864614</v>
          </cell>
          <cell r="BN54">
            <v>35041782</v>
          </cell>
          <cell r="BO54">
            <v>34025613</v>
          </cell>
          <cell r="BP54">
            <v>0</v>
          </cell>
          <cell r="BQ54">
            <v>4563360</v>
          </cell>
          <cell r="BR54">
            <v>12122419</v>
          </cell>
          <cell r="BS54">
            <v>0</v>
          </cell>
          <cell r="BT54">
            <v>16685779</v>
          </cell>
          <cell r="BU54">
            <v>11000868</v>
          </cell>
          <cell r="BV54">
            <v>6875081</v>
          </cell>
          <cell r="BW54">
            <v>11532028</v>
          </cell>
          <cell r="BX54">
            <v>18407109</v>
          </cell>
          <cell r="BY54">
            <v>3151342</v>
          </cell>
          <cell r="BZ54">
            <v>171185382</v>
          </cell>
        </row>
        <row r="55">
          <cell r="AR55" t="str">
            <v/>
          </cell>
        </row>
        <row r="56">
          <cell r="B56" t="str">
            <v xml:space="preserve">TOTAL/Average </v>
          </cell>
          <cell r="C56">
            <v>3519.6754710000005</v>
          </cell>
          <cell r="D56">
            <v>2151.8087169999999</v>
          </cell>
          <cell r="E56">
            <v>2490.0356929999998</v>
          </cell>
          <cell r="F56">
            <v>456.77678500000002</v>
          </cell>
          <cell r="G56">
            <v>549.11953700000004</v>
          </cell>
          <cell r="H56">
            <v>537.56860299999994</v>
          </cell>
          <cell r="I56">
            <v>2947.5183870000001</v>
          </cell>
          <cell r="J56">
            <v>111.263279</v>
          </cell>
          <cell r="L56">
            <v>0.99999999999999978</v>
          </cell>
          <cell r="M56">
            <v>0.99999999999999978</v>
          </cell>
          <cell r="N56">
            <v>0.99999999999999989</v>
          </cell>
          <cell r="O56">
            <v>1</v>
          </cell>
          <cell r="P56">
            <v>0.99999999999999978</v>
          </cell>
          <cell r="Q56">
            <v>1</v>
          </cell>
          <cell r="R56">
            <v>1</v>
          </cell>
          <cell r="S56">
            <v>1</v>
          </cell>
          <cell r="T56">
            <v>6895086704</v>
          </cell>
          <cell r="U56">
            <v>4302507066</v>
          </cell>
          <cell r="V56">
            <v>0</v>
          </cell>
          <cell r="W56">
            <v>5033206948</v>
          </cell>
          <cell r="X56">
            <v>0</v>
          </cell>
          <cell r="Y56">
            <v>886871590</v>
          </cell>
          <cell r="Z56">
            <v>1142244422</v>
          </cell>
          <cell r="AA56">
            <v>5803206948</v>
          </cell>
          <cell r="AB56">
            <v>298179948</v>
          </cell>
          <cell r="AC56">
            <v>458354622</v>
          </cell>
          <cell r="AD56">
            <v>458354.62199999997</v>
          </cell>
          <cell r="AE56">
            <v>104131566</v>
          </cell>
          <cell r="AG56">
            <v>1</v>
          </cell>
          <cell r="AH56">
            <v>1</v>
          </cell>
          <cell r="AI56">
            <v>1</v>
          </cell>
          <cell r="AK56">
            <v>0.19850903993289948</v>
          </cell>
          <cell r="AL56">
            <v>3.0755057372342805E-2</v>
          </cell>
          <cell r="AM56">
            <v>0.18629893520660845</v>
          </cell>
          <cell r="AN56">
            <v>0.15496995269464964</v>
          </cell>
          <cell r="AO56">
            <v>0.30818326439034976</v>
          </cell>
          <cell r="AP56">
            <v>0.49329270011199511</v>
          </cell>
          <cell r="AQ56">
            <v>4.82205329926386E-2</v>
          </cell>
          <cell r="AR56">
            <v>0.43962533743280979</v>
          </cell>
          <cell r="AS56">
            <v>0.1323195989987091</v>
          </cell>
          <cell r="AT56">
            <v>4.3753304525582654E-2</v>
          </cell>
          <cell r="AU56">
            <v>8.8566294473126445E-2</v>
          </cell>
          <cell r="AV56">
            <v>0.86416782018393345</v>
          </cell>
          <cell r="AW56">
            <v>1</v>
          </cell>
          <cell r="AX56">
            <v>1</v>
          </cell>
          <cell r="AY56">
            <v>0.99999999999999989</v>
          </cell>
          <cell r="AZ56">
            <v>3519675471</v>
          </cell>
          <cell r="BA56">
            <v>3461027971</v>
          </cell>
          <cell r="BB56">
            <v>3268768178</v>
          </cell>
          <cell r="BC56">
            <v>3138369705</v>
          </cell>
          <cell r="BD56">
            <v>2982926142</v>
          </cell>
          <cell r="BE56">
            <v>2874330990</v>
          </cell>
          <cell r="BF56">
            <v>2734253936</v>
          </cell>
          <cell r="BG56">
            <v>2657461119</v>
          </cell>
          <cell r="BH56">
            <v>537568603</v>
          </cell>
          <cell r="BI56">
            <v>523080190</v>
          </cell>
          <cell r="BJ56">
            <v>519568884</v>
          </cell>
          <cell r="BK56">
            <v>492941244</v>
          </cell>
          <cell r="BL56">
            <v>492514772</v>
          </cell>
          <cell r="BM56">
            <v>476812359</v>
          </cell>
          <cell r="BN56">
            <v>443052452</v>
          </cell>
          <cell r="BO56">
            <v>425424088</v>
          </cell>
          <cell r="BP56">
            <v>0</v>
          </cell>
          <cell r="BQ56">
            <v>75548643</v>
          </cell>
          <cell r="BR56">
            <v>170253525</v>
          </cell>
          <cell r="BS56">
            <v>0</v>
          </cell>
          <cell r="BT56">
            <v>245141939</v>
          </cell>
          <cell r="BU56">
            <v>120926729</v>
          </cell>
          <cell r="BV56">
            <v>45286192</v>
          </cell>
          <cell r="BW56">
            <v>57724686</v>
          </cell>
          <cell r="BX56">
            <v>103010878</v>
          </cell>
          <cell r="BY56">
            <v>77615725</v>
          </cell>
          <cell r="BZ56">
            <v>2151808717</v>
          </cell>
        </row>
        <row r="58">
          <cell r="BK58" t="e">
            <v>#N/A</v>
          </cell>
        </row>
        <row r="59">
          <cell r="B59" t="str">
            <v>- Sep  2015 (Ranking out of 15 banks)</v>
          </cell>
          <cell r="C59">
            <v>2</v>
          </cell>
          <cell r="D59">
            <v>1</v>
          </cell>
          <cell r="E59">
            <v>3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3</v>
          </cell>
          <cell r="L59">
            <v>2</v>
          </cell>
          <cell r="T59" t="e">
            <v>#N/A</v>
          </cell>
          <cell r="U59" t="e">
            <v>#N/A</v>
          </cell>
          <cell r="V59">
            <v>1</v>
          </cell>
          <cell r="W59" t="e">
            <v>#N/A</v>
          </cell>
          <cell r="X59">
            <v>1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G59">
            <v>2</v>
          </cell>
          <cell r="AH59">
            <v>1</v>
          </cell>
          <cell r="AI59">
            <v>3</v>
          </cell>
          <cell r="AK59">
            <v>9</v>
          </cell>
          <cell r="AL59">
            <v>7</v>
          </cell>
          <cell r="AM59">
            <v>11</v>
          </cell>
          <cell r="AN59">
            <v>11</v>
          </cell>
          <cell r="AO59">
            <v>11</v>
          </cell>
          <cell r="AP59">
            <v>5</v>
          </cell>
          <cell r="AQ59">
            <v>2</v>
          </cell>
          <cell r="AR59">
            <v>1</v>
          </cell>
          <cell r="AS59">
            <v>9</v>
          </cell>
          <cell r="AT59">
            <v>7</v>
          </cell>
          <cell r="AU59">
            <v>10</v>
          </cell>
          <cell r="AV59">
            <v>2</v>
          </cell>
          <cell r="AW59">
            <v>3</v>
          </cell>
          <cell r="AX59">
            <v>4</v>
          </cell>
          <cell r="AY59">
            <v>3</v>
          </cell>
          <cell r="AZ59" t="e">
            <v>#N/A</v>
          </cell>
          <cell r="BA59" t="e">
            <v>#N/A</v>
          </cell>
          <cell r="BB59">
            <v>2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#VALUE!</v>
          </cell>
          <cell r="BG59" t="e">
            <v>#VALUE!</v>
          </cell>
          <cell r="BH59" t="e">
            <v>#N/A</v>
          </cell>
          <cell r="BI59" t="e">
            <v>#N/A</v>
          </cell>
          <cell r="BJ59">
            <v>1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>
            <v>15</v>
          </cell>
          <cell r="BP59">
            <v>1</v>
          </cell>
          <cell r="BQ59" t="e">
            <v>#N/A</v>
          </cell>
          <cell r="BR59" t="e">
            <v>#N/A</v>
          </cell>
          <cell r="BS59">
            <v>1</v>
          </cell>
          <cell r="BT59" t="e">
            <v>#N/A</v>
          </cell>
          <cell r="BU59" t="e">
            <v>#N/A</v>
          </cell>
          <cell r="BV59" t="e">
            <v>#N/A</v>
          </cell>
          <cell r="BW59">
            <v>14</v>
          </cell>
          <cell r="BX59" t="e">
            <v>#N/A</v>
          </cell>
          <cell r="BY59" t="e">
            <v>#N/A</v>
          </cell>
          <cell r="BZ59" t="e">
            <v>#N/A</v>
          </cell>
        </row>
        <row r="60">
          <cell r="B60" t="str">
            <v>- June  2015 (Ranking out of 16 banks)</v>
          </cell>
          <cell r="C60">
            <v>2</v>
          </cell>
          <cell r="D60">
            <v>1</v>
          </cell>
          <cell r="E60">
            <v>2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2</v>
          </cell>
          <cell r="M60">
            <v>1</v>
          </cell>
          <cell r="T60" t="e">
            <v>#N/A</v>
          </cell>
          <cell r="U60" t="e">
            <v>#N/A</v>
          </cell>
          <cell r="V60">
            <v>1</v>
          </cell>
          <cell r="W60" t="e">
            <v>#N/A</v>
          </cell>
          <cell r="X60">
            <v>1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G60">
            <v>2</v>
          </cell>
          <cell r="AH60">
            <v>1</v>
          </cell>
          <cell r="AI60">
            <v>2</v>
          </cell>
          <cell r="AK60">
            <v>7</v>
          </cell>
          <cell r="AL60">
            <v>9</v>
          </cell>
          <cell r="AM60">
            <v>8</v>
          </cell>
          <cell r="AN60">
            <v>9</v>
          </cell>
          <cell r="AO60">
            <v>5</v>
          </cell>
          <cell r="AP60">
            <v>5</v>
          </cell>
          <cell r="AQ60">
            <v>2</v>
          </cell>
          <cell r="AR60">
            <v>1</v>
          </cell>
          <cell r="AS60">
            <v>9</v>
          </cell>
          <cell r="AT60">
            <v>9</v>
          </cell>
          <cell r="AU60">
            <v>10</v>
          </cell>
          <cell r="AV60">
            <v>2</v>
          </cell>
          <cell r="AW60">
            <v>4</v>
          </cell>
          <cell r="AX60">
            <v>5</v>
          </cell>
          <cell r="AY60">
            <v>3</v>
          </cell>
          <cell r="AZ60" t="e">
            <v>#N/A</v>
          </cell>
          <cell r="BA60" t="e">
            <v>#N/A</v>
          </cell>
          <cell r="BB60">
            <v>2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>
            <v>1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>
            <v>16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>
            <v>15</v>
          </cell>
          <cell r="BX60" t="e">
            <v>#N/A</v>
          </cell>
          <cell r="BY60" t="e">
            <v>#N/A</v>
          </cell>
          <cell r="BZ60" t="e">
            <v>#N/A</v>
          </cell>
        </row>
        <row r="61">
          <cell r="B61" t="str">
            <v>- Mar 2015 (Ranking out of 16 banks)</v>
          </cell>
          <cell r="C61">
            <v>2</v>
          </cell>
          <cell r="D61">
            <v>1</v>
          </cell>
          <cell r="E61">
            <v>2</v>
          </cell>
          <cell r="F61">
            <v>1</v>
          </cell>
          <cell r="G61">
            <v>2</v>
          </cell>
          <cell r="H61">
            <v>1</v>
          </cell>
          <cell r="I61">
            <v>1</v>
          </cell>
          <cell r="J61">
            <v>2</v>
          </cell>
          <cell r="N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G61">
            <v>2</v>
          </cell>
          <cell r="AH61">
            <v>1</v>
          </cell>
          <cell r="AI61">
            <v>2</v>
          </cell>
          <cell r="AK61">
            <v>8</v>
          </cell>
          <cell r="AL61">
            <v>11</v>
          </cell>
          <cell r="AM61">
            <v>9</v>
          </cell>
          <cell r="AN61">
            <v>8</v>
          </cell>
          <cell r="AO61">
            <v>6</v>
          </cell>
          <cell r="AP61">
            <v>7</v>
          </cell>
          <cell r="AQ61">
            <v>3</v>
          </cell>
          <cell r="AR61">
            <v>1</v>
          </cell>
          <cell r="AS61">
            <v>8</v>
          </cell>
          <cell r="AT61">
            <v>9</v>
          </cell>
          <cell r="AU61">
            <v>6</v>
          </cell>
          <cell r="AV61">
            <v>4</v>
          </cell>
          <cell r="AW61">
            <v>4</v>
          </cell>
          <cell r="AX61">
            <v>3</v>
          </cell>
          <cell r="AY61">
            <v>4</v>
          </cell>
          <cell r="AZ61">
            <v>1</v>
          </cell>
          <cell r="BA61">
            <v>2</v>
          </cell>
          <cell r="BB61">
            <v>2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5</v>
          </cell>
          <cell r="BI61">
            <v>1</v>
          </cell>
          <cell r="BJ61">
            <v>1</v>
          </cell>
          <cell r="BK61">
            <v>5</v>
          </cell>
          <cell r="BL61">
            <v>5</v>
          </cell>
          <cell r="BM61">
            <v>5</v>
          </cell>
          <cell r="BN61">
            <v>5</v>
          </cell>
          <cell r="BO61">
            <v>5</v>
          </cell>
          <cell r="BP61" t="e">
            <v>#N/A</v>
          </cell>
          <cell r="BQ61">
            <v>1</v>
          </cell>
          <cell r="BR61">
            <v>6</v>
          </cell>
          <cell r="BS61" t="e">
            <v>#N/A</v>
          </cell>
          <cell r="BT61">
            <v>1</v>
          </cell>
          <cell r="BU61">
            <v>4</v>
          </cell>
          <cell r="BV61">
            <v>1</v>
          </cell>
          <cell r="BW61">
            <v>10</v>
          </cell>
          <cell r="BX61">
            <v>3</v>
          </cell>
          <cell r="BY61">
            <v>4</v>
          </cell>
          <cell r="BZ61">
            <v>4</v>
          </cell>
        </row>
        <row r="62">
          <cell r="B62" t="str">
            <v>- Dec 2014 (Ranking out of 16 banks)</v>
          </cell>
          <cell r="C62">
            <v>2</v>
          </cell>
          <cell r="D62">
            <v>2</v>
          </cell>
          <cell r="E62">
            <v>3</v>
          </cell>
          <cell r="F62">
            <v>1</v>
          </cell>
          <cell r="G62">
            <v>2</v>
          </cell>
          <cell r="H62">
            <v>1</v>
          </cell>
          <cell r="I62">
            <v>1</v>
          </cell>
          <cell r="J62">
            <v>2</v>
          </cell>
          <cell r="O62">
            <v>2</v>
          </cell>
          <cell r="AG62">
            <v>2</v>
          </cell>
          <cell r="AH62">
            <v>3</v>
          </cell>
          <cell r="AI62">
            <v>3</v>
          </cell>
          <cell r="AK62">
            <v>5</v>
          </cell>
          <cell r="AL62">
            <v>8</v>
          </cell>
          <cell r="AM62">
            <v>7</v>
          </cell>
          <cell r="AN62">
            <v>13</v>
          </cell>
          <cell r="AO62">
            <v>5</v>
          </cell>
          <cell r="AP62">
            <v>2</v>
          </cell>
          <cell r="AQ62">
            <v>7</v>
          </cell>
          <cell r="AR62">
            <v>1</v>
          </cell>
          <cell r="AS62">
            <v>8</v>
          </cell>
          <cell r="AT62">
            <v>5</v>
          </cell>
          <cell r="AU62">
            <v>4</v>
          </cell>
          <cell r="AV62">
            <v>4</v>
          </cell>
          <cell r="AW62">
            <v>2</v>
          </cell>
          <cell r="AX62">
            <v>4</v>
          </cell>
          <cell r="AY62">
            <v>1</v>
          </cell>
          <cell r="AZ62">
            <v>1</v>
          </cell>
          <cell r="BA62">
            <v>1</v>
          </cell>
          <cell r="BB62">
            <v>1</v>
          </cell>
          <cell r="BC62">
            <v>1</v>
          </cell>
          <cell r="BD62">
            <v>1</v>
          </cell>
          <cell r="BE62">
            <v>1</v>
          </cell>
          <cell r="BF62" t="e">
            <v>#N/A</v>
          </cell>
          <cell r="BG62">
            <v>5</v>
          </cell>
          <cell r="BH62">
            <v>5</v>
          </cell>
          <cell r="BI62">
            <v>5</v>
          </cell>
          <cell r="BJ62">
            <v>5</v>
          </cell>
          <cell r="BK62">
            <v>5</v>
          </cell>
          <cell r="BL62">
            <v>5</v>
          </cell>
          <cell r="BM62" t="e">
            <v>#N/A</v>
          </cell>
          <cell r="BN62">
            <v>1</v>
          </cell>
          <cell r="BO62">
            <v>6</v>
          </cell>
          <cell r="BP62" t="e">
            <v>#N/A</v>
          </cell>
          <cell r="BQ62">
            <v>3</v>
          </cell>
          <cell r="BR62">
            <v>2</v>
          </cell>
          <cell r="BS62">
            <v>1</v>
          </cell>
          <cell r="BT62">
            <v>10</v>
          </cell>
          <cell r="BU62">
            <v>4</v>
          </cell>
          <cell r="BV62">
            <v>4</v>
          </cell>
          <cell r="BW62">
            <v>4</v>
          </cell>
          <cell r="BX62">
            <v>4</v>
          </cell>
          <cell r="BY62">
            <v>4</v>
          </cell>
          <cell r="BZ62">
            <v>4</v>
          </cell>
        </row>
        <row r="63">
          <cell r="B63" t="str">
            <v>- Sep 2014 (Ranking out of 15 banks)</v>
          </cell>
          <cell r="C63">
            <v>2</v>
          </cell>
          <cell r="D63">
            <v>3</v>
          </cell>
          <cell r="E63">
            <v>2</v>
          </cell>
          <cell r="F63">
            <v>1</v>
          </cell>
          <cell r="G63">
            <v>1</v>
          </cell>
          <cell r="H63">
            <v>1</v>
          </cell>
          <cell r="I63">
            <v>2</v>
          </cell>
          <cell r="J63">
            <v>2</v>
          </cell>
          <cell r="P63">
            <v>1</v>
          </cell>
          <cell r="AG63">
            <v>2</v>
          </cell>
          <cell r="AH63">
            <v>3</v>
          </cell>
          <cell r="AI63">
            <v>2</v>
          </cell>
          <cell r="AK63">
            <v>9</v>
          </cell>
          <cell r="AL63">
            <v>5</v>
          </cell>
          <cell r="AM63">
            <v>4</v>
          </cell>
          <cell r="AN63">
            <v>4</v>
          </cell>
          <cell r="AO63">
            <v>11</v>
          </cell>
          <cell r="AP63">
            <v>6</v>
          </cell>
          <cell r="AQ63">
            <v>4</v>
          </cell>
          <cell r="AR63">
            <v>1</v>
          </cell>
          <cell r="AS63">
            <v>5</v>
          </cell>
          <cell r="AT63">
            <v>7</v>
          </cell>
          <cell r="AU63">
            <v>5</v>
          </cell>
          <cell r="AV63">
            <v>5</v>
          </cell>
          <cell r="AW63">
            <v>4</v>
          </cell>
          <cell r="AX63">
            <v>1</v>
          </cell>
          <cell r="AY63">
            <v>1</v>
          </cell>
          <cell r="BC63">
            <v>2</v>
          </cell>
          <cell r="BD63">
            <v>3</v>
          </cell>
          <cell r="BE63">
            <v>3</v>
          </cell>
          <cell r="BF63">
            <v>2</v>
          </cell>
          <cell r="BG63">
            <v>1</v>
          </cell>
          <cell r="BK63">
            <v>1</v>
          </cell>
          <cell r="BL63">
            <v>1</v>
          </cell>
          <cell r="BM63">
            <v>2</v>
          </cell>
          <cell r="BN63" t="e">
            <v>#N/A</v>
          </cell>
          <cell r="BO63">
            <v>8</v>
          </cell>
          <cell r="BP63">
            <v>1</v>
          </cell>
          <cell r="BQ63" t="e">
            <v>#N/A</v>
          </cell>
          <cell r="BR63">
            <v>1</v>
          </cell>
          <cell r="BS63">
            <v>5</v>
          </cell>
          <cell r="BT63">
            <v>5</v>
          </cell>
          <cell r="BU63">
            <v>14</v>
          </cell>
          <cell r="BV63">
            <v>9</v>
          </cell>
          <cell r="BW63">
            <v>2</v>
          </cell>
          <cell r="BX63">
            <v>3</v>
          </cell>
          <cell r="BY63">
            <v>3</v>
          </cell>
        </row>
        <row r="64">
          <cell r="B64" t="str">
            <v>- June 2014 (Ranking out of 15 banks)</v>
          </cell>
          <cell r="C64">
            <v>3</v>
          </cell>
          <cell r="D64">
            <v>3</v>
          </cell>
          <cell r="E64">
            <v>4</v>
          </cell>
          <cell r="F64">
            <v>1</v>
          </cell>
          <cell r="G64">
            <v>2</v>
          </cell>
          <cell r="I64">
            <v>2</v>
          </cell>
          <cell r="J64">
            <v>2</v>
          </cell>
          <cell r="Q64">
            <v>2</v>
          </cell>
          <cell r="AG64">
            <v>3</v>
          </cell>
          <cell r="AH64">
            <v>3</v>
          </cell>
          <cell r="AI64">
            <v>4</v>
          </cell>
          <cell r="AK64">
            <v>8</v>
          </cell>
          <cell r="AL64">
            <v>3</v>
          </cell>
          <cell r="AM64">
            <v>6</v>
          </cell>
          <cell r="AN64">
            <v>7</v>
          </cell>
          <cell r="AO64">
            <v>11</v>
          </cell>
          <cell r="AP64">
            <v>5</v>
          </cell>
          <cell r="AQ64">
            <v>4</v>
          </cell>
          <cell r="AR64">
            <v>1</v>
          </cell>
          <cell r="AS64">
            <v>5</v>
          </cell>
          <cell r="AT64">
            <v>9</v>
          </cell>
          <cell r="AU64">
            <v>5</v>
          </cell>
          <cell r="AV64">
            <v>5</v>
          </cell>
          <cell r="AW64">
            <v>4</v>
          </cell>
          <cell r="AX64">
            <v>3</v>
          </cell>
          <cell r="AY64">
            <v>3</v>
          </cell>
          <cell r="BK64" t="e">
            <v>#N/A</v>
          </cell>
          <cell r="BY64" t="e">
            <v>#N/A</v>
          </cell>
        </row>
        <row r="65">
          <cell r="B65" t="str">
            <v>- Mar 2014 (Ranking out of 15 banks)</v>
          </cell>
          <cell r="C65">
            <v>3</v>
          </cell>
          <cell r="D65">
            <v>2</v>
          </cell>
          <cell r="E65">
            <v>2</v>
          </cell>
          <cell r="F65">
            <v>2</v>
          </cell>
          <cell r="G65">
            <v>2</v>
          </cell>
          <cell r="I65">
            <v>2</v>
          </cell>
          <cell r="J65">
            <v>1</v>
          </cell>
          <cell r="R65">
            <v>1</v>
          </cell>
          <cell r="AG65">
            <v>3</v>
          </cell>
          <cell r="AH65">
            <v>2</v>
          </cell>
          <cell r="AI65">
            <v>2</v>
          </cell>
          <cell r="AK65">
            <v>6</v>
          </cell>
          <cell r="AL65">
            <v>7</v>
          </cell>
          <cell r="AM65">
            <v>7</v>
          </cell>
          <cell r="AN65">
            <v>12</v>
          </cell>
          <cell r="AO65">
            <v>7</v>
          </cell>
          <cell r="AP65">
            <v>4</v>
          </cell>
          <cell r="AQ65">
            <v>5</v>
          </cell>
          <cell r="AR65">
            <v>1</v>
          </cell>
          <cell r="AS65">
            <v>7</v>
          </cell>
          <cell r="AT65">
            <v>5</v>
          </cell>
          <cell r="AU65">
            <v>11</v>
          </cell>
          <cell r="AV65">
            <v>6</v>
          </cell>
          <cell r="AW65">
            <v>2</v>
          </cell>
          <cell r="AX65">
            <v>5</v>
          </cell>
          <cell r="AY65">
            <v>3</v>
          </cell>
          <cell r="BK65" t="e">
            <v>#N/A</v>
          </cell>
          <cell r="BX65" t="e">
            <v>#N/A</v>
          </cell>
        </row>
        <row r="66">
          <cell r="B66" t="str">
            <v>- Dec 2013 (Ranking out of 15 banks)</v>
          </cell>
          <cell r="C66">
            <v>4</v>
          </cell>
          <cell r="D66">
            <v>3</v>
          </cell>
          <cell r="E66">
            <v>5</v>
          </cell>
          <cell r="F66">
            <v>3</v>
          </cell>
          <cell r="G66">
            <v>1</v>
          </cell>
          <cell r="I66">
            <v>1</v>
          </cell>
          <cell r="J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G66">
            <v>4</v>
          </cell>
          <cell r="AH66">
            <v>3</v>
          </cell>
          <cell r="AI66">
            <v>5</v>
          </cell>
          <cell r="AK66">
            <v>7</v>
          </cell>
          <cell r="AL66">
            <v>3</v>
          </cell>
          <cell r="AM66">
            <v>8</v>
          </cell>
          <cell r="AN66">
            <v>9</v>
          </cell>
          <cell r="AO66">
            <v>9</v>
          </cell>
          <cell r="AP66">
            <v>3</v>
          </cell>
          <cell r="AQ66">
            <v>2</v>
          </cell>
          <cell r="AR66">
            <v>1</v>
          </cell>
          <cell r="AS66">
            <v>8</v>
          </cell>
          <cell r="AT66">
            <v>7</v>
          </cell>
          <cell r="AU66">
            <v>8</v>
          </cell>
          <cell r="AV66">
            <v>12</v>
          </cell>
          <cell r="AW66">
            <v>2</v>
          </cell>
          <cell r="AX66">
            <v>6</v>
          </cell>
          <cell r="AY66">
            <v>3</v>
          </cell>
          <cell r="BC66" t="e">
            <v>#N/A</v>
          </cell>
          <cell r="BD66" t="e">
            <v>#N/A</v>
          </cell>
          <cell r="BE66" t="e">
            <v>#N/A</v>
          </cell>
          <cell r="BF66" t="e">
            <v>#N/A</v>
          </cell>
          <cell r="BG66" t="e">
            <v>#N/A</v>
          </cell>
          <cell r="BK66" t="e">
            <v>#N/A</v>
          </cell>
          <cell r="BL66" t="e">
            <v>#N/A</v>
          </cell>
          <cell r="BM66" t="e">
            <v>#N/A</v>
          </cell>
          <cell r="BN66" t="e">
            <v>#N/A</v>
          </cell>
          <cell r="BO66" t="e">
            <v>#N/A</v>
          </cell>
          <cell r="BP66" t="e">
            <v>#N/A</v>
          </cell>
          <cell r="BQ66" t="e">
            <v>#N/A</v>
          </cell>
          <cell r="BR66" t="e">
            <v>#N/A</v>
          </cell>
          <cell r="BS66" t="e">
            <v>#N/A</v>
          </cell>
          <cell r="BT66" t="e">
            <v>#N/A</v>
          </cell>
          <cell r="BU66" t="e">
            <v>#N/A</v>
          </cell>
          <cell r="BV66" t="e">
            <v>#N/A</v>
          </cell>
          <cell r="BW66" t="e">
            <v>#N/A</v>
          </cell>
          <cell r="BX66" t="e">
            <v>#N/A</v>
          </cell>
          <cell r="BY66" t="e">
            <v>#N/A</v>
          </cell>
        </row>
        <row r="67">
          <cell r="BK67" t="e">
            <v>#N/A</v>
          </cell>
        </row>
        <row r="68">
          <cell r="B68" t="str">
            <v xml:space="preserve"> Sep 2015 (Ranking out of 41 banks)</v>
          </cell>
          <cell r="C68">
            <v>8</v>
          </cell>
          <cell r="D68">
            <v>6</v>
          </cell>
          <cell r="E68">
            <v>9</v>
          </cell>
          <cell r="F68">
            <v>7</v>
          </cell>
          <cell r="G68">
            <v>7</v>
          </cell>
          <cell r="H68">
            <v>6</v>
          </cell>
          <cell r="I68">
            <v>6</v>
          </cell>
          <cell r="J68">
            <v>8</v>
          </cell>
          <cell r="L68">
            <v>8</v>
          </cell>
          <cell r="AG68">
            <v>8</v>
          </cell>
          <cell r="AH68">
            <v>6</v>
          </cell>
          <cell r="AI68">
            <v>9</v>
          </cell>
          <cell r="AK68">
            <v>18</v>
          </cell>
          <cell r="AL68">
            <v>15</v>
          </cell>
          <cell r="AM68">
            <v>25</v>
          </cell>
          <cell r="AN68">
            <v>31</v>
          </cell>
          <cell r="AO68">
            <v>30</v>
          </cell>
          <cell r="AP68">
            <v>7</v>
          </cell>
          <cell r="AQ68">
            <v>3</v>
          </cell>
          <cell r="AR68">
            <v>1</v>
          </cell>
          <cell r="AS68">
            <v>29</v>
          </cell>
          <cell r="AT68">
            <v>24</v>
          </cell>
          <cell r="AU68">
            <v>29</v>
          </cell>
          <cell r="AV68">
            <v>2</v>
          </cell>
          <cell r="AW68">
            <v>6</v>
          </cell>
          <cell r="AX68">
            <v>7</v>
          </cell>
          <cell r="AY68">
            <v>23</v>
          </cell>
        </row>
        <row r="69">
          <cell r="B69" t="str">
            <v>- June 2015 (Ranking out of 42 banks)</v>
          </cell>
          <cell r="C69">
            <v>8</v>
          </cell>
          <cell r="D69">
            <v>6</v>
          </cell>
          <cell r="E69">
            <v>8</v>
          </cell>
          <cell r="F69">
            <v>7</v>
          </cell>
          <cell r="G69">
            <v>7</v>
          </cell>
          <cell r="H69">
            <v>6</v>
          </cell>
          <cell r="I69">
            <v>7</v>
          </cell>
          <cell r="J69">
            <v>7</v>
          </cell>
          <cell r="M69">
            <v>7</v>
          </cell>
          <cell r="AG69">
            <v>8</v>
          </cell>
          <cell r="AH69">
            <v>6</v>
          </cell>
          <cell r="AI69">
            <v>8</v>
          </cell>
          <cell r="AK69">
            <v>18</v>
          </cell>
          <cell r="AL69">
            <v>14</v>
          </cell>
          <cell r="AM69">
            <v>23</v>
          </cell>
          <cell r="AN69">
            <v>26</v>
          </cell>
          <cell r="AO69">
            <v>29</v>
          </cell>
          <cell r="AP69">
            <v>7</v>
          </cell>
          <cell r="AQ69">
            <v>5</v>
          </cell>
          <cell r="AR69">
            <v>1</v>
          </cell>
          <cell r="AS69">
            <v>29</v>
          </cell>
          <cell r="AT69">
            <v>24</v>
          </cell>
          <cell r="AU69">
            <v>30</v>
          </cell>
          <cell r="AV69">
            <v>2</v>
          </cell>
          <cell r="AW69">
            <v>9</v>
          </cell>
          <cell r="AX69">
            <v>6</v>
          </cell>
          <cell r="AY69">
            <v>7</v>
          </cell>
        </row>
        <row r="70">
          <cell r="B70" t="str">
            <v>- Mar 2015 (Ranking out of 43 banks)</v>
          </cell>
          <cell r="C70">
            <v>8</v>
          </cell>
          <cell r="D70">
            <v>6</v>
          </cell>
          <cell r="E70">
            <v>8</v>
          </cell>
          <cell r="F70">
            <v>8</v>
          </cell>
          <cell r="G70">
            <v>8</v>
          </cell>
          <cell r="H70">
            <v>6</v>
          </cell>
          <cell r="I70">
            <v>7</v>
          </cell>
          <cell r="J70">
            <v>7</v>
          </cell>
          <cell r="N70">
            <v>7</v>
          </cell>
          <cell r="AG70">
            <v>8</v>
          </cell>
          <cell r="AH70">
            <v>6</v>
          </cell>
          <cell r="AI70">
            <v>8</v>
          </cell>
          <cell r="AK70">
            <v>16</v>
          </cell>
          <cell r="AL70">
            <v>11</v>
          </cell>
          <cell r="AM70">
            <v>23</v>
          </cell>
          <cell r="AN70">
            <v>29</v>
          </cell>
          <cell r="AO70">
            <v>28</v>
          </cell>
          <cell r="AP70">
            <v>11</v>
          </cell>
          <cell r="AQ70">
            <v>4</v>
          </cell>
          <cell r="AR70">
            <v>1</v>
          </cell>
          <cell r="AS70">
            <v>22</v>
          </cell>
          <cell r="AT70">
            <v>25</v>
          </cell>
          <cell r="AU70">
            <v>18</v>
          </cell>
          <cell r="AV70">
            <v>5</v>
          </cell>
          <cell r="AW70">
            <v>7</v>
          </cell>
          <cell r="AX70">
            <v>5</v>
          </cell>
          <cell r="AY70">
            <v>8</v>
          </cell>
        </row>
        <row r="71">
          <cell r="B71" t="str">
            <v>- Dec 2014 (Ranking out of 43 banks)</v>
          </cell>
          <cell r="C71">
            <v>8</v>
          </cell>
          <cell r="D71">
            <v>7</v>
          </cell>
          <cell r="E71">
            <v>8</v>
          </cell>
          <cell r="F71">
            <v>7</v>
          </cell>
          <cell r="G71">
            <v>8</v>
          </cell>
          <cell r="H71">
            <v>7</v>
          </cell>
          <cell r="I71">
            <v>7</v>
          </cell>
          <cell r="J71">
            <v>8</v>
          </cell>
          <cell r="O71">
            <v>8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G71">
            <v>7</v>
          </cell>
          <cell r="AH71">
            <v>8</v>
          </cell>
          <cell r="AI71">
            <v>7</v>
          </cell>
          <cell r="AK71">
            <v>13</v>
          </cell>
          <cell r="AL71">
            <v>25</v>
          </cell>
          <cell r="AM71">
            <v>23</v>
          </cell>
          <cell r="AN71">
            <v>35</v>
          </cell>
          <cell r="AO71">
            <v>7</v>
          </cell>
          <cell r="AP71">
            <v>3</v>
          </cell>
          <cell r="AQ71">
            <v>23</v>
          </cell>
          <cell r="AR71">
            <v>1</v>
          </cell>
          <cell r="AS71">
            <v>19</v>
          </cell>
          <cell r="AT71">
            <v>19</v>
          </cell>
          <cell r="AU71">
            <v>7</v>
          </cell>
          <cell r="AV71">
            <v>10</v>
          </cell>
          <cell r="AW71">
            <v>5</v>
          </cell>
          <cell r="AX71">
            <v>8</v>
          </cell>
          <cell r="AY71">
            <v>8</v>
          </cell>
          <cell r="AZ71" t="e">
            <v>#REF!</v>
          </cell>
          <cell r="BA71" t="e">
            <v>#REF!</v>
          </cell>
          <cell r="BB71" t="e">
            <v>#REF!</v>
          </cell>
          <cell r="BC71" t="e">
            <v>#REF!</v>
          </cell>
          <cell r="BD71" t="e">
            <v>#REF!</v>
          </cell>
          <cell r="BE71" t="e">
            <v>#REF!</v>
          </cell>
          <cell r="BF71" t="e">
            <v>#REF!</v>
          </cell>
          <cell r="BG71" t="e">
            <v>#REF!</v>
          </cell>
          <cell r="BH71" t="e">
            <v>#REF!</v>
          </cell>
          <cell r="BI71" t="e">
            <v>#REF!</v>
          </cell>
          <cell r="BJ71" t="e">
            <v>#REF!</v>
          </cell>
          <cell r="BK71" t="e">
            <v>#REF!</v>
          </cell>
          <cell r="BL71" t="e">
            <v>#REF!</v>
          </cell>
          <cell r="BM71" t="e">
            <v>#REF!</v>
          </cell>
          <cell r="BN71" t="e">
            <v>#REF!</v>
          </cell>
          <cell r="BO71" t="e">
            <v>#REF!</v>
          </cell>
          <cell r="BP71" t="e">
            <v>#REF!</v>
          </cell>
          <cell r="BQ71" t="e">
            <v>#REF!</v>
          </cell>
          <cell r="BR71" t="e">
            <v>#REF!</v>
          </cell>
          <cell r="BS71" t="e">
            <v>#REF!</v>
          </cell>
          <cell r="BT71" t="e">
            <v>#REF!</v>
          </cell>
          <cell r="BU71" t="e">
            <v>#REF!</v>
          </cell>
          <cell r="BV71" t="e">
            <v>#REF!</v>
          </cell>
          <cell r="BW71" t="e">
            <v>#REF!</v>
          </cell>
          <cell r="BX71" t="e">
            <v>#REF!</v>
          </cell>
          <cell r="BY71" t="e">
            <v>#REF!</v>
          </cell>
          <cell r="BZ71" t="e">
            <v>#REF!</v>
          </cell>
        </row>
        <row r="72">
          <cell r="B72" t="str">
            <v>- Sep 2014 (Ranking out of 43 banks)</v>
          </cell>
          <cell r="C72">
            <v>8</v>
          </cell>
          <cell r="D72">
            <v>9</v>
          </cell>
          <cell r="E72">
            <v>8</v>
          </cell>
          <cell r="F72">
            <v>7</v>
          </cell>
          <cell r="G72">
            <v>7</v>
          </cell>
          <cell r="H72">
            <v>7</v>
          </cell>
          <cell r="I72">
            <v>8</v>
          </cell>
          <cell r="J72">
            <v>8</v>
          </cell>
          <cell r="K72">
            <v>0</v>
          </cell>
          <cell r="P72">
            <v>7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G72">
            <v>8</v>
          </cell>
          <cell r="AH72">
            <v>9</v>
          </cell>
          <cell r="AI72">
            <v>8</v>
          </cell>
          <cell r="AK72">
            <v>17</v>
          </cell>
          <cell r="AL72">
            <v>9</v>
          </cell>
          <cell r="AM72">
            <v>18</v>
          </cell>
          <cell r="AN72">
            <v>19</v>
          </cell>
          <cell r="AO72">
            <v>30</v>
          </cell>
          <cell r="AP72">
            <v>9</v>
          </cell>
          <cell r="AQ72">
            <v>5</v>
          </cell>
          <cell r="AR72">
            <v>1</v>
          </cell>
          <cell r="AS72">
            <v>18</v>
          </cell>
          <cell r="AT72">
            <v>18</v>
          </cell>
          <cell r="AU72">
            <v>18</v>
          </cell>
          <cell r="AV72">
            <v>11</v>
          </cell>
          <cell r="AW72">
            <v>9</v>
          </cell>
          <cell r="AX72">
            <v>4</v>
          </cell>
          <cell r="AY72">
            <v>4</v>
          </cell>
          <cell r="BC72">
            <v>8</v>
          </cell>
          <cell r="BD72">
            <v>9</v>
          </cell>
          <cell r="BE72">
            <v>9</v>
          </cell>
          <cell r="BF72">
            <v>8</v>
          </cell>
          <cell r="BG72">
            <v>7</v>
          </cell>
          <cell r="BK72">
            <v>7</v>
          </cell>
          <cell r="BL72">
            <v>7</v>
          </cell>
          <cell r="BM72">
            <v>8</v>
          </cell>
          <cell r="BN72" t="e">
            <v>#N/A</v>
          </cell>
          <cell r="BO72">
            <v>14</v>
          </cell>
          <cell r="BP72">
            <v>6</v>
          </cell>
          <cell r="BQ72" t="e">
            <v>#N/A</v>
          </cell>
          <cell r="BR72">
            <v>7</v>
          </cell>
          <cell r="BS72">
            <v>11</v>
          </cell>
          <cell r="BT72">
            <v>10</v>
          </cell>
          <cell r="BU72">
            <v>40</v>
          </cell>
          <cell r="BV72">
            <v>18</v>
          </cell>
          <cell r="BW72">
            <v>8</v>
          </cell>
          <cell r="BX72">
            <v>9</v>
          </cell>
          <cell r="BY72">
            <v>8</v>
          </cell>
        </row>
        <row r="73">
          <cell r="B73" t="str">
            <v>- June 2014 (Ranking out of 43 banks)</v>
          </cell>
          <cell r="C73">
            <v>9</v>
          </cell>
          <cell r="D73">
            <v>8</v>
          </cell>
          <cell r="E73">
            <v>10</v>
          </cell>
          <cell r="F73">
            <v>7</v>
          </cell>
          <cell r="G73">
            <v>8</v>
          </cell>
          <cell r="I73">
            <v>8</v>
          </cell>
          <cell r="J73">
            <v>8</v>
          </cell>
          <cell r="Q73">
            <v>8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G73">
            <v>9</v>
          </cell>
          <cell r="AH73">
            <v>8</v>
          </cell>
          <cell r="AI73">
            <v>10</v>
          </cell>
          <cell r="AK73">
            <v>14</v>
          </cell>
          <cell r="AL73">
            <v>9</v>
          </cell>
          <cell r="AM73">
            <v>27</v>
          </cell>
          <cell r="AN73">
            <v>28</v>
          </cell>
          <cell r="AO73">
            <v>30</v>
          </cell>
          <cell r="AP73">
            <v>7</v>
          </cell>
          <cell r="AQ73">
            <v>5</v>
          </cell>
          <cell r="AR73">
            <v>1</v>
          </cell>
          <cell r="AS73">
            <v>18</v>
          </cell>
          <cell r="AT73">
            <v>19</v>
          </cell>
          <cell r="AU73">
            <v>19</v>
          </cell>
          <cell r="AV73">
            <v>7</v>
          </cell>
          <cell r="AW73">
            <v>12</v>
          </cell>
          <cell r="AX73">
            <v>5</v>
          </cell>
          <cell r="AY73">
            <v>6</v>
          </cell>
          <cell r="BC73">
            <v>9</v>
          </cell>
          <cell r="BD73">
            <v>9</v>
          </cell>
          <cell r="BE73">
            <v>9</v>
          </cell>
          <cell r="BF73">
            <v>8</v>
          </cell>
          <cell r="BG73" t="e">
            <v>#N/A</v>
          </cell>
          <cell r="BK73">
            <v>7</v>
          </cell>
          <cell r="BL73">
            <v>7</v>
          </cell>
          <cell r="BM73">
            <v>7</v>
          </cell>
          <cell r="BN73">
            <v>8</v>
          </cell>
          <cell r="BO73" t="e">
            <v>#N/A</v>
          </cell>
          <cell r="BP73">
            <v>13</v>
          </cell>
          <cell r="BQ73">
            <v>7</v>
          </cell>
          <cell r="BR73" t="e">
            <v>#N/A</v>
          </cell>
          <cell r="BS73">
            <v>7</v>
          </cell>
          <cell r="BT73">
            <v>11</v>
          </cell>
          <cell r="BU73">
            <v>10</v>
          </cell>
          <cell r="BV73">
            <v>40</v>
          </cell>
          <cell r="BW73">
            <v>18</v>
          </cell>
          <cell r="BX73">
            <v>8</v>
          </cell>
          <cell r="BY73" t="e">
            <v>#N/A</v>
          </cell>
        </row>
        <row r="74">
          <cell r="B74" t="str">
            <v>- Mar 2014 (Ranking out of 43 banks)</v>
          </cell>
          <cell r="C74">
            <v>9</v>
          </cell>
          <cell r="D74">
            <v>7</v>
          </cell>
          <cell r="E74">
            <v>8</v>
          </cell>
          <cell r="F74">
            <v>8</v>
          </cell>
          <cell r="G74">
            <v>8</v>
          </cell>
          <cell r="I74">
            <v>8</v>
          </cell>
          <cell r="J74">
            <v>7</v>
          </cell>
          <cell r="R74">
            <v>7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G74">
            <v>9</v>
          </cell>
          <cell r="AH74">
            <v>7</v>
          </cell>
          <cell r="AI74">
            <v>8</v>
          </cell>
          <cell r="AK74">
            <v>15</v>
          </cell>
          <cell r="AL74">
            <v>26</v>
          </cell>
          <cell r="AM74">
            <v>29</v>
          </cell>
          <cell r="AN74">
            <v>35</v>
          </cell>
          <cell r="AO74">
            <v>9</v>
          </cell>
          <cell r="AP74">
            <v>5</v>
          </cell>
          <cell r="AQ74">
            <v>17</v>
          </cell>
          <cell r="AR74">
            <v>1</v>
          </cell>
          <cell r="AS74">
            <v>20</v>
          </cell>
          <cell r="AT74">
            <v>20</v>
          </cell>
          <cell r="AU74">
            <v>35</v>
          </cell>
          <cell r="AV74">
            <v>12</v>
          </cell>
          <cell r="AW74">
            <v>5</v>
          </cell>
          <cell r="AX74">
            <v>9</v>
          </cell>
          <cell r="AY74">
            <v>6</v>
          </cell>
        </row>
        <row r="75">
          <cell r="B75" t="str">
            <v>- Dec 2013 (Ranking out of 43 banks)</v>
          </cell>
          <cell r="C75">
            <v>8</v>
          </cell>
          <cell r="D75">
            <v>7</v>
          </cell>
          <cell r="E75">
            <v>8</v>
          </cell>
          <cell r="F75">
            <v>8</v>
          </cell>
          <cell r="G75">
            <v>8</v>
          </cell>
          <cell r="I75">
            <v>9</v>
          </cell>
          <cell r="J75">
            <v>8</v>
          </cell>
          <cell r="S75">
            <v>7</v>
          </cell>
          <cell r="AG75">
            <v>8</v>
          </cell>
          <cell r="AH75">
            <v>7</v>
          </cell>
          <cell r="AI75">
            <v>8</v>
          </cell>
          <cell r="AK75">
            <v>11</v>
          </cell>
          <cell r="AL75">
            <v>10</v>
          </cell>
          <cell r="AM75">
            <v>25</v>
          </cell>
          <cell r="AN75">
            <v>29</v>
          </cell>
          <cell r="AO75">
            <v>31</v>
          </cell>
          <cell r="AP75">
            <v>8</v>
          </cell>
          <cell r="AQ75">
            <v>5</v>
          </cell>
          <cell r="AR75">
            <v>1</v>
          </cell>
          <cell r="AS75">
            <v>23</v>
          </cell>
          <cell r="AT75">
            <v>19</v>
          </cell>
          <cell r="AU75">
            <v>23</v>
          </cell>
          <cell r="AV75">
            <v>32</v>
          </cell>
          <cell r="AW75">
            <v>12</v>
          </cell>
          <cell r="AX75">
            <v>6</v>
          </cell>
          <cell r="AY75">
            <v>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Dec 2015 (Final)"/>
      <sheetName val="Mar 2015 (Final) (2)"/>
      <sheetName val="Dec 2014 (Final) (2)"/>
      <sheetName val="xxx"/>
      <sheetName val="Sheet1"/>
    </sheetNames>
    <sheetDataSet>
      <sheetData sheetId="0"/>
      <sheetData sheetId="1">
        <row r="1">
          <cell r="B1" t="str">
            <v>DIAMOND TRUST BANK KENYA LIMITED</v>
          </cell>
          <cell r="AR1" t="str">
            <v>Figures in KShs billions, exCCpt where otherwise indicated</v>
          </cell>
        </row>
        <row r="2">
          <cell r="B2" t="str">
            <v>Kenya Banking Industry analysis as at 31 Dec 2015</v>
          </cell>
        </row>
        <row r="3">
          <cell r="L3" t="str">
            <v xml:space="preserve">Weighted market share index </v>
          </cell>
          <cell r="AH3" t="str">
            <v>Market share on:</v>
          </cell>
          <cell r="AL3" t="str">
            <v>Key ratios as at 31 December 2015</v>
          </cell>
          <cell r="AX3" t="str">
            <v>Market share on off balance sheet items:</v>
          </cell>
          <cell r="BG3" t="str">
            <v>ok</v>
          </cell>
          <cell r="BH3" t="str">
            <v>ok</v>
          </cell>
          <cell r="BI3" t="str">
            <v>ok</v>
          </cell>
          <cell r="BN3" t="str">
            <v>ok</v>
          </cell>
          <cell r="BO3" t="str">
            <v>ok</v>
          </cell>
          <cell r="BT3" t="str">
            <v>ok</v>
          </cell>
          <cell r="BU3" t="str">
            <v>ok</v>
          </cell>
          <cell r="BX3" t="str">
            <v>ok</v>
          </cell>
          <cell r="BY3" t="str">
            <v>ok</v>
          </cell>
          <cell r="BZ3" t="str">
            <v>ok</v>
          </cell>
          <cell r="CA3" t="str">
            <v>ok</v>
          </cell>
          <cell r="CB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Dec- 15</v>
          </cell>
          <cell r="M4" t="str">
            <v>Sep- 15</v>
          </cell>
          <cell r="N4" t="str">
            <v>June - 15</v>
          </cell>
          <cell r="O4" t="str">
            <v>Mar - 15</v>
          </cell>
          <cell r="P4" t="str">
            <v>Dec - 14</v>
          </cell>
          <cell r="Q4" t="str">
            <v>Sep - 14</v>
          </cell>
          <cell r="R4" t="str">
            <v>Jun - 14</v>
          </cell>
          <cell r="S4" t="str">
            <v>Mar - 14</v>
          </cell>
          <cell r="T4" t="str">
            <v>Dec - 13</v>
          </cell>
          <cell r="U4" t="str">
            <v>Assets
Sep 2013</v>
          </cell>
          <cell r="V4" t="str">
            <v>Advances Sep 2013</v>
          </cell>
          <cell r="W4" t="str">
            <v>Advances - Dec 2010</v>
          </cell>
          <cell r="X4" t="str">
            <v>Deposits - Sep 2013</v>
          </cell>
          <cell r="Y4" t="str">
            <v>Deposits - Dec 2010</v>
          </cell>
          <cell r="Z4" t="str">
            <v>Core Capital</v>
          </cell>
          <cell r="AA4" t="str">
            <v>Total Capital</v>
          </cell>
          <cell r="AB4" t="str">
            <v>Total Risk Weighted Assets</v>
          </cell>
          <cell r="AC4" t="str">
            <v>PBT</v>
          </cell>
          <cell r="AD4" t="str">
            <v>Interest income on
 loans and advances</v>
          </cell>
          <cell r="AE4" t="str">
            <v>Interest income on
 loans and advances</v>
          </cell>
          <cell r="AF4" t="str">
            <v>Interest expenses on 
customer deposits</v>
          </cell>
          <cell r="AH4" t="str">
            <v>Assets</v>
          </cell>
          <cell r="AI4" t="str">
            <v xml:space="preserve"> Advances</v>
          </cell>
          <cell r="AJ4" t="str">
            <v>Customer Deposits</v>
          </cell>
          <cell r="AL4" t="str">
            <v>Annualised ROE</v>
          </cell>
          <cell r="AM4" t="str">
            <v>Annualised ROA</v>
          </cell>
          <cell r="AN4" t="str">
            <v>Total capital/ TRWA</v>
          </cell>
          <cell r="AO4" t="str">
            <v>Core capital/ TRWA</v>
          </cell>
          <cell r="AP4" t="str">
            <v>Fee income/Total income</v>
          </cell>
          <cell r="AQ4" t="str">
            <v>Cost/Income</v>
          </cell>
          <cell r="AR4" t="str">
            <v>NPA ratio</v>
          </cell>
          <cell r="AS4" t="str">
            <v>Coverarge ratio (Specific provision/NPL)</v>
          </cell>
          <cell r="AT4" t="str">
            <v>Yield on Loans</v>
          </cell>
          <cell r="AU4" t="str">
            <v>Cost of customer deposits</v>
          </cell>
          <cell r="AV4" t="str">
            <v>Spread</v>
          </cell>
          <cell r="AW4" t="str">
            <v>Advances to Deposits ratio</v>
          </cell>
          <cell r="AX4" t="str">
            <v>Letter of credit, guarantees, acceptances</v>
          </cell>
          <cell r="AY4" t="str">
            <v>Forwards, swaps &amp; options</v>
          </cell>
          <cell r="AZ4" t="str">
            <v>Overall off balance sheet items</v>
          </cell>
          <cell r="BA4" t="str">
            <v>Total assets Dec 15</v>
          </cell>
          <cell r="BB4" t="str">
            <v>Total assets Sep 15</v>
          </cell>
          <cell r="BC4" t="str">
            <v>Total assets June 15</v>
          </cell>
          <cell r="BD4" t="str">
            <v>Total assets Mar 15</v>
          </cell>
          <cell r="BE4" t="str">
            <v>Total assets Dec 14</v>
          </cell>
          <cell r="BF4" t="str">
            <v>Total assets Sep 14</v>
          </cell>
          <cell r="BG4" t="str">
            <v>Total assets June 14</v>
          </cell>
          <cell r="BH4" t="str">
            <v>Total assets Mar 14</v>
          </cell>
          <cell r="BI4" t="str">
            <v>Total assets Dec 13</v>
          </cell>
          <cell r="BJ4" t="str">
            <v>Total Equity December 15</v>
          </cell>
          <cell r="BK4" t="str">
            <v>Total Equity September 15</v>
          </cell>
          <cell r="BL4" t="str">
            <v>Total Equity June 15</v>
          </cell>
          <cell r="BM4" t="str">
            <v>Total Equity Mar 15</v>
          </cell>
          <cell r="BN4" t="str">
            <v>Total equity Dec 14</v>
          </cell>
          <cell r="BO4" t="str">
            <v>Total equity Sep 14</v>
          </cell>
          <cell r="BP4" t="str">
            <v>Total equity June 14</v>
          </cell>
          <cell r="BQ4" t="str">
            <v>Total equity Mar 14</v>
          </cell>
          <cell r="BR4" t="str">
            <v>Total equity Dec 13</v>
          </cell>
          <cell r="BT4" t="str">
            <v>Fee income</v>
          </cell>
          <cell r="BU4" t="str">
            <v>Net Interest income</v>
          </cell>
          <cell r="BW4" t="str">
            <v>Total operating income</v>
          </cell>
          <cell r="BX4" t="str">
            <v>Total expenses</v>
          </cell>
          <cell r="BY4" t="str">
            <v>Specific Provision December 15</v>
          </cell>
          <cell r="BZ4" t="str">
            <v>Net non performing loans</v>
          </cell>
          <cell r="CA4" t="str">
            <v>Total NPA</v>
          </cell>
          <cell r="CB4" t="str">
            <v>Profit after tax</v>
          </cell>
          <cell r="CC4" t="str">
            <v>Advances - December 2015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N5" t="str">
            <v>CBK Min = 14.5%</v>
          </cell>
          <cell r="AO5" t="str">
            <v>CBK Min = 10.5%</v>
          </cell>
        </row>
        <row r="6">
          <cell r="B6" t="str">
            <v>Kenya Commercial Bank</v>
          </cell>
          <cell r="C6">
            <v>467.741173</v>
          </cell>
          <cell r="D6">
            <v>312.07998400000002</v>
          </cell>
          <cell r="E6">
            <v>347.70150000000001</v>
          </cell>
          <cell r="F6">
            <v>56.103143000000003</v>
          </cell>
          <cell r="G6">
            <v>61.072423999999998</v>
          </cell>
          <cell r="H6">
            <v>80.885958000000002</v>
          </cell>
          <cell r="I6">
            <v>397.49036799999999</v>
          </cell>
          <cell r="J6">
            <v>23.444614000000001</v>
          </cell>
          <cell r="L6">
            <v>0.13671403486240169</v>
          </cell>
          <cell r="M6">
            <v>0.12315759144100659</v>
          </cell>
          <cell r="N6">
            <v>0.12828392399161925</v>
          </cell>
          <cell r="O6">
            <v>0.12776260968164574</v>
          </cell>
          <cell r="P6">
            <v>0.12747288756217376</v>
          </cell>
          <cell r="Q6">
            <v>0.1249181995617412</v>
          </cell>
          <cell r="R6">
            <v>0.13106153348130317</v>
          </cell>
          <cell r="S6">
            <v>0.13103110285523009</v>
          </cell>
          <cell r="T6">
            <v>0.12953006295034575</v>
          </cell>
          <cell r="U6">
            <v>313413032</v>
          </cell>
          <cell r="V6">
            <v>195568503</v>
          </cell>
          <cell r="W6">
            <v>0</v>
          </cell>
          <cell r="X6">
            <v>228782134</v>
          </cell>
          <cell r="Y6">
            <v>0</v>
          </cell>
          <cell r="Z6">
            <v>40312345</v>
          </cell>
          <cell r="AA6">
            <v>51920201</v>
          </cell>
          <cell r="AB6">
            <v>263782134</v>
          </cell>
          <cell r="AC6">
            <v>13553634</v>
          </cell>
          <cell r="AD6">
            <v>20834301</v>
          </cell>
          <cell r="AE6">
            <v>20834.300999999999</v>
          </cell>
          <cell r="AF6">
            <v>4733253</v>
          </cell>
          <cell r="AH6">
            <v>0.12867553552276839</v>
          </cell>
          <cell r="AI6">
            <v>0.14247642504567656</v>
          </cell>
          <cell r="AJ6">
            <v>0.13484389432278635</v>
          </cell>
          <cell r="AL6">
            <v>0.21059652184705738</v>
          </cell>
          <cell r="AM6">
            <v>3.6122835939394103E-2</v>
          </cell>
          <cell r="AN6">
            <v>0.15364504128059778</v>
          </cell>
          <cell r="AO6">
            <v>0.14114340249874938</v>
          </cell>
          <cell r="AP6">
            <v>0.30900149118271508</v>
          </cell>
          <cell r="AQ6">
            <v>0.47340889806306008</v>
          </cell>
          <cell r="AR6">
            <v>5.0139052460757685E-2</v>
          </cell>
          <cell r="AS6">
            <v>0.56987742568255528</v>
          </cell>
          <cell r="AT6">
            <v>0.13213656604964646</v>
          </cell>
          <cell r="AU6">
            <v>4.0670275047545092E-2</v>
          </cell>
          <cell r="AV6">
            <v>9.146629100210138E-2</v>
          </cell>
          <cell r="AW6">
            <v>0.89755144570845979</v>
          </cell>
          <cell r="AX6">
            <v>0.14979459818358368</v>
          </cell>
          <cell r="AY6">
            <v>3.3334260685419476E-2</v>
          </cell>
          <cell r="AZ6">
            <v>8.882155457102979E-2</v>
          </cell>
          <cell r="BA6">
            <v>467741173</v>
          </cell>
          <cell r="BB6">
            <v>445775641</v>
          </cell>
          <cell r="BC6">
            <v>428373929</v>
          </cell>
          <cell r="BD6">
            <v>392112176</v>
          </cell>
          <cell r="BE6">
            <v>376969401</v>
          </cell>
          <cell r="BF6">
            <v>354645696</v>
          </cell>
          <cell r="BG6">
            <v>357832852</v>
          </cell>
          <cell r="BH6">
            <v>344881270</v>
          </cell>
          <cell r="BI6">
            <v>323312454</v>
          </cell>
          <cell r="BJ6">
            <v>80885958</v>
          </cell>
          <cell r="BK6">
            <v>75806174</v>
          </cell>
          <cell r="BL6">
            <v>73434331</v>
          </cell>
          <cell r="BM6">
            <v>75829560</v>
          </cell>
          <cell r="BN6">
            <v>72167339</v>
          </cell>
          <cell r="BO6">
            <v>72167339</v>
          </cell>
          <cell r="BP6">
            <v>68163363</v>
          </cell>
          <cell r="BQ6">
            <v>65596612</v>
          </cell>
          <cell r="BR6">
            <v>62390636</v>
          </cell>
          <cell r="BT6">
            <v>15047627</v>
          </cell>
          <cell r="BU6">
            <v>33649960</v>
          </cell>
          <cell r="BW6">
            <v>48697587</v>
          </cell>
          <cell r="BX6">
            <v>23053871</v>
          </cell>
          <cell r="BY6">
            <v>9387792</v>
          </cell>
          <cell r="BZ6">
            <v>7085561</v>
          </cell>
          <cell r="CA6">
            <v>16473353</v>
          </cell>
          <cell r="CB6">
            <v>16499409</v>
          </cell>
          <cell r="CC6">
            <v>312079984</v>
          </cell>
        </row>
        <row r="7">
          <cell r="B7" t="str">
            <v>Co-operative Bank of Kenya</v>
          </cell>
          <cell r="C7">
            <v>339.54980799999998</v>
          </cell>
          <cell r="D7">
            <v>208.074513</v>
          </cell>
          <cell r="E7">
            <v>263.70941499999998</v>
          </cell>
          <cell r="F7">
            <v>43.283304999999999</v>
          </cell>
          <cell r="G7">
            <v>63.371625000000002</v>
          </cell>
          <cell r="H7">
            <v>49.310775</v>
          </cell>
          <cell r="I7">
            <v>298.13736699999998</v>
          </cell>
          <cell r="J7">
            <v>14.071457000000001</v>
          </cell>
          <cell r="L7">
            <v>9.5022223490065422E-2</v>
          </cell>
          <cell r="M7">
            <v>0.10135136881997128</v>
          </cell>
          <cell r="N7">
            <v>9.1113009941155967E-2</v>
          </cell>
          <cell r="O7">
            <v>9.2205325760033208E-2</v>
          </cell>
          <cell r="P7">
            <v>8.9025218546685186E-2</v>
          </cell>
          <cell r="Q7">
            <v>9.9034458928715832E-2</v>
          </cell>
          <cell r="R7">
            <v>9.8971934282891236E-2</v>
          </cell>
          <cell r="S7">
            <v>9.7025164366221661E-2</v>
          </cell>
          <cell r="T7">
            <v>9.277290604617458E-2</v>
          </cell>
          <cell r="U7">
            <v>313413032</v>
          </cell>
          <cell r="V7">
            <v>195568503</v>
          </cell>
          <cell r="W7">
            <v>0</v>
          </cell>
          <cell r="X7">
            <v>228782134</v>
          </cell>
          <cell r="Y7">
            <v>0</v>
          </cell>
          <cell r="Z7">
            <v>40312345</v>
          </cell>
          <cell r="AA7">
            <v>51920201</v>
          </cell>
          <cell r="AB7">
            <v>263782134</v>
          </cell>
          <cell r="AC7">
            <v>13553634</v>
          </cell>
          <cell r="AD7">
            <v>20834301</v>
          </cell>
          <cell r="AE7">
            <v>20834.300999999999</v>
          </cell>
          <cell r="AF7">
            <v>4733253</v>
          </cell>
          <cell r="AH7">
            <v>9.3410107775680429E-2</v>
          </cell>
          <cell r="AI7">
            <v>9.4993957559803485E-2</v>
          </cell>
          <cell r="AJ7">
            <v>0.10227049491642631</v>
          </cell>
          <cell r="AL7">
            <v>0.21523840713790254</v>
          </cell>
          <cell r="AM7">
            <v>3.1564822483738375E-2</v>
          </cell>
          <cell r="AN7">
            <v>0.21255847811924899</v>
          </cell>
          <cell r="AO7">
            <v>0.1451790677416159</v>
          </cell>
          <cell r="AP7">
            <v>0.32542023997390157</v>
          </cell>
          <cell r="AQ7">
            <v>0.52742839105672523</v>
          </cell>
          <cell r="AR7">
            <v>3.3133813877756171E-2</v>
          </cell>
          <cell r="AS7">
            <v>0.50170274024568884</v>
          </cell>
          <cell r="AT7">
            <v>0.14257023007499683</v>
          </cell>
          <cell r="AU7">
            <v>4.7523265866718394E-2</v>
          </cell>
          <cell r="AV7">
            <v>9.5046964208278434E-2</v>
          </cell>
          <cell r="AW7">
            <v>0.78902951948075128</v>
          </cell>
          <cell r="AX7">
            <v>3.2428132668386345E-2</v>
          </cell>
          <cell r="AY7">
            <v>4.0465099394150647E-2</v>
          </cell>
          <cell r="AZ7">
            <v>3.4539104974744529E-2</v>
          </cell>
          <cell r="BA7">
            <v>339549808</v>
          </cell>
          <cell r="BB7">
            <v>323948110</v>
          </cell>
          <cell r="BC7">
            <v>318998960</v>
          </cell>
          <cell r="BD7">
            <v>304846787</v>
          </cell>
          <cell r="BE7">
            <v>282689098</v>
          </cell>
          <cell r="BF7">
            <v>266799109</v>
          </cell>
          <cell r="BG7">
            <v>263501814</v>
          </cell>
          <cell r="BH7">
            <v>244073622</v>
          </cell>
          <cell r="BI7">
            <v>228874484</v>
          </cell>
          <cell r="BJ7">
            <v>49310775</v>
          </cell>
          <cell r="BK7">
            <v>47991534</v>
          </cell>
          <cell r="BL7">
            <v>45795678</v>
          </cell>
          <cell r="BM7">
            <v>46164334</v>
          </cell>
          <cell r="BN7">
            <v>42351119</v>
          </cell>
          <cell r="BO7">
            <v>42351119</v>
          </cell>
          <cell r="BP7">
            <v>40634476</v>
          </cell>
          <cell r="BQ7">
            <v>38883993</v>
          </cell>
          <cell r="BR7">
            <v>35652045</v>
          </cell>
          <cell r="BT7">
            <v>11073438</v>
          </cell>
          <cell r="BU7">
            <v>22954679</v>
          </cell>
          <cell r="BW7">
            <v>34028117</v>
          </cell>
          <cell r="BX7">
            <v>17947395</v>
          </cell>
          <cell r="BY7">
            <v>3577424</v>
          </cell>
          <cell r="BZ7">
            <v>3553141</v>
          </cell>
          <cell r="CA7">
            <v>7130565</v>
          </cell>
          <cell r="CB7">
            <v>10471597</v>
          </cell>
          <cell r="CC7">
            <v>208074513</v>
          </cell>
        </row>
        <row r="8">
          <cell r="B8" t="str">
            <v>Equity Bank</v>
          </cell>
          <cell r="C8">
            <v>341.329318</v>
          </cell>
          <cell r="D8">
            <v>225.03666200000001</v>
          </cell>
          <cell r="E8">
            <v>236.60964899999999</v>
          </cell>
          <cell r="F8">
            <v>47.659334999999999</v>
          </cell>
          <cell r="G8">
            <v>52.886870999999999</v>
          </cell>
          <cell r="H8">
            <v>47.439613000000001</v>
          </cell>
          <cell r="I8">
            <v>325.483654</v>
          </cell>
          <cell r="J8">
            <v>22.387953</v>
          </cell>
          <cell r="L8">
            <v>9.0551547758505727E-2</v>
          </cell>
          <cell r="M8">
            <v>9.1101266839765715E-2</v>
          </cell>
          <cell r="N8">
            <v>9.1091482465713358E-2</v>
          </cell>
          <cell r="O8">
            <v>8.966130581150647E-2</v>
          </cell>
          <cell r="P8">
            <v>8.4610822065211241E-2</v>
          </cell>
          <cell r="Q8">
            <v>9.4623204645071957E-2</v>
          </cell>
          <cell r="R8">
            <v>9.3120895302110526E-2</v>
          </cell>
          <cell r="S8">
            <v>9.4513985779401066E-2</v>
          </cell>
          <cell r="T8">
            <v>9.1886694776309688E-2</v>
          </cell>
          <cell r="U8">
            <v>313413032</v>
          </cell>
          <cell r="V8">
            <v>195568503</v>
          </cell>
          <cell r="W8">
            <v>0</v>
          </cell>
          <cell r="X8">
            <v>228782134</v>
          </cell>
          <cell r="Y8">
            <v>0</v>
          </cell>
          <cell r="Z8">
            <v>40312345</v>
          </cell>
          <cell r="AA8">
            <v>51920201</v>
          </cell>
          <cell r="AB8">
            <v>263782134</v>
          </cell>
          <cell r="AC8">
            <v>13553634</v>
          </cell>
          <cell r="AD8">
            <v>20834301</v>
          </cell>
          <cell r="AE8">
            <v>20834.300999999999</v>
          </cell>
          <cell r="AF8">
            <v>4733253</v>
          </cell>
          <cell r="AH8">
            <v>9.3899650743962434E-2</v>
          </cell>
          <cell r="AI8">
            <v>0.10273782603748227</v>
          </cell>
          <cell r="AJ8">
            <v>9.1760796273549494E-2</v>
          </cell>
          <cell r="AL8">
            <v>0.33143711387458402</v>
          </cell>
          <cell r="AM8">
            <v>4.8833055450128185E-2</v>
          </cell>
          <cell r="AN8">
            <v>0.16248702615339325</v>
          </cell>
          <cell r="AO8">
            <v>0.14642620117568178</v>
          </cell>
          <cell r="AP8">
            <v>0.34059011371852665</v>
          </cell>
          <cell r="AQ8">
            <v>0.47086005802347186</v>
          </cell>
          <cell r="AR8">
            <v>2.2759977201273946E-2</v>
          </cell>
          <cell r="AS8">
            <v>0.52780390134393107</v>
          </cell>
          <cell r="AT8">
            <v>0.14948201307615253</v>
          </cell>
          <cell r="AU8">
            <v>2.4720904192884204E-2</v>
          </cell>
          <cell r="AV8">
            <v>0.12476110888326833</v>
          </cell>
          <cell r="AW8">
            <v>0.95108827112963601</v>
          </cell>
          <cell r="AX8">
            <v>4.5987679496804532E-2</v>
          </cell>
          <cell r="AY8">
            <v>7.7002490879115801E-2</v>
          </cell>
          <cell r="AZ8">
            <v>6.5147400699749142E-2</v>
          </cell>
          <cell r="BA8">
            <v>341329318</v>
          </cell>
          <cell r="BB8">
            <v>321146247</v>
          </cell>
          <cell r="BC8">
            <v>318183426</v>
          </cell>
          <cell r="BD8">
            <v>300888650</v>
          </cell>
          <cell r="BE8">
            <v>276115727</v>
          </cell>
          <cell r="BF8">
            <v>284368025</v>
          </cell>
          <cell r="BG8">
            <v>260214926</v>
          </cell>
          <cell r="BH8">
            <v>255340466</v>
          </cell>
          <cell r="BI8">
            <v>238194354</v>
          </cell>
          <cell r="BJ8">
            <v>47439613</v>
          </cell>
          <cell r="BK8">
            <v>50167760</v>
          </cell>
          <cell r="BL8">
            <v>47666080</v>
          </cell>
          <cell r="BM8">
            <v>44265113</v>
          </cell>
          <cell r="BN8">
            <v>39733344</v>
          </cell>
          <cell r="BO8">
            <v>39733344</v>
          </cell>
          <cell r="BP8">
            <v>55681804</v>
          </cell>
          <cell r="BQ8">
            <v>48809621</v>
          </cell>
          <cell r="BR8">
            <v>50686922</v>
          </cell>
          <cell r="BT8">
            <v>15230194</v>
          </cell>
          <cell r="BU8">
            <v>29486882</v>
          </cell>
          <cell r="BW8">
            <v>44717076</v>
          </cell>
          <cell r="BX8">
            <v>21055485</v>
          </cell>
          <cell r="BY8">
            <v>2766282</v>
          </cell>
          <cell r="BZ8">
            <v>2474835</v>
          </cell>
          <cell r="CA8">
            <v>5241117</v>
          </cell>
          <cell r="CB8">
            <v>16175353</v>
          </cell>
          <cell r="CC8">
            <v>225036662</v>
          </cell>
        </row>
        <row r="9">
          <cell r="B9" t="str">
            <v>Standard Chartered Bank</v>
          </cell>
          <cell r="C9">
            <v>234.13055600000001</v>
          </cell>
          <cell r="D9">
            <v>115.125427</v>
          </cell>
          <cell r="E9">
            <v>172.036056</v>
          </cell>
          <cell r="F9">
            <v>33.258825000000002</v>
          </cell>
          <cell r="G9">
            <v>40.147291000000003</v>
          </cell>
          <cell r="H9">
            <v>40.914482999999997</v>
          </cell>
          <cell r="I9">
            <v>189.74742900000001</v>
          </cell>
          <cell r="J9">
            <v>8.9739769999999996</v>
          </cell>
          <cell r="L9">
            <v>6.8431167831787168E-2</v>
          </cell>
          <cell r="M9">
            <v>6.9135590723677365E-2</v>
          </cell>
          <cell r="N9">
            <v>6.8060282438070566E-2</v>
          </cell>
          <cell r="O9">
            <v>7.2892927680585043E-2</v>
          </cell>
          <cell r="P9">
            <v>7.2478126933566631E-2</v>
          </cell>
          <cell r="Q9">
            <v>7.2993438485868048E-2</v>
          </cell>
          <cell r="R9">
            <v>7.3326734059672591E-2</v>
          </cell>
          <cell r="S9">
            <v>7.6122376925973012E-2</v>
          </cell>
          <cell r="T9">
            <v>7.8339222482251211E-2</v>
          </cell>
          <cell r="U9">
            <v>313413032</v>
          </cell>
          <cell r="V9">
            <v>195568503</v>
          </cell>
          <cell r="W9">
            <v>0</v>
          </cell>
          <cell r="X9">
            <v>228782134</v>
          </cell>
          <cell r="Y9">
            <v>0</v>
          </cell>
          <cell r="Z9">
            <v>40312345</v>
          </cell>
          <cell r="AA9">
            <v>51920201</v>
          </cell>
          <cell r="AB9">
            <v>263782134</v>
          </cell>
          <cell r="AC9">
            <v>13553634</v>
          </cell>
          <cell r="AD9">
            <v>20834301</v>
          </cell>
          <cell r="AE9">
            <v>20834.300999999999</v>
          </cell>
          <cell r="AF9">
            <v>4733253</v>
          </cell>
          <cell r="AH9">
            <v>6.4409285336836319E-2</v>
          </cell>
          <cell r="AI9">
            <v>5.2559151857739808E-2</v>
          </cell>
          <cell r="AJ9">
            <v>6.6718181414152519E-2</v>
          </cell>
          <cell r="AL9">
            <v>0.15143971590359454</v>
          </cell>
          <cell r="AM9">
            <v>2.6671876745883422E-2</v>
          </cell>
          <cell r="AN9">
            <v>0.21158279304011018</v>
          </cell>
          <cell r="AO9">
            <v>0.17527945003144152</v>
          </cell>
          <cell r="AP9">
            <v>0.27928114197262716</v>
          </cell>
          <cell r="AQ9">
            <v>0.44722138751682805</v>
          </cell>
          <cell r="AR9">
            <v>9.2121536010947525E-2</v>
          </cell>
          <cell r="AS9">
            <v>0.40776305498942617</v>
          </cell>
          <cell r="AT9">
            <v>0.12344609260951782</v>
          </cell>
          <cell r="AU9">
            <v>2.3708526584681429E-2</v>
          </cell>
          <cell r="AV9">
            <v>9.9737566024836383E-2</v>
          </cell>
          <cell r="AW9">
            <v>0.66919359625403174</v>
          </cell>
          <cell r="AX9">
            <v>8.9138937646326258E-2</v>
          </cell>
          <cell r="AY9">
            <v>0.13195870449988545</v>
          </cell>
          <cell r="AZ9">
            <v>0.10448643752323272</v>
          </cell>
          <cell r="BA9">
            <v>234130556</v>
          </cell>
          <cell r="BB9">
            <v>231786864</v>
          </cell>
          <cell r="BC9">
            <v>228338094</v>
          </cell>
          <cell r="BD9">
            <v>232984465</v>
          </cell>
          <cell r="BE9">
            <v>222635993</v>
          </cell>
          <cell r="BF9">
            <v>223082484</v>
          </cell>
          <cell r="BG9">
            <v>228860613</v>
          </cell>
          <cell r="BH9">
            <v>217819880</v>
          </cell>
          <cell r="BI9">
            <v>220523869</v>
          </cell>
          <cell r="BJ9">
            <v>40914483</v>
          </cell>
          <cell r="BK9">
            <v>41143859</v>
          </cell>
          <cell r="BL9">
            <v>39848778</v>
          </cell>
          <cell r="BM9">
            <v>42126191</v>
          </cell>
          <cell r="BN9">
            <v>40449853</v>
          </cell>
          <cell r="BO9">
            <v>40449853</v>
          </cell>
          <cell r="BP9">
            <v>39684552</v>
          </cell>
          <cell r="BQ9">
            <v>38765178</v>
          </cell>
          <cell r="BR9">
            <v>36029984</v>
          </cell>
          <cell r="BT9">
            <v>7007728</v>
          </cell>
          <cell r="BU9">
            <v>18084292</v>
          </cell>
          <cell r="BW9">
            <v>25092020</v>
          </cell>
          <cell r="BX9">
            <v>11221688</v>
          </cell>
          <cell r="BY9">
            <v>4763351</v>
          </cell>
          <cell r="BZ9">
            <v>6918313</v>
          </cell>
          <cell r="CA9">
            <v>11681664</v>
          </cell>
          <cell r="CB9">
            <v>6213446</v>
          </cell>
          <cell r="CC9">
            <v>115125427</v>
          </cell>
        </row>
        <row r="10">
          <cell r="B10" t="str">
            <v>Barclays Bank of Kenya</v>
          </cell>
          <cell r="C10">
            <v>241.15269799999999</v>
          </cell>
          <cell r="D10">
            <v>145.37855300000001</v>
          </cell>
          <cell r="E10">
            <v>165.358507</v>
          </cell>
          <cell r="F10">
            <v>35.183867999999997</v>
          </cell>
          <cell r="G10">
            <v>41.221654000000001</v>
          </cell>
          <cell r="H10">
            <v>39.716371000000002</v>
          </cell>
          <cell r="I10">
            <v>224.12079499999999</v>
          </cell>
          <cell r="J10">
            <v>12.07358</v>
          </cell>
          <cell r="L10">
            <v>6.7487937163954639E-2</v>
          </cell>
          <cell r="M10">
            <v>6.7135957760077025E-2</v>
          </cell>
          <cell r="N10">
            <v>6.6433031723456507E-2</v>
          </cell>
          <cell r="O10">
            <v>7.0473457433140194E-2</v>
          </cell>
          <cell r="P10">
            <v>7.2892726696750149E-2</v>
          </cell>
          <cell r="Q10">
            <v>7.130132863843322E-2</v>
          </cell>
          <cell r="R10">
            <v>7.2816030490544692E-2</v>
          </cell>
          <cell r="S10">
            <v>7.2833618657822535E-2</v>
          </cell>
          <cell r="T10">
            <v>7.8008697497295637E-2</v>
          </cell>
          <cell r="U10">
            <v>313413032</v>
          </cell>
          <cell r="V10">
            <v>195568503</v>
          </cell>
          <cell r="W10">
            <v>0</v>
          </cell>
          <cell r="X10">
            <v>228782134</v>
          </cell>
          <cell r="Y10">
            <v>0</v>
          </cell>
          <cell r="Z10">
            <v>40312345</v>
          </cell>
          <cell r="AA10">
            <v>51920201</v>
          </cell>
          <cell r="AB10">
            <v>263782134</v>
          </cell>
          <cell r="AC10">
            <v>13553634</v>
          </cell>
          <cell r="AD10">
            <v>20834301</v>
          </cell>
          <cell r="AE10">
            <v>20834.300999999999</v>
          </cell>
          <cell r="AF10">
            <v>4733253</v>
          </cell>
          <cell r="AH10">
            <v>6.6341075682705475E-2</v>
          </cell>
          <cell r="AI10">
            <v>6.637085866344257E-2</v>
          </cell>
          <cell r="AJ10">
            <v>6.4128527036212746E-2</v>
          </cell>
          <cell r="AL10">
            <v>0.21942647851366098</v>
          </cell>
          <cell r="AM10">
            <v>3.6350874235617066E-2</v>
          </cell>
          <cell r="AN10">
            <v>0.18392605648217517</v>
          </cell>
          <cell r="AO10">
            <v>0.15698618238436998</v>
          </cell>
          <cell r="AP10">
            <v>0.3072199013229352</v>
          </cell>
          <cell r="AQ10">
            <v>0.53026031031411569</v>
          </cell>
          <cell r="AR10">
            <v>3.0376412383562392E-2</v>
          </cell>
          <cell r="AS10">
            <v>0.46318965331745426</v>
          </cell>
          <cell r="AT10">
            <v>0.13249721767569592</v>
          </cell>
          <cell r="AU10">
            <v>2.6324334230089064E-2</v>
          </cell>
          <cell r="AV10">
            <v>0.10617288344560685</v>
          </cell>
          <cell r="AW10">
            <v>0.87917190132830603</v>
          </cell>
          <cell r="AX10">
            <v>8.64591853906619E-2</v>
          </cell>
          <cell r="AY10">
            <v>6.3829321964018845E-2</v>
          </cell>
          <cell r="AZ10">
            <v>7.772764622340915E-2</v>
          </cell>
          <cell r="BA10">
            <v>241152698</v>
          </cell>
          <cell r="BB10">
            <v>221041523</v>
          </cell>
          <cell r="BC10">
            <v>234699871</v>
          </cell>
          <cell r="BD10">
            <v>230907978</v>
          </cell>
          <cell r="BE10">
            <v>226118124</v>
          </cell>
          <cell r="BF10">
            <v>218771220</v>
          </cell>
          <cell r="BG10">
            <v>213439675</v>
          </cell>
          <cell r="BH10">
            <v>200974524</v>
          </cell>
          <cell r="BI10">
            <v>207009618</v>
          </cell>
          <cell r="BJ10">
            <v>39716371</v>
          </cell>
          <cell r="BK10">
            <v>36852164</v>
          </cell>
          <cell r="BL10">
            <v>36237869</v>
          </cell>
          <cell r="BM10">
            <v>40265422</v>
          </cell>
          <cell r="BN10">
            <v>38186091</v>
          </cell>
          <cell r="BO10">
            <v>38186091</v>
          </cell>
          <cell r="BP10">
            <v>36042316</v>
          </cell>
          <cell r="BQ10">
            <v>34465579</v>
          </cell>
          <cell r="BR10">
            <v>32370886</v>
          </cell>
          <cell r="BT10">
            <v>9051239</v>
          </cell>
          <cell r="BU10">
            <v>20410521</v>
          </cell>
          <cell r="BW10">
            <v>29461760</v>
          </cell>
          <cell r="BX10">
            <v>15622402</v>
          </cell>
          <cell r="BY10">
            <v>2109563</v>
          </cell>
          <cell r="BZ10">
            <v>2444863</v>
          </cell>
          <cell r="CA10">
            <v>4554426</v>
          </cell>
          <cell r="CB10">
            <v>8400582</v>
          </cell>
          <cell r="CC10">
            <v>145378553</v>
          </cell>
        </row>
        <row r="11">
          <cell r="B11" t="str">
            <v>Diamond Trust Bank</v>
          </cell>
          <cell r="C11">
            <v>190.947903</v>
          </cell>
          <cell r="D11">
            <v>125.817859</v>
          </cell>
          <cell r="E11">
            <v>126.228706</v>
          </cell>
          <cell r="F11">
            <v>25.420504999999999</v>
          </cell>
          <cell r="G11">
            <v>30.299471</v>
          </cell>
          <cell r="H11">
            <v>29.996200999999999</v>
          </cell>
          <cell r="I11">
            <v>171.28069600000001</v>
          </cell>
          <cell r="J11">
            <v>7.0548070000000003</v>
          </cell>
          <cell r="L11">
            <v>5.1952504961086998E-2</v>
          </cell>
          <cell r="M11">
            <v>4.8020961225879545E-2</v>
          </cell>
          <cell r="N11">
            <v>4.6628364034915784E-2</v>
          </cell>
          <cell r="O11">
            <v>4.6456312553362772E-2</v>
          </cell>
          <cell r="P11">
            <v>4.6615122798219506E-2</v>
          </cell>
          <cell r="Q11">
            <v>4.4907011706007707E-2</v>
          </cell>
          <cell r="R11">
            <v>4.1894073196298925E-2</v>
          </cell>
          <cell r="S11">
            <v>4.3056383213295579E-2</v>
          </cell>
          <cell r="T11">
            <v>4.3028618756943957E-2</v>
          </cell>
          <cell r="U11">
            <v>313413032</v>
          </cell>
          <cell r="V11">
            <v>195568503</v>
          </cell>
          <cell r="W11">
            <v>0</v>
          </cell>
          <cell r="X11">
            <v>228782134</v>
          </cell>
          <cell r="Y11">
            <v>0</v>
          </cell>
          <cell r="Z11">
            <v>40312345</v>
          </cell>
          <cell r="AA11">
            <v>51920201</v>
          </cell>
          <cell r="AB11">
            <v>263782134</v>
          </cell>
          <cell r="AC11">
            <v>13553634</v>
          </cell>
          <cell r="AD11">
            <v>20834301</v>
          </cell>
          <cell r="AE11">
            <v>20834.300999999999</v>
          </cell>
          <cell r="AF11">
            <v>4733253</v>
          </cell>
          <cell r="AH11">
            <v>5.2529743143810509E-2</v>
          </cell>
          <cell r="AI11">
            <v>5.7440655204663821E-2</v>
          </cell>
          <cell r="AJ11">
            <v>4.8953399086187628E-2</v>
          </cell>
          <cell r="AL11">
            <v>0.16354249446704688</v>
          </cell>
          <cell r="AM11">
            <v>2.6854293977094417E-2</v>
          </cell>
          <cell r="AN11">
            <v>0.17689950886234138</v>
          </cell>
          <cell r="AO11">
            <v>0.14841430233328803</v>
          </cell>
          <cell r="AP11">
            <v>0.19730905665666754</v>
          </cell>
          <cell r="AQ11">
            <v>0.35137315523561308</v>
          </cell>
          <cell r="AR11">
            <v>2.5328337742321912E-2</v>
          </cell>
          <cell r="AS11">
            <v>0.63050187027651949</v>
          </cell>
          <cell r="AT11">
            <v>0.12348846871913359</v>
          </cell>
          <cell r="AU11">
            <v>5.6804809500828224E-2</v>
          </cell>
          <cell r="AV11">
            <v>6.6683659218305366E-2</v>
          </cell>
          <cell r="AW11">
            <v>0.99674521736759303</v>
          </cell>
          <cell r="AX11">
            <v>5.8387326013300669E-2</v>
          </cell>
          <cell r="AY11">
            <v>4.5528151871909978E-2</v>
          </cell>
          <cell r="AZ11">
            <v>4.9603092292519288E-2</v>
          </cell>
          <cell r="BA11">
            <v>190947903</v>
          </cell>
          <cell r="BB11">
            <v>166004397</v>
          </cell>
          <cell r="BC11">
            <v>158030111</v>
          </cell>
          <cell r="BD11">
            <v>148561346</v>
          </cell>
          <cell r="BE11">
            <v>141175794</v>
          </cell>
          <cell r="BF11">
            <v>126274802</v>
          </cell>
          <cell r="BG11">
            <v>120443207</v>
          </cell>
          <cell r="BH11">
            <v>116208461</v>
          </cell>
          <cell r="BI11">
            <v>114136429</v>
          </cell>
          <cell r="BJ11">
            <v>29996201</v>
          </cell>
          <cell r="BK11">
            <v>28616712</v>
          </cell>
          <cell r="BL11">
            <v>27536573</v>
          </cell>
          <cell r="BM11">
            <v>26882050</v>
          </cell>
          <cell r="BN11">
            <v>25784414</v>
          </cell>
          <cell r="BO11">
            <v>25784414</v>
          </cell>
          <cell r="BP11">
            <v>24822904</v>
          </cell>
          <cell r="BQ11">
            <v>19515880</v>
          </cell>
          <cell r="BR11">
            <v>18568277</v>
          </cell>
          <cell r="BT11">
            <v>2619639</v>
          </cell>
          <cell r="BU11">
            <v>10657192</v>
          </cell>
          <cell r="BW11">
            <v>13276831</v>
          </cell>
          <cell r="BX11">
            <v>4665122</v>
          </cell>
          <cell r="BY11">
            <v>2061470</v>
          </cell>
          <cell r="BZ11">
            <v>1208100</v>
          </cell>
          <cell r="CA11">
            <v>3269570</v>
          </cell>
          <cell r="CB11">
            <v>4792851</v>
          </cell>
          <cell r="CC11">
            <v>125817859</v>
          </cell>
        </row>
        <row r="12">
          <cell r="B12" t="str">
            <v>Commercial Bank of Africa</v>
          </cell>
          <cell r="C12">
            <v>198.48427000000001</v>
          </cell>
          <cell r="D12">
            <v>103.51986100000001</v>
          </cell>
          <cell r="E12">
            <v>148.53741199999999</v>
          </cell>
          <cell r="F12">
            <v>17.099374000000001</v>
          </cell>
          <cell r="G12">
            <v>25.201222000000001</v>
          </cell>
          <cell r="H12">
            <v>22.708079999999999</v>
          </cell>
          <cell r="I12">
            <v>140.60374400000001</v>
          </cell>
          <cell r="J12">
            <v>6.2271200000000002</v>
          </cell>
          <cell r="L12">
            <v>5.1123727255754856E-2</v>
          </cell>
          <cell r="M12">
            <v>4.8437281495554596E-2</v>
          </cell>
          <cell r="N12">
            <v>4.5534816424572751E-2</v>
          </cell>
          <cell r="O12">
            <v>4.6003496432953359E-2</v>
          </cell>
          <cell r="P12">
            <v>4.7926210129083477E-2</v>
          </cell>
          <cell r="Q12">
            <v>4.2843468532287779E-2</v>
          </cell>
          <cell r="R12">
            <v>4.2605531985737341E-2</v>
          </cell>
          <cell r="S12">
            <v>3.8746058159839739E-2</v>
          </cell>
          <cell r="T12">
            <v>3.978342370323365E-2</v>
          </cell>
          <cell r="U12">
            <v>313413032</v>
          </cell>
          <cell r="V12">
            <v>195568503</v>
          </cell>
          <cell r="W12">
            <v>0</v>
          </cell>
          <cell r="X12">
            <v>228782134</v>
          </cell>
          <cell r="Y12">
            <v>0</v>
          </cell>
          <cell r="Z12">
            <v>40312345</v>
          </cell>
          <cell r="AA12">
            <v>51920201</v>
          </cell>
          <cell r="AB12">
            <v>263782134</v>
          </cell>
          <cell r="AC12">
            <v>13553634</v>
          </cell>
          <cell r="AD12">
            <v>20834301</v>
          </cell>
          <cell r="AE12">
            <v>20834.300999999999</v>
          </cell>
          <cell r="AF12">
            <v>4733253</v>
          </cell>
          <cell r="AH12">
            <v>5.4602996719931164E-2</v>
          </cell>
          <cell r="AI12">
            <v>4.7260767984739951E-2</v>
          </cell>
          <cell r="AJ12">
            <v>5.7605052283950957E-2</v>
          </cell>
          <cell r="AL12">
            <v>0.22086100629446984</v>
          </cell>
          <cell r="AM12">
            <v>2.4103655084638843E-2</v>
          </cell>
          <cell r="AN12">
            <v>0.17923578194333148</v>
          </cell>
          <cell r="AO12">
            <v>0.12161393084952275</v>
          </cell>
          <cell r="AP12">
            <v>0.26992779974346431</v>
          </cell>
          <cell r="AQ12">
            <v>0.42422481796663591</v>
          </cell>
          <cell r="AR12">
            <v>3.6887527049662305E-2</v>
          </cell>
          <cell r="AS12">
            <v>0.85873016473531749</v>
          </cell>
          <cell r="AT12">
            <v>0.13982842844911908</v>
          </cell>
          <cell r="AU12">
            <v>6.3390353788345608E-2</v>
          </cell>
          <cell r="AV12">
            <v>7.6438074660773472E-2</v>
          </cell>
          <cell r="AW12">
            <v>0.69692786218733915</v>
          </cell>
          <cell r="AX12">
            <v>5.7695600270853638E-2</v>
          </cell>
          <cell r="AY12">
            <v>1.2688150704970461E-2</v>
          </cell>
          <cell r="AZ12">
            <v>3.4141384308019086E-2</v>
          </cell>
          <cell r="BA12">
            <v>198484270</v>
          </cell>
          <cell r="BB12">
            <v>184466862</v>
          </cell>
          <cell r="BC12">
            <v>179346404</v>
          </cell>
          <cell r="BD12">
            <v>174983667</v>
          </cell>
          <cell r="BE12">
            <v>175808828</v>
          </cell>
          <cell r="BF12">
            <v>154710864</v>
          </cell>
          <cell r="BG12">
            <v>143801266</v>
          </cell>
          <cell r="BH12">
            <v>119783476</v>
          </cell>
          <cell r="BI12">
            <v>124881964</v>
          </cell>
          <cell r="BJ12">
            <v>22708080</v>
          </cell>
          <cell r="BK12">
            <v>19085273</v>
          </cell>
          <cell r="BL12">
            <v>18822475</v>
          </cell>
          <cell r="BM12">
            <v>18511215</v>
          </cell>
          <cell r="BN12">
            <v>17856644</v>
          </cell>
          <cell r="BO12">
            <v>17856644</v>
          </cell>
          <cell r="BP12">
            <v>14954339</v>
          </cell>
          <cell r="BQ12">
            <v>14571795</v>
          </cell>
          <cell r="BR12">
            <v>13749281</v>
          </cell>
          <cell r="BT12">
            <v>3592644</v>
          </cell>
          <cell r="BU12">
            <v>9717004</v>
          </cell>
          <cell r="BW12">
            <v>13309648</v>
          </cell>
          <cell r="BX12">
            <v>5646283</v>
          </cell>
          <cell r="BY12">
            <v>3404732</v>
          </cell>
          <cell r="BZ12">
            <v>560113</v>
          </cell>
          <cell r="CA12">
            <v>3964845</v>
          </cell>
          <cell r="CB12">
            <v>4615261</v>
          </cell>
          <cell r="CC12">
            <v>103519861</v>
          </cell>
        </row>
        <row r="13">
          <cell r="B13" t="str">
            <v>Total - Tier 1</v>
          </cell>
          <cell r="C13">
            <v>2013.335726</v>
          </cell>
          <cell r="D13">
            <v>1235.0328589999999</v>
          </cell>
          <cell r="E13">
            <v>1460.181245</v>
          </cell>
          <cell r="F13">
            <v>258.00835499999999</v>
          </cell>
          <cell r="G13">
            <v>314.200558</v>
          </cell>
          <cell r="H13">
            <v>310.97148099999998</v>
          </cell>
          <cell r="I13">
            <v>1746.8640530000002</v>
          </cell>
          <cell r="J13">
            <v>94.233508</v>
          </cell>
          <cell r="K13">
            <v>0</v>
          </cell>
          <cell r="L13">
            <v>0.56128314332355644</v>
          </cell>
          <cell r="M13">
            <v>0.54834001830593215</v>
          </cell>
          <cell r="N13">
            <v>0.53714491101950412</v>
          </cell>
          <cell r="O13">
            <v>0.54545543535322671</v>
          </cell>
          <cell r="P13">
            <v>0.5410211147316899</v>
          </cell>
          <cell r="Q13">
            <v>0.55062111049812579</v>
          </cell>
          <cell r="R13">
            <v>0.55379673279855857</v>
          </cell>
          <cell r="S13">
            <v>0.55332868995778384</v>
          </cell>
          <cell r="T13">
            <v>0.55334962621255446</v>
          </cell>
          <cell r="U13">
            <v>2193891224</v>
          </cell>
          <cell r="V13">
            <v>1368979521</v>
          </cell>
          <cell r="W13">
            <v>0</v>
          </cell>
          <cell r="X13">
            <v>1601474938</v>
          </cell>
          <cell r="Y13">
            <v>0</v>
          </cell>
          <cell r="Z13">
            <v>282186415</v>
          </cell>
          <cell r="AA13">
            <v>363441407</v>
          </cell>
          <cell r="AB13">
            <v>1846474938</v>
          </cell>
          <cell r="AC13">
            <v>94875438</v>
          </cell>
          <cell r="AD13">
            <v>145840107</v>
          </cell>
          <cell r="AE13">
            <v>145840.10700000002</v>
          </cell>
          <cell r="AF13">
            <v>33132771</v>
          </cell>
          <cell r="AH13">
            <v>0.55386839492569473</v>
          </cell>
          <cell r="AI13">
            <v>0.56383964235354844</v>
          </cell>
          <cell r="AJ13">
            <v>0.5662803453332661</v>
          </cell>
          <cell r="AL13">
            <v>0.21999559058981288</v>
          </cell>
          <cell r="AM13">
            <v>3.4379222874874771E-2</v>
          </cell>
          <cell r="AN13">
            <v>0.17986548950984679</v>
          </cell>
          <cell r="AO13">
            <v>0.14769801608597183</v>
          </cell>
          <cell r="AP13">
            <v>0.30502244719907451</v>
          </cell>
          <cell r="AQ13">
            <v>0.47564867438718256</v>
          </cell>
          <cell r="AR13">
            <v>4.0638214208863904E-2</v>
          </cell>
          <cell r="AS13">
            <v>0.53656359085656002</v>
          </cell>
          <cell r="AT13">
            <v>0.13598281918945931</v>
          </cell>
          <cell r="AU13">
            <v>3.9228266992253548E-2</v>
          </cell>
          <cell r="AV13">
            <v>9.6754552197205773E-2</v>
          </cell>
          <cell r="AW13">
            <v>0.84580791818073242</v>
          </cell>
          <cell r="AX13">
            <v>0.40380853338576267</v>
          </cell>
          <cell r="AY13">
            <v>0.34658987742259023</v>
          </cell>
          <cell r="AZ13">
            <v>0.45446662059270376</v>
          </cell>
          <cell r="BA13">
            <v>2013335726</v>
          </cell>
          <cell r="BB13">
            <v>1894169644</v>
          </cell>
          <cell r="BC13">
            <v>1865970795</v>
          </cell>
          <cell r="BD13">
            <v>1785285069</v>
          </cell>
          <cell r="BE13">
            <v>1701512965</v>
          </cell>
          <cell r="BF13">
            <v>1628652200</v>
          </cell>
          <cell r="BG13">
            <v>1588094353</v>
          </cell>
          <cell r="BH13">
            <v>1499081699</v>
          </cell>
          <cell r="BI13">
            <v>1456933172</v>
          </cell>
          <cell r="BJ13">
            <v>310971481</v>
          </cell>
          <cell r="BK13">
            <v>299663476</v>
          </cell>
          <cell r="BL13">
            <v>289341784</v>
          </cell>
          <cell r="BM13">
            <v>294043885</v>
          </cell>
          <cell r="BN13">
            <v>276528804</v>
          </cell>
          <cell r="BO13">
            <v>276528804</v>
          </cell>
          <cell r="BP13">
            <v>279983754</v>
          </cell>
          <cell r="BQ13">
            <v>260608658</v>
          </cell>
          <cell r="BR13">
            <v>249448031</v>
          </cell>
          <cell r="BS13">
            <v>0</v>
          </cell>
          <cell r="BT13">
            <v>63622509</v>
          </cell>
          <cell r="BU13">
            <v>144960530</v>
          </cell>
          <cell r="BV13">
            <v>0</v>
          </cell>
          <cell r="BW13">
            <v>208583039</v>
          </cell>
          <cell r="BX13">
            <v>99212246</v>
          </cell>
          <cell r="BY13">
            <v>28070614</v>
          </cell>
          <cell r="BZ13">
            <v>24244926</v>
          </cell>
          <cell r="CA13">
            <v>52315540</v>
          </cell>
          <cell r="CB13">
            <v>67168499</v>
          </cell>
          <cell r="CC13">
            <v>1235032859</v>
          </cell>
        </row>
        <row r="14">
          <cell r="AS14" t="str">
            <v/>
          </cell>
          <cell r="BH14" t="str">
            <v/>
          </cell>
          <cell r="BI14" t="str">
            <v/>
          </cell>
          <cell r="BR14">
            <v>0</v>
          </cell>
        </row>
        <row r="15">
          <cell r="B15" t="str">
            <v>TIER 2: Medium banks - WMSI between 1% &amp; 5%</v>
          </cell>
          <cell r="AS15" t="str">
            <v/>
          </cell>
        </row>
        <row r="16">
          <cell r="B16" t="str">
            <v>CFC Stanbic Bank</v>
          </cell>
          <cell r="C16">
            <v>198.578014</v>
          </cell>
          <cell r="D16">
            <v>101.576227</v>
          </cell>
          <cell r="E16">
            <v>108.130026</v>
          </cell>
          <cell r="F16">
            <v>25.880973000000001</v>
          </cell>
          <cell r="G16">
            <v>30.351227999999999</v>
          </cell>
          <cell r="H16">
            <v>28.25055</v>
          </cell>
          <cell r="I16">
            <v>162.28416300000001</v>
          </cell>
          <cell r="J16">
            <v>7.0770189999999999</v>
          </cell>
          <cell r="L16">
            <v>4.9257753086639017E-2</v>
          </cell>
          <cell r="M16">
            <v>5.3268162842596556E-2</v>
          </cell>
          <cell r="N16">
            <v>5.0786597390307282E-2</v>
          </cell>
          <cell r="O16">
            <v>4.9596497722514093E-2</v>
          </cell>
          <cell r="P16">
            <v>4.963887593765233E-2</v>
          </cell>
          <cell r="Q16">
            <v>5.0735941973915108E-2</v>
          </cell>
          <cell r="R16">
            <v>5.1204229655496709E-2</v>
          </cell>
          <cell r="S16">
            <v>5.3034554301622905E-2</v>
          </cell>
          <cell r="T16">
            <v>5.7120423501332312E-2</v>
          </cell>
          <cell r="U16">
            <v>313413032</v>
          </cell>
          <cell r="V16">
            <v>195568503</v>
          </cell>
          <cell r="W16">
            <v>0</v>
          </cell>
          <cell r="X16">
            <v>228782134</v>
          </cell>
          <cell r="Y16">
            <v>0</v>
          </cell>
          <cell r="Z16">
            <v>40312345</v>
          </cell>
          <cell r="AA16">
            <v>51920201</v>
          </cell>
          <cell r="AB16">
            <v>263782134</v>
          </cell>
          <cell r="AC16">
            <v>13553634</v>
          </cell>
          <cell r="AD16">
            <v>20834301</v>
          </cell>
          <cell r="AE16">
            <v>20834.300999999999</v>
          </cell>
          <cell r="AF16">
            <v>4733253</v>
          </cell>
          <cell r="AH16">
            <v>5.4628785682071655E-2</v>
          </cell>
          <cell r="AI16">
            <v>4.6373424873631525E-2</v>
          </cell>
          <cell r="AJ16">
            <v>4.1934457570830551E-2</v>
          </cell>
          <cell r="AL16">
            <v>0.1704740299486858</v>
          </cell>
          <cell r="AM16">
            <v>2.3095687285433823E-2</v>
          </cell>
          <cell r="AN16">
            <v>0.18702519974176407</v>
          </cell>
          <cell r="AO16">
            <v>0.1594793510442544</v>
          </cell>
          <cell r="AP16">
            <v>0.43881246869458573</v>
          </cell>
          <cell r="AQ16">
            <v>0.50591733113609516</v>
          </cell>
          <cell r="AR16">
            <v>3.9438009699880372E-2</v>
          </cell>
          <cell r="AS16">
            <v>0.30480083866490759</v>
          </cell>
          <cell r="AT16">
            <v>0.10165486936828125</v>
          </cell>
          <cell r="AU16">
            <v>2.977655317841325E-2</v>
          </cell>
          <cell r="AV16">
            <v>7.1878316189867994E-2</v>
          </cell>
          <cell r="AW16">
            <v>0.93938964742318665</v>
          </cell>
          <cell r="AX16">
            <v>6.8923105973580839E-2</v>
          </cell>
          <cell r="AY16">
            <v>0.30021875366894712</v>
          </cell>
          <cell r="AZ16">
            <v>0.17205268695032785</v>
          </cell>
          <cell r="BA16">
            <v>198578014</v>
          </cell>
          <cell r="BB16">
            <v>208167708</v>
          </cell>
          <cell r="BC16">
            <v>203595164</v>
          </cell>
          <cell r="BD16">
            <v>184061612</v>
          </cell>
          <cell r="BE16">
            <v>171347152</v>
          </cell>
          <cell r="BF16">
            <v>167107694</v>
          </cell>
          <cell r="BG16">
            <v>155933918</v>
          </cell>
          <cell r="BH16">
            <v>159885214</v>
          </cell>
          <cell r="BI16">
            <v>170726460</v>
          </cell>
          <cell r="BJ16">
            <v>28250550</v>
          </cell>
          <cell r="BK16">
            <v>26855040</v>
          </cell>
          <cell r="BL16">
            <v>26168836</v>
          </cell>
          <cell r="BM16">
            <v>25907559</v>
          </cell>
          <cell r="BN16">
            <v>26644208</v>
          </cell>
          <cell r="BO16">
            <v>26644208</v>
          </cell>
          <cell r="BP16">
            <v>25311868</v>
          </cell>
          <cell r="BQ16">
            <v>23485250</v>
          </cell>
          <cell r="BR16">
            <v>22353459</v>
          </cell>
          <cell r="BT16">
            <v>7174149</v>
          </cell>
          <cell r="BU16">
            <v>9174860</v>
          </cell>
          <cell r="BW16">
            <v>16349009</v>
          </cell>
          <cell r="BX16">
            <v>8271247</v>
          </cell>
          <cell r="BY16">
            <v>1271153</v>
          </cell>
          <cell r="BZ16">
            <v>2899285</v>
          </cell>
          <cell r="CA16">
            <v>4170438</v>
          </cell>
          <cell r="CB16">
            <v>4697036</v>
          </cell>
          <cell r="CC16">
            <v>101576227</v>
          </cell>
        </row>
        <row r="17">
          <cell r="B17" t="str">
            <v>NIC Bank</v>
          </cell>
          <cell r="C17">
            <v>156.762225</v>
          </cell>
          <cell r="D17">
            <v>107.86771</v>
          </cell>
          <cell r="E17">
            <v>105.194</v>
          </cell>
          <cell r="F17">
            <v>21.529429</v>
          </cell>
          <cell r="G17">
            <v>30.356507000000001</v>
          </cell>
          <cell r="H17">
            <v>26.454386</v>
          </cell>
          <cell r="I17">
            <v>148.255517</v>
          </cell>
          <cell r="J17">
            <v>6.2596559999999997</v>
          </cell>
          <cell r="L17">
            <v>4.3958394646800326E-2</v>
          </cell>
          <cell r="M17">
            <v>4.4373235760172158E-2</v>
          </cell>
          <cell r="N17">
            <v>4.1524095097441455E-2</v>
          </cell>
          <cell r="O17">
            <v>4.1234477482437679E-2</v>
          </cell>
          <cell r="P17">
            <v>4.3230591495864903E-2</v>
          </cell>
          <cell r="Q17">
            <v>4.3216553515097185E-2</v>
          </cell>
          <cell r="R17">
            <v>3.9175427611452124E-2</v>
          </cell>
          <cell r="S17">
            <v>4.0015782983835298E-2</v>
          </cell>
          <cell r="T17">
            <v>4.0294799887670998E-2</v>
          </cell>
          <cell r="U17">
            <v>313413032</v>
          </cell>
          <cell r="V17">
            <v>195568503</v>
          </cell>
          <cell r="W17">
            <v>0</v>
          </cell>
          <cell r="X17">
            <v>228782134</v>
          </cell>
          <cell r="Y17">
            <v>0</v>
          </cell>
          <cell r="Z17">
            <v>40312345</v>
          </cell>
          <cell r="AA17">
            <v>51920201</v>
          </cell>
          <cell r="AB17">
            <v>263782134</v>
          </cell>
          <cell r="AC17">
            <v>13553634</v>
          </cell>
          <cell r="AD17">
            <v>20834301</v>
          </cell>
          <cell r="AE17">
            <v>20834.300999999999</v>
          </cell>
          <cell r="AF17">
            <v>4733253</v>
          </cell>
          <cell r="AH17">
            <v>4.3125267596692225E-2</v>
          </cell>
          <cell r="AI17">
            <v>4.9245727014212405E-2</v>
          </cell>
          <cell r="AJ17">
            <v>4.0795822334362054E-2</v>
          </cell>
          <cell r="AL17">
            <v>0.17262009200787862</v>
          </cell>
          <cell r="AM17">
            <v>2.9008293882461761E-2</v>
          </cell>
          <cell r="AN17">
            <v>0.20475802596944842</v>
          </cell>
          <cell r="AO17">
            <v>0.14521840020294152</v>
          </cell>
          <cell r="AP17">
            <v>0.27870362052293235</v>
          </cell>
          <cell r="AQ17">
            <v>0.36421534956421758</v>
          </cell>
          <cell r="AR17">
            <v>0.10134786103212227</v>
          </cell>
          <cell r="AS17">
            <v>0.19636047978370852</v>
          </cell>
          <cell r="AT17">
            <v>0.12262027193236208</v>
          </cell>
          <cell r="AU17">
            <v>5.3310942571988582E-2</v>
          </cell>
          <cell r="AV17">
            <v>6.9309329360373498E-2</v>
          </cell>
          <cell r="AW17">
            <v>1.0254169439321634</v>
          </cell>
          <cell r="AX17">
            <v>3.5824319786278452E-2</v>
          </cell>
          <cell r="AY17">
            <v>5.8938193163356835E-2</v>
          </cell>
          <cell r="AZ17">
            <v>4.4711512448348797E-2</v>
          </cell>
          <cell r="BA17">
            <v>156762225</v>
          </cell>
          <cell r="BB17">
            <v>146001048</v>
          </cell>
          <cell r="BC17">
            <v>143376585</v>
          </cell>
          <cell r="BD17">
            <v>134470560</v>
          </cell>
          <cell r="BE17">
            <v>137087464</v>
          </cell>
          <cell r="BF17">
            <v>125269062</v>
          </cell>
          <cell r="BG17">
            <v>120685605</v>
          </cell>
          <cell r="BH17">
            <v>116891955</v>
          </cell>
          <cell r="BI17">
            <v>112916814</v>
          </cell>
          <cell r="BJ17">
            <v>26454386</v>
          </cell>
          <cell r="BK17">
            <v>24424083</v>
          </cell>
          <cell r="BL17">
            <v>24149094</v>
          </cell>
          <cell r="BM17">
            <v>24061490</v>
          </cell>
          <cell r="BN17">
            <v>23258017</v>
          </cell>
          <cell r="BO17">
            <v>23258017</v>
          </cell>
          <cell r="BP17">
            <v>20495957</v>
          </cell>
          <cell r="BQ17">
            <v>18887289</v>
          </cell>
          <cell r="BR17">
            <v>17630929</v>
          </cell>
          <cell r="BT17">
            <v>3418830</v>
          </cell>
          <cell r="BU17">
            <v>8848072</v>
          </cell>
          <cell r="BW17">
            <v>12266902</v>
          </cell>
          <cell r="BX17">
            <v>4467794</v>
          </cell>
          <cell r="BY17">
            <v>2388738</v>
          </cell>
          <cell r="BZ17">
            <v>9776327</v>
          </cell>
          <cell r="CA17">
            <v>12165065</v>
          </cell>
          <cell r="CB17">
            <v>4391323</v>
          </cell>
          <cell r="CC17">
            <v>107867710</v>
          </cell>
        </row>
        <row r="18">
          <cell r="B18" t="str">
            <v>I&amp;M Bank</v>
          </cell>
          <cell r="C18">
            <v>147.846339</v>
          </cell>
          <cell r="D18">
            <v>102.188164</v>
          </cell>
          <cell r="E18">
            <v>103.74062600000001</v>
          </cell>
          <cell r="F18">
            <v>23.559141</v>
          </cell>
          <cell r="G18">
            <v>26.544093</v>
          </cell>
          <cell r="H18">
            <v>26.186678000000001</v>
          </cell>
          <cell r="I18">
            <v>142.081626</v>
          </cell>
          <cell r="J18">
            <v>8.3668890000000005</v>
          </cell>
          <cell r="L18">
            <v>4.2791169290299691E-2</v>
          </cell>
          <cell r="M18">
            <v>4.3266496320107151E-2</v>
          </cell>
          <cell r="N18">
            <v>4.1531279066490255E-2</v>
          </cell>
          <cell r="O18">
            <v>4.1213964931783365E-2</v>
          </cell>
          <cell r="P18">
            <v>4.1396234031227719E-2</v>
          </cell>
          <cell r="Q18">
            <v>4.0476165015553178E-2</v>
          </cell>
          <cell r="R18">
            <v>4.0632602184221024E-2</v>
          </cell>
          <cell r="S18">
            <v>4.1902503947468056E-2</v>
          </cell>
          <cell r="T18">
            <v>4.1224725549765084E-2</v>
          </cell>
          <cell r="U18">
            <v>313413032</v>
          </cell>
          <cell r="V18">
            <v>195568503</v>
          </cell>
          <cell r="W18">
            <v>0</v>
          </cell>
          <cell r="X18">
            <v>228782134</v>
          </cell>
          <cell r="Y18">
            <v>0</v>
          </cell>
          <cell r="Z18">
            <v>40312345</v>
          </cell>
          <cell r="AA18">
            <v>51920201</v>
          </cell>
          <cell r="AB18">
            <v>263782134</v>
          </cell>
          <cell r="AC18">
            <v>13553634</v>
          </cell>
          <cell r="AD18">
            <v>20834301</v>
          </cell>
          <cell r="AE18">
            <v>20834.300999999999</v>
          </cell>
          <cell r="AF18">
            <v>4733253</v>
          </cell>
          <cell r="AH18">
            <v>4.0672508524080171E-2</v>
          </cell>
          <cell r="AI18">
            <v>4.6652797472270136E-2</v>
          </cell>
          <cell r="AJ18">
            <v>4.0232181941474807E-2</v>
          </cell>
          <cell r="AL18">
            <v>0.23165029881614857</v>
          </cell>
          <cell r="AM18">
            <v>3.8837284882935558E-2</v>
          </cell>
          <cell r="AN18">
            <v>0.18682284083657658</v>
          </cell>
          <cell r="AO18">
            <v>0.16581412856297126</v>
          </cell>
          <cell r="AP18">
            <v>0.23638497292697561</v>
          </cell>
          <cell r="AQ18">
            <v>0.32300218141590303</v>
          </cell>
          <cell r="AR18">
            <v>3.8441845444199763E-2</v>
          </cell>
          <cell r="AS18">
            <v>0.27589484377103551</v>
          </cell>
          <cell r="AT18">
            <v>0.14092227976088478</v>
          </cell>
          <cell r="AU18">
            <v>6.5786482926982887E-2</v>
          </cell>
          <cell r="AV18">
            <v>7.5135796833901897E-2</v>
          </cell>
          <cell r="AW18">
            <v>0.98503515874292102</v>
          </cell>
          <cell r="AX18">
            <v>7.7941986538107591E-2</v>
          </cell>
          <cell r="AY18">
            <v>5.1941597780632565E-2</v>
          </cell>
          <cell r="AZ18">
            <v>6.7475863972373762E-2</v>
          </cell>
          <cell r="BA18">
            <v>147846339</v>
          </cell>
          <cell r="BB18">
            <v>151975238</v>
          </cell>
          <cell r="BC18">
            <v>145327389</v>
          </cell>
          <cell r="BD18">
            <v>140517390</v>
          </cell>
          <cell r="BE18">
            <v>137299354</v>
          </cell>
          <cell r="BF18">
            <v>124648548</v>
          </cell>
          <cell r="BG18">
            <v>118333769</v>
          </cell>
          <cell r="BH18">
            <v>114972436</v>
          </cell>
          <cell r="BI18">
            <v>110315682</v>
          </cell>
          <cell r="BJ18">
            <v>26186678</v>
          </cell>
          <cell r="BK18">
            <v>24079849</v>
          </cell>
          <cell r="BL18">
            <v>23296896</v>
          </cell>
          <cell r="BM18">
            <v>22159420</v>
          </cell>
          <cell r="BN18">
            <v>21814043</v>
          </cell>
          <cell r="BO18">
            <v>21814043</v>
          </cell>
          <cell r="BP18">
            <v>20071699</v>
          </cell>
          <cell r="BQ18">
            <v>19500445</v>
          </cell>
          <cell r="BR18">
            <v>20524634</v>
          </cell>
          <cell r="BT18">
            <v>3114572</v>
          </cell>
          <cell r="BU18">
            <v>10061274</v>
          </cell>
          <cell r="BW18">
            <v>13175846</v>
          </cell>
          <cell r="BX18">
            <v>4255827</v>
          </cell>
          <cell r="BY18">
            <v>1127127</v>
          </cell>
          <cell r="BZ18">
            <v>2958223</v>
          </cell>
          <cell r="CA18">
            <v>4085350</v>
          </cell>
          <cell r="CB18">
            <v>5822128</v>
          </cell>
          <cell r="CC18">
            <v>102188164</v>
          </cell>
        </row>
        <row r="19">
          <cell r="B19" t="str">
            <v>National Bank of Kenya</v>
          </cell>
          <cell r="C19">
            <v>125.295035</v>
          </cell>
          <cell r="D19">
            <v>67.803989999999999</v>
          </cell>
          <cell r="E19">
            <v>110.622469</v>
          </cell>
          <cell r="F19">
            <v>9.7844630000000006</v>
          </cell>
          <cell r="G19">
            <v>10.531307999999999</v>
          </cell>
          <cell r="H19">
            <v>10.913622</v>
          </cell>
          <cell r="I19">
            <v>75.266075000000001</v>
          </cell>
          <cell r="J19">
            <v>-1.6843980000000001</v>
          </cell>
          <cell r="L19">
            <v>3.2384309743513515E-2</v>
          </cell>
          <cell r="M19">
            <v>3.0676786498131305E-2</v>
          </cell>
          <cell r="N19">
            <v>3.2750958090150294E-2</v>
          </cell>
          <cell r="O19">
            <v>3.1627657601460205E-2</v>
          </cell>
          <cell r="P19">
            <v>3.6075814954357334E-2</v>
          </cell>
          <cell r="Q19">
            <v>3.4938654374458228E-2</v>
          </cell>
          <cell r="R19">
            <v>3.5137559929824431E-2</v>
          </cell>
          <cell r="S19">
            <v>3.4238251692761776E-2</v>
          </cell>
          <cell r="T19">
            <v>3.3567797886750565E-2</v>
          </cell>
          <cell r="U19">
            <v>313413032</v>
          </cell>
          <cell r="V19">
            <v>195568503</v>
          </cell>
          <cell r="W19">
            <v>0</v>
          </cell>
          <cell r="X19">
            <v>228782134</v>
          </cell>
          <cell r="Y19">
            <v>0</v>
          </cell>
          <cell r="Z19">
            <v>40312345</v>
          </cell>
          <cell r="AA19">
            <v>51920201</v>
          </cell>
          <cell r="AB19">
            <v>263782134</v>
          </cell>
          <cell r="AC19">
            <v>13553634</v>
          </cell>
          <cell r="AD19">
            <v>20834301</v>
          </cell>
          <cell r="AE19">
            <v>20834.300999999999</v>
          </cell>
          <cell r="AF19">
            <v>4733253</v>
          </cell>
          <cell r="AH19">
            <v>3.4468647742859723E-2</v>
          </cell>
          <cell r="AI19">
            <v>3.0955109569067406E-2</v>
          </cell>
          <cell r="AJ19">
            <v>4.2901064618823065E-2</v>
          </cell>
          <cell r="AL19">
            <v>-9.7160538055174953E-2</v>
          </cell>
          <cell r="AM19">
            <v>-9.7356499295284862E-3</v>
          </cell>
          <cell r="AN19">
            <v>0.13992104676642164</v>
          </cell>
          <cell r="AO19">
            <v>0.12999831597436162</v>
          </cell>
          <cell r="AP19">
            <v>0.32575069830188702</v>
          </cell>
          <cell r="AQ19">
            <v>0.78501198387048376</v>
          </cell>
          <cell r="AR19">
            <v>0.12812115224122558</v>
          </cell>
          <cell r="AS19">
            <v>0.32505115577732091</v>
          </cell>
          <cell r="AT19">
            <v>0.12640037814781566</v>
          </cell>
          <cell r="AU19">
            <v>5.0922948494549904E-2</v>
          </cell>
          <cell r="AV19">
            <v>7.547742965326576E-2</v>
          </cell>
          <cell r="AW19">
            <v>0.61293144704625968</v>
          </cell>
          <cell r="AX19">
            <v>2.2921599531233884E-2</v>
          </cell>
          <cell r="AY19">
            <v>2.1207380719048007E-3</v>
          </cell>
          <cell r="AZ19">
            <v>1.2219202109566431E-2</v>
          </cell>
          <cell r="BA19">
            <v>125295035</v>
          </cell>
          <cell r="BB19">
            <v>117789712</v>
          </cell>
          <cell r="BC19">
            <v>124144110</v>
          </cell>
          <cell r="BD19">
            <v>116587690</v>
          </cell>
          <cell r="BE19">
            <v>122864886</v>
          </cell>
          <cell r="BF19">
            <v>116897968</v>
          </cell>
          <cell r="BG19">
            <v>109102269</v>
          </cell>
          <cell r="BH19">
            <v>98916489</v>
          </cell>
          <cell r="BI19">
            <v>92493034</v>
          </cell>
          <cell r="BJ19">
            <v>10913622</v>
          </cell>
          <cell r="BK19">
            <v>13443880</v>
          </cell>
          <cell r="BL19">
            <v>13116009</v>
          </cell>
          <cell r="BM19">
            <v>12606495</v>
          </cell>
          <cell r="BN19">
            <v>12113912</v>
          </cell>
          <cell r="BO19">
            <v>12113912</v>
          </cell>
          <cell r="BP19">
            <v>12251404</v>
          </cell>
          <cell r="BQ19">
            <v>12223289</v>
          </cell>
          <cell r="BR19">
            <v>11848291</v>
          </cell>
          <cell r="BT19">
            <v>3083031</v>
          </cell>
          <cell r="BU19">
            <v>6381357</v>
          </cell>
          <cell r="BW19">
            <v>9464388</v>
          </cell>
          <cell r="BX19">
            <v>7429658</v>
          </cell>
          <cell r="BY19">
            <v>3238707</v>
          </cell>
          <cell r="BZ19">
            <v>6724977</v>
          </cell>
          <cell r="CA19">
            <v>9963684</v>
          </cell>
          <cell r="CB19">
            <v>-1183294</v>
          </cell>
          <cell r="CC19">
            <v>67803990</v>
          </cell>
        </row>
        <row r="20">
          <cell r="B20" t="str">
            <v>Chase Bank</v>
          </cell>
          <cell r="C20">
            <v>142.44859700000001</v>
          </cell>
          <cell r="D20">
            <v>99.036730000000006</v>
          </cell>
          <cell r="E20">
            <v>92.628494000000003</v>
          </cell>
          <cell r="F20">
            <v>9.6104009999999995</v>
          </cell>
          <cell r="G20">
            <v>15.714143</v>
          </cell>
          <cell r="H20">
            <v>11.084265</v>
          </cell>
          <cell r="I20">
            <v>103.883301</v>
          </cell>
          <cell r="J20">
            <v>-1.102217</v>
          </cell>
          <cell r="L20">
            <v>3.1734287532975074E-2</v>
          </cell>
          <cell r="M20">
            <v>3.9911890376728196E-2</v>
          </cell>
          <cell r="N20">
            <v>3.3255751637952705E-2</v>
          </cell>
          <cell r="O20">
            <v>3.1834538024802427E-2</v>
          </cell>
          <cell r="P20">
            <v>3.0016053437549022E-2</v>
          </cell>
          <cell r="Q20">
            <v>2.8007075802131985E-2</v>
          </cell>
          <cell r="R20">
            <v>2.6742458925445356E-2</v>
          </cell>
          <cell r="S20">
            <v>2.5808307340200176E-2</v>
          </cell>
          <cell r="T20">
            <v>2.4038304267699349E-2</v>
          </cell>
          <cell r="U20">
            <v>313413032</v>
          </cell>
          <cell r="V20">
            <v>195568503</v>
          </cell>
          <cell r="W20">
            <v>0</v>
          </cell>
          <cell r="X20">
            <v>228782134</v>
          </cell>
          <cell r="Y20">
            <v>0</v>
          </cell>
          <cell r="Z20">
            <v>40312345</v>
          </cell>
          <cell r="AA20">
            <v>51920201</v>
          </cell>
          <cell r="AB20">
            <v>263782134</v>
          </cell>
          <cell r="AC20">
            <v>13553634</v>
          </cell>
          <cell r="AD20">
            <v>20834301</v>
          </cell>
          <cell r="AE20">
            <v>20834.300999999999</v>
          </cell>
          <cell r="AF20">
            <v>4733253</v>
          </cell>
          <cell r="AH20">
            <v>3.9187590405777725E-2</v>
          </cell>
          <cell r="AI20">
            <v>4.5214047558442286E-2</v>
          </cell>
          <cell r="AJ20">
            <v>3.5922729284213181E-2</v>
          </cell>
          <cell r="AL20">
            <v>-5.8600103339228195E-2</v>
          </cell>
          <cell r="AM20">
            <v>-5.0486662206892224E-3</v>
          </cell>
          <cell r="AN20">
            <v>0.15126726671883481</v>
          </cell>
          <cell r="AO20">
            <v>9.2511509621743718E-2</v>
          </cell>
          <cell r="AP20">
            <v>0.49644461628248221</v>
          </cell>
          <cell r="AQ20">
            <v>0.86812519007364708</v>
          </cell>
          <cell r="AR20">
            <v>9.2405474973487223E-2</v>
          </cell>
          <cell r="AS20">
            <v>0.23388008295310844</v>
          </cell>
          <cell r="AT20">
            <v>0.13762762042500917</v>
          </cell>
          <cell r="AU20">
            <v>8.505131204427395E-2</v>
          </cell>
          <cell r="AV20">
            <v>5.2576308380735223E-2</v>
          </cell>
          <cell r="AW20">
            <v>1.069182124455138</v>
          </cell>
          <cell r="AX20">
            <v>3.7094519410692056E-2</v>
          </cell>
          <cell r="AY20">
            <v>2.9612763446798064E-2</v>
          </cell>
          <cell r="AZ20">
            <v>3.1830511418802158E-2</v>
          </cell>
          <cell r="BA20">
            <v>142448597</v>
          </cell>
          <cell r="BB20">
            <v>151806942</v>
          </cell>
          <cell r="BC20">
            <v>131086157</v>
          </cell>
          <cell r="BD20">
            <v>119516185</v>
          </cell>
          <cell r="BE20">
            <v>107112469</v>
          </cell>
          <cell r="BF20">
            <v>93573646</v>
          </cell>
          <cell r="BG20">
            <v>90330780</v>
          </cell>
          <cell r="BH20">
            <v>87596434</v>
          </cell>
          <cell r="BI20">
            <v>76568930</v>
          </cell>
          <cell r="BJ20">
            <v>11084265</v>
          </cell>
          <cell r="BK20">
            <v>14267192</v>
          </cell>
          <cell r="BL20">
            <v>13395387</v>
          </cell>
          <cell r="BM20">
            <v>11260779</v>
          </cell>
          <cell r="BN20">
            <v>11065643</v>
          </cell>
          <cell r="BO20">
            <v>11065643</v>
          </cell>
          <cell r="BP20">
            <v>10500114</v>
          </cell>
          <cell r="BQ20">
            <v>7999435</v>
          </cell>
          <cell r="BR20">
            <v>7487042</v>
          </cell>
          <cell r="BT20">
            <v>3730054</v>
          </cell>
          <cell r="BU20">
            <v>3783481</v>
          </cell>
          <cell r="BW20">
            <v>7513535</v>
          </cell>
          <cell r="BX20">
            <v>6522689</v>
          </cell>
          <cell r="BY20">
            <v>2358280</v>
          </cell>
          <cell r="BZ20">
            <v>7725007</v>
          </cell>
          <cell r="CA20">
            <v>10083287</v>
          </cell>
          <cell r="CB20">
            <v>-742799</v>
          </cell>
          <cell r="CC20">
            <v>99036730</v>
          </cell>
        </row>
        <row r="21">
          <cell r="B21" t="str">
            <v>Citibank</v>
          </cell>
          <cell r="C21">
            <v>88.147287000000006</v>
          </cell>
          <cell r="D21">
            <v>26.62866</v>
          </cell>
          <cell r="E21">
            <v>62.021915</v>
          </cell>
          <cell r="F21">
            <v>18.448077000000001</v>
          </cell>
          <cell r="G21">
            <v>19.100801000000001</v>
          </cell>
          <cell r="H21">
            <v>19.407198999999999</v>
          </cell>
          <cell r="I21">
            <v>67.435097999999996</v>
          </cell>
          <cell r="J21">
            <v>5.5767350000000002</v>
          </cell>
          <cell r="L21">
            <v>2.7827313324023481E-2</v>
          </cell>
          <cell r="M21">
            <v>2.9544508195662136E-2</v>
          </cell>
          <cell r="N21">
            <v>3.5161238841224615E-2</v>
          </cell>
          <cell r="O21">
            <v>2.8464016497288226E-2</v>
          </cell>
          <cell r="P21">
            <v>2.7910849228194583E-2</v>
          </cell>
          <cell r="Q21">
            <v>2.9745273318985473E-2</v>
          </cell>
          <cell r="R21">
            <v>3.0815151670098295E-2</v>
          </cell>
          <cell r="S21">
            <v>2.8800763856532775E-2</v>
          </cell>
          <cell r="T21">
            <v>2.8911899733140151E-2</v>
          </cell>
          <cell r="U21">
            <v>313413032</v>
          </cell>
          <cell r="V21">
            <v>195568503</v>
          </cell>
          <cell r="W21">
            <v>0</v>
          </cell>
          <cell r="X21">
            <v>228782134</v>
          </cell>
          <cell r="Y21">
            <v>0</v>
          </cell>
          <cell r="Z21">
            <v>40312345</v>
          </cell>
          <cell r="AA21">
            <v>51920201</v>
          </cell>
          <cell r="AB21">
            <v>263782134</v>
          </cell>
          <cell r="AC21">
            <v>13553634</v>
          </cell>
          <cell r="AD21">
            <v>20834301</v>
          </cell>
          <cell r="AE21">
            <v>20834.300999999999</v>
          </cell>
          <cell r="AF21">
            <v>4733253</v>
          </cell>
          <cell r="AH21">
            <v>2.4249307126110453E-2</v>
          </cell>
          <cell r="AI21">
            <v>1.21569997278544E-2</v>
          </cell>
          <cell r="AJ21">
            <v>2.4053035583558993E-2</v>
          </cell>
          <cell r="AL21">
            <v>0.17107821160551195</v>
          </cell>
          <cell r="AM21">
            <v>3.7449260665159544E-2</v>
          </cell>
          <cell r="AN21">
            <v>0.28324717493552098</v>
          </cell>
          <cell r="AO21">
            <v>0.27356788300359558</v>
          </cell>
          <cell r="AP21">
            <v>0.34786105453436683</v>
          </cell>
          <cell r="AQ21">
            <v>0.32029579285312743</v>
          </cell>
          <cell r="AR21">
            <v>5.4840166423230509E-2</v>
          </cell>
          <cell r="AS21">
            <v>0.538354397362935</v>
          </cell>
          <cell r="AT21">
            <v>9.2688523987188728E-2</v>
          </cell>
          <cell r="AU21">
            <v>2.0977997879473988E-2</v>
          </cell>
          <cell r="AV21">
            <v>7.1710526107714737E-2</v>
          </cell>
          <cell r="AW21">
            <v>0.42934275731408811</v>
          </cell>
          <cell r="AX21">
            <v>6.0319422609565757E-2</v>
          </cell>
          <cell r="AY21">
            <v>5.512649998210549E-2</v>
          </cell>
          <cell r="AZ21">
            <v>6.3884905761545666E-2</v>
          </cell>
          <cell r="BA21">
            <v>88147287</v>
          </cell>
          <cell r="BB21">
            <v>93483001</v>
          </cell>
          <cell r="BC21">
            <v>115826138</v>
          </cell>
          <cell r="BD21">
            <v>82954185</v>
          </cell>
          <cell r="BE21">
            <v>79397808</v>
          </cell>
          <cell r="BF21">
            <v>81940917</v>
          </cell>
          <cell r="BG21">
            <v>80054734</v>
          </cell>
          <cell r="BH21">
            <v>72191900</v>
          </cell>
          <cell r="BI21">
            <v>71242659</v>
          </cell>
          <cell r="BJ21">
            <v>19407199</v>
          </cell>
          <cell r="BK21">
            <v>20351926</v>
          </cell>
          <cell r="BL21">
            <v>19913000</v>
          </cell>
          <cell r="BM21">
            <v>19188220</v>
          </cell>
          <cell r="BN21">
            <v>18358760</v>
          </cell>
          <cell r="BO21">
            <v>18358760</v>
          </cell>
          <cell r="BP21">
            <v>18002473</v>
          </cell>
          <cell r="BQ21">
            <v>16706767</v>
          </cell>
          <cell r="BR21">
            <v>15963873</v>
          </cell>
          <cell r="BT21">
            <v>3028981</v>
          </cell>
          <cell r="BU21">
            <v>5678464</v>
          </cell>
          <cell r="BW21">
            <v>8707445</v>
          </cell>
          <cell r="BX21">
            <v>2788958</v>
          </cell>
          <cell r="BY21">
            <v>831785</v>
          </cell>
          <cell r="BZ21">
            <v>713266</v>
          </cell>
          <cell r="CA21">
            <v>1545051</v>
          </cell>
          <cell r="CB21">
            <v>3400960</v>
          </cell>
          <cell r="CC21">
            <v>26628660</v>
          </cell>
        </row>
        <row r="22">
          <cell r="B22" t="str">
            <v>Family Bank Limited</v>
          </cell>
          <cell r="C22">
            <v>81.190213999999997</v>
          </cell>
          <cell r="D22">
            <v>55.853881999999999</v>
          </cell>
          <cell r="E22">
            <v>62.730867000000003</v>
          </cell>
          <cell r="F22">
            <v>11.329253</v>
          </cell>
          <cell r="G22">
            <v>13.884369</v>
          </cell>
          <cell r="H22">
            <v>11.926781999999999</v>
          </cell>
          <cell r="I22">
            <v>73.606477999999996</v>
          </cell>
          <cell r="J22">
            <v>2.8834870000000001</v>
          </cell>
          <cell r="L22">
            <v>2.2761058628342414E-2</v>
          </cell>
          <cell r="M22">
            <v>2.271163209181766E-2</v>
          </cell>
          <cell r="N22">
            <v>2.183121520348582E-2</v>
          </cell>
          <cell r="O22">
            <v>2.1829346098027273E-2</v>
          </cell>
          <cell r="P22">
            <v>2.0358435377465518E-2</v>
          </cell>
          <cell r="Q22">
            <v>1.7480672076559383E-2</v>
          </cell>
          <cell r="R22">
            <v>1.6825293519119589E-2</v>
          </cell>
          <cell r="S22">
            <v>1.6195377442659913E-2</v>
          </cell>
          <cell r="T22">
            <v>1.6027640843028997E-2</v>
          </cell>
          <cell r="U22">
            <v>313413032</v>
          </cell>
          <cell r="V22">
            <v>195568503</v>
          </cell>
          <cell r="W22">
            <v>0</v>
          </cell>
          <cell r="X22">
            <v>228782134</v>
          </cell>
          <cell r="Y22">
            <v>0</v>
          </cell>
          <cell r="Z22">
            <v>40312345</v>
          </cell>
          <cell r="AA22">
            <v>51920201</v>
          </cell>
          <cell r="AB22">
            <v>263782134</v>
          </cell>
          <cell r="AC22">
            <v>13553634</v>
          </cell>
          <cell r="AD22">
            <v>20834301</v>
          </cell>
          <cell r="AE22">
            <v>20834.300999999999</v>
          </cell>
          <cell r="AF22">
            <v>4733253</v>
          </cell>
          <cell r="AH22">
            <v>2.2335417253631782E-2</v>
          </cell>
          <cell r="AI22">
            <v>2.5499429121616023E-2</v>
          </cell>
          <cell r="AJ22">
            <v>2.4327977879085267E-2</v>
          </cell>
          <cell r="AL22">
            <v>0.1634477444532311</v>
          </cell>
          <cell r="AM22">
            <v>2.3947032619849942E-2</v>
          </cell>
          <cell r="AN22">
            <v>0.18862971544433901</v>
          </cell>
          <cell r="AO22">
            <v>0.15391652077144624</v>
          </cell>
          <cell r="AP22">
            <v>0.30566480447776906</v>
          </cell>
          <cell r="AQ22">
            <v>0.66378704984897163</v>
          </cell>
          <cell r="AR22">
            <v>4.9022180965158202E-2</v>
          </cell>
          <cell r="AS22">
            <v>0.51618265331816726</v>
          </cell>
          <cell r="AT22">
            <v>0.15204247010360089</v>
          </cell>
          <cell r="AU22">
            <v>5.1776437573083138E-2</v>
          </cell>
          <cell r="AV22">
            <v>0.10026603253051775</v>
          </cell>
          <cell r="AW22">
            <v>0.89037318741346261</v>
          </cell>
          <cell r="AX22">
            <v>6.0246002928538772E-3</v>
          </cell>
          <cell r="AY22">
            <v>3.1218282701832977E-3</v>
          </cell>
          <cell r="AZ22">
            <v>4.6230337479598394E-3</v>
          </cell>
          <cell r="BA22">
            <v>81190214</v>
          </cell>
          <cell r="BB22">
            <v>80554920</v>
          </cell>
          <cell r="BC22">
            <v>74747708</v>
          </cell>
          <cell r="BD22">
            <v>71030126</v>
          </cell>
          <cell r="BE22">
            <v>61812663</v>
          </cell>
          <cell r="BF22">
            <v>56171763</v>
          </cell>
          <cell r="BG22">
            <v>50563721</v>
          </cell>
          <cell r="BH22">
            <v>45011901</v>
          </cell>
          <cell r="BI22">
            <v>43500989</v>
          </cell>
          <cell r="BJ22">
            <v>11926782</v>
          </cell>
          <cell r="BK22">
            <v>11770798</v>
          </cell>
          <cell r="BL22">
            <v>11141694</v>
          </cell>
          <cell r="BM22">
            <v>11113094</v>
          </cell>
          <cell r="BN22">
            <v>10620650</v>
          </cell>
          <cell r="BO22">
            <v>10620650</v>
          </cell>
          <cell r="BP22">
            <v>7213495</v>
          </cell>
          <cell r="BQ22">
            <v>6411938</v>
          </cell>
          <cell r="BR22">
            <v>5968296</v>
          </cell>
          <cell r="BT22">
            <v>2814118</v>
          </cell>
          <cell r="BU22">
            <v>6392431</v>
          </cell>
          <cell r="BW22">
            <v>9206549</v>
          </cell>
          <cell r="BX22">
            <v>6111188</v>
          </cell>
          <cell r="BY22">
            <v>1486206</v>
          </cell>
          <cell r="BZ22">
            <v>1393019</v>
          </cell>
          <cell r="CA22">
            <v>2879225</v>
          </cell>
          <cell r="CB22">
            <v>1936658</v>
          </cell>
          <cell r="CC22">
            <v>55853882</v>
          </cell>
        </row>
        <row r="23">
          <cell r="B23" t="str">
            <v>Bank of Baroda</v>
          </cell>
          <cell r="C23">
            <v>68.177548000000002</v>
          </cell>
          <cell r="D23">
            <v>31.018373</v>
          </cell>
          <cell r="E23">
            <v>52.928623000000002</v>
          </cell>
          <cell r="F23">
            <v>11.181281999999999</v>
          </cell>
          <cell r="G23">
            <v>11.546635</v>
          </cell>
          <cell r="H23">
            <v>11.273085999999999</v>
          </cell>
          <cell r="I23">
            <v>42.539275000000004</v>
          </cell>
          <cell r="J23">
            <v>2.4855710000000002</v>
          </cell>
          <cell r="L23">
            <v>1.9905658160573745E-2</v>
          </cell>
          <cell r="M23">
            <v>1.9188996432328815E-2</v>
          </cell>
          <cell r="N23">
            <v>1.935055456979199E-2</v>
          </cell>
          <cell r="O23">
            <v>1.9650573864422524E-2</v>
          </cell>
          <cell r="P23">
            <v>2.0088922922993333E-2</v>
          </cell>
          <cell r="Q23">
            <v>1.9579658140780807E-2</v>
          </cell>
          <cell r="R23">
            <v>1.9613732706855409E-2</v>
          </cell>
          <cell r="S23">
            <v>1.9835531066384929E-2</v>
          </cell>
          <cell r="T23">
            <v>1.9738572604877803E-2</v>
          </cell>
          <cell r="U23">
            <v>313413032</v>
          </cell>
          <cell r="V23">
            <v>195568503</v>
          </cell>
          <cell r="W23">
            <v>0</v>
          </cell>
          <cell r="X23">
            <v>228782134</v>
          </cell>
          <cell r="Y23">
            <v>0</v>
          </cell>
          <cell r="Z23">
            <v>40312345</v>
          </cell>
          <cell r="AA23">
            <v>51920201</v>
          </cell>
          <cell r="AB23">
            <v>263782134</v>
          </cell>
          <cell r="AC23">
            <v>13553634</v>
          </cell>
          <cell r="AD23">
            <v>20834301</v>
          </cell>
          <cell r="AE23">
            <v>20834.300999999999</v>
          </cell>
          <cell r="AF23">
            <v>4733253</v>
          </cell>
          <cell r="AH23">
            <v>1.8755634538782089E-2</v>
          </cell>
          <cell r="AI23">
            <v>1.416107127131017E-2</v>
          </cell>
          <cell r="AJ23">
            <v>2.0526519576310711E-2</v>
          </cell>
          <cell r="AL23">
            <v>0.18834266215531786</v>
          </cell>
          <cell r="AM23">
            <v>3.0371386277935772E-2</v>
          </cell>
          <cell r="AN23">
            <v>0.27143469182302704</v>
          </cell>
          <cell r="AO23">
            <v>0.26284608752734967</v>
          </cell>
          <cell r="AP23">
            <v>8.3976271904154742E-2</v>
          </cell>
          <cell r="AQ23">
            <v>0.23726094704363548</v>
          </cell>
          <cell r="AR23">
            <v>6.4566793449344198E-2</v>
          </cell>
          <cell r="AS23">
            <v>0.47732875477465142</v>
          </cell>
          <cell r="AT23">
            <v>0.14746975969863549</v>
          </cell>
          <cell r="AU23">
            <v>7.3935222249436758E-2</v>
          </cell>
          <cell r="AV23">
            <v>7.3534537449198731E-2</v>
          </cell>
          <cell r="AW23">
            <v>0.5860415639379094</v>
          </cell>
          <cell r="AX23">
            <v>1.2665191787291018E-2</v>
          </cell>
          <cell r="AY23">
            <v>2.9797766322482277E-4</v>
          </cell>
          <cell r="AZ23">
            <v>7.5142926601304543E-3</v>
          </cell>
          <cell r="BA23">
            <v>68177548</v>
          </cell>
          <cell r="BB23">
            <v>65245206</v>
          </cell>
          <cell r="BC23">
            <v>64198677</v>
          </cell>
          <cell r="BD23">
            <v>62518263</v>
          </cell>
          <cell r="BE23">
            <v>61944650</v>
          </cell>
          <cell r="BF23">
            <v>59182328</v>
          </cell>
          <cell r="BG23">
            <v>56105943</v>
          </cell>
          <cell r="BH23">
            <v>53949524</v>
          </cell>
          <cell r="BI23">
            <v>52021524</v>
          </cell>
          <cell r="BJ23">
            <v>11273086</v>
          </cell>
          <cell r="BK23">
            <v>10242135</v>
          </cell>
          <cell r="BL23">
            <v>10844344</v>
          </cell>
          <cell r="BM23">
            <v>10371347</v>
          </cell>
          <cell r="BN23">
            <v>9867331</v>
          </cell>
          <cell r="BO23">
            <v>9867331</v>
          </cell>
          <cell r="BP23">
            <v>9132583</v>
          </cell>
          <cell r="BQ23">
            <v>8026209</v>
          </cell>
          <cell r="BR23">
            <v>7569115</v>
          </cell>
          <cell r="BT23">
            <v>339910</v>
          </cell>
          <cell r="BU23">
            <v>3707781</v>
          </cell>
          <cell r="BW23">
            <v>4047691</v>
          </cell>
          <cell r="BX23">
            <v>960359</v>
          </cell>
          <cell r="BY23">
            <v>1021958</v>
          </cell>
          <cell r="BZ23">
            <v>1119036</v>
          </cell>
          <cell r="CA23">
            <v>2140994</v>
          </cell>
          <cell r="CB23">
            <v>2026117</v>
          </cell>
          <cell r="CC23">
            <v>31018373</v>
          </cell>
        </row>
        <row r="24">
          <cell r="B24" t="str">
            <v>Prime Bank</v>
          </cell>
          <cell r="C24">
            <v>65.001312999999996</v>
          </cell>
          <cell r="D24">
            <v>41.047741000000002</v>
          </cell>
          <cell r="E24">
            <v>50.818671999999999</v>
          </cell>
          <cell r="F24">
            <v>8.3507639999999999</v>
          </cell>
          <cell r="G24">
            <v>8.3528190000000002</v>
          </cell>
          <cell r="H24">
            <v>8.7252080000000003</v>
          </cell>
          <cell r="I24">
            <v>48.318393</v>
          </cell>
          <cell r="J24">
            <v>2.5927549999999999</v>
          </cell>
          <cell r="L24">
            <v>1.7802120439263405E-2</v>
          </cell>
          <cell r="M24">
            <v>1.7144060174214881E-2</v>
          </cell>
          <cell r="N24">
            <v>1.7338287015198711E-2</v>
          </cell>
          <cell r="O24">
            <v>1.7683314743432797E-2</v>
          </cell>
          <cell r="P24">
            <v>1.7395228571298531E-2</v>
          </cell>
          <cell r="Q24">
            <v>1.7177551665809414E-2</v>
          </cell>
          <cell r="R24">
            <v>1.7307839728550368E-2</v>
          </cell>
          <cell r="S24">
            <v>1.7299928183852065E-2</v>
          </cell>
          <cell r="T24">
            <v>1.7033047174600309E-2</v>
          </cell>
          <cell r="U24">
            <v>313413032</v>
          </cell>
          <cell r="V24">
            <v>195568503</v>
          </cell>
          <cell r="W24">
            <v>0</v>
          </cell>
          <cell r="X24">
            <v>228782134</v>
          </cell>
          <cell r="Y24">
            <v>0</v>
          </cell>
          <cell r="Z24">
            <v>40312345</v>
          </cell>
          <cell r="AA24">
            <v>51920201</v>
          </cell>
          <cell r="AB24">
            <v>263782134</v>
          </cell>
          <cell r="AC24">
            <v>13553634</v>
          </cell>
          <cell r="AD24">
            <v>20834301</v>
          </cell>
          <cell r="AE24">
            <v>20834.300999999999</v>
          </cell>
          <cell r="AF24">
            <v>4733253</v>
          </cell>
          <cell r="AH24">
            <v>1.7881852705658834E-2</v>
          </cell>
          <cell r="AI24">
            <v>1.8739860592535934E-2</v>
          </cell>
          <cell r="AJ24">
            <v>1.9708248704110684E-2</v>
          </cell>
          <cell r="AL24">
            <v>0.23834053206467437</v>
          </cell>
          <cell r="AM24">
            <v>3.1283551441500836E-2</v>
          </cell>
          <cell r="AN24">
            <v>0.17287038085062142</v>
          </cell>
          <cell r="AO24">
            <v>0.17282785046265922</v>
          </cell>
          <cell r="AP24">
            <v>0.25737529940003612</v>
          </cell>
          <cell r="AQ24">
            <v>0.39155107229825065</v>
          </cell>
          <cell r="AR24">
            <v>1.6712707645533332E-2</v>
          </cell>
          <cell r="AS24">
            <v>0.39926384483408561</v>
          </cell>
          <cell r="AT24">
            <v>0.12346940637427394</v>
          </cell>
          <cell r="AU24">
            <v>6.8944466293229423E-2</v>
          </cell>
          <cell r="AV24">
            <v>5.4524940081044512E-2</v>
          </cell>
          <cell r="AW24">
            <v>0.80772950934255039</v>
          </cell>
          <cell r="AX24">
            <v>1.7712306870926269E-2</v>
          </cell>
          <cell r="AY24">
            <v>3.3016508223740075E-2</v>
          </cell>
          <cell r="AZ24">
            <v>2.3891272730189182E-2</v>
          </cell>
          <cell r="BA24">
            <v>65001313</v>
          </cell>
          <cell r="BB24">
            <v>64343912</v>
          </cell>
          <cell r="BC24">
            <v>61271772</v>
          </cell>
          <cell r="BD24">
            <v>58715051</v>
          </cell>
          <cell r="BE24">
            <v>54917674</v>
          </cell>
          <cell r="BF24">
            <v>55249673</v>
          </cell>
          <cell r="BG24">
            <v>53395624</v>
          </cell>
          <cell r="BH24">
            <v>51258965</v>
          </cell>
          <cell r="BI24">
            <v>49460889</v>
          </cell>
          <cell r="BJ24">
            <v>8725208</v>
          </cell>
          <cell r="BK24">
            <v>8252089</v>
          </cell>
          <cell r="BL24">
            <v>8248978</v>
          </cell>
          <cell r="BM24">
            <v>8276028</v>
          </cell>
          <cell r="BN24">
            <v>7735022</v>
          </cell>
          <cell r="BO24">
            <v>7735022</v>
          </cell>
          <cell r="BP24">
            <v>7246225</v>
          </cell>
          <cell r="BQ24">
            <v>6301136</v>
          </cell>
          <cell r="BR24">
            <v>5815849</v>
          </cell>
          <cell r="BT24">
            <v>1161047</v>
          </cell>
          <cell r="BU24">
            <v>3350058</v>
          </cell>
          <cell r="BW24">
            <v>4511105</v>
          </cell>
          <cell r="BX24">
            <v>1766328</v>
          </cell>
          <cell r="BY24">
            <v>278558</v>
          </cell>
          <cell r="BZ24">
            <v>419121</v>
          </cell>
          <cell r="CA24">
            <v>697679</v>
          </cell>
          <cell r="CB24">
            <v>2023189</v>
          </cell>
          <cell r="CC24">
            <v>41047741</v>
          </cell>
        </row>
        <row r="25">
          <cell r="B25" t="str">
            <v>Bank Of Africa Kenya Ltd</v>
          </cell>
          <cell r="C25">
            <v>69.280266999999995</v>
          </cell>
          <cell r="D25">
            <v>37.798690999999998</v>
          </cell>
          <cell r="E25">
            <v>47.487589</v>
          </cell>
          <cell r="F25">
            <v>6.9701500000000003</v>
          </cell>
          <cell r="G25">
            <v>8.6509230000000006</v>
          </cell>
          <cell r="H25">
            <v>8.4957360000000008</v>
          </cell>
          <cell r="I25">
            <v>52.778177999999997</v>
          </cell>
          <cell r="J25">
            <v>-1.434188</v>
          </cell>
          <cell r="L25">
            <v>1.7625230272666204E-2</v>
          </cell>
          <cell r="M25">
            <v>1.7915712670493161E-2</v>
          </cell>
          <cell r="N25">
            <v>1.7134565438745517E-2</v>
          </cell>
          <cell r="O25">
            <v>1.7390017992833656E-2</v>
          </cell>
          <cell r="P25">
            <v>1.7798810383758638E-2</v>
          </cell>
          <cell r="Q25">
            <v>1.7486344949999816E-2</v>
          </cell>
          <cell r="R25">
            <v>1.8120979532097455E-2</v>
          </cell>
          <cell r="S25">
            <v>1.6562657310553237E-2</v>
          </cell>
          <cell r="T25">
            <v>1.7279420011048791E-2</v>
          </cell>
          <cell r="U25">
            <v>313413032</v>
          </cell>
          <cell r="V25">
            <v>195568503</v>
          </cell>
          <cell r="W25">
            <v>0</v>
          </cell>
          <cell r="X25">
            <v>228782134</v>
          </cell>
          <cell r="Y25">
            <v>0</v>
          </cell>
          <cell r="Z25">
            <v>40312345</v>
          </cell>
          <cell r="AA25">
            <v>51920201</v>
          </cell>
          <cell r="AB25">
            <v>263782134</v>
          </cell>
          <cell r="AC25">
            <v>13553634</v>
          </cell>
          <cell r="AD25">
            <v>20834301</v>
          </cell>
          <cell r="AE25">
            <v>20834.300999999999</v>
          </cell>
          <cell r="AF25">
            <v>4733253</v>
          </cell>
          <cell r="AH25">
            <v>1.9058992391472407E-2</v>
          </cell>
          <cell r="AI25">
            <v>1.7256545248625074E-2</v>
          </cell>
          <cell r="AJ25">
            <v>1.8416404395033989E-2</v>
          </cell>
          <cell r="AL25">
            <v>-0.11217351538712299</v>
          </cell>
          <cell r="AM25">
            <v>-1.523430177975179E-2</v>
          </cell>
          <cell r="AN25">
            <v>0.16391098230029846</v>
          </cell>
          <cell r="AO25">
            <v>0.13206499853026379</v>
          </cell>
          <cell r="AP25">
            <v>0.31172694661192724</v>
          </cell>
          <cell r="AQ25">
            <v>0.80425478198924238</v>
          </cell>
          <cell r="AR25">
            <v>0.18863187090540057</v>
          </cell>
          <cell r="AS25">
            <v>0.26407719085587278</v>
          </cell>
          <cell r="AT25">
            <v>0.1339932323079239</v>
          </cell>
          <cell r="AU25">
            <v>6.9478377956116777E-2</v>
          </cell>
          <cell r="AV25">
            <v>6.4514854351807122E-2</v>
          </cell>
          <cell r="AW25">
            <v>0.79596989015382524</v>
          </cell>
          <cell r="AX25">
            <v>3.523661757170389E-2</v>
          </cell>
          <cell r="AY25">
            <v>6.2306353242940212E-5</v>
          </cell>
          <cell r="AZ25">
            <v>2.1121901761333547E-2</v>
          </cell>
          <cell r="BA25">
            <v>69280267</v>
          </cell>
          <cell r="BB25">
            <v>65069310</v>
          </cell>
          <cell r="BC25">
            <v>63122599</v>
          </cell>
          <cell r="BD25">
            <v>63211641</v>
          </cell>
          <cell r="BE25">
            <v>62211641</v>
          </cell>
          <cell r="BF25">
            <v>58432443</v>
          </cell>
          <cell r="BG25">
            <v>57647846</v>
          </cell>
          <cell r="BH25">
            <v>51954246</v>
          </cell>
          <cell r="BI25">
            <v>52683299</v>
          </cell>
          <cell r="BJ25">
            <v>8495736</v>
          </cell>
          <cell r="BK25">
            <v>9750300</v>
          </cell>
          <cell r="BL25">
            <v>9135664</v>
          </cell>
          <cell r="BM25">
            <v>8014300</v>
          </cell>
          <cell r="BN25">
            <v>7913209</v>
          </cell>
          <cell r="BO25">
            <v>7913209</v>
          </cell>
          <cell r="BP25">
            <v>8134565</v>
          </cell>
          <cell r="BQ25">
            <v>6710063</v>
          </cell>
          <cell r="BR25">
            <v>6539160</v>
          </cell>
          <cell r="BT25">
            <v>1128546</v>
          </cell>
          <cell r="BU25">
            <v>2491757</v>
          </cell>
          <cell r="BW25">
            <v>3620303</v>
          </cell>
          <cell r="BX25">
            <v>2911646</v>
          </cell>
          <cell r="BY25">
            <v>2320624</v>
          </cell>
          <cell r="BZ25">
            <v>6467049</v>
          </cell>
          <cell r="CA25">
            <v>8787673</v>
          </cell>
          <cell r="CB25">
            <v>-1023361</v>
          </cell>
          <cell r="CC25">
            <v>37798691</v>
          </cell>
        </row>
        <row r="26">
          <cell r="B26" t="str">
            <v>Housing Finance Company of Kenya</v>
          </cell>
          <cell r="C26">
            <v>68.808654000000004</v>
          </cell>
          <cell r="D26">
            <v>53.021022000000002</v>
          </cell>
          <cell r="E26">
            <v>41.887526000000001</v>
          </cell>
          <cell r="F26">
            <v>8.0947019999999998</v>
          </cell>
          <cell r="G26">
            <v>9.5479369999999992</v>
          </cell>
          <cell r="H26">
            <v>9.0899540000000005</v>
          </cell>
          <cell r="I26">
            <v>52.671911999999999</v>
          </cell>
          <cell r="J26">
            <v>1.736901</v>
          </cell>
          <cell r="L26">
            <v>1.7217101738272681E-2</v>
          </cell>
          <cell r="M26">
            <v>1.6955242585096973E-2</v>
          </cell>
          <cell r="N26">
            <v>1.74599213396541E-2</v>
          </cell>
          <cell r="O26">
            <v>1.7307138921627711E-2</v>
          </cell>
          <cell r="P26">
            <v>1.5752277555412333E-2</v>
          </cell>
          <cell r="Q26">
            <v>1.597529738593486E-2</v>
          </cell>
          <cell r="R26">
            <v>1.492652252379185E-2</v>
          </cell>
          <cell r="S26">
            <v>1.5624891821292095E-2</v>
          </cell>
          <cell r="T26">
            <v>1.5325972147396342E-2</v>
          </cell>
          <cell r="U26">
            <v>313413032</v>
          </cell>
          <cell r="V26">
            <v>195568503</v>
          </cell>
          <cell r="W26">
            <v>0</v>
          </cell>
          <cell r="X26">
            <v>228782134</v>
          </cell>
          <cell r="Y26">
            <v>0</v>
          </cell>
          <cell r="Z26">
            <v>40312345</v>
          </cell>
          <cell r="AA26">
            <v>51920201</v>
          </cell>
          <cell r="AB26">
            <v>263782134</v>
          </cell>
          <cell r="AC26">
            <v>13553634</v>
          </cell>
          <cell r="AD26">
            <v>20834301</v>
          </cell>
          <cell r="AE26">
            <v>20834.300999999999</v>
          </cell>
          <cell r="AF26">
            <v>4733253</v>
          </cell>
          <cell r="AH26">
            <v>1.8929251716848283E-2</v>
          </cell>
          <cell r="AI26">
            <v>2.4206120399019784E-2</v>
          </cell>
          <cell r="AJ26">
            <v>1.624461536515363E-2</v>
          </cell>
          <cell r="AL26">
            <v>0.14854723335445313</v>
          </cell>
          <cell r="AM26">
            <v>1.9814643927810842E-2</v>
          </cell>
          <cell r="AN26">
            <v>0.18127188927563517</v>
          </cell>
          <cell r="AO26">
            <v>0.15368156751173187</v>
          </cell>
          <cell r="AP26">
            <v>0.12006696333698336</v>
          </cell>
          <cell r="AQ26">
            <v>0.49664040889499927</v>
          </cell>
          <cell r="AR26">
            <v>6.1710460365844107E-2</v>
          </cell>
          <cell r="AS26">
            <v>0.28472059521471005</v>
          </cell>
          <cell r="AT26">
            <v>0.13784827473309888</v>
          </cell>
          <cell r="AU26">
            <v>7.2059630077081618E-2</v>
          </cell>
          <cell r="AV26">
            <v>6.5788644656017262E-2</v>
          </cell>
          <cell r="AW26">
            <v>1.2657950245139806</v>
          </cell>
          <cell r="AX26">
            <v>6.642740451665238E-4</v>
          </cell>
          <cell r="AY26">
            <v>0</v>
          </cell>
          <cell r="AZ26">
            <v>3.2581433252793662E-4</v>
          </cell>
          <cell r="BA26">
            <v>68808654</v>
          </cell>
          <cell r="BB26">
            <v>64907602</v>
          </cell>
          <cell r="BC26">
            <v>66538187</v>
          </cell>
          <cell r="BD26">
            <v>62781072</v>
          </cell>
          <cell r="BE26">
            <v>60490833</v>
          </cell>
          <cell r="BF26">
            <v>56632118</v>
          </cell>
          <cell r="BG26">
            <v>49099911</v>
          </cell>
          <cell r="BH26">
            <v>50361123</v>
          </cell>
          <cell r="BI26">
            <v>46755111</v>
          </cell>
          <cell r="BJ26">
            <v>9089954</v>
          </cell>
          <cell r="BK26">
            <v>8746393</v>
          </cell>
          <cell r="BL26">
            <v>9662314</v>
          </cell>
          <cell r="BM26">
            <v>9820564</v>
          </cell>
          <cell r="BN26">
            <v>6276033</v>
          </cell>
          <cell r="BO26">
            <v>6276033</v>
          </cell>
          <cell r="BP26">
            <v>5886067</v>
          </cell>
          <cell r="BQ26">
            <v>5912076</v>
          </cell>
          <cell r="BR26">
            <v>5681853</v>
          </cell>
          <cell r="BT26">
            <v>488707</v>
          </cell>
          <cell r="BU26">
            <v>3581580</v>
          </cell>
          <cell r="BW26">
            <v>4070287</v>
          </cell>
          <cell r="BX26">
            <v>2021469</v>
          </cell>
          <cell r="BY26">
            <v>992862</v>
          </cell>
          <cell r="BZ26">
            <v>2494283</v>
          </cell>
          <cell r="CA26">
            <v>3487145</v>
          </cell>
          <cell r="CB26">
            <v>1324770</v>
          </cell>
          <cell r="CC26">
            <v>53021022</v>
          </cell>
        </row>
        <row r="27">
          <cell r="B27" t="str">
            <v>EcoBank</v>
          </cell>
          <cell r="C27">
            <v>52.426513</v>
          </cell>
          <cell r="D27">
            <v>29.621165999999999</v>
          </cell>
          <cell r="E27">
            <v>34.478949</v>
          </cell>
          <cell r="F27">
            <v>9.0831219999999995</v>
          </cell>
          <cell r="G27">
            <v>9.9044450000000008</v>
          </cell>
          <cell r="H27">
            <v>7.5606710000000001</v>
          </cell>
          <cell r="I27">
            <v>39.685462000000001</v>
          </cell>
          <cell r="J27">
            <v>9.2868999999999993E-2</v>
          </cell>
          <cell r="L27">
            <v>1.3833092594881921E-2</v>
          </cell>
          <cell r="M27">
            <v>1.6227744516641308E-2</v>
          </cell>
          <cell r="N27">
            <v>1.3650597141543732E-2</v>
          </cell>
          <cell r="O27">
            <v>1.3486590778816261E-2</v>
          </cell>
          <cell r="P27">
            <v>1.4700685553685956E-2</v>
          </cell>
          <cell r="Q27">
            <v>1.4176475454359006E-2</v>
          </cell>
          <cell r="R27">
            <v>1.3549300995831568E-2</v>
          </cell>
          <cell r="S27">
            <v>1.3773775020693496E-2</v>
          </cell>
          <cell r="T27">
            <v>1.4514384060259863E-2</v>
          </cell>
          <cell r="U27">
            <v>313413032</v>
          </cell>
          <cell r="V27">
            <v>195568503</v>
          </cell>
          <cell r="W27">
            <v>0</v>
          </cell>
          <cell r="X27">
            <v>228782134</v>
          </cell>
          <cell r="Y27">
            <v>0</v>
          </cell>
          <cell r="Z27">
            <v>40312345</v>
          </cell>
          <cell r="AA27">
            <v>51920201</v>
          </cell>
          <cell r="AB27">
            <v>263782134</v>
          </cell>
          <cell r="AC27">
            <v>13553634</v>
          </cell>
          <cell r="AD27">
            <v>20834301</v>
          </cell>
          <cell r="AE27">
            <v>20834.300999999999</v>
          </cell>
          <cell r="AF27">
            <v>4733253</v>
          </cell>
          <cell r="AH27">
            <v>1.4422526870146578E-2</v>
          </cell>
          <cell r="AI27">
            <v>1.3523192943269769E-2</v>
          </cell>
          <cell r="AJ27">
            <v>1.3371457285392038E-2</v>
          </cell>
          <cell r="AL27">
            <v>1.2167438701847264E-2</v>
          </cell>
          <cell r="AM27">
            <v>1.6802722772523441E-3</v>
          </cell>
          <cell r="AN27">
            <v>0.24957363479855674</v>
          </cell>
          <cell r="AO27">
            <v>0.22887781928808085</v>
          </cell>
          <cell r="AP27">
            <v>0.4346302535652603</v>
          </cell>
          <cell r="AQ27">
            <v>0.95331788197068035</v>
          </cell>
          <cell r="AR27">
            <v>5.8532739395338644E-2</v>
          </cell>
          <cell r="AS27">
            <v>0.36823211529961414</v>
          </cell>
          <cell r="AT27">
            <v>0.10732831396006377</v>
          </cell>
          <cell r="AU27">
            <v>4.7759468202266307E-2</v>
          </cell>
          <cell r="AV27">
            <v>5.9568845757797466E-2</v>
          </cell>
          <cell r="AW27">
            <v>0.85910872747310252</v>
          </cell>
          <cell r="AX27">
            <v>0</v>
          </cell>
          <cell r="AY27">
            <v>4.0487635264715605E-2</v>
          </cell>
          <cell r="AZ27">
            <v>2.6487632392777884E-2</v>
          </cell>
          <cell r="BA27">
            <v>52426513</v>
          </cell>
          <cell r="BB27">
            <v>55142958</v>
          </cell>
          <cell r="BC27">
            <v>48824375</v>
          </cell>
          <cell r="BD27">
            <v>44920413</v>
          </cell>
          <cell r="BE27">
            <v>45934458</v>
          </cell>
          <cell r="BF27">
            <v>42241117</v>
          </cell>
          <cell r="BG27">
            <v>36647025</v>
          </cell>
          <cell r="BH27">
            <v>36143426</v>
          </cell>
          <cell r="BI27">
            <v>36907136</v>
          </cell>
          <cell r="BJ27">
            <v>7560671</v>
          </cell>
          <cell r="BK27">
            <v>7294222</v>
          </cell>
          <cell r="BL27">
            <v>7595021</v>
          </cell>
          <cell r="BM27">
            <v>7740628</v>
          </cell>
          <cell r="BN27">
            <v>7827942</v>
          </cell>
          <cell r="BO27">
            <v>7827942</v>
          </cell>
          <cell r="BP27">
            <v>3657839</v>
          </cell>
          <cell r="BQ27">
            <v>3764734</v>
          </cell>
          <cell r="BR27">
            <v>3390412</v>
          </cell>
          <cell r="BT27">
            <v>1314371</v>
          </cell>
          <cell r="BU27">
            <v>1709742</v>
          </cell>
          <cell r="BW27">
            <v>3024113</v>
          </cell>
          <cell r="BX27">
            <v>2882941</v>
          </cell>
          <cell r="BY27">
            <v>678137</v>
          </cell>
          <cell r="BZ27">
            <v>1163465</v>
          </cell>
          <cell r="CA27">
            <v>1841602</v>
          </cell>
          <cell r="CB27">
            <v>90373</v>
          </cell>
          <cell r="CC27">
            <v>29621166</v>
          </cell>
        </row>
        <row r="28">
          <cell r="B28" t="str">
            <v>Bank of India</v>
          </cell>
          <cell r="C28">
            <v>42.162947000000003</v>
          </cell>
          <cell r="D28">
            <v>17.857613000000001</v>
          </cell>
          <cell r="E28">
            <v>24.613215</v>
          </cell>
          <cell r="F28">
            <v>6.9478070000000001</v>
          </cell>
          <cell r="G28">
            <v>7.1438069999999998</v>
          </cell>
          <cell r="H28">
            <v>7.1827379999999996</v>
          </cell>
          <cell r="I28">
            <v>16.888916999999999</v>
          </cell>
          <cell r="J28">
            <v>1.4695370000000001</v>
          </cell>
          <cell r="L28">
            <v>1.1388203007592555E-2</v>
          </cell>
          <cell r="M28">
            <v>1.0949601139592629E-2</v>
          </cell>
          <cell r="N28">
            <v>1.1089383061945242E-2</v>
          </cell>
          <cell r="O28">
            <v>1.1414231493781957E-2</v>
          </cell>
          <cell r="P28">
            <v>1.1204588493967032E-2</v>
          </cell>
          <cell r="Q28">
            <v>1.1506779612066271E-2</v>
          </cell>
          <cell r="R28">
            <v>1.1959499437245474E-2</v>
          </cell>
          <cell r="S28">
            <v>1.1991009587672428E-2</v>
          </cell>
          <cell r="T28">
            <v>1.1753065305750014E-2</v>
          </cell>
          <cell r="U28">
            <v>313413032</v>
          </cell>
          <cell r="V28">
            <v>195568503</v>
          </cell>
          <cell r="W28">
            <v>0</v>
          </cell>
          <cell r="X28">
            <v>228782134</v>
          </cell>
          <cell r="Y28">
            <v>0</v>
          </cell>
          <cell r="Z28">
            <v>40312345</v>
          </cell>
          <cell r="AA28">
            <v>51920201</v>
          </cell>
          <cell r="AB28">
            <v>263782134</v>
          </cell>
          <cell r="AC28">
            <v>13553634</v>
          </cell>
          <cell r="AD28">
            <v>20834301</v>
          </cell>
          <cell r="AE28">
            <v>20834.300999999999</v>
          </cell>
          <cell r="AF28">
            <v>4733253</v>
          </cell>
          <cell r="AH28">
            <v>1.1599021205779337E-2</v>
          </cell>
          <cell r="AI28">
            <v>8.1526819742761825E-3</v>
          </cell>
          <cell r="AJ28">
            <v>9.5453766014930042E-3</v>
          </cell>
          <cell r="AL28">
            <v>0.15755870799916866</v>
          </cell>
          <cell r="AM28">
            <v>2.7805922348224207E-2</v>
          </cell>
          <cell r="AN28">
            <v>0.42298786831624552</v>
          </cell>
          <cell r="AO28">
            <v>0.41138262447497376</v>
          </cell>
          <cell r="AP28">
            <v>0.11137247503777986</v>
          </cell>
          <cell r="AQ28">
            <v>0.25245544531107222</v>
          </cell>
          <cell r="AR28">
            <v>1.9845835061364975E-2</v>
          </cell>
          <cell r="AS28">
            <v>0.31219249118440157</v>
          </cell>
          <cell r="AT28">
            <v>9.996777751523829E-2</v>
          </cell>
          <cell r="AU28">
            <v>7.4769597796137816E-2</v>
          </cell>
          <cell r="AV28">
            <v>2.5198179719100475E-2</v>
          </cell>
          <cell r="AW28">
            <v>0.72552947674653634</v>
          </cell>
          <cell r="AX28">
            <v>5.5025669968068961E-3</v>
          </cell>
          <cell r="AY28">
            <v>0</v>
          </cell>
          <cell r="AZ28">
            <v>4.1915067419190767E-3</v>
          </cell>
          <cell r="BA28">
            <v>42162947</v>
          </cell>
          <cell r="BB28">
            <v>37527774</v>
          </cell>
          <cell r="BC28">
            <v>36899261</v>
          </cell>
          <cell r="BD28">
            <v>36656582</v>
          </cell>
          <cell r="BE28">
            <v>34370422</v>
          </cell>
          <cell r="BF28">
            <v>33998194</v>
          </cell>
          <cell r="BG28">
            <v>34265232</v>
          </cell>
          <cell r="BH28">
            <v>32447854</v>
          </cell>
          <cell r="BI28">
            <v>30721440</v>
          </cell>
          <cell r="BJ28">
            <v>7182738</v>
          </cell>
          <cell r="BK28">
            <v>6881061</v>
          </cell>
          <cell r="BL28">
            <v>6580115</v>
          </cell>
          <cell r="BM28">
            <v>6305179</v>
          </cell>
          <cell r="BN28">
            <v>6074801</v>
          </cell>
          <cell r="BO28">
            <v>6074801</v>
          </cell>
          <cell r="BP28">
            <v>5733008</v>
          </cell>
          <cell r="BQ28">
            <v>5254372</v>
          </cell>
          <cell r="BR28">
            <v>5086879</v>
          </cell>
          <cell r="BT28">
            <v>226696</v>
          </cell>
          <cell r="BU28">
            <v>1808780</v>
          </cell>
          <cell r="BW28">
            <v>2035476</v>
          </cell>
          <cell r="BX28">
            <v>513867</v>
          </cell>
          <cell r="BY28">
            <v>112881</v>
          </cell>
          <cell r="BZ28">
            <v>248694</v>
          </cell>
          <cell r="CA28">
            <v>361575</v>
          </cell>
          <cell r="CB28">
            <v>1107937</v>
          </cell>
          <cell r="CC28">
            <v>17857613</v>
          </cell>
        </row>
        <row r="29">
          <cell r="B29" t="str">
            <v>Imperial Bank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1.7842636089776827E-2</v>
          </cell>
          <cell r="O29">
            <v>1.7654217730856531E-2</v>
          </cell>
          <cell r="P29">
            <v>1.7714648108993522E-2</v>
          </cell>
          <cell r="Q29">
            <v>1.6158514378688784E-2</v>
          </cell>
          <cell r="R29">
            <v>1.5740940508944496E-2</v>
          </cell>
          <cell r="S29">
            <v>1.608314494550828E-2</v>
          </cell>
          <cell r="T29">
            <v>1.4962079033867629E-2</v>
          </cell>
          <cell r="U29">
            <v>313413032</v>
          </cell>
          <cell r="V29">
            <v>195568503</v>
          </cell>
          <cell r="W29">
            <v>0</v>
          </cell>
          <cell r="X29">
            <v>228782134</v>
          </cell>
          <cell r="Y29">
            <v>0</v>
          </cell>
          <cell r="Z29">
            <v>40312345</v>
          </cell>
          <cell r="AA29">
            <v>51920201</v>
          </cell>
          <cell r="AB29">
            <v>263782134</v>
          </cell>
          <cell r="AC29">
            <v>13553634</v>
          </cell>
          <cell r="AD29">
            <v>20834301</v>
          </cell>
          <cell r="AE29">
            <v>20834.300999999999</v>
          </cell>
          <cell r="AF29">
            <v>4733253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 t="e">
            <v>#DIV/0!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B30" t="str">
            <v>Total - Medium Tier banks</v>
          </cell>
          <cell r="C30">
            <v>1306.1249530000002</v>
          </cell>
          <cell r="D30">
            <v>771.31996900000001</v>
          </cell>
          <cell r="E30">
            <v>897.28297099999997</v>
          </cell>
          <cell r="F30">
            <v>170.769564</v>
          </cell>
          <cell r="G30">
            <v>201.62901500000001</v>
          </cell>
          <cell r="H30">
            <v>186.55087500000005</v>
          </cell>
          <cell r="I30">
            <v>1025.6943950000002</v>
          </cell>
          <cell r="J30">
            <v>34.320616000000001</v>
          </cell>
          <cell r="L30">
            <v>0.3484856924658441</v>
          </cell>
          <cell r="M30">
            <v>0.36213406960358285</v>
          </cell>
          <cell r="N30">
            <v>0.37070707998370855</v>
          </cell>
          <cell r="O30">
            <v>0.36038658388408468</v>
          </cell>
          <cell r="P30">
            <v>0.36328201605242078</v>
          </cell>
          <cell r="Q30">
            <v>0.35666095766433942</v>
          </cell>
          <cell r="R30">
            <v>0.35175153892897415</v>
          </cell>
          <cell r="S30">
            <v>0.35116647950103741</v>
          </cell>
          <cell r="T30">
            <v>0.35179213200718823</v>
          </cell>
          <cell r="U30">
            <v>4387782448</v>
          </cell>
          <cell r="V30">
            <v>2737959042</v>
          </cell>
          <cell r="W30">
            <v>0</v>
          </cell>
          <cell r="X30">
            <v>3202949876</v>
          </cell>
          <cell r="Y30">
            <v>0</v>
          </cell>
          <cell r="Z30">
            <v>564372830</v>
          </cell>
          <cell r="AA30">
            <v>726882814</v>
          </cell>
          <cell r="AB30">
            <v>3692949876</v>
          </cell>
          <cell r="AC30">
            <v>189750876</v>
          </cell>
          <cell r="AD30">
            <v>291680214</v>
          </cell>
          <cell r="AE30">
            <v>291680.21400000004</v>
          </cell>
          <cell r="AF30">
            <v>66265542</v>
          </cell>
          <cell r="AH30">
            <v>0.35931480375991126</v>
          </cell>
          <cell r="AI30">
            <v>0.35213700776613099</v>
          </cell>
          <cell r="AJ30">
            <v>0.34797989113984196</v>
          </cell>
          <cell r="AL30">
            <v>0.12802578128783798</v>
          </cell>
          <cell r="AM30">
            <v>1.8305025344257903E-2</v>
          </cell>
          <cell r="AN30">
            <v>0.19657806066104122</v>
          </cell>
          <cell r="AO30">
            <v>0.16649166148558311</v>
          </cell>
          <cell r="AP30">
            <v>0.31658509405128948</v>
          </cell>
          <cell r="AQ30">
            <v>0.51946724085395424</v>
          </cell>
          <cell r="AR30">
            <v>7.4633021320775414E-2</v>
          </cell>
          <cell r="AS30">
            <v>0.29106855162281947</v>
          </cell>
          <cell r="AT30">
            <v>0.12701535433478137</v>
          </cell>
          <cell r="AU30">
            <v>5.681124487588405E-2</v>
          </cell>
          <cell r="AV30">
            <v>7.0204109458897324E-2</v>
          </cell>
          <cell r="AW30">
            <v>0.85961730460612973</v>
          </cell>
          <cell r="AX30">
            <v>0.38083051141420704</v>
          </cell>
          <cell r="AY30">
            <v>0.57494480188885166</v>
          </cell>
          <cell r="AZ30">
            <v>0.48033013702780264</v>
          </cell>
          <cell r="BA30">
            <v>1306124953</v>
          </cell>
          <cell r="BB30">
            <v>1302015331</v>
          </cell>
          <cell r="BC30">
            <v>1278958122</v>
          </cell>
          <cell r="BD30">
            <v>1177940770</v>
          </cell>
          <cell r="BE30">
            <v>1136791474</v>
          </cell>
          <cell r="BF30">
            <v>1071345471</v>
          </cell>
          <cell r="BG30">
            <v>1012166377</v>
          </cell>
          <cell r="BH30">
            <v>971581467</v>
          </cell>
          <cell r="BI30">
            <v>946313967</v>
          </cell>
          <cell r="BJ30">
            <v>186550875</v>
          </cell>
          <cell r="BK30">
            <v>186358968</v>
          </cell>
          <cell r="BL30">
            <v>183247352</v>
          </cell>
          <cell r="BM30">
            <v>176825103</v>
          </cell>
          <cell r="BN30">
            <v>169569571</v>
          </cell>
          <cell r="BO30">
            <v>169569571</v>
          </cell>
          <cell r="BP30">
            <v>153637297</v>
          </cell>
          <cell r="BQ30">
            <v>141183003</v>
          </cell>
          <cell r="BR30">
            <v>135859792</v>
          </cell>
          <cell r="BS30">
            <v>0</v>
          </cell>
          <cell r="BT30">
            <v>31023012</v>
          </cell>
          <cell r="BU30">
            <v>66969637</v>
          </cell>
          <cell r="BV30">
            <v>0</v>
          </cell>
          <cell r="BW30">
            <v>97992649</v>
          </cell>
          <cell r="BX30">
            <v>50903971</v>
          </cell>
          <cell r="BY30">
            <v>18107016</v>
          </cell>
          <cell r="BZ30">
            <v>44101752</v>
          </cell>
          <cell r="CA30">
            <v>62208768</v>
          </cell>
          <cell r="CB30">
            <v>23871037</v>
          </cell>
          <cell r="CC30">
            <v>771319969</v>
          </cell>
        </row>
        <row r="31">
          <cell r="AS31" t="str">
            <v/>
          </cell>
        </row>
        <row r="32">
          <cell r="B32" t="str">
            <v>TIER 3 - Small banks WMSI  &lt; 1%</v>
          </cell>
          <cell r="AS32" t="str">
            <v/>
          </cell>
        </row>
        <row r="33">
          <cell r="B33" t="str">
            <v>GT Bank</v>
          </cell>
          <cell r="C33">
            <v>29.374061999999999</v>
          </cell>
          <cell r="D33">
            <v>12.422326</v>
          </cell>
          <cell r="E33">
            <v>15.48959</v>
          </cell>
          <cell r="F33">
            <v>5.0227969999999997</v>
          </cell>
          <cell r="G33">
            <v>5.1721640000000004</v>
          </cell>
          <cell r="H33">
            <v>7.9057300000000001</v>
          </cell>
          <cell r="I33">
            <v>18.647452999999999</v>
          </cell>
          <cell r="J33">
            <v>0.54703800000000002</v>
          </cell>
          <cell r="L33">
            <v>9.4728942241093742E-3</v>
          </cell>
          <cell r="M33">
            <v>7.9532605463950752E-3</v>
          </cell>
          <cell r="N33">
            <v>9.8447529175647273E-3</v>
          </cell>
          <cell r="O33">
            <v>1.0107948540167158E-2</v>
          </cell>
          <cell r="P33">
            <v>1.0778106109904245E-2</v>
          </cell>
          <cell r="Q33">
            <v>8.8082658354365038E-3</v>
          </cell>
          <cell r="R33">
            <v>9.2180809085022301E-3</v>
          </cell>
          <cell r="S33">
            <v>9.1783622891588156E-3</v>
          </cell>
          <cell r="T33">
            <v>9.8101959543893304E-3</v>
          </cell>
          <cell r="U33">
            <v>313413032</v>
          </cell>
          <cell r="V33">
            <v>195568503</v>
          </cell>
          <cell r="W33">
            <v>0</v>
          </cell>
          <cell r="X33">
            <v>228782134</v>
          </cell>
          <cell r="Y33">
            <v>0</v>
          </cell>
          <cell r="Z33">
            <v>40312345</v>
          </cell>
          <cell r="AA33">
            <v>51920201</v>
          </cell>
          <cell r="AB33">
            <v>263782134</v>
          </cell>
          <cell r="AC33">
            <v>13553634</v>
          </cell>
          <cell r="AD33">
            <v>20834301</v>
          </cell>
          <cell r="AE33">
            <v>20834.300999999999</v>
          </cell>
          <cell r="AF33">
            <v>4733253</v>
          </cell>
          <cell r="AH33">
            <v>8.0808006147643566E-3</v>
          </cell>
          <cell r="AI33">
            <v>5.6712659894008425E-3</v>
          </cell>
          <cell r="AJ33">
            <v>6.0070969986131435E-3</v>
          </cell>
          <cell r="AL33">
            <v>5.9968514011315976E-2</v>
          </cell>
          <cell r="AM33">
            <v>1.6065697259239061E-2</v>
          </cell>
          <cell r="AN33">
            <v>0.277365707799344</v>
          </cell>
          <cell r="AO33">
            <v>0.26935565945654882</v>
          </cell>
          <cell r="AP33">
            <v>0.19579251977237586</v>
          </cell>
          <cell r="AQ33">
            <v>0.6973526939669954</v>
          </cell>
          <cell r="AR33">
            <v>3.0726838260394618E-2</v>
          </cell>
          <cell r="AS33">
            <v>0.57613909634102678</v>
          </cell>
          <cell r="AT33">
            <v>0.13936050872878417</v>
          </cell>
          <cell r="AU33">
            <v>7.0154714874348142E-2</v>
          </cell>
          <cell r="AV33">
            <v>6.9205793854436023E-2</v>
          </cell>
          <cell r="AW33">
            <v>0.80197900654568655</v>
          </cell>
          <cell r="AX33">
            <v>4.2171017401662009E-3</v>
          </cell>
          <cell r="AY33">
            <v>1.0579387402808399E-2</v>
          </cell>
          <cell r="AZ33">
            <v>9.2071601361322503E-3</v>
          </cell>
          <cell r="BA33">
            <v>29374062</v>
          </cell>
          <cell r="BB33">
            <v>29161835</v>
          </cell>
          <cell r="BC33">
            <v>30169915</v>
          </cell>
          <cell r="BD33">
            <v>31366414</v>
          </cell>
          <cell r="BE33">
            <v>32991926</v>
          </cell>
          <cell r="BF33">
            <v>28103602</v>
          </cell>
          <cell r="BG33">
            <v>27757959</v>
          </cell>
          <cell r="BH33">
            <v>23977044</v>
          </cell>
          <cell r="BI33">
            <v>25638050</v>
          </cell>
          <cell r="BJ33">
            <v>7905730</v>
          </cell>
          <cell r="BK33">
            <v>7776166</v>
          </cell>
          <cell r="BL33">
            <v>7670097</v>
          </cell>
          <cell r="BM33">
            <v>7268290</v>
          </cell>
          <cell r="BN33">
            <v>7165033</v>
          </cell>
          <cell r="BO33">
            <v>6738561</v>
          </cell>
          <cell r="BP33">
            <v>6326694</v>
          </cell>
          <cell r="BQ33">
            <v>6219009</v>
          </cell>
          <cell r="BR33">
            <v>6090652</v>
          </cell>
          <cell r="BT33">
            <v>413942</v>
          </cell>
          <cell r="BU33">
            <v>1700245</v>
          </cell>
          <cell r="BW33">
            <v>2114187</v>
          </cell>
          <cell r="BX33">
            <v>1474334</v>
          </cell>
          <cell r="BY33">
            <v>226883</v>
          </cell>
          <cell r="BZ33">
            <v>166916</v>
          </cell>
          <cell r="CA33">
            <v>393799</v>
          </cell>
          <cell r="CB33">
            <v>470210</v>
          </cell>
          <cell r="CC33">
            <v>12422326</v>
          </cell>
        </row>
        <row r="34">
          <cell r="B34" t="str">
            <v>Gulf African Bank</v>
          </cell>
          <cell r="C34">
            <v>24.713781999999998</v>
          </cell>
          <cell r="D34">
            <v>15.427705</v>
          </cell>
          <cell r="E34">
            <v>19.023668000000001</v>
          </cell>
          <cell r="F34">
            <v>3.877386</v>
          </cell>
          <cell r="G34">
            <v>3.877386</v>
          </cell>
          <cell r="H34">
            <v>3.877386</v>
          </cell>
          <cell r="I34">
            <v>24.592935000000001</v>
          </cell>
          <cell r="J34">
            <v>1.093275</v>
          </cell>
          <cell r="L34">
            <v>7.0683317085661118E-3</v>
          </cell>
          <cell r="M34">
            <v>6.8156702168746001E-3</v>
          </cell>
          <cell r="N34">
            <v>6.6414845665934011E-3</v>
          </cell>
          <cell r="O34">
            <v>6.4972161789634136E-3</v>
          </cell>
          <cell r="P34">
            <v>6.4454535582140985E-3</v>
          </cell>
          <cell r="Q34">
            <v>6.4405605012668281E-3</v>
          </cell>
          <cell r="R34">
            <v>6.3060468550378834E-3</v>
          </cell>
          <cell r="S34">
            <v>6.4461685136653919E-3</v>
          </cell>
          <cell r="T34">
            <v>6.3554162267492557E-3</v>
          </cell>
          <cell r="U34">
            <v>313413032</v>
          </cell>
          <cell r="V34">
            <v>195568503</v>
          </cell>
          <cell r="W34">
            <v>0</v>
          </cell>
          <cell r="X34">
            <v>228782134</v>
          </cell>
          <cell r="Y34">
            <v>0</v>
          </cell>
          <cell r="Z34">
            <v>40312345</v>
          </cell>
          <cell r="AA34">
            <v>51920201</v>
          </cell>
          <cell r="AB34">
            <v>263782134</v>
          </cell>
          <cell r="AC34">
            <v>13553634</v>
          </cell>
          <cell r="AD34">
            <v>20834301</v>
          </cell>
          <cell r="AE34">
            <v>20834.300999999999</v>
          </cell>
          <cell r="AF34">
            <v>4733253</v>
          </cell>
          <cell r="AH34">
            <v>6.7987581962192451E-3</v>
          </cell>
          <cell r="AI34">
            <v>7.0433362206892107E-3</v>
          </cell>
          <cell r="AJ34">
            <v>7.3776658352747177E-3</v>
          </cell>
          <cell r="AL34">
            <v>0.20803249245219821</v>
          </cell>
          <cell r="AM34">
            <v>3.017132572661468E-2</v>
          </cell>
          <cell r="AN34">
            <v>0.15766259700194385</v>
          </cell>
          <cell r="AO34">
            <v>0.15766259700194385</v>
          </cell>
          <cell r="AP34">
            <v>0.29415230468239778</v>
          </cell>
          <cell r="AQ34">
            <v>0.54488755026284852</v>
          </cell>
          <cell r="AR34">
            <v>7.7669839065614088E-2</v>
          </cell>
          <cell r="AS34">
            <v>0.25977659651440071</v>
          </cell>
          <cell r="AT34">
            <v>0.12560425166753622</v>
          </cell>
          <cell r="AU34">
            <v>2.2091961302303936E-2</v>
          </cell>
          <cell r="AV34">
            <v>0.10351229036523228</v>
          </cell>
          <cell r="AW34">
            <v>0.8109742558585441</v>
          </cell>
          <cell r="AX34">
            <v>4.5631419198027462E-2</v>
          </cell>
          <cell r="AY34">
            <v>1.2970550399348493E-3</v>
          </cell>
          <cell r="AZ34">
            <v>2.3446639712426946E-2</v>
          </cell>
          <cell r="BA34">
            <v>24713782</v>
          </cell>
          <cell r="BB34">
            <v>23723135</v>
          </cell>
          <cell r="BC34">
            <v>21903335</v>
          </cell>
          <cell r="BD34">
            <v>20817084</v>
          </cell>
          <cell r="BE34">
            <v>19753647</v>
          </cell>
          <cell r="BF34">
            <v>19148625</v>
          </cell>
          <cell r="BG34">
            <v>17319720</v>
          </cell>
          <cell r="BH34">
            <v>16958464</v>
          </cell>
          <cell r="BI34">
            <v>16053971</v>
          </cell>
          <cell r="BJ34">
            <v>3877386</v>
          </cell>
          <cell r="BK34">
            <v>3147507</v>
          </cell>
          <cell r="BL34">
            <v>3551668</v>
          </cell>
          <cell r="BM34">
            <v>3303041</v>
          </cell>
          <cell r="BN34">
            <v>3146683</v>
          </cell>
          <cell r="BO34">
            <v>3146683</v>
          </cell>
          <cell r="BP34">
            <v>3015261</v>
          </cell>
          <cell r="BQ34">
            <v>2771877</v>
          </cell>
          <cell r="BR34">
            <v>2685926</v>
          </cell>
          <cell r="BT34">
            <v>837754</v>
          </cell>
          <cell r="BU34">
            <v>2010274</v>
          </cell>
          <cell r="BW34">
            <v>2848028</v>
          </cell>
          <cell r="BX34">
            <v>1551855</v>
          </cell>
          <cell r="BY34">
            <v>337495</v>
          </cell>
          <cell r="BZ34">
            <v>961679</v>
          </cell>
          <cell r="CA34">
            <v>1299174</v>
          </cell>
          <cell r="CB34">
            <v>730703</v>
          </cell>
          <cell r="CC34">
            <v>15427705</v>
          </cell>
        </row>
        <row r="35">
          <cell r="B35" t="str">
            <v>ABC Bank</v>
          </cell>
          <cell r="C35">
            <v>22.058297</v>
          </cell>
          <cell r="D35">
            <v>14.828522</v>
          </cell>
          <cell r="E35">
            <v>15.774464999999999</v>
          </cell>
          <cell r="F35">
            <v>2.1809880000000001</v>
          </cell>
          <cell r="G35">
            <v>3.011806</v>
          </cell>
          <cell r="H35">
            <v>2.836608</v>
          </cell>
          <cell r="I35">
            <v>18.304295</v>
          </cell>
          <cell r="J35">
            <v>0.35542600000000002</v>
          </cell>
          <cell r="L35">
            <v>5.7759180902408839E-3</v>
          </cell>
          <cell r="M35">
            <v>6.0620791276857541E-3</v>
          </cell>
          <cell r="N35">
            <v>5.9889041038479682E-3</v>
          </cell>
          <cell r="O35">
            <v>6.195277048524921E-3</v>
          </cell>
          <cell r="P35">
            <v>6.3098294446030326E-3</v>
          </cell>
          <cell r="Q35">
            <v>6.9478028829091515E-3</v>
          </cell>
          <cell r="R35">
            <v>7.0505678445212808E-3</v>
          </cell>
          <cell r="S35">
            <v>6.6617917698490684E-3</v>
          </cell>
          <cell r="T35">
            <v>6.6548282065482661E-3</v>
          </cell>
          <cell r="U35">
            <v>313413032</v>
          </cell>
          <cell r="V35">
            <v>195568503</v>
          </cell>
          <cell r="W35">
            <v>0</v>
          </cell>
          <cell r="X35">
            <v>228782134</v>
          </cell>
          <cell r="Y35">
            <v>0</v>
          </cell>
          <cell r="Z35">
            <v>40312345</v>
          </cell>
          <cell r="AA35">
            <v>51920201</v>
          </cell>
          <cell r="AB35">
            <v>263782134</v>
          </cell>
          <cell r="AC35">
            <v>13553634</v>
          </cell>
          <cell r="AD35">
            <v>20834301</v>
          </cell>
          <cell r="AE35">
            <v>20834.300999999999</v>
          </cell>
          <cell r="AF35">
            <v>4733253</v>
          </cell>
          <cell r="AH35">
            <v>6.0682346199941554E-3</v>
          </cell>
          <cell r="AI35">
            <v>6.7697863098812698E-3</v>
          </cell>
          <cell r="AJ35">
            <v>6.1175758271347453E-3</v>
          </cell>
          <cell r="AL35">
            <v>9.548533761741318E-2</v>
          </cell>
          <cell r="AM35">
            <v>1.2174328452169415E-2</v>
          </cell>
          <cell r="AN35">
            <v>0.16454094517161136</v>
          </cell>
          <cell r="AO35">
            <v>0.11915170729055669</v>
          </cell>
          <cell r="AP35">
            <v>0.2451312298220257</v>
          </cell>
          <cell r="AQ35">
            <v>0.9511886090429974</v>
          </cell>
          <cell r="AR35">
            <v>0.12730314442889362</v>
          </cell>
          <cell r="AS35">
            <v>9.0609476742707751E-2</v>
          </cell>
          <cell r="AT35">
            <v>0.15977410513148857</v>
          </cell>
          <cell r="AU35">
            <v>8.1283263777493397E-2</v>
          </cell>
          <cell r="AV35">
            <v>7.8490841353995172E-2</v>
          </cell>
          <cell r="AW35">
            <v>0.94003327529649972</v>
          </cell>
          <cell r="AX35">
            <v>2.3371193008536414E-3</v>
          </cell>
          <cell r="AY35">
            <v>3.2610663756378858E-3</v>
          </cell>
          <cell r="AZ35">
            <v>2.7197237486674222E-3</v>
          </cell>
          <cell r="BA35">
            <v>22058297</v>
          </cell>
          <cell r="BB35">
            <v>21758165</v>
          </cell>
          <cell r="BC35">
            <v>21979802</v>
          </cell>
          <cell r="BD35">
            <v>21807865</v>
          </cell>
          <cell r="BE35">
            <v>21438729</v>
          </cell>
          <cell r="BF35">
            <v>21618307</v>
          </cell>
          <cell r="BG35">
            <v>20733310</v>
          </cell>
          <cell r="BH35">
            <v>20231896</v>
          </cell>
          <cell r="BI35">
            <v>19639370</v>
          </cell>
          <cell r="BJ35">
            <v>2836608</v>
          </cell>
          <cell r="BK35">
            <v>2749967</v>
          </cell>
          <cell r="BL35">
            <v>2705531</v>
          </cell>
          <cell r="BM35">
            <v>2688873</v>
          </cell>
          <cell r="BN35">
            <v>2622550</v>
          </cell>
          <cell r="BO35">
            <v>2622550</v>
          </cell>
          <cell r="BP35">
            <v>2610617</v>
          </cell>
          <cell r="BQ35">
            <v>2530689</v>
          </cell>
          <cell r="BR35">
            <v>2449940</v>
          </cell>
          <cell r="BT35">
            <v>390421</v>
          </cell>
          <cell r="BU35">
            <v>1202281</v>
          </cell>
          <cell r="BW35">
            <v>1592702</v>
          </cell>
          <cell r="BX35">
            <v>1514960</v>
          </cell>
          <cell r="BY35">
            <v>195996</v>
          </cell>
          <cell r="BZ35">
            <v>1967089</v>
          </cell>
          <cell r="CA35">
            <v>2163085</v>
          </cell>
          <cell r="CB35">
            <v>266718</v>
          </cell>
          <cell r="CC35">
            <v>14828522</v>
          </cell>
        </row>
        <row r="36">
          <cell r="B36" t="str">
            <v>Victoria Commercial Bank</v>
          </cell>
          <cell r="C36">
            <v>20.020071999999999</v>
          </cell>
          <cell r="D36">
            <v>13.124420000000001</v>
          </cell>
          <cell r="E36">
            <v>14.024406000000001</v>
          </cell>
          <cell r="F36">
            <v>3.3422800000000001</v>
          </cell>
          <cell r="G36">
            <v>3.4745300000000001</v>
          </cell>
          <cell r="H36">
            <v>3.5115090000000002</v>
          </cell>
          <cell r="I36">
            <v>18.004190999999999</v>
          </cell>
          <cell r="J36">
            <v>0.91910199999999997</v>
          </cell>
          <cell r="L36">
            <v>5.7705794647671177E-3</v>
          </cell>
          <cell r="M36">
            <v>5.8939153713499712E-3</v>
          </cell>
          <cell r="N36">
            <v>5.6409863715400216E-3</v>
          </cell>
          <cell r="O36">
            <v>5.6483176572236903E-3</v>
          </cell>
          <cell r="P36">
            <v>5.494251376354559E-3</v>
          </cell>
          <cell r="Q36">
            <v>5.4373613532771904E-3</v>
          </cell>
          <cell r="R36">
            <v>5.4107645886222553E-3</v>
          </cell>
          <cell r="S36">
            <v>5.3532586364741109E-3</v>
          </cell>
          <cell r="T36">
            <v>5.1327338794256239E-3</v>
          </cell>
          <cell r="U36">
            <v>313413032</v>
          </cell>
          <cell r="V36">
            <v>195568503</v>
          </cell>
          <cell r="W36">
            <v>0</v>
          </cell>
          <cell r="X36">
            <v>228782134</v>
          </cell>
          <cell r="Y36">
            <v>0</v>
          </cell>
          <cell r="Z36">
            <v>40312345</v>
          </cell>
          <cell r="AA36">
            <v>51920201</v>
          </cell>
          <cell r="AB36">
            <v>263782134</v>
          </cell>
          <cell r="AC36">
            <v>13553634</v>
          </cell>
          <cell r="AD36">
            <v>20834301</v>
          </cell>
          <cell r="AE36">
            <v>20834.300999999999</v>
          </cell>
          <cell r="AF36">
            <v>4733253</v>
          </cell>
          <cell r="AH36">
            <v>5.5075191890459913E-3</v>
          </cell>
          <cell r="AI36">
            <v>5.9917986999062983E-3</v>
          </cell>
          <cell r="AJ36">
            <v>5.4388765093157515E-3</v>
          </cell>
          <cell r="AL36">
            <v>0.20549803692947702</v>
          </cell>
          <cell r="AM36">
            <v>3.5100728099153211E-2</v>
          </cell>
          <cell r="AN36">
            <v>0.192984511217416</v>
          </cell>
          <cell r="AO36">
            <v>0.18563899927522431</v>
          </cell>
          <cell r="AP36">
            <v>0.16708044262837651</v>
          </cell>
          <cell r="AQ36">
            <v>0.44946575111988074</v>
          </cell>
          <cell r="AR36">
            <v>0</v>
          </cell>
          <cell r="AS36">
            <v>0</v>
          </cell>
          <cell r="AT36">
            <v>0.14119909224479796</v>
          </cell>
          <cell r="AU36">
            <v>8.2732749908947689E-2</v>
          </cell>
          <cell r="AV36">
            <v>5.8466342335850269E-2</v>
          </cell>
          <cell r="AW36">
            <v>0.93582715731418498</v>
          </cell>
          <cell r="AX36">
            <v>7.3237706603087394E-3</v>
          </cell>
          <cell r="AY36">
            <v>1.0004192577556734E-4</v>
          </cell>
          <cell r="AZ36">
            <v>3.7748314358122038E-3</v>
          </cell>
          <cell r="BA36">
            <v>20020072</v>
          </cell>
          <cell r="BB36">
            <v>20651449</v>
          </cell>
          <cell r="BC36">
            <v>19226689</v>
          </cell>
          <cell r="BD36">
            <v>18420007</v>
          </cell>
          <cell r="BE36">
            <v>17244092</v>
          </cell>
          <cell r="BF36">
            <v>16469538</v>
          </cell>
          <cell r="BG36">
            <v>15834869</v>
          </cell>
          <cell r="BH36">
            <v>14801213</v>
          </cell>
          <cell r="BI36">
            <v>13644242</v>
          </cell>
          <cell r="BJ36">
            <v>3511509</v>
          </cell>
          <cell r="BK36">
            <v>3435516</v>
          </cell>
          <cell r="BL36">
            <v>3109258</v>
          </cell>
          <cell r="BM36">
            <v>2963622</v>
          </cell>
          <cell r="BN36">
            <v>2875548</v>
          </cell>
          <cell r="BO36">
            <v>2875548</v>
          </cell>
          <cell r="BP36">
            <v>2852514</v>
          </cell>
          <cell r="BQ36">
            <v>2586428</v>
          </cell>
          <cell r="BR36">
            <v>2528144</v>
          </cell>
          <cell r="BT36">
            <v>211521</v>
          </cell>
          <cell r="BU36">
            <v>1054462</v>
          </cell>
          <cell r="BW36">
            <v>1265983</v>
          </cell>
          <cell r="BX36">
            <v>569016</v>
          </cell>
          <cell r="BY36">
            <v>0</v>
          </cell>
          <cell r="BZ36">
            <v>0</v>
          </cell>
          <cell r="CA36">
            <v>0</v>
          </cell>
          <cell r="CB36">
            <v>713800</v>
          </cell>
          <cell r="CC36">
            <v>13124420</v>
          </cell>
        </row>
        <row r="37">
          <cell r="B37" t="str">
            <v>K-Rep Bank</v>
          </cell>
          <cell r="C37">
            <v>19.106556999999999</v>
          </cell>
          <cell r="D37">
            <v>12.519387</v>
          </cell>
          <cell r="E37">
            <v>13.379555999999999</v>
          </cell>
          <cell r="F37">
            <v>3.7556189999999998</v>
          </cell>
          <cell r="G37">
            <v>3.785482</v>
          </cell>
          <cell r="H37">
            <v>3.837485</v>
          </cell>
          <cell r="I37">
            <v>15.34037</v>
          </cell>
          <cell r="J37">
            <v>0.519733</v>
          </cell>
          <cell r="L37">
            <v>5.8004158255399486E-3</v>
          </cell>
          <cell r="M37">
            <v>4.8361310963036122E-3</v>
          </cell>
          <cell r="N37">
            <v>4.9145450864562451E-3</v>
          </cell>
          <cell r="O37">
            <v>5.0263543763286195E-3</v>
          </cell>
          <cell r="P37">
            <v>5.0161580402710727E-3</v>
          </cell>
          <cell r="Q37">
            <v>4.7468276498234228E-3</v>
          </cell>
          <cell r="R37">
            <v>4.6988582350972414E-3</v>
          </cell>
          <cell r="S37">
            <v>4.8405717073295926E-3</v>
          </cell>
          <cell r="T37">
            <v>4.6830084226306083E-3</v>
          </cell>
          <cell r="U37">
            <v>313413032</v>
          </cell>
          <cell r="V37">
            <v>195568503</v>
          </cell>
          <cell r="W37">
            <v>0</v>
          </cell>
          <cell r="X37">
            <v>228782134</v>
          </cell>
          <cell r="Y37">
            <v>0</v>
          </cell>
          <cell r="Z37">
            <v>40312345</v>
          </cell>
          <cell r="AA37">
            <v>51920201</v>
          </cell>
          <cell r="AB37">
            <v>263782134</v>
          </cell>
          <cell r="AC37">
            <v>13553634</v>
          </cell>
          <cell r="AD37">
            <v>20834301</v>
          </cell>
          <cell r="AE37">
            <v>20834.300999999999</v>
          </cell>
          <cell r="AF37">
            <v>4733253</v>
          </cell>
          <cell r="AH37">
            <v>5.2562113320122434E-3</v>
          </cell>
          <cell r="AI37">
            <v>5.7155780407990454E-3</v>
          </cell>
          <cell r="AJ37">
            <v>5.1887939377592614E-3</v>
          </cell>
          <cell r="AL37">
            <v>0.11408570185825911</v>
          </cell>
          <cell r="AM37">
            <v>2.0133189331713246E-2</v>
          </cell>
          <cell r="AN37">
            <v>0.24676601672580256</v>
          </cell>
          <cell r="AO37">
            <v>0.24481932313236252</v>
          </cell>
          <cell r="AP37">
            <v>0.28033408287267142</v>
          </cell>
          <cell r="AQ37">
            <v>0.67945661366032184</v>
          </cell>
          <cell r="AR37">
            <v>0.10495355253607958</v>
          </cell>
          <cell r="AS37">
            <v>0.44847547289597139</v>
          </cell>
          <cell r="AT37">
            <v>0.19628246532188406</v>
          </cell>
          <cell r="AU37">
            <v>6.9269591533105787E-2</v>
          </cell>
          <cell r="AV37">
            <v>0.12701287378877829</v>
          </cell>
          <cell r="AW37">
            <v>0.93571019845501602</v>
          </cell>
          <cell r="AX37">
            <v>2.8192296894580275E-3</v>
          </cell>
          <cell r="AY37">
            <v>0</v>
          </cell>
          <cell r="AZ37">
            <v>1.3827808661159467E-3</v>
          </cell>
          <cell r="BA37">
            <v>19106557</v>
          </cell>
          <cell r="BB37">
            <v>17879138</v>
          </cell>
          <cell r="BC37">
            <v>17208615</v>
          </cell>
          <cell r="BD37">
            <v>16838487</v>
          </cell>
          <cell r="BE37">
            <v>15798777</v>
          </cell>
          <cell r="BF37">
            <v>14462755</v>
          </cell>
          <cell r="BG37">
            <v>13719401</v>
          </cell>
          <cell r="BH37">
            <v>13910275</v>
          </cell>
          <cell r="BI37">
            <v>13199239</v>
          </cell>
          <cell r="BJ37">
            <v>3837485</v>
          </cell>
          <cell r="BK37">
            <v>2689538</v>
          </cell>
          <cell r="BL37">
            <v>2636901</v>
          </cell>
          <cell r="BM37">
            <v>2529002</v>
          </cell>
          <cell r="BN37">
            <v>2431774</v>
          </cell>
          <cell r="BO37">
            <v>2431774</v>
          </cell>
          <cell r="BP37">
            <v>2197975</v>
          </cell>
          <cell r="BQ37">
            <v>1985856</v>
          </cell>
          <cell r="BR37">
            <v>1867591</v>
          </cell>
          <cell r="BT37">
            <v>645414</v>
          </cell>
          <cell r="BU37">
            <v>1656889</v>
          </cell>
          <cell r="BW37">
            <v>2302303</v>
          </cell>
          <cell r="BX37">
            <v>1564315</v>
          </cell>
          <cell r="BY37">
            <v>658375</v>
          </cell>
          <cell r="BZ37">
            <v>809654</v>
          </cell>
          <cell r="CA37">
            <v>1468029</v>
          </cell>
          <cell r="CB37">
            <v>372320</v>
          </cell>
          <cell r="CC37">
            <v>12519387</v>
          </cell>
        </row>
        <row r="38">
          <cell r="B38" t="str">
            <v>Development Bank of Kenya</v>
          </cell>
          <cell r="C38">
            <v>16.942713999999999</v>
          </cell>
          <cell r="D38">
            <v>8.0439380000000007</v>
          </cell>
          <cell r="E38">
            <v>9.6651100000000003</v>
          </cell>
          <cell r="F38">
            <v>1.7450870000000001</v>
          </cell>
          <cell r="G38">
            <v>2.0178509999999998</v>
          </cell>
          <cell r="H38">
            <v>2.8436210000000002</v>
          </cell>
          <cell r="I38">
            <v>7.3935519999999997</v>
          </cell>
          <cell r="J38">
            <v>0.17818100000000001</v>
          </cell>
          <cell r="L38">
            <v>4.5212901402981991E-3</v>
          </cell>
          <cell r="M38">
            <v>4.3337321699578601E-3</v>
          </cell>
          <cell r="N38">
            <v>4.776216929269432E-3</v>
          </cell>
          <cell r="O38">
            <v>4.778790398319078E-3</v>
          </cell>
          <cell r="P38">
            <v>4.8339510949649729E-3</v>
          </cell>
          <cell r="Q38">
            <v>4.2823539611270105E-3</v>
          </cell>
          <cell r="R38">
            <v>4.5819977307647204E-3</v>
          </cell>
          <cell r="S38">
            <v>4.7104248213690495E-3</v>
          </cell>
          <cell r="T38">
            <v>4.6789551496849574E-3</v>
          </cell>
          <cell r="U38">
            <v>313413032</v>
          </cell>
          <cell r="V38">
            <v>195568503</v>
          </cell>
          <cell r="W38">
            <v>0</v>
          </cell>
          <cell r="X38">
            <v>228782134</v>
          </cell>
          <cell r="Y38">
            <v>0</v>
          </cell>
          <cell r="Z38">
            <v>40312345</v>
          </cell>
          <cell r="AA38">
            <v>51920201</v>
          </cell>
          <cell r="AB38">
            <v>263782134</v>
          </cell>
          <cell r="AC38">
            <v>13553634</v>
          </cell>
          <cell r="AD38">
            <v>20834301</v>
          </cell>
          <cell r="AE38">
            <v>20834.300999999999</v>
          </cell>
          <cell r="AF38">
            <v>4733253</v>
          </cell>
          <cell r="AH38">
            <v>4.6609384056919556E-3</v>
          </cell>
          <cell r="AI38">
            <v>3.6723647407296378E-3</v>
          </cell>
          <cell r="AJ38">
            <v>3.7482756659321446E-3</v>
          </cell>
          <cell r="AL38">
            <v>4.2113333602348146E-2</v>
          </cell>
          <cell r="AM38">
            <v>6.848561533314518E-3</v>
          </cell>
          <cell r="AN38">
            <v>0.27292037710697103</v>
          </cell>
          <cell r="AO38">
            <v>0.23602823108568116</v>
          </cell>
          <cell r="AP38">
            <v>0.16417746663294003</v>
          </cell>
          <cell r="AQ38">
            <v>0.97263863883226453</v>
          </cell>
          <cell r="AR38">
            <v>0.16860077346356622</v>
          </cell>
          <cell r="AS38">
            <v>0.49744152158813859</v>
          </cell>
          <cell r="AT38">
            <v>0.13557593337530516</v>
          </cell>
          <cell r="AU38">
            <v>0.11556057092526033</v>
          </cell>
          <cell r="AV38">
            <v>2.001536245004483E-2</v>
          </cell>
          <cell r="AW38">
            <v>0.83226554069224257</v>
          </cell>
          <cell r="AX38">
            <v>1.971674737349017E-3</v>
          </cell>
          <cell r="AY38">
            <v>0</v>
          </cell>
          <cell r="AZ38">
            <v>1.0572157359839559E-3</v>
          </cell>
          <cell r="BA38">
            <v>16942714</v>
          </cell>
          <cell r="BB38">
            <v>18106690</v>
          </cell>
          <cell r="BC38">
            <v>17841799</v>
          </cell>
          <cell r="BD38">
            <v>16999848</v>
          </cell>
          <cell r="BE38">
            <v>16954227</v>
          </cell>
          <cell r="BF38">
            <v>16004815</v>
          </cell>
          <cell r="BG38">
            <v>16493105</v>
          </cell>
          <cell r="BH38">
            <v>16082152</v>
          </cell>
          <cell r="BI38">
            <v>15580630</v>
          </cell>
          <cell r="BJ38">
            <v>2843621</v>
          </cell>
          <cell r="BK38">
            <v>2856189</v>
          </cell>
          <cell r="BL38">
            <v>2808229</v>
          </cell>
          <cell r="BM38">
            <v>2806585</v>
          </cell>
          <cell r="BN38">
            <v>2763601</v>
          </cell>
          <cell r="BO38">
            <v>2763601</v>
          </cell>
          <cell r="BP38">
            <v>1999548</v>
          </cell>
          <cell r="BQ38">
            <v>1874489</v>
          </cell>
          <cell r="BR38">
            <v>1822274</v>
          </cell>
          <cell r="BT38">
            <v>88271</v>
          </cell>
          <cell r="BU38">
            <v>449385</v>
          </cell>
          <cell r="BW38">
            <v>537656</v>
          </cell>
          <cell r="BX38">
            <v>522945</v>
          </cell>
          <cell r="BY38">
            <v>811448</v>
          </cell>
          <cell r="BZ38">
            <v>819795</v>
          </cell>
          <cell r="CA38">
            <v>1631243</v>
          </cell>
          <cell r="CB38">
            <v>120019</v>
          </cell>
          <cell r="CC38">
            <v>8043938</v>
          </cell>
        </row>
        <row r="39">
          <cell r="B39" t="str">
            <v xml:space="preserve">Jamii Bora Bank </v>
          </cell>
          <cell r="C39">
            <v>16.781542999999999</v>
          </cell>
          <cell r="D39">
            <v>10.155694</v>
          </cell>
          <cell r="E39">
            <v>10.94598</v>
          </cell>
          <cell r="F39">
            <v>2.185962</v>
          </cell>
          <cell r="G39">
            <v>2.2996750000000001</v>
          </cell>
          <cell r="H39">
            <v>3.1627909999999999</v>
          </cell>
          <cell r="I39">
            <v>14.150603</v>
          </cell>
          <cell r="J39">
            <v>3.6417999999999999E-2</v>
          </cell>
          <cell r="L39">
            <v>4.8649450838375921E-3</v>
          </cell>
          <cell r="M39">
            <v>4.5362823760640957E-3</v>
          </cell>
          <cell r="N39">
            <v>4.7800398144967528E-3</v>
          </cell>
          <cell r="O39">
            <v>4.5513830838513417E-3</v>
          </cell>
          <cell r="P39">
            <v>4.6643770964833187E-3</v>
          </cell>
          <cell r="Q39">
            <v>2.9185973673679262E-3</v>
          </cell>
          <cell r="R39">
            <v>2.984048240605761E-3</v>
          </cell>
          <cell r="S39">
            <v>2.7145443083773806E-3</v>
          </cell>
          <cell r="T39">
            <v>2.6078119729559994E-3</v>
          </cell>
          <cell r="U39">
            <v>313413032</v>
          </cell>
          <cell r="V39">
            <v>195568503</v>
          </cell>
          <cell r="W39">
            <v>0</v>
          </cell>
          <cell r="X39">
            <v>228782134</v>
          </cell>
          <cell r="Y39">
            <v>0</v>
          </cell>
          <cell r="Z39">
            <v>40312345</v>
          </cell>
          <cell r="AA39">
            <v>51920201</v>
          </cell>
          <cell r="AB39">
            <v>263782134</v>
          </cell>
          <cell r="AC39">
            <v>13553634</v>
          </cell>
          <cell r="AD39">
            <v>20834301</v>
          </cell>
          <cell r="AE39">
            <v>20834.300999999999</v>
          </cell>
          <cell r="AF39">
            <v>4733253</v>
          </cell>
          <cell r="AH39">
            <v>4.6166002846693274E-3</v>
          </cell>
          <cell r="AI39">
            <v>4.6364619621930871E-3</v>
          </cell>
          <cell r="AJ39">
            <v>4.2450164016529495E-3</v>
          </cell>
          <cell r="AL39">
            <v>5.6038922992371698E-3</v>
          </cell>
          <cell r="AM39">
            <v>1.0487853717826474E-3</v>
          </cell>
          <cell r="AN39">
            <v>0.16251427589340187</v>
          </cell>
          <cell r="AO39">
            <v>0.15447836392555145</v>
          </cell>
          <cell r="AP39">
            <v>0.35531922194078425</v>
          </cell>
          <cell r="AQ39">
            <v>0.84631579688251957</v>
          </cell>
          <cell r="AR39">
            <v>4.9202358228954024E-2</v>
          </cell>
          <cell r="AS39">
            <v>0.68224804106998105</v>
          </cell>
          <cell r="AT39">
            <v>0.15263933958518727</v>
          </cell>
          <cell r="AU39">
            <v>0.10311015059394153</v>
          </cell>
          <cell r="AV39">
            <v>4.952918899124574E-2</v>
          </cell>
          <cell r="AW39">
            <v>0.92780125671707792</v>
          </cell>
          <cell r="AX39">
            <v>4.0181352600183941E-4</v>
          </cell>
          <cell r="AY39">
            <v>0</v>
          </cell>
          <cell r="AZ39">
            <v>1.9708222341001917E-4</v>
          </cell>
          <cell r="BA39">
            <v>16781543</v>
          </cell>
          <cell r="BB39">
            <v>17042346</v>
          </cell>
          <cell r="BC39">
            <v>15896471</v>
          </cell>
          <cell r="BD39">
            <v>13724146</v>
          </cell>
          <cell r="BE39">
            <v>13117892</v>
          </cell>
          <cell r="BF39">
            <v>9437406</v>
          </cell>
          <cell r="BG39">
            <v>9034229</v>
          </cell>
          <cell r="BH39">
            <v>7577619</v>
          </cell>
          <cell r="BI39">
            <v>7010323</v>
          </cell>
          <cell r="BJ39">
            <v>3162791</v>
          </cell>
          <cell r="BK39">
            <v>3167452</v>
          </cell>
          <cell r="BL39">
            <v>3150756</v>
          </cell>
          <cell r="BM39">
            <v>3126920</v>
          </cell>
          <cell r="BN39">
            <v>3105500</v>
          </cell>
          <cell r="BO39">
            <v>3105500</v>
          </cell>
          <cell r="BP39">
            <v>2308081</v>
          </cell>
          <cell r="BQ39">
            <v>2269490</v>
          </cell>
          <cell r="BR39">
            <v>2250639</v>
          </cell>
          <cell r="BT39">
            <v>403864</v>
          </cell>
          <cell r="BU39">
            <v>732759</v>
          </cell>
          <cell r="BW39">
            <v>1136623</v>
          </cell>
          <cell r="BX39">
            <v>961942</v>
          </cell>
          <cell r="BY39">
            <v>358550</v>
          </cell>
          <cell r="BZ39">
            <v>166992</v>
          </cell>
          <cell r="CA39">
            <v>525542</v>
          </cell>
          <cell r="CB39">
            <v>17737</v>
          </cell>
          <cell r="CC39">
            <v>10155694</v>
          </cell>
        </row>
        <row r="40">
          <cell r="B40" t="str">
            <v>Giro Commercial Bank</v>
          </cell>
          <cell r="C40">
            <v>15.810060999999999</v>
          </cell>
          <cell r="D40">
            <v>9.3279510000000005</v>
          </cell>
          <cell r="E40">
            <v>12.801838</v>
          </cell>
          <cell r="F40">
            <v>2.7150120000000002</v>
          </cell>
          <cell r="G40">
            <v>2.834517</v>
          </cell>
          <cell r="H40">
            <v>2.834517</v>
          </cell>
          <cell r="I40">
            <v>11.781243</v>
          </cell>
          <cell r="J40">
            <v>0.47880600000000001</v>
          </cell>
          <cell r="L40">
            <v>4.8174151110981032E-3</v>
          </cell>
          <cell r="M40">
            <v>4.8379143019896985E-3</v>
          </cell>
          <cell r="N40">
            <v>4.9477151211531623E-3</v>
          </cell>
          <cell r="O40">
            <v>4.9724417930970388E-3</v>
          </cell>
          <cell r="P40">
            <v>4.9913156366365495E-3</v>
          </cell>
          <cell r="Q40">
            <v>5.0306659329392425E-3</v>
          </cell>
          <cell r="R40">
            <v>5.2496281530256244E-3</v>
          </cell>
          <cell r="S40">
            <v>5.3305061000478255E-3</v>
          </cell>
          <cell r="T40">
            <v>5.3172577271069464E-3</v>
          </cell>
          <cell r="U40">
            <v>313413032</v>
          </cell>
          <cell r="V40">
            <v>195568503</v>
          </cell>
          <cell r="W40">
            <v>0</v>
          </cell>
          <cell r="X40">
            <v>228782134</v>
          </cell>
          <cell r="Y40">
            <v>0</v>
          </cell>
          <cell r="Z40">
            <v>40312345</v>
          </cell>
          <cell r="AA40">
            <v>51920201</v>
          </cell>
          <cell r="AB40">
            <v>263782134</v>
          </cell>
          <cell r="AC40">
            <v>13553634</v>
          </cell>
          <cell r="AD40">
            <v>20834301</v>
          </cell>
          <cell r="AE40">
            <v>20834.300999999999</v>
          </cell>
          <cell r="AF40">
            <v>4733253</v>
          </cell>
          <cell r="AH40">
            <v>4.3493457135162982E-3</v>
          </cell>
          <cell r="AI40">
            <v>4.2585656870619548E-3</v>
          </cell>
          <cell r="AJ40">
            <v>4.9647461699458603E-3</v>
          </cell>
          <cell r="AL40">
            <v>0.16158426067823112</v>
          </cell>
          <cell r="AM40">
            <v>2.8380796814398437E-2</v>
          </cell>
          <cell r="AN40">
            <v>0.24059575038049891</v>
          </cell>
          <cell r="AO40">
            <v>0.23045208387603924</v>
          </cell>
          <cell r="AP40">
            <v>0.14142174038501173</v>
          </cell>
          <cell r="AQ40">
            <v>0.48766437198565482</v>
          </cell>
          <cell r="AR40">
            <v>1.9054709966037957E-2</v>
          </cell>
          <cell r="AS40">
            <v>0.31965186485203706</v>
          </cell>
          <cell r="AT40">
            <v>0.14593680994519875</v>
          </cell>
          <cell r="AU40">
            <v>7.835518401477487E-2</v>
          </cell>
          <cell r="AV40">
            <v>6.7581625930423883E-2</v>
          </cell>
          <cell r="AW40">
            <v>0.72864154350336263</v>
          </cell>
          <cell r="AX40">
            <v>8.3861539372926033E-3</v>
          </cell>
          <cell r="AY40">
            <v>0</v>
          </cell>
          <cell r="AZ40">
            <v>4.1132559181513142E-3</v>
          </cell>
          <cell r="BA40">
            <v>15810061</v>
          </cell>
          <cell r="BB40">
            <v>16073399</v>
          </cell>
          <cell r="BC40">
            <v>16214370</v>
          </cell>
          <cell r="BD40">
            <v>15640471</v>
          </cell>
          <cell r="BE40">
            <v>15082199</v>
          </cell>
          <cell r="BF40">
            <v>14474404</v>
          </cell>
          <cell r="BG40">
            <v>14523369</v>
          </cell>
          <cell r="BH40">
            <v>14101547</v>
          </cell>
          <cell r="BI40">
            <v>13623296</v>
          </cell>
          <cell r="BJ40">
            <v>2834517</v>
          </cell>
          <cell r="BK40">
            <v>2765521</v>
          </cell>
          <cell r="BL40">
            <v>2620005</v>
          </cell>
          <cell r="BM40">
            <v>2508772</v>
          </cell>
          <cell r="BN40">
            <v>2422328</v>
          </cell>
          <cell r="BO40">
            <v>2422328</v>
          </cell>
          <cell r="BP40">
            <v>2423000</v>
          </cell>
          <cell r="BQ40">
            <v>2193584</v>
          </cell>
          <cell r="BR40">
            <v>2086712</v>
          </cell>
          <cell r="BT40">
            <v>137230</v>
          </cell>
          <cell r="BU40">
            <v>833130</v>
          </cell>
          <cell r="BW40">
            <v>970360</v>
          </cell>
          <cell r="BX40">
            <v>473210</v>
          </cell>
          <cell r="BY40">
            <v>57919</v>
          </cell>
          <cell r="BZ40">
            <v>123275</v>
          </cell>
          <cell r="CA40">
            <v>181194</v>
          </cell>
          <cell r="CB40">
            <v>452439</v>
          </cell>
          <cell r="CC40">
            <v>9327951</v>
          </cell>
        </row>
        <row r="41">
          <cell r="B41" t="str">
            <v>Fidelity Commercial Bank</v>
          </cell>
          <cell r="C41">
            <v>15.025366</v>
          </cell>
          <cell r="D41">
            <v>9.6250389999999992</v>
          </cell>
          <cell r="E41">
            <v>10.402717000000001</v>
          </cell>
          <cell r="F41">
            <v>1.3890739999999999</v>
          </cell>
          <cell r="G41">
            <v>1.6995979999999999</v>
          </cell>
          <cell r="H41">
            <v>1.744653</v>
          </cell>
          <cell r="I41">
            <v>10.276398</v>
          </cell>
          <cell r="J41">
            <v>-3.5959999999999998E-3</v>
          </cell>
          <cell r="L41">
            <v>3.7767848626681245E-3</v>
          </cell>
          <cell r="M41">
            <v>4.5751939271799639E-3</v>
          </cell>
          <cell r="N41">
            <v>4.7288319979057912E-3</v>
          </cell>
          <cell r="O41">
            <v>4.754275659106048E-3</v>
          </cell>
          <cell r="P41">
            <v>4.8318083726998258E-3</v>
          </cell>
          <cell r="Q41">
            <v>4.8950416067903499E-3</v>
          </cell>
          <cell r="R41">
            <v>4.7633854974343673E-3</v>
          </cell>
          <cell r="S41">
            <v>4.716921937827947E-3</v>
          </cell>
          <cell r="T41">
            <v>4.6333722933033367E-3</v>
          </cell>
          <cell r="U41">
            <v>313413032</v>
          </cell>
          <cell r="V41">
            <v>195568503</v>
          </cell>
          <cell r="W41">
            <v>0</v>
          </cell>
          <cell r="X41">
            <v>228782134</v>
          </cell>
          <cell r="Y41">
            <v>0</v>
          </cell>
          <cell r="Z41">
            <v>40312345</v>
          </cell>
          <cell r="AA41">
            <v>51920201</v>
          </cell>
          <cell r="AB41">
            <v>263782134</v>
          </cell>
          <cell r="AC41">
            <v>13553634</v>
          </cell>
          <cell r="AD41">
            <v>20834301</v>
          </cell>
          <cell r="AE41">
            <v>20834.300999999999</v>
          </cell>
          <cell r="AF41">
            <v>4733253</v>
          </cell>
          <cell r="AH41">
            <v>4.1334762216359271E-3</v>
          </cell>
          <cell r="AI41">
            <v>4.39419769915527E-3</v>
          </cell>
          <cell r="AJ41">
            <v>4.0343308033409494E-3</v>
          </cell>
          <cell r="AL41">
            <v>-4.6589127789598186E-2</v>
          </cell>
          <cell r="AM41">
            <v>-5.3595838729269818E-3</v>
          </cell>
          <cell r="AN41">
            <v>0.16538849507385758</v>
          </cell>
          <cell r="AO41">
            <v>0.13517129250930141</v>
          </cell>
          <cell r="AP41">
            <v>0.2904891166751426</v>
          </cell>
          <cell r="AQ41">
            <v>0.88074134738798004</v>
          </cell>
          <cell r="AR41">
            <v>0.12879609159144548</v>
          </cell>
          <cell r="AS41">
            <v>0.16187586792378575</v>
          </cell>
          <cell r="AT41">
            <v>0.17775570190935469</v>
          </cell>
          <cell r="AU41">
            <v>0.10334987476866557</v>
          </cell>
          <cell r="AV41">
            <v>7.4405827140689121E-2</v>
          </cell>
          <cell r="AW41">
            <v>0.92524279954938682</v>
          </cell>
          <cell r="AX41">
            <v>1.8245243079037634E-3</v>
          </cell>
          <cell r="AY41">
            <v>1.7306703705823184E-3</v>
          </cell>
          <cell r="AZ41">
            <v>1.6918490519244875E-3</v>
          </cell>
          <cell r="BA41">
            <v>15025366</v>
          </cell>
          <cell r="BB41">
            <v>16943907</v>
          </cell>
          <cell r="BC41">
            <v>17375152</v>
          </cell>
          <cell r="BD41">
            <v>16457490</v>
          </cell>
          <cell r="BE41">
            <v>16515404</v>
          </cell>
          <cell r="BF41">
            <v>15854081</v>
          </cell>
          <cell r="BG41">
            <v>14404023</v>
          </cell>
          <cell r="BH41">
            <v>13372487</v>
          </cell>
          <cell r="BI41">
            <v>12778509</v>
          </cell>
          <cell r="BJ41">
            <v>1744653</v>
          </cell>
          <cell r="BK41">
            <v>1933072</v>
          </cell>
          <cell r="BL41">
            <v>1899493</v>
          </cell>
          <cell r="BM41">
            <v>1859989</v>
          </cell>
          <cell r="BN41">
            <v>1715478</v>
          </cell>
          <cell r="BO41">
            <v>1715478</v>
          </cell>
          <cell r="BP41">
            <v>1735276</v>
          </cell>
          <cell r="BQ41">
            <v>1527364</v>
          </cell>
          <cell r="BR41">
            <v>1411007</v>
          </cell>
          <cell r="BT41">
            <v>263896</v>
          </cell>
          <cell r="BU41">
            <v>644558</v>
          </cell>
          <cell r="BW41">
            <v>908454</v>
          </cell>
          <cell r="BX41">
            <v>800113</v>
          </cell>
          <cell r="BY41">
            <v>230339</v>
          </cell>
          <cell r="BZ41">
            <v>1192597</v>
          </cell>
          <cell r="CA41">
            <v>1422936</v>
          </cell>
          <cell r="CB41">
            <v>-85671</v>
          </cell>
          <cell r="CC41">
            <v>9625039</v>
          </cell>
        </row>
        <row r="42">
          <cell r="B42" t="str">
            <v>Guardian  Bank</v>
          </cell>
          <cell r="C42">
            <v>14.609491999999999</v>
          </cell>
          <cell r="D42">
            <v>9.2427349999999997</v>
          </cell>
          <cell r="E42">
            <v>12.494551</v>
          </cell>
          <cell r="F42">
            <v>1.984467</v>
          </cell>
          <cell r="G42">
            <v>1.984467</v>
          </cell>
          <cell r="H42">
            <v>1.9844660000000001</v>
          </cell>
          <cell r="I42">
            <v>11.255793000000001</v>
          </cell>
          <cell r="J42">
            <v>0.32896300000000001</v>
          </cell>
          <cell r="L42">
            <v>4.1539678758181903E-3</v>
          </cell>
          <cell r="M42">
            <v>4.2941558469301779E-3</v>
          </cell>
          <cell r="N42">
            <v>4.4595346408867345E-3</v>
          </cell>
          <cell r="O42">
            <v>4.5670489120401541E-3</v>
          </cell>
          <cell r="P42">
            <v>4.5223875881388875E-3</v>
          </cell>
          <cell r="Q42">
            <v>4.6399194243748471E-3</v>
          </cell>
          <cell r="R42">
            <v>4.7407532473768025E-3</v>
          </cell>
          <cell r="S42">
            <v>4.8897751558438724E-3</v>
          </cell>
          <cell r="T42">
            <v>4.6996123142062978E-3</v>
          </cell>
          <cell r="U42">
            <v>313413032</v>
          </cell>
          <cell r="V42">
            <v>195568503</v>
          </cell>
          <cell r="W42">
            <v>0</v>
          </cell>
          <cell r="X42">
            <v>228782134</v>
          </cell>
          <cell r="Y42">
            <v>0</v>
          </cell>
          <cell r="Z42">
            <v>40312345</v>
          </cell>
          <cell r="AA42">
            <v>51920201</v>
          </cell>
          <cell r="AB42">
            <v>263782134</v>
          </cell>
          <cell r="AC42">
            <v>13553634</v>
          </cell>
          <cell r="AD42">
            <v>20834301</v>
          </cell>
          <cell r="AE42">
            <v>20834.300999999999</v>
          </cell>
          <cell r="AF42">
            <v>4733253</v>
          </cell>
          <cell r="AH42">
            <v>4.019069338622454E-3</v>
          </cell>
          <cell r="AI42">
            <v>4.2196613302971434E-3</v>
          </cell>
          <cell r="AJ42">
            <v>4.8455756292528629E-3</v>
          </cell>
          <cell r="AL42">
            <v>0.11527989288821049</v>
          </cell>
          <cell r="AM42">
            <v>1.5431184660637108E-2</v>
          </cell>
          <cell r="AN42">
            <v>0.17630628068586549</v>
          </cell>
          <cell r="AO42">
            <v>0.17630628068586549</v>
          </cell>
          <cell r="AP42">
            <v>0.19754320992885563</v>
          </cell>
          <cell r="AQ42">
            <v>0.5819567032063695</v>
          </cell>
          <cell r="AR42">
            <v>7.6619870275508442E-2</v>
          </cell>
          <cell r="AS42">
            <v>0.5490064411818395</v>
          </cell>
          <cell r="AT42">
            <v>0.17062307248954398</v>
          </cell>
          <cell r="AU42">
            <v>8.0767562853814853E-2</v>
          </cell>
          <cell r="AV42">
            <v>8.9855509635729122E-2</v>
          </cell>
          <cell r="AW42">
            <v>0.73974126801355244</v>
          </cell>
          <cell r="AX42">
            <v>2.4826314420381508E-3</v>
          </cell>
          <cell r="AY42">
            <v>3.0863264049879718E-5</v>
          </cell>
          <cell r="AZ42">
            <v>1.2983190540614745E-3</v>
          </cell>
          <cell r="BA42">
            <v>14609492</v>
          </cell>
          <cell r="BB42">
            <v>15113307</v>
          </cell>
          <cell r="BC42">
            <v>15694727</v>
          </cell>
          <cell r="BD42">
            <v>15383115</v>
          </cell>
          <cell r="BE42">
            <v>14570598</v>
          </cell>
          <cell r="BF42">
            <v>14464148</v>
          </cell>
          <cell r="BG42">
            <v>14195379</v>
          </cell>
          <cell r="BH42">
            <v>13997862</v>
          </cell>
          <cell r="BI42">
            <v>12834687</v>
          </cell>
          <cell r="BJ42">
            <v>1984466</v>
          </cell>
          <cell r="BK42">
            <v>1994181</v>
          </cell>
          <cell r="BL42">
            <v>1890337</v>
          </cell>
          <cell r="BM42">
            <v>1818843</v>
          </cell>
          <cell r="BN42">
            <v>1755138</v>
          </cell>
          <cell r="BO42">
            <v>1755138</v>
          </cell>
          <cell r="BP42">
            <v>1715270</v>
          </cell>
          <cell r="BQ42">
            <v>1554857</v>
          </cell>
          <cell r="BR42">
            <v>1493885</v>
          </cell>
          <cell r="BT42">
            <v>233100</v>
          </cell>
          <cell r="BU42">
            <v>946895</v>
          </cell>
          <cell r="BW42">
            <v>1179995</v>
          </cell>
          <cell r="BX42">
            <v>686706</v>
          </cell>
          <cell r="BY42">
            <v>421055</v>
          </cell>
          <cell r="BZ42">
            <v>345885</v>
          </cell>
          <cell r="CA42">
            <v>766940</v>
          </cell>
          <cell r="CB42">
            <v>229329</v>
          </cell>
          <cell r="CC42">
            <v>9242735</v>
          </cell>
        </row>
        <row r="43">
          <cell r="B43" t="str">
            <v>First Community Bank</v>
          </cell>
          <cell r="C43">
            <v>14.564631</v>
          </cell>
          <cell r="D43">
            <v>10.940003000000001</v>
          </cell>
          <cell r="E43">
            <v>12.349995</v>
          </cell>
          <cell r="F43">
            <v>1.5172079999999999</v>
          </cell>
          <cell r="G43">
            <v>1.5172079999999999</v>
          </cell>
          <cell r="H43">
            <v>1.6116079999999999</v>
          </cell>
          <cell r="I43">
            <v>13.249172</v>
          </cell>
          <cell r="J43">
            <v>1.0683E-2</v>
          </cell>
          <cell r="L43">
            <v>3.9058728181306296E-3</v>
          </cell>
          <cell r="M43">
            <v>4.2038993134941608E-3</v>
          </cell>
          <cell r="N43">
            <v>4.3404911020331928E-3</v>
          </cell>
          <cell r="O43">
            <v>4.4391985869509315E-3</v>
          </cell>
          <cell r="P43">
            <v>4.5393193659595656E-3</v>
          </cell>
          <cell r="Q43">
            <v>4.0305941910865435E-3</v>
          </cell>
          <cell r="R43">
            <v>4.1190609998637655E-3</v>
          </cell>
          <cell r="S43">
            <v>4.2032531290867783E-3</v>
          </cell>
          <cell r="T43">
            <v>4.0137771017887481E-3</v>
          </cell>
          <cell r="U43">
            <v>313413032</v>
          </cell>
          <cell r="V43">
            <v>195568503</v>
          </cell>
          <cell r="W43">
            <v>0</v>
          </cell>
          <cell r="X43">
            <v>228782134</v>
          </cell>
          <cell r="Y43">
            <v>0</v>
          </cell>
          <cell r="Z43">
            <v>40312345</v>
          </cell>
          <cell r="AA43">
            <v>51920201</v>
          </cell>
          <cell r="AB43">
            <v>263782134</v>
          </cell>
          <cell r="AC43">
            <v>13553634</v>
          </cell>
          <cell r="AD43">
            <v>20834301</v>
          </cell>
          <cell r="AE43">
            <v>20834.300999999999</v>
          </cell>
          <cell r="AF43">
            <v>4733253</v>
          </cell>
          <cell r="AH43">
            <v>4.0067280833892167E-3</v>
          </cell>
          <cell r="AI43">
            <v>4.9945289584127153E-3</v>
          </cell>
          <cell r="AJ43">
            <v>4.7895146286885152E-3</v>
          </cell>
          <cell r="AL43">
            <v>-7.3431399470086436E-3</v>
          </cell>
          <cell r="AM43">
            <v>-7.9983456616402671E-4</v>
          </cell>
          <cell r="AN43">
            <v>0.11451342015938806</v>
          </cell>
          <cell r="AO43">
            <v>0.11451342015938806</v>
          </cell>
          <cell r="AP43">
            <v>0.2190412872780258</v>
          </cell>
          <cell r="AQ43">
            <v>0.82877367400109736</v>
          </cell>
          <cell r="AR43">
            <v>0.18999462982875795</v>
          </cell>
          <cell r="AS43">
            <v>0.1483836850235612</v>
          </cell>
          <cell r="AT43">
            <v>0.10932396211956663</v>
          </cell>
          <cell r="AU43">
            <v>2.1200711899006415E-2</v>
          </cell>
          <cell r="AV43">
            <v>8.8123250220560223E-2</v>
          </cell>
          <cell r="AW43">
            <v>0.88583056106500457</v>
          </cell>
          <cell r="AX43">
            <v>4.4523386781373181E-3</v>
          </cell>
          <cell r="AY43">
            <v>0</v>
          </cell>
          <cell r="AZ43">
            <v>2.1837911102517526E-3</v>
          </cell>
          <cell r="BA43">
            <v>14564631</v>
          </cell>
          <cell r="BB43">
            <v>15726633</v>
          </cell>
          <cell r="BC43">
            <v>16180372</v>
          </cell>
          <cell r="BD43">
            <v>15121959</v>
          </cell>
          <cell r="BE43">
            <v>15278026</v>
          </cell>
          <cell r="BF43">
            <v>12978408</v>
          </cell>
          <cell r="BG43">
            <v>12696667</v>
          </cell>
          <cell r="BH43">
            <v>12503956</v>
          </cell>
          <cell r="BI43">
            <v>11305398</v>
          </cell>
          <cell r="BJ43">
            <v>1611608</v>
          </cell>
          <cell r="BK43">
            <v>1687798</v>
          </cell>
          <cell r="BL43">
            <v>1677757</v>
          </cell>
          <cell r="BM43">
            <v>1661381</v>
          </cell>
          <cell r="BN43">
            <v>1517722</v>
          </cell>
          <cell r="BO43">
            <v>1517722</v>
          </cell>
          <cell r="BP43">
            <v>1301967</v>
          </cell>
          <cell r="BQ43">
            <v>1225689</v>
          </cell>
          <cell r="BR43">
            <v>1210095</v>
          </cell>
          <cell r="BT43">
            <v>292237</v>
          </cell>
          <cell r="BU43">
            <v>1041927</v>
          </cell>
          <cell r="BW43">
            <v>1334164</v>
          </cell>
          <cell r="BX43">
            <v>1105720</v>
          </cell>
          <cell r="BY43">
            <v>380765</v>
          </cell>
          <cell r="BZ43">
            <v>2185319</v>
          </cell>
          <cell r="CA43">
            <v>2566084</v>
          </cell>
          <cell r="CB43">
            <v>-12114</v>
          </cell>
          <cell r="CC43">
            <v>10940003</v>
          </cell>
        </row>
        <row r="44">
          <cell r="B44" t="str">
            <v>Equatorial Commercial Bank</v>
          </cell>
          <cell r="C44">
            <v>14.469562</v>
          </cell>
          <cell r="D44">
            <v>8.3216199999999994</v>
          </cell>
          <cell r="E44">
            <v>10.377933000000001</v>
          </cell>
          <cell r="F44">
            <v>1.6275580000000001</v>
          </cell>
          <cell r="G44">
            <v>2.0331730000000001</v>
          </cell>
          <cell r="H44">
            <v>2.068845</v>
          </cell>
          <cell r="I44">
            <v>11.649222</v>
          </cell>
          <cell r="J44">
            <v>-0.65527000000000002</v>
          </cell>
          <cell r="L44">
            <v>3.9185023364616302E-3</v>
          </cell>
          <cell r="M44">
            <v>4.3179555382334422E-3</v>
          </cell>
          <cell r="N44">
            <v>4.7633665332035748E-3</v>
          </cell>
          <cell r="O44">
            <v>4.7657858994089222E-3</v>
          </cell>
          <cell r="P44">
            <v>4.5753422744545516E-3</v>
          </cell>
          <cell r="Q44">
            <v>5.4417109266859413E-3</v>
          </cell>
          <cell r="R44">
            <v>5.3969313576378072E-3</v>
          </cell>
          <cell r="S44">
            <v>5.6779324554218844E-3</v>
          </cell>
          <cell r="T44">
            <v>5.4898150641763069E-3</v>
          </cell>
          <cell r="U44">
            <v>313413032</v>
          </cell>
          <cell r="V44">
            <v>195568503</v>
          </cell>
          <cell r="W44">
            <v>0</v>
          </cell>
          <cell r="X44">
            <v>228782134</v>
          </cell>
          <cell r="Y44">
            <v>0</v>
          </cell>
          <cell r="Z44">
            <v>40312345</v>
          </cell>
          <cell r="AA44">
            <v>51920201</v>
          </cell>
          <cell r="AB44">
            <v>263782134</v>
          </cell>
          <cell r="AC44">
            <v>13553634</v>
          </cell>
          <cell r="AD44">
            <v>20834301</v>
          </cell>
          <cell r="AE44">
            <v>20834.300999999999</v>
          </cell>
          <cell r="AF44">
            <v>4733253</v>
          </cell>
          <cell r="AH44">
            <v>3.9805746139220024E-3</v>
          </cell>
          <cell r="AI44">
            <v>3.799137173079972E-3</v>
          </cell>
          <cell r="AJ44">
            <v>4.0247191937364578E-3</v>
          </cell>
          <cell r="AL44">
            <v>-0.23971688191990925</v>
          </cell>
          <cell r="AM44">
            <v>-3.2142005546860621E-2</v>
          </cell>
          <cell r="AN44">
            <v>0.1745329430583433</v>
          </cell>
          <cell r="AO44">
            <v>0.13971387960500711</v>
          </cell>
          <cell r="AP44">
            <v>0.2299616521028478</v>
          </cell>
          <cell r="AQ44">
            <v>1.3721682278242284</v>
          </cell>
          <cell r="AR44">
            <v>0.249902898461762</v>
          </cell>
          <cell r="AS44">
            <v>0.52786627793526053</v>
          </cell>
          <cell r="AT44">
            <v>0.16365454888615399</v>
          </cell>
          <cell r="AU44">
            <v>8.7934865401184156E-2</v>
          </cell>
          <cell r="AV44">
            <v>7.5719683484969838E-2</v>
          </cell>
          <cell r="AW44">
            <v>0.80185717136543466</v>
          </cell>
          <cell r="AX44">
            <v>1.5886522740087821E-3</v>
          </cell>
          <cell r="AY44">
            <v>0</v>
          </cell>
          <cell r="AZ44">
            <v>8.1080923834781599E-4</v>
          </cell>
          <cell r="BA44">
            <v>14469562</v>
          </cell>
          <cell r="BB44">
            <v>15826494</v>
          </cell>
          <cell r="BC44">
            <v>16857598</v>
          </cell>
          <cell r="BD44">
            <v>16800655</v>
          </cell>
          <cell r="BE44">
            <v>16589359</v>
          </cell>
          <cell r="BF44">
            <v>17019940</v>
          </cell>
          <cell r="BG44">
            <v>16250564</v>
          </cell>
          <cell r="BH44">
            <v>16454140</v>
          </cell>
          <cell r="BI44">
            <v>15562476</v>
          </cell>
          <cell r="BJ44">
            <v>2068845</v>
          </cell>
          <cell r="BK44">
            <v>1993347</v>
          </cell>
          <cell r="BL44">
            <v>2106331</v>
          </cell>
          <cell r="BM44">
            <v>1718831</v>
          </cell>
          <cell r="BN44">
            <v>1154947</v>
          </cell>
          <cell r="BO44">
            <v>1154947</v>
          </cell>
          <cell r="BP44">
            <v>1526979</v>
          </cell>
          <cell r="BQ44">
            <v>1408728</v>
          </cell>
          <cell r="BR44">
            <v>1371482</v>
          </cell>
          <cell r="BT44">
            <v>182900</v>
          </cell>
          <cell r="BU44">
            <v>612450</v>
          </cell>
          <cell r="BW44">
            <v>795350</v>
          </cell>
          <cell r="BX44">
            <v>1091354</v>
          </cell>
          <cell r="BY44">
            <v>1463476</v>
          </cell>
          <cell r="BZ44">
            <v>1308961</v>
          </cell>
          <cell r="CA44">
            <v>2772437</v>
          </cell>
          <cell r="CB44">
            <v>-486888</v>
          </cell>
          <cell r="CC44">
            <v>8321620</v>
          </cell>
        </row>
        <row r="45">
          <cell r="B45" t="str">
            <v>Habib A.G.Zurich</v>
          </cell>
          <cell r="C45">
            <v>14.439951000000001</v>
          </cell>
          <cell r="D45">
            <v>5.2273490000000002</v>
          </cell>
          <cell r="E45">
            <v>10.115568</v>
          </cell>
          <cell r="F45">
            <v>2.4948130000000002</v>
          </cell>
          <cell r="G45">
            <v>2.5727289999999998</v>
          </cell>
          <cell r="H45">
            <v>2.57273</v>
          </cell>
          <cell r="I45">
            <v>9.5772670000000009</v>
          </cell>
          <cell r="J45">
            <v>0.50983500000000004</v>
          </cell>
          <cell r="L45">
            <v>4.1863362028783215E-3</v>
          </cell>
          <cell r="M45">
            <v>4.3186738387556347E-3</v>
          </cell>
          <cell r="N45">
            <v>4.1451869960574608E-3</v>
          </cell>
          <cell r="O45">
            <v>4.0923649400834757E-3</v>
          </cell>
          <cell r="P45">
            <v>4.0574508607203316E-3</v>
          </cell>
          <cell r="Q45">
            <v>4.0974147845830918E-3</v>
          </cell>
          <cell r="R45">
            <v>3.9819196449738612E-3</v>
          </cell>
          <cell r="S45">
            <v>4.1755380122148363E-3</v>
          </cell>
          <cell r="T45">
            <v>4.2563736831342288E-3</v>
          </cell>
          <cell r="U45">
            <v>313413032</v>
          </cell>
          <cell r="V45">
            <v>195568503</v>
          </cell>
          <cell r="W45">
            <v>0</v>
          </cell>
          <cell r="X45">
            <v>228782134</v>
          </cell>
          <cell r="Y45">
            <v>0</v>
          </cell>
          <cell r="Z45">
            <v>40312345</v>
          </cell>
          <cell r="AA45">
            <v>51920201</v>
          </cell>
          <cell r="AB45">
            <v>263782134</v>
          </cell>
          <cell r="AC45">
            <v>13553634</v>
          </cell>
          <cell r="AD45">
            <v>20834301</v>
          </cell>
          <cell r="AE45">
            <v>20834.300999999999</v>
          </cell>
          <cell r="AF45">
            <v>4733253</v>
          </cell>
          <cell r="AH45">
            <v>3.9724286316944243E-3</v>
          </cell>
          <cell r="AI45">
            <v>2.3864843507108496E-3</v>
          </cell>
          <cell r="AJ45">
            <v>3.9229700832667073E-3</v>
          </cell>
          <cell r="AL45">
            <v>0.13105189394399189</v>
          </cell>
          <cell r="AM45">
            <v>2.2336889401200655E-2</v>
          </cell>
          <cell r="AN45">
            <v>0.26862872257816345</v>
          </cell>
          <cell r="AO45">
            <v>0.2604932075089898</v>
          </cell>
          <cell r="AP45">
            <v>0.11029280113922628</v>
          </cell>
          <cell r="AQ45">
            <v>0.452383381286876</v>
          </cell>
          <cell r="AR45">
            <v>1.3687637408460398E-2</v>
          </cell>
          <cell r="AS45">
            <v>0.80738320720124612</v>
          </cell>
          <cell r="AT45">
            <v>9.3071585641311891E-2</v>
          </cell>
          <cell r="AU45">
            <v>4.4498065332436068E-2</v>
          </cell>
          <cell r="AV45">
            <v>4.8573520308875823E-2</v>
          </cell>
          <cell r="AW45">
            <v>0.51676277595089082</v>
          </cell>
          <cell r="AX45">
            <v>2.0690491997328647E-3</v>
          </cell>
          <cell r="AY45">
            <v>0</v>
          </cell>
          <cell r="AZ45">
            <v>1.7609162588253311E-3</v>
          </cell>
          <cell r="BA45">
            <v>14439951</v>
          </cell>
          <cell r="BB45">
            <v>15043832</v>
          </cell>
          <cell r="BC45">
            <v>13721500</v>
          </cell>
          <cell r="BD45">
            <v>13293182</v>
          </cell>
          <cell r="BE45">
            <v>12147286</v>
          </cell>
          <cell r="BF45">
            <v>11960038</v>
          </cell>
          <cell r="BG45">
            <v>10918785</v>
          </cell>
          <cell r="BH45">
            <v>11152222</v>
          </cell>
          <cell r="BI45">
            <v>11009480</v>
          </cell>
          <cell r="BJ45">
            <v>2572730</v>
          </cell>
          <cell r="BK45">
            <v>2452577</v>
          </cell>
          <cell r="BL45">
            <v>2380916</v>
          </cell>
          <cell r="BM45">
            <v>2310783</v>
          </cell>
          <cell r="BN45">
            <v>2243442</v>
          </cell>
          <cell r="BO45">
            <v>2243442</v>
          </cell>
          <cell r="BP45">
            <v>2054499</v>
          </cell>
          <cell r="BQ45">
            <v>1912037</v>
          </cell>
          <cell r="BR45">
            <v>1843465</v>
          </cell>
          <cell r="BT45">
            <v>105953</v>
          </cell>
          <cell r="BU45">
            <v>854699</v>
          </cell>
          <cell r="BW45">
            <v>960652</v>
          </cell>
          <cell r="BX45">
            <v>434583</v>
          </cell>
          <cell r="BY45">
            <v>58570</v>
          </cell>
          <cell r="BZ45">
            <v>13973</v>
          </cell>
          <cell r="CA45">
            <v>72543</v>
          </cell>
          <cell r="CB45">
            <v>329288</v>
          </cell>
          <cell r="CC45">
            <v>5227349</v>
          </cell>
        </row>
        <row r="46">
          <cell r="B46" t="str">
            <v>Consolidated Bank of Kenya</v>
          </cell>
          <cell r="C46">
            <v>14.135528000000001</v>
          </cell>
          <cell r="D46">
            <v>9.2212560000000003</v>
          </cell>
          <cell r="E46">
            <v>9.9960579999999997</v>
          </cell>
          <cell r="F46">
            <v>1.0856889999999999</v>
          </cell>
          <cell r="G46">
            <v>1.311925</v>
          </cell>
          <cell r="H46">
            <v>1.6152150000000001</v>
          </cell>
          <cell r="I46">
            <v>13.973955999999999</v>
          </cell>
          <cell r="J46">
            <v>4.8788999999999999E-2</v>
          </cell>
          <cell r="L46">
            <v>3.5644061288137392E-3</v>
          </cell>
          <cell r="M46">
            <v>3.5168922779126709E-3</v>
          </cell>
          <cell r="N46">
            <v>3.6589293862348505E-3</v>
          </cell>
          <cell r="O46">
            <v>3.8139306267146143E-3</v>
          </cell>
          <cell r="P46">
            <v>4.1598331954687522E-3</v>
          </cell>
          <cell r="Q46">
            <v>4.3305980844768359E-3</v>
          </cell>
          <cell r="R46">
            <v>4.7091276126817556E-3</v>
          </cell>
          <cell r="S46">
            <v>4.9352439066792245E-3</v>
          </cell>
          <cell r="T46">
            <v>5.0564486501753214E-3</v>
          </cell>
          <cell r="U46">
            <v>313413032</v>
          </cell>
          <cell r="V46">
            <v>195568503</v>
          </cell>
          <cell r="W46">
            <v>0</v>
          </cell>
          <cell r="X46">
            <v>228782134</v>
          </cell>
          <cell r="Y46">
            <v>0</v>
          </cell>
          <cell r="Z46">
            <v>40312345</v>
          </cell>
          <cell r="AA46">
            <v>51920201</v>
          </cell>
          <cell r="AB46">
            <v>263782134</v>
          </cell>
          <cell r="AC46">
            <v>13553634</v>
          </cell>
          <cell r="AD46">
            <v>20834301</v>
          </cell>
          <cell r="AE46">
            <v>20834.300999999999</v>
          </cell>
          <cell r="AF46">
            <v>4733253</v>
          </cell>
          <cell r="AH46">
            <v>3.8886819042057846E-3</v>
          </cell>
          <cell r="AI46">
            <v>4.2098553469260471E-3</v>
          </cell>
          <cell r="AJ46">
            <v>3.8766222998648063E-3</v>
          </cell>
          <cell r="AL46">
            <v>2.7742471089364066E-2</v>
          </cell>
          <cell r="AM46">
            <v>3.1110870535068741E-3</v>
          </cell>
          <cell r="AN46">
            <v>9.3883578851972918E-2</v>
          </cell>
          <cell r="AO46">
            <v>7.7693746853074383E-2</v>
          </cell>
          <cell r="AP46">
            <v>0.49438644986315372</v>
          </cell>
          <cell r="AQ46">
            <v>0.68364172334475581</v>
          </cell>
          <cell r="AR46">
            <v>0.14462599134965479</v>
          </cell>
          <cell r="AS46">
            <v>0.34335392396879527</v>
          </cell>
          <cell r="AT46">
            <v>0.18863458487238166</v>
          </cell>
          <cell r="AU46">
            <v>6.2173444395380154E-2</v>
          </cell>
          <cell r="AV46">
            <v>0.12646114047700152</v>
          </cell>
          <cell r="AW46">
            <v>0.92248924526048171</v>
          </cell>
          <cell r="AX46">
            <v>2.0759289735366856E-3</v>
          </cell>
          <cell r="AY46">
            <v>2.8815929080029494E-4</v>
          </cell>
          <cell r="AZ46">
            <v>1.2032508828897599E-3</v>
          </cell>
          <cell r="BA46">
            <v>14135528</v>
          </cell>
          <cell r="BB46">
            <v>14425550</v>
          </cell>
          <cell r="BC46">
            <v>14573039</v>
          </cell>
          <cell r="BD46">
            <v>14428785</v>
          </cell>
          <cell r="BE46">
            <v>15077051</v>
          </cell>
          <cell r="BF46">
            <v>15965750</v>
          </cell>
          <cell r="BG46">
            <v>16616891</v>
          </cell>
          <cell r="BH46">
            <v>16730762</v>
          </cell>
          <cell r="BI46">
            <v>16778631</v>
          </cell>
          <cell r="BJ46">
            <v>1615215</v>
          </cell>
          <cell r="BK46">
            <v>1587672</v>
          </cell>
          <cell r="BL46">
            <v>1606209</v>
          </cell>
          <cell r="BM46">
            <v>1551228</v>
          </cell>
          <cell r="BN46">
            <v>1567820</v>
          </cell>
          <cell r="BO46">
            <v>1567820</v>
          </cell>
          <cell r="BP46">
            <v>1089376</v>
          </cell>
          <cell r="BQ46">
            <v>1258313</v>
          </cell>
          <cell r="BR46">
            <v>1241702</v>
          </cell>
          <cell r="BT46">
            <v>996206</v>
          </cell>
          <cell r="BU46">
            <v>1018829</v>
          </cell>
          <cell r="BW46">
            <v>2015035</v>
          </cell>
          <cell r="BX46">
            <v>1377562</v>
          </cell>
          <cell r="BY46">
            <v>535331</v>
          </cell>
          <cell r="BZ46">
            <v>1023792</v>
          </cell>
          <cell r="CA46">
            <v>1559123</v>
          </cell>
          <cell r="CB46">
            <v>44428</v>
          </cell>
          <cell r="CC46">
            <v>9221256</v>
          </cell>
        </row>
        <row r="47">
          <cell r="B47" t="str">
            <v>Trans-National Bank</v>
          </cell>
          <cell r="C47">
            <v>10.533322</v>
          </cell>
          <cell r="D47">
            <v>6.8049140000000001</v>
          </cell>
          <cell r="E47">
            <v>7.5931800000000003</v>
          </cell>
          <cell r="F47">
            <v>1.9279379999999999</v>
          </cell>
          <cell r="G47">
            <v>2.0327890000000002</v>
          </cell>
          <cell r="H47">
            <v>2.0327890000000002</v>
          </cell>
          <cell r="I47">
            <v>9.4732319999999994</v>
          </cell>
          <cell r="J47">
            <v>0.25162200000000001</v>
          </cell>
          <cell r="L47">
            <v>3.17577319855873E-3</v>
          </cell>
          <cell r="M47">
            <v>3.245054196239011E-3</v>
          </cell>
          <cell r="N47">
            <v>3.2539850902409458E-3</v>
          </cell>
          <cell r="O47">
            <v>3.383897920984251E-3</v>
          </cell>
          <cell r="P47">
            <v>3.4539711939486025E-3</v>
          </cell>
          <cell r="Q47">
            <v>3.5303941842276506E-3</v>
          </cell>
          <cell r="R47">
            <v>3.5003510202464873E-3</v>
          </cell>
          <cell r="S47">
            <v>3.7630384628247202E-3</v>
          </cell>
          <cell r="T47">
            <v>3.9182679979662049E-3</v>
          </cell>
          <cell r="U47">
            <v>313413032</v>
          </cell>
          <cell r="V47">
            <v>195568503</v>
          </cell>
          <cell r="W47">
            <v>0</v>
          </cell>
          <cell r="X47">
            <v>228782134</v>
          </cell>
          <cell r="Y47">
            <v>0</v>
          </cell>
          <cell r="Z47">
            <v>40312345</v>
          </cell>
          <cell r="AA47">
            <v>51920201</v>
          </cell>
          <cell r="AB47">
            <v>263782134</v>
          </cell>
          <cell r="AC47">
            <v>13553634</v>
          </cell>
          <cell r="AD47">
            <v>20834301</v>
          </cell>
          <cell r="AE47">
            <v>20834.300999999999</v>
          </cell>
          <cell r="AF47">
            <v>4733253</v>
          </cell>
          <cell r="AH47">
            <v>2.8977155046895089E-3</v>
          </cell>
          <cell r="AI47">
            <v>3.1067029901644546E-3</v>
          </cell>
          <cell r="AJ47">
            <v>2.9447499119040176E-3</v>
          </cell>
          <cell r="AL47">
            <v>8.2414267678873249E-2</v>
          </cell>
          <cell r="AM47">
            <v>1.5750380050680923E-2</v>
          </cell>
          <cell r="AN47">
            <v>0.21458241495616281</v>
          </cell>
          <cell r="AO47">
            <v>0.20351428108168362</v>
          </cell>
          <cell r="AP47">
            <v>0.20748538786689086</v>
          </cell>
          <cell r="AQ47">
            <v>0.69802787970149005</v>
          </cell>
          <cell r="AR47">
            <v>8.5668748045012802E-2</v>
          </cell>
          <cell r="AS47">
            <v>0.68886118038237742</v>
          </cell>
          <cell r="AT47">
            <v>0.17796998512361226</v>
          </cell>
          <cell r="AU47">
            <v>6.8760471853224411E-2</v>
          </cell>
          <cell r="AV47">
            <v>0.10920951327038785</v>
          </cell>
          <cell r="AW47">
            <v>0.8961876315325068</v>
          </cell>
          <cell r="AX47">
            <v>9.0092633976796715E-4</v>
          </cell>
          <cell r="AY47">
            <v>1.2656754554003275E-4</v>
          </cell>
          <cell r="AZ47">
            <v>5.0017082315665761E-4</v>
          </cell>
          <cell r="BA47">
            <v>10533322</v>
          </cell>
          <cell r="BB47">
            <v>10803306</v>
          </cell>
          <cell r="BC47">
            <v>10456605</v>
          </cell>
          <cell r="BD47">
            <v>10300961</v>
          </cell>
          <cell r="BE47">
            <v>10239922</v>
          </cell>
          <cell r="BF47">
            <v>9678121</v>
          </cell>
          <cell r="BG47">
            <v>8935515</v>
          </cell>
          <cell r="BH47">
            <v>9268777</v>
          </cell>
          <cell r="BI47">
            <v>9657867</v>
          </cell>
          <cell r="BJ47">
            <v>2032789</v>
          </cell>
          <cell r="BK47">
            <v>2044903</v>
          </cell>
          <cell r="BL47">
            <v>1975069</v>
          </cell>
          <cell r="BM47">
            <v>1957169</v>
          </cell>
          <cell r="BN47">
            <v>1914759</v>
          </cell>
          <cell r="BO47">
            <v>1914759</v>
          </cell>
          <cell r="BP47">
            <v>1929129</v>
          </cell>
          <cell r="BQ47">
            <v>1905126</v>
          </cell>
          <cell r="BR47">
            <v>1869047</v>
          </cell>
          <cell r="BT47">
            <v>225453</v>
          </cell>
          <cell r="BU47">
            <v>861144</v>
          </cell>
          <cell r="BW47">
            <v>1086597</v>
          </cell>
          <cell r="BX47">
            <v>758475</v>
          </cell>
          <cell r="BY47">
            <v>439211</v>
          </cell>
          <cell r="BZ47">
            <v>198379</v>
          </cell>
          <cell r="CA47">
            <v>637590</v>
          </cell>
          <cell r="CB47">
            <v>168030</v>
          </cell>
          <cell r="CC47">
            <v>6804914</v>
          </cell>
        </row>
        <row r="48">
          <cell r="B48" t="str">
            <v>Paramount Universal Bank</v>
          </cell>
          <cell r="C48">
            <v>10.525709000000001</v>
          </cell>
          <cell r="D48">
            <v>5.8717170000000003</v>
          </cell>
          <cell r="E48">
            <v>8.067107</v>
          </cell>
          <cell r="F48">
            <v>1.44983</v>
          </cell>
          <cell r="G48">
            <v>1.5315270000000001</v>
          </cell>
          <cell r="H48">
            <v>1.5362849999999999</v>
          </cell>
          <cell r="I48">
            <v>6.349081</v>
          </cell>
          <cell r="J48">
            <v>0.168876</v>
          </cell>
          <cell r="L48">
            <v>2.9363347403178596E-3</v>
          </cell>
          <cell r="M48">
            <v>3.1127034995126492E-3</v>
          </cell>
          <cell r="N48">
            <v>3.1503060367453657E-3</v>
          </cell>
          <cell r="O48">
            <v>3.1005681559442178E-3</v>
          </cell>
          <cell r="P48">
            <v>3.1697197883291742E-3</v>
          </cell>
          <cell r="Q48">
            <v>3.0712448282937156E-3</v>
          </cell>
          <cell r="R48">
            <v>3.1174189543764601E-3</v>
          </cell>
          <cell r="S48">
            <v>3.1324341450229224E-3</v>
          </cell>
          <cell r="T48">
            <v>3.0996129310015578E-3</v>
          </cell>
          <cell r="U48">
            <v>313413032</v>
          </cell>
          <cell r="V48">
            <v>195568503</v>
          </cell>
          <cell r="W48">
            <v>0</v>
          </cell>
          <cell r="X48">
            <v>228782134</v>
          </cell>
          <cell r="Y48">
            <v>0</v>
          </cell>
          <cell r="Z48">
            <v>40312345</v>
          </cell>
          <cell r="AA48">
            <v>51920201</v>
          </cell>
          <cell r="AB48">
            <v>263782134</v>
          </cell>
          <cell r="AC48">
            <v>13553634</v>
          </cell>
          <cell r="AD48">
            <v>20834301</v>
          </cell>
          <cell r="AE48">
            <v>20834.300999999999</v>
          </cell>
          <cell r="AF48">
            <v>4733253</v>
          </cell>
          <cell r="AH48">
            <v>2.8956211693851102E-3</v>
          </cell>
          <cell r="AI48">
            <v>2.6806629387674053E-3</v>
          </cell>
          <cell r="AJ48">
            <v>3.1285459619777595E-3</v>
          </cell>
          <cell r="AL48">
            <v>0.10447992600288994</v>
          </cell>
          <cell r="AM48">
            <v>1.4740687726191202E-2</v>
          </cell>
          <cell r="AN48">
            <v>0.24122026479107767</v>
          </cell>
          <cell r="AO48">
            <v>0.22835273325383626</v>
          </cell>
          <cell r="AP48">
            <v>-8.6206324386896779E-2</v>
          </cell>
          <cell r="AQ48">
            <v>0.6462399784489069</v>
          </cell>
          <cell r="AR48">
            <v>4.9362206570337637E-2</v>
          </cell>
          <cell r="AS48">
            <v>0.34009531275111432</v>
          </cell>
          <cell r="AT48">
            <v>0.16267969269718138</v>
          </cell>
          <cell r="AU48">
            <v>8.8493384247386467E-2</v>
          </cell>
          <cell r="AV48">
            <v>7.4186308449794916E-2</v>
          </cell>
          <cell r="AW48">
            <v>0.72785907017224394</v>
          </cell>
          <cell r="AX48">
            <v>1.2199052117000627E-3</v>
          </cell>
          <cell r="AY48">
            <v>0</v>
          </cell>
          <cell r="AZ48">
            <v>5.9834130986973768E-4</v>
          </cell>
          <cell r="BA48">
            <v>10525709</v>
          </cell>
          <cell r="BB48">
            <v>10914946</v>
          </cell>
          <cell r="BC48">
            <v>10818758</v>
          </cell>
          <cell r="BD48">
            <v>10169780</v>
          </cell>
          <cell r="BE48">
            <v>10402326</v>
          </cell>
          <cell r="BF48">
            <v>9042178</v>
          </cell>
          <cell r="BG48">
            <v>8698023</v>
          </cell>
          <cell r="BH48">
            <v>8323852</v>
          </cell>
          <cell r="BI48">
            <v>8028877</v>
          </cell>
          <cell r="BJ48">
            <v>1536285</v>
          </cell>
          <cell r="BK48">
            <v>1488698</v>
          </cell>
          <cell r="BL48">
            <v>1469236</v>
          </cell>
          <cell r="BM48">
            <v>1410219</v>
          </cell>
          <cell r="BN48">
            <v>1378260</v>
          </cell>
          <cell r="BO48">
            <v>1378260</v>
          </cell>
          <cell r="BP48">
            <v>1348014</v>
          </cell>
          <cell r="BQ48">
            <v>1289232</v>
          </cell>
          <cell r="BR48">
            <v>1230414</v>
          </cell>
          <cell r="BT48">
            <v>-44161</v>
          </cell>
          <cell r="BU48">
            <v>556432</v>
          </cell>
          <cell r="BW48">
            <v>512271</v>
          </cell>
          <cell r="BX48">
            <v>331050</v>
          </cell>
          <cell r="BY48">
            <v>103692</v>
          </cell>
          <cell r="BZ48">
            <v>201199</v>
          </cell>
          <cell r="CA48">
            <v>304891</v>
          </cell>
          <cell r="CB48">
            <v>158025</v>
          </cell>
          <cell r="CC48">
            <v>5871717</v>
          </cell>
        </row>
        <row r="49">
          <cell r="B49" t="str">
            <v>Credit Bank</v>
          </cell>
          <cell r="C49">
            <v>10.287084999999999</v>
          </cell>
          <cell r="D49">
            <v>7.0877280000000003</v>
          </cell>
          <cell r="E49">
            <v>7.2670370000000002</v>
          </cell>
          <cell r="F49">
            <v>1.3454660000000001</v>
          </cell>
          <cell r="G49">
            <v>1.3906350000000001</v>
          </cell>
          <cell r="H49">
            <v>1.3919550000000001</v>
          </cell>
          <cell r="I49">
            <v>8.9639690000000005</v>
          </cell>
          <cell r="J49">
            <v>-0.17854800000000001</v>
          </cell>
          <cell r="L49">
            <v>2.7238171065501987E-3</v>
          </cell>
          <cell r="M49">
            <v>2.8919251478437126E-3</v>
          </cell>
          <cell r="N49">
            <v>2.5775180393315849E-3</v>
          </cell>
          <cell r="O49">
            <v>2.5816394990063472E-3</v>
          </cell>
          <cell r="P49">
            <v>2.7375039181430178E-3</v>
          </cell>
          <cell r="Q49">
            <v>2.8849107269786518E-3</v>
          </cell>
          <cell r="R49">
            <v>2.9470418296018448E-3</v>
          </cell>
          <cell r="S49">
            <v>2.9730819231159732E-3</v>
          </cell>
          <cell r="T49">
            <v>2.8524193975043499E-3</v>
          </cell>
          <cell r="U49">
            <v>313413032</v>
          </cell>
          <cell r="V49">
            <v>195568503</v>
          </cell>
          <cell r="W49">
            <v>0</v>
          </cell>
          <cell r="X49">
            <v>228782134</v>
          </cell>
          <cell r="Y49">
            <v>0</v>
          </cell>
          <cell r="Z49">
            <v>40312345</v>
          </cell>
          <cell r="AA49">
            <v>51920201</v>
          </cell>
          <cell r="AB49">
            <v>263782134</v>
          </cell>
          <cell r="AC49">
            <v>13553634</v>
          </cell>
          <cell r="AD49">
            <v>20834301</v>
          </cell>
          <cell r="AE49">
            <v>20834.300999999999</v>
          </cell>
          <cell r="AF49">
            <v>4733253</v>
          </cell>
          <cell r="AH49">
            <v>2.8299757381915103E-3</v>
          </cell>
          <cell r="AI49">
            <v>3.2358183764074505E-3</v>
          </cell>
          <cell r="AJ49">
            <v>2.8182667295590567E-3</v>
          </cell>
          <cell r="AL49">
            <v>-4.4523140007572543E-2</v>
          </cell>
          <cell r="AM49">
            <v>-5.8404071983275112E-3</v>
          </cell>
          <cell r="AN49">
            <v>0.15513607867229348</v>
          </cell>
          <cell r="AO49">
            <v>0.15009712773437747</v>
          </cell>
          <cell r="AP49">
            <v>0.24230213853639895</v>
          </cell>
          <cell r="AQ49">
            <v>0.94541043217761822</v>
          </cell>
          <cell r="AR49">
            <v>6.0001599437889089E-2</v>
          </cell>
          <cell r="AS49">
            <v>0.52559010302351128</v>
          </cell>
          <cell r="AT49">
            <v>0.14967308776271437</v>
          </cell>
          <cell r="AU49">
            <v>7.0524853502018064E-2</v>
          </cell>
          <cell r="AV49">
            <v>7.914823426069631E-2</v>
          </cell>
          <cell r="AW49">
            <v>0.97532570702474752</v>
          </cell>
          <cell r="AX49">
            <v>3.9068534930160456E-3</v>
          </cell>
          <cell r="AY49">
            <v>0</v>
          </cell>
          <cell r="AZ49">
            <v>3.9127166472179451E-3</v>
          </cell>
          <cell r="BA49">
            <v>10287085</v>
          </cell>
          <cell r="BB49">
            <v>10189227</v>
          </cell>
          <cell r="BC49">
            <v>8742291</v>
          </cell>
          <cell r="BD49">
            <v>8884581</v>
          </cell>
          <cell r="BE49">
            <v>8864537</v>
          </cell>
          <cell r="BF49">
            <v>8592048</v>
          </cell>
          <cell r="BG49">
            <v>8241305</v>
          </cell>
          <cell r="BH49">
            <v>7936623</v>
          </cell>
          <cell r="BI49">
            <v>7308855</v>
          </cell>
          <cell r="BJ49">
            <v>1391955</v>
          </cell>
          <cell r="BK49">
            <v>1294064</v>
          </cell>
          <cell r="BL49">
            <v>1263351</v>
          </cell>
          <cell r="BM49">
            <v>1159432</v>
          </cell>
          <cell r="BN49">
            <v>1151660</v>
          </cell>
          <cell r="BO49">
            <v>1151660</v>
          </cell>
          <cell r="BP49">
            <v>1283466</v>
          </cell>
          <cell r="BQ49">
            <v>1274332</v>
          </cell>
          <cell r="BR49">
            <v>1237653</v>
          </cell>
          <cell r="BT49">
            <v>197838</v>
          </cell>
          <cell r="BU49">
            <v>618655</v>
          </cell>
          <cell r="BW49">
            <v>816493</v>
          </cell>
          <cell r="BX49">
            <v>771921</v>
          </cell>
          <cell r="BY49">
            <v>237788</v>
          </cell>
          <cell r="BZ49">
            <v>214633</v>
          </cell>
          <cell r="CA49">
            <v>452421</v>
          </cell>
          <cell r="CB49">
            <v>-59795</v>
          </cell>
          <cell r="CC49">
            <v>7087728</v>
          </cell>
        </row>
        <row r="50">
          <cell r="B50" t="str">
            <v>Habib Bank Ltd</v>
          </cell>
          <cell r="C50">
            <v>10.229977999999999</v>
          </cell>
          <cell r="D50">
            <v>4.1166799999999997</v>
          </cell>
          <cell r="E50">
            <v>6.8612539999999997</v>
          </cell>
          <cell r="F50">
            <v>1.856114</v>
          </cell>
          <cell r="G50">
            <v>2.1474519999999999</v>
          </cell>
          <cell r="H50">
            <v>2.1474519999999999</v>
          </cell>
          <cell r="I50">
            <v>5.7763299999999997</v>
          </cell>
          <cell r="J50">
            <v>0.48451899999999998</v>
          </cell>
          <cell r="L50">
            <v>3.1226227838974975E-3</v>
          </cell>
          <cell r="M50">
            <v>3.1193758323848353E-3</v>
          </cell>
          <cell r="N50">
            <v>2.8399597313168963E-3</v>
          </cell>
          <cell r="O50">
            <v>2.9142006350667267E-3</v>
          </cell>
          <cell r="P50">
            <v>3.2052073255015136E-3</v>
          </cell>
          <cell r="Q50">
            <v>3.196106793774218E-3</v>
          </cell>
          <cell r="R50">
            <v>3.4628777264832447E-3</v>
          </cell>
          <cell r="S50">
            <v>3.302098645063806E-3</v>
          </cell>
          <cell r="T50">
            <v>3.284620320235832E-3</v>
          </cell>
          <cell r="U50">
            <v>313413032</v>
          </cell>
          <cell r="V50">
            <v>195568503</v>
          </cell>
          <cell r="W50">
            <v>0</v>
          </cell>
          <cell r="X50">
            <v>228782134</v>
          </cell>
          <cell r="Y50">
            <v>0</v>
          </cell>
          <cell r="Z50">
            <v>40312345</v>
          </cell>
          <cell r="AA50">
            <v>51920201</v>
          </cell>
          <cell r="AB50">
            <v>263782134</v>
          </cell>
          <cell r="AC50">
            <v>13553634</v>
          </cell>
          <cell r="AD50">
            <v>20834301</v>
          </cell>
          <cell r="AE50">
            <v>20834.300999999999</v>
          </cell>
          <cell r="AF50">
            <v>4733253</v>
          </cell>
          <cell r="AH50">
            <v>2.8142656099597609E-3</v>
          </cell>
          <cell r="AI50">
            <v>1.8794215570615887E-3</v>
          </cell>
          <cell r="AJ50">
            <v>2.6608979521163846E-3</v>
          </cell>
          <cell r="AL50">
            <v>0.14374859029535855</v>
          </cell>
          <cell r="AM50">
            <v>2.9050922570115854E-2</v>
          </cell>
          <cell r="AN50">
            <v>0.37176754098190373</v>
          </cell>
          <cell r="AO50">
            <v>0.32133101813781417</v>
          </cell>
          <cell r="AP50">
            <v>0.13413559681084619</v>
          </cell>
          <cell r="AQ50">
            <v>0.35411210183722991</v>
          </cell>
          <cell r="AR50">
            <v>8.7017722370159367E-2</v>
          </cell>
          <cell r="AS50">
            <v>0.28766690368965792</v>
          </cell>
          <cell r="AT50">
            <v>0.13716400109857327</v>
          </cell>
          <cell r="AU50">
            <v>4.5075968432994072E-2</v>
          </cell>
          <cell r="AV50">
            <v>9.2088032665579189E-2</v>
          </cell>
          <cell r="AW50">
            <v>0.59998944799303444</v>
          </cell>
          <cell r="AX50">
            <v>2.3688870581881653E-3</v>
          </cell>
          <cell r="AY50">
            <v>0</v>
          </cell>
          <cell r="AZ50">
            <v>1.7962152696347294E-3</v>
          </cell>
          <cell r="BA50">
            <v>10229978</v>
          </cell>
          <cell r="BB50">
            <v>10325858</v>
          </cell>
          <cell r="BC50">
            <v>8720174</v>
          </cell>
          <cell r="BD50">
            <v>8764198</v>
          </cell>
          <cell r="BE50">
            <v>9449365</v>
          </cell>
          <cell r="BF50">
            <v>9300950</v>
          </cell>
          <cell r="BG50">
            <v>9900454</v>
          </cell>
          <cell r="BH50">
            <v>8541266</v>
          </cell>
          <cell r="BI50">
            <v>8078122</v>
          </cell>
          <cell r="BJ50">
            <v>2147452</v>
          </cell>
          <cell r="BK50">
            <v>2006787</v>
          </cell>
          <cell r="BL50">
            <v>1972950</v>
          </cell>
          <cell r="BM50">
            <v>2010787</v>
          </cell>
          <cell r="BN50">
            <v>1941527</v>
          </cell>
          <cell r="BO50">
            <v>1941527</v>
          </cell>
          <cell r="BP50">
            <v>1837505</v>
          </cell>
          <cell r="BQ50">
            <v>1748022</v>
          </cell>
          <cell r="BR50">
            <v>1666902</v>
          </cell>
          <cell r="BT50">
            <v>111442</v>
          </cell>
          <cell r="BU50">
            <v>719374</v>
          </cell>
          <cell r="BW50">
            <v>830816</v>
          </cell>
          <cell r="BX50">
            <v>294202</v>
          </cell>
          <cell r="BY50">
            <v>112871</v>
          </cell>
          <cell r="BZ50">
            <v>279496</v>
          </cell>
          <cell r="CA50">
            <v>392367</v>
          </cell>
          <cell r="CB50">
            <v>298583</v>
          </cell>
          <cell r="CC50">
            <v>4116680</v>
          </cell>
        </row>
        <row r="51">
          <cell r="B51" t="str">
            <v>Oriental Commercial Bank Limited</v>
          </cell>
          <cell r="C51">
            <v>8.4963499999999996</v>
          </cell>
          <cell r="D51">
            <v>5.2711040000000002</v>
          </cell>
          <cell r="E51">
            <v>6.2176830000000001</v>
          </cell>
          <cell r="F51">
            <v>2.031307</v>
          </cell>
          <cell r="G51">
            <v>2.108463</v>
          </cell>
          <cell r="H51">
            <v>2.2400850000000001</v>
          </cell>
          <cell r="I51">
            <v>6.1724620000000003</v>
          </cell>
          <cell r="J51">
            <v>4.1653000000000003E-2</v>
          </cell>
          <cell r="L51">
            <v>2.9364258662728667E-3</v>
          </cell>
          <cell r="M51">
            <v>2.7937279186075153E-3</v>
          </cell>
          <cell r="N51">
            <v>2.849934976557506E-3</v>
          </cell>
          <cell r="O51">
            <v>2.9896141557676382E-3</v>
          </cell>
          <cell r="P51">
            <v>2.7855794505652247E-3</v>
          </cell>
          <cell r="Q51">
            <v>2.8947533750014391E-3</v>
          </cell>
          <cell r="R51">
            <v>2.9795413567498025E-3</v>
          </cell>
          <cell r="S51">
            <v>2.9634462208108963E-3</v>
          </cell>
          <cell r="T51">
            <v>2.8842255460702583E-3</v>
          </cell>
          <cell r="U51">
            <v>313413032</v>
          </cell>
          <cell r="V51">
            <v>195568503</v>
          </cell>
          <cell r="W51">
            <v>0</v>
          </cell>
          <cell r="X51">
            <v>228782134</v>
          </cell>
          <cell r="Y51">
            <v>0</v>
          </cell>
          <cell r="Z51">
            <v>40312345</v>
          </cell>
          <cell r="AA51">
            <v>51920201</v>
          </cell>
          <cell r="AB51">
            <v>263782134</v>
          </cell>
          <cell r="AC51">
            <v>13553634</v>
          </cell>
          <cell r="AD51">
            <v>20834301</v>
          </cell>
          <cell r="AE51">
            <v>20834.300999999999</v>
          </cell>
          <cell r="AF51">
            <v>4733253</v>
          </cell>
          <cell r="AH51">
            <v>2.3373447738774819E-3</v>
          </cell>
          <cell r="AI51">
            <v>2.4064601783751883E-3</v>
          </cell>
          <cell r="AJ51">
            <v>2.4113113960813662E-3</v>
          </cell>
          <cell r="AL51">
            <v>2.2007904521951862E-2</v>
          </cell>
          <cell r="AM51">
            <v>4.8169382149809339E-3</v>
          </cell>
          <cell r="AN51">
            <v>0.34159189639401583</v>
          </cell>
          <cell r="AO51">
            <v>0.32909185994178658</v>
          </cell>
          <cell r="AP51">
            <v>0.29342117295313674</v>
          </cell>
          <cell r="AQ51">
            <v>0.74274905673130065</v>
          </cell>
          <cell r="AR51">
            <v>0.12217000755075443</v>
          </cell>
          <cell r="AS51">
            <v>0.2900691663236068</v>
          </cell>
          <cell r="AT51">
            <v>0.15057641788449391</v>
          </cell>
          <cell r="AU51">
            <v>9.8216665710928547E-2</v>
          </cell>
          <cell r="AV51">
            <v>5.2359752173565366E-2</v>
          </cell>
          <cell r="AW51">
            <v>0.84776017046864571</v>
          </cell>
          <cell r="AX51">
            <v>1.7191398601944419E-3</v>
          </cell>
          <cell r="AY51">
            <v>0</v>
          </cell>
          <cell r="AZ51">
            <v>1.4507609911365168E-3</v>
          </cell>
          <cell r="BA51">
            <v>8496350</v>
          </cell>
          <cell r="BB51">
            <v>9316625</v>
          </cell>
          <cell r="BC51">
            <v>9056018</v>
          </cell>
          <cell r="BD51">
            <v>9153613</v>
          </cell>
          <cell r="BE51">
            <v>7857515</v>
          </cell>
          <cell r="BF51">
            <v>8092950</v>
          </cell>
          <cell r="BG51">
            <v>7916635</v>
          </cell>
          <cell r="BH51">
            <v>7480066</v>
          </cell>
          <cell r="BI51">
            <v>7006528</v>
          </cell>
          <cell r="BJ51">
            <v>2240085</v>
          </cell>
          <cell r="BK51">
            <v>1658696</v>
          </cell>
          <cell r="BL51">
            <v>1630645</v>
          </cell>
          <cell r="BM51">
            <v>1612058</v>
          </cell>
          <cell r="BN51">
            <v>1596443</v>
          </cell>
          <cell r="BO51">
            <v>1596443</v>
          </cell>
          <cell r="BP51">
            <v>1612493</v>
          </cell>
          <cell r="BQ51">
            <v>1548292</v>
          </cell>
          <cell r="BR51">
            <v>1524496</v>
          </cell>
          <cell r="BT51">
            <v>147602</v>
          </cell>
          <cell r="BU51">
            <v>355436</v>
          </cell>
          <cell r="BW51">
            <v>503038</v>
          </cell>
          <cell r="BX51">
            <v>373631</v>
          </cell>
          <cell r="BY51">
            <v>212793</v>
          </cell>
          <cell r="BZ51">
            <v>520801</v>
          </cell>
          <cell r="CA51">
            <v>733594</v>
          </cell>
          <cell r="CB51">
            <v>42902</v>
          </cell>
          <cell r="CC51">
            <v>5271104</v>
          </cell>
        </row>
        <row r="52">
          <cell r="B52" t="str">
            <v>United Bank for Africa</v>
          </cell>
          <cell r="C52">
            <v>7.781237</v>
          </cell>
          <cell r="D52">
            <v>2.7332800000000002</v>
          </cell>
          <cell r="E52">
            <v>4.1370089999999999</v>
          </cell>
          <cell r="F52">
            <v>1.1068100000000001</v>
          </cell>
          <cell r="G52">
            <v>1.1190880000000001</v>
          </cell>
          <cell r="H52">
            <v>1.1190880000000001</v>
          </cell>
          <cell r="I52">
            <v>4.7037839999999997</v>
          </cell>
          <cell r="J52">
            <v>-0.30394599999999999</v>
          </cell>
          <cell r="L52">
            <v>1.9245307839642603E-3</v>
          </cell>
          <cell r="M52">
            <v>1.9597987308742869E-3</v>
          </cell>
          <cell r="N52">
            <v>1.914723228659556E-3</v>
          </cell>
          <cell r="O52">
            <v>1.8501874804122268E-3</v>
          </cell>
          <cell r="P52">
            <v>1.7724052524856274E-3</v>
          </cell>
          <cell r="Q52">
            <v>1.5934328058627707E-3</v>
          </cell>
          <cell r="R52">
            <v>1.5618806344033891E-3</v>
          </cell>
          <cell r="S52">
            <v>1.7389921178298006E-3</v>
          </cell>
          <cell r="T52">
            <v>1.7297540438505241E-3</v>
          </cell>
          <cell r="U52">
            <v>313413032</v>
          </cell>
          <cell r="V52">
            <v>195568503</v>
          </cell>
          <cell r="W52">
            <v>0</v>
          </cell>
          <cell r="X52">
            <v>228782134</v>
          </cell>
          <cell r="Y52">
            <v>0</v>
          </cell>
          <cell r="Z52">
            <v>40312345</v>
          </cell>
          <cell r="AA52">
            <v>51920201</v>
          </cell>
          <cell r="AB52">
            <v>263782134</v>
          </cell>
          <cell r="AC52">
            <v>13553634</v>
          </cell>
          <cell r="AD52">
            <v>20834301</v>
          </cell>
          <cell r="AE52">
            <v>20834.300999999999</v>
          </cell>
          <cell r="AF52">
            <v>4733253</v>
          </cell>
          <cell r="AH52">
            <v>2.140617281097424E-3</v>
          </cell>
          <cell r="AI52">
            <v>1.2478466515457359E-3</v>
          </cell>
          <cell r="AJ52">
            <v>1.6043945867602412E-3</v>
          </cell>
          <cell r="AL52">
            <v>-0.24294584076198933</v>
          </cell>
          <cell r="AM52">
            <v>-3.2919377773839499E-2</v>
          </cell>
          <cell r="AN52">
            <v>0.23791228508792073</v>
          </cell>
          <cell r="AO52">
            <v>0.23530204618239275</v>
          </cell>
          <cell r="AP52">
            <v>0.68333190038116531</v>
          </cell>
          <cell r="AQ52">
            <v>1.8134926776144211</v>
          </cell>
          <cell r="AR52">
            <v>1.7659825971448564E-2</v>
          </cell>
          <cell r="AS52">
            <v>0.97594480737529765</v>
          </cell>
          <cell r="AT52">
            <v>7.0609766046177455E-2</v>
          </cell>
          <cell r="AU52">
            <v>4.6999786260081541E-2</v>
          </cell>
          <cell r="AV52">
            <v>2.3609979786095914E-2</v>
          </cell>
          <cell r="AW52">
            <v>0.66068988489026736</v>
          </cell>
          <cell r="AX52">
            <v>8.5150550797827328E-4</v>
          </cell>
          <cell r="AY52">
            <v>0</v>
          </cell>
          <cell r="AZ52">
            <v>4.176479583155389E-4</v>
          </cell>
          <cell r="BA52">
            <v>7781237</v>
          </cell>
          <cell r="BB52">
            <v>8176112</v>
          </cell>
          <cell r="BC52">
            <v>7269162</v>
          </cell>
          <cell r="BD52">
            <v>5332978</v>
          </cell>
          <cell r="BE52">
            <v>4755787</v>
          </cell>
          <cell r="BF52">
            <v>4354318</v>
          </cell>
          <cell r="BG52">
            <v>3726303</v>
          </cell>
          <cell r="BH52">
            <v>3984411</v>
          </cell>
          <cell r="BI52">
            <v>3709630</v>
          </cell>
          <cell r="BJ52">
            <v>1119088</v>
          </cell>
          <cell r="BK52">
            <v>1043147</v>
          </cell>
          <cell r="BL52">
            <v>1172769</v>
          </cell>
          <cell r="BM52">
            <v>1222199</v>
          </cell>
          <cell r="BN52">
            <v>1138961</v>
          </cell>
          <cell r="BO52">
            <v>1138961</v>
          </cell>
          <cell r="BP52">
            <v>807249</v>
          </cell>
          <cell r="BQ52">
            <v>1007444</v>
          </cell>
          <cell r="BR52">
            <v>1059034</v>
          </cell>
          <cell r="BT52">
            <v>238435</v>
          </cell>
          <cell r="BU52">
            <v>110495</v>
          </cell>
          <cell r="BW52">
            <v>348930</v>
          </cell>
          <cell r="BX52">
            <v>632782</v>
          </cell>
          <cell r="BY52">
            <v>47955</v>
          </cell>
          <cell r="BZ52">
            <v>1182</v>
          </cell>
          <cell r="CA52">
            <v>49137</v>
          </cell>
          <cell r="CB52">
            <v>-262653</v>
          </cell>
          <cell r="CC52">
            <v>2733280</v>
          </cell>
        </row>
        <row r="53">
          <cell r="B53" t="str">
            <v>Middle East Bank</v>
          </cell>
          <cell r="C53">
            <v>5.6775529999999996</v>
          </cell>
          <cell r="D53">
            <v>3.7311550000000002</v>
          </cell>
          <cell r="E53">
            <v>4.0994200000000003</v>
          </cell>
          <cell r="F53">
            <v>1.2470909999999999</v>
          </cell>
          <cell r="G53">
            <v>1.257285</v>
          </cell>
          <cell r="H53">
            <v>1.2634620000000001</v>
          </cell>
          <cell r="I53">
            <v>3.7930269999999999</v>
          </cell>
          <cell r="J53">
            <v>4.2617000000000002E-2</v>
          </cell>
          <cell r="L53">
            <v>1.8139998578100172E-3</v>
          </cell>
          <cell r="M53">
            <v>1.9075708158961323E-3</v>
          </cell>
          <cell r="N53">
            <v>1.9305963266920123E-3</v>
          </cell>
          <cell r="O53">
            <v>1.9367902077399666E-3</v>
          </cell>
          <cell r="P53">
            <v>2.0384148379067593E-3</v>
          </cell>
          <cell r="Q53">
            <v>2.135885306845442E-3</v>
          </cell>
          <cell r="R53">
            <v>2.277695536393396E-3</v>
          </cell>
          <cell r="S53">
            <v>2.3491586322533392E-3</v>
          </cell>
          <cell r="T53">
            <v>2.2687049910450462E-3</v>
          </cell>
          <cell r="U53">
            <v>313413032</v>
          </cell>
          <cell r="V53">
            <v>195568503</v>
          </cell>
          <cell r="W53">
            <v>0</v>
          </cell>
          <cell r="X53">
            <v>228782134</v>
          </cell>
          <cell r="Y53">
            <v>0</v>
          </cell>
          <cell r="Z53">
            <v>40312345</v>
          </cell>
          <cell r="AA53">
            <v>51920201</v>
          </cell>
          <cell r="AB53">
            <v>263782134</v>
          </cell>
          <cell r="AC53">
            <v>13553634</v>
          </cell>
          <cell r="AD53">
            <v>20834301</v>
          </cell>
          <cell r="AE53">
            <v>20834.300999999999</v>
          </cell>
          <cell r="AF53">
            <v>4733253</v>
          </cell>
          <cell r="AH53">
            <v>1.5618940878097559E-3</v>
          </cell>
          <cell r="AI53">
            <v>1.7034146787552429E-3</v>
          </cell>
          <cell r="AJ53">
            <v>1.5898170047144371E-3</v>
          </cell>
          <cell r="AL53">
            <v>2.8310331950527828E-2</v>
          </cell>
          <cell r="AM53">
            <v>5.8222837107677989E-3</v>
          </cell>
          <cell r="AN53">
            <v>0.33147272613667134</v>
          </cell>
          <cell r="AO53">
            <v>0.32878516287914639</v>
          </cell>
          <cell r="AP53">
            <v>0.35182526661197705</v>
          </cell>
          <cell r="AQ53">
            <v>0.76976112862138946</v>
          </cell>
          <cell r="AR53">
            <v>0.20994245376047321</v>
          </cell>
          <cell r="AS53">
            <v>0.17713987747634349</v>
          </cell>
          <cell r="AT53">
            <v>0.15271745480026885</v>
          </cell>
          <cell r="AU53">
            <v>9.8385379272751081E-2</v>
          </cell>
          <cell r="AV53">
            <v>5.4332075527517773E-2</v>
          </cell>
          <cell r="AW53">
            <v>0.91016656014753305</v>
          </cell>
          <cell r="AX53">
            <v>7.2940378021588419E-4</v>
          </cell>
          <cell r="AY53">
            <v>2.8352068965484872E-3</v>
          </cell>
          <cell r="AZ53">
            <v>1.6797640071619141E-3</v>
          </cell>
          <cell r="BA53">
            <v>5677553</v>
          </cell>
          <cell r="BB53">
            <v>6288542</v>
          </cell>
          <cell r="BC53">
            <v>6192662</v>
          </cell>
          <cell r="BD53">
            <v>5836720</v>
          </cell>
          <cell r="BE53">
            <v>5936601</v>
          </cell>
          <cell r="BF53">
            <v>5906089</v>
          </cell>
          <cell r="BG53">
            <v>6153754</v>
          </cell>
          <cell r="BH53">
            <v>6204136</v>
          </cell>
          <cell r="BI53">
            <v>5765799</v>
          </cell>
          <cell r="BJ53">
            <v>1263462</v>
          </cell>
          <cell r="BK53">
            <v>1197477</v>
          </cell>
          <cell r="BL53">
            <v>1193546</v>
          </cell>
          <cell r="BM53">
            <v>1211872</v>
          </cell>
          <cell r="BN53">
            <v>1233695</v>
          </cell>
          <cell r="BO53">
            <v>1233695</v>
          </cell>
          <cell r="BP53">
            <v>1216395</v>
          </cell>
          <cell r="BQ53">
            <v>1169933</v>
          </cell>
          <cell r="BR53">
            <v>1175205</v>
          </cell>
          <cell r="BT53">
            <v>130378</v>
          </cell>
          <cell r="BU53">
            <v>240198</v>
          </cell>
          <cell r="BW53">
            <v>370576</v>
          </cell>
          <cell r="BX53">
            <v>285255</v>
          </cell>
          <cell r="BY53">
            <v>175631</v>
          </cell>
          <cell r="BZ53">
            <v>815851</v>
          </cell>
          <cell r="CA53">
            <v>991482</v>
          </cell>
          <cell r="CB53">
            <v>34835</v>
          </cell>
          <cell r="CC53">
            <v>3731155</v>
          </cell>
        </row>
        <row r="54">
          <cell r="B54" t="str">
            <v xml:space="preserve">Dubai Bank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>
            <v>1.1907490069876254E-3</v>
          </cell>
          <cell r="P54">
            <v>1.3144834341356111E-3</v>
          </cell>
          <cell r="Q54">
            <v>1.3634893144058744E-3</v>
          </cell>
          <cell r="R54">
            <v>1.3937502980673772E-3</v>
          </cell>
          <cell r="S54">
            <v>1.4482876509116049E-3</v>
          </cell>
          <cell r="T54">
            <v>1.431029906308398E-3</v>
          </cell>
          <cell r="U54">
            <v>313413032</v>
          </cell>
          <cell r="V54">
            <v>195568503</v>
          </cell>
          <cell r="W54">
            <v>0</v>
          </cell>
          <cell r="X54">
            <v>228782134</v>
          </cell>
          <cell r="Y54">
            <v>0</v>
          </cell>
          <cell r="Z54">
            <v>40312345</v>
          </cell>
          <cell r="AA54">
            <v>51920201</v>
          </cell>
          <cell r="AB54">
            <v>263782134</v>
          </cell>
          <cell r="AC54">
            <v>13553634</v>
          </cell>
          <cell r="AD54">
            <v>20834301</v>
          </cell>
          <cell r="AE54">
            <v>20834.300999999999</v>
          </cell>
          <cell r="AF54">
            <v>4733253</v>
          </cell>
          <cell r="AH54">
            <v>0</v>
          </cell>
          <cell r="AI54">
            <v>0</v>
          </cell>
          <cell r="AJ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 t="str">
            <v/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B55" t="str">
            <v>Total - Tier 3</v>
          </cell>
          <cell r="C55">
            <v>315.58285199999995</v>
          </cell>
          <cell r="D55">
            <v>184.04452300000003</v>
          </cell>
          <cell r="E55">
            <v>221.084125</v>
          </cell>
          <cell r="F55">
            <v>45.888496000000004</v>
          </cell>
          <cell r="G55">
            <v>49.179750000000006</v>
          </cell>
          <cell r="H55">
            <v>54.138279999999995</v>
          </cell>
          <cell r="I55">
            <v>243.428335</v>
          </cell>
          <cell r="J55">
            <v>4.8741760000000003</v>
          </cell>
          <cell r="L55">
            <v>9.0231164210599402E-2</v>
          </cell>
          <cell r="M55">
            <v>8.9525912090484855E-2</v>
          </cell>
          <cell r="N55">
            <v>9.214800899678717E-2</v>
          </cell>
          <cell r="O55">
            <v>9.2967231755700777E-2</v>
          </cell>
          <cell r="P55">
            <v>9.4382385781753703E-2</v>
          </cell>
          <cell r="Q55">
            <v>9.1354442523128743E-2</v>
          </cell>
          <cell r="R55">
            <v>9.3057977974399977E-2</v>
          </cell>
          <cell r="S55">
            <v>9.4056542890267228E-2</v>
          </cell>
          <cell r="T55">
            <v>9.3427211873948979E-2</v>
          </cell>
          <cell r="U55">
            <v>6581673672</v>
          </cell>
          <cell r="V55">
            <v>4106938563</v>
          </cell>
          <cell r="W55">
            <v>0</v>
          </cell>
          <cell r="X55">
            <v>4804424814</v>
          </cell>
          <cell r="Y55">
            <v>0</v>
          </cell>
          <cell r="Z55">
            <v>846559245</v>
          </cell>
          <cell r="AA55">
            <v>1090324221</v>
          </cell>
          <cell r="AB55">
            <v>5539424814</v>
          </cell>
          <cell r="AC55">
            <v>284626314</v>
          </cell>
          <cell r="AD55">
            <v>437520321</v>
          </cell>
          <cell r="AE55">
            <v>437520.32099999988</v>
          </cell>
          <cell r="AF55">
            <v>99398313</v>
          </cell>
          <cell r="AH55">
            <v>8.6816801314393927E-2</v>
          </cell>
          <cell r="AI55">
            <v>8.4023349880320397E-2</v>
          </cell>
          <cell r="AJ55">
            <v>8.5739763526892138E-2</v>
          </cell>
          <cell r="AL55">
            <v>6.740164965639571E-2</v>
          </cell>
          <cell r="AM55">
            <v>1.1085566347229363E-2</v>
          </cell>
          <cell r="AN55">
            <v>0.20202968565676632</v>
          </cell>
          <cell r="AO55">
            <v>0.1885092629007219</v>
          </cell>
          <cell r="AP55">
            <v>0.25418100120535175</v>
          </cell>
          <cell r="AQ55">
            <v>0.71943421041805899</v>
          </cell>
          <cell r="AR55">
            <v>9.9710399939374292E-2</v>
          </cell>
          <cell r="AS55">
            <v>0.34665805778966247</v>
          </cell>
          <cell r="AT55">
            <v>0.15102583389320595</v>
          </cell>
          <cell r="AU55">
            <v>7.1601721562848178E-2</v>
          </cell>
          <cell r="AV55">
            <v>7.9424112330357774E-2</v>
          </cell>
          <cell r="AW55">
            <v>0.83246376464162697</v>
          </cell>
          <cell r="AX55">
            <v>9.5060927175709742E-2</v>
          </cell>
          <cell r="AY55">
            <v>9.6696307088693159E-3</v>
          </cell>
          <cell r="AZ55">
            <v>6.5203242379493709E-2</v>
          </cell>
          <cell r="BA55">
            <v>315582852</v>
          </cell>
          <cell r="BB55">
            <v>323490496</v>
          </cell>
          <cell r="BC55">
            <v>316099054</v>
          </cell>
          <cell r="BD55">
            <v>305542339</v>
          </cell>
          <cell r="BE55">
            <v>300065266</v>
          </cell>
          <cell r="BF55">
            <v>282928471</v>
          </cell>
          <cell r="BG55">
            <v>274070260</v>
          </cell>
          <cell r="BH55">
            <v>263590770</v>
          </cell>
          <cell r="BI55">
            <v>254213980</v>
          </cell>
          <cell r="BJ55">
            <v>54138280</v>
          </cell>
          <cell r="BK55">
            <v>50970275</v>
          </cell>
          <cell r="BL55">
            <v>50491054</v>
          </cell>
          <cell r="BM55">
            <v>48699896</v>
          </cell>
          <cell r="BN55">
            <v>46842869</v>
          </cell>
          <cell r="BO55">
            <v>46416397</v>
          </cell>
          <cell r="BP55">
            <v>43191308</v>
          </cell>
          <cell r="BQ55">
            <v>41260791</v>
          </cell>
          <cell r="BR55">
            <v>40116265</v>
          </cell>
          <cell r="BS55">
            <v>0</v>
          </cell>
          <cell r="BT55">
            <v>6209696</v>
          </cell>
          <cell r="BU55">
            <v>18220517</v>
          </cell>
          <cell r="BV55">
            <v>0</v>
          </cell>
          <cell r="BW55">
            <v>24430213</v>
          </cell>
          <cell r="BX55">
            <v>17575931</v>
          </cell>
          <cell r="BY55">
            <v>7066143</v>
          </cell>
          <cell r="BZ55">
            <v>13317468</v>
          </cell>
          <cell r="CA55">
            <v>20383611</v>
          </cell>
          <cell r="CB55">
            <v>3542245</v>
          </cell>
          <cell r="CC55">
            <v>184044523</v>
          </cell>
        </row>
        <row r="56">
          <cell r="AS56" t="str">
            <v/>
          </cell>
        </row>
        <row r="57">
          <cell r="B57" t="str">
            <v xml:space="preserve">TOTAL/Average </v>
          </cell>
          <cell r="C57">
            <v>3635.0435310000003</v>
          </cell>
          <cell r="D57">
            <v>2190.3973510000001</v>
          </cell>
          <cell r="E57">
            <v>2578.5483409999997</v>
          </cell>
          <cell r="F57">
            <v>474.66641500000003</v>
          </cell>
          <cell r="G57">
            <v>565.00932299999999</v>
          </cell>
          <cell r="H57">
            <v>551.66063600000007</v>
          </cell>
          <cell r="I57">
            <v>3015.9867830000003</v>
          </cell>
          <cell r="J57">
            <v>133.42830000000001</v>
          </cell>
          <cell r="K57">
            <v>0</v>
          </cell>
          <cell r="L57">
            <v>1</v>
          </cell>
          <cell r="M57">
            <v>0.99999999999999989</v>
          </cell>
          <cell r="N57">
            <v>0.99999999999999978</v>
          </cell>
          <cell r="O57">
            <v>0.99880925099301221</v>
          </cell>
          <cell r="P57">
            <v>0.99868551656586435</v>
          </cell>
          <cell r="Q57">
            <v>0.99863651068559389</v>
          </cell>
          <cell r="R57">
            <v>0.99860624970193268</v>
          </cell>
          <cell r="S57">
            <v>0.99855171234908846</v>
          </cell>
          <cell r="T57">
            <v>0.99856897009369172</v>
          </cell>
          <cell r="U57">
            <v>13163347344</v>
          </cell>
          <cell r="V57">
            <v>8213877126</v>
          </cell>
          <cell r="W57">
            <v>0</v>
          </cell>
          <cell r="X57">
            <v>9608849628</v>
          </cell>
          <cell r="Y57">
            <v>0</v>
          </cell>
          <cell r="Z57">
            <v>1693118490</v>
          </cell>
          <cell r="AA57">
            <v>2180648442</v>
          </cell>
          <cell r="AB57">
            <v>11078849628</v>
          </cell>
          <cell r="AC57">
            <v>569252628</v>
          </cell>
          <cell r="AD57">
            <v>875040642</v>
          </cell>
          <cell r="AE57">
            <v>875040.64199999999</v>
          </cell>
          <cell r="AF57">
            <v>198796626</v>
          </cell>
          <cell r="AH57">
            <v>0.99999999999999989</v>
          </cell>
          <cell r="AI57">
            <v>0.99999999999999978</v>
          </cell>
          <cell r="AJ57">
            <v>1.0000000000000002</v>
          </cell>
          <cell r="AL57">
            <v>0.1737592238440307</v>
          </cell>
          <cell r="AM57">
            <v>2.6438992495319804E-2</v>
          </cell>
          <cell r="AN57">
            <v>0.18733812965784472</v>
          </cell>
          <cell r="AO57">
            <v>0.15738345329479514</v>
          </cell>
          <cell r="AP57">
            <v>0.30469310877935074</v>
          </cell>
          <cell r="AQ57">
            <v>0.50661377181913136</v>
          </cell>
          <cell r="AR57">
            <v>5.8017293789559082E-2</v>
          </cell>
          <cell r="AS57">
            <v>0.39466751392110644</v>
          </cell>
          <cell r="AT57">
            <v>0.13412740641032148</v>
          </cell>
          <cell r="AU57">
            <v>4.8352884031516878E-2</v>
          </cell>
          <cell r="AV57">
            <v>8.5774522378804591E-2</v>
          </cell>
          <cell r="AW57">
            <v>0.84946918239684077</v>
          </cell>
          <cell r="AX57">
            <v>0.87969997197567951</v>
          </cell>
          <cell r="AY57">
            <v>0.93120431002031112</v>
          </cell>
          <cell r="AZ57">
            <v>1</v>
          </cell>
          <cell r="BA57">
            <v>3635043531</v>
          </cell>
          <cell r="BB57">
            <v>3519675471</v>
          </cell>
          <cell r="BC57">
            <v>3461027971</v>
          </cell>
          <cell r="BD57">
            <v>3268768178</v>
          </cell>
          <cell r="BE57">
            <v>3138369705</v>
          </cell>
          <cell r="BF57">
            <v>2982926142</v>
          </cell>
          <cell r="BG57">
            <v>2874330990</v>
          </cell>
          <cell r="BH57">
            <v>2734253936</v>
          </cell>
          <cell r="BI57">
            <v>2657461119</v>
          </cell>
          <cell r="BJ57">
            <v>551660636</v>
          </cell>
          <cell r="BK57">
            <v>536992719</v>
          </cell>
          <cell r="BL57">
            <v>523080190</v>
          </cell>
          <cell r="BM57">
            <v>519568884</v>
          </cell>
          <cell r="BN57">
            <v>492941244</v>
          </cell>
          <cell r="BO57">
            <v>492514772</v>
          </cell>
          <cell r="BP57">
            <v>476812359</v>
          </cell>
          <cell r="BQ57">
            <v>443052452</v>
          </cell>
          <cell r="BR57">
            <v>425424088</v>
          </cell>
          <cell r="BS57">
            <v>0</v>
          </cell>
          <cell r="BT57">
            <v>100855217</v>
          </cell>
          <cell r="BU57">
            <v>230150684</v>
          </cell>
          <cell r="BV57">
            <v>0</v>
          </cell>
          <cell r="BW57">
            <v>331005901</v>
          </cell>
          <cell r="BX57">
            <v>167692148</v>
          </cell>
          <cell r="BY57">
            <v>53243773</v>
          </cell>
          <cell r="BZ57">
            <v>81664146</v>
          </cell>
          <cell r="CA57">
            <v>134907919</v>
          </cell>
          <cell r="CB57">
            <v>94581781</v>
          </cell>
          <cell r="CC57">
            <v>2190397351</v>
          </cell>
        </row>
        <row r="59">
          <cell r="BN59" t="e">
            <v>#N/A</v>
          </cell>
        </row>
        <row r="60">
          <cell r="B60" t="str">
            <v>- Dec  2015 (Ranking out of 7 banks)</v>
          </cell>
          <cell r="C60">
            <v>7</v>
          </cell>
          <cell r="D60">
            <v>5</v>
          </cell>
          <cell r="E60">
            <v>7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L60">
            <v>6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H60">
            <v>7</v>
          </cell>
          <cell r="AI60">
            <v>5</v>
          </cell>
          <cell r="AJ60">
            <v>7</v>
          </cell>
          <cell r="AL60">
            <v>6</v>
          </cell>
          <cell r="AM60">
            <v>5</v>
          </cell>
          <cell r="AN60">
            <v>5</v>
          </cell>
          <cell r="AO60">
            <v>3</v>
          </cell>
          <cell r="AP60">
            <v>7</v>
          </cell>
          <cell r="AQ60">
            <v>1</v>
          </cell>
          <cell r="AR60">
            <v>2</v>
          </cell>
          <cell r="AS60">
            <v>2</v>
          </cell>
          <cell r="AT60">
            <v>6</v>
          </cell>
          <cell r="AU60">
            <v>6</v>
          </cell>
          <cell r="AV60">
            <v>7</v>
          </cell>
          <cell r="AW60">
            <v>7</v>
          </cell>
          <cell r="AX60">
            <v>4</v>
          </cell>
          <cell r="AY60">
            <v>4</v>
          </cell>
          <cell r="AZ60">
            <v>5</v>
          </cell>
        </row>
        <row r="61">
          <cell r="B61" t="str">
            <v>- Sep  2015 (Ranking out of 15 banks)</v>
          </cell>
          <cell r="C61">
            <v>1</v>
          </cell>
          <cell r="D61">
            <v>3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3</v>
          </cell>
          <cell r="J61">
            <v>3</v>
          </cell>
          <cell r="M61">
            <v>2</v>
          </cell>
          <cell r="U61" t="e">
            <v>#N/A</v>
          </cell>
          <cell r="V61">
            <v>1</v>
          </cell>
          <cell r="W61" t="e">
            <v>#N/A</v>
          </cell>
          <cell r="X61">
            <v>1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H61">
            <v>2</v>
          </cell>
          <cell r="AI61">
            <v>1</v>
          </cell>
          <cell r="AJ61">
            <v>3</v>
          </cell>
          <cell r="AK61">
            <v>8</v>
          </cell>
          <cell r="AL61">
            <v>9</v>
          </cell>
          <cell r="AM61">
            <v>7</v>
          </cell>
          <cell r="AN61">
            <v>11</v>
          </cell>
          <cell r="AO61">
            <v>11</v>
          </cell>
          <cell r="AP61">
            <v>11</v>
          </cell>
          <cell r="AQ61">
            <v>5</v>
          </cell>
          <cell r="AR61">
            <v>2</v>
          </cell>
          <cell r="AS61">
            <v>1</v>
          </cell>
          <cell r="AT61">
            <v>9</v>
          </cell>
          <cell r="AU61">
            <v>7</v>
          </cell>
          <cell r="AV61">
            <v>10</v>
          </cell>
          <cell r="AW61">
            <v>2</v>
          </cell>
          <cell r="AX61">
            <v>3</v>
          </cell>
          <cell r="AY61">
            <v>4</v>
          </cell>
          <cell r="AZ61">
            <v>3</v>
          </cell>
        </row>
        <row r="62">
          <cell r="B62" t="str">
            <v>- June 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2</v>
          </cell>
          <cell r="J62">
            <v>2</v>
          </cell>
          <cell r="N62">
            <v>1</v>
          </cell>
          <cell r="U62" t="e">
            <v>#N/A</v>
          </cell>
          <cell r="V62" t="e">
            <v>#N/A</v>
          </cell>
          <cell r="W62">
            <v>1</v>
          </cell>
          <cell r="X62" t="e">
            <v>#N/A</v>
          </cell>
          <cell r="Y62">
            <v>1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H62">
            <v>2</v>
          </cell>
          <cell r="AI62">
            <v>1</v>
          </cell>
          <cell r="AJ62">
            <v>2</v>
          </cell>
          <cell r="AL62">
            <v>7</v>
          </cell>
          <cell r="AM62">
            <v>9</v>
          </cell>
          <cell r="AN62">
            <v>8</v>
          </cell>
          <cell r="AO62">
            <v>9</v>
          </cell>
          <cell r="AP62">
            <v>5</v>
          </cell>
          <cell r="AQ62">
            <v>5</v>
          </cell>
          <cell r="AR62">
            <v>2</v>
          </cell>
          <cell r="AS62">
            <v>1</v>
          </cell>
          <cell r="AT62">
            <v>9</v>
          </cell>
          <cell r="AU62">
            <v>9</v>
          </cell>
          <cell r="AV62">
            <v>10</v>
          </cell>
          <cell r="AW62">
            <v>2</v>
          </cell>
          <cell r="AX62">
            <v>4</v>
          </cell>
          <cell r="AY62">
            <v>5</v>
          </cell>
          <cell r="AZ62">
            <v>3</v>
          </cell>
        </row>
        <row r="63">
          <cell r="B63" t="str">
            <v>- Mar 2015 (Ranking out of 16 banks)</v>
          </cell>
          <cell r="C63">
            <v>1</v>
          </cell>
          <cell r="D63">
            <v>2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J63">
            <v>2</v>
          </cell>
          <cell r="O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H63">
            <v>2</v>
          </cell>
          <cell r="AI63">
            <v>1</v>
          </cell>
          <cell r="AJ63">
            <v>2</v>
          </cell>
          <cell r="AL63">
            <v>8</v>
          </cell>
          <cell r="AM63">
            <v>11</v>
          </cell>
          <cell r="AN63">
            <v>9</v>
          </cell>
          <cell r="AO63">
            <v>8</v>
          </cell>
          <cell r="AP63">
            <v>6</v>
          </cell>
          <cell r="AQ63">
            <v>7</v>
          </cell>
          <cell r="AR63">
            <v>3</v>
          </cell>
          <cell r="AS63">
            <v>1</v>
          </cell>
          <cell r="AT63">
            <v>8</v>
          </cell>
          <cell r="AU63">
            <v>9</v>
          </cell>
          <cell r="AV63">
            <v>6</v>
          </cell>
          <cell r="AW63">
            <v>4</v>
          </cell>
          <cell r="AX63">
            <v>4</v>
          </cell>
          <cell r="AY63">
            <v>3</v>
          </cell>
          <cell r="AZ63">
            <v>4</v>
          </cell>
        </row>
        <row r="64">
          <cell r="B64" t="str">
            <v>- Dec 2014 (Ranking out of 16 banks)</v>
          </cell>
          <cell r="C64">
            <v>2</v>
          </cell>
          <cell r="D64">
            <v>3</v>
          </cell>
          <cell r="E64">
            <v>1</v>
          </cell>
          <cell r="F64">
            <v>2</v>
          </cell>
          <cell r="G64">
            <v>1</v>
          </cell>
          <cell r="H64">
            <v>1</v>
          </cell>
          <cell r="I64">
            <v>2</v>
          </cell>
          <cell r="J64">
            <v>2</v>
          </cell>
          <cell r="P64">
            <v>2</v>
          </cell>
          <cell r="AH64">
            <v>2</v>
          </cell>
          <cell r="AI64">
            <v>3</v>
          </cell>
          <cell r="AJ64">
            <v>3</v>
          </cell>
          <cell r="AL64">
            <v>5</v>
          </cell>
          <cell r="AM64">
            <v>8</v>
          </cell>
          <cell r="AN64">
            <v>7</v>
          </cell>
          <cell r="AO64">
            <v>13</v>
          </cell>
          <cell r="AP64">
            <v>5</v>
          </cell>
          <cell r="AQ64">
            <v>2</v>
          </cell>
          <cell r="AR64">
            <v>7</v>
          </cell>
          <cell r="AS64">
            <v>1</v>
          </cell>
          <cell r="AT64">
            <v>8</v>
          </cell>
          <cell r="AU64">
            <v>5</v>
          </cell>
          <cell r="AV64">
            <v>4</v>
          </cell>
          <cell r="AW64">
            <v>4</v>
          </cell>
          <cell r="AX64">
            <v>2</v>
          </cell>
          <cell r="AY64">
            <v>4</v>
          </cell>
          <cell r="AZ64">
            <v>1</v>
          </cell>
        </row>
        <row r="65">
          <cell r="B65" t="str">
            <v>- Sep 2014 (Ranking out of 15 banks)</v>
          </cell>
          <cell r="C65">
            <v>3</v>
          </cell>
          <cell r="D65">
            <v>2</v>
          </cell>
          <cell r="E65">
            <v>1</v>
          </cell>
          <cell r="F65">
            <v>1</v>
          </cell>
          <cell r="G65">
            <v>1</v>
          </cell>
          <cell r="H65">
            <v>2</v>
          </cell>
          <cell r="I65">
            <v>2</v>
          </cell>
          <cell r="J65">
            <v>2</v>
          </cell>
          <cell r="Q65">
            <v>1</v>
          </cell>
          <cell r="AH65">
            <v>2</v>
          </cell>
          <cell r="AI65">
            <v>3</v>
          </cell>
          <cell r="AJ65">
            <v>2</v>
          </cell>
          <cell r="AL65">
            <v>9</v>
          </cell>
          <cell r="AM65">
            <v>5</v>
          </cell>
          <cell r="AN65">
            <v>4</v>
          </cell>
          <cell r="AO65">
            <v>4</v>
          </cell>
          <cell r="AP65">
            <v>11</v>
          </cell>
          <cell r="AQ65">
            <v>6</v>
          </cell>
          <cell r="AR65">
            <v>4</v>
          </cell>
          <cell r="AS65">
            <v>1</v>
          </cell>
          <cell r="AT65">
            <v>5</v>
          </cell>
          <cell r="AU65">
            <v>7</v>
          </cell>
          <cell r="AV65">
            <v>5</v>
          </cell>
          <cell r="AW65">
            <v>5</v>
          </cell>
          <cell r="AX65">
            <v>4</v>
          </cell>
          <cell r="AY65">
            <v>1</v>
          </cell>
          <cell r="AZ65">
            <v>1</v>
          </cell>
        </row>
        <row r="66">
          <cell r="B66" t="str">
            <v>- June 2014 (Ranking out of 15 banks)</v>
          </cell>
          <cell r="C66">
            <v>3</v>
          </cell>
          <cell r="D66">
            <v>4</v>
          </cell>
          <cell r="E66">
            <v>1</v>
          </cell>
          <cell r="F66">
            <v>2</v>
          </cell>
          <cell r="G66">
            <v>1</v>
          </cell>
          <cell r="H66">
            <v>2</v>
          </cell>
          <cell r="I66">
            <v>2</v>
          </cell>
          <cell r="J66">
            <v>2</v>
          </cell>
          <cell r="R66">
            <v>2</v>
          </cell>
          <cell r="AH66">
            <v>3</v>
          </cell>
          <cell r="AI66">
            <v>3</v>
          </cell>
          <cell r="AJ66">
            <v>4</v>
          </cell>
          <cell r="AL66">
            <v>8</v>
          </cell>
          <cell r="AM66">
            <v>3</v>
          </cell>
          <cell r="AN66">
            <v>6</v>
          </cell>
          <cell r="AO66">
            <v>7</v>
          </cell>
          <cell r="AP66">
            <v>11</v>
          </cell>
          <cell r="AQ66">
            <v>5</v>
          </cell>
          <cell r="AR66">
            <v>4</v>
          </cell>
          <cell r="AS66">
            <v>1</v>
          </cell>
          <cell r="AT66">
            <v>5</v>
          </cell>
          <cell r="AU66">
            <v>9</v>
          </cell>
          <cell r="AV66">
            <v>5</v>
          </cell>
          <cell r="AW66">
            <v>5</v>
          </cell>
          <cell r="AX66">
            <v>4</v>
          </cell>
          <cell r="AY66">
            <v>3</v>
          </cell>
          <cell r="AZ66">
            <v>3</v>
          </cell>
        </row>
        <row r="67">
          <cell r="B67" t="str">
            <v>- Mar 2014 (Ranking out of 15 banks)</v>
          </cell>
          <cell r="C67">
            <v>2</v>
          </cell>
          <cell r="D67">
            <v>2</v>
          </cell>
          <cell r="E67">
            <v>2</v>
          </cell>
          <cell r="F67">
            <v>2</v>
          </cell>
          <cell r="G67">
            <v>1</v>
          </cell>
          <cell r="H67">
            <v>2</v>
          </cell>
          <cell r="I67">
            <v>1</v>
          </cell>
          <cell r="J67">
            <v>1</v>
          </cell>
          <cell r="S67">
            <v>1</v>
          </cell>
          <cell r="AH67">
            <v>3</v>
          </cell>
          <cell r="AI67">
            <v>2</v>
          </cell>
          <cell r="AJ67">
            <v>2</v>
          </cell>
          <cell r="AL67">
            <v>6</v>
          </cell>
          <cell r="AM67">
            <v>7</v>
          </cell>
          <cell r="AN67">
            <v>7</v>
          </cell>
          <cell r="AO67">
            <v>12</v>
          </cell>
          <cell r="AP67">
            <v>7</v>
          </cell>
          <cell r="AQ67">
            <v>4</v>
          </cell>
          <cell r="AR67">
            <v>5</v>
          </cell>
          <cell r="AS67">
            <v>1</v>
          </cell>
          <cell r="AT67">
            <v>7</v>
          </cell>
          <cell r="AU67">
            <v>5</v>
          </cell>
          <cell r="AV67">
            <v>11</v>
          </cell>
          <cell r="AW67">
            <v>6</v>
          </cell>
          <cell r="AX67">
            <v>2</v>
          </cell>
          <cell r="AY67">
            <v>5</v>
          </cell>
          <cell r="AZ67">
            <v>3</v>
          </cell>
        </row>
        <row r="68">
          <cell r="B68" t="str">
            <v>- Dec 2013 (Ranking out of 15 banks)</v>
          </cell>
          <cell r="C68">
            <v>3</v>
          </cell>
          <cell r="D68">
            <v>5</v>
          </cell>
          <cell r="E68">
            <v>3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H68">
            <v>4</v>
          </cell>
          <cell r="AI68">
            <v>3</v>
          </cell>
          <cell r="AJ68">
            <v>5</v>
          </cell>
          <cell r="AL68">
            <v>7</v>
          </cell>
          <cell r="AM68">
            <v>3</v>
          </cell>
          <cell r="AN68">
            <v>8</v>
          </cell>
          <cell r="AO68">
            <v>9</v>
          </cell>
          <cell r="AP68">
            <v>9</v>
          </cell>
          <cell r="AQ68">
            <v>3</v>
          </cell>
          <cell r="AR68">
            <v>2</v>
          </cell>
          <cell r="AS68">
            <v>1</v>
          </cell>
          <cell r="AT68">
            <v>8</v>
          </cell>
          <cell r="AU68">
            <v>7</v>
          </cell>
          <cell r="AV68">
            <v>8</v>
          </cell>
          <cell r="AW68">
            <v>12</v>
          </cell>
          <cell r="AX68">
            <v>2</v>
          </cell>
          <cell r="AY68">
            <v>6</v>
          </cell>
          <cell r="AZ68">
            <v>3</v>
          </cell>
        </row>
        <row r="70">
          <cell r="B70" t="str">
            <v>- Dec 2015 (Ranking out of 41 banks)</v>
          </cell>
          <cell r="C70">
            <v>8</v>
          </cell>
          <cell r="D70">
            <v>5</v>
          </cell>
          <cell r="E70">
            <v>7</v>
          </cell>
          <cell r="F70">
            <v>7</v>
          </cell>
          <cell r="G70">
            <v>8</v>
          </cell>
          <cell r="H70">
            <v>6</v>
          </cell>
          <cell r="I70">
            <v>6</v>
          </cell>
          <cell r="J70">
            <v>8</v>
          </cell>
          <cell r="L70">
            <v>6</v>
          </cell>
          <cell r="AH70">
            <v>8</v>
          </cell>
          <cell r="AI70">
            <v>5</v>
          </cell>
          <cell r="AJ70">
            <v>7</v>
          </cell>
          <cell r="AL70">
            <v>14</v>
          </cell>
          <cell r="AM70">
            <v>15</v>
          </cell>
          <cell r="AN70">
            <v>26</v>
          </cell>
          <cell r="AO70">
            <v>28</v>
          </cell>
          <cell r="AP70">
            <v>31</v>
          </cell>
          <cell r="AQ70">
            <v>5</v>
          </cell>
          <cell r="AR70">
            <v>8</v>
          </cell>
          <cell r="AS70">
            <v>6</v>
          </cell>
          <cell r="AT70">
            <v>31</v>
          </cell>
          <cell r="AU70">
            <v>25</v>
          </cell>
          <cell r="AV70">
            <v>28</v>
          </cell>
          <cell r="AW70">
            <v>4</v>
          </cell>
          <cell r="AX70">
            <v>7</v>
          </cell>
          <cell r="AY70">
            <v>8</v>
          </cell>
          <cell r="AZ70">
            <v>8</v>
          </cell>
        </row>
        <row r="71">
          <cell r="B71" t="str">
            <v>- Sep 2015 (Ranking out of 42 banks)</v>
          </cell>
          <cell r="C71">
            <v>8</v>
          </cell>
          <cell r="D71">
            <v>6</v>
          </cell>
          <cell r="E71">
            <v>9</v>
          </cell>
          <cell r="F71">
            <v>7</v>
          </cell>
          <cell r="G71">
            <v>7</v>
          </cell>
          <cell r="H71">
            <v>6</v>
          </cell>
          <cell r="I71">
            <v>6</v>
          </cell>
          <cell r="J71">
            <v>8</v>
          </cell>
          <cell r="M71">
            <v>8</v>
          </cell>
          <cell r="AH71">
            <v>8</v>
          </cell>
          <cell r="AI71">
            <v>6</v>
          </cell>
          <cell r="AJ71">
            <v>9</v>
          </cell>
          <cell r="AL71">
            <v>18</v>
          </cell>
          <cell r="AM71">
            <v>15</v>
          </cell>
          <cell r="AN71">
            <v>25</v>
          </cell>
          <cell r="AO71">
            <v>31</v>
          </cell>
          <cell r="AP71">
            <v>30</v>
          </cell>
          <cell r="AQ71">
            <v>7</v>
          </cell>
          <cell r="AR71">
            <v>3</v>
          </cell>
          <cell r="AS71">
            <v>1</v>
          </cell>
          <cell r="AT71">
            <v>29</v>
          </cell>
          <cell r="AU71">
            <v>24</v>
          </cell>
          <cell r="AV71">
            <v>29</v>
          </cell>
          <cell r="AW71">
            <v>2</v>
          </cell>
          <cell r="AX71">
            <v>6</v>
          </cell>
          <cell r="AY71">
            <v>7</v>
          </cell>
          <cell r="AZ71">
            <v>23</v>
          </cell>
        </row>
        <row r="72">
          <cell r="B72" t="str">
            <v>- June 2015 (Ranking out of 42 banks)</v>
          </cell>
          <cell r="C72">
            <v>8</v>
          </cell>
          <cell r="D72">
            <v>6</v>
          </cell>
          <cell r="E72">
            <v>8</v>
          </cell>
          <cell r="F72">
            <v>7</v>
          </cell>
          <cell r="G72">
            <v>7</v>
          </cell>
          <cell r="H72">
            <v>6</v>
          </cell>
          <cell r="I72">
            <v>7</v>
          </cell>
          <cell r="J72">
            <v>7</v>
          </cell>
          <cell r="N72">
            <v>7</v>
          </cell>
          <cell r="AH72">
            <v>8</v>
          </cell>
          <cell r="AI72">
            <v>6</v>
          </cell>
          <cell r="AJ72">
            <v>8</v>
          </cell>
          <cell r="AL72">
            <v>18</v>
          </cell>
          <cell r="AM72">
            <v>14</v>
          </cell>
          <cell r="AN72">
            <v>23</v>
          </cell>
          <cell r="AO72">
            <v>26</v>
          </cell>
          <cell r="AP72">
            <v>29</v>
          </cell>
          <cell r="AQ72">
            <v>7</v>
          </cell>
          <cell r="AR72">
            <v>5</v>
          </cell>
          <cell r="AS72">
            <v>1</v>
          </cell>
          <cell r="AT72">
            <v>29</v>
          </cell>
          <cell r="AU72">
            <v>24</v>
          </cell>
          <cell r="AV72">
            <v>30</v>
          </cell>
          <cell r="AW72">
            <v>2</v>
          </cell>
          <cell r="AX72">
            <v>9</v>
          </cell>
          <cell r="AY72">
            <v>6</v>
          </cell>
          <cell r="AZ72">
            <v>7</v>
          </cell>
        </row>
        <row r="73">
          <cell r="B73" t="str">
            <v>- Mar 2015 (Ranking out of 43 banks)</v>
          </cell>
          <cell r="C73">
            <v>8</v>
          </cell>
          <cell r="D73">
            <v>6</v>
          </cell>
          <cell r="E73">
            <v>8</v>
          </cell>
          <cell r="F73">
            <v>8</v>
          </cell>
          <cell r="G73">
            <v>8</v>
          </cell>
          <cell r="H73">
            <v>6</v>
          </cell>
          <cell r="I73">
            <v>7</v>
          </cell>
          <cell r="J73">
            <v>7</v>
          </cell>
          <cell r="O73">
            <v>7</v>
          </cell>
          <cell r="AH73">
            <v>8</v>
          </cell>
          <cell r="AI73">
            <v>6</v>
          </cell>
          <cell r="AJ73">
            <v>8</v>
          </cell>
          <cell r="AL73">
            <v>16</v>
          </cell>
          <cell r="AM73">
            <v>11</v>
          </cell>
          <cell r="AN73">
            <v>23</v>
          </cell>
          <cell r="AO73">
            <v>29</v>
          </cell>
          <cell r="AP73">
            <v>28</v>
          </cell>
          <cell r="AQ73">
            <v>11</v>
          </cell>
          <cell r="AR73">
            <v>4</v>
          </cell>
          <cell r="AS73">
            <v>1</v>
          </cell>
          <cell r="AT73">
            <v>22</v>
          </cell>
          <cell r="AU73">
            <v>25</v>
          </cell>
          <cell r="AV73">
            <v>18</v>
          </cell>
          <cell r="AW73">
            <v>5</v>
          </cell>
          <cell r="AX73">
            <v>7</v>
          </cell>
          <cell r="AY73">
            <v>5</v>
          </cell>
          <cell r="AZ73">
            <v>8</v>
          </cell>
        </row>
        <row r="74">
          <cell r="B74" t="str">
            <v>- Dec 2014 (Ranking out of 43 banks)</v>
          </cell>
          <cell r="C74">
            <v>8</v>
          </cell>
          <cell r="D74">
            <v>7</v>
          </cell>
          <cell r="E74">
            <v>8</v>
          </cell>
          <cell r="F74">
            <v>7</v>
          </cell>
          <cell r="G74">
            <v>8</v>
          </cell>
          <cell r="H74">
            <v>7</v>
          </cell>
          <cell r="I74">
            <v>7</v>
          </cell>
          <cell r="J74">
            <v>8</v>
          </cell>
          <cell r="P74">
            <v>8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H74">
            <v>7</v>
          </cell>
          <cell r="AI74">
            <v>8</v>
          </cell>
          <cell r="AJ74">
            <v>7</v>
          </cell>
          <cell r="AL74">
            <v>13</v>
          </cell>
          <cell r="AM74">
            <v>25</v>
          </cell>
          <cell r="AN74">
            <v>23</v>
          </cell>
          <cell r="AO74">
            <v>35</v>
          </cell>
          <cell r="AP74">
            <v>7</v>
          </cell>
          <cell r="AQ74">
            <v>3</v>
          </cell>
          <cell r="AR74">
            <v>23</v>
          </cell>
          <cell r="AS74">
            <v>1</v>
          </cell>
          <cell r="AT74">
            <v>19</v>
          </cell>
          <cell r="AU74">
            <v>19</v>
          </cell>
          <cell r="AV74">
            <v>7</v>
          </cell>
          <cell r="AW74">
            <v>10</v>
          </cell>
          <cell r="AX74">
            <v>5</v>
          </cell>
          <cell r="AY74">
            <v>8</v>
          </cell>
          <cell r="AZ74">
            <v>8</v>
          </cell>
        </row>
        <row r="75">
          <cell r="B75" t="str">
            <v>- Sep 2014 (Ranking out of 43 banks)</v>
          </cell>
          <cell r="C75">
            <v>8</v>
          </cell>
          <cell r="D75">
            <v>9</v>
          </cell>
          <cell r="E75">
            <v>8</v>
          </cell>
          <cell r="F75">
            <v>7</v>
          </cell>
          <cell r="G75">
            <v>7</v>
          </cell>
          <cell r="H75">
            <v>7</v>
          </cell>
          <cell r="I75">
            <v>8</v>
          </cell>
          <cell r="J75">
            <v>8</v>
          </cell>
          <cell r="K75">
            <v>0</v>
          </cell>
          <cell r="Q75">
            <v>7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8</v>
          </cell>
          <cell r="AI75">
            <v>9</v>
          </cell>
          <cell r="AJ75">
            <v>8</v>
          </cell>
          <cell r="AL75">
            <v>17</v>
          </cell>
          <cell r="AM75">
            <v>9</v>
          </cell>
          <cell r="AN75">
            <v>18</v>
          </cell>
          <cell r="AO75">
            <v>19</v>
          </cell>
          <cell r="AP75">
            <v>30</v>
          </cell>
          <cell r="AQ75">
            <v>9</v>
          </cell>
          <cell r="AR75">
            <v>5</v>
          </cell>
          <cell r="AS75">
            <v>1</v>
          </cell>
          <cell r="AT75">
            <v>18</v>
          </cell>
          <cell r="AU75">
            <v>18</v>
          </cell>
          <cell r="AV75">
            <v>18</v>
          </cell>
          <cell r="AW75">
            <v>11</v>
          </cell>
          <cell r="AX75">
            <v>9</v>
          </cell>
          <cell r="AY75">
            <v>4</v>
          </cell>
          <cell r="AZ75">
            <v>4</v>
          </cell>
        </row>
        <row r="76">
          <cell r="B76" t="str">
            <v>- June 2014 (Ranking out of 43 banks)</v>
          </cell>
          <cell r="C76">
            <v>9</v>
          </cell>
          <cell r="D76">
            <v>8</v>
          </cell>
          <cell r="E76">
            <v>10</v>
          </cell>
          <cell r="F76">
            <v>7</v>
          </cell>
          <cell r="G76">
            <v>8</v>
          </cell>
          <cell r="I76">
            <v>8</v>
          </cell>
          <cell r="J76">
            <v>8</v>
          </cell>
          <cell r="R76">
            <v>8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9</v>
          </cell>
          <cell r="AI76">
            <v>8</v>
          </cell>
          <cell r="AJ76">
            <v>10</v>
          </cell>
          <cell r="AL76">
            <v>14</v>
          </cell>
          <cell r="AM76">
            <v>9</v>
          </cell>
          <cell r="AN76">
            <v>27</v>
          </cell>
          <cell r="AO76">
            <v>28</v>
          </cell>
          <cell r="AP76">
            <v>30</v>
          </cell>
          <cell r="AQ76">
            <v>7</v>
          </cell>
          <cell r="AR76">
            <v>5</v>
          </cell>
          <cell r="AS76">
            <v>1</v>
          </cell>
          <cell r="AT76">
            <v>18</v>
          </cell>
          <cell r="AU76">
            <v>19</v>
          </cell>
          <cell r="AV76">
            <v>19</v>
          </cell>
          <cell r="AW76">
            <v>7</v>
          </cell>
          <cell r="AX76">
            <v>12</v>
          </cell>
          <cell r="AY76">
            <v>5</v>
          </cell>
          <cell r="AZ76">
            <v>6</v>
          </cell>
        </row>
        <row r="77">
          <cell r="B77" t="str">
            <v>- Mar 2014 (Ranking out of 43 banks)</v>
          </cell>
          <cell r="C77">
            <v>9</v>
          </cell>
          <cell r="D77">
            <v>7</v>
          </cell>
          <cell r="E77">
            <v>8</v>
          </cell>
          <cell r="F77">
            <v>8</v>
          </cell>
          <cell r="G77">
            <v>8</v>
          </cell>
          <cell r="I77">
            <v>8</v>
          </cell>
          <cell r="J77">
            <v>7</v>
          </cell>
          <cell r="S77">
            <v>7</v>
          </cell>
          <cell r="U77">
            <v>1</v>
          </cell>
          <cell r="V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9</v>
          </cell>
          <cell r="AI77">
            <v>7</v>
          </cell>
          <cell r="AJ77">
            <v>8</v>
          </cell>
          <cell r="AL77">
            <v>15</v>
          </cell>
          <cell r="AM77">
            <v>26</v>
          </cell>
          <cell r="AN77">
            <v>29</v>
          </cell>
          <cell r="AO77">
            <v>35</v>
          </cell>
          <cell r="AP77">
            <v>9</v>
          </cell>
          <cell r="AQ77">
            <v>5</v>
          </cell>
          <cell r="AR77">
            <v>17</v>
          </cell>
          <cell r="AS77">
            <v>1</v>
          </cell>
          <cell r="AT77">
            <v>20</v>
          </cell>
          <cell r="AU77">
            <v>20</v>
          </cell>
          <cell r="AV77">
            <v>35</v>
          </cell>
          <cell r="AW77">
            <v>12</v>
          </cell>
          <cell r="AX77">
            <v>5</v>
          </cell>
          <cell r="AY77">
            <v>9</v>
          </cell>
          <cell r="AZ77">
            <v>6</v>
          </cell>
        </row>
        <row r="78">
          <cell r="B78" t="str">
            <v>- Dec 2013 (Ranking out of 43 banks)</v>
          </cell>
          <cell r="C78">
            <v>8</v>
          </cell>
          <cell r="D78">
            <v>7</v>
          </cell>
          <cell r="E78">
            <v>8</v>
          </cell>
          <cell r="F78">
            <v>8</v>
          </cell>
          <cell r="G78">
            <v>8</v>
          </cell>
          <cell r="I78">
            <v>9</v>
          </cell>
          <cell r="J78">
            <v>8</v>
          </cell>
          <cell r="T78">
            <v>7</v>
          </cell>
          <cell r="AH78">
            <v>8</v>
          </cell>
          <cell r="AI78">
            <v>7</v>
          </cell>
          <cell r="AJ78">
            <v>8</v>
          </cell>
          <cell r="AL78">
            <v>11</v>
          </cell>
          <cell r="AM78">
            <v>10</v>
          </cell>
          <cell r="AN78">
            <v>25</v>
          </cell>
          <cell r="AO78">
            <v>29</v>
          </cell>
          <cell r="AP78">
            <v>31</v>
          </cell>
          <cell r="AQ78">
            <v>8</v>
          </cell>
          <cell r="AR78">
            <v>5</v>
          </cell>
          <cell r="AS78">
            <v>1</v>
          </cell>
          <cell r="AT78">
            <v>23</v>
          </cell>
          <cell r="AU78">
            <v>19</v>
          </cell>
          <cell r="AV78">
            <v>23</v>
          </cell>
          <cell r="AW78">
            <v>32</v>
          </cell>
          <cell r="AX78">
            <v>12</v>
          </cell>
          <cell r="AY78">
            <v>6</v>
          </cell>
          <cell r="AZ78">
            <v>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Mar 2016 (Final)"/>
      <sheetName val="Mar 2015 (Final) (2)"/>
      <sheetName val="Dec 2014 (Final) (2)"/>
      <sheetName val="xxx"/>
      <sheetName val="Sheet1"/>
    </sheetNames>
    <sheetDataSet>
      <sheetData sheetId="0"/>
      <sheetData sheetId="1">
        <row r="1">
          <cell r="B1" t="str">
            <v>DIAMOND TRUST BANK KENYA LIMITED</v>
          </cell>
          <cell r="AS1" t="str">
            <v>Figures in KShs billions, exCCpt where otherwise indicated</v>
          </cell>
        </row>
        <row r="2">
          <cell r="B2" t="str">
            <v>Kenya Banking Industry analysis as at 31 Mar 2016</v>
          </cell>
        </row>
        <row r="3">
          <cell r="L3" t="str">
            <v xml:space="preserve">Weighted market share index </v>
          </cell>
          <cell r="AI3" t="str">
            <v>Market share on:</v>
          </cell>
          <cell r="AM3" t="str">
            <v>Key ratios as at 31 March 2016</v>
          </cell>
          <cell r="AY3" t="str">
            <v>Market share on off balance sheet items:</v>
          </cell>
          <cell r="BI3" t="str">
            <v>ok</v>
          </cell>
          <cell r="BJ3" t="str">
            <v>ok</v>
          </cell>
          <cell r="BK3" t="str">
            <v>ok</v>
          </cell>
          <cell r="BQ3" t="str">
            <v>ok</v>
          </cell>
          <cell r="BR3" t="str">
            <v>ok</v>
          </cell>
          <cell r="BW3" t="str">
            <v>ok</v>
          </cell>
          <cell r="BX3" t="str">
            <v>ok</v>
          </cell>
          <cell r="CA3" t="str">
            <v>ok</v>
          </cell>
          <cell r="CB3" t="str">
            <v>ok</v>
          </cell>
          <cell r="CC3" t="str">
            <v>ok</v>
          </cell>
          <cell r="CD3" t="str">
            <v>ok</v>
          </cell>
          <cell r="CE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 xml:space="preserve"> PBT (KShs million)</v>
          </cell>
          <cell r="L4" t="str">
            <v>Mar- 16</v>
          </cell>
          <cell r="M4" t="str">
            <v>Dec- 15</v>
          </cell>
          <cell r="N4" t="str">
            <v>Sep- 15</v>
          </cell>
          <cell r="O4" t="str">
            <v>June - 15</v>
          </cell>
          <cell r="P4" t="str">
            <v>Mar - 15</v>
          </cell>
          <cell r="Q4" t="str">
            <v>Dec - 14</v>
          </cell>
          <cell r="R4" t="str">
            <v>Sep - 14</v>
          </cell>
          <cell r="S4" t="str">
            <v>Jun - 14</v>
          </cell>
          <cell r="T4" t="str">
            <v>Mar - 14</v>
          </cell>
          <cell r="U4" t="str">
            <v>Dec - 13</v>
          </cell>
          <cell r="V4" t="str">
            <v>Assets
Sep 2013</v>
          </cell>
          <cell r="W4" t="str">
            <v>Advances Sep 2013</v>
          </cell>
          <cell r="X4" t="str">
            <v>Advances - Dec 2010</v>
          </cell>
          <cell r="Y4" t="str">
            <v>Deposits - Sep 2013</v>
          </cell>
          <cell r="Z4" t="str">
            <v>Deposits - Dec 2010</v>
          </cell>
          <cell r="AA4" t="str">
            <v>Core Capital</v>
          </cell>
          <cell r="AB4" t="str">
            <v>Total Capital</v>
          </cell>
          <cell r="AC4" t="str">
            <v>Total Risk Weighted Assets</v>
          </cell>
          <cell r="AD4" t="str">
            <v>PBT</v>
          </cell>
          <cell r="AE4" t="str">
            <v>Interest income on
 loans and advances</v>
          </cell>
          <cell r="AF4" t="str">
            <v>Interest income on
 loans and advances</v>
          </cell>
          <cell r="AG4" t="str">
            <v>Interest expenses on 
customer deposits</v>
          </cell>
          <cell r="AI4" t="str">
            <v>Assets</v>
          </cell>
          <cell r="AJ4" t="str">
            <v xml:space="preserve"> Advances</v>
          </cell>
          <cell r="AK4" t="str">
            <v>Customer Deposits</v>
          </cell>
          <cell r="AM4" t="str">
            <v>Annualised ROE</v>
          </cell>
          <cell r="AN4" t="str">
            <v>Annualised ROA</v>
          </cell>
          <cell r="AO4" t="str">
            <v>Total capital/ TRWA</v>
          </cell>
          <cell r="AP4" t="str">
            <v>Core capital/ TRWA</v>
          </cell>
          <cell r="AQ4" t="str">
            <v>Fee income/Total income</v>
          </cell>
          <cell r="AR4" t="str">
            <v>Cost/Income</v>
          </cell>
          <cell r="AS4" t="str">
            <v>NPA ratio</v>
          </cell>
          <cell r="AT4" t="str">
            <v>Coverarge ratio (Specific provision/NPL)</v>
          </cell>
          <cell r="AU4" t="str">
            <v>Yield on Loans</v>
          </cell>
          <cell r="AV4" t="str">
            <v>Cost of customer deposits</v>
          </cell>
          <cell r="AW4" t="str">
            <v>Spread</v>
          </cell>
          <cell r="AX4" t="str">
            <v>Advances to Deposits ratio</v>
          </cell>
          <cell r="AY4" t="str">
            <v>Letter of credit, guarantees, acceptances</v>
          </cell>
          <cell r="AZ4" t="str">
            <v>Forwards, swaps &amp; options</v>
          </cell>
          <cell r="BA4" t="str">
            <v>Overall off balance sheet items</v>
          </cell>
          <cell r="BB4" t="str">
            <v>Total assets Mar 16</v>
          </cell>
          <cell r="BC4" t="str">
            <v>Total assets Dec 15</v>
          </cell>
          <cell r="BD4" t="str">
            <v>Total assets Sep 15</v>
          </cell>
          <cell r="BE4" t="str">
            <v>Total assets June 15</v>
          </cell>
          <cell r="BF4" t="str">
            <v>Total assets Mar 15</v>
          </cell>
          <cell r="BG4" t="str">
            <v>Total assets Dec 14</v>
          </cell>
          <cell r="BH4" t="str">
            <v>Total assets Sep 14</v>
          </cell>
          <cell r="BI4" t="str">
            <v>Total assets June 14</v>
          </cell>
          <cell r="BJ4" t="str">
            <v>Total assets Mar 14</v>
          </cell>
          <cell r="BK4" t="str">
            <v>Total assets Dec 13</v>
          </cell>
          <cell r="BL4" t="str">
            <v>Total Equity March 16</v>
          </cell>
          <cell r="BM4" t="str">
            <v>Total Equity December 15</v>
          </cell>
          <cell r="BN4" t="str">
            <v>Total Equity September 15</v>
          </cell>
          <cell r="BO4" t="str">
            <v>Total Equity June 15</v>
          </cell>
          <cell r="BP4" t="str">
            <v>Total Equity Mar 15</v>
          </cell>
          <cell r="BQ4" t="str">
            <v>Total equity Dec 14</v>
          </cell>
          <cell r="BR4" t="str">
            <v>Total equity Sep 14</v>
          </cell>
          <cell r="BS4" t="str">
            <v>Total equity June 14</v>
          </cell>
          <cell r="BT4" t="str">
            <v>Total equity Mar 14</v>
          </cell>
          <cell r="BU4" t="str">
            <v>Total equity Dec 13</v>
          </cell>
          <cell r="BW4" t="str">
            <v>Fee income</v>
          </cell>
          <cell r="BX4" t="str">
            <v>Net Interest income</v>
          </cell>
          <cell r="BZ4" t="str">
            <v>Total operating income</v>
          </cell>
          <cell r="CA4" t="str">
            <v>Total expenses</v>
          </cell>
          <cell r="CB4" t="str">
            <v>Specific Provision December 15</v>
          </cell>
          <cell r="CC4" t="str">
            <v>Net non performing loans</v>
          </cell>
          <cell r="CD4" t="str">
            <v>Total NPA</v>
          </cell>
          <cell r="CE4" t="str">
            <v>Profit after tax</v>
          </cell>
          <cell r="CF4" t="str">
            <v>Advances - March 2016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O5" t="str">
            <v>CBK Min = 14.5%</v>
          </cell>
          <cell r="AP5" t="str">
            <v>CBK Min = 10.5%</v>
          </cell>
        </row>
        <row r="6">
          <cell r="B6" t="str">
            <v>Kenya Commercial Bank</v>
          </cell>
          <cell r="C6">
            <v>467.04028899999997</v>
          </cell>
          <cell r="D6">
            <v>313.05374</v>
          </cell>
          <cell r="E6">
            <v>356.56759099999999</v>
          </cell>
          <cell r="F6">
            <v>54.789409999999997</v>
          </cell>
          <cell r="G6">
            <v>59.679972999999997</v>
          </cell>
          <cell r="H6">
            <v>65.237684999999999</v>
          </cell>
          <cell r="I6">
            <v>391.245046</v>
          </cell>
          <cell r="J6">
            <v>5.9922399999999998</v>
          </cell>
          <cell r="L6">
            <v>0.13119905159235939</v>
          </cell>
          <cell r="M6">
            <v>0.13671403486240169</v>
          </cell>
          <cell r="N6">
            <v>0.12315759144100659</v>
          </cell>
          <cell r="O6">
            <v>0.12828392399161925</v>
          </cell>
          <cell r="P6">
            <v>0.12776260968164574</v>
          </cell>
          <cell r="Q6">
            <v>0.12747288756217376</v>
          </cell>
          <cell r="R6">
            <v>0.1249181995617412</v>
          </cell>
          <cell r="S6">
            <v>0.13106153348130317</v>
          </cell>
          <cell r="T6">
            <v>0.13103110285523009</v>
          </cell>
          <cell r="U6">
            <v>0.12953006295034575</v>
          </cell>
          <cell r="V6">
            <v>313413032</v>
          </cell>
          <cell r="W6">
            <v>195568503</v>
          </cell>
          <cell r="X6">
            <v>0</v>
          </cell>
          <cell r="Y6">
            <v>228782134</v>
          </cell>
          <cell r="Z6">
            <v>0</v>
          </cell>
          <cell r="AA6">
            <v>40312345</v>
          </cell>
          <cell r="AB6">
            <v>51920201</v>
          </cell>
          <cell r="AC6">
            <v>263782134</v>
          </cell>
          <cell r="AD6">
            <v>13553634</v>
          </cell>
          <cell r="AE6">
            <v>20834301</v>
          </cell>
          <cell r="AF6">
            <v>20834.300999999999</v>
          </cell>
          <cell r="AG6">
            <v>4733253</v>
          </cell>
          <cell r="AI6">
            <v>0.1327690256195293</v>
          </cell>
          <cell r="AJ6">
            <v>0.14873079631436878</v>
          </cell>
          <cell r="AK6">
            <v>0.14167963679651857</v>
          </cell>
          <cell r="AM6">
            <v>0.22965630551655491</v>
          </cell>
          <cell r="AN6">
            <v>3.5899530921592024E-2</v>
          </cell>
          <cell r="AO6">
            <v>0.15253860364534813</v>
          </cell>
          <cell r="AP6">
            <v>0.14003860383704383</v>
          </cell>
          <cell r="AQ6">
            <v>0.20854393566890478</v>
          </cell>
          <cell r="AR6">
            <v>0.45152842467986876</v>
          </cell>
          <cell r="AS6">
            <v>6.7257671127040536E-2</v>
          </cell>
          <cell r="AT6">
            <v>0.48031327165956089</v>
          </cell>
          <cell r="AU6">
            <v>0.14882699881345707</v>
          </cell>
          <cell r="AV6">
            <v>4.904369713422508E-2</v>
          </cell>
          <cell r="AW6">
            <v>9.9783301679231995E-2</v>
          </cell>
          <cell r="AX6">
            <v>0.87796464934470164</v>
          </cell>
          <cell r="AY6">
            <v>0.15700133298650565</v>
          </cell>
          <cell r="AZ6">
            <v>2.8540660712527973E-2</v>
          </cell>
          <cell r="BA6">
            <v>8.7048304588004222E-2</v>
          </cell>
          <cell r="BB6">
            <v>467040289</v>
          </cell>
          <cell r="BC6">
            <v>467741173</v>
          </cell>
          <cell r="BD6">
            <v>445775641</v>
          </cell>
          <cell r="BE6">
            <v>428373929</v>
          </cell>
          <cell r="BF6">
            <v>392112176</v>
          </cell>
          <cell r="BG6">
            <v>376969401</v>
          </cell>
          <cell r="BH6">
            <v>354645696</v>
          </cell>
          <cell r="BI6">
            <v>357832852</v>
          </cell>
          <cell r="BJ6">
            <v>344881270</v>
          </cell>
          <cell r="BK6">
            <v>323312454</v>
          </cell>
          <cell r="BL6">
            <v>65237685</v>
          </cell>
          <cell r="BM6">
            <v>80885958</v>
          </cell>
          <cell r="BN6">
            <v>75806174</v>
          </cell>
          <cell r="BO6">
            <v>73434331</v>
          </cell>
          <cell r="BP6">
            <v>75829560</v>
          </cell>
          <cell r="BQ6">
            <v>72167339</v>
          </cell>
          <cell r="BR6">
            <v>72167339</v>
          </cell>
          <cell r="BS6">
            <v>68163363</v>
          </cell>
          <cell r="BT6">
            <v>65596612</v>
          </cell>
          <cell r="BU6">
            <v>62390636</v>
          </cell>
          <cell r="BW6">
            <v>2750023</v>
          </cell>
          <cell r="BX6">
            <v>10436757</v>
          </cell>
          <cell r="BZ6">
            <v>13186780</v>
          </cell>
          <cell r="CA6">
            <v>5954206</v>
          </cell>
          <cell r="CB6">
            <v>10842355</v>
          </cell>
          <cell r="CC6">
            <v>11731152</v>
          </cell>
          <cell r="CD6">
            <v>22573507</v>
          </cell>
          <cell r="CE6">
            <v>4194777</v>
          </cell>
          <cell r="CF6">
            <v>313053740</v>
          </cell>
        </row>
        <row r="7">
          <cell r="B7" t="str">
            <v>Co-operative Bank of Kenya</v>
          </cell>
          <cell r="C7">
            <v>348.35488900000001</v>
          </cell>
          <cell r="D7">
            <v>213.234193</v>
          </cell>
          <cell r="E7">
            <v>260.53271599999999</v>
          </cell>
          <cell r="F7">
            <v>44.956442000000003</v>
          </cell>
          <cell r="G7">
            <v>64.097550999999996</v>
          </cell>
          <cell r="H7">
            <v>54.653300000000002</v>
          </cell>
          <cell r="I7">
            <v>303.95722899999998</v>
          </cell>
          <cell r="J7">
            <v>4.9024239999999999</v>
          </cell>
          <cell r="L7">
            <v>0.10078924232391917</v>
          </cell>
          <cell r="M7">
            <v>9.5022223490065422E-2</v>
          </cell>
          <cell r="N7">
            <v>0.10135136881997128</v>
          </cell>
          <cell r="O7">
            <v>9.1113009941155967E-2</v>
          </cell>
          <cell r="P7">
            <v>9.2205325760033208E-2</v>
          </cell>
          <cell r="Q7">
            <v>8.9025218546685186E-2</v>
          </cell>
          <cell r="R7">
            <v>9.9034458928715832E-2</v>
          </cell>
          <cell r="S7">
            <v>9.8971934282891236E-2</v>
          </cell>
          <cell r="T7">
            <v>9.7025164366221661E-2</v>
          </cell>
          <cell r="U7">
            <v>9.277290604617458E-2</v>
          </cell>
          <cell r="V7">
            <v>313413032</v>
          </cell>
          <cell r="W7">
            <v>195568503</v>
          </cell>
          <cell r="X7">
            <v>0</v>
          </cell>
          <cell r="Y7">
            <v>228782134</v>
          </cell>
          <cell r="Z7">
            <v>0</v>
          </cell>
          <cell r="AA7">
            <v>40312345</v>
          </cell>
          <cell r="AB7">
            <v>51920201</v>
          </cell>
          <cell r="AC7">
            <v>263782134</v>
          </cell>
          <cell r="AD7">
            <v>13553634</v>
          </cell>
          <cell r="AE7">
            <v>20834301</v>
          </cell>
          <cell r="AF7">
            <v>20834.300999999999</v>
          </cell>
          <cell r="AG7">
            <v>4733253</v>
          </cell>
          <cell r="AI7">
            <v>9.9029441938207799E-2</v>
          </cell>
          <cell r="AJ7">
            <v>0.10130685973067054</v>
          </cell>
          <cell r="AK7">
            <v>0.10352085132855085</v>
          </cell>
          <cell r="AM7">
            <v>0.26406790999679458</v>
          </cell>
          <cell r="AN7">
            <v>3.9908981752453422E-2</v>
          </cell>
          <cell r="AO7">
            <v>0.21087687636473354</v>
          </cell>
          <cell r="AP7">
            <v>0.14790384208957244</v>
          </cell>
          <cell r="AQ7">
            <v>0.44958100272151641</v>
          </cell>
          <cell r="AR7">
            <v>0.62540458053545944</v>
          </cell>
          <cell r="AS7">
            <v>3.323842121413037E-2</v>
          </cell>
          <cell r="AT7">
            <v>0.42474984132985832</v>
          </cell>
          <cell r="AU7">
            <v>0.15749409175513215</v>
          </cell>
          <cell r="AV7">
            <v>5.4556134100561253E-2</v>
          </cell>
          <cell r="AW7">
            <v>0.10293795765457089</v>
          </cell>
          <cell r="AX7">
            <v>0.81845457366667151</v>
          </cell>
          <cell r="AY7">
            <v>3.4174867601056015E-2</v>
          </cell>
          <cell r="AZ7">
            <v>3.8665493412620891E-2</v>
          </cell>
          <cell r="BA7">
            <v>3.5102923028270713E-2</v>
          </cell>
          <cell r="BB7">
            <v>348354889</v>
          </cell>
          <cell r="BC7">
            <v>339549808</v>
          </cell>
          <cell r="BD7">
            <v>323948110</v>
          </cell>
          <cell r="BE7">
            <v>318998960</v>
          </cell>
          <cell r="BF7">
            <v>304846787</v>
          </cell>
          <cell r="BG7">
            <v>282689098</v>
          </cell>
          <cell r="BH7">
            <v>266799109</v>
          </cell>
          <cell r="BI7">
            <v>263501814</v>
          </cell>
          <cell r="BJ7">
            <v>244073622</v>
          </cell>
          <cell r="BK7">
            <v>228874484</v>
          </cell>
          <cell r="BL7">
            <v>54653300</v>
          </cell>
          <cell r="BM7">
            <v>49310775</v>
          </cell>
          <cell r="BN7">
            <v>47991534</v>
          </cell>
          <cell r="BO7">
            <v>45795678</v>
          </cell>
          <cell r="BP7">
            <v>46164334</v>
          </cell>
          <cell r="BQ7">
            <v>42351119</v>
          </cell>
          <cell r="BR7">
            <v>42351119</v>
          </cell>
          <cell r="BS7">
            <v>40634476</v>
          </cell>
          <cell r="BT7">
            <v>38883993</v>
          </cell>
          <cell r="BU7">
            <v>35652045</v>
          </cell>
          <cell r="BW7">
            <v>3155886</v>
          </cell>
          <cell r="BX7">
            <v>3863730</v>
          </cell>
          <cell r="BZ7">
            <v>7019616</v>
          </cell>
          <cell r="CA7">
            <v>4390100</v>
          </cell>
          <cell r="CB7">
            <v>3113946</v>
          </cell>
          <cell r="CC7">
            <v>4217301</v>
          </cell>
          <cell r="CD7">
            <v>7331247</v>
          </cell>
          <cell r="CE7">
            <v>3431697</v>
          </cell>
          <cell r="CF7">
            <v>213234193</v>
          </cell>
        </row>
        <row r="8">
          <cell r="B8" t="str">
            <v>Equity Bank</v>
          </cell>
          <cell r="C8">
            <v>347.55990400000002</v>
          </cell>
          <cell r="D8">
            <v>229.47443999999999</v>
          </cell>
          <cell r="E8">
            <v>243.260863</v>
          </cell>
          <cell r="F8">
            <v>49.988086000000003</v>
          </cell>
          <cell r="G8">
            <v>54.575913</v>
          </cell>
          <cell r="H8">
            <v>52.125974999999997</v>
          </cell>
          <cell r="I8">
            <v>338.89573200000001</v>
          </cell>
          <cell r="J8">
            <v>6.6535760000000002</v>
          </cell>
          <cell r="L8">
            <v>9.6887678984456008E-2</v>
          </cell>
          <cell r="M8">
            <v>9.0551547758505727E-2</v>
          </cell>
          <cell r="N8">
            <v>9.1101266839765715E-2</v>
          </cell>
          <cell r="O8">
            <v>9.1091482465713358E-2</v>
          </cell>
          <cell r="P8">
            <v>8.966130581150647E-2</v>
          </cell>
          <cell r="Q8">
            <v>8.4610822065211241E-2</v>
          </cell>
          <cell r="R8">
            <v>9.4623204645071957E-2</v>
          </cell>
          <cell r="S8">
            <v>9.3120895302110526E-2</v>
          </cell>
          <cell r="T8">
            <v>9.4513985779401066E-2</v>
          </cell>
          <cell r="U8">
            <v>9.1886694776309688E-2</v>
          </cell>
          <cell r="V8">
            <v>313413032</v>
          </cell>
          <cell r="W8">
            <v>195568503</v>
          </cell>
          <cell r="X8">
            <v>0</v>
          </cell>
          <cell r="Y8">
            <v>228782134</v>
          </cell>
          <cell r="Z8">
            <v>0</v>
          </cell>
          <cell r="AA8">
            <v>40312345</v>
          </cell>
          <cell r="AB8">
            <v>51920201</v>
          </cell>
          <cell r="AC8">
            <v>263782134</v>
          </cell>
          <cell r="AD8">
            <v>13553634</v>
          </cell>
          <cell r="AE8">
            <v>20834301</v>
          </cell>
          <cell r="AF8">
            <v>20834.300999999999</v>
          </cell>
          <cell r="AG8">
            <v>4733253</v>
          </cell>
          <cell r="AI8">
            <v>9.880344562414646E-2</v>
          </cell>
          <cell r="AJ8">
            <v>0.10902254735878204</v>
          </cell>
          <cell r="AK8">
            <v>9.6658001418439818E-2</v>
          </cell>
          <cell r="AM8">
            <v>0.37422592231364116</v>
          </cell>
          <cell r="AN8">
            <v>5.4087105459170622E-2</v>
          </cell>
          <cell r="AO8">
            <v>0.16104042584991893</v>
          </cell>
          <cell r="AP8">
            <v>0.14750284904738784</v>
          </cell>
          <cell r="AQ8">
            <v>0.27921723279451299</v>
          </cell>
          <cell r="AR8">
            <v>0.4329260370234006</v>
          </cell>
          <cell r="AS8">
            <v>2.7851822014961905E-2</v>
          </cell>
          <cell r="AT8">
            <v>0.46290606428885417</v>
          </cell>
          <cell r="AU8">
            <v>0.16660553211305276</v>
          </cell>
          <cell r="AV8">
            <v>2.260941593343831E-2</v>
          </cell>
          <cell r="AW8">
            <v>0.14399611617961444</v>
          </cell>
          <cell r="AX8">
            <v>0.94332658846153972</v>
          </cell>
          <cell r="AY8">
            <v>5.3284739929575858E-2</v>
          </cell>
          <cell r="AZ8">
            <v>9.5868333956885626E-2</v>
          </cell>
          <cell r="BA8">
            <v>7.952686946457517E-2</v>
          </cell>
          <cell r="BB8">
            <v>347559904</v>
          </cell>
          <cell r="BC8">
            <v>341329318</v>
          </cell>
          <cell r="BD8">
            <v>321146247</v>
          </cell>
          <cell r="BE8">
            <v>318183426</v>
          </cell>
          <cell r="BF8">
            <v>300888650</v>
          </cell>
          <cell r="BG8">
            <v>276115727</v>
          </cell>
          <cell r="BH8">
            <v>284368025</v>
          </cell>
          <cell r="BI8">
            <v>260214926</v>
          </cell>
          <cell r="BJ8">
            <v>255340466</v>
          </cell>
          <cell r="BK8">
            <v>238194354</v>
          </cell>
          <cell r="BL8">
            <v>52125975</v>
          </cell>
          <cell r="BM8">
            <v>47439613</v>
          </cell>
          <cell r="BN8">
            <v>50167760</v>
          </cell>
          <cell r="BO8">
            <v>47666080</v>
          </cell>
          <cell r="BP8">
            <v>44265113</v>
          </cell>
          <cell r="BQ8">
            <v>39733344</v>
          </cell>
          <cell r="BR8">
            <v>39733344</v>
          </cell>
          <cell r="BS8">
            <v>55681804</v>
          </cell>
          <cell r="BT8">
            <v>48809621</v>
          </cell>
          <cell r="BU8">
            <v>50686922</v>
          </cell>
          <cell r="BW8">
            <v>3464208</v>
          </cell>
          <cell r="BX8">
            <v>8942648</v>
          </cell>
          <cell r="BZ8">
            <v>12406856</v>
          </cell>
          <cell r="CA8">
            <v>5371251</v>
          </cell>
          <cell r="CB8">
            <v>3043325</v>
          </cell>
          <cell r="CC8">
            <v>3531065</v>
          </cell>
          <cell r="CD8">
            <v>6574390</v>
          </cell>
          <cell r="CE8">
            <v>4657503</v>
          </cell>
          <cell r="CF8">
            <v>229474440</v>
          </cell>
        </row>
        <row r="9">
          <cell r="B9" t="str">
            <v>Standard Chartered Bank</v>
          </cell>
          <cell r="C9">
            <v>249.71065100000001</v>
          </cell>
          <cell r="D9">
            <v>109.787058</v>
          </cell>
          <cell r="E9">
            <v>184.53384</v>
          </cell>
          <cell r="F9">
            <v>34.290022999999998</v>
          </cell>
          <cell r="G9">
            <v>41.478963999999998</v>
          </cell>
          <cell r="H9">
            <v>43.850954000000002</v>
          </cell>
          <cell r="I9">
            <v>194.70373599999999</v>
          </cell>
          <cell r="J9">
            <v>3.5563660000000001</v>
          </cell>
          <cell r="L9">
            <v>7.4799545045957205E-2</v>
          </cell>
          <cell r="M9">
            <v>6.8431167831787168E-2</v>
          </cell>
          <cell r="N9">
            <v>6.9135590723677365E-2</v>
          </cell>
          <cell r="O9">
            <v>6.8060282438070566E-2</v>
          </cell>
          <cell r="P9">
            <v>7.2892927680585043E-2</v>
          </cell>
          <cell r="Q9">
            <v>7.2478126933566631E-2</v>
          </cell>
          <cell r="R9">
            <v>7.2993438485868048E-2</v>
          </cell>
          <cell r="S9">
            <v>7.3326734059672591E-2</v>
          </cell>
          <cell r="T9">
            <v>7.6122376925973012E-2</v>
          </cell>
          <cell r="U9">
            <v>7.8339222482251211E-2</v>
          </cell>
          <cell r="V9">
            <v>313413032</v>
          </cell>
          <cell r="W9">
            <v>195568503</v>
          </cell>
          <cell r="X9">
            <v>0</v>
          </cell>
          <cell r="Y9">
            <v>228782134</v>
          </cell>
          <cell r="Z9">
            <v>0</v>
          </cell>
          <cell r="AA9">
            <v>40312345</v>
          </cell>
          <cell r="AB9">
            <v>51920201</v>
          </cell>
          <cell r="AC9">
            <v>263782134</v>
          </cell>
          <cell r="AD9">
            <v>13553634</v>
          </cell>
          <cell r="AE9">
            <v>20834301</v>
          </cell>
          <cell r="AF9">
            <v>20834.300999999999</v>
          </cell>
          <cell r="AG9">
            <v>4733253</v>
          </cell>
          <cell r="AI9">
            <v>7.0987108823256886E-2</v>
          </cell>
          <cell r="AJ9">
            <v>5.2159468087976821E-2</v>
          </cell>
          <cell r="AK9">
            <v>7.3323229838538173E-2</v>
          </cell>
          <cell r="AM9">
            <v>0.23520256257276181</v>
          </cell>
          <cell r="AN9">
            <v>4.1205766916003909E-2</v>
          </cell>
          <cell r="AO9">
            <v>0.21303630249806813</v>
          </cell>
          <cell r="AP9">
            <v>0.17611384200660637</v>
          </cell>
          <cell r="AQ9">
            <v>0.31178346553044045</v>
          </cell>
          <cell r="AR9">
            <v>0.39492070503680227</v>
          </cell>
          <cell r="AS9">
            <v>9.7739467381310563E-2</v>
          </cell>
          <cell r="AT9">
            <v>0.45552965970225356</v>
          </cell>
          <cell r="AU9">
            <v>0.13886631504693925</v>
          </cell>
          <cell r="AV9">
            <v>3.0566663429152752E-2</v>
          </cell>
          <cell r="AW9">
            <v>0.1082996516177865</v>
          </cell>
          <cell r="AX9">
            <v>0.59494268368338299</v>
          </cell>
          <cell r="AY9">
            <v>0.10091986939088571</v>
          </cell>
          <cell r="AZ9">
            <v>0.17786335839380138</v>
          </cell>
          <cell r="BA9">
            <v>0.13536122419796598</v>
          </cell>
          <cell r="BB9">
            <v>249710651</v>
          </cell>
          <cell r="BC9">
            <v>234130556</v>
          </cell>
          <cell r="BD9">
            <v>231786864</v>
          </cell>
          <cell r="BE9">
            <v>228338094</v>
          </cell>
          <cell r="BF9">
            <v>232984465</v>
          </cell>
          <cell r="BG9">
            <v>222635993</v>
          </cell>
          <cell r="BH9">
            <v>223082484</v>
          </cell>
          <cell r="BI9">
            <v>228860613</v>
          </cell>
          <cell r="BJ9">
            <v>217819880</v>
          </cell>
          <cell r="BK9">
            <v>220523869</v>
          </cell>
          <cell r="BL9">
            <v>43850954</v>
          </cell>
          <cell r="BM9">
            <v>40914483</v>
          </cell>
          <cell r="BN9">
            <v>41143859</v>
          </cell>
          <cell r="BO9">
            <v>39848778</v>
          </cell>
          <cell r="BP9">
            <v>42126191</v>
          </cell>
          <cell r="BQ9">
            <v>40449853</v>
          </cell>
          <cell r="BR9">
            <v>40449853</v>
          </cell>
          <cell r="BS9">
            <v>39684552</v>
          </cell>
          <cell r="BT9">
            <v>38765178</v>
          </cell>
          <cell r="BU9">
            <v>36029984</v>
          </cell>
          <cell r="BW9">
            <v>2207807</v>
          </cell>
          <cell r="BX9">
            <v>4873412</v>
          </cell>
          <cell r="BZ9">
            <v>7081219</v>
          </cell>
          <cell r="CA9">
            <v>2796520</v>
          </cell>
          <cell r="CB9">
            <v>5417586</v>
          </cell>
          <cell r="CC9">
            <v>6475352</v>
          </cell>
          <cell r="CD9">
            <v>11892938</v>
          </cell>
          <cell r="CE9">
            <v>2492131</v>
          </cell>
          <cell r="CF9">
            <v>109787058</v>
          </cell>
        </row>
        <row r="10">
          <cell r="B10" t="str">
            <v>Barclays Bank of Kenya</v>
          </cell>
          <cell r="C10">
            <v>211.91314</v>
          </cell>
          <cell r="D10">
            <v>152.44248200000001</v>
          </cell>
          <cell r="E10">
            <v>169.21127100000001</v>
          </cell>
          <cell r="F10">
            <v>37.099960000000003</v>
          </cell>
          <cell r="G10">
            <v>42.258598999999997</v>
          </cell>
          <cell r="H10">
            <v>42.315483</v>
          </cell>
          <cell r="I10">
            <v>232.50053600000001</v>
          </cell>
          <cell r="J10">
            <v>3.0426419999999998</v>
          </cell>
          <cell r="L10">
            <v>6.8253664356214966E-2</v>
          </cell>
          <cell r="M10">
            <v>6.7487937163954639E-2</v>
          </cell>
          <cell r="N10">
            <v>6.7135957760077025E-2</v>
          </cell>
          <cell r="O10">
            <v>6.6433031723456507E-2</v>
          </cell>
          <cell r="P10">
            <v>7.0473457433140194E-2</v>
          </cell>
          <cell r="Q10">
            <v>7.2892726696750149E-2</v>
          </cell>
          <cell r="R10">
            <v>7.130132863843322E-2</v>
          </cell>
          <cell r="S10">
            <v>7.2816030490544692E-2</v>
          </cell>
          <cell r="T10">
            <v>7.2833618657822535E-2</v>
          </cell>
          <cell r="U10">
            <v>7.8008697497295637E-2</v>
          </cell>
          <cell r="V10">
            <v>313413032</v>
          </cell>
          <cell r="W10">
            <v>195568503</v>
          </cell>
          <cell r="X10">
            <v>0</v>
          </cell>
          <cell r="Y10">
            <v>228782134</v>
          </cell>
          <cell r="Z10">
            <v>0</v>
          </cell>
          <cell r="AA10">
            <v>40312345</v>
          </cell>
          <cell r="AB10">
            <v>51920201</v>
          </cell>
          <cell r="AC10">
            <v>263782134</v>
          </cell>
          <cell r="AD10">
            <v>13553634</v>
          </cell>
          <cell r="AE10">
            <v>20834301</v>
          </cell>
          <cell r="AF10">
            <v>20834.300999999999</v>
          </cell>
          <cell r="AG10">
            <v>4733253</v>
          </cell>
          <cell r="AI10">
            <v>6.0242128519612366E-2</v>
          </cell>
          <cell r="AJ10">
            <v>7.2424918929251042E-2</v>
          </cell>
          <cell r="AK10">
            <v>6.7234914283494929E-2</v>
          </cell>
          <cell r="AM10">
            <v>0.21276456826149509</v>
          </cell>
          <cell r="AN10">
            <v>3.8523036910145497E-2</v>
          </cell>
          <cell r="AO10">
            <v>0.1817569960354844</v>
          </cell>
          <cell r="AP10">
            <v>0.15956935256269689</v>
          </cell>
          <cell r="AQ10">
            <v>0.32170620014611728</v>
          </cell>
          <cell r="AR10">
            <v>0.51930096015093863</v>
          </cell>
          <cell r="AS10">
            <v>4.0269706767065594E-2</v>
          </cell>
          <cell r="AT10">
            <v>0.54796178159729036</v>
          </cell>
          <cell r="AU10">
            <v>0.13584149957708663</v>
          </cell>
          <cell r="AV10">
            <v>2.650967476207609E-2</v>
          </cell>
          <cell r="AW10">
            <v>0.10933182481501054</v>
          </cell>
          <cell r="AX10">
            <v>0.90090028340960815</v>
          </cell>
          <cell r="AY10">
            <v>9.2440096329522853E-2</v>
          </cell>
          <cell r="AZ10">
            <v>3.5956175205735408E-2</v>
          </cell>
          <cell r="BA10">
            <v>6.0786452738923538E-2</v>
          </cell>
          <cell r="BB10">
            <v>211913140</v>
          </cell>
          <cell r="BC10">
            <v>241152698</v>
          </cell>
          <cell r="BD10">
            <v>221041523</v>
          </cell>
          <cell r="BE10">
            <v>234699871</v>
          </cell>
          <cell r="BF10">
            <v>230907978</v>
          </cell>
          <cell r="BG10">
            <v>226118124</v>
          </cell>
          <cell r="BH10">
            <v>218771220</v>
          </cell>
          <cell r="BI10">
            <v>213439675</v>
          </cell>
          <cell r="BJ10">
            <v>200974524</v>
          </cell>
          <cell r="BK10">
            <v>207009618</v>
          </cell>
          <cell r="BL10">
            <v>42315483</v>
          </cell>
          <cell r="BM10">
            <v>39716371</v>
          </cell>
          <cell r="BN10">
            <v>36852164</v>
          </cell>
          <cell r="BO10">
            <v>36237869</v>
          </cell>
          <cell r="BP10">
            <v>40265422</v>
          </cell>
          <cell r="BQ10">
            <v>38186091</v>
          </cell>
          <cell r="BR10">
            <v>38186091</v>
          </cell>
          <cell r="BS10">
            <v>36042316</v>
          </cell>
          <cell r="BT10">
            <v>34465579</v>
          </cell>
          <cell r="BU10">
            <v>32370886</v>
          </cell>
          <cell r="BW10">
            <v>2570263</v>
          </cell>
          <cell r="BX10">
            <v>5419210</v>
          </cell>
          <cell r="BZ10">
            <v>7989473</v>
          </cell>
          <cell r="CA10">
            <v>4148941</v>
          </cell>
          <cell r="CB10">
            <v>3504980</v>
          </cell>
          <cell r="CC10">
            <v>2891415</v>
          </cell>
          <cell r="CD10">
            <v>6396395</v>
          </cell>
          <cell r="CE10">
            <v>2181684</v>
          </cell>
          <cell r="CF10">
            <v>152442482</v>
          </cell>
        </row>
        <row r="11">
          <cell r="B11" t="str">
            <v>Diamond Trust Bank</v>
          </cell>
          <cell r="C11">
            <v>205.48034899999999</v>
          </cell>
          <cell r="D11">
            <v>128.16723500000001</v>
          </cell>
          <cell r="E11">
            <v>138.95615000000001</v>
          </cell>
          <cell r="F11">
            <v>26.026364000000001</v>
          </cell>
          <cell r="G11">
            <v>30.919832</v>
          </cell>
          <cell r="H11">
            <v>31.216657999999999</v>
          </cell>
          <cell r="I11">
            <v>174.43341799999999</v>
          </cell>
          <cell r="J11">
            <v>1.8776219999999999</v>
          </cell>
          <cell r="L11">
            <v>5.688000529505001E-2</v>
          </cell>
          <cell r="M11">
            <v>5.1952504961086998E-2</v>
          </cell>
          <cell r="N11">
            <v>4.8020961225879545E-2</v>
          </cell>
          <cell r="O11">
            <v>4.6628364034915784E-2</v>
          </cell>
          <cell r="P11">
            <v>4.6456312553362772E-2</v>
          </cell>
          <cell r="Q11">
            <v>4.6615122798219506E-2</v>
          </cell>
          <cell r="R11">
            <v>4.4907011706007707E-2</v>
          </cell>
          <cell r="S11">
            <v>4.1894073196298925E-2</v>
          </cell>
          <cell r="T11">
            <v>4.3056383213295579E-2</v>
          </cell>
          <cell r="U11">
            <v>4.3028618756943957E-2</v>
          </cell>
          <cell r="V11">
            <v>313413032</v>
          </cell>
          <cell r="W11">
            <v>195568503</v>
          </cell>
          <cell r="X11">
            <v>0</v>
          </cell>
          <cell r="Y11">
            <v>228782134</v>
          </cell>
          <cell r="Z11">
            <v>0</v>
          </cell>
          <cell r="AA11">
            <v>40312345</v>
          </cell>
          <cell r="AB11">
            <v>51920201</v>
          </cell>
          <cell r="AC11">
            <v>263782134</v>
          </cell>
          <cell r="AD11">
            <v>13553634</v>
          </cell>
          <cell r="AE11">
            <v>20834301</v>
          </cell>
          <cell r="AF11">
            <v>20834.300999999999</v>
          </cell>
          <cell r="AG11">
            <v>4733253</v>
          </cell>
          <cell r="AI11">
            <v>5.8413431053462764E-2</v>
          </cell>
          <cell r="AJ11">
            <v>6.0891829380351245E-2</v>
          </cell>
          <cell r="AK11">
            <v>5.5213253698770837E-2</v>
          </cell>
          <cell r="AM11">
            <v>0.15950295672352111</v>
          </cell>
          <cell r="AN11">
            <v>2.4629001466827848E-2</v>
          </cell>
          <cell r="AO11">
            <v>0.17725864891324897</v>
          </cell>
          <cell r="AP11">
            <v>0.14920514829331616</v>
          </cell>
          <cell r="AQ11">
            <v>0.17124523121617954</v>
          </cell>
          <cell r="AR11">
            <v>0.35391108499905</v>
          </cell>
          <cell r="AS11">
            <v>2.6710866504512605E-2</v>
          </cell>
          <cell r="AT11">
            <v>0.6565371518995079</v>
          </cell>
          <cell r="AU11">
            <v>0.14116365427334882</v>
          </cell>
          <cell r="AV11">
            <v>7.3121339930512466E-2</v>
          </cell>
          <cell r="AW11">
            <v>6.8042314342836349E-2</v>
          </cell>
          <cell r="AX11">
            <v>0.92235741275215233</v>
          </cell>
          <cell r="AY11">
            <v>5.6059240675524764E-2</v>
          </cell>
          <cell r="AZ11">
            <v>8.284275258578909E-2</v>
          </cell>
          <cell r="BA11">
            <v>6.7247383525072119E-2</v>
          </cell>
          <cell r="BB11">
            <v>205480349</v>
          </cell>
          <cell r="BC11">
            <v>190947903</v>
          </cell>
          <cell r="BD11">
            <v>166004397</v>
          </cell>
          <cell r="BE11">
            <v>158030111</v>
          </cell>
          <cell r="BF11">
            <v>148561346</v>
          </cell>
          <cell r="BG11">
            <v>141175794</v>
          </cell>
          <cell r="BH11">
            <v>126274802</v>
          </cell>
          <cell r="BI11">
            <v>120443207</v>
          </cell>
          <cell r="BJ11">
            <v>116208461</v>
          </cell>
          <cell r="BK11">
            <v>114136429</v>
          </cell>
          <cell r="BL11">
            <v>31216658</v>
          </cell>
          <cell r="BM11">
            <v>29996201</v>
          </cell>
          <cell r="BN11">
            <v>28616712</v>
          </cell>
          <cell r="BO11">
            <v>27536573</v>
          </cell>
          <cell r="BP11">
            <v>26882050</v>
          </cell>
          <cell r="BQ11">
            <v>25784414</v>
          </cell>
          <cell r="BR11">
            <v>25784414</v>
          </cell>
          <cell r="BS11">
            <v>24822904</v>
          </cell>
          <cell r="BT11">
            <v>19515880</v>
          </cell>
          <cell r="BU11">
            <v>18568277</v>
          </cell>
          <cell r="BW11">
            <v>665136</v>
          </cell>
          <cell r="BX11">
            <v>3218978</v>
          </cell>
          <cell r="BZ11">
            <v>3884114</v>
          </cell>
          <cell r="CA11">
            <v>1374631</v>
          </cell>
          <cell r="CB11">
            <v>2309311</v>
          </cell>
          <cell r="CC11">
            <v>1208100</v>
          </cell>
          <cell r="CD11">
            <v>3517411</v>
          </cell>
          <cell r="CE11">
            <v>1220454</v>
          </cell>
          <cell r="CF11">
            <v>128167235</v>
          </cell>
        </row>
        <row r="12">
          <cell r="B12" t="str">
            <v>Commercial Bank of Africa</v>
          </cell>
          <cell r="C12">
            <v>195.962086</v>
          </cell>
          <cell r="D12">
            <v>98.957881999999998</v>
          </cell>
          <cell r="E12">
            <v>144.24494000000001</v>
          </cell>
          <cell r="F12">
            <v>17.214407000000001</v>
          </cell>
          <cell r="G12">
            <v>23.916255</v>
          </cell>
          <cell r="H12">
            <v>23.949684999999999</v>
          </cell>
          <cell r="I12">
            <v>136.926151</v>
          </cell>
          <cell r="J12">
            <v>1.5586409999999999</v>
          </cell>
          <cell r="L12">
            <v>5.2254477482426093E-2</v>
          </cell>
          <cell r="M12">
            <v>5.1123727255754856E-2</v>
          </cell>
          <cell r="N12">
            <v>4.8437281495554596E-2</v>
          </cell>
          <cell r="O12">
            <v>4.5534816424572751E-2</v>
          </cell>
          <cell r="P12">
            <v>4.6003496432953359E-2</v>
          </cell>
          <cell r="Q12">
            <v>4.7926210129083477E-2</v>
          </cell>
          <cell r="R12">
            <v>4.2843468532287779E-2</v>
          </cell>
          <cell r="S12">
            <v>4.2605531985737341E-2</v>
          </cell>
          <cell r="T12">
            <v>3.8746058159839739E-2</v>
          </cell>
          <cell r="U12">
            <v>3.978342370323365E-2</v>
          </cell>
          <cell r="V12">
            <v>313413032</v>
          </cell>
          <cell r="W12">
            <v>195568503</v>
          </cell>
          <cell r="X12">
            <v>0</v>
          </cell>
          <cell r="Y12">
            <v>228782134</v>
          </cell>
          <cell r="Z12">
            <v>0</v>
          </cell>
          <cell r="AA12">
            <v>40312345</v>
          </cell>
          <cell r="AB12">
            <v>51920201</v>
          </cell>
          <cell r="AC12">
            <v>263782134</v>
          </cell>
          <cell r="AD12">
            <v>13553634</v>
          </cell>
          <cell r="AE12">
            <v>20834301</v>
          </cell>
          <cell r="AF12">
            <v>20834.300999999999</v>
          </cell>
          <cell r="AG12">
            <v>4733253</v>
          </cell>
          <cell r="AI12">
            <v>5.570760345386478E-2</v>
          </cell>
          <cell r="AJ12">
            <v>4.7014562392525133E-2</v>
          </cell>
          <cell r="AK12">
            <v>5.7314717390946554E-2</v>
          </cell>
          <cell r="AM12">
            <v>0.18707265553761523</v>
          </cell>
          <cell r="AN12">
            <v>2.2128210508807439E-2</v>
          </cell>
          <cell r="AO12">
            <v>0.17466535665637747</v>
          </cell>
          <cell r="AP12">
            <v>0.12572037462734201</v>
          </cell>
          <cell r="AQ12">
            <v>0.21188207427106756</v>
          </cell>
          <cell r="AR12">
            <v>0.37373910976532398</v>
          </cell>
          <cell r="AS12">
            <v>6.998023186389038E-2</v>
          </cell>
          <cell r="AT12">
            <v>0.58016344217257143</v>
          </cell>
          <cell r="AU12">
            <v>0.17027582137756248</v>
          </cell>
          <cell r="AV12">
            <v>6.8441584211332521E-2</v>
          </cell>
          <cell r="AW12">
            <v>0.10183423716622995</v>
          </cell>
          <cell r="AX12">
            <v>0.68604057792252526</v>
          </cell>
          <cell r="AY12">
            <v>5.7285412407469115E-2</v>
          </cell>
          <cell r="AZ12">
            <v>9.74707358610526E-3</v>
          </cell>
          <cell r="BA12">
            <v>3.1429662452636085E-2</v>
          </cell>
          <cell r="BB12">
            <v>195962086</v>
          </cell>
          <cell r="BC12">
            <v>198484270</v>
          </cell>
          <cell r="BD12">
            <v>184466862</v>
          </cell>
          <cell r="BE12">
            <v>179346404</v>
          </cell>
          <cell r="BF12">
            <v>174983667</v>
          </cell>
          <cell r="BG12">
            <v>175808828</v>
          </cell>
          <cell r="BH12">
            <v>154710864</v>
          </cell>
          <cell r="BI12">
            <v>143801266</v>
          </cell>
          <cell r="BJ12">
            <v>119783476</v>
          </cell>
          <cell r="BK12">
            <v>124881964</v>
          </cell>
          <cell r="BL12">
            <v>23949685</v>
          </cell>
          <cell r="BM12">
            <v>22708080</v>
          </cell>
          <cell r="BN12">
            <v>19085273</v>
          </cell>
          <cell r="BO12">
            <v>18822475</v>
          </cell>
          <cell r="BP12">
            <v>18511215</v>
          </cell>
          <cell r="BQ12">
            <v>17856644</v>
          </cell>
          <cell r="BR12">
            <v>17856644</v>
          </cell>
          <cell r="BS12">
            <v>14954339</v>
          </cell>
          <cell r="BT12">
            <v>14571795</v>
          </cell>
          <cell r="BU12">
            <v>13749281</v>
          </cell>
          <cell r="BW12">
            <v>843254</v>
          </cell>
          <cell r="BX12">
            <v>3136573</v>
          </cell>
          <cell r="BZ12">
            <v>3979827</v>
          </cell>
          <cell r="CA12">
            <v>1487417</v>
          </cell>
          <cell r="CB12">
            <v>4320002</v>
          </cell>
          <cell r="CC12">
            <v>3126179</v>
          </cell>
          <cell r="CD12">
            <v>7446181</v>
          </cell>
          <cell r="CE12">
            <v>1091049</v>
          </cell>
          <cell r="CF12">
            <v>98957882</v>
          </cell>
        </row>
        <row r="13">
          <cell r="B13" t="str">
            <v>CFC Stanbic Bank</v>
          </cell>
          <cell r="C13">
            <v>208.287745</v>
          </cell>
          <cell r="D13">
            <v>103.560807</v>
          </cell>
          <cell r="E13">
            <v>108.797579</v>
          </cell>
          <cell r="F13">
            <v>26.116689000000001</v>
          </cell>
          <cell r="G13">
            <v>30.401516999999998</v>
          </cell>
          <cell r="H13">
            <v>27.074069999999999</v>
          </cell>
          <cell r="I13">
            <v>164.41594699999999</v>
          </cell>
          <cell r="J13">
            <v>1.833504</v>
          </cell>
          <cell r="L13">
            <v>5.0629626008313361E-2</v>
          </cell>
          <cell r="M13">
            <v>4.9257753086639017E-2</v>
          </cell>
          <cell r="N13">
            <v>5.3268162842596556E-2</v>
          </cell>
          <cell r="O13">
            <v>5.0786597390307282E-2</v>
          </cell>
          <cell r="P13">
            <v>4.9596497722514093E-2</v>
          </cell>
          <cell r="Q13">
            <v>4.963887593765233E-2</v>
          </cell>
          <cell r="R13">
            <v>5.0735941973915108E-2</v>
          </cell>
          <cell r="S13">
            <v>5.1204229655496709E-2</v>
          </cell>
          <cell r="T13">
            <v>5.3034554301622905E-2</v>
          </cell>
          <cell r="U13">
            <v>5.7120423501332312E-2</v>
          </cell>
          <cell r="V13">
            <v>313413032</v>
          </cell>
          <cell r="W13">
            <v>195568503</v>
          </cell>
          <cell r="X13">
            <v>0</v>
          </cell>
          <cell r="Y13">
            <v>228782134</v>
          </cell>
          <cell r="Z13">
            <v>0</v>
          </cell>
          <cell r="AA13">
            <v>40312345</v>
          </cell>
          <cell r="AB13">
            <v>51920201</v>
          </cell>
          <cell r="AC13">
            <v>263782134</v>
          </cell>
          <cell r="AD13">
            <v>13553634</v>
          </cell>
          <cell r="AE13">
            <v>20834301</v>
          </cell>
          <cell r="AF13">
            <v>20834.300999999999</v>
          </cell>
          <cell r="AG13">
            <v>4733253</v>
          </cell>
          <cell r="AI13">
            <v>5.9211510448810525E-2</v>
          </cell>
          <cell r="AJ13">
            <v>4.9201396833874776E-2</v>
          </cell>
          <cell r="AK13">
            <v>4.3229956580828281E-2</v>
          </cell>
          <cell r="AM13">
            <v>0.17176020368508632</v>
          </cell>
          <cell r="AN13">
            <v>2.3355536291270948E-2</v>
          </cell>
          <cell r="AO13">
            <v>0.18490613322319641</v>
          </cell>
          <cell r="AP13">
            <v>0.15884523050552998</v>
          </cell>
          <cell r="AQ13">
            <v>0.40701202571646322</v>
          </cell>
          <cell r="AR13">
            <v>0.48772162809502917</v>
          </cell>
          <cell r="AS13">
            <v>4.1151039764802735E-2</v>
          </cell>
          <cell r="AT13">
            <v>0.28202879403275755</v>
          </cell>
          <cell r="AU13">
            <v>0.11931641753190211</v>
          </cell>
          <cell r="AV13">
            <v>3.7243171517981774E-2</v>
          </cell>
          <cell r="AW13">
            <v>8.207324601392034E-2</v>
          </cell>
          <cell r="AX13">
            <v>0.95186683336032685</v>
          </cell>
          <cell r="AY13">
            <v>6.3312761584243288E-2</v>
          </cell>
          <cell r="AZ13">
            <v>0.28145811770027385</v>
          </cell>
          <cell r="BA13">
            <v>0.16948223782746308</v>
          </cell>
          <cell r="BB13">
            <v>208287745</v>
          </cell>
          <cell r="BC13">
            <v>198578014</v>
          </cell>
          <cell r="BD13">
            <v>208167708</v>
          </cell>
          <cell r="BE13">
            <v>203595164</v>
          </cell>
          <cell r="BF13">
            <v>184061612</v>
          </cell>
          <cell r="BG13">
            <v>171347152</v>
          </cell>
          <cell r="BH13">
            <v>167107694</v>
          </cell>
          <cell r="BI13">
            <v>155933918</v>
          </cell>
          <cell r="BJ13">
            <v>159885214</v>
          </cell>
          <cell r="BK13">
            <v>170726460</v>
          </cell>
          <cell r="BL13">
            <v>27074070</v>
          </cell>
          <cell r="BM13">
            <v>28250550</v>
          </cell>
          <cell r="BN13">
            <v>26855040</v>
          </cell>
          <cell r="BO13">
            <v>26168836</v>
          </cell>
          <cell r="BP13">
            <v>25907559</v>
          </cell>
          <cell r="BQ13">
            <v>26644208</v>
          </cell>
          <cell r="BR13">
            <v>26644208</v>
          </cell>
          <cell r="BS13">
            <v>25311868</v>
          </cell>
          <cell r="BT13">
            <v>23485250</v>
          </cell>
          <cell r="BU13">
            <v>22353459</v>
          </cell>
          <cell r="BW13">
            <v>1908155</v>
          </cell>
          <cell r="BX13">
            <v>2780048</v>
          </cell>
          <cell r="BZ13">
            <v>4688203</v>
          </cell>
          <cell r="CA13">
            <v>2286538</v>
          </cell>
          <cell r="CB13">
            <v>1253486</v>
          </cell>
          <cell r="CC13">
            <v>3191046</v>
          </cell>
          <cell r="CD13">
            <v>4444532</v>
          </cell>
          <cell r="CE13">
            <v>1187821</v>
          </cell>
          <cell r="CF13">
            <v>103560807</v>
          </cell>
        </row>
        <row r="14">
          <cell r="B14" t="str">
            <v>Total - Tier 1</v>
          </cell>
          <cell r="C14">
            <v>2234.3090529999999</v>
          </cell>
          <cell r="D14">
            <v>1348.6778370000002</v>
          </cell>
          <cell r="E14">
            <v>1606.1049499999999</v>
          </cell>
          <cell r="F14">
            <v>290.481381</v>
          </cell>
          <cell r="G14">
            <v>347.32860399999993</v>
          </cell>
          <cell r="H14">
            <v>340.42381</v>
          </cell>
          <cell r="I14">
            <v>1937.0777950000002</v>
          </cell>
          <cell r="J14">
            <v>29.417015000000003</v>
          </cell>
          <cell r="L14">
            <v>0.6316932910886961</v>
          </cell>
          <cell r="M14">
            <v>0.61054089641019549</v>
          </cell>
          <cell r="N14">
            <v>0.60160818114852876</v>
          </cell>
          <cell r="O14">
            <v>0.58793150840981145</v>
          </cell>
          <cell r="P14">
            <v>0.59505193307574078</v>
          </cell>
          <cell r="Q14">
            <v>0.5410211147316899</v>
          </cell>
          <cell r="R14">
            <v>0.55062111049812579</v>
          </cell>
          <cell r="S14">
            <v>0.55379673279855857</v>
          </cell>
          <cell r="T14">
            <v>0.55332868995778384</v>
          </cell>
          <cell r="U14">
            <v>0.55334962621255446</v>
          </cell>
          <cell r="V14">
            <v>2193891224</v>
          </cell>
          <cell r="W14">
            <v>1368979521</v>
          </cell>
          <cell r="X14">
            <v>0</v>
          </cell>
          <cell r="Y14">
            <v>1601474938</v>
          </cell>
          <cell r="Z14">
            <v>0</v>
          </cell>
          <cell r="AA14">
            <v>282186415</v>
          </cell>
          <cell r="AB14">
            <v>363441407</v>
          </cell>
          <cell r="AC14">
            <v>1846474938</v>
          </cell>
          <cell r="AD14">
            <v>94875438</v>
          </cell>
          <cell r="AE14">
            <v>145840107</v>
          </cell>
          <cell r="AF14">
            <v>145840.10700000002</v>
          </cell>
          <cell r="AG14">
            <v>33132771</v>
          </cell>
          <cell r="AI14">
            <v>0.63516369548089091</v>
          </cell>
          <cell r="AJ14">
            <v>0.64075237902780036</v>
          </cell>
          <cell r="AK14">
            <v>0.63817456133608796</v>
          </cell>
          <cell r="AM14">
            <v>0.24398140352729669</v>
          </cell>
          <cell r="AN14">
            <v>3.7486926372270496E-2</v>
          </cell>
          <cell r="AO14">
            <v>0.17930544911336402</v>
          </cell>
          <cell r="AP14">
            <v>0.14995855187117044</v>
          </cell>
          <cell r="AQ14">
            <v>0.29159815292121893</v>
          </cell>
          <cell r="AR14">
            <v>0.4616767941503771</v>
          </cell>
          <cell r="AS14">
            <v>4.9460042637580276E-2</v>
          </cell>
          <cell r="AT14">
            <v>0.48171314253307879</v>
          </cell>
          <cell r="AU14">
            <v>0.15005987734146489</v>
          </cell>
          <cell r="AV14">
            <v>4.5563022539194434E-2</v>
          </cell>
          <cell r="AW14">
            <v>0.10449685480227046</v>
          </cell>
          <cell r="AX14">
            <v>0.8397196191942502</v>
          </cell>
          <cell r="AY14">
            <v>0.61447832090478327</v>
          </cell>
          <cell r="AZ14">
            <v>0.75094196555373949</v>
          </cell>
          <cell r="BA14">
            <v>0.66598505782291095</v>
          </cell>
          <cell r="BB14">
            <v>2234309053</v>
          </cell>
          <cell r="BC14">
            <v>2211913740</v>
          </cell>
          <cell r="BD14">
            <v>2102337352</v>
          </cell>
          <cell r="BE14">
            <v>2069565959</v>
          </cell>
          <cell r="BF14">
            <v>1969346681</v>
          </cell>
          <cell r="BG14">
            <v>1872860117</v>
          </cell>
          <cell r="BH14">
            <v>1795759894</v>
          </cell>
          <cell r="BI14">
            <v>1744028271</v>
          </cell>
          <cell r="BJ14">
            <v>1658966913</v>
          </cell>
          <cell r="BK14">
            <v>1627659632</v>
          </cell>
          <cell r="BL14">
            <v>340423810</v>
          </cell>
          <cell r="BM14">
            <v>339222031</v>
          </cell>
          <cell r="BN14">
            <v>326518516</v>
          </cell>
          <cell r="BO14">
            <v>315510620</v>
          </cell>
          <cell r="BP14">
            <v>319951444</v>
          </cell>
          <cell r="BQ14">
            <v>303173012</v>
          </cell>
          <cell r="BR14">
            <v>303173012</v>
          </cell>
          <cell r="BS14">
            <v>305295622</v>
          </cell>
          <cell r="BT14">
            <v>284093908</v>
          </cell>
          <cell r="BU14">
            <v>271801490</v>
          </cell>
          <cell r="BV14">
            <v>0</v>
          </cell>
          <cell r="BW14">
            <v>17564732</v>
          </cell>
          <cell r="BX14">
            <v>42671356</v>
          </cell>
          <cell r="BY14">
            <v>0</v>
          </cell>
          <cell r="BZ14">
            <v>60236088</v>
          </cell>
          <cell r="CA14">
            <v>27809604</v>
          </cell>
          <cell r="CB14">
            <v>33804991</v>
          </cell>
          <cell r="CC14">
            <v>36371610</v>
          </cell>
          <cell r="CD14">
            <v>70176601</v>
          </cell>
          <cell r="CE14">
            <v>20457116</v>
          </cell>
          <cell r="CF14">
            <v>1348677837</v>
          </cell>
        </row>
        <row r="15">
          <cell r="AT15" t="str">
            <v/>
          </cell>
          <cell r="BJ15" t="str">
            <v/>
          </cell>
          <cell r="BK15" t="str">
            <v/>
          </cell>
          <cell r="BU15">
            <v>0</v>
          </cell>
        </row>
        <row r="16">
          <cell r="B16" t="str">
            <v>TIER 2: Medium banks - WMSI between 1% &amp; 5%</v>
          </cell>
          <cell r="AT16" t="str">
            <v/>
          </cell>
        </row>
        <row r="18">
          <cell r="B18" t="str">
            <v>NIC Bank</v>
          </cell>
          <cell r="C18">
            <v>152.26220499999999</v>
          </cell>
          <cell r="D18">
            <v>104.81652</v>
          </cell>
          <cell r="E18">
            <v>103.208309</v>
          </cell>
          <cell r="F18">
            <v>20.99652</v>
          </cell>
          <cell r="G18">
            <v>30.292182</v>
          </cell>
          <cell r="H18">
            <v>27.436192999999999</v>
          </cell>
          <cell r="I18">
            <v>144.241703</v>
          </cell>
          <cell r="J18">
            <v>1.2800069999999999</v>
          </cell>
          <cell r="L18">
            <v>4.4800865051882431E-2</v>
          </cell>
          <cell r="M18">
            <v>4.3958394646800326E-2</v>
          </cell>
          <cell r="N18">
            <v>4.4373235760172158E-2</v>
          </cell>
          <cell r="O18">
            <v>4.1524095097441455E-2</v>
          </cell>
          <cell r="P18">
            <v>4.1234477482437679E-2</v>
          </cell>
          <cell r="Q18">
            <v>4.3230591495864903E-2</v>
          </cell>
          <cell r="R18">
            <v>4.3216553515097185E-2</v>
          </cell>
          <cell r="S18">
            <v>3.9175427611452124E-2</v>
          </cell>
          <cell r="T18">
            <v>4.0015782983835298E-2</v>
          </cell>
          <cell r="U18">
            <v>4.0294799887670998E-2</v>
          </cell>
          <cell r="V18">
            <v>313413032</v>
          </cell>
          <cell r="W18">
            <v>195568503</v>
          </cell>
          <cell r="X18">
            <v>0</v>
          </cell>
          <cell r="Y18">
            <v>228782134</v>
          </cell>
          <cell r="Z18">
            <v>0</v>
          </cell>
          <cell r="AA18">
            <v>40312345</v>
          </cell>
          <cell r="AB18">
            <v>51920201</v>
          </cell>
          <cell r="AC18">
            <v>263782134</v>
          </cell>
          <cell r="AD18">
            <v>13553634</v>
          </cell>
          <cell r="AE18">
            <v>20834301</v>
          </cell>
          <cell r="AF18">
            <v>20834.300999999999</v>
          </cell>
          <cell r="AG18">
            <v>4733253</v>
          </cell>
          <cell r="AI18">
            <v>4.328471241702881E-2</v>
          </cell>
          <cell r="AJ18">
            <v>4.9797981926364983E-2</v>
          </cell>
          <cell r="AK18">
            <v>4.1009099263603181E-2</v>
          </cell>
          <cell r="AM18">
            <v>0.13301100364870824</v>
          </cell>
          <cell r="AN18">
            <v>2.31957065659825E-2</v>
          </cell>
          <cell r="AO18">
            <v>0.21000987488341011</v>
          </cell>
          <cell r="AP18">
            <v>0.14556483709846382</v>
          </cell>
          <cell r="AQ18">
            <v>0.2579552423877095</v>
          </cell>
          <cell r="AR18">
            <v>0.29565293103104745</v>
          </cell>
          <cell r="AS18">
            <v>9.8165151696720687E-2</v>
          </cell>
          <cell r="AT18">
            <v>0.30247828794123544</v>
          </cell>
          <cell r="AU18">
            <v>0.14402730282353327</v>
          </cell>
          <cell r="AV18">
            <v>6.2236776848763227E-2</v>
          </cell>
          <cell r="AW18">
            <v>8.1790525974770045E-2</v>
          </cell>
          <cell r="AX18">
            <v>1.0155821853451741</v>
          </cell>
          <cell r="AY18">
            <v>4.6196928553861434E-2</v>
          </cell>
          <cell r="AZ18">
            <v>6.5277216121551143E-2</v>
          </cell>
          <cell r="BA18">
            <v>5.3927731619485261E-2</v>
          </cell>
          <cell r="BB18">
            <v>152262205</v>
          </cell>
          <cell r="BC18">
            <v>156762225</v>
          </cell>
          <cell r="BD18">
            <v>146001048</v>
          </cell>
          <cell r="BE18">
            <v>143376585</v>
          </cell>
          <cell r="BF18">
            <v>134470560</v>
          </cell>
          <cell r="BG18">
            <v>137087464</v>
          </cell>
          <cell r="BH18">
            <v>125269062</v>
          </cell>
          <cell r="BI18">
            <v>120685605</v>
          </cell>
          <cell r="BJ18">
            <v>116891955</v>
          </cell>
          <cell r="BK18">
            <v>112916814</v>
          </cell>
          <cell r="BL18">
            <v>27436193</v>
          </cell>
          <cell r="BM18">
            <v>26454386</v>
          </cell>
          <cell r="BN18">
            <v>24424083</v>
          </cell>
          <cell r="BO18">
            <v>24149094</v>
          </cell>
          <cell r="BP18">
            <v>24061490</v>
          </cell>
          <cell r="BQ18">
            <v>23258017</v>
          </cell>
          <cell r="BR18">
            <v>23258017</v>
          </cell>
          <cell r="BS18">
            <v>20495957</v>
          </cell>
          <cell r="BT18">
            <v>18887289</v>
          </cell>
          <cell r="BU18">
            <v>17630929</v>
          </cell>
          <cell r="BW18">
            <v>945091</v>
          </cell>
          <cell r="BX18">
            <v>2718688</v>
          </cell>
          <cell r="BZ18">
            <v>3663779</v>
          </cell>
          <cell r="CA18">
            <v>1083207</v>
          </cell>
          <cell r="CB18">
            <v>3451074</v>
          </cell>
          <cell r="CC18">
            <v>7958254</v>
          </cell>
          <cell r="CD18">
            <v>11409328</v>
          </cell>
          <cell r="CE18">
            <v>896005</v>
          </cell>
          <cell r="CF18">
            <v>104816520</v>
          </cell>
        </row>
        <row r="19">
          <cell r="B19" t="str">
            <v>I&amp;M Bank</v>
          </cell>
          <cell r="C19">
            <v>157.77578099999999</v>
          </cell>
          <cell r="D19">
            <v>104.300776</v>
          </cell>
          <cell r="E19">
            <v>110.098482</v>
          </cell>
          <cell r="F19">
            <v>24.366941000000001</v>
          </cell>
          <cell r="G19">
            <v>27.167725999999998</v>
          </cell>
          <cell r="H19">
            <v>26.482434999999999</v>
          </cell>
          <cell r="I19">
            <v>145.055589</v>
          </cell>
          <cell r="J19">
            <v>2.2459989999999999</v>
          </cell>
          <cell r="L19">
            <v>4.5655274182106423E-2</v>
          </cell>
          <cell r="M19">
            <v>4.2791169290299691E-2</v>
          </cell>
          <cell r="N19">
            <v>4.3266496320107151E-2</v>
          </cell>
          <cell r="O19">
            <v>4.1531279066490255E-2</v>
          </cell>
          <cell r="P19">
            <v>4.1213964931783365E-2</v>
          </cell>
          <cell r="Q19">
            <v>4.1396234031227719E-2</v>
          </cell>
          <cell r="R19">
            <v>4.0476165015553178E-2</v>
          </cell>
          <cell r="S19">
            <v>4.0632602184221024E-2</v>
          </cell>
          <cell r="T19">
            <v>4.1902503947468056E-2</v>
          </cell>
          <cell r="U19">
            <v>4.1224725549765084E-2</v>
          </cell>
          <cell r="V19">
            <v>313413032</v>
          </cell>
          <cell r="W19">
            <v>195568503</v>
          </cell>
          <cell r="X19">
            <v>0</v>
          </cell>
          <cell r="Y19">
            <v>228782134</v>
          </cell>
          <cell r="Z19">
            <v>0</v>
          </cell>
          <cell r="AA19">
            <v>40312345</v>
          </cell>
          <cell r="AB19">
            <v>51920201</v>
          </cell>
          <cell r="AC19">
            <v>263782134</v>
          </cell>
          <cell r="AD19">
            <v>13553634</v>
          </cell>
          <cell r="AE19">
            <v>20834301</v>
          </cell>
          <cell r="AF19">
            <v>20834.300999999999</v>
          </cell>
          <cell r="AG19">
            <v>4733253</v>
          </cell>
          <cell r="AI19">
            <v>4.485209778064831E-2</v>
          </cell>
          <cell r="AJ19">
            <v>4.9552953658009657E-2</v>
          </cell>
          <cell r="AK19">
            <v>4.3746861283329698E-2</v>
          </cell>
          <cell r="AM19">
            <v>0.24545680121858138</v>
          </cell>
          <cell r="AN19">
            <v>4.2300576934679993E-2</v>
          </cell>
          <cell r="AO19">
            <v>0.18729182506714717</v>
          </cell>
          <cell r="AP19">
            <v>0.16798346873762995</v>
          </cell>
          <cell r="AQ19">
            <v>0.2437577222609659</v>
          </cell>
          <cell r="AR19">
            <v>0.28575476902170865</v>
          </cell>
          <cell r="AS19">
            <v>4.1212798138315687E-2</v>
          </cell>
          <cell r="AT19">
            <v>0.27798119954604827</v>
          </cell>
          <cell r="AU19">
            <v>0.14539366612081014</v>
          </cell>
          <cell r="AV19">
            <v>6.6324706143087733E-2</v>
          </cell>
          <cell r="AW19">
            <v>7.9068959977722411E-2</v>
          </cell>
          <cell r="AX19">
            <v>0.94734072718641116</v>
          </cell>
          <cell r="AY19">
            <v>7.5084754370452894E-2</v>
          </cell>
          <cell r="AZ19">
            <v>6.5852032186281759E-2</v>
          </cell>
          <cell r="BA19">
            <v>7.1940235390908047E-2</v>
          </cell>
          <cell r="BB19">
            <v>157775781</v>
          </cell>
          <cell r="BC19">
            <v>147846339</v>
          </cell>
          <cell r="BD19">
            <v>151975238</v>
          </cell>
          <cell r="BE19">
            <v>145327389</v>
          </cell>
          <cell r="BF19">
            <v>140517390</v>
          </cell>
          <cell r="BG19">
            <v>137299354</v>
          </cell>
          <cell r="BH19">
            <v>124648548</v>
          </cell>
          <cell r="BI19">
            <v>118333769</v>
          </cell>
          <cell r="BJ19">
            <v>114972436</v>
          </cell>
          <cell r="BK19">
            <v>110315682</v>
          </cell>
          <cell r="BL19">
            <v>26482435</v>
          </cell>
          <cell r="BM19">
            <v>26186678</v>
          </cell>
          <cell r="BN19">
            <v>24079849</v>
          </cell>
          <cell r="BO19">
            <v>23296896</v>
          </cell>
          <cell r="BP19">
            <v>22159420</v>
          </cell>
          <cell r="BQ19">
            <v>21814043</v>
          </cell>
          <cell r="BR19">
            <v>21814043</v>
          </cell>
          <cell r="BS19">
            <v>20071699</v>
          </cell>
          <cell r="BT19">
            <v>19500445</v>
          </cell>
          <cell r="BU19">
            <v>20524634</v>
          </cell>
          <cell r="BW19">
            <v>869632</v>
          </cell>
          <cell r="BX19">
            <v>2697976</v>
          </cell>
          <cell r="BZ19">
            <v>3567608</v>
          </cell>
          <cell r="CA19">
            <v>1019461</v>
          </cell>
          <cell r="CB19">
            <v>1246272</v>
          </cell>
          <cell r="CC19">
            <v>3237024</v>
          </cell>
          <cell r="CD19">
            <v>4483296</v>
          </cell>
          <cell r="CE19">
            <v>1615999</v>
          </cell>
          <cell r="CF19">
            <v>104300776</v>
          </cell>
        </row>
        <row r="20">
          <cell r="B20" t="str">
            <v>National Bank of Kenya</v>
          </cell>
          <cell r="C20">
            <v>115.220642</v>
          </cell>
          <cell r="D20">
            <v>66.315233000000006</v>
          </cell>
          <cell r="E20">
            <v>99.444269000000006</v>
          </cell>
          <cell r="F20">
            <v>10.129844</v>
          </cell>
          <cell r="G20">
            <v>10.693455</v>
          </cell>
          <cell r="H20">
            <v>11.237916999999999</v>
          </cell>
          <cell r="I20">
            <v>81.793695999999997</v>
          </cell>
          <cell r="J20">
            <v>0.46328000000000003</v>
          </cell>
          <cell r="L20">
            <v>3.0930922906037377E-2</v>
          </cell>
          <cell r="M20">
            <v>3.2384309743513515E-2</v>
          </cell>
          <cell r="N20">
            <v>3.0676786498131305E-2</v>
          </cell>
          <cell r="O20">
            <v>3.2750958090150294E-2</v>
          </cell>
          <cell r="P20">
            <v>3.1627657601460205E-2</v>
          </cell>
          <cell r="Q20">
            <v>3.6075814954357334E-2</v>
          </cell>
          <cell r="R20">
            <v>3.4938654374458228E-2</v>
          </cell>
          <cell r="S20">
            <v>3.5137559929824431E-2</v>
          </cell>
          <cell r="T20">
            <v>3.4238251692761776E-2</v>
          </cell>
          <cell r="U20">
            <v>3.3567797886750565E-2</v>
          </cell>
          <cell r="V20">
            <v>313413032</v>
          </cell>
          <cell r="W20">
            <v>195568503</v>
          </cell>
          <cell r="X20">
            <v>0</v>
          </cell>
          <cell r="Y20">
            <v>228782134</v>
          </cell>
          <cell r="Z20">
            <v>0</v>
          </cell>
          <cell r="AA20">
            <v>40312345</v>
          </cell>
          <cell r="AB20">
            <v>51920201</v>
          </cell>
          <cell r="AC20">
            <v>263782134</v>
          </cell>
          <cell r="AD20">
            <v>13553634</v>
          </cell>
          <cell r="AE20">
            <v>20834301</v>
          </cell>
          <cell r="AF20">
            <v>20834.300999999999</v>
          </cell>
          <cell r="AG20">
            <v>4733253</v>
          </cell>
          <cell r="AI20">
            <v>3.2754631088361234E-2</v>
          </cell>
          <cell r="AJ20">
            <v>3.1506147832199377E-2</v>
          </cell>
          <cell r="AK20">
            <v>3.9513484312754865E-2</v>
          </cell>
          <cell r="AM20">
            <v>0.11711872479830859</v>
          </cell>
          <cell r="AN20">
            <v>1.0786656538816802E-2</v>
          </cell>
          <cell r="AO20">
            <v>0.13073690911338692</v>
          </cell>
          <cell r="AP20">
            <v>0.12384626805469215</v>
          </cell>
          <cell r="AQ20">
            <v>0.35857028533824337</v>
          </cell>
          <cell r="AR20">
            <v>0.92963638071586341</v>
          </cell>
          <cell r="AS20">
            <v>0.18530458770248531</v>
          </cell>
          <cell r="AT20">
            <v>0.26160938536309569</v>
          </cell>
          <cell r="AU20">
            <v>0.1619724862259305</v>
          </cell>
          <cell r="AV20">
            <v>4.5904573431325431E-2</v>
          </cell>
          <cell r="AW20">
            <v>0.11606791279460507</v>
          </cell>
          <cell r="AX20">
            <v>0.66685826812201721</v>
          </cell>
          <cell r="AY20">
            <v>1.9651114362162585E-2</v>
          </cell>
          <cell r="AZ20">
            <v>2.8695331630593251E-4</v>
          </cell>
          <cell r="BA20">
            <v>9.2599983447727349E-3</v>
          </cell>
          <cell r="BB20">
            <v>115220642</v>
          </cell>
          <cell r="BC20">
            <v>125295035</v>
          </cell>
          <cell r="BD20">
            <v>117789712</v>
          </cell>
          <cell r="BE20">
            <v>124144110</v>
          </cell>
          <cell r="BF20">
            <v>116587690</v>
          </cell>
          <cell r="BG20">
            <v>122864886</v>
          </cell>
          <cell r="BH20">
            <v>116897968</v>
          </cell>
          <cell r="BI20">
            <v>109102269</v>
          </cell>
          <cell r="BJ20">
            <v>98916489</v>
          </cell>
          <cell r="BK20">
            <v>92493034</v>
          </cell>
          <cell r="BL20">
            <v>11237917</v>
          </cell>
          <cell r="BM20">
            <v>10913622</v>
          </cell>
          <cell r="BN20">
            <v>13443880</v>
          </cell>
          <cell r="BO20">
            <v>13116009</v>
          </cell>
          <cell r="BP20">
            <v>12606495</v>
          </cell>
          <cell r="BQ20">
            <v>12113912</v>
          </cell>
          <cell r="BR20">
            <v>12113912</v>
          </cell>
          <cell r="BS20">
            <v>12251404</v>
          </cell>
          <cell r="BT20">
            <v>12223289</v>
          </cell>
          <cell r="BU20">
            <v>11848291</v>
          </cell>
          <cell r="BW20">
            <v>698534</v>
          </cell>
          <cell r="BX20">
            <v>1249575</v>
          </cell>
          <cell r="BZ20">
            <v>1948109</v>
          </cell>
          <cell r="CA20">
            <v>1811033</v>
          </cell>
          <cell r="CB20">
            <v>3946004</v>
          </cell>
          <cell r="CC20">
            <v>11137568</v>
          </cell>
          <cell r="CD20">
            <v>15083572</v>
          </cell>
          <cell r="CE20">
            <v>324295</v>
          </cell>
          <cell r="CF20">
            <v>66315233</v>
          </cell>
        </row>
        <row r="21">
          <cell r="B21" t="str">
            <v>Citibank</v>
          </cell>
          <cell r="C21">
            <v>89.167854000000005</v>
          </cell>
          <cell r="D21">
            <v>25.779239</v>
          </cell>
          <cell r="E21">
            <v>57.461117999999999</v>
          </cell>
          <cell r="F21">
            <v>18.925279</v>
          </cell>
          <cell r="G21">
            <v>19.535902</v>
          </cell>
          <cell r="H21">
            <v>20.267061999999999</v>
          </cell>
          <cell r="I21">
            <v>69.168755000000004</v>
          </cell>
          <cell r="J21">
            <v>1.1850860000000001</v>
          </cell>
          <cell r="L21">
            <v>2.8398481336390932E-2</v>
          </cell>
          <cell r="M21">
            <v>3.1734287532975074E-2</v>
          </cell>
          <cell r="N21">
            <v>3.9911890376728196E-2</v>
          </cell>
          <cell r="O21">
            <v>3.3255751637952705E-2</v>
          </cell>
          <cell r="P21">
            <v>3.1834538024802427E-2</v>
          </cell>
          <cell r="Q21">
            <v>2.7910849228194583E-2</v>
          </cell>
          <cell r="R21">
            <v>2.9745273318985473E-2</v>
          </cell>
          <cell r="S21">
            <v>3.0815151670098295E-2</v>
          </cell>
          <cell r="T21">
            <v>2.8800763856532775E-2</v>
          </cell>
          <cell r="U21">
            <v>2.8911899733140151E-2</v>
          </cell>
          <cell r="V21">
            <v>313413032</v>
          </cell>
          <cell r="W21">
            <v>195568503</v>
          </cell>
          <cell r="X21">
            <v>0</v>
          </cell>
          <cell r="Y21">
            <v>228782134</v>
          </cell>
          <cell r="Z21">
            <v>0</v>
          </cell>
          <cell r="AA21">
            <v>40312345</v>
          </cell>
          <cell r="AB21">
            <v>51920201</v>
          </cell>
          <cell r="AC21">
            <v>263782134</v>
          </cell>
          <cell r="AD21">
            <v>13553634</v>
          </cell>
          <cell r="AE21">
            <v>20834301</v>
          </cell>
          <cell r="AF21">
            <v>20834.300999999999</v>
          </cell>
          <cell r="AG21">
            <v>4733253</v>
          </cell>
          <cell r="AI21">
            <v>2.5348410770969804E-2</v>
          </cell>
          <cell r="AJ21">
            <v>1.2247631173000624E-2</v>
          </cell>
          <cell r="AK21">
            <v>2.2831773087761912E-2</v>
          </cell>
          <cell r="AM21">
            <v>0.13624369714158002</v>
          </cell>
          <cell r="AN21">
            <v>3.0484525853322363E-2</v>
          </cell>
          <cell r="AO21">
            <v>0.28243824831023773</v>
          </cell>
          <cell r="AP21">
            <v>0.27361023051520877</v>
          </cell>
          <cell r="AQ21">
            <v>0.30100227986406847</v>
          </cell>
          <cell r="AR21">
            <v>0.46338927716762546</v>
          </cell>
          <cell r="AS21">
            <v>4.8539078683306036E-2</v>
          </cell>
          <cell r="AT21">
            <v>0.62779286704949144</v>
          </cell>
          <cell r="AU21">
            <v>8.323386518509357E-2</v>
          </cell>
          <cell r="AV21">
            <v>1.8392435685826623E-2</v>
          </cell>
          <cell r="AW21">
            <v>6.4841429499266939E-2</v>
          </cell>
          <cell r="AX21">
            <v>0.44863796419693752</v>
          </cell>
          <cell r="AY21">
            <v>6.1928884859633104E-2</v>
          </cell>
          <cell r="AZ21">
            <v>6.4437857746298191E-2</v>
          </cell>
          <cell r="BA21">
            <v>6.5517439206216846E-2</v>
          </cell>
          <cell r="BB21">
            <v>89167854</v>
          </cell>
          <cell r="BC21">
            <v>88147287</v>
          </cell>
          <cell r="BD21">
            <v>93483001</v>
          </cell>
          <cell r="BE21">
            <v>115826138</v>
          </cell>
          <cell r="BF21">
            <v>82954185</v>
          </cell>
          <cell r="BG21">
            <v>79397808</v>
          </cell>
          <cell r="BH21">
            <v>81940917</v>
          </cell>
          <cell r="BI21">
            <v>80054734</v>
          </cell>
          <cell r="BJ21">
            <v>72191900</v>
          </cell>
          <cell r="BK21">
            <v>71242659</v>
          </cell>
          <cell r="BL21">
            <v>20267062</v>
          </cell>
          <cell r="BM21">
            <v>19407199</v>
          </cell>
          <cell r="BN21">
            <v>20351926</v>
          </cell>
          <cell r="BO21">
            <v>19913000</v>
          </cell>
          <cell r="BP21">
            <v>19188220</v>
          </cell>
          <cell r="BQ21">
            <v>18358760</v>
          </cell>
          <cell r="BR21">
            <v>18358760</v>
          </cell>
          <cell r="BS21">
            <v>18002473</v>
          </cell>
          <cell r="BT21">
            <v>16706767</v>
          </cell>
          <cell r="BU21">
            <v>15963873</v>
          </cell>
          <cell r="BW21">
            <v>664753</v>
          </cell>
          <cell r="BX21">
            <v>1543712</v>
          </cell>
          <cell r="BZ21">
            <v>2208465</v>
          </cell>
          <cell r="CA21">
            <v>1023379</v>
          </cell>
          <cell r="CB21">
            <v>825633</v>
          </cell>
          <cell r="CC21">
            <v>489503</v>
          </cell>
          <cell r="CD21">
            <v>1315136</v>
          </cell>
          <cell r="CE21">
            <v>675671</v>
          </cell>
          <cell r="CF21">
            <v>25779239</v>
          </cell>
        </row>
        <row r="22">
          <cell r="B22" t="str">
            <v>Family Bank Limited</v>
          </cell>
          <cell r="C22">
            <v>85.939969000000005</v>
          </cell>
          <cell r="D22">
            <v>58.691557000000003</v>
          </cell>
          <cell r="E22">
            <v>65.872792000000004</v>
          </cell>
          <cell r="F22">
            <v>11.481536</v>
          </cell>
          <cell r="G22">
            <v>14.055705</v>
          </cell>
          <cell r="H22">
            <v>12.271025</v>
          </cell>
          <cell r="I22">
            <v>79.311306999999999</v>
          </cell>
          <cell r="J22">
            <v>0.52044500000000005</v>
          </cell>
          <cell r="L22">
            <v>2.4338794966044422E-2</v>
          </cell>
          <cell r="M22">
            <v>2.7827313324023481E-2</v>
          </cell>
          <cell r="N22">
            <v>2.9544508195662136E-2</v>
          </cell>
          <cell r="O22">
            <v>3.5161238841224615E-2</v>
          </cell>
          <cell r="P22">
            <v>2.8464016497288226E-2</v>
          </cell>
          <cell r="Q22">
            <v>2.0358435377465518E-2</v>
          </cell>
          <cell r="R22">
            <v>1.7480672076559383E-2</v>
          </cell>
          <cell r="S22">
            <v>1.6825293519119589E-2</v>
          </cell>
          <cell r="T22">
            <v>1.6195377442659913E-2</v>
          </cell>
          <cell r="U22">
            <v>1.6027640843028997E-2</v>
          </cell>
          <cell r="V22">
            <v>313413032</v>
          </cell>
          <cell r="W22">
            <v>195568503</v>
          </cell>
          <cell r="X22">
            <v>0</v>
          </cell>
          <cell r="Y22">
            <v>228782134</v>
          </cell>
          <cell r="Z22">
            <v>0</v>
          </cell>
          <cell r="AA22">
            <v>40312345</v>
          </cell>
          <cell r="AB22">
            <v>51920201</v>
          </cell>
          <cell r="AC22">
            <v>263782134</v>
          </cell>
          <cell r="AD22">
            <v>13553634</v>
          </cell>
          <cell r="AE22">
            <v>20834301</v>
          </cell>
          <cell r="AF22">
            <v>20834.300999999999</v>
          </cell>
          <cell r="AG22">
            <v>4733253</v>
          </cell>
          <cell r="AI22">
            <v>2.4430795832054129E-2</v>
          </cell>
          <cell r="AJ22">
            <v>2.7884164583180403E-2</v>
          </cell>
          <cell r="AK22">
            <v>2.61740928814044E-2</v>
          </cell>
          <cell r="AM22">
            <v>0.11329059695368263</v>
          </cell>
          <cell r="AN22">
            <v>1.6402686521320927E-2</v>
          </cell>
          <cell r="AO22">
            <v>0.17722195651119454</v>
          </cell>
          <cell r="AP22">
            <v>0.14476543678696407</v>
          </cell>
          <cell r="AQ22">
            <v>0.29942475516773343</v>
          </cell>
          <cell r="AR22">
            <v>0.73696513406559572</v>
          </cell>
          <cell r="AS22">
            <v>5.6256748855534638E-2</v>
          </cell>
          <cell r="AT22">
            <v>0.44452222120912349</v>
          </cell>
          <cell r="AU22">
            <v>0.18348086299621236</v>
          </cell>
          <cell r="AV22">
            <v>7.6113293168431545E-2</v>
          </cell>
          <cell r="AW22">
            <v>0.10736756982778081</v>
          </cell>
          <cell r="AX22">
            <v>0.8909832909465869</v>
          </cell>
          <cell r="AY22">
            <v>6.2760180231903008E-3</v>
          </cell>
          <cell r="AZ22">
            <v>1.0701055386479743E-2</v>
          </cell>
          <cell r="BA22">
            <v>8.4641726675453947E-3</v>
          </cell>
          <cell r="BB22">
            <v>85939969</v>
          </cell>
          <cell r="BC22">
            <v>81190214</v>
          </cell>
          <cell r="BD22">
            <v>80554920</v>
          </cell>
          <cell r="BE22">
            <v>74747708</v>
          </cell>
          <cell r="BF22">
            <v>71030126</v>
          </cell>
          <cell r="BG22">
            <v>61812663</v>
          </cell>
          <cell r="BH22">
            <v>56171763</v>
          </cell>
          <cell r="BI22">
            <v>50563721</v>
          </cell>
          <cell r="BJ22">
            <v>45011901</v>
          </cell>
          <cell r="BK22">
            <v>43500989</v>
          </cell>
          <cell r="BL22">
            <v>12271025</v>
          </cell>
          <cell r="BM22">
            <v>11926782</v>
          </cell>
          <cell r="BN22">
            <v>11770798</v>
          </cell>
          <cell r="BO22">
            <v>11141694</v>
          </cell>
          <cell r="BP22">
            <v>11113094</v>
          </cell>
          <cell r="BQ22">
            <v>10620650</v>
          </cell>
          <cell r="BR22">
            <v>10620650</v>
          </cell>
          <cell r="BS22">
            <v>7213495</v>
          </cell>
          <cell r="BT22">
            <v>6411938</v>
          </cell>
          <cell r="BU22">
            <v>5968296</v>
          </cell>
          <cell r="BW22">
            <v>684532</v>
          </cell>
          <cell r="BX22">
            <v>1601625</v>
          </cell>
          <cell r="BZ22">
            <v>2286157</v>
          </cell>
          <cell r="CA22">
            <v>1684818</v>
          </cell>
          <cell r="CB22">
            <v>1555213</v>
          </cell>
          <cell r="CC22">
            <v>1943404</v>
          </cell>
          <cell r="CD22">
            <v>3498617</v>
          </cell>
          <cell r="CE22">
            <v>342673</v>
          </cell>
          <cell r="CF22">
            <v>58691557</v>
          </cell>
        </row>
        <row r="23">
          <cell r="B23" t="str">
            <v>Bank of Baroda</v>
          </cell>
          <cell r="C23">
            <v>71.954794000000007</v>
          </cell>
          <cell r="D23">
            <v>31.561049000000001</v>
          </cell>
          <cell r="E23">
            <v>55.772205</v>
          </cell>
          <cell r="F23">
            <v>11.467743</v>
          </cell>
          <cell r="G23">
            <v>11.833095999999999</v>
          </cell>
          <cell r="H23">
            <v>11.846009</v>
          </cell>
          <cell r="I23">
            <v>43.631743</v>
          </cell>
          <cell r="J23">
            <v>0.81846200000000002</v>
          </cell>
          <cell r="L23">
            <v>2.141702622116393E-2</v>
          </cell>
          <cell r="M23">
            <v>2.2761058628342414E-2</v>
          </cell>
          <cell r="N23">
            <v>2.271163209181766E-2</v>
          </cell>
          <cell r="O23">
            <v>2.183121520348582E-2</v>
          </cell>
          <cell r="P23">
            <v>2.1829346098027273E-2</v>
          </cell>
          <cell r="Q23">
            <v>2.0088922922993333E-2</v>
          </cell>
          <cell r="R23">
            <v>1.9579658140780807E-2</v>
          </cell>
          <cell r="S23">
            <v>1.9613732706855409E-2</v>
          </cell>
          <cell r="T23">
            <v>1.9835531066384929E-2</v>
          </cell>
          <cell r="U23">
            <v>1.9738572604877803E-2</v>
          </cell>
          <cell r="V23">
            <v>313413032</v>
          </cell>
          <cell r="W23">
            <v>195568503</v>
          </cell>
          <cell r="X23">
            <v>0</v>
          </cell>
          <cell r="Y23">
            <v>228782134</v>
          </cell>
          <cell r="Z23">
            <v>0</v>
          </cell>
          <cell r="AA23">
            <v>40312345</v>
          </cell>
          <cell r="AB23">
            <v>51920201</v>
          </cell>
          <cell r="AC23">
            <v>263782134</v>
          </cell>
          <cell r="AD23">
            <v>13553634</v>
          </cell>
          <cell r="AE23">
            <v>20834301</v>
          </cell>
          <cell r="AF23">
            <v>20834.300999999999</v>
          </cell>
          <cell r="AG23">
            <v>4733253</v>
          </cell>
          <cell r="AI23">
            <v>2.0455125848969219E-2</v>
          </cell>
          <cell r="AJ23">
            <v>1.4994549978182063E-2</v>
          </cell>
          <cell r="AK23">
            <v>2.2160695327301853E-2</v>
          </cell>
          <cell r="AM23">
            <v>0.19825135888753431</v>
          </cell>
          <cell r="AN23">
            <v>3.2707595795408884E-2</v>
          </cell>
          <cell r="AO23">
            <v>0.27120383432768203</v>
          </cell>
          <cell r="AP23">
            <v>0.26283027473827941</v>
          </cell>
          <cell r="AQ23">
            <v>6.5243345133874808E-2</v>
          </cell>
          <cell r="AR23">
            <v>0.20017035627959853</v>
          </cell>
          <cell r="AS23">
            <v>6.2211270360199335E-2</v>
          </cell>
          <cell r="AT23">
            <v>0.53632675090330295</v>
          </cell>
          <cell r="AU23">
            <v>0.15991416475530887</v>
          </cell>
          <cell r="AV23">
            <v>8.388948058426933E-2</v>
          </cell>
          <cell r="AW23">
            <v>7.6024684171039539E-2</v>
          </cell>
          <cell r="AX23">
            <v>0.56589207832109201</v>
          </cell>
          <cell r="AY23">
            <v>1.3907277640416988E-2</v>
          </cell>
          <cell r="AZ23">
            <v>6.6181174158514333E-4</v>
          </cell>
          <cell r="BA23">
            <v>7.7763755430082689E-3</v>
          </cell>
          <cell r="BB23">
            <v>71954794</v>
          </cell>
          <cell r="BC23">
            <v>68177548</v>
          </cell>
          <cell r="BD23">
            <v>65245206</v>
          </cell>
          <cell r="BE23">
            <v>64198677</v>
          </cell>
          <cell r="BF23">
            <v>62518263</v>
          </cell>
          <cell r="BG23">
            <v>61944650</v>
          </cell>
          <cell r="BH23">
            <v>59182328</v>
          </cell>
          <cell r="BI23">
            <v>56105943</v>
          </cell>
          <cell r="BJ23">
            <v>53949524</v>
          </cell>
          <cell r="BK23">
            <v>52021524</v>
          </cell>
          <cell r="BL23">
            <v>11846009</v>
          </cell>
          <cell r="BM23">
            <v>11273086</v>
          </cell>
          <cell r="BN23">
            <v>10242135</v>
          </cell>
          <cell r="BO23">
            <v>10844344</v>
          </cell>
          <cell r="BP23">
            <v>10371347</v>
          </cell>
          <cell r="BQ23">
            <v>9867331</v>
          </cell>
          <cell r="BR23">
            <v>9867331</v>
          </cell>
          <cell r="BS23">
            <v>9132583</v>
          </cell>
          <cell r="BT23">
            <v>8026209</v>
          </cell>
          <cell r="BU23">
            <v>7569115</v>
          </cell>
          <cell r="BW23">
            <v>75524</v>
          </cell>
          <cell r="BX23">
            <v>1082050</v>
          </cell>
          <cell r="BZ23">
            <v>1157574</v>
          </cell>
          <cell r="CA23">
            <v>231712</v>
          </cell>
          <cell r="CB23">
            <v>1122910</v>
          </cell>
          <cell r="CC23">
            <v>970795</v>
          </cell>
          <cell r="CD23">
            <v>2093705</v>
          </cell>
          <cell r="CE23">
            <v>572924</v>
          </cell>
          <cell r="CF23">
            <v>31561049</v>
          </cell>
        </row>
        <row r="24">
          <cell r="B24" t="str">
            <v>Prime Bank</v>
          </cell>
          <cell r="C24">
            <v>66.032314999999997</v>
          </cell>
          <cell r="D24">
            <v>40.826703999999999</v>
          </cell>
          <cell r="E24">
            <v>50.793385999999998</v>
          </cell>
          <cell r="F24">
            <v>8.5595169999999996</v>
          </cell>
          <cell r="G24">
            <v>9.5720170000000007</v>
          </cell>
          <cell r="H24">
            <v>9.2242809999999995</v>
          </cell>
          <cell r="I24">
            <v>50.450986999999998</v>
          </cell>
          <cell r="J24">
            <v>0.54265300000000005</v>
          </cell>
          <cell r="L24">
            <v>1.8600297804854948E-2</v>
          </cell>
          <cell r="M24">
            <v>1.9905658160573745E-2</v>
          </cell>
          <cell r="N24">
            <v>1.9188996432328815E-2</v>
          </cell>
          <cell r="O24">
            <v>1.935055456979199E-2</v>
          </cell>
          <cell r="P24">
            <v>1.9650573864422524E-2</v>
          </cell>
          <cell r="Q24">
            <v>1.7395228571298531E-2</v>
          </cell>
          <cell r="R24">
            <v>1.7177551665809414E-2</v>
          </cell>
          <cell r="S24">
            <v>1.7307839728550368E-2</v>
          </cell>
          <cell r="T24">
            <v>1.7299928183852065E-2</v>
          </cell>
          <cell r="U24">
            <v>1.7033047174600309E-2</v>
          </cell>
          <cell r="V24">
            <v>313413032</v>
          </cell>
          <cell r="W24">
            <v>195568503</v>
          </cell>
          <cell r="X24">
            <v>0</v>
          </cell>
          <cell r="Y24">
            <v>228782134</v>
          </cell>
          <cell r="Z24">
            <v>0</v>
          </cell>
          <cell r="AA24">
            <v>40312345</v>
          </cell>
          <cell r="AB24">
            <v>51920201</v>
          </cell>
          <cell r="AC24">
            <v>263782134</v>
          </cell>
          <cell r="AD24">
            <v>13553634</v>
          </cell>
          <cell r="AE24">
            <v>20834301</v>
          </cell>
          <cell r="AF24">
            <v>20834.300999999999</v>
          </cell>
          <cell r="AG24">
            <v>4733253</v>
          </cell>
          <cell r="AI24">
            <v>1.8771498580397266E-2</v>
          </cell>
          <cell r="AJ24">
            <v>1.9396632018550634E-2</v>
          </cell>
          <cell r="AK24">
            <v>2.0182396442601457E-2</v>
          </cell>
          <cell r="AM24">
            <v>0.19505981479472759</v>
          </cell>
          <cell r="AN24">
            <v>2.6720041667471803E-2</v>
          </cell>
          <cell r="AO24">
            <v>0.18972903344784911</v>
          </cell>
          <cell r="AP24">
            <v>0.16966005045649551</v>
          </cell>
          <cell r="AQ24">
            <v>0.23311070339128423</v>
          </cell>
          <cell r="AR24">
            <v>0.47802414994145243</v>
          </cell>
          <cell r="AS24">
            <v>1.6266904985589786E-2</v>
          </cell>
          <cell r="AT24">
            <v>0.37150758547546608</v>
          </cell>
          <cell r="AU24">
            <v>0.13524063582965357</v>
          </cell>
          <cell r="AV24">
            <v>8.4976922719152095E-2</v>
          </cell>
          <cell r="AW24">
            <v>5.0263713110501471E-2</v>
          </cell>
          <cell r="AX24">
            <v>0.80377992520522257</v>
          </cell>
          <cell r="AY24">
            <v>1.9300592699218525E-2</v>
          </cell>
          <cell r="AZ24">
            <v>2.2046448425977125E-2</v>
          </cell>
          <cell r="BA24">
            <v>2.2312033949948937E-2</v>
          </cell>
          <cell r="BB24">
            <v>66032315</v>
          </cell>
          <cell r="BC24">
            <v>65001313</v>
          </cell>
          <cell r="BD24">
            <v>64343912</v>
          </cell>
          <cell r="BE24">
            <v>61271772</v>
          </cell>
          <cell r="BF24">
            <v>58715051</v>
          </cell>
          <cell r="BG24">
            <v>54917674</v>
          </cell>
          <cell r="BH24">
            <v>55249673</v>
          </cell>
          <cell r="BI24">
            <v>53395624</v>
          </cell>
          <cell r="BJ24">
            <v>51258965</v>
          </cell>
          <cell r="BK24">
            <v>49460889</v>
          </cell>
          <cell r="BL24">
            <v>9224281</v>
          </cell>
          <cell r="BM24">
            <v>8725208</v>
          </cell>
          <cell r="BN24">
            <v>8252089</v>
          </cell>
          <cell r="BO24">
            <v>8248978</v>
          </cell>
          <cell r="BP24">
            <v>8276028</v>
          </cell>
          <cell r="BQ24">
            <v>7735022</v>
          </cell>
          <cell r="BR24">
            <v>7735022</v>
          </cell>
          <cell r="BS24">
            <v>7246225</v>
          </cell>
          <cell r="BT24">
            <v>6301136</v>
          </cell>
          <cell r="BU24">
            <v>5815849</v>
          </cell>
          <cell r="BW24">
            <v>250042</v>
          </cell>
          <cell r="BX24">
            <v>822590</v>
          </cell>
          <cell r="BZ24">
            <v>1072632</v>
          </cell>
          <cell r="CA24">
            <v>512744</v>
          </cell>
          <cell r="CB24">
            <v>250807</v>
          </cell>
          <cell r="CC24">
            <v>424299</v>
          </cell>
          <cell r="CD24">
            <v>675106</v>
          </cell>
          <cell r="CE24">
            <v>437653</v>
          </cell>
          <cell r="CF24">
            <v>40826704</v>
          </cell>
        </row>
        <row r="25">
          <cell r="B25" t="str">
            <v>Bank Of Africa Kenya Ltd</v>
          </cell>
          <cell r="C25">
            <v>66.482816</v>
          </cell>
          <cell r="D25">
            <v>36.664738999999997</v>
          </cell>
          <cell r="E25">
            <v>44.943930999999999</v>
          </cell>
          <cell r="F25">
            <v>6.8826150000000004</v>
          </cell>
          <cell r="G25">
            <v>8.6133830000000007</v>
          </cell>
          <cell r="H25">
            <v>8.4082030000000003</v>
          </cell>
          <cell r="I25">
            <v>51.788074000000002</v>
          </cell>
          <cell r="J25">
            <v>-0.12336</v>
          </cell>
          <cell r="L25">
            <v>1.7371418679000432E-2</v>
          </cell>
          <cell r="M25">
            <v>1.7802120439263405E-2</v>
          </cell>
          <cell r="N25">
            <v>1.7144060174214881E-2</v>
          </cell>
          <cell r="O25">
            <v>1.7338287015198711E-2</v>
          </cell>
          <cell r="P25">
            <v>1.7683314743432797E-2</v>
          </cell>
          <cell r="Q25">
            <v>1.7798810383758638E-2</v>
          </cell>
          <cell r="R25">
            <v>1.7486344949999816E-2</v>
          </cell>
          <cell r="S25">
            <v>1.8120979532097455E-2</v>
          </cell>
          <cell r="T25">
            <v>1.6562657310553237E-2</v>
          </cell>
          <cell r="U25">
            <v>1.7279420011048791E-2</v>
          </cell>
          <cell r="V25">
            <v>313413032</v>
          </cell>
          <cell r="W25">
            <v>195568503</v>
          </cell>
          <cell r="X25">
            <v>0</v>
          </cell>
          <cell r="Y25">
            <v>228782134</v>
          </cell>
          <cell r="Z25">
            <v>0</v>
          </cell>
          <cell r="AA25">
            <v>40312345</v>
          </cell>
          <cell r="AB25">
            <v>51920201</v>
          </cell>
          <cell r="AC25">
            <v>263782134</v>
          </cell>
          <cell r="AD25">
            <v>13553634</v>
          </cell>
          <cell r="AE25">
            <v>20834301</v>
          </cell>
          <cell r="AF25">
            <v>20834.300999999999</v>
          </cell>
          <cell r="AG25">
            <v>4733253</v>
          </cell>
          <cell r="AI25">
            <v>1.88995658590012E-2</v>
          </cell>
          <cell r="AJ25">
            <v>1.7419296214536497E-2</v>
          </cell>
          <cell r="AK25">
            <v>1.7858156436566866E-2</v>
          </cell>
          <cell r="AM25">
            <v>-4.1426084180734443E-2</v>
          </cell>
          <cell r="AN25">
            <v>-5.1579854001989629E-3</v>
          </cell>
          <cell r="AO25">
            <v>0.16631981718416483</v>
          </cell>
          <cell r="AP25">
            <v>0.13289961314259341</v>
          </cell>
          <cell r="AQ25">
            <v>0.16486746623779977</v>
          </cell>
          <cell r="AR25">
            <v>0.53845108726764512</v>
          </cell>
          <cell r="AS25">
            <v>0.19032766247290289</v>
          </cell>
          <cell r="AT25">
            <v>0.2612340461524949</v>
          </cell>
          <cell r="AU25">
            <v>0.1318766003661126</v>
          </cell>
          <cell r="AV25">
            <v>7.7174539594285579E-2</v>
          </cell>
          <cell r="AW25">
            <v>5.4702060771827016E-2</v>
          </cell>
          <cell r="AX25">
            <v>0.81578843203546214</v>
          </cell>
          <cell r="AY25">
            <v>3.8265477228429781E-2</v>
          </cell>
          <cell r="AZ25">
            <v>4.8882975759031912E-4</v>
          </cell>
          <cell r="BA25">
            <v>2.0596557696410785E-2</v>
          </cell>
          <cell r="BB25">
            <v>66482816</v>
          </cell>
          <cell r="BC25">
            <v>69280267</v>
          </cell>
          <cell r="BD25">
            <v>65069310</v>
          </cell>
          <cell r="BE25">
            <v>63122599</v>
          </cell>
          <cell r="BF25">
            <v>63211641</v>
          </cell>
          <cell r="BG25">
            <v>62211641</v>
          </cell>
          <cell r="BH25">
            <v>58432443</v>
          </cell>
          <cell r="BI25">
            <v>57647846</v>
          </cell>
          <cell r="BJ25">
            <v>51954246</v>
          </cell>
          <cell r="BK25">
            <v>52683299</v>
          </cell>
          <cell r="BL25">
            <v>8408203</v>
          </cell>
          <cell r="BM25">
            <v>8495736</v>
          </cell>
          <cell r="BN25">
            <v>9750300</v>
          </cell>
          <cell r="BO25">
            <v>9135664</v>
          </cell>
          <cell r="BP25">
            <v>8014300</v>
          </cell>
          <cell r="BQ25">
            <v>7913209</v>
          </cell>
          <cell r="BR25">
            <v>7913209</v>
          </cell>
          <cell r="BS25">
            <v>8134565</v>
          </cell>
          <cell r="BT25">
            <v>6710063</v>
          </cell>
          <cell r="BU25">
            <v>6539160</v>
          </cell>
          <cell r="BW25">
            <v>215996</v>
          </cell>
          <cell r="BX25">
            <v>1094123</v>
          </cell>
          <cell r="BZ25">
            <v>1310119</v>
          </cell>
          <cell r="CA25">
            <v>705435</v>
          </cell>
          <cell r="CB25">
            <v>2251495</v>
          </cell>
          <cell r="CC25">
            <v>6367194</v>
          </cell>
          <cell r="CD25">
            <v>8618689</v>
          </cell>
          <cell r="CE25">
            <v>-87533</v>
          </cell>
          <cell r="CF25">
            <v>36664739</v>
          </cell>
        </row>
        <row r="26">
          <cell r="B26" t="str">
            <v>Housing Finance Company of Kenya</v>
          </cell>
          <cell r="C26">
            <v>69.122231999999997</v>
          </cell>
          <cell r="D26">
            <v>53.446773999999998</v>
          </cell>
          <cell r="E26">
            <v>41.059849</v>
          </cell>
          <cell r="F26">
            <v>7.8548910000000003</v>
          </cell>
          <cell r="G26">
            <v>9.3396179999999998</v>
          </cell>
          <cell r="H26">
            <v>9.4447880000000008</v>
          </cell>
          <cell r="I26">
            <v>53.743237999999998</v>
          </cell>
          <cell r="J26">
            <v>0.44021700000000002</v>
          </cell>
          <cell r="L26">
            <v>1.7738154293366407E-2</v>
          </cell>
          <cell r="M26">
            <v>1.7625230272666204E-2</v>
          </cell>
          <cell r="N26">
            <v>1.7915712670493161E-2</v>
          </cell>
          <cell r="O26">
            <v>1.7134565438745517E-2</v>
          </cell>
          <cell r="P26">
            <v>1.7390017992833656E-2</v>
          </cell>
          <cell r="Q26">
            <v>1.5752277555412333E-2</v>
          </cell>
          <cell r="R26">
            <v>1.597529738593486E-2</v>
          </cell>
          <cell r="S26">
            <v>1.492652252379185E-2</v>
          </cell>
          <cell r="T26">
            <v>1.5624891821292095E-2</v>
          </cell>
          <cell r="U26">
            <v>1.5325972147396342E-2</v>
          </cell>
          <cell r="V26">
            <v>313413032</v>
          </cell>
          <cell r="W26">
            <v>195568503</v>
          </cell>
          <cell r="X26">
            <v>0</v>
          </cell>
          <cell r="Y26">
            <v>228782134</v>
          </cell>
          <cell r="Z26">
            <v>0</v>
          </cell>
          <cell r="AA26">
            <v>40312345</v>
          </cell>
          <cell r="AB26">
            <v>51920201</v>
          </cell>
          <cell r="AC26">
            <v>263782134</v>
          </cell>
          <cell r="AD26">
            <v>13553634</v>
          </cell>
          <cell r="AE26">
            <v>20834301</v>
          </cell>
          <cell r="AF26">
            <v>20834.300999999999</v>
          </cell>
          <cell r="AG26">
            <v>4733253</v>
          </cell>
          <cell r="AI26">
            <v>1.96498923271415E-2</v>
          </cell>
          <cell r="AJ26">
            <v>2.5392385529251629E-2</v>
          </cell>
          <cell r="AK26">
            <v>1.6314843637148999E-2</v>
          </cell>
          <cell r="AM26">
            <v>0.13300514245086337</v>
          </cell>
          <cell r="AN26">
            <v>1.7872835240107136E-2</v>
          </cell>
          <cell r="AO26">
            <v>0.17378219749245477</v>
          </cell>
          <cell r="AP26">
            <v>0.1461558940680128</v>
          </cell>
          <cell r="AQ26">
            <v>0.10969875549700002</v>
          </cell>
          <cell r="AR26">
            <v>0.48625349404454571</v>
          </cell>
          <cell r="AS26">
            <v>6.803736159454081E-2</v>
          </cell>
          <cell r="AT26">
            <v>0.30151858772597301</v>
          </cell>
          <cell r="AU26">
            <v>0.15562640180886247</v>
          </cell>
          <cell r="AV26">
            <v>8.6016851045617779E-2</v>
          </cell>
          <cell r="AW26">
            <v>6.9609550763244696E-2</v>
          </cell>
          <cell r="AX26">
            <v>1.3016797504540263</v>
          </cell>
          <cell r="AY26">
            <v>6.9354811664974281E-4</v>
          </cell>
          <cell r="AZ26">
            <v>0</v>
          </cell>
          <cell r="BA26">
            <v>3.2177235956725938E-4</v>
          </cell>
          <cell r="BB26">
            <v>69122232</v>
          </cell>
          <cell r="BC26">
            <v>68808654</v>
          </cell>
          <cell r="BD26">
            <v>64907602</v>
          </cell>
          <cell r="BE26">
            <v>66538187</v>
          </cell>
          <cell r="BF26">
            <v>62781072</v>
          </cell>
          <cell r="BG26">
            <v>60490833</v>
          </cell>
          <cell r="BH26">
            <v>56632118</v>
          </cell>
          <cell r="BI26">
            <v>49099911</v>
          </cell>
          <cell r="BJ26">
            <v>50361123</v>
          </cell>
          <cell r="BK26">
            <v>46755111</v>
          </cell>
          <cell r="BL26">
            <v>9444788</v>
          </cell>
          <cell r="BM26">
            <v>9089954</v>
          </cell>
          <cell r="BN26">
            <v>8746393</v>
          </cell>
          <cell r="BO26">
            <v>9662314</v>
          </cell>
          <cell r="BP26">
            <v>9820564</v>
          </cell>
          <cell r="BQ26">
            <v>6276033</v>
          </cell>
          <cell r="BR26">
            <v>6276033</v>
          </cell>
          <cell r="BS26">
            <v>5886067</v>
          </cell>
          <cell r="BT26">
            <v>5912076</v>
          </cell>
          <cell r="BU26">
            <v>5681853</v>
          </cell>
          <cell r="BW26">
            <v>123229</v>
          </cell>
          <cell r="BX26">
            <v>1000111</v>
          </cell>
          <cell r="BZ26">
            <v>1123340</v>
          </cell>
          <cell r="CA26">
            <v>546228</v>
          </cell>
          <cell r="CB26">
            <v>1176480</v>
          </cell>
          <cell r="CC26">
            <v>2725369</v>
          </cell>
          <cell r="CD26">
            <v>3901849</v>
          </cell>
          <cell r="CE26">
            <v>308152</v>
          </cell>
          <cell r="CF26">
            <v>53446774</v>
          </cell>
        </row>
        <row r="27">
          <cell r="B27" t="str">
            <v>EcoBank</v>
          </cell>
          <cell r="C27">
            <v>49.286921999999997</v>
          </cell>
          <cell r="D27">
            <v>29.067706999999999</v>
          </cell>
          <cell r="E27">
            <v>34.425899000000001</v>
          </cell>
          <cell r="F27">
            <v>9.0106350000000006</v>
          </cell>
          <cell r="G27">
            <v>10.472249</v>
          </cell>
          <cell r="H27">
            <v>7.6991399999999999</v>
          </cell>
          <cell r="I27">
            <v>40.236029000000002</v>
          </cell>
          <cell r="J27">
            <v>6.4649999999999999E-2</v>
          </cell>
          <cell r="L27">
            <v>1.391718983810159E-2</v>
          </cell>
          <cell r="M27">
            <v>1.7217101738272681E-2</v>
          </cell>
          <cell r="N27">
            <v>1.6955242585096973E-2</v>
          </cell>
          <cell r="O27">
            <v>1.74599213396541E-2</v>
          </cell>
          <cell r="P27">
            <v>1.7307138921627711E-2</v>
          </cell>
          <cell r="Q27">
            <v>1.4700685553685956E-2</v>
          </cell>
          <cell r="R27">
            <v>1.4176475454359006E-2</v>
          </cell>
          <cell r="S27">
            <v>1.3549300995831568E-2</v>
          </cell>
          <cell r="T27">
            <v>1.3773775020693496E-2</v>
          </cell>
          <cell r="U27">
            <v>1.4514384060259863E-2</v>
          </cell>
          <cell r="V27">
            <v>313413032</v>
          </cell>
          <cell r="W27">
            <v>195568503</v>
          </cell>
          <cell r="X27">
            <v>0</v>
          </cell>
          <cell r="Y27">
            <v>228782134</v>
          </cell>
          <cell r="Z27">
            <v>0</v>
          </cell>
          <cell r="AA27">
            <v>40312345</v>
          </cell>
          <cell r="AB27">
            <v>51920201</v>
          </cell>
          <cell r="AC27">
            <v>263782134</v>
          </cell>
          <cell r="AD27">
            <v>13553634</v>
          </cell>
          <cell r="AE27">
            <v>20834301</v>
          </cell>
          <cell r="AF27">
            <v>20834.300999999999</v>
          </cell>
          <cell r="AG27">
            <v>4733253</v>
          </cell>
          <cell r="AI27">
            <v>1.4011160843825494E-2</v>
          </cell>
          <cell r="AJ27">
            <v>1.3809971441781055E-2</v>
          </cell>
          <cell r="AK27">
            <v>1.3678890033260574E-2</v>
          </cell>
          <cell r="AM27">
            <v>2.5529018675264064E-2</v>
          </cell>
          <cell r="AN27">
            <v>3.8300545055822764E-3</v>
          </cell>
          <cell r="AO27">
            <v>0.26027044070377819</v>
          </cell>
          <cell r="AP27">
            <v>0.2239444404416748</v>
          </cell>
          <cell r="AQ27">
            <v>0.28524348124126658</v>
          </cell>
          <cell r="AR27">
            <v>0.85131649485442096</v>
          </cell>
          <cell r="AS27">
            <v>5.8973539175072635E-2</v>
          </cell>
          <cell r="AT27">
            <v>0.39130131665985052</v>
          </cell>
          <cell r="AU27">
            <v>0.14499579843695415</v>
          </cell>
          <cell r="AV27">
            <v>6.111616413405338E-2</v>
          </cell>
          <cell r="AW27">
            <v>8.3879634302900768E-2</v>
          </cell>
          <cell r="AX27">
            <v>0.84435578574142678</v>
          </cell>
          <cell r="AY27">
            <v>3.8998013300431081E-2</v>
          </cell>
          <cell r="AZ27">
            <v>0</v>
          </cell>
          <cell r="BA27">
            <v>2.5884403618114275E-2</v>
          </cell>
          <cell r="BB27">
            <v>49286922</v>
          </cell>
          <cell r="BC27">
            <v>52426513</v>
          </cell>
          <cell r="BD27">
            <v>55142958</v>
          </cell>
          <cell r="BE27">
            <v>48824375</v>
          </cell>
          <cell r="BF27">
            <v>44920413</v>
          </cell>
          <cell r="BG27">
            <v>45934458</v>
          </cell>
          <cell r="BH27">
            <v>42241117</v>
          </cell>
          <cell r="BI27">
            <v>36647025</v>
          </cell>
          <cell r="BJ27">
            <v>36143426</v>
          </cell>
          <cell r="BK27">
            <v>36907136</v>
          </cell>
          <cell r="BL27">
            <v>7699140</v>
          </cell>
          <cell r="BM27">
            <v>7560671</v>
          </cell>
          <cell r="BN27">
            <v>7294222</v>
          </cell>
          <cell r="BO27">
            <v>7595021</v>
          </cell>
          <cell r="BP27">
            <v>7740628</v>
          </cell>
          <cell r="BQ27">
            <v>7827942</v>
          </cell>
          <cell r="BR27">
            <v>7827942</v>
          </cell>
          <cell r="BS27">
            <v>3657839</v>
          </cell>
          <cell r="BT27">
            <v>3764734</v>
          </cell>
          <cell r="BU27">
            <v>3390412</v>
          </cell>
          <cell r="BW27">
            <v>259656</v>
          </cell>
          <cell r="BX27">
            <v>650640</v>
          </cell>
          <cell r="BZ27">
            <v>910296</v>
          </cell>
          <cell r="CA27">
            <v>774950</v>
          </cell>
          <cell r="CB27">
            <v>712816</v>
          </cell>
          <cell r="CC27">
            <v>1108839</v>
          </cell>
          <cell r="CD27">
            <v>1821655</v>
          </cell>
          <cell r="CE27">
            <v>48696</v>
          </cell>
          <cell r="CF27">
            <v>29067707</v>
          </cell>
        </row>
        <row r="28">
          <cell r="B28" t="str">
            <v>Bank of India</v>
          </cell>
          <cell r="C28">
            <v>41.427446000000003</v>
          </cell>
          <cell r="D28">
            <v>17.284400000000002</v>
          </cell>
          <cell r="E28">
            <v>23.017586999999999</v>
          </cell>
          <cell r="F28">
            <v>7.1621880000000004</v>
          </cell>
          <cell r="G28">
            <v>7.3511879999999996</v>
          </cell>
          <cell r="H28">
            <v>7.5975000000000001</v>
          </cell>
          <cell r="I28">
            <v>17.490335000000002</v>
          </cell>
          <cell r="J28">
            <v>0.52476199999999995</v>
          </cell>
          <cell r="L28">
            <v>1.1599550651665885E-2</v>
          </cell>
          <cell r="M28">
            <v>1.3833092594881921E-2</v>
          </cell>
          <cell r="N28">
            <v>1.6227744516641308E-2</v>
          </cell>
          <cell r="O28">
            <v>1.3650597141543732E-2</v>
          </cell>
          <cell r="P28">
            <v>1.3486590778816261E-2</v>
          </cell>
          <cell r="Q28">
            <v>1.1204588493967032E-2</v>
          </cell>
          <cell r="R28">
            <v>1.1506779612066271E-2</v>
          </cell>
          <cell r="S28">
            <v>1.1959499437245474E-2</v>
          </cell>
          <cell r="T28">
            <v>1.1991009587672428E-2</v>
          </cell>
          <cell r="U28">
            <v>1.1753065305750014E-2</v>
          </cell>
          <cell r="V28">
            <v>313413032</v>
          </cell>
          <cell r="W28">
            <v>195568503</v>
          </cell>
          <cell r="X28">
            <v>0</v>
          </cell>
          <cell r="Y28">
            <v>228782134</v>
          </cell>
          <cell r="Z28">
            <v>0</v>
          </cell>
          <cell r="AA28">
            <v>40312345</v>
          </cell>
          <cell r="AB28">
            <v>51920201</v>
          </cell>
          <cell r="AC28">
            <v>263782134</v>
          </cell>
          <cell r="AD28">
            <v>13553634</v>
          </cell>
          <cell r="AE28">
            <v>20834301</v>
          </cell>
          <cell r="AF28">
            <v>20834.300999999999</v>
          </cell>
          <cell r="AG28">
            <v>4733253</v>
          </cell>
          <cell r="AI28">
            <v>1.1776888994100608E-2</v>
          </cell>
          <cell r="AJ28">
            <v>8.2117612644272385E-3</v>
          </cell>
          <cell r="AK28">
            <v>9.1458771027013164E-3</v>
          </cell>
          <cell r="AM28">
            <v>0.22449543775952729</v>
          </cell>
          <cell r="AN28">
            <v>3.969470510803795E-2</v>
          </cell>
          <cell r="AO28">
            <v>0.42030001140629947</v>
          </cell>
          <cell r="AP28">
            <v>0.4094940434245542</v>
          </cell>
          <cell r="AQ28">
            <v>9.4946789592347355E-2</v>
          </cell>
          <cell r="AR28">
            <v>0.23481547230615546</v>
          </cell>
          <cell r="AS28">
            <v>9.2053946955996755E-3</v>
          </cell>
          <cell r="AT28">
            <v>0.51652053702642786</v>
          </cell>
          <cell r="AU28">
            <v>0.10692978800047681</v>
          </cell>
          <cell r="AV28">
            <v>7.4230116889486761E-2</v>
          </cell>
          <cell r="AW28">
            <v>3.269967111099005E-2</v>
          </cell>
          <cell r="AX28">
            <v>0.75092145844827274</v>
          </cell>
          <cell r="AY28">
            <v>6.0849813310716889E-3</v>
          </cell>
          <cell r="AZ28">
            <v>0</v>
          </cell>
          <cell r="BA28">
            <v>4.1176302936279247E-3</v>
          </cell>
          <cell r="BB28">
            <v>41427446</v>
          </cell>
          <cell r="BC28">
            <v>42162947</v>
          </cell>
          <cell r="BD28">
            <v>37527774</v>
          </cell>
          <cell r="BE28">
            <v>36899261</v>
          </cell>
          <cell r="BF28">
            <v>36656582</v>
          </cell>
          <cell r="BG28">
            <v>34370422</v>
          </cell>
          <cell r="BH28">
            <v>33998194</v>
          </cell>
          <cell r="BI28">
            <v>34265232</v>
          </cell>
          <cell r="BJ28">
            <v>32447854</v>
          </cell>
          <cell r="BK28">
            <v>30721440</v>
          </cell>
          <cell r="BL28">
            <v>7597500</v>
          </cell>
          <cell r="BM28">
            <v>7182738</v>
          </cell>
          <cell r="BN28">
            <v>6881061</v>
          </cell>
          <cell r="BO28">
            <v>6580115</v>
          </cell>
          <cell r="BP28">
            <v>6305179</v>
          </cell>
          <cell r="BQ28">
            <v>6074801</v>
          </cell>
          <cell r="BR28">
            <v>6074801</v>
          </cell>
          <cell r="BS28">
            <v>5733008</v>
          </cell>
          <cell r="BT28">
            <v>5254372</v>
          </cell>
          <cell r="BU28">
            <v>5086879</v>
          </cell>
          <cell r="BW28">
            <v>61400</v>
          </cell>
          <cell r="BX28">
            <v>585278</v>
          </cell>
          <cell r="BZ28">
            <v>646678</v>
          </cell>
          <cell r="CA28">
            <v>151850</v>
          </cell>
          <cell r="CB28">
            <v>82947</v>
          </cell>
          <cell r="CC28">
            <v>77641</v>
          </cell>
          <cell r="CD28">
            <v>160588</v>
          </cell>
          <cell r="CE28">
            <v>414762</v>
          </cell>
          <cell r="CF28">
            <v>17284400</v>
          </cell>
        </row>
        <row r="29">
          <cell r="B29" t="str">
            <v>Total - Medium Tier banks</v>
          </cell>
          <cell r="C29">
            <v>964.67297599999995</v>
          </cell>
          <cell r="D29">
            <v>568.75469800000008</v>
          </cell>
          <cell r="E29">
            <v>686.09782699999994</v>
          </cell>
          <cell r="F29">
            <v>136.83770900000002</v>
          </cell>
          <cell r="G29">
            <v>158.92652100000004</v>
          </cell>
          <cell r="H29">
            <v>151.91455299999998</v>
          </cell>
          <cell r="I29">
            <v>776.91145600000016</v>
          </cell>
          <cell r="J29">
            <v>7.9622010000000003</v>
          </cell>
          <cell r="L29">
            <v>0.27476797593061475</v>
          </cell>
          <cell r="M29">
            <v>0.28783973637161242</v>
          </cell>
          <cell r="N29">
            <v>0.29791630562139371</v>
          </cell>
          <cell r="O29">
            <v>0.29098846344167917</v>
          </cell>
          <cell r="P29">
            <v>0.28172163693693214</v>
          </cell>
          <cell r="Q29">
            <v>0.85657242923756804</v>
          </cell>
          <cell r="R29">
            <v>0.86311647798164426</v>
          </cell>
          <cell r="S29">
            <v>0.86306487229314288</v>
          </cell>
          <cell r="T29">
            <v>0.86260371717311279</v>
          </cell>
          <cell r="U29">
            <v>0.86614137491817567</v>
          </cell>
          <cell r="V29">
            <v>5954847608</v>
          </cell>
          <cell r="W29">
            <v>3715801557</v>
          </cell>
          <cell r="X29">
            <v>0</v>
          </cell>
          <cell r="Y29">
            <v>4346860546</v>
          </cell>
          <cell r="Z29">
            <v>0</v>
          </cell>
          <cell r="AA29">
            <v>765934555</v>
          </cell>
          <cell r="AB29">
            <v>986483819</v>
          </cell>
          <cell r="AC29">
            <v>5011860546</v>
          </cell>
          <cell r="AD29">
            <v>257519046</v>
          </cell>
          <cell r="AE29">
            <v>395851719</v>
          </cell>
          <cell r="AF29">
            <v>395851.71899999992</v>
          </cell>
          <cell r="AG29">
            <v>89931807</v>
          </cell>
          <cell r="AI29">
            <v>0.2742347803424976</v>
          </cell>
          <cell r="AJ29">
            <v>0.27021347561948417</v>
          </cell>
          <cell r="AK29">
            <v>0.27261616980843512</v>
          </cell>
          <cell r="AM29">
            <v>0.14985701390945355</v>
          </cell>
          <cell r="AN29">
            <v>2.3187995601100627E-2</v>
          </cell>
          <cell r="AO29">
            <v>0.2045619481764985</v>
          </cell>
          <cell r="AP29">
            <v>0.17613037874936419</v>
          </cell>
          <cell r="AQ29">
            <v>0.24370184566717754</v>
          </cell>
          <cell r="AR29">
            <v>0.47976544775088231</v>
          </cell>
          <cell r="AS29">
            <v>8.5333154189303831E-2</v>
          </cell>
          <cell r="AT29">
            <v>0.31325232337296799</v>
          </cell>
          <cell r="AU29">
            <v>0.14736519460846265</v>
          </cell>
          <cell r="AV29">
            <v>6.4755047770638577E-2</v>
          </cell>
          <cell r="AW29">
            <v>8.2610146837824069E-2</v>
          </cell>
          <cell r="AX29">
            <v>0.82897026578106348</v>
          </cell>
          <cell r="AY29">
            <v>0.32638759048551813</v>
          </cell>
          <cell r="AZ29">
            <v>0.22975220468206939</v>
          </cell>
          <cell r="BA29">
            <v>0.29011835068960579</v>
          </cell>
          <cell r="BB29">
            <v>964672976</v>
          </cell>
          <cell r="BC29">
            <v>965098342</v>
          </cell>
          <cell r="BD29">
            <v>942040681</v>
          </cell>
          <cell r="BE29">
            <v>944276801</v>
          </cell>
          <cell r="BF29">
            <v>874362973</v>
          </cell>
          <cell r="BG29">
            <v>858331853</v>
          </cell>
          <cell r="BH29">
            <v>810664131</v>
          </cell>
          <cell r="BI29">
            <v>765901679</v>
          </cell>
          <cell r="BJ29">
            <v>724099819</v>
          </cell>
          <cell r="BK29">
            <v>699018577</v>
          </cell>
          <cell r="BL29">
            <v>151914553</v>
          </cell>
          <cell r="BM29">
            <v>147216060</v>
          </cell>
          <cell r="BN29">
            <v>145236736</v>
          </cell>
          <cell r="BO29">
            <v>143683129</v>
          </cell>
          <cell r="BP29">
            <v>139656765</v>
          </cell>
          <cell r="BQ29">
            <v>131859720</v>
          </cell>
          <cell r="BR29">
            <v>131859720</v>
          </cell>
          <cell r="BS29">
            <v>117825315</v>
          </cell>
          <cell r="BT29">
            <v>109698318</v>
          </cell>
          <cell r="BU29">
            <v>106019291</v>
          </cell>
          <cell r="BV29">
            <v>0</v>
          </cell>
          <cell r="BW29">
            <v>4848389</v>
          </cell>
          <cell r="BX29">
            <v>15046368</v>
          </cell>
          <cell r="BY29">
            <v>0</v>
          </cell>
          <cell r="BZ29">
            <v>19894757</v>
          </cell>
          <cell r="CA29">
            <v>9544817</v>
          </cell>
          <cell r="CB29">
            <v>16621651</v>
          </cell>
          <cell r="CC29">
            <v>36439890</v>
          </cell>
          <cell r="CD29">
            <v>53061541</v>
          </cell>
          <cell r="CE29">
            <v>5549297</v>
          </cell>
          <cell r="CF29">
            <v>568754698</v>
          </cell>
        </row>
        <row r="30">
          <cell r="AT30" t="str">
            <v/>
          </cell>
        </row>
        <row r="31">
          <cell r="B31" t="str">
            <v>TIER 3 - Small banks WMSI  &lt; 1%</v>
          </cell>
          <cell r="AT31" t="str">
            <v/>
          </cell>
        </row>
        <row r="32">
          <cell r="B32" t="str">
            <v>GT Bank</v>
          </cell>
          <cell r="C32">
            <v>29.252326</v>
          </cell>
          <cell r="D32">
            <v>12.181965999999999</v>
          </cell>
          <cell r="E32">
            <v>17.570585999999999</v>
          </cell>
          <cell r="F32">
            <v>5.0903559999999999</v>
          </cell>
          <cell r="G32">
            <v>5.2392019999999997</v>
          </cell>
          <cell r="H32">
            <v>8.0439539999999994</v>
          </cell>
          <cell r="I32">
            <v>19.078120999999999</v>
          </cell>
          <cell r="J32">
            <v>0.204733</v>
          </cell>
          <cell r="L32">
            <v>9.996201536046849E-3</v>
          </cell>
          <cell r="M32">
            <v>9.4728942241093742E-3</v>
          </cell>
          <cell r="N32">
            <v>7.9532605463950752E-3</v>
          </cell>
          <cell r="O32">
            <v>9.8447529175647273E-3</v>
          </cell>
          <cell r="P32">
            <v>1.0107948540167158E-2</v>
          </cell>
          <cell r="Q32">
            <v>1.0778106109904245E-2</v>
          </cell>
          <cell r="R32">
            <v>8.8082658354365038E-3</v>
          </cell>
          <cell r="S32">
            <v>9.2180809085022301E-3</v>
          </cell>
          <cell r="T32">
            <v>9.1783622891588156E-3</v>
          </cell>
          <cell r="U32">
            <v>9.8101959543893304E-3</v>
          </cell>
          <cell r="V32">
            <v>313413032</v>
          </cell>
          <cell r="W32">
            <v>195568503</v>
          </cell>
          <cell r="X32">
            <v>0</v>
          </cell>
          <cell r="Y32">
            <v>228782134</v>
          </cell>
          <cell r="Z32">
            <v>0</v>
          </cell>
          <cell r="AA32">
            <v>40312345</v>
          </cell>
          <cell r="AB32">
            <v>51920201</v>
          </cell>
          <cell r="AC32">
            <v>263782134</v>
          </cell>
          <cell r="AD32">
            <v>13553634</v>
          </cell>
          <cell r="AE32">
            <v>20834301</v>
          </cell>
          <cell r="AF32">
            <v>20834.300999999999</v>
          </cell>
          <cell r="AG32">
            <v>4733253</v>
          </cell>
          <cell r="AI32">
            <v>8.315776843236802E-3</v>
          </cell>
          <cell r="AJ32">
            <v>5.7876117495180403E-3</v>
          </cell>
          <cell r="AK32">
            <v>6.9815493769370476E-3</v>
          </cell>
          <cell r="AM32">
            <v>7.1882552657469581E-2</v>
          </cell>
          <cell r="AN32">
            <v>1.9556108419983165E-2</v>
          </cell>
          <cell r="AO32">
            <v>0.27461834422792475</v>
          </cell>
          <cell r="AP32">
            <v>0.26681642285422136</v>
          </cell>
          <cell r="AQ32">
            <v>0.17721679860602474</v>
          </cell>
          <cell r="AR32">
            <v>0.65007642114909314</v>
          </cell>
          <cell r="AS32">
            <v>2.5972123631363881E-2</v>
          </cell>
          <cell r="AT32">
            <v>0.6845622914280789</v>
          </cell>
          <cell r="AU32">
            <v>0.16838135395239173</v>
          </cell>
          <cell r="AV32">
            <v>7.5049570214024267E-2</v>
          </cell>
          <cell r="AW32">
            <v>9.3331783738367466E-2</v>
          </cell>
          <cell r="AX32">
            <v>0.69331586322732774</v>
          </cell>
          <cell r="AY32">
            <v>5.4855683244415514E-3</v>
          </cell>
          <cell r="AZ32">
            <v>9.4649547509800709E-3</v>
          </cell>
          <cell r="BA32">
            <v>9.0528984306941142E-3</v>
          </cell>
          <cell r="BB32">
            <v>29252326</v>
          </cell>
          <cell r="BC32">
            <v>29374062</v>
          </cell>
          <cell r="BD32">
            <v>29161835</v>
          </cell>
          <cell r="BE32">
            <v>30169915</v>
          </cell>
          <cell r="BF32">
            <v>31366414</v>
          </cell>
          <cell r="BG32">
            <v>32991926</v>
          </cell>
          <cell r="BH32">
            <v>28103602</v>
          </cell>
          <cell r="BI32">
            <v>27757959</v>
          </cell>
          <cell r="BJ32">
            <v>23977044</v>
          </cell>
          <cell r="BK32">
            <v>25638050</v>
          </cell>
          <cell r="BL32">
            <v>8043954</v>
          </cell>
          <cell r="BM32">
            <v>7905730</v>
          </cell>
          <cell r="BN32">
            <v>7776166</v>
          </cell>
          <cell r="BO32">
            <v>7670097</v>
          </cell>
          <cell r="BP32">
            <v>7268290</v>
          </cell>
          <cell r="BQ32">
            <v>7165033</v>
          </cell>
          <cell r="BR32">
            <v>6738561</v>
          </cell>
          <cell r="BS32">
            <v>6326694</v>
          </cell>
          <cell r="BT32">
            <v>6219009</v>
          </cell>
          <cell r="BU32">
            <v>6090652</v>
          </cell>
          <cell r="BW32">
            <v>105976</v>
          </cell>
          <cell r="BX32">
            <v>492026</v>
          </cell>
          <cell r="BZ32">
            <v>598002</v>
          </cell>
          <cell r="CA32">
            <v>388747</v>
          </cell>
          <cell r="CB32">
            <v>222365</v>
          </cell>
          <cell r="CC32">
            <v>102463</v>
          </cell>
          <cell r="CD32">
            <v>324828</v>
          </cell>
          <cell r="CE32">
            <v>143313</v>
          </cell>
          <cell r="CF32">
            <v>12181966</v>
          </cell>
        </row>
        <row r="33">
          <cell r="B33" t="str">
            <v>Gulf African Bank</v>
          </cell>
          <cell r="C33">
            <v>23.398523000000001</v>
          </cell>
          <cell r="D33">
            <v>15.850662</v>
          </cell>
          <cell r="E33">
            <v>18.011158999999999</v>
          </cell>
          <cell r="F33">
            <v>3.9195899999999999</v>
          </cell>
          <cell r="G33">
            <v>3.9664320000000002</v>
          </cell>
          <cell r="H33">
            <v>4.0554779999999999</v>
          </cell>
          <cell r="I33">
            <v>21.254147</v>
          </cell>
          <cell r="J33">
            <v>0.27398800000000001</v>
          </cell>
          <cell r="L33">
            <v>7.0717017263821954E-3</v>
          </cell>
          <cell r="M33">
            <v>7.0683317085661118E-3</v>
          </cell>
          <cell r="N33">
            <v>6.8156702168746001E-3</v>
          </cell>
          <cell r="O33">
            <v>6.6414845665934011E-3</v>
          </cell>
          <cell r="P33">
            <v>6.4972161789634136E-3</v>
          </cell>
          <cell r="Q33">
            <v>6.4454535582140985E-3</v>
          </cell>
          <cell r="R33">
            <v>6.4405605012668281E-3</v>
          </cell>
          <cell r="S33">
            <v>6.3060468550378834E-3</v>
          </cell>
          <cell r="T33">
            <v>6.4461685136653919E-3</v>
          </cell>
          <cell r="U33">
            <v>6.3554162267492557E-3</v>
          </cell>
          <cell r="V33">
            <v>313413032</v>
          </cell>
          <cell r="W33">
            <v>195568503</v>
          </cell>
          <cell r="X33">
            <v>0</v>
          </cell>
          <cell r="Y33">
            <v>228782134</v>
          </cell>
          <cell r="Z33">
            <v>0</v>
          </cell>
          <cell r="AA33">
            <v>40312345</v>
          </cell>
          <cell r="AB33">
            <v>51920201</v>
          </cell>
          <cell r="AC33">
            <v>263782134</v>
          </cell>
          <cell r="AD33">
            <v>13553634</v>
          </cell>
          <cell r="AE33">
            <v>20834301</v>
          </cell>
          <cell r="AF33">
            <v>20834.300999999999</v>
          </cell>
          <cell r="AG33">
            <v>4733253</v>
          </cell>
          <cell r="AI33">
            <v>6.6516726132938523E-3</v>
          </cell>
          <cell r="AJ33">
            <v>7.5305970833311415E-3</v>
          </cell>
          <cell r="AK33">
            <v>7.1566079750763067E-3</v>
          </cell>
          <cell r="AM33">
            <v>0.17959919645666433</v>
          </cell>
          <cell r="AN33">
            <v>2.9612715499704286E-2</v>
          </cell>
          <cell r="AO33">
            <v>0.18661920424282377</v>
          </cell>
          <cell r="AP33">
            <v>0.18441530492849231</v>
          </cell>
          <cell r="AQ33">
            <v>0.15459614218958898</v>
          </cell>
          <cell r="AR33">
            <v>0.57703655619990912</v>
          </cell>
          <cell r="AS33">
            <v>8.0981725635509386E-2</v>
          </cell>
          <cell r="AT33">
            <v>0.2524587910416024</v>
          </cell>
          <cell r="AU33">
            <v>0.14223837197127331</v>
          </cell>
          <cell r="AV33">
            <v>2.5356673058038046E-2</v>
          </cell>
          <cell r="AW33">
            <v>0.11688169891323527</v>
          </cell>
          <cell r="AX33">
            <v>0.88004675323781223</v>
          </cell>
          <cell r="AY33">
            <v>2.0511299530556228E-3</v>
          </cell>
          <cell r="AZ33">
            <v>2.7650309179187696E-3</v>
          </cell>
          <cell r="BA33">
            <v>2.4704597750920651E-3</v>
          </cell>
          <cell r="BB33">
            <v>23398523</v>
          </cell>
          <cell r="BC33">
            <v>24713782</v>
          </cell>
          <cell r="BD33">
            <v>23723135</v>
          </cell>
          <cell r="BE33">
            <v>21903335</v>
          </cell>
          <cell r="BF33">
            <v>20817084</v>
          </cell>
          <cell r="BG33">
            <v>19753647</v>
          </cell>
          <cell r="BH33">
            <v>19148625</v>
          </cell>
          <cell r="BI33">
            <v>17319720</v>
          </cell>
          <cell r="BJ33">
            <v>16958464</v>
          </cell>
          <cell r="BK33">
            <v>16053971</v>
          </cell>
          <cell r="BL33">
            <v>4055478</v>
          </cell>
          <cell r="BM33">
            <v>3877386</v>
          </cell>
          <cell r="BN33">
            <v>3147507</v>
          </cell>
          <cell r="BO33">
            <v>3551668</v>
          </cell>
          <cell r="BP33">
            <v>3303041</v>
          </cell>
          <cell r="BQ33">
            <v>3146683</v>
          </cell>
          <cell r="BR33">
            <v>3146683</v>
          </cell>
          <cell r="BS33">
            <v>3015261</v>
          </cell>
          <cell r="BT33">
            <v>2771877</v>
          </cell>
          <cell r="BU33">
            <v>2685926</v>
          </cell>
          <cell r="BW33">
            <v>107886</v>
          </cell>
          <cell r="BX33">
            <v>589971</v>
          </cell>
          <cell r="BZ33">
            <v>697857</v>
          </cell>
          <cell r="CA33">
            <v>402689</v>
          </cell>
          <cell r="CB33">
            <v>352615</v>
          </cell>
          <cell r="CC33">
            <v>1044108</v>
          </cell>
          <cell r="CD33">
            <v>1396723</v>
          </cell>
          <cell r="CE33">
            <v>178092</v>
          </cell>
          <cell r="CF33">
            <v>15850662</v>
          </cell>
        </row>
        <row r="34">
          <cell r="B34" t="str">
            <v>ABC Bank</v>
          </cell>
          <cell r="C34">
            <v>21.727653</v>
          </cell>
          <cell r="D34">
            <v>14.062189999999999</v>
          </cell>
          <cell r="E34">
            <v>15.995342000000001</v>
          </cell>
          <cell r="F34">
            <v>2.2200950000000002</v>
          </cell>
          <cell r="G34">
            <v>3.0009130000000002</v>
          </cell>
          <cell r="H34">
            <v>2.8965900000000002</v>
          </cell>
          <cell r="I34">
            <v>18.423017999999999</v>
          </cell>
          <cell r="J34">
            <v>0.111733</v>
          </cell>
          <cell r="L34">
            <v>5.9408597942924232E-3</v>
          </cell>
          <cell r="M34">
            <v>5.7759180902408839E-3</v>
          </cell>
          <cell r="N34">
            <v>6.0620791276857541E-3</v>
          </cell>
          <cell r="O34">
            <v>5.9889041038479682E-3</v>
          </cell>
          <cell r="P34">
            <v>6.195277048524921E-3</v>
          </cell>
          <cell r="Q34">
            <v>6.3098294446030326E-3</v>
          </cell>
          <cell r="R34">
            <v>6.9478028829091515E-3</v>
          </cell>
          <cell r="S34">
            <v>7.0505678445212808E-3</v>
          </cell>
          <cell r="T34">
            <v>6.6617917698490684E-3</v>
          </cell>
          <cell r="U34">
            <v>6.6548282065482661E-3</v>
          </cell>
          <cell r="V34">
            <v>313413032</v>
          </cell>
          <cell r="W34">
            <v>195568503</v>
          </cell>
          <cell r="X34">
            <v>0</v>
          </cell>
          <cell r="Y34">
            <v>228782134</v>
          </cell>
          <cell r="Z34">
            <v>0</v>
          </cell>
          <cell r="AA34">
            <v>40312345</v>
          </cell>
          <cell r="AB34">
            <v>51920201</v>
          </cell>
          <cell r="AC34">
            <v>263782134</v>
          </cell>
          <cell r="AD34">
            <v>13553634</v>
          </cell>
          <cell r="AE34">
            <v>20834301</v>
          </cell>
          <cell r="AF34">
            <v>20834.300999999999</v>
          </cell>
          <cell r="AG34">
            <v>4733253</v>
          </cell>
          <cell r="AI34">
            <v>6.176681938909221E-3</v>
          </cell>
          <cell r="AJ34">
            <v>6.6808999522700273E-3</v>
          </cell>
          <cell r="AK34">
            <v>6.3556371980988575E-3</v>
          </cell>
          <cell r="AM34">
            <v>0.10913699474534108</v>
          </cell>
          <cell r="AN34">
            <v>1.429006336507487E-2</v>
          </cell>
          <cell r="AO34">
            <v>0.16288932681930834</v>
          </cell>
          <cell r="AP34">
            <v>0.12050658583734762</v>
          </cell>
          <cell r="AQ34">
            <v>0.30708821914085283</v>
          </cell>
          <cell r="AR34">
            <v>0.68368560217872576</v>
          </cell>
          <cell r="AS34">
            <v>0.13915208544354127</v>
          </cell>
          <cell r="AT34">
            <v>8.5920122758115836E-2</v>
          </cell>
          <cell r="AU34">
            <v>0.18379110905954826</v>
          </cell>
          <cell r="AV34">
            <v>0.11449990867114805</v>
          </cell>
          <cell r="AW34">
            <v>6.9291200388400212E-2</v>
          </cell>
          <cell r="AX34">
            <v>0.87914281545214845</v>
          </cell>
          <cell r="AY34">
            <v>2.3001392471016747E-3</v>
          </cell>
          <cell r="AZ34">
            <v>2.7840240579373818E-3</v>
          </cell>
          <cell r="BA34">
            <v>2.5772819301756768E-3</v>
          </cell>
          <cell r="BB34">
            <v>21727653</v>
          </cell>
          <cell r="BC34">
            <v>22058297</v>
          </cell>
          <cell r="BD34">
            <v>21758165</v>
          </cell>
          <cell r="BE34">
            <v>21979802</v>
          </cell>
          <cell r="BF34">
            <v>21807865</v>
          </cell>
          <cell r="BG34">
            <v>21438729</v>
          </cell>
          <cell r="BH34">
            <v>21618307</v>
          </cell>
          <cell r="BI34">
            <v>20733310</v>
          </cell>
          <cell r="BJ34">
            <v>20231896</v>
          </cell>
          <cell r="BK34">
            <v>19639370</v>
          </cell>
          <cell r="BL34">
            <v>2896590</v>
          </cell>
          <cell r="BM34">
            <v>2836608</v>
          </cell>
          <cell r="BN34">
            <v>2749967</v>
          </cell>
          <cell r="BO34">
            <v>2705531</v>
          </cell>
          <cell r="BP34">
            <v>2688873</v>
          </cell>
          <cell r="BQ34">
            <v>2622550</v>
          </cell>
          <cell r="BR34">
            <v>2622550</v>
          </cell>
          <cell r="BS34">
            <v>2610617</v>
          </cell>
          <cell r="BT34">
            <v>2530689</v>
          </cell>
          <cell r="BU34">
            <v>2449940</v>
          </cell>
          <cell r="BW34">
            <v>108474</v>
          </cell>
          <cell r="BX34">
            <v>244760</v>
          </cell>
          <cell r="BZ34">
            <v>353234</v>
          </cell>
          <cell r="CA34">
            <v>241501</v>
          </cell>
          <cell r="CB34">
            <v>195304</v>
          </cell>
          <cell r="CC34">
            <v>2077784</v>
          </cell>
          <cell r="CD34">
            <v>2273088</v>
          </cell>
          <cell r="CE34">
            <v>78213</v>
          </cell>
          <cell r="CF34">
            <v>14062190</v>
          </cell>
        </row>
        <row r="35">
          <cell r="B35" t="str">
            <v>Victoria Commercial Bank</v>
          </cell>
          <cell r="C35">
            <v>21.158718</v>
          </cell>
          <cell r="D35">
            <v>13.731749000000001</v>
          </cell>
          <cell r="E35">
            <v>15.645835</v>
          </cell>
          <cell r="F35">
            <v>3.4011680000000002</v>
          </cell>
          <cell r="G35">
            <v>3.5334180000000002</v>
          </cell>
          <cell r="H35">
            <v>3.6519379999999999</v>
          </cell>
          <cell r="I35">
            <v>18.932213000000001</v>
          </cell>
          <cell r="J35">
            <v>0.17377799999999999</v>
          </cell>
          <cell r="L35">
            <v>6.3005062365322113E-3</v>
          </cell>
          <cell r="M35">
            <v>5.7705794647671177E-3</v>
          </cell>
          <cell r="N35">
            <v>5.8939153713499712E-3</v>
          </cell>
          <cell r="O35">
            <v>5.6409863715400216E-3</v>
          </cell>
          <cell r="P35">
            <v>5.6483176572236903E-3</v>
          </cell>
          <cell r="Q35">
            <v>5.494251376354559E-3</v>
          </cell>
          <cell r="R35">
            <v>5.4373613532771904E-3</v>
          </cell>
          <cell r="S35">
            <v>5.4107645886222553E-3</v>
          </cell>
          <cell r="T35">
            <v>5.3532586364741109E-3</v>
          </cell>
          <cell r="U35">
            <v>5.1327338794256239E-3</v>
          </cell>
          <cell r="V35">
            <v>313413032</v>
          </cell>
          <cell r="W35">
            <v>195568503</v>
          </cell>
          <cell r="X35">
            <v>0</v>
          </cell>
          <cell r="Y35">
            <v>228782134</v>
          </cell>
          <cell r="Z35">
            <v>0</v>
          </cell>
          <cell r="AA35">
            <v>40312345</v>
          </cell>
          <cell r="AB35">
            <v>51920201</v>
          </cell>
          <cell r="AC35">
            <v>263782134</v>
          </cell>
          <cell r="AD35">
            <v>13553634</v>
          </cell>
          <cell r="AE35">
            <v>20834301</v>
          </cell>
          <cell r="AF35">
            <v>20834.300999999999</v>
          </cell>
          <cell r="AG35">
            <v>4733253</v>
          </cell>
          <cell r="AI35">
            <v>6.0149465439766295E-3</v>
          </cell>
          <cell r="AJ35">
            <v>6.5239085262454857E-3</v>
          </cell>
          <cell r="AK35">
            <v>6.2167630377216714E-3</v>
          </cell>
          <cell r="AM35">
            <v>0.13153220788818568</v>
          </cell>
          <cell r="AN35">
            <v>2.2881293986540159E-2</v>
          </cell>
          <cell r="AO35">
            <v>0.18663523382079</v>
          </cell>
          <cell r="AP35">
            <v>0.17964978526282163</v>
          </cell>
          <cell r="AQ35">
            <v>0.17061322836370429</v>
          </cell>
          <cell r="AR35">
            <v>0.44011544941196179</v>
          </cell>
          <cell r="AS35">
            <v>0</v>
          </cell>
          <cell r="AT35">
            <v>0</v>
          </cell>
          <cell r="AU35">
            <v>0.15265468429246182</v>
          </cell>
          <cell r="AV35">
            <v>9.2803829938556959E-2</v>
          </cell>
          <cell r="AW35">
            <v>5.9850854353904859E-2</v>
          </cell>
          <cell r="AX35">
            <v>0.87766162688025284</v>
          </cell>
          <cell r="AY35">
            <v>8.7159579344516878E-3</v>
          </cell>
          <cell r="AZ35">
            <v>7.1640265310930572E-5</v>
          </cell>
          <cell r="BA35">
            <v>4.199641700408323E-3</v>
          </cell>
          <cell r="BB35">
            <v>21158718</v>
          </cell>
          <cell r="BC35">
            <v>20020072</v>
          </cell>
          <cell r="BD35">
            <v>20651449</v>
          </cell>
          <cell r="BE35">
            <v>19226689</v>
          </cell>
          <cell r="BF35">
            <v>18420007</v>
          </cell>
          <cell r="BG35">
            <v>17244092</v>
          </cell>
          <cell r="BH35">
            <v>16469538</v>
          </cell>
          <cell r="BI35">
            <v>15834869</v>
          </cell>
          <cell r="BJ35">
            <v>14801213</v>
          </cell>
          <cell r="BK35">
            <v>13644242</v>
          </cell>
          <cell r="BL35">
            <v>3651938</v>
          </cell>
          <cell r="BM35">
            <v>3511509</v>
          </cell>
          <cell r="BN35">
            <v>3435516</v>
          </cell>
          <cell r="BO35">
            <v>3109258</v>
          </cell>
          <cell r="BP35">
            <v>2963622</v>
          </cell>
          <cell r="BQ35">
            <v>2875548</v>
          </cell>
          <cell r="BR35">
            <v>2875548</v>
          </cell>
          <cell r="BS35">
            <v>2852514</v>
          </cell>
          <cell r="BT35">
            <v>2586428</v>
          </cell>
          <cell r="BU35">
            <v>2528144</v>
          </cell>
          <cell r="BW35">
            <v>52965</v>
          </cell>
          <cell r="BX35">
            <v>257474</v>
          </cell>
          <cell r="BZ35">
            <v>310439</v>
          </cell>
          <cell r="CA35">
            <v>136629</v>
          </cell>
          <cell r="CB35">
            <v>0</v>
          </cell>
          <cell r="CC35">
            <v>0</v>
          </cell>
          <cell r="CD35">
            <v>0</v>
          </cell>
          <cell r="CE35">
            <v>117778</v>
          </cell>
          <cell r="CF35">
            <v>13731749</v>
          </cell>
        </row>
        <row r="36">
          <cell r="B36" t="str">
            <v>Sidian Bank</v>
          </cell>
          <cell r="C36">
            <v>19.948958999999999</v>
          </cell>
          <cell r="D36">
            <v>12.958561</v>
          </cell>
          <cell r="E36">
            <v>12.039864</v>
          </cell>
          <cell r="F36">
            <v>3.8073070000000002</v>
          </cell>
          <cell r="G36">
            <v>3.8246419999999999</v>
          </cell>
          <cell r="H36">
            <v>3.9283350000000001</v>
          </cell>
          <cell r="I36">
            <v>15.15518</v>
          </cell>
          <cell r="J36">
            <v>0.14768400000000001</v>
          </cell>
          <cell r="L36">
            <v>5.8765362646233076E-3</v>
          </cell>
          <cell r="M36">
            <v>5.8004158255399486E-3</v>
          </cell>
          <cell r="N36">
            <v>4.8361310963036122E-3</v>
          </cell>
          <cell r="O36">
            <v>4.9145450864562451E-3</v>
          </cell>
          <cell r="P36">
            <v>5.0263543763286195E-3</v>
          </cell>
          <cell r="Q36">
            <v>5.0161580402710727E-3</v>
          </cell>
          <cell r="R36">
            <v>4.7468276498234228E-3</v>
          </cell>
          <cell r="S36">
            <v>4.6988582350972414E-3</v>
          </cell>
          <cell r="T36">
            <v>4.8405717073295926E-3</v>
          </cell>
          <cell r="U36">
            <v>4.6830084226306083E-3</v>
          </cell>
          <cell r="V36">
            <v>313413032</v>
          </cell>
          <cell r="W36">
            <v>195568503</v>
          </cell>
          <cell r="X36">
            <v>0</v>
          </cell>
          <cell r="Y36">
            <v>228782134</v>
          </cell>
          <cell r="Z36">
            <v>0</v>
          </cell>
          <cell r="AA36">
            <v>40312345</v>
          </cell>
          <cell r="AB36">
            <v>51920201</v>
          </cell>
          <cell r="AC36">
            <v>263782134</v>
          </cell>
          <cell r="AD36">
            <v>13553634</v>
          </cell>
          <cell r="AE36">
            <v>20834301</v>
          </cell>
          <cell r="AF36">
            <v>20834.300999999999</v>
          </cell>
          <cell r="AG36">
            <v>4733253</v>
          </cell>
          <cell r="AI36">
            <v>5.6710393320134733E-3</v>
          </cell>
          <cell r="AJ36">
            <v>6.1565694650967057E-3</v>
          </cell>
          <cell r="AK36">
            <v>4.7839556977557146E-3</v>
          </cell>
          <cell r="AM36">
            <v>0.10649641634753317</v>
          </cell>
          <cell r="AN36">
            <v>2.1175805230687517E-2</v>
          </cell>
          <cell r="AO36">
            <v>0.25236532987401006</v>
          </cell>
          <cell r="AP36">
            <v>0.25122149654441583</v>
          </cell>
          <cell r="AQ36">
            <v>0.24523783539389782</v>
          </cell>
          <cell r="AR36">
            <v>0.67028421758313717</v>
          </cell>
          <cell r="AS36">
            <v>0.11328695455104688</v>
          </cell>
          <cell r="AT36">
            <v>0.34494709750524433</v>
          </cell>
          <cell r="AU36">
            <v>0.22341045676048951</v>
          </cell>
          <cell r="AV36">
            <v>8.2388976617090395E-2</v>
          </cell>
          <cell r="AW36">
            <v>0.1410214801433991</v>
          </cell>
          <cell r="AX36">
            <v>1.0763045994539473</v>
          </cell>
          <cell r="AY36">
            <v>2.6362012681888669E-3</v>
          </cell>
          <cell r="AZ36">
            <v>0</v>
          </cell>
          <cell r="BA36">
            <v>1.2230682803334922E-3</v>
          </cell>
          <cell r="BB36">
            <v>19948959</v>
          </cell>
          <cell r="BC36">
            <v>19106557</v>
          </cell>
          <cell r="BD36">
            <v>17879138</v>
          </cell>
          <cell r="BE36">
            <v>17208615</v>
          </cell>
          <cell r="BF36">
            <v>16838487</v>
          </cell>
          <cell r="BG36">
            <v>15798777</v>
          </cell>
          <cell r="BH36">
            <v>14462755</v>
          </cell>
          <cell r="BI36">
            <v>13719401</v>
          </cell>
          <cell r="BJ36">
            <v>13910275</v>
          </cell>
          <cell r="BK36">
            <v>13199239</v>
          </cell>
          <cell r="BL36">
            <v>3928335</v>
          </cell>
          <cell r="BM36">
            <v>3837485</v>
          </cell>
          <cell r="BN36">
            <v>2689538</v>
          </cell>
          <cell r="BO36">
            <v>2636901</v>
          </cell>
          <cell r="BP36">
            <v>2529002</v>
          </cell>
          <cell r="BQ36">
            <v>2431774</v>
          </cell>
          <cell r="BR36">
            <v>2431774</v>
          </cell>
          <cell r="BS36">
            <v>2197975</v>
          </cell>
          <cell r="BT36">
            <v>1985856</v>
          </cell>
          <cell r="BU36">
            <v>1867591</v>
          </cell>
          <cell r="BW36">
            <v>157298</v>
          </cell>
          <cell r="BX36">
            <v>484112</v>
          </cell>
          <cell r="BZ36">
            <v>641410</v>
          </cell>
          <cell r="CA36">
            <v>429927</v>
          </cell>
          <cell r="CB36">
            <v>571092</v>
          </cell>
          <cell r="CC36">
            <v>1084501</v>
          </cell>
          <cell r="CD36">
            <v>1655593</v>
          </cell>
          <cell r="CE36">
            <v>103379</v>
          </cell>
          <cell r="CF36">
            <v>12958561</v>
          </cell>
        </row>
        <row r="37">
          <cell r="B37" t="str">
            <v>Development Bank of Kenya</v>
          </cell>
          <cell r="C37">
            <v>17.251090999999999</v>
          </cell>
          <cell r="D37">
            <v>8.8209420000000005</v>
          </cell>
          <cell r="E37">
            <v>9.3157530000000008</v>
          </cell>
          <cell r="F37">
            <v>1.7848390000000001</v>
          </cell>
          <cell r="G37">
            <v>2.0664020000000001</v>
          </cell>
          <cell r="H37">
            <v>2.8762340000000002</v>
          </cell>
          <cell r="I37">
            <v>8.0974939999999993</v>
          </cell>
          <cell r="J37">
            <v>4.6592000000000001E-2</v>
          </cell>
          <cell r="L37">
            <v>4.6195760288308633E-3</v>
          </cell>
          <cell r="M37">
            <v>4.5212901402981991E-3</v>
          </cell>
          <cell r="N37">
            <v>4.3337321699578601E-3</v>
          </cell>
          <cell r="O37">
            <v>4.776216929269432E-3</v>
          </cell>
          <cell r="P37">
            <v>4.778790398319078E-3</v>
          </cell>
          <cell r="Q37">
            <v>4.8339510949649729E-3</v>
          </cell>
          <cell r="R37">
            <v>4.2823539611270105E-3</v>
          </cell>
          <cell r="S37">
            <v>4.5819977307647204E-3</v>
          </cell>
          <cell r="T37">
            <v>4.7104248213690495E-3</v>
          </cell>
          <cell r="U37">
            <v>4.6789551496849574E-3</v>
          </cell>
          <cell r="V37">
            <v>313413032</v>
          </cell>
          <cell r="W37">
            <v>195568503</v>
          </cell>
          <cell r="X37">
            <v>0</v>
          </cell>
          <cell r="Y37">
            <v>228782134</v>
          </cell>
          <cell r="Z37">
            <v>0</v>
          </cell>
          <cell r="AA37">
            <v>40312345</v>
          </cell>
          <cell r="AB37">
            <v>51920201</v>
          </cell>
          <cell r="AC37">
            <v>263782134</v>
          </cell>
          <cell r="AD37">
            <v>13553634</v>
          </cell>
          <cell r="AE37">
            <v>20834301</v>
          </cell>
          <cell r="AF37">
            <v>20834.300999999999</v>
          </cell>
          <cell r="AG37">
            <v>4733253</v>
          </cell>
          <cell r="AI37">
            <v>4.9040962779633591E-3</v>
          </cell>
          <cell r="AJ37">
            <v>4.1908003651477252E-3</v>
          </cell>
          <cell r="AK37">
            <v>3.70154925697125E-3</v>
          </cell>
          <cell r="AM37">
            <v>4.5615142341895031E-2</v>
          </cell>
          <cell r="AN37">
            <v>7.6303880191163284E-3</v>
          </cell>
          <cell r="AO37">
            <v>0.25519030949575267</v>
          </cell>
          <cell r="AP37">
            <v>0.22041868755938568</v>
          </cell>
          <cell r="AQ37">
            <v>0.26971688777685704</v>
          </cell>
          <cell r="AR37">
            <v>0.68607448289178341</v>
          </cell>
          <cell r="AS37">
            <v>0.1687020140425351</v>
          </cell>
          <cell r="AT37">
            <v>0.46122992785339406</v>
          </cell>
          <cell r="AU37">
            <v>0.14389287086537231</v>
          </cell>
          <cell r="AV37">
            <v>0.13642625206240622</v>
          </cell>
          <cell r="AW37">
            <v>7.4666188029660907E-3</v>
          </cell>
          <cell r="AX37">
            <v>0.94688448695451666</v>
          </cell>
          <cell r="AY37">
            <v>1.9824265490605074E-3</v>
          </cell>
          <cell r="AZ37">
            <v>1.7714438484604865E-4</v>
          </cell>
          <cell r="BA37">
            <v>1.0079302758100534E-3</v>
          </cell>
          <cell r="BB37">
            <v>17251091</v>
          </cell>
          <cell r="BC37">
            <v>16942714</v>
          </cell>
          <cell r="BD37">
            <v>18106690</v>
          </cell>
          <cell r="BE37">
            <v>17841799</v>
          </cell>
          <cell r="BF37">
            <v>16999848</v>
          </cell>
          <cell r="BG37">
            <v>16954227</v>
          </cell>
          <cell r="BH37">
            <v>16004815</v>
          </cell>
          <cell r="BI37">
            <v>16493105</v>
          </cell>
          <cell r="BJ37">
            <v>16082152</v>
          </cell>
          <cell r="BK37">
            <v>15580630</v>
          </cell>
          <cell r="BL37">
            <v>2876234</v>
          </cell>
          <cell r="BM37">
            <v>2843621</v>
          </cell>
          <cell r="BN37">
            <v>2856189</v>
          </cell>
          <cell r="BO37">
            <v>2808229</v>
          </cell>
          <cell r="BP37">
            <v>2806585</v>
          </cell>
          <cell r="BQ37">
            <v>2763601</v>
          </cell>
          <cell r="BR37">
            <v>2763601</v>
          </cell>
          <cell r="BS37">
            <v>1999548</v>
          </cell>
          <cell r="BT37">
            <v>1874489</v>
          </cell>
          <cell r="BU37">
            <v>1822274</v>
          </cell>
          <cell r="BW37">
            <v>33525</v>
          </cell>
          <cell r="BX37">
            <v>90772</v>
          </cell>
          <cell r="BZ37">
            <v>124297</v>
          </cell>
          <cell r="CA37">
            <v>85277</v>
          </cell>
          <cell r="CB37">
            <v>825650</v>
          </cell>
          <cell r="CC37">
            <v>964455</v>
          </cell>
          <cell r="CD37">
            <v>1790105</v>
          </cell>
          <cell r="CE37">
            <v>32614</v>
          </cell>
          <cell r="CF37">
            <v>8820942</v>
          </cell>
        </row>
        <row r="38">
          <cell r="B38" t="str">
            <v xml:space="preserve">Jamii Bora Bank </v>
          </cell>
          <cell r="C38">
            <v>17.281779</v>
          </cell>
          <cell r="D38">
            <v>10.475298</v>
          </cell>
          <cell r="E38">
            <v>10.555517999999999</v>
          </cell>
          <cell r="F38">
            <v>2.2244869999999999</v>
          </cell>
          <cell r="G38">
            <v>2.3384399999999999</v>
          </cell>
          <cell r="H38">
            <v>3.1663100000000002</v>
          </cell>
          <cell r="I38">
            <v>14.657093</v>
          </cell>
          <cell r="J38">
            <v>2.5579999999999999E-3</v>
          </cell>
          <cell r="L38">
            <v>4.9632838540780181E-3</v>
          </cell>
          <cell r="M38">
            <v>4.8649450838375921E-3</v>
          </cell>
          <cell r="N38">
            <v>4.5362823760640957E-3</v>
          </cell>
          <cell r="O38">
            <v>4.7800398144967528E-3</v>
          </cell>
          <cell r="P38">
            <v>4.5513830838513417E-3</v>
          </cell>
          <cell r="Q38">
            <v>4.6643770964833187E-3</v>
          </cell>
          <cell r="R38">
            <v>2.9185973673679262E-3</v>
          </cell>
          <cell r="S38">
            <v>2.984048240605761E-3</v>
          </cell>
          <cell r="T38">
            <v>2.7145443083773806E-3</v>
          </cell>
          <cell r="U38">
            <v>2.6078119729559994E-3</v>
          </cell>
          <cell r="V38">
            <v>313413032</v>
          </cell>
          <cell r="W38">
            <v>195568503</v>
          </cell>
          <cell r="X38">
            <v>0</v>
          </cell>
          <cell r="Y38">
            <v>228782134</v>
          </cell>
          <cell r="Z38">
            <v>0</v>
          </cell>
          <cell r="AA38">
            <v>40312345</v>
          </cell>
          <cell r="AB38">
            <v>51920201</v>
          </cell>
          <cell r="AC38">
            <v>263782134</v>
          </cell>
          <cell r="AD38">
            <v>13553634</v>
          </cell>
          <cell r="AE38">
            <v>20834301</v>
          </cell>
          <cell r="AF38">
            <v>20834.300999999999</v>
          </cell>
          <cell r="AG38">
            <v>4733253</v>
          </cell>
          <cell r="AI38">
            <v>4.9128201845602308E-3</v>
          </cell>
          <cell r="AJ38">
            <v>4.9767794282550813E-3</v>
          </cell>
          <cell r="AK38">
            <v>4.1941612030553677E-3</v>
          </cell>
          <cell r="AM38">
            <v>3.2333186024365861E-3</v>
          </cell>
          <cell r="AN38">
            <v>6.0076348396084214E-4</v>
          </cell>
          <cell r="AO38">
            <v>0.15954323275427126</v>
          </cell>
          <cell r="AP38">
            <v>0.15176863515841785</v>
          </cell>
          <cell r="AQ38">
            <v>0.25575062756974826</v>
          </cell>
          <cell r="AR38">
            <v>0.95681855981929087</v>
          </cell>
          <cell r="AS38">
            <v>5.1026248546684645E-2</v>
          </cell>
          <cell r="AT38">
            <v>0.45732668626699052</v>
          </cell>
          <cell r="AU38">
            <v>0.20831339569129784</v>
          </cell>
          <cell r="AV38">
            <v>0.13931345620663269</v>
          </cell>
          <cell r="AW38">
            <v>6.8999939484665151E-2</v>
          </cell>
          <cell r="AX38">
            <v>0.99240018348696868</v>
          </cell>
          <cell r="AY38">
            <v>4.1552571473997633E-4</v>
          </cell>
          <cell r="AZ38">
            <v>0</v>
          </cell>
          <cell r="BA38">
            <v>1.927835812439787E-4</v>
          </cell>
          <cell r="BB38">
            <v>17281779</v>
          </cell>
          <cell r="BC38">
            <v>16781543</v>
          </cell>
          <cell r="BD38">
            <v>17042346</v>
          </cell>
          <cell r="BE38">
            <v>15896471</v>
          </cell>
          <cell r="BF38">
            <v>13724146</v>
          </cell>
          <cell r="BG38">
            <v>13117892</v>
          </cell>
          <cell r="BH38">
            <v>9437406</v>
          </cell>
          <cell r="BI38">
            <v>9034229</v>
          </cell>
          <cell r="BJ38">
            <v>7577619</v>
          </cell>
          <cell r="BK38">
            <v>7010323</v>
          </cell>
          <cell r="BL38">
            <v>3166310</v>
          </cell>
          <cell r="BM38">
            <v>3162791</v>
          </cell>
          <cell r="BN38">
            <v>3167452</v>
          </cell>
          <cell r="BO38">
            <v>3150756</v>
          </cell>
          <cell r="BP38">
            <v>3126920</v>
          </cell>
          <cell r="BQ38">
            <v>3105500</v>
          </cell>
          <cell r="BR38">
            <v>3105500</v>
          </cell>
          <cell r="BS38">
            <v>2308081</v>
          </cell>
          <cell r="BT38">
            <v>2269490</v>
          </cell>
          <cell r="BU38">
            <v>2250639</v>
          </cell>
          <cell r="BW38">
            <v>66121</v>
          </cell>
          <cell r="BX38">
            <v>192416</v>
          </cell>
          <cell r="BZ38">
            <v>258537</v>
          </cell>
          <cell r="CA38">
            <v>247373</v>
          </cell>
          <cell r="CB38">
            <v>257592</v>
          </cell>
          <cell r="CC38">
            <v>305664</v>
          </cell>
          <cell r="CD38">
            <v>563256</v>
          </cell>
          <cell r="CE38">
            <v>2558</v>
          </cell>
          <cell r="CF38">
            <v>10475298</v>
          </cell>
        </row>
        <row r="39">
          <cell r="B39" t="str">
            <v>Giro Commercial Bank</v>
          </cell>
          <cell r="C39">
            <v>16.338954000000001</v>
          </cell>
          <cell r="D39">
            <v>9.2413640000000008</v>
          </cell>
          <cell r="E39">
            <v>13.208169</v>
          </cell>
          <cell r="F39">
            <v>2.7504629999999999</v>
          </cell>
          <cell r="G39">
            <v>2.8699680000000001</v>
          </cell>
          <cell r="H39">
            <v>2.9542929999999998</v>
          </cell>
          <cell r="I39">
            <v>11.637606999999999</v>
          </cell>
          <cell r="J39">
            <v>0.16864999999999999</v>
          </cell>
          <cell r="L39">
            <v>5.0962057934560191E-3</v>
          </cell>
          <cell r="M39">
            <v>4.8174151110981032E-3</v>
          </cell>
          <cell r="N39">
            <v>4.8379143019896985E-3</v>
          </cell>
          <cell r="O39">
            <v>4.9477151211531623E-3</v>
          </cell>
          <cell r="P39">
            <v>4.9724417930970388E-3</v>
          </cell>
          <cell r="Q39">
            <v>4.9913156366365495E-3</v>
          </cell>
          <cell r="R39">
            <v>5.0306659329392425E-3</v>
          </cell>
          <cell r="S39">
            <v>5.2496281530256244E-3</v>
          </cell>
          <cell r="T39">
            <v>5.3305061000478255E-3</v>
          </cell>
          <cell r="U39">
            <v>5.3172577271069464E-3</v>
          </cell>
          <cell r="V39">
            <v>313413032</v>
          </cell>
          <cell r="W39">
            <v>195568503</v>
          </cell>
          <cell r="X39">
            <v>0</v>
          </cell>
          <cell r="Y39">
            <v>228782134</v>
          </cell>
          <cell r="Z39">
            <v>0</v>
          </cell>
          <cell r="AA39">
            <v>40312345</v>
          </cell>
          <cell r="AB39">
            <v>51920201</v>
          </cell>
          <cell r="AC39">
            <v>263782134</v>
          </cell>
          <cell r="AD39">
            <v>13553634</v>
          </cell>
          <cell r="AE39">
            <v>20834301</v>
          </cell>
          <cell r="AF39">
            <v>20834.300999999999</v>
          </cell>
          <cell r="AG39">
            <v>4733253</v>
          </cell>
          <cell r="AI39">
            <v>4.6447962912730878E-3</v>
          </cell>
          <cell r="AJ39">
            <v>4.3905414666214832E-3</v>
          </cell>
          <cell r="AK39">
            <v>5.2481735129624721E-3</v>
          </cell>
          <cell r="AM39">
            <v>0.23307035470157078</v>
          </cell>
          <cell r="AN39">
            <v>4.1967071152879801E-2</v>
          </cell>
          <cell r="AO39">
            <v>0.24661152417331159</v>
          </cell>
          <cell r="AP39">
            <v>0.23634266047994232</v>
          </cell>
          <cell r="AQ39">
            <v>0.15481438188322114</v>
          </cell>
          <cell r="AR39">
            <v>0.39406881108638708</v>
          </cell>
          <cell r="AS39">
            <v>1.8234766187386647E-2</v>
          </cell>
          <cell r="AT39">
            <v>0.35753070308312551</v>
          </cell>
          <cell r="AU39">
            <v>0.17835574440952723</v>
          </cell>
          <cell r="AV39">
            <v>8.7451572004575012E-2</v>
          </cell>
          <cell r="AW39">
            <v>9.0904172404952216E-2</v>
          </cell>
          <cell r="AX39">
            <v>0.69967033280691671</v>
          </cell>
          <cell r="AY39">
            <v>8.0803663355893882E-3</v>
          </cell>
          <cell r="AZ39">
            <v>0</v>
          </cell>
          <cell r="BA39">
            <v>3.748894243315383E-3</v>
          </cell>
          <cell r="BB39">
            <v>16338954</v>
          </cell>
          <cell r="BC39">
            <v>15810061</v>
          </cell>
          <cell r="BD39">
            <v>16073399</v>
          </cell>
          <cell r="BE39">
            <v>16214370</v>
          </cell>
          <cell r="BF39">
            <v>15640471</v>
          </cell>
          <cell r="BG39">
            <v>15082199</v>
          </cell>
          <cell r="BH39">
            <v>14474404</v>
          </cell>
          <cell r="BI39">
            <v>14523369</v>
          </cell>
          <cell r="BJ39">
            <v>14101547</v>
          </cell>
          <cell r="BK39">
            <v>13623296</v>
          </cell>
          <cell r="BL39">
            <v>2954293</v>
          </cell>
          <cell r="BM39">
            <v>2834517</v>
          </cell>
          <cell r="BN39">
            <v>2765521</v>
          </cell>
          <cell r="BO39">
            <v>2620005</v>
          </cell>
          <cell r="BP39">
            <v>2508772</v>
          </cell>
          <cell r="BQ39">
            <v>2422328</v>
          </cell>
          <cell r="BR39">
            <v>2422328</v>
          </cell>
          <cell r="BS39">
            <v>2423000</v>
          </cell>
          <cell r="BT39">
            <v>2193584</v>
          </cell>
          <cell r="BU39">
            <v>2086712</v>
          </cell>
          <cell r="BW39">
            <v>43971</v>
          </cell>
          <cell r="BX39">
            <v>240053</v>
          </cell>
          <cell r="BZ39">
            <v>284024</v>
          </cell>
          <cell r="CA39">
            <v>111925</v>
          </cell>
          <cell r="CB39">
            <v>61368</v>
          </cell>
          <cell r="CC39">
            <v>110276</v>
          </cell>
          <cell r="CD39">
            <v>171644</v>
          </cell>
          <cell r="CE39">
            <v>168650</v>
          </cell>
          <cell r="CF39">
            <v>9241364</v>
          </cell>
        </row>
        <row r="40">
          <cell r="B40" t="str">
            <v>Fidelity Commercial Bank</v>
          </cell>
          <cell r="C40">
            <v>14.141173</v>
          </cell>
          <cell r="D40">
            <v>9.3951750000000001</v>
          </cell>
          <cell r="E40">
            <v>9.6661520000000003</v>
          </cell>
          <cell r="F40">
            <v>1.3988989999999999</v>
          </cell>
          <cell r="G40">
            <v>1.710213</v>
          </cell>
          <cell r="H40">
            <v>1.760983</v>
          </cell>
          <cell r="I40">
            <v>9.5918310000000009</v>
          </cell>
          <cell r="J40">
            <v>1.9650000000000001E-2</v>
          </cell>
          <cell r="L40">
            <v>3.6923367626497099E-3</v>
          </cell>
          <cell r="M40">
            <v>3.7767848626681245E-3</v>
          </cell>
          <cell r="N40">
            <v>4.5751939271799639E-3</v>
          </cell>
          <cell r="O40">
            <v>4.7288319979057912E-3</v>
          </cell>
          <cell r="P40">
            <v>4.754275659106048E-3</v>
          </cell>
          <cell r="Q40">
            <v>4.8318083726998258E-3</v>
          </cell>
          <cell r="R40">
            <v>4.8950416067903499E-3</v>
          </cell>
          <cell r="S40">
            <v>4.7633854974343673E-3</v>
          </cell>
          <cell r="T40">
            <v>4.716921937827947E-3</v>
          </cell>
          <cell r="U40">
            <v>4.6333722933033367E-3</v>
          </cell>
          <cell r="V40">
            <v>313413032</v>
          </cell>
          <cell r="W40">
            <v>195568503</v>
          </cell>
          <cell r="X40">
            <v>0</v>
          </cell>
          <cell r="Y40">
            <v>228782134</v>
          </cell>
          <cell r="Z40">
            <v>0</v>
          </cell>
          <cell r="AA40">
            <v>40312345</v>
          </cell>
          <cell r="AB40">
            <v>51920201</v>
          </cell>
          <cell r="AC40">
            <v>263782134</v>
          </cell>
          <cell r="AD40">
            <v>13553634</v>
          </cell>
          <cell r="AE40">
            <v>20834301</v>
          </cell>
          <cell r="AF40">
            <v>20834.300999999999</v>
          </cell>
          <cell r="AG40">
            <v>4733253</v>
          </cell>
          <cell r="AI40">
            <v>4.020016697803979E-3</v>
          </cell>
          <cell r="AJ40">
            <v>4.463616563925573E-3</v>
          </cell>
          <cell r="AK40">
            <v>3.8407778473056511E-3</v>
          </cell>
          <cell r="AM40">
            <v>4.4842077158039229E-2</v>
          </cell>
          <cell r="AN40">
            <v>5.3897378773669373E-3</v>
          </cell>
          <cell r="AO40">
            <v>0.17829890872764542</v>
          </cell>
          <cell r="AP40">
            <v>0.14584274889747326</v>
          </cell>
          <cell r="AQ40">
            <v>0.11741075551268765</v>
          </cell>
          <cell r="AR40">
            <v>0.85853761145941287</v>
          </cell>
          <cell r="AS40">
            <v>0.13154239357617711</v>
          </cell>
          <cell r="AT40">
            <v>0.16183410912852339</v>
          </cell>
          <cell r="AU40">
            <v>0.2137919163264935</v>
          </cell>
          <cell r="AV40">
            <v>0.1354703147446924</v>
          </cell>
          <cell r="AW40">
            <v>7.8321601581801098E-2</v>
          </cell>
          <cell r="AX40">
            <v>0.97196640400440626</v>
          </cell>
          <cell r="AY40">
            <v>1.4087642505647912E-3</v>
          </cell>
          <cell r="AZ40">
            <v>0</v>
          </cell>
          <cell r="BA40">
            <v>1.1181303441921522E-3</v>
          </cell>
          <cell r="BB40">
            <v>14141173</v>
          </cell>
          <cell r="BC40">
            <v>15025366</v>
          </cell>
          <cell r="BD40">
            <v>16943907</v>
          </cell>
          <cell r="BE40">
            <v>17375152</v>
          </cell>
          <cell r="BF40">
            <v>16457490</v>
          </cell>
          <cell r="BG40">
            <v>16515404</v>
          </cell>
          <cell r="BH40">
            <v>15854081</v>
          </cell>
          <cell r="BI40">
            <v>14404023</v>
          </cell>
          <cell r="BJ40">
            <v>13372487</v>
          </cell>
          <cell r="BK40">
            <v>12778509</v>
          </cell>
          <cell r="BL40">
            <v>1760983</v>
          </cell>
          <cell r="BM40">
            <v>1744653</v>
          </cell>
          <cell r="BN40">
            <v>1933072</v>
          </cell>
          <cell r="BO40">
            <v>1899493</v>
          </cell>
          <cell r="BP40">
            <v>1859989</v>
          </cell>
          <cell r="BQ40">
            <v>1715478</v>
          </cell>
          <cell r="BR40">
            <v>1715478</v>
          </cell>
          <cell r="BS40">
            <v>1735276</v>
          </cell>
          <cell r="BT40">
            <v>1527364</v>
          </cell>
          <cell r="BU40">
            <v>1411007</v>
          </cell>
          <cell r="BW40">
            <v>22885</v>
          </cell>
          <cell r="BX40">
            <v>172029</v>
          </cell>
          <cell r="BZ40">
            <v>194914</v>
          </cell>
          <cell r="CA40">
            <v>167341</v>
          </cell>
          <cell r="CB40">
            <v>230299</v>
          </cell>
          <cell r="CC40">
            <v>1192757</v>
          </cell>
          <cell r="CD40">
            <v>1423056</v>
          </cell>
          <cell r="CE40">
            <v>19650</v>
          </cell>
          <cell r="CF40">
            <v>9395175</v>
          </cell>
        </row>
        <row r="41">
          <cell r="B41" t="str">
            <v>Guardian  Bank</v>
          </cell>
          <cell r="C41">
            <v>15.386946</v>
          </cell>
          <cell r="D41">
            <v>9.9467210000000001</v>
          </cell>
          <cell r="E41">
            <v>13.205869</v>
          </cell>
          <cell r="F41">
            <v>2.0094799999999999</v>
          </cell>
          <cell r="G41">
            <v>2.0094799999999999</v>
          </cell>
          <cell r="H41">
            <v>2.0344959999999999</v>
          </cell>
          <cell r="I41">
            <v>11.552391999999999</v>
          </cell>
          <cell r="J41">
            <v>6.1281000000000002E-2</v>
          </cell>
          <cell r="L41">
            <v>4.4457248716729889E-3</v>
          </cell>
          <cell r="M41">
            <v>4.1539678758181903E-3</v>
          </cell>
          <cell r="N41">
            <v>4.2941558469301779E-3</v>
          </cell>
          <cell r="O41">
            <v>4.4595346408867345E-3</v>
          </cell>
          <cell r="P41">
            <v>4.5670489120401541E-3</v>
          </cell>
          <cell r="Q41">
            <v>4.5223875881388875E-3</v>
          </cell>
          <cell r="R41">
            <v>4.6399194243748471E-3</v>
          </cell>
          <cell r="S41">
            <v>4.7407532473768025E-3</v>
          </cell>
          <cell r="T41">
            <v>4.8897751558438724E-3</v>
          </cell>
          <cell r="U41">
            <v>4.6996123142062978E-3</v>
          </cell>
          <cell r="V41">
            <v>313413032</v>
          </cell>
          <cell r="W41">
            <v>195568503</v>
          </cell>
          <cell r="X41">
            <v>0</v>
          </cell>
          <cell r="Y41">
            <v>228782134</v>
          </cell>
          <cell r="Z41">
            <v>0</v>
          </cell>
          <cell r="AA41">
            <v>40312345</v>
          </cell>
          <cell r="AB41">
            <v>51920201</v>
          </cell>
          <cell r="AC41">
            <v>263782134</v>
          </cell>
          <cell r="AD41">
            <v>13553634</v>
          </cell>
          <cell r="AE41">
            <v>20834301</v>
          </cell>
          <cell r="AF41">
            <v>20834.300999999999</v>
          </cell>
          <cell r="AG41">
            <v>4733253</v>
          </cell>
          <cell r="AI41">
            <v>4.3741618780993733E-3</v>
          </cell>
          <cell r="AJ41">
            <v>4.7256542440504137E-3</v>
          </cell>
          <cell r="AK41">
            <v>5.2472596240593387E-3</v>
          </cell>
          <cell r="AM41">
            <v>9.9589894106985835E-2</v>
          </cell>
          <cell r="AN41">
            <v>1.3343184280746934E-2</v>
          </cell>
          <cell r="AO41">
            <v>0.17394492846156884</v>
          </cell>
          <cell r="AP41">
            <v>0.17394492846156884</v>
          </cell>
          <cell r="AQ41">
            <v>0.1397461200322957</v>
          </cell>
          <cell r="AR41">
            <v>0.70724410155198714</v>
          </cell>
          <cell r="AS41">
            <v>7.411443827180432E-2</v>
          </cell>
          <cell r="AT41">
            <v>0.52882671067537801</v>
          </cell>
          <cell r="AU41">
            <v>0.16593570969390689</v>
          </cell>
          <cell r="AV41">
            <v>8.7308456437676887E-2</v>
          </cell>
          <cell r="AW41">
            <v>7.8627253256230004E-2</v>
          </cell>
          <cell r="AX41">
            <v>0.75320457896409543</v>
          </cell>
          <cell r="AY41">
            <v>2.9624278376681901E-3</v>
          </cell>
          <cell r="AZ41">
            <v>1.5524306079932977E-4</v>
          </cell>
          <cell r="BA41">
            <v>1.4908723807839377E-3</v>
          </cell>
          <cell r="BB41">
            <v>15386946</v>
          </cell>
          <cell r="BC41">
            <v>14609492</v>
          </cell>
          <cell r="BD41">
            <v>15113307</v>
          </cell>
          <cell r="BE41">
            <v>15694727</v>
          </cell>
          <cell r="BF41">
            <v>15383115</v>
          </cell>
          <cell r="BG41">
            <v>14570598</v>
          </cell>
          <cell r="BH41">
            <v>14464148</v>
          </cell>
          <cell r="BI41">
            <v>14195379</v>
          </cell>
          <cell r="BJ41">
            <v>13997862</v>
          </cell>
          <cell r="BK41">
            <v>12834687</v>
          </cell>
          <cell r="BL41">
            <v>2034496</v>
          </cell>
          <cell r="BM41">
            <v>1984466</v>
          </cell>
          <cell r="BN41">
            <v>1994181</v>
          </cell>
          <cell r="BO41">
            <v>1890337</v>
          </cell>
          <cell r="BP41">
            <v>1818843</v>
          </cell>
          <cell r="BQ41">
            <v>1755138</v>
          </cell>
          <cell r="BR41">
            <v>1755138</v>
          </cell>
          <cell r="BS41">
            <v>1715270</v>
          </cell>
          <cell r="BT41">
            <v>1554857</v>
          </cell>
          <cell r="BU41">
            <v>1493885</v>
          </cell>
          <cell r="BW41">
            <v>31155</v>
          </cell>
          <cell r="BX41">
            <v>191785</v>
          </cell>
          <cell r="BZ41">
            <v>222940</v>
          </cell>
          <cell r="CA41">
            <v>157673</v>
          </cell>
          <cell r="CB41">
            <v>421055</v>
          </cell>
          <cell r="CC41">
            <v>375151</v>
          </cell>
          <cell r="CD41">
            <v>796206</v>
          </cell>
          <cell r="CE41">
            <v>50031</v>
          </cell>
          <cell r="CF41">
            <v>9946721</v>
          </cell>
        </row>
        <row r="42">
          <cell r="B42" t="str">
            <v>First Community Bank</v>
          </cell>
          <cell r="C42">
            <v>14.827745</v>
          </cell>
          <cell r="D42">
            <v>10.784528999999999</v>
          </cell>
          <cell r="E42">
            <v>12.216464</v>
          </cell>
          <cell r="F42">
            <v>1.547102</v>
          </cell>
          <cell r="G42">
            <v>2.0694789999999998</v>
          </cell>
          <cell r="H42">
            <v>1.6698630000000001</v>
          </cell>
          <cell r="I42">
            <v>13.288869999999999</v>
          </cell>
          <cell r="J42">
            <v>9.4404000000000002E-2</v>
          </cell>
          <cell r="L42">
            <v>4.0397055143437961E-3</v>
          </cell>
          <cell r="M42">
            <v>3.9058728181306296E-3</v>
          </cell>
          <cell r="N42">
            <v>4.2038993134941608E-3</v>
          </cell>
          <cell r="O42">
            <v>4.3404911020331928E-3</v>
          </cell>
          <cell r="P42">
            <v>4.4391985869509315E-3</v>
          </cell>
          <cell r="Q42">
            <v>4.5393193659595656E-3</v>
          </cell>
          <cell r="R42">
            <v>4.0305941910865435E-3</v>
          </cell>
          <cell r="S42">
            <v>4.1190609998637655E-3</v>
          </cell>
          <cell r="T42">
            <v>4.2032531290867783E-3</v>
          </cell>
          <cell r="U42">
            <v>4.0137771017887481E-3</v>
          </cell>
          <cell r="V42">
            <v>313413032</v>
          </cell>
          <cell r="W42">
            <v>195568503</v>
          </cell>
          <cell r="X42">
            <v>0</v>
          </cell>
          <cell r="Y42">
            <v>228782134</v>
          </cell>
          <cell r="Z42">
            <v>0</v>
          </cell>
          <cell r="AA42">
            <v>40312345</v>
          </cell>
          <cell r="AB42">
            <v>51920201</v>
          </cell>
          <cell r="AC42">
            <v>263782134</v>
          </cell>
          <cell r="AD42">
            <v>13553634</v>
          </cell>
          <cell r="AE42">
            <v>20834301</v>
          </cell>
          <cell r="AF42">
            <v>20834.300999999999</v>
          </cell>
          <cell r="AG42">
            <v>4733253</v>
          </cell>
          <cell r="AI42">
            <v>4.2151936399320951E-3</v>
          </cell>
          <cell r="AJ42">
            <v>5.1236940534408028E-3</v>
          </cell>
          <cell r="AK42">
            <v>4.8541264717963236E-3</v>
          </cell>
          <cell r="AM42">
            <v>0.13828188638570935</v>
          </cell>
          <cell r="AN42">
            <v>1.5438289167231665E-2</v>
          </cell>
          <cell r="AO42">
            <v>0.15573024643931349</v>
          </cell>
          <cell r="AP42">
            <v>0.11642088454473556</v>
          </cell>
          <cell r="AQ42">
            <v>0.26776291178834932</v>
          </cell>
          <cell r="AR42">
            <v>0.68364891503039082</v>
          </cell>
          <cell r="AS42">
            <v>0.17816775300336224</v>
          </cell>
          <cell r="AT42">
            <v>0.17091514422069329</v>
          </cell>
          <cell r="AU42">
            <v>0.12004382879226121</v>
          </cell>
          <cell r="AV42">
            <v>1.1584575538542205E-2</v>
          </cell>
          <cell r="AW42">
            <v>0.108459253253719</v>
          </cell>
          <cell r="AX42">
            <v>0.8827864593224356</v>
          </cell>
          <cell r="AY42">
            <v>4.6677353773487348E-3</v>
          </cell>
          <cell r="AZ42">
            <v>0</v>
          </cell>
          <cell r="BA42">
            <v>2.1656006124858261E-3</v>
          </cell>
          <cell r="BB42">
            <v>14827745</v>
          </cell>
          <cell r="BC42">
            <v>14564631</v>
          </cell>
          <cell r="BD42">
            <v>15726633</v>
          </cell>
          <cell r="BE42">
            <v>16180372</v>
          </cell>
          <cell r="BF42">
            <v>15121959</v>
          </cell>
          <cell r="BG42">
            <v>15278026</v>
          </cell>
          <cell r="BH42">
            <v>12978408</v>
          </cell>
          <cell r="BI42">
            <v>12696667</v>
          </cell>
          <cell r="BJ42">
            <v>12503956</v>
          </cell>
          <cell r="BK42">
            <v>11305398</v>
          </cell>
          <cell r="BL42">
            <v>1669863</v>
          </cell>
          <cell r="BM42">
            <v>1611608</v>
          </cell>
          <cell r="BN42">
            <v>1687798</v>
          </cell>
          <cell r="BO42">
            <v>1677757</v>
          </cell>
          <cell r="BP42">
            <v>1661381</v>
          </cell>
          <cell r="BQ42">
            <v>1517722</v>
          </cell>
          <cell r="BR42">
            <v>1517722</v>
          </cell>
          <cell r="BS42">
            <v>1301967</v>
          </cell>
          <cell r="BT42">
            <v>1225689</v>
          </cell>
          <cell r="BU42">
            <v>1210095</v>
          </cell>
          <cell r="BW42">
            <v>100926</v>
          </cell>
          <cell r="BX42">
            <v>275997</v>
          </cell>
          <cell r="BZ42">
            <v>376923</v>
          </cell>
          <cell r="CA42">
            <v>257683</v>
          </cell>
          <cell r="CB42">
            <v>399602</v>
          </cell>
          <cell r="CC42">
            <v>1938412</v>
          </cell>
          <cell r="CD42">
            <v>2338014</v>
          </cell>
          <cell r="CE42">
            <v>56721</v>
          </cell>
          <cell r="CF42">
            <v>10784529</v>
          </cell>
        </row>
        <row r="43">
          <cell r="B43" t="str">
            <v>Equatorial Commercial Bank</v>
          </cell>
          <cell r="C43">
            <v>15.107721</v>
          </cell>
          <cell r="D43">
            <v>8.7482559999999996</v>
          </cell>
          <cell r="E43">
            <v>11.151382</v>
          </cell>
          <cell r="F43">
            <v>1.4843900000000001</v>
          </cell>
          <cell r="G43">
            <v>1.8811359999999999</v>
          </cell>
          <cell r="H43">
            <v>1.9336040000000001</v>
          </cell>
          <cell r="I43">
            <v>12.539685</v>
          </cell>
          <cell r="J43">
            <v>-0.19320200000000001</v>
          </cell>
          <cell r="L43">
            <v>4.0857315203113587E-3</v>
          </cell>
          <cell r="M43">
            <v>3.9185023364616302E-3</v>
          </cell>
          <cell r="N43">
            <v>4.3179555382334422E-3</v>
          </cell>
          <cell r="O43">
            <v>4.7633665332035748E-3</v>
          </cell>
          <cell r="P43">
            <v>4.7657858994089222E-3</v>
          </cell>
          <cell r="Q43">
            <v>4.5753422744545516E-3</v>
          </cell>
          <cell r="R43">
            <v>5.4417109266859413E-3</v>
          </cell>
          <cell r="S43">
            <v>5.3969313576378072E-3</v>
          </cell>
          <cell r="T43">
            <v>5.6779324554218844E-3</v>
          </cell>
          <cell r="U43">
            <v>5.4898150641763069E-3</v>
          </cell>
          <cell r="V43">
            <v>313413032</v>
          </cell>
          <cell r="W43">
            <v>195568503</v>
          </cell>
          <cell r="X43">
            <v>0</v>
          </cell>
          <cell r="Y43">
            <v>228782134</v>
          </cell>
          <cell r="Z43">
            <v>0</v>
          </cell>
          <cell r="AA43">
            <v>40312345</v>
          </cell>
          <cell r="AB43">
            <v>51920201</v>
          </cell>
          <cell r="AC43">
            <v>263782134</v>
          </cell>
          <cell r="AD43">
            <v>13553634</v>
          </cell>
          <cell r="AE43">
            <v>20834301</v>
          </cell>
          <cell r="AF43">
            <v>20834.300999999999</v>
          </cell>
          <cell r="AG43">
            <v>4733253</v>
          </cell>
          <cell r="AI43">
            <v>4.2947845052007947E-3</v>
          </cell>
          <cell r="AJ43">
            <v>4.1562674869878719E-3</v>
          </cell>
          <cell r="AK43">
            <v>4.4309235932192027E-3</v>
          </cell>
          <cell r="AM43">
            <v>-0.27031649872365643</v>
          </cell>
          <cell r="AN43">
            <v>-3.6579695301965365E-2</v>
          </cell>
          <cell r="AO43">
            <v>0.1500146136047277</v>
          </cell>
          <cell r="AP43">
            <v>0.11837538183774154</v>
          </cell>
          <cell r="AQ43">
            <v>0.51080602093622252</v>
          </cell>
          <cell r="AR43">
            <v>1.1945839930055058</v>
          </cell>
          <cell r="AS43">
            <v>0.23230648994436931</v>
          </cell>
          <cell r="AT43">
            <v>0.6040691283407309</v>
          </cell>
          <cell r="AU43">
            <v>0.1505370044867344</v>
          </cell>
          <cell r="AV43">
            <v>8.5811926668358934E-2</v>
          </cell>
          <cell r="AW43">
            <v>6.472507781837547E-2</v>
          </cell>
          <cell r="AX43">
            <v>0.78449971492322657</v>
          </cell>
          <cell r="AY43">
            <v>1.4511620435956058E-3</v>
          </cell>
          <cell r="AZ43">
            <v>0</v>
          </cell>
          <cell r="BA43">
            <v>6.9593471169176687E-4</v>
          </cell>
          <cell r="BB43">
            <v>15107721</v>
          </cell>
          <cell r="BC43">
            <v>14469562</v>
          </cell>
          <cell r="BD43">
            <v>15826494</v>
          </cell>
          <cell r="BE43">
            <v>16857598</v>
          </cell>
          <cell r="BF43">
            <v>16800655</v>
          </cell>
          <cell r="BG43">
            <v>16589359</v>
          </cell>
          <cell r="BH43">
            <v>17019940</v>
          </cell>
          <cell r="BI43">
            <v>16250564</v>
          </cell>
          <cell r="BJ43">
            <v>16454140</v>
          </cell>
          <cell r="BK43">
            <v>15562476</v>
          </cell>
          <cell r="BL43">
            <v>1933604</v>
          </cell>
          <cell r="BM43">
            <v>2068845</v>
          </cell>
          <cell r="BN43">
            <v>1993347</v>
          </cell>
          <cell r="BO43">
            <v>2106331</v>
          </cell>
          <cell r="BP43">
            <v>1718831</v>
          </cell>
          <cell r="BQ43">
            <v>1154947</v>
          </cell>
          <cell r="BR43">
            <v>1154947</v>
          </cell>
          <cell r="BS43">
            <v>1526979</v>
          </cell>
          <cell r="BT43">
            <v>1408728</v>
          </cell>
          <cell r="BU43">
            <v>1371482</v>
          </cell>
          <cell r="BW43">
            <v>108084</v>
          </cell>
          <cell r="BX43">
            <v>103511</v>
          </cell>
          <cell r="BZ43">
            <v>211595</v>
          </cell>
          <cell r="CA43">
            <v>252768</v>
          </cell>
          <cell r="CB43">
            <v>1599122</v>
          </cell>
          <cell r="CC43">
            <v>1048128</v>
          </cell>
          <cell r="CD43">
            <v>2647250</v>
          </cell>
          <cell r="CE43">
            <v>-135241</v>
          </cell>
          <cell r="CF43">
            <v>8748256</v>
          </cell>
        </row>
        <row r="44">
          <cell r="B44" t="str">
            <v>Habib A.G.Zurich</v>
          </cell>
          <cell r="C44">
            <v>16.490956000000001</v>
          </cell>
          <cell r="D44">
            <v>5.1842480000000002</v>
          </cell>
          <cell r="E44">
            <v>12.019372000000001</v>
          </cell>
          <cell r="F44">
            <v>2.541601</v>
          </cell>
          <cell r="G44">
            <v>2.6195170000000001</v>
          </cell>
          <cell r="H44">
            <v>2.663303</v>
          </cell>
          <cell r="I44">
            <v>9.3933999999999997</v>
          </cell>
          <cell r="J44">
            <v>0.153803</v>
          </cell>
          <cell r="L44">
            <v>4.7760036747840785E-3</v>
          </cell>
          <cell r="M44">
            <v>4.1863362028783215E-3</v>
          </cell>
          <cell r="N44">
            <v>4.3186738387556347E-3</v>
          </cell>
          <cell r="O44">
            <v>4.1451869960574608E-3</v>
          </cell>
          <cell r="P44">
            <v>4.0923649400834757E-3</v>
          </cell>
          <cell r="Q44">
            <v>4.0574508607203316E-3</v>
          </cell>
          <cell r="R44">
            <v>4.0974147845830918E-3</v>
          </cell>
          <cell r="S44">
            <v>3.9819196449738612E-3</v>
          </cell>
          <cell r="T44">
            <v>4.1755380122148363E-3</v>
          </cell>
          <cell r="U44">
            <v>4.2563736831342288E-3</v>
          </cell>
          <cell r="V44">
            <v>313413032</v>
          </cell>
          <cell r="W44">
            <v>195568503</v>
          </cell>
          <cell r="X44">
            <v>0</v>
          </cell>
          <cell r="Y44">
            <v>228782134</v>
          </cell>
          <cell r="Z44">
            <v>0</v>
          </cell>
          <cell r="AA44">
            <v>40312345</v>
          </cell>
          <cell r="AB44">
            <v>51920201</v>
          </cell>
          <cell r="AC44">
            <v>263782134</v>
          </cell>
          <cell r="AD44">
            <v>13553634</v>
          </cell>
          <cell r="AE44">
            <v>20834301</v>
          </cell>
          <cell r="AF44">
            <v>20834.300999999999</v>
          </cell>
          <cell r="AG44">
            <v>4733253</v>
          </cell>
          <cell r="AI44">
            <v>4.6880070332744475E-3</v>
          </cell>
          <cell r="AJ44">
            <v>2.4630190756742719E-3</v>
          </cell>
          <cell r="AK44">
            <v>4.7758133449717962E-3</v>
          </cell>
          <cell r="AM44">
            <v>0.14296777732302299</v>
          </cell>
          <cell r="AN44">
            <v>2.4201812122741827E-2</v>
          </cell>
          <cell r="AO44">
            <v>0.27886782208784894</v>
          </cell>
          <cell r="AP44">
            <v>0.27057306193710479</v>
          </cell>
          <cell r="AQ44">
            <v>8.8768637998569794E-2</v>
          </cell>
          <cell r="AR44">
            <v>0.44138836412538823</v>
          </cell>
          <cell r="AS44">
            <v>1.4151122794687016E-2</v>
          </cell>
          <cell r="AT44">
            <v>0.79894108793807783</v>
          </cell>
          <cell r="AU44">
            <v>0.1113005046199925</v>
          </cell>
          <cell r="AV44">
            <v>6.356755428295717E-2</v>
          </cell>
          <cell r="AW44">
            <v>4.7732950337035326E-2</v>
          </cell>
          <cell r="AX44">
            <v>0.43132436536617719</v>
          </cell>
          <cell r="AY44">
            <v>2.1474605481847527E-3</v>
          </cell>
          <cell r="AZ44">
            <v>0</v>
          </cell>
          <cell r="BA44">
            <v>1.727438245476611E-3</v>
          </cell>
          <cell r="BB44">
            <v>16490956</v>
          </cell>
          <cell r="BC44">
            <v>14439951</v>
          </cell>
          <cell r="BD44">
            <v>15043832</v>
          </cell>
          <cell r="BE44">
            <v>13721500</v>
          </cell>
          <cell r="BF44">
            <v>13293182</v>
          </cell>
          <cell r="BG44">
            <v>12147286</v>
          </cell>
          <cell r="BH44">
            <v>11960038</v>
          </cell>
          <cell r="BI44">
            <v>10918785</v>
          </cell>
          <cell r="BJ44">
            <v>11152222</v>
          </cell>
          <cell r="BK44">
            <v>11009480</v>
          </cell>
          <cell r="BL44">
            <v>2663303</v>
          </cell>
          <cell r="BM44">
            <v>2572730</v>
          </cell>
          <cell r="BN44">
            <v>2452577</v>
          </cell>
          <cell r="BO44">
            <v>2380916</v>
          </cell>
          <cell r="BP44">
            <v>2310783</v>
          </cell>
          <cell r="BQ44">
            <v>2243442</v>
          </cell>
          <cell r="BR44">
            <v>2243442</v>
          </cell>
          <cell r="BS44">
            <v>2054499</v>
          </cell>
          <cell r="BT44">
            <v>1912037</v>
          </cell>
          <cell r="BU44">
            <v>1843465</v>
          </cell>
          <cell r="BW44">
            <v>24951</v>
          </cell>
          <cell r="BX44">
            <v>256128</v>
          </cell>
          <cell r="BZ44">
            <v>281079</v>
          </cell>
          <cell r="CA44">
            <v>124065</v>
          </cell>
          <cell r="CB44">
            <v>59454</v>
          </cell>
          <cell r="CC44">
            <v>14962</v>
          </cell>
          <cell r="CD44">
            <v>74416</v>
          </cell>
          <cell r="CE44">
            <v>93573</v>
          </cell>
          <cell r="CF44">
            <v>5184248</v>
          </cell>
        </row>
        <row r="45">
          <cell r="B45" t="str">
            <v>Consolidated Bank of Kenya</v>
          </cell>
          <cell r="C45">
            <v>14.272743</v>
          </cell>
          <cell r="D45">
            <v>9.0996140000000008</v>
          </cell>
          <cell r="E45">
            <v>9.6403560000000006</v>
          </cell>
          <cell r="F45">
            <v>1.0607629999999999</v>
          </cell>
          <cell r="G45">
            <v>1.283517</v>
          </cell>
          <cell r="H45">
            <v>1.58646</v>
          </cell>
          <cell r="I45">
            <v>14.506468999999999</v>
          </cell>
          <cell r="J45">
            <v>-2.8389999999999999E-2</v>
          </cell>
          <cell r="L45">
            <v>3.5951394425047193E-3</v>
          </cell>
          <cell r="M45">
            <v>3.5644061288137392E-3</v>
          </cell>
          <cell r="N45">
            <v>3.5168922779126709E-3</v>
          </cell>
          <cell r="O45">
            <v>3.6589293862348505E-3</v>
          </cell>
          <cell r="P45">
            <v>3.8139306267146143E-3</v>
          </cell>
          <cell r="Q45">
            <v>4.1598331954687522E-3</v>
          </cell>
          <cell r="R45">
            <v>4.3305980844768359E-3</v>
          </cell>
          <cell r="S45">
            <v>4.7091276126817556E-3</v>
          </cell>
          <cell r="T45">
            <v>4.9352439066792245E-3</v>
          </cell>
          <cell r="U45">
            <v>5.0564486501753214E-3</v>
          </cell>
          <cell r="V45">
            <v>313413032</v>
          </cell>
          <cell r="W45">
            <v>195568503</v>
          </cell>
          <cell r="X45">
            <v>0</v>
          </cell>
          <cell r="Y45">
            <v>228782134</v>
          </cell>
          <cell r="Z45">
            <v>0</v>
          </cell>
          <cell r="AA45">
            <v>40312345</v>
          </cell>
          <cell r="AB45">
            <v>51920201</v>
          </cell>
          <cell r="AC45">
            <v>263782134</v>
          </cell>
          <cell r="AD45">
            <v>13553634</v>
          </cell>
          <cell r="AE45">
            <v>20834301</v>
          </cell>
          <cell r="AF45">
            <v>20834.300999999999</v>
          </cell>
          <cell r="AG45">
            <v>4733253</v>
          </cell>
          <cell r="AI45">
            <v>4.0574190828062753E-3</v>
          </cell>
          <cell r="AJ45">
            <v>4.323196510520458E-3</v>
          </cell>
          <cell r="AK45">
            <v>3.8305279872425054E-3</v>
          </cell>
          <cell r="AM45">
            <v>-7.0937868459478248E-2</v>
          </cell>
          <cell r="AN45">
            <v>-7.9948547379036193E-3</v>
          </cell>
          <cell r="AO45">
            <v>8.847893998187982E-2</v>
          </cell>
          <cell r="AP45">
            <v>7.3123445822687788E-2</v>
          </cell>
          <cell r="AQ45">
            <v>0.56042847755993952</v>
          </cell>
          <cell r="AR45">
            <v>0.86313880696607126</v>
          </cell>
          <cell r="AS45">
            <v>0.14284298638258838</v>
          </cell>
          <cell r="AT45">
            <v>0.34407393168283074</v>
          </cell>
          <cell r="AU45">
            <v>0.16919807847553092</v>
          </cell>
          <cell r="AV45">
            <v>8.2404455314498873E-2</v>
          </cell>
          <cell r="AW45">
            <v>8.6793623161032049E-2</v>
          </cell>
          <cell r="AX45">
            <v>0.94390850296399842</v>
          </cell>
          <cell r="AY45">
            <v>2.448944348969436E-3</v>
          </cell>
          <cell r="AZ45">
            <v>8.1619783750333855E-4</v>
          </cell>
          <cell r="BA45">
            <v>1.5424887864223127E-3</v>
          </cell>
          <cell r="BB45">
            <v>14272743</v>
          </cell>
          <cell r="BC45">
            <v>14135528</v>
          </cell>
          <cell r="BD45">
            <v>14425550</v>
          </cell>
          <cell r="BE45">
            <v>14573039</v>
          </cell>
          <cell r="BF45">
            <v>14428785</v>
          </cell>
          <cell r="BG45">
            <v>15077051</v>
          </cell>
          <cell r="BH45">
            <v>15965750</v>
          </cell>
          <cell r="BI45">
            <v>16616891</v>
          </cell>
          <cell r="BJ45">
            <v>16730762</v>
          </cell>
          <cell r="BK45">
            <v>16778631</v>
          </cell>
          <cell r="BL45">
            <v>1586460</v>
          </cell>
          <cell r="BM45">
            <v>1615215</v>
          </cell>
          <cell r="BN45">
            <v>1587672</v>
          </cell>
          <cell r="BO45">
            <v>1606209</v>
          </cell>
          <cell r="BP45">
            <v>1551228</v>
          </cell>
          <cell r="BQ45">
            <v>1567820</v>
          </cell>
          <cell r="BR45">
            <v>1567820</v>
          </cell>
          <cell r="BS45">
            <v>1089376</v>
          </cell>
          <cell r="BT45">
            <v>1258313</v>
          </cell>
          <cell r="BU45">
            <v>1241702</v>
          </cell>
          <cell r="BW45">
            <v>220050</v>
          </cell>
          <cell r="BX45">
            <v>172596</v>
          </cell>
          <cell r="BZ45">
            <v>392646</v>
          </cell>
          <cell r="CA45">
            <v>338908</v>
          </cell>
          <cell r="CB45">
            <v>521763</v>
          </cell>
          <cell r="CC45">
            <v>994664</v>
          </cell>
          <cell r="CD45">
            <v>1516427</v>
          </cell>
          <cell r="CE45">
            <v>-28390</v>
          </cell>
          <cell r="CF45">
            <v>9099614</v>
          </cell>
        </row>
        <row r="46">
          <cell r="B46" t="str">
            <v>Trans-National Bank</v>
          </cell>
          <cell r="C46">
            <v>10.507614999999999</v>
          </cell>
          <cell r="D46">
            <v>6.8412709999999999</v>
          </cell>
          <cell r="E46">
            <v>7.7555860000000001</v>
          </cell>
          <cell r="F46">
            <v>1.9519629999999999</v>
          </cell>
          <cell r="G46">
            <v>2.0568140000000001</v>
          </cell>
          <cell r="H46">
            <v>2.0808390000000001</v>
          </cell>
          <cell r="I46">
            <v>9.5688610000000001</v>
          </cell>
          <cell r="J46">
            <v>4.8050000000000002E-2</v>
          </cell>
          <cell r="L46">
            <v>3.289699569708259E-3</v>
          </cell>
          <cell r="M46">
            <v>3.17577319855873E-3</v>
          </cell>
          <cell r="N46">
            <v>3.245054196239011E-3</v>
          </cell>
          <cell r="O46">
            <v>3.2539850902409458E-3</v>
          </cell>
          <cell r="P46">
            <v>3.383897920984251E-3</v>
          </cell>
          <cell r="Q46">
            <v>3.4539711939486025E-3</v>
          </cell>
          <cell r="R46">
            <v>3.5303941842276506E-3</v>
          </cell>
          <cell r="S46">
            <v>3.5003510202464873E-3</v>
          </cell>
          <cell r="T46">
            <v>3.7630384628247202E-3</v>
          </cell>
          <cell r="U46">
            <v>3.9182679979662049E-3</v>
          </cell>
          <cell r="V46">
            <v>313413032</v>
          </cell>
          <cell r="W46">
            <v>195568503</v>
          </cell>
          <cell r="X46">
            <v>0</v>
          </cell>
          <cell r="Y46">
            <v>228782134</v>
          </cell>
          <cell r="Z46">
            <v>0</v>
          </cell>
          <cell r="AA46">
            <v>40312345</v>
          </cell>
          <cell r="AB46">
            <v>51920201</v>
          </cell>
          <cell r="AC46">
            <v>263782134</v>
          </cell>
          <cell r="AD46">
            <v>13553634</v>
          </cell>
          <cell r="AE46">
            <v>20834301</v>
          </cell>
          <cell r="AF46">
            <v>20834.300999999999</v>
          </cell>
          <cell r="AG46">
            <v>4733253</v>
          </cell>
          <cell r="AI46">
            <v>2.9870780701215915E-3</v>
          </cell>
          <cell r="AJ46">
            <v>3.2502652216593805E-3</v>
          </cell>
          <cell r="AK46">
            <v>3.0816278185645998E-3</v>
          </cell>
          <cell r="AM46">
            <v>6.541184569922219E-2</v>
          </cell>
          <cell r="AN46">
            <v>1.2788403862432553E-2</v>
          </cell>
          <cell r="AO46">
            <v>0.21494867570967957</v>
          </cell>
          <cell r="AP46">
            <v>0.20399115422410252</v>
          </cell>
          <cell r="AQ46">
            <v>0.19955619079172943</v>
          </cell>
          <cell r="AR46">
            <v>0.73106394782159789</v>
          </cell>
          <cell r="AS46">
            <v>0.10390011338011049</v>
          </cell>
          <cell r="AT46">
            <v>0.55370292161744772</v>
          </cell>
          <cell r="AU46">
            <v>0.19503824695326935</v>
          </cell>
          <cell r="AV46">
            <v>8.6359515807329396E-2</v>
          </cell>
          <cell r="AW46">
            <v>0.10867873114593996</v>
          </cell>
          <cell r="AX46">
            <v>0.88210884387072752</v>
          </cell>
          <cell r="AY46">
            <v>1.0317761352564656E-3</v>
          </cell>
          <cell r="AZ46">
            <v>2.5371657049330404E-4</v>
          </cell>
          <cell r="BA46">
            <v>6.0499223149589043E-4</v>
          </cell>
          <cell r="BB46">
            <v>10507615</v>
          </cell>
          <cell r="BC46">
            <v>10533322</v>
          </cell>
          <cell r="BD46">
            <v>10803306</v>
          </cell>
          <cell r="BE46">
            <v>10456605</v>
          </cell>
          <cell r="BF46">
            <v>10300961</v>
          </cell>
          <cell r="BG46">
            <v>10239922</v>
          </cell>
          <cell r="BH46">
            <v>9678121</v>
          </cell>
          <cell r="BI46">
            <v>8935515</v>
          </cell>
          <cell r="BJ46">
            <v>9268777</v>
          </cell>
          <cell r="BK46">
            <v>9657867</v>
          </cell>
          <cell r="BL46">
            <v>2080839</v>
          </cell>
          <cell r="BM46">
            <v>2032789</v>
          </cell>
          <cell r="BN46">
            <v>2044903</v>
          </cell>
          <cell r="BO46">
            <v>1975069</v>
          </cell>
          <cell r="BP46">
            <v>1957169</v>
          </cell>
          <cell r="BQ46">
            <v>1914759</v>
          </cell>
          <cell r="BR46">
            <v>1914759</v>
          </cell>
          <cell r="BS46">
            <v>1929129</v>
          </cell>
          <cell r="BT46">
            <v>1905126</v>
          </cell>
          <cell r="BU46">
            <v>1869047</v>
          </cell>
          <cell r="BW46">
            <v>51799</v>
          </cell>
          <cell r="BX46">
            <v>207772</v>
          </cell>
          <cell r="BZ46">
            <v>259571</v>
          </cell>
          <cell r="CA46">
            <v>189763</v>
          </cell>
          <cell r="CB46">
            <v>439211</v>
          </cell>
          <cell r="CC46">
            <v>354014</v>
          </cell>
          <cell r="CD46">
            <v>793225</v>
          </cell>
          <cell r="CE46">
            <v>33635</v>
          </cell>
          <cell r="CF46">
            <v>6841271</v>
          </cell>
        </row>
        <row r="47">
          <cell r="B47" t="str">
            <v>Paramount Universal Bank</v>
          </cell>
          <cell r="C47">
            <v>9.8537169999999996</v>
          </cell>
          <cell r="D47">
            <v>5.9054130000000002</v>
          </cell>
          <cell r="E47">
            <v>7.5581399999999999</v>
          </cell>
          <cell r="F47">
            <v>1.480148</v>
          </cell>
          <cell r="G47">
            <v>1.5509500000000001</v>
          </cell>
          <cell r="H47">
            <v>1.5751310000000001</v>
          </cell>
          <cell r="I47">
            <v>6.3600199999999996</v>
          </cell>
          <cell r="J47">
            <v>3.9537999999999997E-2</v>
          </cell>
          <cell r="L47">
            <v>2.8937146314500129E-3</v>
          </cell>
          <cell r="M47">
            <v>2.9363347403178596E-3</v>
          </cell>
          <cell r="N47">
            <v>3.1127034995126492E-3</v>
          </cell>
          <cell r="O47">
            <v>3.1503060367453657E-3</v>
          </cell>
          <cell r="P47">
            <v>3.1005681559442178E-3</v>
          </cell>
          <cell r="Q47">
            <v>3.1697197883291742E-3</v>
          </cell>
          <cell r="R47">
            <v>3.0712448282937156E-3</v>
          </cell>
          <cell r="S47">
            <v>3.1174189543764601E-3</v>
          </cell>
          <cell r="T47">
            <v>3.1324341450229224E-3</v>
          </cell>
          <cell r="U47">
            <v>3.0996129310015578E-3</v>
          </cell>
          <cell r="V47">
            <v>313413032</v>
          </cell>
          <cell r="W47">
            <v>195568503</v>
          </cell>
          <cell r="X47">
            <v>0</v>
          </cell>
          <cell r="Y47">
            <v>228782134</v>
          </cell>
          <cell r="Z47">
            <v>0</v>
          </cell>
          <cell r="AA47">
            <v>40312345</v>
          </cell>
          <cell r="AB47">
            <v>51920201</v>
          </cell>
          <cell r="AC47">
            <v>263782134</v>
          </cell>
          <cell r="AD47">
            <v>13553634</v>
          </cell>
          <cell r="AE47">
            <v>20834301</v>
          </cell>
          <cell r="AF47">
            <v>20834.300999999999</v>
          </cell>
          <cell r="AG47">
            <v>4733253</v>
          </cell>
          <cell r="AI47">
            <v>2.8011896096197205E-3</v>
          </cell>
          <cell r="AJ47">
            <v>2.805642181611456E-3</v>
          </cell>
          <cell r="AK47">
            <v>3.0031740323175895E-3</v>
          </cell>
          <cell r="AM47">
            <v>9.9879926052961102E-2</v>
          </cell>
          <cell r="AN47">
            <v>1.5249104660749522E-2</v>
          </cell>
          <cell r="AO47">
            <v>0.24385929603994957</v>
          </cell>
          <cell r="AP47">
            <v>0.23272694111024811</v>
          </cell>
          <cell r="AQ47">
            <v>0.38973937936396069</v>
          </cell>
          <cell r="AR47">
            <v>0.6671001867284736</v>
          </cell>
          <cell r="AS47">
            <v>0.10854303247167199</v>
          </cell>
          <cell r="AT47">
            <v>0.15294323804861495</v>
          </cell>
          <cell r="AU47">
            <v>0.18746366899236061</v>
          </cell>
          <cell r="AV47">
            <v>0.12888833053327092</v>
          </cell>
          <cell r="AW47">
            <v>5.8575338459089688E-2</v>
          </cell>
          <cell r="AX47">
            <v>0.78133151807190659</v>
          </cell>
          <cell r="AY47">
            <v>1.3258719544027499E-3</v>
          </cell>
          <cell r="AZ47">
            <v>0</v>
          </cell>
          <cell r="BA47">
            <v>6.1513965218895346E-4</v>
          </cell>
          <cell r="BB47">
            <v>9853717</v>
          </cell>
          <cell r="BC47">
            <v>10525709</v>
          </cell>
          <cell r="BD47">
            <v>10914946</v>
          </cell>
          <cell r="BE47">
            <v>10818758</v>
          </cell>
          <cell r="BF47">
            <v>10169780</v>
          </cell>
          <cell r="BG47">
            <v>10402326</v>
          </cell>
          <cell r="BH47">
            <v>9042178</v>
          </cell>
          <cell r="BI47">
            <v>8698023</v>
          </cell>
          <cell r="BJ47">
            <v>8323852</v>
          </cell>
          <cell r="BK47">
            <v>8028877</v>
          </cell>
          <cell r="BL47">
            <v>1575131</v>
          </cell>
          <cell r="BM47">
            <v>1536285</v>
          </cell>
          <cell r="BN47">
            <v>1488698</v>
          </cell>
          <cell r="BO47">
            <v>1469236</v>
          </cell>
          <cell r="BP47">
            <v>1410219</v>
          </cell>
          <cell r="BQ47">
            <v>1378260</v>
          </cell>
          <cell r="BR47">
            <v>1378260</v>
          </cell>
          <cell r="BS47">
            <v>1348014</v>
          </cell>
          <cell r="BT47">
            <v>1289232</v>
          </cell>
          <cell r="BU47">
            <v>1230414</v>
          </cell>
          <cell r="BW47">
            <v>53641</v>
          </cell>
          <cell r="BX47">
            <v>83992</v>
          </cell>
          <cell r="BZ47">
            <v>137633</v>
          </cell>
          <cell r="CA47">
            <v>91815</v>
          </cell>
          <cell r="CB47">
            <v>109972</v>
          </cell>
          <cell r="CC47">
            <v>609066</v>
          </cell>
          <cell r="CD47">
            <v>719038</v>
          </cell>
          <cell r="CE47">
            <v>38846</v>
          </cell>
          <cell r="CF47">
            <v>5905413</v>
          </cell>
        </row>
        <row r="48">
          <cell r="B48" t="str">
            <v>Credit Bank</v>
          </cell>
          <cell r="C48">
            <v>11.153369</v>
          </cell>
          <cell r="D48">
            <v>7.2272069999999999</v>
          </cell>
          <cell r="E48">
            <v>9.1769390000000008</v>
          </cell>
          <cell r="F48">
            <v>1.360571</v>
          </cell>
          <cell r="G48">
            <v>1.4184920000000001</v>
          </cell>
          <cell r="H48">
            <v>1.4252819999999999</v>
          </cell>
          <cell r="I48">
            <v>9.0379419999999993</v>
          </cell>
          <cell r="J48">
            <v>3.0210000000000001E-2</v>
          </cell>
          <cell r="L48">
            <v>3.140047870071703E-3</v>
          </cell>
          <cell r="M48">
            <v>2.7238171065501987E-3</v>
          </cell>
          <cell r="N48">
            <v>2.8919251478437126E-3</v>
          </cell>
          <cell r="O48">
            <v>2.5775180393315849E-3</v>
          </cell>
          <cell r="P48">
            <v>2.5816394990063472E-3</v>
          </cell>
          <cell r="Q48">
            <v>2.7375039181430178E-3</v>
          </cell>
          <cell r="R48">
            <v>2.8849107269786518E-3</v>
          </cell>
          <cell r="S48">
            <v>2.9470418296018448E-3</v>
          </cell>
          <cell r="T48">
            <v>2.9730819231159732E-3</v>
          </cell>
          <cell r="U48">
            <v>2.8524193975043499E-3</v>
          </cell>
          <cell r="V48">
            <v>313413032</v>
          </cell>
          <cell r="W48">
            <v>195568503</v>
          </cell>
          <cell r="X48">
            <v>0</v>
          </cell>
          <cell r="Y48">
            <v>228782134</v>
          </cell>
          <cell r="Z48">
            <v>0</v>
          </cell>
          <cell r="AA48">
            <v>40312345</v>
          </cell>
          <cell r="AB48">
            <v>51920201</v>
          </cell>
          <cell r="AC48">
            <v>263782134</v>
          </cell>
          <cell r="AD48">
            <v>13553634</v>
          </cell>
          <cell r="AE48">
            <v>20834301</v>
          </cell>
          <cell r="AF48">
            <v>20834.300999999999</v>
          </cell>
          <cell r="AG48">
            <v>4733253</v>
          </cell>
          <cell r="AI48">
            <v>3.1706513750145954E-3</v>
          </cell>
          <cell r="AJ48">
            <v>3.4336221386103878E-3</v>
          </cell>
          <cell r="AK48">
            <v>3.6463924855801226E-3</v>
          </cell>
          <cell r="AM48">
            <v>8.5786179863461973E-2</v>
          </cell>
          <cell r="AN48">
            <v>1.1272149367732605E-2</v>
          </cell>
          <cell r="AO48">
            <v>0.15694856196244678</v>
          </cell>
          <cell r="AP48">
            <v>0.15053991273677128</v>
          </cell>
          <cell r="AQ48">
            <v>0.26271921774099349</v>
          </cell>
          <cell r="AR48">
            <v>0.83155483989387446</v>
          </cell>
          <cell r="AS48">
            <v>5.3396372072286119E-2</v>
          </cell>
          <cell r="AT48">
            <v>0.61172502606242718</v>
          </cell>
          <cell r="AU48">
            <v>0.19844449171442274</v>
          </cell>
          <cell r="AV48">
            <v>9.5391528180289245E-2</v>
          </cell>
          <cell r="AW48">
            <v>0.1030529635341335</v>
          </cell>
          <cell r="AX48">
            <v>0.78754005011910821</v>
          </cell>
          <cell r="AY48">
            <v>5.2363284910555497E-3</v>
          </cell>
          <cell r="AZ48">
            <v>1.3491575388122518E-4</v>
          </cell>
          <cell r="BA48">
            <v>3.9463044215661269E-3</v>
          </cell>
          <cell r="BB48">
            <v>11153369</v>
          </cell>
          <cell r="BC48">
            <v>10287085</v>
          </cell>
          <cell r="BD48">
            <v>10189227</v>
          </cell>
          <cell r="BE48">
            <v>8742291</v>
          </cell>
          <cell r="BF48">
            <v>8884581</v>
          </cell>
          <cell r="BG48">
            <v>8864537</v>
          </cell>
          <cell r="BH48">
            <v>8592048</v>
          </cell>
          <cell r="BI48">
            <v>8241305</v>
          </cell>
          <cell r="BJ48">
            <v>7936623</v>
          </cell>
          <cell r="BK48">
            <v>7308855</v>
          </cell>
          <cell r="BL48">
            <v>1425282</v>
          </cell>
          <cell r="BM48">
            <v>1391955</v>
          </cell>
          <cell r="BN48">
            <v>1294064</v>
          </cell>
          <cell r="BO48">
            <v>1263351</v>
          </cell>
          <cell r="BP48">
            <v>1159432</v>
          </cell>
          <cell r="BQ48">
            <v>1151660</v>
          </cell>
          <cell r="BR48">
            <v>1151660</v>
          </cell>
          <cell r="BS48">
            <v>1283466</v>
          </cell>
          <cell r="BT48">
            <v>1274332</v>
          </cell>
          <cell r="BU48">
            <v>1237653</v>
          </cell>
          <cell r="BW48">
            <v>62978</v>
          </cell>
          <cell r="BX48">
            <v>176738</v>
          </cell>
          <cell r="BZ48">
            <v>239716</v>
          </cell>
          <cell r="CA48">
            <v>199337</v>
          </cell>
          <cell r="CB48">
            <v>249385</v>
          </cell>
          <cell r="CC48">
            <v>158290</v>
          </cell>
          <cell r="CD48">
            <v>407675</v>
          </cell>
          <cell r="CE48">
            <v>30210</v>
          </cell>
          <cell r="CF48">
            <v>7227207</v>
          </cell>
        </row>
        <row r="49">
          <cell r="B49" t="str">
            <v>Habib Bank Ltd</v>
          </cell>
          <cell r="C49">
            <v>9.6695729999999998</v>
          </cell>
          <cell r="D49">
            <v>4.4188640000000001</v>
          </cell>
          <cell r="E49">
            <v>6.3860989999999997</v>
          </cell>
          <cell r="F49">
            <v>1.902752</v>
          </cell>
          <cell r="G49">
            <v>2.1940900000000001</v>
          </cell>
          <cell r="H49">
            <v>2.2407279999999998</v>
          </cell>
          <cell r="I49">
            <v>5.5912439999999997</v>
          </cell>
          <cell r="J49">
            <v>0.14577599999999999</v>
          </cell>
          <cell r="L49">
            <v>3.1262411652869431E-3</v>
          </cell>
          <cell r="M49">
            <v>3.1226227838974975E-3</v>
          </cell>
          <cell r="N49">
            <v>3.1193758323848353E-3</v>
          </cell>
          <cell r="O49">
            <v>2.8399597313168963E-3</v>
          </cell>
          <cell r="P49">
            <v>2.9142006350667267E-3</v>
          </cell>
          <cell r="Q49">
            <v>3.2052073255015136E-3</v>
          </cell>
          <cell r="R49">
            <v>3.196106793774218E-3</v>
          </cell>
          <cell r="S49">
            <v>3.4628777264832447E-3</v>
          </cell>
          <cell r="T49">
            <v>3.302098645063806E-3</v>
          </cell>
          <cell r="U49">
            <v>3.284620320235832E-3</v>
          </cell>
          <cell r="V49">
            <v>313413032</v>
          </cell>
          <cell r="W49">
            <v>195568503</v>
          </cell>
          <cell r="X49">
            <v>0</v>
          </cell>
          <cell r="Y49">
            <v>228782134</v>
          </cell>
          <cell r="Z49">
            <v>0</v>
          </cell>
          <cell r="AA49">
            <v>40312345</v>
          </cell>
          <cell r="AB49">
            <v>51920201</v>
          </cell>
          <cell r="AC49">
            <v>263782134</v>
          </cell>
          <cell r="AD49">
            <v>13553634</v>
          </cell>
          <cell r="AE49">
            <v>20834301</v>
          </cell>
          <cell r="AF49">
            <v>20834.300999999999</v>
          </cell>
          <cell r="AG49">
            <v>4733253</v>
          </cell>
          <cell r="AI49">
            <v>2.7488416215991785E-3</v>
          </cell>
          <cell r="AJ49">
            <v>2.0993876691104119E-3</v>
          </cell>
          <cell r="AK49">
            <v>2.5374717436577416E-3</v>
          </cell>
          <cell r="AM49">
            <v>0.17004954217921781</v>
          </cell>
          <cell r="AN49">
            <v>3.7498735524233689E-2</v>
          </cell>
          <cell r="AO49">
            <v>0.3924153551517337</v>
          </cell>
          <cell r="AP49">
            <v>0.34030924066272195</v>
          </cell>
          <cell r="AQ49">
            <v>9.6107470332574899E-2</v>
          </cell>
          <cell r="AR49">
            <v>0.3379565922312901</v>
          </cell>
          <cell r="AS49">
            <v>0.14132423188029547</v>
          </cell>
          <cell r="AT49">
            <v>0.53432818992566766</v>
          </cell>
          <cell r="AU49">
            <v>0.13507000842594216</v>
          </cell>
          <cell r="AV49">
            <v>5.807348834140677E-2</v>
          </cell>
          <cell r="AW49">
            <v>7.6996520084535391E-2</v>
          </cell>
          <cell r="AX49">
            <v>0.69195043797473232</v>
          </cell>
          <cell r="AY49">
            <v>1.391216453828593E-3</v>
          </cell>
          <cell r="AZ49">
            <v>0</v>
          </cell>
          <cell r="BA49">
            <v>1.1783320721793708E-3</v>
          </cell>
          <cell r="BB49">
            <v>9669573</v>
          </cell>
          <cell r="BC49">
            <v>10229978</v>
          </cell>
          <cell r="BD49">
            <v>10325858</v>
          </cell>
          <cell r="BE49">
            <v>8720174</v>
          </cell>
          <cell r="BF49">
            <v>8764198</v>
          </cell>
          <cell r="BG49">
            <v>9449365</v>
          </cell>
          <cell r="BH49">
            <v>9300950</v>
          </cell>
          <cell r="BI49">
            <v>9900454</v>
          </cell>
          <cell r="BJ49">
            <v>8541266</v>
          </cell>
          <cell r="BK49">
            <v>8078122</v>
          </cell>
          <cell r="BL49">
            <v>2240728</v>
          </cell>
          <cell r="BM49">
            <v>2147452</v>
          </cell>
          <cell r="BN49">
            <v>2006787</v>
          </cell>
          <cell r="BO49">
            <v>1972950</v>
          </cell>
          <cell r="BP49">
            <v>2010787</v>
          </cell>
          <cell r="BQ49">
            <v>1941527</v>
          </cell>
          <cell r="BR49">
            <v>1941527</v>
          </cell>
          <cell r="BS49">
            <v>1837505</v>
          </cell>
          <cell r="BT49">
            <v>1748022</v>
          </cell>
          <cell r="BU49">
            <v>1666902</v>
          </cell>
          <cell r="BW49">
            <v>21162</v>
          </cell>
          <cell r="BX49">
            <v>199029</v>
          </cell>
          <cell r="BZ49">
            <v>220191</v>
          </cell>
          <cell r="CA49">
            <v>74415</v>
          </cell>
          <cell r="CB49">
            <v>388603</v>
          </cell>
          <cell r="CC49">
            <v>338671</v>
          </cell>
          <cell r="CD49">
            <v>727274</v>
          </cell>
          <cell r="CE49">
            <v>93276</v>
          </cell>
          <cell r="CF49">
            <v>4418864</v>
          </cell>
        </row>
        <row r="50">
          <cell r="B50" t="str">
            <v>Oriental Commercial Bank Limited</v>
          </cell>
          <cell r="C50">
            <v>9.0243479999999998</v>
          </cell>
          <cell r="D50">
            <v>5.8716949999999999</v>
          </cell>
          <cell r="E50">
            <v>6.6927329999999996</v>
          </cell>
          <cell r="F50">
            <v>2.0423089999999999</v>
          </cell>
          <cell r="G50">
            <v>2.119656</v>
          </cell>
          <cell r="H50">
            <v>2.2620879999999999</v>
          </cell>
          <cell r="I50">
            <v>6.6433840000000002</v>
          </cell>
          <cell r="J50">
            <v>2.6202E-2</v>
          </cell>
          <cell r="L50">
            <v>3.1187169408902677E-3</v>
          </cell>
          <cell r="M50">
            <v>2.9364258662728667E-3</v>
          </cell>
          <cell r="N50">
            <v>2.7937279186075153E-3</v>
          </cell>
          <cell r="O50">
            <v>2.849934976557506E-3</v>
          </cell>
          <cell r="P50">
            <v>2.9896141557676382E-3</v>
          </cell>
          <cell r="Q50">
            <v>2.7855794505652247E-3</v>
          </cell>
          <cell r="R50">
            <v>2.8947533750014391E-3</v>
          </cell>
          <cell r="S50">
            <v>2.9795413567498025E-3</v>
          </cell>
          <cell r="T50">
            <v>2.9634462208108963E-3</v>
          </cell>
          <cell r="U50">
            <v>2.8842255460702583E-3</v>
          </cell>
          <cell r="V50">
            <v>313413032</v>
          </cell>
          <cell r="W50">
            <v>195568503</v>
          </cell>
          <cell r="X50">
            <v>0</v>
          </cell>
          <cell r="Y50">
            <v>228782134</v>
          </cell>
          <cell r="Z50">
            <v>0</v>
          </cell>
          <cell r="AA50">
            <v>40312345</v>
          </cell>
          <cell r="AB50">
            <v>51920201</v>
          </cell>
          <cell r="AC50">
            <v>263782134</v>
          </cell>
          <cell r="AD50">
            <v>13553634</v>
          </cell>
          <cell r="AE50">
            <v>20834301</v>
          </cell>
          <cell r="AF50">
            <v>20834.300999999999</v>
          </cell>
          <cell r="AG50">
            <v>4733253</v>
          </cell>
          <cell r="AI50">
            <v>2.5654186994808668E-3</v>
          </cell>
          <cell r="AJ50">
            <v>2.7896228713482152E-3</v>
          </cell>
          <cell r="AK50">
            <v>2.6593106175375153E-3</v>
          </cell>
          <cell r="AM50">
            <v>3.9094010825439181E-2</v>
          </cell>
          <cell r="AN50">
            <v>1.0045718498201385E-2</v>
          </cell>
          <cell r="AO50">
            <v>0.31906269455446201</v>
          </cell>
          <cell r="AP50">
            <v>0.30741998355055195</v>
          </cell>
          <cell r="AQ50">
            <v>0.31535646007287699</v>
          </cell>
          <cell r="AR50">
            <v>0.78592787463847447</v>
          </cell>
          <cell r="AS50">
            <v>0.11466044363666081</v>
          </cell>
          <cell r="AT50">
            <v>0.2798273114128062</v>
          </cell>
          <cell r="AU50">
            <v>0.14918765024838015</v>
          </cell>
          <cell r="AV50">
            <v>0.10362981332282399</v>
          </cell>
          <cell r="AW50">
            <v>4.5557836925556164E-2</v>
          </cell>
          <cell r="AX50">
            <v>0.87732395719357104</v>
          </cell>
          <cell r="AY50">
            <v>1.5263125070393243E-3</v>
          </cell>
          <cell r="AZ50">
            <v>0</v>
          </cell>
          <cell r="BA50">
            <v>1.5401568322858385E-3</v>
          </cell>
          <cell r="BB50">
            <v>9024348</v>
          </cell>
          <cell r="BC50">
            <v>8496350</v>
          </cell>
          <cell r="BD50">
            <v>9316625</v>
          </cell>
          <cell r="BE50">
            <v>9056018</v>
          </cell>
          <cell r="BF50">
            <v>9153613</v>
          </cell>
          <cell r="BG50">
            <v>7857515</v>
          </cell>
          <cell r="BH50">
            <v>8092950</v>
          </cell>
          <cell r="BI50">
            <v>7916635</v>
          </cell>
          <cell r="BJ50">
            <v>7480066</v>
          </cell>
          <cell r="BK50">
            <v>7006528</v>
          </cell>
          <cell r="BL50">
            <v>2262088</v>
          </cell>
          <cell r="BM50">
            <v>2240085</v>
          </cell>
          <cell r="BN50">
            <v>1658696</v>
          </cell>
          <cell r="BO50">
            <v>1630645</v>
          </cell>
          <cell r="BP50">
            <v>1612058</v>
          </cell>
          <cell r="BQ50">
            <v>1596443</v>
          </cell>
          <cell r="BR50">
            <v>1596443</v>
          </cell>
          <cell r="BS50">
            <v>1612493</v>
          </cell>
          <cell r="BT50">
            <v>1548292</v>
          </cell>
          <cell r="BU50">
            <v>1524496</v>
          </cell>
          <cell r="BW50">
            <v>38599</v>
          </cell>
          <cell r="BX50">
            <v>83799</v>
          </cell>
          <cell r="BZ50">
            <v>122398</v>
          </cell>
          <cell r="CA50">
            <v>96196</v>
          </cell>
          <cell r="CB50">
            <v>212793</v>
          </cell>
          <cell r="CC50">
            <v>547651</v>
          </cell>
          <cell r="CD50">
            <v>760444</v>
          </cell>
          <cell r="CE50">
            <v>22001</v>
          </cell>
          <cell r="CF50">
            <v>5871695</v>
          </cell>
        </row>
        <row r="51">
          <cell r="B51" t="str">
            <v>United Bank for Africa</v>
          </cell>
          <cell r="C51">
            <v>6.5381830000000001</v>
          </cell>
          <cell r="D51">
            <v>2.8763239999999999</v>
          </cell>
          <cell r="E51">
            <v>3.001255</v>
          </cell>
          <cell r="F51">
            <v>1.1144590000000001</v>
          </cell>
          <cell r="G51">
            <v>1.126736</v>
          </cell>
          <cell r="H51">
            <v>1.1356919999999999</v>
          </cell>
          <cell r="I51">
            <v>4.8048070000000003</v>
          </cell>
          <cell r="J51">
            <v>1.7911E-2</v>
          </cell>
          <cell r="L51">
            <v>1.708461816788139E-3</v>
          </cell>
          <cell r="M51">
            <v>1.9245307839642603E-3</v>
          </cell>
          <cell r="N51">
            <v>1.9597987308742869E-3</v>
          </cell>
          <cell r="O51">
            <v>1.914723228659556E-3</v>
          </cell>
          <cell r="P51">
            <v>1.8501874804122268E-3</v>
          </cell>
          <cell r="Q51">
            <v>1.7724052524856274E-3</v>
          </cell>
          <cell r="R51">
            <v>1.5934328058627707E-3</v>
          </cell>
          <cell r="S51">
            <v>1.5618806344033891E-3</v>
          </cell>
          <cell r="T51">
            <v>1.7389921178298006E-3</v>
          </cell>
          <cell r="U51">
            <v>1.7297540438505241E-3</v>
          </cell>
          <cell r="V51">
            <v>313413032</v>
          </cell>
          <cell r="W51">
            <v>195568503</v>
          </cell>
          <cell r="X51">
            <v>0</v>
          </cell>
          <cell r="Y51">
            <v>228782134</v>
          </cell>
          <cell r="Z51">
            <v>0</v>
          </cell>
          <cell r="AA51">
            <v>40312345</v>
          </cell>
          <cell r="AB51">
            <v>51920201</v>
          </cell>
          <cell r="AC51">
            <v>263782134</v>
          </cell>
          <cell r="AD51">
            <v>13553634</v>
          </cell>
          <cell r="AE51">
            <v>20834301</v>
          </cell>
          <cell r="AF51">
            <v>20834.300999999999</v>
          </cell>
          <cell r="AG51">
            <v>4733253</v>
          </cell>
          <cell r="AI51">
            <v>1.8586580358855745E-3</v>
          </cell>
          <cell r="AJ51">
            <v>1.3665320177236359E-3</v>
          </cell>
          <cell r="AK51">
            <v>1.1925276695540605E-3</v>
          </cell>
          <cell r="AM51">
            <v>6.3548550191149467E-2</v>
          </cell>
          <cell r="AN51">
            <v>1.0006550544644964E-2</v>
          </cell>
          <cell r="AO51">
            <v>0.23450182286197965</v>
          </cell>
          <cell r="AP51">
            <v>0.23194667340436359</v>
          </cell>
          <cell r="AQ51">
            <v>0.77557288767578947</v>
          </cell>
          <cell r="AR51">
            <v>0.88524810043389912</v>
          </cell>
          <cell r="AS51">
            <v>1.7183344705979233E-2</v>
          </cell>
          <cell r="AT51">
            <v>0.97745033705184037</v>
          </cell>
          <cell r="AU51">
            <v>0.120327923325782</v>
          </cell>
          <cell r="AV51">
            <v>7.1846039877482823E-2</v>
          </cell>
          <cell r="AW51">
            <v>4.8481883448299179E-2</v>
          </cell>
          <cell r="AX51">
            <v>0.95837374698251232</v>
          </cell>
          <cell r="AY51">
            <v>1.3444464554087257E-3</v>
          </cell>
          <cell r="AZ51">
            <v>0</v>
          </cell>
          <cell r="BA51">
            <v>1.2194179947918645E-3</v>
          </cell>
          <cell r="BB51">
            <v>6538183</v>
          </cell>
          <cell r="BC51">
            <v>7781237</v>
          </cell>
          <cell r="BD51">
            <v>8176112</v>
          </cell>
          <cell r="BE51">
            <v>7269162</v>
          </cell>
          <cell r="BF51">
            <v>5332978</v>
          </cell>
          <cell r="BG51">
            <v>4755787</v>
          </cell>
          <cell r="BH51">
            <v>4354318</v>
          </cell>
          <cell r="BI51">
            <v>3726303</v>
          </cell>
          <cell r="BJ51">
            <v>3984411</v>
          </cell>
          <cell r="BK51">
            <v>3709630</v>
          </cell>
          <cell r="BL51">
            <v>1135692</v>
          </cell>
          <cell r="BM51">
            <v>1119088</v>
          </cell>
          <cell r="BN51">
            <v>1043147</v>
          </cell>
          <cell r="BO51">
            <v>1172769</v>
          </cell>
          <cell r="BP51">
            <v>1222199</v>
          </cell>
          <cell r="BQ51">
            <v>1138961</v>
          </cell>
          <cell r="BR51">
            <v>1138961</v>
          </cell>
          <cell r="BS51">
            <v>807249</v>
          </cell>
          <cell r="BT51">
            <v>1007444</v>
          </cell>
          <cell r="BU51">
            <v>1059034</v>
          </cell>
          <cell r="BW51">
            <v>115648</v>
          </cell>
          <cell r="BX51">
            <v>33465</v>
          </cell>
          <cell r="BZ51">
            <v>149113</v>
          </cell>
          <cell r="CA51">
            <v>132002</v>
          </cell>
          <cell r="CB51">
            <v>49155</v>
          </cell>
          <cell r="CC51">
            <v>1134</v>
          </cell>
          <cell r="CD51">
            <v>50289</v>
          </cell>
          <cell r="CE51">
            <v>17911</v>
          </cell>
          <cell r="CF51">
            <v>2876324</v>
          </cell>
        </row>
        <row r="52">
          <cell r="B52" t="str">
            <v>Middle East Bank</v>
          </cell>
          <cell r="C52">
            <v>5.3759940000000004</v>
          </cell>
          <cell r="D52">
            <v>3.7801089999999999</v>
          </cell>
          <cell r="E52">
            <v>3.7019359999999999</v>
          </cell>
          <cell r="F52">
            <v>1.236275</v>
          </cell>
          <cell r="G52">
            <v>1.246469</v>
          </cell>
          <cell r="H52">
            <v>1.2526459999999999</v>
          </cell>
          <cell r="I52">
            <v>3.9637220000000002</v>
          </cell>
          <cell r="J52">
            <v>-1.5457E-2</v>
          </cell>
          <cell r="L52">
            <v>1.7623379659851292E-3</v>
          </cell>
          <cell r="M52">
            <v>1.8139998578100172E-3</v>
          </cell>
          <cell r="N52">
            <v>1.9075708158961323E-3</v>
          </cell>
          <cell r="O52">
            <v>1.9305963266920123E-3</v>
          </cell>
          <cell r="P52">
            <v>1.9367902077399666E-3</v>
          </cell>
          <cell r="Q52">
            <v>2.0384148379067593E-3</v>
          </cell>
          <cell r="R52">
            <v>2.135885306845442E-3</v>
          </cell>
          <cell r="S52">
            <v>2.277695536393396E-3</v>
          </cell>
          <cell r="T52">
            <v>2.3491586322533392E-3</v>
          </cell>
          <cell r="U52">
            <v>2.2687049910450462E-3</v>
          </cell>
          <cell r="V52">
            <v>313413032</v>
          </cell>
          <cell r="W52">
            <v>195568503</v>
          </cell>
          <cell r="X52">
            <v>0</v>
          </cell>
          <cell r="Y52">
            <v>228782134</v>
          </cell>
          <cell r="Z52">
            <v>0</v>
          </cell>
          <cell r="AA52">
            <v>40312345</v>
          </cell>
          <cell r="AB52">
            <v>51920201</v>
          </cell>
          <cell r="AC52">
            <v>263782134</v>
          </cell>
          <cell r="AD52">
            <v>13553634</v>
          </cell>
          <cell r="AE52">
            <v>20834301</v>
          </cell>
          <cell r="AF52">
            <v>20834.300999999999</v>
          </cell>
          <cell r="AG52">
            <v>4733253</v>
          </cell>
          <cell r="AI52">
            <v>1.528273902546416E-3</v>
          </cell>
          <cell r="AJ52">
            <v>1.7959172815667759E-3</v>
          </cell>
          <cell r="AK52">
            <v>1.4709383610917034E-3</v>
          </cell>
          <cell r="AM52">
            <v>-3.4402338850319618E-2</v>
          </cell>
          <cell r="AN52">
            <v>-7.8309704568135467E-3</v>
          </cell>
          <cell r="AO52">
            <v>0.31446932958466817</v>
          </cell>
          <cell r="AP52">
            <v>0.31189750441630365</v>
          </cell>
          <cell r="AQ52">
            <v>0.55708704145864985</v>
          </cell>
          <cell r="AR52">
            <v>1.2216037706595553</v>
          </cell>
          <cell r="AS52">
            <v>0.20801826952791497</v>
          </cell>
          <cell r="AT52">
            <v>0.17762819957577358</v>
          </cell>
          <cell r="AU52">
            <v>0.13724134846012601</v>
          </cell>
          <cell r="AV52">
            <v>0.10814325099380159</v>
          </cell>
          <cell r="AW52">
            <v>2.9098097466324413E-2</v>
          </cell>
          <cell r="AX52">
            <v>1.021116788620873</v>
          </cell>
          <cell r="AY52">
            <v>5.2432687974640461E-4</v>
          </cell>
          <cell r="AZ52">
            <v>2.6829621645207973E-3</v>
          </cell>
          <cell r="BA52">
            <v>1.578824984849636E-3</v>
          </cell>
          <cell r="BB52">
            <v>5375994</v>
          </cell>
          <cell r="BC52">
            <v>5677553</v>
          </cell>
          <cell r="BD52">
            <v>6288542</v>
          </cell>
          <cell r="BE52">
            <v>6192662</v>
          </cell>
          <cell r="BF52">
            <v>5836720</v>
          </cell>
          <cell r="BG52">
            <v>5936601</v>
          </cell>
          <cell r="BH52">
            <v>5906089</v>
          </cell>
          <cell r="BI52">
            <v>6153754</v>
          </cell>
          <cell r="BJ52">
            <v>6204136</v>
          </cell>
          <cell r="BK52">
            <v>5765799</v>
          </cell>
          <cell r="BL52">
            <v>1252646</v>
          </cell>
          <cell r="BM52">
            <v>1263462</v>
          </cell>
          <cell r="BN52">
            <v>1197477</v>
          </cell>
          <cell r="BO52">
            <v>1193546</v>
          </cell>
          <cell r="BP52">
            <v>1211872</v>
          </cell>
          <cell r="BQ52">
            <v>1233695</v>
          </cell>
          <cell r="BR52">
            <v>1233695</v>
          </cell>
          <cell r="BS52">
            <v>1216395</v>
          </cell>
          <cell r="BT52">
            <v>1169933</v>
          </cell>
          <cell r="BU52">
            <v>1175205</v>
          </cell>
          <cell r="BW52">
            <v>35931</v>
          </cell>
          <cell r="BX52">
            <v>28567</v>
          </cell>
          <cell r="BZ52">
            <v>64498</v>
          </cell>
          <cell r="CA52">
            <v>78791</v>
          </cell>
          <cell r="CB52">
            <v>176361</v>
          </cell>
          <cell r="CC52">
            <v>816505</v>
          </cell>
          <cell r="CD52">
            <v>992866</v>
          </cell>
          <cell r="CE52">
            <v>-10820</v>
          </cell>
          <cell r="CF52">
            <v>3780109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1.1907490069876254E-3</v>
          </cell>
          <cell r="Q53">
            <v>1.3144834341356111E-3</v>
          </cell>
          <cell r="R53">
            <v>1.3634893144058744E-3</v>
          </cell>
          <cell r="S53">
            <v>1.3937502980673772E-3</v>
          </cell>
          <cell r="T53">
            <v>1.4482876509116049E-3</v>
          </cell>
          <cell r="U53">
            <v>1.431029906308398E-3</v>
          </cell>
          <cell r="V53">
            <v>313413032</v>
          </cell>
          <cell r="W53">
            <v>195568503</v>
          </cell>
          <cell r="X53">
            <v>0</v>
          </cell>
          <cell r="Y53">
            <v>228782134</v>
          </cell>
          <cell r="Z53">
            <v>0</v>
          </cell>
          <cell r="AA53">
            <v>40312345</v>
          </cell>
          <cell r="AB53">
            <v>51920201</v>
          </cell>
          <cell r="AC53">
            <v>263782134</v>
          </cell>
          <cell r="AD53">
            <v>13553634</v>
          </cell>
          <cell r="AE53">
            <v>20834301</v>
          </cell>
          <cell r="AF53">
            <v>20834.300999999999</v>
          </cell>
          <cell r="AG53">
            <v>4733253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 t="str">
            <v/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B54" t="str">
            <v>Total - Tier 3</v>
          </cell>
          <cell r="C54">
            <v>318.70808599999998</v>
          </cell>
          <cell r="D54">
            <v>187.40215800000001</v>
          </cell>
          <cell r="E54">
            <v>224.51450899999998</v>
          </cell>
          <cell r="F54">
            <v>46.329017</v>
          </cell>
          <cell r="G54">
            <v>50.125966000000005</v>
          </cell>
          <cell r="H54">
            <v>55.194246999999997</v>
          </cell>
          <cell r="I54">
            <v>244.07749999999996</v>
          </cell>
          <cell r="J54">
            <v>1.5294919999999996</v>
          </cell>
          <cell r="L54">
            <v>9.3538732980688988E-2</v>
          </cell>
          <cell r="M54">
            <v>9.0231164210599402E-2</v>
          </cell>
          <cell r="N54">
            <v>8.9525912090484855E-2</v>
          </cell>
          <cell r="O54">
            <v>9.214800899678717E-2</v>
          </cell>
          <cell r="P54">
            <v>9.2967231755700777E-2</v>
          </cell>
          <cell r="Q54">
            <v>9.4382385781753703E-2</v>
          </cell>
          <cell r="R54">
            <v>9.1354442523128743E-2</v>
          </cell>
          <cell r="S54">
            <v>9.3057977974399977E-2</v>
          </cell>
          <cell r="T54">
            <v>9.4056542890267228E-2</v>
          </cell>
          <cell r="U54">
            <v>9.3427211873948979E-2</v>
          </cell>
          <cell r="V54">
            <v>6581673672</v>
          </cell>
          <cell r="W54">
            <v>4106938563</v>
          </cell>
          <cell r="X54">
            <v>0</v>
          </cell>
          <cell r="Y54">
            <v>4804424814</v>
          </cell>
          <cell r="Z54">
            <v>0</v>
          </cell>
          <cell r="AA54">
            <v>846559245</v>
          </cell>
          <cell r="AB54">
            <v>1090324221</v>
          </cell>
          <cell r="AC54">
            <v>5539424814</v>
          </cell>
          <cell r="AD54">
            <v>284626314</v>
          </cell>
          <cell r="AE54">
            <v>437520321</v>
          </cell>
          <cell r="AF54">
            <v>437520.32099999988</v>
          </cell>
          <cell r="AG54">
            <v>99398313</v>
          </cell>
          <cell r="AI54">
            <v>9.0601524176611561E-2</v>
          </cell>
          <cell r="AJ54">
            <v>8.9034145352715352E-2</v>
          </cell>
          <cell r="AK54">
            <v>8.9209268855476836E-2</v>
          </cell>
          <cell r="AM54">
            <v>8.2793312620948439E-2</v>
          </cell>
          <cell r="AN54">
            <v>1.3857023668303848E-2</v>
          </cell>
          <cell r="AO54">
            <v>0.20536905695936747</v>
          </cell>
          <cell r="AP54">
            <v>0.18981273161188561</v>
          </cell>
          <cell r="AQ54">
            <v>0.25468501389916359</v>
          </cell>
          <cell r="AR54">
            <v>0.68471150625376875</v>
          </cell>
          <cell r="AS54">
            <v>0.10258141112659334</v>
          </cell>
          <cell r="AT54">
            <v>0.34277662397403497</v>
          </cell>
          <cell r="AU54">
            <v>0.16931647177300974</v>
          </cell>
          <cell r="AV54">
            <v>8.4168224896829791E-2</v>
          </cell>
          <cell r="AW54">
            <v>8.5148246876179945E-2</v>
          </cell>
          <cell r="AX54">
            <v>0.83469954273645641</v>
          </cell>
          <cell r="AY54">
            <v>5.9134088609698598E-2</v>
          </cell>
          <cell r="AZ54">
            <v>1.9305829764191193E-2</v>
          </cell>
          <cell r="BA54">
            <v>4.3896591487483379E-2</v>
          </cell>
          <cell r="BB54">
            <v>318708086</v>
          </cell>
          <cell r="BC54">
            <v>315582852</v>
          </cell>
          <cell r="BD54">
            <v>323490496</v>
          </cell>
          <cell r="BE54">
            <v>316099054</v>
          </cell>
          <cell r="BF54">
            <v>305542339</v>
          </cell>
          <cell r="BG54">
            <v>300065266</v>
          </cell>
          <cell r="BH54">
            <v>282928471</v>
          </cell>
          <cell r="BI54">
            <v>274070260</v>
          </cell>
          <cell r="BJ54">
            <v>263590770</v>
          </cell>
          <cell r="BK54">
            <v>254213980</v>
          </cell>
          <cell r="BL54">
            <v>55194247</v>
          </cell>
          <cell r="BM54">
            <v>54138280</v>
          </cell>
          <cell r="BN54">
            <v>50970275</v>
          </cell>
          <cell r="BO54">
            <v>50491054</v>
          </cell>
          <cell r="BP54">
            <v>48699896</v>
          </cell>
          <cell r="BQ54">
            <v>46842869</v>
          </cell>
          <cell r="BR54">
            <v>46416397</v>
          </cell>
          <cell r="BS54">
            <v>43191308</v>
          </cell>
          <cell r="BT54">
            <v>41260791</v>
          </cell>
          <cell r="BU54">
            <v>40116265</v>
          </cell>
          <cell r="BV54">
            <v>0</v>
          </cell>
          <cell r="BW54">
            <v>1564025</v>
          </cell>
          <cell r="BX54">
            <v>4576992</v>
          </cell>
          <cell r="BY54">
            <v>0</v>
          </cell>
          <cell r="BZ54">
            <v>6141017</v>
          </cell>
          <cell r="CA54">
            <v>4204825</v>
          </cell>
          <cell r="CB54">
            <v>7342761</v>
          </cell>
          <cell r="CC54">
            <v>14078656</v>
          </cell>
          <cell r="CD54">
            <v>21421417</v>
          </cell>
          <cell r="CE54">
            <v>1106000</v>
          </cell>
          <cell r="CF54">
            <v>187402158</v>
          </cell>
        </row>
        <row r="56">
          <cell r="B56" t="str">
            <v xml:space="preserve">TOTAL/Average </v>
          </cell>
          <cell r="C56">
            <v>3517.6901149999999</v>
          </cell>
          <cell r="D56">
            <v>2104.8346930000002</v>
          </cell>
          <cell r="E56">
            <v>2516.7172860000001</v>
          </cell>
          <cell r="F56">
            <v>473.64810699999998</v>
          </cell>
          <cell r="G56">
            <v>556.38109099999997</v>
          </cell>
          <cell r="H56">
            <v>547.53260999999998</v>
          </cell>
          <cell r="I56">
            <v>2958.0667510000003</v>
          </cell>
          <cell r="J56">
            <v>38.908708000000004</v>
          </cell>
          <cell r="K56">
            <v>0</v>
          </cell>
          <cell r="L56">
            <v>0.99999999999999978</v>
          </cell>
          <cell r="M56">
            <v>1</v>
          </cell>
          <cell r="N56">
            <v>0.99999999999999989</v>
          </cell>
          <cell r="O56">
            <v>0.99999999999999978</v>
          </cell>
          <cell r="P56">
            <v>0.99880925099301221</v>
          </cell>
          <cell r="Q56">
            <v>1.4919759297510118</v>
          </cell>
          <cell r="R56">
            <v>1.5050920310028988</v>
          </cell>
          <cell r="S56">
            <v>1.5099195830661014</v>
          </cell>
          <cell r="T56">
            <v>1.5099889500211638</v>
          </cell>
          <cell r="U56">
            <v>1.5129182130046792</v>
          </cell>
          <cell r="V56">
            <v>14730412504</v>
          </cell>
          <cell r="W56">
            <v>9191719641</v>
          </cell>
          <cell r="X56">
            <v>0</v>
          </cell>
          <cell r="Y56">
            <v>10752760298</v>
          </cell>
          <cell r="Z56">
            <v>0</v>
          </cell>
          <cell r="AA56">
            <v>1894680215</v>
          </cell>
          <cell r="AB56">
            <v>2440249447</v>
          </cell>
          <cell r="AC56">
            <v>12397760298</v>
          </cell>
          <cell r="AD56">
            <v>637020798</v>
          </cell>
          <cell r="AE56">
            <v>979212147</v>
          </cell>
          <cell r="AF56">
            <v>979212.14699999988</v>
          </cell>
          <cell r="AG56">
            <v>222462891</v>
          </cell>
          <cell r="AI56">
            <v>1</v>
          </cell>
          <cell r="AJ56">
            <v>0.99999999999999989</v>
          </cell>
          <cell r="AK56">
            <v>0.99999999999999989</v>
          </cell>
          <cell r="AM56">
            <v>0.2019754073954815</v>
          </cell>
          <cell r="AN56">
            <v>3.1349406573601586E-2</v>
          </cell>
          <cell r="AO56">
            <v>0.18808943064314235</v>
          </cell>
          <cell r="AP56">
            <v>0.16012083122866619</v>
          </cell>
          <cell r="AQ56">
            <v>0.27792544920382034</v>
          </cell>
          <cell r="AR56">
            <v>0.48172422660820746</v>
          </cell>
          <cell r="AS56">
            <v>6.4307592193838595E-2</v>
          </cell>
          <cell r="AT56">
            <v>0.39934729097300786</v>
          </cell>
          <cell r="AU56">
            <v>0.15103103311372285</v>
          </cell>
          <cell r="AV56">
            <v>5.378458265475055E-2</v>
          </cell>
          <cell r="AW56">
            <v>9.7246450458972289E-2</v>
          </cell>
          <cell r="AX56">
            <v>0.8363413342884316</v>
          </cell>
          <cell r="AY56">
            <v>1</v>
          </cell>
          <cell r="AZ56">
            <v>1</v>
          </cell>
          <cell r="BA56">
            <v>1</v>
          </cell>
          <cell r="BB56">
            <v>3517690115</v>
          </cell>
          <cell r="BC56">
            <v>3492594934</v>
          </cell>
          <cell r="BD56">
            <v>3367868529</v>
          </cell>
          <cell r="BE56">
            <v>3329941814</v>
          </cell>
          <cell r="BF56">
            <v>3149251993</v>
          </cell>
          <cell r="BG56">
            <v>3031257236</v>
          </cell>
          <cell r="BH56">
            <v>2889352496</v>
          </cell>
          <cell r="BI56">
            <v>2784000210</v>
          </cell>
          <cell r="BJ56">
            <v>2646657502</v>
          </cell>
          <cell r="BK56">
            <v>2580892189</v>
          </cell>
          <cell r="BL56">
            <v>547532610</v>
          </cell>
          <cell r="BM56">
            <v>540576371</v>
          </cell>
          <cell r="BN56">
            <v>522725527</v>
          </cell>
          <cell r="BO56">
            <v>509684803</v>
          </cell>
          <cell r="BP56">
            <v>508308105</v>
          </cell>
          <cell r="BQ56">
            <v>481875601</v>
          </cell>
          <cell r="BR56">
            <v>481449129</v>
          </cell>
          <cell r="BS56">
            <v>466312245</v>
          </cell>
          <cell r="BT56">
            <v>435053017</v>
          </cell>
          <cell r="BU56">
            <v>417937046</v>
          </cell>
          <cell r="BV56">
            <v>0</v>
          </cell>
          <cell r="BW56">
            <v>23977146</v>
          </cell>
          <cell r="BX56">
            <v>62294716</v>
          </cell>
          <cell r="BY56">
            <v>0</v>
          </cell>
          <cell r="BZ56">
            <v>86271862</v>
          </cell>
          <cell r="CA56">
            <v>41559246</v>
          </cell>
          <cell r="CB56">
            <v>57769403</v>
          </cell>
          <cell r="CC56">
            <v>86890156</v>
          </cell>
          <cell r="CD56">
            <v>144659559</v>
          </cell>
          <cell r="CE56">
            <v>27112413</v>
          </cell>
          <cell r="CF56">
            <v>2104834693</v>
          </cell>
        </row>
        <row r="58">
          <cell r="BQ58" t="e">
            <v>#N/A</v>
          </cell>
        </row>
        <row r="59">
          <cell r="B59" t="str">
            <v xml:space="preserve"> Mar  2016 (Ranking out of 8 banks)</v>
          </cell>
          <cell r="C59">
            <v>7</v>
          </cell>
          <cell r="D59">
            <v>5</v>
          </cell>
          <cell r="E59">
            <v>7</v>
          </cell>
          <cell r="F59">
            <v>7</v>
          </cell>
          <cell r="G59">
            <v>6</v>
          </cell>
          <cell r="H59">
            <v>6</v>
          </cell>
          <cell r="I59">
            <v>6</v>
          </cell>
          <cell r="J59">
            <v>6</v>
          </cell>
          <cell r="L59">
            <v>6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I59">
            <v>7</v>
          </cell>
          <cell r="AJ59">
            <v>5</v>
          </cell>
          <cell r="AK59">
            <v>7</v>
          </cell>
          <cell r="AM59">
            <v>8</v>
          </cell>
          <cell r="AN59">
            <v>6</v>
          </cell>
          <cell r="AO59">
            <v>5</v>
          </cell>
          <cell r="AP59">
            <v>4</v>
          </cell>
          <cell r="AQ59">
            <v>8</v>
          </cell>
          <cell r="AR59">
            <v>1</v>
          </cell>
          <cell r="AS59">
            <v>1</v>
          </cell>
          <cell r="AT59">
            <v>1</v>
          </cell>
          <cell r="AU59">
            <v>5</v>
          </cell>
          <cell r="AV59">
            <v>8</v>
          </cell>
          <cell r="AW59">
            <v>8</v>
          </cell>
          <cell r="AX59">
            <v>6</v>
          </cell>
          <cell r="AY59">
            <v>6</v>
          </cell>
          <cell r="AZ59">
            <v>4</v>
          </cell>
          <cell r="BA59">
            <v>5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J60">
            <v>3</v>
          </cell>
          <cell r="N60">
            <v>2</v>
          </cell>
          <cell r="V60" t="e">
            <v>#N/A</v>
          </cell>
          <cell r="W60">
            <v>1</v>
          </cell>
          <cell r="X60" t="e">
            <v>#N/A</v>
          </cell>
          <cell r="Y60">
            <v>1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I60">
            <v>2</v>
          </cell>
          <cell r="AJ60">
            <v>1</v>
          </cell>
          <cell r="AK60">
            <v>3</v>
          </cell>
          <cell r="AL60">
            <v>8</v>
          </cell>
          <cell r="AM60">
            <v>9</v>
          </cell>
          <cell r="AN60">
            <v>7</v>
          </cell>
          <cell r="AO60">
            <v>11</v>
          </cell>
          <cell r="AP60">
            <v>11</v>
          </cell>
          <cell r="AQ60">
            <v>11</v>
          </cell>
          <cell r="AR60">
            <v>5</v>
          </cell>
          <cell r="AS60">
            <v>2</v>
          </cell>
          <cell r="AT60">
            <v>1</v>
          </cell>
          <cell r="AU60">
            <v>9</v>
          </cell>
          <cell r="AV60">
            <v>7</v>
          </cell>
          <cell r="AW60">
            <v>10</v>
          </cell>
          <cell r="AX60">
            <v>2</v>
          </cell>
          <cell r="AY60">
            <v>3</v>
          </cell>
          <cell r="AZ60">
            <v>4</v>
          </cell>
          <cell r="BA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J61">
            <v>2</v>
          </cell>
          <cell r="O61">
            <v>1</v>
          </cell>
          <cell r="V61" t="e">
            <v>#N/A</v>
          </cell>
          <cell r="W61" t="e">
            <v>#N/A</v>
          </cell>
          <cell r="X61">
            <v>1</v>
          </cell>
          <cell r="Y61" t="e">
            <v>#N/A</v>
          </cell>
          <cell r="Z61">
            <v>1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I61">
            <v>2</v>
          </cell>
          <cell r="AJ61">
            <v>1</v>
          </cell>
          <cell r="AK61">
            <v>2</v>
          </cell>
          <cell r="AM61">
            <v>7</v>
          </cell>
          <cell r="AN61">
            <v>9</v>
          </cell>
          <cell r="AO61">
            <v>8</v>
          </cell>
          <cell r="AP61">
            <v>9</v>
          </cell>
          <cell r="AQ61">
            <v>5</v>
          </cell>
          <cell r="AR61">
            <v>5</v>
          </cell>
          <cell r="AS61">
            <v>2</v>
          </cell>
          <cell r="AT61">
            <v>1</v>
          </cell>
          <cell r="AU61">
            <v>9</v>
          </cell>
          <cell r="AV61">
            <v>9</v>
          </cell>
          <cell r="AW61">
            <v>10</v>
          </cell>
          <cell r="AX61">
            <v>2</v>
          </cell>
          <cell r="AY61">
            <v>4</v>
          </cell>
          <cell r="AZ61">
            <v>5</v>
          </cell>
          <cell r="BA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J62">
            <v>2</v>
          </cell>
          <cell r="P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I62">
            <v>2</v>
          </cell>
          <cell r="AJ62">
            <v>1</v>
          </cell>
          <cell r="AK62">
            <v>2</v>
          </cell>
          <cell r="AM62">
            <v>8</v>
          </cell>
          <cell r="AN62">
            <v>11</v>
          </cell>
          <cell r="AO62">
            <v>9</v>
          </cell>
          <cell r="AP62">
            <v>8</v>
          </cell>
          <cell r="AQ62">
            <v>6</v>
          </cell>
          <cell r="AR62">
            <v>7</v>
          </cell>
          <cell r="AS62">
            <v>3</v>
          </cell>
          <cell r="AT62">
            <v>1</v>
          </cell>
          <cell r="AU62">
            <v>8</v>
          </cell>
          <cell r="AV62">
            <v>9</v>
          </cell>
          <cell r="AW62">
            <v>6</v>
          </cell>
          <cell r="AX62">
            <v>4</v>
          </cell>
          <cell r="AY62">
            <v>4</v>
          </cell>
          <cell r="AZ62">
            <v>3</v>
          </cell>
          <cell r="BA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J63">
            <v>2</v>
          </cell>
          <cell r="Q63">
            <v>2</v>
          </cell>
          <cell r="AI63">
            <v>2</v>
          </cell>
          <cell r="AJ63">
            <v>3</v>
          </cell>
          <cell r="AK63">
            <v>3</v>
          </cell>
          <cell r="AM63">
            <v>5</v>
          </cell>
          <cell r="AN63">
            <v>8</v>
          </cell>
          <cell r="AO63">
            <v>7</v>
          </cell>
          <cell r="AP63">
            <v>13</v>
          </cell>
          <cell r="AQ63">
            <v>5</v>
          </cell>
          <cell r="AR63">
            <v>2</v>
          </cell>
          <cell r="AS63">
            <v>7</v>
          </cell>
          <cell r="AT63">
            <v>1</v>
          </cell>
          <cell r="AU63">
            <v>8</v>
          </cell>
          <cell r="AV63">
            <v>5</v>
          </cell>
          <cell r="AW63">
            <v>4</v>
          </cell>
          <cell r="AX63">
            <v>4</v>
          </cell>
          <cell r="AY63">
            <v>2</v>
          </cell>
          <cell r="AZ63">
            <v>4</v>
          </cell>
          <cell r="BA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J64">
            <v>2</v>
          </cell>
          <cell r="R64">
            <v>1</v>
          </cell>
          <cell r="AI64">
            <v>2</v>
          </cell>
          <cell r="AJ64">
            <v>3</v>
          </cell>
          <cell r="AK64">
            <v>2</v>
          </cell>
          <cell r="AM64">
            <v>9</v>
          </cell>
          <cell r="AN64">
            <v>5</v>
          </cell>
          <cell r="AO64">
            <v>4</v>
          </cell>
          <cell r="AP64">
            <v>4</v>
          </cell>
          <cell r="AQ64">
            <v>11</v>
          </cell>
          <cell r="AR64">
            <v>6</v>
          </cell>
          <cell r="AS64">
            <v>4</v>
          </cell>
          <cell r="AT64">
            <v>1</v>
          </cell>
          <cell r="AU64">
            <v>5</v>
          </cell>
          <cell r="AV64">
            <v>7</v>
          </cell>
          <cell r="AW64">
            <v>5</v>
          </cell>
          <cell r="AX64">
            <v>5</v>
          </cell>
          <cell r="AY64">
            <v>4</v>
          </cell>
          <cell r="AZ64">
            <v>1</v>
          </cell>
          <cell r="BA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J65">
            <v>2</v>
          </cell>
          <cell r="S65">
            <v>2</v>
          </cell>
          <cell r="AI65">
            <v>3</v>
          </cell>
          <cell r="AJ65">
            <v>3</v>
          </cell>
          <cell r="AK65">
            <v>4</v>
          </cell>
          <cell r="AM65">
            <v>8</v>
          </cell>
          <cell r="AN65">
            <v>3</v>
          </cell>
          <cell r="AO65">
            <v>6</v>
          </cell>
          <cell r="AP65">
            <v>7</v>
          </cell>
          <cell r="AQ65">
            <v>11</v>
          </cell>
          <cell r="AR65">
            <v>5</v>
          </cell>
          <cell r="AS65">
            <v>4</v>
          </cell>
          <cell r="AT65">
            <v>1</v>
          </cell>
          <cell r="AU65">
            <v>5</v>
          </cell>
          <cell r="AV65">
            <v>9</v>
          </cell>
          <cell r="AW65">
            <v>5</v>
          </cell>
          <cell r="AX65">
            <v>5</v>
          </cell>
          <cell r="AY65">
            <v>4</v>
          </cell>
          <cell r="AZ65">
            <v>3</v>
          </cell>
          <cell r="BA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J66">
            <v>1</v>
          </cell>
          <cell r="T66">
            <v>1</v>
          </cell>
          <cell r="AI66">
            <v>3</v>
          </cell>
          <cell r="AJ66">
            <v>2</v>
          </cell>
          <cell r="AK66">
            <v>2</v>
          </cell>
          <cell r="AM66">
            <v>6</v>
          </cell>
          <cell r="AN66">
            <v>7</v>
          </cell>
          <cell r="AO66">
            <v>7</v>
          </cell>
          <cell r="AP66">
            <v>12</v>
          </cell>
          <cell r="AQ66">
            <v>7</v>
          </cell>
          <cell r="AR66">
            <v>4</v>
          </cell>
          <cell r="AS66">
            <v>5</v>
          </cell>
          <cell r="AT66">
            <v>1</v>
          </cell>
          <cell r="AU66">
            <v>7</v>
          </cell>
          <cell r="AV66">
            <v>5</v>
          </cell>
          <cell r="AW66">
            <v>11</v>
          </cell>
          <cell r="AX66">
            <v>6</v>
          </cell>
          <cell r="AY66">
            <v>2</v>
          </cell>
          <cell r="AZ66">
            <v>5</v>
          </cell>
          <cell r="BA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I67">
            <v>4</v>
          </cell>
          <cell r="AJ67">
            <v>3</v>
          </cell>
          <cell r="AK67">
            <v>5</v>
          </cell>
          <cell r="AM67">
            <v>7</v>
          </cell>
          <cell r="AN67">
            <v>3</v>
          </cell>
          <cell r="AO67">
            <v>8</v>
          </cell>
          <cell r="AP67">
            <v>9</v>
          </cell>
          <cell r="AQ67">
            <v>9</v>
          </cell>
          <cell r="AR67">
            <v>3</v>
          </cell>
          <cell r="AS67">
            <v>2</v>
          </cell>
          <cell r="AT67">
            <v>1</v>
          </cell>
          <cell r="AU67">
            <v>8</v>
          </cell>
          <cell r="AV67">
            <v>7</v>
          </cell>
          <cell r="AW67">
            <v>8</v>
          </cell>
          <cell r="AX67">
            <v>12</v>
          </cell>
          <cell r="AY67">
            <v>2</v>
          </cell>
          <cell r="AZ67">
            <v>6</v>
          </cell>
          <cell r="BA67">
            <v>3</v>
          </cell>
        </row>
        <row r="68">
          <cell r="B68" t="str">
            <v xml:space="preserve"> Dec  2015 (Ranking out of 7 banks)</v>
          </cell>
          <cell r="C68">
            <v>7</v>
          </cell>
          <cell r="D68">
            <v>5</v>
          </cell>
          <cell r="E68">
            <v>7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6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I68">
            <v>7</v>
          </cell>
          <cell r="AJ68">
            <v>5</v>
          </cell>
          <cell r="AK68">
            <v>7</v>
          </cell>
          <cell r="AM68">
            <v>6</v>
          </cell>
          <cell r="AN68">
            <v>5</v>
          </cell>
          <cell r="AO68">
            <v>5</v>
          </cell>
          <cell r="AP68">
            <v>3</v>
          </cell>
          <cell r="AQ68">
            <v>7</v>
          </cell>
          <cell r="AR68">
            <v>1</v>
          </cell>
          <cell r="AS68">
            <v>2</v>
          </cell>
          <cell r="AT68">
            <v>2</v>
          </cell>
          <cell r="AU68">
            <v>6</v>
          </cell>
          <cell r="AV68">
            <v>6</v>
          </cell>
          <cell r="AW68">
            <v>7</v>
          </cell>
          <cell r="AX68">
            <v>7</v>
          </cell>
          <cell r="AY68">
            <v>4</v>
          </cell>
          <cell r="AZ68">
            <v>4</v>
          </cell>
          <cell r="BA68">
            <v>3</v>
          </cell>
        </row>
        <row r="70">
          <cell r="B70" t="str">
            <v xml:space="preserve"> Mar2016 (Ranking out of 40 banks)</v>
          </cell>
          <cell r="C70">
            <v>7</v>
          </cell>
          <cell r="D70">
            <v>5</v>
          </cell>
          <cell r="E70">
            <v>7</v>
          </cell>
          <cell r="F70">
            <v>7</v>
          </cell>
          <cell r="G70">
            <v>6</v>
          </cell>
          <cell r="H70">
            <v>6</v>
          </cell>
          <cell r="I70">
            <v>6</v>
          </cell>
          <cell r="J70">
            <v>7</v>
          </cell>
          <cell r="L70">
            <v>6</v>
          </cell>
          <cell r="AI70">
            <v>7</v>
          </cell>
          <cell r="AJ70">
            <v>5</v>
          </cell>
          <cell r="AK70">
            <v>7</v>
          </cell>
          <cell r="AM70">
            <v>15</v>
          </cell>
          <cell r="AN70">
            <v>14</v>
          </cell>
          <cell r="AO70">
            <v>26</v>
          </cell>
          <cell r="AP70">
            <v>26</v>
          </cell>
          <cell r="AQ70">
            <v>29</v>
          </cell>
          <cell r="AR70">
            <v>6</v>
          </cell>
          <cell r="AS70">
            <v>8</v>
          </cell>
          <cell r="AT70">
            <v>4</v>
          </cell>
          <cell r="AU70">
            <v>27</v>
          </cell>
          <cell r="AV70">
            <v>20</v>
          </cell>
          <cell r="AW70">
            <v>31</v>
          </cell>
          <cell r="AX70">
            <v>13</v>
          </cell>
          <cell r="AY70">
            <v>8</v>
          </cell>
          <cell r="AZ70">
            <v>4</v>
          </cell>
          <cell r="BA70">
            <v>22</v>
          </cell>
        </row>
        <row r="71">
          <cell r="B71" t="str">
            <v xml:space="preserve"> Dec 2015 (Ranking out of 41 banks)</v>
          </cell>
          <cell r="C71">
            <v>8</v>
          </cell>
          <cell r="D71">
            <v>5</v>
          </cell>
          <cell r="E71">
            <v>7</v>
          </cell>
          <cell r="F71">
            <v>7</v>
          </cell>
          <cell r="G71">
            <v>8</v>
          </cell>
          <cell r="H71">
            <v>6</v>
          </cell>
          <cell r="I71">
            <v>6</v>
          </cell>
          <cell r="J71">
            <v>8</v>
          </cell>
          <cell r="M71">
            <v>6</v>
          </cell>
          <cell r="AI71">
            <v>8</v>
          </cell>
          <cell r="AJ71">
            <v>5</v>
          </cell>
          <cell r="AK71">
            <v>7</v>
          </cell>
          <cell r="AM71">
            <v>14</v>
          </cell>
          <cell r="AN71">
            <v>15</v>
          </cell>
          <cell r="AO71">
            <v>26</v>
          </cell>
          <cell r="AP71">
            <v>28</v>
          </cell>
          <cell r="AQ71">
            <v>31</v>
          </cell>
          <cell r="AR71">
            <v>5</v>
          </cell>
          <cell r="AS71">
            <v>8</v>
          </cell>
          <cell r="AT71">
            <v>6</v>
          </cell>
          <cell r="AU71">
            <v>31</v>
          </cell>
          <cell r="AV71">
            <v>25</v>
          </cell>
          <cell r="AW71">
            <v>28</v>
          </cell>
          <cell r="AX71">
            <v>4</v>
          </cell>
          <cell r="AY71">
            <v>7</v>
          </cell>
          <cell r="AZ71">
            <v>8</v>
          </cell>
          <cell r="BA71">
            <v>23</v>
          </cell>
        </row>
        <row r="72">
          <cell r="B72" t="str">
            <v xml:space="preserve"> Sep 2015 (Ranking out of 42 banks)</v>
          </cell>
          <cell r="C72">
            <v>8</v>
          </cell>
          <cell r="D72">
            <v>6</v>
          </cell>
          <cell r="E72">
            <v>9</v>
          </cell>
          <cell r="F72">
            <v>7</v>
          </cell>
          <cell r="G72">
            <v>7</v>
          </cell>
          <cell r="H72">
            <v>6</v>
          </cell>
          <cell r="I72">
            <v>6</v>
          </cell>
          <cell r="J72">
            <v>8</v>
          </cell>
          <cell r="N72">
            <v>8</v>
          </cell>
          <cell r="AI72">
            <v>8</v>
          </cell>
          <cell r="AJ72">
            <v>6</v>
          </cell>
          <cell r="AK72">
            <v>9</v>
          </cell>
          <cell r="AM72">
            <v>18</v>
          </cell>
          <cell r="AN72">
            <v>15</v>
          </cell>
          <cell r="AO72">
            <v>25</v>
          </cell>
          <cell r="AP72">
            <v>31</v>
          </cell>
          <cell r="AQ72">
            <v>30</v>
          </cell>
          <cell r="AR72">
            <v>7</v>
          </cell>
          <cell r="AS72">
            <v>3</v>
          </cell>
          <cell r="AT72">
            <v>1</v>
          </cell>
          <cell r="AU72">
            <v>29</v>
          </cell>
          <cell r="AV72">
            <v>24</v>
          </cell>
          <cell r="AW72">
            <v>29</v>
          </cell>
          <cell r="AX72">
            <v>2</v>
          </cell>
          <cell r="AY72">
            <v>6</v>
          </cell>
          <cell r="AZ72">
            <v>7</v>
          </cell>
          <cell r="BA72">
            <v>23</v>
          </cell>
        </row>
        <row r="73">
          <cell r="B73" t="str">
            <v xml:space="preserve"> June 2015 (Ranking out of 42 banks)</v>
          </cell>
          <cell r="C73">
            <v>8</v>
          </cell>
          <cell r="D73">
            <v>6</v>
          </cell>
          <cell r="E73">
            <v>8</v>
          </cell>
          <cell r="F73">
            <v>7</v>
          </cell>
          <cell r="G73">
            <v>7</v>
          </cell>
          <cell r="H73">
            <v>6</v>
          </cell>
          <cell r="I73">
            <v>7</v>
          </cell>
          <cell r="J73">
            <v>7</v>
          </cell>
          <cell r="O73">
            <v>7</v>
          </cell>
          <cell r="AI73">
            <v>8</v>
          </cell>
          <cell r="AJ73">
            <v>6</v>
          </cell>
          <cell r="AK73">
            <v>8</v>
          </cell>
          <cell r="AM73">
            <v>18</v>
          </cell>
          <cell r="AN73">
            <v>14</v>
          </cell>
          <cell r="AO73">
            <v>23</v>
          </cell>
          <cell r="AP73">
            <v>26</v>
          </cell>
          <cell r="AQ73">
            <v>29</v>
          </cell>
          <cell r="AR73">
            <v>7</v>
          </cell>
          <cell r="AS73">
            <v>5</v>
          </cell>
          <cell r="AT73">
            <v>1</v>
          </cell>
          <cell r="AU73">
            <v>29</v>
          </cell>
          <cell r="AV73">
            <v>24</v>
          </cell>
          <cell r="AW73">
            <v>30</v>
          </cell>
          <cell r="AX73">
            <v>2</v>
          </cell>
          <cell r="AY73">
            <v>9</v>
          </cell>
          <cell r="AZ73">
            <v>6</v>
          </cell>
          <cell r="BA73">
            <v>7</v>
          </cell>
        </row>
        <row r="74">
          <cell r="B74" t="str">
            <v xml:space="preserve"> Mar 2015 (Ranking out of 43 banks)</v>
          </cell>
          <cell r="C74">
            <v>8</v>
          </cell>
          <cell r="D74">
            <v>6</v>
          </cell>
          <cell r="E74">
            <v>8</v>
          </cell>
          <cell r="F74">
            <v>8</v>
          </cell>
          <cell r="G74">
            <v>8</v>
          </cell>
          <cell r="H74">
            <v>6</v>
          </cell>
          <cell r="I74">
            <v>7</v>
          </cell>
          <cell r="J74">
            <v>7</v>
          </cell>
          <cell r="P74">
            <v>7</v>
          </cell>
          <cell r="AI74">
            <v>8</v>
          </cell>
          <cell r="AJ74">
            <v>6</v>
          </cell>
          <cell r="AK74">
            <v>8</v>
          </cell>
          <cell r="AM74">
            <v>16</v>
          </cell>
          <cell r="AN74">
            <v>11</v>
          </cell>
          <cell r="AO74">
            <v>23</v>
          </cell>
          <cell r="AP74">
            <v>29</v>
          </cell>
          <cell r="AQ74">
            <v>28</v>
          </cell>
          <cell r="AR74">
            <v>11</v>
          </cell>
          <cell r="AS74">
            <v>4</v>
          </cell>
          <cell r="AT74">
            <v>1</v>
          </cell>
          <cell r="AU74">
            <v>22</v>
          </cell>
          <cell r="AV74">
            <v>25</v>
          </cell>
          <cell r="AW74">
            <v>18</v>
          </cell>
          <cell r="AX74">
            <v>5</v>
          </cell>
          <cell r="AY74">
            <v>7</v>
          </cell>
          <cell r="AZ74">
            <v>5</v>
          </cell>
          <cell r="BA74">
            <v>8</v>
          </cell>
        </row>
        <row r="75">
          <cell r="B75" t="str">
            <v xml:space="preserve"> Dec 2014 (Ranking out of 43 banks)</v>
          </cell>
          <cell r="C75">
            <v>8</v>
          </cell>
          <cell r="D75">
            <v>7</v>
          </cell>
          <cell r="E75">
            <v>8</v>
          </cell>
          <cell r="F75">
            <v>7</v>
          </cell>
          <cell r="G75">
            <v>8</v>
          </cell>
          <cell r="H75">
            <v>7</v>
          </cell>
          <cell r="I75">
            <v>7</v>
          </cell>
          <cell r="J75">
            <v>8</v>
          </cell>
          <cell r="Q75">
            <v>8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I75">
            <v>7</v>
          </cell>
          <cell r="AJ75">
            <v>8</v>
          </cell>
          <cell r="AK75">
            <v>7</v>
          </cell>
          <cell r="AM75">
            <v>13</v>
          </cell>
          <cell r="AN75">
            <v>25</v>
          </cell>
          <cell r="AO75">
            <v>23</v>
          </cell>
          <cell r="AP75">
            <v>35</v>
          </cell>
          <cell r="AQ75">
            <v>7</v>
          </cell>
          <cell r="AR75">
            <v>3</v>
          </cell>
          <cell r="AS75">
            <v>23</v>
          </cell>
          <cell r="AT75">
            <v>1</v>
          </cell>
          <cell r="AU75">
            <v>19</v>
          </cell>
          <cell r="AV75">
            <v>19</v>
          </cell>
          <cell r="AW75">
            <v>7</v>
          </cell>
          <cell r="AX75">
            <v>10</v>
          </cell>
          <cell r="AY75">
            <v>5</v>
          </cell>
          <cell r="AZ75">
            <v>8</v>
          </cell>
          <cell r="BA75">
            <v>8</v>
          </cell>
        </row>
        <row r="76">
          <cell r="B76" t="str">
            <v>- Sep 2014 (Ranking out of 43 banks)</v>
          </cell>
          <cell r="C76">
            <v>8</v>
          </cell>
          <cell r="D76">
            <v>9</v>
          </cell>
          <cell r="E76">
            <v>8</v>
          </cell>
          <cell r="F76">
            <v>7</v>
          </cell>
          <cell r="G76">
            <v>7</v>
          </cell>
          <cell r="H76">
            <v>7</v>
          </cell>
          <cell r="I76">
            <v>8</v>
          </cell>
          <cell r="J76">
            <v>8</v>
          </cell>
          <cell r="K76">
            <v>0</v>
          </cell>
          <cell r="R76">
            <v>7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I76">
            <v>8</v>
          </cell>
          <cell r="AJ76">
            <v>9</v>
          </cell>
          <cell r="AK76">
            <v>8</v>
          </cell>
          <cell r="AM76">
            <v>17</v>
          </cell>
          <cell r="AN76">
            <v>9</v>
          </cell>
          <cell r="AO76">
            <v>18</v>
          </cell>
          <cell r="AP76">
            <v>19</v>
          </cell>
          <cell r="AQ76">
            <v>30</v>
          </cell>
          <cell r="AR76">
            <v>9</v>
          </cell>
          <cell r="AS76">
            <v>5</v>
          </cell>
          <cell r="AT76">
            <v>1</v>
          </cell>
          <cell r="AU76">
            <v>18</v>
          </cell>
          <cell r="AV76">
            <v>18</v>
          </cell>
          <cell r="AW76">
            <v>18</v>
          </cell>
          <cell r="AX76">
            <v>11</v>
          </cell>
          <cell r="AY76">
            <v>9</v>
          </cell>
          <cell r="AZ76">
            <v>4</v>
          </cell>
          <cell r="BA76">
            <v>4</v>
          </cell>
        </row>
        <row r="77">
          <cell r="B77" t="str">
            <v>- June 2014 (Ranking out of 43 banks)</v>
          </cell>
          <cell r="C77">
            <v>9</v>
          </cell>
          <cell r="D77">
            <v>8</v>
          </cell>
          <cell r="E77">
            <v>10</v>
          </cell>
          <cell r="F77">
            <v>7</v>
          </cell>
          <cell r="G77">
            <v>8</v>
          </cell>
          <cell r="I77">
            <v>8</v>
          </cell>
          <cell r="J77">
            <v>8</v>
          </cell>
          <cell r="S77">
            <v>8</v>
          </cell>
          <cell r="V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I77">
            <v>9</v>
          </cell>
          <cell r="AJ77">
            <v>8</v>
          </cell>
          <cell r="AK77">
            <v>10</v>
          </cell>
          <cell r="AM77">
            <v>14</v>
          </cell>
          <cell r="AN77">
            <v>9</v>
          </cell>
          <cell r="AO77">
            <v>27</v>
          </cell>
          <cell r="AP77">
            <v>28</v>
          </cell>
          <cell r="AQ77">
            <v>30</v>
          </cell>
          <cell r="AR77">
            <v>7</v>
          </cell>
          <cell r="AS77">
            <v>5</v>
          </cell>
          <cell r="AT77">
            <v>1</v>
          </cell>
          <cell r="AU77">
            <v>18</v>
          </cell>
          <cell r="AV77">
            <v>19</v>
          </cell>
          <cell r="AW77">
            <v>19</v>
          </cell>
          <cell r="AX77">
            <v>7</v>
          </cell>
          <cell r="AY77">
            <v>12</v>
          </cell>
          <cell r="AZ77">
            <v>5</v>
          </cell>
          <cell r="BA77">
            <v>6</v>
          </cell>
        </row>
        <row r="78">
          <cell r="B78" t="str">
            <v>- Mar 2014 (Ranking out of 43 banks)</v>
          </cell>
          <cell r="C78">
            <v>9</v>
          </cell>
          <cell r="D78">
            <v>7</v>
          </cell>
          <cell r="E78">
            <v>8</v>
          </cell>
          <cell r="F78">
            <v>8</v>
          </cell>
          <cell r="G78">
            <v>8</v>
          </cell>
          <cell r="I78">
            <v>8</v>
          </cell>
          <cell r="J78">
            <v>7</v>
          </cell>
          <cell r="T78">
            <v>7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I78">
            <v>9</v>
          </cell>
          <cell r="AJ78">
            <v>7</v>
          </cell>
          <cell r="AK78">
            <v>8</v>
          </cell>
          <cell r="AM78">
            <v>15</v>
          </cell>
          <cell r="AN78">
            <v>26</v>
          </cell>
          <cell r="AO78">
            <v>29</v>
          </cell>
          <cell r="AP78">
            <v>35</v>
          </cell>
          <cell r="AQ78">
            <v>9</v>
          </cell>
          <cell r="AR78">
            <v>5</v>
          </cell>
          <cell r="AS78">
            <v>17</v>
          </cell>
          <cell r="AT78">
            <v>1</v>
          </cell>
          <cell r="AU78">
            <v>20</v>
          </cell>
          <cell r="AV78">
            <v>20</v>
          </cell>
          <cell r="AW78">
            <v>35</v>
          </cell>
          <cell r="AX78">
            <v>12</v>
          </cell>
          <cell r="AY78">
            <v>5</v>
          </cell>
          <cell r="AZ78">
            <v>9</v>
          </cell>
          <cell r="BA78">
            <v>6</v>
          </cell>
        </row>
        <row r="79">
          <cell r="B79" t="str">
            <v>- Dec 2013 (Ranking out of 43 banks)</v>
          </cell>
          <cell r="C79">
            <v>8</v>
          </cell>
          <cell r="D79">
            <v>7</v>
          </cell>
          <cell r="E79">
            <v>8</v>
          </cell>
          <cell r="F79">
            <v>8</v>
          </cell>
          <cell r="G79">
            <v>8</v>
          </cell>
          <cell r="I79">
            <v>9</v>
          </cell>
          <cell r="J79">
            <v>8</v>
          </cell>
          <cell r="U79">
            <v>7</v>
          </cell>
          <cell r="AI79">
            <v>8</v>
          </cell>
          <cell r="AJ79">
            <v>7</v>
          </cell>
          <cell r="AK79">
            <v>8</v>
          </cell>
          <cell r="AM79">
            <v>11</v>
          </cell>
          <cell r="AN79">
            <v>10</v>
          </cell>
          <cell r="AO79">
            <v>25</v>
          </cell>
          <cell r="AP79">
            <v>29</v>
          </cell>
          <cell r="AQ79">
            <v>31</v>
          </cell>
          <cell r="AR79">
            <v>8</v>
          </cell>
          <cell r="AS79">
            <v>5</v>
          </cell>
          <cell r="AT79">
            <v>1</v>
          </cell>
          <cell r="AU79">
            <v>23</v>
          </cell>
          <cell r="AV79">
            <v>19</v>
          </cell>
          <cell r="AW79">
            <v>23</v>
          </cell>
          <cell r="AX79">
            <v>32</v>
          </cell>
          <cell r="AY79">
            <v>12</v>
          </cell>
          <cell r="AZ79">
            <v>6</v>
          </cell>
          <cell r="BA79">
            <v>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Jun 2016 (Final)"/>
      <sheetName val="Mar 2015 (Final) (2)"/>
      <sheetName val="Dec 2014 (Final) (2)"/>
      <sheetName val="xx"/>
    </sheetNames>
    <sheetDataSet>
      <sheetData sheetId="0"/>
      <sheetData sheetId="1">
        <row r="1">
          <cell r="B1" t="str">
            <v>DIAMOND TRUST BANK KENYA LIMITED</v>
          </cell>
          <cell r="AU1" t="str">
            <v>Figures in KShs billions, except where otherwise indicated</v>
          </cell>
        </row>
        <row r="2">
          <cell r="B2" t="str">
            <v>Kenya Banking Industry analysis as at 30 June 2016</v>
          </cell>
        </row>
        <row r="3">
          <cell r="M3" t="str">
            <v xml:space="preserve">Weighted market share index </v>
          </cell>
          <cell r="AK3" t="str">
            <v>Market share on:</v>
          </cell>
          <cell r="AO3" t="str">
            <v>Key ratios as at 30 June 2016</v>
          </cell>
          <cell r="BA3" t="str">
            <v>Market share on off balance sheet items:</v>
          </cell>
          <cell r="BL3" t="str">
            <v>ok</v>
          </cell>
          <cell r="BM3" t="str">
            <v>ok</v>
          </cell>
          <cell r="BN3" t="str">
            <v>ok</v>
          </cell>
          <cell r="BU3" t="str">
            <v>ok</v>
          </cell>
          <cell r="BV3" t="str">
            <v>ok</v>
          </cell>
          <cell r="CA3" t="str">
            <v>ok</v>
          </cell>
          <cell r="CB3" t="str">
            <v>ok</v>
          </cell>
          <cell r="CE3" t="str">
            <v>ok</v>
          </cell>
          <cell r="CF3" t="str">
            <v>ok</v>
          </cell>
          <cell r="CG3" t="str">
            <v>ok</v>
          </cell>
          <cell r="CH3" t="str">
            <v>ok</v>
          </cell>
          <cell r="CI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Shareholders' funds</v>
          </cell>
          <cell r="I4" t="str">
            <v>Total Risk Weighted Assets</v>
          </cell>
          <cell r="J4" t="str">
            <v>Foreign Exchange</v>
          </cell>
          <cell r="K4" t="str">
            <v xml:space="preserve"> PBT (KShs million)</v>
          </cell>
          <cell r="M4" t="str">
            <v>Jun- 16</v>
          </cell>
          <cell r="N4" t="str">
            <v>Mar- 16</v>
          </cell>
          <cell r="O4" t="str">
            <v>Dec- 15</v>
          </cell>
          <cell r="P4" t="str">
            <v>Sep- 15</v>
          </cell>
          <cell r="Q4" t="str">
            <v>June - 15</v>
          </cell>
          <cell r="R4" t="str">
            <v>Mar - 15</v>
          </cell>
          <cell r="S4" t="str">
            <v>Dec - 14</v>
          </cell>
          <cell r="T4" t="str">
            <v>Sep - 14</v>
          </cell>
          <cell r="U4" t="str">
            <v>Jun - 14</v>
          </cell>
          <cell r="V4" t="str">
            <v>Mar - 14</v>
          </cell>
          <cell r="W4" t="str">
            <v>Dec - 13</v>
          </cell>
          <cell r="X4" t="str">
            <v>Assets
Sep 2013</v>
          </cell>
          <cell r="Y4" t="str">
            <v>Advances Sep 2013</v>
          </cell>
          <cell r="Z4" t="str">
            <v>Advances - Dec 2010</v>
          </cell>
          <cell r="AA4" t="str">
            <v>Deposits - Sep 2013</v>
          </cell>
          <cell r="AB4" t="str">
            <v>Deposits - Dec 2010</v>
          </cell>
          <cell r="AC4" t="str">
            <v>Core Capital</v>
          </cell>
          <cell r="AD4" t="str">
            <v>Total Capital</v>
          </cell>
          <cell r="AE4" t="str">
            <v>Total Risk Weighted Assets</v>
          </cell>
          <cell r="AF4" t="str">
            <v>PBT</v>
          </cell>
          <cell r="AG4" t="str">
            <v>Interest income on
 loans and advances</v>
          </cell>
          <cell r="AH4" t="str">
            <v>Interest income on
 loans and advances</v>
          </cell>
          <cell r="AI4" t="str">
            <v>Interest expenses on 
customer deposits</v>
          </cell>
          <cell r="AK4" t="str">
            <v>Assets</v>
          </cell>
          <cell r="AL4" t="str">
            <v xml:space="preserve"> Advances</v>
          </cell>
          <cell r="AM4" t="str">
            <v>Customer Deposits</v>
          </cell>
          <cell r="AO4" t="str">
            <v>Annualised ROE</v>
          </cell>
          <cell r="AP4" t="str">
            <v>Annualised ROA</v>
          </cell>
          <cell r="AQ4" t="str">
            <v>Total capital/ TRWA</v>
          </cell>
          <cell r="AR4" t="str">
            <v>Core capital/ TRWA</v>
          </cell>
          <cell r="AS4" t="str">
            <v>Fee income/Total income</v>
          </cell>
          <cell r="AT4" t="str">
            <v>Cost/Income</v>
          </cell>
          <cell r="AU4" t="str">
            <v>NPA ratio</v>
          </cell>
          <cell r="AV4" t="str">
            <v>Coverarge ratio (Specific provision/NPL)</v>
          </cell>
          <cell r="AW4" t="str">
            <v>Yield on Loans</v>
          </cell>
          <cell r="AX4" t="str">
            <v>Cost of customer deposits</v>
          </cell>
          <cell r="AY4" t="str">
            <v>Spread</v>
          </cell>
          <cell r="AZ4" t="str">
            <v>Advances to Deposits ratio</v>
          </cell>
          <cell r="BA4" t="str">
            <v>Letter of credit, guarantees, acceptances</v>
          </cell>
          <cell r="BB4" t="str">
            <v>Forwards, swaps &amp; options</v>
          </cell>
          <cell r="BC4" t="str">
            <v>Overall off balance sheet items</v>
          </cell>
          <cell r="BD4" t="str">
            <v>Total assets Jun 16</v>
          </cell>
          <cell r="BE4" t="str">
            <v>Total assets Mar 16</v>
          </cell>
          <cell r="BF4" t="str">
            <v>Total assets Dec 15</v>
          </cell>
          <cell r="BG4" t="str">
            <v>Total assets Sep 15</v>
          </cell>
          <cell r="BH4" t="str">
            <v>Total assets June 15</v>
          </cell>
          <cell r="BI4" t="str">
            <v>Total assets Mar 15</v>
          </cell>
          <cell r="BJ4" t="str">
            <v>Total assets Dec 14</v>
          </cell>
          <cell r="BK4" t="str">
            <v>Total assets Sep 14</v>
          </cell>
          <cell r="BL4" t="str">
            <v>Total assets June 14</v>
          </cell>
          <cell r="BM4" t="str">
            <v>Total assets Mar 14</v>
          </cell>
          <cell r="BN4" t="str">
            <v>Total assets Dec 13</v>
          </cell>
          <cell r="BO4" t="str">
            <v>Total Equity Jun 16</v>
          </cell>
          <cell r="BP4" t="str">
            <v>Total Equity March 16</v>
          </cell>
          <cell r="BQ4" t="str">
            <v>Total Equity December 15</v>
          </cell>
          <cell r="BR4" t="str">
            <v>Total Equity September 15</v>
          </cell>
          <cell r="BS4" t="str">
            <v>Total Equity June 15</v>
          </cell>
          <cell r="BT4" t="str">
            <v>Total Equity Mar 15</v>
          </cell>
          <cell r="BU4" t="str">
            <v>Total equity Dec 14</v>
          </cell>
          <cell r="BV4" t="str">
            <v>Total equity Sep 14</v>
          </cell>
          <cell r="BW4" t="str">
            <v>Total equity June 14</v>
          </cell>
          <cell r="BX4" t="str">
            <v>Total equity Mar 14</v>
          </cell>
          <cell r="BY4" t="str">
            <v>Total equity Dec 13</v>
          </cell>
          <cell r="CA4" t="str">
            <v>Fee income</v>
          </cell>
          <cell r="CB4" t="str">
            <v>Net Interest income</v>
          </cell>
          <cell r="CD4" t="str">
            <v>Total operating income</v>
          </cell>
          <cell r="CE4" t="str">
            <v>Total expenses</v>
          </cell>
          <cell r="CF4" t="str">
            <v>Specific Provision June 16</v>
          </cell>
          <cell r="CG4" t="str">
            <v>Net non performing loans</v>
          </cell>
          <cell r="CH4" t="str">
            <v>Total NPA</v>
          </cell>
          <cell r="CI4" t="str">
            <v>Profit after tax</v>
          </cell>
          <cell r="CJ4" t="str">
            <v>Advances - June 2016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Q5" t="str">
            <v>CBK Min = 14.5%</v>
          </cell>
          <cell r="AR5" t="str">
            <v>CBK Min = 10.5%</v>
          </cell>
        </row>
        <row r="6">
          <cell r="B6" t="str">
            <v>Kenya Commercial Bank</v>
          </cell>
          <cell r="C6">
            <v>468.11926899999997</v>
          </cell>
          <cell r="D6">
            <v>315.32698900000003</v>
          </cell>
          <cell r="E6">
            <v>366.82068199999998</v>
          </cell>
          <cell r="F6">
            <v>57.579883000000002</v>
          </cell>
          <cell r="G6">
            <v>62.473765999999998</v>
          </cell>
          <cell r="H6">
            <v>71.821971000000005</v>
          </cell>
          <cell r="I6">
            <v>391.51061299999998</v>
          </cell>
          <cell r="J6">
            <v>1.0357959999999999</v>
          </cell>
          <cell r="K6">
            <v>13.964318</v>
          </cell>
          <cell r="M6">
            <v>0.13275515468664842</v>
          </cell>
          <cell r="N6">
            <v>0.13119905159235939</v>
          </cell>
          <cell r="O6">
            <v>0.13671403486240169</v>
          </cell>
          <cell r="P6">
            <v>0.12315759144100659</v>
          </cell>
          <cell r="Q6">
            <v>0.12828392399161925</v>
          </cell>
          <cell r="R6">
            <v>0.12776260968164574</v>
          </cell>
          <cell r="S6">
            <v>0.12747288756217376</v>
          </cell>
          <cell r="T6">
            <v>0.1249181995617412</v>
          </cell>
          <cell r="U6">
            <v>0.13106153348130317</v>
          </cell>
          <cell r="V6">
            <v>0.13103110285523009</v>
          </cell>
          <cell r="W6">
            <v>0.12953006295034575</v>
          </cell>
          <cell r="X6">
            <v>313413032</v>
          </cell>
          <cell r="Y6">
            <v>195568503</v>
          </cell>
          <cell r="Z6">
            <v>0</v>
          </cell>
          <cell r="AA6">
            <v>228782134</v>
          </cell>
          <cell r="AB6">
            <v>0</v>
          </cell>
          <cell r="AC6">
            <v>40312345</v>
          </cell>
          <cell r="AD6">
            <v>51920201</v>
          </cell>
          <cell r="AE6">
            <v>263782134</v>
          </cell>
          <cell r="AF6">
            <v>13553634</v>
          </cell>
          <cell r="AG6">
            <v>20834301</v>
          </cell>
          <cell r="AH6">
            <v>20834.300999999999</v>
          </cell>
          <cell r="AI6">
            <v>4733253</v>
          </cell>
          <cell r="AK6">
            <v>0.12914733332822137</v>
          </cell>
          <cell r="AL6">
            <v>0.14948144529893997</v>
          </cell>
          <cell r="AM6">
            <v>0.14185029457106721</v>
          </cell>
          <cell r="AO6">
            <v>0.28527787929075205</v>
          </cell>
          <cell r="AP6">
            <v>4.1811140853462783E-2</v>
          </cell>
          <cell r="AQ6">
            <v>0.15957106634041618</v>
          </cell>
          <cell r="AR6">
            <v>0.14707106547837059</v>
          </cell>
          <cell r="AS6">
            <v>0.27451469195177897</v>
          </cell>
          <cell r="AT6">
            <v>0.44320238327451489</v>
          </cell>
          <cell r="AU6">
            <v>7.064836601693994E-2</v>
          </cell>
          <cell r="AV6">
            <v>0.52765879639496949</v>
          </cell>
          <cell r="AW6">
            <v>0.14896344155710098</v>
          </cell>
          <cell r="AX6">
            <v>4.0816470354918234E-2</v>
          </cell>
          <cell r="AY6">
            <v>0.10814697120218275</v>
          </cell>
          <cell r="AZ6">
            <v>0.85962162024441158</v>
          </cell>
          <cell r="BA6">
            <v>0.16304507893511122</v>
          </cell>
          <cell r="BB6">
            <v>8.108844121939152E-3</v>
          </cell>
          <cell r="BC6">
            <v>8.832557931472923E-2</v>
          </cell>
          <cell r="BD6">
            <v>468119269</v>
          </cell>
          <cell r="BE6">
            <v>467040289</v>
          </cell>
          <cell r="BF6">
            <v>467741173</v>
          </cell>
          <cell r="BG6">
            <v>445775641</v>
          </cell>
          <cell r="BH6">
            <v>428373929</v>
          </cell>
          <cell r="BI6">
            <v>392112176</v>
          </cell>
          <cell r="BJ6">
            <v>376969401</v>
          </cell>
          <cell r="BK6">
            <v>354645696</v>
          </cell>
          <cell r="BL6">
            <v>357832852</v>
          </cell>
          <cell r="BM6">
            <v>344881270</v>
          </cell>
          <cell r="BN6">
            <v>323312454</v>
          </cell>
          <cell r="BO6">
            <v>71821971</v>
          </cell>
          <cell r="BP6">
            <v>65237685</v>
          </cell>
          <cell r="BQ6">
            <v>80885958</v>
          </cell>
          <cell r="BR6">
            <v>75806174</v>
          </cell>
          <cell r="BS6">
            <v>73434331</v>
          </cell>
          <cell r="BT6">
            <v>75829560</v>
          </cell>
          <cell r="BU6">
            <v>72167339</v>
          </cell>
          <cell r="BV6">
            <v>72167339</v>
          </cell>
          <cell r="BW6">
            <v>68163363</v>
          </cell>
          <cell r="BX6">
            <v>65596612</v>
          </cell>
          <cell r="BY6">
            <v>62390636</v>
          </cell>
          <cell r="CA6">
            <v>7760073</v>
          </cell>
          <cell r="CB6">
            <v>20508261</v>
          </cell>
          <cell r="CD6">
            <v>28268334</v>
          </cell>
          <cell r="CE6">
            <v>12528593</v>
          </cell>
          <cell r="CF6">
            <v>12648423</v>
          </cell>
          <cell r="CG6">
            <v>11322414</v>
          </cell>
          <cell r="CH6">
            <v>23970837</v>
          </cell>
          <cell r="CI6">
            <v>9775022</v>
          </cell>
          <cell r="CJ6">
            <v>315326989</v>
          </cell>
        </row>
        <row r="7">
          <cell r="B7" t="str">
            <v>Co-operative Bank of Kenya</v>
          </cell>
          <cell r="C7">
            <v>360.04146700000001</v>
          </cell>
          <cell r="D7">
            <v>220.42562100000001</v>
          </cell>
          <cell r="E7">
            <v>276.61524400000002</v>
          </cell>
          <cell r="F7">
            <v>46.566692000000003</v>
          </cell>
          <cell r="G7">
            <v>62.172708999999998</v>
          </cell>
          <cell r="H7">
            <v>57.116947000000003</v>
          </cell>
          <cell r="I7">
            <v>309.08396299999998</v>
          </cell>
          <cell r="J7">
            <v>0.89139000000000002</v>
          </cell>
          <cell r="K7">
            <v>10.186316</v>
          </cell>
          <cell r="M7">
            <v>0.10250285940196353</v>
          </cell>
          <cell r="N7">
            <v>0.10078924232391917</v>
          </cell>
          <cell r="O7">
            <v>9.5022223490065422E-2</v>
          </cell>
          <cell r="P7">
            <v>0.10135136881997128</v>
          </cell>
          <cell r="Q7">
            <v>9.1113009941155967E-2</v>
          </cell>
          <cell r="R7">
            <v>9.2205325760033208E-2</v>
          </cell>
          <cell r="S7">
            <v>8.9025218546685186E-2</v>
          </cell>
          <cell r="T7">
            <v>9.9034458928715832E-2</v>
          </cell>
          <cell r="U7">
            <v>9.8971934282891236E-2</v>
          </cell>
          <cell r="V7">
            <v>9.7025164366221661E-2</v>
          </cell>
          <cell r="W7">
            <v>9.277290604617458E-2</v>
          </cell>
          <cell r="X7">
            <v>313413032</v>
          </cell>
          <cell r="Y7">
            <v>195568503</v>
          </cell>
          <cell r="Z7">
            <v>0</v>
          </cell>
          <cell r="AA7">
            <v>228782134</v>
          </cell>
          <cell r="AB7">
            <v>0</v>
          </cell>
          <cell r="AC7">
            <v>40312345</v>
          </cell>
          <cell r="AD7">
            <v>51920201</v>
          </cell>
          <cell r="AE7">
            <v>263782134</v>
          </cell>
          <cell r="AF7">
            <v>13553634</v>
          </cell>
          <cell r="AG7">
            <v>20834301</v>
          </cell>
          <cell r="AH7">
            <v>20834.300999999999</v>
          </cell>
          <cell r="AI7">
            <v>4733253</v>
          </cell>
          <cell r="AK7">
            <v>9.9330231481308276E-2</v>
          </cell>
          <cell r="AL7">
            <v>0.10449324528956312</v>
          </cell>
          <cell r="AM7">
            <v>0.10696767049859975</v>
          </cell>
          <cell r="AO7">
            <v>0.25754081048062816</v>
          </cell>
          <cell r="AP7">
            <v>4.0634596375591747E-2</v>
          </cell>
          <cell r="AQ7">
            <v>0.20115152011299919</v>
          </cell>
          <cell r="AR7">
            <v>0.15066033044231417</v>
          </cell>
          <cell r="AS7">
            <v>0.30314313931453268</v>
          </cell>
          <cell r="AT7">
            <v>0.44368799942279863</v>
          </cell>
          <cell r="AU7">
            <v>3.9385212974987045E-2</v>
          </cell>
          <cell r="AV7">
            <v>0.41826302369296126</v>
          </cell>
          <cell r="AW7">
            <v>0.15427279595706325</v>
          </cell>
          <cell r="AX7">
            <v>4.8175277441247284E-2</v>
          </cell>
          <cell r="AY7">
            <v>0.10609751851581598</v>
          </cell>
          <cell r="AZ7">
            <v>0.79686722182238079</v>
          </cell>
          <cell r="BA7">
            <v>3.0912702091345192E-2</v>
          </cell>
          <cell r="BB7">
            <v>3.2636824431855928E-2</v>
          </cell>
          <cell r="BC7">
            <v>3.0609917535512607E-2</v>
          </cell>
          <cell r="BD7">
            <v>360041467</v>
          </cell>
          <cell r="BE7">
            <v>348354889</v>
          </cell>
          <cell r="BF7">
            <v>339549808</v>
          </cell>
          <cell r="BG7">
            <v>323948110</v>
          </cell>
          <cell r="BH7">
            <v>318998960</v>
          </cell>
          <cell r="BI7">
            <v>304846787</v>
          </cell>
          <cell r="BJ7">
            <v>282689098</v>
          </cell>
          <cell r="BK7">
            <v>266799109</v>
          </cell>
          <cell r="BL7">
            <v>263501814</v>
          </cell>
          <cell r="BM7">
            <v>244073622</v>
          </cell>
          <cell r="BN7">
            <v>228874484</v>
          </cell>
          <cell r="BO7">
            <v>57116947</v>
          </cell>
          <cell r="BP7">
            <v>54653300</v>
          </cell>
          <cell r="BQ7">
            <v>49310775</v>
          </cell>
          <cell r="BR7">
            <v>47991534</v>
          </cell>
          <cell r="BS7">
            <v>45795678</v>
          </cell>
          <cell r="BT7">
            <v>46164334</v>
          </cell>
          <cell r="BU7">
            <v>42351119</v>
          </cell>
          <cell r="BV7">
            <v>42351119</v>
          </cell>
          <cell r="BW7">
            <v>40634476</v>
          </cell>
          <cell r="BX7">
            <v>38883993</v>
          </cell>
          <cell r="BY7">
            <v>35652045</v>
          </cell>
          <cell r="CA7">
            <v>6264523</v>
          </cell>
          <cell r="CB7">
            <v>14400708</v>
          </cell>
          <cell r="CD7">
            <v>20665231</v>
          </cell>
          <cell r="CE7">
            <v>9168915</v>
          </cell>
          <cell r="CF7">
            <v>3780032</v>
          </cell>
          <cell r="CG7">
            <v>5257420</v>
          </cell>
          <cell r="CH7">
            <v>9037452</v>
          </cell>
          <cell r="CI7">
            <v>7196350</v>
          </cell>
          <cell r="CJ7">
            <v>220425621</v>
          </cell>
        </row>
        <row r="8">
          <cell r="B8" t="str">
            <v>Equity Bank</v>
          </cell>
          <cell r="C8">
            <v>360.46888999999999</v>
          </cell>
          <cell r="D8">
            <v>222.35043400000001</v>
          </cell>
          <cell r="E8">
            <v>259.05132300000002</v>
          </cell>
          <cell r="F8">
            <v>49.219704999999998</v>
          </cell>
          <cell r="G8">
            <v>53.255419000000003</v>
          </cell>
          <cell r="H8">
            <v>54.059427999999997</v>
          </cell>
          <cell r="I8">
            <v>340.88470899999999</v>
          </cell>
          <cell r="J8">
            <v>1.1118589999999999</v>
          </cell>
          <cell r="K8">
            <v>13.029629999999999</v>
          </cell>
          <cell r="M8">
            <v>9.8472200158710665E-2</v>
          </cell>
          <cell r="N8">
            <v>9.6887678984456008E-2</v>
          </cell>
          <cell r="O8">
            <v>9.0551547758505727E-2</v>
          </cell>
          <cell r="P8">
            <v>9.1101266839765715E-2</v>
          </cell>
          <cell r="Q8">
            <v>9.1091482465713358E-2</v>
          </cell>
          <cell r="R8">
            <v>8.966130581150647E-2</v>
          </cell>
          <cell r="S8">
            <v>8.4610822065211241E-2</v>
          </cell>
          <cell r="T8">
            <v>9.4623204645071957E-2</v>
          </cell>
          <cell r="U8">
            <v>9.3120895302110526E-2</v>
          </cell>
          <cell r="V8">
            <v>9.4513985779401066E-2</v>
          </cell>
          <cell r="W8">
            <v>9.1886694776309688E-2</v>
          </cell>
          <cell r="X8">
            <v>313413032</v>
          </cell>
          <cell r="Y8">
            <v>195568503</v>
          </cell>
          <cell r="Z8">
            <v>0</v>
          </cell>
          <cell r="AA8">
            <v>228782134</v>
          </cell>
          <cell r="AB8">
            <v>0</v>
          </cell>
          <cell r="AC8">
            <v>40312345</v>
          </cell>
          <cell r="AD8">
            <v>51920201</v>
          </cell>
          <cell r="AE8">
            <v>263782134</v>
          </cell>
          <cell r="AF8">
            <v>13553634</v>
          </cell>
          <cell r="AG8">
            <v>20834301</v>
          </cell>
          <cell r="AH8">
            <v>20834.300999999999</v>
          </cell>
          <cell r="AI8">
            <v>4733253</v>
          </cell>
          <cell r="AK8">
            <v>9.9448151302833812E-2</v>
          </cell>
          <cell r="AL8">
            <v>0.10540570708067923</v>
          </cell>
          <cell r="AM8">
            <v>0.10017566696682245</v>
          </cell>
          <cell r="AO8">
            <v>0.34357795863900426</v>
          </cell>
          <cell r="AP8">
            <v>5.1527514571674329E-2</v>
          </cell>
          <cell r="AQ8">
            <v>0.15622706913497844</v>
          </cell>
          <cell r="AR8">
            <v>0.14438812801075215</v>
          </cell>
          <cell r="AS8">
            <v>0.2804903066556082</v>
          </cell>
          <cell r="AT8">
            <v>0.43584331821865269</v>
          </cell>
          <cell r="AU8">
            <v>3.3952747343088487E-2</v>
          </cell>
          <cell r="AV8">
            <v>0.45065888308504187</v>
          </cell>
          <cell r="AW8">
            <v>0.16956246636390365</v>
          </cell>
          <cell r="AX8">
            <v>2.3756341837982007E-2</v>
          </cell>
          <cell r="AY8">
            <v>0.14580612452592165</v>
          </cell>
          <cell r="AZ8">
            <v>0.85832579978755785</v>
          </cell>
          <cell r="BA8">
            <v>4.7397672546992113E-2</v>
          </cell>
          <cell r="BB8">
            <v>8.7960582223018224E-2</v>
          </cell>
          <cell r="BC8">
            <v>6.3837400981837919E-2</v>
          </cell>
          <cell r="BD8">
            <v>360468890</v>
          </cell>
          <cell r="BE8">
            <v>347559904</v>
          </cell>
          <cell r="BF8">
            <v>341329318</v>
          </cell>
          <cell r="BG8">
            <v>321146247</v>
          </cell>
          <cell r="BH8">
            <v>318183426</v>
          </cell>
          <cell r="BI8">
            <v>300888650</v>
          </cell>
          <cell r="BJ8">
            <v>276115727</v>
          </cell>
          <cell r="BK8">
            <v>284368025</v>
          </cell>
          <cell r="BL8">
            <v>260214926</v>
          </cell>
          <cell r="BM8">
            <v>255340466</v>
          </cell>
          <cell r="BN8">
            <v>238194354</v>
          </cell>
          <cell r="BO8">
            <v>54059428</v>
          </cell>
          <cell r="BP8">
            <v>52125975</v>
          </cell>
          <cell r="BQ8">
            <v>47439613</v>
          </cell>
          <cell r="BR8">
            <v>50167760</v>
          </cell>
          <cell r="BS8">
            <v>47666080</v>
          </cell>
          <cell r="BT8">
            <v>44265113</v>
          </cell>
          <cell r="BU8">
            <v>39733344</v>
          </cell>
          <cell r="BV8">
            <v>39733344</v>
          </cell>
          <cell r="BW8">
            <v>55681804</v>
          </cell>
          <cell r="BX8">
            <v>48809621</v>
          </cell>
          <cell r="BY8">
            <v>50686922</v>
          </cell>
          <cell r="CA8">
            <v>7105719</v>
          </cell>
          <cell r="CB8">
            <v>18227488</v>
          </cell>
          <cell r="CD8">
            <v>25333207</v>
          </cell>
          <cell r="CE8">
            <v>11041309</v>
          </cell>
          <cell r="CF8">
            <v>3521782</v>
          </cell>
          <cell r="CG8">
            <v>4292958</v>
          </cell>
          <cell r="CH8">
            <v>7814740</v>
          </cell>
          <cell r="CI8">
            <v>9120741</v>
          </cell>
          <cell r="CJ8">
            <v>222350434</v>
          </cell>
        </row>
        <row r="9">
          <cell r="B9" t="str">
            <v>Standard Chartered Bank</v>
          </cell>
          <cell r="C9">
            <v>255.903727</v>
          </cell>
          <cell r="D9">
            <v>114.265013</v>
          </cell>
          <cell r="E9">
            <v>190.872512</v>
          </cell>
          <cell r="F9">
            <v>34.645916999999997</v>
          </cell>
          <cell r="G9">
            <v>41.763843999999999</v>
          </cell>
          <cell r="H9">
            <v>43.083098</v>
          </cell>
          <cell r="I9">
            <v>193.80979400000001</v>
          </cell>
          <cell r="J9">
            <v>1.5673360000000001</v>
          </cell>
          <cell r="K9">
            <v>7.239096</v>
          </cell>
          <cell r="M9">
            <v>7.3584583805675452E-2</v>
          </cell>
          <cell r="N9">
            <v>7.4799545045957205E-2</v>
          </cell>
          <cell r="O9">
            <v>6.8431167831787168E-2</v>
          </cell>
          <cell r="P9">
            <v>6.9135590723677365E-2</v>
          </cell>
          <cell r="Q9">
            <v>6.8060282438070566E-2</v>
          </cell>
          <cell r="R9">
            <v>7.2892927680585043E-2</v>
          </cell>
          <cell r="S9">
            <v>7.2478126933566631E-2</v>
          </cell>
          <cell r="T9">
            <v>7.2993438485868048E-2</v>
          </cell>
          <cell r="U9">
            <v>7.3326734059672591E-2</v>
          </cell>
          <cell r="V9">
            <v>7.6122376925973012E-2</v>
          </cell>
          <cell r="W9">
            <v>7.8339222482251211E-2</v>
          </cell>
          <cell r="X9">
            <v>313413032</v>
          </cell>
          <cell r="Y9">
            <v>195568503</v>
          </cell>
          <cell r="Z9">
            <v>0</v>
          </cell>
          <cell r="AA9">
            <v>228782134</v>
          </cell>
          <cell r="AB9">
            <v>0</v>
          </cell>
          <cell r="AC9">
            <v>40312345</v>
          </cell>
          <cell r="AD9">
            <v>51920201</v>
          </cell>
          <cell r="AE9">
            <v>263782134</v>
          </cell>
          <cell r="AF9">
            <v>13553634</v>
          </cell>
          <cell r="AG9">
            <v>20834301</v>
          </cell>
          <cell r="AH9">
            <v>20834.300999999999</v>
          </cell>
          <cell r="AI9">
            <v>4733253</v>
          </cell>
          <cell r="AK9">
            <v>7.0600135733364058E-2</v>
          </cell>
          <cell r="AL9">
            <v>5.4167578057652918E-2</v>
          </cell>
          <cell r="AM9">
            <v>7.3810783800678834E-2</v>
          </cell>
          <cell r="AO9">
            <v>0.23309172336750161</v>
          </cell>
          <cell r="AP9">
            <v>4.0077198912250867E-2</v>
          </cell>
          <cell r="AQ9">
            <v>0.21548882096226776</v>
          </cell>
          <cell r="AR9">
            <v>0.17876246749428976</v>
          </cell>
          <cell r="AS9">
            <v>0.30043098909131455</v>
          </cell>
          <cell r="AT9">
            <v>0.39388239895345101</v>
          </cell>
          <cell r="AU9">
            <v>9.0244096959546202E-2</v>
          </cell>
          <cell r="AV9">
            <v>0.48613381685465407</v>
          </cell>
          <cell r="AW9">
            <v>0.13887527065081223</v>
          </cell>
          <cell r="AX9">
            <v>2.934619497328058E-2</v>
          </cell>
          <cell r="AY9">
            <v>0.10952907567753165</v>
          </cell>
          <cell r="AZ9">
            <v>0.59864572327732557</v>
          </cell>
          <cell r="BA9">
            <v>9.6310306113160771E-2</v>
          </cell>
          <cell r="BB9">
            <v>0.22212831297135882</v>
          </cell>
          <cell r="BC9">
            <v>0.14906048224661464</v>
          </cell>
          <cell r="BD9">
            <v>255903727</v>
          </cell>
          <cell r="BE9">
            <v>249710651</v>
          </cell>
          <cell r="BF9">
            <v>234130556</v>
          </cell>
          <cell r="BG9">
            <v>231786864</v>
          </cell>
          <cell r="BH9">
            <v>228338094</v>
          </cell>
          <cell r="BI9">
            <v>232984465</v>
          </cell>
          <cell r="BJ9">
            <v>222635993</v>
          </cell>
          <cell r="BK9">
            <v>223082484</v>
          </cell>
          <cell r="BL9">
            <v>228860613</v>
          </cell>
          <cell r="BM9">
            <v>217819880</v>
          </cell>
          <cell r="BN9">
            <v>220523869</v>
          </cell>
          <cell r="BO9">
            <v>43083098</v>
          </cell>
          <cell r="BP9">
            <v>43850954</v>
          </cell>
          <cell r="BQ9">
            <v>40914483</v>
          </cell>
          <cell r="BR9">
            <v>41143859</v>
          </cell>
          <cell r="BS9">
            <v>39848778</v>
          </cell>
          <cell r="BT9">
            <v>42126191</v>
          </cell>
          <cell r="BU9">
            <v>40449853</v>
          </cell>
          <cell r="BV9">
            <v>40449853</v>
          </cell>
          <cell r="BW9">
            <v>39684552</v>
          </cell>
          <cell r="BX9">
            <v>38765178</v>
          </cell>
          <cell r="BY9">
            <v>36029984</v>
          </cell>
          <cell r="CA9">
            <v>4267901</v>
          </cell>
          <cell r="CB9">
            <v>9938027</v>
          </cell>
          <cell r="CD9">
            <v>14205928</v>
          </cell>
          <cell r="CE9">
            <v>5595465</v>
          </cell>
          <cell r="CF9">
            <v>5510145</v>
          </cell>
          <cell r="CG9">
            <v>5824481</v>
          </cell>
          <cell r="CH9">
            <v>11334626</v>
          </cell>
          <cell r="CI9">
            <v>5065902</v>
          </cell>
          <cell r="CJ9">
            <v>114265013</v>
          </cell>
        </row>
        <row r="10">
          <cell r="B10" t="str">
            <v>Barclays Bank of Kenya</v>
          </cell>
          <cell r="C10">
            <v>256.14256999999998</v>
          </cell>
          <cell r="D10">
            <v>153.30421100000001</v>
          </cell>
          <cell r="E10">
            <v>182.87567999999999</v>
          </cell>
          <cell r="F10">
            <v>37.068128999999999</v>
          </cell>
          <cell r="G10">
            <v>42.116264999999999</v>
          </cell>
          <cell r="H10">
            <v>39.103583999999998</v>
          </cell>
          <cell r="I10">
            <v>234.23496</v>
          </cell>
          <cell r="J10">
            <v>1.348595</v>
          </cell>
          <cell r="K10">
            <v>5.823124</v>
          </cell>
          <cell r="M10">
            <v>7.0225197842729847E-2</v>
          </cell>
          <cell r="N10">
            <v>6.8253664356214966E-2</v>
          </cell>
          <cell r="O10">
            <v>6.7487937163954639E-2</v>
          </cell>
          <cell r="P10">
            <v>6.7135957760077025E-2</v>
          </cell>
          <cell r="Q10">
            <v>6.6433031723456507E-2</v>
          </cell>
          <cell r="R10">
            <v>7.0473457433140194E-2</v>
          </cell>
          <cell r="S10">
            <v>7.2892726696750149E-2</v>
          </cell>
          <cell r="T10">
            <v>7.130132863843322E-2</v>
          </cell>
          <cell r="U10">
            <v>7.2816030490544692E-2</v>
          </cell>
          <cell r="V10">
            <v>7.2833618657822535E-2</v>
          </cell>
          <cell r="W10">
            <v>7.8008697497295637E-2</v>
          </cell>
          <cell r="X10">
            <v>313413032</v>
          </cell>
          <cell r="Y10">
            <v>195568503</v>
          </cell>
          <cell r="Z10">
            <v>0</v>
          </cell>
          <cell r="AA10">
            <v>228782134</v>
          </cell>
          <cell r="AB10">
            <v>0</v>
          </cell>
          <cell r="AC10">
            <v>40312345</v>
          </cell>
          <cell r="AD10">
            <v>51920201</v>
          </cell>
          <cell r="AE10">
            <v>263782134</v>
          </cell>
          <cell r="AF10">
            <v>13553634</v>
          </cell>
          <cell r="AG10">
            <v>20834301</v>
          </cell>
          <cell r="AH10">
            <v>20834.300999999999</v>
          </cell>
          <cell r="AI10">
            <v>4733253</v>
          </cell>
          <cell r="AK10">
            <v>7.0666029061361435E-2</v>
          </cell>
          <cell r="AL10">
            <v>7.2674194820328719E-2</v>
          </cell>
          <cell r="AM10">
            <v>7.0718392802846988E-2</v>
          </cell>
          <cell r="AO10">
            <v>0.20077306953173513</v>
          </cell>
          <cell r="AP10">
            <v>3.4924808416502383E-2</v>
          </cell>
          <cell r="AQ10">
            <v>0.17980349730885603</v>
          </cell>
          <cell r="AR10">
            <v>0.15825190654716956</v>
          </cell>
          <cell r="AS10">
            <v>0.31647005257401006</v>
          </cell>
          <cell r="AT10">
            <v>0.51755107385775612</v>
          </cell>
          <cell r="AU10">
            <v>4.0995472903577197E-2</v>
          </cell>
          <cell r="AV10">
            <v>0.58740371469030006</v>
          </cell>
          <cell r="AW10">
            <v>0.13315558575804448</v>
          </cell>
          <cell r="AX10">
            <v>2.5101833438865503E-2</v>
          </cell>
          <cell r="AY10">
            <v>0.10805375231917898</v>
          </cell>
          <cell r="AZ10">
            <v>0.83829742150514497</v>
          </cell>
          <cell r="BA10">
            <v>9.1104691372397198E-2</v>
          </cell>
          <cell r="BB10">
            <v>3.0319429234022397E-2</v>
          </cell>
          <cell r="BC10">
            <v>6.0849852684193559E-2</v>
          </cell>
          <cell r="BD10">
            <v>256142570</v>
          </cell>
          <cell r="BE10">
            <v>211913140</v>
          </cell>
          <cell r="BF10">
            <v>241152698</v>
          </cell>
          <cell r="BG10">
            <v>221041523</v>
          </cell>
          <cell r="BH10">
            <v>234699871</v>
          </cell>
          <cell r="BI10">
            <v>230907978</v>
          </cell>
          <cell r="BJ10">
            <v>226118124</v>
          </cell>
          <cell r="BK10">
            <v>218771220</v>
          </cell>
          <cell r="BL10">
            <v>213439675</v>
          </cell>
          <cell r="BM10">
            <v>200974524</v>
          </cell>
          <cell r="BN10">
            <v>207009618</v>
          </cell>
          <cell r="BO10">
            <v>39103584</v>
          </cell>
          <cell r="BP10">
            <v>42315483</v>
          </cell>
          <cell r="BQ10">
            <v>39716371</v>
          </cell>
          <cell r="BR10">
            <v>36852164</v>
          </cell>
          <cell r="BS10">
            <v>36237869</v>
          </cell>
          <cell r="BT10">
            <v>40265422</v>
          </cell>
          <cell r="BU10">
            <v>38186091</v>
          </cell>
          <cell r="BV10">
            <v>38186091</v>
          </cell>
          <cell r="BW10">
            <v>36042316</v>
          </cell>
          <cell r="BX10">
            <v>34465579</v>
          </cell>
          <cell r="BY10">
            <v>32370886</v>
          </cell>
          <cell r="CA10">
            <v>5137897</v>
          </cell>
          <cell r="CB10">
            <v>11097121</v>
          </cell>
          <cell r="CD10">
            <v>16235018</v>
          </cell>
          <cell r="CE10">
            <v>8402451</v>
          </cell>
          <cell r="CF10">
            <v>3849515</v>
          </cell>
          <cell r="CG10">
            <v>2703925</v>
          </cell>
          <cell r="CH10">
            <v>6553440</v>
          </cell>
          <cell r="CI10">
            <v>4086689</v>
          </cell>
          <cell r="CJ10">
            <v>153304211</v>
          </cell>
        </row>
        <row r="11">
          <cell r="B11" t="str">
            <v>Diamond Trust Bank</v>
          </cell>
          <cell r="C11">
            <v>222.14576400000001</v>
          </cell>
          <cell r="D11">
            <v>128.364328</v>
          </cell>
          <cell r="E11">
            <v>150.259739</v>
          </cell>
          <cell r="F11">
            <v>25.805803999999998</v>
          </cell>
          <cell r="G11">
            <v>30.051552000000001</v>
          </cell>
          <cell r="H11">
            <v>32.359121000000002</v>
          </cell>
          <cell r="I11">
            <v>175.25772799999999</v>
          </cell>
          <cell r="J11">
            <v>0.65710599999999997</v>
          </cell>
          <cell r="K11">
            <v>4.3161350000000001</v>
          </cell>
          <cell r="M11">
            <v>5.8910864566428314E-2</v>
          </cell>
          <cell r="N11">
            <v>5.688000529505001E-2</v>
          </cell>
          <cell r="O11">
            <v>5.1952504961086998E-2</v>
          </cell>
          <cell r="P11">
            <v>4.8020961225879545E-2</v>
          </cell>
          <cell r="Q11">
            <v>4.6628364034915784E-2</v>
          </cell>
          <cell r="R11">
            <v>4.6456312553362772E-2</v>
          </cell>
          <cell r="S11">
            <v>4.6615122798219506E-2</v>
          </cell>
          <cell r="T11">
            <v>4.4907011706007707E-2</v>
          </cell>
          <cell r="U11">
            <v>4.1894073196298925E-2</v>
          </cell>
          <cell r="V11">
            <v>4.3056383213295579E-2</v>
          </cell>
          <cell r="W11">
            <v>4.3028618756943957E-2</v>
          </cell>
          <cell r="X11">
            <v>313413032</v>
          </cell>
          <cell r="Y11">
            <v>195568503</v>
          </cell>
          <cell r="Z11">
            <v>0</v>
          </cell>
          <cell r="AA11">
            <v>228782134</v>
          </cell>
          <cell r="AB11">
            <v>0</v>
          </cell>
          <cell r="AC11">
            <v>40312345</v>
          </cell>
          <cell r="AD11">
            <v>51920201</v>
          </cell>
          <cell r="AE11">
            <v>263782134</v>
          </cell>
          <cell r="AF11">
            <v>13553634</v>
          </cell>
          <cell r="AG11">
            <v>20834301</v>
          </cell>
          <cell r="AH11">
            <v>20834.300999999999</v>
          </cell>
          <cell r="AI11">
            <v>4733253</v>
          </cell>
          <cell r="AK11">
            <v>6.1286802169129254E-2</v>
          </cell>
          <cell r="AL11">
            <v>6.0851389014047221E-2</v>
          </cell>
          <cell r="AM11">
            <v>5.8105742901709334E-2</v>
          </cell>
          <cell r="AO11">
            <v>0.18674973687699525</v>
          </cell>
          <cell r="AP11">
            <v>2.7764347496711455E-2</v>
          </cell>
          <cell r="AQ11">
            <v>0.17147062410851294</v>
          </cell>
          <cell r="AR11">
            <v>0.14724488497306093</v>
          </cell>
          <cell r="AS11">
            <v>0.18660343174711133</v>
          </cell>
          <cell r="AT11">
            <v>0.30960543068356167</v>
          </cell>
          <cell r="AU11">
            <v>3.4502814672384738E-2</v>
          </cell>
          <cell r="AV11">
            <v>0.71208178754718021</v>
          </cell>
          <cell r="AW11">
            <v>0.13982075180355097</v>
          </cell>
          <cell r="AX11">
            <v>6.671993045306028E-2</v>
          </cell>
          <cell r="AY11">
            <v>7.3100821350490688E-2</v>
          </cell>
          <cell r="AZ11">
            <v>0.85428291606442897</v>
          </cell>
          <cell r="BA11">
            <v>5.5382926256111256E-2</v>
          </cell>
          <cell r="BB11">
            <v>7.7544979672391851E-2</v>
          </cell>
          <cell r="BC11">
            <v>6.3343026215759629E-2</v>
          </cell>
          <cell r="BD11">
            <v>222145764</v>
          </cell>
          <cell r="BE11">
            <v>205480349</v>
          </cell>
          <cell r="BF11">
            <v>190947903</v>
          </cell>
          <cell r="BG11">
            <v>166004397</v>
          </cell>
          <cell r="BH11">
            <v>158030111</v>
          </cell>
          <cell r="BI11">
            <v>148561346</v>
          </cell>
          <cell r="BJ11">
            <v>141175794</v>
          </cell>
          <cell r="BK11">
            <v>126274802</v>
          </cell>
          <cell r="BL11">
            <v>120443207</v>
          </cell>
          <cell r="BM11">
            <v>116208461</v>
          </cell>
          <cell r="BN11">
            <v>114136429</v>
          </cell>
          <cell r="BO11">
            <v>32359121</v>
          </cell>
          <cell r="BP11">
            <v>31216658</v>
          </cell>
          <cell r="BQ11">
            <v>29996201</v>
          </cell>
          <cell r="BR11">
            <v>28616712</v>
          </cell>
          <cell r="BS11">
            <v>27536573</v>
          </cell>
          <cell r="BT11">
            <v>26882050</v>
          </cell>
          <cell r="BU11">
            <v>25784414</v>
          </cell>
          <cell r="BV11">
            <v>25784414</v>
          </cell>
          <cell r="BW11">
            <v>24822904</v>
          </cell>
          <cell r="BX11">
            <v>19515880</v>
          </cell>
          <cell r="BY11">
            <v>18568277</v>
          </cell>
          <cell r="CA11">
            <v>1571010</v>
          </cell>
          <cell r="CB11">
            <v>6847967</v>
          </cell>
          <cell r="CD11">
            <v>8418977</v>
          </cell>
          <cell r="CE11">
            <v>2606561</v>
          </cell>
          <cell r="CF11">
            <v>3266463</v>
          </cell>
          <cell r="CG11">
            <v>1320739</v>
          </cell>
          <cell r="CH11">
            <v>4587202</v>
          </cell>
          <cell r="CI11">
            <v>2968190</v>
          </cell>
          <cell r="CJ11">
            <v>128364328</v>
          </cell>
        </row>
        <row r="12">
          <cell r="B12" t="str">
            <v>Commercial Bank of Africa</v>
          </cell>
          <cell r="C12">
            <v>206.32856100000001</v>
          </cell>
          <cell r="D12">
            <v>97.319291000000007</v>
          </cell>
          <cell r="E12">
            <v>150.87486200000001</v>
          </cell>
          <cell r="F12">
            <v>17.812358</v>
          </cell>
          <cell r="G12">
            <v>24.514206000000001</v>
          </cell>
          <cell r="H12">
            <v>24.321102</v>
          </cell>
          <cell r="I12">
            <v>133.10521800000001</v>
          </cell>
          <cell r="J12">
            <v>1.0157400000000001</v>
          </cell>
          <cell r="K12">
            <v>3.3538049999999999</v>
          </cell>
          <cell r="M12">
            <v>5.2787811272880056E-2</v>
          </cell>
          <cell r="N12">
            <v>5.2254477482426093E-2</v>
          </cell>
          <cell r="O12">
            <v>5.1123727255754856E-2</v>
          </cell>
          <cell r="P12">
            <v>4.8437281495554596E-2</v>
          </cell>
          <cell r="Q12">
            <v>4.5534816424572751E-2</v>
          </cell>
          <cell r="R12">
            <v>4.6003496432953359E-2</v>
          </cell>
          <cell r="S12">
            <v>4.7926210129083477E-2</v>
          </cell>
          <cell r="T12">
            <v>4.2843468532287779E-2</v>
          </cell>
          <cell r="U12">
            <v>4.2605531985737341E-2</v>
          </cell>
          <cell r="V12">
            <v>3.8746058159839739E-2</v>
          </cell>
          <cell r="W12">
            <v>3.978342370323365E-2</v>
          </cell>
          <cell r="X12">
            <v>313413032</v>
          </cell>
          <cell r="Y12">
            <v>195568503</v>
          </cell>
          <cell r="Z12">
            <v>0</v>
          </cell>
          <cell r="AA12">
            <v>228782134</v>
          </cell>
          <cell r="AB12">
            <v>0</v>
          </cell>
          <cell r="AC12">
            <v>40312345</v>
          </cell>
          <cell r="AD12">
            <v>51920201</v>
          </cell>
          <cell r="AE12">
            <v>263782134</v>
          </cell>
          <cell r="AF12">
            <v>13553634</v>
          </cell>
          <cell r="AG12">
            <v>20834301</v>
          </cell>
          <cell r="AH12">
            <v>20834.300999999999</v>
          </cell>
          <cell r="AI12">
            <v>4733253</v>
          </cell>
          <cell r="AK12">
            <v>5.6923064712807746E-2</v>
          </cell>
          <cell r="AL12">
            <v>4.6134421669019023E-2</v>
          </cell>
          <cell r="AM12">
            <v>5.8343612201421938E-2</v>
          </cell>
          <cell r="AO12">
            <v>0.19619675975036413</v>
          </cell>
          <cell r="AP12">
            <v>2.3541616168869073E-2</v>
          </cell>
          <cell r="AQ12">
            <v>0.1841716378091203</v>
          </cell>
          <cell r="AR12">
            <v>0.1338216357528523</v>
          </cell>
          <cell r="AS12">
            <v>0.24319422876132538</v>
          </cell>
          <cell r="AT12">
            <v>0.36697353004415373</v>
          </cell>
          <cell r="AU12">
            <v>7.6698648020625107E-2</v>
          </cell>
          <cell r="AV12">
            <v>0.67389836663939573</v>
          </cell>
          <cell r="AW12">
            <v>0.1732210398200508</v>
          </cell>
          <cell r="AX12">
            <v>6.380053074174942E-2</v>
          </cell>
          <cell r="AY12">
            <v>0.10942050907830138</v>
          </cell>
          <cell r="AZ12">
            <v>0.64503317325320897</v>
          </cell>
          <cell r="BA12">
            <v>6.2604532084911416E-2</v>
          </cell>
          <cell r="BB12">
            <v>8.5499981654475268E-3</v>
          </cell>
          <cell r="BC12">
            <v>3.6337931605315447E-2</v>
          </cell>
          <cell r="BD12">
            <v>206328561</v>
          </cell>
          <cell r="BE12">
            <v>195962086</v>
          </cell>
          <cell r="BF12">
            <v>198484270</v>
          </cell>
          <cell r="BG12">
            <v>184466862</v>
          </cell>
          <cell r="BH12">
            <v>179346404</v>
          </cell>
          <cell r="BI12">
            <v>174983667</v>
          </cell>
          <cell r="BJ12">
            <v>175808828</v>
          </cell>
          <cell r="BK12">
            <v>154710864</v>
          </cell>
          <cell r="BL12">
            <v>143801266</v>
          </cell>
          <cell r="BM12">
            <v>119783476</v>
          </cell>
          <cell r="BN12">
            <v>124881964</v>
          </cell>
          <cell r="BO12">
            <v>24321102</v>
          </cell>
          <cell r="BP12">
            <v>23949685</v>
          </cell>
          <cell r="BQ12">
            <v>22708080</v>
          </cell>
          <cell r="BR12">
            <v>19085273</v>
          </cell>
          <cell r="BS12">
            <v>18822475</v>
          </cell>
          <cell r="BT12">
            <v>18511215</v>
          </cell>
          <cell r="BU12">
            <v>17856644</v>
          </cell>
          <cell r="BV12">
            <v>17856644</v>
          </cell>
          <cell r="BW12">
            <v>14954339</v>
          </cell>
          <cell r="BX12">
            <v>14571795</v>
          </cell>
          <cell r="BY12">
            <v>13749281</v>
          </cell>
          <cell r="CA12">
            <v>2074385</v>
          </cell>
          <cell r="CB12">
            <v>6455361</v>
          </cell>
          <cell r="CD12">
            <v>8529746</v>
          </cell>
          <cell r="CE12">
            <v>3130191</v>
          </cell>
          <cell r="CF12">
            <v>5448006</v>
          </cell>
          <cell r="CG12">
            <v>2636308</v>
          </cell>
          <cell r="CH12">
            <v>8084314</v>
          </cell>
          <cell r="CI12">
            <v>2367643</v>
          </cell>
          <cell r="CJ12">
            <v>97319291</v>
          </cell>
        </row>
        <row r="13">
          <cell r="B13" t="str">
            <v>CFC Stanbic Bank</v>
          </cell>
          <cell r="C13">
            <v>202.294738</v>
          </cell>
          <cell r="D13">
            <v>108.486104</v>
          </cell>
          <cell r="E13">
            <v>114.780743</v>
          </cell>
          <cell r="F13">
            <v>26.058721999999999</v>
          </cell>
          <cell r="G13">
            <v>30.084969999999998</v>
          </cell>
          <cell r="H13">
            <v>27.656039</v>
          </cell>
          <cell r="I13">
            <v>174.04384400000001</v>
          </cell>
          <cell r="J13">
            <v>1.499457</v>
          </cell>
          <cell r="K13">
            <v>3.5917500000000002</v>
          </cell>
          <cell r="M13">
            <v>4.9734122707107808E-2</v>
          </cell>
          <cell r="N13">
            <v>5.0629626008313361E-2</v>
          </cell>
          <cell r="O13">
            <v>4.9257753086639017E-2</v>
          </cell>
          <cell r="P13">
            <v>5.3268162842596556E-2</v>
          </cell>
          <cell r="Q13">
            <v>5.0786597390307282E-2</v>
          </cell>
          <cell r="R13">
            <v>4.9596497722514093E-2</v>
          </cell>
          <cell r="S13">
            <v>4.963887593765233E-2</v>
          </cell>
          <cell r="T13">
            <v>5.0735941973915108E-2</v>
          </cell>
          <cell r="U13">
            <v>5.1204229655496709E-2</v>
          </cell>
          <cell r="V13">
            <v>5.3034554301622905E-2</v>
          </cell>
          <cell r="W13">
            <v>5.7120423501332312E-2</v>
          </cell>
          <cell r="X13">
            <v>313413032</v>
          </cell>
          <cell r="Y13">
            <v>195568503</v>
          </cell>
          <cell r="Z13">
            <v>0</v>
          </cell>
          <cell r="AA13">
            <v>228782134</v>
          </cell>
          <cell r="AB13">
            <v>0</v>
          </cell>
          <cell r="AC13">
            <v>40312345</v>
          </cell>
          <cell r="AD13">
            <v>51920201</v>
          </cell>
          <cell r="AE13">
            <v>263782134</v>
          </cell>
          <cell r="AF13">
            <v>13553634</v>
          </cell>
          <cell r="AG13">
            <v>20834301</v>
          </cell>
          <cell r="AH13">
            <v>20834.300999999999</v>
          </cell>
          <cell r="AI13">
            <v>4733253</v>
          </cell>
          <cell r="AK13">
            <v>5.581019131052093E-2</v>
          </cell>
          <cell r="AL13">
            <v>5.1428073671077712E-2</v>
          </cell>
          <cell r="AM13">
            <v>4.4385943880983138E-2</v>
          </cell>
          <cell r="AO13">
            <v>0.17252514516278417</v>
          </cell>
          <cell r="AP13">
            <v>2.2997376631871555E-2</v>
          </cell>
          <cell r="AQ13">
            <v>0.172858570050889</v>
          </cell>
          <cell r="AR13">
            <v>0.1497250428461003</v>
          </cell>
          <cell r="AS13">
            <v>0.4138145797496886</v>
          </cell>
          <cell r="AT13">
            <v>0.51485646844209032</v>
          </cell>
          <cell r="AU13">
            <v>4.3780279523929856E-2</v>
          </cell>
          <cell r="AV13">
            <v>0.27699627683380479</v>
          </cell>
          <cell r="AW13">
            <v>0.11545905518991503</v>
          </cell>
          <cell r="AX13">
            <v>3.616858704217308E-2</v>
          </cell>
          <cell r="AY13">
            <v>7.929046814774196E-2</v>
          </cell>
          <cell r="AZ13">
            <v>0.94515945065802542</v>
          </cell>
          <cell r="BA13">
            <v>7.8363113128125869E-2</v>
          </cell>
          <cell r="BB13">
            <v>0.23682324782039937</v>
          </cell>
          <cell r="BC13">
            <v>0.14628676301221058</v>
          </cell>
          <cell r="BD13">
            <v>202294738</v>
          </cell>
          <cell r="BE13">
            <v>208287745</v>
          </cell>
          <cell r="BF13">
            <v>198578014</v>
          </cell>
          <cell r="BG13">
            <v>208167708</v>
          </cell>
          <cell r="BH13">
            <v>203595164</v>
          </cell>
          <cell r="BI13">
            <v>184061612</v>
          </cell>
          <cell r="BJ13">
            <v>171347152</v>
          </cell>
          <cell r="BK13">
            <v>167107694</v>
          </cell>
          <cell r="BL13">
            <v>155933918</v>
          </cell>
          <cell r="BM13">
            <v>159885214</v>
          </cell>
          <cell r="BN13">
            <v>170726460</v>
          </cell>
          <cell r="BO13">
            <v>27656039</v>
          </cell>
          <cell r="BP13">
            <v>27074070</v>
          </cell>
          <cell r="BQ13">
            <v>28250550</v>
          </cell>
          <cell r="BR13">
            <v>26855040</v>
          </cell>
          <cell r="BS13">
            <v>26168836</v>
          </cell>
          <cell r="BT13">
            <v>25907559</v>
          </cell>
          <cell r="BU13">
            <v>26644208</v>
          </cell>
          <cell r="BV13">
            <v>26644208</v>
          </cell>
          <cell r="BW13">
            <v>25311868</v>
          </cell>
          <cell r="BX13">
            <v>23485250</v>
          </cell>
          <cell r="BY13">
            <v>22353459</v>
          </cell>
          <cell r="CA13">
            <v>3809169</v>
          </cell>
          <cell r="CB13">
            <v>5395845</v>
          </cell>
          <cell r="CD13">
            <v>9205014</v>
          </cell>
          <cell r="CE13">
            <v>4739261</v>
          </cell>
          <cell r="CF13">
            <v>1375843</v>
          </cell>
          <cell r="CG13">
            <v>3591166</v>
          </cell>
          <cell r="CH13">
            <v>4967009</v>
          </cell>
          <cell r="CI13">
            <v>2360580</v>
          </cell>
          <cell r="CJ13">
            <v>108486104</v>
          </cell>
        </row>
        <row r="14">
          <cell r="B14" t="str">
            <v>Total - Tier 1</v>
          </cell>
          <cell r="C14">
            <v>2331.444986</v>
          </cell>
          <cell r="D14">
            <v>1359.841991</v>
          </cell>
          <cell r="E14">
            <v>1692.150785</v>
          </cell>
          <cell r="F14">
            <v>294.75720999999999</v>
          </cell>
          <cell r="G14">
            <v>346.43273100000005</v>
          </cell>
          <cell r="H14">
            <v>349.52129000000002</v>
          </cell>
          <cell r="I14">
            <v>1951.9308289999999</v>
          </cell>
          <cell r="J14">
            <v>9.1272789999999997</v>
          </cell>
          <cell r="K14">
            <v>61.504173999999999</v>
          </cell>
          <cell r="M14">
            <v>0.63897279444214417</v>
          </cell>
          <cell r="N14">
            <v>0.6316932910886961</v>
          </cell>
          <cell r="O14">
            <v>0.61054089641019549</v>
          </cell>
          <cell r="P14">
            <v>0.60160818114852876</v>
          </cell>
          <cell r="Q14">
            <v>0.58793150840981145</v>
          </cell>
          <cell r="R14">
            <v>0.59505193307574078</v>
          </cell>
          <cell r="S14">
            <v>0.5410211147316899</v>
          </cell>
          <cell r="T14">
            <v>0.55062111049812579</v>
          </cell>
          <cell r="U14">
            <v>0.55379673279855857</v>
          </cell>
          <cell r="V14">
            <v>0.55332868995778384</v>
          </cell>
          <cell r="W14">
            <v>0.55334962621255446</v>
          </cell>
          <cell r="X14">
            <v>2193891224</v>
          </cell>
          <cell r="Y14">
            <v>1368979521</v>
          </cell>
          <cell r="Z14">
            <v>0</v>
          </cell>
          <cell r="AA14">
            <v>1601474938</v>
          </cell>
          <cell r="AB14">
            <v>0</v>
          </cell>
          <cell r="AC14">
            <v>282186415</v>
          </cell>
          <cell r="AD14">
            <v>363441407</v>
          </cell>
          <cell r="AE14">
            <v>1846474938</v>
          </cell>
          <cell r="AF14">
            <v>94875438</v>
          </cell>
          <cell r="AG14">
            <v>145840107</v>
          </cell>
          <cell r="AH14">
            <v>145840.10700000002</v>
          </cell>
          <cell r="AI14">
            <v>33132771</v>
          </cell>
          <cell r="AK14">
            <v>0.64321193909954677</v>
          </cell>
          <cell r="AL14">
            <v>0.64463605490130793</v>
          </cell>
          <cell r="AM14">
            <v>0.6543581076241296</v>
          </cell>
          <cell r="AO14">
            <v>0.25339866713216003</v>
          </cell>
          <cell r="AP14">
            <v>3.8685668637819172E-2</v>
          </cell>
          <cell r="AQ14">
            <v>0.17748207357198315</v>
          </cell>
          <cell r="AR14">
            <v>0.1510080201720099</v>
          </cell>
          <cell r="AS14">
            <v>0.29031220079281556</v>
          </cell>
          <cell r="AT14">
            <v>0.43720090075416018</v>
          </cell>
          <cell r="AU14">
            <v>5.3161165554252772E-2</v>
          </cell>
          <cell r="AV14">
            <v>0.51604983757613987</v>
          </cell>
          <cell r="AW14">
            <v>0.15008265102875751</v>
          </cell>
          <cell r="AX14">
            <v>4.2064012587826757E-2</v>
          </cell>
          <cell r="AY14">
            <v>0.10801863844093075</v>
          </cell>
          <cell r="AZ14">
            <v>0.80361750445306801</v>
          </cell>
          <cell r="BA14">
            <v>0.62512102252815493</v>
          </cell>
          <cell r="BB14">
            <v>0.70407221864043334</v>
          </cell>
          <cell r="BC14">
            <v>0.63865095359617363</v>
          </cell>
          <cell r="BD14">
            <v>2331444986</v>
          </cell>
          <cell r="BE14">
            <v>2234309053</v>
          </cell>
          <cell r="BF14">
            <v>2211913740</v>
          </cell>
          <cell r="BG14">
            <v>2102337352</v>
          </cell>
          <cell r="BH14">
            <v>2069565959</v>
          </cell>
          <cell r="BI14">
            <v>1969346681</v>
          </cell>
          <cell r="BJ14">
            <v>1872860117</v>
          </cell>
          <cell r="BK14">
            <v>1795759894</v>
          </cell>
          <cell r="BL14">
            <v>1744028271</v>
          </cell>
          <cell r="BM14">
            <v>1658966913</v>
          </cell>
          <cell r="BN14">
            <v>1627659632</v>
          </cell>
          <cell r="BO14">
            <v>349521290</v>
          </cell>
          <cell r="BP14">
            <v>340423810</v>
          </cell>
          <cell r="BQ14">
            <v>339222031</v>
          </cell>
          <cell r="BR14">
            <v>326518516</v>
          </cell>
          <cell r="BS14">
            <v>315510620</v>
          </cell>
          <cell r="BT14">
            <v>319951444</v>
          </cell>
          <cell r="BU14">
            <v>303173012</v>
          </cell>
          <cell r="BV14">
            <v>303173012</v>
          </cell>
          <cell r="BW14">
            <v>305295622</v>
          </cell>
          <cell r="BX14">
            <v>284093908</v>
          </cell>
          <cell r="BY14">
            <v>271801490</v>
          </cell>
          <cell r="BZ14">
            <v>0</v>
          </cell>
          <cell r="CA14">
            <v>37990677</v>
          </cell>
          <cell r="CB14">
            <v>92870778</v>
          </cell>
          <cell r="CC14">
            <v>0</v>
          </cell>
          <cell r="CD14">
            <v>130861455</v>
          </cell>
          <cell r="CE14">
            <v>57212746</v>
          </cell>
          <cell r="CF14">
            <v>39400209</v>
          </cell>
          <cell r="CG14">
            <v>36949411</v>
          </cell>
          <cell r="CH14">
            <v>76349620</v>
          </cell>
          <cell r="CI14">
            <v>42941117</v>
          </cell>
          <cell r="CJ14">
            <v>1359841991</v>
          </cell>
        </row>
        <row r="15">
          <cell r="AV15" t="str">
            <v/>
          </cell>
          <cell r="BM15" t="str">
            <v/>
          </cell>
          <cell r="BN15" t="str">
            <v/>
          </cell>
          <cell r="BY15">
            <v>0</v>
          </cell>
        </row>
        <row r="16">
          <cell r="B16" t="str">
            <v>TIER 2: Medium banks - WMSI between 1% &amp; 5%</v>
          </cell>
          <cell r="E16">
            <v>0.19037692583175181</v>
          </cell>
          <cell r="AV16" t="str">
            <v/>
          </cell>
        </row>
        <row r="18">
          <cell r="B18" t="str">
            <v>I&amp;M Bank</v>
          </cell>
          <cell r="C18">
            <v>164.42593299999999</v>
          </cell>
          <cell r="D18">
            <v>104.475131</v>
          </cell>
          <cell r="E18">
            <v>116.18365799999999</v>
          </cell>
          <cell r="F18">
            <v>25.255514999999999</v>
          </cell>
          <cell r="G18">
            <v>27.872133999999999</v>
          </cell>
          <cell r="H18">
            <v>28.576771999999998</v>
          </cell>
          <cell r="I18">
            <v>148.28577200000001</v>
          </cell>
          <cell r="J18">
            <v>0.64838499999999999</v>
          </cell>
          <cell r="K18">
            <v>4.7777469999999997</v>
          </cell>
          <cell r="M18">
            <v>4.6976317574451559E-2</v>
          </cell>
          <cell r="N18">
            <v>4.5655274182106423E-2</v>
          </cell>
          <cell r="O18">
            <v>4.2791169290299691E-2</v>
          </cell>
          <cell r="P18">
            <v>4.3266496320107151E-2</v>
          </cell>
          <cell r="Q18">
            <v>4.1531279066490255E-2</v>
          </cell>
          <cell r="R18">
            <v>4.1213964931783365E-2</v>
          </cell>
          <cell r="S18">
            <v>4.1396234031227719E-2</v>
          </cell>
          <cell r="T18">
            <v>4.0476165015553178E-2</v>
          </cell>
          <cell r="U18">
            <v>4.0632602184221024E-2</v>
          </cell>
          <cell r="V18">
            <v>4.1902503947468056E-2</v>
          </cell>
          <cell r="W18">
            <v>4.1224725549765084E-2</v>
          </cell>
          <cell r="X18">
            <v>313413032</v>
          </cell>
          <cell r="Y18">
            <v>195568503</v>
          </cell>
          <cell r="Z18">
            <v>0</v>
          </cell>
          <cell r="AA18">
            <v>228782134</v>
          </cell>
          <cell r="AB18">
            <v>0</v>
          </cell>
          <cell r="AC18">
            <v>40312345</v>
          </cell>
          <cell r="AD18">
            <v>51920201</v>
          </cell>
          <cell r="AE18">
            <v>263782134</v>
          </cell>
          <cell r="AF18">
            <v>13553634</v>
          </cell>
          <cell r="AG18">
            <v>20834301</v>
          </cell>
          <cell r="AH18">
            <v>20834.300999999999</v>
          </cell>
          <cell r="AI18">
            <v>4733253</v>
          </cell>
          <cell r="AK18">
            <v>4.5362735916249571E-2</v>
          </cell>
          <cell r="AL18">
            <v>4.9526663192398311E-2</v>
          </cell>
          <cell r="AM18">
            <v>4.4928453929552775E-2</v>
          </cell>
          <cell r="AO18">
            <v>0.24647990298879532</v>
          </cell>
          <cell r="AP18">
            <v>4.2119540059305828E-2</v>
          </cell>
          <cell r="AQ18">
            <v>0.18796229485860583</v>
          </cell>
          <cell r="AR18">
            <v>0.17031650885561697</v>
          </cell>
          <cell r="AS18">
            <v>0.25149568032598735</v>
          </cell>
          <cell r="AT18">
            <v>0.28608001695432539</v>
          </cell>
          <cell r="AU18">
            <v>4.0153178773949666E-2</v>
          </cell>
          <cell r="AV18">
            <v>0.33677809714133261</v>
          </cell>
          <cell r="AW18">
            <v>0.14670869086441091</v>
          </cell>
          <cell r="AX18">
            <v>6.1327668193344821E-2</v>
          </cell>
          <cell r="AY18">
            <v>8.5381022671066092E-2</v>
          </cell>
          <cell r="AZ18">
            <v>0.89922397692109168</v>
          </cell>
          <cell r="BA18">
            <v>7.9062864636293084E-2</v>
          </cell>
          <cell r="BB18">
            <v>8.6880479717433165E-2</v>
          </cell>
          <cell r="BC18">
            <v>8.3727845238247806E-2</v>
          </cell>
          <cell r="BD18">
            <v>164425933</v>
          </cell>
          <cell r="BE18">
            <v>157775781</v>
          </cell>
          <cell r="BF18">
            <v>147846339</v>
          </cell>
          <cell r="BG18">
            <v>151975238</v>
          </cell>
          <cell r="BH18">
            <v>145327389</v>
          </cell>
          <cell r="BI18">
            <v>140517390</v>
          </cell>
          <cell r="BJ18">
            <v>137299354</v>
          </cell>
          <cell r="BK18">
            <v>124648548</v>
          </cell>
          <cell r="BL18">
            <v>118333769</v>
          </cell>
          <cell r="BM18">
            <v>114972436</v>
          </cell>
          <cell r="BN18">
            <v>110315682</v>
          </cell>
          <cell r="BO18">
            <v>28576772</v>
          </cell>
          <cell r="BP18">
            <v>26482435</v>
          </cell>
          <cell r="BQ18">
            <v>26186678</v>
          </cell>
          <cell r="BR18">
            <v>24079849</v>
          </cell>
          <cell r="BS18">
            <v>23296896</v>
          </cell>
          <cell r="BT18">
            <v>22159420</v>
          </cell>
          <cell r="BU18">
            <v>21814043</v>
          </cell>
          <cell r="BV18">
            <v>21814043</v>
          </cell>
          <cell r="BW18">
            <v>20071699</v>
          </cell>
          <cell r="BX18">
            <v>19500445</v>
          </cell>
          <cell r="BY18">
            <v>20524634</v>
          </cell>
          <cell r="CA18">
            <v>1941437</v>
          </cell>
          <cell r="CB18">
            <v>5778127</v>
          </cell>
          <cell r="CD18">
            <v>7719564</v>
          </cell>
          <cell r="CE18">
            <v>2208413</v>
          </cell>
          <cell r="CF18">
            <v>1471888</v>
          </cell>
          <cell r="CG18">
            <v>2898610</v>
          </cell>
          <cell r="CH18">
            <v>4370498</v>
          </cell>
          <cell r="CI18">
            <v>3392747</v>
          </cell>
          <cell r="CJ18">
            <v>104475131</v>
          </cell>
        </row>
        <row r="19">
          <cell r="B19" t="str">
            <v>NIC Bank</v>
          </cell>
          <cell r="C19">
            <v>159.48559</v>
          </cell>
          <cell r="D19">
            <v>104.82127199999999</v>
          </cell>
          <cell r="E19">
            <v>104.364659</v>
          </cell>
          <cell r="F19">
            <v>22.071314999999998</v>
          </cell>
          <cell r="G19">
            <v>31.082954999999998</v>
          </cell>
          <cell r="H19">
            <v>28.363529</v>
          </cell>
          <cell r="I19">
            <v>142.366737</v>
          </cell>
          <cell r="J19">
            <v>0.53393299999999999</v>
          </cell>
          <cell r="K19">
            <v>3.0373519999999998</v>
          </cell>
          <cell r="M19">
            <v>4.4872562795483059E-2</v>
          </cell>
          <cell r="N19">
            <v>4.4800865051882431E-2</v>
          </cell>
          <cell r="O19">
            <v>4.3958394646800326E-2</v>
          </cell>
          <cell r="P19">
            <v>4.4373235760172158E-2</v>
          </cell>
          <cell r="Q19">
            <v>4.1524095097441455E-2</v>
          </cell>
          <cell r="R19">
            <v>4.1234477482437679E-2</v>
          </cell>
          <cell r="S19">
            <v>4.3230591495864903E-2</v>
          </cell>
          <cell r="T19">
            <v>4.3216553515097185E-2</v>
          </cell>
          <cell r="U19">
            <v>3.9175427611452124E-2</v>
          </cell>
          <cell r="V19">
            <v>4.0015782983835298E-2</v>
          </cell>
          <cell r="W19">
            <v>4.0294799887670998E-2</v>
          </cell>
          <cell r="X19">
            <v>313413032</v>
          </cell>
          <cell r="Y19">
            <v>195568503</v>
          </cell>
          <cell r="Z19">
            <v>0</v>
          </cell>
          <cell r="AA19">
            <v>228782134</v>
          </cell>
          <cell r="AB19">
            <v>0</v>
          </cell>
          <cell r="AC19">
            <v>40312345</v>
          </cell>
          <cell r="AD19">
            <v>51920201</v>
          </cell>
          <cell r="AE19">
            <v>263782134</v>
          </cell>
          <cell r="AF19">
            <v>13553634</v>
          </cell>
          <cell r="AG19">
            <v>20834301</v>
          </cell>
          <cell r="AH19">
            <v>20834.300999999999</v>
          </cell>
          <cell r="AI19">
            <v>4733253</v>
          </cell>
          <cell r="AK19">
            <v>4.3999766761957514E-2</v>
          </cell>
          <cell r="AL19">
            <v>4.9690752086664257E-2</v>
          </cell>
          <cell r="AM19">
            <v>4.0358023275140688E-2</v>
          </cell>
          <cell r="AO19">
            <v>0.15241273065840721</v>
          </cell>
          <cell r="AP19">
            <v>2.728034692274247E-2</v>
          </cell>
          <cell r="AQ19">
            <v>0.21833017778584052</v>
          </cell>
          <cell r="AR19">
            <v>0.15503140315704503</v>
          </cell>
          <cell r="AS19">
            <v>0.24982947989689544</v>
          </cell>
          <cell r="AT19">
            <v>0.30918068414895089</v>
          </cell>
          <cell r="AU19">
            <v>9.6834004757271358E-2</v>
          </cell>
          <cell r="AV19">
            <v>0.32587910026715222</v>
          </cell>
          <cell r="AW19">
            <v>0.14347636326946242</v>
          </cell>
          <cell r="AX19">
            <v>5.6357376939371026E-2</v>
          </cell>
          <cell r="AY19">
            <v>8.7118986330091394E-2</v>
          </cell>
          <cell r="AZ19">
            <v>1.0043751688011551</v>
          </cell>
          <cell r="BA19">
            <v>4.5412497344072773E-2</v>
          </cell>
          <cell r="BB19">
            <v>7.3566009328690923E-2</v>
          </cell>
          <cell r="BC19">
            <v>5.6389072104766763E-2</v>
          </cell>
          <cell r="BD19">
            <v>159485590</v>
          </cell>
          <cell r="BE19">
            <v>152262205</v>
          </cell>
          <cell r="BF19">
            <v>156762225</v>
          </cell>
          <cell r="BG19">
            <v>146001048</v>
          </cell>
          <cell r="BH19">
            <v>143376585</v>
          </cell>
          <cell r="BI19">
            <v>134470560</v>
          </cell>
          <cell r="BJ19">
            <v>137087464</v>
          </cell>
          <cell r="BK19">
            <v>125269062</v>
          </cell>
          <cell r="BL19">
            <v>120685605</v>
          </cell>
          <cell r="BM19">
            <v>116891955</v>
          </cell>
          <cell r="BN19">
            <v>112916814</v>
          </cell>
          <cell r="BO19">
            <v>28363529</v>
          </cell>
          <cell r="BP19">
            <v>27436193</v>
          </cell>
          <cell r="BQ19">
            <v>26454386</v>
          </cell>
          <cell r="BR19">
            <v>24424083</v>
          </cell>
          <cell r="BS19">
            <v>24149094</v>
          </cell>
          <cell r="BT19">
            <v>24061490</v>
          </cell>
          <cell r="BU19">
            <v>23258017</v>
          </cell>
          <cell r="BV19">
            <v>23258017</v>
          </cell>
          <cell r="BW19">
            <v>20495957</v>
          </cell>
          <cell r="BX19">
            <v>18887289</v>
          </cell>
          <cell r="BY19">
            <v>17630929</v>
          </cell>
          <cell r="CA19">
            <v>1859948</v>
          </cell>
          <cell r="CB19">
            <v>5584922</v>
          </cell>
          <cell r="CD19">
            <v>7444870</v>
          </cell>
          <cell r="CE19">
            <v>2301810</v>
          </cell>
          <cell r="CF19">
            <v>3662404</v>
          </cell>
          <cell r="CG19">
            <v>7576132</v>
          </cell>
          <cell r="CH19">
            <v>11238536</v>
          </cell>
          <cell r="CI19">
            <v>2126147</v>
          </cell>
          <cell r="CJ19">
            <v>104821272</v>
          </cell>
        </row>
        <row r="20">
          <cell r="B20" t="str">
            <v>Citibank</v>
          </cell>
          <cell r="C20">
            <v>103.254695</v>
          </cell>
          <cell r="D20">
            <v>31.629083999999999</v>
          </cell>
          <cell r="E20">
            <v>69.037548000000001</v>
          </cell>
          <cell r="F20">
            <v>19.181170000000002</v>
          </cell>
          <cell r="G20">
            <v>19.973514000000002</v>
          </cell>
          <cell r="H20">
            <v>21.022220999999998</v>
          </cell>
          <cell r="I20">
            <v>74.938462000000001</v>
          </cell>
          <cell r="J20">
            <v>0.65851700000000002</v>
          </cell>
          <cell r="K20">
            <v>3.0092210000000001</v>
          </cell>
          <cell r="M20">
            <v>3.0811535553056664E-2</v>
          </cell>
          <cell r="N20">
            <v>2.8398481336390932E-2</v>
          </cell>
          <cell r="O20">
            <v>3.1734287532975074E-2</v>
          </cell>
          <cell r="P20">
            <v>3.9911890376728196E-2</v>
          </cell>
          <cell r="Q20">
            <v>3.3255751637952705E-2</v>
          </cell>
          <cell r="R20">
            <v>3.1834538024802427E-2</v>
          </cell>
          <cell r="S20">
            <v>2.7910849228194583E-2</v>
          </cell>
          <cell r="T20">
            <v>2.9745273318985473E-2</v>
          </cell>
          <cell r="U20">
            <v>3.0815151670098295E-2</v>
          </cell>
          <cell r="V20">
            <v>2.8800763856532775E-2</v>
          </cell>
          <cell r="W20">
            <v>2.8911899733140151E-2</v>
          </cell>
          <cell r="X20">
            <v>313413032</v>
          </cell>
          <cell r="Y20">
            <v>195568503</v>
          </cell>
          <cell r="Z20">
            <v>0</v>
          </cell>
          <cell r="AA20">
            <v>228782134</v>
          </cell>
          <cell r="AB20">
            <v>0</v>
          </cell>
          <cell r="AC20">
            <v>40312345</v>
          </cell>
          <cell r="AD20">
            <v>51920201</v>
          </cell>
          <cell r="AE20">
            <v>263782134</v>
          </cell>
          <cell r="AF20">
            <v>13553634</v>
          </cell>
          <cell r="AG20">
            <v>20834301</v>
          </cell>
          <cell r="AH20">
            <v>20834.300999999999</v>
          </cell>
          <cell r="AI20">
            <v>4733253</v>
          </cell>
          <cell r="AK20">
            <v>2.8486476408790668E-2</v>
          </cell>
          <cell r="AL20">
            <v>1.499383609628663E-2</v>
          </cell>
          <cell r="AM20">
            <v>2.6696958489009603E-2</v>
          </cell>
          <cell r="AO20">
            <v>0.15316410314027493</v>
          </cell>
          <cell r="AP20">
            <v>3.2865358207057119E-2</v>
          </cell>
          <cell r="AQ20">
            <v>0.2665322114563814</v>
          </cell>
          <cell r="AR20">
            <v>0.25595894935767433</v>
          </cell>
          <cell r="AS20">
            <v>0.30154596362880132</v>
          </cell>
          <cell r="AT20">
            <v>0.35070412082945557</v>
          </cell>
          <cell r="AU20">
            <v>3.8900672293712198E-2</v>
          </cell>
          <cell r="AV20">
            <v>0.62493545895033009</v>
          </cell>
          <cell r="AW20">
            <v>7.8889885008485622E-2</v>
          </cell>
          <cell r="AX20">
            <v>1.5284240230644014E-2</v>
          </cell>
          <cell r="AY20">
            <v>6.3605644777841613E-2</v>
          </cell>
          <cell r="AZ20">
            <v>0.45814321215463794</v>
          </cell>
          <cell r="BA20">
            <v>5.4301017932271253E-2</v>
          </cell>
          <cell r="BB20">
            <v>8.525805166996038E-2</v>
          </cell>
          <cell r="BC20">
            <v>7.1309159394022534E-2</v>
          </cell>
          <cell r="BD20">
            <v>103254695</v>
          </cell>
          <cell r="BE20">
            <v>89167854</v>
          </cell>
          <cell r="BF20">
            <v>88147287</v>
          </cell>
          <cell r="BG20">
            <v>93483001</v>
          </cell>
          <cell r="BH20">
            <v>115826138</v>
          </cell>
          <cell r="BI20">
            <v>82954185</v>
          </cell>
          <cell r="BJ20">
            <v>79397808</v>
          </cell>
          <cell r="BK20">
            <v>81940917</v>
          </cell>
          <cell r="BL20">
            <v>80054734</v>
          </cell>
          <cell r="BM20">
            <v>72191900</v>
          </cell>
          <cell r="BN20">
            <v>71242659</v>
          </cell>
          <cell r="BO20">
            <v>21022221</v>
          </cell>
          <cell r="BP20">
            <v>20267062</v>
          </cell>
          <cell r="BQ20">
            <v>19407199</v>
          </cell>
          <cell r="BR20">
            <v>20351926</v>
          </cell>
          <cell r="BS20">
            <v>19913000</v>
          </cell>
          <cell r="BT20">
            <v>19188220</v>
          </cell>
          <cell r="BU20">
            <v>18358760</v>
          </cell>
          <cell r="BV20">
            <v>18358760</v>
          </cell>
          <cell r="BW20">
            <v>18002473</v>
          </cell>
          <cell r="BX20">
            <v>16706767</v>
          </cell>
          <cell r="BY20">
            <v>15963873</v>
          </cell>
          <cell r="CA20">
            <v>1397794</v>
          </cell>
          <cell r="CB20">
            <v>3237632</v>
          </cell>
          <cell r="CD20">
            <v>4635426</v>
          </cell>
          <cell r="CE20">
            <v>1625663</v>
          </cell>
          <cell r="CF20">
            <v>800038</v>
          </cell>
          <cell r="CG20">
            <v>480155</v>
          </cell>
          <cell r="CH20">
            <v>1280193</v>
          </cell>
          <cell r="CI20">
            <v>1581009</v>
          </cell>
          <cell r="CJ20">
            <v>31629084</v>
          </cell>
        </row>
        <row r="21">
          <cell r="B21" t="str">
            <v>National Bank of Kenya</v>
          </cell>
          <cell r="C21">
            <v>116.157723</v>
          </cell>
          <cell r="D21">
            <v>64.782207999999997</v>
          </cell>
          <cell r="E21">
            <v>95.569118000000003</v>
          </cell>
          <cell r="F21">
            <v>10.206167000000001</v>
          </cell>
          <cell r="G21">
            <v>10.685706</v>
          </cell>
          <cell r="H21">
            <v>11.222417999999999</v>
          </cell>
          <cell r="I21">
            <v>81.251396999999997</v>
          </cell>
          <cell r="J21">
            <v>0.19694499999999998</v>
          </cell>
          <cell r="K21">
            <v>0.43447400000000003</v>
          </cell>
          <cell r="M21">
            <v>2.9629673640735613E-2</v>
          </cell>
          <cell r="N21">
            <v>3.0930922906037377E-2</v>
          </cell>
          <cell r="O21">
            <v>3.2384309743513515E-2</v>
          </cell>
          <cell r="P21">
            <v>3.0676786498131305E-2</v>
          </cell>
          <cell r="Q21">
            <v>3.2750958090150294E-2</v>
          </cell>
          <cell r="R21">
            <v>3.1627657601460205E-2</v>
          </cell>
          <cell r="S21">
            <v>3.6075814954357334E-2</v>
          </cell>
          <cell r="T21">
            <v>3.4938654374458228E-2</v>
          </cell>
          <cell r="U21">
            <v>3.5137559929824431E-2</v>
          </cell>
          <cell r="V21">
            <v>3.4238251692761776E-2</v>
          </cell>
          <cell r="W21">
            <v>3.3567797886750565E-2</v>
          </cell>
          <cell r="X21">
            <v>313413032</v>
          </cell>
          <cell r="Y21">
            <v>195568503</v>
          </cell>
          <cell r="Z21">
            <v>0</v>
          </cell>
          <cell r="AA21">
            <v>228782134</v>
          </cell>
          <cell r="AB21">
            <v>0</v>
          </cell>
          <cell r="AC21">
            <v>40312345</v>
          </cell>
          <cell r="AD21">
            <v>51920201</v>
          </cell>
          <cell r="AE21">
            <v>263782134</v>
          </cell>
          <cell r="AF21">
            <v>13553634</v>
          </cell>
          <cell r="AG21">
            <v>20834301</v>
          </cell>
          <cell r="AH21">
            <v>20834.300999999999</v>
          </cell>
          <cell r="AI21">
            <v>4733253</v>
          </cell>
          <cell r="AK21">
            <v>3.204623514638575E-2</v>
          </cell>
          <cell r="AL21">
            <v>3.0710146670942115E-2</v>
          </cell>
          <cell r="AM21">
            <v>3.6956769902622567E-2</v>
          </cell>
          <cell r="AO21">
            <v>5.4994015004673796E-2</v>
          </cell>
          <cell r="AP21">
            <v>5.3383729286876069E-3</v>
          </cell>
          <cell r="AQ21">
            <v>0.13151412030490997</v>
          </cell>
          <cell r="AR21">
            <v>0.12561220332002415</v>
          </cell>
          <cell r="AS21">
            <v>0.22909562837352254</v>
          </cell>
          <cell r="AT21">
            <v>0.6435337835301902</v>
          </cell>
          <cell r="AU21">
            <v>0.27713202185731861</v>
          </cell>
          <cell r="AV21">
            <v>0.19858142806939447</v>
          </cell>
          <cell r="AW21">
            <v>0.16644044180847131</v>
          </cell>
          <cell r="AX21">
            <v>4.0402313508866958E-2</v>
          </cell>
          <cell r="AY21">
            <v>0.12603812829960437</v>
          </cell>
          <cell r="AZ21">
            <v>0.67785712953843513</v>
          </cell>
          <cell r="BA21">
            <v>1.4443851197956591E-2</v>
          </cell>
          <cell r="BB21">
            <v>4.3598625994581827E-3</v>
          </cell>
          <cell r="BC21">
            <v>9.4479365436840497E-3</v>
          </cell>
          <cell r="BD21">
            <v>116157723</v>
          </cell>
          <cell r="BE21">
            <v>115220642</v>
          </cell>
          <cell r="BF21">
            <v>125295035</v>
          </cell>
          <cell r="BG21">
            <v>117789712</v>
          </cell>
          <cell r="BH21">
            <v>124144110</v>
          </cell>
          <cell r="BI21">
            <v>116587690</v>
          </cell>
          <cell r="BJ21">
            <v>122864886</v>
          </cell>
          <cell r="BK21">
            <v>116897968</v>
          </cell>
          <cell r="BL21">
            <v>109102269</v>
          </cell>
          <cell r="BM21">
            <v>98916489</v>
          </cell>
          <cell r="BN21">
            <v>92493034</v>
          </cell>
          <cell r="BO21">
            <v>11222418</v>
          </cell>
          <cell r="BP21">
            <v>11237917</v>
          </cell>
          <cell r="BQ21">
            <v>10913622</v>
          </cell>
          <cell r="BR21">
            <v>13443880</v>
          </cell>
          <cell r="BS21">
            <v>13116009</v>
          </cell>
          <cell r="BT21">
            <v>12606495</v>
          </cell>
          <cell r="BU21">
            <v>12113912</v>
          </cell>
          <cell r="BV21">
            <v>12113912</v>
          </cell>
          <cell r="BW21">
            <v>12251404</v>
          </cell>
          <cell r="BX21">
            <v>12223289</v>
          </cell>
          <cell r="BY21">
            <v>11848291</v>
          </cell>
          <cell r="CA21">
            <v>1318471</v>
          </cell>
          <cell r="CB21">
            <v>4436641</v>
          </cell>
          <cell r="CD21">
            <v>5755112</v>
          </cell>
          <cell r="CE21">
            <v>3703609</v>
          </cell>
          <cell r="CF21">
            <v>4931989</v>
          </cell>
          <cell r="CG21">
            <v>19904115</v>
          </cell>
          <cell r="CH21">
            <v>24836104</v>
          </cell>
          <cell r="CI21">
            <v>308796</v>
          </cell>
          <cell r="CJ21">
            <v>64782208</v>
          </cell>
        </row>
        <row r="22">
          <cell r="B22" t="str">
            <v>Bank of Baroda</v>
          </cell>
          <cell r="C22">
            <v>78.391648000000004</v>
          </cell>
          <cell r="D22">
            <v>32.571800000000003</v>
          </cell>
          <cell r="E22">
            <v>61.140062</v>
          </cell>
          <cell r="F22">
            <v>11.841388</v>
          </cell>
          <cell r="G22">
            <v>12.206740999999999</v>
          </cell>
          <cell r="H22">
            <v>12.776983</v>
          </cell>
          <cell r="I22">
            <v>44.788386000000003</v>
          </cell>
          <cell r="J22">
            <v>4.6171999999999998E-2</v>
          </cell>
          <cell r="K22">
            <v>1.886018</v>
          </cell>
          <cell r="M22">
            <v>2.2636932080139675E-2</v>
          </cell>
          <cell r="N22">
            <v>2.141702622116393E-2</v>
          </cell>
          <cell r="O22">
            <v>2.2761058628342414E-2</v>
          </cell>
          <cell r="P22">
            <v>2.271163209181766E-2</v>
          </cell>
          <cell r="Q22">
            <v>2.183121520348582E-2</v>
          </cell>
          <cell r="R22">
            <v>2.1829346098027273E-2</v>
          </cell>
          <cell r="S22">
            <v>2.0088922922993333E-2</v>
          </cell>
          <cell r="T22">
            <v>1.9579658140780807E-2</v>
          </cell>
          <cell r="U22">
            <v>1.9613732706855409E-2</v>
          </cell>
          <cell r="V22">
            <v>1.9835531066384929E-2</v>
          </cell>
          <cell r="W22">
            <v>1.9738572604877803E-2</v>
          </cell>
          <cell r="X22">
            <v>313413032</v>
          </cell>
          <cell r="Y22">
            <v>195568503</v>
          </cell>
          <cell r="Z22">
            <v>0</v>
          </cell>
          <cell r="AA22">
            <v>228782134</v>
          </cell>
          <cell r="AB22">
            <v>0</v>
          </cell>
          <cell r="AC22">
            <v>40312345</v>
          </cell>
          <cell r="AD22">
            <v>51920201</v>
          </cell>
          <cell r="AE22">
            <v>263782134</v>
          </cell>
          <cell r="AF22">
            <v>13553634</v>
          </cell>
          <cell r="AG22">
            <v>20834301</v>
          </cell>
          <cell r="AH22">
            <v>20834.300999999999</v>
          </cell>
          <cell r="AI22">
            <v>4733253</v>
          </cell>
          <cell r="AK22">
            <v>2.162712147276424E-2</v>
          </cell>
          <cell r="AL22">
            <v>1.5440732667472411E-2</v>
          </cell>
          <cell r="AM22">
            <v>2.3642984788936502E-2</v>
          </cell>
          <cell r="AO22">
            <v>0.21446833106228519</v>
          </cell>
          <cell r="AP22">
            <v>3.5124555857464192E-2</v>
          </cell>
          <cell r="AQ22">
            <v>0.2725425515445008</v>
          </cell>
          <cell r="AR22">
            <v>0.26438523594040653</v>
          </cell>
          <cell r="AS22">
            <v>6.4021665677222145E-2</v>
          </cell>
          <cell r="AT22">
            <v>0.20425134838131087</v>
          </cell>
          <cell r="AU22">
            <v>8.8309464800893536E-2</v>
          </cell>
          <cell r="AV22">
            <v>0.36189261797721467</v>
          </cell>
          <cell r="AW22">
            <v>0.15926689924534618</v>
          </cell>
          <cell r="AX22">
            <v>7.7915519335537309E-2</v>
          </cell>
          <cell r="AY22">
            <v>8.1351379909808869E-2</v>
          </cell>
          <cell r="AZ22">
            <v>0.53274070935682083</v>
          </cell>
          <cell r="BA22">
            <v>1.3186483404735043E-2</v>
          </cell>
          <cell r="BB22">
            <v>5.3239137380505462E-4</v>
          </cell>
          <cell r="BC22">
            <v>8.4608579234475064E-3</v>
          </cell>
          <cell r="BD22">
            <v>78391648</v>
          </cell>
          <cell r="BE22">
            <v>71954794</v>
          </cell>
          <cell r="BF22">
            <v>68177548</v>
          </cell>
          <cell r="BG22">
            <v>65245206</v>
          </cell>
          <cell r="BH22">
            <v>64198677</v>
          </cell>
          <cell r="BI22">
            <v>62518263</v>
          </cell>
          <cell r="BJ22">
            <v>61944650</v>
          </cell>
          <cell r="BK22">
            <v>59182328</v>
          </cell>
          <cell r="BL22">
            <v>56105943</v>
          </cell>
          <cell r="BM22">
            <v>53949524</v>
          </cell>
          <cell r="BN22">
            <v>52021524</v>
          </cell>
          <cell r="BO22">
            <v>12776983</v>
          </cell>
          <cell r="BP22">
            <v>11846009</v>
          </cell>
          <cell r="BQ22">
            <v>11273086</v>
          </cell>
          <cell r="BR22">
            <v>10242135</v>
          </cell>
          <cell r="BS22">
            <v>10844344</v>
          </cell>
          <cell r="BT22">
            <v>10371347</v>
          </cell>
          <cell r="BU22">
            <v>9867331</v>
          </cell>
          <cell r="BV22">
            <v>9867331</v>
          </cell>
          <cell r="BW22">
            <v>9132583</v>
          </cell>
          <cell r="BX22">
            <v>8026209</v>
          </cell>
          <cell r="BY22">
            <v>7569115</v>
          </cell>
          <cell r="CA22">
            <v>162193</v>
          </cell>
          <cell r="CB22">
            <v>2371215</v>
          </cell>
          <cell r="CD22">
            <v>2533408</v>
          </cell>
          <cell r="CE22">
            <v>517452</v>
          </cell>
          <cell r="CF22">
            <v>1141777</v>
          </cell>
          <cell r="CG22">
            <v>2013239</v>
          </cell>
          <cell r="CH22">
            <v>3155016</v>
          </cell>
          <cell r="CI22">
            <v>1320213</v>
          </cell>
          <cell r="CJ22">
            <v>32571800</v>
          </cell>
        </row>
        <row r="23">
          <cell r="B23" t="str">
            <v>Family Bank Limited</v>
          </cell>
          <cell r="C23">
            <v>80.104753000000002</v>
          </cell>
          <cell r="D23">
            <v>57.751958000000002</v>
          </cell>
          <cell r="E23">
            <v>54.837308999999998</v>
          </cell>
          <cell r="F23">
            <v>11.052505</v>
          </cell>
          <cell r="G23">
            <v>13.609194</v>
          </cell>
          <cell r="H23">
            <v>12.01168</v>
          </cell>
          <cell r="I23">
            <v>75.724588999999995</v>
          </cell>
          <cell r="J23">
            <v>0.14297100000000001</v>
          </cell>
          <cell r="K23">
            <v>1.045396</v>
          </cell>
          <cell r="M23">
            <v>2.1530006794440726E-2</v>
          </cell>
          <cell r="N23">
            <v>2.4338794966044422E-2</v>
          </cell>
          <cell r="O23">
            <v>2.7827313324023481E-2</v>
          </cell>
          <cell r="P23">
            <v>2.9544508195662136E-2</v>
          </cell>
          <cell r="Q23">
            <v>3.5161238841224615E-2</v>
          </cell>
          <cell r="R23">
            <v>2.8464016497288226E-2</v>
          </cell>
          <cell r="S23">
            <v>2.0358435377465518E-2</v>
          </cell>
          <cell r="T23">
            <v>1.7480672076559383E-2</v>
          </cell>
          <cell r="U23">
            <v>1.6825293519119589E-2</v>
          </cell>
          <cell r="V23">
            <v>1.6195377442659913E-2</v>
          </cell>
          <cell r="W23">
            <v>1.6027640843028997E-2</v>
          </cell>
          <cell r="X23">
            <v>313413032</v>
          </cell>
          <cell r="Y23">
            <v>195568503</v>
          </cell>
          <cell r="Z23">
            <v>0</v>
          </cell>
          <cell r="AA23">
            <v>228782134</v>
          </cell>
          <cell r="AB23">
            <v>0</v>
          </cell>
          <cell r="AC23">
            <v>40312345</v>
          </cell>
          <cell r="AD23">
            <v>51920201</v>
          </cell>
          <cell r="AE23">
            <v>263782134</v>
          </cell>
          <cell r="AF23">
            <v>13553634</v>
          </cell>
          <cell r="AG23">
            <v>20834301</v>
          </cell>
          <cell r="AH23">
            <v>20834.300999999999</v>
          </cell>
          <cell r="AI23">
            <v>4733253</v>
          </cell>
          <cell r="AK23">
            <v>2.2099742356185389E-2</v>
          </cell>
          <cell r="AL23">
            <v>2.7377441360351425E-2</v>
          </cell>
          <cell r="AM23">
            <v>2.120569754334254E-2</v>
          </cell>
          <cell r="AO23">
            <v>0.11445792385980062</v>
          </cell>
          <cell r="AP23">
            <v>1.6738550714066058E-2</v>
          </cell>
          <cell r="AQ23">
            <v>0.17971961524941391</v>
          </cell>
          <cell r="AR23">
            <v>0.14595661919010219</v>
          </cell>
          <cell r="AS23">
            <v>0.25791575796664307</v>
          </cell>
          <cell r="AT23">
            <v>0.72014328583847331</v>
          </cell>
          <cell r="AU23">
            <v>7.0339181568208481E-2</v>
          </cell>
          <cell r="AV23">
            <v>0.40481208940543001</v>
          </cell>
          <cell r="AW23">
            <v>0.18444503328502235</v>
          </cell>
          <cell r="AX23">
            <v>6.4067314466085976E-2</v>
          </cell>
          <cell r="AY23">
            <v>0.12037771881893637</v>
          </cell>
          <cell r="AZ23">
            <v>1.0531508393309381</v>
          </cell>
          <cell r="BA23">
            <v>7.1295303649672294E-3</v>
          </cell>
          <cell r="BB23">
            <v>5.2645683864694171E-3</v>
          </cell>
          <cell r="BC23">
            <v>6.297948916398708E-3</v>
          </cell>
          <cell r="BD23">
            <v>80104753</v>
          </cell>
          <cell r="BE23">
            <v>85939969</v>
          </cell>
          <cell r="BF23">
            <v>81190214</v>
          </cell>
          <cell r="BG23">
            <v>80554920</v>
          </cell>
          <cell r="BH23">
            <v>74747708</v>
          </cell>
          <cell r="BI23">
            <v>71030126</v>
          </cell>
          <cell r="BJ23">
            <v>61812663</v>
          </cell>
          <cell r="BK23">
            <v>56171763</v>
          </cell>
          <cell r="BL23">
            <v>50563721</v>
          </cell>
          <cell r="BM23">
            <v>45011901</v>
          </cell>
          <cell r="BN23">
            <v>43500989</v>
          </cell>
          <cell r="BO23">
            <v>12011680</v>
          </cell>
          <cell r="BP23">
            <v>12271025</v>
          </cell>
          <cell r="BQ23">
            <v>11926782</v>
          </cell>
          <cell r="BR23">
            <v>11770798</v>
          </cell>
          <cell r="BS23">
            <v>11141694</v>
          </cell>
          <cell r="BT23">
            <v>11113094</v>
          </cell>
          <cell r="BU23">
            <v>10620650</v>
          </cell>
          <cell r="BV23">
            <v>10620650</v>
          </cell>
          <cell r="BW23">
            <v>7213495</v>
          </cell>
          <cell r="BX23">
            <v>6411938</v>
          </cell>
          <cell r="BY23">
            <v>5968296</v>
          </cell>
          <cell r="CA23">
            <v>1239270</v>
          </cell>
          <cell r="CB23">
            <v>3565671</v>
          </cell>
          <cell r="CD23">
            <v>4804941</v>
          </cell>
          <cell r="CE23">
            <v>3460246</v>
          </cell>
          <cell r="CF23">
            <v>1768858</v>
          </cell>
          <cell r="CG23">
            <v>2600720</v>
          </cell>
          <cell r="CH23">
            <v>4369578</v>
          </cell>
          <cell r="CI23">
            <v>694837</v>
          </cell>
          <cell r="CJ23">
            <v>57751958</v>
          </cell>
        </row>
        <row r="24">
          <cell r="B24" t="str">
            <v>Prime Bank</v>
          </cell>
          <cell r="C24">
            <v>65.000952999999996</v>
          </cell>
          <cell r="D24">
            <v>41.577928999999997</v>
          </cell>
          <cell r="E24">
            <v>49.618510000000001</v>
          </cell>
          <cell r="F24">
            <v>8.8016690000000004</v>
          </cell>
          <cell r="G24">
            <v>9.8101690000000001</v>
          </cell>
          <cell r="H24">
            <v>9.5787429999999993</v>
          </cell>
          <cell r="I24">
            <v>51.224409999999999</v>
          </cell>
          <cell r="J24">
            <v>0.16191800000000001</v>
          </cell>
          <cell r="K24">
            <v>1.181265</v>
          </cell>
          <cell r="M24">
            <v>1.8031279888122888E-2</v>
          </cell>
          <cell r="N24">
            <v>1.8600297804854948E-2</v>
          </cell>
          <cell r="O24">
            <v>1.9905658160573745E-2</v>
          </cell>
          <cell r="P24">
            <v>1.9188996432328815E-2</v>
          </cell>
          <cell r="Q24">
            <v>1.935055456979199E-2</v>
          </cell>
          <cell r="R24">
            <v>1.9650573864422524E-2</v>
          </cell>
          <cell r="S24">
            <v>1.7395228571298531E-2</v>
          </cell>
          <cell r="T24">
            <v>1.7177551665809414E-2</v>
          </cell>
          <cell r="U24">
            <v>1.7307839728550368E-2</v>
          </cell>
          <cell r="V24">
            <v>1.7299928183852065E-2</v>
          </cell>
          <cell r="W24">
            <v>1.7033047174600309E-2</v>
          </cell>
          <cell r="X24">
            <v>313413032</v>
          </cell>
          <cell r="Y24">
            <v>195568503</v>
          </cell>
          <cell r="Z24">
            <v>0</v>
          </cell>
          <cell r="AA24">
            <v>228782134</v>
          </cell>
          <cell r="AB24">
            <v>0</v>
          </cell>
          <cell r="AC24">
            <v>40312345</v>
          </cell>
          <cell r="AD24">
            <v>51920201</v>
          </cell>
          <cell r="AE24">
            <v>263782134</v>
          </cell>
          <cell r="AF24">
            <v>13553634</v>
          </cell>
          <cell r="AG24">
            <v>20834301</v>
          </cell>
          <cell r="AH24">
            <v>20834.300999999999</v>
          </cell>
          <cell r="AI24">
            <v>4733253</v>
          </cell>
          <cell r="AK24">
            <v>1.7932822465684596E-2</v>
          </cell>
          <cell r="AL24">
            <v>1.9710107717600758E-2</v>
          </cell>
          <cell r="AM24">
            <v>1.9187577486913469E-2</v>
          </cell>
          <cell r="AO24">
            <v>0.19491864712824916</v>
          </cell>
          <cell r="AP24">
            <v>2.7970454037672326E-2</v>
          </cell>
          <cell r="AQ24">
            <v>0.19151355769641856</v>
          </cell>
          <cell r="AR24">
            <v>0.17182567842167437</v>
          </cell>
          <cell r="AS24">
            <v>0.21317791495489391</v>
          </cell>
          <cell r="AT24">
            <v>0.42340963957477445</v>
          </cell>
          <cell r="AU24">
            <v>2.8019538855755567E-2</v>
          </cell>
          <cell r="AV24">
            <v>0.25132114889477364</v>
          </cell>
          <cell r="AW24">
            <v>0.13749668662440376</v>
          </cell>
          <cell r="AX24">
            <v>8.0804091180590787E-2</v>
          </cell>
          <cell r="AY24">
            <v>5.6692595443812971E-2</v>
          </cell>
          <cell r="AZ24">
            <v>0.83795198606326549</v>
          </cell>
          <cell r="BA24">
            <v>1.8324545384834603E-2</v>
          </cell>
          <cell r="BB24">
            <v>2.4799156827403187E-2</v>
          </cell>
          <cell r="BC24">
            <v>2.4342784483692936E-2</v>
          </cell>
          <cell r="BD24">
            <v>65000953</v>
          </cell>
          <cell r="BE24">
            <v>66032315</v>
          </cell>
          <cell r="BF24">
            <v>65001313</v>
          </cell>
          <cell r="BG24">
            <v>64343912</v>
          </cell>
          <cell r="BH24">
            <v>61271772</v>
          </cell>
          <cell r="BI24">
            <v>58715051</v>
          </cell>
          <cell r="BJ24">
            <v>54917674</v>
          </cell>
          <cell r="BK24">
            <v>55249673</v>
          </cell>
          <cell r="BL24">
            <v>53395624</v>
          </cell>
          <cell r="BM24">
            <v>51258965</v>
          </cell>
          <cell r="BN24">
            <v>49460889</v>
          </cell>
          <cell r="BO24">
            <v>9578743</v>
          </cell>
          <cell r="BP24">
            <v>9224281</v>
          </cell>
          <cell r="BQ24">
            <v>8725208</v>
          </cell>
          <cell r="BR24">
            <v>8252089</v>
          </cell>
          <cell r="BS24">
            <v>8248978</v>
          </cell>
          <cell r="BT24">
            <v>8276028</v>
          </cell>
          <cell r="BU24">
            <v>7735022</v>
          </cell>
          <cell r="BV24">
            <v>7735022</v>
          </cell>
          <cell r="BW24">
            <v>7246225</v>
          </cell>
          <cell r="BX24">
            <v>6301136</v>
          </cell>
          <cell r="BY24">
            <v>5815849</v>
          </cell>
          <cell r="CA24">
            <v>483201</v>
          </cell>
          <cell r="CB24">
            <v>1783455</v>
          </cell>
          <cell r="CD24">
            <v>2266656</v>
          </cell>
          <cell r="CE24">
            <v>959724</v>
          </cell>
          <cell r="CF24">
            <v>301228</v>
          </cell>
          <cell r="CG24">
            <v>897350</v>
          </cell>
          <cell r="CH24">
            <v>1198578</v>
          </cell>
          <cell r="CI24">
            <v>916265</v>
          </cell>
          <cell r="CJ24">
            <v>41577929</v>
          </cell>
        </row>
        <row r="25">
          <cell r="B25" t="str">
            <v>Housing Finance Company of Kenya</v>
          </cell>
          <cell r="C25">
            <v>67.895555999999999</v>
          </cell>
          <cell r="D25">
            <v>53.465918000000002</v>
          </cell>
          <cell r="E25">
            <v>39.997664</v>
          </cell>
          <cell r="F25">
            <v>7.9287539999999996</v>
          </cell>
          <cell r="G25">
            <v>9.3048020000000005</v>
          </cell>
          <cell r="H25">
            <v>9.386355</v>
          </cell>
          <cell r="I25">
            <v>54.456054000000002</v>
          </cell>
          <cell r="J25">
            <v>-2.294E-3</v>
          </cell>
          <cell r="K25">
            <v>0.88642699999999996</v>
          </cell>
          <cell r="M25">
            <v>1.6943702869071292E-2</v>
          </cell>
          <cell r="N25">
            <v>1.7738154293366407E-2</v>
          </cell>
          <cell r="O25">
            <v>1.7625230272666204E-2</v>
          </cell>
          <cell r="P25">
            <v>1.7915712670493161E-2</v>
          </cell>
          <cell r="Q25">
            <v>1.7134565438745517E-2</v>
          </cell>
          <cell r="R25">
            <v>1.7390017992833656E-2</v>
          </cell>
          <cell r="S25">
            <v>1.5752277555412333E-2</v>
          </cell>
          <cell r="T25">
            <v>1.597529738593486E-2</v>
          </cell>
          <cell r="U25">
            <v>1.492652252379185E-2</v>
          </cell>
          <cell r="V25">
            <v>1.5624891821292095E-2</v>
          </cell>
          <cell r="W25">
            <v>1.5325972147396342E-2</v>
          </cell>
          <cell r="X25">
            <v>313413032</v>
          </cell>
          <cell r="Y25">
            <v>195568503</v>
          </cell>
          <cell r="Z25">
            <v>0</v>
          </cell>
          <cell r="AA25">
            <v>228782134</v>
          </cell>
          <cell r="AB25">
            <v>0</v>
          </cell>
          <cell r="AC25">
            <v>40312345</v>
          </cell>
          <cell r="AD25">
            <v>51920201</v>
          </cell>
          <cell r="AE25">
            <v>263782134</v>
          </cell>
          <cell r="AF25">
            <v>13553634</v>
          </cell>
          <cell r="AG25">
            <v>20834301</v>
          </cell>
          <cell r="AH25">
            <v>20834.300999999999</v>
          </cell>
          <cell r="AI25">
            <v>4733253</v>
          </cell>
          <cell r="AK25">
            <v>1.8731401552788719E-2</v>
          </cell>
          <cell r="AL25">
            <v>2.5345634771765796E-2</v>
          </cell>
          <cell r="AM25">
            <v>1.5467177013085021E-2</v>
          </cell>
          <cell r="AO25">
            <v>0.13180272700387863</v>
          </cell>
          <cell r="AP25">
            <v>1.8114407160039689E-2</v>
          </cell>
          <cell r="AQ25">
            <v>0.17086809117678634</v>
          </cell>
          <cell r="AR25">
            <v>0.14559912842748393</v>
          </cell>
          <cell r="AS25">
            <v>7.6607878920322045E-2</v>
          </cell>
          <cell r="AT25">
            <v>0.56053252504799489</v>
          </cell>
          <cell r="AU25">
            <v>7.924964500099263E-2</v>
          </cell>
          <cell r="AV25">
            <v>0.27066940469593748</v>
          </cell>
          <cell r="AW25">
            <v>0.15377867391085803</v>
          </cell>
          <cell r="AX25">
            <v>7.8075674490531183E-2</v>
          </cell>
          <cell r="AY25">
            <v>7.570299942032685E-2</v>
          </cell>
          <cell r="AZ25">
            <v>1.3367260147992643</v>
          </cell>
          <cell r="BA25">
            <v>1.1141474483566444E-3</v>
          </cell>
          <cell r="BB25">
            <v>0</v>
          </cell>
          <cell r="BC25">
            <v>5.7885999470011799E-4</v>
          </cell>
          <cell r="BD25">
            <v>67895556</v>
          </cell>
          <cell r="BE25">
            <v>69122232</v>
          </cell>
          <cell r="BF25">
            <v>68808654</v>
          </cell>
          <cell r="BG25">
            <v>64907602</v>
          </cell>
          <cell r="BH25">
            <v>66538187</v>
          </cell>
          <cell r="BI25">
            <v>62781072</v>
          </cell>
          <cell r="BJ25">
            <v>60490833</v>
          </cell>
          <cell r="BK25">
            <v>56632118</v>
          </cell>
          <cell r="BL25">
            <v>49099911</v>
          </cell>
          <cell r="BM25">
            <v>50361123</v>
          </cell>
          <cell r="BN25">
            <v>46755111</v>
          </cell>
          <cell r="BO25">
            <v>9386355</v>
          </cell>
          <cell r="BP25">
            <v>9444788</v>
          </cell>
          <cell r="BQ25">
            <v>9089954</v>
          </cell>
          <cell r="BR25">
            <v>8746393</v>
          </cell>
          <cell r="BS25">
            <v>9662314</v>
          </cell>
          <cell r="BT25">
            <v>9820564</v>
          </cell>
          <cell r="BU25">
            <v>6276033</v>
          </cell>
          <cell r="BV25">
            <v>6276033</v>
          </cell>
          <cell r="BW25">
            <v>5886067</v>
          </cell>
          <cell r="BX25">
            <v>5912076</v>
          </cell>
          <cell r="BY25">
            <v>5681853</v>
          </cell>
          <cell r="CA25">
            <v>172825</v>
          </cell>
          <cell r="CB25">
            <v>2083144</v>
          </cell>
          <cell r="CD25">
            <v>2255969</v>
          </cell>
          <cell r="CE25">
            <v>1264544</v>
          </cell>
          <cell r="CF25">
            <v>1245580</v>
          </cell>
          <cell r="CG25">
            <v>3356270</v>
          </cell>
          <cell r="CH25">
            <v>4601850</v>
          </cell>
          <cell r="CI25">
            <v>620499</v>
          </cell>
          <cell r="CJ25">
            <v>53465918</v>
          </cell>
        </row>
        <row r="26">
          <cell r="B26" t="str">
            <v>Bank Of Africa Kenya Ltd</v>
          </cell>
          <cell r="C26">
            <v>62.804575999999997</v>
          </cell>
          <cell r="D26">
            <v>34.935111999999997</v>
          </cell>
          <cell r="E26">
            <v>40.402599000000002</v>
          </cell>
          <cell r="F26">
            <v>6.9783289999999996</v>
          </cell>
          <cell r="G26">
            <v>8.6027050000000003</v>
          </cell>
          <cell r="H26">
            <v>8.4532539999999994</v>
          </cell>
          <cell r="I26">
            <v>50.961274000000003</v>
          </cell>
          <cell r="J26">
            <v>0.108727</v>
          </cell>
          <cell r="K26">
            <v>1.3453E-2</v>
          </cell>
          <cell r="M26">
            <v>1.5976574712738733E-2</v>
          </cell>
          <cell r="N26">
            <v>1.7371418679000432E-2</v>
          </cell>
          <cell r="O26">
            <v>1.7802120439263405E-2</v>
          </cell>
          <cell r="P26">
            <v>1.7144060174214881E-2</v>
          </cell>
          <cell r="Q26">
            <v>1.7338287015198711E-2</v>
          </cell>
          <cell r="R26">
            <v>1.7683314743432797E-2</v>
          </cell>
          <cell r="S26">
            <v>1.7798810383758638E-2</v>
          </cell>
          <cell r="T26">
            <v>1.7486344949999816E-2</v>
          </cell>
          <cell r="U26">
            <v>1.8120979532097455E-2</v>
          </cell>
          <cell r="V26">
            <v>1.6562657310553237E-2</v>
          </cell>
          <cell r="W26">
            <v>1.7279420011048791E-2</v>
          </cell>
          <cell r="X26">
            <v>313413032</v>
          </cell>
          <cell r="Y26">
            <v>195568503</v>
          </cell>
          <cell r="Z26">
            <v>0</v>
          </cell>
          <cell r="AA26">
            <v>228782134</v>
          </cell>
          <cell r="AB26">
            <v>0</v>
          </cell>
          <cell r="AC26">
            <v>40312345</v>
          </cell>
          <cell r="AD26">
            <v>51920201</v>
          </cell>
          <cell r="AE26">
            <v>263782134</v>
          </cell>
          <cell r="AF26">
            <v>13553634</v>
          </cell>
          <cell r="AG26">
            <v>20834301</v>
          </cell>
          <cell r="AH26">
            <v>20834.300999999999</v>
          </cell>
          <cell r="AI26">
            <v>4733253</v>
          </cell>
          <cell r="AK26">
            <v>1.7326873829689782E-2</v>
          </cell>
          <cell r="AL26">
            <v>1.656106586372897E-2</v>
          </cell>
          <cell r="AM26">
            <v>1.5623766190987851E-2</v>
          </cell>
          <cell r="AO26">
            <v>3.8808034204873281E-3</v>
          </cell>
          <cell r="AP26">
            <v>5.0612823870714325E-4</v>
          </cell>
          <cell r="AQ26">
            <v>0.16880867224787197</v>
          </cell>
          <cell r="AR26">
            <v>0.13693395891162374</v>
          </cell>
          <cell r="AS26">
            <v>0.51104104397334149</v>
          </cell>
          <cell r="AT26">
            <v>0.84566726996255026</v>
          </cell>
          <cell r="AU26">
            <v>0.18647322264297062</v>
          </cell>
          <cell r="AV26">
            <v>0.26272812316075028</v>
          </cell>
          <cell r="AW26">
            <v>0.13312971838446983</v>
          </cell>
          <cell r="AX26">
            <v>6.9840449283643982E-2</v>
          </cell>
          <cell r="AY26">
            <v>6.3289269100825843E-2</v>
          </cell>
          <cell r="AZ26">
            <v>0.86467486905978486</v>
          </cell>
          <cell r="BA26">
            <v>3.5345026046172172E-2</v>
          </cell>
          <cell r="BB26">
            <v>4.7462229243630312E-5</v>
          </cell>
          <cell r="BC26">
            <v>2.0745959330186345E-2</v>
          </cell>
          <cell r="BD26">
            <v>62804576</v>
          </cell>
          <cell r="BE26">
            <v>66482816</v>
          </cell>
          <cell r="BF26">
            <v>69280267</v>
          </cell>
          <cell r="BG26">
            <v>65069310</v>
          </cell>
          <cell r="BH26">
            <v>63122599</v>
          </cell>
          <cell r="BI26">
            <v>63211641</v>
          </cell>
          <cell r="BJ26">
            <v>62211641</v>
          </cell>
          <cell r="BK26">
            <v>58432443</v>
          </cell>
          <cell r="BL26">
            <v>57647846</v>
          </cell>
          <cell r="BM26">
            <v>51954246</v>
          </cell>
          <cell r="BN26">
            <v>52683299</v>
          </cell>
          <cell r="BO26">
            <v>8453254</v>
          </cell>
          <cell r="BP26">
            <v>8408203</v>
          </cell>
          <cell r="BQ26">
            <v>8495736</v>
          </cell>
          <cell r="BR26">
            <v>9750300</v>
          </cell>
          <cell r="BS26">
            <v>9135664</v>
          </cell>
          <cell r="BT26">
            <v>8014300</v>
          </cell>
          <cell r="BU26">
            <v>7913209</v>
          </cell>
          <cell r="BV26">
            <v>7913209</v>
          </cell>
          <cell r="BW26">
            <v>8134565</v>
          </cell>
          <cell r="BX26">
            <v>6710063</v>
          </cell>
          <cell r="BY26">
            <v>6539160</v>
          </cell>
          <cell r="CA26">
            <v>840870</v>
          </cell>
          <cell r="CB26">
            <v>804536</v>
          </cell>
          <cell r="CD26">
            <v>1645406</v>
          </cell>
          <cell r="CE26">
            <v>1391466</v>
          </cell>
          <cell r="CF26">
            <v>2103843</v>
          </cell>
          <cell r="CG26">
            <v>5903838</v>
          </cell>
          <cell r="CH26">
            <v>8007681</v>
          </cell>
          <cell r="CI26">
            <v>16359</v>
          </cell>
          <cell r="CJ26">
            <v>34935112</v>
          </cell>
        </row>
        <row r="27">
          <cell r="B27" t="str">
            <v>EcoBank</v>
          </cell>
          <cell r="C27">
            <v>46.581940000000003</v>
          </cell>
          <cell r="D27">
            <v>28.939537000000001</v>
          </cell>
          <cell r="E27">
            <v>30.126828</v>
          </cell>
          <cell r="F27">
            <v>9.0355159999999994</v>
          </cell>
          <cell r="G27">
            <v>10.640689</v>
          </cell>
          <cell r="H27">
            <v>7.9595849999999997</v>
          </cell>
          <cell r="I27">
            <v>44.526674</v>
          </cell>
          <cell r="J27">
            <v>0.14655099999999999</v>
          </cell>
          <cell r="K27">
            <v>6.8890000000000007E-2</v>
          </cell>
          <cell r="M27">
            <v>1.2868565205126406E-2</v>
          </cell>
          <cell r="N27">
            <v>1.391718983810159E-2</v>
          </cell>
          <cell r="O27">
            <v>1.7217101738272681E-2</v>
          </cell>
          <cell r="P27">
            <v>1.6955242585096973E-2</v>
          </cell>
          <cell r="Q27">
            <v>1.74599213396541E-2</v>
          </cell>
          <cell r="R27">
            <v>1.7307138921627711E-2</v>
          </cell>
          <cell r="S27">
            <v>1.4700685553685956E-2</v>
          </cell>
          <cell r="T27">
            <v>1.4176475454359006E-2</v>
          </cell>
          <cell r="U27">
            <v>1.3549300995831568E-2</v>
          </cell>
          <cell r="V27">
            <v>1.3773775020693496E-2</v>
          </cell>
          <cell r="W27">
            <v>1.4514384060259863E-2</v>
          </cell>
          <cell r="X27">
            <v>313413032</v>
          </cell>
          <cell r="Y27">
            <v>195568503</v>
          </cell>
          <cell r="Z27">
            <v>0</v>
          </cell>
          <cell r="AA27">
            <v>228782134</v>
          </cell>
          <cell r="AB27">
            <v>0</v>
          </cell>
          <cell r="AC27">
            <v>40312345</v>
          </cell>
          <cell r="AD27">
            <v>51920201</v>
          </cell>
          <cell r="AE27">
            <v>263782134</v>
          </cell>
          <cell r="AF27">
            <v>13553634</v>
          </cell>
          <cell r="AG27">
            <v>20834301</v>
          </cell>
          <cell r="AH27">
            <v>20834.300999999999</v>
          </cell>
          <cell r="AI27">
            <v>4733253</v>
          </cell>
          <cell r="AK27">
            <v>1.2851283274680173E-2</v>
          </cell>
          <cell r="AL27">
            <v>1.3718850488380332E-2</v>
          </cell>
          <cell r="AM27">
            <v>1.1650104904095555E-2</v>
          </cell>
          <cell r="AO27">
            <v>1.3972785140552632E-2</v>
          </cell>
          <cell r="AP27">
            <v>2.2822425909259252E-3</v>
          </cell>
          <cell r="AQ27">
            <v>0.23897336234904948</v>
          </cell>
          <cell r="AR27">
            <v>0.20292366773229006</v>
          </cell>
          <cell r="AS27">
            <v>0.29519522267854897</v>
          </cell>
          <cell r="AT27">
            <v>0.88836786290368708</v>
          </cell>
          <cell r="AU27">
            <v>9.5025528412384513E-2</v>
          </cell>
          <cell r="AV27">
            <v>0.20855883694435284</v>
          </cell>
          <cell r="AW27">
            <v>0.13951036873946296</v>
          </cell>
          <cell r="AX27">
            <v>5.9852963299288658E-2</v>
          </cell>
          <cell r="AY27">
            <v>7.96574054401743E-2</v>
          </cell>
          <cell r="AZ27">
            <v>0.96059024202614363</v>
          </cell>
          <cell r="BA27">
            <v>3.9542316299004704E-2</v>
          </cell>
          <cell r="BB27">
            <v>0</v>
          </cell>
          <cell r="BC27">
            <v>2.983813598426192E-2</v>
          </cell>
          <cell r="BD27">
            <v>46581940</v>
          </cell>
          <cell r="BE27">
            <v>49286922</v>
          </cell>
          <cell r="BF27">
            <v>52426513</v>
          </cell>
          <cell r="BG27">
            <v>55142958</v>
          </cell>
          <cell r="BH27">
            <v>48824375</v>
          </cell>
          <cell r="BI27">
            <v>44920413</v>
          </cell>
          <cell r="BJ27">
            <v>45934458</v>
          </cell>
          <cell r="BK27">
            <v>42241117</v>
          </cell>
          <cell r="BL27">
            <v>36647025</v>
          </cell>
          <cell r="BM27">
            <v>36143426</v>
          </cell>
          <cell r="BN27">
            <v>36907136</v>
          </cell>
          <cell r="BO27">
            <v>7959585</v>
          </cell>
          <cell r="BP27">
            <v>7699140</v>
          </cell>
          <cell r="BQ27">
            <v>7560671</v>
          </cell>
          <cell r="BR27">
            <v>7294222</v>
          </cell>
          <cell r="BS27">
            <v>7595021</v>
          </cell>
          <cell r="BT27">
            <v>7740628</v>
          </cell>
          <cell r="BU27">
            <v>7827942</v>
          </cell>
          <cell r="BV27">
            <v>7827942</v>
          </cell>
          <cell r="BW27">
            <v>3657839</v>
          </cell>
          <cell r="BX27">
            <v>3764734</v>
          </cell>
          <cell r="BY27">
            <v>3390412</v>
          </cell>
          <cell r="CA27">
            <v>516078</v>
          </cell>
          <cell r="CB27">
            <v>1232182</v>
          </cell>
          <cell r="CD27">
            <v>1748260</v>
          </cell>
          <cell r="CE27">
            <v>1553098</v>
          </cell>
          <cell r="CF27">
            <v>633759</v>
          </cell>
          <cell r="CG27">
            <v>2404995</v>
          </cell>
          <cell r="CH27">
            <v>3038754</v>
          </cell>
          <cell r="CI27">
            <v>54699</v>
          </cell>
          <cell r="CJ27">
            <v>28939537</v>
          </cell>
        </row>
        <row r="28">
          <cell r="B28" t="str">
            <v>Bank of India</v>
          </cell>
          <cell r="C28">
            <v>43.717461999999998</v>
          </cell>
          <cell r="D28">
            <v>17.424939999999999</v>
          </cell>
          <cell r="E28">
            <v>25.229293999999999</v>
          </cell>
          <cell r="F28">
            <v>7.0317119999999997</v>
          </cell>
          <cell r="G28">
            <v>7.4253840000000002</v>
          </cell>
          <cell r="H28">
            <v>8.4545840000000005</v>
          </cell>
          <cell r="I28">
            <v>18.254321000000001</v>
          </cell>
          <cell r="J28">
            <v>1.2999999999999999E-3</v>
          </cell>
          <cell r="K28">
            <v>1.0185040000000001</v>
          </cell>
          <cell r="M28">
            <v>1.2266224924117719E-2</v>
          </cell>
          <cell r="N28">
            <v>1.1599550651665885E-2</v>
          </cell>
          <cell r="O28">
            <v>1.3833092594881921E-2</v>
          </cell>
          <cell r="P28">
            <v>1.6227744516641308E-2</v>
          </cell>
          <cell r="Q28">
            <v>1.3650597141543732E-2</v>
          </cell>
          <cell r="R28">
            <v>1.3486590778816261E-2</v>
          </cell>
          <cell r="S28">
            <v>1.1204588493967032E-2</v>
          </cell>
          <cell r="T28">
            <v>1.1506779612066271E-2</v>
          </cell>
          <cell r="U28">
            <v>1.1959499437245474E-2</v>
          </cell>
          <cell r="V28">
            <v>1.1991009587672428E-2</v>
          </cell>
          <cell r="W28">
            <v>1.1753065305750014E-2</v>
          </cell>
          <cell r="X28">
            <v>313413032</v>
          </cell>
          <cell r="Y28">
            <v>195568503</v>
          </cell>
          <cell r="Z28">
            <v>0</v>
          </cell>
          <cell r="AA28">
            <v>228782134</v>
          </cell>
          <cell r="AB28">
            <v>0</v>
          </cell>
          <cell r="AC28">
            <v>40312345</v>
          </cell>
          <cell r="AD28">
            <v>51920201</v>
          </cell>
          <cell r="AE28">
            <v>263782134</v>
          </cell>
          <cell r="AF28">
            <v>13553634</v>
          </cell>
          <cell r="AG28">
            <v>20834301</v>
          </cell>
          <cell r="AH28">
            <v>20834.300999999999</v>
          </cell>
          <cell r="AI28">
            <v>4733253</v>
          </cell>
          <cell r="AK28">
            <v>1.2061015239212148E-2</v>
          </cell>
          <cell r="AL28">
            <v>8.260330724330453E-3</v>
          </cell>
          <cell r="AM28">
            <v>9.7562186684993363E-3</v>
          </cell>
          <cell r="AO28">
            <v>0.18901072284446058</v>
          </cell>
          <cell r="AP28">
            <v>3.563355779302739E-2</v>
          </cell>
          <cell r="AQ28">
            <v>0.40677404544381573</v>
          </cell>
          <cell r="AR28">
            <v>0.3852080830615392</v>
          </cell>
          <cell r="AS28">
            <v>8.2212628722257333E-2</v>
          </cell>
          <cell r="AT28">
            <v>0.20821251099793053</v>
          </cell>
          <cell r="AU28">
            <v>2.1687727823324898E-2</v>
          </cell>
          <cell r="AV28">
            <v>0.3020930142252482</v>
          </cell>
          <cell r="AW28">
            <v>0.10565167761760956</v>
          </cell>
          <cell r="AX28">
            <v>7.2291263760656366E-2</v>
          </cell>
          <cell r="AY28">
            <v>3.3360413856953194E-2</v>
          </cell>
          <cell r="AZ28">
            <v>0.69066300468019437</v>
          </cell>
          <cell r="BA28">
            <v>5.2723811813174285E-3</v>
          </cell>
          <cell r="BB28">
            <v>0</v>
          </cell>
          <cell r="BC28">
            <v>4.2412946554564032E-3</v>
          </cell>
          <cell r="BD28">
            <v>43717462</v>
          </cell>
          <cell r="BE28">
            <v>41427446</v>
          </cell>
          <cell r="BF28">
            <v>42162947</v>
          </cell>
          <cell r="BG28">
            <v>37527774</v>
          </cell>
          <cell r="BH28">
            <v>36899261</v>
          </cell>
          <cell r="BI28">
            <v>36656582</v>
          </cell>
          <cell r="BJ28">
            <v>34370422</v>
          </cell>
          <cell r="BK28">
            <v>33998194</v>
          </cell>
          <cell r="BL28">
            <v>34265232</v>
          </cell>
          <cell r="BM28">
            <v>32447854</v>
          </cell>
          <cell r="BN28">
            <v>30721440</v>
          </cell>
          <cell r="BO28">
            <v>8454584</v>
          </cell>
          <cell r="BP28">
            <v>7597500</v>
          </cell>
          <cell r="BQ28">
            <v>7182738</v>
          </cell>
          <cell r="BR28">
            <v>6881061</v>
          </cell>
          <cell r="BS28">
            <v>6580115</v>
          </cell>
          <cell r="BT28">
            <v>6305179</v>
          </cell>
          <cell r="BU28">
            <v>6074801</v>
          </cell>
          <cell r="BV28">
            <v>6074801</v>
          </cell>
          <cell r="BW28">
            <v>5733008</v>
          </cell>
          <cell r="BX28">
            <v>5254372</v>
          </cell>
          <cell r="BY28">
            <v>5086879</v>
          </cell>
          <cell r="CA28">
            <v>106149</v>
          </cell>
          <cell r="CB28">
            <v>1185003</v>
          </cell>
          <cell r="CD28">
            <v>1291152</v>
          </cell>
          <cell r="CE28">
            <v>268834</v>
          </cell>
          <cell r="CF28">
            <v>116694</v>
          </cell>
          <cell r="CG28">
            <v>269591</v>
          </cell>
          <cell r="CH28">
            <v>386285</v>
          </cell>
          <cell r="CI28">
            <v>758504</v>
          </cell>
          <cell r="CJ28">
            <v>17424940</v>
          </cell>
        </row>
        <row r="29">
          <cell r="B29" t="str">
            <v>Total - Medium Tier banks</v>
          </cell>
          <cell r="C29">
            <v>987.82082899999989</v>
          </cell>
          <cell r="D29">
            <v>572.37488899999994</v>
          </cell>
          <cell r="E29">
            <v>686.507249</v>
          </cell>
          <cell r="F29">
            <v>139.38404</v>
          </cell>
          <cell r="G29">
            <v>161.21399300000002</v>
          </cell>
          <cell r="H29">
            <v>157.80612400000001</v>
          </cell>
          <cell r="I29">
            <v>786.77807600000006</v>
          </cell>
          <cell r="J29">
            <v>2.6431250000000004</v>
          </cell>
          <cell r="K29">
            <v>17.358746999999997</v>
          </cell>
          <cell r="M29">
            <v>0.27254337603748435</v>
          </cell>
          <cell r="N29">
            <v>0.27476797593061475</v>
          </cell>
          <cell r="O29">
            <v>0.28783973637161242</v>
          </cell>
          <cell r="P29">
            <v>0.29791630562139376</v>
          </cell>
          <cell r="Q29">
            <v>0.29098846344167917</v>
          </cell>
          <cell r="R29">
            <v>0.28172163693693208</v>
          </cell>
          <cell r="S29">
            <v>0.85657242923756804</v>
          </cell>
          <cell r="T29">
            <v>0.86311647798164426</v>
          </cell>
          <cell r="U29">
            <v>0.86306487229314288</v>
          </cell>
          <cell r="V29">
            <v>0.86260371717311279</v>
          </cell>
          <cell r="W29">
            <v>0.86614137491817567</v>
          </cell>
          <cell r="X29">
            <v>5954847608</v>
          </cell>
          <cell r="Y29">
            <v>3715801557</v>
          </cell>
          <cell r="Z29">
            <v>0</v>
          </cell>
          <cell r="AA29">
            <v>4346860546</v>
          </cell>
          <cell r="AB29">
            <v>0</v>
          </cell>
          <cell r="AC29">
            <v>765934555</v>
          </cell>
          <cell r="AD29">
            <v>986483819</v>
          </cell>
          <cell r="AE29">
            <v>5011860546</v>
          </cell>
          <cell r="AF29">
            <v>257519046</v>
          </cell>
          <cell r="AG29">
            <v>395851719</v>
          </cell>
          <cell r="AH29">
            <v>395851.71899999992</v>
          </cell>
          <cell r="AI29">
            <v>89931807</v>
          </cell>
          <cell r="AK29">
            <v>0.27252547442438857</v>
          </cell>
          <cell r="AL29">
            <v>0.27133556163992145</v>
          </cell>
          <cell r="AM29">
            <v>0.2654737321921859</v>
          </cell>
          <cell r="AO29">
            <v>0.15663360182589778</v>
          </cell>
          <cell r="AP29">
            <v>2.4437713172026115E-2</v>
          </cell>
          <cell r="AQ29">
            <v>0.20490402302465785</v>
          </cell>
          <cell r="AR29">
            <v>0.17715801221690369</v>
          </cell>
          <cell r="AS29">
            <v>0.23843358282049229</v>
          </cell>
          <cell r="AT29">
            <v>0.4573517715735515</v>
          </cell>
          <cell r="AU29">
            <v>0.1040654996172686</v>
          </cell>
          <cell r="AV29">
            <v>0.27342385331676833</v>
          </cell>
          <cell r="AW29">
            <v>0.14737964315507565</v>
          </cell>
          <cell r="AX29">
            <v>5.8432168902409987E-2</v>
          </cell>
          <cell r="AY29">
            <v>8.8947474252665665E-2</v>
          </cell>
          <cell r="AZ29">
            <v>0.83374922818914032</v>
          </cell>
          <cell r="BA29">
            <v>0.31313466123998157</v>
          </cell>
          <cell r="BB29">
            <v>0.28070798213246395</v>
          </cell>
          <cell r="BC29">
            <v>0.31537985456886519</v>
          </cell>
          <cell r="BD29">
            <v>987820829</v>
          </cell>
          <cell r="BE29">
            <v>964672976</v>
          </cell>
          <cell r="BF29">
            <v>965098342</v>
          </cell>
          <cell r="BG29">
            <v>942040681</v>
          </cell>
          <cell r="BH29">
            <v>944276801</v>
          </cell>
          <cell r="BI29">
            <v>874362973</v>
          </cell>
          <cell r="BJ29">
            <v>858331853</v>
          </cell>
          <cell r="BK29">
            <v>810664131</v>
          </cell>
          <cell r="BL29">
            <v>765901679</v>
          </cell>
          <cell r="BM29">
            <v>724099819</v>
          </cell>
          <cell r="BN29">
            <v>699018577</v>
          </cell>
          <cell r="BO29">
            <v>157806124</v>
          </cell>
          <cell r="BP29">
            <v>151914553</v>
          </cell>
          <cell r="BQ29">
            <v>147216060</v>
          </cell>
          <cell r="BR29">
            <v>145236736</v>
          </cell>
          <cell r="BS29">
            <v>143683129</v>
          </cell>
          <cell r="BT29">
            <v>139656765</v>
          </cell>
          <cell r="BU29">
            <v>131859720</v>
          </cell>
          <cell r="BV29">
            <v>131859720</v>
          </cell>
          <cell r="BW29">
            <v>117825315</v>
          </cell>
          <cell r="BX29">
            <v>109698318</v>
          </cell>
          <cell r="BY29">
            <v>106019291</v>
          </cell>
          <cell r="BZ29">
            <v>0</v>
          </cell>
          <cell r="CA29">
            <v>10038236</v>
          </cell>
          <cell r="CB29">
            <v>32062528</v>
          </cell>
          <cell r="CC29">
            <v>0</v>
          </cell>
          <cell r="CD29">
            <v>42100764</v>
          </cell>
          <cell r="CE29">
            <v>19254859</v>
          </cell>
          <cell r="CF29">
            <v>18178058</v>
          </cell>
          <cell r="CG29">
            <v>48305015</v>
          </cell>
          <cell r="CH29">
            <v>66483073</v>
          </cell>
          <cell r="CI29">
            <v>11790075</v>
          </cell>
          <cell r="CJ29">
            <v>572374889</v>
          </cell>
        </row>
        <row r="30">
          <cell r="AV30" t="str">
            <v/>
          </cell>
        </row>
        <row r="31">
          <cell r="B31" t="str">
            <v>TIER 3 - Small banks WMSI  &lt; 1%</v>
          </cell>
          <cell r="AV31" t="str">
            <v/>
          </cell>
        </row>
        <row r="32">
          <cell r="B32" t="str">
            <v>GT Bank</v>
          </cell>
          <cell r="C32">
            <v>28.784275999999998</v>
          </cell>
          <cell r="D32">
            <v>12.444979</v>
          </cell>
          <cell r="E32">
            <v>17.095524999999999</v>
          </cell>
          <cell r="F32">
            <v>5.1473110000000002</v>
          </cell>
          <cell r="G32">
            <v>5.2991000000000001</v>
          </cell>
          <cell r="H32">
            <v>8.2082870000000003</v>
          </cell>
          <cell r="I32">
            <v>18.777650000000001</v>
          </cell>
          <cell r="J32">
            <v>3.6798999999999998E-2</v>
          </cell>
          <cell r="K32">
            <v>0.41156900000000002</v>
          </cell>
          <cell r="M32">
            <v>9.6990147031472129E-3</v>
          </cell>
          <cell r="N32">
            <v>9.996201536046849E-3</v>
          </cell>
          <cell r="O32">
            <v>9.4728942241093742E-3</v>
          </cell>
          <cell r="P32">
            <v>7.9532605463950752E-3</v>
          </cell>
          <cell r="Q32">
            <v>9.8447529175647273E-3</v>
          </cell>
          <cell r="R32">
            <v>1.0107948540167158E-2</v>
          </cell>
          <cell r="S32">
            <v>1.0778106109904245E-2</v>
          </cell>
          <cell r="T32">
            <v>8.8082658354365038E-3</v>
          </cell>
          <cell r="U32">
            <v>9.2180809085022301E-3</v>
          </cell>
          <cell r="V32">
            <v>9.1783622891588156E-3</v>
          </cell>
          <cell r="W32">
            <v>9.8101959543893304E-3</v>
          </cell>
          <cell r="X32">
            <v>313413032</v>
          </cell>
          <cell r="Y32">
            <v>195568503</v>
          </cell>
          <cell r="Z32">
            <v>0</v>
          </cell>
          <cell r="AA32">
            <v>228782134</v>
          </cell>
          <cell r="AB32">
            <v>0</v>
          </cell>
          <cell r="AC32">
            <v>40312345</v>
          </cell>
          <cell r="AD32">
            <v>51920201</v>
          </cell>
          <cell r="AE32">
            <v>263782134</v>
          </cell>
          <cell r="AF32">
            <v>13553634</v>
          </cell>
          <cell r="AG32">
            <v>20834301</v>
          </cell>
          <cell r="AH32">
            <v>20834.300999999999</v>
          </cell>
          <cell r="AI32">
            <v>4733253</v>
          </cell>
          <cell r="AK32">
            <v>7.9411652827807919E-3</v>
          </cell>
          <cell r="AL32">
            <v>5.8995693756964031E-3</v>
          </cell>
          <cell r="AM32">
            <v>6.6108738576987972E-3</v>
          </cell>
          <cell r="AO32">
            <v>7.0906652196457087E-2</v>
          </cell>
          <cell r="AP32">
            <v>1.9856296893467334E-2</v>
          </cell>
          <cell r="AQ32">
            <v>0.28220251202892799</v>
          </cell>
          <cell r="AR32">
            <v>0.27411901915308889</v>
          </cell>
          <cell r="AS32">
            <v>0.19511524118114568</v>
          </cell>
          <cell r="AT32">
            <v>0.63859840154392944</v>
          </cell>
          <cell r="AU32">
            <v>2.6886517964979741E-2</v>
          </cell>
          <cell r="AV32">
            <v>0.65896168935602173</v>
          </cell>
          <cell r="AW32">
            <v>0.16646498378097649</v>
          </cell>
          <cell r="AX32">
            <v>7.0494553023268167E-2</v>
          </cell>
          <cell r="AY32">
            <v>9.5970430757708322E-2</v>
          </cell>
          <cell r="AZ32">
            <v>0.72796705570609854</v>
          </cell>
          <cell r="BA32">
            <v>6.0086572586016658E-3</v>
          </cell>
          <cell r="BB32">
            <v>4.602082788760232E-3</v>
          </cell>
          <cell r="BC32">
            <v>7.0899489104177425E-3</v>
          </cell>
          <cell r="BD32">
            <v>28784276</v>
          </cell>
          <cell r="BE32">
            <v>29252326</v>
          </cell>
          <cell r="BF32">
            <v>29374062</v>
          </cell>
          <cell r="BG32">
            <v>29161835</v>
          </cell>
          <cell r="BH32">
            <v>30169915</v>
          </cell>
          <cell r="BI32">
            <v>31366414</v>
          </cell>
          <cell r="BJ32">
            <v>32991926</v>
          </cell>
          <cell r="BK32">
            <v>28103602</v>
          </cell>
          <cell r="BL32">
            <v>27757959</v>
          </cell>
          <cell r="BM32">
            <v>23977044</v>
          </cell>
          <cell r="BN32">
            <v>25638050</v>
          </cell>
          <cell r="BO32">
            <v>8208287</v>
          </cell>
          <cell r="BP32">
            <v>8043954</v>
          </cell>
          <cell r="BQ32">
            <v>7905730</v>
          </cell>
          <cell r="BR32">
            <v>7776166</v>
          </cell>
          <cell r="BS32">
            <v>7670097</v>
          </cell>
          <cell r="BT32">
            <v>7268290</v>
          </cell>
          <cell r="BU32">
            <v>7165033</v>
          </cell>
          <cell r="BV32">
            <v>6738561</v>
          </cell>
          <cell r="BW32">
            <v>6326694</v>
          </cell>
          <cell r="BX32">
            <v>6219009</v>
          </cell>
          <cell r="BY32">
            <v>6090652</v>
          </cell>
          <cell r="CA32">
            <v>236171</v>
          </cell>
          <cell r="CB32">
            <v>974247</v>
          </cell>
          <cell r="CD32">
            <v>1210418</v>
          </cell>
          <cell r="CE32">
            <v>772971</v>
          </cell>
          <cell r="CF32">
            <v>226582</v>
          </cell>
          <cell r="CG32">
            <v>117265</v>
          </cell>
          <cell r="CH32">
            <v>343847</v>
          </cell>
          <cell r="CI32">
            <v>288098</v>
          </cell>
          <cell r="CJ32">
            <v>12444979</v>
          </cell>
        </row>
        <row r="33">
          <cell r="B33" t="str">
            <v>Gulf African Bank</v>
          </cell>
          <cell r="C33">
            <v>22.877199000000001</v>
          </cell>
          <cell r="D33">
            <v>15.683019</v>
          </cell>
          <cell r="E33">
            <v>17.443273999999999</v>
          </cell>
          <cell r="F33">
            <v>3.975352</v>
          </cell>
          <cell r="G33">
            <v>4.0221939999999998</v>
          </cell>
          <cell r="H33">
            <v>4.1670020000000001</v>
          </cell>
          <cell r="I33">
            <v>21.580088</v>
          </cell>
          <cell r="J33">
            <v>6.3551999999999997E-2</v>
          </cell>
          <cell r="K33">
            <v>0.44556299999999999</v>
          </cell>
          <cell r="M33">
            <v>6.8135748121896031E-3</v>
          </cell>
          <cell r="N33">
            <v>7.0717017263821954E-3</v>
          </cell>
          <cell r="O33">
            <v>7.0683317085661118E-3</v>
          </cell>
          <cell r="P33">
            <v>6.8156702168746001E-3</v>
          </cell>
          <cell r="Q33">
            <v>6.6414845665934011E-3</v>
          </cell>
          <cell r="R33">
            <v>6.4972161789634136E-3</v>
          </cell>
          <cell r="S33">
            <v>6.4454535582140985E-3</v>
          </cell>
          <cell r="T33">
            <v>6.4405605012668281E-3</v>
          </cell>
          <cell r="U33">
            <v>6.3060468550378834E-3</v>
          </cell>
          <cell r="V33">
            <v>6.4461685136653919E-3</v>
          </cell>
          <cell r="W33">
            <v>6.3554162267492557E-3</v>
          </cell>
          <cell r="X33">
            <v>313413032</v>
          </cell>
          <cell r="Y33">
            <v>195568503</v>
          </cell>
          <cell r="Z33">
            <v>0</v>
          </cell>
          <cell r="AA33">
            <v>228782134</v>
          </cell>
          <cell r="AB33">
            <v>0</v>
          </cell>
          <cell r="AC33">
            <v>40312345</v>
          </cell>
          <cell r="AD33">
            <v>51920201</v>
          </cell>
          <cell r="AE33">
            <v>263782134</v>
          </cell>
          <cell r="AF33">
            <v>13553634</v>
          </cell>
          <cell r="AG33">
            <v>20834301</v>
          </cell>
          <cell r="AH33">
            <v>20834.300999999999</v>
          </cell>
          <cell r="AI33">
            <v>4733253</v>
          </cell>
          <cell r="AK33">
            <v>6.3114882050904269E-3</v>
          </cell>
          <cell r="AL33">
            <v>7.4345692837942783E-3</v>
          </cell>
          <cell r="AM33">
            <v>6.7453490945307108E-3</v>
          </cell>
          <cell r="AO33">
            <v>0.14088985318298128</v>
          </cell>
          <cell r="AP33">
            <v>2.5033947606479267E-2</v>
          </cell>
          <cell r="AQ33">
            <v>0.18638450408543283</v>
          </cell>
          <cell r="AR33">
            <v>0.18421389199154331</v>
          </cell>
          <cell r="AS33">
            <v>0.13999768069237437</v>
          </cell>
          <cell r="AT33">
            <v>0.62788692764980891</v>
          </cell>
          <cell r="AU33">
            <v>6.2474914972442189E-2</v>
          </cell>
          <cell r="AV33">
            <v>0.35013831384372784</v>
          </cell>
          <cell r="AW33">
            <v>2.7736311533055721E-2</v>
          </cell>
          <cell r="AX33">
            <v>1.3494504340261202E-2</v>
          </cell>
          <cell r="AY33">
            <v>1.4241807192794519E-2</v>
          </cell>
          <cell r="AZ33">
            <v>0.89908689160073973</v>
          </cell>
          <cell r="BA33">
            <v>2.1909918706872044E-3</v>
          </cell>
          <cell r="BB33">
            <v>1.9084294474023388E-3</v>
          </cell>
          <cell r="BC33">
            <v>2.4118816920660736E-3</v>
          </cell>
          <cell r="BD33">
            <v>22877199</v>
          </cell>
          <cell r="BE33">
            <v>23398523</v>
          </cell>
          <cell r="BF33">
            <v>24713782</v>
          </cell>
          <cell r="BG33">
            <v>23723135</v>
          </cell>
          <cell r="BH33">
            <v>21903335</v>
          </cell>
          <cell r="BI33">
            <v>20817084</v>
          </cell>
          <cell r="BJ33">
            <v>19753647</v>
          </cell>
          <cell r="BK33">
            <v>19148625</v>
          </cell>
          <cell r="BL33">
            <v>17319720</v>
          </cell>
          <cell r="BM33">
            <v>16958464</v>
          </cell>
          <cell r="BN33">
            <v>16053971</v>
          </cell>
          <cell r="BO33">
            <v>4167002</v>
          </cell>
          <cell r="BP33">
            <v>4055478</v>
          </cell>
          <cell r="BQ33">
            <v>3877386</v>
          </cell>
          <cell r="BR33">
            <v>3147507</v>
          </cell>
          <cell r="BS33">
            <v>3551668</v>
          </cell>
          <cell r="BT33">
            <v>3303041</v>
          </cell>
          <cell r="BU33">
            <v>3146683</v>
          </cell>
          <cell r="BV33">
            <v>3146683</v>
          </cell>
          <cell r="BW33">
            <v>3015261</v>
          </cell>
          <cell r="BX33">
            <v>2771877</v>
          </cell>
          <cell r="BY33">
            <v>2685926</v>
          </cell>
          <cell r="CA33">
            <v>183500</v>
          </cell>
          <cell r="CB33">
            <v>1127236</v>
          </cell>
          <cell r="CD33">
            <v>1310736</v>
          </cell>
          <cell r="CE33">
            <v>822994</v>
          </cell>
          <cell r="CF33">
            <v>365925</v>
          </cell>
          <cell r="CG33">
            <v>679162</v>
          </cell>
          <cell r="CH33">
            <v>1045087</v>
          </cell>
          <cell r="CI33">
            <v>289616</v>
          </cell>
          <cell r="CJ33">
            <v>15683019</v>
          </cell>
        </row>
        <row r="34">
          <cell r="B34" t="str">
            <v>Victoria Commercial Bank</v>
          </cell>
          <cell r="C34">
            <v>21.246376000000001</v>
          </cell>
          <cell r="D34">
            <v>13.281855</v>
          </cell>
          <cell r="E34">
            <v>15.686824</v>
          </cell>
          <cell r="F34">
            <v>3.4802740000000001</v>
          </cell>
          <cell r="G34">
            <v>3.6125240000000001</v>
          </cell>
          <cell r="H34">
            <v>3.810416</v>
          </cell>
          <cell r="I34">
            <v>18.361122999999999</v>
          </cell>
          <cell r="J34">
            <v>1.3552E-2</v>
          </cell>
          <cell r="K34">
            <v>0.39599000000000001</v>
          </cell>
          <cell r="M34">
            <v>6.2265714296695683E-3</v>
          </cell>
          <cell r="N34">
            <v>6.3005062365322113E-3</v>
          </cell>
          <cell r="O34">
            <v>5.7705794647671177E-3</v>
          </cell>
          <cell r="P34">
            <v>5.8939153713499712E-3</v>
          </cell>
          <cell r="Q34">
            <v>5.6409863715400216E-3</v>
          </cell>
          <cell r="R34">
            <v>5.6483176572236903E-3</v>
          </cell>
          <cell r="S34">
            <v>5.494251376354559E-3</v>
          </cell>
          <cell r="T34">
            <v>5.4373613532771904E-3</v>
          </cell>
          <cell r="U34">
            <v>5.4107645886222553E-3</v>
          </cell>
          <cell r="V34">
            <v>5.3532586364741109E-3</v>
          </cell>
          <cell r="W34">
            <v>5.1327338794256239E-3</v>
          </cell>
          <cell r="X34">
            <v>313413032</v>
          </cell>
          <cell r="Y34">
            <v>195568503</v>
          </cell>
          <cell r="Z34">
            <v>0</v>
          </cell>
          <cell r="AA34">
            <v>228782134</v>
          </cell>
          <cell r="AB34">
            <v>0</v>
          </cell>
          <cell r="AC34">
            <v>40312345</v>
          </cell>
          <cell r="AD34">
            <v>51920201</v>
          </cell>
          <cell r="AE34">
            <v>263782134</v>
          </cell>
          <cell r="AF34">
            <v>13553634</v>
          </cell>
          <cell r="AG34">
            <v>20834301</v>
          </cell>
          <cell r="AH34">
            <v>20834.300999999999</v>
          </cell>
          <cell r="AI34">
            <v>4733253</v>
          </cell>
          <cell r="AK34">
            <v>5.8615677349712408E-3</v>
          </cell>
          <cell r="AL34">
            <v>6.2962922645703259E-3</v>
          </cell>
          <cell r="AM34">
            <v>6.0661263513066771E-3</v>
          </cell>
          <cell r="AO34">
            <v>0.14793723267483691</v>
          </cell>
          <cell r="AP34">
            <v>2.6033664729053541E-2</v>
          </cell>
          <cell r="AQ34">
            <v>0.19674853221123786</v>
          </cell>
          <cell r="AR34">
            <v>0.18954581372827797</v>
          </cell>
          <cell r="AS34">
            <v>0.17459852849217014</v>
          </cell>
          <cell r="AT34">
            <v>0.40420933433266959</v>
          </cell>
          <cell r="AU34">
            <v>0</v>
          </cell>
          <cell r="AV34">
            <v>0</v>
          </cell>
          <cell r="AW34">
            <v>0.15310034159085179</v>
          </cell>
          <cell r="AX34">
            <v>8.3299409730913682E-2</v>
          </cell>
          <cell r="AY34">
            <v>6.9800931859938103E-2</v>
          </cell>
          <cell r="AZ34">
            <v>0.84668859674845598</v>
          </cell>
          <cell r="BA34">
            <v>7.6526114707832485E-3</v>
          </cell>
          <cell r="BB34">
            <v>2.5728945472386968E-4</v>
          </cell>
          <cell r="BC34">
            <v>4.3159259976451635E-3</v>
          </cell>
          <cell r="BD34">
            <v>21246376</v>
          </cell>
          <cell r="BE34">
            <v>21158718</v>
          </cell>
          <cell r="BF34">
            <v>20020072</v>
          </cell>
          <cell r="BG34">
            <v>20651449</v>
          </cell>
          <cell r="BH34">
            <v>19226689</v>
          </cell>
          <cell r="BI34">
            <v>18420007</v>
          </cell>
          <cell r="BJ34">
            <v>17244092</v>
          </cell>
          <cell r="BK34">
            <v>16469538</v>
          </cell>
          <cell r="BL34">
            <v>15834869</v>
          </cell>
          <cell r="BM34">
            <v>14801213</v>
          </cell>
          <cell r="BN34">
            <v>13644242</v>
          </cell>
          <cell r="BO34">
            <v>3810416</v>
          </cell>
          <cell r="BP34">
            <v>3651938</v>
          </cell>
          <cell r="BQ34">
            <v>3511509</v>
          </cell>
          <cell r="BR34">
            <v>3435516</v>
          </cell>
          <cell r="BS34">
            <v>3109258</v>
          </cell>
          <cell r="BT34">
            <v>2963622</v>
          </cell>
          <cell r="BU34">
            <v>2875548</v>
          </cell>
          <cell r="BV34">
            <v>2875548</v>
          </cell>
          <cell r="BW34">
            <v>2852514</v>
          </cell>
          <cell r="BX34">
            <v>2586428</v>
          </cell>
          <cell r="BY34">
            <v>2528144</v>
          </cell>
          <cell r="CA34">
            <v>118107</v>
          </cell>
          <cell r="CB34">
            <v>558342</v>
          </cell>
          <cell r="CD34">
            <v>676449</v>
          </cell>
          <cell r="CE34">
            <v>273427</v>
          </cell>
          <cell r="CF34">
            <v>0</v>
          </cell>
          <cell r="CG34">
            <v>0</v>
          </cell>
          <cell r="CH34">
            <v>0</v>
          </cell>
          <cell r="CI34">
            <v>275990</v>
          </cell>
          <cell r="CJ34">
            <v>13281855</v>
          </cell>
        </row>
        <row r="35">
          <cell r="B35" t="str">
            <v>ABC Bank</v>
          </cell>
          <cell r="C35">
            <v>24.039489</v>
          </cell>
          <cell r="D35">
            <v>14.096987</v>
          </cell>
          <cell r="E35">
            <v>15.89161</v>
          </cell>
          <cell r="F35">
            <v>2.2343570000000001</v>
          </cell>
          <cell r="G35">
            <v>2.9651749999999999</v>
          </cell>
          <cell r="H35">
            <v>2.943527</v>
          </cell>
          <cell r="I35">
            <v>18.717659000000001</v>
          </cell>
          <cell r="J35">
            <v>3.9326E-2</v>
          </cell>
          <cell r="K35">
            <v>0.15248200000000001</v>
          </cell>
          <cell r="M35">
            <v>5.9977886697423826E-3</v>
          </cell>
          <cell r="N35">
            <v>5.9408597942924232E-3</v>
          </cell>
          <cell r="O35">
            <v>5.7759180902408839E-3</v>
          </cell>
          <cell r="P35">
            <v>6.0620791276857541E-3</v>
          </cell>
          <cell r="Q35">
            <v>5.9889041038479682E-3</v>
          </cell>
          <cell r="R35">
            <v>6.195277048524921E-3</v>
          </cell>
          <cell r="S35">
            <v>6.3098294446030326E-3</v>
          </cell>
          <cell r="T35">
            <v>6.9478028829091515E-3</v>
          </cell>
          <cell r="U35">
            <v>7.0505678445212808E-3</v>
          </cell>
          <cell r="V35">
            <v>6.6617917698490684E-3</v>
          </cell>
          <cell r="W35">
            <v>6.6548282065482661E-3</v>
          </cell>
          <cell r="X35">
            <v>313413032</v>
          </cell>
          <cell r="Y35">
            <v>195568503</v>
          </cell>
          <cell r="Z35">
            <v>0</v>
          </cell>
          <cell r="AA35">
            <v>228782134</v>
          </cell>
          <cell r="AB35">
            <v>0</v>
          </cell>
          <cell r="AC35">
            <v>40312345</v>
          </cell>
          <cell r="AD35">
            <v>51920201</v>
          </cell>
          <cell r="AE35">
            <v>263782134</v>
          </cell>
          <cell r="AF35">
            <v>13553634</v>
          </cell>
          <cell r="AG35">
            <v>20834301</v>
          </cell>
          <cell r="AH35">
            <v>20834.300999999999</v>
          </cell>
          <cell r="AI35">
            <v>4733253</v>
          </cell>
          <cell r="AK35">
            <v>6.6321471994845631E-3</v>
          </cell>
          <cell r="AL35">
            <v>6.6827073629284802E-3</v>
          </cell>
          <cell r="AM35">
            <v>6.1453175088653196E-3</v>
          </cell>
          <cell r="AO35">
            <v>0.104437633698092</v>
          </cell>
          <cell r="AP35">
            <v>1.3326766176485304E-2</v>
          </cell>
          <cell r="AQ35">
            <v>0.15841591087859863</v>
          </cell>
          <cell r="AR35">
            <v>0.11937160517776288</v>
          </cell>
          <cell r="AS35">
            <v>0.24758508561607503</v>
          </cell>
          <cell r="AT35">
            <v>0.68857683167476502</v>
          </cell>
          <cell r="AU35">
            <v>0.13851823165869279</v>
          </cell>
          <cell r="AV35">
            <v>9.5153494298228586E-2</v>
          </cell>
          <cell r="AW35">
            <v>0.19796430840290538</v>
          </cell>
          <cell r="AX35">
            <v>0.10582259477167966</v>
          </cell>
          <cell r="AY35">
            <v>9.2141713631225725E-2</v>
          </cell>
          <cell r="AZ35">
            <v>0.8870710393723481</v>
          </cell>
          <cell r="BA35">
            <v>2.8862325224891221E-3</v>
          </cell>
          <cell r="BB35">
            <v>2.911013672155426E-3</v>
          </cell>
          <cell r="BC35">
            <v>2.8158106904239239E-3</v>
          </cell>
          <cell r="BD35">
            <v>24039489</v>
          </cell>
          <cell r="BE35">
            <v>21727653</v>
          </cell>
          <cell r="BF35">
            <v>22058297</v>
          </cell>
          <cell r="BG35">
            <v>21758165</v>
          </cell>
          <cell r="BH35">
            <v>21979802</v>
          </cell>
          <cell r="BI35">
            <v>21807865</v>
          </cell>
          <cell r="BJ35">
            <v>21438729</v>
          </cell>
          <cell r="BK35">
            <v>21618307</v>
          </cell>
          <cell r="BL35">
            <v>20733310</v>
          </cell>
          <cell r="BM35">
            <v>20231896</v>
          </cell>
          <cell r="BN35">
            <v>19639370</v>
          </cell>
          <cell r="BO35">
            <v>2943527</v>
          </cell>
          <cell r="BP35">
            <v>2896590</v>
          </cell>
          <cell r="BQ35">
            <v>2836608</v>
          </cell>
          <cell r="BR35">
            <v>2749967</v>
          </cell>
          <cell r="BS35">
            <v>2705531</v>
          </cell>
          <cell r="BT35">
            <v>2688873</v>
          </cell>
          <cell r="BU35">
            <v>2622550</v>
          </cell>
          <cell r="BV35">
            <v>2622550</v>
          </cell>
          <cell r="BW35">
            <v>2610617</v>
          </cell>
          <cell r="BX35">
            <v>2530689</v>
          </cell>
          <cell r="BY35">
            <v>2449940</v>
          </cell>
          <cell r="CA35">
            <v>186695</v>
          </cell>
          <cell r="CB35">
            <v>567369</v>
          </cell>
          <cell r="CD35">
            <v>754064</v>
          </cell>
          <cell r="CE35">
            <v>519231</v>
          </cell>
          <cell r="CF35">
            <v>215681</v>
          </cell>
          <cell r="CG35">
            <v>2050983</v>
          </cell>
          <cell r="CH35">
            <v>2266664</v>
          </cell>
          <cell r="CI35">
            <v>152482</v>
          </cell>
          <cell r="CJ35">
            <v>14096987</v>
          </cell>
        </row>
        <row r="36">
          <cell r="B36" t="str">
            <v>Sidian Bank</v>
          </cell>
          <cell r="C36">
            <v>20.249943999999999</v>
          </cell>
          <cell r="D36">
            <v>13.348255999999999</v>
          </cell>
          <cell r="E36">
            <v>13.611986</v>
          </cell>
          <cell r="F36">
            <v>3.8379729999999999</v>
          </cell>
          <cell r="G36">
            <v>3.855308</v>
          </cell>
          <cell r="H36">
            <v>3.9864139999999999</v>
          </cell>
          <cell r="I36">
            <v>15.423830000000001</v>
          </cell>
          <cell r="J36">
            <v>3.4582000000000002E-2</v>
          </cell>
          <cell r="K36">
            <v>0.22600600000000001</v>
          </cell>
          <cell r="M36">
            <v>5.9714452813604355E-3</v>
          </cell>
          <cell r="N36">
            <v>5.8765362646233076E-3</v>
          </cell>
          <cell r="O36">
            <v>5.8004158255399486E-3</v>
          </cell>
          <cell r="P36">
            <v>4.8361310963036122E-3</v>
          </cell>
          <cell r="Q36">
            <v>4.9145450864562451E-3</v>
          </cell>
          <cell r="R36">
            <v>5.0263543763286195E-3</v>
          </cell>
          <cell r="S36">
            <v>5.0161580402710727E-3</v>
          </cell>
          <cell r="T36">
            <v>4.7468276498234228E-3</v>
          </cell>
          <cell r="U36">
            <v>4.6988582350972414E-3</v>
          </cell>
          <cell r="V36">
            <v>4.8405717073295926E-3</v>
          </cell>
          <cell r="W36">
            <v>4.6830084226306083E-3</v>
          </cell>
          <cell r="X36">
            <v>313413032</v>
          </cell>
          <cell r="Y36">
            <v>195568503</v>
          </cell>
          <cell r="Z36">
            <v>0</v>
          </cell>
          <cell r="AA36">
            <v>228782134</v>
          </cell>
          <cell r="AB36">
            <v>0</v>
          </cell>
          <cell r="AC36">
            <v>40312345</v>
          </cell>
          <cell r="AD36">
            <v>51920201</v>
          </cell>
          <cell r="AE36">
            <v>263782134</v>
          </cell>
          <cell r="AF36">
            <v>13553634</v>
          </cell>
          <cell r="AG36">
            <v>20834301</v>
          </cell>
          <cell r="AH36">
            <v>20834.300999999999</v>
          </cell>
          <cell r="AI36">
            <v>4733253</v>
          </cell>
          <cell r="AK36">
            <v>5.5866665630587755E-3</v>
          </cell>
          <cell r="AL36">
            <v>6.3277698031114207E-3</v>
          </cell>
          <cell r="AM36">
            <v>5.2637823289288874E-3</v>
          </cell>
          <cell r="AO36">
            <v>7.995402002009161E-2</v>
          </cell>
          <cell r="AP36">
            <v>1.5742121122061466E-2</v>
          </cell>
          <cell r="AQ36">
            <v>0.24995788983670073</v>
          </cell>
          <cell r="AR36">
            <v>0.24883397962762813</v>
          </cell>
          <cell r="AS36">
            <v>0.23519243795101166</v>
          </cell>
          <cell r="AT36">
            <v>0.71408159172352204</v>
          </cell>
          <cell r="AU36">
            <v>0.13252099394758482</v>
          </cell>
          <cell r="AV36">
            <v>0.24544529474218488</v>
          </cell>
          <cell r="AW36">
            <v>0.2192636228092513</v>
          </cell>
          <cell r="AX36">
            <v>7.6037088942902759E-2</v>
          </cell>
          <cell r="AY36">
            <v>0.14322653386634854</v>
          </cell>
          <cell r="AZ36">
            <v>0.98062516373437347</v>
          </cell>
          <cell r="BA36">
            <v>9.8463266301186485E-4</v>
          </cell>
          <cell r="BB36">
            <v>2.0629375308749255E-3</v>
          </cell>
          <cell r="BC36">
            <v>1.4312021061508391E-3</v>
          </cell>
          <cell r="BD36">
            <v>20249944</v>
          </cell>
          <cell r="BE36">
            <v>19948959</v>
          </cell>
          <cell r="BF36">
            <v>19106557</v>
          </cell>
          <cell r="BG36">
            <v>17879138</v>
          </cell>
          <cell r="BH36">
            <v>17208615</v>
          </cell>
          <cell r="BI36">
            <v>16838487</v>
          </cell>
          <cell r="BJ36">
            <v>15798777</v>
          </cell>
          <cell r="BK36">
            <v>14462755</v>
          </cell>
          <cell r="BL36">
            <v>13719401</v>
          </cell>
          <cell r="BM36">
            <v>13910275</v>
          </cell>
          <cell r="BN36">
            <v>13199239</v>
          </cell>
          <cell r="BO36">
            <v>3986414</v>
          </cell>
          <cell r="BP36">
            <v>3928335</v>
          </cell>
          <cell r="BQ36">
            <v>3837485</v>
          </cell>
          <cell r="BR36">
            <v>2689538</v>
          </cell>
          <cell r="BS36">
            <v>2636901</v>
          </cell>
          <cell r="BT36">
            <v>2529002</v>
          </cell>
          <cell r="BU36">
            <v>2431774</v>
          </cell>
          <cell r="BV36">
            <v>2431774</v>
          </cell>
          <cell r="BW36">
            <v>2197975</v>
          </cell>
          <cell r="BX36">
            <v>1985856</v>
          </cell>
          <cell r="BY36">
            <v>1867591</v>
          </cell>
          <cell r="CA36">
            <v>310768</v>
          </cell>
          <cell r="CB36">
            <v>1010567</v>
          </cell>
          <cell r="CD36">
            <v>1321335</v>
          </cell>
          <cell r="CE36">
            <v>943541</v>
          </cell>
          <cell r="CF36">
            <v>500501</v>
          </cell>
          <cell r="CG36">
            <v>1538654</v>
          </cell>
          <cell r="CH36">
            <v>2039155</v>
          </cell>
          <cell r="CI36">
            <v>158204</v>
          </cell>
          <cell r="CJ36">
            <v>13348256</v>
          </cell>
        </row>
        <row r="37">
          <cell r="B37" t="str">
            <v>Giro Commercial Bank</v>
          </cell>
          <cell r="C37">
            <v>16.023399000000001</v>
          </cell>
          <cell r="D37">
            <v>9.475187</v>
          </cell>
          <cell r="E37">
            <v>12.770187999999999</v>
          </cell>
          <cell r="F37">
            <v>2.7822429999999998</v>
          </cell>
          <cell r="G37">
            <v>2.9098480000000002</v>
          </cell>
          <cell r="H37">
            <v>3.0829279999999999</v>
          </cell>
          <cell r="I37">
            <v>11.907969</v>
          </cell>
          <cell r="J37">
            <v>1.1451000000000001E-2</v>
          </cell>
          <cell r="K37">
            <v>0.346161</v>
          </cell>
          <cell r="M37">
            <v>4.940599940626355E-3</v>
          </cell>
          <cell r="N37">
            <v>5.0962057934560191E-3</v>
          </cell>
          <cell r="O37">
            <v>4.8174151110981032E-3</v>
          </cell>
          <cell r="P37">
            <v>4.8379143019896985E-3</v>
          </cell>
          <cell r="Q37">
            <v>4.9477151211531623E-3</v>
          </cell>
          <cell r="R37">
            <v>4.9724417930970388E-3</v>
          </cell>
          <cell r="S37">
            <v>4.9913156366365495E-3</v>
          </cell>
          <cell r="T37">
            <v>5.0306659329392425E-3</v>
          </cell>
          <cell r="U37">
            <v>5.2496281530256244E-3</v>
          </cell>
          <cell r="V37">
            <v>5.3305061000478255E-3</v>
          </cell>
          <cell r="W37">
            <v>5.3172577271069464E-3</v>
          </cell>
          <cell r="X37">
            <v>313413032</v>
          </cell>
          <cell r="Y37">
            <v>195568503</v>
          </cell>
          <cell r="Z37">
            <v>0</v>
          </cell>
          <cell r="AA37">
            <v>228782134</v>
          </cell>
          <cell r="AB37">
            <v>0</v>
          </cell>
          <cell r="AC37">
            <v>40312345</v>
          </cell>
          <cell r="AD37">
            <v>51920201</v>
          </cell>
          <cell r="AE37">
            <v>263782134</v>
          </cell>
          <cell r="AF37">
            <v>13553634</v>
          </cell>
          <cell r="AG37">
            <v>20834301</v>
          </cell>
          <cell r="AH37">
            <v>20834.300999999999</v>
          </cell>
          <cell r="AI37">
            <v>4733253</v>
          </cell>
          <cell r="AK37">
            <v>4.4206239493723752E-3</v>
          </cell>
          <cell r="AL37">
            <v>4.4917330157163522E-3</v>
          </cell>
          <cell r="AM37">
            <v>4.9382573513886757E-3</v>
          </cell>
          <cell r="AO37">
            <v>0.22935121970853808</v>
          </cell>
          <cell r="AP37">
            <v>4.2785640463164097E-2</v>
          </cell>
          <cell r="AQ37">
            <v>0.24436140201574261</v>
          </cell>
          <cell r="AR37">
            <v>0.23364546884527496</v>
          </cell>
          <cell r="AS37">
            <v>0.13471056706986884</v>
          </cell>
          <cell r="AT37">
            <v>0.39780601457598241</v>
          </cell>
          <cell r="AU37">
            <v>1.8747812290937863E-2</v>
          </cell>
          <cell r="AV37">
            <v>0.33592217993404516</v>
          </cell>
          <cell r="AW37">
            <v>0.17542163617645154</v>
          </cell>
          <cell r="AX37">
            <v>8.2884225511259235E-2</v>
          </cell>
          <cell r="AY37">
            <v>9.2537410665192305E-2</v>
          </cell>
          <cell r="AZ37">
            <v>0.74197709540376389</v>
          </cell>
          <cell r="BA37">
            <v>7.2567857905288099E-3</v>
          </cell>
          <cell r="BB37">
            <v>0</v>
          </cell>
          <cell r="BC37">
            <v>3.770293591248924E-3</v>
          </cell>
          <cell r="BD37">
            <v>16023399</v>
          </cell>
          <cell r="BE37">
            <v>16338954</v>
          </cell>
          <cell r="BF37">
            <v>15810061</v>
          </cell>
          <cell r="BG37">
            <v>16073399</v>
          </cell>
          <cell r="BH37">
            <v>16214370</v>
          </cell>
          <cell r="BI37">
            <v>15640471</v>
          </cell>
          <cell r="BJ37">
            <v>15082199</v>
          </cell>
          <cell r="BK37">
            <v>14474404</v>
          </cell>
          <cell r="BL37">
            <v>14523369</v>
          </cell>
          <cell r="BM37">
            <v>14101547</v>
          </cell>
          <cell r="BN37">
            <v>13623296</v>
          </cell>
          <cell r="BO37">
            <v>3082928</v>
          </cell>
          <cell r="BP37">
            <v>2954293</v>
          </cell>
          <cell r="BQ37">
            <v>2834517</v>
          </cell>
          <cell r="BR37">
            <v>2765521</v>
          </cell>
          <cell r="BS37">
            <v>2620005</v>
          </cell>
          <cell r="BT37">
            <v>2508772</v>
          </cell>
          <cell r="BU37">
            <v>2422328</v>
          </cell>
          <cell r="BV37">
            <v>2422328</v>
          </cell>
          <cell r="BW37">
            <v>2423000</v>
          </cell>
          <cell r="BX37">
            <v>2193584</v>
          </cell>
          <cell r="BY37">
            <v>2086712</v>
          </cell>
          <cell r="CA37">
            <v>78113</v>
          </cell>
          <cell r="CB37">
            <v>501745</v>
          </cell>
          <cell r="CD37">
            <v>579858</v>
          </cell>
          <cell r="CE37">
            <v>230671</v>
          </cell>
          <cell r="CF37">
            <v>60813</v>
          </cell>
          <cell r="CG37">
            <v>120220</v>
          </cell>
          <cell r="CH37">
            <v>181033</v>
          </cell>
          <cell r="CI37">
            <v>346161</v>
          </cell>
          <cell r="CJ37">
            <v>9475187</v>
          </cell>
        </row>
        <row r="38">
          <cell r="B38" t="str">
            <v>Habib A.G.Zurich</v>
          </cell>
          <cell r="C38">
            <v>16.765433999999999</v>
          </cell>
          <cell r="D38">
            <v>5.2500640000000001</v>
          </cell>
          <cell r="E38">
            <v>11.92895</v>
          </cell>
          <cell r="F38">
            <v>2.595879</v>
          </cell>
          <cell r="G38">
            <v>2.6737950000000001</v>
          </cell>
          <cell r="H38">
            <v>2.7748599999999999</v>
          </cell>
          <cell r="I38">
            <v>9.2942739999999997</v>
          </cell>
          <cell r="J38">
            <v>4.6360000000000004E-3</v>
          </cell>
          <cell r="K38">
            <v>0.331619</v>
          </cell>
          <cell r="M38">
            <v>4.7184382030434589E-3</v>
          </cell>
          <cell r="N38">
            <v>4.7760036747840785E-3</v>
          </cell>
          <cell r="O38">
            <v>4.1863362028783215E-3</v>
          </cell>
          <cell r="P38">
            <v>4.3186738387556347E-3</v>
          </cell>
          <cell r="Q38">
            <v>4.1451869960574608E-3</v>
          </cell>
          <cell r="R38">
            <v>4.0923649400834757E-3</v>
          </cell>
          <cell r="S38">
            <v>4.0574508607203316E-3</v>
          </cell>
          <cell r="T38">
            <v>4.0974147845830918E-3</v>
          </cell>
          <cell r="U38">
            <v>3.9819196449738612E-3</v>
          </cell>
          <cell r="V38">
            <v>4.1755380122148363E-3</v>
          </cell>
          <cell r="W38">
            <v>4.2563736831342288E-3</v>
          </cell>
          <cell r="X38">
            <v>313413032</v>
          </cell>
          <cell r="Y38">
            <v>195568503</v>
          </cell>
          <cell r="Z38">
            <v>0</v>
          </cell>
          <cell r="AA38">
            <v>228782134</v>
          </cell>
          <cell r="AB38">
            <v>0</v>
          </cell>
          <cell r="AC38">
            <v>40312345</v>
          </cell>
          <cell r="AD38">
            <v>51920201</v>
          </cell>
          <cell r="AE38">
            <v>263782134</v>
          </cell>
          <cell r="AF38">
            <v>13553634</v>
          </cell>
          <cell r="AG38">
            <v>20834301</v>
          </cell>
          <cell r="AH38">
            <v>20834.300999999999</v>
          </cell>
          <cell r="AI38">
            <v>4733253</v>
          </cell>
          <cell r="AK38">
            <v>4.6253406697306784E-3</v>
          </cell>
          <cell r="AL38">
            <v>2.4888042635384249E-3</v>
          </cell>
          <cell r="AM38">
            <v>4.61294892697335E-3</v>
          </cell>
          <cell r="AO38">
            <v>0.14867520521175992</v>
          </cell>
          <cell r="AP38">
            <v>2.4311718740368391E-2</v>
          </cell>
          <cell r="AQ38">
            <v>0.28768196418569114</v>
          </cell>
          <cell r="AR38">
            <v>0.27929873812629152</v>
          </cell>
          <cell r="AS38">
            <v>8.5652919209028025E-2</v>
          </cell>
          <cell r="AT38">
            <v>0.42521716357501921</v>
          </cell>
          <cell r="AU38">
            <v>1.4139323136966676E-2</v>
          </cell>
          <cell r="AV38">
            <v>0.83327356999614854</v>
          </cell>
          <cell r="AW38">
            <v>0.11087113362145966</v>
          </cell>
          <cell r="AX38">
            <v>5.7989031548849226E-2</v>
          </cell>
          <cell r="AY38">
            <v>5.2882102072610432E-2</v>
          </cell>
          <cell r="AZ38">
            <v>0.44011115814887314</v>
          </cell>
          <cell r="BA38">
            <v>1.8992906994204149E-3</v>
          </cell>
          <cell r="BB38">
            <v>0</v>
          </cell>
          <cell r="BC38">
            <v>1.901870894475279E-3</v>
          </cell>
          <cell r="BD38">
            <v>16765434</v>
          </cell>
          <cell r="BE38">
            <v>16490956</v>
          </cell>
          <cell r="BF38">
            <v>14439951</v>
          </cell>
          <cell r="BG38">
            <v>15043832</v>
          </cell>
          <cell r="BH38">
            <v>13721500</v>
          </cell>
          <cell r="BI38">
            <v>13293182</v>
          </cell>
          <cell r="BJ38">
            <v>12147286</v>
          </cell>
          <cell r="BK38">
            <v>11960038</v>
          </cell>
          <cell r="BL38">
            <v>10918785</v>
          </cell>
          <cell r="BM38">
            <v>11152222</v>
          </cell>
          <cell r="BN38">
            <v>11009480</v>
          </cell>
          <cell r="BO38">
            <v>2774860</v>
          </cell>
          <cell r="BP38">
            <v>2663303</v>
          </cell>
          <cell r="BQ38">
            <v>2572730</v>
          </cell>
          <cell r="BR38">
            <v>2452577</v>
          </cell>
          <cell r="BS38">
            <v>2380916</v>
          </cell>
          <cell r="BT38">
            <v>2310783</v>
          </cell>
          <cell r="BU38">
            <v>2243442</v>
          </cell>
          <cell r="BV38">
            <v>2243442</v>
          </cell>
          <cell r="BW38">
            <v>2054499</v>
          </cell>
          <cell r="BX38">
            <v>1912037</v>
          </cell>
          <cell r="BY38">
            <v>1843465</v>
          </cell>
          <cell r="CA38">
            <v>50367</v>
          </cell>
          <cell r="CB38">
            <v>537669</v>
          </cell>
          <cell r="CD38">
            <v>588036</v>
          </cell>
          <cell r="CE38">
            <v>250043</v>
          </cell>
          <cell r="CF38">
            <v>62743</v>
          </cell>
          <cell r="CG38">
            <v>12554</v>
          </cell>
          <cell r="CH38">
            <v>75297</v>
          </cell>
          <cell r="CI38">
            <v>202130</v>
          </cell>
          <cell r="CJ38">
            <v>5250064</v>
          </cell>
        </row>
        <row r="39">
          <cell r="B39" t="str">
            <v xml:space="preserve">Jamii Bora Bank </v>
          </cell>
          <cell r="C39">
            <v>17.103525999999999</v>
          </cell>
          <cell r="D39">
            <v>10.260147</v>
          </cell>
          <cell r="E39">
            <v>8.6745959999999993</v>
          </cell>
          <cell r="F39">
            <v>2.2136439999999999</v>
          </cell>
          <cell r="G39">
            <v>2.3275969999999999</v>
          </cell>
          <cell r="H39">
            <v>3.1491699999999998</v>
          </cell>
          <cell r="I39">
            <v>14.820430999999999</v>
          </cell>
          <cell r="J39">
            <v>7.809E-3</v>
          </cell>
          <cell r="K39">
            <v>-1.4583E-2</v>
          </cell>
          <cell r="M39">
            <v>4.5511325872303011E-3</v>
          </cell>
          <cell r="N39">
            <v>4.9632838540780181E-3</v>
          </cell>
          <cell r="O39">
            <v>4.8649450838375921E-3</v>
          </cell>
          <cell r="P39">
            <v>4.5362823760640957E-3</v>
          </cell>
          <cell r="Q39">
            <v>4.7800398144967528E-3</v>
          </cell>
          <cell r="R39">
            <v>4.5513830838513417E-3</v>
          </cell>
          <cell r="S39">
            <v>4.6643770964833187E-3</v>
          </cell>
          <cell r="T39">
            <v>2.9185973673679262E-3</v>
          </cell>
          <cell r="U39">
            <v>2.984048240605761E-3</v>
          </cell>
          <cell r="V39">
            <v>2.7145443083773806E-3</v>
          </cell>
          <cell r="W39">
            <v>2.6078119729559994E-3</v>
          </cell>
          <cell r="X39">
            <v>313413032</v>
          </cell>
          <cell r="Y39">
            <v>195568503</v>
          </cell>
          <cell r="Z39">
            <v>0</v>
          </cell>
          <cell r="AA39">
            <v>228782134</v>
          </cell>
          <cell r="AB39">
            <v>0</v>
          </cell>
          <cell r="AC39">
            <v>40312345</v>
          </cell>
          <cell r="AD39">
            <v>51920201</v>
          </cell>
          <cell r="AE39">
            <v>263782134</v>
          </cell>
          <cell r="AF39">
            <v>13553634</v>
          </cell>
          <cell r="AG39">
            <v>20834301</v>
          </cell>
          <cell r="AH39">
            <v>20834.300999999999</v>
          </cell>
          <cell r="AI39">
            <v>4733253</v>
          </cell>
          <cell r="AK39">
            <v>4.7186153608427955E-3</v>
          </cell>
          <cell r="AL39">
            <v>4.8638450118190894E-3</v>
          </cell>
          <cell r="AM39">
            <v>3.3544836980729494E-3</v>
          </cell>
          <cell r="AO39">
            <v>-9.2363525812764833E-3</v>
          </cell>
          <cell r="AP39">
            <v>-1.6964223525136682E-3</v>
          </cell>
          <cell r="AQ39">
            <v>0.15705325978711415</v>
          </cell>
          <cell r="AR39">
            <v>0.14936434709624841</v>
          </cell>
          <cell r="AS39">
            <v>0.27016600420855741</v>
          </cell>
          <cell r="AT39">
            <v>0.9642545397864547</v>
          </cell>
          <cell r="AU39">
            <v>5.5757024915233322E-2</v>
          </cell>
          <cell r="AV39">
            <v>0.4457049199809856</v>
          </cell>
          <cell r="AW39">
            <v>0.19277406392773341</v>
          </cell>
          <cell r="AX39">
            <v>0.13519379032282389</v>
          </cell>
          <cell r="AY39">
            <v>5.7580273604909527E-2</v>
          </cell>
          <cell r="AZ39">
            <v>1.1827809617877305</v>
          </cell>
          <cell r="BA39">
            <v>4.06517012685608E-4</v>
          </cell>
          <cell r="BB39">
            <v>0</v>
          </cell>
          <cell r="BC39">
            <v>2.1120762440894879E-4</v>
          </cell>
          <cell r="BD39">
            <v>17103526</v>
          </cell>
          <cell r="BE39">
            <v>17281779</v>
          </cell>
          <cell r="BF39">
            <v>16781543</v>
          </cell>
          <cell r="BG39">
            <v>17042346</v>
          </cell>
          <cell r="BH39">
            <v>15896471</v>
          </cell>
          <cell r="BI39">
            <v>13724146</v>
          </cell>
          <cell r="BJ39">
            <v>13117892</v>
          </cell>
          <cell r="BK39">
            <v>9437406</v>
          </cell>
          <cell r="BL39">
            <v>9034229</v>
          </cell>
          <cell r="BM39">
            <v>7577619</v>
          </cell>
          <cell r="BN39">
            <v>7010323</v>
          </cell>
          <cell r="BO39">
            <v>3149170</v>
          </cell>
          <cell r="BP39">
            <v>3166310</v>
          </cell>
          <cell r="BQ39">
            <v>3162791</v>
          </cell>
          <cell r="BR39">
            <v>3167452</v>
          </cell>
          <cell r="BS39">
            <v>3150756</v>
          </cell>
          <cell r="BT39">
            <v>3126920</v>
          </cell>
          <cell r="BU39">
            <v>3105500</v>
          </cell>
          <cell r="BV39">
            <v>3105500</v>
          </cell>
          <cell r="BW39">
            <v>2308081</v>
          </cell>
          <cell r="BX39">
            <v>2269490</v>
          </cell>
          <cell r="BY39">
            <v>2250639</v>
          </cell>
          <cell r="CA39">
            <v>138660</v>
          </cell>
          <cell r="CB39">
            <v>374580</v>
          </cell>
          <cell r="CD39">
            <v>513240</v>
          </cell>
          <cell r="CE39">
            <v>494894</v>
          </cell>
          <cell r="CF39">
            <v>270033</v>
          </cell>
          <cell r="CG39">
            <v>335823</v>
          </cell>
          <cell r="CH39">
            <v>605856</v>
          </cell>
          <cell r="CI39">
            <v>-14583</v>
          </cell>
          <cell r="CJ39">
            <v>10260147</v>
          </cell>
        </row>
        <row r="40">
          <cell r="B40" t="str">
            <v>Guardian  Bank</v>
          </cell>
          <cell r="C40">
            <v>15.349947999999999</v>
          </cell>
          <cell r="D40">
            <v>9.5967359999999999</v>
          </cell>
          <cell r="E40">
            <v>13.216184999999999</v>
          </cell>
          <cell r="F40">
            <v>2.00509</v>
          </cell>
          <cell r="G40">
            <v>2.00509</v>
          </cell>
          <cell r="H40">
            <v>2.0257170000000002</v>
          </cell>
          <cell r="I40">
            <v>11.638722</v>
          </cell>
          <cell r="J40">
            <v>2.3103000000000002E-2</v>
          </cell>
          <cell r="K40">
            <v>8.0767000000000005E-2</v>
          </cell>
          <cell r="M40">
            <v>4.3117015767598849E-3</v>
          </cell>
          <cell r="N40">
            <v>4.4457248716729889E-3</v>
          </cell>
          <cell r="O40">
            <v>4.1539678758181903E-3</v>
          </cell>
          <cell r="P40">
            <v>4.2941558469301779E-3</v>
          </cell>
          <cell r="Q40">
            <v>4.4595346408867345E-3</v>
          </cell>
          <cell r="R40">
            <v>4.5670489120401541E-3</v>
          </cell>
          <cell r="S40">
            <v>4.5223875881388875E-3</v>
          </cell>
          <cell r="T40">
            <v>4.6399194243748471E-3</v>
          </cell>
          <cell r="U40">
            <v>4.7407532473768025E-3</v>
          </cell>
          <cell r="V40">
            <v>4.8897751558438724E-3</v>
          </cell>
          <cell r="W40">
            <v>4.6996123142062978E-3</v>
          </cell>
          <cell r="X40">
            <v>313413032</v>
          </cell>
          <cell r="Y40">
            <v>195568503</v>
          </cell>
          <cell r="Z40">
            <v>0</v>
          </cell>
          <cell r="AA40">
            <v>228782134</v>
          </cell>
          <cell r="AB40">
            <v>0</v>
          </cell>
          <cell r="AC40">
            <v>40312345</v>
          </cell>
          <cell r="AD40">
            <v>51920201</v>
          </cell>
          <cell r="AE40">
            <v>263782134</v>
          </cell>
          <cell r="AF40">
            <v>13553634</v>
          </cell>
          <cell r="AG40">
            <v>20834301</v>
          </cell>
          <cell r="AH40">
            <v>20834.300999999999</v>
          </cell>
          <cell r="AI40">
            <v>4733253</v>
          </cell>
          <cell r="AK40">
            <v>4.2348285623056998E-3</v>
          </cell>
          <cell r="AL40">
            <v>4.5493535836615877E-3</v>
          </cell>
          <cell r="AM40">
            <v>5.1107252871737474E-3</v>
          </cell>
          <cell r="AO40">
            <v>4.0640232421304004E-2</v>
          </cell>
          <cell r="AP40">
            <v>5.3684018951296771E-3</v>
          </cell>
          <cell r="AQ40">
            <v>0.1722775060698245</v>
          </cell>
          <cell r="AR40">
            <v>0.1722775060698245</v>
          </cell>
          <cell r="AS40">
            <v>0.14154914625880893</v>
          </cell>
          <cell r="AT40">
            <v>0.65244853463551666</v>
          </cell>
          <cell r="AU40">
            <v>6.8869461745753327E-2</v>
          </cell>
          <cell r="AV40">
            <v>0.48105397812923534</v>
          </cell>
          <cell r="AW40">
            <v>0.15948682978656234</v>
          </cell>
          <cell r="AX40">
            <v>7.9815596471038933E-2</v>
          </cell>
          <cell r="AY40">
            <v>7.9671233315523407E-2</v>
          </cell>
          <cell r="AZ40">
            <v>0.72613511387741625</v>
          </cell>
          <cell r="BA40">
            <v>2.8183652337810416E-3</v>
          </cell>
          <cell r="BB40">
            <v>0</v>
          </cell>
          <cell r="BC40">
            <v>1.5917703412701145E-3</v>
          </cell>
          <cell r="BD40">
            <v>15349948</v>
          </cell>
          <cell r="BE40">
            <v>15386946</v>
          </cell>
          <cell r="BF40">
            <v>14609492</v>
          </cell>
          <cell r="BG40">
            <v>15113307</v>
          </cell>
          <cell r="BH40">
            <v>15694727</v>
          </cell>
          <cell r="BI40">
            <v>15383115</v>
          </cell>
          <cell r="BJ40">
            <v>14570598</v>
          </cell>
          <cell r="BK40">
            <v>14464148</v>
          </cell>
          <cell r="BL40">
            <v>14195379</v>
          </cell>
          <cell r="BM40">
            <v>13997862</v>
          </cell>
          <cell r="BN40">
            <v>12834687</v>
          </cell>
          <cell r="BO40">
            <v>2025717</v>
          </cell>
          <cell r="BP40">
            <v>2034496</v>
          </cell>
          <cell r="BQ40">
            <v>1984466</v>
          </cell>
          <cell r="BR40">
            <v>1994181</v>
          </cell>
          <cell r="BS40">
            <v>1890337</v>
          </cell>
          <cell r="BT40">
            <v>1818843</v>
          </cell>
          <cell r="BU40">
            <v>1755138</v>
          </cell>
          <cell r="BV40">
            <v>1755138</v>
          </cell>
          <cell r="BW40">
            <v>1715270</v>
          </cell>
          <cell r="BX40">
            <v>1554857</v>
          </cell>
          <cell r="BY40">
            <v>1493885</v>
          </cell>
          <cell r="CA40">
            <v>69337</v>
          </cell>
          <cell r="CB40">
            <v>420507</v>
          </cell>
          <cell r="CD40">
            <v>489844</v>
          </cell>
          <cell r="CE40">
            <v>319598</v>
          </cell>
          <cell r="CF40">
            <v>341455</v>
          </cell>
          <cell r="CG40">
            <v>368351</v>
          </cell>
          <cell r="CH40">
            <v>709806</v>
          </cell>
          <cell r="CI40">
            <v>41252</v>
          </cell>
          <cell r="CJ40">
            <v>9596736</v>
          </cell>
        </row>
        <row r="41">
          <cell r="B41" t="str">
            <v>Development Bank of Kenya</v>
          </cell>
          <cell r="C41">
            <v>17.013141000000001</v>
          </cell>
          <cell r="D41">
            <v>8.9943670000000004</v>
          </cell>
          <cell r="E41">
            <v>7.3909349999999998</v>
          </cell>
          <cell r="F41">
            <v>1.7897160000000001</v>
          </cell>
          <cell r="G41">
            <v>2.0715880000000002</v>
          </cell>
          <cell r="H41">
            <v>2.9125570000000001</v>
          </cell>
          <cell r="I41">
            <v>8.1222180000000002</v>
          </cell>
          <cell r="J41">
            <v>1.3953E-2</v>
          </cell>
          <cell r="K41">
            <v>9.8480999999999999E-2</v>
          </cell>
          <cell r="M41">
            <v>4.2375972063738486E-3</v>
          </cell>
          <cell r="N41">
            <v>4.6195760288308633E-3</v>
          </cell>
          <cell r="O41">
            <v>4.5212901402981991E-3</v>
          </cell>
          <cell r="P41">
            <v>4.3337321699578601E-3</v>
          </cell>
          <cell r="Q41">
            <v>4.776216929269432E-3</v>
          </cell>
          <cell r="R41">
            <v>4.778790398319078E-3</v>
          </cell>
          <cell r="S41">
            <v>4.8339510949649729E-3</v>
          </cell>
          <cell r="T41">
            <v>4.2823539611270105E-3</v>
          </cell>
          <cell r="U41">
            <v>4.5819977307647204E-3</v>
          </cell>
          <cell r="V41">
            <v>4.7104248213690495E-3</v>
          </cell>
          <cell r="W41">
            <v>4.6789551496849574E-3</v>
          </cell>
          <cell r="X41">
            <v>313413032</v>
          </cell>
          <cell r="Y41">
            <v>195568503</v>
          </cell>
          <cell r="Z41">
            <v>0</v>
          </cell>
          <cell r="AA41">
            <v>228782134</v>
          </cell>
          <cell r="AB41">
            <v>0</v>
          </cell>
          <cell r="AC41">
            <v>40312345</v>
          </cell>
          <cell r="AD41">
            <v>51920201</v>
          </cell>
          <cell r="AE41">
            <v>263782134</v>
          </cell>
          <cell r="AF41">
            <v>13553634</v>
          </cell>
          <cell r="AG41">
            <v>20834301</v>
          </cell>
          <cell r="AH41">
            <v>20834.300999999999</v>
          </cell>
          <cell r="AI41">
            <v>4733253</v>
          </cell>
          <cell r="AK41">
            <v>4.6936794470791793E-3</v>
          </cell>
          <cell r="AL41">
            <v>4.263799248433793E-3</v>
          </cell>
          <cell r="AM41">
            <v>2.8580894108517323E-3</v>
          </cell>
          <cell r="AO41">
            <v>4.7634817011013179E-2</v>
          </cell>
          <cell r="AP41">
            <v>8.0476924158113337E-3</v>
          </cell>
          <cell r="AQ41">
            <v>0.25505200673018136</v>
          </cell>
          <cell r="AR41">
            <v>0.22034818568031542</v>
          </cell>
          <cell r="AS41">
            <v>0.203807784178727</v>
          </cell>
          <cell r="AT41">
            <v>0.55891326602300329</v>
          </cell>
          <cell r="AU41">
            <v>0.16815849143364911</v>
          </cell>
          <cell r="AV41">
            <v>0.48309564796532894</v>
          </cell>
          <cell r="AW41">
            <v>0.13926763773785794</v>
          </cell>
          <cell r="AX41">
            <v>0.13267309475103622</v>
          </cell>
          <cell r="AY41">
            <v>6.5945429868217165E-3</v>
          </cell>
          <cell r="AZ41">
            <v>1.2169457585542289</v>
          </cell>
          <cell r="BA41">
            <v>1.7604632629042835E-3</v>
          </cell>
          <cell r="BB41">
            <v>0</v>
          </cell>
          <cell r="BC41">
            <v>9.1478137994748898E-4</v>
          </cell>
          <cell r="BD41">
            <v>17013141</v>
          </cell>
          <cell r="BE41">
            <v>17251091</v>
          </cell>
          <cell r="BF41">
            <v>16942714</v>
          </cell>
          <cell r="BG41">
            <v>18106690</v>
          </cell>
          <cell r="BH41">
            <v>17841799</v>
          </cell>
          <cell r="BI41">
            <v>16999848</v>
          </cell>
          <cell r="BJ41">
            <v>16954227</v>
          </cell>
          <cell r="BK41">
            <v>16004815</v>
          </cell>
          <cell r="BL41">
            <v>16493105</v>
          </cell>
          <cell r="BM41">
            <v>16082152</v>
          </cell>
          <cell r="BN41">
            <v>15580630</v>
          </cell>
          <cell r="BO41">
            <v>2912557</v>
          </cell>
          <cell r="BP41">
            <v>2876234</v>
          </cell>
          <cell r="BQ41">
            <v>2843621</v>
          </cell>
          <cell r="BR41">
            <v>2856189</v>
          </cell>
          <cell r="BS41">
            <v>2808229</v>
          </cell>
          <cell r="BT41">
            <v>2806585</v>
          </cell>
          <cell r="BU41">
            <v>2763601</v>
          </cell>
          <cell r="BV41">
            <v>2763601</v>
          </cell>
          <cell r="BW41">
            <v>1999548</v>
          </cell>
          <cell r="BX41">
            <v>1874489</v>
          </cell>
          <cell r="BY41">
            <v>1822274</v>
          </cell>
          <cell r="CA41">
            <v>60921</v>
          </cell>
          <cell r="CB41">
            <v>237993</v>
          </cell>
          <cell r="CD41">
            <v>298914</v>
          </cell>
          <cell r="CE41">
            <v>167067</v>
          </cell>
          <cell r="CF41">
            <v>878379</v>
          </cell>
          <cell r="CG41">
            <v>939851</v>
          </cell>
          <cell r="CH41">
            <v>1818230</v>
          </cell>
          <cell r="CI41">
            <v>68937</v>
          </cell>
          <cell r="CJ41">
            <v>8994367</v>
          </cell>
        </row>
        <row r="42">
          <cell r="B42" t="str">
            <v>First Community Bank</v>
          </cell>
          <cell r="C42">
            <v>15.069141</v>
          </cell>
          <cell r="D42">
            <v>10.597421000000001</v>
          </cell>
          <cell r="E42">
            <v>12.723101</v>
          </cell>
          <cell r="F42">
            <v>1.561226</v>
          </cell>
          <cell r="G42">
            <v>2.0667740000000001</v>
          </cell>
          <cell r="H42">
            <v>1.6981109999999999</v>
          </cell>
          <cell r="I42">
            <v>13.115561</v>
          </cell>
          <cell r="J42">
            <v>2.2550999999999998E-2</v>
          </cell>
          <cell r="K42">
            <v>0.14460500000000001</v>
          </cell>
          <cell r="M42">
            <v>4.0288143044451986E-3</v>
          </cell>
          <cell r="N42">
            <v>4.0397055143437961E-3</v>
          </cell>
          <cell r="O42">
            <v>3.9058728181306296E-3</v>
          </cell>
          <cell r="P42">
            <v>4.2038993134941608E-3</v>
          </cell>
          <cell r="Q42">
            <v>4.3404911020331928E-3</v>
          </cell>
          <cell r="R42">
            <v>4.4391985869509315E-3</v>
          </cell>
          <cell r="S42">
            <v>4.5393193659595656E-3</v>
          </cell>
          <cell r="T42">
            <v>4.0305941910865435E-3</v>
          </cell>
          <cell r="U42">
            <v>4.1190609998637655E-3</v>
          </cell>
          <cell r="V42">
            <v>4.2032531290867783E-3</v>
          </cell>
          <cell r="W42">
            <v>4.0137771017887481E-3</v>
          </cell>
          <cell r="X42">
            <v>313413032</v>
          </cell>
          <cell r="Y42">
            <v>195568503</v>
          </cell>
          <cell r="Z42">
            <v>0</v>
          </cell>
          <cell r="AA42">
            <v>228782134</v>
          </cell>
          <cell r="AB42">
            <v>0</v>
          </cell>
          <cell r="AC42">
            <v>40312345</v>
          </cell>
          <cell r="AD42">
            <v>51920201</v>
          </cell>
          <cell r="AE42">
            <v>263782134</v>
          </cell>
          <cell r="AF42">
            <v>13553634</v>
          </cell>
          <cell r="AG42">
            <v>20834301</v>
          </cell>
          <cell r="AH42">
            <v>20834.300999999999</v>
          </cell>
          <cell r="AI42">
            <v>4733253</v>
          </cell>
          <cell r="AK42">
            <v>4.1573579738649197E-3</v>
          </cell>
          <cell r="AL42">
            <v>5.0237304854401088E-3</v>
          </cell>
          <cell r="AM42">
            <v>4.9200487139038681E-3</v>
          </cell>
          <cell r="AO42">
            <v>0.10091526834827109</v>
          </cell>
          <cell r="AP42">
            <v>1.1368408067649587E-2</v>
          </cell>
          <cell r="AQ42">
            <v>0.15758182208141919</v>
          </cell>
          <cell r="AR42">
            <v>0.11903615865154377</v>
          </cell>
          <cell r="AS42">
            <v>0.28382798853037144</v>
          </cell>
          <cell r="AT42">
            <v>0.74945480812541887</v>
          </cell>
          <cell r="AU42">
            <v>0.16707175693954848</v>
          </cell>
          <cell r="AV42">
            <v>0.19057623741043409</v>
          </cell>
          <cell r="AW42">
            <v>0.11873154693561626</v>
          </cell>
          <cell r="AX42">
            <v>1.3178577894201442E-2</v>
          </cell>
          <cell r="AY42">
            <v>0.10555296904141481</v>
          </cell>
          <cell r="AZ42">
            <v>0.8329275229364288</v>
          </cell>
          <cell r="BA42">
            <v>6.2318306322678386E-3</v>
          </cell>
          <cell r="BB42">
            <v>0</v>
          </cell>
          <cell r="BC42">
            <v>3.2377738261550638E-3</v>
          </cell>
          <cell r="BD42">
            <v>15069141</v>
          </cell>
          <cell r="BE42">
            <v>14827745</v>
          </cell>
          <cell r="BF42">
            <v>14564631</v>
          </cell>
          <cell r="BG42">
            <v>15726633</v>
          </cell>
          <cell r="BH42">
            <v>16180372</v>
          </cell>
          <cell r="BI42">
            <v>15121959</v>
          </cell>
          <cell r="BJ42">
            <v>15278026</v>
          </cell>
          <cell r="BK42">
            <v>12978408</v>
          </cell>
          <cell r="BL42">
            <v>12696667</v>
          </cell>
          <cell r="BM42">
            <v>12503956</v>
          </cell>
          <cell r="BN42">
            <v>11305398</v>
          </cell>
          <cell r="BO42">
            <v>1698111</v>
          </cell>
          <cell r="BP42">
            <v>1669863</v>
          </cell>
          <cell r="BQ42">
            <v>1611608</v>
          </cell>
          <cell r="BR42">
            <v>1687798</v>
          </cell>
          <cell r="BS42">
            <v>1677757</v>
          </cell>
          <cell r="BT42">
            <v>1661381</v>
          </cell>
          <cell r="BU42">
            <v>1517722</v>
          </cell>
          <cell r="BV42">
            <v>1517722</v>
          </cell>
          <cell r="BW42">
            <v>1301967</v>
          </cell>
          <cell r="BX42">
            <v>1225689</v>
          </cell>
          <cell r="BY42">
            <v>1210095</v>
          </cell>
          <cell r="CA42">
            <v>206679</v>
          </cell>
          <cell r="CB42">
            <v>521505</v>
          </cell>
          <cell r="CD42">
            <v>728184</v>
          </cell>
          <cell r="CE42">
            <v>545741</v>
          </cell>
          <cell r="CF42">
            <v>405102</v>
          </cell>
          <cell r="CG42">
            <v>1720567</v>
          </cell>
          <cell r="CH42">
            <v>2125669</v>
          </cell>
          <cell r="CI42">
            <v>84970</v>
          </cell>
          <cell r="CJ42">
            <v>10597421</v>
          </cell>
        </row>
        <row r="43">
          <cell r="B43" t="str">
            <v>Spire Bank</v>
          </cell>
          <cell r="C43">
            <v>14.382396999999999</v>
          </cell>
          <cell r="D43">
            <v>7.945818</v>
          </cell>
          <cell r="E43">
            <v>9.3525299999999998</v>
          </cell>
          <cell r="F43">
            <v>1.9120999999999999</v>
          </cell>
          <cell r="G43">
            <v>2.288151</v>
          </cell>
          <cell r="H43">
            <v>2.1824750000000002</v>
          </cell>
          <cell r="I43">
            <v>11.764084</v>
          </cell>
          <cell r="J43">
            <v>2.6865E-2</v>
          </cell>
          <cell r="K43">
            <v>-0.55199100000000001</v>
          </cell>
          <cell r="M43">
            <v>3.817287304938452E-3</v>
          </cell>
          <cell r="N43">
            <v>4.0857315203113587E-3</v>
          </cell>
          <cell r="O43">
            <v>3.9185023364616302E-3</v>
          </cell>
          <cell r="P43">
            <v>4.3179555382334422E-3</v>
          </cell>
          <cell r="Q43">
            <v>4.7633665332035748E-3</v>
          </cell>
          <cell r="R43">
            <v>4.7657858994089222E-3</v>
          </cell>
          <cell r="S43">
            <v>4.5753422744545516E-3</v>
          </cell>
          <cell r="T43">
            <v>5.4417109266859413E-3</v>
          </cell>
          <cell r="U43">
            <v>5.3969313576378072E-3</v>
          </cell>
          <cell r="V43">
            <v>5.6779324554218844E-3</v>
          </cell>
          <cell r="W43">
            <v>5.4898150641763069E-3</v>
          </cell>
          <cell r="X43">
            <v>313413032</v>
          </cell>
          <cell r="Y43">
            <v>195568503</v>
          </cell>
          <cell r="Z43">
            <v>0</v>
          </cell>
          <cell r="AA43">
            <v>228782134</v>
          </cell>
          <cell r="AB43">
            <v>0</v>
          </cell>
          <cell r="AC43">
            <v>40312345</v>
          </cell>
          <cell r="AD43">
            <v>51920201</v>
          </cell>
          <cell r="AE43">
            <v>263782134</v>
          </cell>
          <cell r="AF43">
            <v>13553634</v>
          </cell>
          <cell r="AG43">
            <v>20834301</v>
          </cell>
          <cell r="AH43">
            <v>20834.300999999999</v>
          </cell>
          <cell r="AI43">
            <v>4733253</v>
          </cell>
          <cell r="AK43">
            <v>3.9678952404281634E-3</v>
          </cell>
          <cell r="AL43">
            <v>3.7667323133013918E-3</v>
          </cell>
          <cell r="AM43">
            <v>3.6166421376555404E-3</v>
          </cell>
          <cell r="AO43">
            <v>-0.37547481474480932</v>
          </cell>
          <cell r="AP43">
            <v>-5.2406843539927514E-2</v>
          </cell>
          <cell r="AQ43">
            <v>0.19450311643473472</v>
          </cell>
          <cell r="AR43">
            <v>0.16253709171066782</v>
          </cell>
          <cell r="AS43">
            <v>0.42894503527295713</v>
          </cell>
          <cell r="AT43">
            <v>1.1415563370423318</v>
          </cell>
          <cell r="AU43">
            <v>0.22964628650174812</v>
          </cell>
          <cell r="AV43">
            <v>0.68263823686361391</v>
          </cell>
          <cell r="AW43">
            <v>0.15549373987440093</v>
          </cell>
          <cell r="AX43">
            <v>7.8625581303704381E-2</v>
          </cell>
          <cell r="AY43">
            <v>7.6868158570696551E-2</v>
          </cell>
          <cell r="AZ43">
            <v>0.84959021783410482</v>
          </cell>
          <cell r="BA43">
            <v>1.3229233008057516E-3</v>
          </cell>
          <cell r="BB43">
            <v>0</v>
          </cell>
          <cell r="BC43">
            <v>7.0833592259996088E-4</v>
          </cell>
          <cell r="BD43">
            <v>14382397</v>
          </cell>
          <cell r="BE43">
            <v>15107721</v>
          </cell>
          <cell r="BF43">
            <v>14469562</v>
          </cell>
          <cell r="BG43">
            <v>15826494</v>
          </cell>
          <cell r="BH43">
            <v>16857598</v>
          </cell>
          <cell r="BI43">
            <v>16800655</v>
          </cell>
          <cell r="BJ43">
            <v>16589359</v>
          </cell>
          <cell r="BK43">
            <v>17019940</v>
          </cell>
          <cell r="BL43">
            <v>16250564</v>
          </cell>
          <cell r="BM43">
            <v>16454140</v>
          </cell>
          <cell r="BN43">
            <v>15562476</v>
          </cell>
          <cell r="BO43">
            <v>2182475</v>
          </cell>
          <cell r="BP43">
            <v>1933604</v>
          </cell>
          <cell r="BQ43">
            <v>2068845</v>
          </cell>
          <cell r="BR43">
            <v>1993347</v>
          </cell>
          <cell r="BS43">
            <v>2106331</v>
          </cell>
          <cell r="BT43">
            <v>1718831</v>
          </cell>
          <cell r="BU43">
            <v>1154947</v>
          </cell>
          <cell r="BV43">
            <v>1154947</v>
          </cell>
          <cell r="BW43">
            <v>1526979</v>
          </cell>
          <cell r="BX43">
            <v>1408728</v>
          </cell>
          <cell r="BY43">
            <v>1371482</v>
          </cell>
          <cell r="CA43">
            <v>202233</v>
          </cell>
          <cell r="CB43">
            <v>269233</v>
          </cell>
          <cell r="CD43">
            <v>471466</v>
          </cell>
          <cell r="CE43">
            <v>538205</v>
          </cell>
          <cell r="CF43">
            <v>1616957</v>
          </cell>
          <cell r="CG43">
            <v>751731</v>
          </cell>
          <cell r="CH43">
            <v>2368688</v>
          </cell>
          <cell r="CI43">
            <v>-386371</v>
          </cell>
          <cell r="CJ43">
            <v>7945818</v>
          </cell>
        </row>
        <row r="44">
          <cell r="B44" t="str">
            <v>Consolidated Bank of Kenya</v>
          </cell>
          <cell r="C44">
            <v>14.419461</v>
          </cell>
          <cell r="D44">
            <v>9.1104950000000002</v>
          </cell>
          <cell r="E44">
            <v>9.2652140000000003</v>
          </cell>
          <cell r="F44">
            <v>1.01457</v>
          </cell>
          <cell r="G44">
            <v>1.23994</v>
          </cell>
          <cell r="H44">
            <v>1.542883</v>
          </cell>
          <cell r="I44">
            <v>14.357472</v>
          </cell>
          <cell r="J44">
            <v>1.8664E-2</v>
          </cell>
          <cell r="K44">
            <v>-6.3030000000000003E-2</v>
          </cell>
          <cell r="M44">
            <v>3.4316570805427039E-3</v>
          </cell>
          <cell r="N44">
            <v>3.5951394425047193E-3</v>
          </cell>
          <cell r="O44">
            <v>3.5644061288137392E-3</v>
          </cell>
          <cell r="P44">
            <v>3.5168922779126709E-3</v>
          </cell>
          <cell r="Q44">
            <v>3.6589293862348505E-3</v>
          </cell>
          <cell r="R44">
            <v>3.8139306267146143E-3</v>
          </cell>
          <cell r="S44">
            <v>4.1598331954687522E-3</v>
          </cell>
          <cell r="T44">
            <v>4.3305980844768359E-3</v>
          </cell>
          <cell r="U44">
            <v>4.7091276126817556E-3</v>
          </cell>
          <cell r="V44">
            <v>4.9352439066792245E-3</v>
          </cell>
          <cell r="W44">
            <v>5.0564486501753214E-3</v>
          </cell>
          <cell r="X44">
            <v>313413032</v>
          </cell>
          <cell r="Y44">
            <v>195568503</v>
          </cell>
          <cell r="Z44">
            <v>0</v>
          </cell>
          <cell r="AA44">
            <v>228782134</v>
          </cell>
          <cell r="AB44">
            <v>0</v>
          </cell>
          <cell r="AC44">
            <v>40312345</v>
          </cell>
          <cell r="AD44">
            <v>51920201</v>
          </cell>
          <cell r="AE44">
            <v>263782134</v>
          </cell>
          <cell r="AF44">
            <v>13553634</v>
          </cell>
          <cell r="AG44">
            <v>20834301</v>
          </cell>
          <cell r="AH44">
            <v>20834.300999999999</v>
          </cell>
          <cell r="AI44">
            <v>4733253</v>
          </cell>
          <cell r="AK44">
            <v>3.978120661767265E-3</v>
          </cell>
          <cell r="AL44">
            <v>4.3188499795327262E-3</v>
          </cell>
          <cell r="AM44">
            <v>3.5828768650617579E-3</v>
          </cell>
          <cell r="AO44">
            <v>-9.1988637870632911E-2</v>
          </cell>
          <cell r="AP44">
            <v>-1.0032829823738881E-2</v>
          </cell>
          <cell r="AQ44">
            <v>8.6362000218422857E-2</v>
          </cell>
          <cell r="AR44">
            <v>7.0664947143898316E-2</v>
          </cell>
          <cell r="AS44">
            <v>0.51529251891323113</v>
          </cell>
          <cell r="AT44">
            <v>0.90109599580161304</v>
          </cell>
          <cell r="AU44">
            <v>0.12375276204861052</v>
          </cell>
          <cell r="AV44">
            <v>0.37777099027807248</v>
          </cell>
          <cell r="AW44">
            <v>0.17005653288511344</v>
          </cell>
          <cell r="AX44">
            <v>7.2058552056351644E-2</v>
          </cell>
          <cell r="AY44">
            <v>9.7997980828761794E-2</v>
          </cell>
          <cell r="AZ44">
            <v>0.98330108727116283</v>
          </cell>
          <cell r="BA44">
            <v>2.4084303496832628E-3</v>
          </cell>
          <cell r="BB44">
            <v>3.5129747704114322E-4</v>
          </cell>
          <cell r="BC44">
            <v>1.4079141968236003E-3</v>
          </cell>
          <cell r="BD44">
            <v>14419461</v>
          </cell>
          <cell r="BE44">
            <v>14272743</v>
          </cell>
          <cell r="BF44">
            <v>14135528</v>
          </cell>
          <cell r="BG44">
            <v>14425550</v>
          </cell>
          <cell r="BH44">
            <v>14573039</v>
          </cell>
          <cell r="BI44">
            <v>14428785</v>
          </cell>
          <cell r="BJ44">
            <v>15077051</v>
          </cell>
          <cell r="BK44">
            <v>15965750</v>
          </cell>
          <cell r="BL44">
            <v>16616891</v>
          </cell>
          <cell r="BM44">
            <v>16730762</v>
          </cell>
          <cell r="BN44">
            <v>16778631</v>
          </cell>
          <cell r="BO44">
            <v>1542883</v>
          </cell>
          <cell r="BP44">
            <v>1586460</v>
          </cell>
          <cell r="BQ44">
            <v>1615215</v>
          </cell>
          <cell r="BR44">
            <v>1587672</v>
          </cell>
          <cell r="BS44">
            <v>1606209</v>
          </cell>
          <cell r="BT44">
            <v>1551228</v>
          </cell>
          <cell r="BU44">
            <v>1567820</v>
          </cell>
          <cell r="BV44">
            <v>1567820</v>
          </cell>
          <cell r="BW44">
            <v>1089376</v>
          </cell>
          <cell r="BX44">
            <v>1258313</v>
          </cell>
          <cell r="BY44">
            <v>1241702</v>
          </cell>
          <cell r="CA44">
            <v>389809</v>
          </cell>
          <cell r="CB44">
            <v>366672</v>
          </cell>
          <cell r="CD44">
            <v>756481</v>
          </cell>
          <cell r="CE44">
            <v>681662</v>
          </cell>
          <cell r="CF44">
            <v>486070</v>
          </cell>
          <cell r="CG44">
            <v>800609</v>
          </cell>
          <cell r="CH44">
            <v>1286679</v>
          </cell>
          <cell r="CI44">
            <v>-71966</v>
          </cell>
          <cell r="CJ44">
            <v>9110495</v>
          </cell>
        </row>
        <row r="45">
          <cell r="B45" t="str">
            <v>Habib Bank Ltd</v>
          </cell>
          <cell r="C45">
            <v>11.492773</v>
          </cell>
          <cell r="D45">
            <v>4.4832599999999996</v>
          </cell>
          <cell r="E45">
            <v>7.5641150000000001</v>
          </cell>
          <cell r="F45">
            <v>1.9329780000000001</v>
          </cell>
          <cell r="G45">
            <v>2.224316</v>
          </cell>
          <cell r="H45">
            <v>2.3011780000000002</v>
          </cell>
          <cell r="I45">
            <v>5.9595979999999997</v>
          </cell>
          <cell r="J45">
            <v>1.2521000000000001E-2</v>
          </cell>
          <cell r="K45">
            <v>0.243727</v>
          </cell>
          <cell r="M45">
            <v>3.3911377845956808E-3</v>
          </cell>
          <cell r="N45">
            <v>3.1262411652869431E-3</v>
          </cell>
          <cell r="O45">
            <v>3.1226227838974975E-3</v>
          </cell>
          <cell r="P45">
            <v>3.1193758323848353E-3</v>
          </cell>
          <cell r="Q45">
            <v>2.8399597313168963E-3</v>
          </cell>
          <cell r="R45">
            <v>2.9142006350667267E-3</v>
          </cell>
          <cell r="S45">
            <v>3.2052073255015136E-3</v>
          </cell>
          <cell r="T45">
            <v>3.196106793774218E-3</v>
          </cell>
          <cell r="U45">
            <v>3.4628777264832447E-3</v>
          </cell>
          <cell r="V45">
            <v>3.302098645063806E-3</v>
          </cell>
          <cell r="W45">
            <v>3.284620320235832E-3</v>
          </cell>
          <cell r="X45">
            <v>313413032</v>
          </cell>
          <cell r="Y45">
            <v>195568503</v>
          </cell>
          <cell r="Z45">
            <v>0</v>
          </cell>
          <cell r="AA45">
            <v>228782134</v>
          </cell>
          <cell r="AB45">
            <v>0</v>
          </cell>
          <cell r="AC45">
            <v>40312345</v>
          </cell>
          <cell r="AD45">
            <v>51920201</v>
          </cell>
          <cell r="AE45">
            <v>263782134</v>
          </cell>
          <cell r="AF45">
            <v>13553634</v>
          </cell>
          <cell r="AG45">
            <v>20834301</v>
          </cell>
          <cell r="AH45">
            <v>20834.300999999999</v>
          </cell>
          <cell r="AI45">
            <v>4733253</v>
          </cell>
          <cell r="AK45">
            <v>3.1706897873853227E-3</v>
          </cell>
          <cell r="AL45">
            <v>2.1252991587438321E-3</v>
          </cell>
          <cell r="AM45">
            <v>2.9250584647226301E-3</v>
          </cell>
          <cell r="AO45">
            <v>0.13538545271522573</v>
          </cell>
          <cell r="AP45">
            <v>2.9056702881618133E-2</v>
          </cell>
          <cell r="AQ45">
            <v>0.37323255696105678</v>
          </cell>
          <cell r="AR45">
            <v>0.32434704488457111</v>
          </cell>
          <cell r="AS45">
            <v>0.10429294738325942</v>
          </cell>
          <cell r="AT45">
            <v>0.37056337279569618</v>
          </cell>
          <cell r="AU45">
            <v>0.14368931037466337</v>
          </cell>
          <cell r="AV45">
            <v>0.54999049572440528</v>
          </cell>
          <cell r="AW45">
            <v>0.12368014644594931</v>
          </cell>
          <cell r="AX45">
            <v>5.6629382172918637E-2</v>
          </cell>
          <cell r="AY45">
            <v>6.7050764273030666E-2</v>
          </cell>
          <cell r="AZ45">
            <v>0.59270119505057761</v>
          </cell>
          <cell r="BA45">
            <v>1.5236210246564615E-3</v>
          </cell>
          <cell r="BB45">
            <v>0</v>
          </cell>
          <cell r="BC45">
            <v>1.4155538185606806E-3</v>
          </cell>
          <cell r="BD45">
            <v>11492773</v>
          </cell>
          <cell r="BE45">
            <v>9669573</v>
          </cell>
          <cell r="BF45">
            <v>10229978</v>
          </cell>
          <cell r="BG45">
            <v>10325858</v>
          </cell>
          <cell r="BH45">
            <v>8720174</v>
          </cell>
          <cell r="BI45">
            <v>8764198</v>
          </cell>
          <cell r="BJ45">
            <v>9449365</v>
          </cell>
          <cell r="BK45">
            <v>9300950</v>
          </cell>
          <cell r="BL45">
            <v>9900454</v>
          </cell>
          <cell r="BM45">
            <v>8541266</v>
          </cell>
          <cell r="BN45">
            <v>8078122</v>
          </cell>
          <cell r="BO45">
            <v>2301178</v>
          </cell>
          <cell r="BP45">
            <v>2240728</v>
          </cell>
          <cell r="BQ45">
            <v>2147452</v>
          </cell>
          <cell r="BR45">
            <v>2006787</v>
          </cell>
          <cell r="BS45">
            <v>1972950</v>
          </cell>
          <cell r="BT45">
            <v>2010787</v>
          </cell>
          <cell r="BU45">
            <v>1941527</v>
          </cell>
          <cell r="BV45">
            <v>1941527</v>
          </cell>
          <cell r="BW45">
            <v>1837505</v>
          </cell>
          <cell r="BX45">
            <v>1748022</v>
          </cell>
          <cell r="BY45">
            <v>1666902</v>
          </cell>
          <cell r="CA45">
            <v>45131</v>
          </cell>
          <cell r="CB45">
            <v>387602</v>
          </cell>
          <cell r="CD45">
            <v>432733</v>
          </cell>
          <cell r="CE45">
            <v>160355</v>
          </cell>
          <cell r="CF45">
            <v>413754</v>
          </cell>
          <cell r="CG45">
            <v>338539</v>
          </cell>
          <cell r="CH45">
            <v>752293</v>
          </cell>
          <cell r="CI45">
            <v>153727</v>
          </cell>
          <cell r="CJ45">
            <v>4483260</v>
          </cell>
        </row>
        <row r="46">
          <cell r="B46" t="str">
            <v>Credit Bank</v>
          </cell>
          <cell r="C46">
            <v>11.197836000000001</v>
          </cell>
          <cell r="D46">
            <v>7.5361750000000001</v>
          </cell>
          <cell r="E46">
            <v>8.2064409999999999</v>
          </cell>
          <cell r="F46">
            <v>2.0209440000000001</v>
          </cell>
          <cell r="G46">
            <v>2.078865</v>
          </cell>
          <cell r="H46">
            <v>2.1079979999999998</v>
          </cell>
          <cell r="I46">
            <v>10.370531</v>
          </cell>
          <cell r="J46">
            <v>1.9382999999999997E-2</v>
          </cell>
          <cell r="K46">
            <v>8.3275000000000002E-2</v>
          </cell>
          <cell r="M46">
            <v>3.3327067234972486E-3</v>
          </cell>
          <cell r="N46">
            <v>3.140047870071703E-3</v>
          </cell>
          <cell r="O46">
            <v>2.7238171065501987E-3</v>
          </cell>
          <cell r="P46">
            <v>2.8919251478437126E-3</v>
          </cell>
          <cell r="Q46">
            <v>2.5775180393315849E-3</v>
          </cell>
          <cell r="R46">
            <v>2.5816394990063472E-3</v>
          </cell>
          <cell r="S46">
            <v>2.7375039181430178E-3</v>
          </cell>
          <cell r="T46">
            <v>2.8849107269786518E-3</v>
          </cell>
          <cell r="U46">
            <v>2.9470418296018448E-3</v>
          </cell>
          <cell r="V46">
            <v>2.9730819231159732E-3</v>
          </cell>
          <cell r="W46">
            <v>2.8524193975043499E-3</v>
          </cell>
          <cell r="X46">
            <v>313413032</v>
          </cell>
          <cell r="Y46">
            <v>195568503</v>
          </cell>
          <cell r="Z46">
            <v>0</v>
          </cell>
          <cell r="AA46">
            <v>228782134</v>
          </cell>
          <cell r="AB46">
            <v>0</v>
          </cell>
          <cell r="AC46">
            <v>40312345</v>
          </cell>
          <cell r="AD46">
            <v>51920201</v>
          </cell>
          <cell r="AE46">
            <v>263782134</v>
          </cell>
          <cell r="AF46">
            <v>13553634</v>
          </cell>
          <cell r="AG46">
            <v>20834301</v>
          </cell>
          <cell r="AH46">
            <v>20834.300999999999</v>
          </cell>
          <cell r="AI46">
            <v>4733253</v>
          </cell>
          <cell r="AK46">
            <v>3.0893209363846057E-3</v>
          </cell>
          <cell r="AL46">
            <v>3.5725401577526841E-3</v>
          </cell>
          <cell r="AM46">
            <v>3.1734472191785614E-3</v>
          </cell>
          <cell r="AO46">
            <v>9.4275007924647922E-2</v>
          </cell>
          <cell r="AP46">
            <v>1.4902999636932326E-2</v>
          </cell>
          <cell r="AQ46">
            <v>0.20045887717803457</v>
          </cell>
          <cell r="AR46">
            <v>0.1948737244023474</v>
          </cell>
          <cell r="AS46">
            <v>0.29176807549395029</v>
          </cell>
          <cell r="AT46">
            <v>0.76125203046568402</v>
          </cell>
          <cell r="AU46">
            <v>4.8836852677261407E-2</v>
          </cell>
          <cell r="AV46">
            <v>0.71455005944074013</v>
          </cell>
          <cell r="AW46">
            <v>0.19419344429345525</v>
          </cell>
          <cell r="AX46">
            <v>8.3883111339681932E-2</v>
          </cell>
          <cell r="AY46">
            <v>0.11031033295377332</v>
          </cell>
          <cell r="AZ46">
            <v>0.91832439909090924</v>
          </cell>
          <cell r="BA46">
            <v>8.2362837832213164E-3</v>
          </cell>
          <cell r="BB46">
            <v>0</v>
          </cell>
          <cell r="BC46">
            <v>5.7325733306897789E-3</v>
          </cell>
          <cell r="BD46">
            <v>11197836</v>
          </cell>
          <cell r="BE46">
            <v>11153369</v>
          </cell>
          <cell r="BF46">
            <v>10287085</v>
          </cell>
          <cell r="BG46">
            <v>10189227</v>
          </cell>
          <cell r="BH46">
            <v>8742291</v>
          </cell>
          <cell r="BI46">
            <v>8884581</v>
          </cell>
          <cell r="BJ46">
            <v>8864537</v>
          </cell>
          <cell r="BK46">
            <v>8592048</v>
          </cell>
          <cell r="BL46">
            <v>8241305</v>
          </cell>
          <cell r="BM46">
            <v>7936623</v>
          </cell>
          <cell r="BN46">
            <v>7308855</v>
          </cell>
          <cell r="BO46">
            <v>2107998</v>
          </cell>
          <cell r="BP46">
            <v>1425282</v>
          </cell>
          <cell r="BQ46">
            <v>1391955</v>
          </cell>
          <cell r="BR46">
            <v>1294064</v>
          </cell>
          <cell r="BS46">
            <v>1263351</v>
          </cell>
          <cell r="BT46">
            <v>1159432</v>
          </cell>
          <cell r="BU46">
            <v>1151660</v>
          </cell>
          <cell r="BV46">
            <v>1151660</v>
          </cell>
          <cell r="BW46">
            <v>1283466</v>
          </cell>
          <cell r="BX46">
            <v>1274332</v>
          </cell>
          <cell r="BY46">
            <v>1237653</v>
          </cell>
          <cell r="CA46">
            <v>159322</v>
          </cell>
          <cell r="CB46">
            <v>386735</v>
          </cell>
          <cell r="CD46">
            <v>546057</v>
          </cell>
          <cell r="CE46">
            <v>415687</v>
          </cell>
          <cell r="CF46">
            <v>276488</v>
          </cell>
          <cell r="CG46">
            <v>110452</v>
          </cell>
          <cell r="CH46">
            <v>386940</v>
          </cell>
          <cell r="CI46">
            <v>83275</v>
          </cell>
          <cell r="CJ46">
            <v>7536175</v>
          </cell>
        </row>
        <row r="47">
          <cell r="B47" t="str">
            <v>M-Oriental Bank Limited</v>
          </cell>
          <cell r="C47">
            <v>8.776999</v>
          </cell>
          <cell r="D47">
            <v>6.2622549999999997</v>
          </cell>
          <cell r="E47">
            <v>5.7923400000000003</v>
          </cell>
          <cell r="F47">
            <v>2.7037900000000001</v>
          </cell>
          <cell r="G47">
            <v>2.7898640000000001</v>
          </cell>
          <cell r="H47">
            <v>2.9273340000000001</v>
          </cell>
          <cell r="I47">
            <v>6.8851380000000004</v>
          </cell>
          <cell r="J47">
            <v>3.4640000000000001E-3</v>
          </cell>
          <cell r="K47">
            <v>3.0338E-2</v>
          </cell>
          <cell r="M47">
            <v>3.2828546697020239E-3</v>
          </cell>
          <cell r="N47">
            <v>3.1187169408902677E-3</v>
          </cell>
          <cell r="O47">
            <v>2.9364258662728667E-3</v>
          </cell>
          <cell r="P47">
            <v>2.7937279186075153E-3</v>
          </cell>
          <cell r="Q47">
            <v>2.849934976557506E-3</v>
          </cell>
          <cell r="R47">
            <v>2.9896141557676382E-3</v>
          </cell>
          <cell r="S47">
            <v>2.7855794505652247E-3</v>
          </cell>
          <cell r="T47">
            <v>2.8947533750014391E-3</v>
          </cell>
          <cell r="U47">
            <v>2.9795413567498025E-3</v>
          </cell>
          <cell r="V47">
            <v>2.9634462208108963E-3</v>
          </cell>
          <cell r="W47">
            <v>2.8842255460702583E-3</v>
          </cell>
          <cell r="X47">
            <v>313413032</v>
          </cell>
          <cell r="Y47">
            <v>195568503</v>
          </cell>
          <cell r="Z47">
            <v>0</v>
          </cell>
          <cell r="AA47">
            <v>228782134</v>
          </cell>
          <cell r="AB47">
            <v>0</v>
          </cell>
          <cell r="AC47">
            <v>40312345</v>
          </cell>
          <cell r="AD47">
            <v>51920201</v>
          </cell>
          <cell r="AE47">
            <v>263782134</v>
          </cell>
          <cell r="AF47">
            <v>13553634</v>
          </cell>
          <cell r="AG47">
            <v>20834301</v>
          </cell>
          <cell r="AH47">
            <v>20834.300999999999</v>
          </cell>
          <cell r="AI47">
            <v>4733253</v>
          </cell>
          <cell r="AK47">
            <v>2.421447033991813E-3</v>
          </cell>
          <cell r="AL47">
            <v>2.9686356096544379E-3</v>
          </cell>
          <cell r="AM47">
            <v>2.2399095132148942E-3</v>
          </cell>
          <cell r="AO47">
            <v>2.2762457938475613E-2</v>
          </cell>
          <cell r="AP47">
            <v>6.6356776259684173E-3</v>
          </cell>
          <cell r="AQ47">
            <v>0.40520088341003474</v>
          </cell>
          <cell r="AR47">
            <v>0.3926994636854047</v>
          </cell>
          <cell r="AS47">
            <v>0.29168230049978239</v>
          </cell>
          <cell r="AT47">
            <v>0.73608338711371923</v>
          </cell>
          <cell r="AU47">
            <v>9.6520751043171621E-2</v>
          </cell>
          <cell r="AV47">
            <v>0.37412987230404282</v>
          </cell>
          <cell r="AW47">
            <v>0.13916193819819597</v>
          </cell>
          <cell r="AX47">
            <v>9.8618245964601087E-2</v>
          </cell>
          <cell r="AY47">
            <v>4.0543692233594886E-2</v>
          </cell>
          <cell r="AZ47">
            <v>1.0811269711377438</v>
          </cell>
          <cell r="BA47">
            <v>1.0679275522813233E-3</v>
          </cell>
          <cell r="BB47">
            <v>0</v>
          </cell>
          <cell r="BC47">
            <v>1.3919227390591558E-3</v>
          </cell>
          <cell r="BD47">
            <v>8776999</v>
          </cell>
          <cell r="BE47">
            <v>9024348</v>
          </cell>
          <cell r="BF47">
            <v>8496350</v>
          </cell>
          <cell r="BG47">
            <v>9316625</v>
          </cell>
          <cell r="BH47">
            <v>9056018</v>
          </cell>
          <cell r="BI47">
            <v>9153613</v>
          </cell>
          <cell r="BJ47">
            <v>7857515</v>
          </cell>
          <cell r="BK47">
            <v>8092950</v>
          </cell>
          <cell r="BL47">
            <v>7916635</v>
          </cell>
          <cell r="BM47">
            <v>7480066</v>
          </cell>
          <cell r="BN47">
            <v>7006528</v>
          </cell>
          <cell r="BO47">
            <v>2927334</v>
          </cell>
          <cell r="BP47">
            <v>2262088</v>
          </cell>
          <cell r="BQ47">
            <v>2240085</v>
          </cell>
          <cell r="BR47">
            <v>1658696</v>
          </cell>
          <cell r="BS47">
            <v>1630645</v>
          </cell>
          <cell r="BT47">
            <v>1612058</v>
          </cell>
          <cell r="BU47">
            <v>1596443</v>
          </cell>
          <cell r="BV47">
            <v>1596443</v>
          </cell>
          <cell r="BW47">
            <v>1612493</v>
          </cell>
          <cell r="BX47">
            <v>1548292</v>
          </cell>
          <cell r="BY47">
            <v>1524496</v>
          </cell>
          <cell r="CA47">
            <v>77738</v>
          </cell>
          <cell r="CB47">
            <v>188778</v>
          </cell>
          <cell r="CD47">
            <v>266516</v>
          </cell>
          <cell r="CE47">
            <v>196178</v>
          </cell>
          <cell r="CF47">
            <v>250297</v>
          </cell>
          <cell r="CG47">
            <v>418714</v>
          </cell>
          <cell r="CH47">
            <v>669011</v>
          </cell>
          <cell r="CI47">
            <v>29531</v>
          </cell>
          <cell r="CJ47">
            <v>6262255</v>
          </cell>
        </row>
        <row r="48">
          <cell r="B48" t="str">
            <v>Trans-National Bank</v>
          </cell>
          <cell r="C48">
            <v>9.9733560000000008</v>
          </cell>
          <cell r="D48">
            <v>6.6802799999999998</v>
          </cell>
          <cell r="E48">
            <v>7.0010089999999998</v>
          </cell>
          <cell r="F48">
            <v>1.9995130000000001</v>
          </cell>
          <cell r="G48">
            <v>2.0143650000000002</v>
          </cell>
          <cell r="H48">
            <v>2.159748</v>
          </cell>
          <cell r="I48">
            <v>10.012323</v>
          </cell>
          <cell r="J48">
            <v>1.7847000000000002E-2</v>
          </cell>
          <cell r="K48">
            <v>0.110766</v>
          </cell>
          <cell r="M48">
            <v>3.095287125766134E-3</v>
          </cell>
          <cell r="N48">
            <v>3.289699569708259E-3</v>
          </cell>
          <cell r="O48">
            <v>3.17577319855873E-3</v>
          </cell>
          <cell r="P48">
            <v>3.245054196239011E-3</v>
          </cell>
          <cell r="Q48">
            <v>3.2539850902409458E-3</v>
          </cell>
          <cell r="R48">
            <v>3.383897920984251E-3</v>
          </cell>
          <cell r="S48">
            <v>3.4539711939486025E-3</v>
          </cell>
          <cell r="T48">
            <v>3.5303941842276506E-3</v>
          </cell>
          <cell r="U48">
            <v>3.5003510202464873E-3</v>
          </cell>
          <cell r="V48">
            <v>3.7630384628247202E-3</v>
          </cell>
          <cell r="W48">
            <v>3.9182679979662049E-3</v>
          </cell>
          <cell r="X48">
            <v>313413032</v>
          </cell>
          <cell r="Y48">
            <v>195568503</v>
          </cell>
          <cell r="Z48">
            <v>0</v>
          </cell>
          <cell r="AA48">
            <v>228782134</v>
          </cell>
          <cell r="AB48">
            <v>0</v>
          </cell>
          <cell r="AC48">
            <v>40312345</v>
          </cell>
          <cell r="AD48">
            <v>51920201</v>
          </cell>
          <cell r="AE48">
            <v>263782134</v>
          </cell>
          <cell r="AF48">
            <v>13553634</v>
          </cell>
          <cell r="AG48">
            <v>20834301</v>
          </cell>
          <cell r="AH48">
            <v>20834.300999999999</v>
          </cell>
          <cell r="AI48">
            <v>4733253</v>
          </cell>
          <cell r="AK48">
            <v>2.7515046207871796E-3</v>
          </cell>
          <cell r="AL48">
            <v>3.1668012705426958E-3</v>
          </cell>
          <cell r="AM48">
            <v>2.7073042433978481E-3</v>
          </cell>
          <cell r="AO48">
            <v>7.3137044470494295E-2</v>
          </cell>
          <cell r="AP48">
            <v>1.5143032036908796E-2</v>
          </cell>
          <cell r="AQ48">
            <v>0.20118857531863485</v>
          </cell>
          <cell r="AR48">
            <v>0.19970520327800054</v>
          </cell>
          <cell r="AS48">
            <v>0.20354487954485684</v>
          </cell>
          <cell r="AT48">
            <v>0.73659554581798437</v>
          </cell>
          <cell r="AU48">
            <v>0.10993898008078964</v>
          </cell>
          <cell r="AV48">
            <v>0.5287854880032189</v>
          </cell>
          <cell r="AW48">
            <v>0.18765539544982673</v>
          </cell>
          <cell r="AX48">
            <v>7.6174483341177282E-2</v>
          </cell>
          <cell r="AY48">
            <v>0.11148091210864945</v>
          </cell>
          <cell r="AZ48">
            <v>0.95418817487593577</v>
          </cell>
          <cell r="BA48">
            <v>2.2959944371312014E-3</v>
          </cell>
          <cell r="BB48">
            <v>0</v>
          </cell>
          <cell r="BC48">
            <v>1.1928935704781408E-3</v>
          </cell>
          <cell r="BD48">
            <v>9973356</v>
          </cell>
          <cell r="BE48">
            <v>10507615</v>
          </cell>
          <cell r="BF48">
            <v>10533322</v>
          </cell>
          <cell r="BG48">
            <v>10803306</v>
          </cell>
          <cell r="BH48">
            <v>10456605</v>
          </cell>
          <cell r="BI48">
            <v>10300961</v>
          </cell>
          <cell r="BJ48">
            <v>10239922</v>
          </cell>
          <cell r="BK48">
            <v>9678121</v>
          </cell>
          <cell r="BL48">
            <v>8935515</v>
          </cell>
          <cell r="BM48">
            <v>9268777</v>
          </cell>
          <cell r="BN48">
            <v>9657867</v>
          </cell>
          <cell r="BO48">
            <v>2159748</v>
          </cell>
          <cell r="BP48">
            <v>2080839</v>
          </cell>
          <cell r="BQ48">
            <v>2032789</v>
          </cell>
          <cell r="BR48">
            <v>2044903</v>
          </cell>
          <cell r="BS48">
            <v>1975069</v>
          </cell>
          <cell r="BT48">
            <v>1957169</v>
          </cell>
          <cell r="BU48">
            <v>1914759</v>
          </cell>
          <cell r="BV48">
            <v>1914759</v>
          </cell>
          <cell r="BW48">
            <v>1929129</v>
          </cell>
          <cell r="BX48">
            <v>1905126</v>
          </cell>
          <cell r="BY48">
            <v>1869047</v>
          </cell>
          <cell r="CA48">
            <v>107581</v>
          </cell>
          <cell r="CB48">
            <v>420956</v>
          </cell>
          <cell r="CD48">
            <v>528537</v>
          </cell>
          <cell r="CE48">
            <v>389318</v>
          </cell>
          <cell r="CF48">
            <v>436321</v>
          </cell>
          <cell r="CG48">
            <v>388817</v>
          </cell>
          <cell r="CH48">
            <v>825138</v>
          </cell>
          <cell r="CI48">
            <v>77536</v>
          </cell>
          <cell r="CJ48">
            <v>6680280</v>
          </cell>
        </row>
        <row r="49">
          <cell r="B49" t="str">
            <v>Paramount Universal Bank</v>
          </cell>
          <cell r="C49">
            <v>9.4556559999999994</v>
          </cell>
          <cell r="D49">
            <v>5.8664680000000002</v>
          </cell>
          <cell r="E49">
            <v>7.5869600000000004</v>
          </cell>
          <cell r="F49">
            <v>1.488845</v>
          </cell>
          <cell r="G49">
            <v>1.561202</v>
          </cell>
          <cell r="H49">
            <v>1.6058269999999999</v>
          </cell>
          <cell r="I49">
            <v>6.3948770000000001</v>
          </cell>
          <cell r="J49">
            <v>6.4180000000000001E-3</v>
          </cell>
          <cell r="K49">
            <v>6.3172000000000006E-2</v>
          </cell>
          <cell r="M49">
            <v>2.7960270752280031E-3</v>
          </cell>
          <cell r="N49">
            <v>2.8937146314500129E-3</v>
          </cell>
          <cell r="O49">
            <v>2.9363347403178596E-3</v>
          </cell>
          <cell r="P49">
            <v>3.1127034995126492E-3</v>
          </cell>
          <cell r="Q49">
            <v>3.1503060367453657E-3</v>
          </cell>
          <cell r="R49">
            <v>3.1005681559442178E-3</v>
          </cell>
          <cell r="S49">
            <v>3.1697197883291742E-3</v>
          </cell>
          <cell r="T49">
            <v>3.0712448282937156E-3</v>
          </cell>
          <cell r="U49">
            <v>3.1174189543764601E-3</v>
          </cell>
          <cell r="V49">
            <v>3.1324341450229224E-3</v>
          </cell>
          <cell r="W49">
            <v>3.0996129310015578E-3</v>
          </cell>
          <cell r="X49">
            <v>313413032</v>
          </cell>
          <cell r="Y49">
            <v>195568503</v>
          </cell>
          <cell r="Z49">
            <v>0</v>
          </cell>
          <cell r="AA49">
            <v>228782134</v>
          </cell>
          <cell r="AB49">
            <v>0</v>
          </cell>
          <cell r="AC49">
            <v>40312345</v>
          </cell>
          <cell r="AD49">
            <v>51920201</v>
          </cell>
          <cell r="AE49">
            <v>263782134</v>
          </cell>
          <cell r="AF49">
            <v>13553634</v>
          </cell>
          <cell r="AG49">
            <v>20834301</v>
          </cell>
          <cell r="AH49">
            <v>20834.300999999999</v>
          </cell>
          <cell r="AI49">
            <v>4733253</v>
          </cell>
          <cell r="AK49">
            <v>2.6086786811354186E-3</v>
          </cell>
          <cell r="AL49">
            <v>2.7810119210569121E-3</v>
          </cell>
          <cell r="AM49">
            <v>2.9338926721119399E-3</v>
          </cell>
          <cell r="AO49">
            <v>8.744912696112303E-2</v>
          </cell>
          <cell r="AP49">
            <v>1.4406060725016809E-2</v>
          </cell>
          <cell r="AQ49">
            <v>0.24413323352427263</v>
          </cell>
          <cell r="AR49">
            <v>0.23281839509970245</v>
          </cell>
          <cell r="AS49">
            <v>0.35179603851250718</v>
          </cell>
          <cell r="AT49">
            <v>0.72834844202601123</v>
          </cell>
          <cell r="AU49">
            <v>0.10752642369062086</v>
          </cell>
          <cell r="AV49">
            <v>0.15270939445387663</v>
          </cell>
          <cell r="AW49">
            <v>0.1781795109889405</v>
          </cell>
          <cell r="AX49">
            <v>0.12394477421740364</v>
          </cell>
          <cell r="AY49">
            <v>5.4234736771536854E-2</v>
          </cell>
          <cell r="AZ49">
            <v>0.77323038476543959</v>
          </cell>
          <cell r="BA49">
            <v>1.2880631092552371E-3</v>
          </cell>
          <cell r="BB49">
            <v>0</v>
          </cell>
          <cell r="BC49">
            <v>6.6921860809057926E-4</v>
          </cell>
          <cell r="BD49">
            <v>9455656</v>
          </cell>
          <cell r="BE49">
            <v>9853717</v>
          </cell>
          <cell r="BF49">
            <v>10525709</v>
          </cell>
          <cell r="BG49">
            <v>10914946</v>
          </cell>
          <cell r="BH49">
            <v>10818758</v>
          </cell>
          <cell r="BI49">
            <v>10169780</v>
          </cell>
          <cell r="BJ49">
            <v>10402326</v>
          </cell>
          <cell r="BK49">
            <v>9042178</v>
          </cell>
          <cell r="BL49">
            <v>8698023</v>
          </cell>
          <cell r="BM49">
            <v>8323852</v>
          </cell>
          <cell r="BN49">
            <v>8028877</v>
          </cell>
          <cell r="BO49">
            <v>1605827</v>
          </cell>
          <cell r="BP49">
            <v>1575131</v>
          </cell>
          <cell r="BQ49">
            <v>1536285</v>
          </cell>
          <cell r="BR49">
            <v>1488698</v>
          </cell>
          <cell r="BS49">
            <v>1469236</v>
          </cell>
          <cell r="BT49">
            <v>1410219</v>
          </cell>
          <cell r="BU49">
            <v>1378260</v>
          </cell>
          <cell r="BV49">
            <v>1378260</v>
          </cell>
          <cell r="BW49">
            <v>1348014</v>
          </cell>
          <cell r="BX49">
            <v>1289232</v>
          </cell>
          <cell r="BY49">
            <v>1230414</v>
          </cell>
          <cell r="CA49">
            <v>89994</v>
          </cell>
          <cell r="CB49">
            <v>165819</v>
          </cell>
          <cell r="CD49">
            <v>255813</v>
          </cell>
          <cell r="CE49">
            <v>186321</v>
          </cell>
          <cell r="CF49">
            <v>107935</v>
          </cell>
          <cell r="CG49">
            <v>598865</v>
          </cell>
          <cell r="CH49">
            <v>706800</v>
          </cell>
          <cell r="CI49">
            <v>69543</v>
          </cell>
          <cell r="CJ49">
            <v>5866468</v>
          </cell>
        </row>
        <row r="50">
          <cell r="B50" t="str">
            <v>United Bank for Africa</v>
          </cell>
          <cell r="C50">
            <v>5.7615550000000004</v>
          </cell>
          <cell r="D50">
            <v>2.5912359999999999</v>
          </cell>
          <cell r="E50">
            <v>2.1626840000000001</v>
          </cell>
          <cell r="F50">
            <v>2.139119</v>
          </cell>
          <cell r="G50">
            <v>2.1513960000000001</v>
          </cell>
          <cell r="H50">
            <v>2.1854770000000001</v>
          </cell>
          <cell r="I50">
            <v>4.9729989999999997</v>
          </cell>
          <cell r="J50">
            <v>4.6249999999999999E-2</v>
          </cell>
          <cell r="K50">
            <v>6.8162E-2</v>
          </cell>
          <cell r="M50">
            <v>2.0994959873449227E-3</v>
          </cell>
          <cell r="N50">
            <v>1.708461816788139E-3</v>
          </cell>
          <cell r="O50">
            <v>1.9245307839642603E-3</v>
          </cell>
          <cell r="P50">
            <v>1.9597987308742869E-3</v>
          </cell>
          <cell r="Q50">
            <v>1.914723228659556E-3</v>
          </cell>
          <cell r="R50">
            <v>1.8501874804122268E-3</v>
          </cell>
          <cell r="S50">
            <v>1.7724052524856274E-3</v>
          </cell>
          <cell r="T50">
            <v>1.5934328058627707E-3</v>
          </cell>
          <cell r="U50">
            <v>1.5618806344033891E-3</v>
          </cell>
          <cell r="V50">
            <v>1.7389921178298006E-3</v>
          </cell>
          <cell r="W50">
            <v>1.7297540438505241E-3</v>
          </cell>
          <cell r="X50">
            <v>313413032</v>
          </cell>
          <cell r="Y50">
            <v>195568503</v>
          </cell>
          <cell r="Z50">
            <v>0</v>
          </cell>
          <cell r="AA50">
            <v>228782134</v>
          </cell>
          <cell r="AB50">
            <v>0</v>
          </cell>
          <cell r="AC50">
            <v>40312345</v>
          </cell>
          <cell r="AD50">
            <v>51920201</v>
          </cell>
          <cell r="AE50">
            <v>263782134</v>
          </cell>
          <cell r="AF50">
            <v>13553634</v>
          </cell>
          <cell r="AG50">
            <v>20834301</v>
          </cell>
          <cell r="AH50">
            <v>20834.300999999999</v>
          </cell>
          <cell r="AI50">
            <v>4733253</v>
          </cell>
          <cell r="AK50">
            <v>1.5895296633770496E-3</v>
          </cell>
          <cell r="AL50">
            <v>1.2283810644278343E-3</v>
          </cell>
          <cell r="AM50">
            <v>8.3631424703619608E-4</v>
          </cell>
          <cell r="AO50">
            <v>8.2093985581582873E-2</v>
          </cell>
          <cell r="AP50">
            <v>2.2166976239656487E-2</v>
          </cell>
          <cell r="AQ50">
            <v>0.43261540973565454</v>
          </cell>
          <cell r="AR50">
            <v>0.43014667809102719</v>
          </cell>
          <cell r="AS50">
            <v>0.74966429798052192</v>
          </cell>
          <cell r="AT50">
            <v>0.80234684235316145</v>
          </cell>
          <cell r="AU50">
            <v>2.0024325084789862E-2</v>
          </cell>
          <cell r="AV50">
            <v>0.95858200498602397</v>
          </cell>
          <cell r="AW50">
            <v>0.11194390185018546</v>
          </cell>
          <cell r="AX50">
            <v>7.5653101246935722E-2</v>
          </cell>
          <cell r="AY50">
            <v>3.629080060324974E-2</v>
          </cell>
          <cell r="AZ50">
            <v>1.1981574746934827</v>
          </cell>
          <cell r="BA50">
            <v>2.9582961395184337E-3</v>
          </cell>
          <cell r="BB50">
            <v>0</v>
          </cell>
          <cell r="BC50">
            <v>2.080563144870633E-3</v>
          </cell>
          <cell r="BD50">
            <v>5761555</v>
          </cell>
          <cell r="BE50">
            <v>6538183</v>
          </cell>
          <cell r="BF50">
            <v>7781237</v>
          </cell>
          <cell r="BG50">
            <v>8176112</v>
          </cell>
          <cell r="BH50">
            <v>7269162</v>
          </cell>
          <cell r="BI50">
            <v>5332978</v>
          </cell>
          <cell r="BJ50">
            <v>4755787</v>
          </cell>
          <cell r="BK50">
            <v>4354318</v>
          </cell>
          <cell r="BL50">
            <v>3726303</v>
          </cell>
          <cell r="BM50">
            <v>3984411</v>
          </cell>
          <cell r="BN50">
            <v>3709630</v>
          </cell>
          <cell r="BO50">
            <v>2185477</v>
          </cell>
          <cell r="BP50">
            <v>1135692</v>
          </cell>
          <cell r="BQ50">
            <v>1119088</v>
          </cell>
          <cell r="BR50">
            <v>1043147</v>
          </cell>
          <cell r="BS50">
            <v>1172769</v>
          </cell>
          <cell r="BT50">
            <v>1222199</v>
          </cell>
          <cell r="BU50">
            <v>1138961</v>
          </cell>
          <cell r="BV50">
            <v>1138961</v>
          </cell>
          <cell r="BW50">
            <v>807249</v>
          </cell>
          <cell r="BX50">
            <v>1007444</v>
          </cell>
          <cell r="BY50">
            <v>1059034</v>
          </cell>
          <cell r="CA50">
            <v>256251</v>
          </cell>
          <cell r="CB50">
            <v>85570</v>
          </cell>
          <cell r="CD50">
            <v>341821</v>
          </cell>
          <cell r="CE50">
            <v>274259</v>
          </cell>
          <cell r="CF50">
            <v>50755</v>
          </cell>
          <cell r="CG50">
            <v>2193</v>
          </cell>
          <cell r="CH50">
            <v>52948</v>
          </cell>
          <cell r="CI50">
            <v>68162</v>
          </cell>
          <cell r="CJ50">
            <v>2591236</v>
          </cell>
        </row>
        <row r="51">
          <cell r="B51" t="str">
            <v>Middle East Bank</v>
          </cell>
          <cell r="C51">
            <v>5.4439929999999999</v>
          </cell>
          <cell r="D51">
            <v>3.7505540000000002</v>
          </cell>
          <cell r="E51">
            <v>3.9480330000000001</v>
          </cell>
          <cell r="F51">
            <v>1.226548</v>
          </cell>
          <cell r="G51">
            <v>1.236742</v>
          </cell>
          <cell r="H51">
            <v>1.237851</v>
          </cell>
          <cell r="I51">
            <v>3.87012</v>
          </cell>
          <cell r="J51">
            <v>2.2717999999999999E-2</v>
          </cell>
          <cell r="K51">
            <v>-2.9337999999999999E-2</v>
          </cell>
          <cell r="M51">
            <v>1.7406970541681173E-3</v>
          </cell>
          <cell r="N51">
            <v>1.7623379659851292E-3</v>
          </cell>
          <cell r="O51">
            <v>1.8139998578100172E-3</v>
          </cell>
          <cell r="P51">
            <v>1.9075708158961323E-3</v>
          </cell>
          <cell r="Q51">
            <v>1.9305963266920123E-3</v>
          </cell>
          <cell r="R51">
            <v>1.9367902077399666E-3</v>
          </cell>
          <cell r="S51">
            <v>2.0384148379067593E-3</v>
          </cell>
          <cell r="T51">
            <v>2.135885306845442E-3</v>
          </cell>
          <cell r="U51">
            <v>2.277695536393396E-3</v>
          </cell>
          <cell r="V51">
            <v>2.3491586322533392E-3</v>
          </cell>
          <cell r="W51">
            <v>2.2687049910450462E-3</v>
          </cell>
          <cell r="X51">
            <v>313413032</v>
          </cell>
          <cell r="Y51">
            <v>195568503</v>
          </cell>
          <cell r="Z51">
            <v>0</v>
          </cell>
          <cell r="AA51">
            <v>228782134</v>
          </cell>
          <cell r="AB51">
            <v>0</v>
          </cell>
          <cell r="AC51">
            <v>40312345</v>
          </cell>
          <cell r="AD51">
            <v>51920201</v>
          </cell>
          <cell r="AE51">
            <v>263782134</v>
          </cell>
          <cell r="AF51">
            <v>13553634</v>
          </cell>
          <cell r="AG51">
            <v>20834301</v>
          </cell>
          <cell r="AH51">
            <v>20834.300999999999</v>
          </cell>
          <cell r="AI51">
            <v>4733253</v>
          </cell>
          <cell r="AK51">
            <v>1.5019189022263978E-3</v>
          </cell>
          <cell r="AL51">
            <v>1.777958285047781E-3</v>
          </cell>
          <cell r="AM51">
            <v>1.5267122916103576E-3</v>
          </cell>
          <cell r="AO51">
            <v>-3.3000642040524442E-2</v>
          </cell>
          <cell r="AP51">
            <v>-7.5959425829254697E-3</v>
          </cell>
          <cell r="AQ51">
            <v>0.31956166733848046</v>
          </cell>
          <cell r="AR51">
            <v>0.31692764048659988</v>
          </cell>
          <cell r="AS51">
            <v>0.47271551172988546</v>
          </cell>
          <cell r="AT51">
            <v>1.1137261096193334</v>
          </cell>
          <cell r="AU51">
            <v>0.20966344011134724</v>
          </cell>
          <cell r="AV51">
            <v>0.17884118070959565</v>
          </cell>
          <cell r="AW51">
            <v>0.13464949898833609</v>
          </cell>
          <cell r="AX51">
            <v>9.8813472316031603E-2</v>
          </cell>
          <cell r="AY51">
            <v>3.5836026672304483E-2</v>
          </cell>
          <cell r="AZ51">
            <v>0.94998040796518168</v>
          </cell>
          <cell r="BA51">
            <v>5.4639811814935642E-4</v>
          </cell>
          <cell r="BB51">
            <v>3.1267488561448485E-3</v>
          </cell>
          <cell r="BC51">
            <v>1.677749449579212E-3</v>
          </cell>
          <cell r="BD51">
            <v>5443993</v>
          </cell>
          <cell r="BE51">
            <v>5375994</v>
          </cell>
          <cell r="BF51">
            <v>5677553</v>
          </cell>
          <cell r="BG51">
            <v>6288542</v>
          </cell>
          <cell r="BH51">
            <v>6192662</v>
          </cell>
          <cell r="BI51">
            <v>5836720</v>
          </cell>
          <cell r="BJ51">
            <v>5936601</v>
          </cell>
          <cell r="BK51">
            <v>5906089</v>
          </cell>
          <cell r="BL51">
            <v>6153754</v>
          </cell>
          <cell r="BM51">
            <v>6204136</v>
          </cell>
          <cell r="BN51">
            <v>5765799</v>
          </cell>
          <cell r="BO51">
            <v>1237851</v>
          </cell>
          <cell r="BP51">
            <v>1252646</v>
          </cell>
          <cell r="BQ51">
            <v>1263462</v>
          </cell>
          <cell r="BR51">
            <v>1197477</v>
          </cell>
          <cell r="BS51">
            <v>1193546</v>
          </cell>
          <cell r="BT51">
            <v>1211872</v>
          </cell>
          <cell r="BU51">
            <v>1233695</v>
          </cell>
          <cell r="BV51">
            <v>1233695</v>
          </cell>
          <cell r="BW51">
            <v>1216395</v>
          </cell>
          <cell r="BX51">
            <v>1169933</v>
          </cell>
          <cell r="BY51">
            <v>1175205</v>
          </cell>
          <cell r="CA51">
            <v>62848</v>
          </cell>
          <cell r="CB51">
            <v>70103</v>
          </cell>
          <cell r="CD51">
            <v>132951</v>
          </cell>
          <cell r="CE51">
            <v>148071</v>
          </cell>
          <cell r="CF51">
            <v>177940</v>
          </cell>
          <cell r="CG51">
            <v>817021</v>
          </cell>
          <cell r="CH51">
            <v>994961</v>
          </cell>
          <cell r="CI51">
            <v>-20547</v>
          </cell>
          <cell r="CJ51">
            <v>3750554</v>
          </cell>
        </row>
        <row r="52">
          <cell r="B52" t="str">
            <v>Fidelity Commercial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3.6923367626497099E-3</v>
          </cell>
          <cell r="O52">
            <v>3.7767848626681245E-3</v>
          </cell>
          <cell r="P52">
            <v>4.5751939271799639E-3</v>
          </cell>
          <cell r="Q52">
            <v>4.7288319979057912E-3</v>
          </cell>
          <cell r="R52">
            <v>4.754275659106048E-3</v>
          </cell>
          <cell r="S52">
            <v>4.8318083726998258E-3</v>
          </cell>
          <cell r="T52">
            <v>4.8950416067903499E-3</v>
          </cell>
          <cell r="U52">
            <v>4.7633854974343673E-3</v>
          </cell>
          <cell r="V52">
            <v>4.716921937827947E-3</v>
          </cell>
          <cell r="W52">
            <v>4.6333722933033367E-3</v>
          </cell>
          <cell r="X52">
            <v>313413032</v>
          </cell>
          <cell r="Y52">
            <v>195568503</v>
          </cell>
          <cell r="Z52">
            <v>0</v>
          </cell>
          <cell r="AA52">
            <v>228782134</v>
          </cell>
          <cell r="AB52">
            <v>0</v>
          </cell>
          <cell r="AC52">
            <v>40312345</v>
          </cell>
          <cell r="AD52">
            <v>51920201</v>
          </cell>
          <cell r="AE52">
            <v>263782134</v>
          </cell>
          <cell r="AF52">
            <v>13553634</v>
          </cell>
          <cell r="AG52">
            <v>20834301</v>
          </cell>
          <cell r="AH52">
            <v>20834.300999999999</v>
          </cell>
          <cell r="AI52">
            <v>4733253</v>
          </cell>
          <cell r="AK52">
            <v>0</v>
          </cell>
          <cell r="AL52">
            <v>0</v>
          </cell>
          <cell r="AM52">
            <v>0</v>
          </cell>
          <cell r="AO52">
            <v>0</v>
          </cell>
          <cell r="AP52">
            <v>0</v>
          </cell>
          <cell r="AQ52" t="e">
            <v>#DIV/0!</v>
          </cell>
          <cell r="AR52" t="e">
            <v>#DIV/0!</v>
          </cell>
          <cell r="AS52" t="e">
            <v>#DIV/0!</v>
          </cell>
          <cell r="AT52" t="e">
            <v>#DIV/0!</v>
          </cell>
          <cell r="AU52" t="e">
            <v>#DIV/0!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 t="e">
            <v>#DIV/0!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14141173</v>
          </cell>
          <cell r="BF52">
            <v>15025366</v>
          </cell>
          <cell r="BG52">
            <v>16943907</v>
          </cell>
          <cell r="BH52">
            <v>17375152</v>
          </cell>
          <cell r="BI52">
            <v>16457490</v>
          </cell>
          <cell r="BJ52">
            <v>16515404</v>
          </cell>
          <cell r="BK52">
            <v>15854081</v>
          </cell>
          <cell r="BL52">
            <v>14404023</v>
          </cell>
          <cell r="BM52">
            <v>13372487</v>
          </cell>
          <cell r="BN52">
            <v>12778509</v>
          </cell>
          <cell r="BO52">
            <v>0</v>
          </cell>
          <cell r="BP52">
            <v>1760983</v>
          </cell>
          <cell r="BQ52">
            <v>1744653</v>
          </cell>
          <cell r="BR52">
            <v>1933072</v>
          </cell>
          <cell r="BS52">
            <v>1899493</v>
          </cell>
          <cell r="BT52">
            <v>1859989</v>
          </cell>
          <cell r="BU52">
            <v>1715478</v>
          </cell>
          <cell r="BV52">
            <v>1715478</v>
          </cell>
          <cell r="BW52">
            <v>1735276</v>
          </cell>
          <cell r="BX52">
            <v>1527364</v>
          </cell>
          <cell r="BY52">
            <v>1411007</v>
          </cell>
          <cell r="CA52">
            <v>0</v>
          </cell>
          <cell r="CB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O53">
            <v>0</v>
          </cell>
          <cell r="P53">
            <v>0</v>
          </cell>
          <cell r="Q53">
            <v>0</v>
          </cell>
          <cell r="R53">
            <v>1.1907490069876254E-3</v>
          </cell>
          <cell r="S53">
            <v>1.3144834341356111E-3</v>
          </cell>
          <cell r="T53">
            <v>1.3634893144058744E-3</v>
          </cell>
          <cell r="U53">
            <v>1.3937502980673772E-3</v>
          </cell>
          <cell r="V53">
            <v>1.4482876509116049E-3</v>
          </cell>
          <cell r="W53">
            <v>1.431029906308398E-3</v>
          </cell>
          <cell r="X53">
            <v>313413032</v>
          </cell>
          <cell r="Y53">
            <v>195568503</v>
          </cell>
          <cell r="Z53">
            <v>0</v>
          </cell>
          <cell r="AA53">
            <v>228782134</v>
          </cell>
          <cell r="AB53">
            <v>0</v>
          </cell>
          <cell r="AC53">
            <v>40312345</v>
          </cell>
          <cell r="AD53">
            <v>51920201</v>
          </cell>
          <cell r="AE53">
            <v>263782134</v>
          </cell>
          <cell r="AF53">
            <v>13553634</v>
          </cell>
          <cell r="AG53">
            <v>20834301</v>
          </cell>
          <cell r="AH53">
            <v>20834.300999999999</v>
          </cell>
          <cell r="AI53">
            <v>4733253</v>
          </cell>
          <cell r="AK53">
            <v>0</v>
          </cell>
          <cell r="AL53">
            <v>0</v>
          </cell>
          <cell r="AM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 t="str">
            <v/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</row>
        <row r="54">
          <cell r="B54" t="str">
            <v>Total - Tier 3</v>
          </cell>
          <cell r="C54">
            <v>305.42589899999996</v>
          </cell>
          <cell r="D54">
            <v>177.25555900000001</v>
          </cell>
          <cell r="E54">
            <v>207.31250000000006</v>
          </cell>
          <cell r="F54">
            <v>48.061471999999995</v>
          </cell>
          <cell r="G54">
            <v>51.393833999999998</v>
          </cell>
          <cell r="H54">
            <v>57.00976</v>
          </cell>
          <cell r="I54">
            <v>236.34666700000002</v>
          </cell>
          <cell r="J54">
            <v>0.44544400000000001</v>
          </cell>
          <cell r="K54">
            <v>2.5737409999999992</v>
          </cell>
          <cell r="M54">
            <v>8.8483829520371537E-2</v>
          </cell>
          <cell r="N54">
            <v>9.3538732980688988E-2</v>
          </cell>
          <cell r="O54">
            <v>9.0231164210599402E-2</v>
          </cell>
          <cell r="P54">
            <v>8.9525912090484855E-2</v>
          </cell>
          <cell r="Q54">
            <v>9.214800899678717E-2</v>
          </cell>
          <cell r="R54">
            <v>9.2967231755700777E-2</v>
          </cell>
          <cell r="S54">
            <v>9.4382385781753689E-2</v>
          </cell>
          <cell r="T54">
            <v>9.135444252312877E-2</v>
          </cell>
          <cell r="U54">
            <v>9.3057977974399977E-2</v>
          </cell>
          <cell r="V54">
            <v>9.4056542890267228E-2</v>
          </cell>
          <cell r="W54">
            <v>9.3427211873948993E-2</v>
          </cell>
          <cell r="X54">
            <v>6581673672</v>
          </cell>
          <cell r="Y54">
            <v>4106938563</v>
          </cell>
          <cell r="Z54">
            <v>0</v>
          </cell>
          <cell r="AA54">
            <v>4804424814</v>
          </cell>
          <cell r="AB54">
            <v>0</v>
          </cell>
          <cell r="AC54">
            <v>846559245</v>
          </cell>
          <cell r="AD54">
            <v>1090324221</v>
          </cell>
          <cell r="AE54">
            <v>5539424814</v>
          </cell>
          <cell r="AF54">
            <v>284626314</v>
          </cell>
          <cell r="AG54">
            <v>437520321</v>
          </cell>
          <cell r="AH54">
            <v>437520.32099999988</v>
          </cell>
          <cell r="AI54">
            <v>99398313</v>
          </cell>
          <cell r="AK54">
            <v>8.426258647606466E-2</v>
          </cell>
          <cell r="AL54">
            <v>8.4028383458770575E-2</v>
          </cell>
          <cell r="AM54">
            <v>8.0168160183684473E-2</v>
          </cell>
          <cell r="AO54">
            <v>6.980349345842235E-2</v>
          </cell>
          <cell r="AP54">
            <v>1.2008461005347885E-2</v>
          </cell>
          <cell r="AQ54">
            <v>0.21745106310299689</v>
          </cell>
          <cell r="AR54">
            <v>0.20335159623808019</v>
          </cell>
          <cell r="AS54">
            <v>0.24830881882365591</v>
          </cell>
          <cell r="AT54">
            <v>0.6826128637525789</v>
          </cell>
          <cell r="AU54">
            <v>9.7980434661683116E-2</v>
          </cell>
          <cell r="AV54">
            <v>0.37102384728199739</v>
          </cell>
          <cell r="AW54">
            <v>0.1492274509341267</v>
          </cell>
          <cell r="AX54">
            <v>7.2555083108542542E-2</v>
          </cell>
          <cell r="AY54">
            <v>7.6672367825584162E-2</v>
          </cell>
          <cell r="AZ54">
            <v>0.85501626288815169</v>
          </cell>
          <cell r="BA54">
            <v>6.1744316231863439E-2</v>
          </cell>
          <cell r="BB54">
            <v>1.5219799227102784E-2</v>
          </cell>
          <cell r="BC54">
            <v>4.5969191834961308E-2</v>
          </cell>
          <cell r="BD54">
            <v>305425899</v>
          </cell>
          <cell r="BE54">
            <v>318708086</v>
          </cell>
          <cell r="BF54">
            <v>315582852</v>
          </cell>
          <cell r="BG54">
            <v>323490496</v>
          </cell>
          <cell r="BH54">
            <v>316099054</v>
          </cell>
          <cell r="BI54">
            <v>305542339</v>
          </cell>
          <cell r="BJ54">
            <v>300065266</v>
          </cell>
          <cell r="BK54">
            <v>282928471</v>
          </cell>
          <cell r="BL54">
            <v>274070260</v>
          </cell>
          <cell r="BM54">
            <v>263590770</v>
          </cell>
          <cell r="BN54">
            <v>254213980</v>
          </cell>
          <cell r="BO54">
            <v>57009760</v>
          </cell>
          <cell r="BP54">
            <v>55194247</v>
          </cell>
          <cell r="BQ54">
            <v>54138280</v>
          </cell>
          <cell r="BR54">
            <v>50970275</v>
          </cell>
          <cell r="BS54">
            <v>50491054</v>
          </cell>
          <cell r="BT54">
            <v>48699896</v>
          </cell>
          <cell r="BU54">
            <v>46842869</v>
          </cell>
          <cell r="BV54">
            <v>46416397</v>
          </cell>
          <cell r="BW54">
            <v>43191308</v>
          </cell>
          <cell r="BX54">
            <v>41260791</v>
          </cell>
          <cell r="BY54">
            <v>40116265</v>
          </cell>
          <cell r="BZ54">
            <v>0</v>
          </cell>
          <cell r="CA54">
            <v>3030225</v>
          </cell>
          <cell r="CB54">
            <v>9173228</v>
          </cell>
          <cell r="CC54">
            <v>0</v>
          </cell>
          <cell r="CD54">
            <v>12203453</v>
          </cell>
          <cell r="CE54">
            <v>8330234</v>
          </cell>
          <cell r="CF54">
            <v>7143731</v>
          </cell>
          <cell r="CG54">
            <v>12110371</v>
          </cell>
          <cell r="CH54">
            <v>19254102</v>
          </cell>
          <cell r="CI54">
            <v>1896147</v>
          </cell>
          <cell r="CJ54">
            <v>177255559</v>
          </cell>
        </row>
        <row r="56">
          <cell r="B56" t="str">
            <v xml:space="preserve">TOTAL/Average </v>
          </cell>
          <cell r="C56">
            <v>3624.6917139999996</v>
          </cell>
          <cell r="D56">
            <v>2109.4724390000001</v>
          </cell>
          <cell r="E56">
            <v>2585.970534</v>
          </cell>
          <cell r="F56">
            <v>482.20272199999999</v>
          </cell>
          <cell r="G56">
            <v>559.04055800000003</v>
          </cell>
          <cell r="H56">
            <v>564.337174</v>
          </cell>
          <cell r="I56">
            <v>2975.0555720000002</v>
          </cell>
          <cell r="J56">
            <v>12.215848000000001</v>
          </cell>
          <cell r="K56">
            <v>81.436661999999998</v>
          </cell>
          <cell r="L56">
            <v>0</v>
          </cell>
          <cell r="M56">
            <v>1</v>
          </cell>
          <cell r="N56">
            <v>0.99999999999999978</v>
          </cell>
          <cell r="O56">
            <v>1</v>
          </cell>
          <cell r="P56">
            <v>0.99999999999999989</v>
          </cell>
          <cell r="Q56">
            <v>0.99999999999999978</v>
          </cell>
          <cell r="R56">
            <v>0.99880925099301221</v>
          </cell>
          <cell r="S56">
            <v>1.4919759297510118</v>
          </cell>
          <cell r="T56">
            <v>1.5050920310028988</v>
          </cell>
          <cell r="U56">
            <v>1.5099195830661014</v>
          </cell>
          <cell r="V56">
            <v>1.5099889500211638</v>
          </cell>
          <cell r="W56">
            <v>1.5129182130046792</v>
          </cell>
          <cell r="X56">
            <v>14730412504</v>
          </cell>
          <cell r="Y56">
            <v>9191719641</v>
          </cell>
          <cell r="Z56">
            <v>0</v>
          </cell>
          <cell r="AA56">
            <v>10752760298</v>
          </cell>
          <cell r="AB56">
            <v>0</v>
          </cell>
          <cell r="AC56">
            <v>1894680215</v>
          </cell>
          <cell r="AD56">
            <v>2440249447</v>
          </cell>
          <cell r="AE56">
            <v>12397760298</v>
          </cell>
          <cell r="AF56">
            <v>637020798</v>
          </cell>
          <cell r="AG56">
            <v>979212147</v>
          </cell>
          <cell r="AH56">
            <v>979212.14699999988</v>
          </cell>
          <cell r="AI56">
            <v>222462891</v>
          </cell>
          <cell r="AK56">
            <v>1</v>
          </cell>
          <cell r="AL56">
            <v>1</v>
          </cell>
          <cell r="AM56">
            <v>1</v>
          </cell>
          <cell r="AO56">
            <v>0.20826802580634185</v>
          </cell>
          <cell r="AP56">
            <v>3.2351904384662108E-2</v>
          </cell>
          <cell r="AQ56">
            <v>0.18790928252280728</v>
          </cell>
          <cell r="AR56">
            <v>0.16208192093562679</v>
          </cell>
          <cell r="AS56">
            <v>0.27574840113992621</v>
          </cell>
          <cell r="AT56">
            <v>0.45795658603501843</v>
          </cell>
          <cell r="AU56">
            <v>7.1354861706415001E-2</v>
          </cell>
          <cell r="AV56">
            <v>0.3993045701224458</v>
          </cell>
          <cell r="AW56">
            <v>0.14927375429044873</v>
          </cell>
          <cell r="AX56">
            <v>4.8824370577664547E-2</v>
          </cell>
          <cell r="AY56">
            <v>0.10044938371278418</v>
          </cell>
          <cell r="AZ56">
            <v>0.81573722951013339</v>
          </cell>
          <cell r="BA56">
            <v>1</v>
          </cell>
          <cell r="BB56">
            <v>1</v>
          </cell>
          <cell r="BC56">
            <v>1</v>
          </cell>
          <cell r="BD56">
            <v>3624691714</v>
          </cell>
          <cell r="BE56">
            <v>3517690115</v>
          </cell>
          <cell r="BF56">
            <v>3492594934</v>
          </cell>
          <cell r="BG56">
            <v>3367868529</v>
          </cell>
          <cell r="BH56">
            <v>3329941814</v>
          </cell>
          <cell r="BI56">
            <v>3149251993</v>
          </cell>
          <cell r="BJ56">
            <v>3031257236</v>
          </cell>
          <cell r="BK56">
            <v>2889352496</v>
          </cell>
          <cell r="BL56">
            <v>2784000210</v>
          </cell>
          <cell r="BM56">
            <v>2646657502</v>
          </cell>
          <cell r="BN56">
            <v>2580892189</v>
          </cell>
          <cell r="BO56">
            <v>564337174</v>
          </cell>
          <cell r="BP56">
            <v>547532610</v>
          </cell>
          <cell r="BQ56">
            <v>540576371</v>
          </cell>
          <cell r="BR56">
            <v>522725527</v>
          </cell>
          <cell r="BS56">
            <v>509684803</v>
          </cell>
          <cell r="BT56">
            <v>508308105</v>
          </cell>
          <cell r="BU56">
            <v>481875601</v>
          </cell>
          <cell r="BV56">
            <v>481449129</v>
          </cell>
          <cell r="BW56">
            <v>466312245</v>
          </cell>
          <cell r="BX56">
            <v>435053017</v>
          </cell>
          <cell r="BY56">
            <v>417937046</v>
          </cell>
          <cell r="BZ56">
            <v>0</v>
          </cell>
          <cell r="CA56">
            <v>51059138</v>
          </cell>
          <cell r="CB56">
            <v>134106534</v>
          </cell>
          <cell r="CC56">
            <v>0</v>
          </cell>
          <cell r="CD56">
            <v>185165672</v>
          </cell>
          <cell r="CE56">
            <v>84797839</v>
          </cell>
          <cell r="CF56">
            <v>64721998</v>
          </cell>
          <cell r="CG56">
            <v>97364797</v>
          </cell>
          <cell r="CH56">
            <v>162086795</v>
          </cell>
          <cell r="CI56">
            <v>56627339</v>
          </cell>
          <cell r="CJ56">
            <v>2109472439</v>
          </cell>
        </row>
        <row r="57">
          <cell r="C57">
            <v>-2.8477835029262488E-3</v>
          </cell>
          <cell r="D57">
            <v>-3.6945311298452133E-2</v>
          </cell>
          <cell r="E57">
            <v>2.8784385702544935E-3</v>
          </cell>
        </row>
        <row r="58">
          <cell r="BU58" t="e">
            <v>#N/A</v>
          </cell>
        </row>
        <row r="59">
          <cell r="B59" t="str">
            <v>Jun  2016 (Ranking out of 8 banks)</v>
          </cell>
          <cell r="C59">
            <v>6</v>
          </cell>
          <cell r="D59">
            <v>5</v>
          </cell>
          <cell r="E59">
            <v>7</v>
          </cell>
          <cell r="F59">
            <v>7</v>
          </cell>
          <cell r="G59">
            <v>7</v>
          </cell>
          <cell r="H59">
            <v>6</v>
          </cell>
          <cell r="I59">
            <v>6</v>
          </cell>
          <cell r="J59">
            <v>8</v>
          </cell>
          <cell r="K59">
            <v>6</v>
          </cell>
          <cell r="M59">
            <v>6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K59">
            <v>6</v>
          </cell>
          <cell r="AL59">
            <v>5</v>
          </cell>
          <cell r="AM59">
            <v>7</v>
          </cell>
          <cell r="AO59">
            <v>7</v>
          </cell>
          <cell r="AP59">
            <v>6</v>
          </cell>
          <cell r="AQ59">
            <v>3</v>
          </cell>
          <cell r="AR59">
            <v>5</v>
          </cell>
          <cell r="AS59">
            <v>8</v>
          </cell>
          <cell r="AT59">
            <v>1</v>
          </cell>
          <cell r="AU59">
            <v>2</v>
          </cell>
          <cell r="AV59">
            <v>1</v>
          </cell>
          <cell r="AW59">
            <v>5</v>
          </cell>
          <cell r="AX59">
            <v>8</v>
          </cell>
          <cell r="AY59">
            <v>8</v>
          </cell>
          <cell r="AZ59">
            <v>5</v>
          </cell>
          <cell r="BA59">
            <v>6</v>
          </cell>
          <cell r="BB59">
            <v>4</v>
          </cell>
          <cell r="BC59">
            <v>5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K60">
            <v>3</v>
          </cell>
          <cell r="P60">
            <v>2</v>
          </cell>
          <cell r="X60" t="e">
            <v>#N/A</v>
          </cell>
          <cell r="Y60">
            <v>1</v>
          </cell>
          <cell r="Z60" t="e">
            <v>#N/A</v>
          </cell>
          <cell r="AA60">
            <v>1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K60">
            <v>2</v>
          </cell>
          <cell r="AL60">
            <v>1</v>
          </cell>
          <cell r="AM60">
            <v>3</v>
          </cell>
          <cell r="AN60">
            <v>8</v>
          </cell>
          <cell r="AO60">
            <v>9</v>
          </cell>
          <cell r="AP60">
            <v>7</v>
          </cell>
          <cell r="AQ60">
            <v>11</v>
          </cell>
          <cell r="AR60">
            <v>11</v>
          </cell>
          <cell r="AS60">
            <v>11</v>
          </cell>
          <cell r="AT60">
            <v>5</v>
          </cell>
          <cell r="AU60">
            <v>2</v>
          </cell>
          <cell r="AV60">
            <v>1</v>
          </cell>
          <cell r="AW60">
            <v>9</v>
          </cell>
          <cell r="AX60">
            <v>7</v>
          </cell>
          <cell r="AY60">
            <v>10</v>
          </cell>
          <cell r="AZ60">
            <v>2</v>
          </cell>
          <cell r="BA60">
            <v>3</v>
          </cell>
          <cell r="BB60">
            <v>4</v>
          </cell>
          <cell r="BC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Q61">
            <v>1</v>
          </cell>
          <cell r="X61" t="e">
            <v>#N/A</v>
          </cell>
          <cell r="Y61" t="e">
            <v>#N/A</v>
          </cell>
          <cell r="Z61">
            <v>1</v>
          </cell>
          <cell r="AA61" t="e">
            <v>#N/A</v>
          </cell>
          <cell r="AB61">
            <v>1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K61">
            <v>2</v>
          </cell>
          <cell r="AL61">
            <v>1</v>
          </cell>
          <cell r="AM61">
            <v>2</v>
          </cell>
          <cell r="AO61">
            <v>7</v>
          </cell>
          <cell r="AP61">
            <v>9</v>
          </cell>
          <cell r="AQ61">
            <v>8</v>
          </cell>
          <cell r="AR61">
            <v>9</v>
          </cell>
          <cell r="AS61">
            <v>5</v>
          </cell>
          <cell r="AT61">
            <v>5</v>
          </cell>
          <cell r="AU61">
            <v>2</v>
          </cell>
          <cell r="AV61">
            <v>1</v>
          </cell>
          <cell r="AW61">
            <v>9</v>
          </cell>
          <cell r="AX61">
            <v>9</v>
          </cell>
          <cell r="AY61">
            <v>10</v>
          </cell>
          <cell r="AZ61">
            <v>2</v>
          </cell>
          <cell r="BA61">
            <v>4</v>
          </cell>
          <cell r="BB61">
            <v>5</v>
          </cell>
          <cell r="BC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R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K62">
            <v>2</v>
          </cell>
          <cell r="AL62">
            <v>1</v>
          </cell>
          <cell r="AM62">
            <v>2</v>
          </cell>
          <cell r="AO62">
            <v>8</v>
          </cell>
          <cell r="AP62">
            <v>11</v>
          </cell>
          <cell r="AQ62">
            <v>9</v>
          </cell>
          <cell r="AR62">
            <v>8</v>
          </cell>
          <cell r="AS62">
            <v>6</v>
          </cell>
          <cell r="AT62">
            <v>7</v>
          </cell>
          <cell r="AU62">
            <v>3</v>
          </cell>
          <cell r="AV62">
            <v>1</v>
          </cell>
          <cell r="AW62">
            <v>8</v>
          </cell>
          <cell r="AX62">
            <v>9</v>
          </cell>
          <cell r="AY62">
            <v>6</v>
          </cell>
          <cell r="AZ62">
            <v>4</v>
          </cell>
          <cell r="BA62">
            <v>4</v>
          </cell>
          <cell r="BB62">
            <v>3</v>
          </cell>
          <cell r="BC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K63">
            <v>2</v>
          </cell>
          <cell r="S63">
            <v>2</v>
          </cell>
          <cell r="AK63">
            <v>2</v>
          </cell>
          <cell r="AL63">
            <v>3</v>
          </cell>
          <cell r="AM63">
            <v>3</v>
          </cell>
          <cell r="AO63">
            <v>5</v>
          </cell>
          <cell r="AP63">
            <v>8</v>
          </cell>
          <cell r="AQ63">
            <v>7</v>
          </cell>
          <cell r="AR63">
            <v>13</v>
          </cell>
          <cell r="AS63">
            <v>5</v>
          </cell>
          <cell r="AT63">
            <v>2</v>
          </cell>
          <cell r="AU63">
            <v>7</v>
          </cell>
          <cell r="AV63">
            <v>1</v>
          </cell>
          <cell r="AW63">
            <v>8</v>
          </cell>
          <cell r="AX63">
            <v>5</v>
          </cell>
          <cell r="AY63">
            <v>4</v>
          </cell>
          <cell r="AZ63">
            <v>4</v>
          </cell>
          <cell r="BA63">
            <v>2</v>
          </cell>
          <cell r="BB63">
            <v>4</v>
          </cell>
          <cell r="BC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T64">
            <v>1</v>
          </cell>
          <cell r="AK64">
            <v>2</v>
          </cell>
          <cell r="AL64">
            <v>3</v>
          </cell>
          <cell r="AM64">
            <v>2</v>
          </cell>
          <cell r="AO64">
            <v>9</v>
          </cell>
          <cell r="AP64">
            <v>5</v>
          </cell>
          <cell r="AQ64">
            <v>4</v>
          </cell>
          <cell r="AR64">
            <v>4</v>
          </cell>
          <cell r="AS64">
            <v>11</v>
          </cell>
          <cell r="AT64">
            <v>6</v>
          </cell>
          <cell r="AU64">
            <v>4</v>
          </cell>
          <cell r="AV64">
            <v>1</v>
          </cell>
          <cell r="AW64">
            <v>5</v>
          </cell>
          <cell r="AX64">
            <v>7</v>
          </cell>
          <cell r="AY64">
            <v>5</v>
          </cell>
          <cell r="AZ64">
            <v>5</v>
          </cell>
          <cell r="BA64">
            <v>4</v>
          </cell>
          <cell r="BB64">
            <v>1</v>
          </cell>
          <cell r="BC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K65">
            <v>2</v>
          </cell>
          <cell r="U65">
            <v>2</v>
          </cell>
          <cell r="AK65">
            <v>3</v>
          </cell>
          <cell r="AL65">
            <v>3</v>
          </cell>
          <cell r="AM65">
            <v>4</v>
          </cell>
          <cell r="AO65">
            <v>8</v>
          </cell>
          <cell r="AP65">
            <v>3</v>
          </cell>
          <cell r="AQ65">
            <v>6</v>
          </cell>
          <cell r="AR65">
            <v>7</v>
          </cell>
          <cell r="AS65">
            <v>11</v>
          </cell>
          <cell r="AT65">
            <v>5</v>
          </cell>
          <cell r="AU65">
            <v>4</v>
          </cell>
          <cell r="AV65">
            <v>1</v>
          </cell>
          <cell r="AW65">
            <v>5</v>
          </cell>
          <cell r="AX65">
            <v>9</v>
          </cell>
          <cell r="AY65">
            <v>5</v>
          </cell>
          <cell r="AZ65">
            <v>5</v>
          </cell>
          <cell r="BA65">
            <v>4</v>
          </cell>
          <cell r="BB65">
            <v>3</v>
          </cell>
          <cell r="BC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K66">
            <v>1</v>
          </cell>
          <cell r="V66">
            <v>1</v>
          </cell>
          <cell r="AK66">
            <v>3</v>
          </cell>
          <cell r="AL66">
            <v>2</v>
          </cell>
          <cell r="AM66">
            <v>2</v>
          </cell>
          <cell r="AO66">
            <v>6</v>
          </cell>
          <cell r="AP66">
            <v>7</v>
          </cell>
          <cell r="AQ66">
            <v>7</v>
          </cell>
          <cell r="AR66">
            <v>12</v>
          </cell>
          <cell r="AS66">
            <v>7</v>
          </cell>
          <cell r="AT66">
            <v>4</v>
          </cell>
          <cell r="AU66">
            <v>5</v>
          </cell>
          <cell r="AV66">
            <v>1</v>
          </cell>
          <cell r="AW66">
            <v>7</v>
          </cell>
          <cell r="AX66">
            <v>5</v>
          </cell>
          <cell r="AY66">
            <v>11</v>
          </cell>
          <cell r="AZ66">
            <v>6</v>
          </cell>
          <cell r="BA66">
            <v>2</v>
          </cell>
          <cell r="BB66">
            <v>5</v>
          </cell>
          <cell r="BC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K67">
            <v>4</v>
          </cell>
          <cell r="AL67">
            <v>3</v>
          </cell>
          <cell r="AM67">
            <v>5</v>
          </cell>
          <cell r="AO67">
            <v>7</v>
          </cell>
          <cell r="AP67">
            <v>3</v>
          </cell>
          <cell r="AQ67">
            <v>8</v>
          </cell>
          <cell r="AR67">
            <v>9</v>
          </cell>
          <cell r="AS67">
            <v>9</v>
          </cell>
          <cell r="AT67">
            <v>3</v>
          </cell>
          <cell r="AU67">
            <v>2</v>
          </cell>
          <cell r="AV67">
            <v>1</v>
          </cell>
          <cell r="AW67">
            <v>8</v>
          </cell>
          <cell r="AX67">
            <v>7</v>
          </cell>
          <cell r="AY67">
            <v>8</v>
          </cell>
          <cell r="AZ67">
            <v>12</v>
          </cell>
          <cell r="BA67">
            <v>2</v>
          </cell>
          <cell r="BB67">
            <v>6</v>
          </cell>
          <cell r="BC67">
            <v>3</v>
          </cell>
        </row>
        <row r="68">
          <cell r="B68" t="str">
            <v>Mar  2016 (Ranking out of 8 banks)</v>
          </cell>
          <cell r="C68">
            <v>7</v>
          </cell>
          <cell r="D68">
            <v>5</v>
          </cell>
          <cell r="E68">
            <v>7</v>
          </cell>
          <cell r="F68">
            <v>7</v>
          </cell>
          <cell r="G68">
            <v>6</v>
          </cell>
          <cell r="H68">
            <v>6</v>
          </cell>
          <cell r="I68">
            <v>6</v>
          </cell>
          <cell r="J68" t="str">
            <v>-</v>
          </cell>
          <cell r="K68">
            <v>6</v>
          </cell>
          <cell r="N68">
            <v>6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K68">
            <v>5</v>
          </cell>
          <cell r="AL68">
            <v>7</v>
          </cell>
          <cell r="AM68">
            <v>6</v>
          </cell>
          <cell r="AN68">
            <v>8</v>
          </cell>
          <cell r="AO68">
            <v>6</v>
          </cell>
          <cell r="AP68">
            <v>5</v>
          </cell>
          <cell r="AQ68">
            <v>4</v>
          </cell>
          <cell r="AR68">
            <v>8</v>
          </cell>
          <cell r="AS68">
            <v>1</v>
          </cell>
          <cell r="AT68">
            <v>1</v>
          </cell>
          <cell r="AU68">
            <v>1</v>
          </cell>
          <cell r="AV68">
            <v>5</v>
          </cell>
          <cell r="AW68">
            <v>8</v>
          </cell>
          <cell r="AX68">
            <v>8</v>
          </cell>
          <cell r="AY68">
            <v>6</v>
          </cell>
          <cell r="AZ68">
            <v>6</v>
          </cell>
          <cell r="BA68">
            <v>4</v>
          </cell>
          <cell r="BB68">
            <v>5</v>
          </cell>
          <cell r="BC68">
            <v>5</v>
          </cell>
        </row>
        <row r="69">
          <cell r="B69" t="str">
            <v>Dec  2015 (Ranking out of 7 banks)</v>
          </cell>
          <cell r="C69">
            <v>7</v>
          </cell>
          <cell r="D69">
            <v>5</v>
          </cell>
          <cell r="E69">
            <v>7</v>
          </cell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 t="str">
            <v>-</v>
          </cell>
          <cell r="K69">
            <v>6</v>
          </cell>
          <cell r="O69">
            <v>6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K69">
            <v>7</v>
          </cell>
          <cell r="AL69">
            <v>5</v>
          </cell>
          <cell r="AM69">
            <v>7</v>
          </cell>
          <cell r="AO69">
            <v>6</v>
          </cell>
          <cell r="AP69">
            <v>5</v>
          </cell>
          <cell r="AQ69">
            <v>5</v>
          </cell>
          <cell r="AR69">
            <v>3</v>
          </cell>
          <cell r="AS69">
            <v>7</v>
          </cell>
          <cell r="AT69">
            <v>1</v>
          </cell>
          <cell r="AU69">
            <v>2</v>
          </cell>
          <cell r="AV69">
            <v>2</v>
          </cell>
          <cell r="AW69">
            <v>6</v>
          </cell>
          <cell r="AX69">
            <v>6</v>
          </cell>
          <cell r="AY69">
            <v>7</v>
          </cell>
          <cell r="AZ69">
            <v>7</v>
          </cell>
          <cell r="BA69">
            <v>4</v>
          </cell>
          <cell r="BB69">
            <v>4</v>
          </cell>
          <cell r="BC69">
            <v>3</v>
          </cell>
        </row>
        <row r="71">
          <cell r="B71" t="str">
            <v xml:space="preserve"> Jun 2016 (Ranking out of 40 banks)</v>
          </cell>
          <cell r="C71">
            <v>6</v>
          </cell>
          <cell r="D71">
            <v>5</v>
          </cell>
          <cell r="E71">
            <v>7</v>
          </cell>
          <cell r="F71">
            <v>7</v>
          </cell>
          <cell r="G71">
            <v>8</v>
          </cell>
          <cell r="H71">
            <v>6</v>
          </cell>
          <cell r="I71">
            <v>6</v>
          </cell>
          <cell r="J71">
            <v>9</v>
          </cell>
          <cell r="K71">
            <v>7</v>
          </cell>
          <cell r="M71">
            <v>6</v>
          </cell>
          <cell r="AK71">
            <v>6</v>
          </cell>
          <cell r="AL71">
            <v>5</v>
          </cell>
          <cell r="AM71">
            <v>7</v>
          </cell>
          <cell r="AO71">
            <v>12</v>
          </cell>
          <cell r="AP71">
            <v>13</v>
          </cell>
          <cell r="AQ71">
            <v>30</v>
          </cell>
          <cell r="AR71">
            <v>29</v>
          </cell>
          <cell r="AS71">
            <v>30</v>
          </cell>
          <cell r="AT71">
            <v>5</v>
          </cell>
          <cell r="AU71">
            <v>9</v>
          </cell>
          <cell r="AV71">
            <v>4</v>
          </cell>
          <cell r="AW71">
            <v>23</v>
          </cell>
          <cell r="AX71">
            <v>22</v>
          </cell>
          <cell r="AY71">
            <v>25</v>
          </cell>
          <cell r="AZ71">
            <v>21</v>
          </cell>
          <cell r="BA71">
            <v>7</v>
          </cell>
          <cell r="BB71">
            <v>6</v>
          </cell>
          <cell r="BC71">
            <v>7</v>
          </cell>
        </row>
        <row r="72">
          <cell r="B72" t="str">
            <v xml:space="preserve"> Mar 2016 (Ranking out of 40 banks)</v>
          </cell>
          <cell r="C72">
            <v>7</v>
          </cell>
          <cell r="D72">
            <v>5</v>
          </cell>
          <cell r="E72">
            <v>7</v>
          </cell>
          <cell r="F72">
            <v>7</v>
          </cell>
          <cell r="G72">
            <v>6</v>
          </cell>
          <cell r="H72">
            <v>6</v>
          </cell>
          <cell r="I72">
            <v>6</v>
          </cell>
          <cell r="J72">
            <v>0</v>
          </cell>
          <cell r="K72">
            <v>7</v>
          </cell>
          <cell r="N72">
            <v>6</v>
          </cell>
          <cell r="AK72">
            <v>7</v>
          </cell>
          <cell r="AL72">
            <v>5</v>
          </cell>
          <cell r="AM72">
            <v>7</v>
          </cell>
          <cell r="AO72">
            <v>15</v>
          </cell>
          <cell r="AP72">
            <v>14</v>
          </cell>
          <cell r="AQ72">
            <v>26</v>
          </cell>
          <cell r="AR72">
            <v>26</v>
          </cell>
          <cell r="AS72">
            <v>29</v>
          </cell>
          <cell r="AT72">
            <v>6</v>
          </cell>
          <cell r="AU72">
            <v>8</v>
          </cell>
          <cell r="AV72">
            <v>4</v>
          </cell>
          <cell r="AW72">
            <v>27</v>
          </cell>
          <cell r="AX72">
            <v>20</v>
          </cell>
          <cell r="AY72">
            <v>31</v>
          </cell>
          <cell r="AZ72">
            <v>13</v>
          </cell>
          <cell r="BA72">
            <v>8</v>
          </cell>
          <cell r="BB72">
            <v>4</v>
          </cell>
          <cell r="BC72">
            <v>22</v>
          </cell>
        </row>
        <row r="73">
          <cell r="B73" t="str">
            <v xml:space="preserve"> Dec 2015 (Ranking out of 41 banks)</v>
          </cell>
          <cell r="C73">
            <v>8</v>
          </cell>
          <cell r="D73">
            <v>5</v>
          </cell>
          <cell r="E73">
            <v>7</v>
          </cell>
          <cell r="F73">
            <v>7</v>
          </cell>
          <cell r="G73">
            <v>8</v>
          </cell>
          <cell r="H73">
            <v>6</v>
          </cell>
          <cell r="I73">
            <v>6</v>
          </cell>
          <cell r="J73">
            <v>0</v>
          </cell>
          <cell r="K73">
            <v>8</v>
          </cell>
          <cell r="O73">
            <v>6</v>
          </cell>
          <cell r="AK73">
            <v>8</v>
          </cell>
          <cell r="AL73">
            <v>5</v>
          </cell>
          <cell r="AM73">
            <v>7</v>
          </cell>
          <cell r="AO73">
            <v>14</v>
          </cell>
          <cell r="AP73">
            <v>15</v>
          </cell>
          <cell r="AQ73">
            <v>26</v>
          </cell>
          <cell r="AR73">
            <v>28</v>
          </cell>
          <cell r="AS73">
            <v>31</v>
          </cell>
          <cell r="AT73">
            <v>5</v>
          </cell>
          <cell r="AU73">
            <v>8</v>
          </cell>
          <cell r="AV73">
            <v>6</v>
          </cell>
          <cell r="AW73">
            <v>31</v>
          </cell>
          <cell r="AX73">
            <v>25</v>
          </cell>
          <cell r="AY73">
            <v>28</v>
          </cell>
          <cell r="AZ73">
            <v>4</v>
          </cell>
          <cell r="BA73">
            <v>7</v>
          </cell>
          <cell r="BB73">
            <v>8</v>
          </cell>
          <cell r="BC73">
            <v>23</v>
          </cell>
        </row>
        <row r="74">
          <cell r="B74" t="str">
            <v xml:space="preserve"> Sep 2015 (Ranking out of 42 banks)</v>
          </cell>
          <cell r="C74">
            <v>8</v>
          </cell>
          <cell r="D74">
            <v>6</v>
          </cell>
          <cell r="E74">
            <v>9</v>
          </cell>
          <cell r="F74">
            <v>7</v>
          </cell>
          <cell r="G74">
            <v>7</v>
          </cell>
          <cell r="H74">
            <v>6</v>
          </cell>
          <cell r="I74">
            <v>6</v>
          </cell>
          <cell r="J74">
            <v>0</v>
          </cell>
          <cell r="K74">
            <v>8</v>
          </cell>
          <cell r="P74">
            <v>8</v>
          </cell>
          <cell r="AK74">
            <v>8</v>
          </cell>
          <cell r="AL74">
            <v>6</v>
          </cell>
          <cell r="AM74">
            <v>9</v>
          </cell>
          <cell r="AO74">
            <v>18</v>
          </cell>
          <cell r="AP74">
            <v>15</v>
          </cell>
          <cell r="AQ74">
            <v>25</v>
          </cell>
          <cell r="AR74">
            <v>31</v>
          </cell>
          <cell r="AS74">
            <v>30</v>
          </cell>
          <cell r="AT74">
            <v>7</v>
          </cell>
          <cell r="AU74">
            <v>3</v>
          </cell>
          <cell r="AV74">
            <v>1</v>
          </cell>
          <cell r="AW74">
            <v>29</v>
          </cell>
          <cell r="AX74">
            <v>24</v>
          </cell>
          <cell r="AY74">
            <v>29</v>
          </cell>
          <cell r="AZ74">
            <v>2</v>
          </cell>
          <cell r="BA74">
            <v>6</v>
          </cell>
          <cell r="BB74">
            <v>7</v>
          </cell>
          <cell r="BC74">
            <v>23</v>
          </cell>
        </row>
        <row r="75">
          <cell r="B75" t="str">
            <v xml:space="preserve"> June 2015 (Ranking out of 42 banks)</v>
          </cell>
          <cell r="C75">
            <v>8</v>
          </cell>
          <cell r="D75">
            <v>6</v>
          </cell>
          <cell r="E75">
            <v>8</v>
          </cell>
          <cell r="F75">
            <v>7</v>
          </cell>
          <cell r="G75">
            <v>7</v>
          </cell>
          <cell r="H75">
            <v>6</v>
          </cell>
          <cell r="I75">
            <v>7</v>
          </cell>
          <cell r="J75">
            <v>0</v>
          </cell>
          <cell r="K75">
            <v>7</v>
          </cell>
          <cell r="Q75">
            <v>7</v>
          </cell>
          <cell r="AK75">
            <v>8</v>
          </cell>
          <cell r="AL75">
            <v>6</v>
          </cell>
          <cell r="AM75">
            <v>8</v>
          </cell>
          <cell r="AO75">
            <v>18</v>
          </cell>
          <cell r="AP75">
            <v>14</v>
          </cell>
          <cell r="AQ75">
            <v>23</v>
          </cell>
          <cell r="AR75">
            <v>26</v>
          </cell>
          <cell r="AS75">
            <v>29</v>
          </cell>
          <cell r="AT75">
            <v>7</v>
          </cell>
          <cell r="AU75">
            <v>5</v>
          </cell>
          <cell r="AV75">
            <v>1</v>
          </cell>
          <cell r="AW75">
            <v>29</v>
          </cell>
          <cell r="AX75">
            <v>24</v>
          </cell>
          <cell r="AY75">
            <v>30</v>
          </cell>
          <cell r="AZ75">
            <v>2</v>
          </cell>
          <cell r="BA75">
            <v>9</v>
          </cell>
          <cell r="BB75">
            <v>6</v>
          </cell>
          <cell r="BC75">
            <v>7</v>
          </cell>
        </row>
        <row r="76">
          <cell r="B76" t="str">
            <v xml:space="preserve"> Mar 2015 (Ranking out of 43 banks)</v>
          </cell>
          <cell r="C76">
            <v>8</v>
          </cell>
          <cell r="D76">
            <v>6</v>
          </cell>
          <cell r="E76">
            <v>8</v>
          </cell>
          <cell r="F76">
            <v>8</v>
          </cell>
          <cell r="G76">
            <v>8</v>
          </cell>
          <cell r="H76">
            <v>6</v>
          </cell>
          <cell r="I76">
            <v>7</v>
          </cell>
          <cell r="J76">
            <v>0</v>
          </cell>
          <cell r="K76">
            <v>7</v>
          </cell>
          <cell r="R76">
            <v>7</v>
          </cell>
          <cell r="AK76">
            <v>8</v>
          </cell>
          <cell r="AL76">
            <v>6</v>
          </cell>
          <cell r="AM76">
            <v>8</v>
          </cell>
          <cell r="AO76">
            <v>16</v>
          </cell>
          <cell r="AP76">
            <v>11</v>
          </cell>
          <cell r="AQ76">
            <v>23</v>
          </cell>
          <cell r="AR76">
            <v>29</v>
          </cell>
          <cell r="AS76">
            <v>28</v>
          </cell>
          <cell r="AT76">
            <v>11</v>
          </cell>
          <cell r="AU76">
            <v>4</v>
          </cell>
          <cell r="AV76">
            <v>1</v>
          </cell>
          <cell r="AW76">
            <v>22</v>
          </cell>
          <cell r="AX76">
            <v>25</v>
          </cell>
          <cell r="AY76">
            <v>18</v>
          </cell>
          <cell r="AZ76">
            <v>5</v>
          </cell>
          <cell r="BA76">
            <v>7</v>
          </cell>
          <cell r="BB76">
            <v>5</v>
          </cell>
          <cell r="BC76">
            <v>8</v>
          </cell>
        </row>
        <row r="77">
          <cell r="B77" t="str">
            <v xml:space="preserve"> Dec 2014 (Ranking out of 43 banks)</v>
          </cell>
          <cell r="C77">
            <v>8</v>
          </cell>
          <cell r="D77">
            <v>7</v>
          </cell>
          <cell r="E77">
            <v>8</v>
          </cell>
          <cell r="F77">
            <v>7</v>
          </cell>
          <cell r="G77">
            <v>8</v>
          </cell>
          <cell r="H77">
            <v>7</v>
          </cell>
          <cell r="I77">
            <v>7</v>
          </cell>
          <cell r="J77">
            <v>0</v>
          </cell>
          <cell r="K77">
            <v>8</v>
          </cell>
          <cell r="S77">
            <v>8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K77">
            <v>7</v>
          </cell>
          <cell r="AL77">
            <v>8</v>
          </cell>
          <cell r="AM77">
            <v>7</v>
          </cell>
          <cell r="AO77">
            <v>13</v>
          </cell>
          <cell r="AP77">
            <v>25</v>
          </cell>
          <cell r="AQ77">
            <v>23</v>
          </cell>
          <cell r="AR77">
            <v>35</v>
          </cell>
          <cell r="AS77">
            <v>7</v>
          </cell>
          <cell r="AT77">
            <v>3</v>
          </cell>
          <cell r="AU77">
            <v>23</v>
          </cell>
          <cell r="AV77">
            <v>1</v>
          </cell>
          <cell r="AW77">
            <v>19</v>
          </cell>
          <cell r="AX77">
            <v>19</v>
          </cell>
          <cell r="AY77">
            <v>7</v>
          </cell>
          <cell r="AZ77">
            <v>10</v>
          </cell>
          <cell r="BA77">
            <v>5</v>
          </cell>
          <cell r="BB77">
            <v>8</v>
          </cell>
          <cell r="BC77">
            <v>8</v>
          </cell>
        </row>
        <row r="78">
          <cell r="B78" t="str">
            <v>- Sep 2014 (Ranking out of 43 banks)</v>
          </cell>
          <cell r="C78">
            <v>8</v>
          </cell>
          <cell r="D78">
            <v>9</v>
          </cell>
          <cell r="E78">
            <v>8</v>
          </cell>
          <cell r="F78">
            <v>7</v>
          </cell>
          <cell r="G78">
            <v>7</v>
          </cell>
          <cell r="H78">
            <v>7</v>
          </cell>
          <cell r="I78">
            <v>8</v>
          </cell>
          <cell r="K78">
            <v>8</v>
          </cell>
          <cell r="L78">
            <v>0</v>
          </cell>
          <cell r="T78">
            <v>7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K78">
            <v>8</v>
          </cell>
          <cell r="AL78">
            <v>9</v>
          </cell>
          <cell r="AM78">
            <v>8</v>
          </cell>
          <cell r="AO78">
            <v>17</v>
          </cell>
          <cell r="AP78">
            <v>9</v>
          </cell>
          <cell r="AQ78">
            <v>18</v>
          </cell>
          <cell r="AR78">
            <v>19</v>
          </cell>
          <cell r="AS78">
            <v>30</v>
          </cell>
          <cell r="AT78">
            <v>9</v>
          </cell>
          <cell r="AU78">
            <v>5</v>
          </cell>
          <cell r="AV78">
            <v>1</v>
          </cell>
          <cell r="AW78">
            <v>18</v>
          </cell>
          <cell r="AX78">
            <v>18</v>
          </cell>
          <cell r="AY78">
            <v>18</v>
          </cell>
          <cell r="AZ78">
            <v>11</v>
          </cell>
          <cell r="BA78">
            <v>9</v>
          </cell>
          <cell r="BB78">
            <v>4</v>
          </cell>
          <cell r="BC78">
            <v>4</v>
          </cell>
        </row>
        <row r="79">
          <cell r="B79" t="str">
            <v>- June 2014 (Ranking out of 43 banks)</v>
          </cell>
          <cell r="C79">
            <v>9</v>
          </cell>
          <cell r="D79">
            <v>8</v>
          </cell>
          <cell r="E79">
            <v>10</v>
          </cell>
          <cell r="F79">
            <v>7</v>
          </cell>
          <cell r="G79">
            <v>8</v>
          </cell>
          <cell r="I79">
            <v>8</v>
          </cell>
          <cell r="K79">
            <v>8</v>
          </cell>
          <cell r="U79">
            <v>8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K79">
            <v>9</v>
          </cell>
          <cell r="AL79">
            <v>8</v>
          </cell>
          <cell r="AM79">
            <v>10</v>
          </cell>
          <cell r="AO79">
            <v>14</v>
          </cell>
          <cell r="AP79">
            <v>9</v>
          </cell>
          <cell r="AQ79">
            <v>27</v>
          </cell>
          <cell r="AR79">
            <v>28</v>
          </cell>
          <cell r="AS79">
            <v>30</v>
          </cell>
          <cell r="AT79">
            <v>7</v>
          </cell>
          <cell r="AU79">
            <v>5</v>
          </cell>
          <cell r="AV79">
            <v>1</v>
          </cell>
          <cell r="AW79">
            <v>18</v>
          </cell>
          <cell r="AX79">
            <v>19</v>
          </cell>
          <cell r="AY79">
            <v>19</v>
          </cell>
          <cell r="AZ79">
            <v>7</v>
          </cell>
          <cell r="BA79">
            <v>12</v>
          </cell>
          <cell r="BB79">
            <v>5</v>
          </cell>
          <cell r="BC79">
            <v>6</v>
          </cell>
        </row>
        <row r="80">
          <cell r="B80" t="str">
            <v>- Mar 2014 (Ranking out of 43 banks)</v>
          </cell>
          <cell r="C80">
            <v>9</v>
          </cell>
          <cell r="D80">
            <v>7</v>
          </cell>
          <cell r="E80">
            <v>8</v>
          </cell>
          <cell r="F80">
            <v>8</v>
          </cell>
          <cell r="G80">
            <v>8</v>
          </cell>
          <cell r="I80">
            <v>8</v>
          </cell>
          <cell r="K80">
            <v>7</v>
          </cell>
          <cell r="V80">
            <v>7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K80">
            <v>9</v>
          </cell>
          <cell r="AL80">
            <v>7</v>
          </cell>
          <cell r="AM80">
            <v>8</v>
          </cell>
          <cell r="AO80">
            <v>15</v>
          </cell>
          <cell r="AP80">
            <v>26</v>
          </cell>
          <cell r="AQ80">
            <v>29</v>
          </cell>
          <cell r="AR80">
            <v>35</v>
          </cell>
          <cell r="AS80">
            <v>9</v>
          </cell>
          <cell r="AT80">
            <v>5</v>
          </cell>
          <cell r="AU80">
            <v>17</v>
          </cell>
          <cell r="AV80">
            <v>1</v>
          </cell>
          <cell r="AW80">
            <v>20</v>
          </cell>
          <cell r="AX80">
            <v>20</v>
          </cell>
          <cell r="AY80">
            <v>35</v>
          </cell>
          <cell r="AZ80">
            <v>12</v>
          </cell>
          <cell r="BA80">
            <v>5</v>
          </cell>
          <cell r="BB80">
            <v>9</v>
          </cell>
          <cell r="BC80">
            <v>6</v>
          </cell>
        </row>
        <row r="81">
          <cell r="B81" t="str">
            <v>- Dec 2013 (Ranking out of 43 banks)</v>
          </cell>
          <cell r="C81">
            <v>8</v>
          </cell>
          <cell r="D81">
            <v>7</v>
          </cell>
          <cell r="E81">
            <v>8</v>
          </cell>
          <cell r="F81">
            <v>8</v>
          </cell>
          <cell r="G81">
            <v>8</v>
          </cell>
          <cell r="I81">
            <v>9</v>
          </cell>
          <cell r="K81">
            <v>8</v>
          </cell>
          <cell r="W81">
            <v>7</v>
          </cell>
          <cell r="AK81">
            <v>8</v>
          </cell>
          <cell r="AL81">
            <v>7</v>
          </cell>
          <cell r="AM81">
            <v>8</v>
          </cell>
          <cell r="AO81">
            <v>11</v>
          </cell>
          <cell r="AP81">
            <v>10</v>
          </cell>
          <cell r="AQ81">
            <v>25</v>
          </cell>
          <cell r="AR81">
            <v>29</v>
          </cell>
          <cell r="AS81">
            <v>31</v>
          </cell>
          <cell r="AT81">
            <v>8</v>
          </cell>
          <cell r="AU81">
            <v>5</v>
          </cell>
          <cell r="AV81">
            <v>1</v>
          </cell>
          <cell r="AW81">
            <v>23</v>
          </cell>
          <cell r="AX81">
            <v>19</v>
          </cell>
          <cell r="AY81">
            <v>23</v>
          </cell>
          <cell r="AZ81">
            <v>32</v>
          </cell>
          <cell r="BA81">
            <v>12</v>
          </cell>
          <cell r="BB81">
            <v>6</v>
          </cell>
          <cell r="BC81">
            <v>9</v>
          </cell>
        </row>
      </sheetData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ep 2016 (Final)"/>
      <sheetName val="Mar 2015 (Final) (2)"/>
      <sheetName val="Dec 2014 (Final) (2)"/>
      <sheetName val="xx"/>
      <sheetName val="Sum"/>
      <sheetName val="Sheet1"/>
    </sheetNames>
    <sheetDataSet>
      <sheetData sheetId="0"/>
      <sheetData sheetId="1">
        <row r="1">
          <cell r="B1" t="str">
            <v>DIAMOND TRUST BANK KENYA LIMITED</v>
          </cell>
          <cell r="AV1" t="str">
            <v>Figures in KShs billions, except where otherwise indicated</v>
          </cell>
        </row>
        <row r="2">
          <cell r="B2" t="str">
            <v>Kenya Banking Industry analysis as at 30 September 2016</v>
          </cell>
        </row>
        <row r="3">
          <cell r="M3" t="str">
            <v xml:space="preserve">Weighted market share index </v>
          </cell>
          <cell r="AL3" t="str">
            <v>Market share on:</v>
          </cell>
          <cell r="AP3" t="str">
            <v>Key ratios as at 30 Sep 2016</v>
          </cell>
          <cell r="BB3" t="str">
            <v>Market share on off balance sheet items:</v>
          </cell>
          <cell r="BN3" t="str">
            <v>ok</v>
          </cell>
          <cell r="BO3" t="str">
            <v>ok</v>
          </cell>
          <cell r="BP3" t="str">
            <v>ok</v>
          </cell>
          <cell r="BX3" t="str">
            <v>ok</v>
          </cell>
          <cell r="BY3" t="str">
            <v>ok</v>
          </cell>
          <cell r="CD3" t="str">
            <v>ok</v>
          </cell>
          <cell r="CE3" t="str">
            <v>ok</v>
          </cell>
          <cell r="CH3" t="str">
            <v>ok</v>
          </cell>
          <cell r="CI3" t="str">
            <v>ok</v>
          </cell>
          <cell r="CJ3" t="str">
            <v>ok</v>
          </cell>
          <cell r="CK3" t="str">
            <v>ok</v>
          </cell>
          <cell r="CL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Sep- 16</v>
          </cell>
          <cell r="N4" t="str">
            <v>Jun- 16</v>
          </cell>
          <cell r="O4" t="str">
            <v>Mar- 16</v>
          </cell>
          <cell r="P4" t="str">
            <v>Dec- 15</v>
          </cell>
          <cell r="Q4" t="str">
            <v>Sep- 15</v>
          </cell>
          <cell r="R4" t="str">
            <v>June - 15</v>
          </cell>
          <cell r="S4" t="str">
            <v>Mar - 15</v>
          </cell>
          <cell r="T4" t="str">
            <v>Dec - 14</v>
          </cell>
          <cell r="U4" t="str">
            <v>Sep - 14</v>
          </cell>
          <cell r="V4" t="str">
            <v>Jun - 14</v>
          </cell>
          <cell r="W4" t="str">
            <v>Mar - 14</v>
          </cell>
          <cell r="X4" t="str">
            <v>Dec - 13</v>
          </cell>
          <cell r="Y4" t="str">
            <v>Assets
Sep 2013</v>
          </cell>
          <cell r="Z4" t="str">
            <v>Advances Sep 2013</v>
          </cell>
          <cell r="AA4" t="str">
            <v>Advances - Dec 2010</v>
          </cell>
          <cell r="AB4" t="str">
            <v>Deposits - Sep 2013</v>
          </cell>
          <cell r="AC4" t="str">
            <v>Deposits - Dec 2010</v>
          </cell>
          <cell r="AD4" t="str">
            <v>Core Capital</v>
          </cell>
          <cell r="AE4" t="str">
            <v>Total Capital</v>
          </cell>
          <cell r="AF4" t="str">
            <v>Total Risk Weighted Assets</v>
          </cell>
          <cell r="AG4" t="str">
            <v>PBT</v>
          </cell>
          <cell r="AH4" t="str">
            <v>Interest income on
 loans and advances</v>
          </cell>
          <cell r="AI4" t="str">
            <v>Interest income on
 loans and advances</v>
          </cell>
          <cell r="AJ4" t="str">
            <v>Interest expenses on 
customer deposits</v>
          </cell>
          <cell r="AL4" t="str">
            <v>Assets</v>
          </cell>
          <cell r="AM4" t="str">
            <v xml:space="preserve"> Advances</v>
          </cell>
          <cell r="AN4" t="str">
            <v>Customer Deposits</v>
          </cell>
          <cell r="AP4" t="str">
            <v>Annualised ROE</v>
          </cell>
          <cell r="AQ4" t="str">
            <v>Annualised ROA</v>
          </cell>
          <cell r="AR4" t="str">
            <v>Total capital/ TRWA</v>
          </cell>
          <cell r="AS4" t="str">
            <v>Core capital/ TRWA</v>
          </cell>
          <cell r="AT4" t="str">
            <v>Fee income/Total income</v>
          </cell>
          <cell r="AU4" t="str">
            <v>Cost
/Income</v>
          </cell>
          <cell r="AV4" t="str">
            <v>NPA ratio</v>
          </cell>
          <cell r="AW4" t="str">
            <v>Coverarge ratio (Specific provision/NPL)</v>
          </cell>
          <cell r="AX4" t="str">
            <v>Yield on Loans</v>
          </cell>
          <cell r="AY4" t="str">
            <v>Cost of customer deposits</v>
          </cell>
          <cell r="AZ4" t="str">
            <v>Spread</v>
          </cell>
          <cell r="BA4" t="str">
            <v>Advances to Deposits ratio</v>
          </cell>
          <cell r="BB4" t="str">
            <v>Letter of credit, guarantees, acceptances</v>
          </cell>
          <cell r="BC4" t="str">
            <v>Forwardsswaps &amp; options</v>
          </cell>
          <cell r="BD4" t="str">
            <v>Overall off balance sheet items</v>
          </cell>
          <cell r="BE4" t="str">
            <v>Total assets Sep 16</v>
          </cell>
          <cell r="BF4" t="str">
            <v>Total assets Jun 16</v>
          </cell>
          <cell r="BG4" t="str">
            <v>Total assets Mar 16</v>
          </cell>
          <cell r="BH4" t="str">
            <v>Total assets Dec 15</v>
          </cell>
          <cell r="BI4" t="str">
            <v>Total assets Sep 15</v>
          </cell>
          <cell r="BJ4" t="str">
            <v>Total assets June 15</v>
          </cell>
          <cell r="BK4" t="str">
            <v>Total assets Mar 15</v>
          </cell>
          <cell r="BL4" t="str">
            <v>Total assets Dec 14</v>
          </cell>
          <cell r="BM4" t="str">
            <v>Total assets Sep 14</v>
          </cell>
          <cell r="BN4" t="str">
            <v>Total assets June 14</v>
          </cell>
          <cell r="BO4" t="str">
            <v>Total assets Mar 14</v>
          </cell>
          <cell r="BP4" t="str">
            <v>Total assets Dec 13</v>
          </cell>
          <cell r="BQ4" t="str">
            <v>Total Equity Sep 16</v>
          </cell>
          <cell r="BR4" t="str">
            <v>Total Equity Jun 16</v>
          </cell>
          <cell r="BS4" t="str">
            <v>Total Equity March 16</v>
          </cell>
          <cell r="BT4" t="str">
            <v>Total Equity December 15</v>
          </cell>
          <cell r="BU4" t="str">
            <v>Total Equity September 15</v>
          </cell>
          <cell r="BV4" t="str">
            <v>Total Equity June 15</v>
          </cell>
          <cell r="BW4" t="str">
            <v>Total Equity Mar 15</v>
          </cell>
          <cell r="BX4" t="str">
            <v>Total equity Dec 14</v>
          </cell>
          <cell r="BY4" t="str">
            <v>Total equity Sep 14</v>
          </cell>
          <cell r="BZ4" t="str">
            <v>Total equity June 14</v>
          </cell>
          <cell r="CA4" t="str">
            <v>Total equity Mar 14</v>
          </cell>
          <cell r="CB4" t="str">
            <v>Total equity Dec 13</v>
          </cell>
          <cell r="CD4" t="str">
            <v>Fee income</v>
          </cell>
          <cell r="CE4" t="str">
            <v>Net Interest income</v>
          </cell>
          <cell r="CG4" t="str">
            <v>Total operating income</v>
          </cell>
          <cell r="CH4" t="str">
            <v>Total expenses</v>
          </cell>
          <cell r="CI4" t="str">
            <v>Specific Provision Sep 16</v>
          </cell>
          <cell r="CJ4" t="str">
            <v>Net non performing loans</v>
          </cell>
          <cell r="CK4" t="str">
            <v>Total NPA</v>
          </cell>
          <cell r="CL4" t="str">
            <v>Profit after tax</v>
          </cell>
          <cell r="CM4" t="str">
            <v>Advances - Sep 2016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R5" t="str">
            <v>CBK Min = 14.5%</v>
          </cell>
          <cell r="AS5" t="str">
            <v>CBK Min = 10.5%</v>
          </cell>
        </row>
        <row r="6">
          <cell r="B6" t="str">
            <v>Kenya Commercial Bank</v>
          </cell>
          <cell r="C6">
            <v>480.22807799999998</v>
          </cell>
          <cell r="D6">
            <v>332.28304700000001</v>
          </cell>
          <cell r="E6">
            <v>372.61208699999997</v>
          </cell>
          <cell r="F6">
            <v>60.290196999999999</v>
          </cell>
          <cell r="G6">
            <v>65.431873999999993</v>
          </cell>
          <cell r="H6">
            <v>79.112933999999996</v>
          </cell>
          <cell r="I6">
            <v>411.33413899999999</v>
          </cell>
          <cell r="J6">
            <v>1.6178570000000001</v>
          </cell>
          <cell r="K6">
            <v>21.708074</v>
          </cell>
          <cell r="M6">
            <v>0.13433714985353076</v>
          </cell>
          <cell r="N6">
            <v>0.13275515468664842</v>
          </cell>
          <cell r="O6">
            <v>0.13119905159235939</v>
          </cell>
          <cell r="P6">
            <v>0.13671403486240169</v>
          </cell>
          <cell r="Q6">
            <v>0.12315759144100659</v>
          </cell>
          <cell r="R6">
            <v>0.12828392399161925</v>
          </cell>
          <cell r="S6">
            <v>0.12776260968164574</v>
          </cell>
          <cell r="T6">
            <v>0.12747288756217376</v>
          </cell>
          <cell r="U6">
            <v>0.1249181995617412</v>
          </cell>
          <cell r="V6">
            <v>0.13106153348130317</v>
          </cell>
          <cell r="W6">
            <v>0.13103110285523009</v>
          </cell>
          <cell r="X6">
            <v>0.12953006295034575</v>
          </cell>
          <cell r="Y6">
            <v>313413032</v>
          </cell>
          <cell r="Z6">
            <v>195568503</v>
          </cell>
          <cell r="AA6">
            <v>0</v>
          </cell>
          <cell r="AB6">
            <v>228782134</v>
          </cell>
          <cell r="AC6">
            <v>0</v>
          </cell>
          <cell r="AD6">
            <v>40312345</v>
          </cell>
          <cell r="AE6">
            <v>51920201</v>
          </cell>
          <cell r="AF6">
            <v>263782134</v>
          </cell>
          <cell r="AG6">
            <v>13553634</v>
          </cell>
          <cell r="AH6">
            <v>20834301</v>
          </cell>
          <cell r="AI6">
            <v>20834.300999999999</v>
          </cell>
          <cell r="AJ6">
            <v>4733253</v>
          </cell>
          <cell r="AL6">
            <v>0.12884631490443407</v>
          </cell>
          <cell r="AM6">
            <v>0.15535085265329848</v>
          </cell>
          <cell r="AN6">
            <v>0.14073277775537138</v>
          </cell>
          <cell r="AP6">
            <v>0.26847160370227152</v>
          </cell>
          <cell r="AQ6">
            <v>4.2728791437215884E-2</v>
          </cell>
          <cell r="AR6">
            <v>0.15907231565819532</v>
          </cell>
          <cell r="AS6">
            <v>0.14657231502002804</v>
          </cell>
          <cell r="AT6">
            <v>0.23855810159691851</v>
          </cell>
          <cell r="AU6">
            <v>0.43462856632971669</v>
          </cell>
          <cell r="AV6">
            <v>6.3231032294571568E-2</v>
          </cell>
          <cell r="AW6">
            <v>0.51592903158956904</v>
          </cell>
          <cell r="AX6">
            <v>0.1798950997109007</v>
          </cell>
          <cell r="AY6">
            <v>3.7656868662073954E-2</v>
          </cell>
          <cell r="AZ6">
            <v>0.14223823104882674</v>
          </cell>
          <cell r="BA6">
            <v>0.89176668871721287</v>
          </cell>
          <cell r="BB6">
            <v>0.16545558283998668</v>
          </cell>
          <cell r="BC6">
            <v>1.026307201704706E-2</v>
          </cell>
          <cell r="BD6">
            <v>9.2684648774157843E-2</v>
          </cell>
          <cell r="BE6">
            <v>480228078</v>
          </cell>
          <cell r="BF6">
            <v>468119269</v>
          </cell>
          <cell r="BG6">
            <v>467040289</v>
          </cell>
          <cell r="BH6">
            <v>467741173</v>
          </cell>
          <cell r="BI6">
            <v>445775641</v>
          </cell>
          <cell r="BJ6">
            <v>428373929</v>
          </cell>
          <cell r="BK6">
            <v>392112176</v>
          </cell>
          <cell r="BL6">
            <v>376969401</v>
          </cell>
          <cell r="BM6">
            <v>354645696</v>
          </cell>
          <cell r="BN6">
            <v>357832852</v>
          </cell>
          <cell r="BO6">
            <v>344881270</v>
          </cell>
          <cell r="BP6">
            <v>323312454</v>
          </cell>
          <cell r="BQ6">
            <v>79112934</v>
          </cell>
          <cell r="BR6">
            <v>71821971</v>
          </cell>
          <cell r="BS6">
            <v>65237685</v>
          </cell>
          <cell r="BT6">
            <v>80885958</v>
          </cell>
          <cell r="BU6">
            <v>75806174</v>
          </cell>
          <cell r="BV6">
            <v>73434331</v>
          </cell>
          <cell r="BW6">
            <v>75829560</v>
          </cell>
          <cell r="BX6">
            <v>72167339</v>
          </cell>
          <cell r="BY6">
            <v>72167339</v>
          </cell>
          <cell r="BZ6">
            <v>68163363</v>
          </cell>
          <cell r="CA6">
            <v>65596612</v>
          </cell>
          <cell r="CB6">
            <v>62390636</v>
          </cell>
          <cell r="CD6">
            <v>10416035</v>
          </cell>
          <cell r="CE6">
            <v>33246431</v>
          </cell>
          <cell r="CG6">
            <v>43662466</v>
          </cell>
          <cell r="CH6">
            <v>18976955</v>
          </cell>
          <cell r="CI6">
            <v>11571667</v>
          </cell>
          <cell r="CJ6">
            <v>10857129</v>
          </cell>
          <cell r="CK6">
            <v>22428796</v>
          </cell>
          <cell r="CL6">
            <v>15195651</v>
          </cell>
          <cell r="CM6">
            <v>332283047</v>
          </cell>
        </row>
        <row r="7">
          <cell r="B7" t="str">
            <v>Equity Bank</v>
          </cell>
          <cell r="C7">
            <v>380.26408600000002</v>
          </cell>
          <cell r="D7">
            <v>221.067274</v>
          </cell>
          <cell r="E7">
            <v>271.32180699999998</v>
          </cell>
          <cell r="F7">
            <v>51.496997999999998</v>
          </cell>
          <cell r="G7">
            <v>55.101131000000002</v>
          </cell>
          <cell r="H7">
            <v>59.898173</v>
          </cell>
          <cell r="I7">
            <v>350.416358</v>
          </cell>
          <cell r="J7">
            <v>1.503519</v>
          </cell>
          <cell r="K7">
            <v>19.536180999999999</v>
          </cell>
          <cell r="M7">
            <v>0.10184218946700879</v>
          </cell>
          <cell r="N7">
            <v>9.8472200158710665E-2</v>
          </cell>
          <cell r="O7">
            <v>9.6887678984456008E-2</v>
          </cell>
          <cell r="P7">
            <v>9.0551547758505727E-2</v>
          </cell>
          <cell r="Q7">
            <v>9.1101266839765715E-2</v>
          </cell>
          <cell r="R7">
            <v>9.1091482465713358E-2</v>
          </cell>
          <cell r="S7">
            <v>8.966130581150647E-2</v>
          </cell>
          <cell r="T7">
            <v>8.4610822065211241E-2</v>
          </cell>
          <cell r="U7">
            <v>9.4623204645071957E-2</v>
          </cell>
          <cell r="V7">
            <v>9.3120895302110526E-2</v>
          </cell>
          <cell r="W7">
            <v>9.4513985779401066E-2</v>
          </cell>
          <cell r="X7">
            <v>9.1886694776309688E-2</v>
          </cell>
          <cell r="Y7">
            <v>313413032</v>
          </cell>
          <cell r="Z7">
            <v>195568503</v>
          </cell>
          <cell r="AA7">
            <v>0</v>
          </cell>
          <cell r="AB7">
            <v>228782134</v>
          </cell>
          <cell r="AC7">
            <v>0</v>
          </cell>
          <cell r="AD7">
            <v>40312345</v>
          </cell>
          <cell r="AE7">
            <v>51920201</v>
          </cell>
          <cell r="AF7">
            <v>263782134</v>
          </cell>
          <cell r="AG7">
            <v>13553634</v>
          </cell>
          <cell r="AH7">
            <v>20834301</v>
          </cell>
          <cell r="AI7">
            <v>20834.300999999999</v>
          </cell>
          <cell r="AJ7">
            <v>4733253</v>
          </cell>
          <cell r="AL7">
            <v>0.10202574238402363</v>
          </cell>
          <cell r="AM7">
            <v>0.10335462437733202</v>
          </cell>
          <cell r="AN7">
            <v>0.10247620218695902</v>
          </cell>
          <cell r="AP7">
            <v>0.32000970840608223</v>
          </cell>
          <cell r="AQ7">
            <v>4.9231693266301495E-2</v>
          </cell>
          <cell r="AR7">
            <v>0.15724474540654865</v>
          </cell>
          <cell r="AS7">
            <v>0.14695945786868772</v>
          </cell>
          <cell r="AT7">
            <v>0.28134689766256815</v>
          </cell>
          <cell r="AU7">
            <v>0.43136564469999883</v>
          </cell>
          <cell r="AV7">
            <v>4.6545236312711416E-2</v>
          </cell>
          <cell r="AW7">
            <v>0.39650731999856931</v>
          </cell>
          <cell r="AX7">
            <v>0.20194437521200664</v>
          </cell>
          <cell r="AY7">
            <v>2.9657108257602215E-2</v>
          </cell>
          <cell r="AZ7">
            <v>0.17228726695440444</v>
          </cell>
          <cell r="BA7">
            <v>0.81477886515771292</v>
          </cell>
          <cell r="BB7">
            <v>7.4251720425567311E-2</v>
          </cell>
          <cell r="BC7">
            <v>5.9081708119761205E-2</v>
          </cell>
          <cell r="BD7">
            <v>6.5233051959499064E-2</v>
          </cell>
          <cell r="BE7">
            <v>380264086</v>
          </cell>
          <cell r="BF7">
            <v>360468890</v>
          </cell>
          <cell r="BG7">
            <v>347559904</v>
          </cell>
          <cell r="BH7">
            <v>341329318</v>
          </cell>
          <cell r="BI7">
            <v>321146247</v>
          </cell>
          <cell r="BJ7">
            <v>318183426</v>
          </cell>
          <cell r="BK7">
            <v>300888650</v>
          </cell>
          <cell r="BL7">
            <v>276115727</v>
          </cell>
          <cell r="BM7">
            <v>284368025</v>
          </cell>
          <cell r="BN7">
            <v>260214926</v>
          </cell>
          <cell r="BO7">
            <v>255340466</v>
          </cell>
          <cell r="BP7">
            <v>238194354</v>
          </cell>
          <cell r="BQ7">
            <v>59898173</v>
          </cell>
          <cell r="BR7">
            <v>54059428</v>
          </cell>
          <cell r="BS7">
            <v>52125975</v>
          </cell>
          <cell r="BT7">
            <v>47439613</v>
          </cell>
          <cell r="BU7">
            <v>50167760</v>
          </cell>
          <cell r="BV7">
            <v>47666080</v>
          </cell>
          <cell r="BW7">
            <v>44265113</v>
          </cell>
          <cell r="BX7">
            <v>39733344</v>
          </cell>
          <cell r="BY7">
            <v>39733344</v>
          </cell>
          <cell r="BZ7">
            <v>55681804</v>
          </cell>
          <cell r="CA7">
            <v>48809621</v>
          </cell>
          <cell r="CB7">
            <v>50686922</v>
          </cell>
          <cell r="CD7">
            <v>10836944</v>
          </cell>
          <cell r="CE7">
            <v>27681142</v>
          </cell>
          <cell r="CG7">
            <v>38518086</v>
          </cell>
          <cell r="CH7">
            <v>16615379</v>
          </cell>
          <cell r="CI7">
            <v>4279084</v>
          </cell>
          <cell r="CJ7">
            <v>6512858</v>
          </cell>
          <cell r="CK7">
            <v>10791942</v>
          </cell>
          <cell r="CL7">
            <v>13675327</v>
          </cell>
          <cell r="CM7">
            <v>221067274</v>
          </cell>
        </row>
        <row r="8">
          <cell r="B8" t="str">
            <v>Co-operative Bank of Kenya</v>
          </cell>
          <cell r="C8">
            <v>351.91780699999998</v>
          </cell>
          <cell r="D8">
            <v>226.46822399999999</v>
          </cell>
          <cell r="E8">
            <v>256.72688799999997</v>
          </cell>
          <cell r="F8">
            <v>48.108311</v>
          </cell>
          <cell r="G8">
            <v>68.254253000000006</v>
          </cell>
          <cell r="H8">
            <v>58.440502000000002</v>
          </cell>
          <cell r="I8">
            <v>308.86391500000002</v>
          </cell>
          <cell r="J8">
            <v>1.233052</v>
          </cell>
          <cell r="K8">
            <v>14.915399000000001</v>
          </cell>
          <cell r="M8">
            <v>9.6650095935512909E-2</v>
          </cell>
          <cell r="N8">
            <v>0.10250285940196353</v>
          </cell>
          <cell r="O8">
            <v>0.10078924232391917</v>
          </cell>
          <cell r="P8">
            <v>9.5022223490065422E-2</v>
          </cell>
          <cell r="Q8">
            <v>0.10135136881997128</v>
          </cell>
          <cell r="R8">
            <v>9.1113009941155967E-2</v>
          </cell>
          <cell r="S8">
            <v>9.2205325760033208E-2</v>
          </cell>
          <cell r="T8">
            <v>8.9025218546685186E-2</v>
          </cell>
          <cell r="U8">
            <v>9.9034458928715832E-2</v>
          </cell>
          <cell r="V8">
            <v>9.8971934282891236E-2</v>
          </cell>
          <cell r="W8">
            <v>9.7025164366221661E-2</v>
          </cell>
          <cell r="X8">
            <v>9.277290604617458E-2</v>
          </cell>
          <cell r="Y8">
            <v>313413032</v>
          </cell>
          <cell r="Z8">
            <v>195568503</v>
          </cell>
          <cell r="AA8">
            <v>0</v>
          </cell>
          <cell r="AB8">
            <v>228782134</v>
          </cell>
          <cell r="AC8">
            <v>0</v>
          </cell>
          <cell r="AD8">
            <v>40312345</v>
          </cell>
          <cell r="AE8">
            <v>51920201</v>
          </cell>
          <cell r="AF8">
            <v>263782134</v>
          </cell>
          <cell r="AG8">
            <v>13553634</v>
          </cell>
          <cell r="AH8">
            <v>20834301</v>
          </cell>
          <cell r="AI8">
            <v>20834.300999999999</v>
          </cell>
          <cell r="AJ8">
            <v>4733253</v>
          </cell>
          <cell r="AL8">
            <v>9.4420369525331782E-2</v>
          </cell>
          <cell r="AM8">
            <v>0.10587970711993078</v>
          </cell>
          <cell r="AN8">
            <v>9.6963811248377774E-2</v>
          </cell>
          <cell r="AP8">
            <v>0.23743055571721156</v>
          </cell>
          <cell r="AQ8">
            <v>3.8537133141316918E-2</v>
          </cell>
          <cell r="AR8">
            <v>0.22098487290106389</v>
          </cell>
          <cell r="AS8">
            <v>0.15575892379658529</v>
          </cell>
          <cell r="AT8">
            <v>0.28814886109829585</v>
          </cell>
          <cell r="AU8">
            <v>0.46220844493148328</v>
          </cell>
          <cell r="AV8">
            <v>3.8179228549901391E-2</v>
          </cell>
          <cell r="AW8">
            <v>0.42948995049611782</v>
          </cell>
          <cell r="AX8">
            <v>0.19224759442964956</v>
          </cell>
          <cell r="AY8">
            <v>4.9523632983864849E-2</v>
          </cell>
          <cell r="AZ8">
            <v>0.1427239614457847</v>
          </cell>
          <cell r="BA8">
            <v>0.88213675538340963</v>
          </cell>
          <cell r="BB8">
            <v>3.1563050755850926E-2</v>
          </cell>
          <cell r="BC8">
            <v>3.934633192430613E-2</v>
          </cell>
          <cell r="BD8">
            <v>3.3904999517453183E-2</v>
          </cell>
          <cell r="BE8">
            <v>351917807</v>
          </cell>
          <cell r="BF8">
            <v>360041467</v>
          </cell>
          <cell r="BG8">
            <v>348354889</v>
          </cell>
          <cell r="BH8">
            <v>339549808</v>
          </cell>
          <cell r="BI8">
            <v>323948110</v>
          </cell>
          <cell r="BJ8">
            <v>318998960</v>
          </cell>
          <cell r="BK8">
            <v>304846787</v>
          </cell>
          <cell r="BL8">
            <v>282689098</v>
          </cell>
          <cell r="BM8">
            <v>266799109</v>
          </cell>
          <cell r="BN8">
            <v>263501814</v>
          </cell>
          <cell r="BO8">
            <v>244073622</v>
          </cell>
          <cell r="BP8">
            <v>228874484</v>
          </cell>
          <cell r="BQ8">
            <v>58440502</v>
          </cell>
          <cell r="BR8">
            <v>57116947</v>
          </cell>
          <cell r="BS8">
            <v>54653300</v>
          </cell>
          <cell r="BT8">
            <v>49310775</v>
          </cell>
          <cell r="BU8">
            <v>47991534</v>
          </cell>
          <cell r="BV8">
            <v>45795678</v>
          </cell>
          <cell r="BW8">
            <v>46164334</v>
          </cell>
          <cell r="BX8">
            <v>42351119</v>
          </cell>
          <cell r="BY8">
            <v>42351119</v>
          </cell>
          <cell r="BZ8">
            <v>40634476</v>
          </cell>
          <cell r="CA8">
            <v>38883993</v>
          </cell>
          <cell r="CB8">
            <v>35652045</v>
          </cell>
          <cell r="CD8">
            <v>9032020</v>
          </cell>
          <cell r="CE8">
            <v>22312959</v>
          </cell>
          <cell r="CG8">
            <v>31344979</v>
          </cell>
          <cell r="CH8">
            <v>14487914</v>
          </cell>
          <cell r="CI8">
            <v>3860942</v>
          </cell>
          <cell r="CJ8">
            <v>5128656</v>
          </cell>
          <cell r="CK8">
            <v>8989598</v>
          </cell>
          <cell r="CL8">
            <v>10288826</v>
          </cell>
          <cell r="CM8">
            <v>226468224</v>
          </cell>
        </row>
        <row r="9">
          <cell r="B9" t="str">
            <v>Standard Chartered Bank</v>
          </cell>
          <cell r="C9">
            <v>264.07299699999999</v>
          </cell>
          <cell r="D9">
            <v>120.76102</v>
          </cell>
          <cell r="E9">
            <v>199.634468</v>
          </cell>
          <cell r="F9">
            <v>36.668667999999997</v>
          </cell>
          <cell r="G9">
            <v>43.049109000000001</v>
          </cell>
          <cell r="H9">
            <v>43.288125000000001</v>
          </cell>
          <cell r="I9">
            <v>202.02765600000001</v>
          </cell>
          <cell r="J9">
            <v>2.2374710000000002</v>
          </cell>
          <cell r="K9">
            <v>10.666928</v>
          </cell>
          <cell r="M9">
            <v>7.3087283938123498E-2</v>
          </cell>
          <cell r="N9">
            <v>7.3584583805675452E-2</v>
          </cell>
          <cell r="O9">
            <v>7.4799545045957205E-2</v>
          </cell>
          <cell r="P9">
            <v>6.8431167831787168E-2</v>
          </cell>
          <cell r="Q9">
            <v>6.9135590723677365E-2</v>
          </cell>
          <cell r="R9">
            <v>6.8060282438070566E-2</v>
          </cell>
          <cell r="S9">
            <v>7.2892927680585043E-2</v>
          </cell>
          <cell r="T9">
            <v>7.2478126933566631E-2</v>
          </cell>
          <cell r="U9">
            <v>7.2993438485868048E-2</v>
          </cell>
          <cell r="V9">
            <v>7.3326734059672591E-2</v>
          </cell>
          <cell r="W9">
            <v>7.6122376925973012E-2</v>
          </cell>
          <cell r="X9">
            <v>7.8339222482251211E-2</v>
          </cell>
          <cell r="Y9">
            <v>313413032</v>
          </cell>
          <cell r="Z9">
            <v>195568503</v>
          </cell>
          <cell r="AA9">
            <v>0</v>
          </cell>
          <cell r="AB9">
            <v>228782134</v>
          </cell>
          <cell r="AC9">
            <v>0</v>
          </cell>
          <cell r="AD9">
            <v>40312345</v>
          </cell>
          <cell r="AE9">
            <v>51920201</v>
          </cell>
          <cell r="AF9">
            <v>263782134</v>
          </cell>
          <cell r="AG9">
            <v>13553634</v>
          </cell>
          <cell r="AH9">
            <v>20834301</v>
          </cell>
          <cell r="AI9">
            <v>20834.300999999999</v>
          </cell>
          <cell r="AJ9">
            <v>4733253</v>
          </cell>
          <cell r="AL9">
            <v>7.0851401839980871E-2</v>
          </cell>
          <cell r="AM9">
            <v>5.645887623114889E-2</v>
          </cell>
          <cell r="AN9">
            <v>7.5400434386219475E-2</v>
          </cell>
          <cell r="AP9">
            <v>0.22920513699337106</v>
          </cell>
          <cell r="AQ9">
            <v>3.8072334945515755E-2</v>
          </cell>
          <cell r="AR9">
            <v>0.2130852273017512</v>
          </cell>
          <cell r="AS9">
            <v>0.18150320963977326</v>
          </cell>
          <cell r="AT9">
            <v>0.29050942761576576</v>
          </cell>
          <cell r="AU9">
            <v>0.40632008582331419</v>
          </cell>
          <cell r="AV9">
            <v>7.791887008356943E-2</v>
          </cell>
          <cell r="AW9">
            <v>0.45251301336511479</v>
          </cell>
          <cell r="AX9">
            <v>0.13024681397741161</v>
          </cell>
          <cell r="AY9">
            <v>2.8967519778178269E-2</v>
          </cell>
          <cell r="AZ9">
            <v>0.10127929419923334</v>
          </cell>
          <cell r="BA9">
            <v>0.60491067103702756</v>
          </cell>
          <cell r="BB9">
            <v>9.2842863930272593E-2</v>
          </cell>
          <cell r="BC9">
            <v>0.20649161267041116</v>
          </cell>
          <cell r="BD9">
            <v>0.13911284456600406</v>
          </cell>
          <cell r="BE9">
            <v>264072997</v>
          </cell>
          <cell r="BF9">
            <v>255903727</v>
          </cell>
          <cell r="BG9">
            <v>249710651</v>
          </cell>
          <cell r="BH9">
            <v>234130556</v>
          </cell>
          <cell r="BI9">
            <v>231786864</v>
          </cell>
          <cell r="BJ9">
            <v>228338094</v>
          </cell>
          <cell r="BK9">
            <v>232984465</v>
          </cell>
          <cell r="BL9">
            <v>222635993</v>
          </cell>
          <cell r="BM9">
            <v>223082484</v>
          </cell>
          <cell r="BN9">
            <v>228860613</v>
          </cell>
          <cell r="BO9">
            <v>217819880</v>
          </cell>
          <cell r="BP9">
            <v>220523869</v>
          </cell>
          <cell r="BQ9">
            <v>43288125</v>
          </cell>
          <cell r="BR9">
            <v>43083098</v>
          </cell>
          <cell r="BS9">
            <v>43850954</v>
          </cell>
          <cell r="BT9">
            <v>40914483</v>
          </cell>
          <cell r="BU9">
            <v>41143859</v>
          </cell>
          <cell r="BV9">
            <v>39848778</v>
          </cell>
          <cell r="BW9">
            <v>42126191</v>
          </cell>
          <cell r="BX9">
            <v>40449853</v>
          </cell>
          <cell r="BY9">
            <v>40449853</v>
          </cell>
          <cell r="BZ9">
            <v>39684552</v>
          </cell>
          <cell r="CA9">
            <v>38765178</v>
          </cell>
          <cell r="CB9">
            <v>36029984</v>
          </cell>
          <cell r="CD9">
            <v>6111362</v>
          </cell>
          <cell r="CE9">
            <v>14925346</v>
          </cell>
          <cell r="CG9">
            <v>21036708</v>
          </cell>
          <cell r="CH9">
            <v>8547637</v>
          </cell>
          <cell r="CI9">
            <v>4617760</v>
          </cell>
          <cell r="CJ9">
            <v>5586941</v>
          </cell>
          <cell r="CK9">
            <v>10204701</v>
          </cell>
          <cell r="CL9">
            <v>7423773</v>
          </cell>
          <cell r="CM9">
            <v>120761020</v>
          </cell>
        </row>
        <row r="10">
          <cell r="B10" t="str">
            <v>Barclays Bank of Kenya</v>
          </cell>
          <cell r="C10">
            <v>264.00857100000002</v>
          </cell>
          <cell r="D10">
            <v>158.84305800000001</v>
          </cell>
          <cell r="E10">
            <v>180.86251899999999</v>
          </cell>
          <cell r="F10">
            <v>38.566682999999998</v>
          </cell>
          <cell r="G10">
            <v>43.626564999999999</v>
          </cell>
          <cell r="H10">
            <v>41.470872</v>
          </cell>
          <cell r="I10">
            <v>233.56361799999999</v>
          </cell>
          <cell r="J10">
            <v>1.951827</v>
          </cell>
          <cell r="K10">
            <v>8.7199340000000003</v>
          </cell>
          <cell r="M10">
            <v>6.9696517493310753E-2</v>
          </cell>
          <cell r="N10">
            <v>7.0225197842729847E-2</v>
          </cell>
          <cell r="O10">
            <v>6.8253664356214966E-2</v>
          </cell>
          <cell r="P10">
            <v>6.7487937163954639E-2</v>
          </cell>
          <cell r="Q10">
            <v>6.7135957760077025E-2</v>
          </cell>
          <cell r="R10">
            <v>6.6433031723456507E-2</v>
          </cell>
          <cell r="S10">
            <v>7.0473457433140194E-2</v>
          </cell>
          <cell r="T10">
            <v>7.2892726696750149E-2</v>
          </cell>
          <cell r="U10">
            <v>7.130132863843322E-2</v>
          </cell>
          <cell r="V10">
            <v>7.2816030490544692E-2</v>
          </cell>
          <cell r="W10">
            <v>7.2833618657822535E-2</v>
          </cell>
          <cell r="X10">
            <v>7.8008697497295637E-2</v>
          </cell>
          <cell r="Y10">
            <v>313413032</v>
          </cell>
          <cell r="Z10">
            <v>195568503</v>
          </cell>
          <cell r="AA10">
            <v>0</v>
          </cell>
          <cell r="AB10">
            <v>228782134</v>
          </cell>
          <cell r="AC10">
            <v>0</v>
          </cell>
          <cell r="AD10">
            <v>40312345</v>
          </cell>
          <cell r="AE10">
            <v>51920201</v>
          </cell>
          <cell r="AF10">
            <v>263782134</v>
          </cell>
          <cell r="AG10">
            <v>13553634</v>
          </cell>
          <cell r="AH10">
            <v>20834301</v>
          </cell>
          <cell r="AI10">
            <v>20834.300999999999</v>
          </cell>
          <cell r="AJ10">
            <v>4733253</v>
          </cell>
          <cell r="AL10">
            <v>7.0834116193713367E-2</v>
          </cell>
          <cell r="AM10">
            <v>7.4263206387286271E-2</v>
          </cell>
          <cell r="AN10">
            <v>6.831041068912945E-2</v>
          </cell>
          <cell r="AP10">
            <v>0.28859217285107491</v>
          </cell>
          <cell r="AQ10">
            <v>4.4704616601683726E-2</v>
          </cell>
          <cell r="AR10">
            <v>0.18678664671138978</v>
          </cell>
          <cell r="AS10">
            <v>0.16512281891437389</v>
          </cell>
          <cell r="AT10">
            <v>0.31022924800648438</v>
          </cell>
          <cell r="AU10">
            <v>0.5148482536746164</v>
          </cell>
          <cell r="AV10">
            <v>4.668367506931051E-2</v>
          </cell>
          <cell r="AW10">
            <v>0.58861822712250567</v>
          </cell>
          <cell r="AX10">
            <v>0.18030373135615463</v>
          </cell>
          <cell r="AY10">
            <v>3.1150426408747902E-2</v>
          </cell>
          <cell r="AZ10">
            <v>0.14915330494740672</v>
          </cell>
          <cell r="BA10">
            <v>0.87825304478923027</v>
          </cell>
          <cell r="BB10">
            <v>7.721142482541192E-2</v>
          </cell>
          <cell r="BC10">
            <v>7.2492899461550783E-2</v>
          </cell>
          <cell r="BD10">
            <v>7.263089198011756E-2</v>
          </cell>
          <cell r="BE10">
            <v>264008571</v>
          </cell>
          <cell r="BF10">
            <v>256142570</v>
          </cell>
          <cell r="BG10">
            <v>211913140</v>
          </cell>
          <cell r="BH10">
            <v>241152698</v>
          </cell>
          <cell r="BI10">
            <v>221041523</v>
          </cell>
          <cell r="BJ10">
            <v>234699871</v>
          </cell>
          <cell r="BK10">
            <v>230907978</v>
          </cell>
          <cell r="BL10">
            <v>226118124</v>
          </cell>
          <cell r="BM10">
            <v>218771220</v>
          </cell>
          <cell r="BN10">
            <v>213439675</v>
          </cell>
          <cell r="BO10">
            <v>200974524</v>
          </cell>
          <cell r="BP10">
            <v>207009618</v>
          </cell>
          <cell r="BQ10">
            <v>41470872</v>
          </cell>
          <cell r="BR10">
            <v>39103584</v>
          </cell>
          <cell r="BS10">
            <v>42315483</v>
          </cell>
          <cell r="BT10">
            <v>39716371</v>
          </cell>
          <cell r="BU10">
            <v>36852164</v>
          </cell>
          <cell r="BV10">
            <v>36237869</v>
          </cell>
          <cell r="BW10">
            <v>40265422</v>
          </cell>
          <cell r="BX10">
            <v>38186091</v>
          </cell>
          <cell r="BY10">
            <v>38186091</v>
          </cell>
          <cell r="BZ10">
            <v>36042316</v>
          </cell>
          <cell r="CA10">
            <v>34465579</v>
          </cell>
          <cell r="CB10">
            <v>32370886</v>
          </cell>
          <cell r="CD10">
            <v>7581338</v>
          </cell>
          <cell r="CE10">
            <v>16856519</v>
          </cell>
          <cell r="CG10">
            <v>24437857</v>
          </cell>
          <cell r="CH10">
            <v>12581788</v>
          </cell>
          <cell r="CI10">
            <v>4578571</v>
          </cell>
          <cell r="CJ10">
            <v>3199936</v>
          </cell>
          <cell r="CK10">
            <v>7778507</v>
          </cell>
          <cell r="CL10">
            <v>8719934</v>
          </cell>
          <cell r="CM10">
            <v>158843058</v>
          </cell>
        </row>
        <row r="11">
          <cell r="B11" t="str">
            <v>Diamond Trust Bank</v>
          </cell>
          <cell r="C11">
            <v>230.71143799999999</v>
          </cell>
          <cell r="D11">
            <v>132.49229500000001</v>
          </cell>
          <cell r="E11">
            <v>158.72300999999999</v>
          </cell>
          <cell r="F11">
            <v>26.294353999999998</v>
          </cell>
          <cell r="G11">
            <v>30.502275000000001</v>
          </cell>
          <cell r="H11">
            <v>33.455123999999998</v>
          </cell>
          <cell r="I11">
            <v>176.17244500000001</v>
          </cell>
          <cell r="J11">
            <v>0.92650200000000005</v>
          </cell>
          <cell r="K11">
            <v>6.2103130000000002</v>
          </cell>
          <cell r="M11">
            <v>5.9424839579737959E-2</v>
          </cell>
          <cell r="N11">
            <v>5.8910864566428314E-2</v>
          </cell>
          <cell r="O11">
            <v>5.688000529505001E-2</v>
          </cell>
          <cell r="P11">
            <v>5.1952504961086998E-2</v>
          </cell>
          <cell r="Q11">
            <v>4.8020961225879545E-2</v>
          </cell>
          <cell r="R11">
            <v>4.6628364034915784E-2</v>
          </cell>
          <cell r="S11">
            <v>4.6456312553362772E-2</v>
          </cell>
          <cell r="T11">
            <v>4.6615122798219506E-2</v>
          </cell>
          <cell r="U11">
            <v>4.4907011706007707E-2</v>
          </cell>
          <cell r="V11">
            <v>4.1894073196298925E-2</v>
          </cell>
          <cell r="W11">
            <v>4.3056383213295579E-2</v>
          </cell>
          <cell r="X11">
            <v>4.3028618756943957E-2</v>
          </cell>
          <cell r="Y11">
            <v>313413032</v>
          </cell>
          <cell r="Z11">
            <v>195568503</v>
          </cell>
          <cell r="AA11">
            <v>0</v>
          </cell>
          <cell r="AB11">
            <v>228782134</v>
          </cell>
          <cell r="AC11">
            <v>0</v>
          </cell>
          <cell r="AD11">
            <v>40312345</v>
          </cell>
          <cell r="AE11">
            <v>51920201</v>
          </cell>
          <cell r="AF11">
            <v>263782134</v>
          </cell>
          <cell r="AG11">
            <v>13553634</v>
          </cell>
          <cell r="AH11">
            <v>20834301</v>
          </cell>
          <cell r="AI11">
            <v>20834.300999999999</v>
          </cell>
          <cell r="AJ11">
            <v>4733253</v>
          </cell>
          <cell r="AL11">
            <v>6.1900417644057078E-2</v>
          </cell>
          <cell r="AM11">
            <v>6.1943548381637285E-2</v>
          </cell>
          <cell r="AN11">
            <v>5.9948484953451307E-2</v>
          </cell>
          <cell r="AP11">
            <v>0.1700640542686972</v>
          </cell>
          <cell r="AQ11">
            <v>2.4715599716427464E-2</v>
          </cell>
          <cell r="AR11">
            <v>0.17313873914845196</v>
          </cell>
          <cell r="AS11">
            <v>0.14925349988756753</v>
          </cell>
          <cell r="AT11">
            <v>0.17522143079680774</v>
          </cell>
          <cell r="AU11">
            <v>0.30553008670845921</v>
          </cell>
          <cell r="AV11">
            <v>3.3757615225872582E-2</v>
          </cell>
          <cell r="AW11">
            <v>0.95969611681779021</v>
          </cell>
          <cell r="AX11">
            <v>0.13744486244716381</v>
          </cell>
          <cell r="AY11">
            <v>6.3211390915980659E-2</v>
          </cell>
          <cell r="AZ11">
            <v>7.4233471531183148E-2</v>
          </cell>
          <cell r="BA11">
            <v>0.83473905264271397</v>
          </cell>
          <cell r="BB11">
            <v>5.3740647713513896E-2</v>
          </cell>
          <cell r="BC11">
            <v>3.9344258717503362E-2</v>
          </cell>
          <cell r="BD11">
            <v>4.57305696839716E-2</v>
          </cell>
          <cell r="BE11">
            <v>230711438</v>
          </cell>
          <cell r="BF11">
            <v>222145764</v>
          </cell>
          <cell r="BG11">
            <v>205480349</v>
          </cell>
          <cell r="BH11">
            <v>190947903</v>
          </cell>
          <cell r="BI11">
            <v>166004397</v>
          </cell>
          <cell r="BJ11">
            <v>158030111</v>
          </cell>
          <cell r="BK11">
            <v>148561346</v>
          </cell>
          <cell r="BL11">
            <v>141175794</v>
          </cell>
          <cell r="BM11">
            <v>126274802</v>
          </cell>
          <cell r="BN11">
            <v>120443207</v>
          </cell>
          <cell r="BO11">
            <v>116208461</v>
          </cell>
          <cell r="BP11">
            <v>114136429</v>
          </cell>
          <cell r="BQ11">
            <v>33455124</v>
          </cell>
          <cell r="BR11">
            <v>32359121</v>
          </cell>
          <cell r="BS11">
            <v>31216658</v>
          </cell>
          <cell r="BT11">
            <v>29996201</v>
          </cell>
          <cell r="BU11">
            <v>28616712</v>
          </cell>
          <cell r="BV11">
            <v>27536573</v>
          </cell>
          <cell r="BW11">
            <v>26882050</v>
          </cell>
          <cell r="BX11">
            <v>25784414</v>
          </cell>
          <cell r="BY11">
            <v>25784414</v>
          </cell>
          <cell r="BZ11">
            <v>24822904</v>
          </cell>
          <cell r="CA11">
            <v>19515880</v>
          </cell>
          <cell r="CB11">
            <v>18568277</v>
          </cell>
          <cell r="CD11">
            <v>2246839</v>
          </cell>
          <cell r="CE11">
            <v>10576016</v>
          </cell>
          <cell r="CG11">
            <v>12822855</v>
          </cell>
          <cell r="CH11">
            <v>3917768</v>
          </cell>
          <cell r="CI11">
            <v>4442322</v>
          </cell>
          <cell r="CJ11">
            <v>186562</v>
          </cell>
          <cell r="CK11">
            <v>4628884</v>
          </cell>
          <cell r="CL11">
            <v>4197239</v>
          </cell>
          <cell r="CM11">
            <v>132492295</v>
          </cell>
        </row>
        <row r="12">
          <cell r="B12" t="str">
            <v>Stanbic Bank</v>
          </cell>
          <cell r="C12">
            <v>229.86688699999999</v>
          </cell>
          <cell r="D12">
            <v>106.675316</v>
          </cell>
          <cell r="E12">
            <v>139.398034</v>
          </cell>
          <cell r="F12">
            <v>26.518560000000001</v>
          </cell>
          <cell r="G12">
            <v>30.634471999999999</v>
          </cell>
          <cell r="H12">
            <v>28.545961999999999</v>
          </cell>
          <cell r="I12">
            <v>180.17268799999999</v>
          </cell>
          <cell r="J12">
            <v>2.077537</v>
          </cell>
          <cell r="K12">
            <v>4.8843930000000002</v>
          </cell>
          <cell r="M12">
            <v>5.4156401113650998E-2</v>
          </cell>
          <cell r="N12">
            <v>4.9734122707107808E-2</v>
          </cell>
          <cell r="O12">
            <v>5.0629626008313361E-2</v>
          </cell>
          <cell r="P12">
            <v>4.9257753086639017E-2</v>
          </cell>
          <cell r="Q12">
            <v>5.3268162842596556E-2</v>
          </cell>
          <cell r="R12">
            <v>5.0786597390307282E-2</v>
          </cell>
          <cell r="S12">
            <v>4.9596497722514093E-2</v>
          </cell>
          <cell r="T12">
            <v>4.963887593765233E-2</v>
          </cell>
          <cell r="U12">
            <v>5.0735941973915108E-2</v>
          </cell>
          <cell r="V12">
            <v>5.1204229655496709E-2</v>
          </cell>
          <cell r="W12">
            <v>5.3034554301622905E-2</v>
          </cell>
          <cell r="X12">
            <v>5.7120423501332312E-2</v>
          </cell>
          <cell r="Y12">
            <v>313413032</v>
          </cell>
          <cell r="Z12">
            <v>195568503</v>
          </cell>
          <cell r="AA12">
            <v>0</v>
          </cell>
          <cell r="AB12">
            <v>228782134</v>
          </cell>
          <cell r="AC12">
            <v>0</v>
          </cell>
          <cell r="AD12">
            <v>40312345</v>
          </cell>
          <cell r="AE12">
            <v>51920201</v>
          </cell>
          <cell r="AF12">
            <v>263782134</v>
          </cell>
          <cell r="AG12">
            <v>13553634</v>
          </cell>
          <cell r="AH12">
            <v>20834301</v>
          </cell>
          <cell r="AI12">
            <v>20834.300999999999</v>
          </cell>
          <cell r="AJ12">
            <v>4733253</v>
          </cell>
          <cell r="AL12">
            <v>6.1673822638300554E-2</v>
          </cell>
          <cell r="AM12">
            <v>4.9873448095773758E-2</v>
          </cell>
          <cell r="AN12">
            <v>5.2649587125330431E-2</v>
          </cell>
          <cell r="AP12">
            <v>0.16210967292783757</v>
          </cell>
          <cell r="AQ12">
            <v>2.1082131019847031E-2</v>
          </cell>
          <cell r="AR12">
            <v>0.17002838965248718</v>
          </cell>
          <cell r="AS12">
            <v>0.14718412815154316</v>
          </cell>
          <cell r="AT12">
            <v>0.42199785820225155</v>
          </cell>
          <cell r="AU12">
            <v>0.57674938692273847</v>
          </cell>
          <cell r="AV12">
            <v>4.616235076117494E-2</v>
          </cell>
          <cell r="AW12">
            <v>0.27435011794202496</v>
          </cell>
          <cell r="AX12">
            <v>0.11508620829886697</v>
          </cell>
          <cell r="AY12">
            <v>2.9746286278915676E-2</v>
          </cell>
          <cell r="AZ12">
            <v>8.5339922019951289E-2</v>
          </cell>
          <cell r="BA12">
            <v>0.76525696194538873</v>
          </cell>
          <cell r="BB12">
            <v>6.5940048842862656E-2</v>
          </cell>
          <cell r="BC12">
            <v>0.29018048356379572</v>
          </cell>
          <cell r="BD12">
            <v>0.16108185613279996</v>
          </cell>
          <cell r="BE12">
            <v>229866887</v>
          </cell>
          <cell r="BF12">
            <v>202294738</v>
          </cell>
          <cell r="BG12">
            <v>208287745</v>
          </cell>
          <cell r="BH12">
            <v>198578014</v>
          </cell>
          <cell r="BI12">
            <v>208167708</v>
          </cell>
          <cell r="BJ12">
            <v>203595164</v>
          </cell>
          <cell r="BK12">
            <v>184061612</v>
          </cell>
          <cell r="BL12">
            <v>171347152</v>
          </cell>
          <cell r="BM12">
            <v>167107694</v>
          </cell>
          <cell r="BN12">
            <v>155933918</v>
          </cell>
          <cell r="BO12">
            <v>159885214</v>
          </cell>
          <cell r="BP12">
            <v>170726460</v>
          </cell>
          <cell r="BQ12">
            <v>28545962</v>
          </cell>
          <cell r="BR12">
            <v>27656039</v>
          </cell>
          <cell r="BS12">
            <v>27074070</v>
          </cell>
          <cell r="BT12">
            <v>28250550</v>
          </cell>
          <cell r="BU12">
            <v>26855040</v>
          </cell>
          <cell r="BV12">
            <v>26168836</v>
          </cell>
          <cell r="BW12">
            <v>25907559</v>
          </cell>
          <cell r="BX12">
            <v>26644208</v>
          </cell>
          <cell r="BY12">
            <v>26644208</v>
          </cell>
          <cell r="BZ12">
            <v>25311868</v>
          </cell>
          <cell r="CA12">
            <v>23485250</v>
          </cell>
          <cell r="CB12">
            <v>22353459</v>
          </cell>
          <cell r="CD12">
            <v>6068122</v>
          </cell>
          <cell r="CE12">
            <v>8311387</v>
          </cell>
          <cell r="CG12">
            <v>14379509</v>
          </cell>
          <cell r="CH12">
            <v>8293373</v>
          </cell>
          <cell r="CI12">
            <v>1416389</v>
          </cell>
          <cell r="CJ12">
            <v>3746317</v>
          </cell>
          <cell r="CK12">
            <v>5162706</v>
          </cell>
          <cell r="CL12">
            <v>3416583</v>
          </cell>
          <cell r="CM12">
            <v>106675316</v>
          </cell>
        </row>
        <row r="13">
          <cell r="B13" t="str">
            <v>Commercial Bank of Africa</v>
          </cell>
          <cell r="C13">
            <v>211.11819800000001</v>
          </cell>
          <cell r="D13">
            <v>96.871429000000006</v>
          </cell>
          <cell r="E13">
            <v>154.49156099999999</v>
          </cell>
          <cell r="F13">
            <v>18.534882</v>
          </cell>
          <cell r="G13">
            <v>25.23573</v>
          </cell>
          <cell r="H13">
            <v>26.187654999999999</v>
          </cell>
          <cell r="I13">
            <v>135.230199</v>
          </cell>
          <cell r="J13">
            <v>1.5533079999999999</v>
          </cell>
          <cell r="K13">
            <v>5.4168789999999998</v>
          </cell>
          <cell r="M13">
            <v>5.3054020917043358E-2</v>
          </cell>
          <cell r="N13">
            <v>5.2787811272880056E-2</v>
          </cell>
          <cell r="O13">
            <v>5.2254477482426093E-2</v>
          </cell>
          <cell r="P13">
            <v>5.1123727255754856E-2</v>
          </cell>
          <cell r="Q13">
            <v>4.8437281495554596E-2</v>
          </cell>
          <cell r="R13">
            <v>4.5534816424572751E-2</v>
          </cell>
          <cell r="S13">
            <v>4.6003496432953359E-2</v>
          </cell>
          <cell r="T13">
            <v>4.7926210129083477E-2</v>
          </cell>
          <cell r="U13">
            <v>4.2843468532287779E-2</v>
          </cell>
          <cell r="V13">
            <v>4.2605531985737341E-2</v>
          </cell>
          <cell r="W13">
            <v>3.8746058159839739E-2</v>
          </cell>
          <cell r="X13">
            <v>3.978342370323365E-2</v>
          </cell>
          <cell r="Y13">
            <v>313413032</v>
          </cell>
          <cell r="Z13">
            <v>195568503</v>
          </cell>
          <cell r="AA13">
            <v>0</v>
          </cell>
          <cell r="AB13">
            <v>228782134</v>
          </cell>
          <cell r="AC13">
            <v>0</v>
          </cell>
          <cell r="AD13">
            <v>40312345</v>
          </cell>
          <cell r="AE13">
            <v>51920201</v>
          </cell>
          <cell r="AF13">
            <v>263782134</v>
          </cell>
          <cell r="AG13">
            <v>13553634</v>
          </cell>
          <cell r="AH13">
            <v>20834301</v>
          </cell>
          <cell r="AI13">
            <v>20834.300999999999</v>
          </cell>
          <cell r="AJ13">
            <v>4733253</v>
          </cell>
          <cell r="AL13">
            <v>5.664350559186726E-2</v>
          </cell>
          <cell r="AM13">
            <v>4.5289879302489559E-2</v>
          </cell>
          <cell r="AN13">
            <v>5.8350298548671076E-2</v>
          </cell>
          <cell r="AP13">
            <v>0.20129525922273903</v>
          </cell>
          <cell r="AQ13">
            <v>2.4355616887980998E-2</v>
          </cell>
          <cell r="AR13">
            <v>0.18661312477991696</v>
          </cell>
          <cell r="AS13">
            <v>0.13706170764416312</v>
          </cell>
          <cell r="AT13">
            <v>0.50950806045185237</v>
          </cell>
          <cell r="AU13">
            <v>0.37158206726159748</v>
          </cell>
          <cell r="AV13">
            <v>8.2942434674007789E-2</v>
          </cell>
          <cell r="AW13">
            <v>0.70396217611518097</v>
          </cell>
          <cell r="AX13">
            <v>0.1240803405366985</v>
          </cell>
          <cell r="AY13">
            <v>5.8554964309222697E-2</v>
          </cell>
          <cell r="AZ13">
            <v>6.5525376227475812E-2</v>
          </cell>
          <cell r="BA13">
            <v>0.62703378989095726</v>
          </cell>
          <cell r="BB13">
            <v>6.2644140434935339E-2</v>
          </cell>
          <cell r="BC13">
            <v>1.4796215072603156E-2</v>
          </cell>
          <cell r="BD13">
            <v>3.9826287798240018E-2</v>
          </cell>
          <cell r="BE13">
            <v>211118198</v>
          </cell>
          <cell r="BF13">
            <v>206328561</v>
          </cell>
          <cell r="BG13">
            <v>195962086</v>
          </cell>
          <cell r="BH13">
            <v>198484270</v>
          </cell>
          <cell r="BI13">
            <v>184466862</v>
          </cell>
          <cell r="BJ13">
            <v>179346404</v>
          </cell>
          <cell r="BK13">
            <v>174983667</v>
          </cell>
          <cell r="BL13">
            <v>175808828</v>
          </cell>
          <cell r="BM13">
            <v>154710864</v>
          </cell>
          <cell r="BN13">
            <v>143801266</v>
          </cell>
          <cell r="BO13">
            <v>119783476</v>
          </cell>
          <cell r="BP13">
            <v>124881964</v>
          </cell>
          <cell r="BQ13">
            <v>26187655</v>
          </cell>
          <cell r="BR13">
            <v>24321102</v>
          </cell>
          <cell r="BS13">
            <v>23949685</v>
          </cell>
          <cell r="BT13">
            <v>22708080</v>
          </cell>
          <cell r="BU13">
            <v>19085273</v>
          </cell>
          <cell r="BV13">
            <v>18822475</v>
          </cell>
          <cell r="BW13">
            <v>18511215</v>
          </cell>
          <cell r="BX13">
            <v>17856644</v>
          </cell>
          <cell r="BY13">
            <v>17856644</v>
          </cell>
          <cell r="BZ13">
            <v>14954339</v>
          </cell>
          <cell r="CA13">
            <v>14571795</v>
          </cell>
          <cell r="CB13">
            <v>13749281</v>
          </cell>
          <cell r="CD13">
            <v>6632083</v>
          </cell>
          <cell r="CE13">
            <v>6384557</v>
          </cell>
          <cell r="CG13">
            <v>13016640</v>
          </cell>
          <cell r="CH13">
            <v>4836750</v>
          </cell>
          <cell r="CI13">
            <v>6167728</v>
          </cell>
          <cell r="CJ13">
            <v>2593720</v>
          </cell>
          <cell r="CK13">
            <v>8761448</v>
          </cell>
          <cell r="CL13">
            <v>3812690</v>
          </cell>
          <cell r="CM13">
            <v>96871429</v>
          </cell>
        </row>
        <row r="14">
          <cell r="B14" t="str">
            <v>Total - Tier 1</v>
          </cell>
          <cell r="C14">
            <v>2412.1880620000002</v>
          </cell>
          <cell r="D14">
            <v>1395.461663</v>
          </cell>
          <cell r="E14">
            <v>1733.7703739999999</v>
          </cell>
          <cell r="F14">
            <v>306.47865299999995</v>
          </cell>
          <cell r="G14">
            <v>361.83540900000003</v>
          </cell>
          <cell r="H14">
            <v>370.39934699999998</v>
          </cell>
          <cell r="I14">
            <v>1997.7810179999997</v>
          </cell>
          <cell r="J14">
            <v>13.101073</v>
          </cell>
          <cell r="K14">
            <v>92.058100999999994</v>
          </cell>
          <cell r="M14">
            <v>0.64224849829791908</v>
          </cell>
          <cell r="N14">
            <v>0.63897279444214405</v>
          </cell>
          <cell r="O14">
            <v>0.6316932910886961</v>
          </cell>
          <cell r="P14">
            <v>0.61054089641019549</v>
          </cell>
          <cell r="Q14">
            <v>0.60160818114852865</v>
          </cell>
          <cell r="R14">
            <v>0.58793150840981145</v>
          </cell>
          <cell r="S14">
            <v>0.59505193307574078</v>
          </cell>
          <cell r="T14">
            <v>0.54273378054025878</v>
          </cell>
          <cell r="U14">
            <v>0.55851358393975303</v>
          </cell>
          <cell r="V14">
            <v>0.56239543046831797</v>
          </cell>
          <cell r="W14">
            <v>0.56761718609956691</v>
          </cell>
          <cell r="X14">
            <v>0.57068662601065312</v>
          </cell>
          <cell r="Y14">
            <v>2193891224</v>
          </cell>
          <cell r="Z14">
            <v>1368979521</v>
          </cell>
          <cell r="AA14">
            <v>0</v>
          </cell>
          <cell r="AB14">
            <v>1601474938</v>
          </cell>
          <cell r="AC14">
            <v>0</v>
          </cell>
          <cell r="AD14">
            <v>282186415</v>
          </cell>
          <cell r="AE14">
            <v>363441407</v>
          </cell>
          <cell r="AF14">
            <v>1846474938</v>
          </cell>
          <cell r="AG14">
            <v>94875438</v>
          </cell>
          <cell r="AH14">
            <v>145840107</v>
          </cell>
          <cell r="AI14">
            <v>145840.10700000002</v>
          </cell>
          <cell r="AJ14">
            <v>33132771</v>
          </cell>
          <cell r="AL14">
            <v>0.64719569072170868</v>
          </cell>
          <cell r="AM14">
            <v>0.65241414254889696</v>
          </cell>
          <cell r="AN14">
            <v>0.65483200689350984</v>
          </cell>
          <cell r="AP14">
            <v>0.25773170008799695</v>
          </cell>
          <cell r="AQ14">
            <v>3.9395962537708953E-2</v>
          </cell>
          <cell r="AR14">
            <v>0.18111865401656355</v>
          </cell>
          <cell r="AS14">
            <v>0.15340953299617346</v>
          </cell>
          <cell r="AT14">
            <v>0.29577858247527472</v>
          </cell>
          <cell r="AU14">
            <v>0.44301758214950271</v>
          </cell>
          <cell r="AV14">
            <v>5.3416186123691096E-2</v>
          </cell>
          <cell r="AW14">
            <v>0.5198252668287241</v>
          </cell>
          <cell r="AX14">
            <v>0.17118856770265331</v>
          </cell>
          <cell r="AY14">
            <v>4.2592808375206501E-2</v>
          </cell>
          <cell r="AZ14">
            <v>0.12859575932744682</v>
          </cell>
          <cell r="BA14">
            <v>0.80487109707643445</v>
          </cell>
          <cell r="BB14">
            <v>0.62364947976840135</v>
          </cell>
          <cell r="BC14">
            <v>0.73199658154697855</v>
          </cell>
          <cell r="BD14">
            <v>0.65020515041224336</v>
          </cell>
          <cell r="BE14">
            <v>2412188062</v>
          </cell>
          <cell r="BF14">
            <v>2331444986</v>
          </cell>
          <cell r="BG14">
            <v>2234309053</v>
          </cell>
          <cell r="BH14">
            <v>2211913740</v>
          </cell>
          <cell r="BI14">
            <v>2102337352</v>
          </cell>
          <cell r="BJ14">
            <v>2069565959</v>
          </cell>
          <cell r="BK14">
            <v>1969346681</v>
          </cell>
          <cell r="BL14">
            <v>1872860117</v>
          </cell>
          <cell r="BM14">
            <v>1795759894</v>
          </cell>
          <cell r="BN14">
            <v>1744028271</v>
          </cell>
          <cell r="BO14">
            <v>1658966913</v>
          </cell>
          <cell r="BP14">
            <v>1627659632</v>
          </cell>
          <cell r="BQ14">
            <v>370399347</v>
          </cell>
          <cell r="BR14">
            <v>349521290</v>
          </cell>
          <cell r="BS14">
            <v>340423810</v>
          </cell>
          <cell r="BT14">
            <v>339222031</v>
          </cell>
          <cell r="BU14">
            <v>326518516</v>
          </cell>
          <cell r="BV14">
            <v>315510620</v>
          </cell>
          <cell r="BW14">
            <v>319951444</v>
          </cell>
          <cell r="BX14">
            <v>303173012</v>
          </cell>
          <cell r="BY14">
            <v>303173012</v>
          </cell>
          <cell r="BZ14">
            <v>305295622</v>
          </cell>
          <cell r="CA14">
            <v>284093908</v>
          </cell>
          <cell r="CB14">
            <v>271801490</v>
          </cell>
          <cell r="CC14">
            <v>0</v>
          </cell>
          <cell r="CD14">
            <v>58924743</v>
          </cell>
          <cell r="CE14">
            <v>140294357</v>
          </cell>
          <cell r="CF14">
            <v>0</v>
          </cell>
          <cell r="CG14">
            <v>199219100</v>
          </cell>
          <cell r="CH14">
            <v>88257564</v>
          </cell>
          <cell r="CI14">
            <v>40934463</v>
          </cell>
          <cell r="CJ14">
            <v>37812119</v>
          </cell>
          <cell r="CK14">
            <v>78746582</v>
          </cell>
          <cell r="CL14">
            <v>66730023</v>
          </cell>
          <cell r="CM14">
            <v>1395461663</v>
          </cell>
        </row>
        <row r="15">
          <cell r="AW15" t="str">
            <v/>
          </cell>
          <cell r="BO15" t="str">
            <v/>
          </cell>
          <cell r="BP15" t="str">
            <v/>
          </cell>
          <cell r="CB15">
            <v>0</v>
          </cell>
        </row>
        <row r="16">
          <cell r="B16" t="str">
            <v>TIER 2: Medium banks - WMSI between 1% &amp; 5%</v>
          </cell>
          <cell r="AW16" t="str">
            <v/>
          </cell>
        </row>
        <row r="18">
          <cell r="B18" t="str">
            <v>I&amp;M Bank</v>
          </cell>
          <cell r="C18">
            <v>164.73000200000001</v>
          </cell>
          <cell r="D18">
            <v>107.65572</v>
          </cell>
          <cell r="E18">
            <v>114.855915</v>
          </cell>
          <cell r="F18">
            <v>24.791823999999998</v>
          </cell>
          <cell r="G18">
            <v>27.222252000000001</v>
          </cell>
          <cell r="H18">
            <v>30.151112000000001</v>
          </cell>
          <cell r="I18">
            <v>150.40084400000001</v>
          </cell>
          <cell r="J18">
            <v>0.92671499999999996</v>
          </cell>
          <cell r="K18">
            <v>6.9654179999999997</v>
          </cell>
          <cell r="M18">
            <v>4.6143569105249208E-2</v>
          </cell>
          <cell r="N18">
            <v>4.6976317574451559E-2</v>
          </cell>
          <cell r="O18">
            <v>4.5655274182106423E-2</v>
          </cell>
          <cell r="P18">
            <v>4.2791169290299691E-2</v>
          </cell>
          <cell r="Q18">
            <v>4.3266496320107151E-2</v>
          </cell>
          <cell r="R18">
            <v>4.1531279066490255E-2</v>
          </cell>
          <cell r="S18">
            <v>4.1213964931783365E-2</v>
          </cell>
          <cell r="T18">
            <v>4.1396234031227719E-2</v>
          </cell>
          <cell r="U18">
            <v>4.0476165015553178E-2</v>
          </cell>
          <cell r="V18">
            <v>4.0632602184221024E-2</v>
          </cell>
          <cell r="W18">
            <v>4.1902503947468056E-2</v>
          </cell>
          <cell r="X18">
            <v>4.1224725549765084E-2</v>
          </cell>
          <cell r="Y18">
            <v>313413032</v>
          </cell>
          <cell r="Z18">
            <v>195568503</v>
          </cell>
          <cell r="AA18">
            <v>0</v>
          </cell>
          <cell r="AB18">
            <v>228782134</v>
          </cell>
          <cell r="AC18">
            <v>0</v>
          </cell>
          <cell r="AD18">
            <v>40312345</v>
          </cell>
          <cell r="AE18">
            <v>51920201</v>
          </cell>
          <cell r="AF18">
            <v>263782134</v>
          </cell>
          <cell r="AG18">
            <v>13553634</v>
          </cell>
          <cell r="AH18">
            <v>20834301</v>
          </cell>
          <cell r="AI18">
            <v>20834.300999999999</v>
          </cell>
          <cell r="AJ18">
            <v>4733253</v>
          </cell>
          <cell r="AL18">
            <v>4.4197444265014547E-2</v>
          </cell>
          <cell r="AM18">
            <v>5.0331812128244863E-2</v>
          </cell>
          <cell r="AN18">
            <v>4.338021369549621E-2</v>
          </cell>
          <cell r="AP18">
            <v>0.21933558284965055</v>
          </cell>
          <cell r="AQ18">
            <v>3.9133776113338702E-2</v>
          </cell>
          <cell r="AR18">
            <v>0.18099800025058371</v>
          </cell>
          <cell r="AS18">
            <v>0.16483833029554007</v>
          </cell>
          <cell r="AT18">
            <v>0.24238815016400067</v>
          </cell>
          <cell r="AU18">
            <v>0.3124892616041588</v>
          </cell>
          <cell r="AV18">
            <v>3.9359838067785466E-2</v>
          </cell>
          <cell r="AW18">
            <v>0.34038030571818834</v>
          </cell>
          <cell r="AX18">
            <v>0.14277802524819927</v>
          </cell>
          <cell r="AY18">
            <v>5.8136233945804021E-2</v>
          </cell>
          <cell r="AZ18">
            <v>8.4641791302395242E-2</v>
          </cell>
          <cell r="BA18">
            <v>0.93731106491119776</v>
          </cell>
          <cell r="BB18">
            <v>7.8212035495650298E-2</v>
          </cell>
          <cell r="BC18">
            <v>7.8892929390551245E-2</v>
          </cell>
          <cell r="BD18">
            <v>7.9872228793484309E-2</v>
          </cell>
          <cell r="BE18">
            <v>164730002</v>
          </cell>
          <cell r="BF18">
            <v>164425933</v>
          </cell>
          <cell r="BG18">
            <v>157775781</v>
          </cell>
          <cell r="BH18">
            <v>147846339</v>
          </cell>
          <cell r="BI18">
            <v>151975238</v>
          </cell>
          <cell r="BJ18">
            <v>145327389</v>
          </cell>
          <cell r="BK18">
            <v>140517390</v>
          </cell>
          <cell r="BL18">
            <v>137299354</v>
          </cell>
          <cell r="BM18">
            <v>124648548</v>
          </cell>
          <cell r="BN18">
            <v>118333769</v>
          </cell>
          <cell r="BO18">
            <v>114972436</v>
          </cell>
          <cell r="BP18">
            <v>110315682</v>
          </cell>
          <cell r="BQ18">
            <v>30151112</v>
          </cell>
          <cell r="BR18">
            <v>28576772</v>
          </cell>
          <cell r="BS18">
            <v>26482435</v>
          </cell>
          <cell r="BT18">
            <v>26186678</v>
          </cell>
          <cell r="BU18">
            <v>24079849</v>
          </cell>
          <cell r="BV18">
            <v>23296896</v>
          </cell>
          <cell r="BW18">
            <v>22159420</v>
          </cell>
          <cell r="BX18">
            <v>21814043</v>
          </cell>
          <cell r="BY18">
            <v>21814043</v>
          </cell>
          <cell r="BZ18">
            <v>20071699</v>
          </cell>
          <cell r="CA18">
            <v>19500445</v>
          </cell>
          <cell r="CB18">
            <v>20524634</v>
          </cell>
          <cell r="CD18">
            <v>2807405</v>
          </cell>
          <cell r="CE18">
            <v>8774865</v>
          </cell>
          <cell r="CG18">
            <v>11582270</v>
          </cell>
          <cell r="CH18">
            <v>3619335</v>
          </cell>
          <cell r="CI18">
            <v>1501392</v>
          </cell>
          <cell r="CJ18">
            <v>2909533</v>
          </cell>
          <cell r="CK18">
            <v>4410925</v>
          </cell>
          <cell r="CL18">
            <v>4830418</v>
          </cell>
          <cell r="CM18">
            <v>107655720</v>
          </cell>
        </row>
        <row r="19">
          <cell r="B19" t="str">
            <v>NIC Bank</v>
          </cell>
          <cell r="C19">
            <v>156.71497099999999</v>
          </cell>
          <cell r="D19">
            <v>103.479054</v>
          </cell>
          <cell r="E19">
            <v>100.927178</v>
          </cell>
          <cell r="F19">
            <v>22.659099000000001</v>
          </cell>
          <cell r="G19">
            <v>31.275262000000001</v>
          </cell>
          <cell r="H19">
            <v>30.025206000000001</v>
          </cell>
          <cell r="I19">
            <v>142.893631</v>
          </cell>
          <cell r="J19">
            <v>0.80588400000000004</v>
          </cell>
          <cell r="K19">
            <v>4.5511790000000003</v>
          </cell>
          <cell r="M19">
            <v>4.360237431176113E-2</v>
          </cell>
          <cell r="N19">
            <v>4.4872562795483059E-2</v>
          </cell>
          <cell r="O19">
            <v>4.4800865051882431E-2</v>
          </cell>
          <cell r="P19">
            <v>4.3958394646800326E-2</v>
          </cell>
          <cell r="Q19">
            <v>4.4373235760172158E-2</v>
          </cell>
          <cell r="R19">
            <v>4.1524095097441455E-2</v>
          </cell>
          <cell r="S19">
            <v>4.1234477482437679E-2</v>
          </cell>
          <cell r="T19">
            <v>4.3230591495864903E-2</v>
          </cell>
          <cell r="U19">
            <v>4.3216553515097185E-2</v>
          </cell>
          <cell r="V19">
            <v>3.9175427611452124E-2</v>
          </cell>
          <cell r="W19">
            <v>4.0015782983835298E-2</v>
          </cell>
          <cell r="X19">
            <v>4.0294799887670998E-2</v>
          </cell>
          <cell r="Y19">
            <v>313413032</v>
          </cell>
          <cell r="Z19">
            <v>195568503</v>
          </cell>
          <cell r="AA19">
            <v>0</v>
          </cell>
          <cell r="AB19">
            <v>228782134</v>
          </cell>
          <cell r="AC19">
            <v>0</v>
          </cell>
          <cell r="AD19">
            <v>40312345</v>
          </cell>
          <cell r="AE19">
            <v>51920201</v>
          </cell>
          <cell r="AF19">
            <v>263782134</v>
          </cell>
          <cell r="AG19">
            <v>13553634</v>
          </cell>
          <cell r="AH19">
            <v>20834301</v>
          </cell>
          <cell r="AI19">
            <v>20834.300999999999</v>
          </cell>
          <cell r="AJ19">
            <v>4733253</v>
          </cell>
          <cell r="AL19">
            <v>4.204699272853691E-2</v>
          </cell>
          <cell r="AM19">
            <v>4.8379113577397513E-2</v>
          </cell>
          <cell r="AN19">
            <v>3.8119434678861634E-2</v>
          </cell>
          <cell r="AP19">
            <v>0.14549961849090695</v>
          </cell>
          <cell r="AQ19">
            <v>2.6867563548271713E-2</v>
          </cell>
          <cell r="AR19">
            <v>0.21887093064350785</v>
          </cell>
          <cell r="AS19">
            <v>0.15857319071134809</v>
          </cell>
          <cell r="AT19">
            <v>0.23736944876111923</v>
          </cell>
          <cell r="AU19">
            <v>0.31916045036098378</v>
          </cell>
          <cell r="AV19">
            <v>0.10828505205980797</v>
          </cell>
          <cell r="AW19">
            <v>0.37949136785491061</v>
          </cell>
          <cell r="AX19">
            <v>0.142503729606901</v>
          </cell>
          <cell r="AY19">
            <v>5.1120642788474176E-2</v>
          </cell>
          <cell r="AZ19">
            <v>9.1383086818426829E-2</v>
          </cell>
          <cell r="BA19">
            <v>1.0252843292616387</v>
          </cell>
          <cell r="BB19">
            <v>4.4502239724604861E-2</v>
          </cell>
          <cell r="BC19">
            <v>6.8816424162523829E-2</v>
          </cell>
          <cell r="BD19">
            <v>5.3592986917120028E-2</v>
          </cell>
          <cell r="BE19">
            <v>156714971</v>
          </cell>
          <cell r="BF19">
            <v>159485590</v>
          </cell>
          <cell r="BG19">
            <v>152262205</v>
          </cell>
          <cell r="BH19">
            <v>156762225</v>
          </cell>
          <cell r="BI19">
            <v>146001048</v>
          </cell>
          <cell r="BJ19">
            <v>143376585</v>
          </cell>
          <cell r="BK19">
            <v>134470560</v>
          </cell>
          <cell r="BL19">
            <v>137087464</v>
          </cell>
          <cell r="BM19">
            <v>125269062</v>
          </cell>
          <cell r="BN19">
            <v>120685605</v>
          </cell>
          <cell r="BO19">
            <v>116891955</v>
          </cell>
          <cell r="BP19">
            <v>112916814</v>
          </cell>
          <cell r="BQ19">
            <v>30025206</v>
          </cell>
          <cell r="BR19">
            <v>28363529</v>
          </cell>
          <cell r="BS19">
            <v>27436193</v>
          </cell>
          <cell r="BT19">
            <v>26454386</v>
          </cell>
          <cell r="BU19">
            <v>24424083</v>
          </cell>
          <cell r="BV19">
            <v>24149094</v>
          </cell>
          <cell r="BW19">
            <v>24061490</v>
          </cell>
          <cell r="BX19">
            <v>23258017</v>
          </cell>
          <cell r="BY19">
            <v>23258017</v>
          </cell>
          <cell r="BZ19">
            <v>20495957</v>
          </cell>
          <cell r="CA19">
            <v>18887289</v>
          </cell>
          <cell r="CB19">
            <v>17630929</v>
          </cell>
          <cell r="CD19">
            <v>2691404</v>
          </cell>
          <cell r="CE19">
            <v>8647056</v>
          </cell>
          <cell r="CG19">
            <v>11338460</v>
          </cell>
          <cell r="CH19">
            <v>3618788</v>
          </cell>
          <cell r="CI19">
            <v>4768665</v>
          </cell>
          <cell r="CJ19">
            <v>7797273</v>
          </cell>
          <cell r="CK19">
            <v>12565938</v>
          </cell>
          <cell r="CL19">
            <v>3185827</v>
          </cell>
          <cell r="CM19">
            <v>103479054</v>
          </cell>
        </row>
        <row r="20">
          <cell r="B20" t="str">
            <v>Citibank</v>
          </cell>
          <cell r="C20">
            <v>116.502032</v>
          </cell>
          <cell r="D20">
            <v>28.708321000000002</v>
          </cell>
          <cell r="E20">
            <v>81.418189999999996</v>
          </cell>
          <cell r="F20">
            <v>19.653006999999999</v>
          </cell>
          <cell r="G20">
            <v>20.249572000000001</v>
          </cell>
          <cell r="H20">
            <v>21.705386000000001</v>
          </cell>
          <cell r="I20">
            <v>80.041121000000004</v>
          </cell>
          <cell r="J20">
            <v>0.98131999999999997</v>
          </cell>
          <cell r="K20">
            <v>4.129702</v>
          </cell>
          <cell r="M20">
            <v>3.287241352169528E-2</v>
          </cell>
          <cell r="N20">
            <v>3.0811535553056664E-2</v>
          </cell>
          <cell r="O20">
            <v>2.8398481336390932E-2</v>
          </cell>
          <cell r="P20">
            <v>3.1734287532975074E-2</v>
          </cell>
          <cell r="Q20">
            <v>3.9911890376728196E-2</v>
          </cell>
          <cell r="R20">
            <v>3.3255751637952705E-2</v>
          </cell>
          <cell r="S20">
            <v>3.1834538024802427E-2</v>
          </cell>
          <cell r="T20">
            <v>2.7910849228194583E-2</v>
          </cell>
          <cell r="U20">
            <v>2.9745273318985473E-2</v>
          </cell>
          <cell r="V20">
            <v>3.0815151670098295E-2</v>
          </cell>
          <cell r="W20">
            <v>2.8800763856532775E-2</v>
          </cell>
          <cell r="X20">
            <v>2.8911899733140151E-2</v>
          </cell>
          <cell r="Y20">
            <v>313413032</v>
          </cell>
          <cell r="Z20">
            <v>195568503</v>
          </cell>
          <cell r="AA20">
            <v>0</v>
          </cell>
          <cell r="AB20">
            <v>228782134</v>
          </cell>
          <cell r="AC20">
            <v>0</v>
          </cell>
          <cell r="AD20">
            <v>40312345</v>
          </cell>
          <cell r="AE20">
            <v>51920201</v>
          </cell>
          <cell r="AF20">
            <v>263782134</v>
          </cell>
          <cell r="AG20">
            <v>13553634</v>
          </cell>
          <cell r="AH20">
            <v>20834301</v>
          </cell>
          <cell r="AI20">
            <v>20834.300999999999</v>
          </cell>
          <cell r="AJ20">
            <v>4733253</v>
          </cell>
          <cell r="AL20">
            <v>3.1257767277152952E-2</v>
          </cell>
          <cell r="AM20">
            <v>1.3421876878342802E-2</v>
          </cell>
          <cell r="AN20">
            <v>3.0751036904808193E-2</v>
          </cell>
          <cell r="AP20">
            <v>0.13708239421568044</v>
          </cell>
          <cell r="AQ20">
            <v>2.6653121142756496E-2</v>
          </cell>
          <cell r="AR20">
            <v>0.25298961017799837</v>
          </cell>
          <cell r="AS20">
            <v>0.24553637873212691</v>
          </cell>
          <cell r="AT20">
            <v>0.30020034212520108</v>
          </cell>
          <cell r="AU20">
            <v>0.39106697330064133</v>
          </cell>
          <cell r="AV20">
            <v>3.4128610588615119E-2</v>
          </cell>
          <cell r="AW20">
            <v>0.52788410826157461</v>
          </cell>
          <cell r="AX20">
            <v>7.5505313274024086E-2</v>
          </cell>
          <cell r="AY20">
            <v>1.2054007981182257E-2</v>
          </cell>
          <cell r="AZ20">
            <v>6.3451305292841834E-2</v>
          </cell>
          <cell r="BA20">
            <v>0.35260328189560591</v>
          </cell>
          <cell r="BB20">
            <v>6.406813537024568E-2</v>
          </cell>
          <cell r="BC20">
            <v>6.5264300742808173E-2</v>
          </cell>
          <cell r="BD20">
            <v>6.8587377032153105E-2</v>
          </cell>
          <cell r="BE20">
            <v>116502032</v>
          </cell>
          <cell r="BF20">
            <v>103254695</v>
          </cell>
          <cell r="BG20">
            <v>89167854</v>
          </cell>
          <cell r="BH20">
            <v>88147287</v>
          </cell>
          <cell r="BI20">
            <v>93483001</v>
          </cell>
          <cell r="BJ20">
            <v>115826138</v>
          </cell>
          <cell r="BK20">
            <v>82954185</v>
          </cell>
          <cell r="BL20">
            <v>79397808</v>
          </cell>
          <cell r="BM20">
            <v>81940917</v>
          </cell>
          <cell r="BN20">
            <v>80054734</v>
          </cell>
          <cell r="BO20">
            <v>72191900</v>
          </cell>
          <cell r="BP20">
            <v>71242659</v>
          </cell>
          <cell r="BQ20">
            <v>21705386</v>
          </cell>
          <cell r="BR20">
            <v>21022221</v>
          </cell>
          <cell r="BS20">
            <v>20267062</v>
          </cell>
          <cell r="BT20">
            <v>19407199</v>
          </cell>
          <cell r="BU20">
            <v>20351926</v>
          </cell>
          <cell r="BV20">
            <v>19913000</v>
          </cell>
          <cell r="BW20">
            <v>19188220</v>
          </cell>
          <cell r="BX20">
            <v>18358760</v>
          </cell>
          <cell r="BY20">
            <v>18358760</v>
          </cell>
          <cell r="BZ20">
            <v>18002473</v>
          </cell>
          <cell r="CA20">
            <v>16706767</v>
          </cell>
          <cell r="CB20">
            <v>15963873</v>
          </cell>
          <cell r="CD20">
            <v>2036228</v>
          </cell>
          <cell r="CE20">
            <v>4746669</v>
          </cell>
          <cell r="CG20">
            <v>6782897</v>
          </cell>
          <cell r="CH20">
            <v>2652567</v>
          </cell>
          <cell r="CI20">
            <v>535483</v>
          </cell>
          <cell r="CJ20">
            <v>478912</v>
          </cell>
          <cell r="CK20">
            <v>1014395</v>
          </cell>
          <cell r="CL20">
            <v>2196451</v>
          </cell>
          <cell r="CM20">
            <v>28708321</v>
          </cell>
        </row>
        <row r="21">
          <cell r="B21" t="str">
            <v>National Bank of Kenya</v>
          </cell>
          <cell r="C21">
            <v>113.215137</v>
          </cell>
          <cell r="D21">
            <v>62.146166999999998</v>
          </cell>
          <cell r="E21">
            <v>96.417327999999998</v>
          </cell>
          <cell r="F21">
            <v>10.161217000000001</v>
          </cell>
          <cell r="G21">
            <v>10.627822</v>
          </cell>
          <cell r="H21">
            <v>11.315041000000001</v>
          </cell>
          <cell r="I21">
            <v>84.279191999999995</v>
          </cell>
          <cell r="J21">
            <v>0.27393800000000001</v>
          </cell>
          <cell r="K21">
            <v>0.73708399999999996</v>
          </cell>
          <cell r="M21">
            <v>2.8625333711264821E-2</v>
          </cell>
          <cell r="N21">
            <v>2.9629673640735613E-2</v>
          </cell>
          <cell r="O21">
            <v>3.0930922906037377E-2</v>
          </cell>
          <cell r="P21">
            <v>3.2384309743513515E-2</v>
          </cell>
          <cell r="Q21">
            <v>3.0676786498131305E-2</v>
          </cell>
          <cell r="R21">
            <v>3.2750958090150294E-2</v>
          </cell>
          <cell r="S21">
            <v>3.1627657601460205E-2</v>
          </cell>
          <cell r="T21">
            <v>3.6075814954357334E-2</v>
          </cell>
          <cell r="U21">
            <v>3.4938654374458228E-2</v>
          </cell>
          <cell r="V21">
            <v>3.5137559929824431E-2</v>
          </cell>
          <cell r="W21">
            <v>3.4238251692761776E-2</v>
          </cell>
          <cell r="X21">
            <v>3.3567797886750565E-2</v>
          </cell>
          <cell r="Y21">
            <v>313413032</v>
          </cell>
          <cell r="Z21">
            <v>195568503</v>
          </cell>
          <cell r="AA21">
            <v>0</v>
          </cell>
          <cell r="AB21">
            <v>228782134</v>
          </cell>
          <cell r="AC21">
            <v>0</v>
          </cell>
          <cell r="AD21">
            <v>40312345</v>
          </cell>
          <cell r="AE21">
            <v>51920201</v>
          </cell>
          <cell r="AF21">
            <v>263782134</v>
          </cell>
          <cell r="AG21">
            <v>13553634</v>
          </cell>
          <cell r="AH21">
            <v>20834301</v>
          </cell>
          <cell r="AI21">
            <v>20834.300999999999</v>
          </cell>
          <cell r="AJ21">
            <v>4733253</v>
          </cell>
          <cell r="AL21">
            <v>3.0375885672079855E-2</v>
          </cell>
          <cell r="AM21">
            <v>2.9054928079386127E-2</v>
          </cell>
          <cell r="AN21">
            <v>3.6416098314037637E-2</v>
          </cell>
          <cell r="AP21">
            <v>6.1049059109399458E-2</v>
          </cell>
          <cell r="AQ21">
            <v>5.9984893882679352E-3</v>
          </cell>
          <cell r="AR21">
            <v>0.12610256159076608</v>
          </cell>
          <cell r="AS21">
            <v>0.12056614164027582</v>
          </cell>
          <cell r="AT21">
            <v>0.21528889217590774</v>
          </cell>
          <cell r="AU21">
            <v>0.68422173301308753</v>
          </cell>
          <cell r="AV21">
            <v>0.33570507128906774</v>
          </cell>
          <cell r="AW21">
            <v>0.16739523984422675</v>
          </cell>
          <cell r="AX21">
            <v>0.1603385741499225</v>
          </cell>
          <cell r="AY21">
            <v>3.5414236134843256E-2</v>
          </cell>
          <cell r="AZ21">
            <v>0.12492433801507924</v>
          </cell>
          <cell r="BA21">
            <v>0.64455392292140679</v>
          </cell>
          <cell r="BB21">
            <v>1.32203297590874E-2</v>
          </cell>
          <cell r="BC21">
            <v>6.1492404931582229E-3</v>
          </cell>
          <cell r="BD21">
            <v>1.0206015085496286E-2</v>
          </cell>
          <cell r="BE21">
            <v>113215137</v>
          </cell>
          <cell r="BF21">
            <v>116157723</v>
          </cell>
          <cell r="BG21">
            <v>115220642</v>
          </cell>
          <cell r="BH21">
            <v>125295035</v>
          </cell>
          <cell r="BI21">
            <v>117789712</v>
          </cell>
          <cell r="BJ21">
            <v>124144110</v>
          </cell>
          <cell r="BK21">
            <v>116587690</v>
          </cell>
          <cell r="BL21">
            <v>122864886</v>
          </cell>
          <cell r="BM21">
            <v>116897968</v>
          </cell>
          <cell r="BN21">
            <v>109102269</v>
          </cell>
          <cell r="BO21">
            <v>98916489</v>
          </cell>
          <cell r="BP21">
            <v>92493034</v>
          </cell>
          <cell r="BQ21">
            <v>11315041</v>
          </cell>
          <cell r="BR21">
            <v>11222418</v>
          </cell>
          <cell r="BS21">
            <v>11237917</v>
          </cell>
          <cell r="BT21">
            <v>10913622</v>
          </cell>
          <cell r="BU21">
            <v>13443880</v>
          </cell>
          <cell r="BV21">
            <v>13116009</v>
          </cell>
          <cell r="BW21">
            <v>12606495</v>
          </cell>
          <cell r="BX21">
            <v>12113912</v>
          </cell>
          <cell r="BY21">
            <v>12113912</v>
          </cell>
          <cell r="BZ21">
            <v>12251404</v>
          </cell>
          <cell r="CA21">
            <v>12223289</v>
          </cell>
          <cell r="CB21">
            <v>11848291</v>
          </cell>
          <cell r="CD21">
            <v>1804798</v>
          </cell>
          <cell r="CE21">
            <v>6578347</v>
          </cell>
          <cell r="CG21">
            <v>8383145</v>
          </cell>
          <cell r="CH21">
            <v>5735930</v>
          </cell>
          <cell r="CI21">
            <v>5257199</v>
          </cell>
          <cell r="CJ21">
            <v>26148706</v>
          </cell>
          <cell r="CK21">
            <v>31405905</v>
          </cell>
          <cell r="CL21">
            <v>515959</v>
          </cell>
          <cell r="CM21">
            <v>62146167</v>
          </cell>
        </row>
        <row r="22">
          <cell r="B22" t="str">
            <v>Bank of Baroda</v>
          </cell>
          <cell r="C22">
            <v>81.225194999999999</v>
          </cell>
          <cell r="D22">
            <v>33.751190000000001</v>
          </cell>
          <cell r="E22">
            <v>63.588248</v>
          </cell>
          <cell r="F22">
            <v>12.054152999999999</v>
          </cell>
          <cell r="G22">
            <v>12.528513999999999</v>
          </cell>
          <cell r="H22">
            <v>13.387841999999999</v>
          </cell>
          <cell r="I22">
            <v>44.100071999999997</v>
          </cell>
          <cell r="J22">
            <v>6.8919999999999995E-2</v>
          </cell>
          <cell r="K22">
            <v>2.8053720000000002</v>
          </cell>
          <cell r="M22">
            <v>2.2796575876147033E-2</v>
          </cell>
          <cell r="N22">
            <v>2.2636932080139675E-2</v>
          </cell>
          <cell r="O22">
            <v>2.141702622116393E-2</v>
          </cell>
          <cell r="P22">
            <v>2.2761058628342414E-2</v>
          </cell>
          <cell r="Q22">
            <v>2.271163209181766E-2</v>
          </cell>
          <cell r="R22">
            <v>2.183121520348582E-2</v>
          </cell>
          <cell r="S22">
            <v>2.1829346098027273E-2</v>
          </cell>
          <cell r="T22">
            <v>2.0088922922993333E-2</v>
          </cell>
          <cell r="U22">
            <v>1.9579658140780807E-2</v>
          </cell>
          <cell r="V22">
            <v>1.9613732706855409E-2</v>
          </cell>
          <cell r="W22">
            <v>1.9835531066384929E-2</v>
          </cell>
          <cell r="X22">
            <v>1.9738572604877803E-2</v>
          </cell>
          <cell r="Y22">
            <v>313413032</v>
          </cell>
          <cell r="Z22">
            <v>195568503</v>
          </cell>
          <cell r="AA22">
            <v>0</v>
          </cell>
          <cell r="AB22">
            <v>228782134</v>
          </cell>
          <cell r="AC22">
            <v>0</v>
          </cell>
          <cell r="AD22">
            <v>40312345</v>
          </cell>
          <cell r="AE22">
            <v>51920201</v>
          </cell>
          <cell r="AF22">
            <v>263782134</v>
          </cell>
          <cell r="AG22">
            <v>13553634</v>
          </cell>
          <cell r="AH22">
            <v>20834301</v>
          </cell>
          <cell r="AI22">
            <v>20834.300999999999</v>
          </cell>
          <cell r="AJ22">
            <v>4733253</v>
          </cell>
          <cell r="AL22">
            <v>2.1792909520680016E-2</v>
          </cell>
          <cell r="AM22">
            <v>1.5779547563145709E-2</v>
          </cell>
          <cell r="AN22">
            <v>2.4016802153917886E-2</v>
          </cell>
          <cell r="AP22">
            <v>0.20014249410547683</v>
          </cell>
          <cell r="AQ22">
            <v>3.2807899435358043E-2</v>
          </cell>
          <cell r="AR22">
            <v>0.2840928241568404</v>
          </cell>
          <cell r="AS22">
            <v>0.27333635645764931</v>
          </cell>
          <cell r="AT22">
            <v>6.6331329654314902E-2</v>
          </cell>
          <cell r="AU22">
            <v>0.19986269281541796</v>
          </cell>
          <cell r="AV22">
            <v>8.1388104006171552E-2</v>
          </cell>
          <cell r="AW22">
            <v>0.45115743388170237</v>
          </cell>
          <cell r="AX22">
            <v>0.28869209103308924</v>
          </cell>
          <cell r="AY22">
            <v>7.4393503768310498E-2</v>
          </cell>
          <cell r="AZ22">
            <v>0.21429858726477874</v>
          </cell>
          <cell r="BA22">
            <v>0.53077716498809657</v>
          </cell>
          <cell r="BB22">
            <v>1.3062157146166554E-2</v>
          </cell>
          <cell r="BC22">
            <v>4.9221358862355043E-4</v>
          </cell>
          <cell r="BD22">
            <v>8.4378748968372604E-3</v>
          </cell>
          <cell r="BE22">
            <v>81225195</v>
          </cell>
          <cell r="BF22">
            <v>78391648</v>
          </cell>
          <cell r="BG22">
            <v>71954794</v>
          </cell>
          <cell r="BH22">
            <v>68177548</v>
          </cell>
          <cell r="BI22">
            <v>65245206</v>
          </cell>
          <cell r="BJ22">
            <v>64198677</v>
          </cell>
          <cell r="BK22">
            <v>62518263</v>
          </cell>
          <cell r="BL22">
            <v>61944650</v>
          </cell>
          <cell r="BM22">
            <v>59182328</v>
          </cell>
          <cell r="BN22">
            <v>56105943</v>
          </cell>
          <cell r="BO22">
            <v>53949524</v>
          </cell>
          <cell r="BP22">
            <v>52021524</v>
          </cell>
          <cell r="BQ22">
            <v>13387842</v>
          </cell>
          <cell r="BR22">
            <v>12776983</v>
          </cell>
          <cell r="BS22">
            <v>11846009</v>
          </cell>
          <cell r="BT22">
            <v>11273086</v>
          </cell>
          <cell r="BU22">
            <v>10242135</v>
          </cell>
          <cell r="BV22">
            <v>10844344</v>
          </cell>
          <cell r="BW22">
            <v>10371347</v>
          </cell>
          <cell r="BX22">
            <v>9867331</v>
          </cell>
          <cell r="BY22">
            <v>9867331</v>
          </cell>
          <cell r="BZ22">
            <v>9132583</v>
          </cell>
          <cell r="CA22">
            <v>8026209</v>
          </cell>
          <cell r="CB22">
            <v>7569115</v>
          </cell>
          <cell r="CD22">
            <v>262896</v>
          </cell>
          <cell r="CE22">
            <v>3700480</v>
          </cell>
          <cell r="CG22">
            <v>3963376</v>
          </cell>
          <cell r="CH22">
            <v>792131</v>
          </cell>
          <cell r="CI22">
            <v>1349106</v>
          </cell>
          <cell r="CJ22">
            <v>1641216</v>
          </cell>
          <cell r="CK22">
            <v>2990322</v>
          </cell>
          <cell r="CL22">
            <v>1963760</v>
          </cell>
          <cell r="CM22">
            <v>33751190</v>
          </cell>
        </row>
        <row r="23">
          <cell r="B23" t="str">
            <v>Family Bank Limited</v>
          </cell>
          <cell r="C23">
            <v>78.734330999999997</v>
          </cell>
          <cell r="D23">
            <v>55.767386999999999</v>
          </cell>
          <cell r="E23">
            <v>53.515421000000003</v>
          </cell>
          <cell r="F23">
            <v>12.055484</v>
          </cell>
          <cell r="G23">
            <v>14.587624999999999</v>
          </cell>
          <cell r="H23">
            <v>13.113788</v>
          </cell>
          <cell r="I23">
            <v>73.979168000000001</v>
          </cell>
          <cell r="J23">
            <v>0.19362499999999999</v>
          </cell>
          <cell r="K23">
            <v>1.422914</v>
          </cell>
          <cell r="M23">
            <v>2.1151590329892431E-2</v>
          </cell>
          <cell r="N23">
            <v>2.1530006794440726E-2</v>
          </cell>
          <cell r="O23">
            <v>2.4338794966044422E-2</v>
          </cell>
          <cell r="P23">
            <v>2.7827313324023481E-2</v>
          </cell>
          <cell r="Q23">
            <v>2.9544508195662136E-2</v>
          </cell>
          <cell r="R23">
            <v>3.5161238841224615E-2</v>
          </cell>
          <cell r="S23">
            <v>2.8464016497288226E-2</v>
          </cell>
          <cell r="T23">
            <v>2.0358435377465518E-2</v>
          </cell>
          <cell r="U23">
            <v>1.7480672076559383E-2</v>
          </cell>
          <cell r="V23">
            <v>1.6825293519119589E-2</v>
          </cell>
          <cell r="W23">
            <v>1.6195377442659913E-2</v>
          </cell>
          <cell r="X23">
            <v>1.6027640843028997E-2</v>
          </cell>
          <cell r="Y23">
            <v>313413032</v>
          </cell>
          <cell r="Z23">
            <v>195568503</v>
          </cell>
          <cell r="AA23">
            <v>0</v>
          </cell>
          <cell r="AB23">
            <v>228782134</v>
          </cell>
          <cell r="AC23">
            <v>0</v>
          </cell>
          <cell r="AD23">
            <v>40312345</v>
          </cell>
          <cell r="AE23">
            <v>51920201</v>
          </cell>
          <cell r="AF23">
            <v>263782134</v>
          </cell>
          <cell r="AG23">
            <v>13553634</v>
          </cell>
          <cell r="AH23">
            <v>20834301</v>
          </cell>
          <cell r="AI23">
            <v>20834.300999999999</v>
          </cell>
          <cell r="AJ23">
            <v>4733253</v>
          </cell>
          <cell r="AL23">
            <v>2.1124604892044541E-2</v>
          </cell>
          <cell r="AM23">
            <v>2.6072684715379033E-2</v>
          </cell>
          <cell r="AN23">
            <v>2.0212371291321356E-2</v>
          </cell>
          <cell r="AP23">
            <v>9.9927399030603783E-2</v>
          </cell>
          <cell r="AQ23">
            <v>1.5806705776940055E-2</v>
          </cell>
          <cell r="AR23">
            <v>0.19718557797243677</v>
          </cell>
          <cell r="AS23">
            <v>0.1629578207746267</v>
          </cell>
          <cell r="AT23">
            <v>0.24403558707932893</v>
          </cell>
          <cell r="AU23">
            <v>0.72389235789645212</v>
          </cell>
          <cell r="AV23">
            <v>8.9826233533786048E-2</v>
          </cell>
          <cell r="AW23">
            <v>0.37327526874374517</v>
          </cell>
          <cell r="AX23">
            <v>0.18579764239008487</v>
          </cell>
          <cell r="AY23">
            <v>6.1961262997249814E-2</v>
          </cell>
          <cell r="AZ23">
            <v>0.12383637939283505</v>
          </cell>
          <cell r="BA23">
            <v>1.0420806929651174</v>
          </cell>
          <cell r="BB23">
            <v>7.424196100613947E-3</v>
          </cell>
          <cell r="BC23">
            <v>5.646305463640356E-3</v>
          </cell>
          <cell r="BD23">
            <v>6.6544207003804918E-3</v>
          </cell>
          <cell r="BE23">
            <v>78734331</v>
          </cell>
          <cell r="BF23">
            <v>80104753</v>
          </cell>
          <cell r="BG23">
            <v>85939969</v>
          </cell>
          <cell r="BH23">
            <v>81190214</v>
          </cell>
          <cell r="BI23">
            <v>80554920</v>
          </cell>
          <cell r="BJ23">
            <v>74747708</v>
          </cell>
          <cell r="BK23">
            <v>71030126</v>
          </cell>
          <cell r="BL23">
            <v>61812663</v>
          </cell>
          <cell r="BM23">
            <v>56171763</v>
          </cell>
          <cell r="BN23">
            <v>50563721</v>
          </cell>
          <cell r="BO23">
            <v>45011901</v>
          </cell>
          <cell r="BP23">
            <v>43500989</v>
          </cell>
          <cell r="BQ23">
            <v>13113788</v>
          </cell>
          <cell r="BR23">
            <v>12011680</v>
          </cell>
          <cell r="BS23">
            <v>12271025</v>
          </cell>
          <cell r="BT23">
            <v>11926782</v>
          </cell>
          <cell r="BU23">
            <v>11770798</v>
          </cell>
          <cell r="BV23">
            <v>11141694</v>
          </cell>
          <cell r="BW23">
            <v>11113094</v>
          </cell>
          <cell r="BX23">
            <v>10620650</v>
          </cell>
          <cell r="BY23">
            <v>10620650</v>
          </cell>
          <cell r="BZ23">
            <v>7213495</v>
          </cell>
          <cell r="CA23">
            <v>6411938</v>
          </cell>
          <cell r="CB23">
            <v>5968296</v>
          </cell>
          <cell r="CD23">
            <v>1764195</v>
          </cell>
          <cell r="CE23">
            <v>5465058</v>
          </cell>
          <cell r="CG23">
            <v>7229253</v>
          </cell>
          <cell r="CH23">
            <v>5233201</v>
          </cell>
          <cell r="CI23">
            <v>2054416</v>
          </cell>
          <cell r="CJ23">
            <v>3449340</v>
          </cell>
          <cell r="CK23">
            <v>5503756</v>
          </cell>
          <cell r="CL23">
            <v>941521</v>
          </cell>
          <cell r="CM23">
            <v>55767387</v>
          </cell>
        </row>
        <row r="24">
          <cell r="B24" t="str">
            <v>Prime Bank</v>
          </cell>
          <cell r="C24">
            <v>66.915856000000005</v>
          </cell>
          <cell r="D24">
            <v>40.776401999999997</v>
          </cell>
          <cell r="E24">
            <v>51.220581000000003</v>
          </cell>
          <cell r="F24">
            <v>8.5334679999999992</v>
          </cell>
          <cell r="G24">
            <v>9.5444659999999999</v>
          </cell>
          <cell r="H24">
            <v>9.8141949999999998</v>
          </cell>
          <cell r="I24">
            <v>51.062089999999998</v>
          </cell>
          <cell r="J24">
            <v>0.23552400000000001</v>
          </cell>
          <cell r="K24">
            <v>1.7898240000000001</v>
          </cell>
          <cell r="M24">
            <v>1.7950663031244402E-2</v>
          </cell>
          <cell r="N24">
            <v>1.8031279888122888E-2</v>
          </cell>
          <cell r="O24">
            <v>1.8600297804854948E-2</v>
          </cell>
          <cell r="P24">
            <v>1.9905658160573745E-2</v>
          </cell>
          <cell r="Q24">
            <v>1.9188996432328815E-2</v>
          </cell>
          <cell r="R24">
            <v>1.935055456979199E-2</v>
          </cell>
          <cell r="S24">
            <v>1.9650573864422524E-2</v>
          </cell>
          <cell r="T24">
            <v>1.7395228571298531E-2</v>
          </cell>
          <cell r="U24">
            <v>1.7177551665809414E-2</v>
          </cell>
          <cell r="V24">
            <v>1.7307839728550368E-2</v>
          </cell>
          <cell r="W24">
            <v>1.7299928183852065E-2</v>
          </cell>
          <cell r="X24">
            <v>1.7033047174600309E-2</v>
          </cell>
          <cell r="Y24">
            <v>313413032</v>
          </cell>
          <cell r="Z24">
            <v>195568503</v>
          </cell>
          <cell r="AA24">
            <v>0</v>
          </cell>
          <cell r="AB24">
            <v>228782134</v>
          </cell>
          <cell r="AC24">
            <v>0</v>
          </cell>
          <cell r="AD24">
            <v>40312345</v>
          </cell>
          <cell r="AE24">
            <v>51920201</v>
          </cell>
          <cell r="AF24">
            <v>263782134</v>
          </cell>
          <cell r="AG24">
            <v>13553634</v>
          </cell>
          <cell r="AH24">
            <v>20834301</v>
          </cell>
          <cell r="AI24">
            <v>20834.300999999999</v>
          </cell>
          <cell r="AJ24">
            <v>4733253</v>
          </cell>
          <cell r="AL24">
            <v>1.7953680447388931E-2</v>
          </cell>
          <cell r="AM24">
            <v>1.9064014478095432E-2</v>
          </cell>
          <cell r="AN24">
            <v>1.9345627514155219E-2</v>
          </cell>
          <cell r="AP24">
            <v>0.18973559687896008</v>
          </cell>
          <cell r="AQ24">
            <v>2.7892811344964134E-2</v>
          </cell>
          <cell r="AR24">
            <v>0.1869188276468903</v>
          </cell>
          <cell r="AS24">
            <v>0.16711944223199637</v>
          </cell>
          <cell r="AT24">
            <v>0.20237721050684424</v>
          </cell>
          <cell r="AU24">
            <v>0.42640029596744355</v>
          </cell>
          <cell r="AV24">
            <v>2.8022685921365864E-2</v>
          </cell>
          <cell r="AW24">
            <v>0.27181169233281843</v>
          </cell>
          <cell r="AX24">
            <v>0.18859740762551194</v>
          </cell>
          <cell r="AY24">
            <v>8.2757905860139105E-2</v>
          </cell>
          <cell r="AZ24">
            <v>0.10583950176537284</v>
          </cell>
          <cell r="BA24">
            <v>0.79609409350510874</v>
          </cell>
          <cell r="BB24">
            <v>1.6854459003390922E-2</v>
          </cell>
          <cell r="BC24">
            <v>2.8303952381713224E-2</v>
          </cell>
          <cell r="BD24">
            <v>2.3793645833691129E-2</v>
          </cell>
          <cell r="BE24">
            <v>66915856</v>
          </cell>
          <cell r="BF24">
            <v>65000953</v>
          </cell>
          <cell r="BG24">
            <v>66032315</v>
          </cell>
          <cell r="BH24">
            <v>65001313</v>
          </cell>
          <cell r="BI24">
            <v>64343912</v>
          </cell>
          <cell r="BJ24">
            <v>61271772</v>
          </cell>
          <cell r="BK24">
            <v>58715051</v>
          </cell>
          <cell r="BL24">
            <v>54917674</v>
          </cell>
          <cell r="BM24">
            <v>55249673</v>
          </cell>
          <cell r="BN24">
            <v>53395624</v>
          </cell>
          <cell r="BO24">
            <v>51258965</v>
          </cell>
          <cell r="BP24">
            <v>49460889</v>
          </cell>
          <cell r="BQ24">
            <v>9814195</v>
          </cell>
          <cell r="BR24">
            <v>9578743</v>
          </cell>
          <cell r="BS24">
            <v>9224281</v>
          </cell>
          <cell r="BT24">
            <v>8725208</v>
          </cell>
          <cell r="BU24">
            <v>8252089</v>
          </cell>
          <cell r="BV24">
            <v>8248978</v>
          </cell>
          <cell r="BW24">
            <v>8276028</v>
          </cell>
          <cell r="BX24">
            <v>7735022</v>
          </cell>
          <cell r="BY24">
            <v>7735022</v>
          </cell>
          <cell r="BZ24">
            <v>7246225</v>
          </cell>
          <cell r="CA24">
            <v>6301136</v>
          </cell>
          <cell r="CB24">
            <v>5815849</v>
          </cell>
          <cell r="CD24">
            <v>683782</v>
          </cell>
          <cell r="CE24">
            <v>2694968</v>
          </cell>
          <cell r="CG24">
            <v>3378750</v>
          </cell>
          <cell r="CH24">
            <v>1440700</v>
          </cell>
          <cell r="CI24">
            <v>319544</v>
          </cell>
          <cell r="CJ24">
            <v>856064</v>
          </cell>
          <cell r="CK24">
            <v>1175608</v>
          </cell>
          <cell r="CL24">
            <v>1379824</v>
          </cell>
          <cell r="CM24">
            <v>40776402</v>
          </cell>
        </row>
        <row r="25">
          <cell r="B25" t="str">
            <v>Housing Finance Company of Kenya</v>
          </cell>
          <cell r="C25">
            <v>69.695177000000001</v>
          </cell>
          <cell r="D25">
            <v>53.913063999999999</v>
          </cell>
          <cell r="E25">
            <v>41.751269000000001</v>
          </cell>
          <cell r="F25">
            <v>8.1551930000000006</v>
          </cell>
          <cell r="G25">
            <v>9.3059080000000005</v>
          </cell>
          <cell r="H25">
            <v>9.6342890000000008</v>
          </cell>
          <cell r="I25">
            <v>54.74991</v>
          </cell>
          <cell r="J25">
            <v>3.565E-3</v>
          </cell>
          <cell r="K25">
            <v>1.223587</v>
          </cell>
          <cell r="M25">
            <v>1.6905923019384282E-2</v>
          </cell>
          <cell r="N25">
            <v>1.6943702869071292E-2</v>
          </cell>
          <cell r="O25">
            <v>1.7738154293366407E-2</v>
          </cell>
          <cell r="P25">
            <v>1.7625230272666204E-2</v>
          </cell>
          <cell r="Q25">
            <v>1.7915712670493161E-2</v>
          </cell>
          <cell r="R25">
            <v>1.7134565438745517E-2</v>
          </cell>
          <cell r="S25">
            <v>1.7390017992833656E-2</v>
          </cell>
          <cell r="T25">
            <v>1.5752277555412333E-2</v>
          </cell>
          <cell r="U25">
            <v>1.597529738593486E-2</v>
          </cell>
          <cell r="V25">
            <v>1.492652252379185E-2</v>
          </cell>
          <cell r="W25">
            <v>1.5624891821292095E-2</v>
          </cell>
          <cell r="X25">
            <v>1.5325972147396342E-2</v>
          </cell>
          <cell r="Y25">
            <v>313413032</v>
          </cell>
          <cell r="Z25">
            <v>195568503</v>
          </cell>
          <cell r="AA25">
            <v>0</v>
          </cell>
          <cell r="AB25">
            <v>228782134</v>
          </cell>
          <cell r="AC25">
            <v>0</v>
          </cell>
          <cell r="AD25">
            <v>40312345</v>
          </cell>
          <cell r="AE25">
            <v>51920201</v>
          </cell>
          <cell r="AF25">
            <v>263782134</v>
          </cell>
          <cell r="AG25">
            <v>13553634</v>
          </cell>
          <cell r="AH25">
            <v>20834301</v>
          </cell>
          <cell r="AI25">
            <v>20834.300999999999</v>
          </cell>
          <cell r="AJ25">
            <v>4733253</v>
          </cell>
          <cell r="AL25">
            <v>1.8699378762818346E-2</v>
          </cell>
          <cell r="AM25">
            <v>2.5205741120918064E-2</v>
          </cell>
          <cell r="AN25">
            <v>1.5769139719779748E-2</v>
          </cell>
          <cell r="AP25">
            <v>0.12008145816023193</v>
          </cell>
          <cell r="AQ25">
            <v>1.6600148984355412E-2</v>
          </cell>
          <cell r="AR25">
            <v>0.16997120177914449</v>
          </cell>
          <cell r="AS25">
            <v>0.14895354165878996</v>
          </cell>
          <cell r="AT25">
            <v>8.3404460009209799E-2</v>
          </cell>
          <cell r="AU25">
            <v>0.49856954722371322</v>
          </cell>
          <cell r="AV25">
            <v>8.0121159124791258E-2</v>
          </cell>
          <cell r="AW25">
            <v>0.2667185710838873</v>
          </cell>
          <cell r="AX25">
            <v>0.1520566473613989</v>
          </cell>
          <cell r="AY25">
            <v>7.4927558993338791E-2</v>
          </cell>
          <cell r="AZ25">
            <v>7.7129088368060109E-2</v>
          </cell>
          <cell r="BA25">
            <v>1.29129162517192</v>
          </cell>
          <cell r="BB25">
            <v>1.2567757693144593E-3</v>
          </cell>
          <cell r="BC25">
            <v>0</v>
          </cell>
          <cell r="BD25">
            <v>6.7019076528289378E-4</v>
          </cell>
          <cell r="BE25">
            <v>69695177</v>
          </cell>
          <cell r="BF25">
            <v>67895556</v>
          </cell>
          <cell r="BG25">
            <v>69122232</v>
          </cell>
          <cell r="BH25">
            <v>68808654</v>
          </cell>
          <cell r="BI25">
            <v>64907602</v>
          </cell>
          <cell r="BJ25">
            <v>66538187</v>
          </cell>
          <cell r="BK25">
            <v>62781072</v>
          </cell>
          <cell r="BL25">
            <v>60490833</v>
          </cell>
          <cell r="BM25">
            <v>56632118</v>
          </cell>
          <cell r="BN25">
            <v>49099911</v>
          </cell>
          <cell r="BO25">
            <v>50361123</v>
          </cell>
          <cell r="BP25">
            <v>46755111</v>
          </cell>
          <cell r="BQ25">
            <v>9634289</v>
          </cell>
          <cell r="BR25">
            <v>9386355</v>
          </cell>
          <cell r="BS25">
            <v>9444788</v>
          </cell>
          <cell r="BT25">
            <v>9089954</v>
          </cell>
          <cell r="BU25">
            <v>8746393</v>
          </cell>
          <cell r="BV25">
            <v>9662314</v>
          </cell>
          <cell r="BW25">
            <v>9820564</v>
          </cell>
          <cell r="BX25">
            <v>6276033</v>
          </cell>
          <cell r="BY25">
            <v>6276033</v>
          </cell>
          <cell r="BZ25">
            <v>5886067</v>
          </cell>
          <cell r="CA25">
            <v>5912076</v>
          </cell>
          <cell r="CB25">
            <v>5681853</v>
          </cell>
          <cell r="CD25">
            <v>284360</v>
          </cell>
          <cell r="CE25">
            <v>3125050</v>
          </cell>
          <cell r="CG25">
            <v>3409410</v>
          </cell>
          <cell r="CH25">
            <v>1699828</v>
          </cell>
          <cell r="CI25">
            <v>1252460</v>
          </cell>
          <cell r="CJ25">
            <v>3443351</v>
          </cell>
          <cell r="CK25">
            <v>4695811</v>
          </cell>
          <cell r="CL25">
            <v>856510</v>
          </cell>
          <cell r="CM25">
            <v>53913064</v>
          </cell>
        </row>
        <row r="26">
          <cell r="B26" t="str">
            <v>Bank Of Africa Kenya Ltd</v>
          </cell>
          <cell r="C26">
            <v>60.364364000000002</v>
          </cell>
          <cell r="D26">
            <v>33.701509000000001</v>
          </cell>
          <cell r="E26">
            <v>36.246985000000002</v>
          </cell>
          <cell r="F26">
            <v>6.9661949999999999</v>
          </cell>
          <cell r="G26">
            <v>8.6065009999999997</v>
          </cell>
          <cell r="H26">
            <v>8.4573809999999998</v>
          </cell>
          <cell r="I26">
            <v>49.956629</v>
          </cell>
          <cell r="J26">
            <v>0.195966</v>
          </cell>
          <cell r="K26">
            <v>-3.9157999999999998E-2</v>
          </cell>
          <cell r="M26">
            <v>1.4716794444925909E-2</v>
          </cell>
          <cell r="N26">
            <v>1.5976574712738733E-2</v>
          </cell>
          <cell r="O26">
            <v>1.7371418679000432E-2</v>
          </cell>
          <cell r="P26">
            <v>1.7802120439263405E-2</v>
          </cell>
          <cell r="Q26">
            <v>1.7144060174214881E-2</v>
          </cell>
          <cell r="R26">
            <v>1.7338287015198711E-2</v>
          </cell>
          <cell r="S26">
            <v>1.7683314743432797E-2</v>
          </cell>
          <cell r="T26">
            <v>1.7798810383758638E-2</v>
          </cell>
          <cell r="U26">
            <v>1.7486344949999816E-2</v>
          </cell>
          <cell r="V26">
            <v>1.8120979532097455E-2</v>
          </cell>
          <cell r="W26">
            <v>1.6562657310553237E-2</v>
          </cell>
          <cell r="X26">
            <v>1.7279420011048791E-2</v>
          </cell>
          <cell r="Y26">
            <v>313413032</v>
          </cell>
          <cell r="Z26">
            <v>195568503</v>
          </cell>
          <cell r="AA26">
            <v>0</v>
          </cell>
          <cell r="AB26">
            <v>228782134</v>
          </cell>
          <cell r="AC26">
            <v>0</v>
          </cell>
          <cell r="AD26">
            <v>40312345</v>
          </cell>
          <cell r="AE26">
            <v>51920201</v>
          </cell>
          <cell r="AF26">
            <v>263782134</v>
          </cell>
          <cell r="AG26">
            <v>13553634</v>
          </cell>
          <cell r="AH26">
            <v>20834301</v>
          </cell>
          <cell r="AI26">
            <v>20834.300999999999</v>
          </cell>
          <cell r="AJ26">
            <v>4733253</v>
          </cell>
          <cell r="AL26">
            <v>1.6195899842719911E-2</v>
          </cell>
          <cell r="AM26">
            <v>1.575632042056245E-2</v>
          </cell>
          <cell r="AN26">
            <v>1.3690213125875546E-2</v>
          </cell>
          <cell r="AP26">
            <v>-6.2351295501322096E-4</v>
          </cell>
          <cell r="AQ26">
            <v>-8.5605997745860274E-5</v>
          </cell>
          <cell r="AR26">
            <v>0.17227945864802047</v>
          </cell>
          <cell r="AS26">
            <v>0.13944485725808281</v>
          </cell>
          <cell r="AT26">
            <v>0.49573418152027671</v>
          </cell>
          <cell r="AU26">
            <v>0.86493421488876099</v>
          </cell>
          <cell r="AV26">
            <v>0.19306603721293084</v>
          </cell>
          <cell r="AW26">
            <v>0.27301968330410242</v>
          </cell>
          <cell r="AX26">
            <v>0.13235667103522863</v>
          </cell>
          <cell r="AY26">
            <v>7.2044713684725717E-2</v>
          </cell>
          <cell r="AZ26">
            <v>6.0311957350502918E-2</v>
          </cell>
          <cell r="BA26">
            <v>0.92977413155880406</v>
          </cell>
          <cell r="BB26">
            <v>3.3288489219649407E-2</v>
          </cell>
          <cell r="BC26">
            <v>1.6276388084049051E-4</v>
          </cell>
          <cell r="BD26">
            <v>2.0012923047453082E-2</v>
          </cell>
          <cell r="BE26">
            <v>60364364</v>
          </cell>
          <cell r="BF26">
            <v>62804576</v>
          </cell>
          <cell r="BG26">
            <v>66482816</v>
          </cell>
          <cell r="BH26">
            <v>69280267</v>
          </cell>
          <cell r="BI26">
            <v>65069310</v>
          </cell>
          <cell r="BJ26">
            <v>63122599</v>
          </cell>
          <cell r="BK26">
            <v>63211641</v>
          </cell>
          <cell r="BL26">
            <v>62211641</v>
          </cell>
          <cell r="BM26">
            <v>58432443</v>
          </cell>
          <cell r="BN26">
            <v>57647846</v>
          </cell>
          <cell r="BO26">
            <v>51954246</v>
          </cell>
          <cell r="BP26">
            <v>52683299</v>
          </cell>
          <cell r="BQ26">
            <v>8457381</v>
          </cell>
          <cell r="BR26">
            <v>8453254</v>
          </cell>
          <cell r="BS26">
            <v>8408203</v>
          </cell>
          <cell r="BT26">
            <v>8495736</v>
          </cell>
          <cell r="BU26">
            <v>9750300</v>
          </cell>
          <cell r="BV26">
            <v>9135664</v>
          </cell>
          <cell r="BW26">
            <v>8014300</v>
          </cell>
          <cell r="BX26">
            <v>7913209</v>
          </cell>
          <cell r="BY26">
            <v>7913209</v>
          </cell>
          <cell r="BZ26">
            <v>8134565</v>
          </cell>
          <cell r="CA26">
            <v>6710063</v>
          </cell>
          <cell r="CB26">
            <v>6539160</v>
          </cell>
          <cell r="CD26">
            <v>1158796</v>
          </cell>
          <cell r="CE26">
            <v>1178739</v>
          </cell>
          <cell r="CG26">
            <v>2337535</v>
          </cell>
          <cell r="CH26">
            <v>2021814</v>
          </cell>
          <cell r="CI26">
            <v>2201462</v>
          </cell>
          <cell r="CJ26">
            <v>5861920</v>
          </cell>
          <cell r="CK26">
            <v>8063382</v>
          </cell>
          <cell r="CL26">
            <v>-3954</v>
          </cell>
          <cell r="CM26">
            <v>33701509</v>
          </cell>
        </row>
        <row r="27">
          <cell r="B27" t="str">
            <v>EcoBank</v>
          </cell>
          <cell r="C27">
            <v>49.308903999999998</v>
          </cell>
          <cell r="D27">
            <v>27.082574999999999</v>
          </cell>
          <cell r="E27">
            <v>35.645699</v>
          </cell>
          <cell r="F27">
            <v>9.0328649999999993</v>
          </cell>
          <cell r="G27">
            <v>9.9868240000000004</v>
          </cell>
          <cell r="H27">
            <v>7.9462200000000003</v>
          </cell>
          <cell r="I27">
            <v>43.708528999999999</v>
          </cell>
          <cell r="J27">
            <v>0.204431</v>
          </cell>
          <cell r="K27">
            <v>3.0098E-2</v>
          </cell>
          <cell r="M27">
            <v>1.3364983048455757E-2</v>
          </cell>
          <cell r="N27">
            <v>1.2868565205126406E-2</v>
          </cell>
          <cell r="O27">
            <v>1.391718983810159E-2</v>
          </cell>
          <cell r="P27">
            <v>1.7217101738272681E-2</v>
          </cell>
          <cell r="Q27">
            <v>1.6955242585096973E-2</v>
          </cell>
          <cell r="R27">
            <v>1.74599213396541E-2</v>
          </cell>
          <cell r="S27">
            <v>1.7307138921627711E-2</v>
          </cell>
          <cell r="T27">
            <v>1.4700685553685956E-2</v>
          </cell>
          <cell r="U27">
            <v>1.4176475454359006E-2</v>
          </cell>
          <cell r="V27">
            <v>1.3549300995831568E-2</v>
          </cell>
          <cell r="W27">
            <v>1.3773775020693496E-2</v>
          </cell>
          <cell r="X27">
            <v>1.4514384060259863E-2</v>
          </cell>
          <cell r="Y27">
            <v>313413032</v>
          </cell>
          <cell r="Z27">
            <v>195568503</v>
          </cell>
          <cell r="AA27">
            <v>0</v>
          </cell>
          <cell r="AB27">
            <v>228782134</v>
          </cell>
          <cell r="AC27">
            <v>0</v>
          </cell>
          <cell r="AD27">
            <v>40312345</v>
          </cell>
          <cell r="AE27">
            <v>51920201</v>
          </cell>
          <cell r="AF27">
            <v>263782134</v>
          </cell>
          <cell r="AG27">
            <v>13553634</v>
          </cell>
          <cell r="AH27">
            <v>20834301</v>
          </cell>
          <cell r="AI27">
            <v>20834.300999999999</v>
          </cell>
          <cell r="AJ27">
            <v>4733253</v>
          </cell>
          <cell r="AL27">
            <v>1.3229694104592755E-2</v>
          </cell>
          <cell r="AM27">
            <v>1.2661798897904366E-2</v>
          </cell>
          <cell r="AN27">
            <v>1.3463111934159732E-2</v>
          </cell>
          <cell r="AP27">
            <v>6.9956849087487241E-3</v>
          </cell>
          <cell r="AQ27">
            <v>1.1604027596211375E-3</v>
          </cell>
          <cell r="AR27">
            <v>0.22848684749834525</v>
          </cell>
          <cell r="AS27">
            <v>0.20666138180948618</v>
          </cell>
          <cell r="AT27">
            <v>0.28810758758251298</v>
          </cell>
          <cell r="AU27">
            <v>0.92919646096803399</v>
          </cell>
          <cell r="AV27">
            <v>0.1170209332214391</v>
          </cell>
          <cell r="AW27">
            <v>0.19440467284902535</v>
          </cell>
          <cell r="AX27">
            <v>0.14136560935082204</v>
          </cell>
          <cell r="AY27">
            <v>5.8727417705369087E-2</v>
          </cell>
          <cell r="AZ27">
            <v>8.2638191645452955E-2</v>
          </cell>
          <cell r="BA27">
            <v>0.75977118585891656</v>
          </cell>
          <cell r="BB27">
            <v>3.9248924619543227E-2</v>
          </cell>
          <cell r="BC27">
            <v>0</v>
          </cell>
          <cell r="BD27">
            <v>3.1215719054104769E-2</v>
          </cell>
          <cell r="BE27">
            <v>49308904</v>
          </cell>
          <cell r="BF27">
            <v>46581940</v>
          </cell>
          <cell r="BG27">
            <v>49286922</v>
          </cell>
          <cell r="BH27">
            <v>52426513</v>
          </cell>
          <cell r="BI27">
            <v>55142958</v>
          </cell>
          <cell r="BJ27">
            <v>48824375</v>
          </cell>
          <cell r="BK27">
            <v>44920413</v>
          </cell>
          <cell r="BL27">
            <v>45934458</v>
          </cell>
          <cell r="BM27">
            <v>42241117</v>
          </cell>
          <cell r="BN27">
            <v>36647025</v>
          </cell>
          <cell r="BO27">
            <v>36143426</v>
          </cell>
          <cell r="BP27">
            <v>36907136</v>
          </cell>
          <cell r="BQ27">
            <v>7946220</v>
          </cell>
          <cell r="BR27">
            <v>7959585</v>
          </cell>
          <cell r="BS27">
            <v>7699140</v>
          </cell>
          <cell r="BT27">
            <v>7560671</v>
          </cell>
          <cell r="BU27">
            <v>7294222</v>
          </cell>
          <cell r="BV27">
            <v>7595021</v>
          </cell>
          <cell r="BW27">
            <v>7740628</v>
          </cell>
          <cell r="BX27">
            <v>7827942</v>
          </cell>
          <cell r="BY27">
            <v>7827942</v>
          </cell>
          <cell r="BZ27">
            <v>3657839</v>
          </cell>
          <cell r="CA27">
            <v>3764734</v>
          </cell>
          <cell r="CB27">
            <v>3390412</v>
          </cell>
          <cell r="CD27">
            <v>729714</v>
          </cell>
          <cell r="CE27">
            <v>1803069</v>
          </cell>
          <cell r="CG27">
            <v>2532783</v>
          </cell>
          <cell r="CH27">
            <v>2353453</v>
          </cell>
          <cell r="CI27">
            <v>697766</v>
          </cell>
          <cell r="CJ27">
            <v>2891479</v>
          </cell>
          <cell r="CK27">
            <v>3589245</v>
          </cell>
          <cell r="CL27">
            <v>41727</v>
          </cell>
          <cell r="CM27">
            <v>27082575</v>
          </cell>
        </row>
        <row r="28">
          <cell r="B28" t="str">
            <v>Bank of India</v>
          </cell>
          <cell r="C28">
            <v>46.410725999999997</v>
          </cell>
          <cell r="D28">
            <v>18.126116</v>
          </cell>
          <cell r="E28">
            <v>26.120806000000002</v>
          </cell>
          <cell r="F28">
            <v>7.540788</v>
          </cell>
          <cell r="G28">
            <v>7.9398070000000001</v>
          </cell>
          <cell r="H28">
            <v>9.1767760000000003</v>
          </cell>
          <cell r="I28">
            <v>19.107951</v>
          </cell>
          <cell r="J28">
            <v>2.1554E-2</v>
          </cell>
          <cell r="K28">
            <v>1.599961</v>
          </cell>
          <cell r="M28">
            <v>1.2598448051087631E-2</v>
          </cell>
          <cell r="N28">
            <v>1.2266224924117719E-2</v>
          </cell>
          <cell r="O28">
            <v>1.1599550651665885E-2</v>
          </cell>
          <cell r="P28">
            <v>1.3833092594881921E-2</v>
          </cell>
          <cell r="Q28">
            <v>1.6227744516641308E-2</v>
          </cell>
          <cell r="R28">
            <v>1.3650597141543732E-2</v>
          </cell>
          <cell r="S28">
            <v>1.3486590778816261E-2</v>
          </cell>
          <cell r="T28">
            <v>1.1204588493967032E-2</v>
          </cell>
          <cell r="U28">
            <v>1.1506779612066271E-2</v>
          </cell>
          <cell r="V28">
            <v>1.1959499437245474E-2</v>
          </cell>
          <cell r="W28">
            <v>1.1991009587672428E-2</v>
          </cell>
          <cell r="X28">
            <v>1.1753065305750014E-2</v>
          </cell>
          <cell r="Y28">
            <v>313413032</v>
          </cell>
          <cell r="Z28">
            <v>195568503</v>
          </cell>
          <cell r="AA28">
            <v>0</v>
          </cell>
          <cell r="AB28">
            <v>228782134</v>
          </cell>
          <cell r="AC28">
            <v>0</v>
          </cell>
          <cell r="AD28">
            <v>40312345</v>
          </cell>
          <cell r="AE28">
            <v>51920201</v>
          </cell>
          <cell r="AF28">
            <v>263782134</v>
          </cell>
          <cell r="AG28">
            <v>13553634</v>
          </cell>
          <cell r="AH28">
            <v>20834301</v>
          </cell>
          <cell r="AI28">
            <v>20834.300999999999</v>
          </cell>
          <cell r="AJ28">
            <v>4733253</v>
          </cell>
          <cell r="AL28">
            <v>1.2452106178471735E-2</v>
          </cell>
          <cell r="AM28">
            <v>8.4744244442076389E-3</v>
          </cell>
          <cell r="AN28">
            <v>9.8656316148680694E-3</v>
          </cell>
          <cell r="AP28">
            <v>0.17997643592628892</v>
          </cell>
          <cell r="AQ28">
            <v>3.5207956619890478E-2</v>
          </cell>
          <cell r="AR28">
            <v>0.41552372622265987</v>
          </cell>
          <cell r="AS28">
            <v>0.39464137206548205</v>
          </cell>
          <cell r="AT28">
            <v>8.3436929988090991E-2</v>
          </cell>
          <cell r="AU28">
            <v>0.20087433231662891</v>
          </cell>
          <cell r="AV28">
            <v>1.4598751648236947E-2</v>
          </cell>
          <cell r="AW28">
            <v>0.3864131466937763</v>
          </cell>
          <cell r="AX28">
            <v>0.10257293060436798</v>
          </cell>
          <cell r="AY28">
            <v>6.8645890335818888E-2</v>
          </cell>
          <cell r="AZ28">
            <v>3.3927040268549091E-2</v>
          </cell>
          <cell r="BA28">
            <v>0.69393402332225118</v>
          </cell>
          <cell r="BB28">
            <v>4.1936405400691728E-3</v>
          </cell>
          <cell r="BC28">
            <v>3.3720817763173536E-3</v>
          </cell>
          <cell r="BD28">
            <v>3.6995626033926353E-3</v>
          </cell>
          <cell r="BE28">
            <v>46410726</v>
          </cell>
          <cell r="BF28">
            <v>43717462</v>
          </cell>
          <cell r="BG28">
            <v>41427446</v>
          </cell>
          <cell r="BH28">
            <v>42162947</v>
          </cell>
          <cell r="BI28">
            <v>37527774</v>
          </cell>
          <cell r="BJ28">
            <v>36899261</v>
          </cell>
          <cell r="BK28">
            <v>36656582</v>
          </cell>
          <cell r="BL28">
            <v>34370422</v>
          </cell>
          <cell r="BM28">
            <v>33998194</v>
          </cell>
          <cell r="BN28">
            <v>34265232</v>
          </cell>
          <cell r="BO28">
            <v>32447854</v>
          </cell>
          <cell r="BP28">
            <v>30721440</v>
          </cell>
          <cell r="BQ28">
            <v>9176776</v>
          </cell>
          <cell r="BR28">
            <v>8454584</v>
          </cell>
          <cell r="BS28">
            <v>7597500</v>
          </cell>
          <cell r="BT28">
            <v>7182738</v>
          </cell>
          <cell r="BU28">
            <v>6881061</v>
          </cell>
          <cell r="BV28">
            <v>6580115</v>
          </cell>
          <cell r="BW28">
            <v>6305179</v>
          </cell>
          <cell r="BX28">
            <v>6074801</v>
          </cell>
          <cell r="BY28">
            <v>6074801</v>
          </cell>
          <cell r="BZ28">
            <v>5733008</v>
          </cell>
          <cell r="CA28">
            <v>5254372</v>
          </cell>
          <cell r="CB28">
            <v>5086879</v>
          </cell>
          <cell r="CD28">
            <v>166047</v>
          </cell>
          <cell r="CE28">
            <v>1824043</v>
          </cell>
          <cell r="CG28">
            <v>1990090</v>
          </cell>
          <cell r="CH28">
            <v>399758</v>
          </cell>
          <cell r="CI28">
            <v>103767</v>
          </cell>
          <cell r="CJ28">
            <v>164772</v>
          </cell>
          <cell r="CK28">
            <v>268539</v>
          </cell>
          <cell r="CL28">
            <v>1189961</v>
          </cell>
          <cell r="CM28">
            <v>18126116</v>
          </cell>
        </row>
        <row r="29">
          <cell r="B29" t="str">
            <v>Total - Medium Tier banks</v>
          </cell>
          <cell r="C29">
            <v>1003.8166949999999</v>
          </cell>
          <cell r="D29">
            <v>565.10750500000006</v>
          </cell>
          <cell r="E29">
            <v>701.70762000000002</v>
          </cell>
          <cell r="F29">
            <v>141.60329299999998</v>
          </cell>
          <cell r="G29">
            <v>161.87455300000002</v>
          </cell>
          <cell r="H29">
            <v>164.727236</v>
          </cell>
          <cell r="I29">
            <v>794.27913699999999</v>
          </cell>
          <cell r="J29">
            <v>3.9114419999999996</v>
          </cell>
          <cell r="K29">
            <v>25.215980999999996</v>
          </cell>
          <cell r="M29">
            <v>0.27072866845110788</v>
          </cell>
          <cell r="N29">
            <v>0.27254337603748435</v>
          </cell>
          <cell r="O29">
            <v>0.27476797593061475</v>
          </cell>
          <cell r="P29">
            <v>0.28783973637161242</v>
          </cell>
          <cell r="Q29">
            <v>0.29791630562139376</v>
          </cell>
          <cell r="R29">
            <v>0.29098846344167917</v>
          </cell>
          <cell r="S29">
            <v>0.28172163693693208</v>
          </cell>
          <cell r="T29">
            <v>0.85657242923756804</v>
          </cell>
          <cell r="U29">
            <v>0.86311647798164426</v>
          </cell>
          <cell r="V29">
            <v>0.86306487229314288</v>
          </cell>
          <cell r="W29">
            <v>0.86260371717311279</v>
          </cell>
          <cell r="X29">
            <v>0.86614137491817567</v>
          </cell>
          <cell r="Y29">
            <v>5954847608</v>
          </cell>
          <cell r="Z29">
            <v>3715801557</v>
          </cell>
          <cell r="AA29">
            <v>0</v>
          </cell>
          <cell r="AB29">
            <v>4346860546</v>
          </cell>
          <cell r="AC29">
            <v>0</v>
          </cell>
          <cell r="AD29">
            <v>765934555</v>
          </cell>
          <cell r="AE29">
            <v>986483819</v>
          </cell>
          <cell r="AF29">
            <v>5011860546</v>
          </cell>
          <cell r="AG29">
            <v>257519046</v>
          </cell>
          <cell r="AH29">
            <v>395851719</v>
          </cell>
          <cell r="AI29">
            <v>395851.71899999992</v>
          </cell>
          <cell r="AJ29">
            <v>89931807</v>
          </cell>
          <cell r="AL29">
            <v>0.26932636369150054</v>
          </cell>
          <cell r="AM29">
            <v>0.26420226230358401</v>
          </cell>
          <cell r="AN29">
            <v>0.26502968094728124</v>
          </cell>
          <cell r="AP29">
            <v>0.14863292209230874</v>
          </cell>
          <cell r="AQ29">
            <v>2.3437416754152122E-2</v>
          </cell>
          <cell r="AR29">
            <v>0.20380058528466677</v>
          </cell>
          <cell r="AS29">
            <v>0.17827900344309305</v>
          </cell>
          <cell r="AT29">
            <v>0.22866819362944957</v>
          </cell>
          <cell r="AU29">
            <v>0.46986269332798586</v>
          </cell>
          <cell r="AV29">
            <v>0.11810994053538468</v>
          </cell>
          <cell r="AW29">
            <v>0.26480241630490509</v>
          </cell>
          <cell r="AX29">
            <v>0.15623178905714141</v>
          </cell>
          <cell r="AY29">
            <v>5.517785563168999E-2</v>
          </cell>
          <cell r="AZ29">
            <v>0.10105393342545142</v>
          </cell>
          <cell r="BA29">
            <v>0.80533186314835803</v>
          </cell>
          <cell r="BB29">
            <v>0.31533138274833589</v>
          </cell>
          <cell r="BC29">
            <v>0.25710021188017645</v>
          </cell>
          <cell r="BD29">
            <v>0.30674294472939601</v>
          </cell>
          <cell r="BE29">
            <v>1003816695</v>
          </cell>
          <cell r="BF29">
            <v>987820829</v>
          </cell>
          <cell r="BG29">
            <v>964672976</v>
          </cell>
          <cell r="BH29">
            <v>965098342</v>
          </cell>
          <cell r="BI29">
            <v>942040681</v>
          </cell>
          <cell r="BJ29">
            <v>944276801</v>
          </cell>
          <cell r="BK29">
            <v>874362973</v>
          </cell>
          <cell r="BL29">
            <v>858331853</v>
          </cell>
          <cell r="BM29">
            <v>810664131</v>
          </cell>
          <cell r="BN29">
            <v>765901679</v>
          </cell>
          <cell r="BO29">
            <v>724099819</v>
          </cell>
          <cell r="BP29">
            <v>699018577</v>
          </cell>
          <cell r="BQ29">
            <v>164727236</v>
          </cell>
          <cell r="BR29">
            <v>157806124</v>
          </cell>
          <cell r="BS29">
            <v>151914553</v>
          </cell>
          <cell r="BT29">
            <v>147216060</v>
          </cell>
          <cell r="BU29">
            <v>145236736</v>
          </cell>
          <cell r="BV29">
            <v>143683129</v>
          </cell>
          <cell r="BW29">
            <v>139656765</v>
          </cell>
          <cell r="BX29">
            <v>131859720</v>
          </cell>
          <cell r="BY29">
            <v>131859720</v>
          </cell>
          <cell r="BZ29">
            <v>117825315</v>
          </cell>
          <cell r="CA29">
            <v>109698318</v>
          </cell>
          <cell r="CB29">
            <v>106019291</v>
          </cell>
          <cell r="CC29">
            <v>0</v>
          </cell>
          <cell r="CD29">
            <v>14389625</v>
          </cell>
          <cell r="CE29">
            <v>48538344</v>
          </cell>
          <cell r="CF29">
            <v>0</v>
          </cell>
          <cell r="CG29">
            <v>62927969</v>
          </cell>
          <cell r="CH29">
            <v>29567505</v>
          </cell>
          <cell r="CI29">
            <v>20041260</v>
          </cell>
          <cell r="CJ29">
            <v>55642566</v>
          </cell>
          <cell r="CK29">
            <v>75683826</v>
          </cell>
          <cell r="CL29">
            <v>17098004</v>
          </cell>
          <cell r="CM29">
            <v>565107505</v>
          </cell>
        </row>
        <row r="30">
          <cell r="AW30" t="str">
            <v/>
          </cell>
        </row>
        <row r="31">
          <cell r="B31" t="str">
            <v>TIER 3 - Small banks WMSI  &lt; 1%</v>
          </cell>
          <cell r="AW31" t="str">
            <v/>
          </cell>
        </row>
        <row r="32">
          <cell r="B32" t="str">
            <v>GT Bank</v>
          </cell>
          <cell r="C32">
            <v>30.685457</v>
          </cell>
          <cell r="D32">
            <v>12.592984</v>
          </cell>
          <cell r="E32">
            <v>18.744461000000001</v>
          </cell>
          <cell r="F32">
            <v>5.2206510000000002</v>
          </cell>
          <cell r="G32">
            <v>5.3534040000000003</v>
          </cell>
          <cell r="H32">
            <v>8.3403639999999992</v>
          </cell>
          <cell r="I32">
            <v>19.392472000000001</v>
          </cell>
          <cell r="J32">
            <v>5.1263000000000003E-2</v>
          </cell>
          <cell r="K32">
            <v>0.58894400000000002</v>
          </cell>
          <cell r="M32">
            <v>9.7931767487665668E-3</v>
          </cell>
          <cell r="N32">
            <v>9.6990147031472129E-3</v>
          </cell>
          <cell r="O32">
            <v>9.996201536046849E-3</v>
          </cell>
          <cell r="P32">
            <v>9.4728942241093742E-3</v>
          </cell>
          <cell r="Q32">
            <v>7.9532605463950752E-3</v>
          </cell>
          <cell r="R32">
            <v>9.8447529175647273E-3</v>
          </cell>
          <cell r="S32">
            <v>1.0107948540167158E-2</v>
          </cell>
          <cell r="T32">
            <v>1.0778106109904245E-2</v>
          </cell>
          <cell r="U32">
            <v>8.8082658354365038E-3</v>
          </cell>
          <cell r="V32">
            <v>9.2180809085022301E-3</v>
          </cell>
          <cell r="W32">
            <v>9.1783622891588156E-3</v>
          </cell>
          <cell r="X32">
            <v>9.8101959543893304E-3</v>
          </cell>
          <cell r="Y32">
            <v>313413032</v>
          </cell>
          <cell r="Z32">
            <v>195568503</v>
          </cell>
          <cell r="AA32">
            <v>0</v>
          </cell>
          <cell r="AB32">
            <v>228782134</v>
          </cell>
          <cell r="AC32">
            <v>0</v>
          </cell>
          <cell r="AD32">
            <v>40312345</v>
          </cell>
          <cell r="AE32">
            <v>51920201</v>
          </cell>
          <cell r="AF32">
            <v>263782134</v>
          </cell>
          <cell r="AG32">
            <v>13553634</v>
          </cell>
          <cell r="AH32">
            <v>20834301</v>
          </cell>
          <cell r="AI32">
            <v>20834.300999999999</v>
          </cell>
          <cell r="AJ32">
            <v>4733253</v>
          </cell>
          <cell r="AL32">
            <v>8.2329797792632838E-3</v>
          </cell>
          <cell r="AM32">
            <v>5.887543224103591E-3</v>
          </cell>
          <cell r="AN32">
            <v>7.0796416866026855E-3</v>
          </cell>
          <cell r="AP32">
            <v>6.6432001013254791E-2</v>
          </cell>
          <cell r="AQ32">
            <v>1.8486042303233478E-2</v>
          </cell>
          <cell r="AR32">
            <v>0.27605578082051635</v>
          </cell>
          <cell r="AS32">
            <v>0.26921018630322113</v>
          </cell>
          <cell r="AT32">
            <v>0.18930216929817745</v>
          </cell>
          <cell r="AU32">
            <v>0.56949654011448902</v>
          </cell>
          <cell r="AV32">
            <v>5.6379680988038347E-2</v>
          </cell>
          <cell r="AW32">
            <v>0.34250520660970296</v>
          </cell>
          <cell r="AX32">
            <v>0.16358391455407134</v>
          </cell>
          <cell r="AY32">
            <v>6.7743478843248814E-2</v>
          </cell>
          <cell r="AZ32">
            <v>9.5840435710822527E-2</v>
          </cell>
          <cell r="BA32">
            <v>0.67182427918306098</v>
          </cell>
          <cell r="BB32">
            <v>6.2355434635833007E-3</v>
          </cell>
          <cell r="BC32">
            <v>2.2232664464339087E-3</v>
          </cell>
          <cell r="BD32">
            <v>5.7314865763677999E-3</v>
          </cell>
          <cell r="BE32">
            <v>30685457</v>
          </cell>
          <cell r="BF32">
            <v>28784276</v>
          </cell>
          <cell r="BG32">
            <v>29252326</v>
          </cell>
          <cell r="BH32">
            <v>29374062</v>
          </cell>
          <cell r="BI32">
            <v>29161835</v>
          </cell>
          <cell r="BJ32">
            <v>30169915</v>
          </cell>
          <cell r="BK32">
            <v>31366414</v>
          </cell>
          <cell r="BL32">
            <v>32991926</v>
          </cell>
          <cell r="BM32">
            <v>28103602</v>
          </cell>
          <cell r="BN32">
            <v>27757959</v>
          </cell>
          <cell r="BO32">
            <v>23977044</v>
          </cell>
          <cell r="BP32">
            <v>25638050</v>
          </cell>
          <cell r="BQ32">
            <v>8340364</v>
          </cell>
          <cell r="BR32">
            <v>8208287</v>
          </cell>
          <cell r="BS32">
            <v>8043954</v>
          </cell>
          <cell r="BT32">
            <v>7905730</v>
          </cell>
          <cell r="BU32">
            <v>7776166</v>
          </cell>
          <cell r="BV32">
            <v>7670097</v>
          </cell>
          <cell r="BW32">
            <v>7268290</v>
          </cell>
          <cell r="BX32">
            <v>7165033</v>
          </cell>
          <cell r="BY32">
            <v>6738561</v>
          </cell>
          <cell r="BZ32">
            <v>6326694</v>
          </cell>
          <cell r="CA32">
            <v>6219009</v>
          </cell>
          <cell r="CB32">
            <v>6090652</v>
          </cell>
          <cell r="CD32">
            <v>338594</v>
          </cell>
          <cell r="CE32">
            <v>1450049</v>
          </cell>
          <cell r="CG32">
            <v>1788643</v>
          </cell>
          <cell r="CH32">
            <v>1018626</v>
          </cell>
          <cell r="CI32">
            <v>257704</v>
          </cell>
          <cell r="CJ32">
            <v>494705</v>
          </cell>
          <cell r="CK32">
            <v>752409</v>
          </cell>
          <cell r="CL32">
            <v>412260</v>
          </cell>
          <cell r="CM32">
            <v>12592984</v>
          </cell>
        </row>
        <row r="33">
          <cell r="B33" t="str">
            <v>Gulf African Bank</v>
          </cell>
          <cell r="C33">
            <v>23.703026000000001</v>
          </cell>
          <cell r="D33">
            <v>14.840904</v>
          </cell>
          <cell r="E33">
            <v>18.074344</v>
          </cell>
          <cell r="F33">
            <v>4.0287480000000002</v>
          </cell>
          <cell r="G33">
            <v>4.07559</v>
          </cell>
          <cell r="H33">
            <v>4.2737939999999996</v>
          </cell>
          <cell r="I33">
            <v>20.871690999999998</v>
          </cell>
          <cell r="J33">
            <v>9.4162999999999997E-2</v>
          </cell>
          <cell r="K33">
            <v>0.60985900000000004</v>
          </cell>
          <cell r="M33">
            <v>6.7981092668204495E-3</v>
          </cell>
          <cell r="N33">
            <v>6.8135748121896031E-3</v>
          </cell>
          <cell r="O33">
            <v>7.0717017263821954E-3</v>
          </cell>
          <cell r="P33">
            <v>7.0683317085661118E-3</v>
          </cell>
          <cell r="Q33">
            <v>6.8156702168746001E-3</v>
          </cell>
          <cell r="R33">
            <v>6.6414845665934011E-3</v>
          </cell>
          <cell r="S33">
            <v>6.4972161789634136E-3</v>
          </cell>
          <cell r="T33">
            <v>6.4454535582140985E-3</v>
          </cell>
          <cell r="U33">
            <v>6.4405605012668281E-3</v>
          </cell>
          <cell r="V33">
            <v>6.3060468550378834E-3</v>
          </cell>
          <cell r="W33">
            <v>6.4461685136653919E-3</v>
          </cell>
          <cell r="X33">
            <v>6.3554162267492557E-3</v>
          </cell>
          <cell r="Y33">
            <v>313413032</v>
          </cell>
          <cell r="Z33">
            <v>195568503</v>
          </cell>
          <cell r="AA33">
            <v>0</v>
          </cell>
          <cell r="AB33">
            <v>228782134</v>
          </cell>
          <cell r="AC33">
            <v>0</v>
          </cell>
          <cell r="AD33">
            <v>40312345</v>
          </cell>
          <cell r="AE33">
            <v>51920201</v>
          </cell>
          <cell r="AF33">
            <v>263782134</v>
          </cell>
          <cell r="AG33">
            <v>13553634</v>
          </cell>
          <cell r="AH33">
            <v>20834301</v>
          </cell>
          <cell r="AI33">
            <v>20834.300999999999</v>
          </cell>
          <cell r="AJ33">
            <v>4733253</v>
          </cell>
          <cell r="AL33">
            <v>6.3595772344323207E-3</v>
          </cell>
          <cell r="AM33">
            <v>6.9385035178931289E-3</v>
          </cell>
          <cell r="AN33">
            <v>6.8265435448048957E-3</v>
          </cell>
          <cell r="AP33">
            <v>0.12523558204700125</v>
          </cell>
          <cell r="AQ33">
            <v>2.2693922152587285E-2</v>
          </cell>
          <cell r="AR33">
            <v>0.19526879733894106</v>
          </cell>
          <cell r="AS33">
            <v>0.19302451344263388</v>
          </cell>
          <cell r="AT33">
            <v>0.1586992119373854</v>
          </cell>
          <cell r="AU33">
            <v>0.64034908286642989</v>
          </cell>
          <cell r="AV33">
            <v>7.6213587821402376E-2</v>
          </cell>
          <cell r="AW33">
            <v>0.3108370344839978</v>
          </cell>
          <cell r="AX33">
            <v>0.14543303187688775</v>
          </cell>
          <cell r="AY33">
            <v>2.4528371619215381E-2</v>
          </cell>
          <cell r="AZ33">
            <v>0.12090466025767237</v>
          </cell>
          <cell r="BA33">
            <v>0.82110332745686376</v>
          </cell>
          <cell r="BB33">
            <v>2.2910357609177562E-3</v>
          </cell>
          <cell r="BC33">
            <v>1.5784430138971106E-5</v>
          </cell>
          <cell r="BD33">
            <v>1.4663473616674954E-3</v>
          </cell>
          <cell r="BE33">
            <v>23703026</v>
          </cell>
          <cell r="BF33">
            <v>22877199</v>
          </cell>
          <cell r="BG33">
            <v>23398523</v>
          </cell>
          <cell r="BH33">
            <v>24713782</v>
          </cell>
          <cell r="BI33">
            <v>23723135</v>
          </cell>
          <cell r="BJ33">
            <v>21903335</v>
          </cell>
          <cell r="BK33">
            <v>20817084</v>
          </cell>
          <cell r="BL33">
            <v>19753647</v>
          </cell>
          <cell r="BM33">
            <v>19148625</v>
          </cell>
          <cell r="BN33">
            <v>17319720</v>
          </cell>
          <cell r="BO33">
            <v>16958464</v>
          </cell>
          <cell r="BP33">
            <v>16053971</v>
          </cell>
          <cell r="BQ33">
            <v>4273794</v>
          </cell>
          <cell r="BR33">
            <v>4167002</v>
          </cell>
          <cell r="BS33">
            <v>4055478</v>
          </cell>
          <cell r="BT33">
            <v>3877386</v>
          </cell>
          <cell r="BU33">
            <v>3147507</v>
          </cell>
          <cell r="BV33">
            <v>3551668</v>
          </cell>
          <cell r="BW33">
            <v>3303041</v>
          </cell>
          <cell r="BX33">
            <v>3146683</v>
          </cell>
          <cell r="BY33">
            <v>3146683</v>
          </cell>
          <cell r="BZ33">
            <v>3015261</v>
          </cell>
          <cell r="CA33">
            <v>2771877</v>
          </cell>
          <cell r="CB33">
            <v>2685926</v>
          </cell>
          <cell r="CD33">
            <v>297920</v>
          </cell>
          <cell r="CE33">
            <v>1579342</v>
          </cell>
          <cell r="CG33">
            <v>1877262</v>
          </cell>
          <cell r="CH33">
            <v>1202103</v>
          </cell>
          <cell r="CI33">
            <v>380587</v>
          </cell>
          <cell r="CJ33">
            <v>843807</v>
          </cell>
          <cell r="CK33">
            <v>1224394</v>
          </cell>
          <cell r="CL33">
            <v>396408</v>
          </cell>
          <cell r="CM33">
            <v>14840904</v>
          </cell>
        </row>
        <row r="34">
          <cell r="B34" t="str">
            <v>Victoria Commercial Bank</v>
          </cell>
          <cell r="C34">
            <v>21.792966</v>
          </cell>
          <cell r="D34">
            <v>14.374862</v>
          </cell>
          <cell r="E34">
            <v>16.136763999999999</v>
          </cell>
          <cell r="F34">
            <v>3.5115699999999999</v>
          </cell>
          <cell r="G34">
            <v>3.6438199999999998</v>
          </cell>
          <cell r="H34">
            <v>3.8773200000000001</v>
          </cell>
          <cell r="I34">
            <v>18.995442000000001</v>
          </cell>
          <cell r="J34">
            <v>2.2183999999999999E-2</v>
          </cell>
          <cell r="K34">
            <v>0.61720600000000003</v>
          </cell>
          <cell r="M34">
            <v>6.1604498028246923E-3</v>
          </cell>
          <cell r="N34">
            <v>6.2265714296695683E-3</v>
          </cell>
          <cell r="O34">
            <v>6.3005062365322113E-3</v>
          </cell>
          <cell r="P34">
            <v>5.7705794647671177E-3</v>
          </cell>
          <cell r="Q34">
            <v>5.8939153713499712E-3</v>
          </cell>
          <cell r="R34">
            <v>5.6409863715400216E-3</v>
          </cell>
          <cell r="S34">
            <v>5.6483176572236903E-3</v>
          </cell>
          <cell r="T34">
            <v>5.494251376354559E-3</v>
          </cell>
          <cell r="U34">
            <v>5.4373613532771904E-3</v>
          </cell>
          <cell r="V34">
            <v>5.4107645886222553E-3</v>
          </cell>
          <cell r="W34">
            <v>5.3532586364741109E-3</v>
          </cell>
          <cell r="X34">
            <v>5.1327338794256239E-3</v>
          </cell>
          <cell r="Y34">
            <v>313413032</v>
          </cell>
          <cell r="Z34">
            <v>195568503</v>
          </cell>
          <cell r="AA34">
            <v>0</v>
          </cell>
          <cell r="AB34">
            <v>228782134</v>
          </cell>
          <cell r="AC34">
            <v>0</v>
          </cell>
          <cell r="AD34">
            <v>40312345</v>
          </cell>
          <cell r="AE34">
            <v>51920201</v>
          </cell>
          <cell r="AF34">
            <v>263782134</v>
          </cell>
          <cell r="AG34">
            <v>13553634</v>
          </cell>
          <cell r="AH34">
            <v>20834301</v>
          </cell>
          <cell r="AI34">
            <v>20834.300999999999</v>
          </cell>
          <cell r="AJ34">
            <v>4733253</v>
          </cell>
          <cell r="AL34">
            <v>5.8471036754698573E-3</v>
          </cell>
          <cell r="AM34">
            <v>6.7206169217338962E-3</v>
          </cell>
          <cell r="AN34">
            <v>6.0947341778069524E-3</v>
          </cell>
          <cell r="AP34">
            <v>0.21409198581567665</v>
          </cell>
          <cell r="AQ34">
            <v>3.8241352915355138E-2</v>
          </cell>
          <cell r="AR34">
            <v>0.19182601805212007</v>
          </cell>
          <cell r="AS34">
            <v>0.18486382154203096</v>
          </cell>
          <cell r="AT34">
            <v>0.5</v>
          </cell>
          <cell r="AU34">
            <v>0.25212548243987526</v>
          </cell>
          <cell r="AV34">
            <v>0</v>
          </cell>
          <cell r="AW34">
            <v>0</v>
          </cell>
          <cell r="AX34">
            <v>0.18140933599120485</v>
          </cell>
          <cell r="AY34">
            <v>8.4445621488898948E-2</v>
          </cell>
          <cell r="AZ34">
            <v>9.6963714502305898E-2</v>
          </cell>
          <cell r="BA34">
            <v>0.89081441607499501</v>
          </cell>
          <cell r="BB34">
            <v>6.0153489410778764E-3</v>
          </cell>
          <cell r="BC34">
            <v>7.1997016452766548E-4</v>
          </cell>
          <cell r="BD34">
            <v>3.7050172040499238E-3</v>
          </cell>
          <cell r="BE34">
            <v>21792966</v>
          </cell>
          <cell r="BF34">
            <v>21246376</v>
          </cell>
          <cell r="BG34">
            <v>21158718</v>
          </cell>
          <cell r="BH34">
            <v>20020072</v>
          </cell>
          <cell r="BI34">
            <v>20651449</v>
          </cell>
          <cell r="BJ34">
            <v>19226689</v>
          </cell>
          <cell r="BK34">
            <v>18420007</v>
          </cell>
          <cell r="BL34">
            <v>17244092</v>
          </cell>
          <cell r="BM34">
            <v>16469538</v>
          </cell>
          <cell r="BN34">
            <v>15834869</v>
          </cell>
          <cell r="BO34">
            <v>14801213</v>
          </cell>
          <cell r="BP34">
            <v>13644242</v>
          </cell>
          <cell r="BQ34">
            <v>3877320</v>
          </cell>
          <cell r="BR34">
            <v>3810416</v>
          </cell>
          <cell r="BS34">
            <v>3651938</v>
          </cell>
          <cell r="BT34">
            <v>3511509</v>
          </cell>
          <cell r="BU34">
            <v>3435516</v>
          </cell>
          <cell r="BV34">
            <v>3109258</v>
          </cell>
          <cell r="BW34">
            <v>2963622</v>
          </cell>
          <cell r="BX34">
            <v>2875548</v>
          </cell>
          <cell r="BY34">
            <v>2875548</v>
          </cell>
          <cell r="BZ34">
            <v>2852514</v>
          </cell>
          <cell r="CA34">
            <v>2586428</v>
          </cell>
          <cell r="CB34">
            <v>2528144</v>
          </cell>
          <cell r="CD34">
            <v>873684</v>
          </cell>
          <cell r="CE34">
            <v>873684</v>
          </cell>
          <cell r="CG34">
            <v>1747368</v>
          </cell>
          <cell r="CH34">
            <v>440556</v>
          </cell>
          <cell r="CI34">
            <v>0</v>
          </cell>
          <cell r="CJ34">
            <v>0</v>
          </cell>
          <cell r="CK34">
            <v>0</v>
          </cell>
          <cell r="CL34">
            <v>617206</v>
          </cell>
          <cell r="CM34">
            <v>14374862</v>
          </cell>
        </row>
        <row r="35">
          <cell r="B35" t="str">
            <v>Sidian Bank</v>
          </cell>
          <cell r="C35">
            <v>21.348559000000002</v>
          </cell>
          <cell r="D35">
            <v>13.998308</v>
          </cell>
          <cell r="E35">
            <v>14.791039</v>
          </cell>
          <cell r="F35">
            <v>3.8687070000000001</v>
          </cell>
          <cell r="G35">
            <v>3.8860410000000001</v>
          </cell>
          <cell r="H35">
            <v>4.0478810000000003</v>
          </cell>
          <cell r="I35">
            <v>17.129362</v>
          </cell>
          <cell r="J35">
            <v>6.0595000000000003E-2</v>
          </cell>
          <cell r="K35">
            <v>0.31381599999999998</v>
          </cell>
          <cell r="M35">
            <v>6.0471710007283025E-3</v>
          </cell>
          <cell r="N35">
            <v>5.9714452813604355E-3</v>
          </cell>
          <cell r="O35">
            <v>5.8765362646233076E-3</v>
          </cell>
          <cell r="P35">
            <v>5.8004158255399486E-3</v>
          </cell>
          <cell r="Q35">
            <v>4.8361310963036122E-3</v>
          </cell>
          <cell r="R35">
            <v>4.9145450864562451E-3</v>
          </cell>
          <cell r="S35">
            <v>5.0263543763286195E-3</v>
          </cell>
          <cell r="T35">
            <v>5.0161580402710727E-3</v>
          </cell>
          <cell r="U35">
            <v>4.7468276498234228E-3</v>
          </cell>
          <cell r="V35">
            <v>4.6988582350972414E-3</v>
          </cell>
          <cell r="W35">
            <v>4.8405717073295926E-3</v>
          </cell>
          <cell r="X35">
            <v>4.6830084226306083E-3</v>
          </cell>
          <cell r="Y35">
            <v>313413032</v>
          </cell>
          <cell r="Z35">
            <v>195568503</v>
          </cell>
          <cell r="AA35">
            <v>0</v>
          </cell>
          <cell r="AB35">
            <v>228782134</v>
          </cell>
          <cell r="AC35">
            <v>0</v>
          </cell>
          <cell r="AD35">
            <v>40312345</v>
          </cell>
          <cell r="AE35">
            <v>51920201</v>
          </cell>
          <cell r="AF35">
            <v>263782134</v>
          </cell>
          <cell r="AG35">
            <v>13553634</v>
          </cell>
          <cell r="AH35">
            <v>20834301</v>
          </cell>
          <cell r="AI35">
            <v>20834.300999999999</v>
          </cell>
          <cell r="AJ35">
            <v>4733253</v>
          </cell>
          <cell r="AL35">
            <v>5.7278682394532763E-3</v>
          </cell>
          <cell r="AM35">
            <v>6.5445682623209156E-3</v>
          </cell>
          <cell r="AN35">
            <v>5.5864639848841793E-3</v>
          </cell>
          <cell r="AP35">
            <v>7.2911105869691531E-2</v>
          </cell>
          <cell r="AQ35">
            <v>1.4081981107188722E-2</v>
          </cell>
          <cell r="AR35">
            <v>0.22686431637091914</v>
          </cell>
          <cell r="AS35">
            <v>0.2258523697496731</v>
          </cell>
          <cell r="AT35">
            <v>0.24146211220440644</v>
          </cell>
          <cell r="AU35">
            <v>0.72423221375260016</v>
          </cell>
          <cell r="AV35">
            <v>0.13154679602227654</v>
          </cell>
          <cell r="AW35">
            <v>0.2451815942488984</v>
          </cell>
          <cell r="AX35">
            <v>0.21366642868430077</v>
          </cell>
          <cell r="AY35">
            <v>6.7970131115729165E-2</v>
          </cell>
          <cell r="AZ35">
            <v>0.14569629756857161</v>
          </cell>
          <cell r="BA35">
            <v>0.94640464405509306</v>
          </cell>
          <cell r="BB35">
            <v>2.1355421048245161E-3</v>
          </cell>
          <cell r="BC35">
            <v>3.761869596071507E-3</v>
          </cell>
          <cell r="BD35">
            <v>2.7711982296184465E-3</v>
          </cell>
          <cell r="BE35">
            <v>21348559</v>
          </cell>
          <cell r="BF35">
            <v>20249944</v>
          </cell>
          <cell r="BG35">
            <v>19948959</v>
          </cell>
          <cell r="BH35">
            <v>19106557</v>
          </cell>
          <cell r="BI35">
            <v>17879138</v>
          </cell>
          <cell r="BJ35">
            <v>17208615</v>
          </cell>
          <cell r="BK35">
            <v>16838487</v>
          </cell>
          <cell r="BL35">
            <v>15798777</v>
          </cell>
          <cell r="BM35">
            <v>14462755</v>
          </cell>
          <cell r="BN35">
            <v>13719401</v>
          </cell>
          <cell r="BO35">
            <v>13910275</v>
          </cell>
          <cell r="BP35">
            <v>13199239</v>
          </cell>
          <cell r="BQ35">
            <v>4047881</v>
          </cell>
          <cell r="BR35">
            <v>3986414</v>
          </cell>
          <cell r="BS35">
            <v>3928335</v>
          </cell>
          <cell r="BT35">
            <v>3837485</v>
          </cell>
          <cell r="BU35">
            <v>2689538</v>
          </cell>
          <cell r="BV35">
            <v>2636901</v>
          </cell>
          <cell r="BW35">
            <v>2529002</v>
          </cell>
          <cell r="BX35">
            <v>2431774</v>
          </cell>
          <cell r="BY35">
            <v>2431774</v>
          </cell>
          <cell r="BZ35">
            <v>2197975</v>
          </cell>
          <cell r="CA35">
            <v>1985856</v>
          </cell>
          <cell r="CB35">
            <v>1867591</v>
          </cell>
          <cell r="CD35">
            <v>488806</v>
          </cell>
          <cell r="CE35">
            <v>1535553</v>
          </cell>
          <cell r="CG35">
            <v>2024359</v>
          </cell>
          <cell r="CH35">
            <v>1466106</v>
          </cell>
          <cell r="CI35">
            <v>519873</v>
          </cell>
          <cell r="CJ35">
            <v>1600486</v>
          </cell>
          <cell r="CK35">
            <v>2120359</v>
          </cell>
          <cell r="CL35">
            <v>219671</v>
          </cell>
          <cell r="CM35">
            <v>13998308</v>
          </cell>
        </row>
        <row r="36">
          <cell r="B36" t="str">
            <v>ABC Bank</v>
          </cell>
          <cell r="C36">
            <v>21.645599000000001</v>
          </cell>
          <cell r="D36">
            <v>13.637212</v>
          </cell>
          <cell r="E36">
            <v>15.321123</v>
          </cell>
          <cell r="F36">
            <v>2.2518600000000002</v>
          </cell>
          <cell r="G36">
            <v>2.9326780000000001</v>
          </cell>
          <cell r="H36">
            <v>2.9980319999999998</v>
          </cell>
          <cell r="I36">
            <v>18.324815999999998</v>
          </cell>
          <cell r="J36">
            <v>4.8649999999999999E-2</v>
          </cell>
          <cell r="K36">
            <v>0.202491</v>
          </cell>
          <cell r="M36">
            <v>5.550245511844464E-3</v>
          </cell>
          <cell r="N36">
            <v>5.9977886697423826E-3</v>
          </cell>
          <cell r="O36">
            <v>5.9408597942924232E-3</v>
          </cell>
          <cell r="P36">
            <v>5.7759180902408839E-3</v>
          </cell>
          <cell r="Q36">
            <v>6.0620791276857541E-3</v>
          </cell>
          <cell r="R36">
            <v>5.9889041038479682E-3</v>
          </cell>
          <cell r="S36">
            <v>6.195277048524921E-3</v>
          </cell>
          <cell r="T36">
            <v>6.3098294446030326E-3</v>
          </cell>
          <cell r="U36">
            <v>6.9478028829091515E-3</v>
          </cell>
          <cell r="V36">
            <v>7.0505678445212808E-3</v>
          </cell>
          <cell r="W36">
            <v>6.6617917698490684E-3</v>
          </cell>
          <cell r="X36">
            <v>6.6548282065482661E-3</v>
          </cell>
          <cell r="Y36">
            <v>313413032</v>
          </cell>
          <cell r="Z36">
            <v>195568503</v>
          </cell>
          <cell r="AA36">
            <v>0</v>
          </cell>
          <cell r="AB36">
            <v>228782134</v>
          </cell>
          <cell r="AC36">
            <v>0</v>
          </cell>
          <cell r="AD36">
            <v>40312345</v>
          </cell>
          <cell r="AE36">
            <v>51920201</v>
          </cell>
          <cell r="AF36">
            <v>263782134</v>
          </cell>
          <cell r="AG36">
            <v>13553634</v>
          </cell>
          <cell r="AH36">
            <v>20834301</v>
          </cell>
          <cell r="AI36">
            <v>20834.300999999999</v>
          </cell>
          <cell r="AJ36">
            <v>4733253</v>
          </cell>
          <cell r="AL36">
            <v>5.807564765192892E-3</v>
          </cell>
          <cell r="AM36">
            <v>6.3757466146438513E-3</v>
          </cell>
          <cell r="AN36">
            <v>5.7866727176826898E-3</v>
          </cell>
          <cell r="AP36">
            <v>6.3616973255672463E-2</v>
          </cell>
          <cell r="AQ36">
            <v>8.2736844022277024E-3</v>
          </cell>
          <cell r="AR36">
            <v>0.16003860557181041</v>
          </cell>
          <cell r="AS36">
            <v>0.12288581778938465</v>
          </cell>
          <cell r="AT36">
            <v>0.2382930226668355</v>
          </cell>
          <cell r="AU36">
            <v>0.72469925288084081</v>
          </cell>
          <cell r="AV36">
            <v>0.1426729792414663</v>
          </cell>
          <cell r="AW36">
            <v>0.10346026417842906</v>
          </cell>
          <cell r="AX36">
            <v>0.20146649989783372</v>
          </cell>
          <cell r="AY36">
            <v>0.11004748179746601</v>
          </cell>
          <cell r="AZ36">
            <v>9.1419018100367705E-2</v>
          </cell>
          <cell r="BA36">
            <v>0.89009219493897407</v>
          </cell>
          <cell r="BB36">
            <v>2.0214428981214739E-3</v>
          </cell>
          <cell r="BC36">
            <v>1.476955643896335E-3</v>
          </cell>
          <cell r="BD36">
            <v>1.7643509187083642E-3</v>
          </cell>
          <cell r="BE36">
            <v>21645599</v>
          </cell>
          <cell r="BF36">
            <v>24039489</v>
          </cell>
          <cell r="BG36">
            <v>21727653</v>
          </cell>
          <cell r="BH36">
            <v>22058297</v>
          </cell>
          <cell r="BI36">
            <v>21758165</v>
          </cell>
          <cell r="BJ36">
            <v>21979802</v>
          </cell>
          <cell r="BK36">
            <v>21807865</v>
          </cell>
          <cell r="BL36">
            <v>21438729</v>
          </cell>
          <cell r="BM36">
            <v>21618307</v>
          </cell>
          <cell r="BN36">
            <v>20733310</v>
          </cell>
          <cell r="BO36">
            <v>20231896</v>
          </cell>
          <cell r="BP36">
            <v>19639370</v>
          </cell>
          <cell r="BQ36">
            <v>2998032</v>
          </cell>
          <cell r="BR36">
            <v>2943527</v>
          </cell>
          <cell r="BS36">
            <v>2896590</v>
          </cell>
          <cell r="BT36">
            <v>2836608</v>
          </cell>
          <cell r="BU36">
            <v>2749967</v>
          </cell>
          <cell r="BV36">
            <v>2705531</v>
          </cell>
          <cell r="BW36">
            <v>2688873</v>
          </cell>
          <cell r="BX36">
            <v>2622550</v>
          </cell>
          <cell r="BY36">
            <v>2622550</v>
          </cell>
          <cell r="BZ36">
            <v>2610617</v>
          </cell>
          <cell r="CA36">
            <v>2530689</v>
          </cell>
          <cell r="CB36">
            <v>2449940</v>
          </cell>
          <cell r="CD36">
            <v>263452</v>
          </cell>
          <cell r="CE36">
            <v>842128</v>
          </cell>
          <cell r="CG36">
            <v>1105580</v>
          </cell>
          <cell r="CH36">
            <v>801213</v>
          </cell>
          <cell r="CI36">
            <v>234798</v>
          </cell>
          <cell r="CJ36">
            <v>2034653</v>
          </cell>
          <cell r="CK36">
            <v>2269451</v>
          </cell>
          <cell r="CL36">
            <v>141744</v>
          </cell>
          <cell r="CM36">
            <v>13637212</v>
          </cell>
        </row>
        <row r="37">
          <cell r="B37" t="str">
            <v>Giro Commercial Bank</v>
          </cell>
          <cell r="C37">
            <v>15.898742</v>
          </cell>
          <cell r="D37">
            <v>9.1238080000000004</v>
          </cell>
          <cell r="E37">
            <v>12.576216000000001</v>
          </cell>
          <cell r="F37">
            <v>2.8178369999999999</v>
          </cell>
          <cell r="G37">
            <v>2.9454419999999999</v>
          </cell>
          <cell r="H37">
            <v>3.2001170000000001</v>
          </cell>
          <cell r="I37">
            <v>11.718636</v>
          </cell>
          <cell r="J37">
            <v>1.7923000000000001E-2</v>
          </cell>
          <cell r="K37">
            <v>0.52734899999999996</v>
          </cell>
          <cell r="M37">
            <v>4.8043161606364029E-3</v>
          </cell>
          <cell r="N37">
            <v>4.940599940626355E-3</v>
          </cell>
          <cell r="O37">
            <v>5.0962057934560191E-3</v>
          </cell>
          <cell r="P37">
            <v>4.8174151110981032E-3</v>
          </cell>
          <cell r="Q37">
            <v>4.8379143019896985E-3</v>
          </cell>
          <cell r="R37">
            <v>4.9477151211531623E-3</v>
          </cell>
          <cell r="S37">
            <v>4.9724417930970388E-3</v>
          </cell>
          <cell r="T37">
            <v>4.9913156366365495E-3</v>
          </cell>
          <cell r="U37">
            <v>5.0306659329392425E-3</v>
          </cell>
          <cell r="V37">
            <v>5.2496281530256244E-3</v>
          </cell>
          <cell r="W37">
            <v>5.3305061000478255E-3</v>
          </cell>
          <cell r="X37">
            <v>5.3172577271069464E-3</v>
          </cell>
          <cell r="Y37">
            <v>313413032</v>
          </cell>
          <cell r="Z37">
            <v>195568503</v>
          </cell>
          <cell r="AA37">
            <v>0</v>
          </cell>
          <cell r="AB37">
            <v>228782134</v>
          </cell>
          <cell r="AC37">
            <v>0</v>
          </cell>
          <cell r="AD37">
            <v>40312345</v>
          </cell>
          <cell r="AE37">
            <v>51920201</v>
          </cell>
          <cell r="AF37">
            <v>263782134</v>
          </cell>
          <cell r="AG37">
            <v>13553634</v>
          </cell>
          <cell r="AH37">
            <v>20834301</v>
          </cell>
          <cell r="AI37">
            <v>20834.300999999999</v>
          </cell>
          <cell r="AJ37">
            <v>4733253</v>
          </cell>
          <cell r="AL37">
            <v>4.2656696102562168E-3</v>
          </cell>
          <cell r="AM37">
            <v>4.2656144062775065E-3</v>
          </cell>
          <cell r="AN37">
            <v>4.7499420257173398E-3</v>
          </cell>
          <cell r="AP37">
            <v>0.21617925703221924</v>
          </cell>
          <cell r="AQ37">
            <v>4.2549276378423366E-2</v>
          </cell>
          <cell r="AR37">
            <v>0.2513468291019535</v>
          </cell>
          <cell r="AS37">
            <v>0.24045776317312015</v>
          </cell>
          <cell r="AT37">
            <v>4.8462210699013478E-2</v>
          </cell>
          <cell r="AU37">
            <v>0.44012338128271639</v>
          </cell>
          <cell r="AV37">
            <v>1.8843251641676252E-2</v>
          </cell>
          <cell r="AW37">
            <v>0.34406245719764417</v>
          </cell>
          <cell r="AX37">
            <v>0.21944956344863437</v>
          </cell>
          <cell r="AY37">
            <v>8.1644086474752006E-2</v>
          </cell>
          <cell r="AZ37">
            <v>0.13780547697388235</v>
          </cell>
          <cell r="BA37">
            <v>0.72548117812225876</v>
          </cell>
          <cell r="BB37">
            <v>6.4351790219495967E-3</v>
          </cell>
          <cell r="BC37">
            <v>0</v>
          </cell>
          <cell r="BD37">
            <v>3.4316364611368584E-3</v>
          </cell>
          <cell r="BE37">
            <v>15898742</v>
          </cell>
          <cell r="BF37">
            <v>16023399</v>
          </cell>
          <cell r="BG37">
            <v>16338954</v>
          </cell>
          <cell r="BH37">
            <v>15810061</v>
          </cell>
          <cell r="BI37">
            <v>16073399</v>
          </cell>
          <cell r="BJ37">
            <v>16214370</v>
          </cell>
          <cell r="BK37">
            <v>15640471</v>
          </cell>
          <cell r="BL37">
            <v>15082199</v>
          </cell>
          <cell r="BM37">
            <v>14474404</v>
          </cell>
          <cell r="BN37">
            <v>14523369</v>
          </cell>
          <cell r="BO37">
            <v>14101547</v>
          </cell>
          <cell r="BP37">
            <v>13623296</v>
          </cell>
          <cell r="BQ37">
            <v>3200117</v>
          </cell>
          <cell r="BR37">
            <v>3082928</v>
          </cell>
          <cell r="BS37">
            <v>2954293</v>
          </cell>
          <cell r="BT37">
            <v>2834517</v>
          </cell>
          <cell r="BU37">
            <v>2765521</v>
          </cell>
          <cell r="BV37">
            <v>2620005</v>
          </cell>
          <cell r="BW37">
            <v>2508772</v>
          </cell>
          <cell r="BX37">
            <v>2422328</v>
          </cell>
          <cell r="BY37">
            <v>2422328</v>
          </cell>
          <cell r="BZ37">
            <v>2423000</v>
          </cell>
          <cell r="CA37">
            <v>2193584</v>
          </cell>
          <cell r="CB37">
            <v>2086712</v>
          </cell>
          <cell r="CD37">
            <v>38430</v>
          </cell>
          <cell r="CE37">
            <v>754559</v>
          </cell>
          <cell r="CG37">
            <v>792989</v>
          </cell>
          <cell r="CH37">
            <v>349013</v>
          </cell>
          <cell r="CI37">
            <v>60288</v>
          </cell>
          <cell r="CJ37">
            <v>114936</v>
          </cell>
          <cell r="CK37">
            <v>175224</v>
          </cell>
          <cell r="CL37">
            <v>509349</v>
          </cell>
          <cell r="CM37">
            <v>9123808</v>
          </cell>
        </row>
        <row r="38">
          <cell r="B38" t="str">
            <v>Habib A.G.Zurich</v>
          </cell>
          <cell r="C38">
            <v>17.578063</v>
          </cell>
          <cell r="D38">
            <v>5.2020780000000002</v>
          </cell>
          <cell r="E38">
            <v>12.587754</v>
          </cell>
          <cell r="F38">
            <v>2.6559339999999998</v>
          </cell>
          <cell r="G38">
            <v>2.7338499999999999</v>
          </cell>
          <cell r="H38">
            <v>2.8949699999999998</v>
          </cell>
          <cell r="I38">
            <v>9.6693180000000005</v>
          </cell>
          <cell r="J38">
            <v>1.6220999999999999E-2</v>
          </cell>
          <cell r="K38">
            <v>0.52807999999999999</v>
          </cell>
          <cell r="M38">
            <v>4.7844030843374845E-3</v>
          </cell>
          <cell r="N38">
            <v>4.7184382030434589E-3</v>
          </cell>
          <cell r="O38">
            <v>4.7760036747840785E-3</v>
          </cell>
          <cell r="P38">
            <v>4.1863362028783215E-3</v>
          </cell>
          <cell r="Q38">
            <v>4.3186738387556347E-3</v>
          </cell>
          <cell r="R38">
            <v>4.1451869960574608E-3</v>
          </cell>
          <cell r="S38">
            <v>4.0923649400834757E-3</v>
          </cell>
          <cell r="T38">
            <v>4.0574508607203316E-3</v>
          </cell>
          <cell r="U38">
            <v>4.0974147845830918E-3</v>
          </cell>
          <cell r="V38">
            <v>3.9819196449738612E-3</v>
          </cell>
          <cell r="W38">
            <v>4.1755380122148363E-3</v>
          </cell>
          <cell r="X38">
            <v>4.2563736831342288E-3</v>
          </cell>
          <cell r="Y38">
            <v>313413032</v>
          </cell>
          <cell r="Z38">
            <v>195568503</v>
          </cell>
          <cell r="AA38">
            <v>0</v>
          </cell>
          <cell r="AB38">
            <v>228782134</v>
          </cell>
          <cell r="AC38">
            <v>0</v>
          </cell>
          <cell r="AD38">
            <v>40312345</v>
          </cell>
          <cell r="AE38">
            <v>51920201</v>
          </cell>
          <cell r="AF38">
            <v>263782134</v>
          </cell>
          <cell r="AG38">
            <v>13553634</v>
          </cell>
          <cell r="AH38">
            <v>20834301</v>
          </cell>
          <cell r="AI38">
            <v>20834.300999999999</v>
          </cell>
          <cell r="AJ38">
            <v>4733253</v>
          </cell>
          <cell r="AL38">
            <v>4.7162353566256518E-3</v>
          </cell>
          <cell r="AM38">
            <v>2.4321049784672452E-3</v>
          </cell>
          <cell r="AN38">
            <v>4.7542998413824594E-3</v>
          </cell>
          <cell r="AP38">
            <v>0.15626100488609596</v>
          </cell>
          <cell r="AQ38">
            <v>2.5797411758427903E-2</v>
          </cell>
          <cell r="AR38">
            <v>0.28273452171083829</v>
          </cell>
          <cell r="AS38">
            <v>0.27467645598169382</v>
          </cell>
          <cell r="AT38">
            <v>8.5234326804973573E-2</v>
          </cell>
          <cell r="AU38">
            <v>0.40792408312540213</v>
          </cell>
          <cell r="AV38">
            <v>2.0338130817361338E-2</v>
          </cell>
          <cell r="AW38">
            <v>0.59997962906377034</v>
          </cell>
          <cell r="AX38">
            <v>0.11028221137192101</v>
          </cell>
          <cell r="AY38">
            <v>5.490362815491022E-2</v>
          </cell>
          <cell r="AZ38">
            <v>5.5378583217010793E-2</v>
          </cell>
          <cell r="BA38">
            <v>0.41326498754265456</v>
          </cell>
          <cell r="BB38">
            <v>2.0320014381939137E-3</v>
          </cell>
          <cell r="BC38">
            <v>0</v>
          </cell>
          <cell r="BD38">
            <v>2.1181274969044972E-3</v>
          </cell>
          <cell r="BE38">
            <v>17578063</v>
          </cell>
          <cell r="BF38">
            <v>16765434</v>
          </cell>
          <cell r="BG38">
            <v>16490956</v>
          </cell>
          <cell r="BH38">
            <v>14439951</v>
          </cell>
          <cell r="BI38">
            <v>15043832</v>
          </cell>
          <cell r="BJ38">
            <v>13721500</v>
          </cell>
          <cell r="BK38">
            <v>13293182</v>
          </cell>
          <cell r="BL38">
            <v>12147286</v>
          </cell>
          <cell r="BM38">
            <v>11960038</v>
          </cell>
          <cell r="BN38">
            <v>10918785</v>
          </cell>
          <cell r="BO38">
            <v>11152222</v>
          </cell>
          <cell r="BP38">
            <v>11009480</v>
          </cell>
          <cell r="BQ38">
            <v>2894970</v>
          </cell>
          <cell r="BR38">
            <v>2774860</v>
          </cell>
          <cell r="BS38">
            <v>2663303</v>
          </cell>
          <cell r="BT38">
            <v>2572730</v>
          </cell>
          <cell r="BU38">
            <v>2452577</v>
          </cell>
          <cell r="BV38">
            <v>2380916</v>
          </cell>
          <cell r="BW38">
            <v>2310783</v>
          </cell>
          <cell r="BX38">
            <v>2243442</v>
          </cell>
          <cell r="BY38">
            <v>2243442</v>
          </cell>
          <cell r="BZ38">
            <v>2054499</v>
          </cell>
          <cell r="CA38">
            <v>1912037</v>
          </cell>
          <cell r="CB38">
            <v>1843465</v>
          </cell>
          <cell r="CD38">
            <v>77235</v>
          </cell>
          <cell r="CE38">
            <v>828914</v>
          </cell>
          <cell r="CG38">
            <v>906149</v>
          </cell>
          <cell r="CH38">
            <v>369640</v>
          </cell>
          <cell r="CI38">
            <v>64796</v>
          </cell>
          <cell r="CJ38">
            <v>43201</v>
          </cell>
          <cell r="CK38">
            <v>107997</v>
          </cell>
          <cell r="CL38">
            <v>332240</v>
          </cell>
          <cell r="CM38">
            <v>5202078</v>
          </cell>
        </row>
        <row r="39">
          <cell r="B39" t="str">
            <v xml:space="preserve">Jamii Bora Bank </v>
          </cell>
          <cell r="C39">
            <v>17.244600999999999</v>
          </cell>
          <cell r="D39">
            <v>9.8420140000000007</v>
          </cell>
          <cell r="E39">
            <v>9.2479820000000004</v>
          </cell>
          <cell r="F39">
            <v>2.210127</v>
          </cell>
          <cell r="G39">
            <v>2.3240799999999999</v>
          </cell>
          <cell r="H39">
            <v>3.1353360000000001</v>
          </cell>
          <cell r="I39">
            <v>14.741134000000001</v>
          </cell>
          <cell r="J39">
            <v>7.071E-3</v>
          </cell>
          <cell r="K39">
            <v>-2.8417000000000001E-2</v>
          </cell>
          <cell r="M39">
            <v>4.4692455535187319E-3</v>
          </cell>
          <cell r="N39">
            <v>4.5511325872303011E-3</v>
          </cell>
          <cell r="O39">
            <v>4.9632838540780181E-3</v>
          </cell>
          <cell r="P39">
            <v>4.8649450838375921E-3</v>
          </cell>
          <cell r="Q39">
            <v>4.5362823760640957E-3</v>
          </cell>
          <cell r="R39">
            <v>4.7800398144967528E-3</v>
          </cell>
          <cell r="S39">
            <v>4.5513830838513417E-3</v>
          </cell>
          <cell r="T39">
            <v>4.6643770964833187E-3</v>
          </cell>
          <cell r="U39">
            <v>2.9185973673679262E-3</v>
          </cell>
          <cell r="V39">
            <v>2.984048240605761E-3</v>
          </cell>
          <cell r="W39">
            <v>2.7145443083773806E-3</v>
          </cell>
          <cell r="X39">
            <v>2.6078119729559994E-3</v>
          </cell>
          <cell r="Y39">
            <v>313413032</v>
          </cell>
          <cell r="Z39">
            <v>195568503</v>
          </cell>
          <cell r="AA39">
            <v>0</v>
          </cell>
          <cell r="AB39">
            <v>228782134</v>
          </cell>
          <cell r="AC39">
            <v>0</v>
          </cell>
          <cell r="AD39">
            <v>40312345</v>
          </cell>
          <cell r="AE39">
            <v>51920201</v>
          </cell>
          <cell r="AF39">
            <v>263782134</v>
          </cell>
          <cell r="AG39">
            <v>13553634</v>
          </cell>
          <cell r="AH39">
            <v>20834301</v>
          </cell>
          <cell r="AI39">
            <v>20834.300999999999</v>
          </cell>
          <cell r="AJ39">
            <v>4733253</v>
          </cell>
          <cell r="AL39">
            <v>4.6267667232221246E-3</v>
          </cell>
          <cell r="AM39">
            <v>4.6013941443293098E-3</v>
          </cell>
          <cell r="AN39">
            <v>3.4928931210212594E-3</v>
          </cell>
          <cell r="AP39">
            <v>-1.2058014849005899E-2</v>
          </cell>
          <cell r="AQ39">
            <v>-2.2061950180476122E-3</v>
          </cell>
          <cell r="AR39">
            <v>0.1576595124906944</v>
          </cell>
          <cell r="AS39">
            <v>0.14992923882246778</v>
          </cell>
          <cell r="AT39">
            <v>0.23236283668214197</v>
          </cell>
          <cell r="AU39">
            <v>0.94267867100226177</v>
          </cell>
          <cell r="AV39">
            <v>9.8954800040941565E-2</v>
          </cell>
          <cell r="AW39">
            <v>0.29372858210777963</v>
          </cell>
          <cell r="AX39">
            <v>0.19685856991527759</v>
          </cell>
          <cell r="AY39">
            <v>0.13265978439783235</v>
          </cell>
          <cell r="AZ39">
            <v>6.4198785517445234E-2</v>
          </cell>
          <cell r="BA39">
            <v>1.0642336890361594</v>
          </cell>
          <cell r="BB39">
            <v>3.9126468894099529E-4</v>
          </cell>
          <cell r="BC39">
            <v>0</v>
          </cell>
          <cell r="BD39">
            <v>2.0864659210654161E-4</v>
          </cell>
          <cell r="BE39">
            <v>17244601</v>
          </cell>
          <cell r="BF39">
            <v>17103526</v>
          </cell>
          <cell r="BG39">
            <v>17281779</v>
          </cell>
          <cell r="BH39">
            <v>16781543</v>
          </cell>
          <cell r="BI39">
            <v>17042346</v>
          </cell>
          <cell r="BJ39">
            <v>15896471</v>
          </cell>
          <cell r="BK39">
            <v>13724146</v>
          </cell>
          <cell r="BL39">
            <v>13117892</v>
          </cell>
          <cell r="BM39">
            <v>9437406</v>
          </cell>
          <cell r="BN39">
            <v>9034229</v>
          </cell>
          <cell r="BO39">
            <v>7577619</v>
          </cell>
          <cell r="BP39">
            <v>7010323</v>
          </cell>
          <cell r="BQ39">
            <v>3135336</v>
          </cell>
          <cell r="BR39">
            <v>3149170</v>
          </cell>
          <cell r="BS39">
            <v>3166310</v>
          </cell>
          <cell r="BT39">
            <v>3162791</v>
          </cell>
          <cell r="BU39">
            <v>3167452</v>
          </cell>
          <cell r="BV39">
            <v>3150756</v>
          </cell>
          <cell r="BW39">
            <v>3126920</v>
          </cell>
          <cell r="BX39">
            <v>3105500</v>
          </cell>
          <cell r="BY39">
            <v>3105500</v>
          </cell>
          <cell r="BZ39">
            <v>2308081</v>
          </cell>
          <cell r="CA39">
            <v>2269490</v>
          </cell>
          <cell r="CB39">
            <v>2250639</v>
          </cell>
          <cell r="CD39">
            <v>185436</v>
          </cell>
          <cell r="CE39">
            <v>612609</v>
          </cell>
          <cell r="CG39">
            <v>798045</v>
          </cell>
          <cell r="CH39">
            <v>752300</v>
          </cell>
          <cell r="CI39">
            <v>317483</v>
          </cell>
          <cell r="CJ39">
            <v>763389</v>
          </cell>
          <cell r="CK39">
            <v>1080872</v>
          </cell>
          <cell r="CL39">
            <v>-28417</v>
          </cell>
          <cell r="CM39">
            <v>9842014</v>
          </cell>
        </row>
        <row r="40">
          <cell r="B40" t="str">
            <v>Guardian  Bank</v>
          </cell>
          <cell r="C40">
            <v>15.135225</v>
          </cell>
          <cell r="D40">
            <v>9.6321829999999995</v>
          </cell>
          <cell r="E40">
            <v>12.891168</v>
          </cell>
          <cell r="F40">
            <v>2.0169109999999999</v>
          </cell>
          <cell r="G40">
            <v>2.0169109999999999</v>
          </cell>
          <cell r="H40">
            <v>2.0493570000000001</v>
          </cell>
          <cell r="I40">
            <v>11.457402</v>
          </cell>
          <cell r="J40">
            <v>3.3188000000000002E-2</v>
          </cell>
          <cell r="K40">
            <v>0.14364199999999999</v>
          </cell>
          <cell r="M40">
            <v>4.1287237506087062E-3</v>
          </cell>
          <cell r="N40">
            <v>4.3117015767598849E-3</v>
          </cell>
          <cell r="O40">
            <v>4.4457248716729889E-3</v>
          </cell>
          <cell r="P40">
            <v>4.1539678758181903E-3</v>
          </cell>
          <cell r="Q40">
            <v>4.2941558469301779E-3</v>
          </cell>
          <cell r="R40">
            <v>4.4595346408867345E-3</v>
          </cell>
          <cell r="S40">
            <v>4.5670489120401541E-3</v>
          </cell>
          <cell r="T40">
            <v>4.5223875881388875E-3</v>
          </cell>
          <cell r="U40">
            <v>4.6399194243748471E-3</v>
          </cell>
          <cell r="V40">
            <v>4.7407532473768025E-3</v>
          </cell>
          <cell r="W40">
            <v>4.8897751558438724E-3</v>
          </cell>
          <cell r="X40">
            <v>4.6996123142062978E-3</v>
          </cell>
          <cell r="Y40">
            <v>313413032</v>
          </cell>
          <cell r="Z40">
            <v>195568503</v>
          </cell>
          <cell r="AA40">
            <v>0</v>
          </cell>
          <cell r="AB40">
            <v>228782134</v>
          </cell>
          <cell r="AC40">
            <v>0</v>
          </cell>
          <cell r="AD40">
            <v>40312345</v>
          </cell>
          <cell r="AE40">
            <v>51920201</v>
          </cell>
          <cell r="AF40">
            <v>263782134</v>
          </cell>
          <cell r="AG40">
            <v>13553634</v>
          </cell>
          <cell r="AH40">
            <v>20834301</v>
          </cell>
          <cell r="AI40">
            <v>20834.300999999999</v>
          </cell>
          <cell r="AJ40">
            <v>4733253</v>
          </cell>
          <cell r="AL40">
            <v>4.0608162159553353E-3</v>
          </cell>
          <cell r="AM40">
            <v>4.5032927664305621E-3</v>
          </cell>
          <cell r="AN40">
            <v>4.8688970230618299E-3</v>
          </cell>
          <cell r="AP40">
            <v>4.2464341342840238E-2</v>
          </cell>
          <cell r="AQ40">
            <v>5.6763769499793672E-3</v>
          </cell>
          <cell r="AR40">
            <v>0.17603563181251736</v>
          </cell>
          <cell r="AS40">
            <v>0.17603563181251736</v>
          </cell>
          <cell r="AT40">
            <v>0.16965281090677636</v>
          </cell>
          <cell r="AU40">
            <v>0.61235718325970789</v>
          </cell>
          <cell r="AV40">
            <v>6.821058427658451E-2</v>
          </cell>
          <cell r="AW40">
            <v>0.54055023804695135</v>
          </cell>
          <cell r="AX40">
            <v>0.16230900274043833</v>
          </cell>
          <cell r="AY40">
            <v>7.7294188601451347E-2</v>
          </cell>
          <cell r="AZ40">
            <v>8.5014814138986983E-2</v>
          </cell>
          <cell r="BA40">
            <v>0.74719241887158705</v>
          </cell>
          <cell r="BB40">
            <v>2.354113017131391E-3</v>
          </cell>
          <cell r="BC40">
            <v>7.0866261404098788E-5</v>
          </cell>
          <cell r="BD40">
            <v>1.4059300835537812E-3</v>
          </cell>
          <cell r="BE40">
            <v>15135225</v>
          </cell>
          <cell r="BF40">
            <v>15349948</v>
          </cell>
          <cell r="BG40">
            <v>15386946</v>
          </cell>
          <cell r="BH40">
            <v>14609492</v>
          </cell>
          <cell r="BI40">
            <v>15113307</v>
          </cell>
          <cell r="BJ40">
            <v>15694727</v>
          </cell>
          <cell r="BK40">
            <v>15383115</v>
          </cell>
          <cell r="BL40">
            <v>14570598</v>
          </cell>
          <cell r="BM40">
            <v>14464148</v>
          </cell>
          <cell r="BN40">
            <v>14195379</v>
          </cell>
          <cell r="BO40">
            <v>13997862</v>
          </cell>
          <cell r="BP40">
            <v>12834687</v>
          </cell>
          <cell r="BQ40">
            <v>2049357</v>
          </cell>
          <cell r="BR40">
            <v>2025717</v>
          </cell>
          <cell r="BS40">
            <v>2034496</v>
          </cell>
          <cell r="BT40">
            <v>1984466</v>
          </cell>
          <cell r="BU40">
            <v>1994181</v>
          </cell>
          <cell r="BV40">
            <v>1890337</v>
          </cell>
          <cell r="BW40">
            <v>1818843</v>
          </cell>
          <cell r="BX40">
            <v>1755138</v>
          </cell>
          <cell r="BY40">
            <v>1755138</v>
          </cell>
          <cell r="BZ40">
            <v>1715270</v>
          </cell>
          <cell r="CA40">
            <v>1554857</v>
          </cell>
          <cell r="CB40">
            <v>1493885</v>
          </cell>
          <cell r="CD40">
            <v>134070</v>
          </cell>
          <cell r="CE40">
            <v>656191</v>
          </cell>
          <cell r="CG40">
            <v>790261</v>
          </cell>
          <cell r="CH40">
            <v>483922</v>
          </cell>
          <cell r="CI40">
            <v>381149</v>
          </cell>
          <cell r="CJ40">
            <v>323964</v>
          </cell>
          <cell r="CK40">
            <v>705113</v>
          </cell>
          <cell r="CL40">
            <v>64892</v>
          </cell>
          <cell r="CM40">
            <v>9632183</v>
          </cell>
        </row>
        <row r="41">
          <cell r="B41" t="str">
            <v>Development Bank of Kenya</v>
          </cell>
          <cell r="C41">
            <v>17.492953</v>
          </cell>
          <cell r="D41">
            <v>9.1415209999999991</v>
          </cell>
          <cell r="E41">
            <v>7.1204429999999999</v>
          </cell>
          <cell r="F41">
            <v>1.7818020000000001</v>
          </cell>
          <cell r="G41">
            <v>2.063339</v>
          </cell>
          <cell r="H41">
            <v>2.9499749999999998</v>
          </cell>
          <cell r="I41">
            <v>8.0954049999999995</v>
          </cell>
          <cell r="J41">
            <v>1.917E-2</v>
          </cell>
          <cell r="K41">
            <v>0.15193499999999999</v>
          </cell>
          <cell r="M41">
            <v>4.1193945464215774E-3</v>
          </cell>
          <cell r="N41">
            <v>4.2375972063738486E-3</v>
          </cell>
          <cell r="O41">
            <v>4.6195760288308633E-3</v>
          </cell>
          <cell r="P41">
            <v>4.5212901402981991E-3</v>
          </cell>
          <cell r="Q41">
            <v>4.3337321699578601E-3</v>
          </cell>
          <cell r="R41">
            <v>4.776216929269432E-3</v>
          </cell>
          <cell r="S41">
            <v>4.778790398319078E-3</v>
          </cell>
          <cell r="T41">
            <v>4.8339510949649729E-3</v>
          </cell>
          <cell r="U41">
            <v>4.2823539611270105E-3</v>
          </cell>
          <cell r="V41">
            <v>4.5819977307647204E-3</v>
          </cell>
          <cell r="W41">
            <v>4.7104248213690495E-3</v>
          </cell>
          <cell r="X41">
            <v>4.6789551496849574E-3</v>
          </cell>
          <cell r="Y41">
            <v>313413032</v>
          </cell>
          <cell r="Z41">
            <v>195568503</v>
          </cell>
          <cell r="AA41">
            <v>0</v>
          </cell>
          <cell r="AB41">
            <v>228782134</v>
          </cell>
          <cell r="AC41">
            <v>0</v>
          </cell>
          <cell r="AD41">
            <v>40312345</v>
          </cell>
          <cell r="AE41">
            <v>51920201</v>
          </cell>
          <cell r="AF41">
            <v>263782134</v>
          </cell>
          <cell r="AG41">
            <v>13553634</v>
          </cell>
          <cell r="AH41">
            <v>20834301</v>
          </cell>
          <cell r="AI41">
            <v>20834.300999999999</v>
          </cell>
          <cell r="AJ41">
            <v>4733253</v>
          </cell>
          <cell r="AL41">
            <v>4.6934001448504748E-3</v>
          </cell>
          <cell r="AM41">
            <v>4.273895688388922E-3</v>
          </cell>
          <cell r="AN41">
            <v>2.6893376709993572E-3</v>
          </cell>
          <cell r="AP41">
            <v>4.8376821937460929E-2</v>
          </cell>
          <cell r="AQ41">
            <v>8.2191472227098987E-3</v>
          </cell>
          <cell r="AR41">
            <v>0.25487779796069499</v>
          </cell>
          <cell r="AS41">
            <v>0.22010041498850277</v>
          </cell>
          <cell r="AT41">
            <v>0.18184877720439757</v>
          </cell>
          <cell r="AU41">
            <v>0.52976873351649512</v>
          </cell>
          <cell r="AV41">
            <v>0.16539890490070355</v>
          </cell>
          <cell r="AW41">
            <v>0.51665754970217614</v>
          </cell>
          <cell r="AX41">
            <v>0.13611905852087308</v>
          </cell>
          <cell r="AY41">
            <v>0.1393040229076338</v>
          </cell>
          <cell r="AZ41">
            <v>-3.1849643867607191E-3</v>
          </cell>
          <cell r="BA41">
            <v>1.2838416092931295</v>
          </cell>
          <cell r="BB41">
            <v>1.4624389805428684E-3</v>
          </cell>
          <cell r="BC41">
            <v>0</v>
          </cell>
          <cell r="BD41">
            <v>7.7986314144502323E-4</v>
          </cell>
          <cell r="BE41">
            <v>17492953</v>
          </cell>
          <cell r="BF41">
            <v>17013141</v>
          </cell>
          <cell r="BG41">
            <v>17251091</v>
          </cell>
          <cell r="BH41">
            <v>16942714</v>
          </cell>
          <cell r="BI41">
            <v>18106690</v>
          </cell>
          <cell r="BJ41">
            <v>17841799</v>
          </cell>
          <cell r="BK41">
            <v>16999848</v>
          </cell>
          <cell r="BL41">
            <v>16954227</v>
          </cell>
          <cell r="BM41">
            <v>16004815</v>
          </cell>
          <cell r="BN41">
            <v>16493105</v>
          </cell>
          <cell r="BO41">
            <v>16082152</v>
          </cell>
          <cell r="BP41">
            <v>15580630</v>
          </cell>
          <cell r="BQ41">
            <v>2949975</v>
          </cell>
          <cell r="BR41">
            <v>2912557</v>
          </cell>
          <cell r="BS41">
            <v>2876234</v>
          </cell>
          <cell r="BT41">
            <v>2843621</v>
          </cell>
          <cell r="BU41">
            <v>2856189</v>
          </cell>
          <cell r="BV41">
            <v>2808229</v>
          </cell>
          <cell r="BW41">
            <v>2806585</v>
          </cell>
          <cell r="BX41">
            <v>2763601</v>
          </cell>
          <cell r="BY41">
            <v>2763601</v>
          </cell>
          <cell r="BZ41">
            <v>1999548</v>
          </cell>
          <cell r="CA41">
            <v>1874489</v>
          </cell>
          <cell r="CB41">
            <v>1822274</v>
          </cell>
          <cell r="CD41">
            <v>85913</v>
          </cell>
          <cell r="CE41">
            <v>386529</v>
          </cell>
          <cell r="CG41">
            <v>472442</v>
          </cell>
          <cell r="CH41">
            <v>250285</v>
          </cell>
          <cell r="CI41">
            <v>935998</v>
          </cell>
          <cell r="CJ41">
            <v>875643</v>
          </cell>
          <cell r="CK41">
            <v>1811641</v>
          </cell>
          <cell r="CL41">
            <v>106354</v>
          </cell>
          <cell r="CM41">
            <v>9141521</v>
          </cell>
        </row>
        <row r="42">
          <cell r="B42" t="str">
            <v>First Community Bank</v>
          </cell>
          <cell r="C42">
            <v>14.519582</v>
          </cell>
          <cell r="D42">
            <v>10.722735</v>
          </cell>
          <cell r="E42">
            <v>12.159877</v>
          </cell>
          <cell r="F42">
            <v>1.5559609999999999</v>
          </cell>
          <cell r="G42">
            <v>2.0793979999999999</v>
          </cell>
          <cell r="H42">
            <v>1.6875819999999999</v>
          </cell>
          <cell r="I42">
            <v>13.412985000000001</v>
          </cell>
          <cell r="J42">
            <v>3.456E-2</v>
          </cell>
          <cell r="K42">
            <v>0.14152699999999999</v>
          </cell>
          <cell r="M42">
            <v>3.7782059251250119E-3</v>
          </cell>
          <cell r="N42">
            <v>4.0288143044451986E-3</v>
          </cell>
          <cell r="O42">
            <v>4.0397055143437961E-3</v>
          </cell>
          <cell r="P42">
            <v>3.9058728181306296E-3</v>
          </cell>
          <cell r="Q42">
            <v>4.2038993134941608E-3</v>
          </cell>
          <cell r="R42">
            <v>4.3404911020331928E-3</v>
          </cell>
          <cell r="S42">
            <v>4.4391985869509315E-3</v>
          </cell>
          <cell r="T42">
            <v>4.5393193659595656E-3</v>
          </cell>
          <cell r="U42">
            <v>4.0305941910865435E-3</v>
          </cell>
          <cell r="V42">
            <v>4.1190609998637655E-3</v>
          </cell>
          <cell r="W42">
            <v>4.2032531290867783E-3</v>
          </cell>
          <cell r="X42">
            <v>4.0137771017887481E-3</v>
          </cell>
          <cell r="Y42">
            <v>313413032</v>
          </cell>
          <cell r="Z42">
            <v>195568503</v>
          </cell>
          <cell r="AA42">
            <v>0</v>
          </cell>
          <cell r="AB42">
            <v>228782134</v>
          </cell>
          <cell r="AC42">
            <v>0</v>
          </cell>
          <cell r="AD42">
            <v>40312345</v>
          </cell>
          <cell r="AE42">
            <v>51920201</v>
          </cell>
          <cell r="AF42">
            <v>263782134</v>
          </cell>
          <cell r="AG42">
            <v>13553634</v>
          </cell>
          <cell r="AH42">
            <v>20834301</v>
          </cell>
          <cell r="AI42">
            <v>20834.300999999999</v>
          </cell>
          <cell r="AJ42">
            <v>4733253</v>
          </cell>
          <cell r="AL42">
            <v>3.8956377612155216E-3</v>
          </cell>
          <cell r="AM42">
            <v>5.0131538158952977E-3</v>
          </cell>
          <cell r="AN42">
            <v>4.5926939223891903E-3</v>
          </cell>
          <cell r="AP42">
            <v>5.8631029649370649E-2</v>
          </cell>
          <cell r="AQ42">
            <v>6.7088622468318981E-3</v>
          </cell>
          <cell r="AR42">
            <v>0.15502872775895893</v>
          </cell>
          <cell r="AS42">
            <v>0.11600408111989985</v>
          </cell>
          <cell r="AT42">
            <v>0.29645110115982526</v>
          </cell>
          <cell r="AU42">
            <v>0.81389246682559402</v>
          </cell>
          <cell r="AV42">
            <v>0.18647459921712084</v>
          </cell>
          <cell r="AW42">
            <v>0.16848187618167637</v>
          </cell>
          <cell r="AX42">
            <v>0.11440541679588712</v>
          </cell>
          <cell r="AY42">
            <v>1.4233987587820076E-2</v>
          </cell>
          <cell r="AZ42">
            <v>0.10017142920806704</v>
          </cell>
          <cell r="BA42">
            <v>0.88181278478392511</v>
          </cell>
          <cell r="BB42">
            <v>6.276800920862996E-3</v>
          </cell>
          <cell r="BC42">
            <v>0</v>
          </cell>
          <cell r="BD42">
            <v>3.3471794375667919E-3</v>
          </cell>
          <cell r="BE42">
            <v>14519582</v>
          </cell>
          <cell r="BF42">
            <v>15069141</v>
          </cell>
          <cell r="BG42">
            <v>14827745</v>
          </cell>
          <cell r="BH42">
            <v>14564631</v>
          </cell>
          <cell r="BI42">
            <v>15726633</v>
          </cell>
          <cell r="BJ42">
            <v>16180372</v>
          </cell>
          <cell r="BK42">
            <v>15121959</v>
          </cell>
          <cell r="BL42">
            <v>15278026</v>
          </cell>
          <cell r="BM42">
            <v>12978408</v>
          </cell>
          <cell r="BN42">
            <v>12696667</v>
          </cell>
          <cell r="BO42">
            <v>12503956</v>
          </cell>
          <cell r="BP42">
            <v>11305398</v>
          </cell>
          <cell r="BQ42">
            <v>1687582</v>
          </cell>
          <cell r="BR42">
            <v>1698111</v>
          </cell>
          <cell r="BS42">
            <v>1669863</v>
          </cell>
          <cell r="BT42">
            <v>1611608</v>
          </cell>
          <cell r="BU42">
            <v>1687798</v>
          </cell>
          <cell r="BV42">
            <v>1677757</v>
          </cell>
          <cell r="BW42">
            <v>1661381</v>
          </cell>
          <cell r="BX42">
            <v>1517722</v>
          </cell>
          <cell r="BY42">
            <v>1517722</v>
          </cell>
          <cell r="BZ42">
            <v>1301967</v>
          </cell>
          <cell r="CA42">
            <v>1225689</v>
          </cell>
          <cell r="CB42">
            <v>1210095</v>
          </cell>
          <cell r="CD42">
            <v>310017</v>
          </cell>
          <cell r="CE42">
            <v>735744</v>
          </cell>
          <cell r="CG42">
            <v>1045761</v>
          </cell>
          <cell r="CH42">
            <v>851137</v>
          </cell>
          <cell r="CI42">
            <v>414102</v>
          </cell>
          <cell r="CJ42">
            <v>2043741</v>
          </cell>
          <cell r="CK42">
            <v>2457843</v>
          </cell>
          <cell r="CL42">
            <v>74440</v>
          </cell>
          <cell r="CM42">
            <v>10722735</v>
          </cell>
        </row>
        <row r="43">
          <cell r="B43" t="str">
            <v>Spire Bank</v>
          </cell>
          <cell r="C43">
            <v>14.204005</v>
          </cell>
          <cell r="D43">
            <v>7.867343</v>
          </cell>
          <cell r="E43">
            <v>8.6962080000000004</v>
          </cell>
          <cell r="F43">
            <v>1.7434609999999999</v>
          </cell>
          <cell r="G43">
            <v>2.0939000000000001</v>
          </cell>
          <cell r="H43">
            <v>2.0374159999999999</v>
          </cell>
          <cell r="I43">
            <v>12.035113000000001</v>
          </cell>
          <cell r="J43">
            <v>3.7802000000000002E-2</v>
          </cell>
          <cell r="K43">
            <v>-0.75921799999999995</v>
          </cell>
          <cell r="M43">
            <v>3.510592734375647E-3</v>
          </cell>
          <cell r="N43">
            <v>3.817287304938452E-3</v>
          </cell>
          <cell r="O43">
            <v>4.0857315203113587E-3</v>
          </cell>
          <cell r="P43">
            <v>3.9185023364616302E-3</v>
          </cell>
          <cell r="Q43">
            <v>4.3179555382334422E-3</v>
          </cell>
          <cell r="R43">
            <v>4.7633665332035748E-3</v>
          </cell>
          <cell r="S43">
            <v>4.7657858994089222E-3</v>
          </cell>
          <cell r="T43">
            <v>4.5753422744545516E-3</v>
          </cell>
          <cell r="U43">
            <v>5.4417109266859413E-3</v>
          </cell>
          <cell r="V43">
            <v>5.3969313576378072E-3</v>
          </cell>
          <cell r="W43">
            <v>5.6779324554218844E-3</v>
          </cell>
          <cell r="X43">
            <v>5.4898150641763069E-3</v>
          </cell>
          <cell r="Y43">
            <v>313413032</v>
          </cell>
          <cell r="Z43">
            <v>195568503</v>
          </cell>
          <cell r="AA43">
            <v>0</v>
          </cell>
          <cell r="AB43">
            <v>228782134</v>
          </cell>
          <cell r="AC43">
            <v>0</v>
          </cell>
          <cell r="AD43">
            <v>40312345</v>
          </cell>
          <cell r="AE43">
            <v>51920201</v>
          </cell>
          <cell r="AF43">
            <v>263782134</v>
          </cell>
          <cell r="AG43">
            <v>13553634</v>
          </cell>
          <cell r="AH43">
            <v>20834301</v>
          </cell>
          <cell r="AI43">
            <v>20834.300999999999</v>
          </cell>
          <cell r="AJ43">
            <v>4733253</v>
          </cell>
          <cell r="AL43">
            <v>3.8109677150825745E-3</v>
          </cell>
          <cell r="AM43">
            <v>3.6781847710875217E-3</v>
          </cell>
          <cell r="AN43">
            <v>3.2844922386494743E-3</v>
          </cell>
          <cell r="AP43">
            <v>-0.33582541981929553</v>
          </cell>
          <cell r="AQ43">
            <v>-4.9574153006966971E-2</v>
          </cell>
          <cell r="AR43">
            <v>0.17398257914155021</v>
          </cell>
          <cell r="AS43">
            <v>0.14486453097698374</v>
          </cell>
          <cell r="AT43">
            <v>0.39389897933080203</v>
          </cell>
          <cell r="AU43">
            <v>1.2695848627083519</v>
          </cell>
          <cell r="AV43">
            <v>0.23100563109624081</v>
          </cell>
          <cell r="AW43">
            <v>0.73514172908167952</v>
          </cell>
          <cell r="AX43">
            <v>0.16438020625140454</v>
          </cell>
          <cell r="AY43">
            <v>8.262767919470787E-2</v>
          </cell>
          <cell r="AZ43">
            <v>8.1752527056696667E-2</v>
          </cell>
          <cell r="BA43">
            <v>0.90468661743141376</v>
          </cell>
          <cell r="BB43">
            <v>1.6475280062865376E-3</v>
          </cell>
          <cell r="BC43">
            <v>0</v>
          </cell>
          <cell r="BD43">
            <v>9.5213625937683492E-4</v>
          </cell>
          <cell r="BE43">
            <v>14204005</v>
          </cell>
          <cell r="BF43">
            <v>14382397</v>
          </cell>
          <cell r="BG43">
            <v>15107721</v>
          </cell>
          <cell r="BH43">
            <v>14469562</v>
          </cell>
          <cell r="BI43">
            <v>15826494</v>
          </cell>
          <cell r="BJ43">
            <v>16857598</v>
          </cell>
          <cell r="BK43">
            <v>16800655</v>
          </cell>
          <cell r="BL43">
            <v>16589359</v>
          </cell>
          <cell r="BM43">
            <v>17019940</v>
          </cell>
          <cell r="BN43">
            <v>16250564</v>
          </cell>
          <cell r="BO43">
            <v>16454140</v>
          </cell>
          <cell r="BP43">
            <v>15562476</v>
          </cell>
          <cell r="BQ43">
            <v>2037416</v>
          </cell>
          <cell r="BR43">
            <v>2182475</v>
          </cell>
          <cell r="BS43">
            <v>1933604</v>
          </cell>
          <cell r="BT43">
            <v>2068845</v>
          </cell>
          <cell r="BU43">
            <v>1993347</v>
          </cell>
          <cell r="BV43">
            <v>2106331</v>
          </cell>
          <cell r="BW43">
            <v>1718831</v>
          </cell>
          <cell r="BX43">
            <v>1154947</v>
          </cell>
          <cell r="BY43">
            <v>1154947</v>
          </cell>
          <cell r="BZ43">
            <v>1526979</v>
          </cell>
          <cell r="CA43">
            <v>1408728</v>
          </cell>
          <cell r="CB43">
            <v>1371482</v>
          </cell>
          <cell r="CD43">
            <v>274082</v>
          </cell>
          <cell r="CE43">
            <v>421736</v>
          </cell>
          <cell r="CG43">
            <v>695818</v>
          </cell>
          <cell r="CH43">
            <v>883400</v>
          </cell>
          <cell r="CI43">
            <v>1737395</v>
          </cell>
          <cell r="CJ43">
            <v>625952</v>
          </cell>
          <cell r="CK43">
            <v>2363347</v>
          </cell>
          <cell r="CL43">
            <v>-531430</v>
          </cell>
          <cell r="CM43">
            <v>7867343</v>
          </cell>
        </row>
        <row r="44">
          <cell r="B44" t="str">
            <v>Credit Bank</v>
          </cell>
          <cell r="C44">
            <v>11.780597999999999</v>
          </cell>
          <cell r="D44">
            <v>7.5475529999999997</v>
          </cell>
          <cell r="E44">
            <v>8.8204910000000005</v>
          </cell>
          <cell r="F44">
            <v>2.2326790000000001</v>
          </cell>
          <cell r="G44">
            <v>2.2906</v>
          </cell>
          <cell r="H44">
            <v>2.3743150000000002</v>
          </cell>
          <cell r="I44">
            <v>11.391353000000001</v>
          </cell>
          <cell r="J44">
            <v>2.7030999999999999E-2</v>
          </cell>
          <cell r="K44">
            <v>0.12377299999999999</v>
          </cell>
          <cell r="M44">
            <v>3.4989097018524365E-3</v>
          </cell>
          <cell r="N44">
            <v>3.3327067234972486E-3</v>
          </cell>
          <cell r="O44">
            <v>3.140047870071703E-3</v>
          </cell>
          <cell r="P44">
            <v>2.7238171065501987E-3</v>
          </cell>
          <cell r="Q44">
            <v>2.8919251478437126E-3</v>
          </cell>
          <cell r="R44">
            <v>2.5775180393315849E-3</v>
          </cell>
          <cell r="S44">
            <v>2.5816394990063472E-3</v>
          </cell>
          <cell r="T44">
            <v>2.7375039181430178E-3</v>
          </cell>
          <cell r="U44">
            <v>2.8849107269786518E-3</v>
          </cell>
          <cell r="V44">
            <v>2.9470418296018448E-3</v>
          </cell>
          <cell r="W44">
            <v>2.9730819231159732E-3</v>
          </cell>
          <cell r="X44">
            <v>2.8524193975043499E-3</v>
          </cell>
          <cell r="Y44">
            <v>313413032</v>
          </cell>
          <cell r="Z44">
            <v>195568503</v>
          </cell>
          <cell r="AA44">
            <v>0</v>
          </cell>
          <cell r="AB44">
            <v>228782134</v>
          </cell>
          <cell r="AC44">
            <v>0</v>
          </cell>
          <cell r="AD44">
            <v>40312345</v>
          </cell>
          <cell r="AE44">
            <v>51920201</v>
          </cell>
          <cell r="AF44">
            <v>263782134</v>
          </cell>
          <cell r="AG44">
            <v>13553634</v>
          </cell>
          <cell r="AH44">
            <v>20834301</v>
          </cell>
          <cell r="AI44">
            <v>20834.300999999999</v>
          </cell>
          <cell r="AJ44">
            <v>4733253</v>
          </cell>
          <cell r="AL44">
            <v>3.160761957093534E-3</v>
          </cell>
          <cell r="AM44">
            <v>3.5286747385459023E-3</v>
          </cell>
          <cell r="AN44">
            <v>3.3314329913196124E-3</v>
          </cell>
          <cell r="AP44">
            <v>7.3636386689937383E-2</v>
          </cell>
          <cell r="AQ44">
            <v>1.4363961153024324E-2</v>
          </cell>
          <cell r="AR44">
            <v>0.20108234728569993</v>
          </cell>
          <cell r="AS44">
            <v>0.19599770106325384</v>
          </cell>
          <cell r="AT44">
            <v>0.32550288778135628</v>
          </cell>
          <cell r="AU44">
            <v>0.73228647510750466</v>
          </cell>
          <cell r="AV44">
            <v>7.019919094654474E-2</v>
          </cell>
          <cell r="AW44">
            <v>0.56605783438685653</v>
          </cell>
          <cell r="AX44">
            <v>0.21082639517233406</v>
          </cell>
          <cell r="AY44">
            <v>9.2827527589820644E-2</v>
          </cell>
          <cell r="AZ44">
            <v>0.11799886758251342</v>
          </cell>
          <cell r="BA44">
            <v>0.8556839976368662</v>
          </cell>
          <cell r="BB44">
            <v>9.9129241614416101E-3</v>
          </cell>
          <cell r="BC44">
            <v>0</v>
          </cell>
          <cell r="BD44">
            <v>6.5204434245633913E-3</v>
          </cell>
          <cell r="BE44">
            <v>11780598</v>
          </cell>
          <cell r="BF44">
            <v>11197836</v>
          </cell>
          <cell r="BG44">
            <v>11153369</v>
          </cell>
          <cell r="BH44">
            <v>10287085</v>
          </cell>
          <cell r="BI44">
            <v>10189227</v>
          </cell>
          <cell r="BJ44">
            <v>8742291</v>
          </cell>
          <cell r="BK44">
            <v>8884581</v>
          </cell>
          <cell r="BL44">
            <v>8864537</v>
          </cell>
          <cell r="BM44">
            <v>8592048</v>
          </cell>
          <cell r="BN44">
            <v>8241305</v>
          </cell>
          <cell r="BO44">
            <v>7936623</v>
          </cell>
          <cell r="BP44">
            <v>7308855</v>
          </cell>
          <cell r="BQ44">
            <v>2374315</v>
          </cell>
          <cell r="BR44">
            <v>2107998</v>
          </cell>
          <cell r="BS44">
            <v>1425282</v>
          </cell>
          <cell r="BT44">
            <v>1391955</v>
          </cell>
          <cell r="BU44">
            <v>1294064</v>
          </cell>
          <cell r="BV44">
            <v>1263351</v>
          </cell>
          <cell r="BW44">
            <v>1159432</v>
          </cell>
          <cell r="BX44">
            <v>1151660</v>
          </cell>
          <cell r="BY44">
            <v>1151660</v>
          </cell>
          <cell r="BZ44">
            <v>1283466</v>
          </cell>
          <cell r="CA44">
            <v>1274332</v>
          </cell>
          <cell r="CB44">
            <v>1237653</v>
          </cell>
          <cell r="CD44">
            <v>289458</v>
          </cell>
          <cell r="CE44">
            <v>599806</v>
          </cell>
          <cell r="CG44">
            <v>889264</v>
          </cell>
          <cell r="CH44">
            <v>651196</v>
          </cell>
          <cell r="CI44">
            <v>322559</v>
          </cell>
          <cell r="CJ44">
            <v>247275</v>
          </cell>
          <cell r="CK44">
            <v>569834</v>
          </cell>
          <cell r="CL44">
            <v>123773</v>
          </cell>
          <cell r="CM44">
            <v>7547553</v>
          </cell>
        </row>
        <row r="45">
          <cell r="B45" t="str">
            <v>Habib Bank Ltd</v>
          </cell>
          <cell r="C45">
            <v>11.684163</v>
          </cell>
          <cell r="D45">
            <v>4.4915409999999998</v>
          </cell>
          <cell r="E45">
            <v>8.0110880000000009</v>
          </cell>
          <cell r="F45">
            <v>1.974145</v>
          </cell>
          <cell r="G45">
            <v>2.2654830000000001</v>
          </cell>
          <cell r="H45">
            <v>2.3835130000000002</v>
          </cell>
          <cell r="I45">
            <v>5.8476330000000001</v>
          </cell>
          <cell r="J45">
            <v>1.7613E-2</v>
          </cell>
          <cell r="K45">
            <v>0.36956099999999997</v>
          </cell>
          <cell r="M45">
            <v>3.3935544527315927E-3</v>
          </cell>
          <cell r="N45">
            <v>3.3911377845956808E-3</v>
          </cell>
          <cell r="O45">
            <v>3.1262411652869431E-3</v>
          </cell>
          <cell r="P45">
            <v>3.1226227838974975E-3</v>
          </cell>
          <cell r="Q45">
            <v>3.1193758323848353E-3</v>
          </cell>
          <cell r="R45">
            <v>2.8399597313168963E-3</v>
          </cell>
          <cell r="S45">
            <v>2.9142006350667267E-3</v>
          </cell>
          <cell r="T45">
            <v>3.2052073255015136E-3</v>
          </cell>
          <cell r="U45">
            <v>3.196106793774218E-3</v>
          </cell>
          <cell r="V45">
            <v>3.4628777264832447E-3</v>
          </cell>
          <cell r="W45">
            <v>3.302098645063806E-3</v>
          </cell>
          <cell r="X45">
            <v>3.284620320235832E-3</v>
          </cell>
          <cell r="Y45">
            <v>313413032</v>
          </cell>
          <cell r="Z45">
            <v>195568503</v>
          </cell>
          <cell r="AA45">
            <v>0</v>
          </cell>
          <cell r="AB45">
            <v>228782134</v>
          </cell>
          <cell r="AC45">
            <v>0</v>
          </cell>
          <cell r="AD45">
            <v>40312345</v>
          </cell>
          <cell r="AE45">
            <v>51920201</v>
          </cell>
          <cell r="AF45">
            <v>263782134</v>
          </cell>
          <cell r="AG45">
            <v>13553634</v>
          </cell>
          <cell r="AH45">
            <v>20834301</v>
          </cell>
          <cell r="AI45">
            <v>20834.300999999999</v>
          </cell>
          <cell r="AJ45">
            <v>4733253</v>
          </cell>
          <cell r="AL45">
            <v>3.1348882213687165E-3</v>
          </cell>
          <cell r="AM45">
            <v>2.0999106947434754E-3</v>
          </cell>
          <cell r="AN45">
            <v>3.0257275767941547E-3</v>
          </cell>
          <cell r="AP45">
            <v>0.13437300347023956</v>
          </cell>
          <cell r="AQ45">
            <v>2.7160449508942856E-2</v>
          </cell>
          <cell r="AR45">
            <v>0.38741880689160896</v>
          </cell>
          <cell r="AS45">
            <v>0.33759728081430557</v>
          </cell>
          <cell r="AT45">
            <v>0.10861715413435298</v>
          </cell>
          <cell r="AU45">
            <v>0.38520020351840145</v>
          </cell>
          <cell r="AV45">
            <v>0.14351335756098324</v>
          </cell>
          <cell r="AW45">
            <v>0.54976249161246604</v>
          </cell>
          <cell r="AX45">
            <v>0.12293561346559849</v>
          </cell>
          <cell r="AY45">
            <v>5.4069193619284875E-2</v>
          </cell>
          <cell r="AZ45">
            <v>6.8866419846313615E-2</v>
          </cell>
          <cell r="BA45">
            <v>0.56066554255801448</v>
          </cell>
          <cell r="BB45">
            <v>1.3757305852675377E-3</v>
          </cell>
          <cell r="BC45">
            <v>0</v>
          </cell>
          <cell r="BD45">
            <v>1.3534701370537003E-3</v>
          </cell>
          <cell r="BE45">
            <v>11684163</v>
          </cell>
          <cell r="BF45">
            <v>11492773</v>
          </cell>
          <cell r="BG45">
            <v>9669573</v>
          </cell>
          <cell r="BH45">
            <v>10229978</v>
          </cell>
          <cell r="BI45">
            <v>10325858</v>
          </cell>
          <cell r="BJ45">
            <v>8720174</v>
          </cell>
          <cell r="BK45">
            <v>8764198</v>
          </cell>
          <cell r="BL45">
            <v>9449365</v>
          </cell>
          <cell r="BM45">
            <v>9300950</v>
          </cell>
          <cell r="BN45">
            <v>9900454</v>
          </cell>
          <cell r="BO45">
            <v>8541266</v>
          </cell>
          <cell r="BP45">
            <v>8078122</v>
          </cell>
          <cell r="BQ45">
            <v>2383513</v>
          </cell>
          <cell r="BR45">
            <v>2301178</v>
          </cell>
          <cell r="BS45">
            <v>2240728</v>
          </cell>
          <cell r="BT45">
            <v>2147452</v>
          </cell>
          <cell r="BU45">
            <v>2006787</v>
          </cell>
          <cell r="BV45">
            <v>1972950</v>
          </cell>
          <cell r="BW45">
            <v>2010787</v>
          </cell>
          <cell r="BX45">
            <v>1941527</v>
          </cell>
          <cell r="BY45">
            <v>1941527</v>
          </cell>
          <cell r="BZ45">
            <v>1837505</v>
          </cell>
          <cell r="CA45">
            <v>1748022</v>
          </cell>
          <cell r="CB45">
            <v>1666902</v>
          </cell>
          <cell r="CD45">
            <v>70448</v>
          </cell>
          <cell r="CE45">
            <v>578142</v>
          </cell>
          <cell r="CG45">
            <v>648590</v>
          </cell>
          <cell r="CH45">
            <v>249837</v>
          </cell>
          <cell r="CI45">
            <v>413754</v>
          </cell>
          <cell r="CJ45">
            <v>338851</v>
          </cell>
          <cell r="CK45">
            <v>752605</v>
          </cell>
          <cell r="CL45">
            <v>236061</v>
          </cell>
          <cell r="CM45">
            <v>4491541</v>
          </cell>
        </row>
        <row r="46">
          <cell r="B46" t="str">
            <v>M-Oriental Bank Limited</v>
          </cell>
          <cell r="C46">
            <v>9.8095850000000002</v>
          </cell>
          <cell r="D46">
            <v>6.5542559999999996</v>
          </cell>
          <cell r="E46">
            <v>6.792834</v>
          </cell>
          <cell r="F46">
            <v>2.7051599999999998</v>
          </cell>
          <cell r="G46">
            <v>2.794851</v>
          </cell>
          <cell r="H46">
            <v>2.930072</v>
          </cell>
          <cell r="I46">
            <v>7.1752789999999997</v>
          </cell>
          <cell r="J46">
            <v>5.3759999999999997E-3</v>
          </cell>
          <cell r="K46">
            <v>3.1508000000000001E-2</v>
          </cell>
          <cell r="M46">
            <v>3.3798046960819392E-3</v>
          </cell>
          <cell r="N46">
            <v>3.2828546697020239E-3</v>
          </cell>
          <cell r="O46">
            <v>3.1187169408902677E-3</v>
          </cell>
          <cell r="P46">
            <v>2.9364258662728667E-3</v>
          </cell>
          <cell r="Q46">
            <v>2.7937279186075153E-3</v>
          </cell>
          <cell r="R46">
            <v>2.849934976557506E-3</v>
          </cell>
          <cell r="S46">
            <v>2.9896141557676382E-3</v>
          </cell>
          <cell r="T46">
            <v>2.7855794505652247E-3</v>
          </cell>
          <cell r="U46">
            <v>2.8947533750014391E-3</v>
          </cell>
          <cell r="V46">
            <v>2.9795413567498025E-3</v>
          </cell>
          <cell r="W46">
            <v>2.9634462208108963E-3</v>
          </cell>
          <cell r="X46">
            <v>2.8842255460702583E-3</v>
          </cell>
          <cell r="Y46">
            <v>313413032</v>
          </cell>
          <cell r="Z46">
            <v>195568503</v>
          </cell>
          <cell r="AA46">
            <v>0</v>
          </cell>
          <cell r="AB46">
            <v>228782134</v>
          </cell>
          <cell r="AC46">
            <v>0</v>
          </cell>
          <cell r="AD46">
            <v>40312345</v>
          </cell>
          <cell r="AE46">
            <v>51920201</v>
          </cell>
          <cell r="AF46">
            <v>263782134</v>
          </cell>
          <cell r="AG46">
            <v>13553634</v>
          </cell>
          <cell r="AH46">
            <v>20834301</v>
          </cell>
          <cell r="AI46">
            <v>20834.300999999999</v>
          </cell>
          <cell r="AJ46">
            <v>4733253</v>
          </cell>
          <cell r="AL46">
            <v>2.6319345658747865E-3</v>
          </cell>
          <cell r="AM46">
            <v>3.0642828976706637E-3</v>
          </cell>
          <cell r="AN46">
            <v>2.5656022201210301E-3</v>
          </cell>
          <cell r="AP46">
            <v>1.4691372483541918E-2</v>
          </cell>
          <cell r="AQ46">
            <v>4.6298627727038673E-3</v>
          </cell>
          <cell r="AR46">
            <v>0.38951112563009749</v>
          </cell>
          <cell r="AS46">
            <v>0.3770111238880049</v>
          </cell>
          <cell r="AT46">
            <v>0.24077299790116935</v>
          </cell>
          <cell r="AU46">
            <v>0.73227297172527683</v>
          </cell>
          <cell r="AV46">
            <v>0.10421542162621603</v>
          </cell>
          <cell r="AW46">
            <v>0.37676339405734399</v>
          </cell>
          <cell r="AX46">
            <v>0.13785363791024458</v>
          </cell>
          <cell r="AY46">
            <v>9.8613177696232096E-2</v>
          </cell>
          <cell r="AZ46">
            <v>3.9240460214012479E-2</v>
          </cell>
          <cell r="BA46">
            <v>0.96487798759692933</v>
          </cell>
          <cell r="BB46">
            <v>1.2529958018209621E-3</v>
          </cell>
          <cell r="BC46">
            <v>0</v>
          </cell>
          <cell r="BD46">
            <v>1.457936832826632E-3</v>
          </cell>
          <cell r="BE46">
            <v>9809585</v>
          </cell>
          <cell r="BF46">
            <v>8776999</v>
          </cell>
          <cell r="BG46">
            <v>9024348</v>
          </cell>
          <cell r="BH46">
            <v>8496350</v>
          </cell>
          <cell r="BI46">
            <v>9316625</v>
          </cell>
          <cell r="BJ46">
            <v>9056018</v>
          </cell>
          <cell r="BK46">
            <v>9153613</v>
          </cell>
          <cell r="BL46">
            <v>7857515</v>
          </cell>
          <cell r="BM46">
            <v>8092950</v>
          </cell>
          <cell r="BN46">
            <v>7916635</v>
          </cell>
          <cell r="BO46">
            <v>7480066</v>
          </cell>
          <cell r="BP46">
            <v>7006528</v>
          </cell>
          <cell r="BQ46">
            <v>2930072</v>
          </cell>
          <cell r="BR46">
            <v>2927334</v>
          </cell>
          <cell r="BS46">
            <v>2262088</v>
          </cell>
          <cell r="BT46">
            <v>2240085</v>
          </cell>
          <cell r="BU46">
            <v>1658696</v>
          </cell>
          <cell r="BV46">
            <v>1630645</v>
          </cell>
          <cell r="BW46">
            <v>1612058</v>
          </cell>
          <cell r="BX46">
            <v>1596443</v>
          </cell>
          <cell r="BY46">
            <v>1596443</v>
          </cell>
          <cell r="BZ46">
            <v>1612493</v>
          </cell>
          <cell r="CA46">
            <v>1548292</v>
          </cell>
          <cell r="CB46">
            <v>1524496</v>
          </cell>
          <cell r="CD46">
            <v>101181</v>
          </cell>
          <cell r="CE46">
            <v>319053</v>
          </cell>
          <cell r="CG46">
            <v>420234</v>
          </cell>
          <cell r="CH46">
            <v>307726</v>
          </cell>
          <cell r="CI46">
            <v>287290</v>
          </cell>
          <cell r="CJ46">
            <v>475231</v>
          </cell>
          <cell r="CK46">
            <v>762521</v>
          </cell>
          <cell r="CL46">
            <v>32270</v>
          </cell>
          <cell r="CM46">
            <v>6554256</v>
          </cell>
        </row>
        <row r="47">
          <cell r="B47" t="str">
            <v>Consolidated Bank of Kenya</v>
          </cell>
          <cell r="C47">
            <v>13.898951</v>
          </cell>
          <cell r="D47">
            <v>9.0590460000000004</v>
          </cell>
          <cell r="E47">
            <v>8.6647920000000003</v>
          </cell>
          <cell r="F47">
            <v>0.88018300000000005</v>
          </cell>
          <cell r="G47">
            <v>1.1083799999999999</v>
          </cell>
          <cell r="H47">
            <v>1.4107590000000001</v>
          </cell>
          <cell r="I47">
            <v>14.164049</v>
          </cell>
          <cell r="J47">
            <v>2.4181000000000001E-2</v>
          </cell>
          <cell r="K47">
            <v>-0.19012200000000001</v>
          </cell>
          <cell r="M47">
            <v>3.127047466179375E-3</v>
          </cell>
          <cell r="N47">
            <v>3.4316570805427039E-3</v>
          </cell>
          <cell r="O47">
            <v>3.5951394425047193E-3</v>
          </cell>
          <cell r="P47">
            <v>3.5644061288137392E-3</v>
          </cell>
          <cell r="Q47">
            <v>3.5168922779126709E-3</v>
          </cell>
          <cell r="R47">
            <v>3.6589293862348505E-3</v>
          </cell>
          <cell r="S47">
            <v>3.8139306267146143E-3</v>
          </cell>
          <cell r="T47">
            <v>4.1598331954687522E-3</v>
          </cell>
          <cell r="U47">
            <v>4.3305980844768359E-3</v>
          </cell>
          <cell r="V47">
            <v>4.7091276126817556E-3</v>
          </cell>
          <cell r="W47">
            <v>4.9352439066792245E-3</v>
          </cell>
          <cell r="X47">
            <v>5.0564486501753214E-3</v>
          </cell>
          <cell r="Y47">
            <v>313413032</v>
          </cell>
          <cell r="Z47">
            <v>195568503</v>
          </cell>
          <cell r="AA47">
            <v>0</v>
          </cell>
          <cell r="AB47">
            <v>228782134</v>
          </cell>
          <cell r="AC47">
            <v>0</v>
          </cell>
          <cell r="AD47">
            <v>40312345</v>
          </cell>
          <cell r="AE47">
            <v>51920201</v>
          </cell>
          <cell r="AF47">
            <v>263782134</v>
          </cell>
          <cell r="AG47">
            <v>13553634</v>
          </cell>
          <cell r="AH47">
            <v>20834301</v>
          </cell>
          <cell r="AI47">
            <v>20834.300999999999</v>
          </cell>
          <cell r="AJ47">
            <v>4733253</v>
          </cell>
          <cell r="AL47">
            <v>3.7291210144261891E-3</v>
          </cell>
          <cell r="AM47">
            <v>4.2353365091341933E-3</v>
          </cell>
          <cell r="AN47">
            <v>3.2726266521582808E-3</v>
          </cell>
          <cell r="AP47">
            <v>-0.18375144990489709</v>
          </cell>
          <cell r="AQ47">
            <v>-1.9165481454256686E-2</v>
          </cell>
          <cell r="AR47">
            <v>7.8253047557234515E-2</v>
          </cell>
          <cell r="AS47">
            <v>6.2142047094019513E-2</v>
          </cell>
          <cell r="AT47">
            <v>0.48814563269553685</v>
          </cell>
          <cell r="AU47">
            <v>0.95146309669180662</v>
          </cell>
          <cell r="AV47">
            <v>0.12749842480507745</v>
          </cell>
          <cell r="AW47">
            <v>0.41934935594306072</v>
          </cell>
          <cell r="AX47">
            <v>0.16884374422740417</v>
          </cell>
          <cell r="AY47">
            <v>7.239023418806069E-2</v>
          </cell>
          <cell r="AZ47">
            <v>9.6453510039343479E-2</v>
          </cell>
          <cell r="BA47">
            <v>1.0455006883027314</v>
          </cell>
          <cell r="BB47">
            <v>2.2011740102099307E-3</v>
          </cell>
          <cell r="BC47">
            <v>0</v>
          </cell>
          <cell r="BD47">
            <v>1.1738024637665469E-3</v>
          </cell>
          <cell r="BE47">
            <v>13898951</v>
          </cell>
          <cell r="BF47">
            <v>14419461</v>
          </cell>
          <cell r="BG47">
            <v>14272743</v>
          </cell>
          <cell r="BH47">
            <v>14135528</v>
          </cell>
          <cell r="BI47">
            <v>14425550</v>
          </cell>
          <cell r="BJ47">
            <v>14573039</v>
          </cell>
          <cell r="BK47">
            <v>14428785</v>
          </cell>
          <cell r="BL47">
            <v>15077051</v>
          </cell>
          <cell r="BM47">
            <v>15965750</v>
          </cell>
          <cell r="BN47">
            <v>16616891</v>
          </cell>
          <cell r="BO47">
            <v>16730762</v>
          </cell>
          <cell r="BP47">
            <v>16778631</v>
          </cell>
          <cell r="BQ47">
            <v>1410759</v>
          </cell>
          <cell r="BR47">
            <v>1542883</v>
          </cell>
          <cell r="BS47">
            <v>1586460</v>
          </cell>
          <cell r="BT47">
            <v>1615215</v>
          </cell>
          <cell r="BU47">
            <v>1587672</v>
          </cell>
          <cell r="BV47">
            <v>1606209</v>
          </cell>
          <cell r="BW47">
            <v>1551228</v>
          </cell>
          <cell r="BX47">
            <v>1567820</v>
          </cell>
          <cell r="BY47">
            <v>1567820</v>
          </cell>
          <cell r="BZ47">
            <v>1089376</v>
          </cell>
          <cell r="CA47">
            <v>1258313</v>
          </cell>
          <cell r="CB47">
            <v>1241702</v>
          </cell>
          <cell r="CD47">
            <v>532871</v>
          </cell>
          <cell r="CE47">
            <v>558752</v>
          </cell>
          <cell r="CG47">
            <v>1091623</v>
          </cell>
          <cell r="CH47">
            <v>1038639</v>
          </cell>
          <cell r="CI47">
            <v>555133</v>
          </cell>
          <cell r="CJ47">
            <v>768663</v>
          </cell>
          <cell r="CK47">
            <v>1323796</v>
          </cell>
          <cell r="CL47">
            <v>-203526</v>
          </cell>
          <cell r="CM47">
            <v>9059046</v>
          </cell>
        </row>
        <row r="48">
          <cell r="B48" t="str">
            <v>Trans-National Bank</v>
          </cell>
          <cell r="C48">
            <v>10.351824000000001</v>
          </cell>
          <cell r="D48">
            <v>6.7847600000000003</v>
          </cell>
          <cell r="E48">
            <v>7.3673989999999998</v>
          </cell>
          <cell r="F48">
            <v>1.9668870000000001</v>
          </cell>
          <cell r="G48">
            <v>2.071739</v>
          </cell>
          <cell r="H48">
            <v>2.154496</v>
          </cell>
          <cell r="I48">
            <v>10.520858</v>
          </cell>
          <cell r="J48">
            <v>2.4646999999999999E-2</v>
          </cell>
          <cell r="K48">
            <v>0.16551399999999999</v>
          </cell>
          <cell r="M48">
            <v>3.0646052462589717E-3</v>
          </cell>
          <cell r="N48">
            <v>3.095287125766134E-3</v>
          </cell>
          <cell r="O48">
            <v>3.289699569708259E-3</v>
          </cell>
          <cell r="P48">
            <v>3.17577319855873E-3</v>
          </cell>
          <cell r="Q48">
            <v>3.245054196239011E-3</v>
          </cell>
          <cell r="R48">
            <v>3.2539850902409458E-3</v>
          </cell>
          <cell r="S48">
            <v>3.383897920984251E-3</v>
          </cell>
          <cell r="T48">
            <v>3.4539711939486025E-3</v>
          </cell>
          <cell r="U48">
            <v>3.5303941842276506E-3</v>
          </cell>
          <cell r="V48">
            <v>3.5003510202464873E-3</v>
          </cell>
          <cell r="W48">
            <v>3.7630384628247202E-3</v>
          </cell>
          <cell r="X48">
            <v>3.9182679979662049E-3</v>
          </cell>
          <cell r="Y48">
            <v>313413032</v>
          </cell>
          <cell r="Z48">
            <v>195568503</v>
          </cell>
          <cell r="AA48">
            <v>0</v>
          </cell>
          <cell r="AB48">
            <v>228782134</v>
          </cell>
          <cell r="AC48">
            <v>0</v>
          </cell>
          <cell r="AD48">
            <v>40312345</v>
          </cell>
          <cell r="AE48">
            <v>51920201</v>
          </cell>
          <cell r="AF48">
            <v>263782134</v>
          </cell>
          <cell r="AG48">
            <v>13553634</v>
          </cell>
          <cell r="AH48">
            <v>20834301</v>
          </cell>
          <cell r="AI48">
            <v>20834.300999999999</v>
          </cell>
          <cell r="AJ48">
            <v>4733253</v>
          </cell>
          <cell r="AL48">
            <v>2.7774185559788916E-3</v>
          </cell>
          <cell r="AM48">
            <v>3.1720494336504425E-3</v>
          </cell>
          <cell r="AN48">
            <v>2.7826110914704314E-3</v>
          </cell>
          <cell r="AP48">
            <v>7.1613937459262852E-2</v>
          </cell>
          <cell r="AQ48">
            <v>1.5200849389771702E-2</v>
          </cell>
          <cell r="AR48">
            <v>0.19691730465328969</v>
          </cell>
          <cell r="AS48">
            <v>0.18695119732630172</v>
          </cell>
          <cell r="AT48">
            <v>0.20334225823984775</v>
          </cell>
          <cell r="AU48">
            <v>0.75188257785443235</v>
          </cell>
          <cell r="AV48">
            <v>9.9614193926473901E-2</v>
          </cell>
          <cell r="AW48">
            <v>0.57264411855609676</v>
          </cell>
          <cell r="AX48">
            <v>0.18540615797155696</v>
          </cell>
          <cell r="AY48">
            <v>7.2862815885146537E-2</v>
          </cell>
          <cell r="AZ48">
            <v>0.11254334208641043</v>
          </cell>
          <cell r="BA48">
            <v>0.92091659485253896</v>
          </cell>
          <cell r="BB48">
            <v>2.5505470191374223E-3</v>
          </cell>
          <cell r="BC48">
            <v>1.580625336847393E-4</v>
          </cell>
          <cell r="BD48">
            <v>1.4286981711188016E-3</v>
          </cell>
          <cell r="BE48">
            <v>10351824</v>
          </cell>
          <cell r="BF48">
            <v>9973356</v>
          </cell>
          <cell r="BG48">
            <v>10507615</v>
          </cell>
          <cell r="BH48">
            <v>10533322</v>
          </cell>
          <cell r="BI48">
            <v>10803306</v>
          </cell>
          <cell r="BJ48">
            <v>10456605</v>
          </cell>
          <cell r="BK48">
            <v>10300961</v>
          </cell>
          <cell r="BL48">
            <v>10239922</v>
          </cell>
          <cell r="BM48">
            <v>9678121</v>
          </cell>
          <cell r="BN48">
            <v>8935515</v>
          </cell>
          <cell r="BO48">
            <v>9268777</v>
          </cell>
          <cell r="BP48">
            <v>9657867</v>
          </cell>
          <cell r="BQ48">
            <v>2154496</v>
          </cell>
          <cell r="BR48">
            <v>2159748</v>
          </cell>
          <cell r="BS48">
            <v>2080839</v>
          </cell>
          <cell r="BT48">
            <v>2032789</v>
          </cell>
          <cell r="BU48">
            <v>2044903</v>
          </cell>
          <cell r="BV48">
            <v>1975069</v>
          </cell>
          <cell r="BW48">
            <v>1957169</v>
          </cell>
          <cell r="BX48">
            <v>1914759</v>
          </cell>
          <cell r="BY48">
            <v>1914759</v>
          </cell>
          <cell r="BZ48">
            <v>1929129</v>
          </cell>
          <cell r="CA48">
            <v>1905126</v>
          </cell>
          <cell r="CB48">
            <v>1869047</v>
          </cell>
          <cell r="CD48">
            <v>161992</v>
          </cell>
          <cell r="CE48">
            <v>634655</v>
          </cell>
          <cell r="CG48">
            <v>796647</v>
          </cell>
          <cell r="CH48">
            <v>598985</v>
          </cell>
          <cell r="CI48">
            <v>429845</v>
          </cell>
          <cell r="CJ48">
            <v>320787</v>
          </cell>
          <cell r="CK48">
            <v>750632</v>
          </cell>
          <cell r="CL48">
            <v>115860</v>
          </cell>
          <cell r="CM48">
            <v>6784760</v>
          </cell>
        </row>
        <row r="49">
          <cell r="B49" t="str">
            <v>Paramount Universal Bank</v>
          </cell>
          <cell r="C49">
            <v>9.5828819999999997</v>
          </cell>
          <cell r="D49">
            <v>5.9830500000000004</v>
          </cell>
          <cell r="E49">
            <v>7.795134</v>
          </cell>
          <cell r="F49">
            <v>1.498651</v>
          </cell>
          <cell r="G49">
            <v>1.5754520000000001</v>
          </cell>
          <cell r="H49">
            <v>1.6240019999999999</v>
          </cell>
          <cell r="I49">
            <v>5.9483249999999996</v>
          </cell>
          <cell r="J49">
            <v>1.0263E-2</v>
          </cell>
          <cell r="K49">
            <v>7.8895999999999994E-2</v>
          </cell>
          <cell r="M49">
            <v>2.7514415585708201E-3</v>
          </cell>
          <cell r="N49">
            <v>2.7960270752280031E-3</v>
          </cell>
          <cell r="O49">
            <v>2.8937146314500129E-3</v>
          </cell>
          <cell r="P49">
            <v>2.9363347403178596E-3</v>
          </cell>
          <cell r="Q49">
            <v>3.1127034995126492E-3</v>
          </cell>
          <cell r="R49">
            <v>3.1503060367453657E-3</v>
          </cell>
          <cell r="S49">
            <v>3.1005681559442178E-3</v>
          </cell>
          <cell r="T49">
            <v>3.1697197883291742E-3</v>
          </cell>
          <cell r="U49">
            <v>3.0712448282937156E-3</v>
          </cell>
          <cell r="V49">
            <v>3.1174189543764601E-3</v>
          </cell>
          <cell r="W49">
            <v>3.1324341450229224E-3</v>
          </cell>
          <cell r="X49">
            <v>3.0996129310015578E-3</v>
          </cell>
          <cell r="Y49">
            <v>313413032</v>
          </cell>
          <cell r="Z49">
            <v>195568503</v>
          </cell>
          <cell r="AA49">
            <v>0</v>
          </cell>
          <cell r="AB49">
            <v>228782134</v>
          </cell>
          <cell r="AC49">
            <v>0</v>
          </cell>
          <cell r="AD49">
            <v>40312345</v>
          </cell>
          <cell r="AE49">
            <v>51920201</v>
          </cell>
          <cell r="AF49">
            <v>263782134</v>
          </cell>
          <cell r="AG49">
            <v>13553634</v>
          </cell>
          <cell r="AH49">
            <v>20834301</v>
          </cell>
          <cell r="AI49">
            <v>20834.300999999999</v>
          </cell>
          <cell r="AJ49">
            <v>4733253</v>
          </cell>
          <cell r="AL49">
            <v>2.5711096215078728E-3</v>
          </cell>
          <cell r="AM49">
            <v>2.7972294324342026E-3</v>
          </cell>
          <cell r="AN49">
            <v>2.9441633781336221E-3</v>
          </cell>
          <cell r="AP49">
            <v>6.5139465071783476E-2</v>
          </cell>
          <cell r="AQ49">
            <v>1.1050708480521632E-2</v>
          </cell>
          <cell r="AR49">
            <v>0.26485640915719977</v>
          </cell>
          <cell r="AS49">
            <v>0.25194504335254042</v>
          </cell>
          <cell r="AT49">
            <v>0.47392905025516824</v>
          </cell>
          <cell r="AU49">
            <v>0.98194090044113835</v>
          </cell>
          <cell r="AV49">
            <v>0.10316445545014533</v>
          </cell>
          <cell r="AW49">
            <v>0.13271387887946065</v>
          </cell>
          <cell r="AX49">
            <v>0.21709417491355626</v>
          </cell>
          <cell r="AY49">
            <v>0.13349755891493056</v>
          </cell>
          <cell r="AZ49">
            <v>8.3596615998625695E-2</v>
          </cell>
          <cell r="BA49">
            <v>0.76753651701176662</v>
          </cell>
          <cell r="BB49">
            <v>1.1779165145927395E-3</v>
          </cell>
          <cell r="BC49">
            <v>0</v>
          </cell>
          <cell r="BD49">
            <v>6.2813812107857651E-4</v>
          </cell>
          <cell r="BE49">
            <v>9582882</v>
          </cell>
          <cell r="BF49">
            <v>9455656</v>
          </cell>
          <cell r="BG49">
            <v>9853717</v>
          </cell>
          <cell r="BH49">
            <v>10525709</v>
          </cell>
          <cell r="BI49">
            <v>10914946</v>
          </cell>
          <cell r="BJ49">
            <v>10818758</v>
          </cell>
          <cell r="BK49">
            <v>10169780</v>
          </cell>
          <cell r="BL49">
            <v>10402326</v>
          </cell>
          <cell r="BM49">
            <v>9042178</v>
          </cell>
          <cell r="BN49">
            <v>8698023</v>
          </cell>
          <cell r="BO49">
            <v>8323852</v>
          </cell>
          <cell r="BP49">
            <v>8028877</v>
          </cell>
          <cell r="BQ49">
            <v>1624002</v>
          </cell>
          <cell r="BR49">
            <v>1605827</v>
          </cell>
          <cell r="BS49">
            <v>1575131</v>
          </cell>
          <cell r="BT49">
            <v>1536285</v>
          </cell>
          <cell r="BU49">
            <v>1488698</v>
          </cell>
          <cell r="BV49">
            <v>1469236</v>
          </cell>
          <cell r="BW49">
            <v>1410219</v>
          </cell>
          <cell r="BX49">
            <v>1378260</v>
          </cell>
          <cell r="BY49">
            <v>1378260</v>
          </cell>
          <cell r="BZ49">
            <v>1348014</v>
          </cell>
          <cell r="CA49">
            <v>1289232</v>
          </cell>
          <cell r="CB49">
            <v>1230414</v>
          </cell>
          <cell r="CD49">
            <v>175331</v>
          </cell>
          <cell r="CE49">
            <v>194621</v>
          </cell>
          <cell r="CG49">
            <v>369952</v>
          </cell>
          <cell r="CH49">
            <v>363271</v>
          </cell>
          <cell r="CI49">
            <v>91339</v>
          </cell>
          <cell r="CJ49">
            <v>596901</v>
          </cell>
          <cell r="CK49">
            <v>688240</v>
          </cell>
          <cell r="CL49">
            <v>78896</v>
          </cell>
          <cell r="CM49">
            <v>5983050</v>
          </cell>
        </row>
        <row r="50">
          <cell r="B50" t="str">
            <v>United Bank for Africa</v>
          </cell>
          <cell r="C50">
            <v>7.5391760000000003</v>
          </cell>
          <cell r="D50">
            <v>3.198013</v>
          </cell>
          <cell r="E50">
            <v>2.4345970000000001</v>
          </cell>
          <cell r="F50">
            <v>2.1340530000000002</v>
          </cell>
          <cell r="G50">
            <v>2.1463299999999998</v>
          </cell>
          <cell r="H50">
            <v>2.1751420000000001</v>
          </cell>
          <cell r="I50">
            <v>5.7776990000000001</v>
          </cell>
          <cell r="J50">
            <v>6.5865000000000007E-2</v>
          </cell>
          <cell r="K50">
            <v>5.7623000000000001E-2</v>
          </cell>
          <cell r="M50">
            <v>2.2036384108273721E-3</v>
          </cell>
          <cell r="N50">
            <v>2.0994959873449227E-3</v>
          </cell>
          <cell r="O50">
            <v>1.708461816788139E-3</v>
          </cell>
          <cell r="P50">
            <v>1.9245307839642603E-3</v>
          </cell>
          <cell r="Q50">
            <v>1.9597987308742869E-3</v>
          </cell>
          <cell r="R50">
            <v>1.914723228659556E-3</v>
          </cell>
          <cell r="S50">
            <v>1.8501874804122268E-3</v>
          </cell>
          <cell r="T50">
            <v>1.7724052524856274E-3</v>
          </cell>
          <cell r="U50">
            <v>1.5934328058627707E-3</v>
          </cell>
          <cell r="V50">
            <v>1.5618806344033891E-3</v>
          </cell>
          <cell r="W50">
            <v>1.7389921178298006E-3</v>
          </cell>
          <cell r="X50">
            <v>1.7297540438505241E-3</v>
          </cell>
          <cell r="Y50">
            <v>313413032</v>
          </cell>
          <cell r="Z50">
            <v>195568503</v>
          </cell>
          <cell r="AA50">
            <v>0</v>
          </cell>
          <cell r="AB50">
            <v>228782134</v>
          </cell>
          <cell r="AC50">
            <v>0</v>
          </cell>
          <cell r="AD50">
            <v>40312345</v>
          </cell>
          <cell r="AE50">
            <v>51920201</v>
          </cell>
          <cell r="AF50">
            <v>263782134</v>
          </cell>
          <cell r="AG50">
            <v>13553634</v>
          </cell>
          <cell r="AH50">
            <v>20834301</v>
          </cell>
          <cell r="AI50">
            <v>20834.300999999999</v>
          </cell>
          <cell r="AJ50">
            <v>4733253</v>
          </cell>
          <cell r="AL50">
            <v>2.0227785286139636E-3</v>
          </cell>
          <cell r="AM50">
            <v>1.4951531558163814E-3</v>
          </cell>
          <cell r="AN50">
            <v>9.1952894304497942E-4</v>
          </cell>
          <cell r="AP50">
            <v>3.5238422190366402E-2</v>
          </cell>
          <cell r="AQ50">
            <v>1.1552848736910275E-2</v>
          </cell>
          <cell r="AR50">
            <v>0.37148525736629751</v>
          </cell>
          <cell r="AS50">
            <v>0.36936036300956493</v>
          </cell>
          <cell r="AT50">
            <v>0.66088177430660711</v>
          </cell>
          <cell r="AU50">
            <v>0.86081739576075744</v>
          </cell>
          <cell r="AV50">
            <v>1.7264182774597951E-2</v>
          </cell>
          <cell r="AW50">
            <v>0.96393798615190185</v>
          </cell>
          <cell r="AX50">
            <v>0.18563421035555161</v>
          </cell>
          <cell r="AY50">
            <v>0.14087863384175703</v>
          </cell>
          <cell r="AZ50">
            <v>4.4755576513794582E-2</v>
          </cell>
          <cell r="BA50">
            <v>1.3135697612376915</v>
          </cell>
          <cell r="BB50">
            <v>2.6825693602978862E-3</v>
          </cell>
          <cell r="BC50">
            <v>0</v>
          </cell>
          <cell r="BD50">
            <v>1.4305123128552659E-3</v>
          </cell>
          <cell r="BE50">
            <v>7539176</v>
          </cell>
          <cell r="BF50">
            <v>5761555</v>
          </cell>
          <cell r="BG50">
            <v>6538183</v>
          </cell>
          <cell r="BH50">
            <v>7781237</v>
          </cell>
          <cell r="BI50">
            <v>8176112</v>
          </cell>
          <cell r="BJ50">
            <v>7269162</v>
          </cell>
          <cell r="BK50">
            <v>5332978</v>
          </cell>
          <cell r="BL50">
            <v>4755787</v>
          </cell>
          <cell r="BM50">
            <v>4354318</v>
          </cell>
          <cell r="BN50">
            <v>3726303</v>
          </cell>
          <cell r="BO50">
            <v>3984411</v>
          </cell>
          <cell r="BP50">
            <v>3709630</v>
          </cell>
          <cell r="BQ50">
            <v>2175142</v>
          </cell>
          <cell r="BR50">
            <v>2185477</v>
          </cell>
          <cell r="BS50">
            <v>1135692</v>
          </cell>
          <cell r="BT50">
            <v>1119088</v>
          </cell>
          <cell r="BU50">
            <v>1043147</v>
          </cell>
          <cell r="BV50">
            <v>1172769</v>
          </cell>
          <cell r="BW50">
            <v>1222199</v>
          </cell>
          <cell r="BX50">
            <v>1138961</v>
          </cell>
          <cell r="BY50">
            <v>1138961</v>
          </cell>
          <cell r="BZ50">
            <v>807249</v>
          </cell>
          <cell r="CA50">
            <v>1007444</v>
          </cell>
          <cell r="CB50">
            <v>1059034</v>
          </cell>
          <cell r="CD50">
            <v>312073</v>
          </cell>
          <cell r="CE50">
            <v>160134</v>
          </cell>
          <cell r="CG50">
            <v>472207</v>
          </cell>
          <cell r="CH50">
            <v>406484</v>
          </cell>
          <cell r="CI50">
            <v>54155</v>
          </cell>
          <cell r="CJ50">
            <v>2026</v>
          </cell>
          <cell r="CK50">
            <v>56181</v>
          </cell>
          <cell r="CL50">
            <v>57623</v>
          </cell>
          <cell r="CM50">
            <v>3198013</v>
          </cell>
        </row>
        <row r="51">
          <cell r="B51" t="str">
            <v>Middle East Bank</v>
          </cell>
          <cell r="C51">
            <v>5.2379189999999998</v>
          </cell>
          <cell r="D51">
            <v>3.756669</v>
          </cell>
          <cell r="E51">
            <v>3.9450280000000002</v>
          </cell>
          <cell r="F51">
            <v>1.2243379999999999</v>
          </cell>
          <cell r="G51">
            <v>1.234532</v>
          </cell>
          <cell r="H51">
            <v>1.235641</v>
          </cell>
          <cell r="I51">
            <v>3.8880370000000002</v>
          </cell>
          <cell r="J51">
            <v>3.1011E-2</v>
          </cell>
          <cell r="K51">
            <v>-3.2495000000000003E-2</v>
          </cell>
          <cell r="M51">
            <v>1.6597976324624964E-3</v>
          </cell>
          <cell r="N51">
            <v>1.7406970541681173E-3</v>
          </cell>
          <cell r="O51">
            <v>1.7623379659851292E-3</v>
          </cell>
          <cell r="P51">
            <v>1.8139998578100172E-3</v>
          </cell>
          <cell r="Q51">
            <v>1.9075708158961323E-3</v>
          </cell>
          <cell r="R51">
            <v>1.9305963266920123E-3</v>
          </cell>
          <cell r="S51">
            <v>1.9367902077399666E-3</v>
          </cell>
          <cell r="T51">
            <v>2.0384148379067593E-3</v>
          </cell>
          <cell r="U51">
            <v>2.135885306845442E-3</v>
          </cell>
          <cell r="V51">
            <v>2.277695536393396E-3</v>
          </cell>
          <cell r="W51">
            <v>2.3491586322533392E-3</v>
          </cell>
          <cell r="X51">
            <v>2.2687049910450462E-3</v>
          </cell>
          <cell r="Y51">
            <v>313413032</v>
          </cell>
          <cell r="Z51">
            <v>195568503</v>
          </cell>
          <cell r="AA51">
            <v>0</v>
          </cell>
          <cell r="AB51">
            <v>228782134</v>
          </cell>
          <cell r="AC51">
            <v>0</v>
          </cell>
          <cell r="AD51">
            <v>40312345</v>
          </cell>
          <cell r="AE51">
            <v>51920201</v>
          </cell>
          <cell r="AF51">
            <v>263782134</v>
          </cell>
          <cell r="AG51">
            <v>13553634</v>
          </cell>
          <cell r="AH51">
            <v>20834301</v>
          </cell>
          <cell r="AI51">
            <v>20834.300999999999</v>
          </cell>
          <cell r="AJ51">
            <v>4733253</v>
          </cell>
          <cell r="AL51">
            <v>1.4053459009073569E-3</v>
          </cell>
          <cell r="AM51">
            <v>1.7563391739519414E-3</v>
          </cell>
          <cell r="AN51">
            <v>1.4900073511644224E-3</v>
          </cell>
          <cell r="AP51">
            <v>-3.503279304454323E-2</v>
          </cell>
          <cell r="AQ51">
            <v>-8.1121557014636834E-3</v>
          </cell>
          <cell r="AR51">
            <v>0.31752064087867476</v>
          </cell>
          <cell r="AS51">
            <v>0.31489875224952846</v>
          </cell>
          <cell r="AT51">
            <v>0.41108359701013436</v>
          </cell>
          <cell r="AU51">
            <v>1.1188609162195626</v>
          </cell>
          <cell r="AV51">
            <v>0.18779571208291138</v>
          </cell>
          <cell r="AW51">
            <v>8.0594561176688659E-2</v>
          </cell>
          <cell r="AX51">
            <v>0.14966457414856776</v>
          </cell>
          <cell r="AY51">
            <v>9.8960171049820425E-2</v>
          </cell>
          <cell r="AZ51">
            <v>5.0704403098747339E-2</v>
          </cell>
          <cell r="BA51">
            <v>0.95225407779108284</v>
          </cell>
          <cell r="BB51">
            <v>5.6704078806142373E-4</v>
          </cell>
          <cell r="BC51">
            <v>2.4764314966877403E-3</v>
          </cell>
          <cell r="BD51">
            <v>1.3769836325954485E-3</v>
          </cell>
          <cell r="BE51">
            <v>5237919</v>
          </cell>
          <cell r="BF51">
            <v>5443993</v>
          </cell>
          <cell r="BG51">
            <v>5375994</v>
          </cell>
          <cell r="BH51">
            <v>5677553</v>
          </cell>
          <cell r="BI51">
            <v>6288542</v>
          </cell>
          <cell r="BJ51">
            <v>6192662</v>
          </cell>
          <cell r="BK51">
            <v>5836720</v>
          </cell>
          <cell r="BL51">
            <v>5936601</v>
          </cell>
          <cell r="BM51">
            <v>5906089</v>
          </cell>
          <cell r="BN51">
            <v>6153754</v>
          </cell>
          <cell r="BO51">
            <v>6204136</v>
          </cell>
          <cell r="BP51">
            <v>5765799</v>
          </cell>
          <cell r="BQ51">
            <v>1235641</v>
          </cell>
          <cell r="BR51">
            <v>1237851</v>
          </cell>
          <cell r="BS51">
            <v>1252646</v>
          </cell>
          <cell r="BT51">
            <v>1263462</v>
          </cell>
          <cell r="BU51">
            <v>1197477</v>
          </cell>
          <cell r="BV51">
            <v>1193546</v>
          </cell>
          <cell r="BW51">
            <v>1211872</v>
          </cell>
          <cell r="BX51">
            <v>1233695</v>
          </cell>
          <cell r="BY51">
            <v>1233695</v>
          </cell>
          <cell r="BZ51">
            <v>1216395</v>
          </cell>
          <cell r="CA51">
            <v>1169933</v>
          </cell>
          <cell r="CB51">
            <v>1175205</v>
          </cell>
          <cell r="CD51">
            <v>89645</v>
          </cell>
          <cell r="CE51">
            <v>128425</v>
          </cell>
          <cell r="CG51">
            <v>218070</v>
          </cell>
          <cell r="CH51">
            <v>243990</v>
          </cell>
          <cell r="CI51">
            <v>70005</v>
          </cell>
          <cell r="CJ51">
            <v>798602</v>
          </cell>
          <cell r="CK51">
            <v>868607</v>
          </cell>
          <cell r="CL51">
            <v>-32495</v>
          </cell>
          <cell r="CM51">
            <v>3756669</v>
          </cell>
        </row>
        <row r="52">
          <cell r="B52" t="str">
            <v>Fidelity Commercial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3.6923367626497099E-3</v>
          </cell>
          <cell r="P52">
            <v>3.7767848626681245E-3</v>
          </cell>
          <cell r="Q52">
            <v>4.5751939271799639E-3</v>
          </cell>
          <cell r="R52">
            <v>4.7288319979057912E-3</v>
          </cell>
          <cell r="S52">
            <v>4.754275659106048E-3</v>
          </cell>
          <cell r="T52">
            <v>4.8318083726998258E-3</v>
          </cell>
          <cell r="U52">
            <v>4.8950416067903499E-3</v>
          </cell>
          <cell r="V52">
            <v>4.7633854974343673E-3</v>
          </cell>
          <cell r="W52">
            <v>4.716921937827947E-3</v>
          </cell>
          <cell r="X52">
            <v>4.6333722933033367E-3</v>
          </cell>
          <cell r="Y52">
            <v>313413032</v>
          </cell>
          <cell r="Z52">
            <v>195568503</v>
          </cell>
          <cell r="AA52">
            <v>0</v>
          </cell>
          <cell r="AB52">
            <v>228782134</v>
          </cell>
          <cell r="AC52">
            <v>0</v>
          </cell>
          <cell r="AD52">
            <v>40312345</v>
          </cell>
          <cell r="AE52">
            <v>51920201</v>
          </cell>
          <cell r="AF52">
            <v>263782134</v>
          </cell>
          <cell r="AG52">
            <v>13553634</v>
          </cell>
          <cell r="AH52">
            <v>20834301</v>
          </cell>
          <cell r="AI52">
            <v>20834.300999999999</v>
          </cell>
          <cell r="AJ52">
            <v>4733253</v>
          </cell>
          <cell r="AL52">
            <v>0</v>
          </cell>
          <cell r="AM52">
            <v>0</v>
          </cell>
          <cell r="AN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14141173</v>
          </cell>
          <cell r="BH52">
            <v>15025366</v>
          </cell>
          <cell r="BI52">
            <v>16943907</v>
          </cell>
          <cell r="BJ52">
            <v>17375152</v>
          </cell>
          <cell r="BK52">
            <v>16457490</v>
          </cell>
          <cell r="BL52">
            <v>16515404</v>
          </cell>
          <cell r="BM52">
            <v>15854081</v>
          </cell>
          <cell r="BN52">
            <v>14404023</v>
          </cell>
          <cell r="BO52">
            <v>13372487</v>
          </cell>
          <cell r="BP52">
            <v>12778509</v>
          </cell>
          <cell r="BQ52">
            <v>0</v>
          </cell>
          <cell r="BR52">
            <v>0</v>
          </cell>
          <cell r="BS52">
            <v>1760983</v>
          </cell>
          <cell r="BT52">
            <v>1744653</v>
          </cell>
          <cell r="BU52">
            <v>1933072</v>
          </cell>
          <cell r="BV52">
            <v>1899493</v>
          </cell>
          <cell r="BW52">
            <v>1859989</v>
          </cell>
          <cell r="BX52">
            <v>1715478</v>
          </cell>
          <cell r="BY52">
            <v>1715478</v>
          </cell>
          <cell r="BZ52">
            <v>1735276</v>
          </cell>
          <cell r="CA52">
            <v>1527364</v>
          </cell>
          <cell r="CB52">
            <v>1411007</v>
          </cell>
          <cell r="CD52">
            <v>0</v>
          </cell>
          <cell r="CE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P53">
            <v>0</v>
          </cell>
          <cell r="Q53">
            <v>0</v>
          </cell>
          <cell r="R53">
            <v>0</v>
          </cell>
          <cell r="S53">
            <v>1.1907490069876254E-3</v>
          </cell>
          <cell r="T53">
            <v>1.3144834341356111E-3</v>
          </cell>
          <cell r="U53">
            <v>1.3634893144058744E-3</v>
          </cell>
          <cell r="V53">
            <v>1.3937502980673772E-3</v>
          </cell>
          <cell r="W53">
            <v>1.4482876509116049E-3</v>
          </cell>
          <cell r="X53">
            <v>1.431029906308398E-3</v>
          </cell>
          <cell r="Y53">
            <v>313413032</v>
          </cell>
          <cell r="Z53">
            <v>195568503</v>
          </cell>
          <cell r="AA53">
            <v>0</v>
          </cell>
          <cell r="AB53">
            <v>228782134</v>
          </cell>
          <cell r="AC53">
            <v>0</v>
          </cell>
          <cell r="AD53">
            <v>40312345</v>
          </cell>
          <cell r="AE53">
            <v>51920201</v>
          </cell>
          <cell r="AF53">
            <v>263782134</v>
          </cell>
          <cell r="AG53">
            <v>13553634</v>
          </cell>
          <cell r="AH53">
            <v>20834301</v>
          </cell>
          <cell r="AI53">
            <v>20834.300999999999</v>
          </cell>
          <cell r="AJ53">
            <v>4733253</v>
          </cell>
          <cell r="AL53">
            <v>0</v>
          </cell>
          <cell r="AM53">
            <v>0</v>
          </cell>
          <cell r="AN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str">
            <v/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Total - Tier 3</v>
          </cell>
          <cell r="C54">
            <v>311.13387600000004</v>
          </cell>
          <cell r="D54">
            <v>178.35084000000001</v>
          </cell>
          <cell r="E54">
            <v>212.178742</v>
          </cell>
          <cell r="F54">
            <v>48.279665000000001</v>
          </cell>
          <cell r="G54">
            <v>51.635819999999995</v>
          </cell>
          <cell r="H54">
            <v>57.780084000000009</v>
          </cell>
          <cell r="I54">
            <v>240.55700900000002</v>
          </cell>
          <cell r="J54">
            <v>0.64877700000000005</v>
          </cell>
          <cell r="K54">
            <v>3.6414720000000003</v>
          </cell>
          <cell r="M54">
            <v>8.7022833250973042E-2</v>
          </cell>
          <cell r="N54">
            <v>8.8483829520371537E-2</v>
          </cell>
          <cell r="O54">
            <v>9.3538732980688988E-2</v>
          </cell>
          <cell r="P54">
            <v>9.0231164210599402E-2</v>
          </cell>
          <cell r="Q54">
            <v>8.9525912090484855E-2</v>
          </cell>
          <cell r="R54">
            <v>9.214800899678717E-2</v>
          </cell>
          <cell r="S54">
            <v>9.2967231755700777E-2</v>
          </cell>
          <cell r="T54">
            <v>9.4382385781753689E-2</v>
          </cell>
          <cell r="U54">
            <v>9.135444252312877E-2</v>
          </cell>
          <cell r="V54">
            <v>9.3057977974399991E-2</v>
          </cell>
          <cell r="W54">
            <v>9.4056542890267228E-2</v>
          </cell>
          <cell r="X54">
            <v>9.3427211873948993E-2</v>
          </cell>
          <cell r="Y54">
            <v>6581673672</v>
          </cell>
          <cell r="Z54">
            <v>4106938563</v>
          </cell>
          <cell r="AA54">
            <v>0</v>
          </cell>
          <cell r="AB54">
            <v>4804424814</v>
          </cell>
          <cell r="AC54">
            <v>0</v>
          </cell>
          <cell r="AD54">
            <v>846559245</v>
          </cell>
          <cell r="AE54">
            <v>1090324221</v>
          </cell>
          <cell r="AF54">
            <v>5539424814</v>
          </cell>
          <cell r="AG54">
            <v>284626314</v>
          </cell>
          <cell r="AH54">
            <v>437520321</v>
          </cell>
          <cell r="AI54">
            <v>437520.32099999988</v>
          </cell>
          <cell r="AJ54">
            <v>99398313</v>
          </cell>
          <cell r="AL54">
            <v>8.3477945586790822E-2</v>
          </cell>
          <cell r="AM54">
            <v>8.338359514751896E-2</v>
          </cell>
          <cell r="AN54">
            <v>8.0138312159208858E-2</v>
          </cell>
          <cell r="AP54">
            <v>6.599422751078074E-2</v>
          </cell>
          <cell r="AQ54">
            <v>1.1531506996630149E-2</v>
          </cell>
          <cell r="AR54">
            <v>0.21465107258629074</v>
          </cell>
          <cell r="AS54">
            <v>0.2006994732795335</v>
          </cell>
          <cell r="AT54">
            <v>0.26914500267633862</v>
          </cell>
          <cell r="AU54">
            <v>0.67164010801601415</v>
          </cell>
          <cell r="AV54">
            <v>0.1046280766046789</v>
          </cell>
          <cell r="AW54">
            <v>0.36122206992674943</v>
          </cell>
          <cell r="AX54">
            <v>0.16798470132688556</v>
          </cell>
          <cell r="AY54">
            <v>7.3824719072866488E-2</v>
          </cell>
          <cell r="AZ54">
            <v>9.4159982254019073E-2</v>
          </cell>
          <cell r="BA54">
            <v>0.84056884454522784</v>
          </cell>
          <cell r="BB54">
            <v>6.1019137483262736E-2</v>
          </cell>
          <cell r="BC54">
            <v>1.0903206572844965E-2</v>
          </cell>
          <cell r="BD54">
            <v>4.3051904858360718E-2</v>
          </cell>
          <cell r="BE54">
            <v>311133876</v>
          </cell>
          <cell r="BF54">
            <v>305425899</v>
          </cell>
          <cell r="BG54">
            <v>318708086</v>
          </cell>
          <cell r="BH54">
            <v>315582852</v>
          </cell>
          <cell r="BI54">
            <v>323490496</v>
          </cell>
          <cell r="BJ54">
            <v>316099054</v>
          </cell>
          <cell r="BK54">
            <v>305542339</v>
          </cell>
          <cell r="BL54">
            <v>300065266</v>
          </cell>
          <cell r="BM54">
            <v>282928471</v>
          </cell>
          <cell r="BN54">
            <v>274070260</v>
          </cell>
          <cell r="BO54">
            <v>263590770</v>
          </cell>
          <cell r="BP54">
            <v>254213980</v>
          </cell>
          <cell r="BQ54">
            <v>57780084</v>
          </cell>
          <cell r="BR54">
            <v>57009760</v>
          </cell>
          <cell r="BS54">
            <v>55194247</v>
          </cell>
          <cell r="BT54">
            <v>54138280</v>
          </cell>
          <cell r="BU54">
            <v>50970275</v>
          </cell>
          <cell r="BV54">
            <v>50491054</v>
          </cell>
          <cell r="BW54">
            <v>48699896</v>
          </cell>
          <cell r="BX54">
            <v>46842869</v>
          </cell>
          <cell r="BY54">
            <v>46416397</v>
          </cell>
          <cell r="BZ54">
            <v>43191308</v>
          </cell>
          <cell r="CA54">
            <v>41260791</v>
          </cell>
          <cell r="CB54">
            <v>40116265</v>
          </cell>
          <cell r="CC54">
            <v>0</v>
          </cell>
          <cell r="CD54">
            <v>5100638</v>
          </cell>
          <cell r="CE54">
            <v>13850626</v>
          </cell>
          <cell r="CF54">
            <v>0</v>
          </cell>
          <cell r="CG54">
            <v>18951264</v>
          </cell>
          <cell r="CH54">
            <v>12728429</v>
          </cell>
          <cell r="CI54">
            <v>7528253</v>
          </cell>
          <cell r="CJ54">
            <v>13312813</v>
          </cell>
          <cell r="CK54">
            <v>20841066</v>
          </cell>
          <cell r="CL54">
            <v>2723179</v>
          </cell>
          <cell r="CM54">
            <v>178350840</v>
          </cell>
        </row>
        <row r="56">
          <cell r="B56" t="str">
            <v xml:space="preserve">TOTAL/Average </v>
          </cell>
          <cell r="C56">
            <v>3727.138633</v>
          </cell>
          <cell r="D56">
            <v>2138.9200080000001</v>
          </cell>
          <cell r="E56">
            <v>2647.6567359999999</v>
          </cell>
          <cell r="F56">
            <v>496.36161099999993</v>
          </cell>
          <cell r="G56">
            <v>575.3457820000001</v>
          </cell>
          <cell r="H56">
            <v>592.90666699999997</v>
          </cell>
          <cell r="I56">
            <v>3032.6171639999998</v>
          </cell>
          <cell r="J56">
            <v>17.661292</v>
          </cell>
          <cell r="K56">
            <v>120.91555399999999</v>
          </cell>
          <cell r="L56">
            <v>0</v>
          </cell>
          <cell r="M56">
            <v>1</v>
          </cell>
          <cell r="N56">
            <v>1</v>
          </cell>
          <cell r="O56">
            <v>0.99999999999999978</v>
          </cell>
          <cell r="P56">
            <v>1</v>
          </cell>
          <cell r="Q56">
            <v>0.99999999999999989</v>
          </cell>
          <cell r="R56">
            <v>0.99999999999999978</v>
          </cell>
          <cell r="S56">
            <v>0.99880925099301221</v>
          </cell>
          <cell r="T56">
            <v>1.4936885955595804</v>
          </cell>
          <cell r="U56">
            <v>1.512984504444526</v>
          </cell>
          <cell r="V56">
            <v>1.5185182807358608</v>
          </cell>
          <cell r="W56">
            <v>1.5242774461629469</v>
          </cell>
          <cell r="X56">
            <v>1.5302552128027778</v>
          </cell>
          <cell r="Y56">
            <v>14730412504</v>
          </cell>
          <cell r="Z56">
            <v>9191719641</v>
          </cell>
          <cell r="AA56">
            <v>0</v>
          </cell>
          <cell r="AB56">
            <v>10752760298</v>
          </cell>
          <cell r="AC56">
            <v>0</v>
          </cell>
          <cell r="AD56">
            <v>1894680215</v>
          </cell>
          <cell r="AE56">
            <v>2440249447</v>
          </cell>
          <cell r="AF56">
            <v>12397760298</v>
          </cell>
          <cell r="AG56">
            <v>637020798</v>
          </cell>
          <cell r="AH56">
            <v>979212147</v>
          </cell>
          <cell r="AI56">
            <v>979212.14699999988</v>
          </cell>
          <cell r="AJ56">
            <v>222462891</v>
          </cell>
          <cell r="AL56">
            <v>1</v>
          </cell>
          <cell r="AM56">
            <v>1</v>
          </cell>
          <cell r="AN56">
            <v>1</v>
          </cell>
          <cell r="AP56">
            <v>0.20845076159367051</v>
          </cell>
          <cell r="AQ56">
            <v>3.2544194198980358E-2</v>
          </cell>
          <cell r="AR56">
            <v>0.18971922629400514</v>
          </cell>
          <cell r="AS56">
            <v>0.16367433940962814</v>
          </cell>
          <cell r="AT56">
            <v>0.27895934196095001</v>
          </cell>
          <cell r="AU56">
            <v>0.46444066959301389</v>
          </cell>
          <cell r="AV56">
            <v>7.5737671391186978E-2</v>
          </cell>
          <cell r="AW56">
            <v>0.39084498142578522</v>
          </cell>
          <cell r="AX56">
            <v>0.16687125658014776</v>
          </cell>
          <cell r="AY56">
            <v>4.8394177756169755E-2</v>
          </cell>
          <cell r="AZ56">
            <v>0.11847707882397801</v>
          </cell>
          <cell r="BA56">
            <v>0.80785397099150247</v>
          </cell>
          <cell r="BB56">
            <v>1</v>
          </cell>
          <cell r="BC56">
            <v>1</v>
          </cell>
          <cell r="BD56">
            <v>1</v>
          </cell>
          <cell r="BE56">
            <v>3727138633</v>
          </cell>
          <cell r="BF56">
            <v>3624691714</v>
          </cell>
          <cell r="BG56">
            <v>3517690115</v>
          </cell>
          <cell r="BH56">
            <v>3492594934</v>
          </cell>
          <cell r="BI56">
            <v>3367868529</v>
          </cell>
          <cell r="BJ56">
            <v>3329941814</v>
          </cell>
          <cell r="BK56">
            <v>3149251993</v>
          </cell>
          <cell r="BL56">
            <v>3031257236</v>
          </cell>
          <cell r="BM56">
            <v>2889352496</v>
          </cell>
          <cell r="BN56">
            <v>2784000210</v>
          </cell>
          <cell r="BO56">
            <v>2646657502</v>
          </cell>
          <cell r="BP56">
            <v>2580892189</v>
          </cell>
          <cell r="BQ56">
            <v>592906667</v>
          </cell>
          <cell r="BR56">
            <v>564337174</v>
          </cell>
          <cell r="BS56">
            <v>547532610</v>
          </cell>
          <cell r="BT56">
            <v>540576371</v>
          </cell>
          <cell r="BU56">
            <v>522725527</v>
          </cell>
          <cell r="BV56">
            <v>509684803</v>
          </cell>
          <cell r="BW56">
            <v>508308105</v>
          </cell>
          <cell r="BX56">
            <v>481875601</v>
          </cell>
          <cell r="BY56">
            <v>481449129</v>
          </cell>
          <cell r="BZ56">
            <v>466312245</v>
          </cell>
          <cell r="CA56">
            <v>435053017</v>
          </cell>
          <cell r="CB56">
            <v>417937046</v>
          </cell>
          <cell r="CC56">
            <v>0</v>
          </cell>
          <cell r="CD56">
            <v>78415006</v>
          </cell>
          <cell r="CE56">
            <v>202683327</v>
          </cell>
          <cell r="CF56">
            <v>0</v>
          </cell>
          <cell r="CG56">
            <v>281098333</v>
          </cell>
          <cell r="CH56">
            <v>130553498</v>
          </cell>
          <cell r="CI56">
            <v>68503976</v>
          </cell>
          <cell r="CJ56">
            <v>106767498</v>
          </cell>
          <cell r="CK56">
            <v>175271474</v>
          </cell>
          <cell r="CL56">
            <v>86551206</v>
          </cell>
          <cell r="CM56">
            <v>2138920008</v>
          </cell>
        </row>
        <row r="58">
          <cell r="BX58" t="e">
            <v>#N/A</v>
          </cell>
        </row>
        <row r="59">
          <cell r="B59" t="str">
            <v>Sep  2016 (Ranking out of 8 banks)</v>
          </cell>
          <cell r="C59">
            <v>6</v>
          </cell>
          <cell r="D59">
            <v>5</v>
          </cell>
          <cell r="E59">
            <v>6</v>
          </cell>
          <cell r="F59">
            <v>7</v>
          </cell>
          <cell r="G59">
            <v>7</v>
          </cell>
          <cell r="H59">
            <v>6</v>
          </cell>
          <cell r="I59">
            <v>7</v>
          </cell>
          <cell r="J59">
            <v>8</v>
          </cell>
          <cell r="K59">
            <v>6</v>
          </cell>
          <cell r="M59">
            <v>6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L59">
            <v>6</v>
          </cell>
          <cell r="AM59">
            <v>5</v>
          </cell>
          <cell r="AN59">
            <v>6</v>
          </cell>
          <cell r="AP59">
            <v>7</v>
          </cell>
          <cell r="AQ59">
            <v>6</v>
          </cell>
          <cell r="AR59">
            <v>4</v>
          </cell>
          <cell r="AS59">
            <v>4</v>
          </cell>
          <cell r="AT59">
            <v>8</v>
          </cell>
          <cell r="AU59">
            <v>1</v>
          </cell>
          <cell r="AV59">
            <v>1</v>
          </cell>
          <cell r="AW59">
            <v>1</v>
          </cell>
          <cell r="AX59">
            <v>5</v>
          </cell>
          <cell r="AY59">
            <v>8</v>
          </cell>
          <cell r="AZ59">
            <v>7</v>
          </cell>
          <cell r="BA59">
            <v>5</v>
          </cell>
          <cell r="BB59">
            <v>7</v>
          </cell>
          <cell r="BC59">
            <v>6</v>
          </cell>
          <cell r="BD59">
            <v>6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K60">
            <v>3</v>
          </cell>
          <cell r="Q60">
            <v>2</v>
          </cell>
          <cell r="Y60" t="e">
            <v>#N/A</v>
          </cell>
          <cell r="Z60">
            <v>1</v>
          </cell>
          <cell r="AA60" t="e">
            <v>#N/A</v>
          </cell>
          <cell r="AB60">
            <v>1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L60">
            <v>2</v>
          </cell>
          <cell r="AM60">
            <v>1</v>
          </cell>
          <cell r="AN60">
            <v>3</v>
          </cell>
          <cell r="AO60">
            <v>8</v>
          </cell>
          <cell r="AP60">
            <v>9</v>
          </cell>
          <cell r="AQ60">
            <v>7</v>
          </cell>
          <cell r="AR60">
            <v>11</v>
          </cell>
          <cell r="AS60">
            <v>11</v>
          </cell>
          <cell r="AT60">
            <v>11</v>
          </cell>
          <cell r="AU60">
            <v>5</v>
          </cell>
          <cell r="AV60">
            <v>2</v>
          </cell>
          <cell r="AW60">
            <v>1</v>
          </cell>
          <cell r="AX60">
            <v>9</v>
          </cell>
          <cell r="AY60">
            <v>7</v>
          </cell>
          <cell r="AZ60">
            <v>10</v>
          </cell>
          <cell r="BA60">
            <v>2</v>
          </cell>
          <cell r="BB60">
            <v>3</v>
          </cell>
          <cell r="BC60">
            <v>4</v>
          </cell>
          <cell r="BD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R61">
            <v>1</v>
          </cell>
          <cell r="Y61" t="e">
            <v>#N/A</v>
          </cell>
          <cell r="Z61" t="e">
            <v>#N/A</v>
          </cell>
          <cell r="AA61">
            <v>1</v>
          </cell>
          <cell r="AB61" t="e">
            <v>#N/A</v>
          </cell>
          <cell r="AC61">
            <v>1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L61">
            <v>2</v>
          </cell>
          <cell r="AM61">
            <v>1</v>
          </cell>
          <cell r="AN61">
            <v>2</v>
          </cell>
          <cell r="AP61">
            <v>7</v>
          </cell>
          <cell r="AQ61">
            <v>9</v>
          </cell>
          <cell r="AR61">
            <v>8</v>
          </cell>
          <cell r="AS61">
            <v>9</v>
          </cell>
          <cell r="AT61">
            <v>5</v>
          </cell>
          <cell r="AU61">
            <v>5</v>
          </cell>
          <cell r="AV61">
            <v>2</v>
          </cell>
          <cell r="AW61">
            <v>1</v>
          </cell>
          <cell r="AX61">
            <v>9</v>
          </cell>
          <cell r="AY61">
            <v>9</v>
          </cell>
          <cell r="AZ61">
            <v>10</v>
          </cell>
          <cell r="BA61">
            <v>2</v>
          </cell>
          <cell r="BB61">
            <v>4</v>
          </cell>
          <cell r="BC61">
            <v>5</v>
          </cell>
          <cell r="BD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S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L62">
            <v>2</v>
          </cell>
          <cell r="AM62">
            <v>1</v>
          </cell>
          <cell r="AN62">
            <v>2</v>
          </cell>
          <cell r="AP62">
            <v>8</v>
          </cell>
          <cell r="AQ62">
            <v>11</v>
          </cell>
          <cell r="AR62">
            <v>9</v>
          </cell>
          <cell r="AS62">
            <v>8</v>
          </cell>
          <cell r="AT62">
            <v>6</v>
          </cell>
          <cell r="AU62">
            <v>7</v>
          </cell>
          <cell r="AV62">
            <v>3</v>
          </cell>
          <cell r="AW62">
            <v>1</v>
          </cell>
          <cell r="AX62">
            <v>8</v>
          </cell>
          <cell r="AY62">
            <v>9</v>
          </cell>
          <cell r="AZ62">
            <v>6</v>
          </cell>
          <cell r="BA62">
            <v>4</v>
          </cell>
          <cell r="BB62">
            <v>4</v>
          </cell>
          <cell r="BC62">
            <v>3</v>
          </cell>
          <cell r="BD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K63">
            <v>2</v>
          </cell>
          <cell r="T63">
            <v>2</v>
          </cell>
          <cell r="AL63">
            <v>2</v>
          </cell>
          <cell r="AM63">
            <v>3</v>
          </cell>
          <cell r="AN63">
            <v>3</v>
          </cell>
          <cell r="AP63">
            <v>5</v>
          </cell>
          <cell r="AQ63">
            <v>8</v>
          </cell>
          <cell r="AR63">
            <v>7</v>
          </cell>
          <cell r="AS63">
            <v>13</v>
          </cell>
          <cell r="AT63">
            <v>5</v>
          </cell>
          <cell r="AU63">
            <v>2</v>
          </cell>
          <cell r="AV63">
            <v>7</v>
          </cell>
          <cell r="AW63">
            <v>1</v>
          </cell>
          <cell r="AX63">
            <v>8</v>
          </cell>
          <cell r="AY63">
            <v>5</v>
          </cell>
          <cell r="AZ63">
            <v>4</v>
          </cell>
          <cell r="BA63">
            <v>4</v>
          </cell>
          <cell r="BB63">
            <v>2</v>
          </cell>
          <cell r="BC63">
            <v>4</v>
          </cell>
          <cell r="BD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U64">
            <v>1</v>
          </cell>
          <cell r="AL64">
            <v>2</v>
          </cell>
          <cell r="AM64">
            <v>3</v>
          </cell>
          <cell r="AN64">
            <v>2</v>
          </cell>
          <cell r="AP64">
            <v>9</v>
          </cell>
          <cell r="AQ64">
            <v>5</v>
          </cell>
          <cell r="AR64">
            <v>4</v>
          </cell>
          <cell r="AS64">
            <v>4</v>
          </cell>
          <cell r="AT64">
            <v>11</v>
          </cell>
          <cell r="AU64">
            <v>6</v>
          </cell>
          <cell r="AV64">
            <v>4</v>
          </cell>
          <cell r="AW64">
            <v>1</v>
          </cell>
          <cell r="AX64">
            <v>5</v>
          </cell>
          <cell r="AY64">
            <v>7</v>
          </cell>
          <cell r="AZ64">
            <v>5</v>
          </cell>
          <cell r="BA64">
            <v>5</v>
          </cell>
          <cell r="BB64">
            <v>4</v>
          </cell>
          <cell r="BC64">
            <v>1</v>
          </cell>
          <cell r="BD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K65">
            <v>2</v>
          </cell>
          <cell r="V65">
            <v>2</v>
          </cell>
          <cell r="AL65">
            <v>3</v>
          </cell>
          <cell r="AM65">
            <v>3</v>
          </cell>
          <cell r="AN65">
            <v>4</v>
          </cell>
          <cell r="AP65">
            <v>8</v>
          </cell>
          <cell r="AQ65">
            <v>3</v>
          </cell>
          <cell r="AR65">
            <v>6</v>
          </cell>
          <cell r="AS65">
            <v>7</v>
          </cell>
          <cell r="AT65">
            <v>11</v>
          </cell>
          <cell r="AU65">
            <v>5</v>
          </cell>
          <cell r="AV65">
            <v>4</v>
          </cell>
          <cell r="AW65">
            <v>1</v>
          </cell>
          <cell r="AX65">
            <v>5</v>
          </cell>
          <cell r="AY65">
            <v>9</v>
          </cell>
          <cell r="AZ65">
            <v>5</v>
          </cell>
          <cell r="BA65">
            <v>5</v>
          </cell>
          <cell r="BB65">
            <v>4</v>
          </cell>
          <cell r="BC65">
            <v>3</v>
          </cell>
          <cell r="BD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K66">
            <v>1</v>
          </cell>
          <cell r="W66">
            <v>1</v>
          </cell>
          <cell r="AL66">
            <v>3</v>
          </cell>
          <cell r="AM66">
            <v>2</v>
          </cell>
          <cell r="AN66">
            <v>2</v>
          </cell>
          <cell r="AP66">
            <v>6</v>
          </cell>
          <cell r="AQ66">
            <v>7</v>
          </cell>
          <cell r="AR66">
            <v>7</v>
          </cell>
          <cell r="AS66">
            <v>12</v>
          </cell>
          <cell r="AT66">
            <v>7</v>
          </cell>
          <cell r="AU66">
            <v>4</v>
          </cell>
          <cell r="AV66">
            <v>5</v>
          </cell>
          <cell r="AW66">
            <v>1</v>
          </cell>
          <cell r="AX66">
            <v>7</v>
          </cell>
          <cell r="AY66">
            <v>5</v>
          </cell>
          <cell r="AZ66">
            <v>11</v>
          </cell>
          <cell r="BA66">
            <v>6</v>
          </cell>
          <cell r="BB66">
            <v>2</v>
          </cell>
          <cell r="BC66">
            <v>5</v>
          </cell>
          <cell r="BD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L67">
            <v>4</v>
          </cell>
          <cell r="AM67">
            <v>3</v>
          </cell>
          <cell r="AN67">
            <v>5</v>
          </cell>
          <cell r="AP67">
            <v>7</v>
          </cell>
          <cell r="AQ67">
            <v>3</v>
          </cell>
          <cell r="AR67">
            <v>8</v>
          </cell>
          <cell r="AS67">
            <v>9</v>
          </cell>
          <cell r="AT67">
            <v>9</v>
          </cell>
          <cell r="AU67">
            <v>3</v>
          </cell>
          <cell r="AV67">
            <v>2</v>
          </cell>
          <cell r="AW67">
            <v>1</v>
          </cell>
          <cell r="AX67">
            <v>8</v>
          </cell>
          <cell r="AY67">
            <v>7</v>
          </cell>
          <cell r="AZ67">
            <v>8</v>
          </cell>
          <cell r="BA67">
            <v>12</v>
          </cell>
          <cell r="BB67">
            <v>2</v>
          </cell>
          <cell r="BC67">
            <v>6</v>
          </cell>
          <cell r="BD67">
            <v>3</v>
          </cell>
        </row>
        <row r="68">
          <cell r="B68" t="str">
            <v>Jun  2016 (Ranking out of 8 banks)</v>
          </cell>
          <cell r="C68">
            <v>6</v>
          </cell>
          <cell r="D68">
            <v>5</v>
          </cell>
          <cell r="E68">
            <v>7</v>
          </cell>
          <cell r="F68">
            <v>7</v>
          </cell>
          <cell r="G68">
            <v>7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N68">
            <v>6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L68">
            <v>6</v>
          </cell>
          <cell r="AM68">
            <v>5</v>
          </cell>
          <cell r="AN68">
            <v>7</v>
          </cell>
          <cell r="AO68">
            <v>7</v>
          </cell>
          <cell r="AP68">
            <v>7</v>
          </cell>
          <cell r="AQ68">
            <v>6</v>
          </cell>
          <cell r="AR68">
            <v>3</v>
          </cell>
          <cell r="AS68">
            <v>5</v>
          </cell>
          <cell r="AT68">
            <v>8</v>
          </cell>
          <cell r="AU68">
            <v>1</v>
          </cell>
          <cell r="AV68">
            <v>2</v>
          </cell>
          <cell r="AW68">
            <v>1</v>
          </cell>
          <cell r="AX68">
            <v>5</v>
          </cell>
          <cell r="AY68">
            <v>8</v>
          </cell>
          <cell r="AZ68">
            <v>8</v>
          </cell>
          <cell r="BA68">
            <v>5</v>
          </cell>
          <cell r="BB68">
            <v>6</v>
          </cell>
          <cell r="BC68">
            <v>4</v>
          </cell>
          <cell r="BD68">
            <v>5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T68">
            <v>6</v>
          </cell>
          <cell r="BU68">
            <v>5</v>
          </cell>
          <cell r="BV68">
            <v>7</v>
          </cell>
          <cell r="BX68">
            <v>7</v>
          </cell>
          <cell r="BY68">
            <v>6</v>
          </cell>
          <cell r="BZ68">
            <v>3</v>
          </cell>
          <cell r="CA68">
            <v>5</v>
          </cell>
          <cell r="CB68">
            <v>1</v>
          </cell>
          <cell r="CC68">
            <v>1</v>
          </cell>
          <cell r="CD68">
            <v>2</v>
          </cell>
          <cell r="CE68">
            <v>1</v>
          </cell>
          <cell r="CF68">
            <v>5</v>
          </cell>
          <cell r="CG68">
            <v>8</v>
          </cell>
          <cell r="CH68">
            <v>8</v>
          </cell>
          <cell r="CI68">
            <v>5</v>
          </cell>
          <cell r="CJ68">
            <v>6</v>
          </cell>
          <cell r="CK68">
            <v>4</v>
          </cell>
          <cell r="CL68">
            <v>5</v>
          </cell>
        </row>
        <row r="69">
          <cell r="B69" t="str">
            <v>Mar  2016 (Ranking out of 8 banks)</v>
          </cell>
          <cell r="C69">
            <v>7</v>
          </cell>
          <cell r="D69">
            <v>5</v>
          </cell>
          <cell r="E69">
            <v>7</v>
          </cell>
          <cell r="F69">
            <v>7</v>
          </cell>
          <cell r="G69">
            <v>6</v>
          </cell>
          <cell r="H69">
            <v>6</v>
          </cell>
          <cell r="I69">
            <v>6</v>
          </cell>
          <cell r="J69" t="str">
            <v>-</v>
          </cell>
          <cell r="K69">
            <v>6</v>
          </cell>
          <cell r="O69">
            <v>6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L69">
            <v>5</v>
          </cell>
          <cell r="AM69">
            <v>7</v>
          </cell>
          <cell r="AN69">
            <v>6</v>
          </cell>
          <cell r="AO69">
            <v>8</v>
          </cell>
          <cell r="AP69">
            <v>6</v>
          </cell>
          <cell r="AQ69">
            <v>5</v>
          </cell>
          <cell r="AR69">
            <v>4</v>
          </cell>
          <cell r="AS69">
            <v>8</v>
          </cell>
          <cell r="AT69">
            <v>8</v>
          </cell>
          <cell r="AU69">
            <v>1</v>
          </cell>
          <cell r="AV69">
            <v>1</v>
          </cell>
          <cell r="AW69">
            <v>5</v>
          </cell>
          <cell r="AX69">
            <v>8</v>
          </cell>
          <cell r="AY69">
            <v>8</v>
          </cell>
          <cell r="AZ69">
            <v>6</v>
          </cell>
          <cell r="BA69">
            <v>6</v>
          </cell>
          <cell r="BB69">
            <v>4</v>
          </cell>
          <cell r="BC69">
            <v>5</v>
          </cell>
          <cell r="BD69">
            <v>5</v>
          </cell>
        </row>
        <row r="70">
          <cell r="B70" t="str">
            <v>Dec  2015 (Ranking out of 7 banks)</v>
          </cell>
          <cell r="C70">
            <v>7</v>
          </cell>
          <cell r="D70">
            <v>5</v>
          </cell>
          <cell r="E70">
            <v>7</v>
          </cell>
          <cell r="F70">
            <v>6</v>
          </cell>
          <cell r="G70">
            <v>6</v>
          </cell>
          <cell r="H70">
            <v>6</v>
          </cell>
          <cell r="I70">
            <v>6</v>
          </cell>
          <cell r="J70" t="str">
            <v>-</v>
          </cell>
          <cell r="K70">
            <v>6</v>
          </cell>
          <cell r="P70">
            <v>6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L70">
            <v>7</v>
          </cell>
          <cell r="AM70">
            <v>5</v>
          </cell>
          <cell r="AN70">
            <v>7</v>
          </cell>
          <cell r="AP70">
            <v>6</v>
          </cell>
          <cell r="AQ70">
            <v>5</v>
          </cell>
          <cell r="AR70">
            <v>5</v>
          </cell>
          <cell r="AS70">
            <v>3</v>
          </cell>
          <cell r="AT70">
            <v>7</v>
          </cell>
          <cell r="AU70">
            <v>1</v>
          </cell>
          <cell r="AV70">
            <v>2</v>
          </cell>
          <cell r="AW70">
            <v>2</v>
          </cell>
          <cell r="AX70">
            <v>6</v>
          </cell>
          <cell r="AY70">
            <v>6</v>
          </cell>
          <cell r="AZ70">
            <v>7</v>
          </cell>
          <cell r="BA70">
            <v>7</v>
          </cell>
          <cell r="BB70">
            <v>4</v>
          </cell>
          <cell r="BC70">
            <v>4</v>
          </cell>
          <cell r="BD70">
            <v>3</v>
          </cell>
        </row>
        <row r="72">
          <cell r="B72" t="str">
            <v xml:space="preserve"> Sep 2016 (Ranking out of 39 banks)</v>
          </cell>
          <cell r="C72">
            <v>6</v>
          </cell>
          <cell r="D72">
            <v>5</v>
          </cell>
          <cell r="E72">
            <v>6</v>
          </cell>
          <cell r="F72">
            <v>7</v>
          </cell>
          <cell r="G72">
            <v>8</v>
          </cell>
          <cell r="H72">
            <v>6</v>
          </cell>
          <cell r="I72">
            <v>7</v>
          </cell>
          <cell r="J72">
            <v>10</v>
          </cell>
          <cell r="K72">
            <v>7</v>
          </cell>
          <cell r="L72" t="e">
            <v>#N/A</v>
          </cell>
          <cell r="M72">
            <v>6</v>
          </cell>
          <cell r="R72">
            <v>5</v>
          </cell>
          <cell r="S72">
            <v>5</v>
          </cell>
          <cell r="T72">
            <v>4</v>
          </cell>
          <cell r="U72">
            <v>5</v>
          </cell>
          <cell r="V72">
            <v>5</v>
          </cell>
          <cell r="W72">
            <v>5</v>
          </cell>
          <cell r="X72">
            <v>5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 t="e">
            <v>#N/A</v>
          </cell>
          <cell r="AL72">
            <v>6</v>
          </cell>
          <cell r="AM72">
            <v>5</v>
          </cell>
          <cell r="AN72">
            <v>5</v>
          </cell>
          <cell r="AO72" t="e">
            <v>#N/A</v>
          </cell>
          <cell r="AP72">
            <v>13</v>
          </cell>
          <cell r="AQ72">
            <v>16</v>
          </cell>
          <cell r="AR72">
            <v>29</v>
          </cell>
          <cell r="AS72">
            <v>28</v>
          </cell>
          <cell r="AT72">
            <v>31</v>
          </cell>
          <cell r="AU72">
            <v>4</v>
          </cell>
          <cell r="AV72">
            <v>7</v>
          </cell>
          <cell r="AW72">
            <v>2</v>
          </cell>
          <cell r="AX72">
            <v>29</v>
          </cell>
          <cell r="AY72">
            <v>22</v>
          </cell>
          <cell r="AZ72">
            <v>28</v>
          </cell>
          <cell r="BA72">
            <v>22</v>
          </cell>
          <cell r="BB72">
            <v>9</v>
          </cell>
          <cell r="BC72">
            <v>9</v>
          </cell>
          <cell r="BD72">
            <v>9</v>
          </cell>
        </row>
        <row r="73">
          <cell r="B73" t="str">
            <v xml:space="preserve"> Jun 2016 (Ranking out of 39 banks)</v>
          </cell>
          <cell r="C73">
            <v>6</v>
          </cell>
          <cell r="D73">
            <v>5</v>
          </cell>
          <cell r="E73">
            <v>7</v>
          </cell>
          <cell r="F73">
            <v>7</v>
          </cell>
          <cell r="G73">
            <v>8</v>
          </cell>
          <cell r="H73">
            <v>6</v>
          </cell>
          <cell r="I73">
            <v>6</v>
          </cell>
          <cell r="J73">
            <v>9</v>
          </cell>
          <cell r="K73">
            <v>7</v>
          </cell>
          <cell r="N73">
            <v>6</v>
          </cell>
          <cell r="AL73">
            <v>6</v>
          </cell>
          <cell r="AM73">
            <v>5</v>
          </cell>
          <cell r="AN73">
            <v>7</v>
          </cell>
          <cell r="AP73">
            <v>12</v>
          </cell>
          <cell r="AQ73">
            <v>13</v>
          </cell>
          <cell r="AR73">
            <v>30</v>
          </cell>
          <cell r="AS73">
            <v>29</v>
          </cell>
          <cell r="AT73">
            <v>30</v>
          </cell>
          <cell r="AU73">
            <v>5</v>
          </cell>
          <cell r="AV73">
            <v>9</v>
          </cell>
          <cell r="AW73">
            <v>4</v>
          </cell>
          <cell r="AX73">
            <v>23</v>
          </cell>
          <cell r="AY73">
            <v>22</v>
          </cell>
          <cell r="AZ73">
            <v>25</v>
          </cell>
          <cell r="BA73">
            <v>21</v>
          </cell>
          <cell r="BB73">
            <v>7</v>
          </cell>
          <cell r="BC73">
            <v>6</v>
          </cell>
          <cell r="BD73">
            <v>7</v>
          </cell>
        </row>
        <row r="74">
          <cell r="B74" t="str">
            <v xml:space="preserve"> Mar 2016 (Ranking out of 40 banks)</v>
          </cell>
          <cell r="C74">
            <v>7</v>
          </cell>
          <cell r="D74">
            <v>5</v>
          </cell>
          <cell r="E74">
            <v>7</v>
          </cell>
          <cell r="F74">
            <v>7</v>
          </cell>
          <cell r="G74">
            <v>6</v>
          </cell>
          <cell r="H74">
            <v>6</v>
          </cell>
          <cell r="I74">
            <v>6</v>
          </cell>
          <cell r="J74">
            <v>0</v>
          </cell>
          <cell r="K74">
            <v>7</v>
          </cell>
          <cell r="O74">
            <v>6</v>
          </cell>
          <cell r="AL74">
            <v>7</v>
          </cell>
          <cell r="AM74">
            <v>5</v>
          </cell>
          <cell r="AN74">
            <v>7</v>
          </cell>
          <cell r="AP74">
            <v>15</v>
          </cell>
          <cell r="AQ74">
            <v>14</v>
          </cell>
          <cell r="AR74">
            <v>26</v>
          </cell>
          <cell r="AS74">
            <v>26</v>
          </cell>
          <cell r="AT74">
            <v>29</v>
          </cell>
          <cell r="AU74">
            <v>6</v>
          </cell>
          <cell r="AV74">
            <v>8</v>
          </cell>
          <cell r="AW74">
            <v>4</v>
          </cell>
          <cell r="AX74">
            <v>27</v>
          </cell>
          <cell r="AY74">
            <v>20</v>
          </cell>
          <cell r="AZ74">
            <v>31</v>
          </cell>
          <cell r="BA74">
            <v>13</v>
          </cell>
          <cell r="BB74">
            <v>8</v>
          </cell>
          <cell r="BC74">
            <v>4</v>
          </cell>
          <cell r="BD74">
            <v>6</v>
          </cell>
        </row>
        <row r="75">
          <cell r="B75" t="str">
            <v xml:space="preserve"> Dec 2015 (Ranking out of 41 banks)</v>
          </cell>
          <cell r="C75">
            <v>8</v>
          </cell>
          <cell r="D75">
            <v>5</v>
          </cell>
          <cell r="E75">
            <v>7</v>
          </cell>
          <cell r="F75">
            <v>7</v>
          </cell>
          <cell r="G75">
            <v>8</v>
          </cell>
          <cell r="H75">
            <v>6</v>
          </cell>
          <cell r="I75">
            <v>6</v>
          </cell>
          <cell r="J75">
            <v>0</v>
          </cell>
          <cell r="K75">
            <v>8</v>
          </cell>
          <cell r="P75">
            <v>6</v>
          </cell>
          <cell r="AL75">
            <v>8</v>
          </cell>
          <cell r="AM75">
            <v>5</v>
          </cell>
          <cell r="AN75">
            <v>7</v>
          </cell>
          <cell r="AP75">
            <v>14</v>
          </cell>
          <cell r="AQ75">
            <v>15</v>
          </cell>
          <cell r="AR75">
            <v>26</v>
          </cell>
          <cell r="AS75">
            <v>28</v>
          </cell>
          <cell r="AT75">
            <v>31</v>
          </cell>
          <cell r="AU75">
            <v>5</v>
          </cell>
          <cell r="AV75">
            <v>8</v>
          </cell>
          <cell r="AW75">
            <v>6</v>
          </cell>
          <cell r="AX75">
            <v>31</v>
          </cell>
          <cell r="AY75">
            <v>25</v>
          </cell>
          <cell r="AZ75">
            <v>28</v>
          </cell>
          <cell r="BA75">
            <v>4</v>
          </cell>
          <cell r="BB75">
            <v>7</v>
          </cell>
          <cell r="BC75">
            <v>8</v>
          </cell>
          <cell r="BD75">
            <v>8</v>
          </cell>
        </row>
        <row r="76">
          <cell r="B76" t="str">
            <v xml:space="preserve"> Sep 2015 (Ranking out of 42 banks)</v>
          </cell>
          <cell r="C76">
            <v>8</v>
          </cell>
          <cell r="D76">
            <v>6</v>
          </cell>
          <cell r="E76">
            <v>9</v>
          </cell>
          <cell r="F76">
            <v>7</v>
          </cell>
          <cell r="G76">
            <v>7</v>
          </cell>
          <cell r="H76">
            <v>6</v>
          </cell>
          <cell r="I76">
            <v>6</v>
          </cell>
          <cell r="J76">
            <v>0</v>
          </cell>
          <cell r="K76">
            <v>8</v>
          </cell>
          <cell r="Q76">
            <v>8</v>
          </cell>
          <cell r="AL76">
            <v>8</v>
          </cell>
          <cell r="AM76">
            <v>6</v>
          </cell>
          <cell r="AN76">
            <v>9</v>
          </cell>
          <cell r="AP76">
            <v>18</v>
          </cell>
          <cell r="AQ76">
            <v>15</v>
          </cell>
          <cell r="AR76">
            <v>25</v>
          </cell>
          <cell r="AS76">
            <v>31</v>
          </cell>
          <cell r="AT76">
            <v>30</v>
          </cell>
          <cell r="AU76">
            <v>7</v>
          </cell>
          <cell r="AV76">
            <v>3</v>
          </cell>
          <cell r="AW76">
            <v>1</v>
          </cell>
          <cell r="AX76">
            <v>29</v>
          </cell>
          <cell r="AY76">
            <v>24</v>
          </cell>
          <cell r="AZ76">
            <v>29</v>
          </cell>
          <cell r="BA76">
            <v>2</v>
          </cell>
          <cell r="BB76">
            <v>6</v>
          </cell>
          <cell r="BC76">
            <v>7</v>
          </cell>
          <cell r="BD76">
            <v>7</v>
          </cell>
        </row>
        <row r="77">
          <cell r="B77" t="str">
            <v xml:space="preserve"> June 2015 (Ranking out of 42 banks)</v>
          </cell>
          <cell r="C77">
            <v>8</v>
          </cell>
          <cell r="D77">
            <v>6</v>
          </cell>
          <cell r="E77">
            <v>8</v>
          </cell>
          <cell r="F77">
            <v>7</v>
          </cell>
          <cell r="G77">
            <v>7</v>
          </cell>
          <cell r="H77">
            <v>6</v>
          </cell>
          <cell r="I77">
            <v>7</v>
          </cell>
          <cell r="J77">
            <v>0</v>
          </cell>
          <cell r="K77">
            <v>7</v>
          </cell>
          <cell r="R77">
            <v>7</v>
          </cell>
          <cell r="AL77">
            <v>8</v>
          </cell>
          <cell r="AM77">
            <v>6</v>
          </cell>
          <cell r="AN77">
            <v>8</v>
          </cell>
          <cell r="AP77">
            <v>18</v>
          </cell>
          <cell r="AQ77">
            <v>14</v>
          </cell>
          <cell r="AR77">
            <v>23</v>
          </cell>
          <cell r="AS77">
            <v>26</v>
          </cell>
          <cell r="AT77">
            <v>29</v>
          </cell>
          <cell r="AU77">
            <v>7</v>
          </cell>
          <cell r="AV77">
            <v>5</v>
          </cell>
          <cell r="AW77">
            <v>1</v>
          </cell>
          <cell r="AX77">
            <v>29</v>
          </cell>
          <cell r="AY77">
            <v>24</v>
          </cell>
          <cell r="AZ77">
            <v>30</v>
          </cell>
          <cell r="BA77">
            <v>2</v>
          </cell>
          <cell r="BB77">
            <v>9</v>
          </cell>
          <cell r="BC77">
            <v>6</v>
          </cell>
          <cell r="BD77">
            <v>7</v>
          </cell>
        </row>
        <row r="78">
          <cell r="B78" t="str">
            <v xml:space="preserve"> Mar 2015 (Ranking out of 43 banks)</v>
          </cell>
          <cell r="C78">
            <v>8</v>
          </cell>
          <cell r="D78">
            <v>6</v>
          </cell>
          <cell r="E78">
            <v>8</v>
          </cell>
          <cell r="F78">
            <v>8</v>
          </cell>
          <cell r="G78">
            <v>8</v>
          </cell>
          <cell r="H78">
            <v>6</v>
          </cell>
          <cell r="I78">
            <v>7</v>
          </cell>
          <cell r="J78">
            <v>0</v>
          </cell>
          <cell r="K78">
            <v>7</v>
          </cell>
          <cell r="S78">
            <v>7</v>
          </cell>
          <cell r="AL78">
            <v>8</v>
          </cell>
          <cell r="AM78">
            <v>6</v>
          </cell>
          <cell r="AN78">
            <v>8</v>
          </cell>
          <cell r="AP78">
            <v>16</v>
          </cell>
          <cell r="AQ78">
            <v>11</v>
          </cell>
          <cell r="AR78">
            <v>23</v>
          </cell>
          <cell r="AS78">
            <v>29</v>
          </cell>
          <cell r="AT78">
            <v>28</v>
          </cell>
          <cell r="AU78">
            <v>11</v>
          </cell>
          <cell r="AV78">
            <v>4</v>
          </cell>
          <cell r="AW78">
            <v>1</v>
          </cell>
          <cell r="AX78">
            <v>22</v>
          </cell>
          <cell r="AY78">
            <v>25</v>
          </cell>
          <cell r="AZ78">
            <v>18</v>
          </cell>
          <cell r="BA78">
            <v>5</v>
          </cell>
          <cell r="BB78">
            <v>7</v>
          </cell>
          <cell r="BC78">
            <v>5</v>
          </cell>
          <cell r="BD78">
            <v>8</v>
          </cell>
        </row>
        <row r="79">
          <cell r="B79" t="str">
            <v xml:space="preserve"> Dec 2014 (Ranking out of 43 banks)</v>
          </cell>
          <cell r="C79">
            <v>8</v>
          </cell>
          <cell r="D79">
            <v>7</v>
          </cell>
          <cell r="E79">
            <v>8</v>
          </cell>
          <cell r="F79">
            <v>7</v>
          </cell>
          <cell r="G79">
            <v>8</v>
          </cell>
          <cell r="H79">
            <v>7</v>
          </cell>
          <cell r="I79">
            <v>7</v>
          </cell>
          <cell r="J79">
            <v>0</v>
          </cell>
          <cell r="K79">
            <v>8</v>
          </cell>
          <cell r="T79">
            <v>8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L79">
            <v>7</v>
          </cell>
          <cell r="AM79">
            <v>8</v>
          </cell>
          <cell r="AN79">
            <v>7</v>
          </cell>
          <cell r="AP79">
            <v>13</v>
          </cell>
          <cell r="AQ79">
            <v>25</v>
          </cell>
          <cell r="AR79">
            <v>23</v>
          </cell>
          <cell r="AS79">
            <v>35</v>
          </cell>
          <cell r="AT79">
            <v>7</v>
          </cell>
          <cell r="AU79">
            <v>3</v>
          </cell>
          <cell r="AV79">
            <v>23</v>
          </cell>
          <cell r="AW79">
            <v>1</v>
          </cell>
          <cell r="AX79">
            <v>19</v>
          </cell>
          <cell r="AY79">
            <v>19</v>
          </cell>
          <cell r="AZ79">
            <v>7</v>
          </cell>
          <cell r="BA79">
            <v>10</v>
          </cell>
          <cell r="BB79">
            <v>5</v>
          </cell>
          <cell r="BC79">
            <v>8</v>
          </cell>
          <cell r="BD79">
            <v>8</v>
          </cell>
        </row>
        <row r="80">
          <cell r="B80" t="str">
            <v>- Sep 2014 (Ranking out of 43 banks)</v>
          </cell>
          <cell r="C80">
            <v>8</v>
          </cell>
          <cell r="D80">
            <v>9</v>
          </cell>
          <cell r="E80">
            <v>8</v>
          </cell>
          <cell r="F80">
            <v>7</v>
          </cell>
          <cell r="G80">
            <v>7</v>
          </cell>
          <cell r="H80">
            <v>7</v>
          </cell>
          <cell r="I80">
            <v>8</v>
          </cell>
          <cell r="K80">
            <v>8</v>
          </cell>
          <cell r="L80">
            <v>0</v>
          </cell>
          <cell r="U80">
            <v>7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L80">
            <v>8</v>
          </cell>
          <cell r="AM80">
            <v>9</v>
          </cell>
          <cell r="AN80">
            <v>8</v>
          </cell>
          <cell r="AP80">
            <v>17</v>
          </cell>
          <cell r="AQ80">
            <v>9</v>
          </cell>
          <cell r="AR80">
            <v>18</v>
          </cell>
          <cell r="AS80">
            <v>19</v>
          </cell>
          <cell r="AT80">
            <v>30</v>
          </cell>
          <cell r="AU80">
            <v>9</v>
          </cell>
          <cell r="AV80">
            <v>5</v>
          </cell>
          <cell r="AW80">
            <v>1</v>
          </cell>
          <cell r="AX80">
            <v>18</v>
          </cell>
          <cell r="AY80">
            <v>18</v>
          </cell>
          <cell r="AZ80">
            <v>18</v>
          </cell>
          <cell r="BA80">
            <v>11</v>
          </cell>
          <cell r="BB80">
            <v>9</v>
          </cell>
          <cell r="BC80">
            <v>4</v>
          </cell>
          <cell r="BD80">
            <v>4</v>
          </cell>
        </row>
        <row r="81">
          <cell r="B81" t="str">
            <v>- June 2014 (Ranking out of 43 banks)</v>
          </cell>
          <cell r="C81">
            <v>9</v>
          </cell>
          <cell r="D81">
            <v>8</v>
          </cell>
          <cell r="E81">
            <v>10</v>
          </cell>
          <cell r="F81">
            <v>7</v>
          </cell>
          <cell r="G81">
            <v>8</v>
          </cell>
          <cell r="I81">
            <v>8</v>
          </cell>
          <cell r="K81">
            <v>8</v>
          </cell>
          <cell r="V81">
            <v>8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L81">
            <v>9</v>
          </cell>
          <cell r="AM81">
            <v>8</v>
          </cell>
          <cell r="AN81">
            <v>10</v>
          </cell>
          <cell r="AP81">
            <v>14</v>
          </cell>
          <cell r="AQ81">
            <v>9</v>
          </cell>
          <cell r="AR81">
            <v>27</v>
          </cell>
          <cell r="AS81">
            <v>28</v>
          </cell>
          <cell r="AT81">
            <v>30</v>
          </cell>
          <cell r="AU81">
            <v>7</v>
          </cell>
          <cell r="AV81">
            <v>5</v>
          </cell>
          <cell r="AW81">
            <v>1</v>
          </cell>
          <cell r="AX81">
            <v>18</v>
          </cell>
          <cell r="AY81">
            <v>19</v>
          </cell>
          <cell r="AZ81">
            <v>19</v>
          </cell>
          <cell r="BA81">
            <v>7</v>
          </cell>
          <cell r="BB81">
            <v>12</v>
          </cell>
          <cell r="BC81">
            <v>5</v>
          </cell>
          <cell r="BD81">
            <v>6</v>
          </cell>
        </row>
        <row r="82">
          <cell r="B82" t="str">
            <v>- Mar 2014 (Ranking out of 43 banks)</v>
          </cell>
          <cell r="C82">
            <v>9</v>
          </cell>
          <cell r="D82">
            <v>7</v>
          </cell>
          <cell r="E82">
            <v>8</v>
          </cell>
          <cell r="F82">
            <v>8</v>
          </cell>
          <cell r="G82">
            <v>8</v>
          </cell>
          <cell r="I82">
            <v>8</v>
          </cell>
          <cell r="K82">
            <v>7</v>
          </cell>
          <cell r="W82">
            <v>7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L82">
            <v>9</v>
          </cell>
          <cell r="AM82">
            <v>7</v>
          </cell>
          <cell r="AN82">
            <v>8</v>
          </cell>
          <cell r="AP82">
            <v>15</v>
          </cell>
          <cell r="AQ82">
            <v>26</v>
          </cell>
          <cell r="AR82">
            <v>29</v>
          </cell>
          <cell r="AS82">
            <v>35</v>
          </cell>
          <cell r="AT82">
            <v>9</v>
          </cell>
          <cell r="AU82">
            <v>5</v>
          </cell>
          <cell r="AV82">
            <v>17</v>
          </cell>
          <cell r="AW82">
            <v>1</v>
          </cell>
          <cell r="AX82">
            <v>20</v>
          </cell>
          <cell r="AY82">
            <v>20</v>
          </cell>
          <cell r="AZ82">
            <v>35</v>
          </cell>
          <cell r="BA82">
            <v>12</v>
          </cell>
          <cell r="BB82">
            <v>5</v>
          </cell>
          <cell r="BC82">
            <v>9</v>
          </cell>
          <cell r="BD82">
            <v>6</v>
          </cell>
        </row>
        <row r="83">
          <cell r="B83" t="str">
            <v>- Dec 2013 (Ranking out of 43 banks)</v>
          </cell>
          <cell r="C83">
            <v>8</v>
          </cell>
          <cell r="D83">
            <v>7</v>
          </cell>
          <cell r="E83">
            <v>8</v>
          </cell>
          <cell r="F83">
            <v>8</v>
          </cell>
          <cell r="G83">
            <v>8</v>
          </cell>
          <cell r="I83">
            <v>9</v>
          </cell>
          <cell r="K83">
            <v>8</v>
          </cell>
          <cell r="X83">
            <v>7</v>
          </cell>
          <cell r="AL83">
            <v>8</v>
          </cell>
          <cell r="AM83">
            <v>7</v>
          </cell>
          <cell r="AN83">
            <v>8</v>
          </cell>
          <cell r="AP83">
            <v>11</v>
          </cell>
          <cell r="AQ83">
            <v>10</v>
          </cell>
          <cell r="AR83">
            <v>25</v>
          </cell>
          <cell r="AS83">
            <v>29</v>
          </cell>
          <cell r="AT83">
            <v>31</v>
          </cell>
          <cell r="AU83">
            <v>8</v>
          </cell>
          <cell r="AV83">
            <v>5</v>
          </cell>
          <cell r="AW83">
            <v>1</v>
          </cell>
          <cell r="AX83">
            <v>23</v>
          </cell>
          <cell r="AY83">
            <v>19</v>
          </cell>
          <cell r="AZ83">
            <v>23</v>
          </cell>
          <cell r="BA83">
            <v>32</v>
          </cell>
          <cell r="BB83">
            <v>12</v>
          </cell>
          <cell r="BC83">
            <v>6</v>
          </cell>
          <cell r="BD83">
            <v>9</v>
          </cell>
        </row>
        <row r="85">
          <cell r="B85" t="str">
            <v xml:space="preserve">Note: </v>
          </cell>
        </row>
        <row r="86">
          <cell r="B86" t="str">
            <v>Fidelity Bank did not publish in June and September 2016.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ummary-dec-16"/>
      <sheetName val="Mar 2015 (Final) (2)"/>
      <sheetName val="Dec 2014 (Final) (2)"/>
      <sheetName val="xx"/>
      <sheetName val="Sheet1"/>
      <sheetName val="summary"/>
      <sheetName val="Growth analysis"/>
    </sheetNames>
    <sheetDataSet>
      <sheetData sheetId="0"/>
      <sheetData sheetId="1">
        <row r="1">
          <cell r="B1" t="str">
            <v>DIAMOND TRUST BANK KENYA LIMITED</v>
          </cell>
          <cell r="AW1" t="str">
            <v>Figures in KShs billions, except where otherwise indicated</v>
          </cell>
        </row>
        <row r="2">
          <cell r="B2" t="str">
            <v>Kenya Banking Industry analysis as at 31 December 2016</v>
          </cell>
        </row>
        <row r="3">
          <cell r="M3" t="str">
            <v xml:space="preserve">Weighted market share index </v>
          </cell>
          <cell r="AM3" t="str">
            <v>Market share on:</v>
          </cell>
          <cell r="AQ3" t="str">
            <v>Key ratios as at 31 Dec 2016</v>
          </cell>
          <cell r="BC3" t="str">
            <v>Market share on off balance sheet items:</v>
          </cell>
          <cell r="BP3" t="str">
            <v>ok</v>
          </cell>
          <cell r="BQ3" t="str">
            <v>ok</v>
          </cell>
          <cell r="BR3" t="str">
            <v>ok</v>
          </cell>
          <cell r="CA3" t="str">
            <v>ok</v>
          </cell>
          <cell r="CB3" t="str">
            <v>ok</v>
          </cell>
          <cell r="CG3" t="str">
            <v>ok</v>
          </cell>
          <cell r="CH3" t="str">
            <v>ok</v>
          </cell>
          <cell r="CK3" t="str">
            <v>ok</v>
          </cell>
          <cell r="CL3" t="str">
            <v>ok</v>
          </cell>
          <cell r="CM3" t="str">
            <v>ok</v>
          </cell>
          <cell r="CN3" t="str">
            <v>ok</v>
          </cell>
          <cell r="CO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Dec- 16</v>
          </cell>
          <cell r="N4" t="str">
            <v>Sep- 16</v>
          </cell>
          <cell r="O4" t="str">
            <v>Jun- 16</v>
          </cell>
          <cell r="P4" t="str">
            <v>Mar- 16</v>
          </cell>
          <cell r="Q4" t="str">
            <v>Dec- 15</v>
          </cell>
          <cell r="R4" t="str">
            <v>Sep- 15</v>
          </cell>
          <cell r="S4" t="str">
            <v>June - 15</v>
          </cell>
          <cell r="T4" t="str">
            <v>Mar - 15</v>
          </cell>
          <cell r="U4" t="str">
            <v>Dec - 14</v>
          </cell>
          <cell r="V4" t="str">
            <v>Sep - 14</v>
          </cell>
          <cell r="W4" t="str">
            <v>Jun - 14</v>
          </cell>
          <cell r="X4" t="str">
            <v>Mar - 14</v>
          </cell>
          <cell r="Y4" t="str">
            <v>Dec - 13</v>
          </cell>
          <cell r="Z4" t="str">
            <v>Assets
Sep 2013</v>
          </cell>
          <cell r="AA4" t="str">
            <v>Advances Sep 2013</v>
          </cell>
          <cell r="AB4" t="str">
            <v>Advances - Dec 2010</v>
          </cell>
          <cell r="AC4" t="str">
            <v>Deposits - Sep 2013</v>
          </cell>
          <cell r="AD4" t="str">
            <v>Deposits - Dec 2010</v>
          </cell>
          <cell r="AE4" t="str">
            <v>Core Capital</v>
          </cell>
          <cell r="AF4" t="str">
            <v>Total Capital</v>
          </cell>
          <cell r="AG4" t="str">
            <v>Total Risk Weighted Assets</v>
          </cell>
          <cell r="AH4" t="str">
            <v>PBT</v>
          </cell>
          <cell r="AI4" t="str">
            <v>Interest income on
 loans and advances</v>
          </cell>
          <cell r="AJ4" t="str">
            <v>Interest income on
 loans and advances</v>
          </cell>
          <cell r="AK4" t="str">
            <v>Interest expenses on 
customer deposits</v>
          </cell>
          <cell r="AM4" t="str">
            <v>Assets</v>
          </cell>
          <cell r="AN4" t="str">
            <v xml:space="preserve"> Advances</v>
          </cell>
          <cell r="AO4" t="str">
            <v>Customer Deposits</v>
          </cell>
          <cell r="AQ4" t="str">
            <v>Annualised ROE</v>
          </cell>
          <cell r="AR4" t="str">
            <v>Annualised ROA</v>
          </cell>
          <cell r="AS4" t="str">
            <v>Total capital/ TRWA</v>
          </cell>
          <cell r="AT4" t="str">
            <v>Core capital/ TRWA</v>
          </cell>
          <cell r="AU4" t="str">
            <v>Fee income/Total income</v>
          </cell>
          <cell r="AV4" t="str">
            <v>Cost
/Income</v>
          </cell>
          <cell r="AW4" t="str">
            <v>NPA ratio</v>
          </cell>
          <cell r="AX4" t="str">
            <v>Coverarge ratio (Specific provision/NPL)</v>
          </cell>
          <cell r="AY4" t="str">
            <v>Yield on Loans</v>
          </cell>
          <cell r="AZ4" t="str">
            <v>Cost of customer deposits</v>
          </cell>
          <cell r="BA4" t="str">
            <v>Spread</v>
          </cell>
          <cell r="BB4" t="str">
            <v>Advances to Deposits ratio</v>
          </cell>
          <cell r="BC4" t="str">
            <v>Letter of credit, guarantees, acceptances</v>
          </cell>
          <cell r="BD4" t="str">
            <v>Forwardsswaps &amp; options</v>
          </cell>
          <cell r="BE4" t="str">
            <v>Overall off balance sheet items</v>
          </cell>
          <cell r="BF4" t="str">
            <v>Total assets Dec 16</v>
          </cell>
          <cell r="BG4" t="str">
            <v>Total assets Sep 16</v>
          </cell>
          <cell r="BH4" t="str">
            <v>Total assets Jun 16</v>
          </cell>
          <cell r="BI4" t="str">
            <v>Total assets Mar 16</v>
          </cell>
          <cell r="BJ4" t="str">
            <v>Total assets Dec 15</v>
          </cell>
          <cell r="BK4" t="str">
            <v>Total assets Sep 15</v>
          </cell>
          <cell r="BL4" t="str">
            <v>Total assets June 15</v>
          </cell>
          <cell r="BM4" t="str">
            <v>Total assets Mar 15</v>
          </cell>
          <cell r="BN4" t="str">
            <v>Total assets Dec 14</v>
          </cell>
          <cell r="BO4" t="str">
            <v>Total assets Sep 14</v>
          </cell>
          <cell r="BP4" t="str">
            <v>Total assets June 14</v>
          </cell>
          <cell r="BQ4" t="str">
            <v>Total assets Mar 14</v>
          </cell>
          <cell r="BR4" t="str">
            <v>Total assets Dec 13</v>
          </cell>
          <cell r="BS4" t="str">
            <v>Total Equity Dec 16</v>
          </cell>
          <cell r="BT4" t="str">
            <v>Total Equity Sep 16</v>
          </cell>
          <cell r="BU4" t="str">
            <v>Total Equity Jun 16</v>
          </cell>
          <cell r="BV4" t="str">
            <v>Total Equity March 16</v>
          </cell>
          <cell r="BW4" t="str">
            <v>Total Equity December 15</v>
          </cell>
          <cell r="BX4" t="str">
            <v>Total Equity September 15</v>
          </cell>
          <cell r="BY4" t="str">
            <v>Total Equity June 15</v>
          </cell>
          <cell r="BZ4" t="str">
            <v>Total Equity Mar 15</v>
          </cell>
          <cell r="CA4" t="str">
            <v>Total equity Dec 14</v>
          </cell>
          <cell r="CB4" t="str">
            <v>Total equity Sep 14</v>
          </cell>
          <cell r="CC4" t="str">
            <v>Total equity June 14</v>
          </cell>
          <cell r="CD4" t="str">
            <v>Total equity Mar 14</v>
          </cell>
          <cell r="CE4" t="str">
            <v>Total equity Dec 13</v>
          </cell>
          <cell r="CG4" t="str">
            <v>Fee income</v>
          </cell>
          <cell r="CH4" t="str">
            <v>Net Interest income</v>
          </cell>
          <cell r="CJ4" t="str">
            <v>Total operating income</v>
          </cell>
          <cell r="CK4" t="str">
            <v>Total expenses</v>
          </cell>
          <cell r="CL4" t="str">
            <v>Specific Provision Dec 16</v>
          </cell>
          <cell r="CM4" t="str">
            <v>Net non performing loans</v>
          </cell>
          <cell r="CN4" t="str">
            <v>Total NPA</v>
          </cell>
          <cell r="CO4" t="str">
            <v>Profit after tax</v>
          </cell>
          <cell r="CP4" t="str">
            <v>Advances - Dec 2016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S5" t="str">
            <v>CBK Min = 14.5%</v>
          </cell>
          <cell r="AT5" t="str">
            <v>CBK Min = 10.5%</v>
          </cell>
        </row>
        <row r="6">
          <cell r="B6" t="str">
            <v>Kenya Commercial Bank</v>
          </cell>
          <cell r="C6">
            <v>504.77542899999997</v>
          </cell>
          <cell r="D6">
            <v>353.90005100000002</v>
          </cell>
          <cell r="E6">
            <v>386.61118699999997</v>
          </cell>
          <cell r="F6">
            <v>72.610549000000006</v>
          </cell>
          <cell r="G6">
            <v>85.691038000000006</v>
          </cell>
          <cell r="H6">
            <v>80.989887999999993</v>
          </cell>
          <cell r="I6">
            <v>430.83908200000002</v>
          </cell>
          <cell r="J6">
            <v>2.204062</v>
          </cell>
          <cell r="K6">
            <v>28.482324999999999</v>
          </cell>
          <cell r="M6">
            <v>0.13992352803734659</v>
          </cell>
          <cell r="N6">
            <v>0.13433714985353076</v>
          </cell>
          <cell r="O6">
            <v>0.13275515468664842</v>
          </cell>
          <cell r="P6">
            <v>0.13119905159235939</v>
          </cell>
          <cell r="Q6">
            <v>0.13671403486240169</v>
          </cell>
          <cell r="R6">
            <v>0.12315759144100659</v>
          </cell>
          <cell r="S6">
            <v>0.12828392399161925</v>
          </cell>
          <cell r="T6">
            <v>0.12776260968164574</v>
          </cell>
          <cell r="U6">
            <v>0.12747288756217376</v>
          </cell>
          <cell r="V6">
            <v>0.1249181995617412</v>
          </cell>
          <cell r="W6">
            <v>0.13106153348130317</v>
          </cell>
          <cell r="X6">
            <v>0.13103110285523009</v>
          </cell>
          <cell r="Y6">
            <v>0.12953006295034575</v>
          </cell>
          <cell r="Z6">
            <v>313413032</v>
          </cell>
          <cell r="AA6">
            <v>195568503</v>
          </cell>
          <cell r="AB6">
            <v>0</v>
          </cell>
          <cell r="AC6">
            <v>228782134</v>
          </cell>
          <cell r="AD6">
            <v>0</v>
          </cell>
          <cell r="AE6">
            <v>40312345</v>
          </cell>
          <cell r="AF6">
            <v>51920201</v>
          </cell>
          <cell r="AG6">
            <v>263782134</v>
          </cell>
          <cell r="AH6">
            <v>13553634</v>
          </cell>
          <cell r="AI6">
            <v>20834301</v>
          </cell>
          <cell r="AJ6">
            <v>20834.300999999999</v>
          </cell>
          <cell r="AK6">
            <v>4733253</v>
          </cell>
          <cell r="AM6">
            <v>0.13657596981978695</v>
          </cell>
          <cell r="AN6">
            <v>0.16238934002044128</v>
          </cell>
          <cell r="AO6">
            <v>0.14765226303193454</v>
          </cell>
          <cell r="AQ6">
            <v>0.261597617084177</v>
          </cell>
          <cell r="AR6">
            <v>4.1415634859307118E-2</v>
          </cell>
          <cell r="AS6">
            <v>0.19889337244479599</v>
          </cell>
          <cell r="AT6">
            <v>0.16853287464761613</v>
          </cell>
          <cell r="AU6">
            <v>0.26226529362602913</v>
          </cell>
          <cell r="AV6">
            <v>0.44588004969267936</v>
          </cell>
          <cell r="AW6">
            <v>6.3814148379775074E-2</v>
          </cell>
          <cell r="AX6">
            <v>0.61854243921026508</v>
          </cell>
          <cell r="AY6">
            <v>0.14288537443062882</v>
          </cell>
          <cell r="AZ6">
            <v>3.3850499017942043E-2</v>
          </cell>
          <cell r="BA6">
            <v>0.10903487541268678</v>
          </cell>
          <cell r="BB6">
            <v>0.91539009449304953</v>
          </cell>
          <cell r="BC6">
            <v>0.13620049328497594</v>
          </cell>
          <cell r="BD6">
            <v>2.4479635830354798E-2</v>
          </cell>
          <cell r="BE6">
            <v>9.0131481559372811E-2</v>
          </cell>
          <cell r="BF6">
            <v>504775429</v>
          </cell>
          <cell r="BG6">
            <v>480228078</v>
          </cell>
          <cell r="BH6">
            <v>468119269</v>
          </cell>
          <cell r="BI6">
            <v>467040289</v>
          </cell>
          <cell r="BJ6">
            <v>467741173</v>
          </cell>
          <cell r="BK6">
            <v>445775641</v>
          </cell>
          <cell r="BL6">
            <v>428373929</v>
          </cell>
          <cell r="BM6">
            <v>392112176</v>
          </cell>
          <cell r="BN6">
            <v>376969401</v>
          </cell>
          <cell r="BO6">
            <v>354645696</v>
          </cell>
          <cell r="BP6">
            <v>357832852</v>
          </cell>
          <cell r="BQ6">
            <v>344881270</v>
          </cell>
          <cell r="BR6">
            <v>323312454</v>
          </cell>
          <cell r="BS6">
            <v>80989888</v>
          </cell>
          <cell r="BT6">
            <v>79112934</v>
          </cell>
          <cell r="BU6">
            <v>71821971</v>
          </cell>
          <cell r="BV6">
            <v>65237685</v>
          </cell>
          <cell r="BW6">
            <v>80885958</v>
          </cell>
          <cell r="BX6">
            <v>75806174</v>
          </cell>
          <cell r="BY6">
            <v>73434331</v>
          </cell>
          <cell r="BZ6">
            <v>75829560</v>
          </cell>
          <cell r="CA6">
            <v>72167339</v>
          </cell>
          <cell r="CB6">
            <v>72167339</v>
          </cell>
          <cell r="CC6">
            <v>68163363</v>
          </cell>
          <cell r="CD6">
            <v>65596612</v>
          </cell>
          <cell r="CE6">
            <v>62390636</v>
          </cell>
          <cell r="CG6">
            <v>15259861</v>
          </cell>
          <cell r="CH6">
            <v>42924967</v>
          </cell>
          <cell r="CJ6">
            <v>58184828</v>
          </cell>
          <cell r="CK6">
            <v>25943454</v>
          </cell>
          <cell r="CL6">
            <v>14921244</v>
          </cell>
          <cell r="CM6">
            <v>9201990</v>
          </cell>
          <cell r="CN6">
            <v>24123234</v>
          </cell>
          <cell r="CO6">
            <v>19779314</v>
          </cell>
          <cell r="CP6">
            <v>353900051</v>
          </cell>
        </row>
        <row r="7">
          <cell r="B7" t="str">
            <v>Equity Bank</v>
          </cell>
          <cell r="C7">
            <v>379.74899599999998</v>
          </cell>
          <cell r="D7">
            <v>213.80500000000001</v>
          </cell>
          <cell r="E7">
            <v>277.27466800000002</v>
          </cell>
          <cell r="F7">
            <v>51.248255</v>
          </cell>
          <cell r="G7">
            <v>55.095042999999997</v>
          </cell>
          <cell r="H7">
            <v>52.341039000000002</v>
          </cell>
          <cell r="I7">
            <v>356.08759500000002</v>
          </cell>
          <cell r="J7">
            <v>1.9104350000000001</v>
          </cell>
          <cell r="K7">
            <v>22.777571999999999</v>
          </cell>
          <cell r="M7">
            <v>9.8746469930219127E-2</v>
          </cell>
          <cell r="N7">
            <v>0.10184218946700879</v>
          </cell>
          <cell r="O7">
            <v>9.8472200158710665E-2</v>
          </cell>
          <cell r="P7">
            <v>9.6887678984456008E-2</v>
          </cell>
          <cell r="Q7">
            <v>9.0551547758505727E-2</v>
          </cell>
          <cell r="R7">
            <v>9.1101266839765715E-2</v>
          </cell>
          <cell r="S7">
            <v>9.1091482465713358E-2</v>
          </cell>
          <cell r="T7">
            <v>8.966130581150647E-2</v>
          </cell>
          <cell r="U7">
            <v>8.4610822065211241E-2</v>
          </cell>
          <cell r="V7">
            <v>9.4623204645071957E-2</v>
          </cell>
          <cell r="W7">
            <v>9.3120895302110526E-2</v>
          </cell>
          <cell r="X7">
            <v>9.4513985779401066E-2</v>
          </cell>
          <cell r="Y7">
            <v>9.1886694776309688E-2</v>
          </cell>
          <cell r="Z7">
            <v>313413032</v>
          </cell>
          <cell r="AA7">
            <v>195568503</v>
          </cell>
          <cell r="AB7">
            <v>0</v>
          </cell>
          <cell r="AC7">
            <v>228782134</v>
          </cell>
          <cell r="AD7">
            <v>0</v>
          </cell>
          <cell r="AE7">
            <v>40312345</v>
          </cell>
          <cell r="AF7">
            <v>51920201</v>
          </cell>
          <cell r="AG7">
            <v>263782134</v>
          </cell>
          <cell r="AH7">
            <v>13553634</v>
          </cell>
          <cell r="AI7">
            <v>20834301</v>
          </cell>
          <cell r="AJ7">
            <v>20834.300999999999</v>
          </cell>
          <cell r="AK7">
            <v>4733253</v>
          </cell>
          <cell r="AM7">
            <v>0.10274784475848645</v>
          </cell>
          <cell r="AN7">
            <v>9.8105814749007897E-2</v>
          </cell>
          <cell r="AO7">
            <v>0.10589510492263209</v>
          </cell>
          <cell r="AQ7">
            <v>0.28620311416998906</v>
          </cell>
          <cell r="AR7">
            <v>4.2053930256170532E-2</v>
          </cell>
          <cell r="AS7">
            <v>0.1547232865553769</v>
          </cell>
          <cell r="AT7">
            <v>0.14392036038211328</v>
          </cell>
          <cell r="AU7">
            <v>0.30331745238691804</v>
          </cell>
          <cell r="AV7">
            <v>0.44780958332123666</v>
          </cell>
          <cell r="AW7">
            <v>5.9973340359421298E-2</v>
          </cell>
          <cell r="AX7">
            <v>0.39709436709043106</v>
          </cell>
          <cell r="AY7">
            <v>0.15820150328971286</v>
          </cell>
          <cell r="AZ7">
            <v>2.374821760787231E-2</v>
          </cell>
          <cell r="BA7">
            <v>0.13445328568184056</v>
          </cell>
          <cell r="BB7">
            <v>0.77109460284341591</v>
          </cell>
          <cell r="BC7">
            <v>8.5412922013137424E-2</v>
          </cell>
          <cell r="BD7">
            <v>3.3353736290159683E-2</v>
          </cell>
          <cell r="BE7">
            <v>6.3035224490182895E-2</v>
          </cell>
          <cell r="BF7">
            <v>379748996</v>
          </cell>
          <cell r="BG7">
            <v>380264086</v>
          </cell>
          <cell r="BH7">
            <v>360468890</v>
          </cell>
          <cell r="BI7">
            <v>347559904</v>
          </cell>
          <cell r="BJ7">
            <v>341329318</v>
          </cell>
          <cell r="BK7">
            <v>321146247</v>
          </cell>
          <cell r="BL7">
            <v>318183426</v>
          </cell>
          <cell r="BM7">
            <v>300888650</v>
          </cell>
          <cell r="BN7">
            <v>276115727</v>
          </cell>
          <cell r="BO7">
            <v>284368025</v>
          </cell>
          <cell r="BP7">
            <v>260214926</v>
          </cell>
          <cell r="BQ7">
            <v>255340466</v>
          </cell>
          <cell r="BR7">
            <v>238194354</v>
          </cell>
          <cell r="BS7">
            <v>52341039</v>
          </cell>
          <cell r="BT7">
            <v>59898173</v>
          </cell>
          <cell r="BU7">
            <v>54059428</v>
          </cell>
          <cell r="BV7">
            <v>52125975</v>
          </cell>
          <cell r="BW7">
            <v>47439613</v>
          </cell>
          <cell r="BX7">
            <v>50167760</v>
          </cell>
          <cell r="BY7">
            <v>47666080</v>
          </cell>
          <cell r="BZ7">
            <v>44265113</v>
          </cell>
          <cell r="CA7">
            <v>39733344</v>
          </cell>
          <cell r="CB7">
            <v>39733344</v>
          </cell>
          <cell r="CC7">
            <v>55681804</v>
          </cell>
          <cell r="CD7">
            <v>48809621</v>
          </cell>
          <cell r="CE7">
            <v>50686922</v>
          </cell>
          <cell r="CG7">
            <v>15264095</v>
          </cell>
          <cell r="CH7">
            <v>35059732</v>
          </cell>
          <cell r="CJ7">
            <v>50323827</v>
          </cell>
          <cell r="CK7">
            <v>22535492</v>
          </cell>
          <cell r="CL7">
            <v>5416636</v>
          </cell>
          <cell r="CM7">
            <v>8224041</v>
          </cell>
          <cell r="CN7">
            <v>13640677</v>
          </cell>
          <cell r="CO7">
            <v>15218234</v>
          </cell>
          <cell r="CP7">
            <v>213805000</v>
          </cell>
        </row>
        <row r="8">
          <cell r="B8" t="str">
            <v>Co-operative Bank of Kenya</v>
          </cell>
          <cell r="C8">
            <v>349.99776000000003</v>
          </cell>
          <cell r="D8">
            <v>236.398405</v>
          </cell>
          <cell r="E8">
            <v>259.47174899999999</v>
          </cell>
          <cell r="F8">
            <v>51.924807999999999</v>
          </cell>
          <cell r="G8">
            <v>72.770021999999997</v>
          </cell>
          <cell r="H8">
            <v>60.045831999999997</v>
          </cell>
          <cell r="I8">
            <v>319.61465399999997</v>
          </cell>
          <cell r="J8">
            <v>1.603807</v>
          </cell>
          <cell r="K8">
            <v>18.024142999999999</v>
          </cell>
          <cell r="M8">
            <v>9.8095006116512201E-2</v>
          </cell>
          <cell r="N8">
            <v>9.6650095935512909E-2</v>
          </cell>
          <cell r="O8">
            <v>0.10250285940196353</v>
          </cell>
          <cell r="P8">
            <v>0.10078924232391917</v>
          </cell>
          <cell r="Q8">
            <v>9.5022223490065422E-2</v>
          </cell>
          <cell r="R8">
            <v>0.10135136881997128</v>
          </cell>
          <cell r="S8">
            <v>9.1113009941155967E-2</v>
          </cell>
          <cell r="T8">
            <v>9.2205325760033208E-2</v>
          </cell>
          <cell r="U8">
            <v>8.9025218546685186E-2</v>
          </cell>
          <cell r="V8">
            <v>9.9034458928715832E-2</v>
          </cell>
          <cell r="W8">
            <v>9.8971934282891236E-2</v>
          </cell>
          <cell r="X8">
            <v>9.7025164366221661E-2</v>
          </cell>
          <cell r="Y8">
            <v>9.277290604617458E-2</v>
          </cell>
          <cell r="Z8">
            <v>313413032</v>
          </cell>
          <cell r="AA8">
            <v>195568503</v>
          </cell>
          <cell r="AB8">
            <v>0</v>
          </cell>
          <cell r="AC8">
            <v>228782134</v>
          </cell>
          <cell r="AD8">
            <v>0</v>
          </cell>
          <cell r="AE8">
            <v>40312345</v>
          </cell>
          <cell r="AF8">
            <v>51920201</v>
          </cell>
          <cell r="AG8">
            <v>263782134</v>
          </cell>
          <cell r="AH8">
            <v>13553634</v>
          </cell>
          <cell r="AI8">
            <v>20834301</v>
          </cell>
          <cell r="AJ8">
            <v>20834.300999999999</v>
          </cell>
          <cell r="AK8">
            <v>4733253</v>
          </cell>
          <cell r="AM8">
            <v>9.4698118728661504E-2</v>
          </cell>
          <cell r="AN8">
            <v>0.10847294557138953</v>
          </cell>
          <cell r="AO8">
            <v>9.9095919158449244E-2</v>
          </cell>
          <cell r="AQ8">
            <v>0.23342432011268152</v>
          </cell>
          <cell r="AR8">
            <v>3.7293129419263812E-2</v>
          </cell>
          <cell r="AS8">
            <v>0.22768049302270102</v>
          </cell>
          <cell r="AT8">
            <v>0.16246066114352817</v>
          </cell>
          <cell r="AU8">
            <v>0.28388217933828613</v>
          </cell>
          <cell r="AV8">
            <v>0.49724305187650497</v>
          </cell>
          <cell r="AW8">
            <v>4.1145495069757114E-2</v>
          </cell>
          <cell r="AX8">
            <v>0.38124689844771065</v>
          </cell>
          <cell r="AY8">
            <v>0.15055706234605143</v>
          </cell>
          <cell r="AZ8">
            <v>4.4103507725379867E-2</v>
          </cell>
          <cell r="BA8">
            <v>0.10645355462067156</v>
          </cell>
          <cell r="BB8">
            <v>0.91107569864956672</v>
          </cell>
          <cell r="BC8">
            <v>3.252773157171221E-2</v>
          </cell>
          <cell r="BD8">
            <v>2.9757531690330692E-2</v>
          </cell>
          <cell r="BE8">
            <v>3.0175839288676651E-2</v>
          </cell>
          <cell r="BF8">
            <v>349997760</v>
          </cell>
          <cell r="BG8">
            <v>351917807</v>
          </cell>
          <cell r="BH8">
            <v>360041467</v>
          </cell>
          <cell r="BI8">
            <v>348354889</v>
          </cell>
          <cell r="BJ8">
            <v>339549808</v>
          </cell>
          <cell r="BK8">
            <v>323948110</v>
          </cell>
          <cell r="BL8">
            <v>318998960</v>
          </cell>
          <cell r="BM8">
            <v>304846787</v>
          </cell>
          <cell r="BN8">
            <v>282689098</v>
          </cell>
          <cell r="BO8">
            <v>266799109</v>
          </cell>
          <cell r="BP8">
            <v>263501814</v>
          </cell>
          <cell r="BQ8">
            <v>244073622</v>
          </cell>
          <cell r="BR8">
            <v>228874484</v>
          </cell>
          <cell r="BS8">
            <v>60045832</v>
          </cell>
          <cell r="BT8">
            <v>58440502</v>
          </cell>
          <cell r="BU8">
            <v>57116947</v>
          </cell>
          <cell r="BV8">
            <v>54653300</v>
          </cell>
          <cell r="BW8">
            <v>49310775</v>
          </cell>
          <cell r="BX8">
            <v>47991534</v>
          </cell>
          <cell r="BY8">
            <v>45795678</v>
          </cell>
          <cell r="BZ8">
            <v>46164334</v>
          </cell>
          <cell r="CA8">
            <v>42351119</v>
          </cell>
          <cell r="CB8">
            <v>42351119</v>
          </cell>
          <cell r="CC8">
            <v>40634476</v>
          </cell>
          <cell r="CD8">
            <v>38883993</v>
          </cell>
          <cell r="CE8">
            <v>35652045</v>
          </cell>
          <cell r="CG8">
            <v>11642323</v>
          </cell>
          <cell r="CH8">
            <v>29368786</v>
          </cell>
          <cell r="CJ8">
            <v>41011109</v>
          </cell>
          <cell r="CK8">
            <v>20392489</v>
          </cell>
          <cell r="CL8">
            <v>3867412</v>
          </cell>
          <cell r="CM8">
            <v>6276702</v>
          </cell>
          <cell r="CN8">
            <v>10144114</v>
          </cell>
          <cell r="CO8">
            <v>13051564</v>
          </cell>
          <cell r="CP8">
            <v>236398405</v>
          </cell>
        </row>
        <row r="9">
          <cell r="B9" t="str">
            <v>Standard Chartered Bank</v>
          </cell>
          <cell r="C9">
            <v>250.27410800000001</v>
          </cell>
          <cell r="D9">
            <v>122.711038</v>
          </cell>
          <cell r="E9">
            <v>186.59822600000001</v>
          </cell>
          <cell r="F9">
            <v>35.257984999999998</v>
          </cell>
          <cell r="G9">
            <v>42.103836000000001</v>
          </cell>
          <cell r="H9">
            <v>43.904778999999998</v>
          </cell>
          <cell r="I9">
            <v>201.32064700000001</v>
          </cell>
          <cell r="J9">
            <v>2.8399960000000002</v>
          </cell>
          <cell r="K9">
            <v>12.764426</v>
          </cell>
          <cell r="M9">
            <v>7.0819460656538033E-2</v>
          </cell>
          <cell r="N9">
            <v>7.3087283938123498E-2</v>
          </cell>
          <cell r="O9">
            <v>7.3584583805675452E-2</v>
          </cell>
          <cell r="P9">
            <v>7.4799545045957205E-2</v>
          </cell>
          <cell r="Q9">
            <v>6.8431167831787168E-2</v>
          </cell>
          <cell r="R9">
            <v>6.9135590723677365E-2</v>
          </cell>
          <cell r="S9">
            <v>6.8060282438070566E-2</v>
          </cell>
          <cell r="T9">
            <v>7.2892927680585043E-2</v>
          </cell>
          <cell r="U9">
            <v>7.2478126933566631E-2</v>
          </cell>
          <cell r="V9">
            <v>7.2993438485868048E-2</v>
          </cell>
          <cell r="W9">
            <v>7.3326734059672591E-2</v>
          </cell>
          <cell r="X9">
            <v>7.6122376925973012E-2</v>
          </cell>
          <cell r="Y9">
            <v>7.8339222482251211E-2</v>
          </cell>
          <cell r="Z9">
            <v>313413032</v>
          </cell>
          <cell r="AA9">
            <v>195568503</v>
          </cell>
          <cell r="AB9">
            <v>0</v>
          </cell>
          <cell r="AC9">
            <v>228782134</v>
          </cell>
          <cell r="AD9">
            <v>0</v>
          </cell>
          <cell r="AE9">
            <v>40312345</v>
          </cell>
          <cell r="AF9">
            <v>51920201</v>
          </cell>
          <cell r="AG9">
            <v>263782134</v>
          </cell>
          <cell r="AH9">
            <v>13553634</v>
          </cell>
          <cell r="AI9">
            <v>20834301</v>
          </cell>
          <cell r="AJ9">
            <v>20834.300999999999</v>
          </cell>
          <cell r="AK9">
            <v>4733253</v>
          </cell>
          <cell r="AM9">
            <v>6.7716111080521918E-2</v>
          </cell>
          <cell r="AN9">
            <v>5.6306757847975807E-2</v>
          </cell>
          <cell r="AO9">
            <v>7.1264493302529222E-2</v>
          </cell>
          <cell r="AQ9">
            <v>0.20197800108657199</v>
          </cell>
          <cell r="AR9">
            <v>3.4633534580630565E-2</v>
          </cell>
          <cell r="AS9">
            <v>0.20913819137487671</v>
          </cell>
          <cell r="AT9">
            <v>0.1751334774917547</v>
          </cell>
          <cell r="AU9">
            <v>0.29147257200443144</v>
          </cell>
          <cell r="AV9">
            <v>0.45208103444443909</v>
          </cell>
          <cell r="AW9">
            <v>7.651243139892884E-2</v>
          </cell>
          <cell r="AX9">
            <v>0.48343063854757939</v>
          </cell>
          <cell r="AY9">
            <v>0.12739248530380756</v>
          </cell>
          <cell r="AZ9">
            <v>3.0592735030434602E-2</v>
          </cell>
          <cell r="BA9">
            <v>9.6799750273372953E-2</v>
          </cell>
          <cell r="BB9">
            <v>0.65762167535290494</v>
          </cell>
          <cell r="BC9">
            <v>9.29332070708494E-2</v>
          </cell>
          <cell r="BD9">
            <v>0.22824066145297686</v>
          </cell>
          <cell r="BE9">
            <v>0.13802747682537292</v>
          </cell>
          <cell r="BF9">
            <v>250274108</v>
          </cell>
          <cell r="BG9">
            <v>264072997</v>
          </cell>
          <cell r="BH9">
            <v>255903727</v>
          </cell>
          <cell r="BI9">
            <v>249710651</v>
          </cell>
          <cell r="BJ9">
            <v>234130556</v>
          </cell>
          <cell r="BK9">
            <v>231786864</v>
          </cell>
          <cell r="BL9">
            <v>228338094</v>
          </cell>
          <cell r="BM9">
            <v>232984465</v>
          </cell>
          <cell r="BN9">
            <v>222635993</v>
          </cell>
          <cell r="BO9">
            <v>223082484</v>
          </cell>
          <cell r="BP9">
            <v>228860613</v>
          </cell>
          <cell r="BQ9">
            <v>217819880</v>
          </cell>
          <cell r="BR9">
            <v>220523869</v>
          </cell>
          <cell r="BS9">
            <v>43904779</v>
          </cell>
          <cell r="BT9">
            <v>43288125</v>
          </cell>
          <cell r="BU9">
            <v>43083098</v>
          </cell>
          <cell r="BV9">
            <v>43850954</v>
          </cell>
          <cell r="BW9">
            <v>40914483</v>
          </cell>
          <cell r="BX9">
            <v>41143859</v>
          </cell>
          <cell r="BY9">
            <v>39848778</v>
          </cell>
          <cell r="BZ9">
            <v>42126191</v>
          </cell>
          <cell r="CA9">
            <v>40449853</v>
          </cell>
          <cell r="CB9">
            <v>40449853</v>
          </cell>
          <cell r="CC9">
            <v>39684552</v>
          </cell>
          <cell r="CD9">
            <v>38765178</v>
          </cell>
          <cell r="CE9">
            <v>36029984</v>
          </cell>
          <cell r="CG9">
            <v>7960466</v>
          </cell>
          <cell r="CH9">
            <v>19350735</v>
          </cell>
          <cell r="CJ9">
            <v>27311201</v>
          </cell>
          <cell r="CK9">
            <v>12346876</v>
          </cell>
          <cell r="CL9">
            <v>4914946</v>
          </cell>
          <cell r="CM9">
            <v>5251861</v>
          </cell>
          <cell r="CN9">
            <v>10166807</v>
          </cell>
          <cell r="CO9">
            <v>8686728</v>
          </cell>
          <cell r="CP9">
            <v>122711038</v>
          </cell>
        </row>
        <row r="10">
          <cell r="B10" t="str">
            <v>Barclays Bank of Kenya</v>
          </cell>
          <cell r="C10">
            <v>259.498223</v>
          </cell>
          <cell r="D10">
            <v>168.50952899999999</v>
          </cell>
          <cell r="E10">
            <v>178.447777</v>
          </cell>
          <cell r="F10">
            <v>37.617089</v>
          </cell>
          <cell r="G10">
            <v>42.745550000000001</v>
          </cell>
          <cell r="H10">
            <v>42.094709999999999</v>
          </cell>
          <cell r="I10">
            <v>239.29945000000001</v>
          </cell>
          <cell r="J10">
            <v>2.6203370000000001</v>
          </cell>
          <cell r="K10">
            <v>10.439686</v>
          </cell>
          <cell r="M10">
            <v>6.9604026480536943E-2</v>
          </cell>
          <cell r="N10">
            <v>6.9696517493310753E-2</v>
          </cell>
          <cell r="O10">
            <v>7.0225197842729847E-2</v>
          </cell>
          <cell r="P10">
            <v>6.8253664356214966E-2</v>
          </cell>
          <cell r="Q10">
            <v>6.7487937163954639E-2</v>
          </cell>
          <cell r="R10">
            <v>6.7135957760077025E-2</v>
          </cell>
          <cell r="S10">
            <v>6.6433031723456507E-2</v>
          </cell>
          <cell r="T10">
            <v>7.0473457433140194E-2</v>
          </cell>
          <cell r="U10">
            <v>7.2892726696750149E-2</v>
          </cell>
          <cell r="V10">
            <v>7.130132863843322E-2</v>
          </cell>
          <cell r="W10">
            <v>7.2816030490544692E-2</v>
          </cell>
          <cell r="X10">
            <v>7.2833618657822535E-2</v>
          </cell>
          <cell r="Y10">
            <v>7.8008697497295637E-2</v>
          </cell>
          <cell r="Z10">
            <v>313413032</v>
          </cell>
          <cell r="AA10">
            <v>195568503</v>
          </cell>
          <cell r="AB10">
            <v>0</v>
          </cell>
          <cell r="AC10">
            <v>228782134</v>
          </cell>
          <cell r="AD10">
            <v>0</v>
          </cell>
          <cell r="AE10">
            <v>40312345</v>
          </cell>
          <cell r="AF10">
            <v>51920201</v>
          </cell>
          <cell r="AG10">
            <v>263782134</v>
          </cell>
          <cell r="AH10">
            <v>13553634</v>
          </cell>
          <cell r="AI10">
            <v>20834301</v>
          </cell>
          <cell r="AJ10">
            <v>20834.300999999999</v>
          </cell>
          <cell r="AK10">
            <v>4733253</v>
          </cell>
          <cell r="AM10">
            <v>7.0211859445988109E-2</v>
          </cell>
          <cell r="AN10">
            <v>7.7321693297708521E-2</v>
          </cell>
          <cell r="AO10">
            <v>6.8151721918662436E-2</v>
          </cell>
          <cell r="AQ10">
            <v>0.17370079543326164</v>
          </cell>
          <cell r="AR10">
            <v>2.8844237454289136E-2</v>
          </cell>
          <cell r="AS10">
            <v>0.17862786563028038</v>
          </cell>
          <cell r="AT10">
            <v>0.15719672151356803</v>
          </cell>
          <cell r="AU10">
            <v>0.28395844988578528</v>
          </cell>
          <cell r="AV10">
            <v>0.53939572796858093</v>
          </cell>
          <cell r="AW10">
            <v>4.9538248924750124E-2</v>
          </cell>
          <cell r="AX10">
            <v>0.58631369289956936</v>
          </cell>
          <cell r="AY10">
            <v>0.13242006468281803</v>
          </cell>
          <cell r="AZ10">
            <v>2.5955415628786394E-2</v>
          </cell>
          <cell r="BA10">
            <v>0.10646464905403163</v>
          </cell>
          <cell r="BB10">
            <v>0.94430724681989164</v>
          </cell>
          <cell r="BC10">
            <v>7.6393872714574096E-2</v>
          </cell>
          <cell r="BD10">
            <v>5.4030948636950335E-2</v>
          </cell>
          <cell r="BE10">
            <v>6.5133690934855132E-2</v>
          </cell>
          <cell r="BF10">
            <v>259498223</v>
          </cell>
          <cell r="BG10">
            <v>264008571</v>
          </cell>
          <cell r="BH10">
            <v>256142570</v>
          </cell>
          <cell r="BI10">
            <v>211913140</v>
          </cell>
          <cell r="BJ10">
            <v>241152698</v>
          </cell>
          <cell r="BK10">
            <v>221041523</v>
          </cell>
          <cell r="BL10">
            <v>234699871</v>
          </cell>
          <cell r="BM10">
            <v>230907978</v>
          </cell>
          <cell r="BN10">
            <v>226118124</v>
          </cell>
          <cell r="BO10">
            <v>218771220</v>
          </cell>
          <cell r="BP10">
            <v>213439675</v>
          </cell>
          <cell r="BQ10">
            <v>200974524</v>
          </cell>
          <cell r="BR10">
            <v>207009618</v>
          </cell>
          <cell r="BS10">
            <v>42094710</v>
          </cell>
          <cell r="BT10">
            <v>41470872</v>
          </cell>
          <cell r="BU10">
            <v>39103584</v>
          </cell>
          <cell r="BV10">
            <v>42315483</v>
          </cell>
          <cell r="BW10">
            <v>39716371</v>
          </cell>
          <cell r="BX10">
            <v>36852164</v>
          </cell>
          <cell r="BY10">
            <v>36237869</v>
          </cell>
          <cell r="BZ10">
            <v>40265422</v>
          </cell>
          <cell r="CA10">
            <v>38186091</v>
          </cell>
          <cell r="CB10">
            <v>38186091</v>
          </cell>
          <cell r="CC10">
            <v>36042316</v>
          </cell>
          <cell r="CD10">
            <v>34465579</v>
          </cell>
          <cell r="CE10">
            <v>32370886</v>
          </cell>
          <cell r="CG10">
            <v>8857019</v>
          </cell>
          <cell r="CH10">
            <v>22334231</v>
          </cell>
          <cell r="CJ10">
            <v>31191250</v>
          </cell>
          <cell r="CK10">
            <v>16824427</v>
          </cell>
          <cell r="CL10">
            <v>5149446</v>
          </cell>
          <cell r="CM10">
            <v>3633303</v>
          </cell>
          <cell r="CN10">
            <v>8782749</v>
          </cell>
          <cell r="CO10">
            <v>7111346</v>
          </cell>
          <cell r="CP10">
            <v>168509529</v>
          </cell>
        </row>
        <row r="11">
          <cell r="B11" t="str">
            <v>Diamond Trust Bank</v>
          </cell>
          <cell r="C11">
            <v>244.123818</v>
          </cell>
          <cell r="D11">
            <v>136.685924</v>
          </cell>
          <cell r="E11">
            <v>169.59990300000001</v>
          </cell>
          <cell r="F11">
            <v>29.720081</v>
          </cell>
          <cell r="G11">
            <v>33.904198999999998</v>
          </cell>
          <cell r="H11">
            <v>36.431809000000001</v>
          </cell>
          <cell r="I11">
            <v>183.22277099999999</v>
          </cell>
          <cell r="J11">
            <v>1.266222</v>
          </cell>
          <cell r="K11">
            <v>8.8763850000000009</v>
          </cell>
          <cell r="M11">
            <v>6.3931954794117257E-2</v>
          </cell>
          <cell r="N11">
            <v>5.9424839579737959E-2</v>
          </cell>
          <cell r="O11">
            <v>5.8910864566428314E-2</v>
          </cell>
          <cell r="P11">
            <v>5.688000529505001E-2</v>
          </cell>
          <cell r="Q11">
            <v>5.1952504961086998E-2</v>
          </cell>
          <cell r="R11">
            <v>4.8020961225879545E-2</v>
          </cell>
          <cell r="S11">
            <v>4.6628364034915784E-2</v>
          </cell>
          <cell r="T11">
            <v>4.6456312553362772E-2</v>
          </cell>
          <cell r="U11">
            <v>4.6615122798219506E-2</v>
          </cell>
          <cell r="V11">
            <v>4.4907011706007707E-2</v>
          </cell>
          <cell r="W11">
            <v>4.1894073196298925E-2</v>
          </cell>
          <cell r="X11">
            <v>4.3056383213295579E-2</v>
          </cell>
          <cell r="Y11">
            <v>4.3028618756943957E-2</v>
          </cell>
          <cell r="Z11">
            <v>313413032</v>
          </cell>
          <cell r="AA11">
            <v>195568503</v>
          </cell>
          <cell r="AB11">
            <v>0</v>
          </cell>
          <cell r="AC11">
            <v>228782134</v>
          </cell>
          <cell r="AD11">
            <v>0</v>
          </cell>
          <cell r="AE11">
            <v>40312345</v>
          </cell>
          <cell r="AF11">
            <v>51920201</v>
          </cell>
          <cell r="AG11">
            <v>263782134</v>
          </cell>
          <cell r="AH11">
            <v>13553634</v>
          </cell>
          <cell r="AI11">
            <v>20834301</v>
          </cell>
          <cell r="AJ11">
            <v>20834.300999999999</v>
          </cell>
          <cell r="AK11">
            <v>4733253</v>
          </cell>
          <cell r="AM11">
            <v>6.6052040737226869E-2</v>
          </cell>
          <cell r="AN11">
            <v>6.271922517593588E-2</v>
          </cell>
          <cell r="AO11">
            <v>6.4772594094507127E-2</v>
          </cell>
          <cell r="AQ11">
            <v>0.18817887893332558</v>
          </cell>
          <cell r="AR11">
            <v>2.8131748822411668E-2</v>
          </cell>
          <cell r="AS11">
            <v>0.18504358827757278</v>
          </cell>
          <cell r="AT11">
            <v>0.16220735467427244</v>
          </cell>
          <cell r="AU11">
            <v>0.18238663930346402</v>
          </cell>
          <cell r="AV11">
            <v>0.30673078598559272</v>
          </cell>
          <cell r="AW11">
            <v>3.1782117123488142E-2</v>
          </cell>
          <cell r="AX11">
            <v>0.88778601607794649</v>
          </cell>
          <cell r="AY11">
            <v>0.13357612098609337</v>
          </cell>
          <cell r="AZ11">
            <v>6.5728247703985485E-2</v>
          </cell>
          <cell r="BA11">
            <v>6.7847873282107882E-2</v>
          </cell>
          <cell r="BB11">
            <v>0.80593161660004009</v>
          </cell>
          <cell r="BC11">
            <v>5.20889812342211E-2</v>
          </cell>
          <cell r="BD11">
            <v>2.3507390383718151E-2</v>
          </cell>
          <cell r="BE11">
            <v>3.958757097353547E-2</v>
          </cell>
          <cell r="BF11">
            <v>244123818</v>
          </cell>
          <cell r="BG11">
            <v>230711438</v>
          </cell>
          <cell r="BH11">
            <v>222145764</v>
          </cell>
          <cell r="BI11">
            <v>205480349</v>
          </cell>
          <cell r="BJ11">
            <v>190947903</v>
          </cell>
          <cell r="BK11">
            <v>166004397</v>
          </cell>
          <cell r="BL11">
            <v>158030111</v>
          </cell>
          <cell r="BM11">
            <v>148561346</v>
          </cell>
          <cell r="BN11">
            <v>141175794</v>
          </cell>
          <cell r="BO11">
            <v>126274802</v>
          </cell>
          <cell r="BP11">
            <v>120443207</v>
          </cell>
          <cell r="BQ11">
            <v>116208461</v>
          </cell>
          <cell r="BR11">
            <v>114136429</v>
          </cell>
          <cell r="BS11">
            <v>36431809</v>
          </cell>
          <cell r="BT11">
            <v>33455124</v>
          </cell>
          <cell r="BU11">
            <v>32359121</v>
          </cell>
          <cell r="BV11">
            <v>31216658</v>
          </cell>
          <cell r="BW11">
            <v>29996201</v>
          </cell>
          <cell r="BX11">
            <v>28616712</v>
          </cell>
          <cell r="BY11">
            <v>27536573</v>
          </cell>
          <cell r="BZ11">
            <v>26882050</v>
          </cell>
          <cell r="CA11">
            <v>25784414</v>
          </cell>
          <cell r="CB11">
            <v>25784414</v>
          </cell>
          <cell r="CC11">
            <v>24822904</v>
          </cell>
          <cell r="CD11">
            <v>19515880</v>
          </cell>
          <cell r="CE11">
            <v>18568277</v>
          </cell>
          <cell r="CG11">
            <v>3077281</v>
          </cell>
          <cell r="CH11">
            <v>13795013</v>
          </cell>
          <cell r="CJ11">
            <v>16872294</v>
          </cell>
          <cell r="CK11">
            <v>5175252</v>
          </cell>
          <cell r="CL11">
            <v>3983289</v>
          </cell>
          <cell r="CM11">
            <v>503478</v>
          </cell>
          <cell r="CN11">
            <v>4486767</v>
          </cell>
          <cell r="CO11">
            <v>6151903</v>
          </cell>
          <cell r="CP11">
            <v>136685924</v>
          </cell>
        </row>
        <row r="12">
          <cell r="B12" t="str">
            <v>Commercial Bank of Africa</v>
          </cell>
          <cell r="C12">
            <v>210.877927</v>
          </cell>
          <cell r="D12">
            <v>100.31446099999999</v>
          </cell>
          <cell r="E12">
            <v>159.28481400000001</v>
          </cell>
          <cell r="F12">
            <v>17.099374000000001</v>
          </cell>
          <cell r="G12">
            <v>25.201222000000001</v>
          </cell>
          <cell r="H12">
            <v>27.470172000000002</v>
          </cell>
          <cell r="I12">
            <v>140.60374400000001</v>
          </cell>
          <cell r="J12">
            <v>2.1875309999999999</v>
          </cell>
          <cell r="K12">
            <v>7.5925229999999999</v>
          </cell>
          <cell r="M12">
            <v>5.4621060328248094E-2</v>
          </cell>
          <cell r="N12">
            <v>5.3054020917043358E-2</v>
          </cell>
          <cell r="O12">
            <v>5.2787811272880056E-2</v>
          </cell>
          <cell r="P12">
            <v>5.2254477482426093E-2</v>
          </cell>
          <cell r="Q12">
            <v>5.1123727255754856E-2</v>
          </cell>
          <cell r="R12">
            <v>4.8437281495554596E-2</v>
          </cell>
          <cell r="S12">
            <v>4.5534816424572751E-2</v>
          </cell>
          <cell r="T12">
            <v>4.6003496432953359E-2</v>
          </cell>
          <cell r="U12">
            <v>4.7926210129083477E-2</v>
          </cell>
          <cell r="V12">
            <v>4.2843468532287779E-2</v>
          </cell>
          <cell r="W12">
            <v>4.2605531985737341E-2</v>
          </cell>
          <cell r="X12">
            <v>3.8746058159839739E-2</v>
          </cell>
          <cell r="Y12">
            <v>3.978342370323365E-2</v>
          </cell>
          <cell r="Z12">
            <v>313413032</v>
          </cell>
          <cell r="AA12">
            <v>195568503</v>
          </cell>
          <cell r="AB12">
            <v>0</v>
          </cell>
          <cell r="AC12">
            <v>228782134</v>
          </cell>
          <cell r="AD12">
            <v>0</v>
          </cell>
          <cell r="AE12">
            <v>40312345</v>
          </cell>
          <cell r="AF12">
            <v>51920201</v>
          </cell>
          <cell r="AG12">
            <v>263782134</v>
          </cell>
          <cell r="AH12">
            <v>13553634</v>
          </cell>
          <cell r="AI12">
            <v>20834301</v>
          </cell>
          <cell r="AJ12">
            <v>20834.300999999999</v>
          </cell>
          <cell r="AK12">
            <v>4733253</v>
          </cell>
          <cell r="AM12">
            <v>5.7056773644208504E-2</v>
          </cell>
          <cell r="AN12">
            <v>4.6029942833481802E-2</v>
          </cell>
          <cell r="AO12">
            <v>6.0833116176022023E-2</v>
          </cell>
          <cell r="AQ12">
            <v>0.264477690655049</v>
          </cell>
          <cell r="AR12">
            <v>3.2229720676819867E-2</v>
          </cell>
          <cell r="AS12">
            <v>0.17923578194333148</v>
          </cell>
          <cell r="AT12">
            <v>0.12161393084952275</v>
          </cell>
          <cell r="AU12">
            <v>0.52625972283084221</v>
          </cell>
          <cell r="AV12">
            <v>0.37002554260292092</v>
          </cell>
          <cell r="AW12">
            <v>3.8021398032702672E-2</v>
          </cell>
          <cell r="AX12">
            <v>0.85873016473531749</v>
          </cell>
          <cell r="AY12">
            <v>0.11507504028448269</v>
          </cell>
          <cell r="AZ12">
            <v>5.1380068913210022E-2</v>
          </cell>
          <cell r="BA12">
            <v>6.3694971371272668E-2</v>
          </cell>
          <cell r="BB12">
            <v>0.62978044473216377</v>
          </cell>
          <cell r="BC12">
            <v>5.8076298916483943E-2</v>
          </cell>
          <cell r="BD12">
            <v>1.9778604511696274E-2</v>
          </cell>
          <cell r="BE12">
            <v>4.1811435057330495E-2</v>
          </cell>
          <cell r="BF12">
            <v>210877927</v>
          </cell>
          <cell r="BG12">
            <v>211118198</v>
          </cell>
          <cell r="BH12">
            <v>206328561</v>
          </cell>
          <cell r="BI12">
            <v>195962086</v>
          </cell>
          <cell r="BJ12">
            <v>198484270</v>
          </cell>
          <cell r="BK12">
            <v>184466862</v>
          </cell>
          <cell r="BL12">
            <v>179346404</v>
          </cell>
          <cell r="BM12">
            <v>174983667</v>
          </cell>
          <cell r="BN12">
            <v>175808828</v>
          </cell>
          <cell r="BO12">
            <v>154710864</v>
          </cell>
          <cell r="BP12">
            <v>143801266</v>
          </cell>
          <cell r="BQ12">
            <v>119783476</v>
          </cell>
          <cell r="BR12">
            <v>124881964</v>
          </cell>
          <cell r="BS12">
            <v>27470172</v>
          </cell>
          <cell r="BT12">
            <v>26187655</v>
          </cell>
          <cell r="BU12">
            <v>24321102</v>
          </cell>
          <cell r="BV12">
            <v>23949685</v>
          </cell>
          <cell r="BW12">
            <v>22708080</v>
          </cell>
          <cell r="BX12">
            <v>19085273</v>
          </cell>
          <cell r="BY12">
            <v>18822475</v>
          </cell>
          <cell r="BZ12">
            <v>18511215</v>
          </cell>
          <cell r="CA12">
            <v>17856644</v>
          </cell>
          <cell r="CB12">
            <v>17856644</v>
          </cell>
          <cell r="CC12">
            <v>14954339</v>
          </cell>
          <cell r="CD12">
            <v>14571795</v>
          </cell>
          <cell r="CE12">
            <v>13749281</v>
          </cell>
          <cell r="CG12">
            <v>9159571</v>
          </cell>
          <cell r="CH12">
            <v>8245468</v>
          </cell>
          <cell r="CJ12">
            <v>17405039</v>
          </cell>
          <cell r="CK12">
            <v>6440309</v>
          </cell>
          <cell r="CL12">
            <v>3404732</v>
          </cell>
          <cell r="CM12">
            <v>560113</v>
          </cell>
          <cell r="CN12">
            <v>3964845</v>
          </cell>
          <cell r="CO12">
            <v>6592725</v>
          </cell>
          <cell r="CP12">
            <v>100314461</v>
          </cell>
        </row>
        <row r="13">
          <cell r="B13" t="str">
            <v>Stanbic Bank</v>
          </cell>
          <cell r="C13">
            <v>204.89515700000001</v>
          </cell>
          <cell r="D13">
            <v>115.587723</v>
          </cell>
          <cell r="E13">
            <v>121.989234</v>
          </cell>
          <cell r="F13">
            <v>28.590776000000002</v>
          </cell>
          <cell r="G13">
            <v>32.576073999999998</v>
          </cell>
          <cell r="H13">
            <v>30.237504000000001</v>
          </cell>
          <cell r="I13">
            <v>179.75130300000001</v>
          </cell>
          <cell r="J13">
            <v>3.361113</v>
          </cell>
          <cell r="K13">
            <v>7.1867939999999999</v>
          </cell>
          <cell r="M13">
            <v>5.0877351905984365E-2</v>
          </cell>
          <cell r="N13">
            <v>5.4156401113650998E-2</v>
          </cell>
          <cell r="O13">
            <v>4.9734122707107808E-2</v>
          </cell>
          <cell r="P13">
            <v>5.0629626008313361E-2</v>
          </cell>
          <cell r="Q13">
            <v>4.9257753086639017E-2</v>
          </cell>
          <cell r="R13">
            <v>5.3268162842596556E-2</v>
          </cell>
          <cell r="S13">
            <v>5.0786597390307282E-2</v>
          </cell>
          <cell r="T13">
            <v>4.9596497722514093E-2</v>
          </cell>
          <cell r="U13">
            <v>4.963887593765233E-2</v>
          </cell>
          <cell r="V13">
            <v>5.0735941973915108E-2</v>
          </cell>
          <cell r="W13">
            <v>5.1204229655496709E-2</v>
          </cell>
          <cell r="X13">
            <v>5.3034554301622905E-2</v>
          </cell>
          <cell r="Y13">
            <v>5.7120423501332312E-2</v>
          </cell>
          <cell r="Z13">
            <v>313413032</v>
          </cell>
          <cell r="AA13">
            <v>195568503</v>
          </cell>
          <cell r="AB13">
            <v>0</v>
          </cell>
          <cell r="AC13">
            <v>228782134</v>
          </cell>
          <cell r="AD13">
            <v>0</v>
          </cell>
          <cell r="AE13">
            <v>40312345</v>
          </cell>
          <cell r="AF13">
            <v>51920201</v>
          </cell>
          <cell r="AG13">
            <v>263782134</v>
          </cell>
          <cell r="AH13">
            <v>13553634</v>
          </cell>
          <cell r="AI13">
            <v>20834301</v>
          </cell>
          <cell r="AJ13">
            <v>20834.300999999999</v>
          </cell>
          <cell r="AK13">
            <v>4733253</v>
          </cell>
          <cell r="AM13">
            <v>5.5438028816280821E-2</v>
          </cell>
          <cell r="AN13">
            <v>5.3038178433140654E-2</v>
          </cell>
          <cell r="AO13">
            <v>4.6589408354684302E-2</v>
          </cell>
          <cell r="AQ13">
            <v>0.15608328270639699</v>
          </cell>
          <cell r="AR13">
            <v>2.1196026650410264E-2</v>
          </cell>
          <cell r="AS13">
            <v>0.18122858336108971</v>
          </cell>
          <cell r="AT13">
            <v>0.15905740610959576</v>
          </cell>
          <cell r="AU13">
            <v>0.40627385745906724</v>
          </cell>
          <cell r="AV13">
            <v>0.50261321607244336</v>
          </cell>
          <cell r="AW13">
            <v>4.8052143227761919E-2</v>
          </cell>
          <cell r="AX13">
            <v>0.29425549604660334</v>
          </cell>
          <cell r="AY13">
            <v>0.11296110554462015</v>
          </cell>
          <cell r="AZ13">
            <v>3.1186396427519705E-2</v>
          </cell>
          <cell r="BA13">
            <v>8.1774709117100441E-2</v>
          </cell>
          <cell r="BB13">
            <v>0.9475239675658591</v>
          </cell>
          <cell r="BC13">
            <v>7.8819357162261627E-2</v>
          </cell>
          <cell r="BD13">
            <v>0.3406809472099499</v>
          </cell>
          <cell r="BE13">
            <v>0.1702830197808711</v>
          </cell>
          <cell r="BF13">
            <v>204895157</v>
          </cell>
          <cell r="BG13">
            <v>229866887</v>
          </cell>
          <cell r="BH13">
            <v>202294738</v>
          </cell>
          <cell r="BI13">
            <v>208287745</v>
          </cell>
          <cell r="BJ13">
            <v>198578014</v>
          </cell>
          <cell r="BK13">
            <v>208167708</v>
          </cell>
          <cell r="BL13">
            <v>203595164</v>
          </cell>
          <cell r="BM13">
            <v>184061612</v>
          </cell>
          <cell r="BN13">
            <v>171347152</v>
          </cell>
          <cell r="BO13">
            <v>167107694</v>
          </cell>
          <cell r="BP13">
            <v>155933918</v>
          </cell>
          <cell r="BQ13">
            <v>159885214</v>
          </cell>
          <cell r="BR13">
            <v>170726460</v>
          </cell>
          <cell r="BS13">
            <v>30237504</v>
          </cell>
          <cell r="BT13">
            <v>28545962</v>
          </cell>
          <cell r="BU13">
            <v>27656039</v>
          </cell>
          <cell r="BV13">
            <v>27074070</v>
          </cell>
          <cell r="BW13">
            <v>28250550</v>
          </cell>
          <cell r="BX13">
            <v>26855040</v>
          </cell>
          <cell r="BY13">
            <v>26168836</v>
          </cell>
          <cell r="BZ13">
            <v>25907559</v>
          </cell>
          <cell r="CA13">
            <v>26644208</v>
          </cell>
          <cell r="CB13">
            <v>26644208</v>
          </cell>
          <cell r="CC13">
            <v>25311868</v>
          </cell>
          <cell r="CD13">
            <v>23485250</v>
          </cell>
          <cell r="CE13">
            <v>22353459</v>
          </cell>
          <cell r="CG13">
            <v>7369926</v>
          </cell>
          <cell r="CH13">
            <v>10770365</v>
          </cell>
          <cell r="CJ13">
            <v>18140291</v>
          </cell>
          <cell r="CK13">
            <v>9117550</v>
          </cell>
          <cell r="CL13">
            <v>1716864</v>
          </cell>
          <cell r="CM13">
            <v>4117739</v>
          </cell>
          <cell r="CN13">
            <v>5834603</v>
          </cell>
          <cell r="CO13">
            <v>4425402</v>
          </cell>
          <cell r="CP13">
            <v>115587723</v>
          </cell>
        </row>
        <row r="14">
          <cell r="B14" t="str">
            <v>Total - Tier 1</v>
          </cell>
          <cell r="C14">
            <v>2404.1914180000003</v>
          </cell>
          <cell r="D14">
            <v>1447.912131</v>
          </cell>
          <cell r="E14">
            <v>1739.2775580000002</v>
          </cell>
          <cell r="F14">
            <v>324.068917</v>
          </cell>
          <cell r="G14">
            <v>390.08698399999997</v>
          </cell>
          <cell r="H14">
            <v>373.51573299999995</v>
          </cell>
          <cell r="I14">
            <v>2050.7392460000001</v>
          </cell>
          <cell r="J14">
            <v>17.993502999999997</v>
          </cell>
          <cell r="K14">
            <v>116.14385399999999</v>
          </cell>
          <cell r="M14">
            <v>0.64661885824950271</v>
          </cell>
          <cell r="N14">
            <v>0.64224849829791908</v>
          </cell>
          <cell r="O14">
            <v>0.63897279444214417</v>
          </cell>
          <cell r="P14">
            <v>0.6316932910886961</v>
          </cell>
          <cell r="Q14">
            <v>0.61054089641019549</v>
          </cell>
          <cell r="R14">
            <v>0.60160818114852876</v>
          </cell>
          <cell r="S14">
            <v>0.58793150840981145</v>
          </cell>
          <cell r="T14">
            <v>0.59505193307574078</v>
          </cell>
          <cell r="U14">
            <v>0.5410211147316899</v>
          </cell>
          <cell r="V14">
            <v>0.55062111049812579</v>
          </cell>
          <cell r="W14">
            <v>0.55379673279855857</v>
          </cell>
          <cell r="X14">
            <v>0.55332868995778384</v>
          </cell>
          <cell r="Y14">
            <v>0.55334962621255446</v>
          </cell>
          <cell r="Z14">
            <v>2193891224</v>
          </cell>
          <cell r="AA14">
            <v>1368979521</v>
          </cell>
          <cell r="AB14">
            <v>0</v>
          </cell>
          <cell r="AC14">
            <v>1601474938</v>
          </cell>
          <cell r="AD14">
            <v>0</v>
          </cell>
          <cell r="AE14">
            <v>282186415</v>
          </cell>
          <cell r="AF14">
            <v>363441407</v>
          </cell>
          <cell r="AG14">
            <v>1846474938</v>
          </cell>
          <cell r="AH14">
            <v>94875438</v>
          </cell>
          <cell r="AI14">
            <v>145840107</v>
          </cell>
          <cell r="AJ14">
            <v>145840.10700000002</v>
          </cell>
          <cell r="AK14">
            <v>33132771</v>
          </cell>
          <cell r="AM14">
            <v>0.65049674703116112</v>
          </cell>
          <cell r="AN14">
            <v>0.66438389792908137</v>
          </cell>
          <cell r="AO14">
            <v>0.66425462095942089</v>
          </cell>
          <cell r="AQ14">
            <v>0.22846435291431616</v>
          </cell>
          <cell r="AR14">
            <v>3.493914341996042E-2</v>
          </cell>
          <cell r="AS14">
            <v>0.19021773965698999</v>
          </cell>
          <cell r="AT14">
            <v>0.15802541333916617</v>
          </cell>
          <cell r="AU14">
            <v>0.30176083007024129</v>
          </cell>
          <cell r="AV14">
            <v>0.45605867925605653</v>
          </cell>
          <cell r="AW14">
            <v>5.3067905867382963E-2</v>
          </cell>
          <cell r="AX14">
            <v>0.53453955986974033</v>
          </cell>
          <cell r="AY14">
            <v>0.13887944965006177</v>
          </cell>
          <cell r="AZ14">
            <v>3.6960979888349857E-2</v>
          </cell>
          <cell r="BA14">
            <v>0.10191846976171191</v>
          </cell>
          <cell r="BB14">
            <v>0.83247905105206899</v>
          </cell>
          <cell r="BC14">
            <v>0.61245286396821574</v>
          </cell>
          <cell r="BD14">
            <v>0.75382945600613671</v>
          </cell>
          <cell r="BE14">
            <v>0.63818573891019748</v>
          </cell>
          <cell r="BF14">
            <v>2404191418</v>
          </cell>
          <cell r="BG14">
            <v>2412188062</v>
          </cell>
          <cell r="BH14">
            <v>2331444986</v>
          </cell>
          <cell r="BI14">
            <v>2234309053</v>
          </cell>
          <cell r="BJ14">
            <v>2211913740</v>
          </cell>
          <cell r="BK14">
            <v>2102337352</v>
          </cell>
          <cell r="BL14">
            <v>2069565959</v>
          </cell>
          <cell r="BM14">
            <v>1969346681</v>
          </cell>
          <cell r="BN14">
            <v>1872860117</v>
          </cell>
          <cell r="BO14">
            <v>1795759894</v>
          </cell>
          <cell r="BP14">
            <v>1744028271</v>
          </cell>
          <cell r="BQ14">
            <v>1658966913</v>
          </cell>
          <cell r="BR14">
            <v>1627659632</v>
          </cell>
          <cell r="BS14">
            <v>373515733</v>
          </cell>
          <cell r="BT14">
            <v>370399347</v>
          </cell>
          <cell r="BU14">
            <v>349521290</v>
          </cell>
          <cell r="BV14">
            <v>340423810</v>
          </cell>
          <cell r="BW14">
            <v>339222031</v>
          </cell>
          <cell r="BX14">
            <v>326518516</v>
          </cell>
          <cell r="BY14">
            <v>315510620</v>
          </cell>
          <cell r="BZ14">
            <v>319951444</v>
          </cell>
          <cell r="CA14">
            <v>303173012</v>
          </cell>
          <cell r="CB14">
            <v>303173012</v>
          </cell>
          <cell r="CC14">
            <v>305295622</v>
          </cell>
          <cell r="CD14">
            <v>284093908</v>
          </cell>
          <cell r="CE14">
            <v>271801490</v>
          </cell>
          <cell r="CF14">
            <v>0</v>
          </cell>
          <cell r="CG14">
            <v>78590542</v>
          </cell>
          <cell r="CH14">
            <v>181849297</v>
          </cell>
          <cell r="CI14">
            <v>0</v>
          </cell>
          <cell r="CJ14">
            <v>260439839</v>
          </cell>
          <cell r="CK14">
            <v>118775849</v>
          </cell>
          <cell r="CL14">
            <v>43374569</v>
          </cell>
          <cell r="CM14">
            <v>37769227</v>
          </cell>
          <cell r="CN14">
            <v>81143796</v>
          </cell>
          <cell r="CO14">
            <v>81017216</v>
          </cell>
          <cell r="CP14">
            <v>1447912131</v>
          </cell>
        </row>
        <row r="15">
          <cell r="AX15" t="str">
            <v/>
          </cell>
          <cell r="BQ15" t="str">
            <v/>
          </cell>
          <cell r="BR15" t="str">
            <v/>
          </cell>
          <cell r="CE15">
            <v>0</v>
          </cell>
        </row>
        <row r="16">
          <cell r="B16" t="str">
            <v>TIER 2: Medium banks - WMSI between 1% &amp; 5%</v>
          </cell>
          <cell r="AX16" t="str">
            <v/>
          </cell>
        </row>
        <row r="18">
          <cell r="B18" t="str">
            <v>I&amp;M Bank</v>
          </cell>
          <cell r="C18">
            <v>164.11612199999999</v>
          </cell>
          <cell r="D18">
            <v>106.58573699999999</v>
          </cell>
          <cell r="E18">
            <v>116.97850099999999</v>
          </cell>
          <cell r="F18">
            <v>24.684819999999998</v>
          </cell>
          <cell r="G18">
            <v>26.934258</v>
          </cell>
          <cell r="H18">
            <v>31.304829000000002</v>
          </cell>
          <cell r="I18">
            <v>148.383014</v>
          </cell>
          <cell r="J18">
            <v>1.205951</v>
          </cell>
          <cell r="K18">
            <v>8.6510339999999992</v>
          </cell>
          <cell r="M18">
            <v>4.7157045812076082E-2</v>
          </cell>
          <cell r="N18">
            <v>4.6143569105249208E-2</v>
          </cell>
          <cell r="O18">
            <v>4.6976317574451559E-2</v>
          </cell>
          <cell r="P18">
            <v>4.5655274182106423E-2</v>
          </cell>
          <cell r="Q18">
            <v>4.2791169290299691E-2</v>
          </cell>
          <cell r="R18">
            <v>4.3266496320107151E-2</v>
          </cell>
          <cell r="S18">
            <v>4.1531279066490255E-2</v>
          </cell>
          <cell r="T18">
            <v>4.1213964931783365E-2</v>
          </cell>
          <cell r="U18">
            <v>4.1396234031227719E-2</v>
          </cell>
          <cell r="V18">
            <v>4.0476165015553178E-2</v>
          </cell>
          <cell r="W18">
            <v>4.0632602184221024E-2</v>
          </cell>
          <cell r="X18">
            <v>4.1902503947468056E-2</v>
          </cell>
          <cell r="Y18">
            <v>4.1224725549765084E-2</v>
          </cell>
          <cell r="Z18">
            <v>313413032</v>
          </cell>
          <cell r="AA18">
            <v>195568503</v>
          </cell>
          <cell r="AB18">
            <v>0</v>
          </cell>
          <cell r="AC18">
            <v>228782134</v>
          </cell>
          <cell r="AD18">
            <v>0</v>
          </cell>
          <cell r="AE18">
            <v>40312345</v>
          </cell>
          <cell r="AF18">
            <v>51920201</v>
          </cell>
          <cell r="AG18">
            <v>263782134</v>
          </cell>
          <cell r="AH18">
            <v>13553634</v>
          </cell>
          <cell r="AI18">
            <v>20834301</v>
          </cell>
          <cell r="AJ18">
            <v>20834.300999999999</v>
          </cell>
          <cell r="AK18">
            <v>4733253</v>
          </cell>
          <cell r="AM18">
            <v>4.4404535636009483E-2</v>
          </cell>
          <cell r="AN18">
            <v>4.8907558611858817E-2</v>
          </cell>
          <cell r="AO18">
            <v>4.4675738777143613E-2</v>
          </cell>
          <cell r="AQ18">
            <v>0.22223222988050623</v>
          </cell>
          <cell r="AR18">
            <v>3.969605225949719E-2</v>
          </cell>
          <cell r="AS18">
            <v>0.18151847218846762</v>
          </cell>
          <cell r="AT18">
            <v>0.16635879899298983</v>
          </cell>
          <cell r="AU18">
            <v>0.22847042986383317</v>
          </cell>
          <cell r="AV18">
            <v>0.29704745758417145</v>
          </cell>
          <cell r="AW18">
            <v>5.3717809459903045E-2</v>
          </cell>
          <cell r="AX18">
            <v>0.36625554327389659</v>
          </cell>
          <cell r="AY18">
            <v>0.14967418621686709</v>
          </cell>
          <cell r="AZ18">
            <v>5.7624189984991595E-2</v>
          </cell>
          <cell r="BA18">
            <v>9.20499962318755E-2</v>
          </cell>
          <cell r="BB18">
            <v>0.91115663210627051</v>
          </cell>
          <cell r="BC18">
            <v>7.5146851685480798E-2</v>
          </cell>
          <cell r="BD18">
            <v>8.19537249266655E-2</v>
          </cell>
          <cell r="BE18">
            <v>7.9977618948899626E-2</v>
          </cell>
          <cell r="BF18">
            <v>164116122</v>
          </cell>
          <cell r="BG18">
            <v>164730002</v>
          </cell>
          <cell r="BH18">
            <v>164425933</v>
          </cell>
          <cell r="BI18">
            <v>157775781</v>
          </cell>
          <cell r="BJ18">
            <v>147846339</v>
          </cell>
          <cell r="BK18">
            <v>151975238</v>
          </cell>
          <cell r="BL18">
            <v>145327389</v>
          </cell>
          <cell r="BM18">
            <v>140517390</v>
          </cell>
          <cell r="BN18">
            <v>137299354</v>
          </cell>
          <cell r="BO18">
            <v>124648548</v>
          </cell>
          <cell r="BP18">
            <v>118333769</v>
          </cell>
          <cell r="BQ18">
            <v>114972436</v>
          </cell>
          <cell r="BR18">
            <v>110315682</v>
          </cell>
          <cell r="BS18">
            <v>31304829</v>
          </cell>
          <cell r="BT18">
            <v>30151112</v>
          </cell>
          <cell r="BU18">
            <v>28576772</v>
          </cell>
          <cell r="BV18">
            <v>26482435</v>
          </cell>
          <cell r="BW18">
            <v>26186678</v>
          </cell>
          <cell r="BX18">
            <v>24079849</v>
          </cell>
          <cell r="BY18">
            <v>23296896</v>
          </cell>
          <cell r="BZ18">
            <v>22159420</v>
          </cell>
          <cell r="CA18">
            <v>21814043</v>
          </cell>
          <cell r="CB18">
            <v>21814043</v>
          </cell>
          <cell r="CC18">
            <v>20071699</v>
          </cell>
          <cell r="CD18">
            <v>19500445</v>
          </cell>
          <cell r="CE18">
            <v>20524634</v>
          </cell>
          <cell r="CG18">
            <v>3714841</v>
          </cell>
          <cell r="CH18">
            <v>12544773</v>
          </cell>
          <cell r="CJ18">
            <v>16259614</v>
          </cell>
          <cell r="CK18">
            <v>4829877</v>
          </cell>
          <cell r="CL18">
            <v>2216057</v>
          </cell>
          <cell r="CM18">
            <v>3834519</v>
          </cell>
          <cell r="CN18">
            <v>6050576</v>
          </cell>
          <cell r="CO18">
            <v>6342589</v>
          </cell>
          <cell r="CP18">
            <v>106585737</v>
          </cell>
        </row>
        <row r="19">
          <cell r="B19" t="str">
            <v>NIC Bank</v>
          </cell>
          <cell r="C19">
            <v>161.847351</v>
          </cell>
          <cell r="D19">
            <v>107.097133</v>
          </cell>
          <cell r="E19">
            <v>104.1602</v>
          </cell>
          <cell r="F19">
            <v>25.379908</v>
          </cell>
          <cell r="G19">
            <v>31.883436</v>
          </cell>
          <cell r="H19">
            <v>30.288263000000001</v>
          </cell>
          <cell r="I19">
            <v>147.419229</v>
          </cell>
          <cell r="J19">
            <v>1.030462</v>
          </cell>
          <cell r="K19">
            <v>5.9255100000000001</v>
          </cell>
          <cell r="M19">
            <v>4.4753498515800891E-2</v>
          </cell>
          <cell r="N19">
            <v>4.360237431176113E-2</v>
          </cell>
          <cell r="O19">
            <v>4.4872562795483059E-2</v>
          </cell>
          <cell r="P19">
            <v>4.4800865051882431E-2</v>
          </cell>
          <cell r="Q19">
            <v>4.3958394646800326E-2</v>
          </cell>
          <cell r="R19">
            <v>4.4373235760172158E-2</v>
          </cell>
          <cell r="S19">
            <v>4.1524095097441455E-2</v>
          </cell>
          <cell r="T19">
            <v>4.1234477482437679E-2</v>
          </cell>
          <cell r="U19">
            <v>4.3230591495864903E-2</v>
          </cell>
          <cell r="V19">
            <v>4.3216553515097185E-2</v>
          </cell>
          <cell r="W19">
            <v>3.9175427611452124E-2</v>
          </cell>
          <cell r="X19">
            <v>4.0015782983835298E-2</v>
          </cell>
          <cell r="Y19">
            <v>4.0294799887670998E-2</v>
          </cell>
          <cell r="Z19">
            <v>313413032</v>
          </cell>
          <cell r="AA19">
            <v>195568503</v>
          </cell>
          <cell r="AB19">
            <v>0</v>
          </cell>
          <cell r="AC19">
            <v>228782134</v>
          </cell>
          <cell r="AD19">
            <v>0</v>
          </cell>
          <cell r="AE19">
            <v>40312345</v>
          </cell>
          <cell r="AF19">
            <v>51920201</v>
          </cell>
          <cell r="AG19">
            <v>263782134</v>
          </cell>
          <cell r="AH19">
            <v>13553634</v>
          </cell>
          <cell r="AI19">
            <v>20834301</v>
          </cell>
          <cell r="AJ19">
            <v>20834.300999999999</v>
          </cell>
          <cell r="AK19">
            <v>4733253</v>
          </cell>
          <cell r="AM19">
            <v>4.3790679291539902E-2</v>
          </cell>
          <cell r="AN19">
            <v>4.914221599236622E-2</v>
          </cell>
          <cell r="AO19">
            <v>3.978024890381382E-2</v>
          </cell>
          <cell r="AQ19">
            <v>0.14526960081533827</v>
          </cell>
          <cell r="AR19">
            <v>2.631363585635944E-2</v>
          </cell>
          <cell r="AS19">
            <v>0.21627732159689969</v>
          </cell>
          <cell r="AT19">
            <v>0.17216144849054935</v>
          </cell>
          <cell r="AU19">
            <v>0.23805801599054996</v>
          </cell>
          <cell r="AV19">
            <v>0.34318043479994365</v>
          </cell>
          <cell r="AW19">
            <v>0.10050489902418462</v>
          </cell>
          <cell r="AX19">
            <v>0.39510612815335105</v>
          </cell>
          <cell r="AY19">
            <v>0.13457113071761895</v>
          </cell>
          <cell r="AZ19">
            <v>4.8146472444589659E-2</v>
          </cell>
          <cell r="BA19">
            <v>8.6424658273029281E-2</v>
          </cell>
          <cell r="BB19">
            <v>1.0281963072267526</v>
          </cell>
          <cell r="BC19">
            <v>4.2797543682631986E-2</v>
          </cell>
          <cell r="BD19">
            <v>6.0445116442825013E-2</v>
          </cell>
          <cell r="BE19">
            <v>4.7406093686548384E-2</v>
          </cell>
          <cell r="BF19">
            <v>161847351</v>
          </cell>
          <cell r="BG19">
            <v>156714971</v>
          </cell>
          <cell r="BH19">
            <v>159485590</v>
          </cell>
          <cell r="BI19">
            <v>152262205</v>
          </cell>
          <cell r="BJ19">
            <v>156762225</v>
          </cell>
          <cell r="BK19">
            <v>146001048</v>
          </cell>
          <cell r="BL19">
            <v>143376585</v>
          </cell>
          <cell r="BM19">
            <v>134470560</v>
          </cell>
          <cell r="BN19">
            <v>137087464</v>
          </cell>
          <cell r="BO19">
            <v>125269062</v>
          </cell>
          <cell r="BP19">
            <v>120685605</v>
          </cell>
          <cell r="BQ19">
            <v>116891955</v>
          </cell>
          <cell r="BR19">
            <v>112916814</v>
          </cell>
          <cell r="BS19">
            <v>30288263</v>
          </cell>
          <cell r="BT19">
            <v>30025206</v>
          </cell>
          <cell r="BU19">
            <v>28363529</v>
          </cell>
          <cell r="BV19">
            <v>27436193</v>
          </cell>
          <cell r="BW19">
            <v>26454386</v>
          </cell>
          <cell r="BX19">
            <v>24424083</v>
          </cell>
          <cell r="BY19">
            <v>24149094</v>
          </cell>
          <cell r="BZ19">
            <v>24061490</v>
          </cell>
          <cell r="CA19">
            <v>23258017</v>
          </cell>
          <cell r="CB19">
            <v>23258017</v>
          </cell>
          <cell r="CC19">
            <v>20495957</v>
          </cell>
          <cell r="CD19">
            <v>18887289</v>
          </cell>
          <cell r="CE19">
            <v>17630929</v>
          </cell>
          <cell r="CG19">
            <v>3492916</v>
          </cell>
          <cell r="CH19">
            <v>11179625</v>
          </cell>
          <cell r="CJ19">
            <v>14672541</v>
          </cell>
          <cell r="CK19">
            <v>5035329</v>
          </cell>
          <cell r="CL19">
            <v>4728028</v>
          </cell>
          <cell r="CM19">
            <v>7238448</v>
          </cell>
          <cell r="CN19">
            <v>11966476</v>
          </cell>
          <cell r="CO19">
            <v>4142147</v>
          </cell>
          <cell r="CP19">
            <v>107097133</v>
          </cell>
        </row>
        <row r="20">
          <cell r="B20" t="str">
            <v>National Bank of Kenya</v>
          </cell>
          <cell r="C20">
            <v>115.114374</v>
          </cell>
          <cell r="D20">
            <v>59.339224999999999</v>
          </cell>
          <cell r="E20">
            <v>96.966521999999998</v>
          </cell>
          <cell r="F20">
            <v>10.016999999999999</v>
          </cell>
          <cell r="G20">
            <v>10.488701000000001</v>
          </cell>
          <cell r="H20">
            <v>10.996083</v>
          </cell>
          <cell r="I20">
            <v>88.324601999999999</v>
          </cell>
          <cell r="J20">
            <v>0.36386299999999999</v>
          </cell>
          <cell r="K20">
            <v>0.16161</v>
          </cell>
          <cell r="M20">
            <v>2.8860617288786423E-2</v>
          </cell>
          <cell r="N20">
            <v>2.8625333711264821E-2</v>
          </cell>
          <cell r="O20">
            <v>2.9629673640735613E-2</v>
          </cell>
          <cell r="P20">
            <v>3.0930922906037377E-2</v>
          </cell>
          <cell r="Q20">
            <v>3.2384309743513515E-2</v>
          </cell>
          <cell r="R20">
            <v>3.0676786498131305E-2</v>
          </cell>
          <cell r="S20">
            <v>3.2750958090150294E-2</v>
          </cell>
          <cell r="T20">
            <v>3.1627657601460205E-2</v>
          </cell>
          <cell r="U20">
            <v>3.6075814954357334E-2</v>
          </cell>
          <cell r="V20">
            <v>3.4938654374458228E-2</v>
          </cell>
          <cell r="W20">
            <v>3.5137559929824431E-2</v>
          </cell>
          <cell r="X20">
            <v>3.4238251692761776E-2</v>
          </cell>
          <cell r="Y20">
            <v>3.3567797886750565E-2</v>
          </cell>
          <cell r="Z20">
            <v>313413032</v>
          </cell>
          <cell r="AA20">
            <v>195568503</v>
          </cell>
          <cell r="AB20">
            <v>0</v>
          </cell>
          <cell r="AC20">
            <v>228782134</v>
          </cell>
          <cell r="AD20">
            <v>0</v>
          </cell>
          <cell r="AE20">
            <v>40312345</v>
          </cell>
          <cell r="AF20">
            <v>51920201</v>
          </cell>
          <cell r="AG20">
            <v>263782134</v>
          </cell>
          <cell r="AH20">
            <v>13553634</v>
          </cell>
          <cell r="AI20">
            <v>20834301</v>
          </cell>
          <cell r="AJ20">
            <v>20834.300999999999</v>
          </cell>
          <cell r="AK20">
            <v>4733253</v>
          </cell>
          <cell r="AM20">
            <v>3.1146241211451021E-2</v>
          </cell>
          <cell r="AN20">
            <v>2.7228189308948329E-2</v>
          </cell>
          <cell r="AO20">
            <v>3.7032881854078034E-2</v>
          </cell>
          <cell r="AQ20">
            <v>1.3240620050458399E-2</v>
          </cell>
          <cell r="AR20">
            <v>1.2603441557917307E-3</v>
          </cell>
          <cell r="AS20">
            <v>0.11875174937103029</v>
          </cell>
          <cell r="AT20">
            <v>0.11341121016316609</v>
          </cell>
          <cell r="AU20">
            <v>0.26793709261683257</v>
          </cell>
          <cell r="AV20">
            <v>0.73894748777451091</v>
          </cell>
          <cell r="AW20">
            <v>0.31087615379233963</v>
          </cell>
          <cell r="AX20">
            <v>0.22631189199473375</v>
          </cell>
          <cell r="AY20">
            <v>0.14077838650686331</v>
          </cell>
          <cell r="AZ20">
            <v>3.524890858718914E-2</v>
          </cell>
          <cell r="BA20">
            <v>0.10552947791967417</v>
          </cell>
          <cell r="BB20">
            <v>0.61195579439262549</v>
          </cell>
          <cell r="BC20">
            <v>1.321748667977345E-2</v>
          </cell>
          <cell r="BD20">
            <v>1.0160970338245839E-2</v>
          </cell>
          <cell r="BE20">
            <v>1.1563275770309075E-2</v>
          </cell>
          <cell r="BF20">
            <v>115114374</v>
          </cell>
          <cell r="BG20">
            <v>113215137</v>
          </cell>
          <cell r="BH20">
            <v>116157723</v>
          </cell>
          <cell r="BI20">
            <v>115220642</v>
          </cell>
          <cell r="BJ20">
            <v>125295035</v>
          </cell>
          <cell r="BK20">
            <v>117789712</v>
          </cell>
          <cell r="BL20">
            <v>124144110</v>
          </cell>
          <cell r="BM20">
            <v>116587690</v>
          </cell>
          <cell r="BN20">
            <v>122864886</v>
          </cell>
          <cell r="BO20">
            <v>116897968</v>
          </cell>
          <cell r="BP20">
            <v>109102269</v>
          </cell>
          <cell r="BQ20">
            <v>98916489</v>
          </cell>
          <cell r="BR20">
            <v>92493034</v>
          </cell>
          <cell r="BS20">
            <v>10996083</v>
          </cell>
          <cell r="BT20">
            <v>11315041</v>
          </cell>
          <cell r="BU20">
            <v>11222418</v>
          </cell>
          <cell r="BV20">
            <v>11237917</v>
          </cell>
          <cell r="BW20">
            <v>10913622</v>
          </cell>
          <cell r="BX20">
            <v>13443880</v>
          </cell>
          <cell r="BY20">
            <v>13116009</v>
          </cell>
          <cell r="BZ20">
            <v>12606495</v>
          </cell>
          <cell r="CA20">
            <v>12113912</v>
          </cell>
          <cell r="CB20">
            <v>12113912</v>
          </cell>
          <cell r="CC20">
            <v>12251404</v>
          </cell>
          <cell r="CD20">
            <v>12223289</v>
          </cell>
          <cell r="CE20">
            <v>11848291</v>
          </cell>
          <cell r="CG20">
            <v>2934917</v>
          </cell>
          <cell r="CH20">
            <v>8018837</v>
          </cell>
          <cell r="CJ20">
            <v>10953754</v>
          </cell>
          <cell r="CK20">
            <v>8094249</v>
          </cell>
          <cell r="CL20">
            <v>6058141</v>
          </cell>
          <cell r="CM20">
            <v>20710850</v>
          </cell>
          <cell r="CN20">
            <v>26768991</v>
          </cell>
          <cell r="CO20">
            <v>147461</v>
          </cell>
          <cell r="CP20">
            <v>59339225</v>
          </cell>
        </row>
        <row r="21">
          <cell r="B21" t="str">
            <v>Citibank</v>
          </cell>
          <cell r="C21">
            <v>103.32353999999999</v>
          </cell>
          <cell r="D21">
            <v>27.436979999999998</v>
          </cell>
          <cell r="E21">
            <v>62.485520999999999</v>
          </cell>
          <cell r="F21">
            <v>18.480122000000001</v>
          </cell>
          <cell r="G21">
            <v>19.196017999999999</v>
          </cell>
          <cell r="H21">
            <v>19.628606999999999</v>
          </cell>
          <cell r="I21">
            <v>72.808127999999996</v>
          </cell>
          <cell r="J21">
            <v>1.4234789999999999</v>
          </cell>
          <cell r="K21">
            <v>6.0333909999999999</v>
          </cell>
          <cell r="M21">
            <v>2.8223331975034582E-2</v>
          </cell>
          <cell r="N21">
            <v>3.287241352169528E-2</v>
          </cell>
          <cell r="O21">
            <v>3.0811535553056664E-2</v>
          </cell>
          <cell r="P21">
            <v>2.8398481336390932E-2</v>
          </cell>
          <cell r="Q21">
            <v>3.1734287532975074E-2</v>
          </cell>
          <cell r="R21">
            <v>3.9911890376728196E-2</v>
          </cell>
          <cell r="S21">
            <v>3.3255751637952705E-2</v>
          </cell>
          <cell r="T21">
            <v>3.1834538024802427E-2</v>
          </cell>
          <cell r="U21">
            <v>2.7910849228194583E-2</v>
          </cell>
          <cell r="V21">
            <v>2.9745273318985473E-2</v>
          </cell>
          <cell r="W21">
            <v>3.0815151670098295E-2</v>
          </cell>
          <cell r="X21">
            <v>2.8800763856532775E-2</v>
          </cell>
          <cell r="Y21">
            <v>2.8911899733140151E-2</v>
          </cell>
          <cell r="Z21">
            <v>313413032</v>
          </cell>
          <cell r="AA21">
            <v>195568503</v>
          </cell>
          <cell r="AB21">
            <v>0</v>
          </cell>
          <cell r="AC21">
            <v>228782134</v>
          </cell>
          <cell r="AD21">
            <v>0</v>
          </cell>
          <cell r="AE21">
            <v>40312345</v>
          </cell>
          <cell r="AF21">
            <v>51920201</v>
          </cell>
          <cell r="AG21">
            <v>263782134</v>
          </cell>
          <cell r="AH21">
            <v>13553634</v>
          </cell>
          <cell r="AI21">
            <v>20834301</v>
          </cell>
          <cell r="AJ21">
            <v>20834.300999999999</v>
          </cell>
          <cell r="AK21">
            <v>4733253</v>
          </cell>
          <cell r="AM21">
            <v>2.7956021371067074E-2</v>
          </cell>
          <cell r="AN21">
            <v>1.258963671173375E-2</v>
          </cell>
          <cell r="AO21">
            <v>2.3864101434756129E-2</v>
          </cell>
          <cell r="AQ21">
            <v>0.16819430665200766</v>
          </cell>
          <cell r="AR21">
            <v>3.4294769147841582E-2</v>
          </cell>
          <cell r="AS21">
            <v>0.26365212960838658</v>
          </cell>
          <cell r="AT21">
            <v>0.25381949114252744</v>
          </cell>
          <cell r="AU21">
            <v>0.30988718098506701</v>
          </cell>
          <cell r="AV21">
            <v>0.3389531715153582</v>
          </cell>
          <cell r="AW21">
            <v>1.8842163533815764E-2</v>
          </cell>
          <cell r="AX21">
            <v>1</v>
          </cell>
          <cell r="AY21">
            <v>8.210470447178618E-2</v>
          </cell>
          <cell r="AZ21">
            <v>1.4811944007990848E-2</v>
          </cell>
          <cell r="BA21">
            <v>6.7292760463795329E-2</v>
          </cell>
          <cell r="BB21">
            <v>0.43909340213391196</v>
          </cell>
          <cell r="BC21">
            <v>8.130886680934081E-2</v>
          </cell>
          <cell r="BD21">
            <v>4.9575169430098556E-2</v>
          </cell>
          <cell r="BE21">
            <v>7.1599337953904316E-2</v>
          </cell>
          <cell r="BF21">
            <v>103323540</v>
          </cell>
          <cell r="BG21">
            <v>116502032</v>
          </cell>
          <cell r="BH21">
            <v>103254695</v>
          </cell>
          <cell r="BI21">
            <v>89167854</v>
          </cell>
          <cell r="BJ21">
            <v>88147287</v>
          </cell>
          <cell r="BK21">
            <v>93483001</v>
          </cell>
          <cell r="BL21">
            <v>115826138</v>
          </cell>
          <cell r="BM21">
            <v>82954185</v>
          </cell>
          <cell r="BN21">
            <v>79397808</v>
          </cell>
          <cell r="BO21">
            <v>81940917</v>
          </cell>
          <cell r="BP21">
            <v>80054734</v>
          </cell>
          <cell r="BQ21">
            <v>72191900</v>
          </cell>
          <cell r="BR21">
            <v>71242659</v>
          </cell>
          <cell r="BS21">
            <v>19628607</v>
          </cell>
          <cell r="BT21">
            <v>21705386</v>
          </cell>
          <cell r="BU21">
            <v>21022221</v>
          </cell>
          <cell r="BV21">
            <v>20267062</v>
          </cell>
          <cell r="BW21">
            <v>19407199</v>
          </cell>
          <cell r="BX21">
            <v>20351926</v>
          </cell>
          <cell r="BY21">
            <v>19913000</v>
          </cell>
          <cell r="BZ21">
            <v>19188220</v>
          </cell>
          <cell r="CA21">
            <v>18358760</v>
          </cell>
          <cell r="CB21">
            <v>18358760</v>
          </cell>
          <cell r="CC21">
            <v>18002473</v>
          </cell>
          <cell r="CD21">
            <v>16706767</v>
          </cell>
          <cell r="CE21">
            <v>15963873</v>
          </cell>
          <cell r="CG21">
            <v>2783900</v>
          </cell>
          <cell r="CH21">
            <v>6199692</v>
          </cell>
          <cell r="CJ21">
            <v>8983592</v>
          </cell>
          <cell r="CK21">
            <v>3045017</v>
          </cell>
          <cell r="CL21">
            <v>526900</v>
          </cell>
          <cell r="CM21">
            <v>0</v>
          </cell>
          <cell r="CN21">
            <v>526900</v>
          </cell>
          <cell r="CO21">
            <v>3432189</v>
          </cell>
          <cell r="CP21">
            <v>27436980</v>
          </cell>
        </row>
        <row r="22">
          <cell r="B22" t="str">
            <v>Bank of Baroda</v>
          </cell>
          <cell r="C22">
            <v>82.907475000000005</v>
          </cell>
          <cell r="D22">
            <v>36.4009</v>
          </cell>
          <cell r="E22">
            <v>64.873604</v>
          </cell>
          <cell r="F22">
            <v>13.505724000000001</v>
          </cell>
          <cell r="G22">
            <v>13.992087</v>
          </cell>
          <cell r="H22">
            <v>14.224907</v>
          </cell>
          <cell r="I22">
            <v>45.823323000000002</v>
          </cell>
          <cell r="J22">
            <v>8.8899000000000006E-2</v>
          </cell>
          <cell r="K22">
            <v>3.87581</v>
          </cell>
          <cell r="M22">
            <v>2.3671543942872644E-2</v>
          </cell>
          <cell r="N22">
            <v>2.2796575876147033E-2</v>
          </cell>
          <cell r="O22">
            <v>2.2636932080139675E-2</v>
          </cell>
          <cell r="P22">
            <v>2.141702622116393E-2</v>
          </cell>
          <cell r="Q22">
            <v>2.2761058628342414E-2</v>
          </cell>
          <cell r="R22">
            <v>2.271163209181766E-2</v>
          </cell>
          <cell r="S22">
            <v>2.183121520348582E-2</v>
          </cell>
          <cell r="T22">
            <v>2.1829346098027273E-2</v>
          </cell>
          <cell r="U22">
            <v>2.0088922922993333E-2</v>
          </cell>
          <cell r="V22">
            <v>1.9579658140780807E-2</v>
          </cell>
          <cell r="W22">
            <v>1.9613732706855409E-2</v>
          </cell>
          <cell r="X22">
            <v>1.9835531066384929E-2</v>
          </cell>
          <cell r="Y22">
            <v>1.9738572604877803E-2</v>
          </cell>
          <cell r="Z22">
            <v>313413032</v>
          </cell>
          <cell r="AA22">
            <v>195568503</v>
          </cell>
          <cell r="AB22">
            <v>0</v>
          </cell>
          <cell r="AC22">
            <v>228782134</v>
          </cell>
          <cell r="AD22">
            <v>0</v>
          </cell>
          <cell r="AE22">
            <v>40312345</v>
          </cell>
          <cell r="AF22">
            <v>51920201</v>
          </cell>
          <cell r="AG22">
            <v>263782134</v>
          </cell>
          <cell r="AH22">
            <v>13553634</v>
          </cell>
          <cell r="AI22">
            <v>20834301</v>
          </cell>
          <cell r="AJ22">
            <v>20834.300999999999</v>
          </cell>
          <cell r="AK22">
            <v>4733253</v>
          </cell>
          <cell r="AM22">
            <v>2.2432091882655294E-2</v>
          </cell>
          <cell r="AN22">
            <v>1.6702789701350116E-2</v>
          </cell>
          <cell r="AO22">
            <v>2.477614400133114E-2</v>
          </cell>
          <cell r="AQ22">
            <v>0.23199601844323151</v>
          </cell>
          <cell r="AR22">
            <v>3.8503955477999521E-2</v>
          </cell>
          <cell r="AS22">
            <v>0.30534858853427105</v>
          </cell>
          <cell r="AT22">
            <v>0.29473471402324969</v>
          </cell>
          <cell r="AU22">
            <v>6.9586559231802694E-2</v>
          </cell>
          <cell r="AV22">
            <v>0.19608727087777625</v>
          </cell>
          <cell r="AW22">
            <v>7.796413333697072E-2</v>
          </cell>
          <cell r="AX22">
            <v>0.44648925106556903</v>
          </cell>
          <cell r="AY22">
            <v>0.14924540652881776</v>
          </cell>
          <cell r="AZ22">
            <v>7.5966365069483677E-2</v>
          </cell>
          <cell r="BA22">
            <v>7.3279041459334088E-2</v>
          </cell>
          <cell r="BB22">
            <v>0.56110494493261076</v>
          </cell>
          <cell r="BC22">
            <v>1.4182412737752491E-2</v>
          </cell>
          <cell r="BD22">
            <v>3.0709410477442059E-3</v>
          </cell>
          <cell r="BE22">
            <v>1.1143550094173029E-2</v>
          </cell>
          <cell r="BF22">
            <v>82907475</v>
          </cell>
          <cell r="BG22">
            <v>81225195</v>
          </cell>
          <cell r="BH22">
            <v>78391648</v>
          </cell>
          <cell r="BI22">
            <v>71954794</v>
          </cell>
          <cell r="BJ22">
            <v>68177548</v>
          </cell>
          <cell r="BK22">
            <v>65245206</v>
          </cell>
          <cell r="BL22">
            <v>64198677</v>
          </cell>
          <cell r="BM22">
            <v>62518263</v>
          </cell>
          <cell r="BN22">
            <v>61944650</v>
          </cell>
          <cell r="BO22">
            <v>59182328</v>
          </cell>
          <cell r="BP22">
            <v>56105943</v>
          </cell>
          <cell r="BQ22">
            <v>53949524</v>
          </cell>
          <cell r="BR22">
            <v>52021524</v>
          </cell>
          <cell r="BS22">
            <v>14224907</v>
          </cell>
          <cell r="BT22">
            <v>13387842</v>
          </cell>
          <cell r="BU22">
            <v>12776983</v>
          </cell>
          <cell r="BV22">
            <v>11846009</v>
          </cell>
          <cell r="BW22">
            <v>11273086</v>
          </cell>
          <cell r="BX22">
            <v>10242135</v>
          </cell>
          <cell r="BY22">
            <v>10844344</v>
          </cell>
          <cell r="BZ22">
            <v>10371347</v>
          </cell>
          <cell r="CA22">
            <v>9867331</v>
          </cell>
          <cell r="CB22">
            <v>9867331</v>
          </cell>
          <cell r="CC22">
            <v>9132583</v>
          </cell>
          <cell r="CD22">
            <v>8026209</v>
          </cell>
          <cell r="CE22">
            <v>7569115</v>
          </cell>
          <cell r="CG22">
            <v>373236</v>
          </cell>
          <cell r="CH22">
            <v>4990386</v>
          </cell>
          <cell r="CJ22">
            <v>5363622</v>
          </cell>
          <cell r="CK22">
            <v>1051738</v>
          </cell>
          <cell r="CL22">
            <v>1374264</v>
          </cell>
          <cell r="CM22">
            <v>1703669</v>
          </cell>
          <cell r="CN22">
            <v>3077933</v>
          </cell>
          <cell r="CO22">
            <v>2946759</v>
          </cell>
          <cell r="CP22">
            <v>36400900</v>
          </cell>
        </row>
        <row r="23">
          <cell r="B23" t="str">
            <v>Family Bank Limited</v>
          </cell>
          <cell r="C23">
            <v>69.432373999999996</v>
          </cell>
          <cell r="D23">
            <v>50.163555000000002</v>
          </cell>
          <cell r="E23">
            <v>41.473320999999999</v>
          </cell>
          <cell r="F23">
            <v>11.980252</v>
          </cell>
          <cell r="G23">
            <v>14.449612999999999</v>
          </cell>
          <cell r="H23">
            <v>12.618876999999999</v>
          </cell>
          <cell r="I23">
            <v>69.533670999999998</v>
          </cell>
          <cell r="J23">
            <v>0.235681</v>
          </cell>
          <cell r="K23">
            <v>0.63341899999999995</v>
          </cell>
          <cell r="M23">
            <v>1.858133330257877E-2</v>
          </cell>
          <cell r="N23">
            <v>2.1151590329892431E-2</v>
          </cell>
          <cell r="O23">
            <v>2.1530006794440726E-2</v>
          </cell>
          <cell r="P23">
            <v>2.4338794966044422E-2</v>
          </cell>
          <cell r="Q23">
            <v>2.7827313324023481E-2</v>
          </cell>
          <cell r="R23">
            <v>2.9544508195662136E-2</v>
          </cell>
          <cell r="S23">
            <v>3.5161238841224615E-2</v>
          </cell>
          <cell r="T23">
            <v>2.8464016497288226E-2</v>
          </cell>
          <cell r="U23">
            <v>2.0358435377465518E-2</v>
          </cell>
          <cell r="V23">
            <v>1.7480672076559383E-2</v>
          </cell>
          <cell r="W23">
            <v>1.6825293519119589E-2</v>
          </cell>
          <cell r="X23">
            <v>1.6195377442659913E-2</v>
          </cell>
          <cell r="Y23">
            <v>1.6027640843028997E-2</v>
          </cell>
          <cell r="Z23">
            <v>313413032</v>
          </cell>
          <cell r="AA23">
            <v>195568503</v>
          </cell>
          <cell r="AB23">
            <v>0</v>
          </cell>
          <cell r="AC23">
            <v>228782134</v>
          </cell>
          <cell r="AD23">
            <v>0</v>
          </cell>
          <cell r="AE23">
            <v>40312345</v>
          </cell>
          <cell r="AF23">
            <v>51920201</v>
          </cell>
          <cell r="AG23">
            <v>263782134</v>
          </cell>
          <cell r="AH23">
            <v>13553634</v>
          </cell>
          <cell r="AI23">
            <v>20834301</v>
          </cell>
          <cell r="AJ23">
            <v>20834.300999999999</v>
          </cell>
          <cell r="AK23">
            <v>4733253</v>
          </cell>
          <cell r="AM23">
            <v>1.8786163650489733E-2</v>
          </cell>
          <cell r="AN23">
            <v>2.3017873454697826E-2</v>
          </cell>
          <cell r="AO23">
            <v>1.583924600997088E-2</v>
          </cell>
          <cell r="AQ23">
            <v>2.6742209408546217E-2</v>
          </cell>
          <cell r="AR23">
            <v>4.1893351676808039E-3</v>
          </cell>
          <cell r="AS23">
            <v>0.20780742325541823</v>
          </cell>
          <cell r="AT23">
            <v>0.17229425439079724</v>
          </cell>
          <cell r="AU23">
            <v>0.25551069588160186</v>
          </cell>
          <cell r="AV23">
            <v>0.24453781391198645</v>
          </cell>
          <cell r="AW23">
            <v>0.10687599065020981</v>
          </cell>
          <cell r="AX23">
            <v>0.38477610344038882</v>
          </cell>
          <cell r="AY23">
            <v>0.17537248425294305</v>
          </cell>
          <cell r="AZ23">
            <v>5.1495600092389564E-2</v>
          </cell>
          <cell r="BA23">
            <v>0.12387688416055348</v>
          </cell>
          <cell r="BB23">
            <v>1.209537934037161</v>
          </cell>
          <cell r="BC23">
            <v>7.9474589335894741E-3</v>
          </cell>
          <cell r="BD23">
            <v>2.9078399144579639E-3</v>
          </cell>
          <cell r="BE23">
            <v>6.1270715249252443E-3</v>
          </cell>
          <cell r="BF23">
            <v>69432374</v>
          </cell>
          <cell r="BG23">
            <v>78734331</v>
          </cell>
          <cell r="BH23">
            <v>80104753</v>
          </cell>
          <cell r="BI23">
            <v>85939969</v>
          </cell>
          <cell r="BJ23">
            <v>81190214</v>
          </cell>
          <cell r="BK23">
            <v>80554920</v>
          </cell>
          <cell r="BL23">
            <v>74747708</v>
          </cell>
          <cell r="BM23">
            <v>71030126</v>
          </cell>
          <cell r="BN23">
            <v>61812663</v>
          </cell>
          <cell r="BO23">
            <v>56171763</v>
          </cell>
          <cell r="BP23">
            <v>50563721</v>
          </cell>
          <cell r="BQ23">
            <v>45011901</v>
          </cell>
          <cell r="BR23">
            <v>43500989</v>
          </cell>
          <cell r="BS23">
            <v>12618877</v>
          </cell>
          <cell r="BT23">
            <v>13113788</v>
          </cell>
          <cell r="BU23">
            <v>12011680</v>
          </cell>
          <cell r="BV23">
            <v>12271025</v>
          </cell>
          <cell r="BW23">
            <v>11926782</v>
          </cell>
          <cell r="BX23">
            <v>11770798</v>
          </cell>
          <cell r="BY23">
            <v>11141694</v>
          </cell>
          <cell r="BZ23">
            <v>11113094</v>
          </cell>
          <cell r="CA23">
            <v>10620650</v>
          </cell>
          <cell r="CB23">
            <v>10620650</v>
          </cell>
          <cell r="CC23">
            <v>7213495</v>
          </cell>
          <cell r="CD23">
            <v>6411938</v>
          </cell>
          <cell r="CE23">
            <v>5968296</v>
          </cell>
          <cell r="CG23">
            <v>2299132</v>
          </cell>
          <cell r="CH23">
            <v>6699051</v>
          </cell>
          <cell r="CJ23">
            <v>8998183</v>
          </cell>
          <cell r="CK23">
            <v>2200396</v>
          </cell>
          <cell r="CL23">
            <v>2309749</v>
          </cell>
          <cell r="CM23">
            <v>3693090</v>
          </cell>
          <cell r="CN23">
            <v>6002839</v>
          </cell>
          <cell r="CO23">
            <v>331294</v>
          </cell>
          <cell r="CP23">
            <v>50163555</v>
          </cell>
        </row>
        <row r="24">
          <cell r="B24" t="str">
            <v>Prime Bank</v>
          </cell>
          <cell r="C24">
            <v>65.335454999999996</v>
          </cell>
          <cell r="D24">
            <v>39.356307000000001</v>
          </cell>
          <cell r="E24">
            <v>49.312801</v>
          </cell>
          <cell r="F24">
            <v>9.7407640000000004</v>
          </cell>
          <cell r="G24">
            <v>10.764764</v>
          </cell>
          <cell r="H24">
            <v>10.833062999999999</v>
          </cell>
          <cell r="I24">
            <v>48.572780999999999</v>
          </cell>
          <cell r="J24">
            <v>0.29831099999999999</v>
          </cell>
          <cell r="K24">
            <v>2.3358210000000001</v>
          </cell>
          <cell r="M24">
            <v>1.8213608836170337E-2</v>
          </cell>
          <cell r="N24">
            <v>1.7950663031244402E-2</v>
          </cell>
          <cell r="O24">
            <v>1.8031279888122888E-2</v>
          </cell>
          <cell r="P24">
            <v>1.8600297804854948E-2</v>
          </cell>
          <cell r="Q24">
            <v>1.9905658160573745E-2</v>
          </cell>
          <cell r="R24">
            <v>1.9188996432328815E-2</v>
          </cell>
          <cell r="S24">
            <v>1.935055456979199E-2</v>
          </cell>
          <cell r="T24">
            <v>1.9650573864422524E-2</v>
          </cell>
          <cell r="U24">
            <v>1.7395228571298531E-2</v>
          </cell>
          <cell r="V24">
            <v>1.7177551665809414E-2</v>
          </cell>
          <cell r="W24">
            <v>1.7307839728550368E-2</v>
          </cell>
          <cell r="X24">
            <v>1.7299928183852065E-2</v>
          </cell>
          <cell r="Y24">
            <v>1.7033047174600309E-2</v>
          </cell>
          <cell r="Z24">
            <v>313413032</v>
          </cell>
          <cell r="AA24">
            <v>195568503</v>
          </cell>
          <cell r="AB24">
            <v>0</v>
          </cell>
          <cell r="AC24">
            <v>228782134</v>
          </cell>
          <cell r="AD24">
            <v>0</v>
          </cell>
          <cell r="AE24">
            <v>40312345</v>
          </cell>
          <cell r="AF24">
            <v>51920201</v>
          </cell>
          <cell r="AG24">
            <v>263782134</v>
          </cell>
          <cell r="AH24">
            <v>13553634</v>
          </cell>
          <cell r="AI24">
            <v>20834301</v>
          </cell>
          <cell r="AJ24">
            <v>20834.300999999999</v>
          </cell>
          <cell r="AK24">
            <v>4733253</v>
          </cell>
          <cell r="AM24">
            <v>1.7677669350744187E-2</v>
          </cell>
          <cell r="AN24">
            <v>1.8058897424040984E-2</v>
          </cell>
          <cell r="AO24">
            <v>1.8833253948477818E-2</v>
          </cell>
          <cell r="AQ24">
            <v>0.19758761145968623</v>
          </cell>
          <cell r="AR24">
            <v>2.8995702319123722E-2</v>
          </cell>
          <cell r="AS24">
            <v>0.22162132326744891</v>
          </cell>
          <cell r="AT24">
            <v>0.20053955732944342</v>
          </cell>
          <cell r="AU24">
            <v>0.21849731158953492</v>
          </cell>
          <cell r="AV24">
            <v>0.43982443626571194</v>
          </cell>
          <cell r="AW24">
            <v>3.4904402676057093E-2</v>
          </cell>
          <cell r="AX24">
            <v>0.26857623801190256</v>
          </cell>
          <cell r="AY24">
            <v>0.13237116689929584</v>
          </cell>
          <cell r="AZ24">
            <v>7.5237538972517712E-2</v>
          </cell>
          <cell r="BA24">
            <v>5.7133627926778133E-2</v>
          </cell>
          <cell r="BB24">
            <v>0.79809514369301393</v>
          </cell>
          <cell r="BC24">
            <v>1.7734288758288651E-2</v>
          </cell>
          <cell r="BD24">
            <v>2.3888774590648542E-2</v>
          </cell>
          <cell r="BE24">
            <v>2.4919670514347705E-2</v>
          </cell>
          <cell r="BF24">
            <v>65335455</v>
          </cell>
          <cell r="BG24">
            <v>66915856</v>
          </cell>
          <cell r="BH24">
            <v>65000953</v>
          </cell>
          <cell r="BI24">
            <v>66032315</v>
          </cell>
          <cell r="BJ24">
            <v>65001313</v>
          </cell>
          <cell r="BK24">
            <v>64343912</v>
          </cell>
          <cell r="BL24">
            <v>61271772</v>
          </cell>
          <cell r="BM24">
            <v>58715051</v>
          </cell>
          <cell r="BN24">
            <v>54917674</v>
          </cell>
          <cell r="BO24">
            <v>55249673</v>
          </cell>
          <cell r="BP24">
            <v>53395624</v>
          </cell>
          <cell r="BQ24">
            <v>51258965</v>
          </cell>
          <cell r="BR24">
            <v>49460889</v>
          </cell>
          <cell r="BS24">
            <v>10833063</v>
          </cell>
          <cell r="BT24">
            <v>9814195</v>
          </cell>
          <cell r="BU24">
            <v>9578743</v>
          </cell>
          <cell r="BV24">
            <v>9224281</v>
          </cell>
          <cell r="BW24">
            <v>8725208</v>
          </cell>
          <cell r="BX24">
            <v>8252089</v>
          </cell>
          <cell r="BY24">
            <v>8248978</v>
          </cell>
          <cell r="BZ24">
            <v>8276028</v>
          </cell>
          <cell r="CA24">
            <v>7735022</v>
          </cell>
          <cell r="CB24">
            <v>7735022</v>
          </cell>
          <cell r="CC24">
            <v>7246225</v>
          </cell>
          <cell r="CD24">
            <v>6301136</v>
          </cell>
          <cell r="CE24">
            <v>5815849</v>
          </cell>
          <cell r="CG24">
            <v>992800</v>
          </cell>
          <cell r="CH24">
            <v>3550963</v>
          </cell>
          <cell r="CJ24">
            <v>4543763</v>
          </cell>
          <cell r="CK24">
            <v>1998458</v>
          </cell>
          <cell r="CL24">
            <v>382289</v>
          </cell>
          <cell r="CM24">
            <v>1041102</v>
          </cell>
          <cell r="CN24">
            <v>1423391</v>
          </cell>
          <cell r="CO24">
            <v>1903776</v>
          </cell>
          <cell r="CP24">
            <v>39356307</v>
          </cell>
        </row>
        <row r="25">
          <cell r="B25" t="str">
            <v>Housing Finance Company of Kenya</v>
          </cell>
          <cell r="C25">
            <v>68.08493</v>
          </cell>
          <cell r="D25">
            <v>54.469605000000001</v>
          </cell>
          <cell r="E25">
            <v>38.155859999999997</v>
          </cell>
          <cell r="F25">
            <v>8.5193650000000005</v>
          </cell>
          <cell r="G25">
            <v>9.5798330000000007</v>
          </cell>
          <cell r="H25">
            <v>9.7749699999999997</v>
          </cell>
          <cell r="I25">
            <v>54.161313</v>
          </cell>
          <cell r="J25">
            <v>3.9129999999999998E-3</v>
          </cell>
          <cell r="K25">
            <v>1.4453510000000001</v>
          </cell>
          <cell r="M25">
            <v>1.6450986245772264E-2</v>
          </cell>
          <cell r="N25">
            <v>1.6905923019384282E-2</v>
          </cell>
          <cell r="O25">
            <v>1.6943702869071292E-2</v>
          </cell>
          <cell r="P25">
            <v>1.7738154293366407E-2</v>
          </cell>
          <cell r="Q25">
            <v>1.7625230272666204E-2</v>
          </cell>
          <cell r="R25">
            <v>1.7915712670493161E-2</v>
          </cell>
          <cell r="S25">
            <v>1.7134565438745517E-2</v>
          </cell>
          <cell r="T25">
            <v>1.7390017992833656E-2</v>
          </cell>
          <cell r="U25">
            <v>1.5752277555412333E-2</v>
          </cell>
          <cell r="V25">
            <v>1.597529738593486E-2</v>
          </cell>
          <cell r="W25">
            <v>1.492652252379185E-2</v>
          </cell>
          <cell r="X25">
            <v>1.5624891821292095E-2</v>
          </cell>
          <cell r="Y25">
            <v>1.5325972147396342E-2</v>
          </cell>
          <cell r="Z25">
            <v>313413032</v>
          </cell>
          <cell r="AA25">
            <v>195568503</v>
          </cell>
          <cell r="AB25">
            <v>0</v>
          </cell>
          <cell r="AC25">
            <v>228782134</v>
          </cell>
          <cell r="AD25">
            <v>0</v>
          </cell>
          <cell r="AE25">
            <v>40312345</v>
          </cell>
          <cell r="AF25">
            <v>51920201</v>
          </cell>
          <cell r="AG25">
            <v>263782134</v>
          </cell>
          <cell r="AH25">
            <v>13553634</v>
          </cell>
          <cell r="AI25">
            <v>20834301</v>
          </cell>
          <cell r="AJ25">
            <v>20834.300999999999</v>
          </cell>
          <cell r="AK25">
            <v>4733253</v>
          </cell>
          <cell r="AM25">
            <v>1.8421588711803775E-2</v>
          </cell>
          <cell r="AN25">
            <v>2.4993732501960356E-2</v>
          </cell>
          <cell r="AO25">
            <v>1.4572260882170672E-2</v>
          </cell>
          <cell r="AQ25">
            <v>0.10577175882640731</v>
          </cell>
          <cell r="AR25">
            <v>1.4569614620471044E-2</v>
          </cell>
          <cell r="AS25">
            <v>0.17687593725802034</v>
          </cell>
          <cell r="AT25">
            <v>0.15729613128101236</v>
          </cell>
          <cell r="AU25">
            <v>8.3291700204464927E-2</v>
          </cell>
          <cell r="AV25">
            <v>0.5039835965472258</v>
          </cell>
          <cell r="AW25">
            <v>8.6776954140479701E-2</v>
          </cell>
          <cell r="AX25">
            <v>0.25084570633891895</v>
          </cell>
          <cell r="AY25">
            <v>0.14701793293031978</v>
          </cell>
          <cell r="AZ25">
            <v>7.246944977191469E-2</v>
          </cell>
          <cell r="BA25">
            <v>7.4548483158405093E-2</v>
          </cell>
          <cell r="BB25">
            <v>1.4275554266107489</v>
          </cell>
          <cell r="BC25">
            <v>2.7471812630030881E-3</v>
          </cell>
          <cell r="BD25">
            <v>1.7205351109955184E-3</v>
          </cell>
          <cell r="BE25">
            <v>2.26177735166947E-3</v>
          </cell>
          <cell r="BF25">
            <v>68084930</v>
          </cell>
          <cell r="BG25">
            <v>69695177</v>
          </cell>
          <cell r="BH25">
            <v>67895556</v>
          </cell>
          <cell r="BI25">
            <v>69122232</v>
          </cell>
          <cell r="BJ25">
            <v>68808654</v>
          </cell>
          <cell r="BK25">
            <v>64907602</v>
          </cell>
          <cell r="BL25">
            <v>66538187</v>
          </cell>
          <cell r="BM25">
            <v>62781072</v>
          </cell>
          <cell r="BN25">
            <v>60490833</v>
          </cell>
          <cell r="BO25">
            <v>56632118</v>
          </cell>
          <cell r="BP25">
            <v>49099911</v>
          </cell>
          <cell r="BQ25">
            <v>50361123</v>
          </cell>
          <cell r="BR25">
            <v>46755111</v>
          </cell>
          <cell r="BS25">
            <v>9774970</v>
          </cell>
          <cell r="BT25">
            <v>9634289</v>
          </cell>
          <cell r="BU25">
            <v>9386355</v>
          </cell>
          <cell r="BV25">
            <v>9444788</v>
          </cell>
          <cell r="BW25">
            <v>9089954</v>
          </cell>
          <cell r="BX25">
            <v>8746393</v>
          </cell>
          <cell r="BY25">
            <v>9662314</v>
          </cell>
          <cell r="BZ25">
            <v>9820564</v>
          </cell>
          <cell r="CA25">
            <v>6276033</v>
          </cell>
          <cell r="CB25">
            <v>6276033</v>
          </cell>
          <cell r="CC25">
            <v>5886067</v>
          </cell>
          <cell r="CD25">
            <v>5912076</v>
          </cell>
          <cell r="CE25">
            <v>5681853</v>
          </cell>
          <cell r="CG25">
            <v>360110</v>
          </cell>
          <cell r="CH25">
            <v>3963370</v>
          </cell>
          <cell r="CJ25">
            <v>4323480</v>
          </cell>
          <cell r="CK25">
            <v>2178963</v>
          </cell>
          <cell r="CL25">
            <v>1298340</v>
          </cell>
          <cell r="CM25">
            <v>3877511</v>
          </cell>
          <cell r="CN25">
            <v>5175851</v>
          </cell>
          <cell r="CO25">
            <v>1001243</v>
          </cell>
          <cell r="CP25">
            <v>54469605</v>
          </cell>
        </row>
        <row r="26">
          <cell r="B26" t="str">
            <v>Bank Of Africa Kenya Ltd</v>
          </cell>
          <cell r="C26">
            <v>55.995671000000002</v>
          </cell>
          <cell r="D26">
            <v>31.541958999999999</v>
          </cell>
          <cell r="E26">
            <v>34.463706999999999</v>
          </cell>
          <cell r="F26">
            <v>5.5848500000000003</v>
          </cell>
          <cell r="G26">
            <v>7.6372520000000002</v>
          </cell>
          <cell r="H26">
            <v>8.4179860000000009</v>
          </cell>
          <cell r="I26">
            <v>47.247940999999997</v>
          </cell>
          <cell r="J26">
            <v>0.25664999999999999</v>
          </cell>
          <cell r="K26">
            <v>-1.6497000000000001E-2</v>
          </cell>
          <cell r="M26">
            <v>1.4133633319425598E-2</v>
          </cell>
          <cell r="N26">
            <v>1.4716794444925909E-2</v>
          </cell>
          <cell r="O26">
            <v>1.5976574712738733E-2</v>
          </cell>
          <cell r="P26">
            <v>1.7371418679000432E-2</v>
          </cell>
          <cell r="Q26">
            <v>1.7802120439263405E-2</v>
          </cell>
          <cell r="R26">
            <v>1.7144060174214881E-2</v>
          </cell>
          <cell r="S26">
            <v>1.7338287015198711E-2</v>
          </cell>
          <cell r="T26">
            <v>1.7683314743432797E-2</v>
          </cell>
          <cell r="U26">
            <v>1.7798810383758638E-2</v>
          </cell>
          <cell r="V26">
            <v>1.7486344949999816E-2</v>
          </cell>
          <cell r="W26">
            <v>1.8120979532097455E-2</v>
          </cell>
          <cell r="X26">
            <v>1.6562657310553237E-2</v>
          </cell>
          <cell r="Y26">
            <v>1.7279420011048791E-2</v>
          </cell>
          <cell r="Z26">
            <v>313413032</v>
          </cell>
          <cell r="AA26">
            <v>195568503</v>
          </cell>
          <cell r="AB26">
            <v>0</v>
          </cell>
          <cell r="AC26">
            <v>228782134</v>
          </cell>
          <cell r="AD26">
            <v>0</v>
          </cell>
          <cell r="AE26">
            <v>40312345</v>
          </cell>
          <cell r="AF26">
            <v>51920201</v>
          </cell>
          <cell r="AG26">
            <v>263782134</v>
          </cell>
          <cell r="AH26">
            <v>13553634</v>
          </cell>
          <cell r="AI26">
            <v>20834301</v>
          </cell>
          <cell r="AJ26">
            <v>20834.300999999999</v>
          </cell>
          <cell r="AK26">
            <v>4733253</v>
          </cell>
          <cell r="AM26">
            <v>1.5150624680138147E-2</v>
          </cell>
          <cell r="AN26">
            <v>1.4473233022963924E-2</v>
          </cell>
          <cell r="AO26">
            <v>1.3162175596898919E-2</v>
          </cell>
          <cell r="AQ26">
            <v>1.239564923367184E-3</v>
          </cell>
          <cell r="AR26">
            <v>1.662286327857848E-4</v>
          </cell>
          <cell r="AS26">
            <v>0.16164200679136473</v>
          </cell>
          <cell r="AT26">
            <v>0.11820303449837107</v>
          </cell>
          <cell r="AU26">
            <v>0.62743211477367522</v>
          </cell>
          <cell r="AV26">
            <v>0.77138877782432758</v>
          </cell>
          <cell r="AW26">
            <v>0.20670631564150976</v>
          </cell>
          <cell r="AX26">
            <v>0.40917895556528933</v>
          </cell>
          <cell r="AY26">
            <v>0.11955345108545189</v>
          </cell>
          <cell r="AZ26">
            <v>6.1420848502986396E-2</v>
          </cell>
          <cell r="BA26">
            <v>5.8132602582465491E-2</v>
          </cell>
          <cell r="BB26">
            <v>0.91522246866827184</v>
          </cell>
          <cell r="BC26">
            <v>3.1087810395273009E-2</v>
          </cell>
          <cell r="BD26">
            <v>1.5729930381876974E-4</v>
          </cell>
          <cell r="BE26">
            <v>2.1511549719079408E-2</v>
          </cell>
          <cell r="BF26">
            <v>55995671</v>
          </cell>
          <cell r="BG26">
            <v>60364364</v>
          </cell>
          <cell r="BH26">
            <v>62804576</v>
          </cell>
          <cell r="BI26">
            <v>66482816</v>
          </cell>
          <cell r="BJ26">
            <v>69280267</v>
          </cell>
          <cell r="BK26">
            <v>65069310</v>
          </cell>
          <cell r="BL26">
            <v>63122599</v>
          </cell>
          <cell r="BM26">
            <v>63211641</v>
          </cell>
          <cell r="BN26">
            <v>62211641</v>
          </cell>
          <cell r="BO26">
            <v>58432443</v>
          </cell>
          <cell r="BP26">
            <v>57647846</v>
          </cell>
          <cell r="BQ26">
            <v>51954246</v>
          </cell>
          <cell r="BR26">
            <v>52683299</v>
          </cell>
          <cell r="BS26">
            <v>8417986</v>
          </cell>
          <cell r="BT26">
            <v>8457381</v>
          </cell>
          <cell r="BU26">
            <v>8453254</v>
          </cell>
          <cell r="BV26">
            <v>8408203</v>
          </cell>
          <cell r="BW26">
            <v>8495736</v>
          </cell>
          <cell r="BX26">
            <v>9750300</v>
          </cell>
          <cell r="BY26">
            <v>9135664</v>
          </cell>
          <cell r="BZ26">
            <v>8014300</v>
          </cell>
          <cell r="CA26">
            <v>7913209</v>
          </cell>
          <cell r="CB26">
            <v>7913209</v>
          </cell>
          <cell r="CC26">
            <v>8134565</v>
          </cell>
          <cell r="CD26">
            <v>6710063</v>
          </cell>
          <cell r="CE26">
            <v>6539160</v>
          </cell>
          <cell r="CG26">
            <v>2363272</v>
          </cell>
          <cell r="CH26">
            <v>1403306</v>
          </cell>
          <cell r="CJ26">
            <v>3766578</v>
          </cell>
          <cell r="CK26">
            <v>2905496</v>
          </cell>
          <cell r="CL26">
            <v>3362960</v>
          </cell>
          <cell r="CM26">
            <v>4855840</v>
          </cell>
          <cell r="CN26">
            <v>8218800</v>
          </cell>
          <cell r="CO26">
            <v>10470</v>
          </cell>
          <cell r="CP26">
            <v>31541959</v>
          </cell>
        </row>
        <row r="27">
          <cell r="B27" t="str">
            <v>Bank of India</v>
          </cell>
          <cell r="C27">
            <v>47.815075</v>
          </cell>
          <cell r="D27">
            <v>19.246079999999999</v>
          </cell>
          <cell r="E27">
            <v>26.726389999999999</v>
          </cell>
          <cell r="F27">
            <v>8.5735519999999994</v>
          </cell>
          <cell r="G27">
            <v>8.9710000000000001</v>
          </cell>
          <cell r="H27">
            <v>9.5363439999999997</v>
          </cell>
          <cell r="I27">
            <v>19.614937999999999</v>
          </cell>
          <cell r="J27">
            <v>2.7452000000000001E-2</v>
          </cell>
          <cell r="K27">
            <v>2.1853600000000002</v>
          </cell>
          <cell r="M27">
            <v>1.3034718536212294E-2</v>
          </cell>
          <cell r="N27">
            <v>1.2598448051087631E-2</v>
          </cell>
          <cell r="O27">
            <v>1.2266224924117719E-2</v>
          </cell>
          <cell r="P27">
            <v>1.1599550651665885E-2</v>
          </cell>
          <cell r="Q27">
            <v>1.3833092594881921E-2</v>
          </cell>
          <cell r="R27">
            <v>1.6227744516641308E-2</v>
          </cell>
          <cell r="S27">
            <v>1.3650597141543732E-2</v>
          </cell>
          <cell r="T27">
            <v>1.3486590778816261E-2</v>
          </cell>
          <cell r="U27">
            <v>1.1204588493967032E-2</v>
          </cell>
          <cell r="V27">
            <v>1.1506779612066271E-2</v>
          </cell>
          <cell r="W27">
            <v>1.1959499437245474E-2</v>
          </cell>
          <cell r="X27">
            <v>1.1991009587672428E-2</v>
          </cell>
          <cell r="Y27">
            <v>1.1753065305750014E-2</v>
          </cell>
          <cell r="Z27">
            <v>313413032</v>
          </cell>
          <cell r="AA27">
            <v>195568503</v>
          </cell>
          <cell r="AB27">
            <v>0</v>
          </cell>
          <cell r="AC27">
            <v>228782134</v>
          </cell>
          <cell r="AD27">
            <v>0</v>
          </cell>
          <cell r="AE27">
            <v>40312345</v>
          </cell>
          <cell r="AF27">
            <v>51920201</v>
          </cell>
          <cell r="AG27">
            <v>263782134</v>
          </cell>
          <cell r="AH27">
            <v>13553634</v>
          </cell>
          <cell r="AI27">
            <v>20834301</v>
          </cell>
          <cell r="AJ27">
            <v>20834.300999999999</v>
          </cell>
          <cell r="AK27">
            <v>4733253</v>
          </cell>
          <cell r="AM27">
            <v>1.2937218939257937E-2</v>
          </cell>
          <cell r="AN27">
            <v>8.8311889765187238E-3</v>
          </cell>
          <cell r="AO27">
            <v>1.0207185148457863E-2</v>
          </cell>
          <cell r="AQ27">
            <v>0.19558826032514301</v>
          </cell>
          <cell r="AR27">
            <v>3.7035117589536821E-2</v>
          </cell>
          <cell r="AS27">
            <v>0.45735551139646735</v>
          </cell>
          <cell r="AT27">
            <v>0.4370929951448228</v>
          </cell>
          <cell r="AU27">
            <v>9.9291184842942665E-2</v>
          </cell>
          <cell r="AV27">
            <v>0.1895191891113896</v>
          </cell>
          <cell r="AW27">
            <v>1.3750301123646634E-2</v>
          </cell>
          <cell r="AX27">
            <v>0.38764352716255046</v>
          </cell>
          <cell r="AY27">
            <v>0.10014143006845662</v>
          </cell>
          <cell r="AZ27">
            <v>7.0280529151801316E-2</v>
          </cell>
          <cell r="BA27">
            <v>2.9860900916655303E-2</v>
          </cell>
          <cell r="BB27">
            <v>0.72011521196839534</v>
          </cell>
          <cell r="BC27">
            <v>3.8401029237762115E-3</v>
          </cell>
          <cell r="BD27">
            <v>0</v>
          </cell>
          <cell r="BE27">
            <v>4.1573473207719399E-3</v>
          </cell>
          <cell r="BF27">
            <v>47815075</v>
          </cell>
          <cell r="BG27">
            <v>46410726</v>
          </cell>
          <cell r="BH27">
            <v>43717462</v>
          </cell>
          <cell r="BI27">
            <v>41427446</v>
          </cell>
          <cell r="BJ27">
            <v>42162947</v>
          </cell>
          <cell r="BK27">
            <v>37527774</v>
          </cell>
          <cell r="BL27">
            <v>36899261</v>
          </cell>
          <cell r="BM27">
            <v>36656582</v>
          </cell>
          <cell r="BN27">
            <v>34370422</v>
          </cell>
          <cell r="BO27">
            <v>33998194</v>
          </cell>
          <cell r="BP27">
            <v>34265232</v>
          </cell>
          <cell r="BQ27">
            <v>32447854</v>
          </cell>
          <cell r="BR27">
            <v>30721440</v>
          </cell>
          <cell r="BS27">
            <v>9536344</v>
          </cell>
          <cell r="BT27">
            <v>9176776</v>
          </cell>
          <cell r="BU27">
            <v>8454584</v>
          </cell>
          <cell r="BV27">
            <v>7597500</v>
          </cell>
          <cell r="BW27">
            <v>7182738</v>
          </cell>
          <cell r="BX27">
            <v>6881061</v>
          </cell>
          <cell r="BY27">
            <v>6580115</v>
          </cell>
          <cell r="BZ27">
            <v>6305179</v>
          </cell>
          <cell r="CA27">
            <v>6074801</v>
          </cell>
          <cell r="CB27">
            <v>6074801</v>
          </cell>
          <cell r="CC27">
            <v>5733008</v>
          </cell>
          <cell r="CD27">
            <v>5254372</v>
          </cell>
          <cell r="CE27">
            <v>5086879</v>
          </cell>
          <cell r="CG27">
            <v>273185</v>
          </cell>
          <cell r="CH27">
            <v>2478167</v>
          </cell>
          <cell r="CJ27">
            <v>2751352</v>
          </cell>
          <cell r="CK27">
            <v>521434</v>
          </cell>
          <cell r="CL27">
            <v>104016</v>
          </cell>
          <cell r="CM27">
            <v>164313</v>
          </cell>
          <cell r="CN27">
            <v>268329</v>
          </cell>
          <cell r="CO27">
            <v>1640905</v>
          </cell>
          <cell r="CP27">
            <v>19246080</v>
          </cell>
        </row>
        <row r="28">
          <cell r="B28" t="str">
            <v>EcoBank</v>
          </cell>
          <cell r="C28">
            <v>47.123838999999997</v>
          </cell>
          <cell r="D28">
            <v>24.473511999999999</v>
          </cell>
          <cell r="E28">
            <v>32.242984999999997</v>
          </cell>
          <cell r="F28">
            <v>6.961125</v>
          </cell>
          <cell r="G28">
            <v>7.6057069999999998</v>
          </cell>
          <cell r="H28">
            <v>7.3072410000000003</v>
          </cell>
          <cell r="I28">
            <v>39.119143999999999</v>
          </cell>
          <cell r="J28">
            <v>0.26661800000000002</v>
          </cell>
          <cell r="K28">
            <v>-2.889014</v>
          </cell>
          <cell r="M28">
            <v>1.2431144013768314E-2</v>
          </cell>
          <cell r="N28">
            <v>1.3364983048455757E-2</v>
          </cell>
          <cell r="O28">
            <v>1.2868565205126406E-2</v>
          </cell>
          <cell r="P28">
            <v>1.391718983810159E-2</v>
          </cell>
          <cell r="Q28">
            <v>1.7217101738272681E-2</v>
          </cell>
          <cell r="R28">
            <v>1.6955242585096973E-2</v>
          </cell>
          <cell r="S28">
            <v>1.74599213396541E-2</v>
          </cell>
          <cell r="T28">
            <v>1.7307138921627711E-2</v>
          </cell>
          <cell r="U28">
            <v>1.4700685553685956E-2</v>
          </cell>
          <cell r="V28">
            <v>1.4176475454359006E-2</v>
          </cell>
          <cell r="W28">
            <v>1.3549300995831568E-2</v>
          </cell>
          <cell r="X28">
            <v>1.3773775020693496E-2</v>
          </cell>
          <cell r="Y28">
            <v>1.4514384060259863E-2</v>
          </cell>
          <cell r="Z28">
            <v>313413032</v>
          </cell>
          <cell r="AA28">
            <v>195568503</v>
          </cell>
          <cell r="AB28">
            <v>0</v>
          </cell>
          <cell r="AC28">
            <v>228782134</v>
          </cell>
          <cell r="AD28">
            <v>0</v>
          </cell>
          <cell r="AE28">
            <v>40312345</v>
          </cell>
          <cell r="AF28">
            <v>51920201</v>
          </cell>
          <cell r="AG28">
            <v>263782134</v>
          </cell>
          <cell r="AH28">
            <v>13553634</v>
          </cell>
          <cell r="AI28">
            <v>20834301</v>
          </cell>
          <cell r="AJ28">
            <v>20834.300999999999</v>
          </cell>
          <cell r="AK28">
            <v>4733253</v>
          </cell>
          <cell r="AM28">
            <v>1.2750192745725942E-2</v>
          </cell>
          <cell r="AN28">
            <v>1.1229830146767482E-2</v>
          </cell>
          <cell r="AO28">
            <v>1.2314050555797084E-2</v>
          </cell>
          <cell r="AQ28">
            <v>-0.2630273857748594</v>
          </cell>
          <cell r="AR28">
            <v>-4.1349621296887511E-2</v>
          </cell>
          <cell r="AS28">
            <v>0.19442416735908127</v>
          </cell>
          <cell r="AT28">
            <v>0.17794676182075969</v>
          </cell>
          <cell r="AU28">
            <v>0.77500411788654522</v>
          </cell>
          <cell r="AV28">
            <v>2.3052278512091049</v>
          </cell>
          <cell r="AW28">
            <v>0.14002235972393584</v>
          </cell>
          <cell r="AX28">
            <v>0.38775321220638426</v>
          </cell>
          <cell r="AY28">
            <v>0.12919818936443764</v>
          </cell>
          <cell r="AZ28">
            <v>5.5263300414640851E-2</v>
          </cell>
          <cell r="BA28">
            <v>7.3934888949796787E-2</v>
          </cell>
          <cell r="BB28">
            <v>0.75903369368561879</v>
          </cell>
          <cell r="BC28">
            <v>3.9419775394475803E-2</v>
          </cell>
          <cell r="BD28">
            <v>0</v>
          </cell>
          <cell r="BE28">
            <v>3.7226881862514223E-2</v>
          </cell>
          <cell r="BF28">
            <v>47123839</v>
          </cell>
          <cell r="BG28">
            <v>49308904</v>
          </cell>
          <cell r="BH28">
            <v>46581940</v>
          </cell>
          <cell r="BI28">
            <v>49286922</v>
          </cell>
          <cell r="BJ28">
            <v>52426513</v>
          </cell>
          <cell r="BK28">
            <v>55142958</v>
          </cell>
          <cell r="BL28">
            <v>48824375</v>
          </cell>
          <cell r="BM28">
            <v>44920413</v>
          </cell>
          <cell r="BN28">
            <v>45934458</v>
          </cell>
          <cell r="BO28">
            <v>42241117</v>
          </cell>
          <cell r="BP28">
            <v>36647025</v>
          </cell>
          <cell r="BQ28">
            <v>36143426</v>
          </cell>
          <cell r="BR28">
            <v>36907136</v>
          </cell>
          <cell r="BS28">
            <v>7307241</v>
          </cell>
          <cell r="BT28">
            <v>7946220</v>
          </cell>
          <cell r="BU28">
            <v>7959585</v>
          </cell>
          <cell r="BV28">
            <v>7699140</v>
          </cell>
          <cell r="BW28">
            <v>7560671</v>
          </cell>
          <cell r="BX28">
            <v>7294222</v>
          </cell>
          <cell r="BY28">
            <v>7595021</v>
          </cell>
          <cell r="BZ28">
            <v>7740628</v>
          </cell>
          <cell r="CA28">
            <v>7827942</v>
          </cell>
          <cell r="CB28">
            <v>7827942</v>
          </cell>
          <cell r="CC28">
            <v>3657839</v>
          </cell>
          <cell r="CD28">
            <v>3764734</v>
          </cell>
          <cell r="CE28">
            <v>3390412</v>
          </cell>
          <cell r="CG28">
            <v>997483</v>
          </cell>
          <cell r="CH28">
            <v>289585</v>
          </cell>
          <cell r="CJ28">
            <v>1287068</v>
          </cell>
          <cell r="CK28">
            <v>2966985</v>
          </cell>
          <cell r="CL28">
            <v>1545119</v>
          </cell>
          <cell r="CM28">
            <v>2439681</v>
          </cell>
          <cell r="CN28">
            <v>3984800</v>
          </cell>
          <cell r="CO28">
            <v>-2023883</v>
          </cell>
          <cell r="CP28">
            <v>24473512</v>
          </cell>
        </row>
        <row r="29">
          <cell r="B29" t="str">
            <v>Total - Medium Tier banks</v>
          </cell>
          <cell r="C29">
            <v>981.09620599999994</v>
          </cell>
          <cell r="D29">
            <v>556.11099300000001</v>
          </cell>
          <cell r="E29">
            <v>667.83941200000004</v>
          </cell>
          <cell r="F29">
            <v>143.427482</v>
          </cell>
          <cell r="G29">
            <v>161.502669</v>
          </cell>
          <cell r="H29">
            <v>164.93117000000004</v>
          </cell>
          <cell r="I29">
            <v>781.00808399999994</v>
          </cell>
          <cell r="J29">
            <v>5.2012789999999987</v>
          </cell>
          <cell r="K29">
            <v>28.341794999999994</v>
          </cell>
          <cell r="M29">
            <v>0.26551146178849822</v>
          </cell>
          <cell r="N29">
            <v>0.27072866845110788</v>
          </cell>
          <cell r="O29">
            <v>0.2725433760374843</v>
          </cell>
          <cell r="P29">
            <v>0.27476797593061475</v>
          </cell>
          <cell r="Q29">
            <v>0.28783973637161242</v>
          </cell>
          <cell r="R29">
            <v>0.29791630562139371</v>
          </cell>
          <cell r="S29">
            <v>0.29098846344167917</v>
          </cell>
          <cell r="T29">
            <v>0.28172163693693214</v>
          </cell>
          <cell r="U29">
            <v>0.85657242923756804</v>
          </cell>
          <cell r="V29">
            <v>0.86311647798164426</v>
          </cell>
          <cell r="W29">
            <v>0.86306487229314288</v>
          </cell>
          <cell r="X29">
            <v>0.86260371717311279</v>
          </cell>
          <cell r="Y29">
            <v>0.86614137491817567</v>
          </cell>
          <cell r="Z29">
            <v>5954847608</v>
          </cell>
          <cell r="AA29">
            <v>3715801557</v>
          </cell>
          <cell r="AB29">
            <v>0</v>
          </cell>
          <cell r="AC29">
            <v>4346860546</v>
          </cell>
          <cell r="AD29">
            <v>0</v>
          </cell>
          <cell r="AE29">
            <v>765934555</v>
          </cell>
          <cell r="AF29">
            <v>986483819</v>
          </cell>
          <cell r="AG29">
            <v>5011860546</v>
          </cell>
          <cell r="AH29">
            <v>257519046</v>
          </cell>
          <cell r="AI29">
            <v>395851719</v>
          </cell>
          <cell r="AJ29">
            <v>395851.71899999992</v>
          </cell>
          <cell r="AK29">
            <v>89931807</v>
          </cell>
          <cell r="AM29">
            <v>0.26545302747088245</v>
          </cell>
          <cell r="AN29">
            <v>0.2551751458532065</v>
          </cell>
          <cell r="AO29">
            <v>0.25505728711289599</v>
          </cell>
          <cell r="AQ29">
            <v>0.1263353211424546</v>
          </cell>
          <cell r="AR29">
            <v>2.0270198404087395E-2</v>
          </cell>
          <cell r="AS29">
            <v>0.20678744856628142</v>
          </cell>
          <cell r="AT29">
            <v>0.18364404279328819</v>
          </cell>
          <cell r="AU29">
            <v>0.25134188632880577</v>
          </cell>
          <cell r="AV29">
            <v>0.42523118076925287</v>
          </cell>
          <cell r="AW29">
            <v>0.1166894864471134</v>
          </cell>
          <cell r="AX29">
            <v>0.32540529634797227</v>
          </cell>
          <cell r="AY29">
            <v>0.13907811761840932</v>
          </cell>
          <cell r="AZ29">
            <v>5.2644084691886257E-2</v>
          </cell>
          <cell r="BA29">
            <v>8.6434032926523074E-2</v>
          </cell>
          <cell r="BB29">
            <v>0.83270166900542253</v>
          </cell>
          <cell r="BC29">
            <v>0.3294297792633859</v>
          </cell>
          <cell r="BD29">
            <v>0.23388037110549992</v>
          </cell>
          <cell r="BE29">
            <v>0.31789417474714249</v>
          </cell>
          <cell r="BF29">
            <v>981096206</v>
          </cell>
          <cell r="BG29">
            <v>1003816695</v>
          </cell>
          <cell r="BH29">
            <v>987820829</v>
          </cell>
          <cell r="BI29">
            <v>964672976</v>
          </cell>
          <cell r="BJ29">
            <v>965098342</v>
          </cell>
          <cell r="BK29">
            <v>942040681</v>
          </cell>
          <cell r="BL29">
            <v>944276801</v>
          </cell>
          <cell r="BM29">
            <v>874362973</v>
          </cell>
          <cell r="BN29">
            <v>858331853</v>
          </cell>
          <cell r="BO29">
            <v>810664131</v>
          </cell>
          <cell r="BP29">
            <v>765901679</v>
          </cell>
          <cell r="BQ29">
            <v>724099819</v>
          </cell>
          <cell r="BR29">
            <v>699018577</v>
          </cell>
          <cell r="BS29">
            <v>164931170</v>
          </cell>
          <cell r="BT29">
            <v>164727236</v>
          </cell>
          <cell r="BU29">
            <v>157806124</v>
          </cell>
          <cell r="BV29">
            <v>151914553</v>
          </cell>
          <cell r="BW29">
            <v>147216060</v>
          </cell>
          <cell r="BX29">
            <v>145236736</v>
          </cell>
          <cell r="BY29">
            <v>143683129</v>
          </cell>
          <cell r="BZ29">
            <v>139656765</v>
          </cell>
          <cell r="CA29">
            <v>131859720</v>
          </cell>
          <cell r="CB29">
            <v>131859720</v>
          </cell>
          <cell r="CC29">
            <v>117825315</v>
          </cell>
          <cell r="CD29">
            <v>109698318</v>
          </cell>
          <cell r="CE29">
            <v>106019291</v>
          </cell>
          <cell r="CF29">
            <v>0</v>
          </cell>
          <cell r="CG29">
            <v>20585792</v>
          </cell>
          <cell r="CH29">
            <v>61317755</v>
          </cell>
          <cell r="CI29">
            <v>0</v>
          </cell>
          <cell r="CJ29">
            <v>81903547</v>
          </cell>
          <cell r="CK29">
            <v>34827942</v>
          </cell>
          <cell r="CL29">
            <v>23905863</v>
          </cell>
          <cell r="CM29">
            <v>49559023</v>
          </cell>
          <cell r="CN29">
            <v>73464886</v>
          </cell>
          <cell r="CO29">
            <v>19874950</v>
          </cell>
          <cell r="CP29">
            <v>556110993</v>
          </cell>
        </row>
        <row r="30">
          <cell r="AX30" t="str">
            <v/>
          </cell>
        </row>
        <row r="31">
          <cell r="B31" t="str">
            <v>TIER 3 - Small banks WMSI  &lt; 1%</v>
          </cell>
          <cell r="AX31" t="str">
            <v/>
          </cell>
        </row>
        <row r="32">
          <cell r="B32" t="str">
            <v>GT Bank</v>
          </cell>
          <cell r="C32">
            <v>29.619071999999999</v>
          </cell>
          <cell r="D32">
            <v>12.906196</v>
          </cell>
          <cell r="E32">
            <v>16.561677</v>
          </cell>
          <cell r="F32">
            <v>5.4623920000000004</v>
          </cell>
          <cell r="G32">
            <v>5.580063</v>
          </cell>
          <cell r="H32">
            <v>8.3664489999999994</v>
          </cell>
          <cell r="I32">
            <v>20.599077000000001</v>
          </cell>
          <cell r="J32">
            <v>7.1864999999999998E-2</v>
          </cell>
          <cell r="K32">
            <v>0.65933799999999998</v>
          </cell>
          <cell r="M32">
            <v>9.4469844970881556E-3</v>
          </cell>
          <cell r="N32">
            <v>9.7931767487665668E-3</v>
          </cell>
          <cell r="O32">
            <v>9.6990147031472129E-3</v>
          </cell>
          <cell r="P32">
            <v>9.996201536046849E-3</v>
          </cell>
          <cell r="Q32">
            <v>9.4728942241093742E-3</v>
          </cell>
          <cell r="R32">
            <v>7.9532605463950752E-3</v>
          </cell>
          <cell r="S32">
            <v>9.8447529175647273E-3</v>
          </cell>
          <cell r="T32">
            <v>1.0107948540167158E-2</v>
          </cell>
          <cell r="U32">
            <v>1.0778106109904245E-2</v>
          </cell>
          <cell r="V32">
            <v>8.8082658354365038E-3</v>
          </cell>
          <cell r="W32">
            <v>9.2180809085022301E-3</v>
          </cell>
          <cell r="X32">
            <v>9.1783622891588156E-3</v>
          </cell>
          <cell r="Y32">
            <v>9.8101959543893304E-3</v>
          </cell>
          <cell r="Z32">
            <v>313413032</v>
          </cell>
          <cell r="AA32">
            <v>195568503</v>
          </cell>
          <cell r="AB32">
            <v>0</v>
          </cell>
          <cell r="AC32">
            <v>228782134</v>
          </cell>
          <cell r="AD32">
            <v>0</v>
          </cell>
          <cell r="AE32">
            <v>40312345</v>
          </cell>
          <cell r="AF32">
            <v>51920201</v>
          </cell>
          <cell r="AG32">
            <v>263782134</v>
          </cell>
          <cell r="AH32">
            <v>13553634</v>
          </cell>
          <cell r="AI32">
            <v>20834301</v>
          </cell>
          <cell r="AJ32">
            <v>20834.300999999999</v>
          </cell>
          <cell r="AK32">
            <v>4733253</v>
          </cell>
          <cell r="AM32">
            <v>8.013966709069148E-3</v>
          </cell>
          <cell r="AN32">
            <v>5.9220919711437366E-3</v>
          </cell>
          <cell r="AO32">
            <v>6.3251379444794519E-3</v>
          </cell>
          <cell r="AQ32">
            <v>5.4672012948851025E-2</v>
          </cell>
          <cell r="AR32">
            <v>1.5124781375738377E-2</v>
          </cell>
          <cell r="AS32">
            <v>0.27088898206458473</v>
          </cell>
          <cell r="AT32">
            <v>0.26517654164795829</v>
          </cell>
          <cell r="AU32">
            <v>0.20939000597701668</v>
          </cell>
          <cell r="AV32">
            <v>0.66819212161537334</v>
          </cell>
          <cell r="AW32">
            <v>5.452126617210367E-2</v>
          </cell>
          <cell r="AX32">
            <v>0.35315805809692852</v>
          </cell>
          <cell r="AY32">
            <v>0.15246061009568407</v>
          </cell>
          <cell r="AZ32">
            <v>6.8528539387035653E-2</v>
          </cell>
          <cell r="BA32">
            <v>8.3932070708648415E-2</v>
          </cell>
          <cell r="BB32">
            <v>0.77928074554285776</v>
          </cell>
          <cell r="BC32">
            <v>7.7515136948432444E-3</v>
          </cell>
          <cell r="BD32">
            <v>2.8656217058181767E-5</v>
          </cell>
          <cell r="BE32">
            <v>6.7369567867705607E-3</v>
          </cell>
          <cell r="BF32">
            <v>29619072</v>
          </cell>
          <cell r="BG32">
            <v>30685457</v>
          </cell>
          <cell r="BH32">
            <v>28784276</v>
          </cell>
          <cell r="BI32">
            <v>29252326</v>
          </cell>
          <cell r="BJ32">
            <v>29374062</v>
          </cell>
          <cell r="BK32">
            <v>29161835</v>
          </cell>
          <cell r="BL32">
            <v>30169915</v>
          </cell>
          <cell r="BM32">
            <v>31366414</v>
          </cell>
          <cell r="BN32">
            <v>32991926</v>
          </cell>
          <cell r="BO32">
            <v>28103602</v>
          </cell>
          <cell r="BP32">
            <v>27757959</v>
          </cell>
          <cell r="BQ32">
            <v>23977044</v>
          </cell>
          <cell r="BR32">
            <v>25638050</v>
          </cell>
          <cell r="BS32">
            <v>8366449</v>
          </cell>
          <cell r="BT32">
            <v>8340364</v>
          </cell>
          <cell r="BU32">
            <v>8208287</v>
          </cell>
          <cell r="BV32">
            <v>8043954</v>
          </cell>
          <cell r="BW32">
            <v>7905730</v>
          </cell>
          <cell r="BX32">
            <v>7776166</v>
          </cell>
          <cell r="BY32">
            <v>7670097</v>
          </cell>
          <cell r="BZ32">
            <v>7268290</v>
          </cell>
          <cell r="CA32">
            <v>7165033</v>
          </cell>
          <cell r="CB32">
            <v>6738561</v>
          </cell>
          <cell r="CC32">
            <v>6326694</v>
          </cell>
          <cell r="CD32">
            <v>6219009</v>
          </cell>
          <cell r="CE32">
            <v>6090652</v>
          </cell>
          <cell r="CG32">
            <v>464181</v>
          </cell>
          <cell r="CH32">
            <v>1752644</v>
          </cell>
          <cell r="CJ32">
            <v>2216825</v>
          </cell>
          <cell r="CK32">
            <v>1481265</v>
          </cell>
          <cell r="CL32">
            <v>262834</v>
          </cell>
          <cell r="CM32">
            <v>481405</v>
          </cell>
          <cell r="CN32">
            <v>744239</v>
          </cell>
          <cell r="CO32">
            <v>446832</v>
          </cell>
          <cell r="CP32">
            <v>12906196</v>
          </cell>
        </row>
        <row r="33">
          <cell r="B33" t="str">
            <v>Gulf African Bank</v>
          </cell>
          <cell r="C33">
            <v>27.156264</v>
          </cell>
          <cell r="D33">
            <v>16.193045999999999</v>
          </cell>
          <cell r="E33">
            <v>21.754942</v>
          </cell>
          <cell r="F33">
            <v>4.2387329999999999</v>
          </cell>
          <cell r="G33">
            <v>4.2658100000000001</v>
          </cell>
          <cell r="H33">
            <v>4.3757070000000002</v>
          </cell>
          <cell r="I33">
            <v>22.788105999999999</v>
          </cell>
          <cell r="J33">
            <v>0.123913</v>
          </cell>
          <cell r="K33">
            <v>0.75392199999999998</v>
          </cell>
          <cell r="M33">
            <v>7.6597289580203707E-3</v>
          </cell>
          <cell r="N33">
            <v>6.7981092668204495E-3</v>
          </cell>
          <cell r="O33">
            <v>6.8135748121896031E-3</v>
          </cell>
          <cell r="P33">
            <v>7.0717017263821954E-3</v>
          </cell>
          <cell r="Q33">
            <v>7.0683317085661118E-3</v>
          </cell>
          <cell r="R33">
            <v>6.8156702168746001E-3</v>
          </cell>
          <cell r="S33">
            <v>6.6414845665934011E-3</v>
          </cell>
          <cell r="T33">
            <v>6.4972161789634136E-3</v>
          </cell>
          <cell r="U33">
            <v>6.4454535582140985E-3</v>
          </cell>
          <cell r="V33">
            <v>6.4405605012668281E-3</v>
          </cell>
          <cell r="W33">
            <v>6.3060468550378834E-3</v>
          </cell>
          <cell r="X33">
            <v>6.4461685136653919E-3</v>
          </cell>
          <cell r="Y33">
            <v>6.3554162267492557E-3</v>
          </cell>
          <cell r="Z33">
            <v>313413032</v>
          </cell>
          <cell r="AA33">
            <v>195568503</v>
          </cell>
          <cell r="AB33">
            <v>0</v>
          </cell>
          <cell r="AC33">
            <v>228782134</v>
          </cell>
          <cell r="AD33">
            <v>0</v>
          </cell>
          <cell r="AE33">
            <v>40312345</v>
          </cell>
          <cell r="AF33">
            <v>51920201</v>
          </cell>
          <cell r="AG33">
            <v>263782134</v>
          </cell>
          <cell r="AH33">
            <v>13553634</v>
          </cell>
          <cell r="AI33">
            <v>20834301</v>
          </cell>
          <cell r="AJ33">
            <v>20834.300999999999</v>
          </cell>
          <cell r="AK33">
            <v>4733253</v>
          </cell>
          <cell r="AM33">
            <v>7.3476102032735179E-3</v>
          </cell>
          <cell r="AN33">
            <v>7.4302844699523545E-3</v>
          </cell>
          <cell r="AO33">
            <v>8.308519066284754E-3</v>
          </cell>
          <cell r="AQ33">
            <v>0.12008101259185401</v>
          </cell>
          <cell r="AR33">
            <v>2.0448335336006689E-2</v>
          </cell>
          <cell r="AS33">
            <v>0.1871945829986924</v>
          </cell>
          <cell r="AT33">
            <v>0.18600637543111306</v>
          </cell>
          <cell r="AU33">
            <v>0.16251309225608371</v>
          </cell>
          <cell r="AV33">
            <v>0.67063968640676597</v>
          </cell>
          <cell r="AW33">
            <v>8.4472067318165492E-2</v>
          </cell>
          <cell r="AX33">
            <v>0.24738649605405916</v>
          </cell>
          <cell r="AY33">
            <v>0.1394925717096725</v>
          </cell>
          <cell r="AZ33">
            <v>2.2867773868021603E-2</v>
          </cell>
          <cell r="BA33">
            <v>0.11662479784165089</v>
          </cell>
          <cell r="BB33">
            <v>0.74433873461947175</v>
          </cell>
          <cell r="BC33">
            <v>2.6355774889809964E-3</v>
          </cell>
          <cell r="BD33">
            <v>4.8613520499892855E-3</v>
          </cell>
          <cell r="BE33">
            <v>3.7652971312349512E-3</v>
          </cell>
          <cell r="BF33">
            <v>27156264</v>
          </cell>
          <cell r="BG33">
            <v>23703026</v>
          </cell>
          <cell r="BH33">
            <v>22877199</v>
          </cell>
          <cell r="BI33">
            <v>23398523</v>
          </cell>
          <cell r="BJ33">
            <v>24713782</v>
          </cell>
          <cell r="BK33">
            <v>23723135</v>
          </cell>
          <cell r="BL33">
            <v>21903335</v>
          </cell>
          <cell r="BM33">
            <v>20817084</v>
          </cell>
          <cell r="BN33">
            <v>19753647</v>
          </cell>
          <cell r="BO33">
            <v>19148625</v>
          </cell>
          <cell r="BP33">
            <v>17319720</v>
          </cell>
          <cell r="BQ33">
            <v>16958464</v>
          </cell>
          <cell r="BR33">
            <v>16053971</v>
          </cell>
          <cell r="BS33">
            <v>4375707</v>
          </cell>
          <cell r="BT33">
            <v>4273794</v>
          </cell>
          <cell r="BU33">
            <v>4167002</v>
          </cell>
          <cell r="BV33">
            <v>4055478</v>
          </cell>
          <cell r="BW33">
            <v>3877386</v>
          </cell>
          <cell r="BX33">
            <v>3147507</v>
          </cell>
          <cell r="BY33">
            <v>3551668</v>
          </cell>
          <cell r="BZ33">
            <v>3303041</v>
          </cell>
          <cell r="CA33">
            <v>3146683</v>
          </cell>
          <cell r="CB33">
            <v>3146683</v>
          </cell>
          <cell r="CC33">
            <v>3015261</v>
          </cell>
          <cell r="CD33">
            <v>2771877</v>
          </cell>
          <cell r="CE33">
            <v>2685926</v>
          </cell>
          <cell r="CG33">
            <v>397834</v>
          </cell>
          <cell r="CH33">
            <v>2050178</v>
          </cell>
          <cell r="CJ33">
            <v>2448012</v>
          </cell>
          <cell r="CK33">
            <v>1641734</v>
          </cell>
          <cell r="CL33">
            <v>369612</v>
          </cell>
          <cell r="CM33">
            <v>1124455</v>
          </cell>
          <cell r="CN33">
            <v>1494067</v>
          </cell>
          <cell r="CO33">
            <v>498321</v>
          </cell>
          <cell r="CP33">
            <v>16193046</v>
          </cell>
        </row>
        <row r="34">
          <cell r="B34" t="str">
            <v>Victoria Commercial Bank</v>
          </cell>
          <cell r="C34">
            <v>22.403480999999999</v>
          </cell>
          <cell r="D34">
            <v>15.292828999999999</v>
          </cell>
          <cell r="E34">
            <v>15.695947</v>
          </cell>
          <cell r="F34">
            <v>4.8488110000000004</v>
          </cell>
          <cell r="G34">
            <v>4.9880610000000001</v>
          </cell>
          <cell r="H34">
            <v>5.0600370000000003</v>
          </cell>
          <cell r="I34">
            <v>19.598582</v>
          </cell>
          <cell r="J34">
            <v>2.6245999999999998E-2</v>
          </cell>
          <cell r="K34">
            <v>0.79641300000000004</v>
          </cell>
          <cell r="M34">
            <v>6.8414987767467655E-3</v>
          </cell>
          <cell r="N34">
            <v>6.1604498028246923E-3</v>
          </cell>
          <cell r="O34">
            <v>6.2265714296695683E-3</v>
          </cell>
          <cell r="P34">
            <v>6.3005062365322113E-3</v>
          </cell>
          <cell r="Q34">
            <v>5.7705794647671177E-3</v>
          </cell>
          <cell r="R34">
            <v>5.8939153713499712E-3</v>
          </cell>
          <cell r="S34">
            <v>5.6409863715400216E-3</v>
          </cell>
          <cell r="T34">
            <v>5.6483176572236903E-3</v>
          </cell>
          <cell r="U34">
            <v>5.494251376354559E-3</v>
          </cell>
          <cell r="V34">
            <v>5.4373613532771904E-3</v>
          </cell>
          <cell r="W34">
            <v>5.4107645886222553E-3</v>
          </cell>
          <cell r="X34">
            <v>5.3532586364741109E-3</v>
          </cell>
          <cell r="Y34">
            <v>5.1327338794256239E-3</v>
          </cell>
          <cell r="Z34">
            <v>313413032</v>
          </cell>
          <cell r="AA34">
            <v>195568503</v>
          </cell>
          <cell r="AB34">
            <v>0</v>
          </cell>
          <cell r="AC34">
            <v>228782134</v>
          </cell>
          <cell r="AD34">
            <v>0</v>
          </cell>
          <cell r="AE34">
            <v>40312345</v>
          </cell>
          <cell r="AF34">
            <v>51920201</v>
          </cell>
          <cell r="AG34">
            <v>263782134</v>
          </cell>
          <cell r="AH34">
            <v>13553634</v>
          </cell>
          <cell r="AI34">
            <v>20834301</v>
          </cell>
          <cell r="AJ34">
            <v>20834.300999999999</v>
          </cell>
          <cell r="AK34">
            <v>4733253</v>
          </cell>
          <cell r="AM34">
            <v>6.0616602336921012E-3</v>
          </cell>
          <cell r="AN34">
            <v>7.0172140448645053E-3</v>
          </cell>
          <cell r="AO34">
            <v>5.9945034518085593E-3</v>
          </cell>
          <cell r="AQ34">
            <v>0.14875909160764633</v>
          </cell>
          <cell r="AR34">
            <v>2.7780249394651343E-2</v>
          </cell>
          <cell r="AS34">
            <v>0.2545113212782435</v>
          </cell>
          <cell r="AT34">
            <v>0.24740621540884949</v>
          </cell>
          <cell r="AU34">
            <v>0.18931283262336018</v>
          </cell>
          <cell r="AV34">
            <v>0.42893653744025489</v>
          </cell>
          <cell r="AW34">
            <v>0</v>
          </cell>
          <cell r="AX34">
            <v>0</v>
          </cell>
          <cell r="AY34">
            <v>0.14501599188547815</v>
          </cell>
          <cell r="AZ34">
            <v>7.7338545457108207E-2</v>
          </cell>
          <cell r="BA34">
            <v>6.7677446428369939E-2</v>
          </cell>
          <cell r="BB34">
            <v>0.97431706414401109</v>
          </cell>
          <cell r="BC34">
            <v>5.7486080879381061E-3</v>
          </cell>
          <cell r="BD34">
            <v>1.1519730392944352E-4</v>
          </cell>
          <cell r="BE34">
            <v>3.6568949875678066E-3</v>
          </cell>
          <cell r="BF34">
            <v>22403481</v>
          </cell>
          <cell r="BG34">
            <v>21792966</v>
          </cell>
          <cell r="BH34">
            <v>21246376</v>
          </cell>
          <cell r="BI34">
            <v>21158718</v>
          </cell>
          <cell r="BJ34">
            <v>20020072</v>
          </cell>
          <cell r="BK34">
            <v>20651449</v>
          </cell>
          <cell r="BL34">
            <v>19226689</v>
          </cell>
          <cell r="BM34">
            <v>18420007</v>
          </cell>
          <cell r="BN34">
            <v>17244092</v>
          </cell>
          <cell r="BO34">
            <v>16469538</v>
          </cell>
          <cell r="BP34">
            <v>15834869</v>
          </cell>
          <cell r="BQ34">
            <v>14801213</v>
          </cell>
          <cell r="BR34">
            <v>13644242</v>
          </cell>
          <cell r="BS34">
            <v>5060037</v>
          </cell>
          <cell r="BT34">
            <v>3877320</v>
          </cell>
          <cell r="BU34">
            <v>3810416</v>
          </cell>
          <cell r="BV34">
            <v>3651938</v>
          </cell>
          <cell r="BW34">
            <v>3511509</v>
          </cell>
          <cell r="BX34">
            <v>3435516</v>
          </cell>
          <cell r="BY34">
            <v>3109258</v>
          </cell>
          <cell r="BZ34">
            <v>2963622</v>
          </cell>
          <cell r="CA34">
            <v>2875548</v>
          </cell>
          <cell r="CB34">
            <v>2875548</v>
          </cell>
          <cell r="CC34">
            <v>2852514</v>
          </cell>
          <cell r="CD34">
            <v>2586428</v>
          </cell>
          <cell r="CE34">
            <v>2528144</v>
          </cell>
          <cell r="CG34">
            <v>268070</v>
          </cell>
          <cell r="CH34">
            <v>1147946</v>
          </cell>
          <cell r="CJ34">
            <v>1416016</v>
          </cell>
          <cell r="CK34">
            <v>607381</v>
          </cell>
          <cell r="CL34">
            <v>0</v>
          </cell>
          <cell r="CM34">
            <v>0</v>
          </cell>
          <cell r="CN34">
            <v>0</v>
          </cell>
          <cell r="CO34">
            <v>592395</v>
          </cell>
          <cell r="CP34">
            <v>15292829</v>
          </cell>
        </row>
        <row r="35">
          <cell r="B35" t="str">
            <v>Sidian Bank</v>
          </cell>
          <cell r="C35">
            <v>20.875499000000001</v>
          </cell>
          <cell r="D35">
            <v>13.571012</v>
          </cell>
          <cell r="E35">
            <v>13.685093</v>
          </cell>
          <cell r="F35">
            <v>3.7854030000000001</v>
          </cell>
          <cell r="G35">
            <v>3.8173729999999999</v>
          </cell>
          <cell r="H35">
            <v>3.8687879999999999</v>
          </cell>
          <cell r="I35">
            <v>16.420055999999999</v>
          </cell>
          <cell r="J35">
            <v>7.0832999999999993E-2</v>
          </cell>
          <cell r="K35">
            <v>6.1892000000000003E-2</v>
          </cell>
          <cell r="M35">
            <v>5.7831533357377597E-3</v>
          </cell>
          <cell r="N35">
            <v>6.0471710007283025E-3</v>
          </cell>
          <cell r="O35">
            <v>5.9714452813604355E-3</v>
          </cell>
          <cell r="P35">
            <v>5.8765362646233076E-3</v>
          </cell>
          <cell r="Q35">
            <v>5.8004158255399486E-3</v>
          </cell>
          <cell r="R35">
            <v>4.8361310963036122E-3</v>
          </cell>
          <cell r="S35">
            <v>4.9145450864562451E-3</v>
          </cell>
          <cell r="T35">
            <v>5.0263543763286195E-3</v>
          </cell>
          <cell r="U35">
            <v>5.0161580402710727E-3</v>
          </cell>
          <cell r="V35">
            <v>4.7468276498234228E-3</v>
          </cell>
          <cell r="W35">
            <v>4.6988582350972414E-3</v>
          </cell>
          <cell r="X35">
            <v>4.8405717073295926E-3</v>
          </cell>
          <cell r="Y35">
            <v>4.6830084226306083E-3</v>
          </cell>
          <cell r="Z35">
            <v>313413032</v>
          </cell>
          <cell r="AA35">
            <v>195568503</v>
          </cell>
          <cell r="AB35">
            <v>0</v>
          </cell>
          <cell r="AC35">
            <v>228782134</v>
          </cell>
          <cell r="AD35">
            <v>0</v>
          </cell>
          <cell r="AE35">
            <v>40312345</v>
          </cell>
          <cell r="AF35">
            <v>51920201</v>
          </cell>
          <cell r="AG35">
            <v>263782134</v>
          </cell>
          <cell r="AH35">
            <v>13553634</v>
          </cell>
          <cell r="AI35">
            <v>20834301</v>
          </cell>
          <cell r="AJ35">
            <v>20834.300999999999</v>
          </cell>
          <cell r="AK35">
            <v>4733253</v>
          </cell>
          <cell r="AM35">
            <v>5.6482375282117647E-3</v>
          </cell>
          <cell r="AN35">
            <v>6.2271471164311544E-3</v>
          </cell>
          <cell r="AO35">
            <v>5.2265299587735065E-3</v>
          </cell>
          <cell r="AQ35">
            <v>7.1300366878620531E-3</v>
          </cell>
          <cell r="AR35">
            <v>1.3812731781116107E-3</v>
          </cell>
          <cell r="AS35">
            <v>0.23248233745366034</v>
          </cell>
          <cell r="AT35">
            <v>0.23053532825953824</v>
          </cell>
          <cell r="AU35">
            <v>0.2388289164269192</v>
          </cell>
          <cell r="AV35">
            <v>0.8508545208147783</v>
          </cell>
          <cell r="AW35">
            <v>0.13662058926817353</v>
          </cell>
          <cell r="AX35">
            <v>0.28198650690021926</v>
          </cell>
          <cell r="AY35">
            <v>0.20825786388853559</v>
          </cell>
          <cell r="AZ35">
            <v>6.9006071588627635E-2</v>
          </cell>
          <cell r="BA35">
            <v>0.13925179229990797</v>
          </cell>
          <cell r="BB35">
            <v>0.99166384912400662</v>
          </cell>
          <cell r="BC35">
            <v>2.3392094673441578E-3</v>
          </cell>
          <cell r="BD35">
            <v>2.7132591218801119E-3</v>
          </cell>
          <cell r="BE35">
            <v>2.3774666156968927E-3</v>
          </cell>
          <cell r="BF35">
            <v>20875499</v>
          </cell>
          <cell r="BG35">
            <v>21348559</v>
          </cell>
          <cell r="BH35">
            <v>20249944</v>
          </cell>
          <cell r="BI35">
            <v>19948959</v>
          </cell>
          <cell r="BJ35">
            <v>19106557</v>
          </cell>
          <cell r="BK35">
            <v>17879138</v>
          </cell>
          <cell r="BL35">
            <v>17208615</v>
          </cell>
          <cell r="BM35">
            <v>16838487</v>
          </cell>
          <cell r="BN35">
            <v>15798777</v>
          </cell>
          <cell r="BO35">
            <v>14462755</v>
          </cell>
          <cell r="BP35">
            <v>13719401</v>
          </cell>
          <cell r="BQ35">
            <v>13910275</v>
          </cell>
          <cell r="BR35">
            <v>13199239</v>
          </cell>
          <cell r="BS35">
            <v>3868788</v>
          </cell>
          <cell r="BT35">
            <v>4047881</v>
          </cell>
          <cell r="BU35">
            <v>3986414</v>
          </cell>
          <cell r="BV35">
            <v>3928335</v>
          </cell>
          <cell r="BW35">
            <v>3837485</v>
          </cell>
          <cell r="BX35">
            <v>2689538</v>
          </cell>
          <cell r="BY35">
            <v>2636901</v>
          </cell>
          <cell r="BZ35">
            <v>2529002</v>
          </cell>
          <cell r="CA35">
            <v>2431774</v>
          </cell>
          <cell r="CB35">
            <v>2431774</v>
          </cell>
          <cell r="CC35">
            <v>2197975</v>
          </cell>
          <cell r="CD35">
            <v>1985856</v>
          </cell>
          <cell r="CE35">
            <v>1867591</v>
          </cell>
          <cell r="CG35">
            <v>596373</v>
          </cell>
          <cell r="CH35">
            <v>1900699</v>
          </cell>
          <cell r="CJ35">
            <v>2497072</v>
          </cell>
          <cell r="CK35">
            <v>2124645</v>
          </cell>
          <cell r="CL35">
            <v>605557</v>
          </cell>
          <cell r="CM35">
            <v>1541911</v>
          </cell>
          <cell r="CN35">
            <v>2147468</v>
          </cell>
          <cell r="CO35">
            <v>28048</v>
          </cell>
          <cell r="CP35">
            <v>13571012</v>
          </cell>
        </row>
        <row r="36">
          <cell r="B36" t="str">
            <v>ABC Bank</v>
          </cell>
          <cell r="C36">
            <v>22.422350999999999</v>
          </cell>
          <cell r="D36">
            <v>14.228599000000001</v>
          </cell>
          <cell r="E36">
            <v>16.078444999999999</v>
          </cell>
          <cell r="F36">
            <v>2.3681329999999998</v>
          </cell>
          <cell r="G36">
            <v>2.9690669999999999</v>
          </cell>
          <cell r="H36">
            <v>2.9967630000000001</v>
          </cell>
          <cell r="I36">
            <v>18.530459</v>
          </cell>
          <cell r="J36">
            <v>8.1836999999999993E-2</v>
          </cell>
          <cell r="K36">
            <v>0.221888</v>
          </cell>
          <cell r="M36">
            <v>5.7408823984750005E-3</v>
          </cell>
          <cell r="N36">
            <v>5.550245511844464E-3</v>
          </cell>
          <cell r="O36">
            <v>5.9977886697423826E-3</v>
          </cell>
          <cell r="P36">
            <v>5.9408597942924232E-3</v>
          </cell>
          <cell r="Q36">
            <v>5.7759180902408839E-3</v>
          </cell>
          <cell r="R36">
            <v>6.0620791276857541E-3</v>
          </cell>
          <cell r="S36">
            <v>5.9889041038479682E-3</v>
          </cell>
          <cell r="T36">
            <v>6.195277048524921E-3</v>
          </cell>
          <cell r="U36">
            <v>6.3098294446030326E-3</v>
          </cell>
          <cell r="V36">
            <v>6.9478028829091515E-3</v>
          </cell>
          <cell r="W36">
            <v>7.0505678445212808E-3</v>
          </cell>
          <cell r="X36">
            <v>6.6617917698490684E-3</v>
          </cell>
          <cell r="Y36">
            <v>6.6548282065482661E-3</v>
          </cell>
          <cell r="Z36">
            <v>313413032</v>
          </cell>
          <cell r="AA36">
            <v>195568503</v>
          </cell>
          <cell r="AB36">
            <v>0</v>
          </cell>
          <cell r="AC36">
            <v>228782134</v>
          </cell>
          <cell r="AD36">
            <v>0</v>
          </cell>
          <cell r="AE36">
            <v>40312345</v>
          </cell>
          <cell r="AF36">
            <v>51920201</v>
          </cell>
          <cell r="AG36">
            <v>263782134</v>
          </cell>
          <cell r="AH36">
            <v>13553634</v>
          </cell>
          <cell r="AI36">
            <v>20834301</v>
          </cell>
          <cell r="AJ36">
            <v>20834.300999999999</v>
          </cell>
          <cell r="AK36">
            <v>4733253</v>
          </cell>
          <cell r="AM36">
            <v>6.0667658477977738E-3</v>
          </cell>
          <cell r="AN36">
            <v>6.5288851880541563E-3</v>
          </cell>
          <cell r="AO36">
            <v>6.1405848307345872E-3</v>
          </cell>
          <cell r="AQ36">
            <v>5.3593969813625311E-2</v>
          </cell>
          <cell r="AR36">
            <v>7.0272695020435925E-3</v>
          </cell>
          <cell r="AS36">
            <v>0.16022630632085261</v>
          </cell>
          <cell r="AT36">
            <v>0.12779678042513679</v>
          </cell>
          <cell r="AU36">
            <v>0.34580792733169419</v>
          </cell>
          <cell r="AV36">
            <v>0.78618418884267283</v>
          </cell>
          <cell r="AW36">
            <v>0.13826028083125916</v>
          </cell>
          <cell r="AX36">
            <v>0.10331239196769697</v>
          </cell>
          <cell r="AY36">
            <v>0.18492901763088379</v>
          </cell>
          <cell r="AZ36">
            <v>0.10685510685200798</v>
          </cell>
          <cell r="BA36">
            <v>7.8073910778875807E-2</v>
          </cell>
          <cell r="BB36">
            <v>0.88494869995201664</v>
          </cell>
          <cell r="BC36">
            <v>2.9652588627241691E-3</v>
          </cell>
          <cell r="BD36">
            <v>8.8232569794641962E-4</v>
          </cell>
          <cell r="BE36">
            <v>2.1213040930320995E-3</v>
          </cell>
          <cell r="BF36">
            <v>22422351</v>
          </cell>
          <cell r="BG36">
            <v>21645599</v>
          </cell>
          <cell r="BH36">
            <v>24039489</v>
          </cell>
          <cell r="BI36">
            <v>21727653</v>
          </cell>
          <cell r="BJ36">
            <v>22058297</v>
          </cell>
          <cell r="BK36">
            <v>21758165</v>
          </cell>
          <cell r="BL36">
            <v>21979802</v>
          </cell>
          <cell r="BM36">
            <v>21807865</v>
          </cell>
          <cell r="BN36">
            <v>21438729</v>
          </cell>
          <cell r="BO36">
            <v>21618307</v>
          </cell>
          <cell r="BP36">
            <v>20733310</v>
          </cell>
          <cell r="BQ36">
            <v>20231896</v>
          </cell>
          <cell r="BR36">
            <v>19639370</v>
          </cell>
          <cell r="BS36">
            <v>2996763</v>
          </cell>
          <cell r="BT36">
            <v>2998032</v>
          </cell>
          <cell r="BU36">
            <v>2943527</v>
          </cell>
          <cell r="BV36">
            <v>2896590</v>
          </cell>
          <cell r="BW36">
            <v>2836608</v>
          </cell>
          <cell r="BX36">
            <v>2749967</v>
          </cell>
          <cell r="BY36">
            <v>2705531</v>
          </cell>
          <cell r="BZ36">
            <v>2688873</v>
          </cell>
          <cell r="CA36">
            <v>2622550</v>
          </cell>
          <cell r="CB36">
            <v>2622550</v>
          </cell>
          <cell r="CC36">
            <v>2610617</v>
          </cell>
          <cell r="CD36">
            <v>2530689</v>
          </cell>
          <cell r="CE36">
            <v>2449940</v>
          </cell>
          <cell r="CG36">
            <v>524601</v>
          </cell>
          <cell r="CH36">
            <v>992429</v>
          </cell>
          <cell r="CJ36">
            <v>1517030</v>
          </cell>
          <cell r="CK36">
            <v>1192665</v>
          </cell>
          <cell r="CL36">
            <v>235850</v>
          </cell>
          <cell r="CM36">
            <v>2047032</v>
          </cell>
          <cell r="CN36">
            <v>2282882</v>
          </cell>
          <cell r="CO36">
            <v>157261</v>
          </cell>
          <cell r="CP36">
            <v>14228599</v>
          </cell>
        </row>
        <row r="37">
          <cell r="B37" t="str">
            <v>Giro Commercial Bank</v>
          </cell>
          <cell r="C37">
            <v>16.247275999999999</v>
          </cell>
          <cell r="D37">
            <v>9.1919179999999994</v>
          </cell>
          <cell r="E37">
            <v>12.938390999999999</v>
          </cell>
          <cell r="F37">
            <v>2.9382100000000002</v>
          </cell>
          <cell r="G37">
            <v>3.0614590000000002</v>
          </cell>
          <cell r="H37">
            <v>3.0614590000000002</v>
          </cell>
          <cell r="I37">
            <v>11.916255</v>
          </cell>
          <cell r="J37">
            <v>2.2304999999999998E-2</v>
          </cell>
          <cell r="K37">
            <v>0.58217600000000003</v>
          </cell>
          <cell r="M37">
            <v>4.8203044348000641E-3</v>
          </cell>
          <cell r="N37">
            <v>4.8043161606364029E-3</v>
          </cell>
          <cell r="O37">
            <v>4.940599940626355E-3</v>
          </cell>
          <cell r="P37">
            <v>5.0962057934560191E-3</v>
          </cell>
          <cell r="Q37">
            <v>4.8174151110981032E-3</v>
          </cell>
          <cell r="R37">
            <v>4.8379143019896985E-3</v>
          </cell>
          <cell r="S37">
            <v>4.9477151211531623E-3</v>
          </cell>
          <cell r="T37">
            <v>4.9724417930970388E-3</v>
          </cell>
          <cell r="U37">
            <v>4.9913156366365495E-3</v>
          </cell>
          <cell r="V37">
            <v>5.0306659329392425E-3</v>
          </cell>
          <cell r="W37">
            <v>5.2496281530256244E-3</v>
          </cell>
          <cell r="X37">
            <v>5.3305061000478255E-3</v>
          </cell>
          <cell r="Y37">
            <v>5.3172577271069464E-3</v>
          </cell>
          <cell r="Z37">
            <v>313413032</v>
          </cell>
          <cell r="AA37">
            <v>195568503</v>
          </cell>
          <cell r="AB37">
            <v>0</v>
          </cell>
          <cell r="AC37">
            <v>228782134</v>
          </cell>
          <cell r="AD37">
            <v>0</v>
          </cell>
          <cell r="AE37">
            <v>40312345</v>
          </cell>
          <cell r="AF37">
            <v>51920201</v>
          </cell>
          <cell r="AG37">
            <v>263782134</v>
          </cell>
          <cell r="AH37">
            <v>13553634</v>
          </cell>
          <cell r="AI37">
            <v>20834301</v>
          </cell>
          <cell r="AJ37">
            <v>20834.300999999999</v>
          </cell>
          <cell r="AK37">
            <v>4733253</v>
          </cell>
          <cell r="AM37">
            <v>4.3959894819479203E-3</v>
          </cell>
          <cell r="AN37">
            <v>4.2177713547207549E-3</v>
          </cell>
          <cell r="AO37">
            <v>4.9413539374431369E-3</v>
          </cell>
          <cell r="AQ37">
            <v>0.1623709122800201</v>
          </cell>
          <cell r="AR37">
            <v>3.0593351224784866E-2</v>
          </cell>
          <cell r="AS37">
            <v>0.2569145255787158</v>
          </cell>
          <cell r="AT37">
            <v>0.24657159485089908</v>
          </cell>
          <cell r="AU37">
            <v>0.13796810260650791</v>
          </cell>
          <cell r="AV37">
            <v>0.45750415651363074</v>
          </cell>
          <cell r="AW37">
            <v>2.0509699672509311E-2</v>
          </cell>
          <cell r="AX37">
            <v>0.47867990502465307</v>
          </cell>
          <cell r="AY37">
            <v>0.16363692171660588</v>
          </cell>
          <cell r="AZ37">
            <v>7.7195120687983454E-2</v>
          </cell>
          <cell r="BA37">
            <v>8.6441801028622423E-2</v>
          </cell>
          <cell r="BB37">
            <v>0.71043748793802874</v>
          </cell>
          <cell r="BC37">
            <v>6.5878478026683077E-3</v>
          </cell>
          <cell r="BD37">
            <v>0</v>
          </cell>
          <cell r="BE37">
            <v>3.9311912289752933E-3</v>
          </cell>
          <cell r="BF37">
            <v>16247276</v>
          </cell>
          <cell r="BG37">
            <v>15898742</v>
          </cell>
          <cell r="BH37">
            <v>16023399</v>
          </cell>
          <cell r="BI37">
            <v>16338954</v>
          </cell>
          <cell r="BJ37">
            <v>15810061</v>
          </cell>
          <cell r="BK37">
            <v>16073399</v>
          </cell>
          <cell r="BL37">
            <v>16214370</v>
          </cell>
          <cell r="BM37">
            <v>15640471</v>
          </cell>
          <cell r="BN37">
            <v>15082199</v>
          </cell>
          <cell r="BO37">
            <v>14474404</v>
          </cell>
          <cell r="BP37">
            <v>14523369</v>
          </cell>
          <cell r="BQ37">
            <v>14101547</v>
          </cell>
          <cell r="BR37">
            <v>13623296</v>
          </cell>
          <cell r="BS37">
            <v>3061459</v>
          </cell>
          <cell r="BT37">
            <v>3200117</v>
          </cell>
          <cell r="BU37">
            <v>3082928</v>
          </cell>
          <cell r="BV37">
            <v>2954293</v>
          </cell>
          <cell r="BW37">
            <v>2834517</v>
          </cell>
          <cell r="BX37">
            <v>2765521</v>
          </cell>
          <cell r="BY37">
            <v>2620005</v>
          </cell>
          <cell r="BZ37">
            <v>2508772</v>
          </cell>
          <cell r="CA37">
            <v>2422328</v>
          </cell>
          <cell r="CB37">
            <v>2422328</v>
          </cell>
          <cell r="CC37">
            <v>2423000</v>
          </cell>
          <cell r="CD37">
            <v>2193584</v>
          </cell>
          <cell r="CE37">
            <v>2086712</v>
          </cell>
          <cell r="CG37">
            <v>156838</v>
          </cell>
          <cell r="CH37">
            <v>979932</v>
          </cell>
          <cell r="CJ37">
            <v>1136770</v>
          </cell>
          <cell r="CK37">
            <v>520077</v>
          </cell>
          <cell r="CL37">
            <v>92132</v>
          </cell>
          <cell r="CM37">
            <v>100339</v>
          </cell>
          <cell r="CN37">
            <v>192471</v>
          </cell>
          <cell r="CO37">
            <v>491442</v>
          </cell>
          <cell r="CP37">
            <v>9191918</v>
          </cell>
        </row>
        <row r="38">
          <cell r="B38" t="str">
            <v>Habib A.G.Zurich</v>
          </cell>
          <cell r="C38">
            <v>17.032990000000002</v>
          </cell>
          <cell r="D38">
            <v>5.2421749999999996</v>
          </cell>
          <cell r="E38">
            <v>11.772943</v>
          </cell>
          <cell r="F38">
            <v>2.9077199999999999</v>
          </cell>
          <cell r="G38">
            <v>2.9649749999999999</v>
          </cell>
          <cell r="H38">
            <v>2.9649749999999999</v>
          </cell>
          <cell r="I38">
            <v>9.5772670000000009</v>
          </cell>
          <cell r="J38">
            <v>2.2141999999999998E-2</v>
          </cell>
          <cell r="K38">
            <v>0.62152799999999997</v>
          </cell>
          <cell r="M38">
            <v>4.6889761087926538E-3</v>
          </cell>
          <cell r="N38">
            <v>4.7844030843374845E-3</v>
          </cell>
          <cell r="O38">
            <v>4.7184382030434589E-3</v>
          </cell>
          <cell r="P38">
            <v>4.7760036747840785E-3</v>
          </cell>
          <cell r="Q38">
            <v>4.1863362028783215E-3</v>
          </cell>
          <cell r="R38">
            <v>4.3186738387556347E-3</v>
          </cell>
          <cell r="S38">
            <v>4.1451869960574608E-3</v>
          </cell>
          <cell r="T38">
            <v>4.0923649400834757E-3</v>
          </cell>
          <cell r="U38">
            <v>4.0574508607203316E-3</v>
          </cell>
          <cell r="V38">
            <v>4.0974147845830918E-3</v>
          </cell>
          <cell r="W38">
            <v>3.9819196449738612E-3</v>
          </cell>
          <cell r="X38">
            <v>4.1755380122148363E-3</v>
          </cell>
          <cell r="Y38">
            <v>4.2563736831342288E-3</v>
          </cell>
          <cell r="Z38">
            <v>313413032</v>
          </cell>
          <cell r="AA38">
            <v>195568503</v>
          </cell>
          <cell r="AB38">
            <v>0</v>
          </cell>
          <cell r="AC38">
            <v>228782134</v>
          </cell>
          <cell r="AD38">
            <v>0</v>
          </cell>
          <cell r="AE38">
            <v>40312345</v>
          </cell>
          <cell r="AF38">
            <v>51920201</v>
          </cell>
          <cell r="AG38">
            <v>263782134</v>
          </cell>
          <cell r="AH38">
            <v>13553634</v>
          </cell>
          <cell r="AI38">
            <v>20834301</v>
          </cell>
          <cell r="AJ38">
            <v>20834.300999999999</v>
          </cell>
          <cell r="AK38">
            <v>4733253</v>
          </cell>
          <cell r="AM38">
            <v>4.6085783786847783E-3</v>
          </cell>
          <cell r="AN38">
            <v>2.4054060916811129E-3</v>
          </cell>
          <cell r="AO38">
            <v>4.4962529149369206E-3</v>
          </cell>
          <cell r="AQ38">
            <v>0.14139196204295659</v>
          </cell>
          <cell r="AR38">
            <v>2.3828053649712199E-2</v>
          </cell>
          <cell r="AS38">
            <v>0.30958466543743635</v>
          </cell>
          <cell r="AT38">
            <v>0.30360644639018625</v>
          </cell>
          <cell r="AU38">
            <v>8.905667809357723E-2</v>
          </cell>
          <cell r="AV38">
            <v>0.43529122630417016</v>
          </cell>
          <cell r="AW38">
            <v>1.9429683278130553E-2</v>
          </cell>
          <cell r="AX38">
            <v>0.62835990449784351</v>
          </cell>
          <cell r="AY38">
            <v>0.10958398162194206</v>
          </cell>
          <cell r="AZ38">
            <v>5.7789711033815264E-2</v>
          </cell>
          <cell r="BA38">
            <v>5.1794270588126801E-2</v>
          </cell>
          <cell r="BB38">
            <v>0.44527311480230558</v>
          </cell>
          <cell r="BC38">
            <v>1.5695502215782805E-3</v>
          </cell>
          <cell r="BD38">
            <v>0</v>
          </cell>
          <cell r="BE38">
            <v>1.9824642081677918E-3</v>
          </cell>
          <cell r="BF38">
            <v>17032990</v>
          </cell>
          <cell r="BG38">
            <v>17578063</v>
          </cell>
          <cell r="BH38">
            <v>16765434</v>
          </cell>
          <cell r="BI38">
            <v>16490956</v>
          </cell>
          <cell r="BJ38">
            <v>14439951</v>
          </cell>
          <cell r="BK38">
            <v>15043832</v>
          </cell>
          <cell r="BL38">
            <v>13721500</v>
          </cell>
          <cell r="BM38">
            <v>13293182</v>
          </cell>
          <cell r="BN38">
            <v>12147286</v>
          </cell>
          <cell r="BO38">
            <v>11960038</v>
          </cell>
          <cell r="BP38">
            <v>10918785</v>
          </cell>
          <cell r="BQ38">
            <v>11152222</v>
          </cell>
          <cell r="BR38">
            <v>11009480</v>
          </cell>
          <cell r="BS38">
            <v>2964975</v>
          </cell>
          <cell r="BT38">
            <v>2894970</v>
          </cell>
          <cell r="BU38">
            <v>2774860</v>
          </cell>
          <cell r="BV38">
            <v>2663303</v>
          </cell>
          <cell r="BW38">
            <v>2572730</v>
          </cell>
          <cell r="BX38">
            <v>2452577</v>
          </cell>
          <cell r="BY38">
            <v>2380916</v>
          </cell>
          <cell r="BZ38">
            <v>2310783</v>
          </cell>
          <cell r="CA38">
            <v>2243442</v>
          </cell>
          <cell r="CB38">
            <v>2243442</v>
          </cell>
          <cell r="CC38">
            <v>2054499</v>
          </cell>
          <cell r="CD38">
            <v>1912037</v>
          </cell>
          <cell r="CE38">
            <v>1843465</v>
          </cell>
          <cell r="CG38">
            <v>105811</v>
          </cell>
          <cell r="CH38">
            <v>1082320</v>
          </cell>
          <cell r="CJ38">
            <v>1188131</v>
          </cell>
          <cell r="CK38">
            <v>517183</v>
          </cell>
          <cell r="CL38">
            <v>65269</v>
          </cell>
          <cell r="CM38">
            <v>38603</v>
          </cell>
          <cell r="CN38">
            <v>103872</v>
          </cell>
          <cell r="CO38">
            <v>392245</v>
          </cell>
          <cell r="CP38">
            <v>5242175</v>
          </cell>
        </row>
        <row r="39">
          <cell r="B39" t="str">
            <v xml:space="preserve">Jamii Bora Bank </v>
          </cell>
          <cell r="C39">
            <v>15.724254</v>
          </cell>
          <cell r="D39">
            <v>9.3564710000000009</v>
          </cell>
          <cell r="E39">
            <v>8.0950989999999994</v>
          </cell>
          <cell r="F39">
            <v>2.686105</v>
          </cell>
          <cell r="G39">
            <v>2.7887650000000002</v>
          </cell>
          <cell r="H39">
            <v>3.5900789999999998</v>
          </cell>
          <cell r="I39">
            <v>13.887501</v>
          </cell>
          <cell r="J39">
            <v>1.333E-3</v>
          </cell>
          <cell r="K39">
            <v>-0.49032300000000001</v>
          </cell>
          <cell r="M39">
            <v>4.4514540520524618E-3</v>
          </cell>
          <cell r="N39">
            <v>4.4692455535187319E-3</v>
          </cell>
          <cell r="O39">
            <v>4.5511325872303011E-3</v>
          </cell>
          <cell r="P39">
            <v>4.9632838540780181E-3</v>
          </cell>
          <cell r="Q39">
            <v>4.8649450838375921E-3</v>
          </cell>
          <cell r="R39">
            <v>4.5362823760640957E-3</v>
          </cell>
          <cell r="S39">
            <v>4.7800398144967528E-3</v>
          </cell>
          <cell r="T39">
            <v>4.5513830838513417E-3</v>
          </cell>
          <cell r="U39">
            <v>4.6643770964833187E-3</v>
          </cell>
          <cell r="V39">
            <v>2.9185973673679262E-3</v>
          </cell>
          <cell r="W39">
            <v>2.984048240605761E-3</v>
          </cell>
          <cell r="X39">
            <v>2.7145443083773806E-3</v>
          </cell>
          <cell r="Y39">
            <v>2.6078119729559994E-3</v>
          </cell>
          <cell r="Z39">
            <v>313413032</v>
          </cell>
          <cell r="AA39">
            <v>195568503</v>
          </cell>
          <cell r="AB39">
            <v>0</v>
          </cell>
          <cell r="AC39">
            <v>228782134</v>
          </cell>
          <cell r="AD39">
            <v>0</v>
          </cell>
          <cell r="AE39">
            <v>40312345</v>
          </cell>
          <cell r="AF39">
            <v>51920201</v>
          </cell>
          <cell r="AG39">
            <v>263782134</v>
          </cell>
          <cell r="AH39">
            <v>13553634</v>
          </cell>
          <cell r="AI39">
            <v>20834301</v>
          </cell>
          <cell r="AJ39">
            <v>20834.300999999999</v>
          </cell>
          <cell r="AK39">
            <v>4733253</v>
          </cell>
          <cell r="AM39">
            <v>4.2544765778261854E-3</v>
          </cell>
          <cell r="AN39">
            <v>4.293277568955191E-3</v>
          </cell>
          <cell r="AO39">
            <v>3.0916324385035199E-3</v>
          </cell>
          <cell r="AQ39">
            <v>-5.1654913579539864E-2</v>
          </cell>
          <cell r="AR39">
            <v>-9.948214255724468E-3</v>
          </cell>
          <cell r="AS39">
            <v>0.20081114665626307</v>
          </cell>
          <cell r="AT39">
            <v>0.19341888796263632</v>
          </cell>
          <cell r="AU39">
            <v>0.43627329949619331</v>
          </cell>
          <cell r="AV39">
            <v>1.1378631658561589</v>
          </cell>
          <cell r="AW39">
            <v>0.14673775854660168</v>
          </cell>
          <cell r="AX39">
            <v>0.37829051425772986</v>
          </cell>
          <cell r="AY39">
            <v>0.19074419484562311</v>
          </cell>
          <cell r="AZ39">
            <v>0.11860696234730506</v>
          </cell>
          <cell r="BA39">
            <v>7.2137232498318049E-2</v>
          </cell>
          <cell r="BB39">
            <v>1.1558192185172784</v>
          </cell>
          <cell r="BC39">
            <v>1.5195162647647011E-3</v>
          </cell>
          <cell r="BD39">
            <v>0</v>
          </cell>
          <cell r="BE39">
            <v>9.0674666313766581E-4</v>
          </cell>
          <cell r="BF39">
            <v>15724254</v>
          </cell>
          <cell r="BG39">
            <v>17244601</v>
          </cell>
          <cell r="BH39">
            <v>17103526</v>
          </cell>
          <cell r="BI39">
            <v>17281779</v>
          </cell>
          <cell r="BJ39">
            <v>16781543</v>
          </cell>
          <cell r="BK39">
            <v>17042346</v>
          </cell>
          <cell r="BL39">
            <v>15896471</v>
          </cell>
          <cell r="BM39">
            <v>13724146</v>
          </cell>
          <cell r="BN39">
            <v>13117892</v>
          </cell>
          <cell r="BO39">
            <v>9437406</v>
          </cell>
          <cell r="BP39">
            <v>9034229</v>
          </cell>
          <cell r="BQ39">
            <v>7577619</v>
          </cell>
          <cell r="BR39">
            <v>7010323</v>
          </cell>
          <cell r="BS39">
            <v>3590079</v>
          </cell>
          <cell r="BT39">
            <v>3135336</v>
          </cell>
          <cell r="BU39">
            <v>3149170</v>
          </cell>
          <cell r="BV39">
            <v>3166310</v>
          </cell>
          <cell r="BW39">
            <v>3162791</v>
          </cell>
          <cell r="BX39">
            <v>3167452</v>
          </cell>
          <cell r="BY39">
            <v>3150756</v>
          </cell>
          <cell r="BZ39">
            <v>3126920</v>
          </cell>
          <cell r="CA39">
            <v>3105500</v>
          </cell>
          <cell r="CB39">
            <v>3105500</v>
          </cell>
          <cell r="CC39">
            <v>2308081</v>
          </cell>
          <cell r="CD39">
            <v>2269490</v>
          </cell>
          <cell r="CE39">
            <v>2250639</v>
          </cell>
          <cell r="CG39">
            <v>558367</v>
          </cell>
          <cell r="CH39">
            <v>721489</v>
          </cell>
          <cell r="CJ39">
            <v>1279856</v>
          </cell>
          <cell r="CK39">
            <v>1456301</v>
          </cell>
          <cell r="CL39">
            <v>608691</v>
          </cell>
          <cell r="CM39">
            <v>1000366</v>
          </cell>
          <cell r="CN39">
            <v>1609057</v>
          </cell>
          <cell r="CO39">
            <v>-167400</v>
          </cell>
          <cell r="CP39">
            <v>9356471</v>
          </cell>
        </row>
        <row r="40">
          <cell r="B40" t="str">
            <v>Guardian  Bank</v>
          </cell>
          <cell r="C40">
            <v>14.705351</v>
          </cell>
          <cell r="D40">
            <v>8.9745270000000001</v>
          </cell>
          <cell r="E40">
            <v>12.313029999999999</v>
          </cell>
          <cell r="F40">
            <v>2.1494800000000001</v>
          </cell>
          <cell r="G40">
            <v>2.2145920000000001</v>
          </cell>
          <cell r="H40">
            <v>2.214594</v>
          </cell>
          <cell r="I40">
            <v>11.287906</v>
          </cell>
          <cell r="J40">
            <v>4.1840000000000002E-2</v>
          </cell>
          <cell r="K40">
            <v>0.30190400000000001</v>
          </cell>
          <cell r="M40">
            <v>4.1291983133030724E-3</v>
          </cell>
          <cell r="N40">
            <v>4.1287237506087062E-3</v>
          </cell>
          <cell r="O40">
            <v>4.3117015767598849E-3</v>
          </cell>
          <cell r="P40">
            <v>4.4457248716729889E-3</v>
          </cell>
          <cell r="Q40">
            <v>4.1539678758181903E-3</v>
          </cell>
          <cell r="R40">
            <v>4.2941558469301779E-3</v>
          </cell>
          <cell r="S40">
            <v>4.4595346408867345E-3</v>
          </cell>
          <cell r="T40">
            <v>4.5670489120401541E-3</v>
          </cell>
          <cell r="U40">
            <v>4.5223875881388875E-3</v>
          </cell>
          <cell r="V40">
            <v>4.6399194243748471E-3</v>
          </cell>
          <cell r="W40">
            <v>4.7407532473768025E-3</v>
          </cell>
          <cell r="X40">
            <v>4.8897751558438724E-3</v>
          </cell>
          <cell r="Y40">
            <v>4.6996123142062978E-3</v>
          </cell>
          <cell r="Z40">
            <v>313413032</v>
          </cell>
          <cell r="AA40">
            <v>195568503</v>
          </cell>
          <cell r="AB40">
            <v>0</v>
          </cell>
          <cell r="AC40">
            <v>228782134</v>
          </cell>
          <cell r="AD40">
            <v>0</v>
          </cell>
          <cell r="AE40">
            <v>40312345</v>
          </cell>
          <cell r="AF40">
            <v>51920201</v>
          </cell>
          <cell r="AG40">
            <v>263782134</v>
          </cell>
          <cell r="AH40">
            <v>13553634</v>
          </cell>
          <cell r="AI40">
            <v>20834301</v>
          </cell>
          <cell r="AJ40">
            <v>20834.300999999999</v>
          </cell>
          <cell r="AK40">
            <v>4733253</v>
          </cell>
          <cell r="AM40">
            <v>3.9787942498393167E-3</v>
          </cell>
          <cell r="AN40">
            <v>4.1180200805498914E-3</v>
          </cell>
          <cell r="AO40">
            <v>4.7025197547635915E-3</v>
          </cell>
          <cell r="AQ40">
            <v>0.11161861469467815</v>
          </cell>
          <cell r="AR40">
            <v>1.5303650651558445E-2</v>
          </cell>
          <cell r="AS40">
            <v>0.19619156998649706</v>
          </cell>
          <cell r="AT40">
            <v>0.19042327248295654</v>
          </cell>
          <cell r="AU40">
            <v>0.21307201097755019</v>
          </cell>
          <cell r="AV40">
            <v>0.54046268557461019</v>
          </cell>
          <cell r="AW40">
            <v>5.5260539189910848E-2</v>
          </cell>
          <cell r="AX40">
            <v>0.70023392882315516</v>
          </cell>
          <cell r="AY40">
            <v>0.16959037452486028</v>
          </cell>
          <cell r="AZ40">
            <v>7.5559331345242203E-2</v>
          </cell>
          <cell r="BA40">
            <v>9.4031043179618079E-2</v>
          </cell>
          <cell r="BB40">
            <v>0.72886421944882784</v>
          </cell>
          <cell r="BC40">
            <v>2.4693812537096883E-3</v>
          </cell>
          <cell r="BD40">
            <v>1.1519730392944352E-4</v>
          </cell>
          <cell r="BE40">
            <v>1.5725917152881218E-3</v>
          </cell>
          <cell r="BF40">
            <v>14705351</v>
          </cell>
          <cell r="BG40">
            <v>15135225</v>
          </cell>
          <cell r="BH40">
            <v>15349948</v>
          </cell>
          <cell r="BI40">
            <v>15386946</v>
          </cell>
          <cell r="BJ40">
            <v>14609492</v>
          </cell>
          <cell r="BK40">
            <v>15113307</v>
          </cell>
          <cell r="BL40">
            <v>15694727</v>
          </cell>
          <cell r="BM40">
            <v>15383115</v>
          </cell>
          <cell r="BN40">
            <v>14570598</v>
          </cell>
          <cell r="BO40">
            <v>14464148</v>
          </cell>
          <cell r="BP40">
            <v>14195379</v>
          </cell>
          <cell r="BQ40">
            <v>13997862</v>
          </cell>
          <cell r="BR40">
            <v>12834687</v>
          </cell>
          <cell r="BS40">
            <v>2214594</v>
          </cell>
          <cell r="BT40">
            <v>2049357</v>
          </cell>
          <cell r="BU40">
            <v>2025717</v>
          </cell>
          <cell r="BV40">
            <v>2034496</v>
          </cell>
          <cell r="BW40">
            <v>1984466</v>
          </cell>
          <cell r="BX40">
            <v>1994181</v>
          </cell>
          <cell r="BY40">
            <v>1890337</v>
          </cell>
          <cell r="BZ40">
            <v>1818843</v>
          </cell>
          <cell r="CA40">
            <v>1755138</v>
          </cell>
          <cell r="CB40">
            <v>1755138</v>
          </cell>
          <cell r="CC40">
            <v>1715270</v>
          </cell>
          <cell r="CD40">
            <v>1554857</v>
          </cell>
          <cell r="CE40">
            <v>1493885</v>
          </cell>
          <cell r="CG40">
            <v>262731</v>
          </cell>
          <cell r="CH40">
            <v>970331</v>
          </cell>
          <cell r="CJ40">
            <v>1233062</v>
          </cell>
          <cell r="CK40">
            <v>666424</v>
          </cell>
          <cell r="CL40">
            <v>367585</v>
          </cell>
          <cell r="CM40">
            <v>157361</v>
          </cell>
          <cell r="CN40">
            <v>524946</v>
          </cell>
          <cell r="CO40">
            <v>230127</v>
          </cell>
          <cell r="CP40">
            <v>8974527</v>
          </cell>
        </row>
        <row r="41">
          <cell r="B41" t="str">
            <v>Development Bank of Kenya</v>
          </cell>
          <cell r="C41">
            <v>16.418382000000001</v>
          </cell>
          <cell r="D41">
            <v>8.733212</v>
          </cell>
          <cell r="E41">
            <v>5.7885140000000002</v>
          </cell>
          <cell r="F41">
            <v>1.7375799999999999</v>
          </cell>
          <cell r="G41">
            <v>2.0185149999999998</v>
          </cell>
          <cell r="H41">
            <v>2.9033440000000001</v>
          </cell>
          <cell r="I41">
            <v>8.0472129999999993</v>
          </cell>
          <cell r="J41">
            <v>2.5825000000000001E-2</v>
          </cell>
          <cell r="K41">
            <v>9.4909999999999994E-2</v>
          </cell>
          <cell r="M41">
            <v>3.8373178403927365E-3</v>
          </cell>
          <cell r="N41">
            <v>4.1193945464215774E-3</v>
          </cell>
          <cell r="O41">
            <v>4.2375972063738486E-3</v>
          </cell>
          <cell r="P41">
            <v>4.6195760288308633E-3</v>
          </cell>
          <cell r="Q41">
            <v>4.5212901402981991E-3</v>
          </cell>
          <cell r="R41">
            <v>4.3337321699578601E-3</v>
          </cell>
          <cell r="S41">
            <v>4.776216929269432E-3</v>
          </cell>
          <cell r="T41">
            <v>4.778790398319078E-3</v>
          </cell>
          <cell r="U41">
            <v>4.8339510949649729E-3</v>
          </cell>
          <cell r="V41">
            <v>4.2823539611270105E-3</v>
          </cell>
          <cell r="W41">
            <v>4.5819977307647204E-3</v>
          </cell>
          <cell r="X41">
            <v>4.7104248213690495E-3</v>
          </cell>
          <cell r="Y41">
            <v>4.6789551496849574E-3</v>
          </cell>
          <cell r="Z41">
            <v>313413032</v>
          </cell>
          <cell r="AA41">
            <v>195568503</v>
          </cell>
          <cell r="AB41">
            <v>0</v>
          </cell>
          <cell r="AC41">
            <v>228782134</v>
          </cell>
          <cell r="AD41">
            <v>0</v>
          </cell>
          <cell r="AE41">
            <v>40312345</v>
          </cell>
          <cell r="AF41">
            <v>51920201</v>
          </cell>
          <cell r="AG41">
            <v>263782134</v>
          </cell>
          <cell r="AH41">
            <v>13553634</v>
          </cell>
          <cell r="AI41">
            <v>20834301</v>
          </cell>
          <cell r="AJ41">
            <v>20834.300999999999</v>
          </cell>
          <cell r="AK41">
            <v>4733253</v>
          </cell>
          <cell r="AM41">
            <v>4.4422852533928187E-3</v>
          </cell>
          <cell r="AN41">
            <v>4.0072911233872575E-3</v>
          </cell>
          <cell r="AO41">
            <v>2.2107151071446766E-3</v>
          </cell>
          <cell r="AQ41">
            <v>2.0614769113136228E-2</v>
          </cell>
          <cell r="AR41">
            <v>3.5082945342845917E-3</v>
          </cell>
          <cell r="AS41">
            <v>0.25083404652020519</v>
          </cell>
          <cell r="AT41">
            <v>0.21592320223162975</v>
          </cell>
          <cell r="AU41">
            <v>0.20357489991927646</v>
          </cell>
          <cell r="AV41">
            <v>0.6355117708110245</v>
          </cell>
          <cell r="AW41">
            <v>0.2064205948711462</v>
          </cell>
          <cell r="AX41">
            <v>0.45187387883123314</v>
          </cell>
          <cell r="AY41">
            <v>0.13153662209567937</v>
          </cell>
          <cell r="AZ41">
            <v>0.12417327518271988</v>
          </cell>
          <cell r="BA41">
            <v>7.3633469129594925E-3</v>
          </cell>
          <cell r="BB41">
            <v>1.5087139808247851</v>
          </cell>
          <cell r="BC41">
            <v>1.6487800033090515E-3</v>
          </cell>
          <cell r="BD41">
            <v>7.6439533636723966E-5</v>
          </cell>
          <cell r="BE41">
            <v>1.011536388164672E-3</v>
          </cell>
          <cell r="BF41">
            <v>16418382</v>
          </cell>
          <cell r="BG41">
            <v>17492953</v>
          </cell>
          <cell r="BH41">
            <v>17013141</v>
          </cell>
          <cell r="BI41">
            <v>17251091</v>
          </cell>
          <cell r="BJ41">
            <v>16942714</v>
          </cell>
          <cell r="BK41">
            <v>18106690</v>
          </cell>
          <cell r="BL41">
            <v>17841799</v>
          </cell>
          <cell r="BM41">
            <v>16999848</v>
          </cell>
          <cell r="BN41">
            <v>16954227</v>
          </cell>
          <cell r="BO41">
            <v>16004815</v>
          </cell>
          <cell r="BP41">
            <v>16493105</v>
          </cell>
          <cell r="BQ41">
            <v>16082152</v>
          </cell>
          <cell r="BR41">
            <v>15580630</v>
          </cell>
          <cell r="BS41">
            <v>2903344</v>
          </cell>
          <cell r="BT41">
            <v>2949975</v>
          </cell>
          <cell r="BU41">
            <v>2912557</v>
          </cell>
          <cell r="BV41">
            <v>2876234</v>
          </cell>
          <cell r="BW41">
            <v>2843621</v>
          </cell>
          <cell r="BX41">
            <v>2856189</v>
          </cell>
          <cell r="BY41">
            <v>2808229</v>
          </cell>
          <cell r="BZ41">
            <v>2806585</v>
          </cell>
          <cell r="CA41">
            <v>2763601</v>
          </cell>
          <cell r="CB41">
            <v>2763601</v>
          </cell>
          <cell r="CC41">
            <v>1999548</v>
          </cell>
          <cell r="CD41">
            <v>1874489</v>
          </cell>
          <cell r="CE41">
            <v>1822274</v>
          </cell>
          <cell r="CG41">
            <v>123572</v>
          </cell>
          <cell r="CH41">
            <v>483438</v>
          </cell>
          <cell r="CJ41">
            <v>607010</v>
          </cell>
          <cell r="CK41">
            <v>385762</v>
          </cell>
          <cell r="CL41">
            <v>1026488</v>
          </cell>
          <cell r="CM41">
            <v>1245137</v>
          </cell>
          <cell r="CN41">
            <v>2271625</v>
          </cell>
          <cell r="CO41">
            <v>59724</v>
          </cell>
          <cell r="CP41">
            <v>8733212</v>
          </cell>
        </row>
        <row r="42">
          <cell r="B42" t="str">
            <v>First Community Bank</v>
          </cell>
          <cell r="C42">
            <v>14.962089000000001</v>
          </cell>
          <cell r="D42">
            <v>10.939121999999999</v>
          </cell>
          <cell r="E42">
            <v>12.65546</v>
          </cell>
          <cell r="F42">
            <v>1.4630080000000001</v>
          </cell>
          <cell r="G42">
            <v>1.9687399999999999</v>
          </cell>
          <cell r="H42">
            <v>1.5574079999999999</v>
          </cell>
          <cell r="I42">
            <v>14.070693</v>
          </cell>
          <cell r="J42">
            <v>4.8510999999999999E-2</v>
          </cell>
          <cell r="K42">
            <v>-4.1487999999999997E-2</v>
          </cell>
          <cell r="M42">
            <v>3.8293303985279933E-3</v>
          </cell>
          <cell r="N42">
            <v>3.7782059251250119E-3</v>
          </cell>
          <cell r="O42">
            <v>4.0288143044451986E-3</v>
          </cell>
          <cell r="P42">
            <v>4.0397055143437961E-3</v>
          </cell>
          <cell r="Q42">
            <v>3.9058728181306296E-3</v>
          </cell>
          <cell r="R42">
            <v>4.2038993134941608E-3</v>
          </cell>
          <cell r="S42">
            <v>4.3404911020331928E-3</v>
          </cell>
          <cell r="T42">
            <v>4.4391985869509315E-3</v>
          </cell>
          <cell r="U42">
            <v>4.5393193659595656E-3</v>
          </cell>
          <cell r="V42">
            <v>4.0305941910865435E-3</v>
          </cell>
          <cell r="W42">
            <v>4.1190609998637655E-3</v>
          </cell>
          <cell r="X42">
            <v>4.2032531290867783E-3</v>
          </cell>
          <cell r="Y42">
            <v>4.0137771017887481E-3</v>
          </cell>
          <cell r="Z42">
            <v>313413032</v>
          </cell>
          <cell r="AA42">
            <v>195568503</v>
          </cell>
          <cell r="AB42">
            <v>0</v>
          </cell>
          <cell r="AC42">
            <v>228782134</v>
          </cell>
          <cell r="AD42">
            <v>0</v>
          </cell>
          <cell r="AE42">
            <v>40312345</v>
          </cell>
          <cell r="AF42">
            <v>51920201</v>
          </cell>
          <cell r="AG42">
            <v>263782134</v>
          </cell>
          <cell r="AH42">
            <v>13553634</v>
          </cell>
          <cell r="AI42">
            <v>20834301</v>
          </cell>
          <cell r="AJ42">
            <v>20834.300999999999</v>
          </cell>
          <cell r="AK42">
            <v>4733253</v>
          </cell>
          <cell r="AM42">
            <v>4.0482592818616905E-3</v>
          </cell>
          <cell r="AN42">
            <v>5.0194872732106204E-3</v>
          </cell>
          <cell r="AO42">
            <v>4.8332985995827547E-3</v>
          </cell>
          <cell r="AQ42">
            <v>-3.3882614195607993E-2</v>
          </cell>
          <cell r="AR42">
            <v>-3.7687041570347224E-3</v>
          </cell>
          <cell r="AS42">
            <v>0.13991777092997479</v>
          </cell>
          <cell r="AT42">
            <v>0.10397554690447727</v>
          </cell>
          <cell r="AU42">
            <v>0.30625116253435936</v>
          </cell>
          <cell r="AV42">
            <v>0.8365969260869266</v>
          </cell>
          <cell r="AW42">
            <v>0.24215972440111092</v>
          </cell>
          <cell r="AX42">
            <v>0.18005143214992853</v>
          </cell>
          <cell r="AY42">
            <v>0.1172068996241651</v>
          </cell>
          <cell r="AZ42">
            <v>1.566398218163054E-2</v>
          </cell>
          <cell r="BA42">
            <v>0.10154291744253456</v>
          </cell>
          <cell r="BB42">
            <v>0.86437964325279359</v>
          </cell>
          <cell r="BC42">
            <v>1.3301439353907484E-3</v>
          </cell>
          <cell r="BD42">
            <v>0</v>
          </cell>
          <cell r="BE42">
            <v>7.9374179985834551E-4</v>
          </cell>
          <cell r="BF42">
            <v>14962089</v>
          </cell>
          <cell r="BG42">
            <v>14519582</v>
          </cell>
          <cell r="BH42">
            <v>15069141</v>
          </cell>
          <cell r="BI42">
            <v>14827745</v>
          </cell>
          <cell r="BJ42">
            <v>14564631</v>
          </cell>
          <cell r="BK42">
            <v>15726633</v>
          </cell>
          <cell r="BL42">
            <v>16180372</v>
          </cell>
          <cell r="BM42">
            <v>15121959</v>
          </cell>
          <cell r="BN42">
            <v>15278026</v>
          </cell>
          <cell r="BO42">
            <v>12978408</v>
          </cell>
          <cell r="BP42">
            <v>12696667</v>
          </cell>
          <cell r="BQ42">
            <v>12503956</v>
          </cell>
          <cell r="BR42">
            <v>11305398</v>
          </cell>
          <cell r="BS42">
            <v>1557408</v>
          </cell>
          <cell r="BT42">
            <v>1687582</v>
          </cell>
          <cell r="BU42">
            <v>1698111</v>
          </cell>
          <cell r="BV42">
            <v>1669863</v>
          </cell>
          <cell r="BW42">
            <v>1611608</v>
          </cell>
          <cell r="BX42">
            <v>1687798</v>
          </cell>
          <cell r="BY42">
            <v>1677757</v>
          </cell>
          <cell r="BZ42">
            <v>1661381</v>
          </cell>
          <cell r="CA42">
            <v>1517722</v>
          </cell>
          <cell r="CB42">
            <v>1517722</v>
          </cell>
          <cell r="CC42">
            <v>1301967</v>
          </cell>
          <cell r="CD42">
            <v>1225689</v>
          </cell>
          <cell r="CE42">
            <v>1210095</v>
          </cell>
          <cell r="CG42">
            <v>444545</v>
          </cell>
          <cell r="CH42">
            <v>1007025</v>
          </cell>
          <cell r="CJ42">
            <v>1451570</v>
          </cell>
          <cell r="CK42">
            <v>1214379</v>
          </cell>
          <cell r="CL42">
            <v>629366</v>
          </cell>
          <cell r="CM42">
            <v>2866113</v>
          </cell>
          <cell r="CN42">
            <v>3495479</v>
          </cell>
          <cell r="CO42">
            <v>-55734</v>
          </cell>
          <cell r="CP42">
            <v>10939122</v>
          </cell>
        </row>
        <row r="43">
          <cell r="B43" t="str">
            <v>Credit Bank</v>
          </cell>
          <cell r="C43">
            <v>12.201968000000001</v>
          </cell>
          <cell r="D43">
            <v>7.899394</v>
          </cell>
          <cell r="E43">
            <v>9.1353010000000001</v>
          </cell>
          <cell r="F43">
            <v>2.423222</v>
          </cell>
          <cell r="G43">
            <v>2.4677180000000001</v>
          </cell>
          <cell r="H43">
            <v>2.4595739999999999</v>
          </cell>
          <cell r="I43">
            <v>10.800801</v>
          </cell>
          <cell r="J43">
            <v>3.6346999999999997E-2</v>
          </cell>
          <cell r="K43">
            <v>0.158135</v>
          </cell>
          <cell r="M43">
            <v>3.6355440445543803E-3</v>
          </cell>
          <cell r="N43">
            <v>3.4989097018524365E-3</v>
          </cell>
          <cell r="O43">
            <v>3.3327067234972486E-3</v>
          </cell>
          <cell r="P43">
            <v>3.140047870071703E-3</v>
          </cell>
          <cell r="Q43">
            <v>2.7238171065501987E-3</v>
          </cell>
          <cell r="R43">
            <v>2.8919251478437126E-3</v>
          </cell>
          <cell r="S43">
            <v>2.5775180393315849E-3</v>
          </cell>
          <cell r="T43">
            <v>2.5816394990063472E-3</v>
          </cell>
          <cell r="U43">
            <v>2.7375039181430178E-3</v>
          </cell>
          <cell r="V43">
            <v>2.8849107269786518E-3</v>
          </cell>
          <cell r="W43">
            <v>2.9470418296018448E-3</v>
          </cell>
          <cell r="X43">
            <v>2.9730819231159732E-3</v>
          </cell>
          <cell r="Y43">
            <v>2.8524193975043499E-3</v>
          </cell>
          <cell r="Z43">
            <v>313413032</v>
          </cell>
          <cell r="AA43">
            <v>195568503</v>
          </cell>
          <cell r="AB43">
            <v>0</v>
          </cell>
          <cell r="AC43">
            <v>228782134</v>
          </cell>
          <cell r="AD43">
            <v>0</v>
          </cell>
          <cell r="AE43">
            <v>40312345</v>
          </cell>
          <cell r="AF43">
            <v>51920201</v>
          </cell>
          <cell r="AG43">
            <v>263782134</v>
          </cell>
          <cell r="AH43">
            <v>13553634</v>
          </cell>
          <cell r="AI43">
            <v>20834301</v>
          </cell>
          <cell r="AJ43">
            <v>20834.300999999999</v>
          </cell>
          <cell r="AK43">
            <v>4733253</v>
          </cell>
          <cell r="AM43">
            <v>3.3014594561614576E-3</v>
          </cell>
          <cell r="AN43">
            <v>3.6246883112809542E-3</v>
          </cell>
          <cell r="AO43">
            <v>3.4889002478034731E-3</v>
          </cell>
          <cell r="AQ43">
            <v>5.4225666156101714E-2</v>
          </cell>
          <cell r="AR43">
            <v>9.3462910557198225E-3</v>
          </cell>
          <cell r="AS43">
            <v>0.22847546214396508</v>
          </cell>
          <cell r="AT43">
            <v>0.22435576768797055</v>
          </cell>
          <cell r="AU43">
            <v>0.35008141258733333</v>
          </cell>
          <cell r="AV43">
            <v>0.75018764164211338</v>
          </cell>
          <cell r="AW43">
            <v>6.7323620318225252E-2</v>
          </cell>
          <cell r="AX43">
            <v>0.62298931610441177</v>
          </cell>
          <cell r="AY43">
            <v>0.1853679670230543</v>
          </cell>
          <cell r="AZ43">
            <v>8.5009206052573227E-2</v>
          </cell>
          <cell r="BA43">
            <v>0.10035876097048108</v>
          </cell>
          <cell r="BB43">
            <v>0.86471086174390965</v>
          </cell>
          <cell r="BC43">
            <v>8.1101925842093289E-3</v>
          </cell>
          <cell r="BD43">
            <v>0</v>
          </cell>
          <cell r="BE43">
            <v>4.8396257635810241E-3</v>
          </cell>
          <cell r="BF43">
            <v>12201968</v>
          </cell>
          <cell r="BG43">
            <v>11780598</v>
          </cell>
          <cell r="BH43">
            <v>11197836</v>
          </cell>
          <cell r="BI43">
            <v>11153369</v>
          </cell>
          <cell r="BJ43">
            <v>10287085</v>
          </cell>
          <cell r="BK43">
            <v>10189227</v>
          </cell>
          <cell r="BL43">
            <v>8742291</v>
          </cell>
          <cell r="BM43">
            <v>8884581</v>
          </cell>
          <cell r="BN43">
            <v>8864537</v>
          </cell>
          <cell r="BO43">
            <v>8592048</v>
          </cell>
          <cell r="BP43">
            <v>8241305</v>
          </cell>
          <cell r="BQ43">
            <v>7936623</v>
          </cell>
          <cell r="BR43">
            <v>7308855</v>
          </cell>
          <cell r="BS43">
            <v>2459574</v>
          </cell>
          <cell r="BT43">
            <v>2374315</v>
          </cell>
          <cell r="BU43">
            <v>2107998</v>
          </cell>
          <cell r="BV43">
            <v>1425282</v>
          </cell>
          <cell r="BW43">
            <v>1391955</v>
          </cell>
          <cell r="BX43">
            <v>1294064</v>
          </cell>
          <cell r="BY43">
            <v>1263351</v>
          </cell>
          <cell r="BZ43">
            <v>1159432</v>
          </cell>
          <cell r="CA43">
            <v>1151660</v>
          </cell>
          <cell r="CB43">
            <v>1151660</v>
          </cell>
          <cell r="CC43">
            <v>1283466</v>
          </cell>
          <cell r="CD43">
            <v>1274332</v>
          </cell>
          <cell r="CE43">
            <v>1237653</v>
          </cell>
          <cell r="CG43">
            <v>432374</v>
          </cell>
          <cell r="CH43">
            <v>802693</v>
          </cell>
          <cell r="CJ43">
            <v>1235067</v>
          </cell>
          <cell r="CK43">
            <v>926532</v>
          </cell>
          <cell r="CL43">
            <v>355231</v>
          </cell>
          <cell r="CM43">
            <v>214973</v>
          </cell>
          <cell r="CN43">
            <v>570204</v>
          </cell>
          <cell r="CO43">
            <v>105839</v>
          </cell>
          <cell r="CP43">
            <v>7899394</v>
          </cell>
        </row>
        <row r="44">
          <cell r="B44" t="str">
            <v>Habib Bank Ltd</v>
          </cell>
          <cell r="C44">
            <v>12.508025</v>
          </cell>
          <cell r="D44">
            <v>3.8809499999999999</v>
          </cell>
          <cell r="E44">
            <v>8.2153600000000004</v>
          </cell>
          <cell r="F44">
            <v>2.138528</v>
          </cell>
          <cell r="G44">
            <v>2.4536769999999999</v>
          </cell>
          <cell r="H44">
            <v>2.4536159999999998</v>
          </cell>
          <cell r="I44">
            <v>5.4115099999999998</v>
          </cell>
          <cell r="J44">
            <v>2.4032999999999999E-2</v>
          </cell>
          <cell r="K44">
            <v>0.49297000000000002</v>
          </cell>
          <cell r="M44">
            <v>3.5427105742217159E-3</v>
          </cell>
          <cell r="N44">
            <v>3.3935544527315927E-3</v>
          </cell>
          <cell r="O44">
            <v>3.3911377845956808E-3</v>
          </cell>
          <cell r="P44">
            <v>3.1262411652869431E-3</v>
          </cell>
          <cell r="Q44">
            <v>3.1226227838974975E-3</v>
          </cell>
          <cell r="R44">
            <v>3.1193758323848353E-3</v>
          </cell>
          <cell r="S44">
            <v>2.8399597313168963E-3</v>
          </cell>
          <cell r="T44">
            <v>2.9142006350667267E-3</v>
          </cell>
          <cell r="U44">
            <v>3.2052073255015136E-3</v>
          </cell>
          <cell r="V44">
            <v>3.196106793774218E-3</v>
          </cell>
          <cell r="W44">
            <v>3.4628777264832447E-3</v>
          </cell>
          <cell r="X44">
            <v>3.302098645063806E-3</v>
          </cell>
          <cell r="Y44">
            <v>3.284620320235832E-3</v>
          </cell>
          <cell r="Z44">
            <v>313413032</v>
          </cell>
          <cell r="AA44">
            <v>195568503</v>
          </cell>
          <cell r="AB44">
            <v>0</v>
          </cell>
          <cell r="AC44">
            <v>228782134</v>
          </cell>
          <cell r="AD44">
            <v>0</v>
          </cell>
          <cell r="AE44">
            <v>40312345</v>
          </cell>
          <cell r="AF44">
            <v>51920201</v>
          </cell>
          <cell r="AG44">
            <v>263782134</v>
          </cell>
          <cell r="AH44">
            <v>13553634</v>
          </cell>
          <cell r="AI44">
            <v>20834301</v>
          </cell>
          <cell r="AJ44">
            <v>20834.300999999999</v>
          </cell>
          <cell r="AK44">
            <v>4733253</v>
          </cell>
          <cell r="AM44">
            <v>3.3842686207793621E-3</v>
          </cell>
          <cell r="AN44">
            <v>1.7807991475885137E-3</v>
          </cell>
          <cell r="AO44">
            <v>3.1375618099277452E-3</v>
          </cell>
          <cell r="AQ44">
            <v>0.13280932863586278</v>
          </cell>
          <cell r="AR44">
            <v>2.7540495453121906E-2</v>
          </cell>
          <cell r="AS44">
            <v>0.45341817718159994</v>
          </cell>
          <cell r="AT44">
            <v>0.39518138190634405</v>
          </cell>
          <cell r="AU44">
            <v>0.10990560607804765</v>
          </cell>
          <cell r="AV44">
            <v>0.40586748397989331</v>
          </cell>
          <cell r="AW44">
            <v>0.16629252102555289</v>
          </cell>
          <cell r="AX44">
            <v>0.53752874305645271</v>
          </cell>
          <cell r="AY44">
            <v>0.12545032921101784</v>
          </cell>
          <cell r="AZ44">
            <v>6.0242590322846457E-2</v>
          </cell>
          <cell r="BA44">
            <v>6.5207738888171385E-2</v>
          </cell>
          <cell r="BB44">
            <v>0.47240169633467061</v>
          </cell>
          <cell r="BC44">
            <v>1.9947644885083523E-3</v>
          </cell>
          <cell r="BD44">
            <v>0</v>
          </cell>
          <cell r="BE44">
            <v>1.2353817776932299E-3</v>
          </cell>
          <cell r="BF44">
            <v>12508025</v>
          </cell>
          <cell r="BG44">
            <v>11684163</v>
          </cell>
          <cell r="BH44">
            <v>11492773</v>
          </cell>
          <cell r="BI44">
            <v>9669573</v>
          </cell>
          <cell r="BJ44">
            <v>10229978</v>
          </cell>
          <cell r="BK44">
            <v>10325858</v>
          </cell>
          <cell r="BL44">
            <v>8720174</v>
          </cell>
          <cell r="BM44">
            <v>8764198</v>
          </cell>
          <cell r="BN44">
            <v>9449365</v>
          </cell>
          <cell r="BO44">
            <v>9300950</v>
          </cell>
          <cell r="BP44">
            <v>9900454</v>
          </cell>
          <cell r="BQ44">
            <v>8541266</v>
          </cell>
          <cell r="BR44">
            <v>8078122</v>
          </cell>
          <cell r="BS44">
            <v>2453616</v>
          </cell>
          <cell r="BT44">
            <v>2383513</v>
          </cell>
          <cell r="BU44">
            <v>2301178</v>
          </cell>
          <cell r="BV44">
            <v>2240728</v>
          </cell>
          <cell r="BW44">
            <v>2147452</v>
          </cell>
          <cell r="BX44">
            <v>2006787</v>
          </cell>
          <cell r="BY44">
            <v>1972950</v>
          </cell>
          <cell r="BZ44">
            <v>2010787</v>
          </cell>
          <cell r="CA44">
            <v>1941527</v>
          </cell>
          <cell r="CB44">
            <v>1941527</v>
          </cell>
          <cell r="CC44">
            <v>1837505</v>
          </cell>
          <cell r="CD44">
            <v>1748022</v>
          </cell>
          <cell r="CE44">
            <v>1666902</v>
          </cell>
          <cell r="CG44">
            <v>91656</v>
          </cell>
          <cell r="CH44">
            <v>742296</v>
          </cell>
          <cell r="CJ44">
            <v>833952</v>
          </cell>
          <cell r="CK44">
            <v>338474</v>
          </cell>
          <cell r="CL44">
            <v>416101</v>
          </cell>
          <cell r="CM44">
            <v>357999</v>
          </cell>
          <cell r="CN44">
            <v>774100</v>
          </cell>
          <cell r="CO44">
            <v>306165</v>
          </cell>
          <cell r="CP44">
            <v>3880950</v>
          </cell>
        </row>
        <row r="45">
          <cell r="B45" t="str">
            <v>M-Oriental Bank Limited</v>
          </cell>
          <cell r="C45">
            <v>9.9202469999999998</v>
          </cell>
          <cell r="D45">
            <v>3.3573740000000001</v>
          </cell>
          <cell r="E45">
            <v>6.9367169999999998</v>
          </cell>
          <cell r="F45">
            <v>2.6981099999999998</v>
          </cell>
          <cell r="G45">
            <v>2.7882009999999999</v>
          </cell>
          <cell r="H45">
            <v>2.9314879999999999</v>
          </cell>
          <cell r="I45">
            <v>7.2073289999999997</v>
          </cell>
          <cell r="J45">
            <v>8.8159999999999992E-3</v>
          </cell>
          <cell r="K45">
            <v>3.5505000000000002E-2</v>
          </cell>
          <cell r="M45">
            <v>3.4131278102975944E-3</v>
          </cell>
          <cell r="N45">
            <v>3.3798046960819392E-3</v>
          </cell>
          <cell r="O45">
            <v>3.2828546697020239E-3</v>
          </cell>
          <cell r="P45">
            <v>3.1187169408902677E-3</v>
          </cell>
          <cell r="Q45">
            <v>2.9364258662728667E-3</v>
          </cell>
          <cell r="R45">
            <v>2.7937279186075153E-3</v>
          </cell>
          <cell r="S45">
            <v>2.849934976557506E-3</v>
          </cell>
          <cell r="T45">
            <v>2.9896141557676382E-3</v>
          </cell>
          <cell r="U45">
            <v>2.7855794505652247E-3</v>
          </cell>
          <cell r="V45">
            <v>2.8947533750014391E-3</v>
          </cell>
          <cell r="W45">
            <v>2.9795413567498025E-3</v>
          </cell>
          <cell r="X45">
            <v>2.9634462208108963E-3</v>
          </cell>
          <cell r="Y45">
            <v>2.8842255460702583E-3</v>
          </cell>
          <cell r="Z45">
            <v>313413032</v>
          </cell>
          <cell r="AA45">
            <v>195568503</v>
          </cell>
          <cell r="AB45">
            <v>0</v>
          </cell>
          <cell r="AC45">
            <v>228782134</v>
          </cell>
          <cell r="AD45">
            <v>0</v>
          </cell>
          <cell r="AE45">
            <v>40312345</v>
          </cell>
          <cell r="AF45">
            <v>51920201</v>
          </cell>
          <cell r="AG45">
            <v>263782134</v>
          </cell>
          <cell r="AH45">
            <v>13553634</v>
          </cell>
          <cell r="AI45">
            <v>20834301</v>
          </cell>
          <cell r="AJ45">
            <v>20834.300999999999</v>
          </cell>
          <cell r="AK45">
            <v>4733253</v>
          </cell>
          <cell r="AM45">
            <v>2.6840992588742511E-3</v>
          </cell>
          <cell r="AN45">
            <v>1.5405528948674522E-3</v>
          </cell>
          <cell r="AO45">
            <v>2.6492300210187452E-3</v>
          </cell>
          <cell r="AQ45">
            <v>1.2672421258579165E-2</v>
          </cell>
          <cell r="AR45">
            <v>3.6593317881566047E-3</v>
          </cell>
          <cell r="AS45">
            <v>0.38685635136123242</v>
          </cell>
          <cell r="AT45">
            <v>0.37435643634417132</v>
          </cell>
          <cell r="AU45">
            <v>0.22152301927194862</v>
          </cell>
          <cell r="AV45">
            <v>0.60322805139186297</v>
          </cell>
          <cell r="AW45">
            <v>0.18639312294030991</v>
          </cell>
          <cell r="AX45">
            <v>0.47426078160895629</v>
          </cell>
          <cell r="AY45">
            <v>0.18398463005246171</v>
          </cell>
          <cell r="AZ45">
            <v>9.1052881313685136E-2</v>
          </cell>
          <cell r="BA45">
            <v>9.2931748738776576E-2</v>
          </cell>
          <cell r="BB45">
            <v>0.48400042844475277</v>
          </cell>
          <cell r="BC45">
            <v>1.3474803426433912E-3</v>
          </cell>
          <cell r="BD45">
            <v>0</v>
          </cell>
          <cell r="BE45">
            <v>1.6153007803227546E-3</v>
          </cell>
          <cell r="BF45">
            <v>9920247</v>
          </cell>
          <cell r="BG45">
            <v>9809585</v>
          </cell>
          <cell r="BH45">
            <v>8776999</v>
          </cell>
          <cell r="BI45">
            <v>9024348</v>
          </cell>
          <cell r="BJ45">
            <v>8496350</v>
          </cell>
          <cell r="BK45">
            <v>9316625</v>
          </cell>
          <cell r="BL45">
            <v>9056018</v>
          </cell>
          <cell r="BM45">
            <v>9153613</v>
          </cell>
          <cell r="BN45">
            <v>7857515</v>
          </cell>
          <cell r="BO45">
            <v>8092950</v>
          </cell>
          <cell r="BP45">
            <v>7916635</v>
          </cell>
          <cell r="BQ45">
            <v>7480066</v>
          </cell>
          <cell r="BR45">
            <v>7006528</v>
          </cell>
          <cell r="BS45">
            <v>2931488</v>
          </cell>
          <cell r="BT45">
            <v>2930072</v>
          </cell>
          <cell r="BU45">
            <v>2927334</v>
          </cell>
          <cell r="BV45">
            <v>2262088</v>
          </cell>
          <cell r="BW45">
            <v>2240085</v>
          </cell>
          <cell r="BX45">
            <v>1658696</v>
          </cell>
          <cell r="BY45">
            <v>1630645</v>
          </cell>
          <cell r="BZ45">
            <v>1612058</v>
          </cell>
          <cell r="CA45">
            <v>1596443</v>
          </cell>
          <cell r="CB45">
            <v>1596443</v>
          </cell>
          <cell r="CC45">
            <v>1612493</v>
          </cell>
          <cell r="CD45">
            <v>1548292</v>
          </cell>
          <cell r="CE45">
            <v>1524496</v>
          </cell>
          <cell r="CG45">
            <v>165522</v>
          </cell>
          <cell r="CH45">
            <v>581678</v>
          </cell>
          <cell r="CJ45">
            <v>747200</v>
          </cell>
          <cell r="CK45">
            <v>450732</v>
          </cell>
          <cell r="CL45">
            <v>364781</v>
          </cell>
          <cell r="CM45">
            <v>404376</v>
          </cell>
          <cell r="CN45">
            <v>769157</v>
          </cell>
          <cell r="CO45">
            <v>33686</v>
          </cell>
          <cell r="CP45">
            <v>3357374</v>
          </cell>
        </row>
        <row r="46">
          <cell r="B46" t="str">
            <v>Spire Bank</v>
          </cell>
          <cell r="C46">
            <v>13.802498</v>
          </cell>
          <cell r="D46">
            <v>7.433605</v>
          </cell>
          <cell r="E46">
            <v>8.5428390000000007</v>
          </cell>
          <cell r="F46">
            <v>1.5690949999999999</v>
          </cell>
          <cell r="G46">
            <v>1.894666</v>
          </cell>
          <cell r="H46">
            <v>1.8172219999999999</v>
          </cell>
          <cell r="I46">
            <v>11.645709</v>
          </cell>
          <cell r="J46">
            <v>4.9019E-2</v>
          </cell>
          <cell r="K46">
            <v>-0.96789599999999998</v>
          </cell>
          <cell r="M46">
            <v>3.3461308451362866E-3</v>
          </cell>
          <cell r="N46">
            <v>3.510592734375647E-3</v>
          </cell>
          <cell r="O46">
            <v>3.817287304938452E-3</v>
          </cell>
          <cell r="P46">
            <v>4.0857315203113587E-3</v>
          </cell>
          <cell r="Q46">
            <v>3.9185023364616302E-3</v>
          </cell>
          <cell r="R46">
            <v>4.3179555382334422E-3</v>
          </cell>
          <cell r="S46">
            <v>4.7633665332035748E-3</v>
          </cell>
          <cell r="T46">
            <v>4.7657858994089222E-3</v>
          </cell>
          <cell r="U46">
            <v>4.5753422744545516E-3</v>
          </cell>
          <cell r="V46">
            <v>5.4417109266859413E-3</v>
          </cell>
          <cell r="W46">
            <v>5.3969313576378072E-3</v>
          </cell>
          <cell r="X46">
            <v>5.6779324554218844E-3</v>
          </cell>
          <cell r="Y46">
            <v>5.4898150641763069E-3</v>
          </cell>
          <cell r="Z46">
            <v>313413032</v>
          </cell>
          <cell r="AA46">
            <v>195568503</v>
          </cell>
          <cell r="AB46">
            <v>0</v>
          </cell>
          <cell r="AC46">
            <v>228782134</v>
          </cell>
          <cell r="AD46">
            <v>0</v>
          </cell>
          <cell r="AE46">
            <v>40312345</v>
          </cell>
          <cell r="AF46">
            <v>51920201</v>
          </cell>
          <cell r="AG46">
            <v>263782134</v>
          </cell>
          <cell r="AH46">
            <v>13553634</v>
          </cell>
          <cell r="AI46">
            <v>20834301</v>
          </cell>
          <cell r="AJ46">
            <v>20834.300999999999</v>
          </cell>
          <cell r="AK46">
            <v>4733253</v>
          </cell>
          <cell r="AM46">
            <v>3.7345113133184422E-3</v>
          </cell>
          <cell r="AN46">
            <v>3.4109579993325638E-3</v>
          </cell>
          <cell r="AO46">
            <v>3.2626306570571867E-3</v>
          </cell>
          <cell r="AQ46">
            <v>-0.37433057338557202</v>
          </cell>
          <cell r="AR46">
            <v>-5.2220568652362735E-2</v>
          </cell>
          <cell r="AS46">
            <v>0.16269219847413327</v>
          </cell>
          <cell r="AT46">
            <v>0.13473589285117804</v>
          </cell>
          <cell r="AU46">
            <v>0.43734326316589406</v>
          </cell>
          <cell r="AV46">
            <v>1.3570797553005547</v>
          </cell>
          <cell r="AW46">
            <v>0.14359685392792421</v>
          </cell>
          <cell r="AX46">
            <v>0.64985618869968109</v>
          </cell>
          <cell r="AY46">
            <v>0.14696561286031709</v>
          </cell>
          <cell r="AZ46">
            <v>7.2018095591411729E-2</v>
          </cell>
          <cell r="BA46">
            <v>7.4947517268905361E-2</v>
          </cell>
          <cell r="BB46">
            <v>0.87015627942888762</v>
          </cell>
          <cell r="BC46">
            <v>1.2877892450649062E-3</v>
          </cell>
          <cell r="BD46">
            <v>0</v>
          </cell>
          <cell r="BE46">
            <v>8.2969315071272003E-4</v>
          </cell>
          <cell r="BF46">
            <v>13802498</v>
          </cell>
          <cell r="BG46">
            <v>14204005</v>
          </cell>
          <cell r="BH46">
            <v>14382397</v>
          </cell>
          <cell r="BI46">
            <v>15107721</v>
          </cell>
          <cell r="BJ46">
            <v>14469562</v>
          </cell>
          <cell r="BK46">
            <v>15826494</v>
          </cell>
          <cell r="BL46">
            <v>16857598</v>
          </cell>
          <cell r="BM46">
            <v>16800655</v>
          </cell>
          <cell r="BN46">
            <v>16589359</v>
          </cell>
          <cell r="BO46">
            <v>17019940</v>
          </cell>
          <cell r="BP46">
            <v>16250564</v>
          </cell>
          <cell r="BQ46">
            <v>16454140</v>
          </cell>
          <cell r="BR46">
            <v>15562476</v>
          </cell>
          <cell r="BS46">
            <v>1817222</v>
          </cell>
          <cell r="BT46">
            <v>2037416</v>
          </cell>
          <cell r="BU46">
            <v>2182475</v>
          </cell>
          <cell r="BV46">
            <v>1933604</v>
          </cell>
          <cell r="BW46">
            <v>2068845</v>
          </cell>
          <cell r="BX46">
            <v>1993347</v>
          </cell>
          <cell r="BY46">
            <v>2106331</v>
          </cell>
          <cell r="BZ46">
            <v>1718831</v>
          </cell>
          <cell r="CA46">
            <v>1154947</v>
          </cell>
          <cell r="CB46">
            <v>1154947</v>
          </cell>
          <cell r="CC46">
            <v>1526979</v>
          </cell>
          <cell r="CD46">
            <v>1408728</v>
          </cell>
          <cell r="CE46">
            <v>1371482</v>
          </cell>
          <cell r="CG46">
            <v>368320</v>
          </cell>
          <cell r="CH46">
            <v>473856</v>
          </cell>
          <cell r="CJ46">
            <v>842176</v>
          </cell>
          <cell r="CK46">
            <v>1142900</v>
          </cell>
          <cell r="CL46">
            <v>809997</v>
          </cell>
          <cell r="CM46">
            <v>436428</v>
          </cell>
          <cell r="CN46">
            <v>1246425</v>
          </cell>
          <cell r="CO46">
            <v>-751623</v>
          </cell>
          <cell r="CP46">
            <v>7433605</v>
          </cell>
        </row>
        <row r="47">
          <cell r="B47" t="str">
            <v>Consolidated Bank of Kenya</v>
          </cell>
          <cell r="C47">
            <v>13.917895</v>
          </cell>
          <cell r="D47">
            <v>9.1614839999999997</v>
          </cell>
          <cell r="E47">
            <v>9.4918030000000009</v>
          </cell>
          <cell r="F47">
            <v>0.74590699999999999</v>
          </cell>
          <cell r="G47">
            <v>1.001209</v>
          </cell>
          <cell r="H47">
            <v>1.403073</v>
          </cell>
          <cell r="I47">
            <v>12.669090000000001</v>
          </cell>
          <cell r="J47">
            <v>3.0547999999999999E-2</v>
          </cell>
          <cell r="K47">
            <v>-0.276777</v>
          </cell>
          <cell r="M47">
            <v>3.2463100336946882E-3</v>
          </cell>
          <cell r="N47">
            <v>3.127047466179375E-3</v>
          </cell>
          <cell r="O47">
            <v>3.4316570805427039E-3</v>
          </cell>
          <cell r="P47">
            <v>3.5951394425047193E-3</v>
          </cell>
          <cell r="Q47">
            <v>3.5644061288137392E-3</v>
          </cell>
          <cell r="R47">
            <v>3.5168922779126709E-3</v>
          </cell>
          <cell r="S47">
            <v>3.6589293862348505E-3</v>
          </cell>
          <cell r="T47">
            <v>3.8139306267146143E-3</v>
          </cell>
          <cell r="U47">
            <v>4.1598331954687522E-3</v>
          </cell>
          <cell r="V47">
            <v>4.3305980844768359E-3</v>
          </cell>
          <cell r="W47">
            <v>4.7091276126817556E-3</v>
          </cell>
          <cell r="X47">
            <v>4.9352439066792245E-3</v>
          </cell>
          <cell r="Y47">
            <v>5.0564486501753214E-3</v>
          </cell>
          <cell r="Z47">
            <v>313413032</v>
          </cell>
          <cell r="AA47">
            <v>195568503</v>
          </cell>
          <cell r="AB47">
            <v>0</v>
          </cell>
          <cell r="AC47">
            <v>228782134</v>
          </cell>
          <cell r="AD47">
            <v>0</v>
          </cell>
          <cell r="AE47">
            <v>40312345</v>
          </cell>
          <cell r="AF47">
            <v>51920201</v>
          </cell>
          <cell r="AG47">
            <v>263782134</v>
          </cell>
          <cell r="AH47">
            <v>13553634</v>
          </cell>
          <cell r="AI47">
            <v>20834301</v>
          </cell>
          <cell r="AJ47">
            <v>20834.300999999999</v>
          </cell>
          <cell r="AK47">
            <v>4733253</v>
          </cell>
          <cell r="AM47">
            <v>3.765734024020737E-3</v>
          </cell>
          <cell r="AN47">
            <v>4.2038065158906471E-3</v>
          </cell>
          <cell r="AO47">
            <v>3.6250533878195968E-3</v>
          </cell>
          <cell r="AQ47">
            <v>-0.13981813587285122</v>
          </cell>
          <cell r="AR47">
            <v>-1.4959392920430498E-2</v>
          </cell>
          <cell r="AS47">
            <v>7.9027696543319204E-2</v>
          </cell>
          <cell r="AT47">
            <v>5.8876130803396293E-2</v>
          </cell>
          <cell r="AU47">
            <v>0.522825654536198</v>
          </cell>
          <cell r="AV47">
            <v>0.97757704067012929</v>
          </cell>
          <cell r="AW47">
            <v>0.13892517108975336</v>
          </cell>
          <cell r="AX47">
            <v>0.40354250402711034</v>
          </cell>
          <cell r="AY47">
            <v>0.15818138546055974</v>
          </cell>
          <cell r="AZ47">
            <v>6.6438335336206814E-2</v>
          </cell>
          <cell r="BA47">
            <v>9.1743050124352923E-2</v>
          </cell>
          <cell r="BB47">
            <v>0.9651995516552544</v>
          </cell>
          <cell r="BC47">
            <v>2.5738093624782031E-3</v>
          </cell>
          <cell r="BD47">
            <v>5.0693700173426925E-4</v>
          </cell>
          <cell r="BE47">
            <v>1.7395165980025034E-3</v>
          </cell>
          <cell r="BF47">
            <v>13917895</v>
          </cell>
          <cell r="BG47">
            <v>13898951</v>
          </cell>
          <cell r="BH47">
            <v>14419461</v>
          </cell>
          <cell r="BI47">
            <v>14272743</v>
          </cell>
          <cell r="BJ47">
            <v>14135528</v>
          </cell>
          <cell r="BK47">
            <v>14425550</v>
          </cell>
          <cell r="BL47">
            <v>14573039</v>
          </cell>
          <cell r="BM47">
            <v>14428785</v>
          </cell>
          <cell r="BN47">
            <v>15077051</v>
          </cell>
          <cell r="BO47">
            <v>15965750</v>
          </cell>
          <cell r="BP47">
            <v>16616891</v>
          </cell>
          <cell r="BQ47">
            <v>16730762</v>
          </cell>
          <cell r="BR47">
            <v>16778631</v>
          </cell>
          <cell r="BS47">
            <v>1403073</v>
          </cell>
          <cell r="BT47">
            <v>1410759</v>
          </cell>
          <cell r="BU47">
            <v>1542883</v>
          </cell>
          <cell r="BV47">
            <v>1586460</v>
          </cell>
          <cell r="BW47">
            <v>1615215</v>
          </cell>
          <cell r="BX47">
            <v>1587672</v>
          </cell>
          <cell r="BY47">
            <v>1606209</v>
          </cell>
          <cell r="BZ47">
            <v>1551228</v>
          </cell>
          <cell r="CA47">
            <v>1567820</v>
          </cell>
          <cell r="CB47">
            <v>1567820</v>
          </cell>
          <cell r="CC47">
            <v>1089376</v>
          </cell>
          <cell r="CD47">
            <v>1258313</v>
          </cell>
          <cell r="CE47">
            <v>1241702</v>
          </cell>
          <cell r="CG47">
            <v>751725</v>
          </cell>
          <cell r="CH47">
            <v>686087</v>
          </cell>
          <cell r="CJ47">
            <v>1437812</v>
          </cell>
          <cell r="CK47">
            <v>1405572</v>
          </cell>
          <cell r="CL47">
            <v>596479</v>
          </cell>
          <cell r="CM47">
            <v>881628</v>
          </cell>
          <cell r="CN47">
            <v>1478107</v>
          </cell>
          <cell r="CO47">
            <v>-211360</v>
          </cell>
          <cell r="CP47">
            <v>9161484</v>
          </cell>
        </row>
        <row r="48">
          <cell r="B48" t="str">
            <v>Trans-National Bank</v>
          </cell>
          <cell r="C48">
            <v>10.464499999999999</v>
          </cell>
          <cell r="D48">
            <v>6.4712500000000004</v>
          </cell>
          <cell r="E48">
            <v>8.0000020000000003</v>
          </cell>
          <cell r="F48">
            <v>1.9685569999999999</v>
          </cell>
          <cell r="G48">
            <v>2.0734089999999998</v>
          </cell>
          <cell r="H48">
            <v>2.0734080000000001</v>
          </cell>
          <cell r="I48">
            <v>9.9735849999999999</v>
          </cell>
          <cell r="J48">
            <v>2.9828E-2</v>
          </cell>
          <cell r="K48">
            <v>0.160024</v>
          </cell>
          <cell r="M48">
            <v>3.1188887467972362E-3</v>
          </cell>
          <cell r="N48">
            <v>3.0646052462589717E-3</v>
          </cell>
          <cell r="O48">
            <v>3.095287125766134E-3</v>
          </cell>
          <cell r="P48">
            <v>3.289699569708259E-3</v>
          </cell>
          <cell r="Q48">
            <v>3.17577319855873E-3</v>
          </cell>
          <cell r="R48">
            <v>3.245054196239011E-3</v>
          </cell>
          <cell r="S48">
            <v>3.2539850902409458E-3</v>
          </cell>
          <cell r="T48">
            <v>3.383897920984251E-3</v>
          </cell>
          <cell r="U48">
            <v>3.4539711939486025E-3</v>
          </cell>
          <cell r="V48">
            <v>3.5303941842276506E-3</v>
          </cell>
          <cell r="W48">
            <v>3.5003510202464873E-3</v>
          </cell>
          <cell r="X48">
            <v>3.7630384628247202E-3</v>
          </cell>
          <cell r="Y48">
            <v>3.9182679979662049E-3</v>
          </cell>
          <cell r="Z48">
            <v>313413032</v>
          </cell>
          <cell r="AA48">
            <v>195568503</v>
          </cell>
          <cell r="AB48">
            <v>0</v>
          </cell>
          <cell r="AC48">
            <v>228782134</v>
          </cell>
          <cell r="AD48">
            <v>0</v>
          </cell>
          <cell r="AE48">
            <v>40312345</v>
          </cell>
          <cell r="AF48">
            <v>51920201</v>
          </cell>
          <cell r="AG48">
            <v>263782134</v>
          </cell>
          <cell r="AH48">
            <v>13553634</v>
          </cell>
          <cell r="AI48">
            <v>20834301</v>
          </cell>
          <cell r="AJ48">
            <v>20834.300999999999</v>
          </cell>
          <cell r="AK48">
            <v>4733253</v>
          </cell>
          <cell r="AM48">
            <v>2.8313565876423841E-3</v>
          </cell>
          <cell r="AN48">
            <v>2.9693751488249448E-3</v>
          </cell>
          <cell r="AO48">
            <v>3.0553135534590794E-3</v>
          </cell>
          <cell r="AQ48">
            <v>4.7907493181783556E-2</v>
          </cell>
          <cell r="AR48">
            <v>9.7064250653238413E-3</v>
          </cell>
          <cell r="AS48">
            <v>0.20789004154474042</v>
          </cell>
          <cell r="AT48">
            <v>0.19737707153445827</v>
          </cell>
          <cell r="AU48">
            <v>0.20151788292256781</v>
          </cell>
          <cell r="AV48">
            <v>0.76229057620693996</v>
          </cell>
          <cell r="AW48">
            <v>9.7900815022305562E-2</v>
          </cell>
          <cell r="AX48">
            <v>0.52117768006652465</v>
          </cell>
          <cell r="AY48">
            <v>0.17867086925546732</v>
          </cell>
          <cell r="AZ48">
            <v>6.7268026641231035E-2</v>
          </cell>
          <cell r="BA48">
            <v>0.11140284261423629</v>
          </cell>
          <cell r="BB48">
            <v>0.80890604777348807</v>
          </cell>
          <cell r="BC48">
            <v>1.8159730037174016E-3</v>
          </cell>
          <cell r="BD48">
            <v>2.6494734299602782E-4</v>
          </cell>
          <cell r="BE48">
            <v>1.1795029553920936E-3</v>
          </cell>
          <cell r="BF48">
            <v>10464500</v>
          </cell>
          <cell r="BG48">
            <v>10351824</v>
          </cell>
          <cell r="BH48">
            <v>9973356</v>
          </cell>
          <cell r="BI48">
            <v>10507615</v>
          </cell>
          <cell r="BJ48">
            <v>10533322</v>
          </cell>
          <cell r="BK48">
            <v>10803306</v>
          </cell>
          <cell r="BL48">
            <v>10456605</v>
          </cell>
          <cell r="BM48">
            <v>10300961</v>
          </cell>
          <cell r="BN48">
            <v>10239922</v>
          </cell>
          <cell r="BO48">
            <v>9678121</v>
          </cell>
          <cell r="BP48">
            <v>8935515</v>
          </cell>
          <cell r="BQ48">
            <v>9268777</v>
          </cell>
          <cell r="BR48">
            <v>9657867</v>
          </cell>
          <cell r="BS48">
            <v>2073408</v>
          </cell>
          <cell r="BT48">
            <v>2154496</v>
          </cell>
          <cell r="BU48">
            <v>2159748</v>
          </cell>
          <cell r="BV48">
            <v>2080839</v>
          </cell>
          <cell r="BW48">
            <v>2032789</v>
          </cell>
          <cell r="BX48">
            <v>2044903</v>
          </cell>
          <cell r="BY48">
            <v>1975069</v>
          </cell>
          <cell r="BZ48">
            <v>1957169</v>
          </cell>
          <cell r="CA48">
            <v>1914759</v>
          </cell>
          <cell r="CB48">
            <v>1914759</v>
          </cell>
          <cell r="CC48">
            <v>1929129</v>
          </cell>
          <cell r="CD48">
            <v>1905126</v>
          </cell>
          <cell r="CE48">
            <v>1869047</v>
          </cell>
          <cell r="CG48">
            <v>217757</v>
          </cell>
          <cell r="CH48">
            <v>862827</v>
          </cell>
          <cell r="CJ48">
            <v>1080584</v>
          </cell>
          <cell r="CK48">
            <v>823719</v>
          </cell>
          <cell r="CL48">
            <v>366021</v>
          </cell>
          <cell r="CM48">
            <v>336275</v>
          </cell>
          <cell r="CN48">
            <v>702296</v>
          </cell>
          <cell r="CO48">
            <v>100618</v>
          </cell>
          <cell r="CP48">
            <v>6471250</v>
          </cell>
        </row>
        <row r="49">
          <cell r="B49" t="str">
            <v>Paramount Universal Bank</v>
          </cell>
          <cell r="C49">
            <v>9.4269309999999997</v>
          </cell>
          <cell r="D49">
            <v>5.7994430000000001</v>
          </cell>
          <cell r="E49">
            <v>7.6679019999999998</v>
          </cell>
          <cell r="F49">
            <v>1.555345</v>
          </cell>
          <cell r="G49">
            <v>1.637829</v>
          </cell>
          <cell r="H49">
            <v>1.644209</v>
          </cell>
          <cell r="I49">
            <v>5.9784129999999998</v>
          </cell>
          <cell r="J49">
            <v>1.2241999999999999E-2</v>
          </cell>
          <cell r="K49">
            <v>0.104666</v>
          </cell>
          <cell r="M49">
            <v>2.7436015660860188E-3</v>
          </cell>
          <cell r="N49">
            <v>2.7514415585708201E-3</v>
          </cell>
          <cell r="O49">
            <v>2.7960270752280031E-3</v>
          </cell>
          <cell r="P49">
            <v>2.8937146314500129E-3</v>
          </cell>
          <cell r="Q49">
            <v>2.9363347403178596E-3</v>
          </cell>
          <cell r="R49">
            <v>3.1127034995126492E-3</v>
          </cell>
          <cell r="S49">
            <v>3.1503060367453657E-3</v>
          </cell>
          <cell r="T49">
            <v>3.1005681559442178E-3</v>
          </cell>
          <cell r="U49">
            <v>3.1697197883291742E-3</v>
          </cell>
          <cell r="V49">
            <v>3.0712448282937156E-3</v>
          </cell>
          <cell r="W49">
            <v>3.1174189543764601E-3</v>
          </cell>
          <cell r="X49">
            <v>3.1324341450229224E-3</v>
          </cell>
          <cell r="Y49">
            <v>3.0996129310015578E-3</v>
          </cell>
          <cell r="Z49">
            <v>313413032</v>
          </cell>
          <cell r="AA49">
            <v>195568503</v>
          </cell>
          <cell r="AB49">
            <v>0</v>
          </cell>
          <cell r="AC49">
            <v>228782134</v>
          </cell>
          <cell r="AD49">
            <v>0</v>
          </cell>
          <cell r="AE49">
            <v>40312345</v>
          </cell>
          <cell r="AF49">
            <v>51920201</v>
          </cell>
          <cell r="AG49">
            <v>263782134</v>
          </cell>
          <cell r="AH49">
            <v>13553634</v>
          </cell>
          <cell r="AI49">
            <v>20834301</v>
          </cell>
          <cell r="AJ49">
            <v>20834.300999999999</v>
          </cell>
          <cell r="AK49">
            <v>4733253</v>
          </cell>
          <cell r="AM49">
            <v>2.5506238413780125E-3</v>
          </cell>
          <cell r="AN49">
            <v>2.6611121377209633E-3</v>
          </cell>
          <cell r="AO49">
            <v>2.9284798812795271E-3</v>
          </cell>
          <cell r="AQ49">
            <v>6.6551006367327387E-2</v>
          </cell>
          <cell r="AR49">
            <v>1.0880154415318121E-2</v>
          </cell>
          <cell r="AS49">
            <v>0.27395715217399669</v>
          </cell>
          <cell r="AT49">
            <v>0.26016017963295612</v>
          </cell>
          <cell r="AU49">
            <v>0.38148390509262647</v>
          </cell>
          <cell r="AV49">
            <v>7.6857076553513446</v>
          </cell>
          <cell r="AW49">
            <v>7.6434164771051527E-2</v>
          </cell>
          <cell r="AX49">
            <v>0.30208912807498944</v>
          </cell>
          <cell r="AY49">
            <v>0.16004606252322132</v>
          </cell>
          <cell r="AZ49">
            <v>0.1122282541314608</v>
          </cell>
          <cell r="BA49">
            <v>4.7817808391760516E-2</v>
          </cell>
          <cell r="BB49">
            <v>0.75632721962278604</v>
          </cell>
          <cell r="BC49">
            <v>8.9876642434105888E-4</v>
          </cell>
          <cell r="BD49">
            <v>0</v>
          </cell>
          <cell r="BE49">
            <v>5.363242731315042E-4</v>
          </cell>
          <cell r="BF49">
            <v>9426931</v>
          </cell>
          <cell r="BG49">
            <v>9582882</v>
          </cell>
          <cell r="BH49">
            <v>9455656</v>
          </cell>
          <cell r="BI49">
            <v>9853717</v>
          </cell>
          <cell r="BJ49">
            <v>10525709</v>
          </cell>
          <cell r="BK49">
            <v>10914946</v>
          </cell>
          <cell r="BL49">
            <v>10818758</v>
          </cell>
          <cell r="BM49">
            <v>10169780</v>
          </cell>
          <cell r="BN49">
            <v>10402326</v>
          </cell>
          <cell r="BO49">
            <v>9042178</v>
          </cell>
          <cell r="BP49">
            <v>8698023</v>
          </cell>
          <cell r="BQ49">
            <v>8323852</v>
          </cell>
          <cell r="BR49">
            <v>8028877</v>
          </cell>
          <cell r="BS49">
            <v>1644209</v>
          </cell>
          <cell r="BT49">
            <v>1624002</v>
          </cell>
          <cell r="BU49">
            <v>1605827</v>
          </cell>
          <cell r="BV49">
            <v>1575131</v>
          </cell>
          <cell r="BW49">
            <v>1536285</v>
          </cell>
          <cell r="BX49">
            <v>1488698</v>
          </cell>
          <cell r="BY49">
            <v>1469236</v>
          </cell>
          <cell r="BZ49">
            <v>1410219</v>
          </cell>
          <cell r="CA49">
            <v>1378260</v>
          </cell>
          <cell r="CB49">
            <v>1378260</v>
          </cell>
          <cell r="CC49">
            <v>1348014</v>
          </cell>
          <cell r="CD49">
            <v>1289232</v>
          </cell>
          <cell r="CE49">
            <v>1230414</v>
          </cell>
          <cell r="CG49">
            <v>182471</v>
          </cell>
          <cell r="CH49">
            <v>295848</v>
          </cell>
          <cell r="CJ49">
            <v>478319</v>
          </cell>
          <cell r="CK49">
            <v>3676220</v>
          </cell>
          <cell r="CL49">
            <v>144991</v>
          </cell>
          <cell r="CM49">
            <v>334970</v>
          </cell>
          <cell r="CN49">
            <v>479961</v>
          </cell>
          <cell r="CO49">
            <v>106288</v>
          </cell>
          <cell r="CP49">
            <v>5799443</v>
          </cell>
        </row>
        <row r="50">
          <cell r="B50" t="str">
            <v>United Bank for Africa</v>
          </cell>
          <cell r="C50">
            <v>5.6012810000000002</v>
          </cell>
          <cell r="D50">
            <v>3.0582009999999999</v>
          </cell>
          <cell r="E50">
            <v>1.9473609999999999</v>
          </cell>
          <cell r="F50">
            <v>2.1311089999999999</v>
          </cell>
          <cell r="G50">
            <v>2.143386</v>
          </cell>
          <cell r="H50">
            <v>2.143386</v>
          </cell>
          <cell r="I50">
            <v>5.5408109999999997</v>
          </cell>
          <cell r="J50">
            <v>8.1421999999999994E-2</v>
          </cell>
          <cell r="K50">
            <v>4.9841000000000003E-2</v>
          </cell>
          <cell r="M50">
            <v>1.9487866954207773E-3</v>
          </cell>
          <cell r="N50">
            <v>2.2036384108273721E-3</v>
          </cell>
          <cell r="O50">
            <v>2.0994959873449227E-3</v>
          </cell>
          <cell r="P50">
            <v>1.708461816788139E-3</v>
          </cell>
          <cell r="Q50">
            <v>1.9245307839642603E-3</v>
          </cell>
          <cell r="R50">
            <v>1.9597987308742869E-3</v>
          </cell>
          <cell r="S50">
            <v>1.914723228659556E-3</v>
          </cell>
          <cell r="T50">
            <v>1.8501874804122268E-3</v>
          </cell>
          <cell r="U50">
            <v>1.7724052524856274E-3</v>
          </cell>
          <cell r="V50">
            <v>1.5934328058627707E-3</v>
          </cell>
          <cell r="W50">
            <v>1.5618806344033891E-3</v>
          </cell>
          <cell r="X50">
            <v>1.7389921178298006E-3</v>
          </cell>
          <cell r="Y50">
            <v>1.7297540438505241E-3</v>
          </cell>
          <cell r="Z50">
            <v>313413032</v>
          </cell>
          <cell r="AA50">
            <v>195568503</v>
          </cell>
          <cell r="AB50">
            <v>0</v>
          </cell>
          <cell r="AC50">
            <v>228782134</v>
          </cell>
          <cell r="AD50">
            <v>0</v>
          </cell>
          <cell r="AE50">
            <v>40312345</v>
          </cell>
          <cell r="AF50">
            <v>51920201</v>
          </cell>
          <cell r="AG50">
            <v>263782134</v>
          </cell>
          <cell r="AH50">
            <v>13553634</v>
          </cell>
          <cell r="AI50">
            <v>20834301</v>
          </cell>
          <cell r="AJ50">
            <v>20834.300999999999</v>
          </cell>
          <cell r="AK50">
            <v>4733253</v>
          </cell>
          <cell r="AM50">
            <v>1.5155261941407734E-3</v>
          </cell>
          <cell r="AN50">
            <v>1.4032754181203932E-3</v>
          </cell>
          <cell r="AO50">
            <v>7.4372462116604793E-4</v>
          </cell>
          <cell r="AQ50">
            <v>1.3870645300689537E-2</v>
          </cell>
          <cell r="AR50">
            <v>3.6569766167816003E-3</v>
          </cell>
          <cell r="AS50">
            <v>0.38683615088116163</v>
          </cell>
          <cell r="AT50">
            <v>0.38462041026124155</v>
          </cell>
          <cell r="AU50">
            <v>0.62533022744096656</v>
          </cell>
          <cell r="AV50">
            <v>0.90077726541117986</v>
          </cell>
          <cell r="AW50">
            <v>1.8218900323343667E-2</v>
          </cell>
          <cell r="AX50">
            <v>0.99566527462071153</v>
          </cell>
          <cell r="AY50">
            <v>0.10630416127656438</v>
          </cell>
          <cell r="AZ50">
            <v>5.8324598590387154E-2</v>
          </cell>
          <cell r="BA50">
            <v>4.7979562686177223E-2</v>
          </cell>
          <cell r="BB50">
            <v>1.5704335251655959</v>
          </cell>
          <cell r="BC50">
            <v>2.6308702525746496E-3</v>
          </cell>
          <cell r="BD50">
            <v>0</v>
          </cell>
          <cell r="BE50">
            <v>1.56992911361802E-3</v>
          </cell>
          <cell r="BF50">
            <v>5601281</v>
          </cell>
          <cell r="BG50">
            <v>7539176</v>
          </cell>
          <cell r="BH50">
            <v>5761555</v>
          </cell>
          <cell r="BI50">
            <v>6538183</v>
          </cell>
          <cell r="BJ50">
            <v>7781237</v>
          </cell>
          <cell r="BK50">
            <v>8176112</v>
          </cell>
          <cell r="BL50">
            <v>7269162</v>
          </cell>
          <cell r="BM50">
            <v>5332978</v>
          </cell>
          <cell r="BN50">
            <v>4755787</v>
          </cell>
          <cell r="BO50">
            <v>4354318</v>
          </cell>
          <cell r="BP50">
            <v>3726303</v>
          </cell>
          <cell r="BQ50">
            <v>3984411</v>
          </cell>
          <cell r="BR50">
            <v>3709630</v>
          </cell>
          <cell r="BS50">
            <v>2143386</v>
          </cell>
          <cell r="BT50">
            <v>2175142</v>
          </cell>
          <cell r="BU50">
            <v>2185477</v>
          </cell>
          <cell r="BV50">
            <v>1135692</v>
          </cell>
          <cell r="BW50">
            <v>1119088</v>
          </cell>
          <cell r="BX50">
            <v>1043147</v>
          </cell>
          <cell r="BY50">
            <v>1172769</v>
          </cell>
          <cell r="BZ50">
            <v>1222199</v>
          </cell>
          <cell r="CA50">
            <v>1138961</v>
          </cell>
          <cell r="CB50">
            <v>1138961</v>
          </cell>
          <cell r="CC50">
            <v>807249</v>
          </cell>
          <cell r="CD50">
            <v>1007444</v>
          </cell>
          <cell r="CE50">
            <v>1059034</v>
          </cell>
          <cell r="CG50">
            <v>368312</v>
          </cell>
          <cell r="CH50">
            <v>220676</v>
          </cell>
          <cell r="CJ50">
            <v>588988</v>
          </cell>
          <cell r="CK50">
            <v>530547</v>
          </cell>
          <cell r="CL50">
            <v>56505</v>
          </cell>
          <cell r="CM50">
            <v>246</v>
          </cell>
          <cell r="CN50">
            <v>56751</v>
          </cell>
          <cell r="CO50">
            <v>24298</v>
          </cell>
          <cell r="CP50">
            <v>3058201</v>
          </cell>
        </row>
        <row r="51">
          <cell r="B51" t="str">
            <v>Middle East Bank</v>
          </cell>
          <cell r="C51">
            <v>5.2335219999999998</v>
          </cell>
          <cell r="D51">
            <v>3.6166260000000001</v>
          </cell>
          <cell r="E51">
            <v>3.9960550000000001</v>
          </cell>
          <cell r="F51">
            <v>1.173011</v>
          </cell>
          <cell r="G51">
            <v>1.1861489999999999</v>
          </cell>
          <cell r="H51">
            <v>1.1921090000000001</v>
          </cell>
          <cell r="I51">
            <v>3.74865</v>
          </cell>
          <cell r="J51">
            <v>3.3496999999999999E-2</v>
          </cell>
          <cell r="K51">
            <v>-0.100989</v>
          </cell>
          <cell r="M51">
            <v>1.6457505318533876E-3</v>
          </cell>
          <cell r="N51">
            <v>1.6597976324624964E-3</v>
          </cell>
          <cell r="O51">
            <v>1.7406970541681173E-3</v>
          </cell>
          <cell r="P51">
            <v>1.7623379659851292E-3</v>
          </cell>
          <cell r="Q51">
            <v>1.8139998578100172E-3</v>
          </cell>
          <cell r="R51">
            <v>1.9075708158961323E-3</v>
          </cell>
          <cell r="S51">
            <v>1.9305963266920123E-3</v>
          </cell>
          <cell r="T51">
            <v>1.9367902077399666E-3</v>
          </cell>
          <cell r="U51">
            <v>2.0384148379067593E-3</v>
          </cell>
          <cell r="V51">
            <v>2.135885306845442E-3</v>
          </cell>
          <cell r="W51">
            <v>2.277695536393396E-3</v>
          </cell>
          <cell r="X51">
            <v>2.3491586322533392E-3</v>
          </cell>
          <cell r="Y51">
            <v>2.2687049910450462E-3</v>
          </cell>
          <cell r="Z51">
            <v>313413032</v>
          </cell>
          <cell r="AA51">
            <v>195568503</v>
          </cell>
          <cell r="AB51">
            <v>0</v>
          </cell>
          <cell r="AC51">
            <v>228782134</v>
          </cell>
          <cell r="AD51">
            <v>0</v>
          </cell>
          <cell r="AE51">
            <v>40312345</v>
          </cell>
          <cell r="AF51">
            <v>51920201</v>
          </cell>
          <cell r="AG51">
            <v>263782134</v>
          </cell>
          <cell r="AH51">
            <v>13553634</v>
          </cell>
          <cell r="AI51">
            <v>20834301</v>
          </cell>
          <cell r="AJ51">
            <v>20834.300999999999</v>
          </cell>
          <cell r="AK51">
            <v>4733253</v>
          </cell>
          <cell r="AM51">
            <v>1.4160224560438956E-3</v>
          </cell>
          <cell r="AN51">
            <v>1.6595123611348912E-3</v>
          </cell>
          <cell r="AO51">
            <v>1.5261497436960543E-3</v>
          </cell>
          <cell r="AQ51">
            <v>-5.3613814561636594E-2</v>
          </cell>
          <cell r="AR51">
            <v>-1.2289118376404359E-2</v>
          </cell>
          <cell r="AS51">
            <v>0.31642031131207232</v>
          </cell>
          <cell r="AT51">
            <v>0.31291558294319288</v>
          </cell>
          <cell r="AU51">
            <v>0.35007509060333275</v>
          </cell>
          <cell r="AV51">
            <v>1.1081484545724332</v>
          </cell>
          <cell r="AW51">
            <v>0.2039369246820481</v>
          </cell>
          <cell r="AX51">
            <v>0.14165031505190423</v>
          </cell>
          <cell r="AY51">
            <v>0.14295110526026861</v>
          </cell>
          <cell r="AZ51">
            <v>8.8466899117502107E-2</v>
          </cell>
          <cell r="BA51">
            <v>5.44842061427665E-2</v>
          </cell>
          <cell r="BB51">
            <v>0.90504910467949018</v>
          </cell>
          <cell r="BC51">
            <v>8.9232398160975625E-4</v>
          </cell>
          <cell r="BD51">
            <v>2.7258613152634638E-3</v>
          </cell>
          <cell r="BE51">
            <v>1.5186203123120584E-3</v>
          </cell>
          <cell r="BF51">
            <v>5233522</v>
          </cell>
          <cell r="BG51">
            <v>5237919</v>
          </cell>
          <cell r="BH51">
            <v>5443993</v>
          </cell>
          <cell r="BI51">
            <v>5375994</v>
          </cell>
          <cell r="BJ51">
            <v>5677553</v>
          </cell>
          <cell r="BK51">
            <v>6288542</v>
          </cell>
          <cell r="BL51">
            <v>6192662</v>
          </cell>
          <cell r="BM51">
            <v>5836720</v>
          </cell>
          <cell r="BN51">
            <v>5936601</v>
          </cell>
          <cell r="BO51">
            <v>5906089</v>
          </cell>
          <cell r="BP51">
            <v>6153754</v>
          </cell>
          <cell r="BQ51">
            <v>6204136</v>
          </cell>
          <cell r="BR51">
            <v>5765799</v>
          </cell>
          <cell r="BS51">
            <v>1192109</v>
          </cell>
          <cell r="BT51">
            <v>1235641</v>
          </cell>
          <cell r="BU51">
            <v>1237851</v>
          </cell>
          <cell r="BV51">
            <v>1252646</v>
          </cell>
          <cell r="BW51">
            <v>1263462</v>
          </cell>
          <cell r="BX51">
            <v>1197477</v>
          </cell>
          <cell r="BY51">
            <v>1193546</v>
          </cell>
          <cell r="BZ51">
            <v>1211872</v>
          </cell>
          <cell r="CA51">
            <v>1233695</v>
          </cell>
          <cell r="CB51">
            <v>1233695</v>
          </cell>
          <cell r="CC51">
            <v>1216395</v>
          </cell>
          <cell r="CD51">
            <v>1169933</v>
          </cell>
          <cell r="CE51">
            <v>1175205</v>
          </cell>
          <cell r="CG51">
            <v>116784</v>
          </cell>
          <cell r="CH51">
            <v>216813</v>
          </cell>
          <cell r="CJ51">
            <v>333597</v>
          </cell>
          <cell r="CK51">
            <v>369675</v>
          </cell>
          <cell r="CL51">
            <v>131241</v>
          </cell>
          <cell r="CM51">
            <v>795273</v>
          </cell>
          <cell r="CN51">
            <v>926514</v>
          </cell>
          <cell r="CO51">
            <v>-66285</v>
          </cell>
          <cell r="CP51">
            <v>3616626</v>
          </cell>
        </row>
        <row r="52">
          <cell r="B52" t="str">
            <v>Fidelity Commercial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3.6923367626497099E-3</v>
          </cell>
          <cell r="Q52">
            <v>3.7767848626681245E-3</v>
          </cell>
          <cell r="R52">
            <v>4.5751939271799639E-3</v>
          </cell>
          <cell r="S52">
            <v>4.7288319979057912E-3</v>
          </cell>
          <cell r="T52">
            <v>4.754275659106048E-3</v>
          </cell>
          <cell r="U52">
            <v>4.8318083726998258E-3</v>
          </cell>
          <cell r="V52">
            <v>4.8950416067903499E-3</v>
          </cell>
          <cell r="W52">
            <v>4.7633854974343673E-3</v>
          </cell>
          <cell r="X52">
            <v>4.716921937827947E-3</v>
          </cell>
          <cell r="Y52">
            <v>4.6333722933033367E-3</v>
          </cell>
          <cell r="Z52">
            <v>313413032</v>
          </cell>
          <cell r="AA52">
            <v>195568503</v>
          </cell>
          <cell r="AB52">
            <v>0</v>
          </cell>
          <cell r="AC52">
            <v>228782134</v>
          </cell>
          <cell r="AD52">
            <v>0</v>
          </cell>
          <cell r="AE52">
            <v>40312345</v>
          </cell>
          <cell r="AF52">
            <v>51920201</v>
          </cell>
          <cell r="AG52">
            <v>263782134</v>
          </cell>
          <cell r="AH52">
            <v>13553634</v>
          </cell>
          <cell r="AI52">
            <v>20834301</v>
          </cell>
          <cell r="AJ52">
            <v>20834.300999999999</v>
          </cell>
          <cell r="AK52">
            <v>4733253</v>
          </cell>
          <cell r="AM52">
            <v>0</v>
          </cell>
          <cell r="AN52">
            <v>0</v>
          </cell>
          <cell r="AO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14141173</v>
          </cell>
          <cell r="BJ52">
            <v>15025366</v>
          </cell>
          <cell r="BK52">
            <v>16943907</v>
          </cell>
          <cell r="BL52">
            <v>17375152</v>
          </cell>
          <cell r="BM52">
            <v>16457490</v>
          </cell>
          <cell r="BN52">
            <v>16515404</v>
          </cell>
          <cell r="BO52">
            <v>15854081</v>
          </cell>
          <cell r="BP52">
            <v>14404023</v>
          </cell>
          <cell r="BQ52">
            <v>13372487</v>
          </cell>
          <cell r="BR52">
            <v>12778509</v>
          </cell>
          <cell r="BS52">
            <v>0</v>
          </cell>
          <cell r="BU52">
            <v>0</v>
          </cell>
          <cell r="BV52">
            <v>1760983</v>
          </cell>
          <cell r="BW52">
            <v>1744653</v>
          </cell>
          <cell r="BX52">
            <v>1933072</v>
          </cell>
          <cell r="BY52">
            <v>1899493</v>
          </cell>
          <cell r="BZ52">
            <v>1859989</v>
          </cell>
          <cell r="CA52">
            <v>1715478</v>
          </cell>
          <cell r="CB52">
            <v>1715478</v>
          </cell>
          <cell r="CC52">
            <v>1735276</v>
          </cell>
          <cell r="CD52">
            <v>1527364</v>
          </cell>
          <cell r="CE52">
            <v>1411007</v>
          </cell>
          <cell r="CG52">
            <v>0</v>
          </cell>
          <cell r="CH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Q53">
            <v>0</v>
          </cell>
          <cell r="R53">
            <v>0</v>
          </cell>
          <cell r="S53">
            <v>0</v>
          </cell>
          <cell r="T53">
            <v>1.1907490069876254E-3</v>
          </cell>
          <cell r="U53">
            <v>1.3144834341356111E-3</v>
          </cell>
          <cell r="V53">
            <v>1.3634893144058744E-3</v>
          </cell>
          <cell r="W53">
            <v>1.3937502980673772E-3</v>
          </cell>
          <cell r="X53">
            <v>1.4482876509116049E-3</v>
          </cell>
          <cell r="Y53">
            <v>1.431029906308398E-3</v>
          </cell>
          <cell r="Z53">
            <v>313413032</v>
          </cell>
          <cell r="AA53">
            <v>195568503</v>
          </cell>
          <cell r="AB53">
            <v>0</v>
          </cell>
          <cell r="AC53">
            <v>228782134</v>
          </cell>
          <cell r="AD53">
            <v>0</v>
          </cell>
          <cell r="AE53">
            <v>40312345</v>
          </cell>
          <cell r="AF53">
            <v>51920201</v>
          </cell>
          <cell r="AG53">
            <v>263782134</v>
          </cell>
          <cell r="AH53">
            <v>13553634</v>
          </cell>
          <cell r="AI53">
            <v>20834301</v>
          </cell>
          <cell r="AJ53">
            <v>20834.300999999999</v>
          </cell>
          <cell r="AK53">
            <v>4733253</v>
          </cell>
          <cell r="AM53">
            <v>0</v>
          </cell>
          <cell r="AN53">
            <v>0</v>
          </cell>
          <cell r="AO53">
            <v>0</v>
          </cell>
          <cell r="AQ53" t="e">
            <v>#DIV/0!</v>
          </cell>
          <cell r="AR53" t="e">
            <v>#DIV/0!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 t="str">
            <v/>
          </cell>
          <cell r="AY53" t="e">
            <v>#DIV/0!</v>
          </cell>
          <cell r="AZ53" t="e">
            <v>#DIV/0!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</row>
        <row r="54">
          <cell r="B54" t="str">
            <v>Total - Tier 3</v>
          </cell>
          <cell r="C54">
            <v>310.64387599999998</v>
          </cell>
          <cell r="D54">
            <v>175.30743399999997</v>
          </cell>
          <cell r="E54">
            <v>211.27288100000001</v>
          </cell>
          <cell r="F54">
            <v>50.988459000000013</v>
          </cell>
          <cell r="G54">
            <v>54.283663999999995</v>
          </cell>
          <cell r="H54">
            <v>59.077687999999988</v>
          </cell>
          <cell r="I54">
            <v>239.69901300000001</v>
          </cell>
          <cell r="J54">
            <v>0.84240199999999998</v>
          </cell>
          <cell r="K54">
            <v>3.2176389999999992</v>
          </cell>
          <cell r="M54">
            <v>8.7869679961999098E-2</v>
          </cell>
          <cell r="N54">
            <v>8.7022833250973042E-2</v>
          </cell>
          <cell r="O54">
            <v>8.8483829520371524E-2</v>
          </cell>
          <cell r="P54">
            <v>9.3538732980688988E-2</v>
          </cell>
          <cell r="Q54">
            <v>9.0231164210599402E-2</v>
          </cell>
          <cell r="R54">
            <v>8.9525912090484869E-2</v>
          </cell>
          <cell r="S54">
            <v>9.214800899678717E-2</v>
          </cell>
          <cell r="T54">
            <v>9.2967231755700777E-2</v>
          </cell>
          <cell r="U54">
            <v>9.4382385781753689E-2</v>
          </cell>
          <cell r="V54">
            <v>9.135444252312877E-2</v>
          </cell>
          <cell r="W54">
            <v>9.3057977974399991E-2</v>
          </cell>
          <cell r="X54">
            <v>9.4056542890267228E-2</v>
          </cell>
          <cell r="Y54">
            <v>9.3427211873949007E-2</v>
          </cell>
          <cell r="Z54">
            <v>6581673672</v>
          </cell>
          <cell r="AA54">
            <v>4106938563</v>
          </cell>
          <cell r="AB54">
            <v>0</v>
          </cell>
          <cell r="AC54">
            <v>4804424814</v>
          </cell>
          <cell r="AD54">
            <v>0</v>
          </cell>
          <cell r="AE54">
            <v>846559245</v>
          </cell>
          <cell r="AF54">
            <v>1090324221</v>
          </cell>
          <cell r="AG54">
            <v>5539424814</v>
          </cell>
          <cell r="AH54">
            <v>284626314</v>
          </cell>
          <cell r="AI54">
            <v>437520321</v>
          </cell>
          <cell r="AJ54">
            <v>437520.32099999988</v>
          </cell>
          <cell r="AK54">
            <v>99398313</v>
          </cell>
          <cell r="AM54">
            <v>8.4050225497956335E-2</v>
          </cell>
          <cell r="AN54">
            <v>8.0440956217712078E-2</v>
          </cell>
          <cell r="AO54">
            <v>8.0688091927682934E-2</v>
          </cell>
          <cell r="AQ54">
            <v>4.0976103751447314E-2</v>
          </cell>
          <cell r="AR54">
            <v>7.4316203730373604E-3</v>
          </cell>
          <cell r="AS54">
            <v>0.22646594710842632</v>
          </cell>
          <cell r="AT54">
            <v>0.21271868566267318</v>
          </cell>
          <cell r="AU54">
            <v>0.26854291348435994</v>
          </cell>
          <cell r="AV54">
            <v>0.8739527118041891</v>
          </cell>
          <cell r="AW54">
            <v>0.1109136202485629</v>
          </cell>
          <cell r="AX54">
            <v>0.34315779866509805</v>
          </cell>
          <cell r="AY54">
            <v>0.15544558723898239</v>
          </cell>
          <cell r="AZ54">
            <v>7.1143640470644781E-2</v>
          </cell>
          <cell r="BA54">
            <v>8.4301946768337604E-2</v>
          </cell>
          <cell r="BB54">
            <v>0.82976780157600993</v>
          </cell>
          <cell r="BC54">
            <v>5.81173567683985E-2</v>
          </cell>
          <cell r="BD54">
            <v>1.2290172888363371E-2</v>
          </cell>
          <cell r="BE54">
            <v>4.3920086342660113E-2</v>
          </cell>
          <cell r="BF54">
            <v>310643876</v>
          </cell>
          <cell r="BG54">
            <v>311133876</v>
          </cell>
          <cell r="BH54">
            <v>305425899</v>
          </cell>
          <cell r="BI54">
            <v>318708086</v>
          </cell>
          <cell r="BJ54">
            <v>315582852</v>
          </cell>
          <cell r="BK54">
            <v>323490496</v>
          </cell>
          <cell r="BL54">
            <v>316099054</v>
          </cell>
          <cell r="BM54">
            <v>305542339</v>
          </cell>
          <cell r="BN54">
            <v>300065266</v>
          </cell>
          <cell r="BO54">
            <v>282928471</v>
          </cell>
          <cell r="BP54">
            <v>274070260</v>
          </cell>
          <cell r="BQ54">
            <v>263590770</v>
          </cell>
          <cell r="BR54">
            <v>254213980</v>
          </cell>
          <cell r="BS54">
            <v>59077688</v>
          </cell>
          <cell r="BT54">
            <v>57780084</v>
          </cell>
          <cell r="BU54">
            <v>57009760</v>
          </cell>
          <cell r="BV54">
            <v>55194247</v>
          </cell>
          <cell r="BW54">
            <v>54138280</v>
          </cell>
          <cell r="BX54">
            <v>50970275</v>
          </cell>
          <cell r="BY54">
            <v>50491054</v>
          </cell>
          <cell r="BZ54">
            <v>48699896</v>
          </cell>
          <cell r="CA54">
            <v>46842869</v>
          </cell>
          <cell r="CB54">
            <v>46416397</v>
          </cell>
          <cell r="CC54">
            <v>43191308</v>
          </cell>
          <cell r="CD54">
            <v>41260791</v>
          </cell>
          <cell r="CE54">
            <v>40116265</v>
          </cell>
          <cell r="CF54">
            <v>0</v>
          </cell>
          <cell r="CG54">
            <v>6597844</v>
          </cell>
          <cell r="CH54">
            <v>17971205</v>
          </cell>
          <cell r="CI54">
            <v>0</v>
          </cell>
          <cell r="CJ54">
            <v>24569049</v>
          </cell>
          <cell r="CK54">
            <v>21472187</v>
          </cell>
          <cell r="CL54">
            <v>7504731</v>
          </cell>
          <cell r="CM54">
            <v>14364890</v>
          </cell>
          <cell r="CN54">
            <v>21869621</v>
          </cell>
          <cell r="CO54">
            <v>2320887</v>
          </cell>
          <cell r="CP54">
            <v>175307434</v>
          </cell>
        </row>
        <row r="56">
          <cell r="B56" t="str">
            <v xml:space="preserve">TOTAL/Average </v>
          </cell>
          <cell r="C56">
            <v>3695.9315000000001</v>
          </cell>
          <cell r="D56">
            <v>2179.3305580000001</v>
          </cell>
          <cell r="E56">
            <v>2618.3898510000004</v>
          </cell>
          <cell r="F56">
            <v>518.48485800000003</v>
          </cell>
          <cell r="G56">
            <v>605.87331699999993</v>
          </cell>
          <cell r="H56">
            <v>597.52459099999999</v>
          </cell>
          <cell r="I56">
            <v>3071.4463430000001</v>
          </cell>
          <cell r="J56">
            <v>24.037183999999996</v>
          </cell>
          <cell r="K56">
            <v>147.70328799999999</v>
          </cell>
          <cell r="L56">
            <v>0</v>
          </cell>
          <cell r="M56">
            <v>1</v>
          </cell>
          <cell r="N56">
            <v>1</v>
          </cell>
          <cell r="O56">
            <v>1</v>
          </cell>
          <cell r="P56">
            <v>0.99999999999999978</v>
          </cell>
          <cell r="Q56">
            <v>1</v>
          </cell>
          <cell r="R56">
            <v>0.99999999999999989</v>
          </cell>
          <cell r="S56">
            <v>0.99999999999999978</v>
          </cell>
          <cell r="T56">
            <v>0.99880925099301221</v>
          </cell>
          <cell r="U56">
            <v>1.4919759297510118</v>
          </cell>
          <cell r="V56">
            <v>1.5050920310028988</v>
          </cell>
          <cell r="W56">
            <v>1.5099195830661014</v>
          </cell>
          <cell r="X56">
            <v>1.5099889500211638</v>
          </cell>
          <cell r="Y56">
            <v>1.5129182130046792</v>
          </cell>
          <cell r="Z56">
            <v>14730412504</v>
          </cell>
          <cell r="AA56">
            <v>9191719641</v>
          </cell>
          <cell r="AB56">
            <v>0</v>
          </cell>
          <cell r="AC56">
            <v>10752760298</v>
          </cell>
          <cell r="AD56">
            <v>0</v>
          </cell>
          <cell r="AE56">
            <v>1894680215</v>
          </cell>
          <cell r="AF56">
            <v>2440249447</v>
          </cell>
          <cell r="AG56">
            <v>12397760298</v>
          </cell>
          <cell r="AH56">
            <v>637020798</v>
          </cell>
          <cell r="AI56">
            <v>979212147</v>
          </cell>
          <cell r="AJ56">
            <v>979212.14699999988</v>
          </cell>
          <cell r="AK56">
            <v>222462891</v>
          </cell>
          <cell r="AM56">
            <v>0.99999999999999989</v>
          </cell>
          <cell r="AN56">
            <v>1</v>
          </cell>
          <cell r="AO56">
            <v>0.99999999999999978</v>
          </cell>
          <cell r="AQ56">
            <v>0.18152920088644003</v>
          </cell>
          <cell r="AR56">
            <v>2.8578132949378516E-2</v>
          </cell>
          <cell r="AS56">
            <v>0.1972599385891339</v>
          </cell>
          <cell r="AT56">
            <v>0.1688080467958219</v>
          </cell>
          <cell r="AU56">
            <v>0.28828180216895621</v>
          </cell>
          <cell r="AV56">
            <v>0.47716011042253176</v>
          </cell>
          <cell r="AW56">
            <v>7.4911978608098118E-2</v>
          </cell>
          <cell r="AX56">
            <v>0.4237640646397195</v>
          </cell>
          <cell r="AY56">
            <v>0.14033950094792705</v>
          </cell>
          <cell r="AZ56">
            <v>4.3703585996637574E-2</v>
          </cell>
          <cell r="BA56">
            <v>9.6635914951289481E-2</v>
          </cell>
          <cell r="BB56">
            <v>0.83231706583635079</v>
          </cell>
          <cell r="BC56">
            <v>1.0000000000000002</v>
          </cell>
          <cell r="BD56">
            <v>1</v>
          </cell>
          <cell r="BE56">
            <v>1</v>
          </cell>
          <cell r="BF56">
            <v>3695931500</v>
          </cell>
          <cell r="BG56">
            <v>3727138633</v>
          </cell>
          <cell r="BH56">
            <v>3624691714</v>
          </cell>
          <cell r="BI56">
            <v>3517690115</v>
          </cell>
          <cell r="BJ56">
            <v>3492594934</v>
          </cell>
          <cell r="BK56">
            <v>3367868529</v>
          </cell>
          <cell r="BL56">
            <v>3329941814</v>
          </cell>
          <cell r="BM56">
            <v>3149251993</v>
          </cell>
          <cell r="BN56">
            <v>3031257236</v>
          </cell>
          <cell r="BO56">
            <v>2889352496</v>
          </cell>
          <cell r="BP56">
            <v>2784000210</v>
          </cell>
          <cell r="BQ56">
            <v>2646657502</v>
          </cell>
          <cell r="BR56">
            <v>2580892189</v>
          </cell>
          <cell r="BS56">
            <v>597524591</v>
          </cell>
          <cell r="BT56">
            <v>592906667</v>
          </cell>
          <cell r="BU56">
            <v>564337174</v>
          </cell>
          <cell r="BV56">
            <v>547532610</v>
          </cell>
          <cell r="BW56">
            <v>540576371</v>
          </cell>
          <cell r="BX56">
            <v>522725527</v>
          </cell>
          <cell r="BY56">
            <v>509684803</v>
          </cell>
          <cell r="BZ56">
            <v>508308105</v>
          </cell>
          <cell r="CA56">
            <v>481875601</v>
          </cell>
          <cell r="CB56">
            <v>481449129</v>
          </cell>
          <cell r="CC56">
            <v>466312245</v>
          </cell>
          <cell r="CD56">
            <v>435053017</v>
          </cell>
          <cell r="CE56">
            <v>417937046</v>
          </cell>
          <cell r="CF56">
            <v>0</v>
          </cell>
          <cell r="CG56">
            <v>105774178</v>
          </cell>
          <cell r="CH56">
            <v>261138257</v>
          </cell>
          <cell r="CI56">
            <v>0</v>
          </cell>
          <cell r="CJ56">
            <v>366912435</v>
          </cell>
          <cell r="CK56">
            <v>175075978</v>
          </cell>
          <cell r="CL56">
            <v>74785163</v>
          </cell>
          <cell r="CM56">
            <v>101693140</v>
          </cell>
          <cell r="CN56">
            <v>176478303</v>
          </cell>
          <cell r="CO56">
            <v>103213053</v>
          </cell>
          <cell r="CP56">
            <v>2179330558</v>
          </cell>
        </row>
        <row r="58">
          <cell r="CA58" t="e">
            <v>#N/A</v>
          </cell>
        </row>
        <row r="59">
          <cell r="B59" t="str">
            <v>Dec  2016 (Ranking out of 8 banks)</v>
          </cell>
          <cell r="C59">
            <v>6</v>
          </cell>
          <cell r="D59">
            <v>5</v>
          </cell>
          <cell r="E59">
            <v>6</v>
          </cell>
          <cell r="F59">
            <v>6</v>
          </cell>
          <cell r="G59">
            <v>6</v>
          </cell>
          <cell r="H59">
            <v>6</v>
          </cell>
          <cell r="I59">
            <v>6</v>
          </cell>
          <cell r="J59">
            <v>8</v>
          </cell>
          <cell r="K59">
            <v>6</v>
          </cell>
          <cell r="M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M59">
            <v>6</v>
          </cell>
          <cell r="AN59">
            <v>5</v>
          </cell>
          <cell r="AO59">
            <v>6</v>
          </cell>
          <cell r="AQ59">
            <v>6</v>
          </cell>
          <cell r="AR59">
            <v>7</v>
          </cell>
          <cell r="AS59">
            <v>5</v>
          </cell>
          <cell r="AT59">
            <v>4</v>
          </cell>
          <cell r="AU59">
            <v>8</v>
          </cell>
          <cell r="AV59">
            <v>1</v>
          </cell>
          <cell r="AW59">
            <v>1</v>
          </cell>
          <cell r="AX59">
            <v>1</v>
          </cell>
          <cell r="AY59">
            <v>4</v>
          </cell>
          <cell r="AZ59">
            <v>8</v>
          </cell>
          <cell r="BA59">
            <v>7</v>
          </cell>
          <cell r="BB59">
            <v>4</v>
          </cell>
          <cell r="BC59">
            <v>7</v>
          </cell>
          <cell r="BD59">
            <v>7</v>
          </cell>
          <cell r="BE59">
            <v>7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K60">
            <v>3</v>
          </cell>
          <cell r="R60">
            <v>2</v>
          </cell>
          <cell r="Z60" t="e">
            <v>#N/A</v>
          </cell>
          <cell r="AA60">
            <v>1</v>
          </cell>
          <cell r="AB60" t="e">
            <v>#N/A</v>
          </cell>
          <cell r="AC60">
            <v>1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M60">
            <v>2</v>
          </cell>
          <cell r="AN60">
            <v>1</v>
          </cell>
          <cell r="AO60">
            <v>3</v>
          </cell>
          <cell r="AP60">
            <v>8</v>
          </cell>
          <cell r="AQ60">
            <v>9</v>
          </cell>
          <cell r="AR60">
            <v>7</v>
          </cell>
          <cell r="AS60">
            <v>11</v>
          </cell>
          <cell r="AT60">
            <v>11</v>
          </cell>
          <cell r="AU60">
            <v>11</v>
          </cell>
          <cell r="AV60">
            <v>5</v>
          </cell>
          <cell r="AW60">
            <v>2</v>
          </cell>
          <cell r="AX60">
            <v>1</v>
          </cell>
          <cell r="AY60">
            <v>9</v>
          </cell>
          <cell r="AZ60">
            <v>7</v>
          </cell>
          <cell r="BA60">
            <v>10</v>
          </cell>
          <cell r="BB60">
            <v>2</v>
          </cell>
          <cell r="BC60">
            <v>3</v>
          </cell>
          <cell r="BD60">
            <v>4</v>
          </cell>
          <cell r="BE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S61">
            <v>1</v>
          </cell>
          <cell r="Z61" t="e">
            <v>#N/A</v>
          </cell>
          <cell r="AA61" t="e">
            <v>#N/A</v>
          </cell>
          <cell r="AB61">
            <v>1</v>
          </cell>
          <cell r="AC61" t="e">
            <v>#N/A</v>
          </cell>
          <cell r="AD61">
            <v>1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M61">
            <v>2</v>
          </cell>
          <cell r="AN61">
            <v>1</v>
          </cell>
          <cell r="AO61">
            <v>2</v>
          </cell>
          <cell r="AQ61">
            <v>7</v>
          </cell>
          <cell r="AR61">
            <v>9</v>
          </cell>
          <cell r="AS61">
            <v>8</v>
          </cell>
          <cell r="AT61">
            <v>9</v>
          </cell>
          <cell r="AU61">
            <v>5</v>
          </cell>
          <cell r="AV61">
            <v>5</v>
          </cell>
          <cell r="AW61">
            <v>2</v>
          </cell>
          <cell r="AX61">
            <v>1</v>
          </cell>
          <cell r="AY61">
            <v>9</v>
          </cell>
          <cell r="AZ61">
            <v>9</v>
          </cell>
          <cell r="BA61">
            <v>10</v>
          </cell>
          <cell r="BB61">
            <v>2</v>
          </cell>
          <cell r="BC61">
            <v>4</v>
          </cell>
          <cell r="BD61">
            <v>5</v>
          </cell>
          <cell r="BE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T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M62">
            <v>2</v>
          </cell>
          <cell r="AN62">
            <v>1</v>
          </cell>
          <cell r="AO62">
            <v>2</v>
          </cell>
          <cell r="AQ62">
            <v>8</v>
          </cell>
          <cell r="AR62">
            <v>11</v>
          </cell>
          <cell r="AS62">
            <v>9</v>
          </cell>
          <cell r="AT62">
            <v>8</v>
          </cell>
          <cell r="AU62">
            <v>6</v>
          </cell>
          <cell r="AV62">
            <v>7</v>
          </cell>
          <cell r="AW62">
            <v>3</v>
          </cell>
          <cell r="AX62">
            <v>1</v>
          </cell>
          <cell r="AY62">
            <v>8</v>
          </cell>
          <cell r="AZ62">
            <v>9</v>
          </cell>
          <cell r="BA62">
            <v>6</v>
          </cell>
          <cell r="BB62">
            <v>4</v>
          </cell>
          <cell r="BC62">
            <v>4</v>
          </cell>
          <cell r="BD62">
            <v>3</v>
          </cell>
          <cell r="BE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K63">
            <v>2</v>
          </cell>
          <cell r="U63">
            <v>2</v>
          </cell>
          <cell r="AM63">
            <v>2</v>
          </cell>
          <cell r="AN63">
            <v>3</v>
          </cell>
          <cell r="AO63">
            <v>3</v>
          </cell>
          <cell r="AQ63">
            <v>5</v>
          </cell>
          <cell r="AR63">
            <v>8</v>
          </cell>
          <cell r="AS63">
            <v>7</v>
          </cell>
          <cell r="AT63">
            <v>13</v>
          </cell>
          <cell r="AU63">
            <v>5</v>
          </cell>
          <cell r="AV63">
            <v>2</v>
          </cell>
          <cell r="AW63">
            <v>7</v>
          </cell>
          <cell r="AX63">
            <v>1</v>
          </cell>
          <cell r="AY63">
            <v>8</v>
          </cell>
          <cell r="AZ63">
            <v>5</v>
          </cell>
          <cell r="BA63">
            <v>4</v>
          </cell>
          <cell r="BB63">
            <v>4</v>
          </cell>
          <cell r="BC63">
            <v>2</v>
          </cell>
          <cell r="BD63">
            <v>4</v>
          </cell>
          <cell r="BE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V64">
            <v>1</v>
          </cell>
          <cell r="AM64">
            <v>2</v>
          </cell>
          <cell r="AN64">
            <v>3</v>
          </cell>
          <cell r="AO64">
            <v>2</v>
          </cell>
          <cell r="AQ64">
            <v>9</v>
          </cell>
          <cell r="AR64">
            <v>5</v>
          </cell>
          <cell r="AS64">
            <v>4</v>
          </cell>
          <cell r="AT64">
            <v>4</v>
          </cell>
          <cell r="AU64">
            <v>11</v>
          </cell>
          <cell r="AV64">
            <v>6</v>
          </cell>
          <cell r="AW64">
            <v>4</v>
          </cell>
          <cell r="AX64">
            <v>1</v>
          </cell>
          <cell r="AY64">
            <v>5</v>
          </cell>
          <cell r="AZ64">
            <v>7</v>
          </cell>
          <cell r="BA64">
            <v>5</v>
          </cell>
          <cell r="BB64">
            <v>5</v>
          </cell>
          <cell r="BC64">
            <v>4</v>
          </cell>
          <cell r="BD64">
            <v>1</v>
          </cell>
          <cell r="BE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K65">
            <v>2</v>
          </cell>
          <cell r="W65">
            <v>2</v>
          </cell>
          <cell r="AM65">
            <v>3</v>
          </cell>
          <cell r="AN65">
            <v>3</v>
          </cell>
          <cell r="AO65">
            <v>4</v>
          </cell>
          <cell r="AQ65">
            <v>8</v>
          </cell>
          <cell r="AR65">
            <v>3</v>
          </cell>
          <cell r="AS65">
            <v>6</v>
          </cell>
          <cell r="AT65">
            <v>7</v>
          </cell>
          <cell r="AU65">
            <v>11</v>
          </cell>
          <cell r="AV65">
            <v>5</v>
          </cell>
          <cell r="AW65">
            <v>4</v>
          </cell>
          <cell r="AX65">
            <v>1</v>
          </cell>
          <cell r="AY65">
            <v>5</v>
          </cell>
          <cell r="AZ65">
            <v>9</v>
          </cell>
          <cell r="BA65">
            <v>5</v>
          </cell>
          <cell r="BB65">
            <v>5</v>
          </cell>
          <cell r="BC65">
            <v>4</v>
          </cell>
          <cell r="BD65">
            <v>3</v>
          </cell>
          <cell r="BE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K66">
            <v>1</v>
          </cell>
          <cell r="X66">
            <v>1</v>
          </cell>
          <cell r="AM66">
            <v>3</v>
          </cell>
          <cell r="AN66">
            <v>2</v>
          </cell>
          <cell r="AO66">
            <v>2</v>
          </cell>
          <cell r="AQ66">
            <v>6</v>
          </cell>
          <cell r="AR66">
            <v>7</v>
          </cell>
          <cell r="AS66">
            <v>7</v>
          </cell>
          <cell r="AT66">
            <v>12</v>
          </cell>
          <cell r="AU66">
            <v>7</v>
          </cell>
          <cell r="AV66">
            <v>4</v>
          </cell>
          <cell r="AW66">
            <v>5</v>
          </cell>
          <cell r="AX66">
            <v>1</v>
          </cell>
          <cell r="AY66">
            <v>7</v>
          </cell>
          <cell r="AZ66">
            <v>5</v>
          </cell>
          <cell r="BA66">
            <v>11</v>
          </cell>
          <cell r="BB66">
            <v>6</v>
          </cell>
          <cell r="BC66">
            <v>2</v>
          </cell>
          <cell r="BD66">
            <v>5</v>
          </cell>
          <cell r="BE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M67">
            <v>4</v>
          </cell>
          <cell r="AN67">
            <v>3</v>
          </cell>
          <cell r="AO67">
            <v>5</v>
          </cell>
          <cell r="AQ67">
            <v>7</v>
          </cell>
          <cell r="AR67">
            <v>3</v>
          </cell>
          <cell r="AS67">
            <v>8</v>
          </cell>
          <cell r="AT67">
            <v>9</v>
          </cell>
          <cell r="AU67">
            <v>9</v>
          </cell>
          <cell r="AV67">
            <v>3</v>
          </cell>
          <cell r="AW67">
            <v>2</v>
          </cell>
          <cell r="AX67">
            <v>1</v>
          </cell>
          <cell r="AY67">
            <v>8</v>
          </cell>
          <cell r="AZ67">
            <v>7</v>
          </cell>
          <cell r="BA67">
            <v>8</v>
          </cell>
          <cell r="BB67">
            <v>12</v>
          </cell>
          <cell r="BC67">
            <v>2</v>
          </cell>
          <cell r="BD67">
            <v>6</v>
          </cell>
          <cell r="BE67">
            <v>3</v>
          </cell>
        </row>
        <row r="68">
          <cell r="B68" t="str">
            <v>Sep  2016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7</v>
          </cell>
          <cell r="G68">
            <v>7</v>
          </cell>
          <cell r="H68">
            <v>6</v>
          </cell>
          <cell r="I68">
            <v>7</v>
          </cell>
          <cell r="J68">
            <v>8</v>
          </cell>
          <cell r="K68">
            <v>6</v>
          </cell>
          <cell r="N68">
            <v>6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M68">
            <v>6</v>
          </cell>
          <cell r="AN68">
            <v>4</v>
          </cell>
          <cell r="AO68">
            <v>5</v>
          </cell>
          <cell r="AQ68">
            <v>7</v>
          </cell>
          <cell r="AR68">
            <v>6</v>
          </cell>
          <cell r="AS68">
            <v>4</v>
          </cell>
          <cell r="AT68">
            <v>4</v>
          </cell>
          <cell r="AU68">
            <v>8</v>
          </cell>
          <cell r="AV68">
            <v>1</v>
          </cell>
          <cell r="AW68">
            <v>1</v>
          </cell>
          <cell r="AX68">
            <v>1</v>
          </cell>
          <cell r="AY68">
            <v>5</v>
          </cell>
          <cell r="AZ68">
            <v>8</v>
          </cell>
          <cell r="BA68">
            <v>7</v>
          </cell>
          <cell r="BB68">
            <v>5</v>
          </cell>
          <cell r="BC68">
            <v>7</v>
          </cell>
          <cell r="BD68">
            <v>6</v>
          </cell>
          <cell r="BE68">
            <v>6</v>
          </cell>
        </row>
        <row r="69">
          <cell r="B69" t="str">
            <v>Jun  2016 (Ranking out of 8 banks)</v>
          </cell>
          <cell r="C69">
            <v>6</v>
          </cell>
          <cell r="D69">
            <v>5</v>
          </cell>
          <cell r="E69">
            <v>7</v>
          </cell>
          <cell r="F69">
            <v>7</v>
          </cell>
          <cell r="G69">
            <v>7</v>
          </cell>
          <cell r="H69">
            <v>6</v>
          </cell>
          <cell r="I69">
            <v>6</v>
          </cell>
          <cell r="J69">
            <v>8</v>
          </cell>
          <cell r="K69">
            <v>6</v>
          </cell>
          <cell r="O69">
            <v>6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M69">
            <v>6</v>
          </cell>
          <cell r="AN69">
            <v>5</v>
          </cell>
          <cell r="AO69">
            <v>7</v>
          </cell>
          <cell r="AP69">
            <v>7</v>
          </cell>
          <cell r="AQ69">
            <v>7</v>
          </cell>
          <cell r="AR69">
            <v>6</v>
          </cell>
          <cell r="AS69">
            <v>3</v>
          </cell>
          <cell r="AT69">
            <v>5</v>
          </cell>
          <cell r="AU69">
            <v>8</v>
          </cell>
          <cell r="AV69">
            <v>1</v>
          </cell>
          <cell r="AW69">
            <v>2</v>
          </cell>
          <cell r="AX69">
            <v>1</v>
          </cell>
          <cell r="AY69">
            <v>5</v>
          </cell>
          <cell r="AZ69">
            <v>8</v>
          </cell>
          <cell r="BA69">
            <v>8</v>
          </cell>
          <cell r="BB69">
            <v>5</v>
          </cell>
          <cell r="BC69">
            <v>6</v>
          </cell>
          <cell r="BD69">
            <v>4</v>
          </cell>
          <cell r="BE69">
            <v>5</v>
          </cell>
          <cell r="BI69">
            <v>1</v>
          </cell>
          <cell r="BJ69">
            <v>1</v>
          </cell>
          <cell r="BK69">
            <v>1</v>
          </cell>
          <cell r="BL69">
            <v>1</v>
          </cell>
          <cell r="BM69">
            <v>1</v>
          </cell>
          <cell r="BN69">
            <v>1</v>
          </cell>
          <cell r="BO69">
            <v>1</v>
          </cell>
          <cell r="BP69">
            <v>1</v>
          </cell>
          <cell r="BQ69">
            <v>1</v>
          </cell>
          <cell r="BR69">
            <v>1</v>
          </cell>
          <cell r="BS69">
            <v>1</v>
          </cell>
          <cell r="BT69">
            <v>1</v>
          </cell>
          <cell r="BU69">
            <v>1</v>
          </cell>
          <cell r="BW69">
            <v>6</v>
          </cell>
          <cell r="BX69">
            <v>5</v>
          </cell>
          <cell r="BY69">
            <v>7</v>
          </cell>
          <cell r="CA69">
            <v>7</v>
          </cell>
          <cell r="CB69">
            <v>6</v>
          </cell>
          <cell r="CC69">
            <v>3</v>
          </cell>
          <cell r="CD69">
            <v>5</v>
          </cell>
          <cell r="CE69">
            <v>1</v>
          </cell>
          <cell r="CF69">
            <v>1</v>
          </cell>
          <cell r="CG69">
            <v>2</v>
          </cell>
          <cell r="CH69">
            <v>1</v>
          </cell>
          <cell r="CI69">
            <v>5</v>
          </cell>
          <cell r="CJ69">
            <v>8</v>
          </cell>
          <cell r="CK69">
            <v>8</v>
          </cell>
          <cell r="CL69">
            <v>5</v>
          </cell>
          <cell r="CM69">
            <v>6</v>
          </cell>
          <cell r="CN69">
            <v>4</v>
          </cell>
          <cell r="CO69">
            <v>5</v>
          </cell>
        </row>
        <row r="70">
          <cell r="B70" t="str">
            <v>Mar  2016 (Ranking out of 8 banks)</v>
          </cell>
          <cell r="C70">
            <v>7</v>
          </cell>
          <cell r="D70">
            <v>5</v>
          </cell>
          <cell r="E70">
            <v>7</v>
          </cell>
          <cell r="F70">
            <v>7</v>
          </cell>
          <cell r="G70">
            <v>6</v>
          </cell>
          <cell r="H70">
            <v>6</v>
          </cell>
          <cell r="I70">
            <v>6</v>
          </cell>
          <cell r="J70">
            <v>6</v>
          </cell>
          <cell r="K70">
            <v>6</v>
          </cell>
          <cell r="P70">
            <v>6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M70">
            <v>5</v>
          </cell>
          <cell r="AN70">
            <v>7</v>
          </cell>
          <cell r="AO70">
            <v>6</v>
          </cell>
          <cell r="AP70">
            <v>8</v>
          </cell>
          <cell r="AQ70">
            <v>6</v>
          </cell>
          <cell r="AR70">
            <v>5</v>
          </cell>
          <cell r="AS70">
            <v>4</v>
          </cell>
          <cell r="AT70">
            <v>8</v>
          </cell>
          <cell r="AU70">
            <v>8</v>
          </cell>
          <cell r="AV70">
            <v>1</v>
          </cell>
          <cell r="AW70">
            <v>1</v>
          </cell>
          <cell r="AX70">
            <v>5</v>
          </cell>
          <cell r="AY70">
            <v>8</v>
          </cell>
          <cell r="AZ70">
            <v>8</v>
          </cell>
          <cell r="BA70">
            <v>6</v>
          </cell>
          <cell r="BB70">
            <v>6</v>
          </cell>
          <cell r="BC70">
            <v>4</v>
          </cell>
          <cell r="BD70">
            <v>5</v>
          </cell>
          <cell r="BE70">
            <v>5</v>
          </cell>
        </row>
        <row r="71">
          <cell r="B71" t="str">
            <v>Dec  2015 (Ranking out of 7 banks)</v>
          </cell>
          <cell r="C71">
            <v>7</v>
          </cell>
          <cell r="D71">
            <v>5</v>
          </cell>
          <cell r="E71">
            <v>7</v>
          </cell>
          <cell r="F71">
            <v>6</v>
          </cell>
          <cell r="G71">
            <v>6</v>
          </cell>
          <cell r="H71">
            <v>6</v>
          </cell>
          <cell r="I71">
            <v>6</v>
          </cell>
          <cell r="J71">
            <v>6</v>
          </cell>
          <cell r="K71">
            <v>6</v>
          </cell>
          <cell r="Q71">
            <v>6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M71">
            <v>7</v>
          </cell>
          <cell r="AN71">
            <v>5</v>
          </cell>
          <cell r="AO71">
            <v>7</v>
          </cell>
          <cell r="AQ71">
            <v>6</v>
          </cell>
          <cell r="AR71">
            <v>5</v>
          </cell>
          <cell r="AS71">
            <v>5</v>
          </cell>
          <cell r="AT71">
            <v>3</v>
          </cell>
          <cell r="AU71">
            <v>7</v>
          </cell>
          <cell r="AV71">
            <v>1</v>
          </cell>
          <cell r="AW71">
            <v>2</v>
          </cell>
          <cell r="AX71">
            <v>2</v>
          </cell>
          <cell r="AY71">
            <v>6</v>
          </cell>
          <cell r="AZ71">
            <v>6</v>
          </cell>
          <cell r="BA71">
            <v>7</v>
          </cell>
          <cell r="BB71">
            <v>7</v>
          </cell>
          <cell r="BC71">
            <v>4</v>
          </cell>
          <cell r="BD71">
            <v>4</v>
          </cell>
          <cell r="BE71">
            <v>3</v>
          </cell>
        </row>
        <row r="73">
          <cell r="B73" t="str">
            <v>Dec 2016 (Ranking out of 39 banks)</v>
          </cell>
          <cell r="C73">
            <v>6</v>
          </cell>
          <cell r="D73">
            <v>5</v>
          </cell>
          <cell r="E73">
            <v>6</v>
          </cell>
          <cell r="F73">
            <v>6</v>
          </cell>
          <cell r="G73">
            <v>6</v>
          </cell>
          <cell r="H73">
            <v>6</v>
          </cell>
          <cell r="I73">
            <v>6</v>
          </cell>
          <cell r="J73">
            <v>9</v>
          </cell>
          <cell r="K73">
            <v>6</v>
          </cell>
          <cell r="L73" t="e">
            <v>#N/A</v>
          </cell>
          <cell r="M73">
            <v>6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>
            <v>6</v>
          </cell>
          <cell r="AN73">
            <v>5</v>
          </cell>
          <cell r="AO73">
            <v>6</v>
          </cell>
          <cell r="AP73" t="e">
            <v>#REF!</v>
          </cell>
          <cell r="AQ73">
            <v>10</v>
          </cell>
          <cell r="AR73">
            <v>13</v>
          </cell>
          <cell r="AS73">
            <v>27</v>
          </cell>
          <cell r="AT73">
            <v>28</v>
          </cell>
          <cell r="AU73">
            <v>32</v>
          </cell>
          <cell r="AV73">
            <v>6</v>
          </cell>
          <cell r="AW73">
            <v>8</v>
          </cell>
          <cell r="AX73">
            <v>3</v>
          </cell>
          <cell r="AY73">
            <v>25</v>
          </cell>
          <cell r="AZ73">
            <v>20</v>
          </cell>
          <cell r="BA73">
            <v>27</v>
          </cell>
          <cell r="BB73">
            <v>22</v>
          </cell>
          <cell r="BC73">
            <v>9</v>
          </cell>
          <cell r="BD73">
            <v>11</v>
          </cell>
          <cell r="BE73">
            <v>10</v>
          </cell>
        </row>
        <row r="74">
          <cell r="B74" t="str">
            <v xml:space="preserve"> Sep 2016 (Ranking out of 39 banks)</v>
          </cell>
          <cell r="C74">
            <v>6</v>
          </cell>
          <cell r="D74">
            <v>5</v>
          </cell>
          <cell r="E74">
            <v>6</v>
          </cell>
          <cell r="F74">
            <v>7</v>
          </cell>
          <cell r="G74">
            <v>8</v>
          </cell>
          <cell r="H74">
            <v>6</v>
          </cell>
          <cell r="I74">
            <v>7</v>
          </cell>
          <cell r="J74">
            <v>10</v>
          </cell>
          <cell r="K74">
            <v>7</v>
          </cell>
          <cell r="L74" t="e">
            <v>#N/A</v>
          </cell>
          <cell r="N74">
            <v>6</v>
          </cell>
          <cell r="S74">
            <v>5</v>
          </cell>
          <cell r="T74">
            <v>5</v>
          </cell>
          <cell r="U74">
            <v>4</v>
          </cell>
          <cell r="V74">
            <v>5</v>
          </cell>
          <cell r="W74">
            <v>5</v>
          </cell>
          <cell r="X74">
            <v>5</v>
          </cell>
          <cell r="Y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 t="e">
            <v>#N/A</v>
          </cell>
          <cell r="AM74">
            <v>6</v>
          </cell>
          <cell r="AN74">
            <v>5</v>
          </cell>
          <cell r="AO74">
            <v>5</v>
          </cell>
          <cell r="AP74" t="e">
            <v>#N/A</v>
          </cell>
          <cell r="AQ74">
            <v>13</v>
          </cell>
          <cell r="AR74">
            <v>16</v>
          </cell>
          <cell r="AS74">
            <v>29</v>
          </cell>
          <cell r="AT74">
            <v>28</v>
          </cell>
          <cell r="AU74">
            <v>31</v>
          </cell>
          <cell r="AV74">
            <v>4</v>
          </cell>
          <cell r="AW74">
            <v>7</v>
          </cell>
          <cell r="AX74">
            <v>2</v>
          </cell>
          <cell r="AY74">
            <v>29</v>
          </cell>
          <cell r="AZ74">
            <v>22</v>
          </cell>
          <cell r="BA74">
            <v>28</v>
          </cell>
          <cell r="BB74">
            <v>22</v>
          </cell>
          <cell r="BC74">
            <v>9</v>
          </cell>
          <cell r="BD74">
            <v>9</v>
          </cell>
          <cell r="BE74">
            <v>9</v>
          </cell>
        </row>
        <row r="75">
          <cell r="B75" t="str">
            <v xml:space="preserve"> Jun 2016 (Ranking out of 39 banks)</v>
          </cell>
          <cell r="C75">
            <v>6</v>
          </cell>
          <cell r="D75">
            <v>5</v>
          </cell>
          <cell r="E75">
            <v>7</v>
          </cell>
          <cell r="F75">
            <v>7</v>
          </cell>
          <cell r="G75">
            <v>8</v>
          </cell>
          <cell r="H75">
            <v>6</v>
          </cell>
          <cell r="I75">
            <v>6</v>
          </cell>
          <cell r="J75">
            <v>9</v>
          </cell>
          <cell r="K75">
            <v>7</v>
          </cell>
          <cell r="O75">
            <v>6</v>
          </cell>
          <cell r="AM75">
            <v>6</v>
          </cell>
          <cell r="AN75">
            <v>5</v>
          </cell>
          <cell r="AO75">
            <v>7</v>
          </cell>
          <cell r="AQ75">
            <v>12</v>
          </cell>
          <cell r="AR75">
            <v>13</v>
          </cell>
          <cell r="AS75">
            <v>30</v>
          </cell>
          <cell r="AT75">
            <v>29</v>
          </cell>
          <cell r="AU75">
            <v>30</v>
          </cell>
          <cell r="AV75">
            <v>5</v>
          </cell>
          <cell r="AW75">
            <v>9</v>
          </cell>
          <cell r="AX75">
            <v>4</v>
          </cell>
          <cell r="AY75">
            <v>23</v>
          </cell>
          <cell r="AZ75">
            <v>22</v>
          </cell>
          <cell r="BA75">
            <v>25</v>
          </cell>
          <cell r="BB75">
            <v>21</v>
          </cell>
          <cell r="BC75">
            <v>7</v>
          </cell>
          <cell r="BD75">
            <v>6</v>
          </cell>
          <cell r="BE75">
            <v>7</v>
          </cell>
        </row>
        <row r="76">
          <cell r="B76" t="str">
            <v xml:space="preserve"> Mar 2016 (Ranking out of 40 banks)</v>
          </cell>
          <cell r="C76">
            <v>7</v>
          </cell>
          <cell r="D76">
            <v>5</v>
          </cell>
          <cell r="E76">
            <v>7</v>
          </cell>
          <cell r="F76">
            <v>7</v>
          </cell>
          <cell r="G76">
            <v>6</v>
          </cell>
          <cell r="H76">
            <v>6</v>
          </cell>
          <cell r="I76">
            <v>6</v>
          </cell>
          <cell r="J76">
            <v>6</v>
          </cell>
          <cell r="K76">
            <v>7</v>
          </cell>
          <cell r="P76">
            <v>6</v>
          </cell>
          <cell r="AM76">
            <v>7</v>
          </cell>
          <cell r="AN76">
            <v>5</v>
          </cell>
          <cell r="AO76">
            <v>7</v>
          </cell>
          <cell r="AQ76">
            <v>15</v>
          </cell>
          <cell r="AR76">
            <v>14</v>
          </cell>
          <cell r="AS76">
            <v>26</v>
          </cell>
          <cell r="AT76">
            <v>26</v>
          </cell>
          <cell r="AU76">
            <v>29</v>
          </cell>
          <cell r="AV76">
            <v>6</v>
          </cell>
          <cell r="AW76">
            <v>8</v>
          </cell>
          <cell r="AX76">
            <v>4</v>
          </cell>
          <cell r="AY76">
            <v>27</v>
          </cell>
          <cell r="AZ76">
            <v>20</v>
          </cell>
          <cell r="BA76">
            <v>31</v>
          </cell>
          <cell r="BB76">
            <v>13</v>
          </cell>
          <cell r="BC76">
            <v>8</v>
          </cell>
          <cell r="BD76">
            <v>4</v>
          </cell>
          <cell r="BE76">
            <v>6</v>
          </cell>
        </row>
        <row r="77">
          <cell r="B77" t="str">
            <v xml:space="preserve"> Dec 2015 (Ranking out of 41 banks)</v>
          </cell>
          <cell r="C77">
            <v>8</v>
          </cell>
          <cell r="D77">
            <v>5</v>
          </cell>
          <cell r="E77">
            <v>7</v>
          </cell>
          <cell r="F77">
            <v>7</v>
          </cell>
          <cell r="G77">
            <v>8</v>
          </cell>
          <cell r="H77">
            <v>6</v>
          </cell>
          <cell r="I77">
            <v>6</v>
          </cell>
          <cell r="J77">
            <v>6</v>
          </cell>
          <cell r="K77">
            <v>8</v>
          </cell>
          <cell r="Q77">
            <v>6</v>
          </cell>
          <cell r="AM77">
            <v>8</v>
          </cell>
          <cell r="AN77">
            <v>5</v>
          </cell>
          <cell r="AO77">
            <v>7</v>
          </cell>
          <cell r="AQ77">
            <v>14</v>
          </cell>
          <cell r="AR77">
            <v>15</v>
          </cell>
          <cell r="AS77">
            <v>26</v>
          </cell>
          <cell r="AT77">
            <v>28</v>
          </cell>
          <cell r="AU77">
            <v>31</v>
          </cell>
          <cell r="AV77">
            <v>5</v>
          </cell>
          <cell r="AW77">
            <v>8</v>
          </cell>
          <cell r="AX77">
            <v>6</v>
          </cell>
          <cell r="AY77">
            <v>31</v>
          </cell>
          <cell r="AZ77">
            <v>25</v>
          </cell>
          <cell r="BA77">
            <v>28</v>
          </cell>
          <cell r="BB77">
            <v>4</v>
          </cell>
          <cell r="BC77">
            <v>7</v>
          </cell>
          <cell r="BD77">
            <v>8</v>
          </cell>
          <cell r="BE77">
            <v>8</v>
          </cell>
        </row>
        <row r="78">
          <cell r="B78" t="str">
            <v xml:space="preserve"> Sep 2015 (Ranking out of 42 banks)</v>
          </cell>
          <cell r="C78">
            <v>8</v>
          </cell>
          <cell r="D78">
            <v>6</v>
          </cell>
          <cell r="E78">
            <v>9</v>
          </cell>
          <cell r="F78">
            <v>7</v>
          </cell>
          <cell r="G78">
            <v>7</v>
          </cell>
          <cell r="H78">
            <v>6</v>
          </cell>
          <cell r="I78">
            <v>6</v>
          </cell>
          <cell r="J78">
            <v>6</v>
          </cell>
          <cell r="K78">
            <v>8</v>
          </cell>
          <cell r="R78">
            <v>8</v>
          </cell>
          <cell r="AM78">
            <v>8</v>
          </cell>
          <cell r="AN78">
            <v>6</v>
          </cell>
          <cell r="AO78">
            <v>9</v>
          </cell>
          <cell r="AQ78">
            <v>18</v>
          </cell>
          <cell r="AR78">
            <v>15</v>
          </cell>
          <cell r="AS78">
            <v>25</v>
          </cell>
          <cell r="AT78">
            <v>31</v>
          </cell>
          <cell r="AU78">
            <v>30</v>
          </cell>
          <cell r="AV78">
            <v>7</v>
          </cell>
          <cell r="AW78">
            <v>3</v>
          </cell>
          <cell r="AX78">
            <v>1</v>
          </cell>
          <cell r="AY78">
            <v>29</v>
          </cell>
          <cell r="AZ78">
            <v>24</v>
          </cell>
          <cell r="BA78">
            <v>29</v>
          </cell>
          <cell r="BB78">
            <v>2</v>
          </cell>
          <cell r="BC78">
            <v>6</v>
          </cell>
          <cell r="BD78">
            <v>7</v>
          </cell>
          <cell r="BE78">
            <v>7</v>
          </cell>
        </row>
        <row r="79">
          <cell r="B79" t="str">
            <v xml:space="preserve"> June 2015 (Ranking out of 42 banks)</v>
          </cell>
          <cell r="C79">
            <v>8</v>
          </cell>
          <cell r="D79">
            <v>6</v>
          </cell>
          <cell r="E79">
            <v>8</v>
          </cell>
          <cell r="F79">
            <v>7</v>
          </cell>
          <cell r="G79">
            <v>7</v>
          </cell>
          <cell r="H79">
            <v>6</v>
          </cell>
          <cell r="I79">
            <v>7</v>
          </cell>
          <cell r="J79">
            <v>0</v>
          </cell>
          <cell r="K79">
            <v>7</v>
          </cell>
          <cell r="S79">
            <v>7</v>
          </cell>
          <cell r="AM79">
            <v>8</v>
          </cell>
          <cell r="AN79">
            <v>6</v>
          </cell>
          <cell r="AO79">
            <v>8</v>
          </cell>
          <cell r="AQ79">
            <v>18</v>
          </cell>
          <cell r="AR79">
            <v>14</v>
          </cell>
          <cell r="AS79">
            <v>23</v>
          </cell>
          <cell r="AT79">
            <v>26</v>
          </cell>
          <cell r="AU79">
            <v>29</v>
          </cell>
          <cell r="AV79">
            <v>7</v>
          </cell>
          <cell r="AW79">
            <v>5</v>
          </cell>
          <cell r="AX79">
            <v>1</v>
          </cell>
          <cell r="AY79">
            <v>29</v>
          </cell>
          <cell r="AZ79">
            <v>24</v>
          </cell>
          <cell r="BA79">
            <v>30</v>
          </cell>
          <cell r="BB79">
            <v>2</v>
          </cell>
          <cell r="BC79">
            <v>9</v>
          </cell>
          <cell r="BD79">
            <v>6</v>
          </cell>
          <cell r="BE79">
            <v>7</v>
          </cell>
        </row>
        <row r="80">
          <cell r="B80" t="str">
            <v xml:space="preserve"> Mar 2015 (Ranking out of 43 banks)</v>
          </cell>
          <cell r="C80">
            <v>8</v>
          </cell>
          <cell r="D80">
            <v>6</v>
          </cell>
          <cell r="E80">
            <v>8</v>
          </cell>
          <cell r="F80">
            <v>8</v>
          </cell>
          <cell r="G80">
            <v>8</v>
          </cell>
          <cell r="H80">
            <v>6</v>
          </cell>
          <cell r="I80">
            <v>7</v>
          </cell>
          <cell r="J80">
            <v>0</v>
          </cell>
          <cell r="K80">
            <v>7</v>
          </cell>
          <cell r="T80">
            <v>7</v>
          </cell>
          <cell r="AM80">
            <v>8</v>
          </cell>
          <cell r="AN80">
            <v>6</v>
          </cell>
          <cell r="AO80">
            <v>8</v>
          </cell>
          <cell r="AQ80">
            <v>16</v>
          </cell>
          <cell r="AR80">
            <v>11</v>
          </cell>
          <cell r="AS80">
            <v>23</v>
          </cell>
          <cell r="AT80">
            <v>29</v>
          </cell>
          <cell r="AU80">
            <v>28</v>
          </cell>
          <cell r="AV80">
            <v>11</v>
          </cell>
          <cell r="AW80">
            <v>4</v>
          </cell>
          <cell r="AX80">
            <v>1</v>
          </cell>
          <cell r="AY80">
            <v>22</v>
          </cell>
          <cell r="AZ80">
            <v>25</v>
          </cell>
          <cell r="BA80">
            <v>18</v>
          </cell>
          <cell r="BB80">
            <v>5</v>
          </cell>
          <cell r="BC80">
            <v>7</v>
          </cell>
          <cell r="BD80">
            <v>5</v>
          </cell>
          <cell r="BE80">
            <v>8</v>
          </cell>
        </row>
        <row r="81">
          <cell r="B81" t="str">
            <v xml:space="preserve"> Dec 2014 (Ranking out of 43 banks)</v>
          </cell>
          <cell r="C81">
            <v>8</v>
          </cell>
          <cell r="D81">
            <v>7</v>
          </cell>
          <cell r="E81">
            <v>8</v>
          </cell>
          <cell r="F81">
            <v>7</v>
          </cell>
          <cell r="G81">
            <v>8</v>
          </cell>
          <cell r="H81">
            <v>7</v>
          </cell>
          <cell r="I81">
            <v>7</v>
          </cell>
          <cell r="J81">
            <v>0</v>
          </cell>
          <cell r="K81">
            <v>8</v>
          </cell>
          <cell r="U81">
            <v>8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M81">
            <v>7</v>
          </cell>
          <cell r="AN81">
            <v>8</v>
          </cell>
          <cell r="AO81">
            <v>7</v>
          </cell>
          <cell r="AQ81">
            <v>13</v>
          </cell>
          <cell r="AR81">
            <v>25</v>
          </cell>
          <cell r="AS81">
            <v>23</v>
          </cell>
          <cell r="AT81">
            <v>35</v>
          </cell>
          <cell r="AU81">
            <v>7</v>
          </cell>
          <cell r="AV81">
            <v>3</v>
          </cell>
          <cell r="AW81">
            <v>23</v>
          </cell>
          <cell r="AX81">
            <v>1</v>
          </cell>
          <cell r="AY81">
            <v>19</v>
          </cell>
          <cell r="AZ81">
            <v>19</v>
          </cell>
          <cell r="BA81">
            <v>7</v>
          </cell>
          <cell r="BB81">
            <v>10</v>
          </cell>
          <cell r="BC81">
            <v>5</v>
          </cell>
          <cell r="BD81">
            <v>8</v>
          </cell>
          <cell r="BE81">
            <v>8</v>
          </cell>
        </row>
        <row r="82">
          <cell r="B82" t="str">
            <v>- Sep 2014 (Ranking out of 43 banks)</v>
          </cell>
          <cell r="C82">
            <v>8</v>
          </cell>
          <cell r="D82">
            <v>9</v>
          </cell>
          <cell r="E82">
            <v>8</v>
          </cell>
          <cell r="F82">
            <v>7</v>
          </cell>
          <cell r="G82">
            <v>7</v>
          </cell>
          <cell r="H82">
            <v>7</v>
          </cell>
          <cell r="I82">
            <v>8</v>
          </cell>
          <cell r="K82">
            <v>8</v>
          </cell>
          <cell r="L82">
            <v>0</v>
          </cell>
          <cell r="V82">
            <v>7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M82">
            <v>8</v>
          </cell>
          <cell r="AN82">
            <v>9</v>
          </cell>
          <cell r="AO82">
            <v>8</v>
          </cell>
          <cell r="AQ82">
            <v>17</v>
          </cell>
          <cell r="AR82">
            <v>9</v>
          </cell>
          <cell r="AS82">
            <v>18</v>
          </cell>
          <cell r="AT82">
            <v>19</v>
          </cell>
          <cell r="AU82">
            <v>30</v>
          </cell>
          <cell r="AV82">
            <v>9</v>
          </cell>
          <cell r="AW82">
            <v>5</v>
          </cell>
          <cell r="AX82">
            <v>1</v>
          </cell>
          <cell r="AY82">
            <v>18</v>
          </cell>
          <cell r="AZ82">
            <v>18</v>
          </cell>
          <cell r="BA82">
            <v>18</v>
          </cell>
          <cell r="BB82">
            <v>11</v>
          </cell>
          <cell r="BC82">
            <v>9</v>
          </cell>
          <cell r="BD82">
            <v>4</v>
          </cell>
          <cell r="BE82">
            <v>4</v>
          </cell>
        </row>
        <row r="83">
          <cell r="B83" t="str">
            <v>- June 2014 (Ranking out of 43 banks)</v>
          </cell>
          <cell r="C83">
            <v>9</v>
          </cell>
          <cell r="D83">
            <v>8</v>
          </cell>
          <cell r="E83">
            <v>10</v>
          </cell>
          <cell r="F83">
            <v>7</v>
          </cell>
          <cell r="G83">
            <v>8</v>
          </cell>
          <cell r="I83">
            <v>8</v>
          </cell>
          <cell r="K83">
            <v>8</v>
          </cell>
          <cell r="W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M83">
            <v>9</v>
          </cell>
          <cell r="AN83">
            <v>8</v>
          </cell>
          <cell r="AO83">
            <v>10</v>
          </cell>
          <cell r="AQ83">
            <v>14</v>
          </cell>
          <cell r="AR83">
            <v>9</v>
          </cell>
          <cell r="AS83">
            <v>27</v>
          </cell>
          <cell r="AT83">
            <v>28</v>
          </cell>
          <cell r="AU83">
            <v>30</v>
          </cell>
          <cell r="AV83">
            <v>7</v>
          </cell>
          <cell r="AW83">
            <v>5</v>
          </cell>
          <cell r="AX83">
            <v>1</v>
          </cell>
          <cell r="AY83">
            <v>18</v>
          </cell>
          <cell r="AZ83">
            <v>19</v>
          </cell>
          <cell r="BA83">
            <v>19</v>
          </cell>
          <cell r="BB83">
            <v>7</v>
          </cell>
          <cell r="BC83">
            <v>12</v>
          </cell>
          <cell r="BD83">
            <v>5</v>
          </cell>
          <cell r="BE83">
            <v>6</v>
          </cell>
        </row>
        <row r="84">
          <cell r="B84" t="str">
            <v>- Mar 2014 (Ranking out of 43 banks)</v>
          </cell>
          <cell r="C84">
            <v>9</v>
          </cell>
          <cell r="D84">
            <v>7</v>
          </cell>
          <cell r="E84">
            <v>8</v>
          </cell>
          <cell r="F84">
            <v>8</v>
          </cell>
          <cell r="G84">
            <v>8</v>
          </cell>
          <cell r="I84">
            <v>8</v>
          </cell>
          <cell r="K84">
            <v>7</v>
          </cell>
          <cell r="X84">
            <v>7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M84">
            <v>9</v>
          </cell>
          <cell r="AN84">
            <v>7</v>
          </cell>
          <cell r="AO84">
            <v>8</v>
          </cell>
          <cell r="AQ84">
            <v>15</v>
          </cell>
          <cell r="AR84">
            <v>26</v>
          </cell>
          <cell r="AS84">
            <v>29</v>
          </cell>
          <cell r="AT84">
            <v>35</v>
          </cell>
          <cell r="AU84">
            <v>9</v>
          </cell>
          <cell r="AV84">
            <v>5</v>
          </cell>
          <cell r="AW84">
            <v>17</v>
          </cell>
          <cell r="AX84">
            <v>1</v>
          </cell>
          <cell r="AY84">
            <v>20</v>
          </cell>
          <cell r="AZ84">
            <v>20</v>
          </cell>
          <cell r="BA84">
            <v>35</v>
          </cell>
          <cell r="BB84">
            <v>12</v>
          </cell>
          <cell r="BC84">
            <v>5</v>
          </cell>
          <cell r="BD84">
            <v>9</v>
          </cell>
          <cell r="BE84">
            <v>6</v>
          </cell>
        </row>
        <row r="85">
          <cell r="B85" t="str">
            <v>- Dec 2013 (Ranking out of 43 banks)</v>
          </cell>
          <cell r="C85">
            <v>8</v>
          </cell>
          <cell r="D85">
            <v>7</v>
          </cell>
          <cell r="E85">
            <v>8</v>
          </cell>
          <cell r="F85">
            <v>8</v>
          </cell>
          <cell r="G85">
            <v>8</v>
          </cell>
          <cell r="I85">
            <v>9</v>
          </cell>
          <cell r="K85">
            <v>8</v>
          </cell>
          <cell r="Y85">
            <v>7</v>
          </cell>
          <cell r="AM85">
            <v>8</v>
          </cell>
          <cell r="AN85">
            <v>7</v>
          </cell>
          <cell r="AO85">
            <v>8</v>
          </cell>
          <cell r="AQ85">
            <v>11</v>
          </cell>
          <cell r="AR85">
            <v>10</v>
          </cell>
          <cell r="AS85">
            <v>25</v>
          </cell>
          <cell r="AT85">
            <v>29</v>
          </cell>
          <cell r="AU85">
            <v>31</v>
          </cell>
          <cell r="AV85">
            <v>8</v>
          </cell>
          <cell r="AW85">
            <v>5</v>
          </cell>
          <cell r="AX85">
            <v>1</v>
          </cell>
          <cell r="AY85">
            <v>23</v>
          </cell>
          <cell r="AZ85">
            <v>19</v>
          </cell>
          <cell r="BA85">
            <v>23</v>
          </cell>
          <cell r="BB85">
            <v>32</v>
          </cell>
          <cell r="BC85">
            <v>12</v>
          </cell>
          <cell r="BD85">
            <v>6</v>
          </cell>
          <cell r="BE85">
            <v>9</v>
          </cell>
        </row>
        <row r="87">
          <cell r="B87" t="str">
            <v xml:space="preserve">Note: </v>
          </cell>
        </row>
        <row r="88">
          <cell r="B88" t="str">
            <v>Fidelity Bank did not publish due to lack of CBK approval.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ummary-mar-17"/>
      <sheetName val="Mar 2015 (Final) (2)"/>
      <sheetName val="Dec 2014 (Final) (2)"/>
      <sheetName val="xx"/>
      <sheetName val="Sheet1"/>
      <sheetName val="summary"/>
      <sheetName val="summary-mar-17 (2)"/>
      <sheetName val="summary-mar-17 (3)"/>
      <sheetName val="Growth analysis"/>
    </sheetNames>
    <sheetDataSet>
      <sheetData sheetId="0"/>
      <sheetData sheetId="1">
        <row r="1">
          <cell r="B1" t="str">
            <v>DIAMOND TRUST BANK KENYA LIMITED</v>
          </cell>
          <cell r="AW1" t="str">
            <v>Figures in KShs billions, except where otherwise indicated</v>
          </cell>
        </row>
        <row r="2">
          <cell r="B2" t="str">
            <v>Kenya Banking Industry analysis as at 31 March 2017</v>
          </cell>
        </row>
        <row r="3">
          <cell r="M3" t="str">
            <v xml:space="preserve">Weighted market share index </v>
          </cell>
          <cell r="AM3" t="str">
            <v>Market share on:</v>
          </cell>
          <cell r="AQ3" t="str">
            <v>Key ratios as at 31 Mar 2017</v>
          </cell>
          <cell r="BC3" t="str">
            <v>Market share on off balance sheet items:</v>
          </cell>
          <cell r="BQ3" t="str">
            <v>ok</v>
          </cell>
          <cell r="BR3" t="str">
            <v>ok</v>
          </cell>
          <cell r="BS3" t="str">
            <v>ok</v>
          </cell>
          <cell r="CC3" t="str">
            <v>ok</v>
          </cell>
          <cell r="CD3" t="str">
            <v>ok</v>
          </cell>
          <cell r="CI3" t="str">
            <v>ok</v>
          </cell>
          <cell r="CJ3" t="str">
            <v>ok</v>
          </cell>
          <cell r="CM3" t="str">
            <v>ok</v>
          </cell>
          <cell r="CN3" t="str">
            <v>ok</v>
          </cell>
          <cell r="CO3" t="str">
            <v>ok</v>
          </cell>
          <cell r="CP3" t="str">
            <v>ok</v>
          </cell>
          <cell r="CQ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Mar- 17</v>
          </cell>
          <cell r="N4" t="str">
            <v>Dec- 16</v>
          </cell>
          <cell r="O4" t="str">
            <v>Sep- 16</v>
          </cell>
          <cell r="P4" t="str">
            <v>Jun- 16</v>
          </cell>
          <cell r="Q4" t="str">
            <v>Mar- 16</v>
          </cell>
          <cell r="R4" t="str">
            <v>Sep- 15</v>
          </cell>
          <cell r="S4" t="str">
            <v>June - 15</v>
          </cell>
          <cell r="T4" t="str">
            <v>Mar - 15</v>
          </cell>
          <cell r="U4" t="str">
            <v>Dec - 14</v>
          </cell>
          <cell r="V4" t="str">
            <v>Sep - 14</v>
          </cell>
          <cell r="W4" t="str">
            <v>Jun - 14</v>
          </cell>
          <cell r="X4" t="str">
            <v>Mar - 14</v>
          </cell>
          <cell r="Y4" t="str">
            <v>Dec - 13</v>
          </cell>
          <cell r="Z4" t="str">
            <v>Assets
Sep 2013</v>
          </cell>
          <cell r="AA4" t="str">
            <v>Advances Sep 2013</v>
          </cell>
          <cell r="AB4" t="str">
            <v>Advances - Dec 2010</v>
          </cell>
          <cell r="AC4" t="str">
            <v>Deposits - Sep 2013</v>
          </cell>
          <cell r="AD4" t="str">
            <v>Deposits - Dec 2010</v>
          </cell>
          <cell r="AE4" t="str">
            <v>Core Capital</v>
          </cell>
          <cell r="AF4" t="str">
            <v>Total Capital</v>
          </cell>
          <cell r="AG4" t="str">
            <v>Total Risk Weighted Assets</v>
          </cell>
          <cell r="AH4" t="str">
            <v>PBT</v>
          </cell>
          <cell r="AI4" t="str">
            <v>Interest income on
 loans and advances</v>
          </cell>
          <cell r="AJ4" t="str">
            <v>Interest income on
 loans and advances</v>
          </cell>
          <cell r="AK4" t="str">
            <v>Interest expenses on 
customer deposits</v>
          </cell>
          <cell r="AM4" t="str">
            <v>Assets</v>
          </cell>
          <cell r="AN4" t="str">
            <v xml:space="preserve"> Advances</v>
          </cell>
          <cell r="AO4" t="str">
            <v>Customer Deposits</v>
          </cell>
          <cell r="AQ4" t="str">
            <v>Annualised ROE</v>
          </cell>
          <cell r="AR4" t="str">
            <v>Annualised ROA</v>
          </cell>
          <cell r="AS4" t="str">
            <v>Total capital/ TRWA</v>
          </cell>
          <cell r="AT4" t="str">
            <v>Core capital/ TRWA</v>
          </cell>
          <cell r="AU4" t="str">
            <v>Fee income/Total income</v>
          </cell>
          <cell r="AV4" t="str">
            <v>Cost
/Income</v>
          </cell>
          <cell r="AW4" t="str">
            <v>NPA ratio</v>
          </cell>
          <cell r="AX4" t="str">
            <v>Coverarge ratio (Specific provision/NPL)</v>
          </cell>
          <cell r="AY4" t="str">
            <v>Yield on Loans</v>
          </cell>
          <cell r="AZ4" t="str">
            <v>Cost of customer deposits</v>
          </cell>
          <cell r="BA4" t="str">
            <v>Spread</v>
          </cell>
          <cell r="BB4" t="str">
            <v>Advances to Deposits ratio</v>
          </cell>
          <cell r="BC4" t="str">
            <v>Letter of credit, guarantees, acceptances</v>
          </cell>
          <cell r="BD4" t="str">
            <v>Forwardsswaps &amp; options</v>
          </cell>
          <cell r="BE4" t="str">
            <v>Overall off balance sheet items</v>
          </cell>
          <cell r="BF4" t="str">
            <v>Total assets Mar 17</v>
          </cell>
          <cell r="BG4" t="str">
            <v>Total assets Dec 16</v>
          </cell>
          <cell r="BH4" t="str">
            <v>Total assets Sep 16</v>
          </cell>
          <cell r="BI4" t="str">
            <v>Total assets Jun 16</v>
          </cell>
          <cell r="BJ4" t="str">
            <v>Total assets Mar 16</v>
          </cell>
          <cell r="BK4" t="str">
            <v>Total assets Dec 15</v>
          </cell>
          <cell r="BL4" t="str">
            <v>Total assets Sep 15</v>
          </cell>
          <cell r="BM4" t="str">
            <v>Total assets June 15</v>
          </cell>
          <cell r="BN4" t="str">
            <v>Total assets Mar 15</v>
          </cell>
          <cell r="BO4" t="str">
            <v>Total assets Dec 14</v>
          </cell>
          <cell r="BP4" t="str">
            <v>Total assets Sep 14</v>
          </cell>
          <cell r="BQ4" t="str">
            <v>Total assets June 14</v>
          </cell>
          <cell r="BR4" t="str">
            <v>Total assets Mar 14</v>
          </cell>
          <cell r="BS4" t="str">
            <v>Total assets Dec 13</v>
          </cell>
          <cell r="BT4" t="str">
            <v>Total Equity Mar 17</v>
          </cell>
          <cell r="BU4" t="str">
            <v>Total Equity Dec 16</v>
          </cell>
          <cell r="BV4" t="str">
            <v>Total Equity Sep 16</v>
          </cell>
          <cell r="BW4" t="str">
            <v>Total Equity Jun 16</v>
          </cell>
          <cell r="BX4" t="str">
            <v>Total Equity March 16</v>
          </cell>
          <cell r="BY4" t="str">
            <v>Total Equity December 15</v>
          </cell>
          <cell r="BZ4" t="str">
            <v>Total Equity September 15</v>
          </cell>
          <cell r="CA4" t="str">
            <v>Total Equity June 15</v>
          </cell>
          <cell r="CB4" t="str">
            <v>Total Equity Mar 15</v>
          </cell>
          <cell r="CC4" t="str">
            <v>Total equity Dec 14</v>
          </cell>
          <cell r="CD4" t="str">
            <v>Total equity Sep 14</v>
          </cell>
          <cell r="CE4" t="str">
            <v>Total equity June 14</v>
          </cell>
          <cell r="CF4" t="str">
            <v>Total equity Mar 14</v>
          </cell>
          <cell r="CG4" t="str">
            <v>Total equity Dec 13</v>
          </cell>
          <cell r="CI4" t="str">
            <v>Fee income</v>
          </cell>
          <cell r="CJ4" t="str">
            <v>Net Interest income</v>
          </cell>
          <cell r="CL4" t="str">
            <v>Total operating income</v>
          </cell>
          <cell r="CM4" t="str">
            <v>Total expenses</v>
          </cell>
          <cell r="CN4" t="str">
            <v>Specific Provision Mar 17</v>
          </cell>
          <cell r="CO4" t="str">
            <v>Net non performing loans</v>
          </cell>
          <cell r="CP4" t="str">
            <v>Total NPA</v>
          </cell>
          <cell r="CQ4" t="str">
            <v>Profit after tax</v>
          </cell>
          <cell r="CR4" t="str">
            <v>Advances - Mar 2017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S5" t="str">
            <v>CBK Min = 14.5%</v>
          </cell>
          <cell r="AT5" t="str">
            <v>CBK Min = 10.5%</v>
          </cell>
        </row>
        <row r="6">
          <cell r="B6" t="str">
            <v>Kenya Commercial Bank</v>
          </cell>
          <cell r="C6">
            <v>520.535661</v>
          </cell>
          <cell r="D6">
            <v>362.92241100000001</v>
          </cell>
          <cell r="E6">
            <v>397.872748</v>
          </cell>
          <cell r="F6">
            <v>63.528955000000003</v>
          </cell>
          <cell r="G6">
            <v>76.867103999999998</v>
          </cell>
          <cell r="H6">
            <v>76.498794000000004</v>
          </cell>
          <cell r="I6">
            <v>451.45194199999997</v>
          </cell>
          <cell r="J6">
            <v>0.58856399999999998</v>
          </cell>
          <cell r="K6">
            <v>6.2341249999999997</v>
          </cell>
          <cell r="M6">
            <v>0.13574438000670025</v>
          </cell>
          <cell r="N6">
            <v>0.13992352803734659</v>
          </cell>
          <cell r="O6">
            <v>0.13433714985353076</v>
          </cell>
          <cell r="P6">
            <v>0.13275515468664842</v>
          </cell>
          <cell r="Q6">
            <v>0.13119905159235939</v>
          </cell>
          <cell r="R6">
            <v>0.12315759144100659</v>
          </cell>
          <cell r="S6">
            <v>0.12828392399161925</v>
          </cell>
          <cell r="T6">
            <v>0.12776260968164574</v>
          </cell>
          <cell r="U6">
            <v>0.12747288756217376</v>
          </cell>
          <cell r="V6">
            <v>0.1249181995617412</v>
          </cell>
          <cell r="W6">
            <v>0.13106153348130317</v>
          </cell>
          <cell r="X6">
            <v>0.13103110285523009</v>
          </cell>
          <cell r="Y6">
            <v>0.12953006295034575</v>
          </cell>
          <cell r="Z6">
            <v>313413032</v>
          </cell>
          <cell r="AA6">
            <v>195568503</v>
          </cell>
          <cell r="AB6">
            <v>0</v>
          </cell>
          <cell r="AC6">
            <v>228782134</v>
          </cell>
          <cell r="AD6">
            <v>0</v>
          </cell>
          <cell r="AE6">
            <v>40312345</v>
          </cell>
          <cell r="AF6">
            <v>51920201</v>
          </cell>
          <cell r="AG6">
            <v>263782134</v>
          </cell>
          <cell r="AH6">
            <v>13553634</v>
          </cell>
          <cell r="AI6">
            <v>20834301</v>
          </cell>
          <cell r="AJ6">
            <v>20834.300999999999</v>
          </cell>
          <cell r="AK6">
            <v>4733253</v>
          </cell>
          <cell r="AM6">
            <v>0.13727965856870258</v>
          </cell>
          <cell r="AN6">
            <v>0.16661608458390684</v>
          </cell>
          <cell r="AO6">
            <v>0.14696256927258655</v>
          </cell>
          <cell r="AQ6">
            <v>0.24024807152077562</v>
          </cell>
          <cell r="AR6">
            <v>3.6781024648267054E-2</v>
          </cell>
          <cell r="AS6">
            <v>0.1702664156443035</v>
          </cell>
          <cell r="AT6">
            <v>0.14072141260165408</v>
          </cell>
          <cell r="AU6">
            <v>0.2733765277406518</v>
          </cell>
          <cell r="AV6">
            <v>0.47098041048149192</v>
          </cell>
          <cell r="AW6">
            <v>6.5376755234266795E-2</v>
          </cell>
          <cell r="AX6">
            <v>0.71773673965492035</v>
          </cell>
          <cell r="AY6">
            <v>0.12219748535427329</v>
          </cell>
          <cell r="AZ6">
            <v>2.866678554207229E-2</v>
          </cell>
          <cell r="BA6">
            <v>9.3530699812200996E-2</v>
          </cell>
          <cell r="BB6">
            <v>0.91215699699040464</v>
          </cell>
          <cell r="BC6">
            <v>0.14695031943221129</v>
          </cell>
          <cell r="BD6">
            <v>3.0277373038024271E-2</v>
          </cell>
          <cell r="BE6">
            <v>0</v>
          </cell>
          <cell r="BF6">
            <v>520535661</v>
          </cell>
          <cell r="BG6">
            <v>504775429</v>
          </cell>
          <cell r="BH6">
            <v>480228078</v>
          </cell>
          <cell r="BI6">
            <v>468119269</v>
          </cell>
          <cell r="BJ6">
            <v>467040289</v>
          </cell>
          <cell r="BK6">
            <v>467741173</v>
          </cell>
          <cell r="BL6">
            <v>445775641</v>
          </cell>
          <cell r="BM6">
            <v>428373929</v>
          </cell>
          <cell r="BN6">
            <v>392112176</v>
          </cell>
          <cell r="BO6">
            <v>376969401</v>
          </cell>
          <cell r="BP6">
            <v>354645696</v>
          </cell>
          <cell r="BQ6">
            <v>357832852</v>
          </cell>
          <cell r="BR6">
            <v>344881270</v>
          </cell>
          <cell r="BS6">
            <v>323312454</v>
          </cell>
          <cell r="BT6">
            <v>76498794</v>
          </cell>
          <cell r="BU6">
            <v>80989888</v>
          </cell>
          <cell r="BV6">
            <v>79112934</v>
          </cell>
          <cell r="BW6">
            <v>71821971</v>
          </cell>
          <cell r="BX6">
            <v>65237685</v>
          </cell>
          <cell r="BY6">
            <v>80885958</v>
          </cell>
          <cell r="BZ6">
            <v>75806174</v>
          </cell>
          <cell r="CA6">
            <v>73434331</v>
          </cell>
          <cell r="CB6">
            <v>75829560</v>
          </cell>
          <cell r="CC6">
            <v>72167339</v>
          </cell>
          <cell r="CD6">
            <v>72167339</v>
          </cell>
          <cell r="CE6">
            <v>68163363</v>
          </cell>
          <cell r="CF6">
            <v>65596612</v>
          </cell>
          <cell r="CG6">
            <v>62390636</v>
          </cell>
          <cell r="CI6">
            <v>3621400</v>
          </cell>
          <cell r="CJ6">
            <v>9625531</v>
          </cell>
          <cell r="CL6">
            <v>13246931</v>
          </cell>
          <cell r="CM6">
            <v>6239045</v>
          </cell>
          <cell r="CN6">
            <v>18220729</v>
          </cell>
          <cell r="CO6">
            <v>7165639</v>
          </cell>
          <cell r="CP6">
            <v>25386368</v>
          </cell>
          <cell r="CQ6">
            <v>4488570</v>
          </cell>
          <cell r="CR6">
            <v>362922411</v>
          </cell>
        </row>
        <row r="7">
          <cell r="B7" t="str">
            <v>Co-operative Bank of Kenya</v>
          </cell>
          <cell r="C7">
            <v>376.01820099999998</v>
          </cell>
          <cell r="D7">
            <v>245.288658</v>
          </cell>
          <cell r="E7">
            <v>278.71905199999998</v>
          </cell>
          <cell r="F7">
            <v>53.500222000000001</v>
          </cell>
          <cell r="G7">
            <v>78.809089</v>
          </cell>
          <cell r="H7">
            <v>63.072763999999999</v>
          </cell>
          <cell r="I7">
            <v>328.02181400000001</v>
          </cell>
          <cell r="J7">
            <v>0.529497</v>
          </cell>
          <cell r="K7">
            <v>4.3987930000000004</v>
          </cell>
          <cell r="M7">
            <v>0.10117409893948653</v>
          </cell>
          <cell r="N7">
            <v>9.8095006116512201E-2</v>
          </cell>
          <cell r="O7">
            <v>9.6650095935512909E-2</v>
          </cell>
          <cell r="P7">
            <v>0.10250285940196353</v>
          </cell>
          <cell r="Q7">
            <v>0.10078924232391917</v>
          </cell>
          <cell r="R7">
            <v>0.10135136881997128</v>
          </cell>
          <cell r="S7">
            <v>9.1113009941155967E-2</v>
          </cell>
          <cell r="T7">
            <v>9.2205325760033208E-2</v>
          </cell>
          <cell r="U7">
            <v>8.9025218546685186E-2</v>
          </cell>
          <cell r="V7">
            <v>9.9034458928715832E-2</v>
          </cell>
          <cell r="W7">
            <v>9.8971934282891236E-2</v>
          </cell>
          <cell r="X7">
            <v>9.7025164366221661E-2</v>
          </cell>
          <cell r="Y7">
            <v>9.277290604617458E-2</v>
          </cell>
          <cell r="Z7">
            <v>313413032</v>
          </cell>
          <cell r="AA7">
            <v>195568503</v>
          </cell>
          <cell r="AB7">
            <v>0</v>
          </cell>
          <cell r="AC7">
            <v>228782134</v>
          </cell>
          <cell r="AD7">
            <v>0</v>
          </cell>
          <cell r="AE7">
            <v>40312345</v>
          </cell>
          <cell r="AF7">
            <v>51920201</v>
          </cell>
          <cell r="AG7">
            <v>263782134</v>
          </cell>
          <cell r="AH7">
            <v>13553634</v>
          </cell>
          <cell r="AI7">
            <v>20834301</v>
          </cell>
          <cell r="AJ7">
            <v>20834.300999999999</v>
          </cell>
          <cell r="AK7">
            <v>4733253</v>
          </cell>
          <cell r="AM7">
            <v>9.916640514068023E-2</v>
          </cell>
          <cell r="AN7">
            <v>0.11261094534280772</v>
          </cell>
          <cell r="AO7">
            <v>0.10295067504130655</v>
          </cell>
          <cell r="AQ7">
            <v>0.21546197500287603</v>
          </cell>
          <cell r="AR7">
            <v>3.5380537533833807E-2</v>
          </cell>
          <cell r="AS7">
            <v>0.24025563434022104</v>
          </cell>
          <cell r="AT7">
            <v>0.16309958580986325</v>
          </cell>
          <cell r="AU7">
            <v>0.31779077181245879</v>
          </cell>
          <cell r="AV7">
            <v>0.47238761937338569</v>
          </cell>
          <cell r="AW7">
            <v>4.0255370392183756E-2</v>
          </cell>
          <cell r="AX7">
            <v>0.34283602603994595</v>
          </cell>
          <cell r="AY7">
            <v>0.13395110983034722</v>
          </cell>
          <cell r="AZ7">
            <v>3.7526543858800457E-2</v>
          </cell>
          <cell r="BA7">
            <v>9.6424565971546763E-2</v>
          </cell>
          <cell r="BB7">
            <v>0.88005701885065257</v>
          </cell>
          <cell r="BC7">
            <v>2.8180124318325613E-2</v>
          </cell>
          <cell r="BD7">
            <v>3.9240867023383391E-2</v>
          </cell>
          <cell r="BE7">
            <v>0</v>
          </cell>
          <cell r="BF7">
            <v>376018201</v>
          </cell>
          <cell r="BG7">
            <v>349997760</v>
          </cell>
          <cell r="BH7">
            <v>351917807</v>
          </cell>
          <cell r="BI7">
            <v>360041467</v>
          </cell>
          <cell r="BJ7">
            <v>348354889</v>
          </cell>
          <cell r="BK7">
            <v>339549808</v>
          </cell>
          <cell r="BL7">
            <v>323948110</v>
          </cell>
          <cell r="BM7">
            <v>318998960</v>
          </cell>
          <cell r="BN7">
            <v>304846787</v>
          </cell>
          <cell r="BO7">
            <v>282689098</v>
          </cell>
          <cell r="BP7">
            <v>266799109</v>
          </cell>
          <cell r="BQ7">
            <v>263501814</v>
          </cell>
          <cell r="BR7">
            <v>244073622</v>
          </cell>
          <cell r="BS7">
            <v>228874484</v>
          </cell>
          <cell r="BT7">
            <v>63072764</v>
          </cell>
          <cell r="BU7">
            <v>60045832</v>
          </cell>
          <cell r="BV7">
            <v>58440502</v>
          </cell>
          <cell r="BW7">
            <v>57116947</v>
          </cell>
          <cell r="BX7">
            <v>54653300</v>
          </cell>
          <cell r="BY7">
            <v>49310775</v>
          </cell>
          <cell r="BZ7">
            <v>47991534</v>
          </cell>
          <cell r="CA7">
            <v>45795678</v>
          </cell>
          <cell r="CB7">
            <v>46164334</v>
          </cell>
          <cell r="CC7">
            <v>42351119</v>
          </cell>
          <cell r="CD7">
            <v>42351119</v>
          </cell>
          <cell r="CE7">
            <v>40634476</v>
          </cell>
          <cell r="CF7">
            <v>38883993</v>
          </cell>
          <cell r="CG7">
            <v>35652045</v>
          </cell>
          <cell r="CI7">
            <v>3101214</v>
          </cell>
          <cell r="CJ7">
            <v>6657452</v>
          </cell>
          <cell r="CL7">
            <v>9758666</v>
          </cell>
          <cell r="CM7">
            <v>4609873</v>
          </cell>
          <cell r="CN7">
            <v>3527216</v>
          </cell>
          <cell r="CO7">
            <v>6761131</v>
          </cell>
          <cell r="CP7">
            <v>10288347</v>
          </cell>
          <cell r="CQ7">
            <v>3160066</v>
          </cell>
          <cell r="CR7">
            <v>245288658</v>
          </cell>
        </row>
        <row r="8">
          <cell r="B8" t="str">
            <v>Equity Bank</v>
          </cell>
          <cell r="C8">
            <v>393.86364600000002</v>
          </cell>
          <cell r="D8">
            <v>208.35665900000001</v>
          </cell>
          <cell r="E8">
            <v>288.006775</v>
          </cell>
          <cell r="F8">
            <v>53.300859000000003</v>
          </cell>
          <cell r="G8">
            <v>56.747275999999999</v>
          </cell>
          <cell r="H8">
            <v>56.267046999999998</v>
          </cell>
          <cell r="I8">
            <v>358.84105299999999</v>
          </cell>
          <cell r="J8">
            <v>0.58712500000000001</v>
          </cell>
          <cell r="K8">
            <v>5.8645930000000002</v>
          </cell>
          <cell r="M8">
            <v>0.10023911955140558</v>
          </cell>
          <cell r="N8">
            <v>9.8746469930219127E-2</v>
          </cell>
          <cell r="O8">
            <v>0.10184218946700879</v>
          </cell>
          <cell r="P8">
            <v>9.8472200158710665E-2</v>
          </cell>
          <cell r="Q8">
            <v>9.6887678984456008E-2</v>
          </cell>
          <cell r="R8">
            <v>9.1101266839765715E-2</v>
          </cell>
          <cell r="S8">
            <v>9.1091482465713358E-2</v>
          </cell>
          <cell r="T8">
            <v>8.966130581150647E-2</v>
          </cell>
          <cell r="U8">
            <v>8.4610822065211241E-2</v>
          </cell>
          <cell r="V8">
            <v>9.4623204645071957E-2</v>
          </cell>
          <cell r="W8">
            <v>9.3120895302110526E-2</v>
          </cell>
          <cell r="X8">
            <v>9.4513985779401066E-2</v>
          </cell>
          <cell r="Y8">
            <v>9.1886694776309688E-2</v>
          </cell>
          <cell r="Z8">
            <v>313413032</v>
          </cell>
          <cell r="AA8">
            <v>195568503</v>
          </cell>
          <cell r="AB8">
            <v>0</v>
          </cell>
          <cell r="AC8">
            <v>228782134</v>
          </cell>
          <cell r="AD8">
            <v>0</v>
          </cell>
          <cell r="AE8">
            <v>40312345</v>
          </cell>
          <cell r="AF8">
            <v>51920201</v>
          </cell>
          <cell r="AG8">
            <v>263782134</v>
          </cell>
          <cell r="AH8">
            <v>13553634</v>
          </cell>
          <cell r="AI8">
            <v>20834301</v>
          </cell>
          <cell r="AJ8">
            <v>20834.300999999999</v>
          </cell>
          <cell r="AK8">
            <v>4733253</v>
          </cell>
          <cell r="AM8">
            <v>0.10387274282348227</v>
          </cell>
          <cell r="AN8">
            <v>9.5655626842962416E-2</v>
          </cell>
          <cell r="AO8">
            <v>0.10638128857699937</v>
          </cell>
          <cell r="AQ8">
            <v>0.29889622204841443</v>
          </cell>
          <cell r="AR8">
            <v>4.4096920617006478E-2</v>
          </cell>
          <cell r="AS8">
            <v>0.15814042324750396</v>
          </cell>
          <cell r="AT8">
            <v>0.14853612359676138</v>
          </cell>
          <cell r="AU8">
            <v>2.4196699642933982E-2</v>
          </cell>
          <cell r="AV8">
            <v>0.6789046889845316</v>
          </cell>
          <cell r="AW8">
            <v>5.9891298932915747E-2</v>
          </cell>
          <cell r="AX8">
            <v>0.42546595034463558</v>
          </cell>
          <cell r="AY8">
            <v>0.11090770081218483</v>
          </cell>
          <cell r="AZ8">
            <v>2.2712158798354462E-2</v>
          </cell>
          <cell r="BA8">
            <v>8.8195542013830369E-2</v>
          </cell>
          <cell r="BB8">
            <v>0.72344360301940813</v>
          </cell>
          <cell r="BC8">
            <v>8.3734086392820622E-2</v>
          </cell>
          <cell r="BD8">
            <v>6.197003377235117E-2</v>
          </cell>
          <cell r="BE8">
            <v>0</v>
          </cell>
          <cell r="BF8">
            <v>393863646</v>
          </cell>
          <cell r="BG8">
            <v>379748996</v>
          </cell>
          <cell r="BH8">
            <v>380264086</v>
          </cell>
          <cell r="BI8">
            <v>360468890</v>
          </cell>
          <cell r="BJ8">
            <v>347559904</v>
          </cell>
          <cell r="BK8">
            <v>341329318</v>
          </cell>
          <cell r="BL8">
            <v>321146247</v>
          </cell>
          <cell r="BM8">
            <v>318183426</v>
          </cell>
          <cell r="BN8">
            <v>300888650</v>
          </cell>
          <cell r="BO8">
            <v>276115727</v>
          </cell>
          <cell r="BP8">
            <v>284368025</v>
          </cell>
          <cell r="BQ8">
            <v>260214926</v>
          </cell>
          <cell r="BR8">
            <v>255340466</v>
          </cell>
          <cell r="BS8">
            <v>238194354</v>
          </cell>
          <cell r="BT8">
            <v>56267047</v>
          </cell>
          <cell r="BU8">
            <v>52341039</v>
          </cell>
          <cell r="BV8">
            <v>59898173</v>
          </cell>
          <cell r="BW8">
            <v>54059428</v>
          </cell>
          <cell r="BX8">
            <v>52125975</v>
          </cell>
          <cell r="BY8">
            <v>47439613</v>
          </cell>
          <cell r="BZ8">
            <v>50167760</v>
          </cell>
          <cell r="CA8">
            <v>47666080</v>
          </cell>
          <cell r="CB8">
            <v>44265113</v>
          </cell>
          <cell r="CC8">
            <v>39733344</v>
          </cell>
          <cell r="CD8">
            <v>39733344</v>
          </cell>
          <cell r="CE8">
            <v>55681804</v>
          </cell>
          <cell r="CF8">
            <v>48809621</v>
          </cell>
          <cell r="CG8">
            <v>50686922</v>
          </cell>
          <cell r="CI8">
            <v>172517</v>
          </cell>
          <cell r="CJ8">
            <v>6957257</v>
          </cell>
          <cell r="CL8">
            <v>7129774</v>
          </cell>
          <cell r="CM8">
            <v>4840437</v>
          </cell>
          <cell r="CN8">
            <v>5647521</v>
          </cell>
          <cell r="CO8">
            <v>7626211</v>
          </cell>
          <cell r="CP8">
            <v>13273732</v>
          </cell>
          <cell r="CQ8">
            <v>4105215</v>
          </cell>
          <cell r="CR8">
            <v>208356659</v>
          </cell>
        </row>
        <row r="9">
          <cell r="B9" t="str">
            <v>Standard Chartered Bank</v>
          </cell>
          <cell r="C9">
            <v>274.00688400000001</v>
          </cell>
          <cell r="D9">
            <v>116.875407</v>
          </cell>
          <cell r="E9">
            <v>205.016693</v>
          </cell>
          <cell r="F9">
            <v>36.365563999999999</v>
          </cell>
          <cell r="G9">
            <v>43.036952999999997</v>
          </cell>
          <cell r="H9">
            <v>45.660764</v>
          </cell>
          <cell r="I9">
            <v>208.59809100000001</v>
          </cell>
          <cell r="J9">
            <v>0.691384</v>
          </cell>
          <cell r="K9">
            <v>2.860751</v>
          </cell>
          <cell r="M9">
            <v>7.3800484600600014E-2</v>
          </cell>
          <cell r="N9">
            <v>7.0819460656538033E-2</v>
          </cell>
          <cell r="O9">
            <v>7.3087283938123498E-2</v>
          </cell>
          <cell r="P9">
            <v>7.3584583805675452E-2</v>
          </cell>
          <cell r="Q9">
            <v>7.4799545045957205E-2</v>
          </cell>
          <cell r="R9">
            <v>6.9135590723677365E-2</v>
          </cell>
          <cell r="S9">
            <v>6.8060282438070566E-2</v>
          </cell>
          <cell r="T9">
            <v>7.2892927680585043E-2</v>
          </cell>
          <cell r="U9">
            <v>7.2478126933566631E-2</v>
          </cell>
          <cell r="V9">
            <v>7.2993438485868048E-2</v>
          </cell>
          <cell r="W9">
            <v>7.3326734059672591E-2</v>
          </cell>
          <cell r="X9">
            <v>7.6122376925973012E-2</v>
          </cell>
          <cell r="Y9">
            <v>7.8339222482251211E-2</v>
          </cell>
          <cell r="Z9">
            <v>313413032</v>
          </cell>
          <cell r="AA9">
            <v>195568503</v>
          </cell>
          <cell r="AB9">
            <v>0</v>
          </cell>
          <cell r="AC9">
            <v>228782134</v>
          </cell>
          <cell r="AD9">
            <v>0</v>
          </cell>
          <cell r="AE9">
            <v>40312345</v>
          </cell>
          <cell r="AF9">
            <v>51920201</v>
          </cell>
          <cell r="AG9">
            <v>263782134</v>
          </cell>
          <cell r="AH9">
            <v>13553634</v>
          </cell>
          <cell r="AI9">
            <v>20834301</v>
          </cell>
          <cell r="AJ9">
            <v>20834.300999999999</v>
          </cell>
          <cell r="AK9">
            <v>4733253</v>
          </cell>
          <cell r="AM9">
            <v>7.2263197892591835E-2</v>
          </cell>
          <cell r="AN9">
            <v>5.3656985923888116E-2</v>
          </cell>
          <cell r="AO9">
            <v>7.5727176838583349E-2</v>
          </cell>
          <cell r="AQ9">
            <v>0.17771648024739509</v>
          </cell>
          <cell r="AR9">
            <v>3.0186132054030344E-2</v>
          </cell>
          <cell r="AS9">
            <v>0.2063151814749829</v>
          </cell>
          <cell r="AT9">
            <v>0.17433315820709019</v>
          </cell>
          <cell r="AU9">
            <v>0.29760093926186654</v>
          </cell>
          <cell r="AV9">
            <v>0.447757586775548</v>
          </cell>
          <cell r="AW9">
            <v>8.2151148128909487E-2</v>
          </cell>
          <cell r="AX9">
            <v>0.48903388712373042</v>
          </cell>
          <cell r="AY9">
            <v>0.12472032489772544</v>
          </cell>
          <cell r="AZ9">
            <v>3.072523009145451E-2</v>
          </cell>
          <cell r="BA9">
            <v>9.399509480627094E-2</v>
          </cell>
          <cell r="BB9">
            <v>0.57007751559040121</v>
          </cell>
          <cell r="BC9">
            <v>8.9315121737542594E-2</v>
          </cell>
          <cell r="BD9">
            <v>0.20632678080591918</v>
          </cell>
          <cell r="BE9">
            <v>0</v>
          </cell>
          <cell r="BF9">
            <v>274006884</v>
          </cell>
          <cell r="BG9">
            <v>250274108</v>
          </cell>
          <cell r="BH9">
            <v>264072997</v>
          </cell>
          <cell r="BI9">
            <v>255903727</v>
          </cell>
          <cell r="BJ9">
            <v>249710651</v>
          </cell>
          <cell r="BK9">
            <v>234130556</v>
          </cell>
          <cell r="BL9">
            <v>231786864</v>
          </cell>
          <cell r="BM9">
            <v>228338094</v>
          </cell>
          <cell r="BN9">
            <v>232984465</v>
          </cell>
          <cell r="BO9">
            <v>222635993</v>
          </cell>
          <cell r="BP9">
            <v>223082484</v>
          </cell>
          <cell r="BQ9">
            <v>228860613</v>
          </cell>
          <cell r="BR9">
            <v>217819880</v>
          </cell>
          <cell r="BS9">
            <v>220523869</v>
          </cell>
          <cell r="BT9">
            <v>45660764</v>
          </cell>
          <cell r="BU9">
            <v>43904779</v>
          </cell>
          <cell r="BV9">
            <v>43288125</v>
          </cell>
          <cell r="BW9">
            <v>43083098</v>
          </cell>
          <cell r="BX9">
            <v>43850954</v>
          </cell>
          <cell r="BY9">
            <v>40914483</v>
          </cell>
          <cell r="BZ9">
            <v>41143859</v>
          </cell>
          <cell r="CA9">
            <v>39848778</v>
          </cell>
          <cell r="CB9">
            <v>42126191</v>
          </cell>
          <cell r="CC9">
            <v>40449853</v>
          </cell>
          <cell r="CD9">
            <v>40449853</v>
          </cell>
          <cell r="CE9">
            <v>39684552</v>
          </cell>
          <cell r="CF9">
            <v>38765178</v>
          </cell>
          <cell r="CG9">
            <v>36029984</v>
          </cell>
          <cell r="CI9">
            <v>1957852</v>
          </cell>
          <cell r="CJ9">
            <v>4620931</v>
          </cell>
          <cell r="CL9">
            <v>6578783</v>
          </cell>
          <cell r="CM9">
            <v>2945700</v>
          </cell>
          <cell r="CN9">
            <v>5115694</v>
          </cell>
          <cell r="CO9">
            <v>5345123</v>
          </cell>
          <cell r="CP9">
            <v>10460817</v>
          </cell>
          <cell r="CQ9">
            <v>1952995</v>
          </cell>
          <cell r="CR9">
            <v>116875407</v>
          </cell>
        </row>
        <row r="10">
          <cell r="B10" t="str">
            <v>Barclays Bank of Kenya</v>
          </cell>
          <cell r="C10">
            <v>260.42945300000002</v>
          </cell>
          <cell r="D10">
            <v>168.70179300000001</v>
          </cell>
          <cell r="E10">
            <v>181.803911</v>
          </cell>
          <cell r="F10">
            <v>38.447310999999999</v>
          </cell>
          <cell r="G10">
            <v>43.602099000000003</v>
          </cell>
          <cell r="H10">
            <v>43.652096999999998</v>
          </cell>
          <cell r="I10">
            <v>244.638261</v>
          </cell>
          <cell r="J10">
            <v>0.80517000000000005</v>
          </cell>
          <cell r="K10">
            <v>2.374994</v>
          </cell>
          <cell r="M10">
            <v>6.8672384088949323E-2</v>
          </cell>
          <cell r="N10">
            <v>6.9604026480536943E-2</v>
          </cell>
          <cell r="O10">
            <v>6.9696517493310753E-2</v>
          </cell>
          <cell r="P10">
            <v>7.0225197842729847E-2</v>
          </cell>
          <cell r="Q10">
            <v>6.8253664356214966E-2</v>
          </cell>
          <cell r="R10">
            <v>6.7135957760077025E-2</v>
          </cell>
          <cell r="S10">
            <v>6.6433031723456507E-2</v>
          </cell>
          <cell r="T10">
            <v>7.0473457433140194E-2</v>
          </cell>
          <cell r="U10">
            <v>7.2892726696750149E-2</v>
          </cell>
          <cell r="V10">
            <v>7.130132863843322E-2</v>
          </cell>
          <cell r="W10">
            <v>7.2816030490544692E-2</v>
          </cell>
          <cell r="X10">
            <v>7.2833618657822535E-2</v>
          </cell>
          <cell r="Y10">
            <v>7.8008697497295637E-2</v>
          </cell>
          <cell r="Z10">
            <v>313413032</v>
          </cell>
          <cell r="AA10">
            <v>195568503</v>
          </cell>
          <cell r="AB10">
            <v>0</v>
          </cell>
          <cell r="AC10">
            <v>228782134</v>
          </cell>
          <cell r="AD10">
            <v>0</v>
          </cell>
          <cell r="AE10">
            <v>40312345</v>
          </cell>
          <cell r="AF10">
            <v>51920201</v>
          </cell>
          <cell r="AG10">
            <v>263782134</v>
          </cell>
          <cell r="AH10">
            <v>13553634</v>
          </cell>
          <cell r="AI10">
            <v>20834301</v>
          </cell>
          <cell r="AJ10">
            <v>20834.300999999999</v>
          </cell>
          <cell r="AK10">
            <v>4733253</v>
          </cell>
          <cell r="AM10">
            <v>6.8682453610174429E-2</v>
          </cell>
          <cell r="AN10">
            <v>7.7450252064882111E-2</v>
          </cell>
          <cell r="AO10">
            <v>6.7153053328409068E-2</v>
          </cell>
          <cell r="AQ10">
            <v>0.15799316578681685</v>
          </cell>
          <cell r="AR10">
            <v>2.6328587668395062E-2</v>
          </cell>
          <cell r="AS10">
            <v>0.17823090640756314</v>
          </cell>
          <cell r="AT10">
            <v>0.15715984426491653</v>
          </cell>
          <cell r="AU10">
            <v>0.3037245539107975</v>
          </cell>
          <cell r="AV10">
            <v>0.56442424348866516</v>
          </cell>
          <cell r="AW10">
            <v>4.9381486666240704E-2</v>
          </cell>
          <cell r="AX10">
            <v>0.61362161236948709</v>
          </cell>
          <cell r="AY10">
            <v>0.12685348451759929</v>
          </cell>
          <cell r="AZ10">
            <v>2.6016020906233533E-2</v>
          </cell>
          <cell r="BA10">
            <v>0.10083746361136575</v>
          </cell>
          <cell r="BB10">
            <v>0.92793269447322291</v>
          </cell>
          <cell r="BC10">
            <v>6.9920977183776004E-2</v>
          </cell>
          <cell r="BD10">
            <v>0.12253494220121733</v>
          </cell>
          <cell r="BE10">
            <v>0</v>
          </cell>
          <cell r="BF10">
            <v>260429453</v>
          </cell>
          <cell r="BG10">
            <v>259498223</v>
          </cell>
          <cell r="BH10">
            <v>264008571</v>
          </cell>
          <cell r="BI10">
            <v>256142570</v>
          </cell>
          <cell r="BJ10">
            <v>211913140</v>
          </cell>
          <cell r="BK10">
            <v>241152698</v>
          </cell>
          <cell r="BL10">
            <v>221041523</v>
          </cell>
          <cell r="BM10">
            <v>234699871</v>
          </cell>
          <cell r="BN10">
            <v>230907978</v>
          </cell>
          <cell r="BO10">
            <v>226118124</v>
          </cell>
          <cell r="BP10">
            <v>218771220</v>
          </cell>
          <cell r="BQ10">
            <v>213439675</v>
          </cell>
          <cell r="BR10">
            <v>200974524</v>
          </cell>
          <cell r="BS10">
            <v>207009618</v>
          </cell>
          <cell r="BT10">
            <v>43652097</v>
          </cell>
          <cell r="BU10">
            <v>42094710</v>
          </cell>
          <cell r="BV10">
            <v>41470872</v>
          </cell>
          <cell r="BW10">
            <v>39103584</v>
          </cell>
          <cell r="BX10">
            <v>42315483</v>
          </cell>
          <cell r="BY10">
            <v>39716371</v>
          </cell>
          <cell r="BZ10">
            <v>36852164</v>
          </cell>
          <cell r="CA10">
            <v>36237869</v>
          </cell>
          <cell r="CB10">
            <v>40265422</v>
          </cell>
          <cell r="CC10">
            <v>38186091</v>
          </cell>
          <cell r="CD10">
            <v>38186091</v>
          </cell>
          <cell r="CE10">
            <v>36042316</v>
          </cell>
          <cell r="CF10">
            <v>34465579</v>
          </cell>
          <cell r="CG10">
            <v>32370886</v>
          </cell>
          <cell r="CI10">
            <v>2196269</v>
          </cell>
          <cell r="CJ10">
            <v>5034852</v>
          </cell>
          <cell r="CL10">
            <v>7231121</v>
          </cell>
          <cell r="CM10">
            <v>4081420</v>
          </cell>
          <cell r="CN10">
            <v>5377473</v>
          </cell>
          <cell r="CO10">
            <v>3386027</v>
          </cell>
          <cell r="CP10">
            <v>8763500</v>
          </cell>
          <cell r="CQ10">
            <v>1648159</v>
          </cell>
          <cell r="CR10">
            <v>168701793</v>
          </cell>
        </row>
        <row r="11">
          <cell r="B11" t="str">
            <v>Diamond Trust Bank</v>
          </cell>
          <cell r="C11">
            <v>248.86325199999999</v>
          </cell>
          <cell r="D11">
            <v>137.695168</v>
          </cell>
          <cell r="E11">
            <v>179.946406</v>
          </cell>
          <cell r="F11">
            <v>30.345455000000001</v>
          </cell>
          <cell r="G11">
            <v>34.502459000000002</v>
          </cell>
          <cell r="H11">
            <v>37.678167999999999</v>
          </cell>
          <cell r="I11">
            <v>191.10173900000001</v>
          </cell>
          <cell r="J11">
            <v>0.29216999999999999</v>
          </cell>
          <cell r="K11">
            <v>1.911896</v>
          </cell>
          <cell r="M11">
            <v>6.4225378142243925E-2</v>
          </cell>
          <cell r="N11">
            <v>6.3931954794117257E-2</v>
          </cell>
          <cell r="O11">
            <v>5.9424839579737959E-2</v>
          </cell>
          <cell r="P11">
            <v>5.8910864566428314E-2</v>
          </cell>
          <cell r="Q11">
            <v>5.688000529505001E-2</v>
          </cell>
          <cell r="R11">
            <v>4.8020961225879545E-2</v>
          </cell>
          <cell r="S11">
            <v>4.6628364034915784E-2</v>
          </cell>
          <cell r="T11">
            <v>4.6456312553362772E-2</v>
          </cell>
          <cell r="U11">
            <v>4.6615122798219506E-2</v>
          </cell>
          <cell r="V11">
            <v>4.4907011706007707E-2</v>
          </cell>
          <cell r="W11">
            <v>4.1894073196298925E-2</v>
          </cell>
          <cell r="X11">
            <v>4.3056383213295579E-2</v>
          </cell>
          <cell r="Y11">
            <v>4.3028618756943957E-2</v>
          </cell>
          <cell r="Z11">
            <v>313413032</v>
          </cell>
          <cell r="AA11">
            <v>195568503</v>
          </cell>
          <cell r="AB11">
            <v>0</v>
          </cell>
          <cell r="AC11">
            <v>228782134</v>
          </cell>
          <cell r="AD11">
            <v>0</v>
          </cell>
          <cell r="AE11">
            <v>40312345</v>
          </cell>
          <cell r="AF11">
            <v>51920201</v>
          </cell>
          <cell r="AG11">
            <v>263782134</v>
          </cell>
          <cell r="AH11">
            <v>13553634</v>
          </cell>
          <cell r="AI11">
            <v>20834301</v>
          </cell>
          <cell r="AJ11">
            <v>20834.300999999999</v>
          </cell>
          <cell r="AK11">
            <v>4733253</v>
          </cell>
          <cell r="AM11">
            <v>6.5632126335446198E-2</v>
          </cell>
          <cell r="AN11">
            <v>6.3215246738464057E-2</v>
          </cell>
          <cell r="AO11">
            <v>6.6466945248353587E-2</v>
          </cell>
          <cell r="AQ11">
            <v>0.14565310170194287</v>
          </cell>
          <cell r="AR11">
            <v>2.1650887634409411E-2</v>
          </cell>
          <cell r="AS11">
            <v>0.18054497662106569</v>
          </cell>
          <cell r="AT11">
            <v>0.15879214474338196</v>
          </cell>
          <cell r="AU11">
            <v>0.19086584485630839</v>
          </cell>
          <cell r="AV11">
            <v>0.3914582447178398</v>
          </cell>
          <cell r="AW11">
            <v>3.3902220247082039E-2</v>
          </cell>
          <cell r="AX11">
            <v>0.91398052188468226</v>
          </cell>
          <cell r="AY11">
            <v>0.12020739368917883</v>
          </cell>
          <cell r="AZ11">
            <v>6.2258132817931841E-2</v>
          </cell>
          <cell r="BA11">
            <v>5.7949260871246994E-2</v>
          </cell>
          <cell r="BB11">
            <v>0.76520098989918139</v>
          </cell>
          <cell r="BC11">
            <v>6.2890052867925844E-2</v>
          </cell>
          <cell r="BD11">
            <v>2.2284341285663253E-2</v>
          </cell>
          <cell r="BE11">
            <v>0</v>
          </cell>
          <cell r="BF11">
            <v>248863252</v>
          </cell>
          <cell r="BG11">
            <v>244123818</v>
          </cell>
          <cell r="BH11">
            <v>230711438</v>
          </cell>
          <cell r="BI11">
            <v>222145764</v>
          </cell>
          <cell r="BJ11">
            <v>205480349</v>
          </cell>
          <cell r="BK11">
            <v>190947903</v>
          </cell>
          <cell r="BL11">
            <v>166004397</v>
          </cell>
          <cell r="BM11">
            <v>158030111</v>
          </cell>
          <cell r="BN11">
            <v>148561346</v>
          </cell>
          <cell r="BO11">
            <v>141175794</v>
          </cell>
          <cell r="BP11">
            <v>126274802</v>
          </cell>
          <cell r="BQ11">
            <v>120443207</v>
          </cell>
          <cell r="BR11">
            <v>116208461</v>
          </cell>
          <cell r="BS11">
            <v>114136429</v>
          </cell>
          <cell r="BT11">
            <v>37678168</v>
          </cell>
          <cell r="BU11">
            <v>36431809</v>
          </cell>
          <cell r="BV11">
            <v>33455124</v>
          </cell>
          <cell r="BW11">
            <v>32359121</v>
          </cell>
          <cell r="BX11">
            <v>31216658</v>
          </cell>
          <cell r="BY11">
            <v>29996201</v>
          </cell>
          <cell r="BZ11">
            <v>28616712</v>
          </cell>
          <cell r="CA11">
            <v>27536573</v>
          </cell>
          <cell r="CB11">
            <v>26882050</v>
          </cell>
          <cell r="CC11">
            <v>25784414</v>
          </cell>
          <cell r="CD11">
            <v>25784414</v>
          </cell>
          <cell r="CE11">
            <v>24822904</v>
          </cell>
          <cell r="CF11">
            <v>19515880</v>
          </cell>
          <cell r="CG11">
            <v>18568277</v>
          </cell>
          <cell r="CI11">
            <v>752058</v>
          </cell>
          <cell r="CJ11">
            <v>3188186</v>
          </cell>
          <cell r="CL11">
            <v>3940244</v>
          </cell>
          <cell r="CM11">
            <v>1542441</v>
          </cell>
          <cell r="CN11">
            <v>4416342</v>
          </cell>
          <cell r="CO11">
            <v>415645</v>
          </cell>
          <cell r="CP11">
            <v>4831987</v>
          </cell>
          <cell r="CQ11">
            <v>1246360</v>
          </cell>
          <cell r="CR11">
            <v>137695168</v>
          </cell>
        </row>
        <row r="12">
          <cell r="B12" t="str">
            <v>Commercial Bank of Africa</v>
          </cell>
          <cell r="C12">
            <v>202.69963899999999</v>
          </cell>
          <cell r="D12">
            <v>98.728989999999996</v>
          </cell>
          <cell r="E12">
            <v>145.50242600000001</v>
          </cell>
          <cell r="F12">
            <v>19.228317000000001</v>
          </cell>
          <cell r="G12">
            <v>24.580022</v>
          </cell>
          <cell r="H12">
            <v>28.887284000000001</v>
          </cell>
          <cell r="I12">
            <v>148.127307</v>
          </cell>
          <cell r="J12">
            <v>0.49523</v>
          </cell>
          <cell r="K12">
            <v>2.0061900000000001</v>
          </cell>
          <cell r="M12">
            <v>5.1215123751676375E-2</v>
          </cell>
          <cell r="N12">
            <v>5.4621060328248094E-2</v>
          </cell>
          <cell r="O12">
            <v>5.3054020917043358E-2</v>
          </cell>
          <cell r="P12">
            <v>5.2787811272880056E-2</v>
          </cell>
          <cell r="Q12">
            <v>5.2254477482426093E-2</v>
          </cell>
          <cell r="R12">
            <v>4.8437281495554596E-2</v>
          </cell>
          <cell r="S12">
            <v>4.5534816424572751E-2</v>
          </cell>
          <cell r="T12">
            <v>4.6003496432953359E-2</v>
          </cell>
          <cell r="U12">
            <v>4.7926210129083477E-2</v>
          </cell>
          <cell r="V12">
            <v>4.2843468532287779E-2</v>
          </cell>
          <cell r="W12">
            <v>4.2605531985737341E-2</v>
          </cell>
          <cell r="X12">
            <v>3.8746058159839739E-2</v>
          </cell>
          <cell r="Y12">
            <v>3.978342370323365E-2</v>
          </cell>
          <cell r="Z12">
            <v>313413032</v>
          </cell>
          <cell r="AA12">
            <v>195568503</v>
          </cell>
          <cell r="AB12">
            <v>0</v>
          </cell>
          <cell r="AC12">
            <v>228782134</v>
          </cell>
          <cell r="AD12">
            <v>0</v>
          </cell>
          <cell r="AE12">
            <v>40312345</v>
          </cell>
          <cell r="AF12">
            <v>51920201</v>
          </cell>
          <cell r="AG12">
            <v>263782134</v>
          </cell>
          <cell r="AH12">
            <v>13553634</v>
          </cell>
          <cell r="AI12">
            <v>20834301</v>
          </cell>
          <cell r="AJ12">
            <v>20834.300999999999</v>
          </cell>
          <cell r="AK12">
            <v>4733253</v>
          </cell>
          <cell r="AM12">
            <v>5.3457504103487874E-2</v>
          </cell>
          <cell r="AN12">
            <v>4.5326045595800071E-2</v>
          </cell>
          <cell r="AO12">
            <v>5.3744345316041602E-2</v>
          </cell>
          <cell r="AQ12">
            <v>0.22335450389982414</v>
          </cell>
          <cell r="AR12">
            <v>2.8450541980929875E-2</v>
          </cell>
          <cell r="AS12">
            <v>0.16593849235374272</v>
          </cell>
          <cell r="AT12">
            <v>0.12980940104446778</v>
          </cell>
          <cell r="AU12">
            <v>0.5540988032635491</v>
          </cell>
          <cell r="AV12">
            <v>0.40379313174022879</v>
          </cell>
          <cell r="AW12">
            <v>6.4403047880632794E-2</v>
          </cell>
          <cell r="AX12">
            <v>0.58763386275150309</v>
          </cell>
          <cell r="AY12">
            <v>9.9803074228018887E-2</v>
          </cell>
          <cell r="AZ12">
            <v>4.4242181609660272E-2</v>
          </cell>
          <cell r="BA12">
            <v>5.5560892618358615E-2</v>
          </cell>
          <cell r="BB12">
            <v>0.67853844581258038</v>
          </cell>
          <cell r="BC12">
            <v>6.0121904023554315E-2</v>
          </cell>
          <cell r="BD12">
            <v>5.1146357431543985E-3</v>
          </cell>
          <cell r="BE12">
            <v>0</v>
          </cell>
          <cell r="BF12">
            <v>202699639</v>
          </cell>
          <cell r="BG12">
            <v>210877927</v>
          </cell>
          <cell r="BH12">
            <v>211118198</v>
          </cell>
          <cell r="BI12">
            <v>206328561</v>
          </cell>
          <cell r="BJ12">
            <v>195962086</v>
          </cell>
          <cell r="BK12">
            <v>198484270</v>
          </cell>
          <cell r="BL12">
            <v>184466862</v>
          </cell>
          <cell r="BM12">
            <v>179346404</v>
          </cell>
          <cell r="BN12">
            <v>174983667</v>
          </cell>
          <cell r="BO12">
            <v>175808828</v>
          </cell>
          <cell r="BP12">
            <v>154710864</v>
          </cell>
          <cell r="BQ12">
            <v>143801266</v>
          </cell>
          <cell r="BR12">
            <v>119783476</v>
          </cell>
          <cell r="BS12">
            <v>124881964</v>
          </cell>
          <cell r="BT12">
            <v>28887284</v>
          </cell>
          <cell r="BU12">
            <v>27470172</v>
          </cell>
          <cell r="BV12">
            <v>26187655</v>
          </cell>
          <cell r="BW12">
            <v>24321102</v>
          </cell>
          <cell r="BX12">
            <v>23949685</v>
          </cell>
          <cell r="BY12">
            <v>22708080</v>
          </cell>
          <cell r="BZ12">
            <v>19085273</v>
          </cell>
          <cell r="CA12">
            <v>18822475</v>
          </cell>
          <cell r="CB12">
            <v>18511215</v>
          </cell>
          <cell r="CC12">
            <v>17856644</v>
          </cell>
          <cell r="CD12">
            <v>17856644</v>
          </cell>
          <cell r="CE12">
            <v>14954339</v>
          </cell>
          <cell r="CF12">
            <v>14571795</v>
          </cell>
          <cell r="CG12">
            <v>13749281</v>
          </cell>
          <cell r="CI12">
            <v>2323190</v>
          </cell>
          <cell r="CJ12">
            <v>1869546</v>
          </cell>
          <cell r="CL12">
            <v>4192736</v>
          </cell>
          <cell r="CM12">
            <v>1692998</v>
          </cell>
          <cell r="CN12">
            <v>3993642</v>
          </cell>
          <cell r="CO12">
            <v>2802498</v>
          </cell>
          <cell r="CP12">
            <v>6796140</v>
          </cell>
          <cell r="CQ12">
            <v>1460916</v>
          </cell>
          <cell r="CR12">
            <v>98728990</v>
          </cell>
        </row>
        <row r="13">
          <cell r="B13" t="str">
            <v>Stanbic Bank</v>
          </cell>
          <cell r="C13">
            <v>212.63320200000001</v>
          </cell>
          <cell r="D13">
            <v>115.365303</v>
          </cell>
          <cell r="E13">
            <v>130.55835300000001</v>
          </cell>
          <cell r="F13">
            <v>29.044746</v>
          </cell>
          <cell r="G13">
            <v>32.885063000000002</v>
          </cell>
          <cell r="H13">
            <v>29.267838000000001</v>
          </cell>
          <cell r="I13">
            <v>193.52319700000001</v>
          </cell>
          <cell r="J13">
            <v>0.63005100000000003</v>
          </cell>
          <cell r="K13">
            <v>1.502929</v>
          </cell>
          <cell r="M13">
            <v>5.0452352769446394E-2</v>
          </cell>
          <cell r="N13">
            <v>5.0877351905984365E-2</v>
          </cell>
          <cell r="O13">
            <v>5.4156401113650998E-2</v>
          </cell>
          <cell r="P13">
            <v>4.9734122707107808E-2</v>
          </cell>
          <cell r="Q13">
            <v>5.0629626008313361E-2</v>
          </cell>
          <cell r="R13">
            <v>5.3268162842596556E-2</v>
          </cell>
          <cell r="S13">
            <v>5.0786597390307282E-2</v>
          </cell>
          <cell r="T13">
            <v>4.9596497722514093E-2</v>
          </cell>
          <cell r="U13">
            <v>4.963887593765233E-2</v>
          </cell>
          <cell r="V13">
            <v>5.0735941973915108E-2</v>
          </cell>
          <cell r="W13">
            <v>5.1204229655496709E-2</v>
          </cell>
          <cell r="X13">
            <v>5.3034554301622905E-2</v>
          </cell>
          <cell r="Y13">
            <v>5.7120423501332312E-2</v>
          </cell>
          <cell r="Z13">
            <v>313413032</v>
          </cell>
          <cell r="AA13">
            <v>195568503</v>
          </cell>
          <cell r="AB13">
            <v>0</v>
          </cell>
          <cell r="AC13">
            <v>228782134</v>
          </cell>
          <cell r="AD13">
            <v>0</v>
          </cell>
          <cell r="AE13">
            <v>40312345</v>
          </cell>
          <cell r="AF13">
            <v>51920201</v>
          </cell>
          <cell r="AG13">
            <v>263782134</v>
          </cell>
          <cell r="AH13">
            <v>13553634</v>
          </cell>
          <cell r="AI13">
            <v>20834301</v>
          </cell>
          <cell r="AJ13">
            <v>20834.300999999999</v>
          </cell>
          <cell r="AK13">
            <v>4733253</v>
          </cell>
          <cell r="AM13">
            <v>5.6077259557688539E-2</v>
          </cell>
          <cell r="AN13">
            <v>5.296370381132523E-2</v>
          </cell>
          <cell r="AO13">
            <v>4.8224441340418998E-2</v>
          </cell>
          <cell r="AQ13">
            <v>0.15071583582101122</v>
          </cell>
          <cell r="AR13">
            <v>2.0340144608091273E-2</v>
          </cell>
          <cell r="AS13">
            <v>0.16992827480004891</v>
          </cell>
          <cell r="AT13">
            <v>0.15008405426456445</v>
          </cell>
          <cell r="AU13">
            <v>0.42344887307735923</v>
          </cell>
          <cell r="AV13">
            <v>0.56663304296692185</v>
          </cell>
          <cell r="AW13">
            <v>4.7536934008266384E-2</v>
          </cell>
          <cell r="AX13">
            <v>0.28875119793560827</v>
          </cell>
          <cell r="AY13">
            <v>0.10560948429672165</v>
          </cell>
          <cell r="AZ13">
            <v>2.7138830568610394E-2</v>
          </cell>
          <cell r="BA13">
            <v>7.8470653728111253E-2</v>
          </cell>
          <cell r="BB13">
            <v>0.88363019561069367</v>
          </cell>
          <cell r="BC13">
            <v>0.10216412899109054</v>
          </cell>
          <cell r="BD13">
            <v>0.28213682569187726</v>
          </cell>
          <cell r="BE13">
            <v>0</v>
          </cell>
          <cell r="BF13">
            <v>212633202</v>
          </cell>
          <cell r="BG13">
            <v>204895157</v>
          </cell>
          <cell r="BH13">
            <v>229866887</v>
          </cell>
          <cell r="BI13">
            <v>202294738</v>
          </cell>
          <cell r="BJ13">
            <v>208287745</v>
          </cell>
          <cell r="BK13">
            <v>198578014</v>
          </cell>
          <cell r="BL13">
            <v>208167708</v>
          </cell>
          <cell r="BM13">
            <v>203595164</v>
          </cell>
          <cell r="BN13">
            <v>184061612</v>
          </cell>
          <cell r="BO13">
            <v>171347152</v>
          </cell>
          <cell r="BP13">
            <v>167107694</v>
          </cell>
          <cell r="BQ13">
            <v>155933918</v>
          </cell>
          <cell r="BR13">
            <v>159885214</v>
          </cell>
          <cell r="BS13">
            <v>170726460</v>
          </cell>
          <cell r="BT13">
            <v>29267838</v>
          </cell>
          <cell r="BU13">
            <v>30237504</v>
          </cell>
          <cell r="BV13">
            <v>28545962</v>
          </cell>
          <cell r="BW13">
            <v>27656039</v>
          </cell>
          <cell r="BX13">
            <v>27074070</v>
          </cell>
          <cell r="BY13">
            <v>28250550</v>
          </cell>
          <cell r="BZ13">
            <v>26855040</v>
          </cell>
          <cell r="CA13">
            <v>26168836</v>
          </cell>
          <cell r="CB13">
            <v>25907559</v>
          </cell>
          <cell r="CC13">
            <v>26644208</v>
          </cell>
          <cell r="CD13">
            <v>26644208</v>
          </cell>
          <cell r="CE13">
            <v>25311868</v>
          </cell>
          <cell r="CF13">
            <v>23485250</v>
          </cell>
          <cell r="CG13">
            <v>22353459</v>
          </cell>
          <cell r="CI13">
            <v>1788734</v>
          </cell>
          <cell r="CJ13">
            <v>2435469</v>
          </cell>
          <cell r="CL13">
            <v>4224203</v>
          </cell>
          <cell r="CM13">
            <v>2393573</v>
          </cell>
          <cell r="CN13">
            <v>1662578</v>
          </cell>
          <cell r="CO13">
            <v>4095244</v>
          </cell>
          <cell r="CP13">
            <v>5757822</v>
          </cell>
          <cell r="CQ13">
            <v>1075971</v>
          </cell>
          <cell r="CR13">
            <v>115365303</v>
          </cell>
        </row>
        <row r="14">
          <cell r="B14" t="str">
            <v>Total - Tier 1</v>
          </cell>
          <cell r="C14">
            <v>2489.0499379999997</v>
          </cell>
          <cell r="D14">
            <v>1453.934389</v>
          </cell>
          <cell r="E14">
            <v>1807.4263639999999</v>
          </cell>
          <cell r="F14">
            <v>323.76142900000002</v>
          </cell>
          <cell r="G14">
            <v>391.03006499999998</v>
          </cell>
          <cell r="H14">
            <v>380.98475600000006</v>
          </cell>
          <cell r="I14">
            <v>2124.3034040000002</v>
          </cell>
          <cell r="J14">
            <v>4.6191909999999998</v>
          </cell>
          <cell r="K14">
            <v>27.154271000000001</v>
          </cell>
          <cell r="M14">
            <v>0.64552332185050831</v>
          </cell>
          <cell r="N14">
            <v>0.64661885824950271</v>
          </cell>
          <cell r="O14">
            <v>0.64224849829791908</v>
          </cell>
          <cell r="P14">
            <v>0.63897279444214417</v>
          </cell>
          <cell r="Q14">
            <v>0.6316932910886961</v>
          </cell>
          <cell r="R14">
            <v>0.60160818114852876</v>
          </cell>
          <cell r="S14">
            <v>0.58793150840981145</v>
          </cell>
          <cell r="T14">
            <v>0.59505193307574078</v>
          </cell>
          <cell r="U14">
            <v>0.5410211147316899</v>
          </cell>
          <cell r="V14">
            <v>0.55062111049812579</v>
          </cell>
          <cell r="W14">
            <v>0.55379673279855857</v>
          </cell>
          <cell r="X14">
            <v>0.55332868995778384</v>
          </cell>
          <cell r="Y14">
            <v>0.55334962621255446</v>
          </cell>
          <cell r="Z14">
            <v>2193891224</v>
          </cell>
          <cell r="AA14">
            <v>1368979521</v>
          </cell>
          <cell r="AB14">
            <v>0</v>
          </cell>
          <cell r="AC14">
            <v>1601474938</v>
          </cell>
          <cell r="AD14">
            <v>0</v>
          </cell>
          <cell r="AE14">
            <v>282186415</v>
          </cell>
          <cell r="AF14">
            <v>363441407</v>
          </cell>
          <cell r="AG14">
            <v>1846474938</v>
          </cell>
          <cell r="AH14">
            <v>94875438</v>
          </cell>
          <cell r="AI14">
            <v>145840107</v>
          </cell>
          <cell r="AJ14">
            <v>145840.10700000002</v>
          </cell>
          <cell r="AK14">
            <v>33132771</v>
          </cell>
          <cell r="AM14">
            <v>0.656431348032254</v>
          </cell>
          <cell r="AN14">
            <v>0.66749489090403658</v>
          </cell>
          <cell r="AO14">
            <v>0.66761049496269909</v>
          </cell>
          <cell r="AQ14">
            <v>0.21323294727447531</v>
          </cell>
          <cell r="AR14">
            <v>3.2614846121905954E-2</v>
          </cell>
          <cell r="AS14">
            <v>0.18407448967209766</v>
          </cell>
          <cell r="AT14">
            <v>0.15240828046990221</v>
          </cell>
          <cell r="AU14">
            <v>0.28263835301826434</v>
          </cell>
          <cell r="AV14">
            <v>0.5034502578910498</v>
          </cell>
          <cell r="AW14">
            <v>5.5575898903897782E-2</v>
          </cell>
          <cell r="AX14">
            <v>0.56056470835413341</v>
          </cell>
          <cell r="AY14">
            <v>0.12002850179588857</v>
          </cell>
          <cell r="AZ14">
            <v>3.3451799854173542E-2</v>
          </cell>
          <cell r="BA14">
            <v>8.6576701941715031E-2</v>
          </cell>
          <cell r="BB14">
            <v>0.80442247493962082</v>
          </cell>
          <cell r="BC14">
            <v>0.64327671494724681</v>
          </cell>
          <cell r="BD14">
            <v>0.7698857995615902</v>
          </cell>
          <cell r="BE14">
            <v>0</v>
          </cell>
          <cell r="BF14">
            <v>2489049938</v>
          </cell>
          <cell r="BG14">
            <v>2404191418</v>
          </cell>
          <cell r="BH14">
            <v>2412188062</v>
          </cell>
          <cell r="BI14">
            <v>2331444986</v>
          </cell>
          <cell r="BJ14">
            <v>2234309053</v>
          </cell>
          <cell r="BK14">
            <v>2211913740</v>
          </cell>
          <cell r="BL14">
            <v>2102337352</v>
          </cell>
          <cell r="BM14">
            <v>2069565959</v>
          </cell>
          <cell r="BN14">
            <v>1969346681</v>
          </cell>
          <cell r="BO14">
            <v>1872860117</v>
          </cell>
          <cell r="BP14">
            <v>1795759894</v>
          </cell>
          <cell r="BQ14">
            <v>1744028271</v>
          </cell>
          <cell r="BR14">
            <v>1658966913</v>
          </cell>
          <cell r="BS14">
            <v>1627659632</v>
          </cell>
          <cell r="BT14">
            <v>380984756</v>
          </cell>
          <cell r="BU14">
            <v>373515733</v>
          </cell>
          <cell r="BV14">
            <v>370399347</v>
          </cell>
          <cell r="BW14">
            <v>349521290</v>
          </cell>
          <cell r="BX14">
            <v>340423810</v>
          </cell>
          <cell r="BY14">
            <v>339222031</v>
          </cell>
          <cell r="BZ14">
            <v>326518516</v>
          </cell>
          <cell r="CA14">
            <v>315510620</v>
          </cell>
          <cell r="CB14">
            <v>319951444</v>
          </cell>
          <cell r="CC14">
            <v>303173012</v>
          </cell>
          <cell r="CD14">
            <v>303173012</v>
          </cell>
          <cell r="CE14">
            <v>305295622</v>
          </cell>
          <cell r="CF14">
            <v>284093908</v>
          </cell>
          <cell r="CG14">
            <v>271801490</v>
          </cell>
          <cell r="CH14">
            <v>0</v>
          </cell>
          <cell r="CI14">
            <v>15913234</v>
          </cell>
          <cell r="CJ14">
            <v>40389224</v>
          </cell>
          <cell r="CK14">
            <v>0</v>
          </cell>
          <cell r="CL14">
            <v>56302458</v>
          </cell>
          <cell r="CM14">
            <v>28345487</v>
          </cell>
          <cell r="CN14">
            <v>47961195</v>
          </cell>
          <cell r="CO14">
            <v>37597518</v>
          </cell>
          <cell r="CP14">
            <v>85558713</v>
          </cell>
          <cell r="CQ14">
            <v>19138252</v>
          </cell>
          <cell r="CR14">
            <v>1453934389</v>
          </cell>
        </row>
        <row r="15">
          <cell r="AX15" t="str">
            <v/>
          </cell>
          <cell r="BR15" t="str">
            <v/>
          </cell>
          <cell r="BS15" t="str">
            <v/>
          </cell>
          <cell r="CG15">
            <v>0</v>
          </cell>
        </row>
        <row r="16">
          <cell r="B16" t="str">
            <v>TIER 2: Medium banks - WMSI between 1% &amp; 5%</v>
          </cell>
          <cell r="AX16" t="str">
            <v/>
          </cell>
        </row>
        <row r="18">
          <cell r="B18" t="str">
            <v>I&amp;M Bank</v>
          </cell>
          <cell r="C18">
            <v>181.582075</v>
          </cell>
          <cell r="D18">
            <v>113.57948</v>
          </cell>
          <cell r="E18">
            <v>134.88516200000001</v>
          </cell>
          <cell r="F18">
            <v>25.438009000000001</v>
          </cell>
          <cell r="G18">
            <v>27.628553</v>
          </cell>
          <cell r="H18">
            <v>28.745066000000001</v>
          </cell>
          <cell r="I18">
            <v>163.58957799999999</v>
          </cell>
          <cell r="J18">
            <v>0.38305600000000001</v>
          </cell>
          <cell r="K18">
            <v>1.9653229999999999</v>
          </cell>
          <cell r="M18">
            <v>4.7975242386330899E-2</v>
          </cell>
          <cell r="N18">
            <v>4.7157045812076082E-2</v>
          </cell>
          <cell r="O18">
            <v>4.6143569105249208E-2</v>
          </cell>
          <cell r="P18">
            <v>4.6976317574451559E-2</v>
          </cell>
          <cell r="Q18">
            <v>4.5655274182106423E-2</v>
          </cell>
          <cell r="R18">
            <v>4.3266496320107151E-2</v>
          </cell>
          <cell r="S18">
            <v>4.1531279066490255E-2</v>
          </cell>
          <cell r="T18">
            <v>4.1213964931783365E-2</v>
          </cell>
          <cell r="U18">
            <v>4.1396234031227719E-2</v>
          </cell>
          <cell r="V18">
            <v>4.0476165015553178E-2</v>
          </cell>
          <cell r="W18">
            <v>4.0632602184221024E-2</v>
          </cell>
          <cell r="X18">
            <v>4.1902503947468056E-2</v>
          </cell>
          <cell r="Y18">
            <v>4.1224725549765084E-2</v>
          </cell>
          <cell r="Z18">
            <v>313413032</v>
          </cell>
          <cell r="AA18">
            <v>195568503</v>
          </cell>
          <cell r="AB18">
            <v>0</v>
          </cell>
          <cell r="AC18">
            <v>228782134</v>
          </cell>
          <cell r="AD18">
            <v>0</v>
          </cell>
          <cell r="AE18">
            <v>40312345</v>
          </cell>
          <cell r="AF18">
            <v>51920201</v>
          </cell>
          <cell r="AG18">
            <v>263782134</v>
          </cell>
          <cell r="AH18">
            <v>13553634</v>
          </cell>
          <cell r="AI18">
            <v>20834301</v>
          </cell>
          <cell r="AJ18">
            <v>20834.300999999999</v>
          </cell>
          <cell r="AK18">
            <v>4733253</v>
          </cell>
          <cell r="AM18">
            <v>4.7888218091164649E-2</v>
          </cell>
          <cell r="AN18">
            <v>5.2143840317086826E-2</v>
          </cell>
          <cell r="AO18">
            <v>4.9822638177443257E-2</v>
          </cell>
          <cell r="AQ18">
            <v>0.18998058201951981</v>
          </cell>
          <cell r="AR18">
            <v>3.3143920929489833E-2</v>
          </cell>
          <cell r="AS18">
            <v>0.16888944477868878</v>
          </cell>
          <cell r="AT18">
            <v>0.15549895849722165</v>
          </cell>
          <cell r="AU18">
            <v>0.25792834118013186</v>
          </cell>
          <cell r="AV18">
            <v>0.38517950013507568</v>
          </cell>
          <cell r="AW18">
            <v>5.0218921861417208E-2</v>
          </cell>
          <cell r="AX18">
            <v>0.43461953150692917</v>
          </cell>
          <cell r="AY18">
            <v>0.12335394950627031</v>
          </cell>
          <cell r="AZ18">
            <v>4.9796584231818368E-2</v>
          </cell>
          <cell r="BA18">
            <v>7.3557365274451947E-2</v>
          </cell>
          <cell r="BB18">
            <v>0.84204576927445884</v>
          </cell>
          <cell r="BC18">
            <v>7.8945567503157857E-2</v>
          </cell>
          <cell r="BD18">
            <v>8.5637710002143055E-2</v>
          </cell>
          <cell r="BE18">
            <v>0.10224240916216179</v>
          </cell>
          <cell r="BF18">
            <v>181582075</v>
          </cell>
          <cell r="BG18">
            <v>164116122</v>
          </cell>
          <cell r="BH18">
            <v>164730002</v>
          </cell>
          <cell r="BI18">
            <v>164425933</v>
          </cell>
          <cell r="BJ18">
            <v>157775781</v>
          </cell>
          <cell r="BK18">
            <v>147846339</v>
          </cell>
          <cell r="BL18">
            <v>151975238</v>
          </cell>
          <cell r="BM18">
            <v>145327389</v>
          </cell>
          <cell r="BN18">
            <v>140517390</v>
          </cell>
          <cell r="BO18">
            <v>137299354</v>
          </cell>
          <cell r="BP18">
            <v>124648548</v>
          </cell>
          <cell r="BQ18">
            <v>118333769</v>
          </cell>
          <cell r="BR18">
            <v>114972436</v>
          </cell>
          <cell r="BS18">
            <v>110315682</v>
          </cell>
          <cell r="BT18">
            <v>28745066</v>
          </cell>
          <cell r="BU18">
            <v>31304829</v>
          </cell>
          <cell r="BV18">
            <v>30151112</v>
          </cell>
          <cell r="BW18">
            <v>28576772</v>
          </cell>
          <cell r="BX18">
            <v>26482435</v>
          </cell>
          <cell r="BY18">
            <v>26186678</v>
          </cell>
          <cell r="BZ18">
            <v>24079849</v>
          </cell>
          <cell r="CA18">
            <v>23296896</v>
          </cell>
          <cell r="CB18">
            <v>22159420</v>
          </cell>
          <cell r="CC18">
            <v>21814043</v>
          </cell>
          <cell r="CD18">
            <v>21814043</v>
          </cell>
          <cell r="CE18">
            <v>20071699</v>
          </cell>
          <cell r="CF18">
            <v>19500445</v>
          </cell>
          <cell r="CG18">
            <v>20524634</v>
          </cell>
          <cell r="CI18">
            <v>942343</v>
          </cell>
          <cell r="CJ18">
            <v>2711164</v>
          </cell>
          <cell r="CL18">
            <v>3653507</v>
          </cell>
          <cell r="CM18">
            <v>1407256</v>
          </cell>
          <cell r="CN18">
            <v>2610075</v>
          </cell>
          <cell r="CO18">
            <v>3395350</v>
          </cell>
          <cell r="CP18">
            <v>6005425</v>
          </cell>
          <cell r="CQ18">
            <v>1379831</v>
          </cell>
          <cell r="CR18">
            <v>113579480</v>
          </cell>
        </row>
        <row r="19">
          <cell r="B19" t="str">
            <v>NIC Bank</v>
          </cell>
          <cell r="C19">
            <v>166.30474599999999</v>
          </cell>
          <cell r="D19">
            <v>108.91310900000001</v>
          </cell>
          <cell r="E19">
            <v>110.05091400000001</v>
          </cell>
          <cell r="F19">
            <v>25.848369999999999</v>
          </cell>
          <cell r="G19">
            <v>32.251612000000002</v>
          </cell>
          <cell r="H19">
            <v>31.164180999999999</v>
          </cell>
          <cell r="I19">
            <v>156.42463699999999</v>
          </cell>
          <cell r="J19">
            <v>0.28356399999999998</v>
          </cell>
          <cell r="K19">
            <v>1.337432</v>
          </cell>
          <cell r="M19">
            <v>4.4870986146508682E-2</v>
          </cell>
          <cell r="N19">
            <v>4.4753498515800891E-2</v>
          </cell>
          <cell r="O19">
            <v>4.360237431176113E-2</v>
          </cell>
          <cell r="P19">
            <v>4.4872562795483059E-2</v>
          </cell>
          <cell r="Q19">
            <v>4.4800865051882431E-2</v>
          </cell>
          <cell r="R19">
            <v>4.4373235760172158E-2</v>
          </cell>
          <cell r="S19">
            <v>4.1524095097441455E-2</v>
          </cell>
          <cell r="T19">
            <v>4.1234477482437679E-2</v>
          </cell>
          <cell r="U19">
            <v>4.3230591495864903E-2</v>
          </cell>
          <cell r="V19">
            <v>4.3216553515097185E-2</v>
          </cell>
          <cell r="W19">
            <v>3.9175427611452124E-2</v>
          </cell>
          <cell r="X19">
            <v>4.0015782983835298E-2</v>
          </cell>
          <cell r="Y19">
            <v>4.0294799887670998E-2</v>
          </cell>
          <cell r="Z19">
            <v>313413032</v>
          </cell>
          <cell r="AA19">
            <v>195568503</v>
          </cell>
          <cell r="AB19">
            <v>0</v>
          </cell>
          <cell r="AC19">
            <v>228782134</v>
          </cell>
          <cell r="AD19">
            <v>0</v>
          </cell>
          <cell r="AE19">
            <v>40312345</v>
          </cell>
          <cell r="AF19">
            <v>51920201</v>
          </cell>
          <cell r="AG19">
            <v>263782134</v>
          </cell>
          <cell r="AH19">
            <v>13553634</v>
          </cell>
          <cell r="AI19">
            <v>20834301</v>
          </cell>
          <cell r="AJ19">
            <v>20834.300999999999</v>
          </cell>
          <cell r="AK19">
            <v>4733253</v>
          </cell>
          <cell r="AM19">
            <v>4.3859163664936314E-2</v>
          </cell>
          <cell r="AN19">
            <v>5.0001529890200874E-2</v>
          </cell>
          <cell r="AO19">
            <v>4.0649592497942248E-2</v>
          </cell>
          <cell r="AQ19">
            <v>0.12713453360642529</v>
          </cell>
          <cell r="AR19">
            <v>2.3504507472389455E-2</v>
          </cell>
          <cell r="AS19">
            <v>0.20617987433782572</v>
          </cell>
          <cell r="AT19">
            <v>0.16524487763394971</v>
          </cell>
          <cell r="AU19">
            <v>0.26186730880397369</v>
          </cell>
          <cell r="AV19">
            <v>0.34573212216943766</v>
          </cell>
          <cell r="AW19">
            <v>9.6852188104389392E-2</v>
          </cell>
          <cell r="AX19">
            <v>0.38109485067007431</v>
          </cell>
          <cell r="AY19">
            <v>0.11740071791599527</v>
          </cell>
          <cell r="AZ19">
            <v>4.3000910292232845E-2</v>
          </cell>
          <cell r="BA19">
            <v>7.4399807623762415E-2</v>
          </cell>
          <cell r="BB19">
            <v>0.98966110358701787</v>
          </cell>
          <cell r="BC19">
            <v>3.9702412744932469E-2</v>
          </cell>
          <cell r="BD19">
            <v>8.6014550551751279E-2</v>
          </cell>
          <cell r="BE19">
            <v>0</v>
          </cell>
          <cell r="BF19">
            <v>166304746</v>
          </cell>
          <cell r="BG19">
            <v>161847351</v>
          </cell>
          <cell r="BH19">
            <v>156714971</v>
          </cell>
          <cell r="BI19">
            <v>159485590</v>
          </cell>
          <cell r="BJ19">
            <v>152262205</v>
          </cell>
          <cell r="BK19">
            <v>156762225</v>
          </cell>
          <cell r="BL19">
            <v>146001048</v>
          </cell>
          <cell r="BM19">
            <v>143376585</v>
          </cell>
          <cell r="BN19">
            <v>134470560</v>
          </cell>
          <cell r="BO19">
            <v>137087464</v>
          </cell>
          <cell r="BP19">
            <v>125269062</v>
          </cell>
          <cell r="BQ19">
            <v>120685605</v>
          </cell>
          <cell r="BR19">
            <v>116891955</v>
          </cell>
          <cell r="BS19">
            <v>112916814</v>
          </cell>
          <cell r="BT19">
            <v>31164181</v>
          </cell>
          <cell r="BU19">
            <v>30288263</v>
          </cell>
          <cell r="BV19">
            <v>30025206</v>
          </cell>
          <cell r="BW19">
            <v>28363529</v>
          </cell>
          <cell r="BX19">
            <v>27436193</v>
          </cell>
          <cell r="BY19">
            <v>26454386</v>
          </cell>
          <cell r="BZ19">
            <v>24424083</v>
          </cell>
          <cell r="CA19">
            <v>24149094</v>
          </cell>
          <cell r="CB19">
            <v>24061490</v>
          </cell>
          <cell r="CC19">
            <v>23258017</v>
          </cell>
          <cell r="CD19">
            <v>23258017</v>
          </cell>
          <cell r="CE19">
            <v>20495957</v>
          </cell>
          <cell r="CF19">
            <v>18887289</v>
          </cell>
          <cell r="CG19">
            <v>17630929</v>
          </cell>
          <cell r="CI19">
            <v>880643</v>
          </cell>
          <cell r="CJ19">
            <v>2482293</v>
          </cell>
          <cell r="CL19">
            <v>3362936</v>
          </cell>
          <cell r="CM19">
            <v>1162675</v>
          </cell>
          <cell r="CN19">
            <v>4451064</v>
          </cell>
          <cell r="CO19">
            <v>7228611</v>
          </cell>
          <cell r="CP19">
            <v>11679675</v>
          </cell>
          <cell r="CQ19">
            <v>936202</v>
          </cell>
          <cell r="CR19">
            <v>108913109</v>
          </cell>
        </row>
        <row r="20">
          <cell r="B20" t="str">
            <v>Citibank</v>
          </cell>
          <cell r="C20">
            <v>101.11763000000001</v>
          </cell>
          <cell r="D20">
            <v>27.721481000000001</v>
          </cell>
          <cell r="E20">
            <v>65.287609000000003</v>
          </cell>
          <cell r="F20">
            <v>18.877099000000001</v>
          </cell>
          <cell r="G20">
            <v>19.592222</v>
          </cell>
          <cell r="H20">
            <v>20.400169000000002</v>
          </cell>
          <cell r="I20">
            <v>76.306966000000003</v>
          </cell>
          <cell r="J20">
            <v>0.47157199999999999</v>
          </cell>
          <cell r="K20">
            <v>1.2247049999999999</v>
          </cell>
          <cell r="M20">
            <v>2.7860405995863535E-2</v>
          </cell>
          <cell r="N20">
            <v>2.8223331975034582E-2</v>
          </cell>
          <cell r="O20">
            <v>3.287241352169528E-2</v>
          </cell>
          <cell r="P20">
            <v>3.0811535553056664E-2</v>
          </cell>
          <cell r="Q20">
            <v>2.8398481336390932E-2</v>
          </cell>
          <cell r="R20">
            <v>3.9911890376728196E-2</v>
          </cell>
          <cell r="S20">
            <v>3.3255751637952705E-2</v>
          </cell>
          <cell r="T20">
            <v>3.1834538024802427E-2</v>
          </cell>
          <cell r="U20">
            <v>2.7910849228194583E-2</v>
          </cell>
          <cell r="V20">
            <v>2.9745273318985473E-2</v>
          </cell>
          <cell r="W20">
            <v>3.0815151670098295E-2</v>
          </cell>
          <cell r="X20">
            <v>2.8800763856532775E-2</v>
          </cell>
          <cell r="Y20">
            <v>2.8911899733140151E-2</v>
          </cell>
          <cell r="Z20">
            <v>313413032</v>
          </cell>
          <cell r="AA20">
            <v>195568503</v>
          </cell>
          <cell r="AB20">
            <v>0</v>
          </cell>
          <cell r="AC20">
            <v>228782134</v>
          </cell>
          <cell r="AD20">
            <v>0</v>
          </cell>
          <cell r="AE20">
            <v>40312345</v>
          </cell>
          <cell r="AF20">
            <v>51920201</v>
          </cell>
          <cell r="AG20">
            <v>263782134</v>
          </cell>
          <cell r="AH20">
            <v>13553634</v>
          </cell>
          <cell r="AI20">
            <v>20834301</v>
          </cell>
          <cell r="AJ20">
            <v>20834.300999999999</v>
          </cell>
          <cell r="AK20">
            <v>4733253</v>
          </cell>
          <cell r="AM20">
            <v>2.666751725522298E-2</v>
          </cell>
          <cell r="AN20">
            <v>1.2726810147547396E-2</v>
          </cell>
          <cell r="AO20">
            <v>2.41153353893543E-2</v>
          </cell>
          <cell r="AQ20">
            <v>0.14091782700529962</v>
          </cell>
          <cell r="AR20">
            <v>2.827972059242417E-2</v>
          </cell>
          <cell r="AS20">
            <v>0.25675535310891534</v>
          </cell>
          <cell r="AT20">
            <v>0.24738369233550708</v>
          </cell>
          <cell r="AU20">
            <v>0.36822498773800677</v>
          </cell>
          <cell r="AV20">
            <v>0.43109223849472372</v>
          </cell>
          <cell r="AW20">
            <v>4.8479409226524425E-2</v>
          </cell>
          <cell r="AX20">
            <v>0.36519863805612179</v>
          </cell>
          <cell r="AY20">
            <v>7.6444890980615451E-2</v>
          </cell>
          <cell r="AZ20">
            <v>9.6680870307522364E-3</v>
          </cell>
          <cell r="BA20">
            <v>6.6776803949863212E-2</v>
          </cell>
          <cell r="BB20">
            <v>0.42460554804511219</v>
          </cell>
          <cell r="BC20">
            <v>7.1147260519959538E-2</v>
          </cell>
          <cell r="BD20">
            <v>2.5643598064962213E-2</v>
          </cell>
          <cell r="BE20">
            <v>6.9968248613604192E-2</v>
          </cell>
          <cell r="BF20">
            <v>101117630</v>
          </cell>
          <cell r="BG20">
            <v>103323540</v>
          </cell>
          <cell r="BH20">
            <v>116502032</v>
          </cell>
          <cell r="BI20">
            <v>103254695</v>
          </cell>
          <cell r="BJ20">
            <v>89167854</v>
          </cell>
          <cell r="BK20">
            <v>88147287</v>
          </cell>
          <cell r="BL20">
            <v>93483001</v>
          </cell>
          <cell r="BM20">
            <v>115826138</v>
          </cell>
          <cell r="BN20">
            <v>82954185</v>
          </cell>
          <cell r="BO20">
            <v>79397808</v>
          </cell>
          <cell r="BP20">
            <v>81940917</v>
          </cell>
          <cell r="BQ20">
            <v>80054734</v>
          </cell>
          <cell r="BR20">
            <v>72191900</v>
          </cell>
          <cell r="BS20">
            <v>71242659</v>
          </cell>
          <cell r="BT20">
            <v>20400169</v>
          </cell>
          <cell r="BU20">
            <v>19628607</v>
          </cell>
          <cell r="BV20">
            <v>21705386</v>
          </cell>
          <cell r="BW20">
            <v>21022221</v>
          </cell>
          <cell r="BX20">
            <v>20267062</v>
          </cell>
          <cell r="BY20">
            <v>19407199</v>
          </cell>
          <cell r="BZ20">
            <v>20351926</v>
          </cell>
          <cell r="CA20">
            <v>19913000</v>
          </cell>
          <cell r="CB20">
            <v>19188220</v>
          </cell>
          <cell r="CC20">
            <v>18358760</v>
          </cell>
          <cell r="CD20">
            <v>18358760</v>
          </cell>
          <cell r="CE20">
            <v>18002473</v>
          </cell>
          <cell r="CF20">
            <v>16706767</v>
          </cell>
          <cell r="CG20">
            <v>15963873</v>
          </cell>
          <cell r="CI20">
            <v>793537</v>
          </cell>
          <cell r="CJ20">
            <v>1361496</v>
          </cell>
          <cell r="CL20">
            <v>2155033</v>
          </cell>
          <cell r="CM20">
            <v>929018</v>
          </cell>
          <cell r="CN20">
            <v>515804</v>
          </cell>
          <cell r="CO20">
            <v>896589</v>
          </cell>
          <cell r="CP20">
            <v>1412393</v>
          </cell>
          <cell r="CQ20">
            <v>725892</v>
          </cell>
          <cell r="CR20">
            <v>27721481</v>
          </cell>
        </row>
        <row r="21">
          <cell r="B21" t="str">
            <v>National Bank of Kenya</v>
          </cell>
          <cell r="C21">
            <v>115.44282699999999</v>
          </cell>
          <cell r="D21">
            <v>58.126111999999999</v>
          </cell>
          <cell r="E21">
            <v>92.77252</v>
          </cell>
          <cell r="F21">
            <v>9.9943770000000001</v>
          </cell>
          <cell r="G21">
            <v>10.494983</v>
          </cell>
          <cell r="H21">
            <v>10.987755</v>
          </cell>
          <cell r="I21">
            <v>90.415847999999997</v>
          </cell>
          <cell r="J21">
            <v>0.157583</v>
          </cell>
          <cell r="K21">
            <v>4.0142999999999998E-2</v>
          </cell>
          <cell r="M21">
            <v>2.7459495446274188E-2</v>
          </cell>
          <cell r="N21">
            <v>2.8860617288786423E-2</v>
          </cell>
          <cell r="O21">
            <v>2.8625333711264821E-2</v>
          </cell>
          <cell r="P21">
            <v>2.9629673640735613E-2</v>
          </cell>
          <cell r="Q21">
            <v>3.0930922906037377E-2</v>
          </cell>
          <cell r="R21">
            <v>3.0676786498131305E-2</v>
          </cell>
          <cell r="S21">
            <v>3.2750958090150294E-2</v>
          </cell>
          <cell r="T21">
            <v>3.1627657601460205E-2</v>
          </cell>
          <cell r="U21">
            <v>3.6075814954357334E-2</v>
          </cell>
          <cell r="V21">
            <v>3.4938654374458228E-2</v>
          </cell>
          <cell r="W21">
            <v>3.5137559929824431E-2</v>
          </cell>
          <cell r="X21">
            <v>3.4238251692761776E-2</v>
          </cell>
          <cell r="Y21">
            <v>3.3567797886750565E-2</v>
          </cell>
          <cell r="Z21">
            <v>313413032</v>
          </cell>
          <cell r="AA21">
            <v>195568503</v>
          </cell>
          <cell r="AB21">
            <v>0</v>
          </cell>
          <cell r="AC21">
            <v>228782134</v>
          </cell>
          <cell r="AD21">
            <v>0</v>
          </cell>
          <cell r="AE21">
            <v>40312345</v>
          </cell>
          <cell r="AF21">
            <v>51920201</v>
          </cell>
          <cell r="AG21">
            <v>263782134</v>
          </cell>
          <cell r="AH21">
            <v>13553634</v>
          </cell>
          <cell r="AI21">
            <v>20834301</v>
          </cell>
          <cell r="AJ21">
            <v>20834.300999999999</v>
          </cell>
          <cell r="AK21">
            <v>4733253</v>
          </cell>
          <cell r="AM21">
            <v>3.044546812473968E-2</v>
          </cell>
          <cell r="AN21">
            <v>2.6685442673105252E-2</v>
          </cell>
          <cell r="AO21">
            <v>3.4267458542027167E-2</v>
          </cell>
          <cell r="AQ21">
            <v>1.0079051688210669E-2</v>
          </cell>
          <cell r="AR21">
            <v>9.7713520485777795E-4</v>
          </cell>
          <cell r="AS21">
            <v>0.11607459568371244</v>
          </cell>
          <cell r="AT21">
            <v>0.11053788933108276</v>
          </cell>
          <cell r="AU21">
            <v>0.28689970555860084</v>
          </cell>
          <cell r="AV21">
            <v>0.91532919161328874</v>
          </cell>
          <cell r="AW21">
            <v>0.30594552644090384</v>
          </cell>
          <cell r="AX21">
            <v>0.24020011459450963</v>
          </cell>
          <cell r="AY21">
            <v>8.1051609248005391E-2</v>
          </cell>
          <cell r="AZ21">
            <v>2.9588143878294493E-2</v>
          </cell>
          <cell r="BA21">
            <v>5.1463465369710901E-2</v>
          </cell>
          <cell r="BB21">
            <v>0.62654449830617942</v>
          </cell>
          <cell r="BC21">
            <v>1.0269881994047046E-2</v>
          </cell>
          <cell r="BD21">
            <v>0</v>
          </cell>
          <cell r="BE21">
            <v>6.1666859606326223E-2</v>
          </cell>
          <cell r="BF21">
            <v>115442827</v>
          </cell>
          <cell r="BG21">
            <v>115114374</v>
          </cell>
          <cell r="BH21">
            <v>113215137</v>
          </cell>
          <cell r="BI21">
            <v>116157723</v>
          </cell>
          <cell r="BJ21">
            <v>115220642</v>
          </cell>
          <cell r="BK21">
            <v>125295035</v>
          </cell>
          <cell r="BL21">
            <v>117789712</v>
          </cell>
          <cell r="BM21">
            <v>124144110</v>
          </cell>
          <cell r="BN21">
            <v>116587690</v>
          </cell>
          <cell r="BO21">
            <v>122864886</v>
          </cell>
          <cell r="BP21">
            <v>116897968</v>
          </cell>
          <cell r="BQ21">
            <v>109102269</v>
          </cell>
          <cell r="BR21">
            <v>98916489</v>
          </cell>
          <cell r="BS21">
            <v>92493034</v>
          </cell>
          <cell r="BT21">
            <v>10987755</v>
          </cell>
          <cell r="BU21">
            <v>10996083</v>
          </cell>
          <cell r="BV21">
            <v>11315041</v>
          </cell>
          <cell r="BW21">
            <v>11222418</v>
          </cell>
          <cell r="BX21">
            <v>11237917</v>
          </cell>
          <cell r="BY21">
            <v>10913622</v>
          </cell>
          <cell r="BZ21">
            <v>13443880</v>
          </cell>
          <cell r="CA21">
            <v>13116009</v>
          </cell>
          <cell r="CB21">
            <v>12606495</v>
          </cell>
          <cell r="CC21">
            <v>12113912</v>
          </cell>
          <cell r="CD21">
            <v>12113912</v>
          </cell>
          <cell r="CE21">
            <v>12251404</v>
          </cell>
          <cell r="CF21">
            <v>12223289</v>
          </cell>
          <cell r="CG21">
            <v>11848291</v>
          </cell>
          <cell r="CI21">
            <v>580442</v>
          </cell>
          <cell r="CJ21">
            <v>1442711</v>
          </cell>
          <cell r="CL21">
            <v>2023153</v>
          </cell>
          <cell r="CM21">
            <v>1851851</v>
          </cell>
          <cell r="CN21">
            <v>6154532</v>
          </cell>
          <cell r="CO21">
            <v>19467987</v>
          </cell>
          <cell r="CP21">
            <v>25622519</v>
          </cell>
          <cell r="CQ21">
            <v>28100</v>
          </cell>
          <cell r="CR21">
            <v>58126112</v>
          </cell>
        </row>
        <row r="22">
          <cell r="B22" t="str">
            <v>Bank of Baroda</v>
          </cell>
          <cell r="C22">
            <v>85.368565000000004</v>
          </cell>
          <cell r="D22">
            <v>37.641523999999997</v>
          </cell>
          <cell r="E22">
            <v>65.346265000000002</v>
          </cell>
          <cell r="F22">
            <v>13.816318000000001</v>
          </cell>
          <cell r="G22">
            <v>14.342544999999999</v>
          </cell>
          <cell r="H22">
            <v>14.925822</v>
          </cell>
          <cell r="I22">
            <v>48.033405999999999</v>
          </cell>
          <cell r="J22">
            <v>2.8129000000000001E-2</v>
          </cell>
          <cell r="K22">
            <v>1.0013069999999999</v>
          </cell>
          <cell r="M22">
            <v>2.3549346618616393E-2</v>
          </cell>
          <cell r="N22">
            <v>2.3671543942872644E-2</v>
          </cell>
          <cell r="O22">
            <v>2.2796575876147033E-2</v>
          </cell>
          <cell r="P22">
            <v>2.2636932080139675E-2</v>
          </cell>
          <cell r="Q22">
            <v>2.141702622116393E-2</v>
          </cell>
          <cell r="R22">
            <v>2.271163209181766E-2</v>
          </cell>
          <cell r="S22">
            <v>2.183121520348582E-2</v>
          </cell>
          <cell r="T22">
            <v>2.1829346098027273E-2</v>
          </cell>
          <cell r="U22">
            <v>2.0088922922993333E-2</v>
          </cell>
          <cell r="V22">
            <v>1.9579658140780807E-2</v>
          </cell>
          <cell r="W22">
            <v>1.9613732706855409E-2</v>
          </cell>
          <cell r="X22">
            <v>1.9835531066384929E-2</v>
          </cell>
          <cell r="Y22">
            <v>1.9738572604877803E-2</v>
          </cell>
          <cell r="Z22">
            <v>313413032</v>
          </cell>
          <cell r="AA22">
            <v>195568503</v>
          </cell>
          <cell r="AB22">
            <v>0</v>
          </cell>
          <cell r="AC22">
            <v>228782134</v>
          </cell>
          <cell r="AD22">
            <v>0</v>
          </cell>
          <cell r="AE22">
            <v>40312345</v>
          </cell>
          <cell r="AF22">
            <v>51920201</v>
          </cell>
          <cell r="AG22">
            <v>263782134</v>
          </cell>
          <cell r="AH22">
            <v>13553634</v>
          </cell>
          <cell r="AI22">
            <v>20834301</v>
          </cell>
          <cell r="AJ22">
            <v>20834.300999999999</v>
          </cell>
          <cell r="AK22">
            <v>4733253</v>
          </cell>
          <cell r="AM22">
            <v>2.2514052991462759E-2</v>
          </cell>
          <cell r="AN22">
            <v>1.7281058310425361E-2</v>
          </cell>
          <cell r="AO22">
            <v>2.4137001202121283E-2</v>
          </cell>
          <cell r="AQ22">
            <v>0.20872504113699678</v>
          </cell>
          <cell r="AR22">
            <v>3.5059100768515906E-2</v>
          </cell>
          <cell r="AS22">
            <v>0.2985952110079389</v>
          </cell>
          <cell r="AT22">
            <v>0.28763977303629062</v>
          </cell>
          <cell r="AU22">
            <v>7.2927394162141723E-2</v>
          </cell>
          <cell r="AV22">
            <v>0.22313787388977135</v>
          </cell>
          <cell r="AW22">
            <v>8.1637039152761035E-2</v>
          </cell>
          <cell r="AX22">
            <v>0.42147461424597943</v>
          </cell>
          <cell r="AY22">
            <v>0.13534705241973133</v>
          </cell>
          <cell r="AZ22">
            <v>6.8223589733977671E-2</v>
          </cell>
          <cell r="BA22">
            <v>6.7123462685753657E-2</v>
          </cell>
          <cell r="BB22">
            <v>0.57603175942802542</v>
          </cell>
          <cell r="BC22">
            <v>1.2742422006222786E-2</v>
          </cell>
          <cell r="BD22">
            <v>1.9217477822670082E-3</v>
          </cell>
          <cell r="BE22">
            <v>3.1173641397675998E-2</v>
          </cell>
          <cell r="BF22">
            <v>85368565</v>
          </cell>
          <cell r="BG22">
            <v>82907475</v>
          </cell>
          <cell r="BH22">
            <v>81225195</v>
          </cell>
          <cell r="BI22">
            <v>78391648</v>
          </cell>
          <cell r="BJ22">
            <v>71954794</v>
          </cell>
          <cell r="BK22">
            <v>68177548</v>
          </cell>
          <cell r="BL22">
            <v>65245206</v>
          </cell>
          <cell r="BM22">
            <v>64198677</v>
          </cell>
          <cell r="BN22">
            <v>62518263</v>
          </cell>
          <cell r="BO22">
            <v>61944650</v>
          </cell>
          <cell r="BP22">
            <v>59182328</v>
          </cell>
          <cell r="BQ22">
            <v>56105943</v>
          </cell>
          <cell r="BR22">
            <v>53949524</v>
          </cell>
          <cell r="BS22">
            <v>52021524</v>
          </cell>
          <cell r="BT22">
            <v>14925822</v>
          </cell>
          <cell r="BU22">
            <v>14224907</v>
          </cell>
          <cell r="BV22">
            <v>13387842</v>
          </cell>
          <cell r="BW22">
            <v>12776983</v>
          </cell>
          <cell r="BX22">
            <v>11846009</v>
          </cell>
          <cell r="BY22">
            <v>11273086</v>
          </cell>
          <cell r="BZ22">
            <v>10242135</v>
          </cell>
          <cell r="CA22">
            <v>10844344</v>
          </cell>
          <cell r="CB22">
            <v>10371347</v>
          </cell>
          <cell r="CC22">
            <v>9867331</v>
          </cell>
          <cell r="CD22">
            <v>9867331</v>
          </cell>
          <cell r="CE22">
            <v>9132583</v>
          </cell>
          <cell r="CF22">
            <v>8026209</v>
          </cell>
          <cell r="CG22">
            <v>7569115</v>
          </cell>
          <cell r="CI22">
            <v>101831</v>
          </cell>
          <cell r="CJ22">
            <v>1294503</v>
          </cell>
          <cell r="CL22">
            <v>1396334</v>
          </cell>
          <cell r="CM22">
            <v>311575</v>
          </cell>
          <cell r="CN22">
            <v>1410300</v>
          </cell>
          <cell r="CO22">
            <v>1935809</v>
          </cell>
          <cell r="CP22">
            <v>3346109</v>
          </cell>
          <cell r="CQ22">
            <v>700915</v>
          </cell>
          <cell r="CR22">
            <v>37641524</v>
          </cell>
        </row>
        <row r="23">
          <cell r="B23" t="str">
            <v>Prime Bank</v>
          </cell>
          <cell r="C23">
            <v>67.925452000000007</v>
          </cell>
          <cell r="D23">
            <v>37.457045999999998</v>
          </cell>
          <cell r="E23">
            <v>51.616601000000003</v>
          </cell>
          <cell r="F23">
            <v>9.9487679999999994</v>
          </cell>
          <cell r="G23">
            <v>10.770367999999999</v>
          </cell>
          <cell r="H23">
            <v>11.134955</v>
          </cell>
          <cell r="I23">
            <v>49.620683</v>
          </cell>
          <cell r="J23">
            <v>5.2109000000000003E-2</v>
          </cell>
          <cell r="K23">
            <v>0.51771</v>
          </cell>
          <cell r="M23">
            <v>1.8293902083025261E-2</v>
          </cell>
          <cell r="N23">
            <v>1.8213608836170337E-2</v>
          </cell>
          <cell r="O23">
            <v>1.7950663031244402E-2</v>
          </cell>
          <cell r="P23">
            <v>1.8031279888122888E-2</v>
          </cell>
          <cell r="Q23">
            <v>1.8600297804854948E-2</v>
          </cell>
          <cell r="R23">
            <v>1.9188996432328815E-2</v>
          </cell>
          <cell r="S23">
            <v>1.935055456979199E-2</v>
          </cell>
          <cell r="T23">
            <v>1.9650573864422524E-2</v>
          </cell>
          <cell r="U23">
            <v>1.7395228571298531E-2</v>
          </cell>
          <cell r="V23">
            <v>1.7177551665809414E-2</v>
          </cell>
          <cell r="W23">
            <v>1.7307839728550368E-2</v>
          </cell>
          <cell r="X23">
            <v>1.7299928183852065E-2</v>
          </cell>
          <cell r="Y23">
            <v>1.7033047174600309E-2</v>
          </cell>
          <cell r="Z23">
            <v>313413032</v>
          </cell>
          <cell r="AA23">
            <v>195568503</v>
          </cell>
          <cell r="AB23">
            <v>0</v>
          </cell>
          <cell r="AC23">
            <v>228782134</v>
          </cell>
          <cell r="AD23">
            <v>0</v>
          </cell>
          <cell r="AE23">
            <v>40312345</v>
          </cell>
          <cell r="AF23">
            <v>51920201</v>
          </cell>
          <cell r="AG23">
            <v>263782134</v>
          </cell>
          <cell r="AH23">
            <v>13553634</v>
          </cell>
          <cell r="AI23">
            <v>20834301</v>
          </cell>
          <cell r="AJ23">
            <v>20834.300999999999</v>
          </cell>
          <cell r="AK23">
            <v>4733253</v>
          </cell>
          <cell r="AM23">
            <v>1.7913821390778448E-2</v>
          </cell>
          <cell r="AN23">
            <v>1.719636527103114E-2</v>
          </cell>
          <cell r="AO23">
            <v>1.906566443218162E-2</v>
          </cell>
          <cell r="AQ23">
            <v>0.16712781240898406</v>
          </cell>
          <cell r="AR23">
            <v>2.5525193106243814E-2</v>
          </cell>
          <cell r="AS23">
            <v>0.2170540054839632</v>
          </cell>
          <cell r="AT23">
            <v>0.2004963938122335</v>
          </cell>
          <cell r="AU23">
            <v>0.19343573263699562</v>
          </cell>
          <cell r="AV23">
            <v>0.48596397537254038</v>
          </cell>
          <cell r="AW23">
            <v>2.8196787457114764E-2</v>
          </cell>
          <cell r="AX23">
            <v>0.32546813481252063</v>
          </cell>
          <cell r="AY23">
            <v>0.11759989985318987</v>
          </cell>
          <cell r="AZ23">
            <v>6.4193773281200531E-2</v>
          </cell>
          <cell r="BA23">
            <v>5.3406126571989343E-2</v>
          </cell>
          <cell r="BB23">
            <v>0.72567827548350183</v>
          </cell>
          <cell r="BC23">
            <v>1.7167135395602585E-2</v>
          </cell>
          <cell r="BD23">
            <v>1.1770181086522152E-2</v>
          </cell>
          <cell r="BE23">
            <v>7.9977803648775353E-2</v>
          </cell>
          <cell r="BF23">
            <v>67925452</v>
          </cell>
          <cell r="BG23">
            <v>65335455</v>
          </cell>
          <cell r="BH23">
            <v>66915856</v>
          </cell>
          <cell r="BI23">
            <v>65000953</v>
          </cell>
          <cell r="BJ23">
            <v>66032315</v>
          </cell>
          <cell r="BK23">
            <v>65001313</v>
          </cell>
          <cell r="BL23">
            <v>64343912</v>
          </cell>
          <cell r="BM23">
            <v>61271772</v>
          </cell>
          <cell r="BN23">
            <v>58715051</v>
          </cell>
          <cell r="BO23">
            <v>54917674</v>
          </cell>
          <cell r="BP23">
            <v>55249673</v>
          </cell>
          <cell r="BQ23">
            <v>53395624</v>
          </cell>
          <cell r="BR23">
            <v>51258965</v>
          </cell>
          <cell r="BS23">
            <v>49460889</v>
          </cell>
          <cell r="BT23">
            <v>11134955</v>
          </cell>
          <cell r="BU23">
            <v>10833063</v>
          </cell>
          <cell r="BV23">
            <v>9814195</v>
          </cell>
          <cell r="BW23">
            <v>9578743</v>
          </cell>
          <cell r="BX23">
            <v>9224281</v>
          </cell>
          <cell r="BY23">
            <v>8725208</v>
          </cell>
          <cell r="BZ23">
            <v>8252089</v>
          </cell>
          <cell r="CA23">
            <v>8248978</v>
          </cell>
          <cell r="CB23">
            <v>8276028</v>
          </cell>
          <cell r="CC23">
            <v>7735022</v>
          </cell>
          <cell r="CD23">
            <v>7735022</v>
          </cell>
          <cell r="CE23">
            <v>7246225</v>
          </cell>
          <cell r="CF23">
            <v>6301136</v>
          </cell>
          <cell r="CG23">
            <v>5815849</v>
          </cell>
          <cell r="CI23">
            <v>206824</v>
          </cell>
          <cell r="CJ23">
            <v>862389</v>
          </cell>
          <cell r="CL23">
            <v>1069213</v>
          </cell>
          <cell r="CM23">
            <v>519599</v>
          </cell>
          <cell r="CN23">
            <v>353723</v>
          </cell>
          <cell r="CO23">
            <v>733090</v>
          </cell>
          <cell r="CP23">
            <v>1086813</v>
          </cell>
          <cell r="CQ23">
            <v>422710</v>
          </cell>
          <cell r="CR23">
            <v>37457046</v>
          </cell>
        </row>
        <row r="24">
          <cell r="B24" t="str">
            <v>Family Bank Limited</v>
          </cell>
          <cell r="C24">
            <v>66.706579000000005</v>
          </cell>
          <cell r="D24">
            <v>46.647534999999998</v>
          </cell>
          <cell r="E24">
            <v>44.558166999999997</v>
          </cell>
          <cell r="F24">
            <v>11.766069</v>
          </cell>
          <cell r="G24">
            <v>14.187329</v>
          </cell>
          <cell r="H24">
            <v>12.355585</v>
          </cell>
          <cell r="I24">
            <v>68.029612999999998</v>
          </cell>
          <cell r="J24">
            <v>6.3631999999999994E-2</v>
          </cell>
          <cell r="K24">
            <v>0.25832300000000002</v>
          </cell>
          <cell r="M24">
            <v>1.7971847967669177E-2</v>
          </cell>
          <cell r="N24">
            <v>1.858133330257877E-2</v>
          </cell>
          <cell r="O24">
            <v>2.1151590329892431E-2</v>
          </cell>
          <cell r="P24">
            <v>2.1530006794440726E-2</v>
          </cell>
          <cell r="Q24">
            <v>2.4338794966044422E-2</v>
          </cell>
          <cell r="R24">
            <v>2.9544508195662136E-2</v>
          </cell>
          <cell r="S24">
            <v>3.5161238841224615E-2</v>
          </cell>
          <cell r="T24">
            <v>2.8464016497288226E-2</v>
          </cell>
          <cell r="U24">
            <v>2.0358435377465518E-2</v>
          </cell>
          <cell r="V24">
            <v>1.7480672076559383E-2</v>
          </cell>
          <cell r="W24">
            <v>1.6825293519119589E-2</v>
          </cell>
          <cell r="X24">
            <v>1.6195377442659913E-2</v>
          </cell>
          <cell r="Y24">
            <v>1.6027640843028997E-2</v>
          </cell>
          <cell r="Z24">
            <v>313413032</v>
          </cell>
          <cell r="AA24">
            <v>195568503</v>
          </cell>
          <cell r="AB24">
            <v>0</v>
          </cell>
          <cell r="AC24">
            <v>228782134</v>
          </cell>
          <cell r="AD24">
            <v>0</v>
          </cell>
          <cell r="AE24">
            <v>40312345</v>
          </cell>
          <cell r="AF24">
            <v>51920201</v>
          </cell>
          <cell r="AG24">
            <v>263782134</v>
          </cell>
          <cell r="AH24">
            <v>13553634</v>
          </cell>
          <cell r="AI24">
            <v>20834301</v>
          </cell>
          <cell r="AJ24">
            <v>20834.300999999999</v>
          </cell>
          <cell r="AK24">
            <v>4733253</v>
          </cell>
          <cell r="AM24">
            <v>1.7592370850853554E-2</v>
          </cell>
          <cell r="AN24">
            <v>2.1415678397415788E-2</v>
          </cell>
          <cell r="AO24">
            <v>1.645848512448754E-2</v>
          </cell>
          <cell r="AQ24">
            <v>-8.2834389821351939E-2</v>
          </cell>
          <cell r="AR24">
            <v>-1.3563181363497949E-2</v>
          </cell>
          <cell r="AS24">
            <v>0.20854637229819314</v>
          </cell>
          <cell r="AT24">
            <v>0.17295510706491893</v>
          </cell>
          <cell r="AU24">
            <v>0.33860384360905826</v>
          </cell>
          <cell r="AV24">
            <v>1.0068493105502339</v>
          </cell>
          <cell r="AW24">
            <v>0.13305410438985316</v>
          </cell>
          <cell r="AX24">
            <v>0.35564269120271402</v>
          </cell>
          <cell r="AY24">
            <v>0.11487105485413253</v>
          </cell>
          <cell r="AZ24">
            <v>2.3920277882236485E-2</v>
          </cell>
          <cell r="BA24">
            <v>9.0950776971896047E-2</v>
          </cell>
          <cell r="BB24">
            <v>1.0468907978193986</v>
          </cell>
          <cell r="BC24">
            <v>7.9156822579557057E-3</v>
          </cell>
          <cell r="BD24">
            <v>7.5948002521144175E-3</v>
          </cell>
          <cell r="BE24">
            <v>6.0366749653330389E-3</v>
          </cell>
          <cell r="BF24">
            <v>66706579</v>
          </cell>
          <cell r="BG24">
            <v>69432374</v>
          </cell>
          <cell r="BH24">
            <v>78734331</v>
          </cell>
          <cell r="BI24">
            <v>80104753</v>
          </cell>
          <cell r="BJ24">
            <v>85939969</v>
          </cell>
          <cell r="BK24">
            <v>81190214</v>
          </cell>
          <cell r="BL24">
            <v>80554920</v>
          </cell>
          <cell r="BM24">
            <v>74747708</v>
          </cell>
          <cell r="BN24">
            <v>71030126</v>
          </cell>
          <cell r="BO24">
            <v>61812663</v>
          </cell>
          <cell r="BP24">
            <v>56171763</v>
          </cell>
          <cell r="BQ24">
            <v>50563721</v>
          </cell>
          <cell r="BR24">
            <v>45011901</v>
          </cell>
          <cell r="BS24">
            <v>43500989</v>
          </cell>
          <cell r="BT24">
            <v>12355585</v>
          </cell>
          <cell r="BU24">
            <v>12618877</v>
          </cell>
          <cell r="BV24">
            <v>13113788</v>
          </cell>
          <cell r="BW24">
            <v>12011680</v>
          </cell>
          <cell r="BX24">
            <v>12271025</v>
          </cell>
          <cell r="BY24">
            <v>11926782</v>
          </cell>
          <cell r="BZ24">
            <v>11770798</v>
          </cell>
          <cell r="CA24">
            <v>11141694</v>
          </cell>
          <cell r="CB24">
            <v>11113094</v>
          </cell>
          <cell r="CC24">
            <v>10620650</v>
          </cell>
          <cell r="CD24">
            <v>10620650</v>
          </cell>
          <cell r="CE24">
            <v>7213495</v>
          </cell>
          <cell r="CF24">
            <v>6411938</v>
          </cell>
          <cell r="CG24">
            <v>5968296</v>
          </cell>
          <cell r="CI24">
            <v>513296</v>
          </cell>
          <cell r="CJ24">
            <v>1002623</v>
          </cell>
          <cell r="CL24">
            <v>1515919</v>
          </cell>
          <cell r="CM24">
            <v>1526302</v>
          </cell>
          <cell r="CN24">
            <v>2546120</v>
          </cell>
          <cell r="CO24">
            <v>4613088</v>
          </cell>
          <cell r="CP24">
            <v>7159208</v>
          </cell>
          <cell r="CQ24">
            <v>-258323</v>
          </cell>
          <cell r="CR24">
            <v>46647535</v>
          </cell>
        </row>
        <row r="25">
          <cell r="B25" t="str">
            <v>Housing Finance Company of Kenya</v>
          </cell>
          <cell r="C25">
            <v>67.986372000000003</v>
          </cell>
          <cell r="D25">
            <v>54.598315999999997</v>
          </cell>
          <cell r="E25">
            <v>38.352685999999999</v>
          </cell>
          <cell r="F25">
            <v>8.5910630000000001</v>
          </cell>
          <cell r="G25">
            <v>9.5061929999999997</v>
          </cell>
          <cell r="H25">
            <v>9.8715329999999994</v>
          </cell>
          <cell r="I25">
            <v>54.896414999999998</v>
          </cell>
          <cell r="J25">
            <v>2.4133999999999999E-2</v>
          </cell>
          <cell r="K25">
            <v>0.13536300000000001</v>
          </cell>
          <cell r="M25">
            <v>1.5989067838845419E-2</v>
          </cell>
          <cell r="N25">
            <v>1.6450986245772264E-2</v>
          </cell>
          <cell r="O25">
            <v>1.6905923019384282E-2</v>
          </cell>
          <cell r="P25">
            <v>1.6943702869071292E-2</v>
          </cell>
          <cell r="Q25">
            <v>1.7738154293366407E-2</v>
          </cell>
          <cell r="R25">
            <v>1.7915712670493161E-2</v>
          </cell>
          <cell r="S25">
            <v>1.7134565438745517E-2</v>
          </cell>
          <cell r="T25">
            <v>1.7390017992833656E-2</v>
          </cell>
          <cell r="U25">
            <v>1.5752277555412333E-2</v>
          </cell>
          <cell r="V25">
            <v>1.597529738593486E-2</v>
          </cell>
          <cell r="W25">
            <v>1.492652252379185E-2</v>
          </cell>
          <cell r="X25">
            <v>1.5624891821292095E-2</v>
          </cell>
          <cell r="Y25">
            <v>1.5325972147396342E-2</v>
          </cell>
          <cell r="Z25">
            <v>313413032</v>
          </cell>
          <cell r="AA25">
            <v>195568503</v>
          </cell>
          <cell r="AB25">
            <v>0</v>
          </cell>
          <cell r="AC25">
            <v>228782134</v>
          </cell>
          <cell r="AD25">
            <v>0</v>
          </cell>
          <cell r="AE25">
            <v>40312345</v>
          </cell>
          <cell r="AF25">
            <v>51920201</v>
          </cell>
          <cell r="AG25">
            <v>263782134</v>
          </cell>
          <cell r="AH25">
            <v>13553634</v>
          </cell>
          <cell r="AI25">
            <v>20834301</v>
          </cell>
          <cell r="AJ25">
            <v>20834.300999999999</v>
          </cell>
          <cell r="AK25">
            <v>4733253</v>
          </cell>
          <cell r="AM25">
            <v>1.7929887680615222E-2</v>
          </cell>
          <cell r="AN25">
            <v>2.5065847026996838E-2</v>
          </cell>
          <cell r="AO25">
            <v>1.4166361736000979E-2</v>
          </cell>
          <cell r="AQ25">
            <v>3.9388979054781316E-2</v>
          </cell>
          <cell r="AR25">
            <v>5.5284917729319233E-3</v>
          </cell>
          <cell r="AS25">
            <v>0.17316600728845408</v>
          </cell>
          <cell r="AT25">
            <v>0.15649588411192245</v>
          </cell>
          <cell r="AU25">
            <v>9.6827899968059752E-2</v>
          </cell>
          <cell r="AV25">
            <v>0.62594081818212166</v>
          </cell>
          <cell r="AW25">
            <v>0.10886870608298944</v>
          </cell>
          <cell r="AX25">
            <v>0.21539986570172198</v>
          </cell>
          <cell r="AY25">
            <v>0.12803389980862723</v>
          </cell>
          <cell r="AZ25">
            <v>5.7236669357718858E-2</v>
          </cell>
          <cell r="BA25">
            <v>7.0797230450908369E-2</v>
          </cell>
          <cell r="BB25">
            <v>1.4235851955714391</v>
          </cell>
          <cell r="BC25">
            <v>1.5993523630590317E-3</v>
          </cell>
          <cell r="BD25">
            <v>1.2490729959003604E-3</v>
          </cell>
          <cell r="BE25">
            <v>0</v>
          </cell>
          <cell r="BF25">
            <v>67986372</v>
          </cell>
          <cell r="BG25">
            <v>68084930</v>
          </cell>
          <cell r="BH25">
            <v>69695177</v>
          </cell>
          <cell r="BI25">
            <v>67895556</v>
          </cell>
          <cell r="BJ25">
            <v>69122232</v>
          </cell>
          <cell r="BK25">
            <v>68808654</v>
          </cell>
          <cell r="BL25">
            <v>64907602</v>
          </cell>
          <cell r="BM25">
            <v>66538187</v>
          </cell>
          <cell r="BN25">
            <v>62781072</v>
          </cell>
          <cell r="BO25">
            <v>60490833</v>
          </cell>
          <cell r="BP25">
            <v>56632118</v>
          </cell>
          <cell r="BQ25">
            <v>49099911</v>
          </cell>
          <cell r="BR25">
            <v>50361123</v>
          </cell>
          <cell r="BS25">
            <v>46755111</v>
          </cell>
          <cell r="BT25">
            <v>9871533</v>
          </cell>
          <cell r="BU25">
            <v>9774970</v>
          </cell>
          <cell r="BV25">
            <v>9634289</v>
          </cell>
          <cell r="BW25">
            <v>9386355</v>
          </cell>
          <cell r="BX25">
            <v>9444788</v>
          </cell>
          <cell r="BY25">
            <v>9089954</v>
          </cell>
          <cell r="BZ25">
            <v>8746393</v>
          </cell>
          <cell r="CA25">
            <v>9662314</v>
          </cell>
          <cell r="CB25">
            <v>9820564</v>
          </cell>
          <cell r="CC25">
            <v>6276033</v>
          </cell>
          <cell r="CD25">
            <v>6276033</v>
          </cell>
          <cell r="CE25">
            <v>5886067</v>
          </cell>
          <cell r="CF25">
            <v>5912076</v>
          </cell>
          <cell r="CG25">
            <v>5681853</v>
          </cell>
          <cell r="CI25">
            <v>87005</v>
          </cell>
          <cell r="CJ25">
            <v>811548</v>
          </cell>
          <cell r="CL25">
            <v>898553</v>
          </cell>
          <cell r="CM25">
            <v>562441</v>
          </cell>
          <cell r="CN25">
            <v>1436766</v>
          </cell>
          <cell r="CO25">
            <v>5233461</v>
          </cell>
          <cell r="CP25">
            <v>6670227</v>
          </cell>
          <cell r="CQ25">
            <v>94754</v>
          </cell>
          <cell r="CR25">
            <v>54598316</v>
          </cell>
        </row>
        <row r="26">
          <cell r="B26" t="str">
            <v>Bank Of Africa Kenya Ltd</v>
          </cell>
          <cell r="C26">
            <v>59.921903</v>
          </cell>
          <cell r="D26">
            <v>31.085989999999999</v>
          </cell>
          <cell r="E26">
            <v>37.293208999999997</v>
          </cell>
          <cell r="F26">
            <v>5.2788360000000001</v>
          </cell>
          <cell r="G26">
            <v>7.3760859999999999</v>
          </cell>
          <cell r="H26">
            <v>8.4341989999999996</v>
          </cell>
          <cell r="I26">
            <v>47.135652999999998</v>
          </cell>
          <cell r="J26">
            <v>0.231679</v>
          </cell>
          <cell r="K26">
            <v>-1.0743000000000001E-2</v>
          </cell>
          <cell r="M26">
            <v>1.4379388910788594E-2</v>
          </cell>
          <cell r="N26">
            <v>1.4133633319425598E-2</v>
          </cell>
          <cell r="O26">
            <v>1.4716794444925909E-2</v>
          </cell>
          <cell r="P26">
            <v>1.5976574712738733E-2</v>
          </cell>
          <cell r="Q26">
            <v>1.7371418679000432E-2</v>
          </cell>
          <cell r="R26">
            <v>1.7144060174214881E-2</v>
          </cell>
          <cell r="S26">
            <v>1.7338287015198711E-2</v>
          </cell>
          <cell r="T26">
            <v>1.7683314743432797E-2</v>
          </cell>
          <cell r="U26">
            <v>1.7798810383758638E-2</v>
          </cell>
          <cell r="V26">
            <v>1.7486344949999816E-2</v>
          </cell>
          <cell r="W26">
            <v>1.8120979532097455E-2</v>
          </cell>
          <cell r="X26">
            <v>1.6562657310553237E-2</v>
          </cell>
          <cell r="Y26">
            <v>1.7279420011048791E-2</v>
          </cell>
          <cell r="Z26">
            <v>313413032</v>
          </cell>
          <cell r="AA26">
            <v>195568503</v>
          </cell>
          <cell r="AB26">
            <v>0</v>
          </cell>
          <cell r="AC26">
            <v>228782134</v>
          </cell>
          <cell r="AD26">
            <v>0</v>
          </cell>
          <cell r="AE26">
            <v>40312345</v>
          </cell>
          <cell r="AF26">
            <v>51920201</v>
          </cell>
          <cell r="AG26">
            <v>263782134</v>
          </cell>
          <cell r="AH26">
            <v>13553634</v>
          </cell>
          <cell r="AI26">
            <v>20834301</v>
          </cell>
          <cell r="AJ26">
            <v>20834.300999999999</v>
          </cell>
          <cell r="AK26">
            <v>4733253</v>
          </cell>
          <cell r="AM26">
            <v>1.5803064037579771E-2</v>
          </cell>
          <cell r="AN26">
            <v>1.4271441449270219E-2</v>
          </cell>
          <cell r="AO26">
            <v>1.3775021884785002E-2</v>
          </cell>
          <cell r="AQ26">
            <v>4.15166594369788E-3</v>
          </cell>
          <cell r="AR26">
            <v>5.7296326172525237E-4</v>
          </cell>
          <cell r="AS26">
            <v>0.15648634378736623</v>
          </cell>
          <cell r="AT26">
            <v>0.11199242323003354</v>
          </cell>
          <cell r="AU26">
            <v>0.73791713850944862</v>
          </cell>
          <cell r="AV26">
            <v>0.69008776275744921</v>
          </cell>
          <cell r="AW26">
            <v>0.19970199020065846</v>
          </cell>
          <cell r="AX26">
            <v>0.48246583614239885</v>
          </cell>
          <cell r="AY26">
            <v>9.87763249832702E-2</v>
          </cell>
          <cell r="AZ26">
            <v>4.7720917674085761E-2</v>
          </cell>
          <cell r="BA26">
            <v>5.1055407309184439E-2</v>
          </cell>
          <cell r="BB26">
            <v>0.83355631852437262</v>
          </cell>
          <cell r="BC26">
            <v>2.3547797091810745E-2</v>
          </cell>
          <cell r="BD26">
            <v>1.611728398121567E-4</v>
          </cell>
          <cell r="BE26">
            <v>4.8429343047242258E-2</v>
          </cell>
          <cell r="BF26">
            <v>59921903</v>
          </cell>
          <cell r="BG26">
            <v>55995671</v>
          </cell>
          <cell r="BH26">
            <v>60364364</v>
          </cell>
          <cell r="BI26">
            <v>62804576</v>
          </cell>
          <cell r="BJ26">
            <v>66482816</v>
          </cell>
          <cell r="BK26">
            <v>69280267</v>
          </cell>
          <cell r="BL26">
            <v>65069310</v>
          </cell>
          <cell r="BM26">
            <v>63122599</v>
          </cell>
          <cell r="BN26">
            <v>63211641</v>
          </cell>
          <cell r="BO26">
            <v>62211641</v>
          </cell>
          <cell r="BP26">
            <v>58432443</v>
          </cell>
          <cell r="BQ26">
            <v>57647846</v>
          </cell>
          <cell r="BR26">
            <v>51954246</v>
          </cell>
          <cell r="BS26">
            <v>52683299</v>
          </cell>
          <cell r="BT26">
            <v>8434199</v>
          </cell>
          <cell r="BU26">
            <v>8417986</v>
          </cell>
          <cell r="BV26">
            <v>8457381</v>
          </cell>
          <cell r="BW26">
            <v>8453254</v>
          </cell>
          <cell r="BX26">
            <v>8408203</v>
          </cell>
          <cell r="BY26">
            <v>8495736</v>
          </cell>
          <cell r="BZ26">
            <v>9750300</v>
          </cell>
          <cell r="CA26">
            <v>9135664</v>
          </cell>
          <cell r="CB26">
            <v>8014300</v>
          </cell>
          <cell r="CC26">
            <v>7913209</v>
          </cell>
          <cell r="CD26">
            <v>7913209</v>
          </cell>
          <cell r="CE26">
            <v>8134565</v>
          </cell>
          <cell r="CF26">
            <v>6710063</v>
          </cell>
          <cell r="CG26">
            <v>6539160</v>
          </cell>
          <cell r="CI26">
            <v>667266</v>
          </cell>
          <cell r="CJ26">
            <v>236990</v>
          </cell>
          <cell r="CL26">
            <v>904256</v>
          </cell>
          <cell r="CM26">
            <v>624016</v>
          </cell>
          <cell r="CN26">
            <v>3742501</v>
          </cell>
          <cell r="CO26">
            <v>4014527</v>
          </cell>
          <cell r="CP26">
            <v>7757028</v>
          </cell>
          <cell r="CQ26">
            <v>8754</v>
          </cell>
          <cell r="CR26">
            <v>31085990</v>
          </cell>
        </row>
        <row r="27">
          <cell r="B27" t="str">
            <v>Bank of India</v>
          </cell>
          <cell r="C27">
            <v>49.736103</v>
          </cell>
          <cell r="D27">
            <v>19.445225000000001</v>
          </cell>
          <cell r="E27">
            <v>27.744001000000001</v>
          </cell>
          <cell r="F27">
            <v>8.7595089999999995</v>
          </cell>
          <cell r="G27">
            <v>9.165222</v>
          </cell>
          <cell r="H27">
            <v>9.9789919999999999</v>
          </cell>
          <cell r="I27">
            <v>20.671731000000001</v>
          </cell>
          <cell r="J27">
            <v>6.9389999999999999E-3</v>
          </cell>
          <cell r="K27">
            <v>0.61326099999999995</v>
          </cell>
          <cell r="M27">
            <v>1.3136110469778282E-2</v>
          </cell>
          <cell r="N27">
            <v>1.3034718536212294E-2</v>
          </cell>
          <cell r="O27">
            <v>1.2598448051087631E-2</v>
          </cell>
          <cell r="P27">
            <v>1.2266224924117719E-2</v>
          </cell>
          <cell r="Q27">
            <v>1.1599550651665885E-2</v>
          </cell>
          <cell r="R27">
            <v>1.6227744516641308E-2</v>
          </cell>
          <cell r="S27">
            <v>1.3650597141543732E-2</v>
          </cell>
          <cell r="T27">
            <v>1.3486590778816261E-2</v>
          </cell>
          <cell r="U27">
            <v>1.1204588493967032E-2</v>
          </cell>
          <cell r="V27">
            <v>1.1506779612066271E-2</v>
          </cell>
          <cell r="W27">
            <v>1.1959499437245474E-2</v>
          </cell>
          <cell r="X27">
            <v>1.1991009587672428E-2</v>
          </cell>
          <cell r="Y27">
            <v>1.1753065305750014E-2</v>
          </cell>
          <cell r="Z27">
            <v>313413032</v>
          </cell>
          <cell r="AA27">
            <v>195568503</v>
          </cell>
          <cell r="AB27">
            <v>0</v>
          </cell>
          <cell r="AC27">
            <v>228782134</v>
          </cell>
          <cell r="AD27">
            <v>0</v>
          </cell>
          <cell r="AE27">
            <v>40312345</v>
          </cell>
          <cell r="AF27">
            <v>51920201</v>
          </cell>
          <cell r="AG27">
            <v>263782134</v>
          </cell>
          <cell r="AH27">
            <v>13553634</v>
          </cell>
          <cell r="AI27">
            <v>20834301</v>
          </cell>
          <cell r="AJ27">
            <v>20834.300999999999</v>
          </cell>
          <cell r="AK27">
            <v>4733253</v>
          </cell>
          <cell r="AM27">
            <v>1.3116786706334467E-2</v>
          </cell>
          <cell r="AN27">
            <v>8.9272173752672993E-3</v>
          </cell>
          <cell r="AO27">
            <v>1.0247823429367449E-2</v>
          </cell>
          <cell r="AQ27">
            <v>0.20260102561681967</v>
          </cell>
          <cell r="AR27">
            <v>3.9567658075570444E-2</v>
          </cell>
          <cell r="AS27">
            <v>0.44336983680757064</v>
          </cell>
          <cell r="AT27">
            <v>0.42374337204755613</v>
          </cell>
          <cell r="AU27">
            <v>0.10252675968401614</v>
          </cell>
          <cell r="AV27">
            <v>0.18771858812573744</v>
          </cell>
          <cell r="AW27">
            <v>1.1434085226156302E-2</v>
          </cell>
          <cell r="AX27">
            <v>0.4167000133386688</v>
          </cell>
          <cell r="AY27">
            <v>9.5455142349022928E-2</v>
          </cell>
          <cell r="AZ27">
            <v>6.7148471432490628E-2</v>
          </cell>
          <cell r="BA27">
            <v>2.83066709165323E-2</v>
          </cell>
          <cell r="BB27">
            <v>0.70088034526815368</v>
          </cell>
          <cell r="BC27">
            <v>4.2832689883250345E-3</v>
          </cell>
          <cell r="BD27">
            <v>0</v>
          </cell>
          <cell r="BE27">
            <v>3.4234542424378768E-2</v>
          </cell>
          <cell r="BF27">
            <v>49736103</v>
          </cell>
          <cell r="BG27">
            <v>47815075</v>
          </cell>
          <cell r="BH27">
            <v>46410726</v>
          </cell>
          <cell r="BI27">
            <v>43717462</v>
          </cell>
          <cell r="BJ27">
            <v>41427446</v>
          </cell>
          <cell r="BK27">
            <v>42162947</v>
          </cell>
          <cell r="BL27">
            <v>37527774</v>
          </cell>
          <cell r="BM27">
            <v>36899261</v>
          </cell>
          <cell r="BN27">
            <v>36656582</v>
          </cell>
          <cell r="BO27">
            <v>34370422</v>
          </cell>
          <cell r="BP27">
            <v>33998194</v>
          </cell>
          <cell r="BQ27">
            <v>34265232</v>
          </cell>
          <cell r="BR27">
            <v>32447854</v>
          </cell>
          <cell r="BS27">
            <v>30721440</v>
          </cell>
          <cell r="BT27">
            <v>9978992</v>
          </cell>
          <cell r="BU27">
            <v>9536344</v>
          </cell>
          <cell r="BV27">
            <v>9176776</v>
          </cell>
          <cell r="BW27">
            <v>8454584</v>
          </cell>
          <cell r="BX27">
            <v>7597500</v>
          </cell>
          <cell r="BY27">
            <v>7182738</v>
          </cell>
          <cell r="BZ27">
            <v>6881061</v>
          </cell>
          <cell r="CA27">
            <v>6580115</v>
          </cell>
          <cell r="CB27">
            <v>6305179</v>
          </cell>
          <cell r="CC27">
            <v>6074801</v>
          </cell>
          <cell r="CD27">
            <v>6074801</v>
          </cell>
          <cell r="CE27">
            <v>5733008</v>
          </cell>
          <cell r="CF27">
            <v>5254372</v>
          </cell>
          <cell r="CG27">
            <v>5086879</v>
          </cell>
          <cell r="CI27">
            <v>77509</v>
          </cell>
          <cell r="CJ27">
            <v>678479</v>
          </cell>
          <cell r="CL27">
            <v>755988</v>
          </cell>
          <cell r="CM27">
            <v>141913</v>
          </cell>
          <cell r="CN27">
            <v>93720</v>
          </cell>
          <cell r="CO27">
            <v>131190</v>
          </cell>
          <cell r="CP27">
            <v>224910</v>
          </cell>
          <cell r="CQ27">
            <v>453261</v>
          </cell>
          <cell r="CR27">
            <v>19445225</v>
          </cell>
        </row>
        <row r="28">
          <cell r="B28" t="str">
            <v>EcoBank</v>
          </cell>
          <cell r="C28">
            <v>47.908081000000003</v>
          </cell>
          <cell r="D28">
            <v>22.521495999999999</v>
          </cell>
          <cell r="E28">
            <v>34.818365999999997</v>
          </cell>
          <cell r="F28">
            <v>6.9256659999999997</v>
          </cell>
          <cell r="G28">
            <v>7.5497290000000001</v>
          </cell>
          <cell r="H28">
            <v>7.3051539999999999</v>
          </cell>
          <cell r="I28">
            <v>38.283374000000002</v>
          </cell>
          <cell r="J28">
            <v>6.1060000000000003E-2</v>
          </cell>
          <cell r="K28">
            <v>-6.4230999999999996E-2</v>
          </cell>
          <cell r="M28">
            <v>1.2413477654936111E-2</v>
          </cell>
          <cell r="N28">
            <v>1.2431144013768314E-2</v>
          </cell>
          <cell r="O28">
            <v>1.3364983048455757E-2</v>
          </cell>
          <cell r="P28">
            <v>1.2868565205126406E-2</v>
          </cell>
          <cell r="Q28">
            <v>1.391718983810159E-2</v>
          </cell>
          <cell r="R28">
            <v>1.6955242585096973E-2</v>
          </cell>
          <cell r="S28">
            <v>1.74599213396541E-2</v>
          </cell>
          <cell r="T28">
            <v>1.7307138921627711E-2</v>
          </cell>
          <cell r="U28">
            <v>1.4700685553685956E-2</v>
          </cell>
          <cell r="V28">
            <v>1.4176475454359006E-2</v>
          </cell>
          <cell r="W28">
            <v>1.3549300995831568E-2</v>
          </cell>
          <cell r="X28">
            <v>1.3773775020693496E-2</v>
          </cell>
          <cell r="Y28">
            <v>1.4514384060259863E-2</v>
          </cell>
          <cell r="Z28">
            <v>313413032</v>
          </cell>
          <cell r="AA28">
            <v>195568503</v>
          </cell>
          <cell r="AB28">
            <v>0</v>
          </cell>
          <cell r="AC28">
            <v>228782134</v>
          </cell>
          <cell r="AD28">
            <v>0</v>
          </cell>
          <cell r="AE28">
            <v>40312345</v>
          </cell>
          <cell r="AF28">
            <v>51920201</v>
          </cell>
          <cell r="AG28">
            <v>263782134</v>
          </cell>
          <cell r="AH28">
            <v>13553634</v>
          </cell>
          <cell r="AI28">
            <v>20834301</v>
          </cell>
          <cell r="AJ28">
            <v>20834.300999999999</v>
          </cell>
          <cell r="AK28">
            <v>4733253</v>
          </cell>
          <cell r="AM28">
            <v>1.2634686718153107E-2</v>
          </cell>
          <cell r="AN28">
            <v>1.033951987741016E-2</v>
          </cell>
          <cell r="AO28">
            <v>1.2860887183037909E-2</v>
          </cell>
          <cell r="AQ28">
            <v>-2.5958373869034317E-2</v>
          </cell>
          <cell r="AR28">
            <v>-4.129975008584791E-3</v>
          </cell>
          <cell r="AS28">
            <v>0.19720646879243192</v>
          </cell>
          <cell r="AT28">
            <v>0.18090531936918619</v>
          </cell>
          <cell r="AU28">
            <v>0.33440835524227985</v>
          </cell>
          <cell r="AV28">
            <v>0.85800680617870995</v>
          </cell>
          <cell r="AW28">
            <v>0.23769149867207368</v>
          </cell>
          <cell r="AX28">
            <v>0.18563102864127939</v>
          </cell>
          <cell r="AY28">
            <v>0.10024073393380756</v>
          </cell>
          <cell r="AZ28">
            <v>3.9543637559674612E-2</v>
          </cell>
          <cell r="BA28">
            <v>6.0697096374132946E-2</v>
          </cell>
          <cell r="BB28">
            <v>0.64682805620459038</v>
          </cell>
          <cell r="BC28">
            <v>3.5956248424671794E-2</v>
          </cell>
          <cell r="BD28">
            <v>0</v>
          </cell>
          <cell r="BE28">
            <v>0.2872686787258476</v>
          </cell>
          <cell r="BF28">
            <v>47908081</v>
          </cell>
          <cell r="BG28">
            <v>47123839</v>
          </cell>
          <cell r="BH28">
            <v>49308904</v>
          </cell>
          <cell r="BI28">
            <v>46581940</v>
          </cell>
          <cell r="BJ28">
            <v>49286922</v>
          </cell>
          <cell r="BK28">
            <v>52426513</v>
          </cell>
          <cell r="BL28">
            <v>55142958</v>
          </cell>
          <cell r="BM28">
            <v>48824375</v>
          </cell>
          <cell r="BN28">
            <v>44920413</v>
          </cell>
          <cell r="BO28">
            <v>45934458</v>
          </cell>
          <cell r="BP28">
            <v>42241117</v>
          </cell>
          <cell r="BQ28">
            <v>36647025</v>
          </cell>
          <cell r="BR28">
            <v>36143426</v>
          </cell>
          <cell r="BS28">
            <v>36907136</v>
          </cell>
          <cell r="BT28">
            <v>7305154</v>
          </cell>
          <cell r="BU28">
            <v>7307241</v>
          </cell>
          <cell r="BV28">
            <v>7946220</v>
          </cell>
          <cell r="BW28">
            <v>7959585</v>
          </cell>
          <cell r="BX28">
            <v>7699140</v>
          </cell>
          <cell r="BY28">
            <v>7560671</v>
          </cell>
          <cell r="BZ28">
            <v>7294222</v>
          </cell>
          <cell r="CA28">
            <v>7595021</v>
          </cell>
          <cell r="CB28">
            <v>7740628</v>
          </cell>
          <cell r="CC28">
            <v>7827942</v>
          </cell>
          <cell r="CD28">
            <v>7827942</v>
          </cell>
          <cell r="CE28">
            <v>3657839</v>
          </cell>
          <cell r="CF28">
            <v>3764734</v>
          </cell>
          <cell r="CG28">
            <v>3390412</v>
          </cell>
          <cell r="CI28">
            <v>259226</v>
          </cell>
          <cell r="CJ28">
            <v>515952</v>
          </cell>
          <cell r="CL28">
            <v>775178</v>
          </cell>
          <cell r="CM28">
            <v>665108</v>
          </cell>
          <cell r="CN28">
            <v>1303559</v>
          </cell>
          <cell r="CO28">
            <v>5718753</v>
          </cell>
          <cell r="CP28">
            <v>7022312</v>
          </cell>
          <cell r="CQ28">
            <v>-49603</v>
          </cell>
          <cell r="CR28">
            <v>22521496</v>
          </cell>
        </row>
        <row r="29">
          <cell r="B29" t="str">
            <v>Total - Medium Tier banks</v>
          </cell>
          <cell r="C29">
            <v>1010.0003330000001</v>
          </cell>
          <cell r="D29">
            <v>557.73731400000008</v>
          </cell>
          <cell r="E29">
            <v>702.72550000000001</v>
          </cell>
          <cell r="F29">
            <v>145.24408400000002</v>
          </cell>
          <cell r="G29">
            <v>162.86484200000001</v>
          </cell>
          <cell r="H29">
            <v>165.30341099999998</v>
          </cell>
          <cell r="I29">
            <v>813.40790400000003</v>
          </cell>
          <cell r="J29">
            <v>1.7634570000000003</v>
          </cell>
          <cell r="K29">
            <v>7.0185929999999983</v>
          </cell>
          <cell r="M29">
            <v>0.26389927151863657</v>
          </cell>
          <cell r="N29">
            <v>0.26551146178849822</v>
          </cell>
          <cell r="O29">
            <v>0.27072866845110788</v>
          </cell>
          <cell r="P29">
            <v>0.27254337603748435</v>
          </cell>
          <cell r="Q29">
            <v>0.27476797593061475</v>
          </cell>
          <cell r="R29">
            <v>0.29791630562139382</v>
          </cell>
          <cell r="S29">
            <v>0.29098846344167917</v>
          </cell>
          <cell r="T29">
            <v>0.28172163693693214</v>
          </cell>
          <cell r="U29">
            <v>0.85657242923756804</v>
          </cell>
          <cell r="V29">
            <v>0.86311647798164426</v>
          </cell>
          <cell r="W29">
            <v>0.86306487229314288</v>
          </cell>
          <cell r="X29">
            <v>0.86260371717311279</v>
          </cell>
          <cell r="Y29">
            <v>0.86614137491817567</v>
          </cell>
          <cell r="Z29">
            <v>5954847608</v>
          </cell>
          <cell r="AA29">
            <v>3715801557</v>
          </cell>
          <cell r="AB29">
            <v>0</v>
          </cell>
          <cell r="AC29">
            <v>4346860546</v>
          </cell>
          <cell r="AD29">
            <v>0</v>
          </cell>
          <cell r="AE29">
            <v>765934555</v>
          </cell>
          <cell r="AF29">
            <v>986483819</v>
          </cell>
          <cell r="AG29">
            <v>5011860546</v>
          </cell>
          <cell r="AH29">
            <v>257519046</v>
          </cell>
          <cell r="AI29">
            <v>395851719</v>
          </cell>
          <cell r="AJ29">
            <v>395851.71899999992</v>
          </cell>
          <cell r="AK29">
            <v>89931807</v>
          </cell>
          <cell r="AM29">
            <v>0.26636503751184093</v>
          </cell>
          <cell r="AN29">
            <v>0.25605475073575718</v>
          </cell>
          <cell r="AO29">
            <v>0.25956626959874879</v>
          </cell>
          <cell r="AQ29">
            <v>0.1120075574776007</v>
          </cell>
          <cell r="AR29">
            <v>1.8032936146261412E-2</v>
          </cell>
          <cell r="AS29">
            <v>0.20022530049081008</v>
          </cell>
          <cell r="AT29">
            <v>0.17856242026386801</v>
          </cell>
          <cell r="AU29">
            <v>0.27606173288377622</v>
          </cell>
          <cell r="AV29">
            <v>0.5241338363388145</v>
          </cell>
          <cell r="AW29">
            <v>0.12267371881372917</v>
          </cell>
          <cell r="AX29">
            <v>0.31567164105421724</v>
          </cell>
          <cell r="AY29">
            <v>0.11173644603519328</v>
          </cell>
          <cell r="AZ29">
            <v>4.3260219072491356E-2</v>
          </cell>
          <cell r="BA29">
            <v>6.8476226962701919E-2</v>
          </cell>
          <cell r="BB29">
            <v>0.79367735196744682</v>
          </cell>
          <cell r="BC29">
            <v>0.30327702928974465</v>
          </cell>
          <cell r="BD29">
            <v>0.21999283357547261</v>
          </cell>
          <cell r="BE29">
            <v>0.7209982015913452</v>
          </cell>
          <cell r="BF29">
            <v>1010000333</v>
          </cell>
          <cell r="BG29">
            <v>981096206</v>
          </cell>
          <cell r="BH29">
            <v>1003816695</v>
          </cell>
          <cell r="BI29">
            <v>987820829</v>
          </cell>
          <cell r="BJ29">
            <v>964672976</v>
          </cell>
          <cell r="BK29">
            <v>965098342</v>
          </cell>
          <cell r="BL29">
            <v>942040681</v>
          </cell>
          <cell r="BM29">
            <v>944276801</v>
          </cell>
          <cell r="BN29">
            <v>874362973</v>
          </cell>
          <cell r="BO29">
            <v>858331853</v>
          </cell>
          <cell r="BP29">
            <v>810664131</v>
          </cell>
          <cell r="BQ29">
            <v>765901679</v>
          </cell>
          <cell r="BR29">
            <v>724099819</v>
          </cell>
          <cell r="BS29">
            <v>699018577</v>
          </cell>
          <cell r="BT29">
            <v>165303411</v>
          </cell>
          <cell r="BU29">
            <v>164931170</v>
          </cell>
          <cell r="BV29">
            <v>164727236</v>
          </cell>
          <cell r="BW29">
            <v>157806124</v>
          </cell>
          <cell r="BX29">
            <v>151914553</v>
          </cell>
          <cell r="BY29">
            <v>147216060</v>
          </cell>
          <cell r="BZ29">
            <v>145236736</v>
          </cell>
          <cell r="CA29">
            <v>143683129</v>
          </cell>
          <cell r="CB29">
            <v>139656765</v>
          </cell>
          <cell r="CC29">
            <v>131859720</v>
          </cell>
          <cell r="CD29">
            <v>131859720</v>
          </cell>
          <cell r="CE29">
            <v>117825315</v>
          </cell>
          <cell r="CF29">
            <v>109698318</v>
          </cell>
          <cell r="CG29">
            <v>106019291</v>
          </cell>
          <cell r="CH29">
            <v>0</v>
          </cell>
          <cell r="CI29">
            <v>5109922</v>
          </cell>
          <cell r="CJ29">
            <v>13400148</v>
          </cell>
          <cell r="CK29">
            <v>0</v>
          </cell>
          <cell r="CL29">
            <v>18510070</v>
          </cell>
          <cell r="CM29">
            <v>9701754</v>
          </cell>
          <cell r="CN29">
            <v>24618164</v>
          </cell>
          <cell r="CO29">
            <v>53368455</v>
          </cell>
          <cell r="CP29">
            <v>77986619</v>
          </cell>
          <cell r="CQ29">
            <v>4442493</v>
          </cell>
          <cell r="CR29">
            <v>557737314</v>
          </cell>
        </row>
        <row r="30">
          <cell r="AX30" t="str">
            <v/>
          </cell>
        </row>
        <row r="31">
          <cell r="B31" t="str">
            <v>TIER 3 - Small banks WMSI  &lt; 1%</v>
          </cell>
          <cell r="AX31" t="str">
            <v/>
          </cell>
        </row>
        <row r="32">
          <cell r="B32" t="str">
            <v>ABC Bank</v>
          </cell>
          <cell r="C32">
            <v>22.678535</v>
          </cell>
          <cell r="D32">
            <v>13.656946</v>
          </cell>
          <cell r="E32">
            <v>17.686762000000002</v>
          </cell>
          <cell r="F32">
            <v>2.3896320000000002</v>
          </cell>
          <cell r="G32">
            <v>2.940566</v>
          </cell>
          <cell r="H32">
            <v>22.678535</v>
          </cell>
          <cell r="I32">
            <v>18.800764999999998</v>
          </cell>
          <cell r="J32">
            <v>2.1090999999999999E-2</v>
          </cell>
          <cell r="K32">
            <v>6.1425E-2</v>
          </cell>
          <cell r="M32">
            <v>1.6325112664941153E-2</v>
          </cell>
          <cell r="N32">
            <v>5.7408823984750005E-3</v>
          </cell>
          <cell r="O32">
            <v>5.550245511844464E-3</v>
          </cell>
          <cell r="P32">
            <v>5.9977886697423826E-3</v>
          </cell>
          <cell r="Q32">
            <v>5.9408597942924232E-3</v>
          </cell>
          <cell r="R32">
            <v>6.0620791276857541E-3</v>
          </cell>
          <cell r="S32">
            <v>5.9889041038479682E-3</v>
          </cell>
          <cell r="T32">
            <v>6.195277048524921E-3</v>
          </cell>
          <cell r="U32">
            <v>6.3098294446030326E-3</v>
          </cell>
          <cell r="V32">
            <v>6.9478028829091515E-3</v>
          </cell>
          <cell r="W32">
            <v>7.0505678445212808E-3</v>
          </cell>
          <cell r="X32">
            <v>6.6617917698490684E-3</v>
          </cell>
          <cell r="Y32">
            <v>6.6548282065482661E-3</v>
          </cell>
          <cell r="Z32">
            <v>313413032</v>
          </cell>
          <cell r="AA32">
            <v>195568503</v>
          </cell>
          <cell r="AB32">
            <v>0</v>
          </cell>
          <cell r="AC32">
            <v>228782134</v>
          </cell>
          <cell r="AD32">
            <v>0</v>
          </cell>
          <cell r="AE32">
            <v>40312345</v>
          </cell>
          <cell r="AF32">
            <v>51920201</v>
          </cell>
          <cell r="AG32">
            <v>263782134</v>
          </cell>
          <cell r="AH32">
            <v>13553634</v>
          </cell>
          <cell r="AI32">
            <v>20834301</v>
          </cell>
          <cell r="AJ32">
            <v>20834.300999999999</v>
          </cell>
          <cell r="AK32">
            <v>4733253</v>
          </cell>
          <cell r="AM32">
            <v>5.980957261712703E-3</v>
          </cell>
          <cell r="AN32">
            <v>6.2698439140862214E-3</v>
          </cell>
          <cell r="AO32">
            <v>6.5329731646580425E-3</v>
          </cell>
          <cell r="AQ32">
            <v>2.4916085605706087E-2</v>
          </cell>
          <cell r="AR32">
            <v>7.6429853247909256E-3</v>
          </cell>
          <cell r="AS32">
            <v>0.15640672068397218</v>
          </cell>
          <cell r="AT32">
            <v>0.12710291309954677</v>
          </cell>
          <cell r="AU32">
            <v>0.64501521979288368</v>
          </cell>
          <cell r="AV32">
            <v>0.50107293579075363</v>
          </cell>
          <cell r="AW32">
            <v>0.14588799762446228</v>
          </cell>
          <cell r="AX32">
            <v>0.10450135615555728</v>
          </cell>
          <cell r="AY32">
            <v>0.14385105901337353</v>
          </cell>
          <cell r="AZ32">
            <v>0.12379169711806914</v>
          </cell>
          <cell r="BA32">
            <v>2.0059361895304384E-2</v>
          </cell>
          <cell r="BB32">
            <v>0.77215637322422259</v>
          </cell>
          <cell r="BC32">
            <v>2.4893339521463087E-3</v>
          </cell>
          <cell r="BD32">
            <v>0</v>
          </cell>
          <cell r="BE32">
            <v>1.9616254322206367E-3</v>
          </cell>
          <cell r="BF32">
            <v>22678535</v>
          </cell>
          <cell r="BG32">
            <v>22422351</v>
          </cell>
          <cell r="BH32">
            <v>21645599</v>
          </cell>
          <cell r="BI32">
            <v>24039489</v>
          </cell>
          <cell r="BJ32">
            <v>21727653</v>
          </cell>
          <cell r="BK32">
            <v>22058297</v>
          </cell>
          <cell r="BL32">
            <v>21758165</v>
          </cell>
          <cell r="BM32">
            <v>21979802</v>
          </cell>
          <cell r="BN32">
            <v>21807865</v>
          </cell>
          <cell r="BO32">
            <v>21438729</v>
          </cell>
          <cell r="BP32">
            <v>21618307</v>
          </cell>
          <cell r="BQ32">
            <v>20733310</v>
          </cell>
          <cell r="BR32">
            <v>20231896</v>
          </cell>
          <cell r="BS32">
            <v>19639370</v>
          </cell>
          <cell r="BT32">
            <v>22678535</v>
          </cell>
          <cell r="BU32">
            <v>2996763</v>
          </cell>
          <cell r="BV32">
            <v>2998032</v>
          </cell>
          <cell r="BW32">
            <v>2943527</v>
          </cell>
          <cell r="BX32">
            <v>2896590</v>
          </cell>
          <cell r="BY32">
            <v>2836608</v>
          </cell>
          <cell r="BZ32">
            <v>2749967</v>
          </cell>
          <cell r="CA32">
            <v>2705531</v>
          </cell>
          <cell r="CB32">
            <v>2688873</v>
          </cell>
          <cell r="CC32">
            <v>2622550</v>
          </cell>
          <cell r="CD32">
            <v>2622550</v>
          </cell>
          <cell r="CE32">
            <v>2610617</v>
          </cell>
          <cell r="CF32">
            <v>2530689</v>
          </cell>
          <cell r="CG32">
            <v>2449940</v>
          </cell>
          <cell r="CI32">
            <v>324631</v>
          </cell>
          <cell r="CJ32">
            <v>178661</v>
          </cell>
          <cell r="CL32">
            <v>503292</v>
          </cell>
          <cell r="CM32">
            <v>252186</v>
          </cell>
          <cell r="CN32">
            <v>243770</v>
          </cell>
          <cell r="CO32">
            <v>2088927</v>
          </cell>
          <cell r="CP32">
            <v>2332697</v>
          </cell>
          <cell r="CQ32">
            <v>42997</v>
          </cell>
          <cell r="CR32">
            <v>13656946</v>
          </cell>
        </row>
        <row r="33">
          <cell r="B33" t="str">
            <v>GT Bank</v>
          </cell>
          <cell r="C33">
            <v>27.803556</v>
          </cell>
          <cell r="D33">
            <v>12.526076</v>
          </cell>
          <cell r="E33">
            <v>15.665448</v>
          </cell>
          <cell r="F33">
            <v>5.0379670000000001</v>
          </cell>
          <cell r="G33">
            <v>5.1830550000000004</v>
          </cell>
          <cell r="H33">
            <v>8.4255359999999992</v>
          </cell>
          <cell r="I33">
            <v>20.555478999999998</v>
          </cell>
          <cell r="J33">
            <v>0.17422699999999999</v>
          </cell>
          <cell r="K33">
            <v>8.7991E-2</v>
          </cell>
          <cell r="M33">
            <v>8.8883596080166841E-3</v>
          </cell>
          <cell r="N33">
            <v>9.4469844970881556E-3</v>
          </cell>
          <cell r="O33">
            <v>9.7931767487665668E-3</v>
          </cell>
          <cell r="P33">
            <v>9.6990147031472129E-3</v>
          </cell>
          <cell r="Q33">
            <v>9.996201536046849E-3</v>
          </cell>
          <cell r="R33">
            <v>7.9532605463950752E-3</v>
          </cell>
          <cell r="S33">
            <v>9.8447529175647273E-3</v>
          </cell>
          <cell r="T33">
            <v>1.0107948540167158E-2</v>
          </cell>
          <cell r="U33">
            <v>1.0778106109904245E-2</v>
          </cell>
          <cell r="V33">
            <v>8.8082658354365038E-3</v>
          </cell>
          <cell r="W33">
            <v>9.2180809085022301E-3</v>
          </cell>
          <cell r="X33">
            <v>9.1783622891588156E-3</v>
          </cell>
          <cell r="Y33">
            <v>9.8101959543893304E-3</v>
          </cell>
          <cell r="Z33">
            <v>313413032</v>
          </cell>
          <cell r="AA33">
            <v>195568503</v>
          </cell>
          <cell r="AB33">
            <v>0</v>
          </cell>
          <cell r="AC33">
            <v>228782134</v>
          </cell>
          <cell r="AD33">
            <v>0</v>
          </cell>
          <cell r="AE33">
            <v>40312345</v>
          </cell>
          <cell r="AF33">
            <v>51920201</v>
          </cell>
          <cell r="AG33">
            <v>263782134</v>
          </cell>
          <cell r="AH33">
            <v>13553634</v>
          </cell>
          <cell r="AI33">
            <v>20834301</v>
          </cell>
          <cell r="AJ33">
            <v>20834.300999999999</v>
          </cell>
          <cell r="AK33">
            <v>4733253</v>
          </cell>
          <cell r="AM33">
            <v>7.3325671239185333E-3</v>
          </cell>
          <cell r="AN33">
            <v>5.750666464960869E-3</v>
          </cell>
          <cell r="AO33">
            <v>5.7863588256768534E-3</v>
          </cell>
          <cell r="AQ33">
            <v>2.9766152087044962E-2</v>
          </cell>
          <cell r="AR33">
            <v>8.4290440199170577E-3</v>
          </cell>
          <cell r="AS33">
            <v>0.25214956070836397</v>
          </cell>
          <cell r="AT33">
            <v>0.24509119928560169</v>
          </cell>
          <cell r="AU33">
            <v>0.41329707197507431</v>
          </cell>
          <cell r="AV33">
            <v>1.0238676300916105</v>
          </cell>
          <cell r="AW33">
            <v>5.8158332503731702E-2</v>
          </cell>
          <cell r="AX33">
            <v>0.348243005636862</v>
          </cell>
          <cell r="AY33">
            <v>0.12714477500958027</v>
          </cell>
          <cell r="AZ33">
            <v>5.154108709859398E-2</v>
          </cell>
          <cell r="BA33">
            <v>7.5603687910986289E-2</v>
          </cell>
          <cell r="BB33">
            <v>0.7995989645492424</v>
          </cell>
          <cell r="BC33">
            <v>6.7027874036592622E-3</v>
          </cell>
          <cell r="BD33">
            <v>2.3415652396127419E-3</v>
          </cell>
          <cell r="BE33">
            <v>1.3432698388509178E-2</v>
          </cell>
          <cell r="BF33">
            <v>27803556</v>
          </cell>
          <cell r="BG33">
            <v>29619072</v>
          </cell>
          <cell r="BH33">
            <v>30685457</v>
          </cell>
          <cell r="BI33">
            <v>28784276</v>
          </cell>
          <cell r="BJ33">
            <v>29252326</v>
          </cell>
          <cell r="BK33">
            <v>29374062</v>
          </cell>
          <cell r="BL33">
            <v>29161835</v>
          </cell>
          <cell r="BM33">
            <v>30169915</v>
          </cell>
          <cell r="BN33">
            <v>31366414</v>
          </cell>
          <cell r="BO33">
            <v>32991926</v>
          </cell>
          <cell r="BP33">
            <v>28103602</v>
          </cell>
          <cell r="BQ33">
            <v>27757959</v>
          </cell>
          <cell r="BR33">
            <v>23977044</v>
          </cell>
          <cell r="BS33">
            <v>25638050</v>
          </cell>
          <cell r="BT33">
            <v>8425536</v>
          </cell>
          <cell r="BU33">
            <v>8366449</v>
          </cell>
          <cell r="BV33">
            <v>8340364</v>
          </cell>
          <cell r="BW33">
            <v>8208287</v>
          </cell>
          <cell r="BX33">
            <v>8043954</v>
          </cell>
          <cell r="BY33">
            <v>7905730</v>
          </cell>
          <cell r="BZ33">
            <v>7776166</v>
          </cell>
          <cell r="CA33">
            <v>7670097</v>
          </cell>
          <cell r="CB33">
            <v>7268290</v>
          </cell>
          <cell r="CC33">
            <v>7165033</v>
          </cell>
          <cell r="CD33">
            <v>6738561</v>
          </cell>
          <cell r="CE33">
            <v>6326694</v>
          </cell>
          <cell r="CF33">
            <v>6219009</v>
          </cell>
          <cell r="CG33">
            <v>6090652</v>
          </cell>
          <cell r="CI33">
            <v>155465</v>
          </cell>
          <cell r="CJ33">
            <v>220693</v>
          </cell>
          <cell r="CL33">
            <v>376158</v>
          </cell>
          <cell r="CM33">
            <v>385136</v>
          </cell>
          <cell r="CN33">
            <v>269359</v>
          </cell>
          <cell r="CO33">
            <v>504121</v>
          </cell>
          <cell r="CP33">
            <v>773480</v>
          </cell>
          <cell r="CQ33">
            <v>61593</v>
          </cell>
          <cell r="CR33">
            <v>12526076</v>
          </cell>
        </row>
        <row r="34">
          <cell r="B34" t="str">
            <v>Gulf African Bank</v>
          </cell>
          <cell r="C34">
            <v>26.213066999999999</v>
          </cell>
          <cell r="D34">
            <v>15.669349</v>
          </cell>
          <cell r="E34">
            <v>21.065954000000001</v>
          </cell>
          <cell r="F34">
            <v>4.2645200000000001</v>
          </cell>
          <cell r="G34">
            <v>4.3256550000000002</v>
          </cell>
          <cell r="H34">
            <v>4.4953950000000003</v>
          </cell>
          <cell r="I34">
            <v>23.8431</v>
          </cell>
          <cell r="J34">
            <v>7.4768000000000001E-2</v>
          </cell>
          <cell r="K34">
            <v>0.18413399999999999</v>
          </cell>
          <cell r="M34">
            <v>7.3072430119434963E-3</v>
          </cell>
          <cell r="N34">
            <v>7.6597289580203707E-3</v>
          </cell>
          <cell r="O34">
            <v>6.7981092668204495E-3</v>
          </cell>
          <cell r="P34">
            <v>6.8135748121896031E-3</v>
          </cell>
          <cell r="Q34">
            <v>7.0717017263821954E-3</v>
          </cell>
          <cell r="R34">
            <v>6.8156702168746001E-3</v>
          </cell>
          <cell r="S34">
            <v>6.6414845665934011E-3</v>
          </cell>
          <cell r="T34">
            <v>6.4972161789634136E-3</v>
          </cell>
          <cell r="U34">
            <v>6.4454535582140985E-3</v>
          </cell>
          <cell r="V34">
            <v>6.4405605012668281E-3</v>
          </cell>
          <cell r="W34">
            <v>6.3060468550378834E-3</v>
          </cell>
          <cell r="X34">
            <v>6.4461685136653919E-3</v>
          </cell>
          <cell r="Y34">
            <v>6.3554162267492557E-3</v>
          </cell>
          <cell r="Z34">
            <v>313413032</v>
          </cell>
          <cell r="AA34">
            <v>195568503</v>
          </cell>
          <cell r="AB34">
            <v>0</v>
          </cell>
          <cell r="AC34">
            <v>228782134</v>
          </cell>
          <cell r="AD34">
            <v>0</v>
          </cell>
          <cell r="AE34">
            <v>40312345</v>
          </cell>
          <cell r="AF34">
            <v>51920201</v>
          </cell>
          <cell r="AG34">
            <v>263782134</v>
          </cell>
          <cell r="AH34">
            <v>13553634</v>
          </cell>
          <cell r="AI34">
            <v>20834301</v>
          </cell>
          <cell r="AJ34">
            <v>20834.300999999999</v>
          </cell>
          <cell r="AK34">
            <v>4733253</v>
          </cell>
          <cell r="AM34">
            <v>6.9131111610785971E-3</v>
          </cell>
          <cell r="AN34">
            <v>7.1937292909661516E-3</v>
          </cell>
          <cell r="AO34">
            <v>7.7811479664802834E-3</v>
          </cell>
          <cell r="AQ34">
            <v>0.11202779414748915</v>
          </cell>
          <cell r="AR34">
            <v>1.9406382486102599E-2</v>
          </cell>
          <cell r="AS34">
            <v>0.18142166916214755</v>
          </cell>
          <cell r="AT34">
            <v>0.17885761499133923</v>
          </cell>
          <cell r="AU34">
            <v>0.57433278405912369</v>
          </cell>
          <cell r="AV34">
            <v>1.5381187421747453</v>
          </cell>
          <cell r="AW34">
            <v>7.0186618391107986E-2</v>
          </cell>
          <cell r="AX34">
            <v>0.30587126256029151</v>
          </cell>
          <cell r="AY34">
            <v>0.12802871480979966</v>
          </cell>
          <cell r="AZ34">
            <v>2.3218137958807603E-2</v>
          </cell>
          <cell r="BA34">
            <v>0.10481057685099206</v>
          </cell>
          <cell r="BB34">
            <v>0.7438233749110057</v>
          </cell>
          <cell r="BC34">
            <v>2.9507723070909967E-3</v>
          </cell>
          <cell r="BD34">
            <v>5.3021564720266501E-3</v>
          </cell>
          <cell r="BE34">
            <v>3.7023217650180348E-3</v>
          </cell>
          <cell r="BF34">
            <v>26213067</v>
          </cell>
          <cell r="BG34">
            <v>27156264</v>
          </cell>
          <cell r="BH34">
            <v>23703026</v>
          </cell>
          <cell r="BI34">
            <v>22877199</v>
          </cell>
          <cell r="BJ34">
            <v>23398523</v>
          </cell>
          <cell r="BK34">
            <v>24713782</v>
          </cell>
          <cell r="BL34">
            <v>23723135</v>
          </cell>
          <cell r="BM34">
            <v>21903335</v>
          </cell>
          <cell r="BN34">
            <v>20817084</v>
          </cell>
          <cell r="BO34">
            <v>19753647</v>
          </cell>
          <cell r="BP34">
            <v>19148625</v>
          </cell>
          <cell r="BQ34">
            <v>17319720</v>
          </cell>
          <cell r="BR34">
            <v>16958464</v>
          </cell>
          <cell r="BS34">
            <v>16053971</v>
          </cell>
          <cell r="BT34">
            <v>4495395</v>
          </cell>
          <cell r="BU34">
            <v>4375707</v>
          </cell>
          <cell r="BV34">
            <v>4273794</v>
          </cell>
          <cell r="BW34">
            <v>4167002</v>
          </cell>
          <cell r="BX34">
            <v>4055478</v>
          </cell>
          <cell r="BY34">
            <v>3877386</v>
          </cell>
          <cell r="BZ34">
            <v>3147507</v>
          </cell>
          <cell r="CA34">
            <v>3551668</v>
          </cell>
          <cell r="CB34">
            <v>3303041</v>
          </cell>
          <cell r="CC34">
            <v>3146683</v>
          </cell>
          <cell r="CD34">
            <v>3146683</v>
          </cell>
          <cell r="CE34">
            <v>3015261</v>
          </cell>
          <cell r="CF34">
            <v>2771877</v>
          </cell>
          <cell r="CG34">
            <v>2685926</v>
          </cell>
          <cell r="CI34">
            <v>150918</v>
          </cell>
          <cell r="CJ34">
            <v>111853</v>
          </cell>
          <cell r="CL34">
            <v>262771</v>
          </cell>
          <cell r="CM34">
            <v>404173</v>
          </cell>
          <cell r="CN34">
            <v>361783</v>
          </cell>
          <cell r="CO34">
            <v>821012</v>
          </cell>
          <cell r="CP34">
            <v>1182795</v>
          </cell>
          <cell r="CQ34">
            <v>119687</v>
          </cell>
          <cell r="CR34">
            <v>15669349</v>
          </cell>
        </row>
        <row r="35">
          <cell r="B35" t="str">
            <v>Victoria Commercial Bank</v>
          </cell>
          <cell r="C35">
            <v>22.872534000000002</v>
          </cell>
          <cell r="D35">
            <v>15.453894999999999</v>
          </cell>
          <cell r="E35">
            <v>15.908522</v>
          </cell>
          <cell r="F35">
            <v>4.9886220000000003</v>
          </cell>
          <cell r="G35">
            <v>5.127872</v>
          </cell>
          <cell r="H35">
            <v>5.2870379999999999</v>
          </cell>
          <cell r="I35">
            <v>20.080774999999999</v>
          </cell>
          <cell r="J35">
            <v>6.5929999999999999E-3</v>
          </cell>
          <cell r="K35">
            <v>0.23136799999999999</v>
          </cell>
          <cell r="M35">
            <v>6.8028323736245531E-3</v>
          </cell>
          <cell r="N35">
            <v>6.8414987767467655E-3</v>
          </cell>
          <cell r="O35">
            <v>6.1604498028246923E-3</v>
          </cell>
          <cell r="P35">
            <v>6.2265714296695683E-3</v>
          </cell>
          <cell r="Q35">
            <v>6.3005062365322113E-3</v>
          </cell>
          <cell r="R35">
            <v>5.8939153713499712E-3</v>
          </cell>
          <cell r="S35">
            <v>5.6409863715400216E-3</v>
          </cell>
          <cell r="T35">
            <v>5.6483176572236903E-3</v>
          </cell>
          <cell r="U35">
            <v>5.494251376354559E-3</v>
          </cell>
          <cell r="V35">
            <v>5.4373613532771904E-3</v>
          </cell>
          <cell r="W35">
            <v>5.4107645886222553E-3</v>
          </cell>
          <cell r="X35">
            <v>5.3532586364741109E-3</v>
          </cell>
          <cell r="Y35">
            <v>5.1327338794256239E-3</v>
          </cell>
          <cell r="Z35">
            <v>313413032</v>
          </cell>
          <cell r="AA35">
            <v>195568503</v>
          </cell>
          <cell r="AB35">
            <v>0</v>
          </cell>
          <cell r="AC35">
            <v>228782134</v>
          </cell>
          <cell r="AD35">
            <v>0</v>
          </cell>
          <cell r="AE35">
            <v>40312345</v>
          </cell>
          <cell r="AF35">
            <v>51920201</v>
          </cell>
          <cell r="AG35">
            <v>263782134</v>
          </cell>
          <cell r="AH35">
            <v>13553634</v>
          </cell>
          <cell r="AI35">
            <v>20834301</v>
          </cell>
          <cell r="AJ35">
            <v>20834.300999999999</v>
          </cell>
          <cell r="AK35">
            <v>4733253</v>
          </cell>
          <cell r="AM35">
            <v>6.0321201665394482E-3</v>
          </cell>
          <cell r="AN35">
            <v>7.0948153060484739E-3</v>
          </cell>
          <cell r="AO35">
            <v>5.8761432598783249E-3</v>
          </cell>
          <cell r="AQ35">
            <v>0.14927825281696211</v>
          </cell>
          <cell r="AR35">
            <v>2.9571932898268379E-2</v>
          </cell>
          <cell r="AS35">
            <v>0.25536225568983267</v>
          </cell>
          <cell r="AT35">
            <v>0.24842776237470918</v>
          </cell>
          <cell r="AU35">
            <v>0.18674980029255844</v>
          </cell>
          <cell r="AV35">
            <v>0.38825201522963765</v>
          </cell>
          <cell r="AW35">
            <v>0</v>
          </cell>
          <cell r="AX35">
            <v>0</v>
          </cell>
          <cell r="AY35">
            <v>0.13679952877368176</v>
          </cell>
          <cell r="AZ35">
            <v>6.369965955387652E-2</v>
          </cell>
          <cell r="BA35">
            <v>7.3099869219805241E-2</v>
          </cell>
          <cell r="BB35">
            <v>0.97142242378016008</v>
          </cell>
          <cell r="BC35">
            <v>5.119628589316967E-3</v>
          </cell>
          <cell r="BD35">
            <v>1.0387553827130119E-4</v>
          </cell>
          <cell r="BE35">
            <v>4.7112134193753779E-3</v>
          </cell>
          <cell r="BF35">
            <v>22872534</v>
          </cell>
          <cell r="BG35">
            <v>22403481</v>
          </cell>
          <cell r="BH35">
            <v>21792966</v>
          </cell>
          <cell r="BI35">
            <v>21246376</v>
          </cell>
          <cell r="BJ35">
            <v>21158718</v>
          </cell>
          <cell r="BK35">
            <v>20020072</v>
          </cell>
          <cell r="BL35">
            <v>20651449</v>
          </cell>
          <cell r="BM35">
            <v>19226689</v>
          </cell>
          <cell r="BN35">
            <v>18420007</v>
          </cell>
          <cell r="BO35">
            <v>17244092</v>
          </cell>
          <cell r="BP35">
            <v>16469538</v>
          </cell>
          <cell r="BQ35">
            <v>15834869</v>
          </cell>
          <cell r="BR35">
            <v>14801213</v>
          </cell>
          <cell r="BS35">
            <v>13644242</v>
          </cell>
          <cell r="BT35">
            <v>5287038</v>
          </cell>
          <cell r="BU35">
            <v>5060037</v>
          </cell>
          <cell r="BV35">
            <v>3877320</v>
          </cell>
          <cell r="BW35">
            <v>3810416</v>
          </cell>
          <cell r="BX35">
            <v>3651938</v>
          </cell>
          <cell r="BY35">
            <v>3511509</v>
          </cell>
          <cell r="BZ35">
            <v>3435516</v>
          </cell>
          <cell r="CA35">
            <v>3109258</v>
          </cell>
          <cell r="CB35">
            <v>2963622</v>
          </cell>
          <cell r="CC35">
            <v>2875548</v>
          </cell>
          <cell r="CD35">
            <v>2875548</v>
          </cell>
          <cell r="CE35">
            <v>2852514</v>
          </cell>
          <cell r="CF35">
            <v>2586428</v>
          </cell>
          <cell r="CG35">
            <v>2528144</v>
          </cell>
          <cell r="CI35">
            <v>72004</v>
          </cell>
          <cell r="CJ35">
            <v>313560</v>
          </cell>
          <cell r="CL35">
            <v>385564</v>
          </cell>
          <cell r="CM35">
            <v>149696</v>
          </cell>
          <cell r="CN35">
            <v>0</v>
          </cell>
          <cell r="CO35">
            <v>0</v>
          </cell>
          <cell r="CP35">
            <v>0</v>
          </cell>
          <cell r="CQ35">
            <v>161868</v>
          </cell>
          <cell r="CR35">
            <v>15453895</v>
          </cell>
        </row>
        <row r="36">
          <cell r="B36" t="str">
            <v>Sidian Bank</v>
          </cell>
          <cell r="C36">
            <v>20.996144999999999</v>
          </cell>
          <cell r="D36">
            <v>12.619788</v>
          </cell>
          <cell r="E36">
            <v>13.206227999999999</v>
          </cell>
          <cell r="F36">
            <v>3.680434</v>
          </cell>
          <cell r="G36">
            <v>3.6975730000000002</v>
          </cell>
          <cell r="H36">
            <v>3.806165</v>
          </cell>
          <cell r="I36">
            <v>15.794577</v>
          </cell>
          <cell r="J36">
            <v>4.5227999999999997E-2</v>
          </cell>
          <cell r="K36">
            <v>-7.9243999999999995E-2</v>
          </cell>
          <cell r="M36">
            <v>5.5115399521931206E-3</v>
          </cell>
          <cell r="N36">
            <v>5.7831533357377597E-3</v>
          </cell>
          <cell r="O36">
            <v>6.0471710007283025E-3</v>
          </cell>
          <cell r="P36">
            <v>5.9714452813604355E-3</v>
          </cell>
          <cell r="Q36">
            <v>5.8765362646233076E-3</v>
          </cell>
          <cell r="R36">
            <v>4.8361310963036122E-3</v>
          </cell>
          <cell r="S36">
            <v>4.9145450864562451E-3</v>
          </cell>
          <cell r="T36">
            <v>5.0263543763286195E-3</v>
          </cell>
          <cell r="U36">
            <v>5.0161580402710727E-3</v>
          </cell>
          <cell r="V36">
            <v>4.7468276498234228E-3</v>
          </cell>
          <cell r="W36">
            <v>4.6988582350972414E-3</v>
          </cell>
          <cell r="X36">
            <v>4.8405717073295926E-3</v>
          </cell>
          <cell r="Y36">
            <v>4.6830084226306083E-3</v>
          </cell>
          <cell r="Z36">
            <v>313413032</v>
          </cell>
          <cell r="AA36">
            <v>195568503</v>
          </cell>
          <cell r="AB36">
            <v>0</v>
          </cell>
          <cell r="AC36">
            <v>228782134</v>
          </cell>
          <cell r="AD36">
            <v>0</v>
          </cell>
          <cell r="AE36">
            <v>40312345</v>
          </cell>
          <cell r="AF36">
            <v>51920201</v>
          </cell>
          <cell r="AG36">
            <v>263782134</v>
          </cell>
          <cell r="AH36">
            <v>13553634</v>
          </cell>
          <cell r="AI36">
            <v>20834301</v>
          </cell>
          <cell r="AJ36">
            <v>20834.300999999999</v>
          </cell>
          <cell r="AK36">
            <v>4733253</v>
          </cell>
          <cell r="AM36">
            <v>5.5372644619999861E-3</v>
          </cell>
          <cell r="AN36">
            <v>5.7936892324871401E-3</v>
          </cell>
          <cell r="AO36">
            <v>4.8779948037043549E-3</v>
          </cell>
          <cell r="AQ36">
            <v>-5.6494732574777662E-2</v>
          </cell>
          <cell r="AR36">
            <v>-1.072741820065627E-2</v>
          </cell>
          <cell r="AS36">
            <v>0.23410395859287653</v>
          </cell>
          <cell r="AT36">
            <v>0.23301883931427855</v>
          </cell>
          <cell r="AU36">
            <v>0.35107799134728679</v>
          </cell>
          <cell r="AV36">
            <v>0.98869840527437736</v>
          </cell>
          <cell r="AW36">
            <v>0.13487083034326325</v>
          </cell>
          <cell r="AX36">
            <v>0.34250863075027549</v>
          </cell>
          <cell r="AY36">
            <v>0.1427476946895618</v>
          </cell>
          <cell r="AZ36">
            <v>5.0221425334907768E-2</v>
          </cell>
          <cell r="BA36">
            <v>9.2526269354654037E-2</v>
          </cell>
          <cell r="BB36">
            <v>0.95559367898237102</v>
          </cell>
          <cell r="BC36">
            <v>2.5901437759123214E-3</v>
          </cell>
          <cell r="BD36">
            <v>0</v>
          </cell>
          <cell r="BE36">
            <v>5.7756185619106816E-2</v>
          </cell>
          <cell r="BF36">
            <v>20996145</v>
          </cell>
          <cell r="BG36">
            <v>20875499</v>
          </cell>
          <cell r="BH36">
            <v>21348559</v>
          </cell>
          <cell r="BI36">
            <v>20249944</v>
          </cell>
          <cell r="BJ36">
            <v>19948959</v>
          </cell>
          <cell r="BK36">
            <v>19106557</v>
          </cell>
          <cell r="BL36">
            <v>17879138</v>
          </cell>
          <cell r="BM36">
            <v>17208615</v>
          </cell>
          <cell r="BN36">
            <v>16838487</v>
          </cell>
          <cell r="BO36">
            <v>15798777</v>
          </cell>
          <cell r="BP36">
            <v>14462755</v>
          </cell>
          <cell r="BQ36">
            <v>13719401</v>
          </cell>
          <cell r="BR36">
            <v>13910275</v>
          </cell>
          <cell r="BS36">
            <v>13199239</v>
          </cell>
          <cell r="BT36">
            <v>3806165</v>
          </cell>
          <cell r="BU36">
            <v>3868788</v>
          </cell>
          <cell r="BV36">
            <v>4047881</v>
          </cell>
          <cell r="BW36">
            <v>3986414</v>
          </cell>
          <cell r="BX36">
            <v>3928335</v>
          </cell>
          <cell r="BY36">
            <v>3837485</v>
          </cell>
          <cell r="BZ36">
            <v>2689538</v>
          </cell>
          <cell r="CA36">
            <v>2636901</v>
          </cell>
          <cell r="CB36">
            <v>2529002</v>
          </cell>
          <cell r="CC36">
            <v>2431774</v>
          </cell>
          <cell r="CD36">
            <v>2431774</v>
          </cell>
          <cell r="CE36">
            <v>2197975</v>
          </cell>
          <cell r="CF36">
            <v>1985856</v>
          </cell>
          <cell r="CG36">
            <v>1867591</v>
          </cell>
          <cell r="CI36">
            <v>156130</v>
          </cell>
          <cell r="CJ36">
            <v>288586</v>
          </cell>
          <cell r="CL36">
            <v>444716</v>
          </cell>
          <cell r="CM36">
            <v>439690</v>
          </cell>
          <cell r="CN36">
            <v>673846</v>
          </cell>
          <cell r="CO36">
            <v>1293538</v>
          </cell>
          <cell r="CP36">
            <v>1967384</v>
          </cell>
          <cell r="CQ36">
            <v>-55471</v>
          </cell>
          <cell r="CR36">
            <v>12619788</v>
          </cell>
        </row>
        <row r="37">
          <cell r="B37" t="str">
            <v>Habib A.G.Zurich</v>
          </cell>
          <cell r="C37">
            <v>16.831253</v>
          </cell>
          <cell r="D37">
            <v>5.5461080000000003</v>
          </cell>
          <cell r="E37">
            <v>11.878772</v>
          </cell>
          <cell r="F37">
            <v>2.5495730000000001</v>
          </cell>
          <cell r="G37">
            <v>2.6068280000000001</v>
          </cell>
          <cell r="H37">
            <v>2.6413600000000002</v>
          </cell>
          <cell r="I37">
            <v>10.113372999999999</v>
          </cell>
          <cell r="J37">
            <v>5.6730000000000001E-3</v>
          </cell>
          <cell r="K37">
            <v>0.114369</v>
          </cell>
          <cell r="M37">
            <v>4.3577280804146063E-3</v>
          </cell>
          <cell r="N37">
            <v>4.6889761087926538E-3</v>
          </cell>
          <cell r="O37">
            <v>4.7844030843374845E-3</v>
          </cell>
          <cell r="P37">
            <v>4.7184382030434589E-3</v>
          </cell>
          <cell r="Q37">
            <v>4.7760036747840785E-3</v>
          </cell>
          <cell r="R37">
            <v>4.3186738387556347E-3</v>
          </cell>
          <cell r="S37">
            <v>4.1451869960574608E-3</v>
          </cell>
          <cell r="T37">
            <v>4.0923649400834757E-3</v>
          </cell>
          <cell r="U37">
            <v>4.0574508607203316E-3</v>
          </cell>
          <cell r="V37">
            <v>4.0974147845830918E-3</v>
          </cell>
          <cell r="W37">
            <v>3.9819196449738612E-3</v>
          </cell>
          <cell r="X37">
            <v>4.1755380122148363E-3</v>
          </cell>
          <cell r="Y37">
            <v>4.2563736831342288E-3</v>
          </cell>
          <cell r="Z37">
            <v>313413032</v>
          </cell>
          <cell r="AA37">
            <v>195568503</v>
          </cell>
          <cell r="AB37">
            <v>0</v>
          </cell>
          <cell r="AC37">
            <v>228782134</v>
          </cell>
          <cell r="AD37">
            <v>0</v>
          </cell>
          <cell r="AE37">
            <v>40312345</v>
          </cell>
          <cell r="AF37">
            <v>51920201</v>
          </cell>
          <cell r="AG37">
            <v>263782134</v>
          </cell>
          <cell r="AH37">
            <v>13553634</v>
          </cell>
          <cell r="AI37">
            <v>20834301</v>
          </cell>
          <cell r="AJ37">
            <v>20834.300999999999</v>
          </cell>
          <cell r="AK37">
            <v>4733253</v>
          </cell>
          <cell r="AM37">
            <v>4.438867186706448E-3</v>
          </cell>
          <cell r="AN37">
            <v>2.5461938189303016E-3</v>
          </cell>
          <cell r="AO37">
            <v>4.3876713388856219E-3</v>
          </cell>
          <cell r="AQ37">
            <v>9.9092734385559045E-2</v>
          </cell>
          <cell r="AR37">
            <v>1.6308397475210245E-2</v>
          </cell>
          <cell r="AS37">
            <v>0.25776049197433937</v>
          </cell>
          <cell r="AT37">
            <v>0.25209917601180143</v>
          </cell>
          <cell r="AU37">
            <v>0.10751403428918221</v>
          </cell>
          <cell r="AV37">
            <v>0.53262782582309209</v>
          </cell>
          <cell r="AW37">
            <v>2.886402942838397E-2</v>
          </cell>
          <cell r="AX37">
            <v>0.44963934943369671</v>
          </cell>
          <cell r="AY37">
            <v>9.7383986549237536E-2</v>
          </cell>
          <cell r="AZ37">
            <v>5.3478619941376489E-2</v>
          </cell>
          <cell r="BA37">
            <v>4.3905366607861047E-2</v>
          </cell>
          <cell r="BB37">
            <v>0.46689236900918718</v>
          </cell>
          <cell r="BC37">
            <v>1.5629472626191414E-3</v>
          </cell>
          <cell r="BD37">
            <v>0</v>
          </cell>
          <cell r="BE37">
            <v>9.929995688250811E-3</v>
          </cell>
          <cell r="BF37">
            <v>16831253</v>
          </cell>
          <cell r="BG37">
            <v>17032990</v>
          </cell>
          <cell r="BH37">
            <v>17578063</v>
          </cell>
          <cell r="BI37">
            <v>16765434</v>
          </cell>
          <cell r="BJ37">
            <v>16490956</v>
          </cell>
          <cell r="BK37">
            <v>14439951</v>
          </cell>
          <cell r="BL37">
            <v>15043832</v>
          </cell>
          <cell r="BM37">
            <v>13721500</v>
          </cell>
          <cell r="BN37">
            <v>13293182</v>
          </cell>
          <cell r="BO37">
            <v>12147286</v>
          </cell>
          <cell r="BP37">
            <v>11960038</v>
          </cell>
          <cell r="BQ37">
            <v>10918785</v>
          </cell>
          <cell r="BR37">
            <v>11152222</v>
          </cell>
          <cell r="BS37">
            <v>11009480</v>
          </cell>
          <cell r="BT37">
            <v>2641360</v>
          </cell>
          <cell r="BU37">
            <v>2964975</v>
          </cell>
          <cell r="BV37">
            <v>2894970</v>
          </cell>
          <cell r="BW37">
            <v>2774860</v>
          </cell>
          <cell r="BX37">
            <v>2663303</v>
          </cell>
          <cell r="BY37">
            <v>2572730</v>
          </cell>
          <cell r="BZ37">
            <v>2452577</v>
          </cell>
          <cell r="CA37">
            <v>2380916</v>
          </cell>
          <cell r="CB37">
            <v>2310783</v>
          </cell>
          <cell r="CC37">
            <v>2243442</v>
          </cell>
          <cell r="CD37">
            <v>2243442</v>
          </cell>
          <cell r="CE37">
            <v>2054499</v>
          </cell>
          <cell r="CF37">
            <v>1912037</v>
          </cell>
          <cell r="CG37">
            <v>1843465</v>
          </cell>
          <cell r="CI37">
            <v>28345</v>
          </cell>
          <cell r="CJ37">
            <v>235295</v>
          </cell>
          <cell r="CL37">
            <v>263640</v>
          </cell>
          <cell r="CM37">
            <v>140422</v>
          </cell>
          <cell r="CN37">
            <v>74119</v>
          </cell>
          <cell r="CO37">
            <v>90722</v>
          </cell>
          <cell r="CP37">
            <v>164841</v>
          </cell>
          <cell r="CQ37">
            <v>69065</v>
          </cell>
          <cell r="CR37">
            <v>5546108</v>
          </cell>
        </row>
        <row r="38">
          <cell r="B38" t="str">
            <v>Guardian  Bank</v>
          </cell>
          <cell r="C38">
            <v>15.019755</v>
          </cell>
          <cell r="D38">
            <v>9.6201749999999997</v>
          </cell>
          <cell r="E38">
            <v>12.586841</v>
          </cell>
          <cell r="F38">
            <v>2.1744050000000001</v>
          </cell>
          <cell r="G38">
            <v>2.2395170000000002</v>
          </cell>
          <cell r="H38">
            <v>2.2644419999999998</v>
          </cell>
          <cell r="I38">
            <v>11.784288</v>
          </cell>
          <cell r="J38">
            <v>1.0493000000000001E-2</v>
          </cell>
          <cell r="K38">
            <v>7.8850000000000003E-2</v>
          </cell>
          <cell r="M38">
            <v>4.0836640982174228E-3</v>
          </cell>
          <cell r="N38">
            <v>4.1291983133030724E-3</v>
          </cell>
          <cell r="O38">
            <v>4.1287237506087062E-3</v>
          </cell>
          <cell r="P38">
            <v>4.3117015767598849E-3</v>
          </cell>
          <cell r="Q38">
            <v>4.4457248716729889E-3</v>
          </cell>
          <cell r="R38">
            <v>4.2941558469301779E-3</v>
          </cell>
          <cell r="S38">
            <v>4.4595346408867345E-3</v>
          </cell>
          <cell r="T38">
            <v>4.5670489120401541E-3</v>
          </cell>
          <cell r="U38">
            <v>4.5223875881388875E-3</v>
          </cell>
          <cell r="V38">
            <v>4.6399194243748471E-3</v>
          </cell>
          <cell r="W38">
            <v>4.7407532473768025E-3</v>
          </cell>
          <cell r="X38">
            <v>4.8897751558438724E-3</v>
          </cell>
          <cell r="Y38">
            <v>4.6996123142062978E-3</v>
          </cell>
          <cell r="Z38">
            <v>313413032</v>
          </cell>
          <cell r="AA38">
            <v>195568503</v>
          </cell>
          <cell r="AB38">
            <v>0</v>
          </cell>
          <cell r="AC38">
            <v>228782134</v>
          </cell>
          <cell r="AD38">
            <v>0</v>
          </cell>
          <cell r="AE38">
            <v>40312345</v>
          </cell>
          <cell r="AF38">
            <v>51920201</v>
          </cell>
          <cell r="AG38">
            <v>263782134</v>
          </cell>
          <cell r="AH38">
            <v>13553634</v>
          </cell>
          <cell r="AI38">
            <v>20834301</v>
          </cell>
          <cell r="AJ38">
            <v>20834.300999999999</v>
          </cell>
          <cell r="AK38">
            <v>4733253</v>
          </cell>
          <cell r="AM38">
            <v>3.9611250345930934E-3</v>
          </cell>
          <cell r="AN38">
            <v>4.416580081388212E-3</v>
          </cell>
          <cell r="AO38">
            <v>4.6492113412742019E-3</v>
          </cell>
          <cell r="AQ38">
            <v>9.4157814541404219E-2</v>
          </cell>
          <cell r="AR38">
            <v>1.3188314782718546E-2</v>
          </cell>
          <cell r="AS38">
            <v>0.19004262285511014</v>
          </cell>
          <cell r="AT38">
            <v>0.18451729964508676</v>
          </cell>
          <cell r="AU38">
            <v>5.7876246652775007E-2</v>
          </cell>
          <cell r="AV38">
            <v>0.748311884795129</v>
          </cell>
          <cell r="AW38">
            <v>5.1655353771464532E-2</v>
          </cell>
          <cell r="AX38">
            <v>0.70847383879038395</v>
          </cell>
          <cell r="AY38">
            <v>0.13126052143398931</v>
          </cell>
          <cell r="AZ38">
            <v>6.0884779370462661E-2</v>
          </cell>
          <cell r="BA38">
            <v>7.0375742063526647E-2</v>
          </cell>
          <cell r="BB38">
            <v>0.76430416496085074</v>
          </cell>
          <cell r="BC38">
            <v>2.2064743188426319E-3</v>
          </cell>
          <cell r="BD38">
            <v>8.6938283575275119E-5</v>
          </cell>
          <cell r="BE38">
            <v>1.0499290155397069E-3</v>
          </cell>
          <cell r="BF38">
            <v>15019755</v>
          </cell>
          <cell r="BG38">
            <v>14705351</v>
          </cell>
          <cell r="BH38">
            <v>15135225</v>
          </cell>
          <cell r="BI38">
            <v>15349948</v>
          </cell>
          <cell r="BJ38">
            <v>15386946</v>
          </cell>
          <cell r="BK38">
            <v>14609492</v>
          </cell>
          <cell r="BL38">
            <v>15113307</v>
          </cell>
          <cell r="BM38">
            <v>15694727</v>
          </cell>
          <cell r="BN38">
            <v>15383115</v>
          </cell>
          <cell r="BO38">
            <v>14570598</v>
          </cell>
          <cell r="BP38">
            <v>14464148</v>
          </cell>
          <cell r="BQ38">
            <v>14195379</v>
          </cell>
          <cell r="BR38">
            <v>13997862</v>
          </cell>
          <cell r="BS38">
            <v>12834687</v>
          </cell>
          <cell r="BT38">
            <v>2264442</v>
          </cell>
          <cell r="BU38">
            <v>2214594</v>
          </cell>
          <cell r="BV38">
            <v>2049357</v>
          </cell>
          <cell r="BW38">
            <v>2025717</v>
          </cell>
          <cell r="BX38">
            <v>2034496</v>
          </cell>
          <cell r="BY38">
            <v>1984466</v>
          </cell>
          <cell r="BZ38">
            <v>1994181</v>
          </cell>
          <cell r="CA38">
            <v>1890337</v>
          </cell>
          <cell r="CB38">
            <v>1818843</v>
          </cell>
          <cell r="CC38">
            <v>1755138</v>
          </cell>
          <cell r="CD38">
            <v>1755138</v>
          </cell>
          <cell r="CE38">
            <v>1715270</v>
          </cell>
          <cell r="CF38">
            <v>1554857</v>
          </cell>
          <cell r="CG38">
            <v>1493885</v>
          </cell>
          <cell r="CI38">
            <v>12471</v>
          </cell>
          <cell r="CJ38">
            <v>203006</v>
          </cell>
          <cell r="CL38">
            <v>215477</v>
          </cell>
          <cell r="CM38">
            <v>161244</v>
          </cell>
          <cell r="CN38">
            <v>371241</v>
          </cell>
          <cell r="CO38">
            <v>152760</v>
          </cell>
          <cell r="CP38">
            <v>524001</v>
          </cell>
          <cell r="CQ38">
            <v>49850</v>
          </cell>
          <cell r="CR38">
            <v>9620175</v>
          </cell>
        </row>
        <row r="39">
          <cell r="B39" t="str">
            <v xml:space="preserve">Jamii Bora Bank </v>
          </cell>
          <cell r="C39">
            <v>15.336497</v>
          </cell>
          <cell r="D39">
            <v>9.3774669999999993</v>
          </cell>
          <cell r="E39">
            <v>6.5603569999999998</v>
          </cell>
          <cell r="F39">
            <v>2.3592879999999998</v>
          </cell>
          <cell r="G39">
            <v>2.4617079999999998</v>
          </cell>
          <cell r="H39">
            <v>3.4965449999999998</v>
          </cell>
          <cell r="I39">
            <v>14.467366999999999</v>
          </cell>
          <cell r="J39">
            <v>3.5469999999999998E-3</v>
          </cell>
          <cell r="K39">
            <v>-0.100756</v>
          </cell>
          <cell r="M39">
            <v>4.0298106709611972E-3</v>
          </cell>
          <cell r="N39">
            <v>4.4514540520524618E-3</v>
          </cell>
          <cell r="O39">
            <v>4.4692455535187319E-3</v>
          </cell>
          <cell r="P39">
            <v>4.5511325872303011E-3</v>
          </cell>
          <cell r="Q39">
            <v>4.9632838540780181E-3</v>
          </cell>
          <cell r="R39">
            <v>4.5362823760640957E-3</v>
          </cell>
          <cell r="S39">
            <v>4.7800398144967528E-3</v>
          </cell>
          <cell r="T39">
            <v>4.5513830838513417E-3</v>
          </cell>
          <cell r="U39">
            <v>4.6643770964833187E-3</v>
          </cell>
          <cell r="V39">
            <v>2.9185973673679262E-3</v>
          </cell>
          <cell r="W39">
            <v>2.984048240605761E-3</v>
          </cell>
          <cell r="X39">
            <v>2.7145443083773806E-3</v>
          </cell>
          <cell r="Y39">
            <v>2.6078119729559994E-3</v>
          </cell>
          <cell r="Z39">
            <v>313413032</v>
          </cell>
          <cell r="AA39">
            <v>195568503</v>
          </cell>
          <cell r="AB39">
            <v>0</v>
          </cell>
          <cell r="AC39">
            <v>228782134</v>
          </cell>
          <cell r="AD39">
            <v>0</v>
          </cell>
          <cell r="AE39">
            <v>40312345</v>
          </cell>
          <cell r="AF39">
            <v>51920201</v>
          </cell>
          <cell r="AG39">
            <v>263782134</v>
          </cell>
          <cell r="AH39">
            <v>13553634</v>
          </cell>
          <cell r="AI39">
            <v>20834301</v>
          </cell>
          <cell r="AJ39">
            <v>20834.300999999999</v>
          </cell>
          <cell r="AK39">
            <v>4733253</v>
          </cell>
          <cell r="AM39">
            <v>4.04465866518208E-3</v>
          </cell>
          <cell r="AN39">
            <v>4.3051539047964582E-3</v>
          </cell>
          <cell r="AO39">
            <v>2.4232042151964579E-3</v>
          </cell>
          <cell r="AQ39">
            <v>-0.12185199160208593</v>
          </cell>
          <cell r="AR39">
            <v>-2.4369379481408642E-2</v>
          </cell>
          <cell r="AS39">
            <v>0.1701559101943014</v>
          </cell>
          <cell r="AT39">
            <v>0.16307652940579995</v>
          </cell>
          <cell r="AU39">
            <v>0.42019283316418143</v>
          </cell>
          <cell r="AV39">
            <v>1.4387930361464596</v>
          </cell>
          <cell r="AW39">
            <v>0.1309917645252307</v>
          </cell>
          <cell r="AX39">
            <v>0.44788727810902051</v>
          </cell>
          <cell r="AY39">
            <v>0.14539924715578428</v>
          </cell>
          <cell r="AZ39">
            <v>0.10232498357659021</v>
          </cell>
          <cell r="BA39">
            <v>4.3074263579194069E-2</v>
          </cell>
          <cell r="BB39">
            <v>1.4294141309687871</v>
          </cell>
          <cell r="BC39">
            <v>2.3511418729442891E-3</v>
          </cell>
          <cell r="BD39">
            <v>0</v>
          </cell>
          <cell r="BE39">
            <v>0</v>
          </cell>
          <cell r="BF39">
            <v>15336497</v>
          </cell>
          <cell r="BG39">
            <v>15724254</v>
          </cell>
          <cell r="BH39">
            <v>17244601</v>
          </cell>
          <cell r="BI39">
            <v>17103526</v>
          </cell>
          <cell r="BJ39">
            <v>17281779</v>
          </cell>
          <cell r="BK39">
            <v>16781543</v>
          </cell>
          <cell r="BL39">
            <v>17042346</v>
          </cell>
          <cell r="BM39">
            <v>15896471</v>
          </cell>
          <cell r="BN39">
            <v>13724146</v>
          </cell>
          <cell r="BO39">
            <v>13117892</v>
          </cell>
          <cell r="BP39">
            <v>9437406</v>
          </cell>
          <cell r="BQ39">
            <v>9034229</v>
          </cell>
          <cell r="BR39">
            <v>7577619</v>
          </cell>
          <cell r="BS39">
            <v>7010323</v>
          </cell>
          <cell r="BT39">
            <v>3496545</v>
          </cell>
          <cell r="BU39">
            <v>3590079</v>
          </cell>
          <cell r="BV39">
            <v>3135336</v>
          </cell>
          <cell r="BW39">
            <v>3149170</v>
          </cell>
          <cell r="BX39">
            <v>3166310</v>
          </cell>
          <cell r="BY39">
            <v>3162791</v>
          </cell>
          <cell r="BZ39">
            <v>3167452</v>
          </cell>
          <cell r="CA39">
            <v>3150756</v>
          </cell>
          <cell r="CB39">
            <v>3126920</v>
          </cell>
          <cell r="CC39">
            <v>3105500</v>
          </cell>
          <cell r="CD39">
            <v>3105500</v>
          </cell>
          <cell r="CE39">
            <v>2308081</v>
          </cell>
          <cell r="CF39">
            <v>2269490</v>
          </cell>
          <cell r="CG39">
            <v>2250639</v>
          </cell>
          <cell r="CI39">
            <v>64587</v>
          </cell>
          <cell r="CJ39">
            <v>89121</v>
          </cell>
          <cell r="CL39">
            <v>153708</v>
          </cell>
          <cell r="CM39">
            <v>221154</v>
          </cell>
          <cell r="CN39">
            <v>633103</v>
          </cell>
          <cell r="CO39">
            <v>780429</v>
          </cell>
          <cell r="CP39">
            <v>1413532</v>
          </cell>
          <cell r="CQ39">
            <v>-100756</v>
          </cell>
          <cell r="CR39">
            <v>9377467</v>
          </cell>
        </row>
        <row r="40">
          <cell r="B40" t="str">
            <v>First Community Bank</v>
          </cell>
          <cell r="C40">
            <v>15.521372</v>
          </cell>
          <cell r="D40">
            <v>10.547631000000001</v>
          </cell>
          <cell r="E40">
            <v>13.184977999999999</v>
          </cell>
          <cell r="F40">
            <v>1.4953209999999999</v>
          </cell>
          <cell r="G40">
            <v>2.007698</v>
          </cell>
          <cell r="H40">
            <v>1.6020350000000001</v>
          </cell>
          <cell r="I40">
            <v>13.833354999999999</v>
          </cell>
          <cell r="J40">
            <v>2.1149000000000001E-2</v>
          </cell>
          <cell r="K40">
            <v>6.9177000000000002E-2</v>
          </cell>
          <cell r="M40">
            <v>3.8464107548367441E-3</v>
          </cell>
          <cell r="N40">
            <v>3.8293303985279933E-3</v>
          </cell>
          <cell r="O40">
            <v>3.7782059251250119E-3</v>
          </cell>
          <cell r="P40">
            <v>4.0288143044451986E-3</v>
          </cell>
          <cell r="Q40">
            <v>4.0397055143437961E-3</v>
          </cell>
          <cell r="R40">
            <v>4.2038993134941608E-3</v>
          </cell>
          <cell r="S40">
            <v>4.3404911020331928E-3</v>
          </cell>
          <cell r="T40">
            <v>4.4391985869509315E-3</v>
          </cell>
          <cell r="U40">
            <v>4.5393193659595656E-3</v>
          </cell>
          <cell r="V40">
            <v>4.0305941910865435E-3</v>
          </cell>
          <cell r="W40">
            <v>4.1190609998637655E-3</v>
          </cell>
          <cell r="X40">
            <v>4.2032531290867783E-3</v>
          </cell>
          <cell r="Y40">
            <v>4.0137771017887481E-3</v>
          </cell>
          <cell r="Z40">
            <v>313413032</v>
          </cell>
          <cell r="AA40">
            <v>195568503</v>
          </cell>
          <cell r="AB40">
            <v>0</v>
          </cell>
          <cell r="AC40">
            <v>228782134</v>
          </cell>
          <cell r="AD40">
            <v>0</v>
          </cell>
          <cell r="AE40">
            <v>40312345</v>
          </cell>
          <cell r="AF40">
            <v>51920201</v>
          </cell>
          <cell r="AG40">
            <v>263782134</v>
          </cell>
          <cell r="AH40">
            <v>13553634</v>
          </cell>
          <cell r="AI40">
            <v>20834301</v>
          </cell>
          <cell r="AJ40">
            <v>20834.300999999999</v>
          </cell>
          <cell r="AK40">
            <v>4733253</v>
          </cell>
          <cell r="AM40">
            <v>4.0934153187207291E-3</v>
          </cell>
          <cell r="AN40">
            <v>4.8423710567045636E-3</v>
          </cell>
          <cell r="AO40">
            <v>4.8701456745223713E-3</v>
          </cell>
          <cell r="AQ40">
            <v>0.1086500436579481</v>
          </cell>
          <cell r="AR40">
            <v>1.1916700214762552E-2</v>
          </cell>
          <cell r="AS40">
            <v>0.14513456786152024</v>
          </cell>
          <cell r="AT40">
            <v>0.1080953246699734</v>
          </cell>
          <cell r="AU40">
            <v>0.43974424533878786</v>
          </cell>
          <cell r="AV40">
            <v>0.69235456038994247</v>
          </cell>
          <cell r="AW40">
            <v>0.24814847947536778</v>
          </cell>
          <cell r="AX40">
            <v>0.1941584674903569</v>
          </cell>
          <cell r="AY40">
            <v>7.7063056229243185E-2</v>
          </cell>
          <cell r="AZ40">
            <v>1.1968882050617193E-2</v>
          </cell>
          <cell r="BA40">
            <v>6.5094174178625994E-2</v>
          </cell>
          <cell r="BB40">
            <v>0.79997334845761603</v>
          </cell>
          <cell r="BC40">
            <v>1.6132464375809262E-3</v>
          </cell>
          <cell r="BD40">
            <v>0</v>
          </cell>
          <cell r="BE40">
            <v>0</v>
          </cell>
          <cell r="BF40">
            <v>15521372</v>
          </cell>
          <cell r="BG40">
            <v>14962089</v>
          </cell>
          <cell r="BH40">
            <v>14519582</v>
          </cell>
          <cell r="BI40">
            <v>15069141</v>
          </cell>
          <cell r="BJ40">
            <v>14827745</v>
          </cell>
          <cell r="BK40">
            <v>14564631</v>
          </cell>
          <cell r="BL40">
            <v>15726633</v>
          </cell>
          <cell r="BM40">
            <v>16180372</v>
          </cell>
          <cell r="BN40">
            <v>15121959</v>
          </cell>
          <cell r="BO40">
            <v>15278026</v>
          </cell>
          <cell r="BP40">
            <v>12978408</v>
          </cell>
          <cell r="BQ40">
            <v>12696667</v>
          </cell>
          <cell r="BR40">
            <v>12503956</v>
          </cell>
          <cell r="BS40">
            <v>11305398</v>
          </cell>
          <cell r="BT40">
            <v>1602035</v>
          </cell>
          <cell r="BU40">
            <v>1557408</v>
          </cell>
          <cell r="BV40">
            <v>1687582</v>
          </cell>
          <cell r="BW40">
            <v>1698111</v>
          </cell>
          <cell r="BX40">
            <v>1669863</v>
          </cell>
          <cell r="BY40">
            <v>1611608</v>
          </cell>
          <cell r="BZ40">
            <v>1687798</v>
          </cell>
          <cell r="CA40">
            <v>1677757</v>
          </cell>
          <cell r="CB40">
            <v>1661381</v>
          </cell>
          <cell r="CC40">
            <v>1517722</v>
          </cell>
          <cell r="CD40">
            <v>1517722</v>
          </cell>
          <cell r="CE40">
            <v>1301967</v>
          </cell>
          <cell r="CF40">
            <v>1225689</v>
          </cell>
          <cell r="CG40">
            <v>1210095</v>
          </cell>
          <cell r="CI40">
            <v>121252</v>
          </cell>
          <cell r="CJ40">
            <v>154481</v>
          </cell>
          <cell r="CL40">
            <v>275733</v>
          </cell>
          <cell r="CM40">
            <v>190905</v>
          </cell>
          <cell r="CN40">
            <v>675913</v>
          </cell>
          <cell r="CO40">
            <v>2805331</v>
          </cell>
          <cell r="CP40">
            <v>3481244</v>
          </cell>
          <cell r="CQ40">
            <v>44628</v>
          </cell>
          <cell r="CR40">
            <v>10547631</v>
          </cell>
        </row>
        <row r="41">
          <cell r="B41" t="str">
            <v>Development Bank of Kenya</v>
          </cell>
          <cell r="C41">
            <v>16.435365000000001</v>
          </cell>
          <cell r="D41">
            <v>8.4979659999999999</v>
          </cell>
          <cell r="E41">
            <v>5.7482530000000001</v>
          </cell>
          <cell r="F41">
            <v>1.700766</v>
          </cell>
          <cell r="G41">
            <v>1.976904</v>
          </cell>
          <cell r="H41">
            <v>2.9196719999999998</v>
          </cell>
          <cell r="I41">
            <v>7.6634549999999999</v>
          </cell>
          <cell r="J41">
            <v>6.8450000000000004E-3</v>
          </cell>
          <cell r="K41">
            <v>2.3326E-2</v>
          </cell>
          <cell r="M41">
            <v>3.7172663452309379E-3</v>
          </cell>
          <cell r="N41">
            <v>3.8373178403927365E-3</v>
          </cell>
          <cell r="O41">
            <v>4.1193945464215774E-3</v>
          </cell>
          <cell r="P41">
            <v>4.2375972063738486E-3</v>
          </cell>
          <cell r="Q41">
            <v>4.6195760288308633E-3</v>
          </cell>
          <cell r="R41">
            <v>4.3337321699578601E-3</v>
          </cell>
          <cell r="S41">
            <v>4.776216929269432E-3</v>
          </cell>
          <cell r="T41">
            <v>4.778790398319078E-3</v>
          </cell>
          <cell r="U41">
            <v>4.8339510949649729E-3</v>
          </cell>
          <cell r="V41">
            <v>4.2823539611270105E-3</v>
          </cell>
          <cell r="W41">
            <v>4.5819977307647204E-3</v>
          </cell>
          <cell r="X41">
            <v>4.7104248213690495E-3</v>
          </cell>
          <cell r="Y41">
            <v>4.6789551496849574E-3</v>
          </cell>
          <cell r="Z41">
            <v>313413032</v>
          </cell>
          <cell r="AA41">
            <v>195568503</v>
          </cell>
          <cell r="AB41">
            <v>0</v>
          </cell>
          <cell r="AC41">
            <v>228782134</v>
          </cell>
          <cell r="AD41">
            <v>0</v>
          </cell>
          <cell r="AE41">
            <v>40312345</v>
          </cell>
          <cell r="AF41">
            <v>51920201</v>
          </cell>
          <cell r="AG41">
            <v>263782134</v>
          </cell>
          <cell r="AH41">
            <v>13553634</v>
          </cell>
          <cell r="AI41">
            <v>20834301</v>
          </cell>
          <cell r="AJ41">
            <v>20834.300999999999</v>
          </cell>
          <cell r="AK41">
            <v>4733253</v>
          </cell>
          <cell r="AM41">
            <v>4.3344605657132966E-3</v>
          </cell>
          <cell r="AN41">
            <v>3.9013788593153715E-3</v>
          </cell>
          <cell r="AO41">
            <v>2.1232367231868153E-3</v>
          </cell>
          <cell r="AQ41">
            <v>2.2425826729173669E-2</v>
          </cell>
          <cell r="AR41">
            <v>3.8595485510075698E-3</v>
          </cell>
          <cell r="AS41">
            <v>0.2579651084269432</v>
          </cell>
          <cell r="AT41">
            <v>0.2219320136935625</v>
          </cell>
          <cell r="AU41">
            <v>0.20882587079622092</v>
          </cell>
          <cell r="AV41">
            <v>0.68712167865779472</v>
          </cell>
          <cell r="AW41">
            <v>0.20941328518469177</v>
          </cell>
          <cell r="AX41">
            <v>0.4875360400183032</v>
          </cell>
          <cell r="AY41">
            <v>9.7512429164039266E-2</v>
          </cell>
          <cell r="AZ41">
            <v>7.439112057160667E-2</v>
          </cell>
          <cell r="BA41">
            <v>2.3121308592432596E-2</v>
          </cell>
          <cell r="BB41">
            <v>1.4783562936426076</v>
          </cell>
          <cell r="BC41">
            <v>1.4023292331828672E-3</v>
          </cell>
          <cell r="BD41">
            <v>1.7644939432628828E-6</v>
          </cell>
          <cell r="BE41">
            <v>2.006478250537725E-3</v>
          </cell>
          <cell r="BF41">
            <v>16435365</v>
          </cell>
          <cell r="BG41">
            <v>16418382</v>
          </cell>
          <cell r="BH41">
            <v>17492953</v>
          </cell>
          <cell r="BI41">
            <v>17013141</v>
          </cell>
          <cell r="BJ41">
            <v>17251091</v>
          </cell>
          <cell r="BK41">
            <v>16942714</v>
          </cell>
          <cell r="BL41">
            <v>18106690</v>
          </cell>
          <cell r="BM41">
            <v>17841799</v>
          </cell>
          <cell r="BN41">
            <v>16999848</v>
          </cell>
          <cell r="BO41">
            <v>16954227</v>
          </cell>
          <cell r="BP41">
            <v>16004815</v>
          </cell>
          <cell r="BQ41">
            <v>16493105</v>
          </cell>
          <cell r="BR41">
            <v>16082152</v>
          </cell>
          <cell r="BS41">
            <v>15580630</v>
          </cell>
          <cell r="BT41">
            <v>2919672</v>
          </cell>
          <cell r="BU41">
            <v>2903344</v>
          </cell>
          <cell r="BV41">
            <v>2949975</v>
          </cell>
          <cell r="BW41">
            <v>2912557</v>
          </cell>
          <cell r="BX41">
            <v>2876234</v>
          </cell>
          <cell r="BY41">
            <v>2843621</v>
          </cell>
          <cell r="BZ41">
            <v>2856189</v>
          </cell>
          <cell r="CA41">
            <v>2808229</v>
          </cell>
          <cell r="CB41">
            <v>2806585</v>
          </cell>
          <cell r="CC41">
            <v>2763601</v>
          </cell>
          <cell r="CD41">
            <v>2763601</v>
          </cell>
          <cell r="CE41">
            <v>1999548</v>
          </cell>
          <cell r="CF41">
            <v>1874489</v>
          </cell>
          <cell r="CG41">
            <v>1822274</v>
          </cell>
          <cell r="CI41">
            <v>27806</v>
          </cell>
          <cell r="CJ41">
            <v>105348</v>
          </cell>
          <cell r="CL41">
            <v>133154</v>
          </cell>
          <cell r="CM41">
            <v>91493</v>
          </cell>
          <cell r="CN41">
            <v>1097429</v>
          </cell>
          <cell r="CO41">
            <v>1153541</v>
          </cell>
          <cell r="CP41">
            <v>2250970</v>
          </cell>
          <cell r="CQ41">
            <v>16328</v>
          </cell>
          <cell r="CR41">
            <v>8497966</v>
          </cell>
        </row>
        <row r="42">
          <cell r="B42" t="str">
            <v>Credit Bank</v>
          </cell>
          <cell r="C42">
            <v>13.010223</v>
          </cell>
          <cell r="D42">
            <v>8.130585</v>
          </cell>
          <cell r="E42">
            <v>9.8471259999999994</v>
          </cell>
          <cell r="F42">
            <v>2.4296350000000002</v>
          </cell>
          <cell r="G42">
            <v>2.4791759999999998</v>
          </cell>
          <cell r="H42">
            <v>2.4823119999999999</v>
          </cell>
          <cell r="I42">
            <v>13.872496</v>
          </cell>
          <cell r="J42">
            <v>1.2E-2</v>
          </cell>
          <cell r="K42">
            <v>5.0992999999999997E-2</v>
          </cell>
          <cell r="M42">
            <v>3.6864442802451557E-3</v>
          </cell>
          <cell r="N42">
            <v>3.6355440445543803E-3</v>
          </cell>
          <cell r="O42">
            <v>3.4989097018524365E-3</v>
          </cell>
          <cell r="P42">
            <v>3.3327067234972486E-3</v>
          </cell>
          <cell r="Q42">
            <v>3.140047870071703E-3</v>
          </cell>
          <cell r="R42">
            <v>2.8919251478437126E-3</v>
          </cell>
          <cell r="S42">
            <v>2.5775180393315849E-3</v>
          </cell>
          <cell r="T42">
            <v>2.5816394990063472E-3</v>
          </cell>
          <cell r="U42">
            <v>2.7375039181430178E-3</v>
          </cell>
          <cell r="V42">
            <v>2.8849107269786518E-3</v>
          </cell>
          <cell r="W42">
            <v>2.9470418296018448E-3</v>
          </cell>
          <cell r="X42">
            <v>2.9730819231159732E-3</v>
          </cell>
          <cell r="Y42">
            <v>2.8524193975043499E-3</v>
          </cell>
          <cell r="Z42">
            <v>313413032</v>
          </cell>
          <cell r="AA42">
            <v>195568503</v>
          </cell>
          <cell r="AB42">
            <v>0</v>
          </cell>
          <cell r="AC42">
            <v>228782134</v>
          </cell>
          <cell r="AD42">
            <v>0</v>
          </cell>
          <cell r="AE42">
            <v>40312345</v>
          </cell>
          <cell r="AF42">
            <v>51920201</v>
          </cell>
          <cell r="AG42">
            <v>263782134</v>
          </cell>
          <cell r="AH42">
            <v>13553634</v>
          </cell>
          <cell r="AI42">
            <v>20834301</v>
          </cell>
          <cell r="AJ42">
            <v>20834.300999999999</v>
          </cell>
          <cell r="AK42">
            <v>4733253</v>
          </cell>
          <cell r="AM42">
            <v>3.4311558364925965E-3</v>
          </cell>
          <cell r="AN42">
            <v>3.7327158561079993E-3</v>
          </cell>
          <cell r="AO42">
            <v>3.6372406609534564E-3</v>
          </cell>
          <cell r="AQ42">
            <v>7.1879936007998899E-2</v>
          </cell>
          <cell r="AR42">
            <v>1.3141346704773528E-2</v>
          </cell>
          <cell r="AS42">
            <v>0.17871160316067128</v>
          </cell>
          <cell r="AT42">
            <v>0.17514043615510866</v>
          </cell>
          <cell r="AU42">
            <v>0.38451633224019416</v>
          </cell>
          <cell r="AV42">
            <v>0.76561737658952933</v>
          </cell>
          <cell r="AW42">
            <v>6.2799554049175393E-2</v>
          </cell>
          <cell r="AX42">
            <v>0.69949945944556924</v>
          </cell>
          <cell r="AY42">
            <v>0.15789660100434746</v>
          </cell>
          <cell r="AZ42">
            <v>7.2847304286799516E-2</v>
          </cell>
          <cell r="BA42">
            <v>8.5049296717547948E-2</v>
          </cell>
          <cell r="BB42">
            <v>0.82568101596343957</v>
          </cell>
          <cell r="BC42">
            <v>1.3911400792571875E-2</v>
          </cell>
          <cell r="BD42">
            <v>0</v>
          </cell>
          <cell r="BE42">
            <v>0.16540478665207259</v>
          </cell>
          <cell r="BF42">
            <v>13010223</v>
          </cell>
          <cell r="BG42">
            <v>12201968</v>
          </cell>
          <cell r="BH42">
            <v>11780598</v>
          </cell>
          <cell r="BI42">
            <v>11197836</v>
          </cell>
          <cell r="BJ42">
            <v>11153369</v>
          </cell>
          <cell r="BK42">
            <v>10287085</v>
          </cell>
          <cell r="BL42">
            <v>10189227</v>
          </cell>
          <cell r="BM42">
            <v>8742291</v>
          </cell>
          <cell r="BN42">
            <v>8884581</v>
          </cell>
          <cell r="BO42">
            <v>8864537</v>
          </cell>
          <cell r="BP42">
            <v>8592048</v>
          </cell>
          <cell r="BQ42">
            <v>8241305</v>
          </cell>
          <cell r="BR42">
            <v>7936623</v>
          </cell>
          <cell r="BS42">
            <v>7308855</v>
          </cell>
          <cell r="BT42">
            <v>2482312</v>
          </cell>
          <cell r="BU42">
            <v>2459574</v>
          </cell>
          <cell r="BV42">
            <v>2374315</v>
          </cell>
          <cell r="BW42">
            <v>2107998</v>
          </cell>
          <cell r="BX42">
            <v>1425282</v>
          </cell>
          <cell r="BY42">
            <v>1391955</v>
          </cell>
          <cell r="BZ42">
            <v>1294064</v>
          </cell>
          <cell r="CA42">
            <v>1263351</v>
          </cell>
          <cell r="CB42">
            <v>1159432</v>
          </cell>
          <cell r="CC42">
            <v>1151660</v>
          </cell>
          <cell r="CD42">
            <v>1151660</v>
          </cell>
          <cell r="CE42">
            <v>1283466</v>
          </cell>
          <cell r="CF42">
            <v>1274332</v>
          </cell>
          <cell r="CG42">
            <v>1237653</v>
          </cell>
          <cell r="CI42">
            <v>124521</v>
          </cell>
          <cell r="CJ42">
            <v>199317</v>
          </cell>
          <cell r="CL42">
            <v>323838</v>
          </cell>
          <cell r="CM42">
            <v>247936</v>
          </cell>
          <cell r="CN42">
            <v>381095</v>
          </cell>
          <cell r="CO42">
            <v>163716</v>
          </cell>
          <cell r="CP42">
            <v>544811</v>
          </cell>
          <cell r="CQ42">
            <v>38993</v>
          </cell>
          <cell r="CR42">
            <v>8130585</v>
          </cell>
        </row>
        <row r="43">
          <cell r="B43" t="str">
            <v>M-Oriental Bank Limited</v>
          </cell>
          <cell r="C43">
            <v>10.005843</v>
          </cell>
          <cell r="D43">
            <v>6.8647090000000004</v>
          </cell>
          <cell r="E43">
            <v>6.9979880000000003</v>
          </cell>
          <cell r="F43">
            <v>2.7095850000000001</v>
          </cell>
          <cell r="G43">
            <v>2.801698</v>
          </cell>
          <cell r="H43">
            <v>2.9552499999999999</v>
          </cell>
          <cell r="I43">
            <v>7.3690290000000003</v>
          </cell>
          <cell r="J43">
            <v>4.4679999999999997E-3</v>
          </cell>
          <cell r="K43">
            <v>3.0143E-2</v>
          </cell>
          <cell r="M43">
            <v>3.3249907589377476E-3</v>
          </cell>
          <cell r="N43">
            <v>3.4131278102975944E-3</v>
          </cell>
          <cell r="O43">
            <v>3.3798046960819392E-3</v>
          </cell>
          <cell r="P43">
            <v>3.2828546697020239E-3</v>
          </cell>
          <cell r="Q43">
            <v>3.1187169408902677E-3</v>
          </cell>
          <cell r="R43">
            <v>2.7937279186075153E-3</v>
          </cell>
          <cell r="S43">
            <v>2.849934976557506E-3</v>
          </cell>
          <cell r="T43">
            <v>2.9896141557676382E-3</v>
          </cell>
          <cell r="U43">
            <v>2.7855794505652247E-3</v>
          </cell>
          <cell r="V43">
            <v>2.8947533750014391E-3</v>
          </cell>
          <cell r="W43">
            <v>2.9795413567498025E-3</v>
          </cell>
          <cell r="X43">
            <v>2.9634462208108963E-3</v>
          </cell>
          <cell r="Y43">
            <v>2.8842255460702583E-3</v>
          </cell>
          <cell r="Z43">
            <v>313413032</v>
          </cell>
          <cell r="AA43">
            <v>195568503</v>
          </cell>
          <cell r="AB43">
            <v>0</v>
          </cell>
          <cell r="AC43">
            <v>228782134</v>
          </cell>
          <cell r="AD43">
            <v>0</v>
          </cell>
          <cell r="AE43">
            <v>40312345</v>
          </cell>
          <cell r="AF43">
            <v>51920201</v>
          </cell>
          <cell r="AG43">
            <v>263782134</v>
          </cell>
          <cell r="AH43">
            <v>13553634</v>
          </cell>
          <cell r="AI43">
            <v>20834301</v>
          </cell>
          <cell r="AJ43">
            <v>20834.300999999999</v>
          </cell>
          <cell r="AK43">
            <v>4733253</v>
          </cell>
          <cell r="AM43">
            <v>2.6388176904022778E-3</v>
          </cell>
          <cell r="AN43">
            <v>3.1515577454595566E-3</v>
          </cell>
          <cell r="AO43">
            <v>2.5848523212218836E-3</v>
          </cell>
          <cell r="AQ43">
            <v>3.5090094180933173E-2</v>
          </cell>
          <cell r="AR43">
            <v>1.0338889129403183E-2</v>
          </cell>
          <cell r="AS43">
            <v>0.38019907371785344</v>
          </cell>
          <cell r="AT43">
            <v>0.36769905505867873</v>
          </cell>
          <cell r="AU43">
            <v>0.26410303440211846</v>
          </cell>
          <cell r="AV43">
            <v>0.71832334093748929</v>
          </cell>
          <cell r="AW43">
            <v>9.9872022993901424E-2</v>
          </cell>
          <cell r="AX43">
            <v>0.50414160630516724</v>
          </cell>
          <cell r="AY43">
            <v>0.14677957733317712</v>
          </cell>
          <cell r="AZ43">
            <v>8.015509289061637E-2</v>
          </cell>
          <cell r="BA43">
            <v>6.662448444256075E-2</v>
          </cell>
          <cell r="BB43">
            <v>0.98095466868477055</v>
          </cell>
          <cell r="BC43">
            <v>1.2223139478535353E-3</v>
          </cell>
          <cell r="BD43">
            <v>0</v>
          </cell>
          <cell r="BE43">
            <v>1.6513863731994153E-2</v>
          </cell>
          <cell r="BF43">
            <v>10005843</v>
          </cell>
          <cell r="BG43">
            <v>9920247</v>
          </cell>
          <cell r="BH43">
            <v>9809585</v>
          </cell>
          <cell r="BI43">
            <v>8776999</v>
          </cell>
          <cell r="BJ43">
            <v>9024348</v>
          </cell>
          <cell r="BK43">
            <v>8496350</v>
          </cell>
          <cell r="BL43">
            <v>9316625</v>
          </cell>
          <cell r="BM43">
            <v>9056018</v>
          </cell>
          <cell r="BN43">
            <v>9153613</v>
          </cell>
          <cell r="BO43">
            <v>7857515</v>
          </cell>
          <cell r="BP43">
            <v>8092950</v>
          </cell>
          <cell r="BQ43">
            <v>7916635</v>
          </cell>
          <cell r="BR43">
            <v>7480066</v>
          </cell>
          <cell r="BS43">
            <v>7006528</v>
          </cell>
          <cell r="BT43">
            <v>2955250</v>
          </cell>
          <cell r="BU43">
            <v>2931488</v>
          </cell>
          <cell r="BV43">
            <v>2930072</v>
          </cell>
          <cell r="BW43">
            <v>2927334</v>
          </cell>
          <cell r="BX43">
            <v>2262088</v>
          </cell>
          <cell r="BY43">
            <v>2240085</v>
          </cell>
          <cell r="BZ43">
            <v>1658696</v>
          </cell>
          <cell r="CA43">
            <v>1630645</v>
          </cell>
          <cell r="CB43">
            <v>1612058</v>
          </cell>
          <cell r="CC43">
            <v>1596443</v>
          </cell>
          <cell r="CD43">
            <v>1596443</v>
          </cell>
          <cell r="CE43">
            <v>1612493</v>
          </cell>
          <cell r="CF43">
            <v>1548292</v>
          </cell>
          <cell r="CG43">
            <v>1524496</v>
          </cell>
          <cell r="CI43">
            <v>46077</v>
          </cell>
          <cell r="CJ43">
            <v>128389</v>
          </cell>
          <cell r="CL43">
            <v>174466</v>
          </cell>
          <cell r="CM43">
            <v>125323</v>
          </cell>
          <cell r="CN43">
            <v>383985</v>
          </cell>
          <cell r="CO43">
            <v>377676</v>
          </cell>
          <cell r="CP43">
            <v>761661</v>
          </cell>
          <cell r="CQ43">
            <v>24574</v>
          </cell>
          <cell r="CR43">
            <v>6864709</v>
          </cell>
        </row>
        <row r="44">
          <cell r="B44" t="str">
            <v>Habib Bank Ltd</v>
          </cell>
          <cell r="C44">
            <v>11.229012000000001</v>
          </cell>
          <cell r="D44">
            <v>3.2902499999999999</v>
          </cell>
          <cell r="E44">
            <v>7.1578010000000001</v>
          </cell>
          <cell r="F44">
            <v>2.1577359999999999</v>
          </cell>
          <cell r="G44">
            <v>2.4728249999999998</v>
          </cell>
          <cell r="H44">
            <v>2.492035</v>
          </cell>
          <cell r="I44">
            <v>4.9888320000000004</v>
          </cell>
          <cell r="J44">
            <v>5.7860000000000003E-3</v>
          </cell>
          <cell r="K44">
            <v>7.4042999999999998E-2</v>
          </cell>
          <cell r="M44">
            <v>3.2039507574685823E-3</v>
          </cell>
          <cell r="N44">
            <v>3.5427105742217159E-3</v>
          </cell>
          <cell r="O44">
            <v>3.3935544527315927E-3</v>
          </cell>
          <cell r="P44">
            <v>3.3911377845956808E-3</v>
          </cell>
          <cell r="Q44">
            <v>3.1262411652869431E-3</v>
          </cell>
          <cell r="R44">
            <v>3.1193758323848353E-3</v>
          </cell>
          <cell r="S44">
            <v>2.8399597313168963E-3</v>
          </cell>
          <cell r="T44">
            <v>2.9142006350667267E-3</v>
          </cell>
          <cell r="U44">
            <v>3.2052073255015136E-3</v>
          </cell>
          <cell r="V44">
            <v>3.196106793774218E-3</v>
          </cell>
          <cell r="W44">
            <v>3.4628777264832447E-3</v>
          </cell>
          <cell r="X44">
            <v>3.302098645063806E-3</v>
          </cell>
          <cell r="Y44">
            <v>3.284620320235832E-3</v>
          </cell>
          <cell r="Z44">
            <v>313413032</v>
          </cell>
          <cell r="AA44">
            <v>195568503</v>
          </cell>
          <cell r="AB44">
            <v>0</v>
          </cell>
          <cell r="AC44">
            <v>228782134</v>
          </cell>
          <cell r="AD44">
            <v>0</v>
          </cell>
          <cell r="AE44">
            <v>40312345</v>
          </cell>
          <cell r="AF44">
            <v>51920201</v>
          </cell>
          <cell r="AG44">
            <v>263782134</v>
          </cell>
          <cell r="AH44">
            <v>13553634</v>
          </cell>
          <cell r="AI44">
            <v>20834301</v>
          </cell>
          <cell r="AJ44">
            <v>20834.300999999999</v>
          </cell>
          <cell r="AK44">
            <v>4733253</v>
          </cell>
          <cell r="AM44">
            <v>2.961401204410209E-3</v>
          </cell>
          <cell r="AN44">
            <v>1.5105393210401643E-3</v>
          </cell>
          <cell r="AO44">
            <v>2.6438825744905989E-3</v>
          </cell>
          <cell r="AQ44">
            <v>6.472542070765315E-2</v>
          </cell>
          <cell r="AR44">
            <v>1.3579212585934435E-2</v>
          </cell>
          <cell r="AS44">
            <v>0.49567213327688719</v>
          </cell>
          <cell r="AT44">
            <v>0.43251326162115694</v>
          </cell>
          <cell r="AU44">
            <v>0.11143284956040947</v>
          </cell>
          <cell r="AV44">
            <v>0.62336209558545064</v>
          </cell>
          <cell r="AW44">
            <v>0.19028066086781045</v>
          </cell>
          <cell r="AX44">
            <v>0.53815790324562363</v>
          </cell>
          <cell r="AY44">
            <v>9.1307188255308258E-2</v>
          </cell>
          <cell r="AZ44">
            <v>6.3294870479320947E-2</v>
          </cell>
          <cell r="BA44">
            <v>2.8012317775987311E-2</v>
          </cell>
          <cell r="BB44">
            <v>0.4596732991040125</v>
          </cell>
          <cell r="BC44">
            <v>2.031984091488854E-3</v>
          </cell>
          <cell r="BD44">
            <v>0</v>
          </cell>
          <cell r="BE44">
            <v>2.2169219085018334E-4</v>
          </cell>
          <cell r="BF44">
            <v>11229012</v>
          </cell>
          <cell r="BG44">
            <v>12508025</v>
          </cell>
          <cell r="BH44">
            <v>11684163</v>
          </cell>
          <cell r="BI44">
            <v>11492773</v>
          </cell>
          <cell r="BJ44">
            <v>9669573</v>
          </cell>
          <cell r="BK44">
            <v>10229978</v>
          </cell>
          <cell r="BL44">
            <v>10325858</v>
          </cell>
          <cell r="BM44">
            <v>8720174</v>
          </cell>
          <cell r="BN44">
            <v>8764198</v>
          </cell>
          <cell r="BO44">
            <v>9449365</v>
          </cell>
          <cell r="BP44">
            <v>9300950</v>
          </cell>
          <cell r="BQ44">
            <v>9900454</v>
          </cell>
          <cell r="BR44">
            <v>8541266</v>
          </cell>
          <cell r="BS44">
            <v>8078122</v>
          </cell>
          <cell r="BT44">
            <v>2492035</v>
          </cell>
          <cell r="BU44">
            <v>2453616</v>
          </cell>
          <cell r="BV44">
            <v>2383513</v>
          </cell>
          <cell r="BW44">
            <v>2301178</v>
          </cell>
          <cell r="BX44">
            <v>2240728</v>
          </cell>
          <cell r="BY44">
            <v>2147452</v>
          </cell>
          <cell r="BZ44">
            <v>2006787</v>
          </cell>
          <cell r="CA44">
            <v>1972950</v>
          </cell>
          <cell r="CB44">
            <v>2010787</v>
          </cell>
          <cell r="CC44">
            <v>1941527</v>
          </cell>
          <cell r="CD44">
            <v>1941527</v>
          </cell>
          <cell r="CE44">
            <v>1837505</v>
          </cell>
          <cell r="CF44">
            <v>1748022</v>
          </cell>
          <cell r="CG44">
            <v>1666902</v>
          </cell>
          <cell r="CI44">
            <v>19126</v>
          </cell>
          <cell r="CJ44">
            <v>152511</v>
          </cell>
          <cell r="CL44">
            <v>171637</v>
          </cell>
          <cell r="CM44">
            <v>106992</v>
          </cell>
          <cell r="CN44">
            <v>416101</v>
          </cell>
          <cell r="CO44">
            <v>357094</v>
          </cell>
          <cell r="CP44">
            <v>773195</v>
          </cell>
          <cell r="CQ44">
            <v>38418</v>
          </cell>
          <cell r="CR44">
            <v>3290250</v>
          </cell>
        </row>
        <row r="45">
          <cell r="B45" t="str">
            <v>Spire Bank</v>
          </cell>
          <cell r="C45">
            <v>13.185616</v>
          </cell>
          <cell r="D45">
            <v>6.7673110000000003</v>
          </cell>
          <cell r="E45">
            <v>7.9545130000000004</v>
          </cell>
          <cell r="F45">
            <v>1.438822</v>
          </cell>
          <cell r="G45">
            <v>1.7349479999999999</v>
          </cell>
          <cell r="H45">
            <v>1.717309</v>
          </cell>
          <cell r="I45">
            <v>12.439685000000001</v>
          </cell>
          <cell r="J45">
            <v>1.2099999999999999E-3</v>
          </cell>
          <cell r="K45">
            <v>-0.142733</v>
          </cell>
          <cell r="M45">
            <v>3.0588598481347401E-3</v>
          </cell>
          <cell r="N45">
            <v>3.3461308451362866E-3</v>
          </cell>
          <cell r="O45">
            <v>3.510592734375647E-3</v>
          </cell>
          <cell r="P45">
            <v>3.817287304938452E-3</v>
          </cell>
          <cell r="Q45">
            <v>4.0857315203113587E-3</v>
          </cell>
          <cell r="R45">
            <v>4.3179555382334422E-3</v>
          </cell>
          <cell r="S45">
            <v>4.7633665332035748E-3</v>
          </cell>
          <cell r="T45">
            <v>4.7657858994089222E-3</v>
          </cell>
          <cell r="U45">
            <v>4.5753422744545516E-3</v>
          </cell>
          <cell r="V45">
            <v>5.4417109266859413E-3</v>
          </cell>
          <cell r="W45">
            <v>5.3969313576378072E-3</v>
          </cell>
          <cell r="X45">
            <v>5.6779324554218844E-3</v>
          </cell>
          <cell r="Y45">
            <v>5.4898150641763069E-3</v>
          </cell>
          <cell r="Z45">
            <v>313413032</v>
          </cell>
          <cell r="AA45">
            <v>195568503</v>
          </cell>
          <cell r="AB45">
            <v>0</v>
          </cell>
          <cell r="AC45">
            <v>228782134</v>
          </cell>
          <cell r="AD45">
            <v>0</v>
          </cell>
          <cell r="AE45">
            <v>40312345</v>
          </cell>
          <cell r="AF45">
            <v>51920201</v>
          </cell>
          <cell r="AG45">
            <v>263782134</v>
          </cell>
          <cell r="AH45">
            <v>13553634</v>
          </cell>
          <cell r="AI45">
            <v>20834301</v>
          </cell>
          <cell r="AJ45">
            <v>20834.300999999999</v>
          </cell>
          <cell r="AK45">
            <v>4733253</v>
          </cell>
          <cell r="AM45">
            <v>3.4774118242362302E-3</v>
          </cell>
          <cell r="AN45">
            <v>3.1068427515257616E-3</v>
          </cell>
          <cell r="AO45">
            <v>2.9381647113769912E-3</v>
          </cell>
          <cell r="AQ45">
            <v>-0.2062608007038792</v>
          </cell>
          <cell r="AR45">
            <v>-2.8271035055101607E-2</v>
          </cell>
          <cell r="AS45">
            <v>0.13946880487729391</v>
          </cell>
          <cell r="AT45">
            <v>0.115663861263368</v>
          </cell>
          <cell r="AU45">
            <v>0.40236470770662119</v>
          </cell>
          <cell r="AV45">
            <v>1.995526438207474</v>
          </cell>
          <cell r="AW45">
            <v>0.1531084946184752</v>
          </cell>
          <cell r="AX45">
            <v>0.70014074905962953</v>
          </cell>
          <cell r="AY45">
            <v>0.11920799503992704</v>
          </cell>
          <cell r="AZ45">
            <v>5.5079195628152035E-2</v>
          </cell>
          <cell r="BA45">
            <v>6.4128799411775017E-2</v>
          </cell>
          <cell r="BB45">
            <v>0.85075113963607829</v>
          </cell>
          <cell r="BC45">
            <v>1.167622436876869E-3</v>
          </cell>
          <cell r="BD45">
            <v>0</v>
          </cell>
          <cell r="BE45">
            <v>1.4640898218526322E-3</v>
          </cell>
          <cell r="BF45">
            <v>13185616</v>
          </cell>
          <cell r="BG45">
            <v>13802498</v>
          </cell>
          <cell r="BH45">
            <v>14204005</v>
          </cell>
          <cell r="BI45">
            <v>14382397</v>
          </cell>
          <cell r="BJ45">
            <v>15107721</v>
          </cell>
          <cell r="BK45">
            <v>14469562</v>
          </cell>
          <cell r="BL45">
            <v>15826494</v>
          </cell>
          <cell r="BM45">
            <v>16857598</v>
          </cell>
          <cell r="BN45">
            <v>16800655</v>
          </cell>
          <cell r="BO45">
            <v>16589359</v>
          </cell>
          <cell r="BP45">
            <v>17019940</v>
          </cell>
          <cell r="BQ45">
            <v>16250564</v>
          </cell>
          <cell r="BR45">
            <v>16454140</v>
          </cell>
          <cell r="BS45">
            <v>15562476</v>
          </cell>
          <cell r="BT45">
            <v>1717309</v>
          </cell>
          <cell r="BU45">
            <v>1817222</v>
          </cell>
          <cell r="BV45">
            <v>2037416</v>
          </cell>
          <cell r="BW45">
            <v>2182475</v>
          </cell>
          <cell r="BX45">
            <v>1933604</v>
          </cell>
          <cell r="BY45">
            <v>2068845</v>
          </cell>
          <cell r="BZ45">
            <v>1993347</v>
          </cell>
          <cell r="CA45">
            <v>2106331</v>
          </cell>
          <cell r="CB45">
            <v>1718831</v>
          </cell>
          <cell r="CC45">
            <v>1154947</v>
          </cell>
          <cell r="CD45">
            <v>1154947</v>
          </cell>
          <cell r="CE45">
            <v>1526979</v>
          </cell>
          <cell r="CF45">
            <v>1408728</v>
          </cell>
          <cell r="CG45">
            <v>1371482</v>
          </cell>
          <cell r="CI45">
            <v>51897</v>
          </cell>
          <cell r="CJ45">
            <v>77083</v>
          </cell>
          <cell r="CL45">
            <v>128980</v>
          </cell>
          <cell r="CM45">
            <v>257383</v>
          </cell>
          <cell r="CN45">
            <v>856590</v>
          </cell>
          <cell r="CO45">
            <v>366864</v>
          </cell>
          <cell r="CP45">
            <v>1223454</v>
          </cell>
          <cell r="CQ45">
            <v>-99913</v>
          </cell>
          <cell r="CR45">
            <v>6767311</v>
          </cell>
        </row>
        <row r="46">
          <cell r="B46" t="str">
            <v>Trans-National Bank</v>
          </cell>
          <cell r="C46">
            <v>10.603270999999999</v>
          </cell>
          <cell r="D46">
            <v>6.4813799999999997</v>
          </cell>
          <cell r="E46">
            <v>8.1571979999999993</v>
          </cell>
          <cell r="F46">
            <v>1.9761249999999999</v>
          </cell>
          <cell r="G46">
            <v>2.0809760000000002</v>
          </cell>
          <cell r="H46">
            <v>2.0885440000000002</v>
          </cell>
          <cell r="I46">
            <v>9.4192630000000008</v>
          </cell>
          <cell r="J46">
            <v>7.5849999999999997E-3</v>
          </cell>
          <cell r="K46">
            <v>1.5134999999999999E-2</v>
          </cell>
          <cell r="M46">
            <v>3.0557541932423569E-3</v>
          </cell>
          <cell r="N46">
            <v>3.1188887467972362E-3</v>
          </cell>
          <cell r="O46">
            <v>3.0646052462589717E-3</v>
          </cell>
          <cell r="P46">
            <v>3.095287125766134E-3</v>
          </cell>
          <cell r="Q46">
            <v>3.289699569708259E-3</v>
          </cell>
          <cell r="R46">
            <v>3.245054196239011E-3</v>
          </cell>
          <cell r="S46">
            <v>3.2539850902409458E-3</v>
          </cell>
          <cell r="T46">
            <v>3.383897920984251E-3</v>
          </cell>
          <cell r="U46">
            <v>3.4539711939486025E-3</v>
          </cell>
          <cell r="V46">
            <v>3.5303941842276506E-3</v>
          </cell>
          <cell r="W46">
            <v>3.5003510202464873E-3</v>
          </cell>
          <cell r="X46">
            <v>3.7630384628247202E-3</v>
          </cell>
          <cell r="Y46">
            <v>3.9182679979662049E-3</v>
          </cell>
          <cell r="Z46">
            <v>313413032</v>
          </cell>
          <cell r="AA46">
            <v>195568503</v>
          </cell>
          <cell r="AB46">
            <v>0</v>
          </cell>
          <cell r="AC46">
            <v>228782134</v>
          </cell>
          <cell r="AD46">
            <v>0</v>
          </cell>
          <cell r="AE46">
            <v>40312345</v>
          </cell>
          <cell r="AF46">
            <v>51920201</v>
          </cell>
          <cell r="AG46">
            <v>263782134</v>
          </cell>
          <cell r="AH46">
            <v>13553634</v>
          </cell>
          <cell r="AI46">
            <v>20834301</v>
          </cell>
          <cell r="AJ46">
            <v>20834.300999999999</v>
          </cell>
          <cell r="AK46">
            <v>4733253</v>
          </cell>
          <cell r="AM46">
            <v>2.7963759866039719E-3</v>
          </cell>
          <cell r="AN46">
            <v>2.9755730855112227E-3</v>
          </cell>
          <cell r="AO46">
            <v>3.0130306289417046E-3</v>
          </cell>
          <cell r="AQ46">
            <v>2.0071923603549671E-2</v>
          </cell>
          <cell r="AR46">
            <v>4.0828071123540349E-3</v>
          </cell>
          <cell r="AS46">
            <v>0.2209276882915362</v>
          </cell>
          <cell r="AT46">
            <v>0.20979613797809868</v>
          </cell>
          <cell r="AU46">
            <v>0.25743756700510817</v>
          </cell>
          <cell r="AV46">
            <v>0.84136737718357824</v>
          </cell>
          <cell r="AW46">
            <v>9.5315948766143882E-2</v>
          </cell>
          <cell r="AX46">
            <v>0.57779772635081206</v>
          </cell>
          <cell r="AY46">
            <v>0.15332899505128561</v>
          </cell>
          <cell r="AZ46">
            <v>5.8582289779153703E-2</v>
          </cell>
          <cell r="BA46">
            <v>9.4746705272131915E-2</v>
          </cell>
          <cell r="BB46">
            <v>0.7945596024517243</v>
          </cell>
          <cell r="BC46">
            <v>1.4101416116841564E-3</v>
          </cell>
          <cell r="BD46">
            <v>3.4364541756330848E-4</v>
          </cell>
          <cell r="BE46">
            <v>0</v>
          </cell>
          <cell r="BF46">
            <v>10603271</v>
          </cell>
          <cell r="BG46">
            <v>10464500</v>
          </cell>
          <cell r="BH46">
            <v>10351824</v>
          </cell>
          <cell r="BI46">
            <v>9973356</v>
          </cell>
          <cell r="BJ46">
            <v>10507615</v>
          </cell>
          <cell r="BK46">
            <v>10533322</v>
          </cell>
          <cell r="BL46">
            <v>10803306</v>
          </cell>
          <cell r="BM46">
            <v>10456605</v>
          </cell>
          <cell r="BN46">
            <v>10300961</v>
          </cell>
          <cell r="BO46">
            <v>10239922</v>
          </cell>
          <cell r="BP46">
            <v>9678121</v>
          </cell>
          <cell r="BQ46">
            <v>8935515</v>
          </cell>
          <cell r="BR46">
            <v>9268777</v>
          </cell>
          <cell r="BS46">
            <v>9657867</v>
          </cell>
          <cell r="BT46">
            <v>2088544</v>
          </cell>
          <cell r="BU46">
            <v>2073408</v>
          </cell>
          <cell r="BV46">
            <v>2154496</v>
          </cell>
          <cell r="BW46">
            <v>2159748</v>
          </cell>
          <cell r="BX46">
            <v>2080839</v>
          </cell>
          <cell r="BY46">
            <v>2032789</v>
          </cell>
          <cell r="BZ46">
            <v>2044903</v>
          </cell>
          <cell r="CA46">
            <v>1975069</v>
          </cell>
          <cell r="CB46">
            <v>1957169</v>
          </cell>
          <cell r="CC46">
            <v>1914759</v>
          </cell>
          <cell r="CD46">
            <v>1914759</v>
          </cell>
          <cell r="CE46">
            <v>1929129</v>
          </cell>
          <cell r="CF46">
            <v>1905126</v>
          </cell>
          <cell r="CG46">
            <v>1869047</v>
          </cell>
          <cell r="CI46">
            <v>65315</v>
          </cell>
          <cell r="CJ46">
            <v>188397</v>
          </cell>
          <cell r="CL46">
            <v>253712</v>
          </cell>
          <cell r="CM46">
            <v>213465</v>
          </cell>
          <cell r="CN46">
            <v>394559</v>
          </cell>
          <cell r="CO46">
            <v>288308</v>
          </cell>
          <cell r="CP46">
            <v>682867</v>
          </cell>
          <cell r="CQ46">
            <v>10595</v>
          </cell>
          <cell r="CR46">
            <v>6481380</v>
          </cell>
        </row>
        <row r="47">
          <cell r="B47" t="str">
            <v>Consolidated Bank of Kenya</v>
          </cell>
          <cell r="C47">
            <v>13.697179</v>
          </cell>
          <cell r="D47">
            <v>8.7026430000000001</v>
          </cell>
          <cell r="E47">
            <v>9.1505410000000005</v>
          </cell>
          <cell r="F47">
            <v>0.72732699999999995</v>
          </cell>
          <cell r="G47">
            <v>0.97426000000000001</v>
          </cell>
          <cell r="H47">
            <v>1.325345</v>
          </cell>
          <cell r="I47">
            <v>11.977713</v>
          </cell>
          <cell r="J47">
            <v>9.1690000000000001E-3</v>
          </cell>
          <cell r="K47">
            <v>-2.0597000000000001E-2</v>
          </cell>
          <cell r="M47">
            <v>3.0410302221931039E-3</v>
          </cell>
          <cell r="N47">
            <v>3.2463100336946882E-3</v>
          </cell>
          <cell r="O47">
            <v>3.127047466179375E-3</v>
          </cell>
          <cell r="P47">
            <v>3.4316570805427039E-3</v>
          </cell>
          <cell r="Q47">
            <v>3.5951394425047193E-3</v>
          </cell>
          <cell r="R47">
            <v>3.5168922779126709E-3</v>
          </cell>
          <cell r="S47">
            <v>3.6589293862348505E-3</v>
          </cell>
          <cell r="T47">
            <v>3.8139306267146143E-3</v>
          </cell>
          <cell r="U47">
            <v>4.1598331954687522E-3</v>
          </cell>
          <cell r="V47">
            <v>4.3305980844768359E-3</v>
          </cell>
          <cell r="W47">
            <v>4.7091276126817556E-3</v>
          </cell>
          <cell r="X47">
            <v>4.9352439066792245E-3</v>
          </cell>
          <cell r="Y47">
            <v>5.0564486501753214E-3</v>
          </cell>
          <cell r="Z47">
            <v>313413032</v>
          </cell>
          <cell r="AA47">
            <v>195568503</v>
          </cell>
          <cell r="AB47">
            <v>0</v>
          </cell>
          <cell r="AC47">
            <v>228782134</v>
          </cell>
          <cell r="AD47">
            <v>0</v>
          </cell>
          <cell r="AE47">
            <v>40312345</v>
          </cell>
          <cell r="AF47">
            <v>51920201</v>
          </cell>
          <cell r="AG47">
            <v>263782134</v>
          </cell>
          <cell r="AH47">
            <v>13553634</v>
          </cell>
          <cell r="AI47">
            <v>20834301</v>
          </cell>
          <cell r="AJ47">
            <v>20834.300999999999</v>
          </cell>
          <cell r="AK47">
            <v>4733253</v>
          </cell>
          <cell r="AM47">
            <v>3.6123251437991358E-3</v>
          </cell>
          <cell r="AN47">
            <v>3.9953451708760546E-3</v>
          </cell>
          <cell r="AO47">
            <v>3.3799425126602124E-3</v>
          </cell>
          <cell r="AQ47">
            <v>-5.6674536219202806E-2</v>
          </cell>
          <cell r="AR47">
            <v>-5.8675705256865454E-3</v>
          </cell>
          <cell r="AS47">
            <v>8.1339400935721201E-2</v>
          </cell>
          <cell r="AT47">
            <v>6.0723361797030868E-2</v>
          </cell>
          <cell r="AU47">
            <v>0.64146372597688106</v>
          </cell>
          <cell r="AV47">
            <v>0.91934472732430328</v>
          </cell>
          <cell r="AW47">
            <v>0.14274184921212352</v>
          </cell>
          <cell r="AX47">
            <v>0.37482531960043475</v>
          </cell>
          <cell r="AY47">
            <v>0.12915214098544839</v>
          </cell>
          <cell r="AZ47">
            <v>5.5919685811084079E-2</v>
          </cell>
          <cell r="BA47">
            <v>7.3232455174364303E-2</v>
          </cell>
          <cell r="BB47">
            <v>0.95105229297371596</v>
          </cell>
          <cell r="BC47">
            <v>2.4206851675683968E-3</v>
          </cell>
          <cell r="BD47">
            <v>1.6270458410871466E-4</v>
          </cell>
          <cell r="BE47">
            <v>0</v>
          </cell>
          <cell r="BF47">
            <v>13697179</v>
          </cell>
          <cell r="BG47">
            <v>13917895</v>
          </cell>
          <cell r="BH47">
            <v>13898951</v>
          </cell>
          <cell r="BI47">
            <v>14419461</v>
          </cell>
          <cell r="BJ47">
            <v>14272743</v>
          </cell>
          <cell r="BK47">
            <v>14135528</v>
          </cell>
          <cell r="BL47">
            <v>14425550</v>
          </cell>
          <cell r="BM47">
            <v>14573039</v>
          </cell>
          <cell r="BN47">
            <v>14428785</v>
          </cell>
          <cell r="BO47">
            <v>15077051</v>
          </cell>
          <cell r="BP47">
            <v>15965750</v>
          </cell>
          <cell r="BQ47">
            <v>16616891</v>
          </cell>
          <cell r="BR47">
            <v>16730762</v>
          </cell>
          <cell r="BS47">
            <v>16778631</v>
          </cell>
          <cell r="BT47">
            <v>1325345</v>
          </cell>
          <cell r="BU47">
            <v>1403073</v>
          </cell>
          <cell r="BV47">
            <v>1410759</v>
          </cell>
          <cell r="BW47">
            <v>1542883</v>
          </cell>
          <cell r="BX47">
            <v>1586460</v>
          </cell>
          <cell r="BY47">
            <v>1615215</v>
          </cell>
          <cell r="BZ47">
            <v>1587672</v>
          </cell>
          <cell r="CA47">
            <v>1606209</v>
          </cell>
          <cell r="CB47">
            <v>1551228</v>
          </cell>
          <cell r="CC47">
            <v>1567820</v>
          </cell>
          <cell r="CD47">
            <v>1567820</v>
          </cell>
          <cell r="CE47">
            <v>1089376</v>
          </cell>
          <cell r="CF47">
            <v>1258313</v>
          </cell>
          <cell r="CG47">
            <v>1241702</v>
          </cell>
          <cell r="CI47">
            <v>226132</v>
          </cell>
          <cell r="CJ47">
            <v>126393</v>
          </cell>
          <cell r="CL47">
            <v>352525</v>
          </cell>
          <cell r="CM47">
            <v>324092</v>
          </cell>
          <cell r="CN47">
            <v>543150</v>
          </cell>
          <cell r="CO47">
            <v>905925</v>
          </cell>
          <cell r="CP47">
            <v>1449075</v>
          </cell>
          <cell r="CQ47">
            <v>-20597</v>
          </cell>
          <cell r="CR47">
            <v>8702643</v>
          </cell>
        </row>
        <row r="48">
          <cell r="B48" t="str">
            <v>Paramount Universal Bank</v>
          </cell>
          <cell r="C48">
            <v>9.7389349999999997</v>
          </cell>
          <cell r="D48">
            <v>5.8979910000000002</v>
          </cell>
          <cell r="E48">
            <v>7.8696080000000004</v>
          </cell>
          <cell r="F48">
            <v>1.5634189999999999</v>
          </cell>
          <cell r="G48">
            <v>1.6435679999999999</v>
          </cell>
          <cell r="H48">
            <v>1.659151</v>
          </cell>
          <cell r="I48">
            <v>6.264195</v>
          </cell>
          <cell r="J48">
            <v>2.9039999999999999E-3</v>
          </cell>
          <cell r="K48">
            <v>5.9290000000000002E-3</v>
          </cell>
          <cell r="M48">
            <v>2.7142431506609762E-3</v>
          </cell>
          <cell r="N48">
            <v>2.7436015660860188E-3</v>
          </cell>
          <cell r="O48">
            <v>2.7514415585708201E-3</v>
          </cell>
          <cell r="P48">
            <v>2.7960270752280031E-3</v>
          </cell>
          <cell r="Q48">
            <v>2.8937146314500129E-3</v>
          </cell>
          <cell r="R48">
            <v>3.1127034995126492E-3</v>
          </cell>
          <cell r="S48">
            <v>3.1503060367453657E-3</v>
          </cell>
          <cell r="T48">
            <v>3.1005681559442178E-3</v>
          </cell>
          <cell r="U48">
            <v>3.1697197883291742E-3</v>
          </cell>
          <cell r="V48">
            <v>3.0712448282937156E-3</v>
          </cell>
          <cell r="W48">
            <v>3.1174189543764601E-3</v>
          </cell>
          <cell r="X48">
            <v>3.1324341450229224E-3</v>
          </cell>
          <cell r="Y48">
            <v>3.0996129310015578E-3</v>
          </cell>
          <cell r="Z48">
            <v>313413032</v>
          </cell>
          <cell r="AA48">
            <v>195568503</v>
          </cell>
          <cell r="AB48">
            <v>0</v>
          </cell>
          <cell r="AC48">
            <v>228782134</v>
          </cell>
          <cell r="AD48">
            <v>0</v>
          </cell>
          <cell r="AE48">
            <v>40312345</v>
          </cell>
          <cell r="AF48">
            <v>51920201</v>
          </cell>
          <cell r="AG48">
            <v>263782134</v>
          </cell>
          <cell r="AH48">
            <v>13553634</v>
          </cell>
          <cell r="AI48">
            <v>20834301</v>
          </cell>
          <cell r="AJ48">
            <v>20834.300999999999</v>
          </cell>
          <cell r="AK48">
            <v>4733253</v>
          </cell>
          <cell r="AM48">
            <v>2.5684266646676251E-3</v>
          </cell>
          <cell r="AN48">
            <v>2.7077417584198773E-3</v>
          </cell>
          <cell r="AO48">
            <v>2.9068032848736385E-3</v>
          </cell>
          <cell r="AQ48">
            <v>3.7324624583144228E-2</v>
          </cell>
          <cell r="AR48">
            <v>6.2973747974874013E-3</v>
          </cell>
          <cell r="AS48">
            <v>0.262374973959144</v>
          </cell>
          <cell r="AT48">
            <v>0.24958019346460317</v>
          </cell>
          <cell r="AU48">
            <v>0.16874941202295463</v>
          </cell>
          <cell r="AV48">
            <v>0.65733481764871904</v>
          </cell>
          <cell r="AW48">
            <v>9.1900488277445916E-2</v>
          </cell>
          <cell r="AX48">
            <v>0.30630677420327634</v>
          </cell>
          <cell r="AY48">
            <v>0.14304929332500124</v>
          </cell>
          <cell r="AZ48">
            <v>8.7611685342051243E-2</v>
          </cell>
          <cell r="BA48">
            <v>5.5437607982949999E-2</v>
          </cell>
          <cell r="BB48">
            <v>0.74946439517698971</v>
          </cell>
          <cell r="BC48">
            <v>9.3194577777621778E-4</v>
          </cell>
          <cell r="BD48">
            <v>0</v>
          </cell>
          <cell r="BE48">
            <v>0</v>
          </cell>
          <cell r="BF48">
            <v>9738935</v>
          </cell>
          <cell r="BG48">
            <v>9426931</v>
          </cell>
          <cell r="BH48">
            <v>9582882</v>
          </cell>
          <cell r="BI48">
            <v>9455656</v>
          </cell>
          <cell r="BJ48">
            <v>9853717</v>
          </cell>
          <cell r="BK48">
            <v>10525709</v>
          </cell>
          <cell r="BL48">
            <v>10914946</v>
          </cell>
          <cell r="BM48">
            <v>10818758</v>
          </cell>
          <cell r="BN48">
            <v>10169780</v>
          </cell>
          <cell r="BO48">
            <v>10402326</v>
          </cell>
          <cell r="BP48">
            <v>9042178</v>
          </cell>
          <cell r="BQ48">
            <v>8698023</v>
          </cell>
          <cell r="BR48">
            <v>8323852</v>
          </cell>
          <cell r="BS48">
            <v>8028877</v>
          </cell>
          <cell r="BT48">
            <v>1659151</v>
          </cell>
          <cell r="BU48">
            <v>1644209</v>
          </cell>
          <cell r="BV48">
            <v>1624002</v>
          </cell>
          <cell r="BW48">
            <v>1605827</v>
          </cell>
          <cell r="BX48">
            <v>1575131</v>
          </cell>
          <cell r="BY48">
            <v>1536285</v>
          </cell>
          <cell r="BZ48">
            <v>1488698</v>
          </cell>
          <cell r="CA48">
            <v>1469236</v>
          </cell>
          <cell r="CB48">
            <v>1410219</v>
          </cell>
          <cell r="CC48">
            <v>1378260</v>
          </cell>
          <cell r="CD48">
            <v>1378260</v>
          </cell>
          <cell r="CE48">
            <v>1348014</v>
          </cell>
          <cell r="CF48">
            <v>1289232</v>
          </cell>
          <cell r="CG48">
            <v>1230414</v>
          </cell>
          <cell r="CI48">
            <v>21525</v>
          </cell>
          <cell r="CJ48">
            <v>106031</v>
          </cell>
          <cell r="CL48">
            <v>127556</v>
          </cell>
          <cell r="CM48">
            <v>83847</v>
          </cell>
          <cell r="CN48">
            <v>182829</v>
          </cell>
          <cell r="CO48">
            <v>414053</v>
          </cell>
          <cell r="CP48">
            <v>596882</v>
          </cell>
          <cell r="CQ48">
            <v>15132</v>
          </cell>
          <cell r="CR48">
            <v>5897991</v>
          </cell>
        </row>
        <row r="49">
          <cell r="B49" t="str">
            <v>United Bank for Africa</v>
          </cell>
          <cell r="C49">
            <v>6.2810560000000004</v>
          </cell>
          <cell r="D49">
            <v>3.1920389999999998</v>
          </cell>
          <cell r="E49">
            <v>2.5713720000000002</v>
          </cell>
          <cell r="F49">
            <v>2.1344810000000001</v>
          </cell>
          <cell r="G49">
            <v>2.1467589999999999</v>
          </cell>
          <cell r="H49">
            <v>2.148603</v>
          </cell>
          <cell r="I49">
            <v>4.8558120000000002</v>
          </cell>
          <cell r="J49">
            <v>1.5389999999999999E-2</v>
          </cell>
          <cell r="K49">
            <v>3.6879999999999999E-3</v>
          </cell>
          <cell r="M49">
            <v>2.020231259853443E-3</v>
          </cell>
          <cell r="N49">
            <v>1.9487866954207773E-3</v>
          </cell>
          <cell r="O49">
            <v>2.2036384108273721E-3</v>
          </cell>
          <cell r="P49">
            <v>2.0994959873449227E-3</v>
          </cell>
          <cell r="Q49">
            <v>1.708461816788139E-3</v>
          </cell>
          <cell r="R49">
            <v>1.9597987308742869E-3</v>
          </cell>
          <cell r="S49">
            <v>1.914723228659556E-3</v>
          </cell>
          <cell r="T49">
            <v>1.8501874804122268E-3</v>
          </cell>
          <cell r="U49">
            <v>1.7724052524856274E-3</v>
          </cell>
          <cell r="V49">
            <v>1.5934328058627707E-3</v>
          </cell>
          <cell r="W49">
            <v>1.5618806344033891E-3</v>
          </cell>
          <cell r="X49">
            <v>1.7389921178298006E-3</v>
          </cell>
          <cell r="Y49">
            <v>1.7297540438505241E-3</v>
          </cell>
          <cell r="Z49">
            <v>313413032</v>
          </cell>
          <cell r="AA49">
            <v>195568503</v>
          </cell>
          <cell r="AB49">
            <v>0</v>
          </cell>
          <cell r="AC49">
            <v>228782134</v>
          </cell>
          <cell r="AD49">
            <v>0</v>
          </cell>
          <cell r="AE49">
            <v>40312345</v>
          </cell>
          <cell r="AF49">
            <v>51920201</v>
          </cell>
          <cell r="AG49">
            <v>263782134</v>
          </cell>
          <cell r="AH49">
            <v>13553634</v>
          </cell>
          <cell r="AI49">
            <v>20834301</v>
          </cell>
          <cell r="AJ49">
            <v>20834.300999999999</v>
          </cell>
          <cell r="AK49">
            <v>4733253</v>
          </cell>
          <cell r="AM49">
            <v>1.6564882826172035E-3</v>
          </cell>
          <cell r="AN49">
            <v>1.4654510823778513E-3</v>
          </cell>
          <cell r="AO49">
            <v>9.4978969425568564E-4</v>
          </cell>
          <cell r="AQ49">
            <v>7.535527108895314E-3</v>
          </cell>
          <cell r="AR49">
            <v>2.3252550790005097E-3</v>
          </cell>
          <cell r="AS49">
            <v>0.44210092977240467</v>
          </cell>
          <cell r="AT49">
            <v>0.43957241342951497</v>
          </cell>
          <cell r="AU49">
            <v>0.48019172454269782</v>
          </cell>
          <cell r="AV49">
            <v>0.89890443118458374</v>
          </cell>
          <cell r="AW49">
            <v>2.0440385227365836E-2</v>
          </cell>
          <cell r="AX49">
            <v>0.89481743934662505</v>
          </cell>
          <cell r="AY49">
            <v>0.11583545596877622</v>
          </cell>
          <cell r="AZ49">
            <v>5.1138585765488909E-2</v>
          </cell>
          <cell r="BA49">
            <v>6.4696870203287307E-2</v>
          </cell>
          <cell r="BB49">
            <v>1.2413758102678258</v>
          </cell>
          <cell r="BC49">
            <v>7.3315793514587286E-4</v>
          </cell>
          <cell r="BD49">
            <v>0</v>
          </cell>
          <cell r="BE49">
            <v>8.4691843332694973E-4</v>
          </cell>
          <cell r="BF49">
            <v>6281056</v>
          </cell>
          <cell r="BG49">
            <v>5601281</v>
          </cell>
          <cell r="BH49">
            <v>7539176</v>
          </cell>
          <cell r="BI49">
            <v>5761555</v>
          </cell>
          <cell r="BJ49">
            <v>6538183</v>
          </cell>
          <cell r="BK49">
            <v>7781237</v>
          </cell>
          <cell r="BL49">
            <v>8176112</v>
          </cell>
          <cell r="BM49">
            <v>7269162</v>
          </cell>
          <cell r="BN49">
            <v>5332978</v>
          </cell>
          <cell r="BO49">
            <v>4755787</v>
          </cell>
          <cell r="BP49">
            <v>4354318</v>
          </cell>
          <cell r="BQ49">
            <v>3726303</v>
          </cell>
          <cell r="BR49">
            <v>3984411</v>
          </cell>
          <cell r="BS49">
            <v>3709630</v>
          </cell>
          <cell r="BT49">
            <v>2148603</v>
          </cell>
          <cell r="BU49">
            <v>2143386</v>
          </cell>
          <cell r="BV49">
            <v>2175142</v>
          </cell>
          <cell r="BW49">
            <v>2185477</v>
          </cell>
          <cell r="BX49">
            <v>1135692</v>
          </cell>
          <cell r="BY49">
            <v>1119088</v>
          </cell>
          <cell r="BZ49">
            <v>1043147</v>
          </cell>
          <cell r="CA49">
            <v>1172769</v>
          </cell>
          <cell r="CB49">
            <v>1222199</v>
          </cell>
          <cell r="CC49">
            <v>1138961</v>
          </cell>
          <cell r="CD49">
            <v>1138961</v>
          </cell>
          <cell r="CE49">
            <v>807249</v>
          </cell>
          <cell r="CF49">
            <v>1007444</v>
          </cell>
          <cell r="CG49">
            <v>1059034</v>
          </cell>
          <cell r="CI49">
            <v>68726</v>
          </cell>
          <cell r="CJ49">
            <v>74396</v>
          </cell>
          <cell r="CL49">
            <v>143122</v>
          </cell>
          <cell r="CM49">
            <v>128653</v>
          </cell>
          <cell r="CN49">
            <v>59602</v>
          </cell>
          <cell r="CO49">
            <v>7006</v>
          </cell>
          <cell r="CP49">
            <v>66608</v>
          </cell>
          <cell r="CQ49">
            <v>3688</v>
          </cell>
          <cell r="CR49">
            <v>3192039</v>
          </cell>
        </row>
        <row r="50">
          <cell r="B50" t="str">
            <v>Middle East Bank</v>
          </cell>
          <cell r="C50">
            <v>5.2806930000000003</v>
          </cell>
          <cell r="D50">
            <v>3.6815199999999999</v>
          </cell>
          <cell r="E50">
            <v>3.9565709999999998</v>
          </cell>
          <cell r="F50">
            <v>1.183924</v>
          </cell>
          <cell r="G50">
            <v>1.1970620000000001</v>
          </cell>
          <cell r="H50">
            <v>1.2139310000000001</v>
          </cell>
          <cell r="I50">
            <v>3.747436</v>
          </cell>
          <cell r="J50">
            <v>8.8979999999999997E-3</v>
          </cell>
          <cell r="K50">
            <v>3.1168000000000001E-2</v>
          </cell>
          <cell r="M50">
            <v>1.6019345997390294E-3</v>
          </cell>
          <cell r="N50">
            <v>1.6457505318533876E-3</v>
          </cell>
          <cell r="O50">
            <v>1.6597976324624964E-3</v>
          </cell>
          <cell r="P50">
            <v>1.7406970541681173E-3</v>
          </cell>
          <cell r="Q50">
            <v>1.7623379659851292E-3</v>
          </cell>
          <cell r="R50">
            <v>1.9075708158961323E-3</v>
          </cell>
          <cell r="S50">
            <v>1.9305963266920123E-3</v>
          </cell>
          <cell r="T50">
            <v>1.9367902077399666E-3</v>
          </cell>
          <cell r="U50">
            <v>2.0384148379067593E-3</v>
          </cell>
          <cell r="V50">
            <v>2.135885306845442E-3</v>
          </cell>
          <cell r="W50">
            <v>2.277695536393396E-3</v>
          </cell>
          <cell r="X50">
            <v>2.3491586322533392E-3</v>
          </cell>
          <cell r="Y50">
            <v>2.2687049910450462E-3</v>
          </cell>
          <cell r="Z50">
            <v>313413032</v>
          </cell>
          <cell r="AA50">
            <v>195568503</v>
          </cell>
          <cell r="AB50">
            <v>0</v>
          </cell>
          <cell r="AC50">
            <v>228782134</v>
          </cell>
          <cell r="AD50">
            <v>0</v>
          </cell>
          <cell r="AE50">
            <v>40312345</v>
          </cell>
          <cell r="AF50">
            <v>51920201</v>
          </cell>
          <cell r="AG50">
            <v>263782134</v>
          </cell>
          <cell r="AH50">
            <v>13553634</v>
          </cell>
          <cell r="AI50">
            <v>20834301</v>
          </cell>
          <cell r="AJ50">
            <v>20834.300999999999</v>
          </cell>
          <cell r="AK50">
            <v>4733253</v>
          </cell>
          <cell r="AM50">
            <v>1.3926648765110021E-3</v>
          </cell>
          <cell r="AN50">
            <v>1.6901696592039469E-3</v>
          </cell>
          <cell r="AO50">
            <v>1.4614417363146648E-3</v>
          </cell>
          <cell r="AQ50">
            <v>7.1159056374423574E-2</v>
          </cell>
          <cell r="AR50">
            <v>1.642172260166962E-2</v>
          </cell>
          <cell r="AS50">
            <v>0.31943494165077135</v>
          </cell>
          <cell r="AT50">
            <v>0.31592907790820174</v>
          </cell>
          <cell r="AU50">
            <v>0.25012867583982429</v>
          </cell>
          <cell r="AV50">
            <v>0.7187746628692997</v>
          </cell>
          <cell r="AW50">
            <v>0.20488482933247404</v>
          </cell>
          <cell r="AX50">
            <v>0.14224499605756377</v>
          </cell>
          <cell r="AY50">
            <v>0.15029045795862769</v>
          </cell>
          <cell r="AZ50">
            <v>6.9559352561689977E-2</v>
          </cell>
          <cell r="BA50">
            <v>8.0731105396937716E-2</v>
          </cell>
          <cell r="BB50">
            <v>0.93048248091592445</v>
          </cell>
          <cell r="BC50">
            <v>6.2819884874709697E-4</v>
          </cell>
          <cell r="BD50">
            <v>1.7787168338358503E-3</v>
          </cell>
          <cell r="BE50">
            <v>0</v>
          </cell>
          <cell r="BF50">
            <v>5280693</v>
          </cell>
          <cell r="BG50">
            <v>5233522</v>
          </cell>
          <cell r="BH50">
            <v>5237919</v>
          </cell>
          <cell r="BI50">
            <v>5443993</v>
          </cell>
          <cell r="BJ50">
            <v>5375994</v>
          </cell>
          <cell r="BK50">
            <v>5677553</v>
          </cell>
          <cell r="BL50">
            <v>6288542</v>
          </cell>
          <cell r="BM50">
            <v>6192662</v>
          </cell>
          <cell r="BN50">
            <v>5836720</v>
          </cell>
          <cell r="BO50">
            <v>5936601</v>
          </cell>
          <cell r="BP50">
            <v>5906089</v>
          </cell>
          <cell r="BQ50">
            <v>6153754</v>
          </cell>
          <cell r="BR50">
            <v>6204136</v>
          </cell>
          <cell r="BS50">
            <v>5765799</v>
          </cell>
          <cell r="BT50">
            <v>1213931</v>
          </cell>
          <cell r="BU50">
            <v>1192109</v>
          </cell>
          <cell r="BV50">
            <v>1235641</v>
          </cell>
          <cell r="BW50">
            <v>1237851</v>
          </cell>
          <cell r="BX50">
            <v>1252646</v>
          </cell>
          <cell r="BY50">
            <v>1263462</v>
          </cell>
          <cell r="BZ50">
            <v>1197477</v>
          </cell>
          <cell r="CA50">
            <v>1193546</v>
          </cell>
          <cell r="CB50">
            <v>1211872</v>
          </cell>
          <cell r="CC50">
            <v>1233695</v>
          </cell>
          <cell r="CD50">
            <v>1233695</v>
          </cell>
          <cell r="CE50">
            <v>1216395</v>
          </cell>
          <cell r="CF50">
            <v>1169933</v>
          </cell>
          <cell r="CG50">
            <v>1175205</v>
          </cell>
          <cell r="CI50">
            <v>29158</v>
          </cell>
          <cell r="CJ50">
            <v>87414</v>
          </cell>
          <cell r="CL50">
            <v>116572</v>
          </cell>
          <cell r="CM50">
            <v>83789</v>
          </cell>
          <cell r="CN50">
            <v>134941</v>
          </cell>
          <cell r="CO50">
            <v>813711</v>
          </cell>
          <cell r="CP50">
            <v>948652</v>
          </cell>
          <cell r="CQ50">
            <v>21818</v>
          </cell>
          <cell r="CR50">
            <v>3681520</v>
          </cell>
        </row>
        <row r="51">
          <cell r="B51" t="str">
            <v>Giro Commercial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4.8203044348000641E-3</v>
          </cell>
          <cell r="O51">
            <v>4.8043161606364029E-3</v>
          </cell>
          <cell r="P51">
            <v>4.940599940626355E-3</v>
          </cell>
          <cell r="Q51">
            <v>5.0962057934560191E-3</v>
          </cell>
          <cell r="R51">
            <v>4.8379143019896985E-3</v>
          </cell>
          <cell r="S51">
            <v>4.9477151211531623E-3</v>
          </cell>
          <cell r="T51">
            <v>4.9724417930970388E-3</v>
          </cell>
          <cell r="U51">
            <v>4.9913156366365495E-3</v>
          </cell>
          <cell r="V51">
            <v>5.0306659329392425E-3</v>
          </cell>
          <cell r="W51">
            <v>5.2496281530256244E-3</v>
          </cell>
          <cell r="X51">
            <v>5.3305061000478255E-3</v>
          </cell>
          <cell r="Y51">
            <v>5.3172577271069464E-3</v>
          </cell>
          <cell r="Z51">
            <v>313413032</v>
          </cell>
          <cell r="AA51">
            <v>195568503</v>
          </cell>
          <cell r="AB51">
            <v>0</v>
          </cell>
          <cell r="AC51">
            <v>228782134</v>
          </cell>
          <cell r="AD51">
            <v>0</v>
          </cell>
          <cell r="AE51">
            <v>40312345</v>
          </cell>
          <cell r="AF51">
            <v>51920201</v>
          </cell>
          <cell r="AG51">
            <v>263782134</v>
          </cell>
          <cell r="AH51">
            <v>13553634</v>
          </cell>
          <cell r="AI51">
            <v>20834301</v>
          </cell>
          <cell r="AJ51">
            <v>20834.300999999999</v>
          </cell>
          <cell r="AK51">
            <v>4733253</v>
          </cell>
          <cell r="AM51">
            <v>0</v>
          </cell>
          <cell r="AN51">
            <v>0</v>
          </cell>
          <cell r="AO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16247276</v>
          </cell>
          <cell r="BH51">
            <v>15898742</v>
          </cell>
          <cell r="BI51">
            <v>16023399</v>
          </cell>
          <cell r="BJ51">
            <v>16338954</v>
          </cell>
          <cell r="BK51">
            <v>15810061</v>
          </cell>
          <cell r="BL51">
            <v>16073399</v>
          </cell>
          <cell r="BM51">
            <v>16214370</v>
          </cell>
          <cell r="BN51">
            <v>15640471</v>
          </cell>
          <cell r="BO51">
            <v>15082199</v>
          </cell>
          <cell r="BP51">
            <v>14474404</v>
          </cell>
          <cell r="BQ51">
            <v>14523369</v>
          </cell>
          <cell r="BR51">
            <v>14101547</v>
          </cell>
          <cell r="BS51">
            <v>13623296</v>
          </cell>
          <cell r="BT51">
            <v>0</v>
          </cell>
          <cell r="BU51">
            <v>3061459</v>
          </cell>
          <cell r="BV51">
            <v>3200117</v>
          </cell>
          <cell r="BW51">
            <v>3082928</v>
          </cell>
          <cell r="BX51">
            <v>2954293</v>
          </cell>
          <cell r="BY51">
            <v>2834517</v>
          </cell>
          <cell r="BZ51">
            <v>2765521</v>
          </cell>
          <cell r="CA51">
            <v>2620005</v>
          </cell>
          <cell r="CB51">
            <v>2508772</v>
          </cell>
          <cell r="CC51">
            <v>2422328</v>
          </cell>
          <cell r="CD51">
            <v>2422328</v>
          </cell>
          <cell r="CE51">
            <v>2423000</v>
          </cell>
          <cell r="CF51">
            <v>2193584</v>
          </cell>
          <cell r="CG51">
            <v>2086712</v>
          </cell>
          <cell r="CI51">
            <v>0</v>
          </cell>
          <cell r="CJ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</row>
        <row r="52">
          <cell r="B52" t="str">
            <v>Fidelity Commercial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3.6923367626497099E-3</v>
          </cell>
          <cell r="R52">
            <v>4.5751939271799639E-3</v>
          </cell>
          <cell r="S52">
            <v>4.7288319979057912E-3</v>
          </cell>
          <cell r="T52">
            <v>4.754275659106048E-3</v>
          </cell>
          <cell r="U52">
            <v>4.8318083726998258E-3</v>
          </cell>
          <cell r="V52">
            <v>4.8950416067903499E-3</v>
          </cell>
          <cell r="W52">
            <v>4.7633854974343673E-3</v>
          </cell>
          <cell r="X52">
            <v>4.716921937827947E-3</v>
          </cell>
          <cell r="Y52">
            <v>4.6333722933033367E-3</v>
          </cell>
          <cell r="Z52">
            <v>313413032</v>
          </cell>
          <cell r="AA52">
            <v>195568503</v>
          </cell>
          <cell r="AB52">
            <v>0</v>
          </cell>
          <cell r="AC52">
            <v>228782134</v>
          </cell>
          <cell r="AD52">
            <v>0</v>
          </cell>
          <cell r="AE52">
            <v>40312345</v>
          </cell>
          <cell r="AF52">
            <v>51920201</v>
          </cell>
          <cell r="AG52">
            <v>263782134</v>
          </cell>
          <cell r="AH52">
            <v>13553634</v>
          </cell>
          <cell r="AI52">
            <v>20834301</v>
          </cell>
          <cell r="AJ52">
            <v>20834.300999999999</v>
          </cell>
          <cell r="AK52">
            <v>4733253</v>
          </cell>
          <cell r="AM52">
            <v>0</v>
          </cell>
          <cell r="AN52">
            <v>0</v>
          </cell>
          <cell r="AO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14141173</v>
          </cell>
          <cell r="BK52">
            <v>15025366</v>
          </cell>
          <cell r="BL52">
            <v>16943907</v>
          </cell>
          <cell r="BM52">
            <v>17375152</v>
          </cell>
          <cell r="BN52">
            <v>16457490</v>
          </cell>
          <cell r="BO52">
            <v>16515404</v>
          </cell>
          <cell r="BP52">
            <v>15854081</v>
          </cell>
          <cell r="BQ52">
            <v>14404023</v>
          </cell>
          <cell r="BR52">
            <v>13372487</v>
          </cell>
          <cell r="BS52">
            <v>12778509</v>
          </cell>
          <cell r="BT52">
            <v>0</v>
          </cell>
          <cell r="BU52">
            <v>0</v>
          </cell>
          <cell r="BW52">
            <v>0</v>
          </cell>
          <cell r="BX52">
            <v>1760983</v>
          </cell>
          <cell r="BY52">
            <v>1744653</v>
          </cell>
          <cell r="BZ52">
            <v>1933072</v>
          </cell>
          <cell r="CA52">
            <v>1899493</v>
          </cell>
          <cell r="CB52">
            <v>1859989</v>
          </cell>
          <cell r="CC52">
            <v>1715478</v>
          </cell>
          <cell r="CD52">
            <v>1715478</v>
          </cell>
          <cell r="CE52">
            <v>1735276</v>
          </cell>
          <cell r="CF52">
            <v>1527364</v>
          </cell>
          <cell r="CG52">
            <v>1411007</v>
          </cell>
          <cell r="CI52">
            <v>0</v>
          </cell>
          <cell r="CJ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R53">
            <v>0</v>
          </cell>
          <cell r="S53">
            <v>0</v>
          </cell>
          <cell r="T53">
            <v>1.1907490069876254E-3</v>
          </cell>
          <cell r="U53">
            <v>1.3144834341356111E-3</v>
          </cell>
          <cell r="V53">
            <v>1.3634893144058744E-3</v>
          </cell>
          <cell r="W53">
            <v>1.3937502980673772E-3</v>
          </cell>
          <cell r="X53">
            <v>1.4482876509116049E-3</v>
          </cell>
          <cell r="Y53">
            <v>1.431029906308398E-3</v>
          </cell>
          <cell r="Z53">
            <v>313413032</v>
          </cell>
          <cell r="AA53">
            <v>195568503</v>
          </cell>
          <cell r="AB53">
            <v>0</v>
          </cell>
          <cell r="AC53">
            <v>228782134</v>
          </cell>
          <cell r="AD53">
            <v>0</v>
          </cell>
          <cell r="AE53">
            <v>40312345</v>
          </cell>
          <cell r="AF53">
            <v>51920201</v>
          </cell>
          <cell r="AG53">
            <v>263782134</v>
          </cell>
          <cell r="AH53">
            <v>13553634</v>
          </cell>
          <cell r="AI53">
            <v>20834301</v>
          </cell>
          <cell r="AJ53">
            <v>20834.300999999999</v>
          </cell>
          <cell r="AK53">
            <v>4733253</v>
          </cell>
          <cell r="AM53">
            <v>0</v>
          </cell>
          <cell r="AN53">
            <v>0</v>
          </cell>
          <cell r="AO53">
            <v>0</v>
          </cell>
          <cell r="AQ53" t="e">
            <v>#DIV/0!</v>
          </cell>
          <cell r="AR53" t="e">
            <v>#DIV/0!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 t="str">
            <v/>
          </cell>
          <cell r="AY53" t="e">
            <v>#DIV/0!</v>
          </cell>
          <cell r="AZ53" t="e">
            <v>#DIV/0!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</row>
        <row r="54">
          <cell r="B54" t="str">
            <v>Total - Tier 3</v>
          </cell>
          <cell r="C54">
            <v>292.73990700000002</v>
          </cell>
          <cell r="D54">
            <v>166.52382899999998</v>
          </cell>
          <cell r="E54">
            <v>197.15483299999997</v>
          </cell>
          <cell r="F54">
            <v>46.961582000000007</v>
          </cell>
          <cell r="G54">
            <v>50.098648000000018</v>
          </cell>
          <cell r="H54">
            <v>75.699202999999983</v>
          </cell>
          <cell r="I54">
            <v>231.87099500000005</v>
          </cell>
          <cell r="J54">
            <v>0.43702400000000008</v>
          </cell>
          <cell r="K54">
            <v>0.71840900000000008</v>
          </cell>
          <cell r="M54">
            <v>9.0577406630855048E-2</v>
          </cell>
          <cell r="N54">
            <v>8.7869679961999098E-2</v>
          </cell>
          <cell r="O54">
            <v>8.7022833250973042E-2</v>
          </cell>
          <cell r="P54">
            <v>8.8483829520371524E-2</v>
          </cell>
          <cell r="Q54">
            <v>9.3538732980688988E-2</v>
          </cell>
          <cell r="R54">
            <v>8.9525912090484855E-2</v>
          </cell>
          <cell r="S54">
            <v>9.214800899678717E-2</v>
          </cell>
          <cell r="T54">
            <v>9.2967231755700791E-2</v>
          </cell>
          <cell r="U54">
            <v>9.4382385781753689E-2</v>
          </cell>
          <cell r="V54">
            <v>9.135444252312877E-2</v>
          </cell>
          <cell r="W54">
            <v>9.3057977974399977E-2</v>
          </cell>
          <cell r="X54">
            <v>9.4056542890267242E-2</v>
          </cell>
          <cell r="Y54">
            <v>9.3427211873948993E-2</v>
          </cell>
          <cell r="Z54">
            <v>6581673672</v>
          </cell>
          <cell r="AA54">
            <v>4106938563</v>
          </cell>
          <cell r="AB54">
            <v>0</v>
          </cell>
          <cell r="AC54">
            <v>4804424814</v>
          </cell>
          <cell r="AD54">
            <v>0</v>
          </cell>
          <cell r="AE54">
            <v>846559245</v>
          </cell>
          <cell r="AF54">
            <v>1090324221</v>
          </cell>
          <cell r="AG54">
            <v>5539424814</v>
          </cell>
          <cell r="AH54">
            <v>284626314</v>
          </cell>
          <cell r="AI54">
            <v>437520321</v>
          </cell>
          <cell r="AJ54">
            <v>437520.32099999988</v>
          </cell>
          <cell r="AK54">
            <v>99398313</v>
          </cell>
          <cell r="AM54">
            <v>7.7203614455905165E-2</v>
          </cell>
          <cell r="AN54">
            <v>7.6450358360206194E-2</v>
          </cell>
          <cell r="AO54">
            <v>7.2823235438552181E-2</v>
          </cell>
          <cell r="AQ54">
            <v>2.9590275390424182E-2</v>
          </cell>
          <cell r="AR54">
            <v>5.7273920978762761E-3</v>
          </cell>
          <cell r="AS54">
            <v>0.21606259118351567</v>
          </cell>
          <cell r="AT54">
            <v>0.20253323189474387</v>
          </cell>
          <cell r="AU54">
            <v>0.36742776266320976</v>
          </cell>
          <cell r="AV54">
            <v>0.83376222090320828</v>
          </cell>
          <cell r="AW54">
            <v>0.112639487365949</v>
          </cell>
          <cell r="AX54">
            <v>0.36679725362897198</v>
          </cell>
          <cell r="AY54">
            <v>0.12236953802553778</v>
          </cell>
          <cell r="AZ54">
            <v>5.7990003197019205E-2</v>
          </cell>
          <cell r="BA54">
            <v>6.4379534828518575E-2</v>
          </cell>
          <cell r="BB54">
            <v>0.84463478001576564</v>
          </cell>
          <cell r="BC54">
            <v>5.3446255763008578E-2</v>
          </cell>
          <cell r="BD54">
            <v>1.0121366862937105E-2</v>
          </cell>
          <cell r="BE54">
            <v>0.2790017984086548</v>
          </cell>
          <cell r="BF54">
            <v>292739907</v>
          </cell>
          <cell r="BG54">
            <v>310643876</v>
          </cell>
          <cell r="BH54">
            <v>311133876</v>
          </cell>
          <cell r="BI54">
            <v>305425899</v>
          </cell>
          <cell r="BJ54">
            <v>318708086</v>
          </cell>
          <cell r="BK54">
            <v>315582852</v>
          </cell>
          <cell r="BL54">
            <v>323490496</v>
          </cell>
          <cell r="BM54">
            <v>316099054</v>
          </cell>
          <cell r="BN54">
            <v>305542339</v>
          </cell>
          <cell r="BO54">
            <v>300065266</v>
          </cell>
          <cell r="BP54">
            <v>282928471</v>
          </cell>
          <cell r="BQ54">
            <v>274070260</v>
          </cell>
          <cell r="BR54">
            <v>263590770</v>
          </cell>
          <cell r="BS54">
            <v>254213980</v>
          </cell>
          <cell r="BT54">
            <v>75699203</v>
          </cell>
          <cell r="BU54">
            <v>59077688</v>
          </cell>
          <cell r="BV54">
            <v>57780084</v>
          </cell>
          <cell r="BW54">
            <v>57009760</v>
          </cell>
          <cell r="BX54">
            <v>55194247</v>
          </cell>
          <cell r="BY54">
            <v>54138280</v>
          </cell>
          <cell r="BZ54">
            <v>50970275</v>
          </cell>
          <cell r="CA54">
            <v>50491054</v>
          </cell>
          <cell r="CB54">
            <v>48699896</v>
          </cell>
          <cell r="CC54">
            <v>46842869</v>
          </cell>
          <cell r="CD54">
            <v>46416397</v>
          </cell>
          <cell r="CE54">
            <v>43191308</v>
          </cell>
          <cell r="CF54">
            <v>41260791</v>
          </cell>
          <cell r="CG54">
            <v>40116265</v>
          </cell>
          <cell r="CH54">
            <v>0</v>
          </cell>
          <cell r="CI54">
            <v>1766086</v>
          </cell>
          <cell r="CJ54">
            <v>3040535</v>
          </cell>
          <cell r="CK54">
            <v>0</v>
          </cell>
          <cell r="CL54">
            <v>4806621</v>
          </cell>
          <cell r="CM54">
            <v>4007579</v>
          </cell>
          <cell r="CN54">
            <v>7753415</v>
          </cell>
          <cell r="CO54">
            <v>13384734</v>
          </cell>
          <cell r="CP54">
            <v>21138149</v>
          </cell>
          <cell r="CQ54">
            <v>442497</v>
          </cell>
          <cell r="CR54">
            <v>166523829</v>
          </cell>
        </row>
        <row r="56">
          <cell r="B56" t="str">
            <v xml:space="preserve">TOTAL/Average </v>
          </cell>
          <cell r="C56">
            <v>3791.7901779999997</v>
          </cell>
          <cell r="D56">
            <v>2178.1955320000002</v>
          </cell>
          <cell r="E56">
            <v>2707.306697</v>
          </cell>
          <cell r="F56">
            <v>515.96709499999997</v>
          </cell>
          <cell r="G56">
            <v>603.99355500000001</v>
          </cell>
          <cell r="H56">
            <v>621.98737000000006</v>
          </cell>
          <cell r="I56">
            <v>3169.5823030000001</v>
          </cell>
          <cell r="J56">
            <v>6.8196720000000006</v>
          </cell>
          <cell r="K56">
            <v>34.891272999999998</v>
          </cell>
          <cell r="L56">
            <v>0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0.99999999999999978</v>
          </cell>
          <cell r="R56">
            <v>0.99999999999999989</v>
          </cell>
          <cell r="S56">
            <v>0.99999999999999978</v>
          </cell>
          <cell r="T56">
            <v>0.99880925099301221</v>
          </cell>
          <cell r="U56">
            <v>1.4919759297510118</v>
          </cell>
          <cell r="V56">
            <v>1.5050920310028988</v>
          </cell>
          <cell r="W56">
            <v>1.5099195830661014</v>
          </cell>
          <cell r="X56">
            <v>1.5099889500211638</v>
          </cell>
          <cell r="Y56">
            <v>1.5129182130046792</v>
          </cell>
          <cell r="Z56">
            <v>14730412504</v>
          </cell>
          <cell r="AA56">
            <v>9191719641</v>
          </cell>
          <cell r="AB56">
            <v>0</v>
          </cell>
          <cell r="AC56">
            <v>10752760298</v>
          </cell>
          <cell r="AD56">
            <v>0</v>
          </cell>
          <cell r="AE56">
            <v>1894680215</v>
          </cell>
          <cell r="AF56">
            <v>2440249447</v>
          </cell>
          <cell r="AG56">
            <v>12397760298</v>
          </cell>
          <cell r="AH56">
            <v>637020798</v>
          </cell>
          <cell r="AI56">
            <v>979212147</v>
          </cell>
          <cell r="AJ56">
            <v>979212.14699999988</v>
          </cell>
          <cell r="AK56">
            <v>222462891</v>
          </cell>
          <cell r="AM56">
            <v>1</v>
          </cell>
          <cell r="AN56">
            <v>1</v>
          </cell>
          <cell r="AO56">
            <v>1</v>
          </cell>
          <cell r="AQ56">
            <v>0.16640124336996384</v>
          </cell>
          <cell r="AR56">
            <v>2.6387281792872922E-2</v>
          </cell>
          <cell r="AS56">
            <v>0.19055935364995</v>
          </cell>
          <cell r="AT56">
            <v>0.16278709485210044</v>
          </cell>
          <cell r="AU56">
            <v>0.28622815348101749</v>
          </cell>
          <cell r="AV56">
            <v>0.52819981786039938</v>
          </cell>
          <cell r="AW56">
            <v>7.8160362838687589E-2</v>
          </cell>
          <cell r="AX56">
            <v>0.43497541612831092</v>
          </cell>
          <cell r="AY56">
            <v>0.1180386451681886</v>
          </cell>
          <cell r="AZ56">
            <v>3.8010796696559539E-2</v>
          </cell>
          <cell r="BA56">
            <v>8.0027848471629054E-2</v>
          </cell>
          <cell r="BB56">
            <v>0.80456179361344082</v>
          </cell>
          <cell r="BC56">
            <v>1</v>
          </cell>
          <cell r="BD56">
            <v>0.99999999999999989</v>
          </cell>
          <cell r="BE56">
            <v>1</v>
          </cell>
          <cell r="BF56">
            <v>3791790178</v>
          </cell>
          <cell r="BG56">
            <v>3695931500</v>
          </cell>
          <cell r="BH56">
            <v>3727138633</v>
          </cell>
          <cell r="BI56">
            <v>3624691714</v>
          </cell>
          <cell r="BJ56">
            <v>3517690115</v>
          </cell>
          <cell r="BK56">
            <v>3492594934</v>
          </cell>
          <cell r="BL56">
            <v>3367868529</v>
          </cell>
          <cell r="BM56">
            <v>3329941814</v>
          </cell>
          <cell r="BN56">
            <v>3149251993</v>
          </cell>
          <cell r="BO56">
            <v>3031257236</v>
          </cell>
          <cell r="BP56">
            <v>2889352496</v>
          </cell>
          <cell r="BQ56">
            <v>2784000210</v>
          </cell>
          <cell r="BR56">
            <v>2646657502</v>
          </cell>
          <cell r="BS56">
            <v>2580892189</v>
          </cell>
          <cell r="BT56">
            <v>621987370</v>
          </cell>
          <cell r="BU56">
            <v>597524591</v>
          </cell>
          <cell r="BV56">
            <v>592906667</v>
          </cell>
          <cell r="BW56">
            <v>564337174</v>
          </cell>
          <cell r="BX56">
            <v>547532610</v>
          </cell>
          <cell r="BY56">
            <v>540576371</v>
          </cell>
          <cell r="BZ56">
            <v>522725527</v>
          </cell>
          <cell r="CA56">
            <v>509684803</v>
          </cell>
          <cell r="CB56">
            <v>508308105</v>
          </cell>
          <cell r="CC56">
            <v>481875601</v>
          </cell>
          <cell r="CD56">
            <v>481449129</v>
          </cell>
          <cell r="CE56">
            <v>466312245</v>
          </cell>
          <cell r="CF56">
            <v>435053017</v>
          </cell>
          <cell r="CG56">
            <v>417937046</v>
          </cell>
          <cell r="CH56">
            <v>0</v>
          </cell>
          <cell r="CI56">
            <v>22789242</v>
          </cell>
          <cell r="CJ56">
            <v>56829907</v>
          </cell>
          <cell r="CK56">
            <v>0</v>
          </cell>
          <cell r="CL56">
            <v>79619149</v>
          </cell>
          <cell r="CM56">
            <v>42054820</v>
          </cell>
          <cell r="CN56">
            <v>80332774</v>
          </cell>
          <cell r="CO56">
            <v>104350707</v>
          </cell>
          <cell r="CP56">
            <v>184683481</v>
          </cell>
          <cell r="CQ56">
            <v>24023242</v>
          </cell>
          <cell r="CR56">
            <v>2178195532</v>
          </cell>
        </row>
        <row r="58">
          <cell r="CC58" t="e">
            <v>#N/A</v>
          </cell>
        </row>
        <row r="59">
          <cell r="B59" t="str">
            <v>Mar  2017 (Ranking out of 8 banks)</v>
          </cell>
          <cell r="C59">
            <v>6</v>
          </cell>
          <cell r="D59">
            <v>5</v>
          </cell>
          <cell r="E59">
            <v>6</v>
          </cell>
          <cell r="F59">
            <v>6</v>
          </cell>
          <cell r="G59">
            <v>6</v>
          </cell>
          <cell r="H59">
            <v>6</v>
          </cell>
          <cell r="I59">
            <v>7</v>
          </cell>
          <cell r="J59">
            <v>8</v>
          </cell>
          <cell r="K59">
            <v>7</v>
          </cell>
          <cell r="M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M59">
            <v>6</v>
          </cell>
          <cell r="AN59">
            <v>5</v>
          </cell>
          <cell r="AO59">
            <v>6</v>
          </cell>
          <cell r="AP59" t="e">
            <v>#N/A</v>
          </cell>
          <cell r="AQ59">
            <v>8</v>
          </cell>
          <cell r="AR59">
            <v>7</v>
          </cell>
          <cell r="AS59">
            <v>6</v>
          </cell>
          <cell r="AT59">
            <v>3</v>
          </cell>
          <cell r="AU59">
            <v>7</v>
          </cell>
          <cell r="AV59">
            <v>1</v>
          </cell>
          <cell r="AW59">
            <v>1</v>
          </cell>
          <cell r="AX59">
            <v>1</v>
          </cell>
          <cell r="AY59">
            <v>5</v>
          </cell>
          <cell r="AZ59">
            <v>8</v>
          </cell>
          <cell r="BA59">
            <v>7</v>
          </cell>
          <cell r="BB59">
            <v>4</v>
          </cell>
          <cell r="BC59">
            <v>6</v>
          </cell>
          <cell r="BD59">
            <v>7</v>
          </cell>
          <cell r="BE59">
            <v>1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K60">
            <v>3</v>
          </cell>
          <cell r="R60">
            <v>2</v>
          </cell>
          <cell r="Z60" t="e">
            <v>#N/A</v>
          </cell>
          <cell r="AA60">
            <v>1</v>
          </cell>
          <cell r="AB60" t="e">
            <v>#N/A</v>
          </cell>
          <cell r="AC60">
            <v>1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M60">
            <v>2</v>
          </cell>
          <cell r="AN60">
            <v>1</v>
          </cell>
          <cell r="AO60">
            <v>3</v>
          </cell>
          <cell r="AP60">
            <v>8</v>
          </cell>
          <cell r="AQ60">
            <v>9</v>
          </cell>
          <cell r="AR60">
            <v>7</v>
          </cell>
          <cell r="AS60">
            <v>11</v>
          </cell>
          <cell r="AT60">
            <v>11</v>
          </cell>
          <cell r="AU60">
            <v>11</v>
          </cell>
          <cell r="AV60">
            <v>5</v>
          </cell>
          <cell r="AW60">
            <v>2</v>
          </cell>
          <cell r="AX60">
            <v>1</v>
          </cell>
          <cell r="AY60">
            <v>9</v>
          </cell>
          <cell r="AZ60">
            <v>7</v>
          </cell>
          <cell r="BA60">
            <v>10</v>
          </cell>
          <cell r="BB60">
            <v>2</v>
          </cell>
          <cell r="BC60">
            <v>3</v>
          </cell>
          <cell r="BD60">
            <v>4</v>
          </cell>
          <cell r="BE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S61">
            <v>1</v>
          </cell>
          <cell r="Z61" t="e">
            <v>#N/A</v>
          </cell>
          <cell r="AA61" t="e">
            <v>#N/A</v>
          </cell>
          <cell r="AB61">
            <v>1</v>
          </cell>
          <cell r="AC61" t="e">
            <v>#N/A</v>
          </cell>
          <cell r="AD61">
            <v>1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M61">
            <v>2</v>
          </cell>
          <cell r="AN61">
            <v>1</v>
          </cell>
          <cell r="AO61">
            <v>2</v>
          </cell>
          <cell r="AQ61">
            <v>7</v>
          </cell>
          <cell r="AR61">
            <v>9</v>
          </cell>
          <cell r="AS61">
            <v>8</v>
          </cell>
          <cell r="AT61">
            <v>9</v>
          </cell>
          <cell r="AU61">
            <v>5</v>
          </cell>
          <cell r="AV61">
            <v>5</v>
          </cell>
          <cell r="AW61">
            <v>2</v>
          </cell>
          <cell r="AX61">
            <v>1</v>
          </cell>
          <cell r="AY61">
            <v>9</v>
          </cell>
          <cell r="AZ61">
            <v>9</v>
          </cell>
          <cell r="BA61">
            <v>10</v>
          </cell>
          <cell r="BB61">
            <v>2</v>
          </cell>
          <cell r="BC61">
            <v>4</v>
          </cell>
          <cell r="BD61">
            <v>5</v>
          </cell>
          <cell r="BE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T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M62">
            <v>2</v>
          </cell>
          <cell r="AN62">
            <v>1</v>
          </cell>
          <cell r="AO62">
            <v>2</v>
          </cell>
          <cell r="AQ62">
            <v>8</v>
          </cell>
          <cell r="AR62">
            <v>11</v>
          </cell>
          <cell r="AS62">
            <v>9</v>
          </cell>
          <cell r="AT62">
            <v>8</v>
          </cell>
          <cell r="AU62">
            <v>6</v>
          </cell>
          <cell r="AV62">
            <v>7</v>
          </cell>
          <cell r="AW62">
            <v>3</v>
          </cell>
          <cell r="AX62">
            <v>1</v>
          </cell>
          <cell r="AY62">
            <v>8</v>
          </cell>
          <cell r="AZ62">
            <v>9</v>
          </cell>
          <cell r="BA62">
            <v>6</v>
          </cell>
          <cell r="BB62">
            <v>4</v>
          </cell>
          <cell r="BC62">
            <v>4</v>
          </cell>
          <cell r="BD62">
            <v>3</v>
          </cell>
          <cell r="BE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K63">
            <v>2</v>
          </cell>
          <cell r="U63">
            <v>2</v>
          </cell>
          <cell r="AM63">
            <v>2</v>
          </cell>
          <cell r="AN63">
            <v>3</v>
          </cell>
          <cell r="AO63">
            <v>3</v>
          </cell>
          <cell r="AQ63">
            <v>5</v>
          </cell>
          <cell r="AR63">
            <v>8</v>
          </cell>
          <cell r="AS63">
            <v>7</v>
          </cell>
          <cell r="AT63">
            <v>13</v>
          </cell>
          <cell r="AU63">
            <v>5</v>
          </cell>
          <cell r="AV63">
            <v>2</v>
          </cell>
          <cell r="AW63">
            <v>7</v>
          </cell>
          <cell r="AX63">
            <v>1</v>
          </cell>
          <cell r="AY63">
            <v>8</v>
          </cell>
          <cell r="AZ63">
            <v>5</v>
          </cell>
          <cell r="BA63">
            <v>4</v>
          </cell>
          <cell r="BB63">
            <v>4</v>
          </cell>
          <cell r="BC63">
            <v>2</v>
          </cell>
          <cell r="BD63">
            <v>4</v>
          </cell>
          <cell r="BE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V64">
            <v>1</v>
          </cell>
          <cell r="AM64">
            <v>2</v>
          </cell>
          <cell r="AN64">
            <v>3</v>
          </cell>
          <cell r="AO64">
            <v>2</v>
          </cell>
          <cell r="AQ64">
            <v>9</v>
          </cell>
          <cell r="AR64">
            <v>5</v>
          </cell>
          <cell r="AS64">
            <v>4</v>
          </cell>
          <cell r="AT64">
            <v>4</v>
          </cell>
          <cell r="AU64">
            <v>11</v>
          </cell>
          <cell r="AV64">
            <v>6</v>
          </cell>
          <cell r="AW64">
            <v>4</v>
          </cell>
          <cell r="AX64">
            <v>1</v>
          </cell>
          <cell r="AY64">
            <v>5</v>
          </cell>
          <cell r="AZ64">
            <v>7</v>
          </cell>
          <cell r="BA64">
            <v>5</v>
          </cell>
          <cell r="BB64">
            <v>5</v>
          </cell>
          <cell r="BC64">
            <v>4</v>
          </cell>
          <cell r="BD64">
            <v>1</v>
          </cell>
          <cell r="BE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K65">
            <v>2</v>
          </cell>
          <cell r="W65">
            <v>2</v>
          </cell>
          <cell r="AM65">
            <v>3</v>
          </cell>
          <cell r="AN65">
            <v>3</v>
          </cell>
          <cell r="AO65">
            <v>4</v>
          </cell>
          <cell r="AQ65">
            <v>8</v>
          </cell>
          <cell r="AR65">
            <v>3</v>
          </cell>
          <cell r="AS65">
            <v>6</v>
          </cell>
          <cell r="AT65">
            <v>7</v>
          </cell>
          <cell r="AU65">
            <v>11</v>
          </cell>
          <cell r="AV65">
            <v>5</v>
          </cell>
          <cell r="AW65">
            <v>4</v>
          </cell>
          <cell r="AX65">
            <v>1</v>
          </cell>
          <cell r="AY65">
            <v>5</v>
          </cell>
          <cell r="AZ65">
            <v>9</v>
          </cell>
          <cell r="BA65">
            <v>5</v>
          </cell>
          <cell r="BB65">
            <v>5</v>
          </cell>
          <cell r="BC65">
            <v>4</v>
          </cell>
          <cell r="BD65">
            <v>3</v>
          </cell>
          <cell r="BE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K66">
            <v>1</v>
          </cell>
          <cell r="X66">
            <v>1</v>
          </cell>
          <cell r="AM66">
            <v>3</v>
          </cell>
          <cell r="AN66">
            <v>2</v>
          </cell>
          <cell r="AO66">
            <v>2</v>
          </cell>
          <cell r="AQ66">
            <v>6</v>
          </cell>
          <cell r="AR66">
            <v>7</v>
          </cell>
          <cell r="AS66">
            <v>7</v>
          </cell>
          <cell r="AT66">
            <v>12</v>
          </cell>
          <cell r="AU66">
            <v>7</v>
          </cell>
          <cell r="AV66">
            <v>4</v>
          </cell>
          <cell r="AW66">
            <v>5</v>
          </cell>
          <cell r="AX66">
            <v>1</v>
          </cell>
          <cell r="AY66">
            <v>7</v>
          </cell>
          <cell r="AZ66">
            <v>5</v>
          </cell>
          <cell r="BA66">
            <v>11</v>
          </cell>
          <cell r="BB66">
            <v>6</v>
          </cell>
          <cell r="BC66">
            <v>2</v>
          </cell>
          <cell r="BD66">
            <v>5</v>
          </cell>
          <cell r="BE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M67">
            <v>4</v>
          </cell>
          <cell r="AN67">
            <v>3</v>
          </cell>
          <cell r="AO67">
            <v>5</v>
          </cell>
          <cell r="AQ67">
            <v>7</v>
          </cell>
          <cell r="AR67">
            <v>3</v>
          </cell>
          <cell r="AS67">
            <v>8</v>
          </cell>
          <cell r="AT67">
            <v>9</v>
          </cell>
          <cell r="AU67">
            <v>9</v>
          </cell>
          <cell r="AV67">
            <v>3</v>
          </cell>
          <cell r="AW67">
            <v>2</v>
          </cell>
          <cell r="AX67">
            <v>1</v>
          </cell>
          <cell r="AY67">
            <v>8</v>
          </cell>
          <cell r="AZ67">
            <v>7</v>
          </cell>
          <cell r="BA67">
            <v>8</v>
          </cell>
          <cell r="BB67">
            <v>12</v>
          </cell>
          <cell r="BC67">
            <v>2</v>
          </cell>
          <cell r="BD67">
            <v>6</v>
          </cell>
          <cell r="BE67">
            <v>3</v>
          </cell>
        </row>
        <row r="68">
          <cell r="B68" t="str">
            <v>Dec  2016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N68">
            <v>6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M68">
            <v>6</v>
          </cell>
          <cell r="AN68">
            <v>4</v>
          </cell>
          <cell r="AO68">
            <v>5</v>
          </cell>
          <cell r="AQ68">
            <v>6</v>
          </cell>
          <cell r="AR68">
            <v>7</v>
          </cell>
          <cell r="AS68">
            <v>5</v>
          </cell>
          <cell r="AT68">
            <v>4</v>
          </cell>
          <cell r="AU68">
            <v>8</v>
          </cell>
          <cell r="AV68">
            <v>1</v>
          </cell>
          <cell r="AW68">
            <v>1</v>
          </cell>
          <cell r="AX68">
            <v>1</v>
          </cell>
          <cell r="AY68">
            <v>4</v>
          </cell>
          <cell r="AZ68">
            <v>8</v>
          </cell>
          <cell r="BA68">
            <v>7</v>
          </cell>
          <cell r="BB68">
            <v>4</v>
          </cell>
          <cell r="BC68">
            <v>7</v>
          </cell>
          <cell r="BD68">
            <v>7</v>
          </cell>
          <cell r="BE68">
            <v>7</v>
          </cell>
        </row>
        <row r="69">
          <cell r="B69" t="str">
            <v>Sep  2016 (Ranking out of 8 banks)</v>
          </cell>
          <cell r="C69">
            <v>6</v>
          </cell>
          <cell r="D69">
            <v>5</v>
          </cell>
          <cell r="E69">
            <v>6</v>
          </cell>
          <cell r="F69">
            <v>7</v>
          </cell>
          <cell r="G69">
            <v>7</v>
          </cell>
          <cell r="H69">
            <v>6</v>
          </cell>
          <cell r="I69">
            <v>7</v>
          </cell>
          <cell r="J69">
            <v>8</v>
          </cell>
          <cell r="K69">
            <v>6</v>
          </cell>
          <cell r="O69">
            <v>6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M69">
            <v>6</v>
          </cell>
          <cell r="AN69">
            <v>4</v>
          </cell>
          <cell r="AO69">
            <v>5</v>
          </cell>
          <cell r="AQ69">
            <v>7</v>
          </cell>
          <cell r="AR69">
            <v>6</v>
          </cell>
          <cell r="AS69">
            <v>4</v>
          </cell>
          <cell r="AT69">
            <v>4</v>
          </cell>
          <cell r="AU69">
            <v>8</v>
          </cell>
          <cell r="AV69">
            <v>1</v>
          </cell>
          <cell r="AW69">
            <v>1</v>
          </cell>
          <cell r="AX69">
            <v>1</v>
          </cell>
          <cell r="AY69">
            <v>5</v>
          </cell>
          <cell r="AZ69">
            <v>8</v>
          </cell>
          <cell r="BA69">
            <v>7</v>
          </cell>
          <cell r="BB69">
            <v>5</v>
          </cell>
          <cell r="BC69">
            <v>7</v>
          </cell>
          <cell r="BD69">
            <v>6</v>
          </cell>
          <cell r="BE69">
            <v>6</v>
          </cell>
        </row>
        <row r="70">
          <cell r="B70" t="str">
            <v>Jun  2016 (Ranking out of 8 banks)</v>
          </cell>
          <cell r="C70">
            <v>6</v>
          </cell>
          <cell r="D70">
            <v>5</v>
          </cell>
          <cell r="E70">
            <v>7</v>
          </cell>
          <cell r="F70">
            <v>7</v>
          </cell>
          <cell r="G70">
            <v>7</v>
          </cell>
          <cell r="H70">
            <v>6</v>
          </cell>
          <cell r="I70">
            <v>6</v>
          </cell>
          <cell r="J70">
            <v>8</v>
          </cell>
          <cell r="K70">
            <v>6</v>
          </cell>
          <cell r="P70">
            <v>6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M70">
            <v>6</v>
          </cell>
          <cell r="AN70">
            <v>5</v>
          </cell>
          <cell r="AO70">
            <v>7</v>
          </cell>
          <cell r="AP70">
            <v>7</v>
          </cell>
          <cell r="AQ70">
            <v>7</v>
          </cell>
          <cell r="AR70">
            <v>6</v>
          </cell>
          <cell r="AS70">
            <v>3</v>
          </cell>
          <cell r="AT70">
            <v>5</v>
          </cell>
          <cell r="AU70">
            <v>8</v>
          </cell>
          <cell r="AV70">
            <v>1</v>
          </cell>
          <cell r="AW70">
            <v>2</v>
          </cell>
          <cell r="AX70">
            <v>1</v>
          </cell>
          <cell r="AY70">
            <v>5</v>
          </cell>
          <cell r="AZ70">
            <v>8</v>
          </cell>
          <cell r="BA70">
            <v>8</v>
          </cell>
          <cell r="BB70">
            <v>5</v>
          </cell>
          <cell r="BC70">
            <v>6</v>
          </cell>
          <cell r="BD70">
            <v>4</v>
          </cell>
          <cell r="BE70">
            <v>5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1</v>
          </cell>
          <cell r="BQ70">
            <v>1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</v>
          </cell>
          <cell r="BW70">
            <v>1</v>
          </cell>
          <cell r="BY70">
            <v>6</v>
          </cell>
          <cell r="BZ70">
            <v>5</v>
          </cell>
          <cell r="CA70">
            <v>7</v>
          </cell>
          <cell r="CC70">
            <v>7</v>
          </cell>
          <cell r="CD70">
            <v>6</v>
          </cell>
          <cell r="CE70">
            <v>3</v>
          </cell>
          <cell r="CF70">
            <v>5</v>
          </cell>
          <cell r="CG70">
            <v>1</v>
          </cell>
          <cell r="CH70">
            <v>1</v>
          </cell>
          <cell r="CI70">
            <v>2</v>
          </cell>
          <cell r="CJ70">
            <v>1</v>
          </cell>
          <cell r="CK70">
            <v>5</v>
          </cell>
          <cell r="CL70">
            <v>8</v>
          </cell>
          <cell r="CM70">
            <v>8</v>
          </cell>
          <cell r="CN70">
            <v>5</v>
          </cell>
          <cell r="CO70">
            <v>6</v>
          </cell>
          <cell r="CP70">
            <v>4</v>
          </cell>
          <cell r="CQ70">
            <v>5</v>
          </cell>
        </row>
        <row r="71">
          <cell r="B71" t="str">
            <v>Mar  2016 (Ranking out of 8 banks)</v>
          </cell>
          <cell r="C71">
            <v>7</v>
          </cell>
          <cell r="D71">
            <v>5</v>
          </cell>
          <cell r="E71">
            <v>7</v>
          </cell>
          <cell r="F71">
            <v>7</v>
          </cell>
          <cell r="G71">
            <v>6</v>
          </cell>
          <cell r="H71">
            <v>6</v>
          </cell>
          <cell r="I71">
            <v>6</v>
          </cell>
          <cell r="J71">
            <v>6</v>
          </cell>
          <cell r="K71">
            <v>6</v>
          </cell>
          <cell r="Q71">
            <v>6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M71">
            <v>5</v>
          </cell>
          <cell r="AN71">
            <v>7</v>
          </cell>
          <cell r="AO71">
            <v>6</v>
          </cell>
          <cell r="AP71">
            <v>8</v>
          </cell>
          <cell r="AQ71">
            <v>6</v>
          </cell>
          <cell r="AR71">
            <v>5</v>
          </cell>
          <cell r="AS71">
            <v>4</v>
          </cell>
          <cell r="AT71">
            <v>8</v>
          </cell>
          <cell r="AU71">
            <v>8</v>
          </cell>
          <cell r="AV71">
            <v>1</v>
          </cell>
          <cell r="AW71">
            <v>1</v>
          </cell>
          <cell r="AX71">
            <v>5</v>
          </cell>
          <cell r="AY71">
            <v>8</v>
          </cell>
          <cell r="AZ71">
            <v>8</v>
          </cell>
          <cell r="BA71">
            <v>6</v>
          </cell>
          <cell r="BB71">
            <v>6</v>
          </cell>
          <cell r="BC71">
            <v>4</v>
          </cell>
          <cell r="BD71">
            <v>5</v>
          </cell>
          <cell r="BE71">
            <v>5</v>
          </cell>
        </row>
        <row r="72">
          <cell r="B72" t="str">
            <v>Dec  2015 (Ranking out of 7 banks)</v>
          </cell>
          <cell r="C72">
            <v>7</v>
          </cell>
          <cell r="D72">
            <v>5</v>
          </cell>
          <cell r="E72">
            <v>7</v>
          </cell>
          <cell r="F72">
            <v>6</v>
          </cell>
          <cell r="G72">
            <v>6</v>
          </cell>
          <cell r="H72">
            <v>6</v>
          </cell>
          <cell r="I72">
            <v>6</v>
          </cell>
          <cell r="J72">
            <v>6</v>
          </cell>
          <cell r="K72">
            <v>6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M72">
            <v>7</v>
          </cell>
          <cell r="AN72">
            <v>5</v>
          </cell>
          <cell r="AO72">
            <v>7</v>
          </cell>
          <cell r="AQ72">
            <v>6</v>
          </cell>
          <cell r="AR72">
            <v>5</v>
          </cell>
          <cell r="AS72">
            <v>5</v>
          </cell>
          <cell r="AT72">
            <v>3</v>
          </cell>
          <cell r="AU72">
            <v>7</v>
          </cell>
          <cell r="AV72">
            <v>1</v>
          </cell>
          <cell r="AW72">
            <v>2</v>
          </cell>
          <cell r="AX72">
            <v>2</v>
          </cell>
          <cell r="AY72">
            <v>6</v>
          </cell>
          <cell r="AZ72">
            <v>6</v>
          </cell>
          <cell r="BA72">
            <v>7</v>
          </cell>
          <cell r="BB72">
            <v>7</v>
          </cell>
          <cell r="BC72">
            <v>4</v>
          </cell>
          <cell r="BD72">
            <v>4</v>
          </cell>
          <cell r="BE72">
            <v>3</v>
          </cell>
        </row>
        <row r="74">
          <cell r="B74" t="str">
            <v>Mar 2017 (Ranking out of 38 banks)</v>
          </cell>
          <cell r="C74">
            <v>6</v>
          </cell>
          <cell r="D74">
            <v>5</v>
          </cell>
          <cell r="E74">
            <v>6</v>
          </cell>
          <cell r="F74">
            <v>6</v>
          </cell>
          <cell r="G74">
            <v>6</v>
          </cell>
          <cell r="H74">
            <v>6</v>
          </cell>
          <cell r="I74">
            <v>6</v>
          </cell>
          <cell r="J74">
            <v>10</v>
          </cell>
          <cell r="K74">
            <v>8</v>
          </cell>
          <cell r="L74" t="e">
            <v>#N/A</v>
          </cell>
          <cell r="M74">
            <v>6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>
            <v>6</v>
          </cell>
          <cell r="AN74">
            <v>5</v>
          </cell>
          <cell r="AO74">
            <v>6</v>
          </cell>
          <cell r="AP74" t="e">
            <v>#REF!</v>
          </cell>
          <cell r="AQ74">
            <v>13</v>
          </cell>
          <cell r="AR74">
            <v>14</v>
          </cell>
          <cell r="AS74">
            <v>24</v>
          </cell>
          <cell r="AT74">
            <v>26</v>
          </cell>
          <cell r="AU74">
            <v>29</v>
          </cell>
          <cell r="AV74">
            <v>8</v>
          </cell>
          <cell r="AW74">
            <v>8</v>
          </cell>
          <cell r="AX74">
            <v>1</v>
          </cell>
          <cell r="AY74">
            <v>21</v>
          </cell>
          <cell r="AZ74">
            <v>13</v>
          </cell>
          <cell r="BA74">
            <v>27</v>
          </cell>
          <cell r="BB74">
            <v>24</v>
          </cell>
          <cell r="BC74">
            <v>8</v>
          </cell>
          <cell r="BD74">
            <v>10</v>
          </cell>
          <cell r="BE74">
            <v>23</v>
          </cell>
        </row>
        <row r="75">
          <cell r="B75" t="str">
            <v>Dec 2016 (Ranking out of 39 banks)</v>
          </cell>
          <cell r="C75">
            <v>6</v>
          </cell>
          <cell r="D75">
            <v>5</v>
          </cell>
          <cell r="E75">
            <v>6</v>
          </cell>
          <cell r="F75">
            <v>6</v>
          </cell>
          <cell r="G75">
            <v>6</v>
          </cell>
          <cell r="H75">
            <v>6</v>
          </cell>
          <cell r="I75">
            <v>6</v>
          </cell>
          <cell r="J75">
            <v>9</v>
          </cell>
          <cell r="K75">
            <v>6</v>
          </cell>
          <cell r="L75" t="e">
            <v>#N/A</v>
          </cell>
          <cell r="N75">
            <v>6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>
            <v>6</v>
          </cell>
          <cell r="AN75">
            <v>5</v>
          </cell>
          <cell r="AO75">
            <v>6</v>
          </cell>
          <cell r="AP75" t="e">
            <v>#REF!</v>
          </cell>
          <cell r="AQ75">
            <v>10</v>
          </cell>
          <cell r="AR75">
            <v>13</v>
          </cell>
          <cell r="AS75">
            <v>27</v>
          </cell>
          <cell r="AT75">
            <v>28</v>
          </cell>
          <cell r="AU75">
            <v>32</v>
          </cell>
          <cell r="AV75">
            <v>6</v>
          </cell>
          <cell r="AW75">
            <v>8</v>
          </cell>
          <cell r="AX75">
            <v>3</v>
          </cell>
          <cell r="AY75">
            <v>25</v>
          </cell>
          <cell r="AZ75">
            <v>20</v>
          </cell>
          <cell r="BA75">
            <v>27</v>
          </cell>
          <cell r="BB75">
            <v>22</v>
          </cell>
          <cell r="BC75">
            <v>9</v>
          </cell>
          <cell r="BD75">
            <v>11</v>
          </cell>
          <cell r="BE75">
            <v>10</v>
          </cell>
        </row>
        <row r="76">
          <cell r="B76" t="str">
            <v xml:space="preserve"> Sep 2016 (Ranking out of 39 banks)</v>
          </cell>
          <cell r="C76">
            <v>6</v>
          </cell>
          <cell r="D76">
            <v>5</v>
          </cell>
          <cell r="E76">
            <v>6</v>
          </cell>
          <cell r="F76">
            <v>7</v>
          </cell>
          <cell r="G76">
            <v>8</v>
          </cell>
          <cell r="H76">
            <v>6</v>
          </cell>
          <cell r="I76">
            <v>7</v>
          </cell>
          <cell r="J76">
            <v>10</v>
          </cell>
          <cell r="K76">
            <v>7</v>
          </cell>
          <cell r="L76" t="e">
            <v>#N/A</v>
          </cell>
          <cell r="O76">
            <v>6</v>
          </cell>
          <cell r="S76">
            <v>5</v>
          </cell>
          <cell r="T76">
            <v>5</v>
          </cell>
          <cell r="U76">
            <v>4</v>
          </cell>
          <cell r="V76">
            <v>5</v>
          </cell>
          <cell r="W76">
            <v>5</v>
          </cell>
          <cell r="X76">
            <v>5</v>
          </cell>
          <cell r="Y76">
            <v>5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 t="e">
            <v>#N/A</v>
          </cell>
          <cell r="AM76">
            <v>6</v>
          </cell>
          <cell r="AN76">
            <v>5</v>
          </cell>
          <cell r="AO76">
            <v>5</v>
          </cell>
          <cell r="AP76" t="e">
            <v>#N/A</v>
          </cell>
          <cell r="AQ76">
            <v>13</v>
          </cell>
          <cell r="AR76">
            <v>16</v>
          </cell>
          <cell r="AS76">
            <v>29</v>
          </cell>
          <cell r="AT76">
            <v>28</v>
          </cell>
          <cell r="AU76">
            <v>31</v>
          </cell>
          <cell r="AV76">
            <v>4</v>
          </cell>
          <cell r="AW76">
            <v>7</v>
          </cell>
          <cell r="AX76">
            <v>2</v>
          </cell>
          <cell r="AY76">
            <v>29</v>
          </cell>
          <cell r="AZ76">
            <v>22</v>
          </cell>
          <cell r="BA76">
            <v>28</v>
          </cell>
          <cell r="BB76">
            <v>22</v>
          </cell>
          <cell r="BC76">
            <v>9</v>
          </cell>
          <cell r="BD76">
            <v>9</v>
          </cell>
          <cell r="BE76">
            <v>9</v>
          </cell>
        </row>
        <row r="77">
          <cell r="B77" t="str">
            <v xml:space="preserve"> Jun 2016 (Ranking out of 39 banks)</v>
          </cell>
          <cell r="C77">
            <v>6</v>
          </cell>
          <cell r="D77">
            <v>5</v>
          </cell>
          <cell r="E77">
            <v>7</v>
          </cell>
          <cell r="F77">
            <v>7</v>
          </cell>
          <cell r="G77">
            <v>8</v>
          </cell>
          <cell r="H77">
            <v>6</v>
          </cell>
          <cell r="I77">
            <v>6</v>
          </cell>
          <cell r="J77">
            <v>9</v>
          </cell>
          <cell r="K77">
            <v>7</v>
          </cell>
          <cell r="P77">
            <v>6</v>
          </cell>
          <cell r="AM77">
            <v>6</v>
          </cell>
          <cell r="AN77">
            <v>5</v>
          </cell>
          <cell r="AO77">
            <v>7</v>
          </cell>
          <cell r="AQ77">
            <v>12</v>
          </cell>
          <cell r="AR77">
            <v>13</v>
          </cell>
          <cell r="AS77">
            <v>30</v>
          </cell>
          <cell r="AT77">
            <v>29</v>
          </cell>
          <cell r="AU77">
            <v>30</v>
          </cell>
          <cell r="AV77">
            <v>5</v>
          </cell>
          <cell r="AW77">
            <v>9</v>
          </cell>
          <cell r="AX77">
            <v>4</v>
          </cell>
          <cell r="AY77">
            <v>23</v>
          </cell>
          <cell r="AZ77">
            <v>22</v>
          </cell>
          <cell r="BA77">
            <v>25</v>
          </cell>
          <cell r="BB77">
            <v>21</v>
          </cell>
          <cell r="BC77">
            <v>7</v>
          </cell>
          <cell r="BD77">
            <v>6</v>
          </cell>
          <cell r="BE77">
            <v>7</v>
          </cell>
        </row>
        <row r="78">
          <cell r="B78" t="str">
            <v xml:space="preserve"> Mar 2016 (Ranking out of 40 banks)</v>
          </cell>
          <cell r="C78">
            <v>7</v>
          </cell>
          <cell r="D78">
            <v>5</v>
          </cell>
          <cell r="E78">
            <v>7</v>
          </cell>
          <cell r="F78">
            <v>7</v>
          </cell>
          <cell r="G78">
            <v>6</v>
          </cell>
          <cell r="H78">
            <v>6</v>
          </cell>
          <cell r="I78">
            <v>6</v>
          </cell>
          <cell r="J78">
            <v>6</v>
          </cell>
          <cell r="K78">
            <v>7</v>
          </cell>
          <cell r="Q78">
            <v>6</v>
          </cell>
          <cell r="AM78">
            <v>7</v>
          </cell>
          <cell r="AN78">
            <v>5</v>
          </cell>
          <cell r="AO78">
            <v>7</v>
          </cell>
          <cell r="AQ78">
            <v>15</v>
          </cell>
          <cell r="AR78">
            <v>14</v>
          </cell>
          <cell r="AS78">
            <v>26</v>
          </cell>
          <cell r="AT78">
            <v>26</v>
          </cell>
          <cell r="AU78">
            <v>29</v>
          </cell>
          <cell r="AV78">
            <v>6</v>
          </cell>
          <cell r="AW78">
            <v>8</v>
          </cell>
          <cell r="AX78">
            <v>4</v>
          </cell>
          <cell r="AY78">
            <v>27</v>
          </cell>
          <cell r="AZ78">
            <v>20</v>
          </cell>
          <cell r="BA78">
            <v>31</v>
          </cell>
          <cell r="BB78">
            <v>13</v>
          </cell>
          <cell r="BC78">
            <v>8</v>
          </cell>
          <cell r="BD78">
            <v>4</v>
          </cell>
          <cell r="BE78">
            <v>6</v>
          </cell>
        </row>
        <row r="79">
          <cell r="B79" t="str">
            <v xml:space="preserve"> Dec 2015 (Ranking out of 41 banks)</v>
          </cell>
          <cell r="C79">
            <v>8</v>
          </cell>
          <cell r="D79">
            <v>5</v>
          </cell>
          <cell r="E79">
            <v>7</v>
          </cell>
          <cell r="F79">
            <v>7</v>
          </cell>
          <cell r="G79">
            <v>8</v>
          </cell>
          <cell r="H79">
            <v>6</v>
          </cell>
          <cell r="I79">
            <v>6</v>
          </cell>
          <cell r="J79">
            <v>6</v>
          </cell>
          <cell r="K79">
            <v>8</v>
          </cell>
          <cell r="AM79">
            <v>8</v>
          </cell>
          <cell r="AN79">
            <v>5</v>
          </cell>
          <cell r="AO79">
            <v>7</v>
          </cell>
          <cell r="AQ79">
            <v>14</v>
          </cell>
          <cell r="AR79">
            <v>15</v>
          </cell>
          <cell r="AS79">
            <v>26</v>
          </cell>
          <cell r="AT79">
            <v>28</v>
          </cell>
          <cell r="AU79">
            <v>31</v>
          </cell>
          <cell r="AV79">
            <v>5</v>
          </cell>
          <cell r="AW79">
            <v>8</v>
          </cell>
          <cell r="AX79">
            <v>6</v>
          </cell>
          <cell r="AY79">
            <v>31</v>
          </cell>
          <cell r="AZ79">
            <v>25</v>
          </cell>
          <cell r="BA79">
            <v>28</v>
          </cell>
          <cell r="BB79">
            <v>4</v>
          </cell>
          <cell r="BC79">
            <v>7</v>
          </cell>
          <cell r="BD79">
            <v>8</v>
          </cell>
          <cell r="BE79">
            <v>8</v>
          </cell>
        </row>
        <row r="80">
          <cell r="B80" t="str">
            <v xml:space="preserve"> Sep 2015 (Ranking out of 42 banks)</v>
          </cell>
          <cell r="C80">
            <v>8</v>
          </cell>
          <cell r="D80">
            <v>6</v>
          </cell>
          <cell r="E80">
            <v>9</v>
          </cell>
          <cell r="F80">
            <v>7</v>
          </cell>
          <cell r="G80">
            <v>7</v>
          </cell>
          <cell r="H80">
            <v>6</v>
          </cell>
          <cell r="I80">
            <v>6</v>
          </cell>
          <cell r="J80">
            <v>6</v>
          </cell>
          <cell r="K80">
            <v>8</v>
          </cell>
          <cell r="R80">
            <v>8</v>
          </cell>
          <cell r="AM80">
            <v>8</v>
          </cell>
          <cell r="AN80">
            <v>6</v>
          </cell>
          <cell r="AO80">
            <v>9</v>
          </cell>
          <cell r="AQ80">
            <v>18</v>
          </cell>
          <cell r="AR80">
            <v>15</v>
          </cell>
          <cell r="AS80">
            <v>25</v>
          </cell>
          <cell r="AT80">
            <v>31</v>
          </cell>
          <cell r="AU80">
            <v>30</v>
          </cell>
          <cell r="AV80">
            <v>7</v>
          </cell>
          <cell r="AW80">
            <v>3</v>
          </cell>
          <cell r="AX80">
            <v>1</v>
          </cell>
          <cell r="AY80">
            <v>29</v>
          </cell>
          <cell r="AZ80">
            <v>24</v>
          </cell>
          <cell r="BA80">
            <v>29</v>
          </cell>
          <cell r="BB80">
            <v>2</v>
          </cell>
          <cell r="BC80">
            <v>6</v>
          </cell>
          <cell r="BD80">
            <v>7</v>
          </cell>
          <cell r="BE80">
            <v>7</v>
          </cell>
        </row>
        <row r="81">
          <cell r="B81" t="str">
            <v xml:space="preserve"> June 2015 (Ranking out of 42 banks)</v>
          </cell>
          <cell r="C81">
            <v>8</v>
          </cell>
          <cell r="D81">
            <v>6</v>
          </cell>
          <cell r="E81">
            <v>8</v>
          </cell>
          <cell r="F81">
            <v>7</v>
          </cell>
          <cell r="G81">
            <v>7</v>
          </cell>
          <cell r="H81">
            <v>6</v>
          </cell>
          <cell r="I81">
            <v>7</v>
          </cell>
          <cell r="J81">
            <v>0</v>
          </cell>
          <cell r="K81">
            <v>7</v>
          </cell>
          <cell r="S81">
            <v>7</v>
          </cell>
          <cell r="AM81">
            <v>8</v>
          </cell>
          <cell r="AN81">
            <v>6</v>
          </cell>
          <cell r="AO81">
            <v>8</v>
          </cell>
          <cell r="AQ81">
            <v>18</v>
          </cell>
          <cell r="AR81">
            <v>14</v>
          </cell>
          <cell r="AS81">
            <v>23</v>
          </cell>
          <cell r="AT81">
            <v>26</v>
          </cell>
          <cell r="AU81">
            <v>29</v>
          </cell>
          <cell r="AV81">
            <v>7</v>
          </cell>
          <cell r="AW81">
            <v>5</v>
          </cell>
          <cell r="AX81">
            <v>1</v>
          </cell>
          <cell r="AY81">
            <v>29</v>
          </cell>
          <cell r="AZ81">
            <v>24</v>
          </cell>
          <cell r="BA81">
            <v>30</v>
          </cell>
          <cell r="BB81">
            <v>2</v>
          </cell>
          <cell r="BC81">
            <v>9</v>
          </cell>
          <cell r="BD81">
            <v>6</v>
          </cell>
          <cell r="BE81">
            <v>7</v>
          </cell>
        </row>
        <row r="82">
          <cell r="B82" t="str">
            <v xml:space="preserve"> Mar 2015 (Ranking out of 43 banks)</v>
          </cell>
          <cell r="C82">
            <v>8</v>
          </cell>
          <cell r="D82">
            <v>6</v>
          </cell>
          <cell r="E82">
            <v>8</v>
          </cell>
          <cell r="F82">
            <v>8</v>
          </cell>
          <cell r="G82">
            <v>8</v>
          </cell>
          <cell r="H82">
            <v>6</v>
          </cell>
          <cell r="I82">
            <v>7</v>
          </cell>
          <cell r="J82">
            <v>0</v>
          </cell>
          <cell r="K82">
            <v>7</v>
          </cell>
          <cell r="T82">
            <v>7</v>
          </cell>
          <cell r="AM82">
            <v>8</v>
          </cell>
          <cell r="AN82">
            <v>6</v>
          </cell>
          <cell r="AO82">
            <v>8</v>
          </cell>
          <cell r="AQ82">
            <v>16</v>
          </cell>
          <cell r="AR82">
            <v>11</v>
          </cell>
          <cell r="AS82">
            <v>23</v>
          </cell>
          <cell r="AT82">
            <v>29</v>
          </cell>
          <cell r="AU82">
            <v>28</v>
          </cell>
          <cell r="AV82">
            <v>11</v>
          </cell>
          <cell r="AW82">
            <v>4</v>
          </cell>
          <cell r="AX82">
            <v>1</v>
          </cell>
          <cell r="AY82">
            <v>22</v>
          </cell>
          <cell r="AZ82">
            <v>25</v>
          </cell>
          <cell r="BA82">
            <v>18</v>
          </cell>
          <cell r="BB82">
            <v>5</v>
          </cell>
          <cell r="BC82">
            <v>7</v>
          </cell>
          <cell r="BD82">
            <v>5</v>
          </cell>
          <cell r="BE82">
            <v>8</v>
          </cell>
        </row>
        <row r="83">
          <cell r="B83" t="str">
            <v xml:space="preserve"> Dec 2014 (Ranking out of 43 banks)</v>
          </cell>
          <cell r="C83">
            <v>8</v>
          </cell>
          <cell r="D83">
            <v>7</v>
          </cell>
          <cell r="E83">
            <v>8</v>
          </cell>
          <cell r="F83">
            <v>7</v>
          </cell>
          <cell r="G83">
            <v>8</v>
          </cell>
          <cell r="H83">
            <v>7</v>
          </cell>
          <cell r="I83">
            <v>7</v>
          </cell>
          <cell r="J83">
            <v>0</v>
          </cell>
          <cell r="K83">
            <v>8</v>
          </cell>
          <cell r="U83">
            <v>8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M83">
            <v>7</v>
          </cell>
          <cell r="AN83">
            <v>8</v>
          </cell>
          <cell r="AO83">
            <v>7</v>
          </cell>
          <cell r="AQ83">
            <v>13</v>
          </cell>
          <cell r="AR83">
            <v>25</v>
          </cell>
          <cell r="AS83">
            <v>23</v>
          </cell>
          <cell r="AT83">
            <v>35</v>
          </cell>
          <cell r="AU83">
            <v>7</v>
          </cell>
          <cell r="AV83">
            <v>3</v>
          </cell>
          <cell r="AW83">
            <v>23</v>
          </cell>
          <cell r="AX83">
            <v>1</v>
          </cell>
          <cell r="AY83">
            <v>19</v>
          </cell>
          <cell r="AZ83">
            <v>19</v>
          </cell>
          <cell r="BA83">
            <v>7</v>
          </cell>
          <cell r="BB83">
            <v>10</v>
          </cell>
          <cell r="BC83">
            <v>5</v>
          </cell>
          <cell r="BD83">
            <v>8</v>
          </cell>
          <cell r="BE83">
            <v>8</v>
          </cell>
        </row>
        <row r="84">
          <cell r="B84" t="str">
            <v>- Sep 2014 (Ranking out of 43 banks)</v>
          </cell>
          <cell r="C84">
            <v>8</v>
          </cell>
          <cell r="D84">
            <v>9</v>
          </cell>
          <cell r="E84">
            <v>8</v>
          </cell>
          <cell r="F84">
            <v>7</v>
          </cell>
          <cell r="G84">
            <v>7</v>
          </cell>
          <cell r="H84">
            <v>7</v>
          </cell>
          <cell r="I84">
            <v>8</v>
          </cell>
          <cell r="K84">
            <v>8</v>
          </cell>
          <cell r="L84">
            <v>0</v>
          </cell>
          <cell r="V84">
            <v>7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M84">
            <v>8</v>
          </cell>
          <cell r="AN84">
            <v>9</v>
          </cell>
          <cell r="AO84">
            <v>8</v>
          </cell>
          <cell r="AQ84">
            <v>17</v>
          </cell>
          <cell r="AR84">
            <v>9</v>
          </cell>
          <cell r="AS84">
            <v>18</v>
          </cell>
          <cell r="AT84">
            <v>19</v>
          </cell>
          <cell r="AU84">
            <v>30</v>
          </cell>
          <cell r="AV84">
            <v>9</v>
          </cell>
          <cell r="AW84">
            <v>5</v>
          </cell>
          <cell r="AX84">
            <v>1</v>
          </cell>
          <cell r="AY84">
            <v>18</v>
          </cell>
          <cell r="AZ84">
            <v>18</v>
          </cell>
          <cell r="BA84">
            <v>18</v>
          </cell>
          <cell r="BB84">
            <v>11</v>
          </cell>
          <cell r="BC84">
            <v>9</v>
          </cell>
          <cell r="BD84">
            <v>4</v>
          </cell>
          <cell r="BE84">
            <v>4</v>
          </cell>
        </row>
        <row r="85">
          <cell r="B85" t="str">
            <v>- June 2014 (Ranking out of 43 banks)</v>
          </cell>
          <cell r="C85">
            <v>9</v>
          </cell>
          <cell r="D85">
            <v>8</v>
          </cell>
          <cell r="E85">
            <v>10</v>
          </cell>
          <cell r="F85">
            <v>7</v>
          </cell>
          <cell r="G85">
            <v>8</v>
          </cell>
          <cell r="I85">
            <v>8</v>
          </cell>
          <cell r="K85">
            <v>8</v>
          </cell>
          <cell r="W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M85">
            <v>9</v>
          </cell>
          <cell r="AN85">
            <v>8</v>
          </cell>
          <cell r="AO85">
            <v>10</v>
          </cell>
          <cell r="AQ85">
            <v>14</v>
          </cell>
          <cell r="AR85">
            <v>9</v>
          </cell>
          <cell r="AS85">
            <v>27</v>
          </cell>
          <cell r="AT85">
            <v>28</v>
          </cell>
          <cell r="AU85">
            <v>30</v>
          </cell>
          <cell r="AV85">
            <v>7</v>
          </cell>
          <cell r="AW85">
            <v>5</v>
          </cell>
          <cell r="AX85">
            <v>1</v>
          </cell>
          <cell r="AY85">
            <v>18</v>
          </cell>
          <cell r="AZ85">
            <v>19</v>
          </cell>
          <cell r="BA85">
            <v>19</v>
          </cell>
          <cell r="BB85">
            <v>7</v>
          </cell>
          <cell r="BC85">
            <v>12</v>
          </cell>
          <cell r="BD85">
            <v>5</v>
          </cell>
          <cell r="BE85">
            <v>6</v>
          </cell>
        </row>
        <row r="86">
          <cell r="B86" t="str">
            <v>- Mar 2014 (Ranking out of 43 banks)</v>
          </cell>
          <cell r="C86">
            <v>9</v>
          </cell>
          <cell r="D86">
            <v>7</v>
          </cell>
          <cell r="E86">
            <v>8</v>
          </cell>
          <cell r="F86">
            <v>8</v>
          </cell>
          <cell r="G86">
            <v>8</v>
          </cell>
          <cell r="I86">
            <v>8</v>
          </cell>
          <cell r="K86">
            <v>7</v>
          </cell>
          <cell r="X86">
            <v>7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M86">
            <v>9</v>
          </cell>
          <cell r="AN86">
            <v>7</v>
          </cell>
          <cell r="AO86">
            <v>8</v>
          </cell>
          <cell r="AQ86">
            <v>15</v>
          </cell>
          <cell r="AR86">
            <v>26</v>
          </cell>
          <cell r="AS86">
            <v>29</v>
          </cell>
          <cell r="AT86">
            <v>35</v>
          </cell>
          <cell r="AU86">
            <v>9</v>
          </cell>
          <cell r="AV86">
            <v>5</v>
          </cell>
          <cell r="AW86">
            <v>17</v>
          </cell>
          <cell r="AX86">
            <v>1</v>
          </cell>
          <cell r="AY86">
            <v>20</v>
          </cell>
          <cell r="AZ86">
            <v>20</v>
          </cell>
          <cell r="BA86">
            <v>35</v>
          </cell>
          <cell r="BB86">
            <v>12</v>
          </cell>
          <cell r="BC86">
            <v>5</v>
          </cell>
          <cell r="BD86">
            <v>9</v>
          </cell>
          <cell r="BE86">
            <v>6</v>
          </cell>
        </row>
        <row r="87">
          <cell r="B87" t="str">
            <v>- Dec 2013 (Ranking out of 43 banks)</v>
          </cell>
          <cell r="C87">
            <v>8</v>
          </cell>
          <cell r="D87">
            <v>7</v>
          </cell>
          <cell r="E87">
            <v>8</v>
          </cell>
          <cell r="F87">
            <v>8</v>
          </cell>
          <cell r="G87">
            <v>8</v>
          </cell>
          <cell r="I87">
            <v>9</v>
          </cell>
          <cell r="K87">
            <v>8</v>
          </cell>
          <cell r="Y87">
            <v>7</v>
          </cell>
          <cell r="AM87">
            <v>8</v>
          </cell>
          <cell r="AN87">
            <v>7</v>
          </cell>
          <cell r="AO87">
            <v>8</v>
          </cell>
          <cell r="AQ87">
            <v>11</v>
          </cell>
          <cell r="AR87">
            <v>10</v>
          </cell>
          <cell r="AS87">
            <v>25</v>
          </cell>
          <cell r="AT87">
            <v>29</v>
          </cell>
          <cell r="AU87">
            <v>31</v>
          </cell>
          <cell r="AV87">
            <v>8</v>
          </cell>
          <cell r="AW87">
            <v>5</v>
          </cell>
          <cell r="AX87">
            <v>1</v>
          </cell>
          <cell r="AY87">
            <v>23</v>
          </cell>
          <cell r="AZ87">
            <v>19</v>
          </cell>
          <cell r="BA87">
            <v>23</v>
          </cell>
          <cell r="BB87">
            <v>32</v>
          </cell>
          <cell r="BC87">
            <v>12</v>
          </cell>
          <cell r="BD87">
            <v>6</v>
          </cell>
          <cell r="BE87">
            <v>9</v>
          </cell>
        </row>
        <row r="89">
          <cell r="B89" t="str">
            <v xml:space="preserve">Note: </v>
          </cell>
        </row>
        <row r="90">
          <cell r="B90" t="str">
            <v>Fidelity Bank and Giro Bank did not publish since they have been acquired by SBM Group and I&amp;M bank respectively effective 1st Quarter 2017..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ummary-june-17"/>
      <sheetName val="Mar 2015 (Final) (2)"/>
      <sheetName val="Dec 2014 (Final) (2)"/>
      <sheetName val="xx"/>
      <sheetName val="Sheet1"/>
      <sheetName val="summary"/>
      <sheetName val="Growth analysis"/>
    </sheetNames>
    <sheetDataSet>
      <sheetData sheetId="0"/>
      <sheetData sheetId="1">
        <row r="1">
          <cell r="B1" t="str">
            <v>DIAMOND TRUST BANK KENYA LIMITED</v>
          </cell>
          <cell r="AX1" t="str">
            <v>Figures in KShs billions, except where otherwise indicated</v>
          </cell>
        </row>
        <row r="2">
          <cell r="B2" t="str">
            <v>Kenya Banking Industry analysis as at 30 June 2017</v>
          </cell>
        </row>
        <row r="3">
          <cell r="M3" t="str">
            <v xml:space="preserve">Weighted market share index </v>
          </cell>
          <cell r="AN3" t="str">
            <v>Market share on:</v>
          </cell>
          <cell r="AR3" t="str">
            <v>Key ratios as at 30 Jun 2017</v>
          </cell>
          <cell r="BD3" t="str">
            <v>Market share on off balance sheet items:</v>
          </cell>
          <cell r="BS3" t="str">
            <v>ok</v>
          </cell>
          <cell r="BT3" t="str">
            <v>ok</v>
          </cell>
          <cell r="BU3" t="str">
            <v>ok</v>
          </cell>
          <cell r="CF3" t="str">
            <v>ok</v>
          </cell>
          <cell r="CG3" t="str">
            <v>ok</v>
          </cell>
          <cell r="CL3" t="str">
            <v>ok</v>
          </cell>
          <cell r="CM3" t="str">
            <v>ok</v>
          </cell>
          <cell r="CP3" t="str">
            <v>ok</v>
          </cell>
          <cell r="CQ3" t="str">
            <v>ok</v>
          </cell>
          <cell r="CR3" t="str">
            <v>ok</v>
          </cell>
          <cell r="CS3" t="str">
            <v>ok</v>
          </cell>
          <cell r="CT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Jun- 17</v>
          </cell>
          <cell r="N4" t="str">
            <v>Mar- 17</v>
          </cell>
          <cell r="O4" t="str">
            <v>Dec- 16</v>
          </cell>
          <cell r="P4" t="str">
            <v>Sep- 16</v>
          </cell>
          <cell r="Q4" t="str">
            <v>Jun- 16</v>
          </cell>
          <cell r="R4" t="str">
            <v>Mar- 16</v>
          </cell>
          <cell r="S4" t="str">
            <v>Sep- 15</v>
          </cell>
          <cell r="T4" t="str">
            <v>June - 15</v>
          </cell>
          <cell r="U4" t="str">
            <v>Mar - 15</v>
          </cell>
          <cell r="V4" t="str">
            <v>Dec - 14</v>
          </cell>
          <cell r="W4" t="str">
            <v>Sep - 14</v>
          </cell>
          <cell r="X4" t="str">
            <v>Jun - 14</v>
          </cell>
          <cell r="Y4" t="str">
            <v>Mar - 14</v>
          </cell>
          <cell r="Z4" t="str">
            <v>Dec - 13</v>
          </cell>
          <cell r="AA4" t="str">
            <v>Assets
Sep 2013</v>
          </cell>
          <cell r="AB4" t="str">
            <v>Advances Sep 2013</v>
          </cell>
          <cell r="AC4" t="str">
            <v>Advances - Dec 2010</v>
          </cell>
          <cell r="AD4" t="str">
            <v>Deposits - Sep 2013</v>
          </cell>
          <cell r="AE4" t="str">
            <v>Deposits - Dec 2010</v>
          </cell>
          <cell r="AF4" t="str">
            <v>Core Capital</v>
          </cell>
          <cell r="AG4" t="str">
            <v>Total Capital</v>
          </cell>
          <cell r="AH4" t="str">
            <v>Total Risk Weighted Assets</v>
          </cell>
          <cell r="AI4" t="str">
            <v>PBT</v>
          </cell>
          <cell r="AJ4" t="str">
            <v>Interest income on
 loans and advances</v>
          </cell>
          <cell r="AK4" t="str">
            <v>Interest income on
 loans and advances</v>
          </cell>
          <cell r="AL4" t="str">
            <v>Interest expenses on 
customer deposits</v>
          </cell>
          <cell r="AN4" t="str">
            <v>Assets</v>
          </cell>
          <cell r="AO4" t="str">
            <v xml:space="preserve"> Advances</v>
          </cell>
          <cell r="AP4" t="str">
            <v>Customer Deposits</v>
          </cell>
          <cell r="AR4" t="str">
            <v>Annualised ROE</v>
          </cell>
          <cell r="AS4" t="str">
            <v>Annualised ROA</v>
          </cell>
          <cell r="AT4" t="str">
            <v>Total capital/ TRWA</v>
          </cell>
          <cell r="AU4" t="str">
            <v>Core capital/ TRWA</v>
          </cell>
          <cell r="AV4" t="str">
            <v>Fee income/Total income</v>
          </cell>
          <cell r="AW4" t="str">
            <v>Cost
/Income</v>
          </cell>
          <cell r="AX4" t="str">
            <v>NPA ratio</v>
          </cell>
          <cell r="AY4" t="str">
            <v>Coverarge ratio (Specific provision/NPL)</v>
          </cell>
          <cell r="AZ4" t="str">
            <v>Yield on Loans</v>
          </cell>
          <cell r="BA4" t="str">
            <v>Cost of customer deposits</v>
          </cell>
          <cell r="BB4" t="str">
            <v>Spread</v>
          </cell>
          <cell r="BC4" t="str">
            <v>Advances to Deposits ratio</v>
          </cell>
          <cell r="BD4" t="str">
            <v>Letter of credit, guarantees, acceptances</v>
          </cell>
          <cell r="BE4" t="str">
            <v>Forwardsswaps &amp; options</v>
          </cell>
          <cell r="BF4" t="str">
            <v>Overall off balance sheet items</v>
          </cell>
          <cell r="BG4" t="str">
            <v>Total assets Jun 17</v>
          </cell>
          <cell r="BH4" t="str">
            <v>Total assets Mar 17</v>
          </cell>
          <cell r="BI4" t="str">
            <v>Total assets Dec 16</v>
          </cell>
          <cell r="BJ4" t="str">
            <v>Total assets Sep 16</v>
          </cell>
          <cell r="BK4" t="str">
            <v>Total assets Jun 16</v>
          </cell>
          <cell r="BL4" t="str">
            <v>Total assets Mar 16</v>
          </cell>
          <cell r="BM4" t="str">
            <v>Total assets Dec 15</v>
          </cell>
          <cell r="BN4" t="str">
            <v>Total assets Sep 15</v>
          </cell>
          <cell r="BO4" t="str">
            <v>Total assets June 15</v>
          </cell>
          <cell r="BP4" t="str">
            <v>Total assets Mar 15</v>
          </cell>
          <cell r="BQ4" t="str">
            <v>Total assets Dec 14</v>
          </cell>
          <cell r="BR4" t="str">
            <v>Total assets Sep 14</v>
          </cell>
          <cell r="BS4" t="str">
            <v>Total assets June 14</v>
          </cell>
          <cell r="BT4" t="str">
            <v>Total assets Mar 14</v>
          </cell>
          <cell r="BU4" t="str">
            <v>Total assets Dec 13</v>
          </cell>
          <cell r="BV4" t="str">
            <v>Total Equity Jun 17</v>
          </cell>
          <cell r="BW4" t="str">
            <v>Total Equity Mar 17</v>
          </cell>
          <cell r="BX4" t="str">
            <v>Total Equity Dec 16</v>
          </cell>
          <cell r="BY4" t="str">
            <v>Total Equity Sep 16</v>
          </cell>
          <cell r="BZ4" t="str">
            <v>Total Equity Jun 16</v>
          </cell>
          <cell r="CA4" t="str">
            <v>Total Equity March 16</v>
          </cell>
          <cell r="CB4" t="str">
            <v>Total Equity December 15</v>
          </cell>
          <cell r="CC4" t="str">
            <v>Total Equity September 15</v>
          </cell>
          <cell r="CD4" t="str">
            <v>Total Equity June 15</v>
          </cell>
          <cell r="CE4" t="str">
            <v>Total Equity Mar 15</v>
          </cell>
          <cell r="CF4" t="str">
            <v>Total equity Dec 14</v>
          </cell>
          <cell r="CG4" t="str">
            <v>Total equity Sep 14</v>
          </cell>
          <cell r="CH4" t="str">
            <v>Total equity June 14</v>
          </cell>
          <cell r="CI4" t="str">
            <v>Total equity Mar 14</v>
          </cell>
          <cell r="CJ4" t="str">
            <v>Total equity Dec 13</v>
          </cell>
          <cell r="CL4" t="str">
            <v>Fee income</v>
          </cell>
          <cell r="CM4" t="str">
            <v>Net Interest income</v>
          </cell>
          <cell r="CO4" t="str">
            <v>Total operating income</v>
          </cell>
          <cell r="CP4" t="str">
            <v>Total expenses</v>
          </cell>
          <cell r="CQ4" t="str">
            <v>Specific Provision Mar 17</v>
          </cell>
          <cell r="CR4" t="str">
            <v>Net non performing loans</v>
          </cell>
          <cell r="CS4" t="str">
            <v>Total NPA</v>
          </cell>
          <cell r="CT4" t="str">
            <v>Profit after tax</v>
          </cell>
          <cell r="CU4" t="str">
            <v>Advances - Jun 2017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T5" t="str">
            <v>CBK Min = 14.5%</v>
          </cell>
          <cell r="AU5" t="str">
            <v>CBK Min = 10.5%</v>
          </cell>
        </row>
        <row r="6">
          <cell r="B6" t="str">
            <v>Kenya Commercial Bank</v>
          </cell>
          <cell r="C6">
            <v>539.97243000000003</v>
          </cell>
          <cell r="D6">
            <v>362.92241100000001</v>
          </cell>
          <cell r="E6">
            <v>423.695874</v>
          </cell>
          <cell r="F6">
            <v>66.554653000000002</v>
          </cell>
          <cell r="G6">
            <v>80.079288000000005</v>
          </cell>
          <cell r="H6">
            <v>82.387611000000007</v>
          </cell>
          <cell r="I6">
            <v>466.37082400000003</v>
          </cell>
          <cell r="J6">
            <v>1.5395129999999999</v>
          </cell>
          <cell r="K6">
            <v>13.780389</v>
          </cell>
          <cell r="M6">
            <v>0.14152595466646359</v>
          </cell>
          <cell r="N6">
            <v>0.13574438000670025</v>
          </cell>
          <cell r="O6">
            <v>0.13992352803734659</v>
          </cell>
          <cell r="P6">
            <v>0.13433714985353076</v>
          </cell>
          <cell r="Q6">
            <v>0.13275515468664842</v>
          </cell>
          <cell r="R6">
            <v>0.13119905159235939</v>
          </cell>
          <cell r="S6">
            <v>0.12315759144100659</v>
          </cell>
          <cell r="T6">
            <v>0.12828392399161925</v>
          </cell>
          <cell r="U6">
            <v>0.12776260968164574</v>
          </cell>
          <cell r="V6">
            <v>0.12747288756217376</v>
          </cell>
          <cell r="W6">
            <v>0.1249181995617412</v>
          </cell>
          <cell r="X6">
            <v>0.13106153348130317</v>
          </cell>
          <cell r="Y6">
            <v>0.13103110285523009</v>
          </cell>
          <cell r="Z6">
            <v>0.12953006295034575</v>
          </cell>
          <cell r="AA6">
            <v>313413032</v>
          </cell>
          <cell r="AB6">
            <v>195568503</v>
          </cell>
          <cell r="AC6">
            <v>0</v>
          </cell>
          <cell r="AD6">
            <v>228782134</v>
          </cell>
          <cell r="AE6">
            <v>0</v>
          </cell>
          <cell r="AF6">
            <v>40312345</v>
          </cell>
          <cell r="AG6">
            <v>51920201</v>
          </cell>
          <cell r="AH6">
            <v>263782134</v>
          </cell>
          <cell r="AI6">
            <v>13553634</v>
          </cell>
          <cell r="AJ6">
            <v>20834301</v>
          </cell>
          <cell r="AK6">
            <v>20834.300999999999</v>
          </cell>
          <cell r="AL6">
            <v>4733253</v>
          </cell>
          <cell r="AN6">
            <v>0.13846955147633608</v>
          </cell>
          <cell r="AO6">
            <v>0.16602516731581501</v>
          </cell>
          <cell r="AP6">
            <v>0.15181552647729968</v>
          </cell>
          <cell r="AR6">
            <v>0.23590575345996698</v>
          </cell>
          <cell r="AS6">
            <v>3.6890903070996385E-2</v>
          </cell>
          <cell r="AT6">
            <v>0.1717073279009409</v>
          </cell>
          <cell r="AU6">
            <v>0.14270758283970181</v>
          </cell>
          <cell r="AV6">
            <v>0.27161081218660943</v>
          </cell>
          <cell r="AW6">
            <v>0.4705186526209143</v>
          </cell>
          <cell r="AX6">
            <v>6.6224977960320855E-2</v>
          </cell>
          <cell r="AY6">
            <v>0.7085188293296969</v>
          </cell>
          <cell r="AZ6">
            <v>0.12116205142020228</v>
          </cell>
          <cell r="BA6">
            <v>2.7223043043432149E-2</v>
          </cell>
          <cell r="BB6">
            <v>9.3939008376770133E-2</v>
          </cell>
          <cell r="BC6">
            <v>0.85656347694336998</v>
          </cell>
          <cell r="BD6">
            <v>0.16561811926663517</v>
          </cell>
          <cell r="BE6">
            <v>3.0599519632980195E-2</v>
          </cell>
          <cell r="BF6">
            <v>9.9389758569926698E-2</v>
          </cell>
          <cell r="BG6">
            <v>539972430</v>
          </cell>
          <cell r="BH6">
            <v>520535661</v>
          </cell>
          <cell r="BI6">
            <v>504775429</v>
          </cell>
          <cell r="BJ6">
            <v>480228078</v>
          </cell>
          <cell r="BK6">
            <v>468119269</v>
          </cell>
          <cell r="BL6">
            <v>467040289</v>
          </cell>
          <cell r="BM6">
            <v>467741173</v>
          </cell>
          <cell r="BN6">
            <v>445775641</v>
          </cell>
          <cell r="BO6">
            <v>428373929</v>
          </cell>
          <cell r="BP6">
            <v>392112176</v>
          </cell>
          <cell r="BQ6">
            <v>376969401</v>
          </cell>
          <cell r="BR6">
            <v>354645696</v>
          </cell>
          <cell r="BS6">
            <v>357832852</v>
          </cell>
          <cell r="BT6">
            <v>344881270</v>
          </cell>
          <cell r="BU6">
            <v>323312454</v>
          </cell>
          <cell r="BV6">
            <v>82387611</v>
          </cell>
          <cell r="BW6">
            <v>76498794</v>
          </cell>
          <cell r="BX6">
            <v>80989888</v>
          </cell>
          <cell r="BY6">
            <v>79112934</v>
          </cell>
          <cell r="BZ6">
            <v>71821971</v>
          </cell>
          <cell r="CA6">
            <v>65237685</v>
          </cell>
          <cell r="CB6">
            <v>80885958</v>
          </cell>
          <cell r="CC6">
            <v>75806174</v>
          </cell>
          <cell r="CD6">
            <v>73434331</v>
          </cell>
          <cell r="CE6">
            <v>75829560</v>
          </cell>
          <cell r="CF6">
            <v>72167339</v>
          </cell>
          <cell r="CG6">
            <v>72167339</v>
          </cell>
          <cell r="CH6">
            <v>68163363</v>
          </cell>
          <cell r="CI6">
            <v>65596612</v>
          </cell>
          <cell r="CJ6">
            <v>62390636</v>
          </cell>
          <cell r="CL6">
            <v>7905356</v>
          </cell>
          <cell r="CM6">
            <v>21200098</v>
          </cell>
          <cell r="CO6">
            <v>29105454</v>
          </cell>
          <cell r="CP6">
            <v>13694659</v>
          </cell>
          <cell r="CQ6">
            <v>18236637</v>
          </cell>
          <cell r="CR6">
            <v>7502463</v>
          </cell>
          <cell r="CS6">
            <v>25739100</v>
          </cell>
          <cell r="CT6">
            <v>9635423</v>
          </cell>
          <cell r="CU6">
            <v>362922411</v>
          </cell>
        </row>
        <row r="7">
          <cell r="B7" t="str">
            <v>Equity Bank</v>
          </cell>
          <cell r="C7">
            <v>399.52987000000002</v>
          </cell>
          <cell r="D7">
            <v>207.49007599999999</v>
          </cell>
          <cell r="E7">
            <v>288.48848400000003</v>
          </cell>
          <cell r="F7">
            <v>55.238619</v>
          </cell>
          <cell r="G7">
            <v>58.276327999999999</v>
          </cell>
          <cell r="H7">
            <v>61.659481</v>
          </cell>
          <cell r="I7">
            <v>361.65374300000002</v>
          </cell>
          <cell r="J7">
            <v>1.17926</v>
          </cell>
          <cell r="K7">
            <v>11.401051000000001</v>
          </cell>
          <cell r="M7">
            <v>0.10210981080849582</v>
          </cell>
          <cell r="N7">
            <v>0.10023911955140558</v>
          </cell>
          <cell r="O7">
            <v>9.8746469930219127E-2</v>
          </cell>
          <cell r="P7">
            <v>0.10184218946700879</v>
          </cell>
          <cell r="Q7">
            <v>9.8472200158710665E-2</v>
          </cell>
          <cell r="R7">
            <v>9.6887678984456008E-2</v>
          </cell>
          <cell r="S7">
            <v>9.1101266839765715E-2</v>
          </cell>
          <cell r="T7">
            <v>9.1091482465713358E-2</v>
          </cell>
          <cell r="U7">
            <v>8.966130581150647E-2</v>
          </cell>
          <cell r="V7">
            <v>8.4610822065211241E-2</v>
          </cell>
          <cell r="W7">
            <v>9.4623204645071957E-2</v>
          </cell>
          <cell r="X7">
            <v>9.3120895302110526E-2</v>
          </cell>
          <cell r="Y7">
            <v>9.4513985779401066E-2</v>
          </cell>
          <cell r="Z7">
            <v>9.1886694776309688E-2</v>
          </cell>
          <cell r="AA7">
            <v>313413032</v>
          </cell>
          <cell r="AB7">
            <v>195568503</v>
          </cell>
          <cell r="AC7">
            <v>0</v>
          </cell>
          <cell r="AD7">
            <v>228782134</v>
          </cell>
          <cell r="AE7">
            <v>0</v>
          </cell>
          <cell r="AF7">
            <v>40312345</v>
          </cell>
          <cell r="AG7">
            <v>51920201</v>
          </cell>
          <cell r="AH7">
            <v>263782134</v>
          </cell>
          <cell r="AI7">
            <v>13553634</v>
          </cell>
          <cell r="AJ7">
            <v>20834301</v>
          </cell>
          <cell r="AK7">
            <v>20834.300999999999</v>
          </cell>
          <cell r="AL7">
            <v>4733253</v>
          </cell>
          <cell r="AN7">
            <v>0.10245471588299214</v>
          </cell>
          <cell r="AO7">
            <v>9.4919943051604949E-2</v>
          </cell>
          <cell r="AP7">
            <v>0.10336902898681059</v>
          </cell>
          <cell r="AR7">
            <v>0.2800245472564511</v>
          </cell>
          <cell r="AS7">
            <v>4.0964724430240101E-2</v>
          </cell>
          <cell r="AT7">
            <v>0.16113846221135336</v>
          </cell>
          <cell r="AU7">
            <v>0.15273896667509396</v>
          </cell>
          <cell r="AV7">
            <v>0.39835658373164012</v>
          </cell>
          <cell r="AW7">
            <v>0.44453239487843227</v>
          </cell>
          <cell r="AX7">
            <v>6.1408191360800474E-2</v>
          </cell>
          <cell r="AY7">
            <v>0.46068616199221818</v>
          </cell>
          <cell r="AZ7">
            <v>0.11389427205173412</v>
          </cell>
          <cell r="BA7">
            <v>2.2318356993316524E-2</v>
          </cell>
          <cell r="BB7">
            <v>9.1575915058417598E-2</v>
          </cell>
          <cell r="BC7">
            <v>0.71923174583287686</v>
          </cell>
          <cell r="BD7">
            <v>7.2868391247890366E-2</v>
          </cell>
          <cell r="BE7">
            <v>6.4863986899845863E-2</v>
          </cell>
          <cell r="BF7">
            <v>6.7118880406971601E-2</v>
          </cell>
          <cell r="BG7">
            <v>399529870</v>
          </cell>
          <cell r="BH7">
            <v>393863646</v>
          </cell>
          <cell r="BI7">
            <v>379748996</v>
          </cell>
          <cell r="BJ7">
            <v>380264086</v>
          </cell>
          <cell r="BK7">
            <v>360468890</v>
          </cell>
          <cell r="BL7">
            <v>347559904</v>
          </cell>
          <cell r="BM7">
            <v>341329318</v>
          </cell>
          <cell r="BN7">
            <v>321146247</v>
          </cell>
          <cell r="BO7">
            <v>318183426</v>
          </cell>
          <cell r="BP7">
            <v>300888650</v>
          </cell>
          <cell r="BQ7">
            <v>276115727</v>
          </cell>
          <cell r="BR7">
            <v>284368025</v>
          </cell>
          <cell r="BS7">
            <v>260214926</v>
          </cell>
          <cell r="BT7">
            <v>255340466</v>
          </cell>
          <cell r="BU7">
            <v>238194354</v>
          </cell>
          <cell r="BV7">
            <v>61659481</v>
          </cell>
          <cell r="BW7">
            <v>56267047</v>
          </cell>
          <cell r="BX7">
            <v>52341039</v>
          </cell>
          <cell r="BY7">
            <v>59898173</v>
          </cell>
          <cell r="BZ7">
            <v>54059428</v>
          </cell>
          <cell r="CA7">
            <v>52125975</v>
          </cell>
          <cell r="CB7">
            <v>47439613</v>
          </cell>
          <cell r="CC7">
            <v>50167760</v>
          </cell>
          <cell r="CD7">
            <v>47666080</v>
          </cell>
          <cell r="CE7">
            <v>44265113</v>
          </cell>
          <cell r="CF7">
            <v>39733344</v>
          </cell>
          <cell r="CG7">
            <v>39733344</v>
          </cell>
          <cell r="CH7">
            <v>55681804</v>
          </cell>
          <cell r="CI7">
            <v>48809621</v>
          </cell>
          <cell r="CJ7">
            <v>50686922</v>
          </cell>
          <cell r="CL7">
            <v>9198567</v>
          </cell>
          <cell r="CM7">
            <v>13892722</v>
          </cell>
          <cell r="CO7">
            <v>23091289</v>
          </cell>
          <cell r="CP7">
            <v>10264826</v>
          </cell>
          <cell r="CQ7">
            <v>6253916</v>
          </cell>
          <cell r="CR7">
            <v>7321304</v>
          </cell>
          <cell r="CS7">
            <v>13575220</v>
          </cell>
          <cell r="CT7">
            <v>7980736</v>
          </cell>
          <cell r="CU7">
            <v>207490076</v>
          </cell>
        </row>
        <row r="8">
          <cell r="B8" t="str">
            <v>Co-operative Bank of Kenya</v>
          </cell>
          <cell r="C8">
            <v>380.086859</v>
          </cell>
          <cell r="D8">
            <v>251.72264300000001</v>
          </cell>
          <cell r="E8">
            <v>284.07697300000001</v>
          </cell>
          <cell r="F8">
            <v>55.101714000000001</v>
          </cell>
          <cell r="G8">
            <v>79.224766000000002</v>
          </cell>
          <cell r="H8">
            <v>63.402504999999998</v>
          </cell>
          <cell r="I8">
            <v>349.27127999999999</v>
          </cell>
          <cell r="J8">
            <v>1.137761</v>
          </cell>
          <cell r="K8">
            <v>8.9266769999999998</v>
          </cell>
          <cell r="M8">
            <v>0.10086798408392122</v>
          </cell>
          <cell r="N8">
            <v>0.10117409893948653</v>
          </cell>
          <cell r="O8">
            <v>9.8095006116512201E-2</v>
          </cell>
          <cell r="P8">
            <v>9.6650095935512909E-2</v>
          </cell>
          <cell r="Q8">
            <v>0.10250285940196353</v>
          </cell>
          <cell r="R8">
            <v>0.10078924232391917</v>
          </cell>
          <cell r="S8">
            <v>0.10135136881997128</v>
          </cell>
          <cell r="T8">
            <v>9.1113009941155967E-2</v>
          </cell>
          <cell r="U8">
            <v>9.2205325760033208E-2</v>
          </cell>
          <cell r="V8">
            <v>8.9025218546685186E-2</v>
          </cell>
          <cell r="W8">
            <v>9.9034458928715832E-2</v>
          </cell>
          <cell r="X8">
            <v>9.8971934282891236E-2</v>
          </cell>
          <cell r="Y8">
            <v>9.7025164366221661E-2</v>
          </cell>
          <cell r="Z8">
            <v>9.277290604617458E-2</v>
          </cell>
          <cell r="AA8">
            <v>313413032</v>
          </cell>
          <cell r="AB8">
            <v>195568503</v>
          </cell>
          <cell r="AC8">
            <v>0</v>
          </cell>
          <cell r="AD8">
            <v>228782134</v>
          </cell>
          <cell r="AE8">
            <v>0</v>
          </cell>
          <cell r="AF8">
            <v>40312345</v>
          </cell>
          <cell r="AG8">
            <v>51920201</v>
          </cell>
          <cell r="AH8">
            <v>263782134</v>
          </cell>
          <cell r="AI8">
            <v>13553634</v>
          </cell>
          <cell r="AJ8">
            <v>20834301</v>
          </cell>
          <cell r="AK8">
            <v>20834.300999999999</v>
          </cell>
          <cell r="AL8">
            <v>4733253</v>
          </cell>
          <cell r="AN8">
            <v>9.7468785374429934E-2</v>
          </cell>
          <cell r="AO8">
            <v>0.11515489993053686</v>
          </cell>
          <cell r="AP8">
            <v>0.10178832946594295</v>
          </cell>
          <cell r="AR8">
            <v>0.20647626869206023</v>
          </cell>
          <cell r="AS8">
            <v>3.491259963113947E-2</v>
          </cell>
          <cell r="AT8">
            <v>0.22682874469380937</v>
          </cell>
          <cell r="AU8">
            <v>0.15776193794119001</v>
          </cell>
          <cell r="AV8">
            <v>0.32660703881286962</v>
          </cell>
          <cell r="AW8">
            <v>0.47388218966832563</v>
          </cell>
          <cell r="AX8">
            <v>4.2784181204999314E-2</v>
          </cell>
          <cell r="AY8">
            <v>0.3993103084787048</v>
          </cell>
          <cell r="AZ8">
            <v>0.12455093311198497</v>
          </cell>
          <cell r="BA8">
            <v>3.8274618553881909E-2</v>
          </cell>
          <cell r="BB8">
            <v>8.6276314558103057E-2</v>
          </cell>
          <cell r="BC8">
            <v>0.88610717138273642</v>
          </cell>
          <cell r="BD8">
            <v>3.9671307313355844E-2</v>
          </cell>
          <cell r="BE8">
            <v>3.6094435863641403E-2</v>
          </cell>
          <cell r="BF8">
            <v>3.6896485887089665E-2</v>
          </cell>
          <cell r="BG8">
            <v>380086859</v>
          </cell>
          <cell r="BH8">
            <v>376018201</v>
          </cell>
          <cell r="BI8">
            <v>349997760</v>
          </cell>
          <cell r="BJ8">
            <v>351917807</v>
          </cell>
          <cell r="BK8">
            <v>360041467</v>
          </cell>
          <cell r="BL8">
            <v>348354889</v>
          </cell>
          <cell r="BM8">
            <v>339549808</v>
          </cell>
          <cell r="BN8">
            <v>323948110</v>
          </cell>
          <cell r="BO8">
            <v>318998960</v>
          </cell>
          <cell r="BP8">
            <v>304846787</v>
          </cell>
          <cell r="BQ8">
            <v>282689098</v>
          </cell>
          <cell r="BR8">
            <v>266799109</v>
          </cell>
          <cell r="BS8">
            <v>263501814</v>
          </cell>
          <cell r="BT8">
            <v>244073622</v>
          </cell>
          <cell r="BU8">
            <v>228874484</v>
          </cell>
          <cell r="BV8">
            <v>63402505</v>
          </cell>
          <cell r="BW8">
            <v>63072764</v>
          </cell>
          <cell r="BX8">
            <v>60045832</v>
          </cell>
          <cell r="BY8">
            <v>58440502</v>
          </cell>
          <cell r="BZ8">
            <v>57116947</v>
          </cell>
          <cell r="CA8">
            <v>54653300</v>
          </cell>
          <cell r="CB8">
            <v>49310775</v>
          </cell>
          <cell r="CC8">
            <v>47991534</v>
          </cell>
          <cell r="CD8">
            <v>45795678</v>
          </cell>
          <cell r="CE8">
            <v>46164334</v>
          </cell>
          <cell r="CF8">
            <v>42351119</v>
          </cell>
          <cell r="CG8">
            <v>42351119</v>
          </cell>
          <cell r="CH8">
            <v>40634476</v>
          </cell>
          <cell r="CI8">
            <v>38883993</v>
          </cell>
          <cell r="CJ8">
            <v>35652045</v>
          </cell>
          <cell r="CL8">
            <v>6472745</v>
          </cell>
          <cell r="CM8">
            <v>13345398</v>
          </cell>
          <cell r="CO8">
            <v>19818143</v>
          </cell>
          <cell r="CP8">
            <v>9391465</v>
          </cell>
          <cell r="CQ8">
            <v>4492687</v>
          </cell>
          <cell r="CR8">
            <v>6758430</v>
          </cell>
          <cell r="CS8">
            <v>11251117</v>
          </cell>
          <cell r="CT8">
            <v>6372288</v>
          </cell>
          <cell r="CU8">
            <v>251722643</v>
          </cell>
        </row>
        <row r="9">
          <cell r="B9" t="str">
            <v>Standard Chartered Bank</v>
          </cell>
          <cell r="C9">
            <v>288.71110700000003</v>
          </cell>
          <cell r="D9">
            <v>113.53134900000001</v>
          </cell>
          <cell r="E9">
            <v>224.482823</v>
          </cell>
          <cell r="F9">
            <v>35.268279999999997</v>
          </cell>
          <cell r="G9">
            <v>42.493946999999999</v>
          </cell>
          <cell r="H9">
            <v>42.698407000000003</v>
          </cell>
          <cell r="I9">
            <v>211.01801399999999</v>
          </cell>
          <cell r="J9">
            <v>1.2468079999999999</v>
          </cell>
          <cell r="K9">
            <v>4.6932229999999997</v>
          </cell>
          <cell r="M9">
            <v>7.4690155088795118E-2</v>
          </cell>
          <cell r="N9">
            <v>7.3800484600600014E-2</v>
          </cell>
          <cell r="O9">
            <v>7.0819460656538033E-2</v>
          </cell>
          <cell r="P9">
            <v>7.3087283938123498E-2</v>
          </cell>
          <cell r="Q9">
            <v>7.3584583805675452E-2</v>
          </cell>
          <cell r="R9">
            <v>7.4799545045957205E-2</v>
          </cell>
          <cell r="S9">
            <v>6.9135590723677365E-2</v>
          </cell>
          <cell r="T9">
            <v>6.8060282438070566E-2</v>
          </cell>
          <cell r="U9">
            <v>7.2892927680585043E-2</v>
          </cell>
          <cell r="V9">
            <v>7.2478126933566631E-2</v>
          </cell>
          <cell r="W9">
            <v>7.2993438485868048E-2</v>
          </cell>
          <cell r="X9">
            <v>7.3326734059672591E-2</v>
          </cell>
          <cell r="Y9">
            <v>7.6122376925973012E-2</v>
          </cell>
          <cell r="Z9">
            <v>7.8339222482251211E-2</v>
          </cell>
          <cell r="AA9">
            <v>313413032</v>
          </cell>
          <cell r="AB9">
            <v>195568503</v>
          </cell>
          <cell r="AC9">
            <v>0</v>
          </cell>
          <cell r="AD9">
            <v>228782134</v>
          </cell>
          <cell r="AE9">
            <v>0</v>
          </cell>
          <cell r="AF9">
            <v>40312345</v>
          </cell>
          <cell r="AG9">
            <v>51920201</v>
          </cell>
          <cell r="AH9">
            <v>263782134</v>
          </cell>
          <cell r="AI9">
            <v>13553634</v>
          </cell>
          <cell r="AJ9">
            <v>20834301</v>
          </cell>
          <cell r="AK9">
            <v>20834.300999999999</v>
          </cell>
          <cell r="AL9">
            <v>4733253</v>
          </cell>
          <cell r="AN9">
            <v>7.4036553111658826E-2</v>
          </cell>
          <cell r="AO9">
            <v>5.1936889654673836E-2</v>
          </cell>
          <cell r="AP9">
            <v>8.0435000787511743E-2</v>
          </cell>
          <cell r="AR9">
            <v>0.14912795471519952</v>
          </cell>
          <cell r="AS9">
            <v>2.3961614605699341E-2</v>
          </cell>
          <cell r="AT9">
            <v>0.20137592139408533</v>
          </cell>
          <cell r="AU9">
            <v>0.16713397748118319</v>
          </cell>
          <cell r="AV9">
            <v>0.30267988189431105</v>
          </cell>
          <cell r="AW9">
            <v>0.46457154200817125</v>
          </cell>
          <cell r="AX9">
            <v>9.2262007346809644E-2</v>
          </cell>
          <cell r="AY9">
            <v>0.58825933989215606</v>
          </cell>
          <cell r="AZ9">
            <v>0.1165432518255075</v>
          </cell>
          <cell r="BA9">
            <v>2.9591429791257538E-2</v>
          </cell>
          <cell r="BB9">
            <v>8.6951822034249962E-2</v>
          </cell>
          <cell r="BC9">
            <v>0.50574626371301468</v>
          </cell>
          <cell r="BD9">
            <v>8.780748892964739E-2</v>
          </cell>
          <cell r="BE9">
            <v>0.2035495385617343</v>
          </cell>
          <cell r="BF9">
            <v>0.13793577591961301</v>
          </cell>
          <cell r="BG9">
            <v>288711107</v>
          </cell>
          <cell r="BH9">
            <v>274006884</v>
          </cell>
          <cell r="BI9">
            <v>250274108</v>
          </cell>
          <cell r="BJ9">
            <v>264072997</v>
          </cell>
          <cell r="BK9">
            <v>255903727</v>
          </cell>
          <cell r="BL9">
            <v>249710651</v>
          </cell>
          <cell r="BM9">
            <v>234130556</v>
          </cell>
          <cell r="BN9">
            <v>231786864</v>
          </cell>
          <cell r="BO9">
            <v>228338094</v>
          </cell>
          <cell r="BP9">
            <v>232984465</v>
          </cell>
          <cell r="BQ9">
            <v>222635993</v>
          </cell>
          <cell r="BR9">
            <v>223082484</v>
          </cell>
          <cell r="BS9">
            <v>228860613</v>
          </cell>
          <cell r="BT9">
            <v>217819880</v>
          </cell>
          <cell r="BU9">
            <v>220523869</v>
          </cell>
          <cell r="BV9">
            <v>42698407</v>
          </cell>
          <cell r="BW9">
            <v>45660764</v>
          </cell>
          <cell r="BX9">
            <v>43904779</v>
          </cell>
          <cell r="BY9">
            <v>43288125</v>
          </cell>
          <cell r="BZ9">
            <v>43083098</v>
          </cell>
          <cell r="CA9">
            <v>43850954</v>
          </cell>
          <cell r="CB9">
            <v>40914483</v>
          </cell>
          <cell r="CC9">
            <v>41143859</v>
          </cell>
          <cell r="CD9">
            <v>39848778</v>
          </cell>
          <cell r="CE9">
            <v>42126191</v>
          </cell>
          <cell r="CF9">
            <v>40449853</v>
          </cell>
          <cell r="CG9">
            <v>40449853</v>
          </cell>
          <cell r="CH9">
            <v>39684552</v>
          </cell>
          <cell r="CI9">
            <v>38765178</v>
          </cell>
          <cell r="CJ9">
            <v>36029984</v>
          </cell>
          <cell r="CL9">
            <v>3959713</v>
          </cell>
          <cell r="CM9">
            <v>9122468</v>
          </cell>
          <cell r="CO9">
            <v>13082181</v>
          </cell>
          <cell r="CP9">
            <v>6077609</v>
          </cell>
          <cell r="CQ9">
            <v>6788081</v>
          </cell>
          <cell r="CR9">
            <v>4751185</v>
          </cell>
          <cell r="CS9">
            <v>11539266</v>
          </cell>
          <cell r="CT9">
            <v>3228739</v>
          </cell>
          <cell r="CU9">
            <v>113531349</v>
          </cell>
        </row>
        <row r="10">
          <cell r="B10" t="str">
            <v>Barclays Bank of Kenya</v>
          </cell>
          <cell r="C10">
            <v>268.01554700000003</v>
          </cell>
          <cell r="D10">
            <v>163.782554</v>
          </cell>
          <cell r="E10">
            <v>189.02023399999999</v>
          </cell>
          <cell r="F10">
            <v>38.230412999999999</v>
          </cell>
          <cell r="G10">
            <v>43.417668999999997</v>
          </cell>
          <cell r="H10">
            <v>40.337533999999998</v>
          </cell>
          <cell r="I10">
            <v>243.69477000000001</v>
          </cell>
          <cell r="J10">
            <v>1.4802329999999999</v>
          </cell>
          <cell r="K10">
            <v>4.9297909999999998</v>
          </cell>
          <cell r="M10">
            <v>6.7402797826715932E-2</v>
          </cell>
          <cell r="N10">
            <v>6.8672384088949323E-2</v>
          </cell>
          <cell r="O10">
            <v>6.9604026480536943E-2</v>
          </cell>
          <cell r="P10">
            <v>6.9696517493310753E-2</v>
          </cell>
          <cell r="Q10">
            <v>7.0225197842729847E-2</v>
          </cell>
          <cell r="R10">
            <v>6.8253664356214966E-2</v>
          </cell>
          <cell r="S10">
            <v>6.7135957760077025E-2</v>
          </cell>
          <cell r="T10">
            <v>6.6433031723456507E-2</v>
          </cell>
          <cell r="U10">
            <v>7.0473457433140194E-2</v>
          </cell>
          <cell r="V10">
            <v>7.2892726696750149E-2</v>
          </cell>
          <cell r="W10">
            <v>7.130132863843322E-2</v>
          </cell>
          <cell r="X10">
            <v>7.2816030490544692E-2</v>
          </cell>
          <cell r="Y10">
            <v>7.2833618657822535E-2</v>
          </cell>
          <cell r="Z10">
            <v>7.8008697497295637E-2</v>
          </cell>
          <cell r="AA10">
            <v>313413032</v>
          </cell>
          <cell r="AB10">
            <v>195568503</v>
          </cell>
          <cell r="AC10">
            <v>0</v>
          </cell>
          <cell r="AD10">
            <v>228782134</v>
          </cell>
          <cell r="AE10">
            <v>0</v>
          </cell>
          <cell r="AF10">
            <v>40312345</v>
          </cell>
          <cell r="AG10">
            <v>51920201</v>
          </cell>
          <cell r="AH10">
            <v>263782134</v>
          </cell>
          <cell r="AI10">
            <v>13553634</v>
          </cell>
          <cell r="AJ10">
            <v>20834301</v>
          </cell>
          <cell r="AK10">
            <v>20834.300999999999</v>
          </cell>
          <cell r="AL10">
            <v>4733253</v>
          </cell>
          <cell r="AN10">
            <v>6.872942120725474E-2</v>
          </cell>
          <cell r="AO10">
            <v>7.4925177137273855E-2</v>
          </cell>
          <cell r="AP10">
            <v>6.7728311981561526E-2</v>
          </cell>
          <cell r="AR10">
            <v>0.16435190093818142</v>
          </cell>
          <cell r="AS10">
            <v>2.5682544741912613E-2</v>
          </cell>
          <cell r="AT10">
            <v>0.17816413950943633</v>
          </cell>
          <cell r="AU10">
            <v>0.1568782662016095</v>
          </cell>
          <cell r="AV10">
            <v>0.28062570233673673</v>
          </cell>
          <cell r="AW10">
            <v>0.57132268577593404</v>
          </cell>
          <cell r="AX10">
            <v>5.0802084941155429E-2</v>
          </cell>
          <cell r="AY10">
            <v>0.56817487748147144</v>
          </cell>
          <cell r="AZ10">
            <v>0.12624211693903042</v>
          </cell>
          <cell r="BA10">
            <v>2.5214036930142472E-2</v>
          </cell>
          <cell r="BB10">
            <v>0.10102808000888795</v>
          </cell>
          <cell r="BC10">
            <v>0.86648159582746054</v>
          </cell>
          <cell r="BD10">
            <v>6.3606664855183181E-2</v>
          </cell>
          <cell r="BE10">
            <v>9.7405488996858552E-2</v>
          </cell>
          <cell r="BF10">
            <v>7.7147193191803673E-2</v>
          </cell>
          <cell r="BG10">
            <v>268015547</v>
          </cell>
          <cell r="BH10">
            <v>260429453</v>
          </cell>
          <cell r="BI10">
            <v>259498223</v>
          </cell>
          <cell r="BJ10">
            <v>264008571</v>
          </cell>
          <cell r="BK10">
            <v>256142570</v>
          </cell>
          <cell r="BL10">
            <v>211913140</v>
          </cell>
          <cell r="BM10">
            <v>241152698</v>
          </cell>
          <cell r="BN10">
            <v>221041523</v>
          </cell>
          <cell r="BO10">
            <v>234699871</v>
          </cell>
          <cell r="BP10">
            <v>230907978</v>
          </cell>
          <cell r="BQ10">
            <v>226118124</v>
          </cell>
          <cell r="BR10">
            <v>218771220</v>
          </cell>
          <cell r="BS10">
            <v>213439675</v>
          </cell>
          <cell r="BT10">
            <v>200974524</v>
          </cell>
          <cell r="BU10">
            <v>207009618</v>
          </cell>
          <cell r="BV10">
            <v>40337534</v>
          </cell>
          <cell r="BW10">
            <v>43652097</v>
          </cell>
          <cell r="BX10">
            <v>42094710</v>
          </cell>
          <cell r="BY10">
            <v>41470872</v>
          </cell>
          <cell r="BZ10">
            <v>39103584</v>
          </cell>
          <cell r="CA10">
            <v>42315483</v>
          </cell>
          <cell r="CB10">
            <v>39716371</v>
          </cell>
          <cell r="CC10">
            <v>36852164</v>
          </cell>
          <cell r="CD10">
            <v>36237869</v>
          </cell>
          <cell r="CE10">
            <v>40265422</v>
          </cell>
          <cell r="CF10">
            <v>38186091</v>
          </cell>
          <cell r="CG10">
            <v>38186091</v>
          </cell>
          <cell r="CH10">
            <v>36042316</v>
          </cell>
          <cell r="CI10">
            <v>34465579</v>
          </cell>
          <cell r="CJ10">
            <v>32370886</v>
          </cell>
          <cell r="CL10">
            <v>4113221</v>
          </cell>
          <cell r="CM10">
            <v>10544100</v>
          </cell>
          <cell r="CO10">
            <v>14657321</v>
          </cell>
          <cell r="CP10">
            <v>8374060</v>
          </cell>
          <cell r="CQ10">
            <v>4980517</v>
          </cell>
          <cell r="CR10">
            <v>3785300</v>
          </cell>
          <cell r="CS10">
            <v>8765817</v>
          </cell>
          <cell r="CT10">
            <v>3386974</v>
          </cell>
          <cell r="CU10">
            <v>163782554</v>
          </cell>
        </row>
        <row r="11">
          <cell r="B11" t="str">
            <v>Diamond Trust Bank</v>
          </cell>
          <cell r="C11">
            <v>258.159603</v>
          </cell>
          <cell r="D11">
            <v>140.69871699999999</v>
          </cell>
          <cell r="E11">
            <v>185.23016699999999</v>
          </cell>
          <cell r="F11">
            <v>31.185189000000001</v>
          </cell>
          <cell r="G11">
            <v>35.03349</v>
          </cell>
          <cell r="H11">
            <v>37.678167999999999</v>
          </cell>
          <cell r="I11">
            <v>194.66126700000001</v>
          </cell>
          <cell r="J11">
            <v>0.53158099999999997</v>
          </cell>
          <cell r="K11">
            <v>4.076149</v>
          </cell>
          <cell r="M11">
            <v>6.4662708824676812E-2</v>
          </cell>
          <cell r="N11">
            <v>6.4225378142243925E-2</v>
          </cell>
          <cell r="O11">
            <v>6.3931954794117257E-2</v>
          </cell>
          <cell r="P11">
            <v>5.9424839579737959E-2</v>
          </cell>
          <cell r="Q11">
            <v>5.8910864566428314E-2</v>
          </cell>
          <cell r="R11">
            <v>5.688000529505001E-2</v>
          </cell>
          <cell r="S11">
            <v>4.8020961225879545E-2</v>
          </cell>
          <cell r="T11">
            <v>4.6628364034915784E-2</v>
          </cell>
          <cell r="U11">
            <v>4.6456312553362772E-2</v>
          </cell>
          <cell r="V11">
            <v>4.6615122798219506E-2</v>
          </cell>
          <cell r="W11">
            <v>4.4907011706007707E-2</v>
          </cell>
          <cell r="X11">
            <v>4.1894073196298925E-2</v>
          </cell>
          <cell r="Y11">
            <v>4.3056383213295579E-2</v>
          </cell>
          <cell r="Z11">
            <v>4.3028618756943957E-2</v>
          </cell>
          <cell r="AA11">
            <v>313413032</v>
          </cell>
          <cell r="AB11">
            <v>195568503</v>
          </cell>
          <cell r="AC11">
            <v>0</v>
          </cell>
          <cell r="AD11">
            <v>228782134</v>
          </cell>
          <cell r="AE11">
            <v>0</v>
          </cell>
          <cell r="AF11">
            <v>40312345</v>
          </cell>
          <cell r="AG11">
            <v>51920201</v>
          </cell>
          <cell r="AH11">
            <v>263782134</v>
          </cell>
          <cell r="AI11">
            <v>13553634</v>
          </cell>
          <cell r="AJ11">
            <v>20834301</v>
          </cell>
          <cell r="AK11">
            <v>20834.300999999999</v>
          </cell>
          <cell r="AL11">
            <v>4733253</v>
          </cell>
          <cell r="AN11">
            <v>6.6201980787646858E-2</v>
          </cell>
          <cell r="AO11">
            <v>6.4365074525655291E-2</v>
          </cell>
          <cell r="AP11">
            <v>6.637028361192665E-2</v>
          </cell>
          <cell r="AR11">
            <v>0.15180374431906787</v>
          </cell>
          <cell r="AS11">
            <v>2.2398055618881356E-2</v>
          </cell>
          <cell r="AT11">
            <v>0.17997155027250489</v>
          </cell>
          <cell r="AU11">
            <v>0.16020233239312059</v>
          </cell>
          <cell r="AV11">
            <v>0.19372961593959401</v>
          </cell>
          <cell r="AW11">
            <v>0.37401612935107037</v>
          </cell>
          <cell r="AX11">
            <v>3.9518553704635639E-2</v>
          </cell>
          <cell r="AY11">
            <v>0.82797044454448121</v>
          </cell>
          <cell r="AZ11">
            <v>0.11692938687257742</v>
          </cell>
          <cell r="BA11">
            <v>5.8123416654062045E-2</v>
          </cell>
          <cell r="BB11">
            <v>5.8805970218515378E-2</v>
          </cell>
          <cell r="BC11">
            <v>0.7595885663699693</v>
          </cell>
          <cell r="BD11">
            <v>5.640112645133806E-2</v>
          </cell>
          <cell r="BE11">
            <v>2.731542862128937E-2</v>
          </cell>
          <cell r="BF11">
            <v>4.1534939937056259E-2</v>
          </cell>
          <cell r="BG11">
            <v>258159603</v>
          </cell>
          <cell r="BH11">
            <v>248863252</v>
          </cell>
          <cell r="BI11">
            <v>244123818</v>
          </cell>
          <cell r="BJ11">
            <v>230711438</v>
          </cell>
          <cell r="BK11">
            <v>222145764</v>
          </cell>
          <cell r="BL11">
            <v>205480349</v>
          </cell>
          <cell r="BM11">
            <v>190947903</v>
          </cell>
          <cell r="BN11">
            <v>166004397</v>
          </cell>
          <cell r="BO11">
            <v>158030111</v>
          </cell>
          <cell r="BP11">
            <v>148561346</v>
          </cell>
          <cell r="BQ11">
            <v>141175794</v>
          </cell>
          <cell r="BR11">
            <v>126274802</v>
          </cell>
          <cell r="BS11">
            <v>120443207</v>
          </cell>
          <cell r="BT11">
            <v>116208461</v>
          </cell>
          <cell r="BU11">
            <v>114136429</v>
          </cell>
          <cell r="BV11">
            <v>37678168</v>
          </cell>
          <cell r="BW11">
            <v>37678168</v>
          </cell>
          <cell r="BX11">
            <v>36431809</v>
          </cell>
          <cell r="BY11">
            <v>33455124</v>
          </cell>
          <cell r="BZ11">
            <v>32359121</v>
          </cell>
          <cell r="CA11">
            <v>31216658</v>
          </cell>
          <cell r="CB11">
            <v>29996201</v>
          </cell>
          <cell r="CC11">
            <v>28616712</v>
          </cell>
          <cell r="CD11">
            <v>27536573</v>
          </cell>
          <cell r="CE11">
            <v>26882050</v>
          </cell>
          <cell r="CF11">
            <v>25784414</v>
          </cell>
          <cell r="CG11">
            <v>25784414</v>
          </cell>
          <cell r="CH11">
            <v>24822904</v>
          </cell>
          <cell r="CI11">
            <v>19515880</v>
          </cell>
          <cell r="CJ11">
            <v>18568277</v>
          </cell>
          <cell r="CL11">
            <v>1568156</v>
          </cell>
          <cell r="CM11">
            <v>6526404</v>
          </cell>
          <cell r="CO11">
            <v>8094560</v>
          </cell>
          <cell r="CP11">
            <v>3027496</v>
          </cell>
          <cell r="CQ11">
            <v>4793106</v>
          </cell>
          <cell r="CR11">
            <v>995876</v>
          </cell>
          <cell r="CS11">
            <v>5788982</v>
          </cell>
          <cell r="CT11">
            <v>2812543</v>
          </cell>
          <cell r="CU11">
            <v>140698717</v>
          </cell>
        </row>
        <row r="12">
          <cell r="B12" t="str">
            <v>Commercial Bank of Africa</v>
          </cell>
          <cell r="C12">
            <v>216.387023</v>
          </cell>
          <cell r="D12">
            <v>102.06630699999999</v>
          </cell>
          <cell r="E12">
            <v>160.18538100000001</v>
          </cell>
          <cell r="F12">
            <v>19.840921999999999</v>
          </cell>
          <cell r="G12">
            <v>25.192627000000002</v>
          </cell>
          <cell r="H12">
            <v>28.396850000000001</v>
          </cell>
          <cell r="I12">
            <v>151.388238</v>
          </cell>
          <cell r="J12">
            <v>1.1836120000000001</v>
          </cell>
          <cell r="K12">
            <v>3.899273</v>
          </cell>
          <cell r="M12">
            <v>5.3057841065827435E-2</v>
          </cell>
          <cell r="N12">
            <v>5.1215123751676375E-2</v>
          </cell>
          <cell r="O12">
            <v>5.4621060328248094E-2</v>
          </cell>
          <cell r="P12">
            <v>5.3054020917043358E-2</v>
          </cell>
          <cell r="Q12">
            <v>5.2787811272880056E-2</v>
          </cell>
          <cell r="R12">
            <v>5.2254477482426093E-2</v>
          </cell>
          <cell r="S12">
            <v>4.8437281495554596E-2</v>
          </cell>
          <cell r="T12">
            <v>4.5534816424572751E-2</v>
          </cell>
          <cell r="U12">
            <v>4.6003496432953359E-2</v>
          </cell>
          <cell r="V12">
            <v>4.7926210129083477E-2</v>
          </cell>
          <cell r="W12">
            <v>4.2843468532287779E-2</v>
          </cell>
          <cell r="X12">
            <v>4.2605531985737341E-2</v>
          </cell>
          <cell r="Y12">
            <v>3.8746058159839739E-2</v>
          </cell>
          <cell r="Z12">
            <v>3.978342370323365E-2</v>
          </cell>
          <cell r="AA12">
            <v>313413032</v>
          </cell>
          <cell r="AB12">
            <v>195568503</v>
          </cell>
          <cell r="AC12">
            <v>0</v>
          </cell>
          <cell r="AD12">
            <v>228782134</v>
          </cell>
          <cell r="AE12">
            <v>0</v>
          </cell>
          <cell r="AF12">
            <v>40312345</v>
          </cell>
          <cell r="AG12">
            <v>51920201</v>
          </cell>
          <cell r="AH12">
            <v>263782134</v>
          </cell>
          <cell r="AI12">
            <v>13553634</v>
          </cell>
          <cell r="AJ12">
            <v>20834301</v>
          </cell>
          <cell r="AK12">
            <v>20834.300999999999</v>
          </cell>
          <cell r="AL12">
            <v>4733253</v>
          </cell>
          <cell r="AN12">
            <v>5.5489896067674453E-2</v>
          </cell>
          <cell r="AO12">
            <v>4.6692006840498859E-2</v>
          </cell>
          <cell r="AP12">
            <v>5.7396423809597537E-2</v>
          </cell>
          <cell r="AR12">
            <v>0.19232276243398116</v>
          </cell>
          <cell r="AS12">
            <v>2.5147159859473613E-2</v>
          </cell>
          <cell r="AT12">
            <v>0.1664107286855403</v>
          </cell>
          <cell r="AU12">
            <v>0.13105986476967912</v>
          </cell>
          <cell r="AV12">
            <v>0.56202619425721057</v>
          </cell>
          <cell r="AW12">
            <v>0.42468993133473981</v>
          </cell>
          <cell r="AX12">
            <v>6.3436596143927923E-2</v>
          </cell>
          <cell r="AY12">
            <v>0.66389167538778537</v>
          </cell>
          <cell r="AZ12">
            <v>9.8193757224994821E-2</v>
          </cell>
          <cell r="BA12">
            <v>4.3674847351565925E-2</v>
          </cell>
          <cell r="BB12">
            <v>5.4518909873428896E-2</v>
          </cell>
          <cell r="BC12">
            <v>0.63717616653170106</v>
          </cell>
          <cell r="BD12">
            <v>5.9818138462500135E-2</v>
          </cell>
          <cell r="BE12">
            <v>4.3709749917686279E-3</v>
          </cell>
          <cell r="BF12">
            <v>3.2857573743466477E-2</v>
          </cell>
          <cell r="BG12">
            <v>216387023</v>
          </cell>
          <cell r="BH12">
            <v>202699639</v>
          </cell>
          <cell r="BI12">
            <v>210877927</v>
          </cell>
          <cell r="BJ12">
            <v>211118198</v>
          </cell>
          <cell r="BK12">
            <v>206328561</v>
          </cell>
          <cell r="BL12">
            <v>195962086</v>
          </cell>
          <cell r="BM12">
            <v>198484270</v>
          </cell>
          <cell r="BN12">
            <v>184466862</v>
          </cell>
          <cell r="BO12">
            <v>179346404</v>
          </cell>
          <cell r="BP12">
            <v>174983667</v>
          </cell>
          <cell r="BQ12">
            <v>175808828</v>
          </cell>
          <cell r="BR12">
            <v>154710864</v>
          </cell>
          <cell r="BS12">
            <v>143801266</v>
          </cell>
          <cell r="BT12">
            <v>119783476</v>
          </cell>
          <cell r="BU12">
            <v>124881964</v>
          </cell>
          <cell r="BV12">
            <v>28396850</v>
          </cell>
          <cell r="BW12">
            <v>28887284</v>
          </cell>
          <cell r="BX12">
            <v>27470172</v>
          </cell>
          <cell r="BY12">
            <v>26187655</v>
          </cell>
          <cell r="BZ12">
            <v>24321102</v>
          </cell>
          <cell r="CA12">
            <v>23949685</v>
          </cell>
          <cell r="CB12">
            <v>22708080</v>
          </cell>
          <cell r="CC12">
            <v>19085273</v>
          </cell>
          <cell r="CD12">
            <v>18822475</v>
          </cell>
          <cell r="CE12">
            <v>18511215</v>
          </cell>
          <cell r="CF12">
            <v>17856644</v>
          </cell>
          <cell r="CG12">
            <v>17856644</v>
          </cell>
          <cell r="CH12">
            <v>14954339</v>
          </cell>
          <cell r="CI12">
            <v>14571795</v>
          </cell>
          <cell r="CJ12">
            <v>13749281</v>
          </cell>
          <cell r="CL12">
            <v>4893575</v>
          </cell>
          <cell r="CM12">
            <v>3813448</v>
          </cell>
          <cell r="CO12">
            <v>8707023</v>
          </cell>
          <cell r="CP12">
            <v>3697785</v>
          </cell>
          <cell r="CQ12">
            <v>4589679</v>
          </cell>
          <cell r="CR12">
            <v>2323616</v>
          </cell>
          <cell r="CS12">
            <v>6913295</v>
          </cell>
          <cell r="CT12">
            <v>2686125</v>
          </cell>
          <cell r="CU12">
            <v>102066307</v>
          </cell>
        </row>
        <row r="13">
          <cell r="B13" t="str">
            <v>Stanbic Bank</v>
          </cell>
          <cell r="C13">
            <v>224.804428</v>
          </cell>
          <cell r="D13">
            <v>117.94495999999999</v>
          </cell>
          <cell r="E13">
            <v>130.16388499999999</v>
          </cell>
          <cell r="F13">
            <v>29.51351</v>
          </cell>
          <cell r="G13">
            <v>33.035963000000002</v>
          </cell>
          <cell r="H13">
            <v>30.830480999999999</v>
          </cell>
          <cell r="I13">
            <v>191.69355400000001</v>
          </cell>
          <cell r="J13">
            <v>1.501538</v>
          </cell>
          <cell r="K13">
            <v>2.2654899999999998</v>
          </cell>
          <cell r="M13">
            <v>5.1513945858689549E-2</v>
          </cell>
          <cell r="N13">
            <v>5.0452352769446394E-2</v>
          </cell>
          <cell r="O13">
            <v>5.0877351905984365E-2</v>
          </cell>
          <cell r="P13">
            <v>5.4156401113650998E-2</v>
          </cell>
          <cell r="Q13">
            <v>4.9734122707107808E-2</v>
          </cell>
          <cell r="R13">
            <v>5.0629626008313361E-2</v>
          </cell>
          <cell r="S13">
            <v>5.3268162842596556E-2</v>
          </cell>
          <cell r="T13">
            <v>5.0786597390307282E-2</v>
          </cell>
          <cell r="U13">
            <v>4.9596497722514093E-2</v>
          </cell>
          <cell r="V13">
            <v>4.963887593765233E-2</v>
          </cell>
          <cell r="W13">
            <v>5.0735941973915108E-2</v>
          </cell>
          <cell r="X13">
            <v>5.1204229655496709E-2</v>
          </cell>
          <cell r="Y13">
            <v>5.3034554301622905E-2</v>
          </cell>
          <cell r="Z13">
            <v>5.7120423501332312E-2</v>
          </cell>
          <cell r="AA13">
            <v>313413032</v>
          </cell>
          <cell r="AB13">
            <v>195568503</v>
          </cell>
          <cell r="AC13">
            <v>0</v>
          </cell>
          <cell r="AD13">
            <v>228782134</v>
          </cell>
          <cell r="AE13">
            <v>0</v>
          </cell>
          <cell r="AF13">
            <v>40312345</v>
          </cell>
          <cell r="AG13">
            <v>51920201</v>
          </cell>
          <cell r="AH13">
            <v>263782134</v>
          </cell>
          <cell r="AI13">
            <v>13553634</v>
          </cell>
          <cell r="AJ13">
            <v>20834301</v>
          </cell>
          <cell r="AK13">
            <v>20834.300999999999</v>
          </cell>
          <cell r="AL13">
            <v>4733253</v>
          </cell>
          <cell r="AN13">
            <v>5.7648440152869081E-2</v>
          </cell>
          <cell r="AO13">
            <v>5.395597274938501E-2</v>
          </cell>
          <cell r="AP13">
            <v>4.6639346621547915E-2</v>
          </cell>
          <cell r="AR13">
            <v>0.11326661588719523</v>
          </cell>
          <cell r="AS13">
            <v>1.609720893726253E-2</v>
          </cell>
          <cell r="AT13">
            <v>0.17233737030093355</v>
          </cell>
          <cell r="AU13">
            <v>0.15396193238714745</v>
          </cell>
          <cell r="AV13">
            <v>0.445945888914211</v>
          </cell>
          <cell r="AW13">
            <v>0.54079311008134612</v>
          </cell>
          <cell r="AX13">
            <v>4.2852431052992281E-2</v>
          </cell>
          <cell r="AY13">
            <v>0.3096181411230845</v>
          </cell>
          <cell r="AZ13">
            <v>0.10008988763255891</v>
          </cell>
          <cell r="BA13">
            <v>2.7696583836426786E-2</v>
          </cell>
          <cell r="BB13">
            <v>7.2393303796132125E-2</v>
          </cell>
          <cell r="BC13">
            <v>0.90612661107956327</v>
          </cell>
          <cell r="BD13">
            <v>9.1784233372672594E-2</v>
          </cell>
          <cell r="BE13">
            <v>0.2723272819836689</v>
          </cell>
          <cell r="BF13">
            <v>0.1712846809125938</v>
          </cell>
          <cell r="BG13">
            <v>224804428</v>
          </cell>
          <cell r="BH13">
            <v>212633202</v>
          </cell>
          <cell r="BI13">
            <v>204895157</v>
          </cell>
          <cell r="BJ13">
            <v>229866887</v>
          </cell>
          <cell r="BK13">
            <v>202294738</v>
          </cell>
          <cell r="BL13">
            <v>208287745</v>
          </cell>
          <cell r="BM13">
            <v>198578014</v>
          </cell>
          <cell r="BN13">
            <v>208167708</v>
          </cell>
          <cell r="BO13">
            <v>203595164</v>
          </cell>
          <cell r="BP13">
            <v>184061612</v>
          </cell>
          <cell r="BQ13">
            <v>171347152</v>
          </cell>
          <cell r="BR13">
            <v>167107694</v>
          </cell>
          <cell r="BS13">
            <v>155933918</v>
          </cell>
          <cell r="BT13">
            <v>159885214</v>
          </cell>
          <cell r="BU13">
            <v>170726460</v>
          </cell>
          <cell r="BV13">
            <v>30830481</v>
          </cell>
          <cell r="BW13">
            <v>29267838</v>
          </cell>
          <cell r="BX13">
            <v>30237504</v>
          </cell>
          <cell r="BY13">
            <v>28545962</v>
          </cell>
          <cell r="BZ13">
            <v>27656039</v>
          </cell>
          <cell r="CA13">
            <v>27074070</v>
          </cell>
          <cell r="CB13">
            <v>28250550</v>
          </cell>
          <cell r="CC13">
            <v>26855040</v>
          </cell>
          <cell r="CD13">
            <v>26168836</v>
          </cell>
          <cell r="CE13">
            <v>25907559</v>
          </cell>
          <cell r="CF13">
            <v>26644208</v>
          </cell>
          <cell r="CG13">
            <v>26644208</v>
          </cell>
          <cell r="CH13">
            <v>25311868</v>
          </cell>
          <cell r="CI13">
            <v>23485250</v>
          </cell>
          <cell r="CJ13">
            <v>22353459</v>
          </cell>
          <cell r="CL13">
            <v>4015295</v>
          </cell>
          <cell r="CM13">
            <v>4988701</v>
          </cell>
          <cell r="CO13">
            <v>9003996</v>
          </cell>
          <cell r="CP13">
            <v>4869299</v>
          </cell>
          <cell r="CQ13">
            <v>1634942</v>
          </cell>
          <cell r="CR13">
            <v>3645569</v>
          </cell>
          <cell r="CS13">
            <v>5280511</v>
          </cell>
          <cell r="CT13">
            <v>1729241</v>
          </cell>
          <cell r="CU13">
            <v>117944960</v>
          </cell>
        </row>
        <row r="14">
          <cell r="B14" t="str">
            <v>Total - Tier 1</v>
          </cell>
          <cell r="C14">
            <v>2575.6668670000004</v>
          </cell>
          <cell r="D14">
            <v>1460.1590170000002</v>
          </cell>
          <cell r="E14">
            <v>1885.3438209999999</v>
          </cell>
          <cell r="F14">
            <v>330.93329999999997</v>
          </cell>
          <cell r="G14">
            <v>396.75407799999999</v>
          </cell>
          <cell r="H14">
            <v>387.39103700000004</v>
          </cell>
          <cell r="I14">
            <v>2169.7516900000001</v>
          </cell>
          <cell r="J14">
            <v>9.8003059999999991</v>
          </cell>
          <cell r="K14">
            <v>53.972042999999999</v>
          </cell>
          <cell r="M14">
            <v>0.65583119822358549</v>
          </cell>
          <cell r="N14">
            <v>0.64552332185050831</v>
          </cell>
          <cell r="O14">
            <v>0.64661885824950271</v>
          </cell>
          <cell r="P14">
            <v>0.64224849829791908</v>
          </cell>
          <cell r="Q14">
            <v>0.63897279444214417</v>
          </cell>
          <cell r="R14">
            <v>0.6316932910886961</v>
          </cell>
          <cell r="S14">
            <v>0.60160818114852876</v>
          </cell>
          <cell r="T14">
            <v>0.58793150840981145</v>
          </cell>
          <cell r="U14">
            <v>0.59505193307574078</v>
          </cell>
          <cell r="V14">
            <v>0.5410211147316899</v>
          </cell>
          <cell r="W14">
            <v>0.55062111049812579</v>
          </cell>
          <cell r="X14">
            <v>0.55379673279855857</v>
          </cell>
          <cell r="Y14">
            <v>0.55332868995778384</v>
          </cell>
          <cell r="Z14">
            <v>0.55334962621255446</v>
          </cell>
          <cell r="AA14">
            <v>2193891224</v>
          </cell>
          <cell r="AB14">
            <v>1368979521</v>
          </cell>
          <cell r="AC14">
            <v>0</v>
          </cell>
          <cell r="AD14">
            <v>1601474938</v>
          </cell>
          <cell r="AE14">
            <v>0</v>
          </cell>
          <cell r="AF14">
            <v>282186415</v>
          </cell>
          <cell r="AG14">
            <v>363441407</v>
          </cell>
          <cell r="AH14">
            <v>1846474938</v>
          </cell>
          <cell r="AI14">
            <v>94875438</v>
          </cell>
          <cell r="AJ14">
            <v>145840107</v>
          </cell>
          <cell r="AK14">
            <v>145840.10700000002</v>
          </cell>
          <cell r="AL14">
            <v>33132771</v>
          </cell>
          <cell r="AN14">
            <v>0.66049934406086208</v>
          </cell>
          <cell r="AO14">
            <v>0.66797513120544372</v>
          </cell>
          <cell r="AP14">
            <v>0.67554225174219862</v>
          </cell>
          <cell r="AR14">
            <v>0.19887886659228962</v>
          </cell>
          <cell r="AS14">
            <v>3.0388068764089338E-2</v>
          </cell>
          <cell r="AT14">
            <v>0.18285690469954191</v>
          </cell>
          <cell r="AU14">
            <v>0.15252127767670962</v>
          </cell>
          <cell r="AV14">
            <v>0.33551002765077187</v>
          </cell>
          <cell r="AW14">
            <v>0.47305841518738212</v>
          </cell>
          <cell r="AX14">
            <v>5.7361265992509132E-2</v>
          </cell>
          <cell r="AY14">
            <v>0.58264082863408984</v>
          </cell>
          <cell r="AZ14">
            <v>0.11718888797971046</v>
          </cell>
          <cell r="BA14">
            <v>3.2687663513337128E-2</v>
          </cell>
          <cell r="BB14">
            <v>8.4501224466373329E-2</v>
          </cell>
          <cell r="BC14">
            <v>0.77447890445018208</v>
          </cell>
          <cell r="BD14">
            <v>0.63757546989922276</v>
          </cell>
          <cell r="BE14">
            <v>0.7365266555517872</v>
          </cell>
          <cell r="BF14">
            <v>0.66416528856852119</v>
          </cell>
          <cell r="BG14">
            <v>2575666867</v>
          </cell>
          <cell r="BH14">
            <v>2489049938</v>
          </cell>
          <cell r="BI14">
            <v>2404191418</v>
          </cell>
          <cell r="BJ14">
            <v>2412188062</v>
          </cell>
          <cell r="BK14">
            <v>2331444986</v>
          </cell>
          <cell r="BL14">
            <v>2234309053</v>
          </cell>
          <cell r="BM14">
            <v>2211913740</v>
          </cell>
          <cell r="BN14">
            <v>2102337352</v>
          </cell>
          <cell r="BO14">
            <v>2069565959</v>
          </cell>
          <cell r="BP14">
            <v>1969346681</v>
          </cell>
          <cell r="BQ14">
            <v>1872860117</v>
          </cell>
          <cell r="BR14">
            <v>1795759894</v>
          </cell>
          <cell r="BS14">
            <v>1744028271</v>
          </cell>
          <cell r="BT14">
            <v>1658966913</v>
          </cell>
          <cell r="BU14">
            <v>1627659632</v>
          </cell>
          <cell r="BV14">
            <v>387391037</v>
          </cell>
          <cell r="BW14">
            <v>380984756</v>
          </cell>
          <cell r="BX14">
            <v>373515733</v>
          </cell>
          <cell r="BY14">
            <v>370399347</v>
          </cell>
          <cell r="BZ14">
            <v>349521290</v>
          </cell>
          <cell r="CA14">
            <v>340423810</v>
          </cell>
          <cell r="CB14">
            <v>339222031</v>
          </cell>
          <cell r="CC14">
            <v>326518516</v>
          </cell>
          <cell r="CD14">
            <v>315510620</v>
          </cell>
          <cell r="CE14">
            <v>319951444</v>
          </cell>
          <cell r="CF14">
            <v>303173012</v>
          </cell>
          <cell r="CG14">
            <v>303173012</v>
          </cell>
          <cell r="CH14">
            <v>305295622</v>
          </cell>
          <cell r="CI14">
            <v>284093908</v>
          </cell>
          <cell r="CJ14">
            <v>271801490</v>
          </cell>
          <cell r="CK14">
            <v>0</v>
          </cell>
          <cell r="CL14">
            <v>42126628</v>
          </cell>
          <cell r="CM14">
            <v>83433339</v>
          </cell>
          <cell r="CN14">
            <v>0</v>
          </cell>
          <cell r="CO14">
            <v>125559967</v>
          </cell>
          <cell r="CP14">
            <v>59397199</v>
          </cell>
          <cell r="CQ14">
            <v>51769565</v>
          </cell>
          <cell r="CR14">
            <v>37083743</v>
          </cell>
          <cell r="CS14">
            <v>88853308</v>
          </cell>
          <cell r="CT14">
            <v>37832069</v>
          </cell>
          <cell r="CU14">
            <v>1460159017</v>
          </cell>
        </row>
        <row r="15">
          <cell r="AY15" t="str">
            <v/>
          </cell>
          <cell r="BT15" t="str">
            <v/>
          </cell>
          <cell r="BU15" t="str">
            <v/>
          </cell>
          <cell r="CJ15">
            <v>0</v>
          </cell>
        </row>
        <row r="16">
          <cell r="B16" t="str">
            <v>TIER 2: Medium banks - WMSI between 1% &amp; 5%</v>
          </cell>
          <cell r="AY16" t="str">
            <v/>
          </cell>
        </row>
        <row r="18">
          <cell r="B18" t="str">
            <v>NIC Bank</v>
          </cell>
          <cell r="C18">
            <v>181.67964900000001</v>
          </cell>
          <cell r="D18">
            <v>109.274084</v>
          </cell>
          <cell r="E18">
            <v>125.04907</v>
          </cell>
          <cell r="F18">
            <v>26.394169999999999</v>
          </cell>
          <cell r="G18">
            <v>32.900644</v>
          </cell>
          <cell r="H18">
            <v>32.543157000000001</v>
          </cell>
          <cell r="I18">
            <v>161.80692199999999</v>
          </cell>
          <cell r="J18">
            <v>0.55199100000000001</v>
          </cell>
          <cell r="K18">
            <v>2.8444150000000001</v>
          </cell>
          <cell r="M18">
            <v>4.8147325838805849E-2</v>
          </cell>
          <cell r="N18">
            <v>4.4870986146508682E-2</v>
          </cell>
          <cell r="O18">
            <v>4.4753498515800891E-2</v>
          </cell>
          <cell r="P18">
            <v>4.360237431176113E-2</v>
          </cell>
          <cell r="Q18">
            <v>4.4872562795483059E-2</v>
          </cell>
          <cell r="R18">
            <v>4.4800865051882431E-2</v>
          </cell>
          <cell r="S18">
            <v>4.4373235760172158E-2</v>
          </cell>
          <cell r="T18">
            <v>4.1524095097441455E-2</v>
          </cell>
          <cell r="U18">
            <v>4.1234477482437679E-2</v>
          </cell>
          <cell r="V18">
            <v>4.3230591495864903E-2</v>
          </cell>
          <cell r="W18">
            <v>4.3216553515097185E-2</v>
          </cell>
          <cell r="X18">
            <v>3.9175427611452124E-2</v>
          </cell>
          <cell r="Y18">
            <v>4.0015782983835298E-2</v>
          </cell>
          <cell r="Z18">
            <v>4.0294799887670998E-2</v>
          </cell>
          <cell r="AA18">
            <v>313413032</v>
          </cell>
          <cell r="AB18">
            <v>195568503</v>
          </cell>
          <cell r="AC18">
            <v>0</v>
          </cell>
          <cell r="AD18">
            <v>228782134</v>
          </cell>
          <cell r="AE18">
            <v>0</v>
          </cell>
          <cell r="AF18">
            <v>40312345</v>
          </cell>
          <cell r="AG18">
            <v>51920201</v>
          </cell>
          <cell r="AH18">
            <v>263782134</v>
          </cell>
          <cell r="AI18">
            <v>13553634</v>
          </cell>
          <cell r="AJ18">
            <v>20834301</v>
          </cell>
          <cell r="AK18">
            <v>20834.300999999999</v>
          </cell>
          <cell r="AL18">
            <v>4733253</v>
          </cell>
          <cell r="AN18">
            <v>4.6589599971628502E-2</v>
          </cell>
          <cell r="AO18">
            <v>4.9989329756167697E-2</v>
          </cell>
          <cell r="AP18">
            <v>4.4806644488463207E-2</v>
          </cell>
          <cell r="AR18">
            <v>0.12675766360206406</v>
          </cell>
          <cell r="AS18">
            <v>2.3184099066448926E-2</v>
          </cell>
          <cell r="AT18">
            <v>0.20333273504825711</v>
          </cell>
          <cell r="AU18">
            <v>0.16312138982533764</v>
          </cell>
          <cell r="AV18">
            <v>0.26560178875214396</v>
          </cell>
          <cell r="AW18">
            <v>0.36406734654202005</v>
          </cell>
          <cell r="AX18">
            <v>9.789211924414952E-2</v>
          </cell>
          <cell r="AY18">
            <v>0.4071287549873025</v>
          </cell>
          <cell r="AZ18">
            <v>0.11420110466911132</v>
          </cell>
          <cell r="BA18">
            <v>4.281367852181546E-2</v>
          </cell>
          <cell r="BB18">
            <v>7.138742614729586E-2</v>
          </cell>
          <cell r="BC18">
            <v>0.87384963358783874</v>
          </cell>
          <cell r="BD18">
            <v>3.6928454804015354E-2</v>
          </cell>
          <cell r="BE18">
            <v>7.5717984850054723E-2</v>
          </cell>
          <cell r="BF18">
            <v>5.3511430126180232E-2</v>
          </cell>
          <cell r="BG18">
            <v>181679649</v>
          </cell>
          <cell r="BH18">
            <v>166304746</v>
          </cell>
          <cell r="BI18">
            <v>161847351</v>
          </cell>
          <cell r="BJ18">
            <v>156714971</v>
          </cell>
          <cell r="BK18">
            <v>159485590</v>
          </cell>
          <cell r="BL18">
            <v>152262205</v>
          </cell>
          <cell r="BM18">
            <v>156762225</v>
          </cell>
          <cell r="BN18">
            <v>146001048</v>
          </cell>
          <cell r="BO18">
            <v>143376585</v>
          </cell>
          <cell r="BP18">
            <v>134470560</v>
          </cell>
          <cell r="BQ18">
            <v>137087464</v>
          </cell>
          <cell r="BR18">
            <v>125269062</v>
          </cell>
          <cell r="BS18">
            <v>120685605</v>
          </cell>
          <cell r="BT18">
            <v>116891955</v>
          </cell>
          <cell r="BU18">
            <v>112916814</v>
          </cell>
          <cell r="BV18">
            <v>32543157</v>
          </cell>
          <cell r="BW18">
            <v>31164181</v>
          </cell>
          <cell r="BX18">
            <v>30288263</v>
          </cell>
          <cell r="BY18">
            <v>30025206</v>
          </cell>
          <cell r="BZ18">
            <v>28363529</v>
          </cell>
          <cell r="CA18">
            <v>27436193</v>
          </cell>
          <cell r="CB18">
            <v>26454386</v>
          </cell>
          <cell r="CC18">
            <v>24424083</v>
          </cell>
          <cell r="CD18">
            <v>24149094</v>
          </cell>
          <cell r="CE18">
            <v>24061490</v>
          </cell>
          <cell r="CF18">
            <v>23258017</v>
          </cell>
          <cell r="CG18">
            <v>23258017</v>
          </cell>
          <cell r="CH18">
            <v>20495957</v>
          </cell>
          <cell r="CI18">
            <v>18887289</v>
          </cell>
          <cell r="CJ18">
            <v>17630929</v>
          </cell>
          <cell r="CL18">
            <v>1785614</v>
          </cell>
          <cell r="CM18">
            <v>4937285</v>
          </cell>
          <cell r="CO18">
            <v>6722899</v>
          </cell>
          <cell r="CP18">
            <v>2447588</v>
          </cell>
          <cell r="CQ18">
            <v>4827677</v>
          </cell>
          <cell r="CR18">
            <v>7030186</v>
          </cell>
          <cell r="CS18">
            <v>11857863</v>
          </cell>
          <cell r="CT18">
            <v>1991091</v>
          </cell>
          <cell r="CU18">
            <v>109274084</v>
          </cell>
        </row>
        <row r="19">
          <cell r="B19" t="str">
            <v>I&amp;M Bank</v>
          </cell>
          <cell r="C19">
            <v>177.32958500000001</v>
          </cell>
          <cell r="D19">
            <v>114.994775</v>
          </cell>
          <cell r="E19">
            <v>126.893666</v>
          </cell>
          <cell r="F19">
            <v>26.106103000000001</v>
          </cell>
          <cell r="G19">
            <v>28.112480000000001</v>
          </cell>
          <cell r="H19">
            <v>30.474944000000001</v>
          </cell>
          <cell r="I19">
            <v>162.50145900000001</v>
          </cell>
          <cell r="J19">
            <v>0.75527</v>
          </cell>
          <cell r="K19">
            <v>3.9315159999999998</v>
          </cell>
          <cell r="M19">
            <v>4.6872061663632426E-2</v>
          </cell>
          <cell r="N19">
            <v>4.7975242386330899E-2</v>
          </cell>
          <cell r="O19">
            <v>4.7157045812076082E-2</v>
          </cell>
          <cell r="P19">
            <v>4.6143569105249208E-2</v>
          </cell>
          <cell r="Q19">
            <v>4.6976317574451559E-2</v>
          </cell>
          <cell r="R19">
            <v>4.5655274182106423E-2</v>
          </cell>
          <cell r="S19">
            <v>4.3266496320107151E-2</v>
          </cell>
          <cell r="T19">
            <v>4.1531279066490255E-2</v>
          </cell>
          <cell r="U19">
            <v>4.1213964931783365E-2</v>
          </cell>
          <cell r="V19">
            <v>4.1396234031227719E-2</v>
          </cell>
          <cell r="W19">
            <v>4.0476165015553178E-2</v>
          </cell>
          <cell r="X19">
            <v>4.0632602184221024E-2</v>
          </cell>
          <cell r="Y19">
            <v>4.1902503947468056E-2</v>
          </cell>
          <cell r="Z19">
            <v>4.1224725549765084E-2</v>
          </cell>
          <cell r="AA19">
            <v>313413032</v>
          </cell>
          <cell r="AB19">
            <v>195568503</v>
          </cell>
          <cell r="AC19">
            <v>0</v>
          </cell>
          <cell r="AD19">
            <v>228782134</v>
          </cell>
          <cell r="AE19">
            <v>0</v>
          </cell>
          <cell r="AF19">
            <v>40312345</v>
          </cell>
          <cell r="AG19">
            <v>51920201</v>
          </cell>
          <cell r="AH19">
            <v>263782134</v>
          </cell>
          <cell r="AI19">
            <v>13553634</v>
          </cell>
          <cell r="AJ19">
            <v>20834301</v>
          </cell>
          <cell r="AK19">
            <v>20834.300999999999</v>
          </cell>
          <cell r="AL19">
            <v>4733253</v>
          </cell>
          <cell r="AN19">
            <v>4.5474077442129432E-2</v>
          </cell>
          <cell r="AO19">
            <v>5.2606359324058112E-2</v>
          </cell>
          <cell r="AP19">
            <v>4.5467586286725613E-2</v>
          </cell>
          <cell r="AR19">
            <v>0.17585198961478865</v>
          </cell>
          <cell r="AS19">
            <v>3.1817931159403914E-2</v>
          </cell>
          <cell r="AT19">
            <v>0.17299832366428169</v>
          </cell>
          <cell r="AU19">
            <v>0.16065149913515545</v>
          </cell>
          <cell r="AV19">
            <v>0.28269650582451217</v>
          </cell>
          <cell r="AW19">
            <v>0.36164423810701363</v>
          </cell>
          <cell r="AX19">
            <v>5.1265709887087979E-2</v>
          </cell>
          <cell r="AY19">
            <v>0.47952845950800843</v>
          </cell>
          <cell r="AZ19">
            <v>0.11789256990253728</v>
          </cell>
          <cell r="BA19">
            <v>4.8223756506005869E-2</v>
          </cell>
          <cell r="BB19">
            <v>6.9668813396531415E-2</v>
          </cell>
          <cell r="BC19">
            <v>0.90622943307509141</v>
          </cell>
          <cell r="BD19">
            <v>8.482204973253113E-2</v>
          </cell>
          <cell r="BE19">
            <v>9.2557816922304872E-2</v>
          </cell>
          <cell r="BF19">
            <v>9.0140069880180668E-2</v>
          </cell>
          <cell r="BG19">
            <v>177329585</v>
          </cell>
          <cell r="BH19">
            <v>181582075</v>
          </cell>
          <cell r="BI19">
            <v>164116122</v>
          </cell>
          <cell r="BJ19">
            <v>164730002</v>
          </cell>
          <cell r="BK19">
            <v>164425933</v>
          </cell>
          <cell r="BL19">
            <v>157775781</v>
          </cell>
          <cell r="BM19">
            <v>147846339</v>
          </cell>
          <cell r="BN19">
            <v>151975238</v>
          </cell>
          <cell r="BO19">
            <v>145327389</v>
          </cell>
          <cell r="BP19">
            <v>140517390</v>
          </cell>
          <cell r="BQ19">
            <v>137299354</v>
          </cell>
          <cell r="BR19">
            <v>124648548</v>
          </cell>
          <cell r="BS19">
            <v>118333769</v>
          </cell>
          <cell r="BT19">
            <v>114972436</v>
          </cell>
          <cell r="BU19">
            <v>110315682</v>
          </cell>
          <cell r="BV19">
            <v>30474944</v>
          </cell>
          <cell r="BW19">
            <v>28745066</v>
          </cell>
          <cell r="BX19">
            <v>31304829</v>
          </cell>
          <cell r="BY19">
            <v>30151112</v>
          </cell>
          <cell r="BZ19">
            <v>28576772</v>
          </cell>
          <cell r="CA19">
            <v>26482435</v>
          </cell>
          <cell r="CB19">
            <v>26186678</v>
          </cell>
          <cell r="CC19">
            <v>24079849</v>
          </cell>
          <cell r="CD19">
            <v>23296896</v>
          </cell>
          <cell r="CE19">
            <v>22159420</v>
          </cell>
          <cell r="CF19">
            <v>21814043</v>
          </cell>
          <cell r="CG19">
            <v>21814043</v>
          </cell>
          <cell r="CH19">
            <v>20071699</v>
          </cell>
          <cell r="CI19">
            <v>19500445</v>
          </cell>
          <cell r="CJ19">
            <v>20524634</v>
          </cell>
          <cell r="CL19">
            <v>2126347</v>
          </cell>
          <cell r="CM19">
            <v>5395313</v>
          </cell>
          <cell r="CO19">
            <v>7521660</v>
          </cell>
          <cell r="CP19">
            <v>2720165</v>
          </cell>
          <cell r="CQ19">
            <v>2979716</v>
          </cell>
          <cell r="CR19">
            <v>3234130</v>
          </cell>
          <cell r="CS19">
            <v>6213846</v>
          </cell>
          <cell r="CT19">
            <v>2716024</v>
          </cell>
          <cell r="CU19">
            <v>114994775</v>
          </cell>
        </row>
        <row r="20">
          <cell r="B20" t="str">
            <v>National Bank of Kenya</v>
          </cell>
          <cell r="C20">
            <v>116.378429</v>
          </cell>
          <cell r="D20">
            <v>57.023482999999999</v>
          </cell>
          <cell r="E20">
            <v>98.785964000000007</v>
          </cell>
          <cell r="F20">
            <v>10.198383</v>
          </cell>
          <cell r="G20">
            <v>10.648191000000001</v>
          </cell>
          <cell r="H20">
            <v>11.217864000000001</v>
          </cell>
          <cell r="I20">
            <v>90.569394000000003</v>
          </cell>
          <cell r="J20">
            <v>0.28126000000000001</v>
          </cell>
          <cell r="K20">
            <v>0.21321699999999999</v>
          </cell>
          <cell r="M20">
            <v>2.7841790207691227E-2</v>
          </cell>
          <cell r="N20">
            <v>2.7459495446274188E-2</v>
          </cell>
          <cell r="O20">
            <v>2.8860617288786423E-2</v>
          </cell>
          <cell r="P20">
            <v>2.8625333711264821E-2</v>
          </cell>
          <cell r="Q20">
            <v>2.9629673640735613E-2</v>
          </cell>
          <cell r="R20">
            <v>3.0930922906037377E-2</v>
          </cell>
          <cell r="S20">
            <v>3.0676786498131305E-2</v>
          </cell>
          <cell r="T20">
            <v>3.2750958090150294E-2</v>
          </cell>
          <cell r="U20">
            <v>3.1627657601460205E-2</v>
          </cell>
          <cell r="V20">
            <v>3.6075814954357334E-2</v>
          </cell>
          <cell r="W20">
            <v>3.4938654374458228E-2</v>
          </cell>
          <cell r="X20">
            <v>3.5137559929824431E-2</v>
          </cell>
          <cell r="Y20">
            <v>3.4238251692761776E-2</v>
          </cell>
          <cell r="Z20">
            <v>3.3567797886750565E-2</v>
          </cell>
          <cell r="AA20">
            <v>313413032</v>
          </cell>
          <cell r="AB20">
            <v>195568503</v>
          </cell>
          <cell r="AC20">
            <v>0</v>
          </cell>
          <cell r="AD20">
            <v>228782134</v>
          </cell>
          <cell r="AE20">
            <v>0</v>
          </cell>
          <cell r="AF20">
            <v>40312345</v>
          </cell>
          <cell r="AG20">
            <v>51920201</v>
          </cell>
          <cell r="AH20">
            <v>263782134</v>
          </cell>
          <cell r="AI20">
            <v>13553634</v>
          </cell>
          <cell r="AJ20">
            <v>20834301</v>
          </cell>
          <cell r="AK20">
            <v>20834.300999999999</v>
          </cell>
          <cell r="AL20">
            <v>4733253</v>
          </cell>
          <cell r="AN20">
            <v>2.9843873445817636E-2</v>
          </cell>
          <cell r="AO20">
            <v>2.6086383808371458E-2</v>
          </cell>
          <cell r="AP20">
            <v>3.5396245405088782E-2</v>
          </cell>
          <cell r="AR20">
            <v>2.6875367983906686E-2</v>
          </cell>
          <cell r="AS20">
            <v>2.5789484263145754E-3</v>
          </cell>
          <cell r="AT20">
            <v>0.11756941864930663</v>
          </cell>
          <cell r="AU20">
            <v>0.11260297269958547</v>
          </cell>
          <cell r="AV20">
            <v>0.2868797160316176</v>
          </cell>
          <cell r="AW20">
            <v>0.88827190450945304</v>
          </cell>
          <cell r="AX20">
            <v>0.31408079413381718</v>
          </cell>
          <cell r="AY20">
            <v>0.23977237262311601</v>
          </cell>
          <cell r="AZ20">
            <v>8.4214334372486419E-2</v>
          </cell>
          <cell r="BA20">
            <v>3.0406152798488597E-2</v>
          </cell>
          <cell r="BB20">
            <v>5.3808181573997818E-2</v>
          </cell>
          <cell r="BC20">
            <v>0.57724276497418192</v>
          </cell>
          <cell r="BD20">
            <v>1.4953702726742407E-2</v>
          </cell>
          <cell r="BE20">
            <v>0</v>
          </cell>
          <cell r="BF20">
            <v>1.0121447449656581E-2</v>
          </cell>
          <cell r="BG20">
            <v>116378429</v>
          </cell>
          <cell r="BH20">
            <v>115442827</v>
          </cell>
          <cell r="BI20">
            <v>115114374</v>
          </cell>
          <cell r="BJ20">
            <v>113215137</v>
          </cell>
          <cell r="BK20">
            <v>116157723</v>
          </cell>
          <cell r="BL20">
            <v>115220642</v>
          </cell>
          <cell r="BM20">
            <v>125295035</v>
          </cell>
          <cell r="BN20">
            <v>117789712</v>
          </cell>
          <cell r="BO20">
            <v>124144110</v>
          </cell>
          <cell r="BP20">
            <v>116587690</v>
          </cell>
          <cell r="BQ20">
            <v>122864886</v>
          </cell>
          <cell r="BR20">
            <v>116897968</v>
          </cell>
          <cell r="BS20">
            <v>109102269</v>
          </cell>
          <cell r="BT20">
            <v>98916489</v>
          </cell>
          <cell r="BU20">
            <v>92493034</v>
          </cell>
          <cell r="BV20">
            <v>11217864</v>
          </cell>
          <cell r="BW20">
            <v>10987755</v>
          </cell>
          <cell r="BX20">
            <v>10996083</v>
          </cell>
          <cell r="BY20">
            <v>11315041</v>
          </cell>
          <cell r="BZ20">
            <v>11222418</v>
          </cell>
          <cell r="CA20">
            <v>11237917</v>
          </cell>
          <cell r="CB20">
            <v>10913622</v>
          </cell>
          <cell r="CC20">
            <v>13443880</v>
          </cell>
          <cell r="CD20">
            <v>13116009</v>
          </cell>
          <cell r="CE20">
            <v>12606495</v>
          </cell>
          <cell r="CF20">
            <v>12113912</v>
          </cell>
          <cell r="CG20">
            <v>12113912</v>
          </cell>
          <cell r="CH20">
            <v>12251404</v>
          </cell>
          <cell r="CI20">
            <v>12223289</v>
          </cell>
          <cell r="CJ20">
            <v>11848291</v>
          </cell>
          <cell r="CL20">
            <v>1151526</v>
          </cell>
          <cell r="CM20">
            <v>2862442</v>
          </cell>
          <cell r="CO20">
            <v>4013968</v>
          </cell>
          <cell r="CP20">
            <v>3565495</v>
          </cell>
          <cell r="CQ20">
            <v>6260677</v>
          </cell>
          <cell r="CR20">
            <v>19850242</v>
          </cell>
          <cell r="CS20">
            <v>26110919</v>
          </cell>
          <cell r="CT20">
            <v>149252</v>
          </cell>
          <cell r="CU20">
            <v>57023483</v>
          </cell>
        </row>
        <row r="21">
          <cell r="B21" t="str">
            <v>Citibank</v>
          </cell>
          <cell r="C21">
            <v>90.025077999999993</v>
          </cell>
          <cell r="D21">
            <v>29.192405999999998</v>
          </cell>
          <cell r="E21">
            <v>59.861930000000001</v>
          </cell>
          <cell r="F21">
            <v>16.252518999999999</v>
          </cell>
          <cell r="G21">
            <v>16.905871000000001</v>
          </cell>
          <cell r="H21">
            <v>18.41469</v>
          </cell>
          <cell r="I21">
            <v>74.920451999999997</v>
          </cell>
          <cell r="J21">
            <v>0.972159</v>
          </cell>
          <cell r="K21">
            <v>3.1388989999999999</v>
          </cell>
          <cell r="M21">
            <v>2.485043641234011E-2</v>
          </cell>
          <cell r="N21">
            <v>2.7860405995863535E-2</v>
          </cell>
          <cell r="O21">
            <v>2.8223331975034582E-2</v>
          </cell>
          <cell r="P21">
            <v>3.287241352169528E-2</v>
          </cell>
          <cell r="Q21">
            <v>3.0811535553056664E-2</v>
          </cell>
          <cell r="R21">
            <v>2.8398481336390932E-2</v>
          </cell>
          <cell r="S21">
            <v>3.9911890376728196E-2</v>
          </cell>
          <cell r="T21">
            <v>3.3255751637952705E-2</v>
          </cell>
          <cell r="U21">
            <v>3.1834538024802427E-2</v>
          </cell>
          <cell r="V21">
            <v>2.7910849228194583E-2</v>
          </cell>
          <cell r="W21">
            <v>2.9745273318985473E-2</v>
          </cell>
          <cell r="X21">
            <v>3.0815151670098295E-2</v>
          </cell>
          <cell r="Y21">
            <v>2.8800763856532775E-2</v>
          </cell>
          <cell r="Z21">
            <v>2.8911899733140151E-2</v>
          </cell>
          <cell r="AA21">
            <v>313413032</v>
          </cell>
          <cell r="AB21">
            <v>195568503</v>
          </cell>
          <cell r="AC21">
            <v>0</v>
          </cell>
          <cell r="AD21">
            <v>228782134</v>
          </cell>
          <cell r="AE21">
            <v>0</v>
          </cell>
          <cell r="AF21">
            <v>40312345</v>
          </cell>
          <cell r="AG21">
            <v>51920201</v>
          </cell>
          <cell r="AH21">
            <v>263782134</v>
          </cell>
          <cell r="AI21">
            <v>13553634</v>
          </cell>
          <cell r="AJ21">
            <v>20834301</v>
          </cell>
          <cell r="AK21">
            <v>20834.300999999999</v>
          </cell>
          <cell r="AL21">
            <v>4733253</v>
          </cell>
          <cell r="AN21">
            <v>2.3085867869739516E-2</v>
          </cell>
          <cell r="AO21">
            <v>1.3354573714934351E-2</v>
          </cell>
          <cell r="AP21">
            <v>2.1449277598811975E-2</v>
          </cell>
          <cell r="AR21">
            <v>0.21829590637215276</v>
          </cell>
          <cell r="AS21">
            <v>4.295192841771437E-2</v>
          </cell>
          <cell r="AT21">
            <v>0.22565094775455977</v>
          </cell>
          <cell r="AU21">
            <v>0.21693033832737688</v>
          </cell>
          <cell r="AV21">
            <v>0.4180601107927735</v>
          </cell>
          <cell r="AW21">
            <v>0.33587878813527045</v>
          </cell>
          <cell r="AX21">
            <v>4.6123527311114451E-2</v>
          </cell>
          <cell r="AY21">
            <v>0.3584622152890094</v>
          </cell>
          <cell r="AZ21">
            <v>7.9062273428145591E-2</v>
          </cell>
          <cell r="BA21">
            <v>1.2223417715502711E-2</v>
          </cell>
          <cell r="BB21">
            <v>6.6838855712642878E-2</v>
          </cell>
          <cell r="BC21">
            <v>0.48766229221142715</v>
          </cell>
          <cell r="BD21">
            <v>5.6751536148375081E-2</v>
          </cell>
          <cell r="BE21">
            <v>2.0913341116059428E-2</v>
          </cell>
          <cell r="BF21">
            <v>4.3265546468331403E-2</v>
          </cell>
          <cell r="BG21">
            <v>90025078</v>
          </cell>
          <cell r="BH21">
            <v>101117630</v>
          </cell>
          <cell r="BI21">
            <v>103323540</v>
          </cell>
          <cell r="BJ21">
            <v>116502032</v>
          </cell>
          <cell r="BK21">
            <v>103254695</v>
          </cell>
          <cell r="BL21">
            <v>89167854</v>
          </cell>
          <cell r="BM21">
            <v>88147287</v>
          </cell>
          <cell r="BN21">
            <v>93483001</v>
          </cell>
          <cell r="BO21">
            <v>115826138</v>
          </cell>
          <cell r="BP21">
            <v>82954185</v>
          </cell>
          <cell r="BQ21">
            <v>79397808</v>
          </cell>
          <cell r="BR21">
            <v>81940917</v>
          </cell>
          <cell r="BS21">
            <v>80054734</v>
          </cell>
          <cell r="BT21">
            <v>72191900</v>
          </cell>
          <cell r="BU21">
            <v>71242659</v>
          </cell>
          <cell r="BV21">
            <v>18414690</v>
          </cell>
          <cell r="BW21">
            <v>20400169</v>
          </cell>
          <cell r="BX21">
            <v>19628607</v>
          </cell>
          <cell r="BY21">
            <v>21705386</v>
          </cell>
          <cell r="BZ21">
            <v>21022221</v>
          </cell>
          <cell r="CA21">
            <v>20267062</v>
          </cell>
          <cell r="CB21">
            <v>19407199</v>
          </cell>
          <cell r="CC21">
            <v>20351926</v>
          </cell>
          <cell r="CD21">
            <v>19913000</v>
          </cell>
          <cell r="CE21">
            <v>19188220</v>
          </cell>
          <cell r="CF21">
            <v>18358760</v>
          </cell>
          <cell r="CG21">
            <v>18358760</v>
          </cell>
          <cell r="CH21">
            <v>18002473</v>
          </cell>
          <cell r="CI21">
            <v>16706767</v>
          </cell>
          <cell r="CJ21">
            <v>15963873</v>
          </cell>
          <cell r="CL21">
            <v>1975727</v>
          </cell>
          <cell r="CM21">
            <v>2750213</v>
          </cell>
          <cell r="CO21">
            <v>4725940</v>
          </cell>
          <cell r="CP21">
            <v>1587343</v>
          </cell>
          <cell r="CQ21">
            <v>505992</v>
          </cell>
          <cell r="CR21">
            <v>905571</v>
          </cell>
          <cell r="CS21">
            <v>1411563</v>
          </cell>
          <cell r="CT21">
            <v>2076174</v>
          </cell>
          <cell r="CU21">
            <v>29192406</v>
          </cell>
        </row>
        <row r="22">
          <cell r="B22" t="str">
            <v>Bank of Baroda</v>
          </cell>
          <cell r="C22">
            <v>88.413486000000006</v>
          </cell>
          <cell r="D22">
            <v>37.871457999999997</v>
          </cell>
          <cell r="E22">
            <v>67.212509999999995</v>
          </cell>
          <cell r="F22">
            <v>14.36153</v>
          </cell>
          <cell r="G22">
            <v>14.901666000000001</v>
          </cell>
          <cell r="H22">
            <v>16.254476</v>
          </cell>
          <cell r="I22">
            <v>49.093445000000003</v>
          </cell>
          <cell r="J22">
            <v>4.2390999999999998E-2</v>
          </cell>
          <cell r="K22">
            <v>2.598776</v>
          </cell>
          <cell r="M22">
            <v>2.4416888552832881E-2</v>
          </cell>
          <cell r="N22">
            <v>2.3549346618616393E-2</v>
          </cell>
          <cell r="O22">
            <v>2.3671543942872644E-2</v>
          </cell>
          <cell r="P22">
            <v>2.2796575876147033E-2</v>
          </cell>
          <cell r="Q22">
            <v>2.2636932080139675E-2</v>
          </cell>
          <cell r="R22">
            <v>2.141702622116393E-2</v>
          </cell>
          <cell r="S22">
            <v>2.271163209181766E-2</v>
          </cell>
          <cell r="T22">
            <v>2.183121520348582E-2</v>
          </cell>
          <cell r="U22">
            <v>2.1829346098027273E-2</v>
          </cell>
          <cell r="V22">
            <v>2.0088922922993333E-2</v>
          </cell>
          <cell r="W22">
            <v>1.9579658140780807E-2</v>
          </cell>
          <cell r="X22">
            <v>1.9613732706855409E-2</v>
          </cell>
          <cell r="Y22">
            <v>1.9835531066384929E-2</v>
          </cell>
          <cell r="Z22">
            <v>1.9738572604877803E-2</v>
          </cell>
          <cell r="AA22">
            <v>313413032</v>
          </cell>
          <cell r="AB22">
            <v>195568503</v>
          </cell>
          <cell r="AC22">
            <v>0</v>
          </cell>
          <cell r="AD22">
            <v>228782134</v>
          </cell>
          <cell r="AE22">
            <v>0</v>
          </cell>
          <cell r="AF22">
            <v>40312345</v>
          </cell>
          <cell r="AG22">
            <v>51920201</v>
          </cell>
          <cell r="AH22">
            <v>263782134</v>
          </cell>
          <cell r="AI22">
            <v>13553634</v>
          </cell>
          <cell r="AJ22">
            <v>20834301</v>
          </cell>
          <cell r="AK22">
            <v>20834.300999999999</v>
          </cell>
          <cell r="AL22">
            <v>4733253</v>
          </cell>
          <cell r="AN22">
            <v>2.2672594137592025E-2</v>
          </cell>
          <cell r="AO22">
            <v>1.7324956961513902E-2</v>
          </cell>
          <cell r="AP22">
            <v>2.4083082271201841E-2</v>
          </cell>
          <cell r="AR22">
            <v>0.23873750987675832</v>
          </cell>
          <cell r="AS22">
            <v>4.2473331678311098E-2</v>
          </cell>
          <cell r="AT22">
            <v>0.30353677563267356</v>
          </cell>
          <cell r="AU22">
            <v>0.2925345736075356</v>
          </cell>
          <cell r="AV22">
            <v>0.15398820697156596</v>
          </cell>
          <cell r="AW22">
            <v>0.72574188513698779</v>
          </cell>
          <cell r="AX22">
            <v>6.7305215782095418E-2</v>
          </cell>
          <cell r="AY22">
            <v>0.54777553675896962</v>
          </cell>
          <cell r="AZ22">
            <v>0.13467158266336449</v>
          </cell>
          <cell r="BA22">
            <v>6.5292495470038583E-2</v>
          </cell>
          <cell r="BB22">
            <v>6.9379087193325903E-2</v>
          </cell>
          <cell r="BC22">
            <v>0.56345846926412957</v>
          </cell>
          <cell r="BD22">
            <v>1.178127996989922E-2</v>
          </cell>
          <cell r="BE22">
            <v>2.7153481400388917E-3</v>
          </cell>
          <cell r="BF22">
            <v>8.6376249685978703E-3</v>
          </cell>
          <cell r="BG22">
            <v>88413486</v>
          </cell>
          <cell r="BH22">
            <v>85368565</v>
          </cell>
          <cell r="BI22">
            <v>82907475</v>
          </cell>
          <cell r="BJ22">
            <v>81225195</v>
          </cell>
          <cell r="BK22">
            <v>78391648</v>
          </cell>
          <cell r="BL22">
            <v>71954794</v>
          </cell>
          <cell r="BM22">
            <v>68177548</v>
          </cell>
          <cell r="BN22">
            <v>65245206</v>
          </cell>
          <cell r="BO22">
            <v>64198677</v>
          </cell>
          <cell r="BP22">
            <v>62518263</v>
          </cell>
          <cell r="BQ22">
            <v>61944650</v>
          </cell>
          <cell r="BR22">
            <v>59182328</v>
          </cell>
          <cell r="BS22">
            <v>56105943</v>
          </cell>
          <cell r="BT22">
            <v>53949524</v>
          </cell>
          <cell r="BU22">
            <v>52021524</v>
          </cell>
          <cell r="BV22">
            <v>16254476</v>
          </cell>
          <cell r="BW22">
            <v>14925822</v>
          </cell>
          <cell r="BX22">
            <v>14224907</v>
          </cell>
          <cell r="BY22">
            <v>13387842</v>
          </cell>
          <cell r="BZ22">
            <v>12776983</v>
          </cell>
          <cell r="CA22">
            <v>11846009</v>
          </cell>
          <cell r="CB22">
            <v>11273086</v>
          </cell>
          <cell r="CC22">
            <v>10242135</v>
          </cell>
          <cell r="CD22">
            <v>10844344</v>
          </cell>
          <cell r="CE22">
            <v>10371347</v>
          </cell>
          <cell r="CF22">
            <v>9867331</v>
          </cell>
          <cell r="CG22">
            <v>9867331</v>
          </cell>
          <cell r="CH22">
            <v>9132583</v>
          </cell>
          <cell r="CI22">
            <v>8026209</v>
          </cell>
          <cell r="CJ22">
            <v>7569115</v>
          </cell>
          <cell r="CL22">
            <v>511073</v>
          </cell>
          <cell r="CM22">
            <v>2807837</v>
          </cell>
          <cell r="CO22">
            <v>3318910</v>
          </cell>
          <cell r="CP22">
            <v>2408672</v>
          </cell>
          <cell r="CQ22">
            <v>1497007</v>
          </cell>
          <cell r="CR22">
            <v>1235877</v>
          </cell>
          <cell r="CS22">
            <v>2732884</v>
          </cell>
          <cell r="CT22">
            <v>1819143</v>
          </cell>
          <cell r="CU22">
            <v>37871458</v>
          </cell>
        </row>
        <row r="23">
          <cell r="B23" t="str">
            <v>Prime Bank</v>
          </cell>
          <cell r="C23">
            <v>70.961292999999998</v>
          </cell>
          <cell r="D23">
            <v>37.681815999999998</v>
          </cell>
          <cell r="E23">
            <v>54.424168999999999</v>
          </cell>
          <cell r="F23">
            <v>9.7816159999999996</v>
          </cell>
          <cell r="G23">
            <v>10.603216</v>
          </cell>
          <cell r="H23">
            <v>11.428716</v>
          </cell>
          <cell r="I23">
            <v>50.151285000000001</v>
          </cell>
          <cell r="J23">
            <v>9.5493999999999996E-2</v>
          </cell>
          <cell r="K23">
            <v>1.068762</v>
          </cell>
          <cell r="M23">
            <v>1.8775662769375572E-2</v>
          </cell>
          <cell r="N23">
            <v>1.8293902083025261E-2</v>
          </cell>
          <cell r="O23">
            <v>1.8213608836170337E-2</v>
          </cell>
          <cell r="P23">
            <v>1.7950663031244402E-2</v>
          </cell>
          <cell r="Q23">
            <v>1.8031279888122888E-2</v>
          </cell>
          <cell r="R23">
            <v>1.8600297804854948E-2</v>
          </cell>
          <cell r="S23">
            <v>1.9188996432328815E-2</v>
          </cell>
          <cell r="T23">
            <v>1.935055456979199E-2</v>
          </cell>
          <cell r="U23">
            <v>1.9650573864422524E-2</v>
          </cell>
          <cell r="V23">
            <v>1.7395228571298531E-2</v>
          </cell>
          <cell r="W23">
            <v>1.7177551665809414E-2</v>
          </cell>
          <cell r="X23">
            <v>1.7307839728550368E-2</v>
          </cell>
          <cell r="Y23">
            <v>1.7299928183852065E-2</v>
          </cell>
          <cell r="Z23">
            <v>1.7033047174600309E-2</v>
          </cell>
          <cell r="AA23">
            <v>313413032</v>
          </cell>
          <cell r="AB23">
            <v>195568503</v>
          </cell>
          <cell r="AC23">
            <v>0</v>
          </cell>
          <cell r="AD23">
            <v>228782134</v>
          </cell>
          <cell r="AE23">
            <v>0</v>
          </cell>
          <cell r="AF23">
            <v>40312345</v>
          </cell>
          <cell r="AG23">
            <v>51920201</v>
          </cell>
          <cell r="AH23">
            <v>263782134</v>
          </cell>
          <cell r="AI23">
            <v>13553634</v>
          </cell>
          <cell r="AJ23">
            <v>20834301</v>
          </cell>
          <cell r="AK23">
            <v>20834.300999999999</v>
          </cell>
          <cell r="AL23">
            <v>4733253</v>
          </cell>
          <cell r="AN23">
            <v>1.8197185389429729E-2</v>
          </cell>
          <cell r="AO23">
            <v>1.7238201931166368E-2</v>
          </cell>
          <cell r="AP23">
            <v>1.9500859878150555E-2</v>
          </cell>
          <cell r="AR23">
            <v>0.16080799292814829</v>
          </cell>
          <cell r="AS23">
            <v>2.6265278170833541E-2</v>
          </cell>
          <cell r="AT23">
            <v>0.21142461254980804</v>
          </cell>
          <cell r="AU23">
            <v>0.19504218087333156</v>
          </cell>
          <cell r="AV23">
            <v>0.19693664803448566</v>
          </cell>
          <cell r="AW23">
            <v>0.47693643202659058</v>
          </cell>
          <cell r="AX23">
            <v>2.9156793489315685E-2</v>
          </cell>
          <cell r="AY23">
            <v>0.32711100428832607</v>
          </cell>
          <cell r="AZ23">
            <v>0.12407212984667344</v>
          </cell>
          <cell r="BA23">
            <v>6.4587581457218199E-2</v>
          </cell>
          <cell r="BB23">
            <v>5.9484548389455244E-2</v>
          </cell>
          <cell r="BC23">
            <v>0.69237283163662078</v>
          </cell>
          <cell r="BD23">
            <v>1.5686189589662235E-2</v>
          </cell>
          <cell r="BE23">
            <v>1.1534499430340038E-2</v>
          </cell>
          <cell r="BF23">
            <v>1.6656498414987557E-2</v>
          </cell>
          <cell r="BG23">
            <v>70961293</v>
          </cell>
          <cell r="BH23">
            <v>67925452</v>
          </cell>
          <cell r="BI23">
            <v>65335455</v>
          </cell>
          <cell r="BJ23">
            <v>66915856</v>
          </cell>
          <cell r="BK23">
            <v>65000953</v>
          </cell>
          <cell r="BL23">
            <v>66032315</v>
          </cell>
          <cell r="BM23">
            <v>65001313</v>
          </cell>
          <cell r="BN23">
            <v>64343912</v>
          </cell>
          <cell r="BO23">
            <v>61271772</v>
          </cell>
          <cell r="BP23">
            <v>58715051</v>
          </cell>
          <cell r="BQ23">
            <v>54917674</v>
          </cell>
          <cell r="BR23">
            <v>55249673</v>
          </cell>
          <cell r="BS23">
            <v>53395624</v>
          </cell>
          <cell r="BT23">
            <v>51258965</v>
          </cell>
          <cell r="BU23">
            <v>49460889</v>
          </cell>
          <cell r="BV23">
            <v>11428716</v>
          </cell>
          <cell r="BW23">
            <v>11134955</v>
          </cell>
          <cell r="BX23">
            <v>10833063</v>
          </cell>
          <cell r="BY23">
            <v>9814195</v>
          </cell>
          <cell r="BZ23">
            <v>9578743</v>
          </cell>
          <cell r="CA23">
            <v>9224281</v>
          </cell>
          <cell r="CB23">
            <v>8725208</v>
          </cell>
          <cell r="CC23">
            <v>8252089</v>
          </cell>
          <cell r="CD23">
            <v>8248978</v>
          </cell>
          <cell r="CE23">
            <v>8276028</v>
          </cell>
          <cell r="CF23">
            <v>7735022</v>
          </cell>
          <cell r="CG23">
            <v>7735022</v>
          </cell>
          <cell r="CH23">
            <v>7246225</v>
          </cell>
          <cell r="CI23">
            <v>6301136</v>
          </cell>
          <cell r="CJ23">
            <v>5815849</v>
          </cell>
          <cell r="CL23">
            <v>437621</v>
          </cell>
          <cell r="CM23">
            <v>1784520</v>
          </cell>
          <cell r="CO23">
            <v>2222141</v>
          </cell>
          <cell r="CP23">
            <v>1059820</v>
          </cell>
          <cell r="CQ23">
            <v>370184</v>
          </cell>
          <cell r="CR23">
            <v>761493</v>
          </cell>
          <cell r="CS23">
            <v>1131677</v>
          </cell>
          <cell r="CT23">
            <v>894968</v>
          </cell>
          <cell r="CU23">
            <v>37681816</v>
          </cell>
        </row>
        <row r="24">
          <cell r="B24" t="str">
            <v>Family Bank Limited</v>
          </cell>
          <cell r="C24">
            <v>69.391048999999995</v>
          </cell>
          <cell r="D24">
            <v>43.805593000000002</v>
          </cell>
          <cell r="E24">
            <v>47.64199</v>
          </cell>
          <cell r="F24">
            <v>11.550741</v>
          </cell>
          <cell r="G24">
            <v>13.947274999999999</v>
          </cell>
          <cell r="H24">
            <v>12.115532999999999</v>
          </cell>
          <cell r="I24">
            <v>65.321645000000004</v>
          </cell>
          <cell r="J24">
            <v>0.14405499999999999</v>
          </cell>
          <cell r="K24">
            <v>-0.49837599999999999</v>
          </cell>
          <cell r="M24">
            <v>1.8204566057299625E-2</v>
          </cell>
          <cell r="N24">
            <v>1.7971847967669177E-2</v>
          </cell>
          <cell r="O24">
            <v>1.858133330257877E-2</v>
          </cell>
          <cell r="P24">
            <v>2.1151590329892431E-2</v>
          </cell>
          <cell r="Q24">
            <v>2.1530006794440726E-2</v>
          </cell>
          <cell r="R24">
            <v>2.4338794966044422E-2</v>
          </cell>
          <cell r="S24">
            <v>2.9544508195662136E-2</v>
          </cell>
          <cell r="T24">
            <v>3.5161238841224615E-2</v>
          </cell>
          <cell r="U24">
            <v>2.8464016497288226E-2</v>
          </cell>
          <cell r="V24">
            <v>2.0358435377465518E-2</v>
          </cell>
          <cell r="W24">
            <v>1.7480672076559383E-2</v>
          </cell>
          <cell r="X24">
            <v>1.6825293519119589E-2</v>
          </cell>
          <cell r="Y24">
            <v>1.6195377442659913E-2</v>
          </cell>
          <cell r="Z24">
            <v>1.6027640843028997E-2</v>
          </cell>
          <cell r="AA24">
            <v>313413032</v>
          </cell>
          <cell r="AB24">
            <v>195568503</v>
          </cell>
          <cell r="AC24">
            <v>0</v>
          </cell>
          <cell r="AD24">
            <v>228782134</v>
          </cell>
          <cell r="AE24">
            <v>0</v>
          </cell>
          <cell r="AF24">
            <v>40312345</v>
          </cell>
          <cell r="AG24">
            <v>51920201</v>
          </cell>
          <cell r="AH24">
            <v>263782134</v>
          </cell>
          <cell r="AI24">
            <v>13553634</v>
          </cell>
          <cell r="AJ24">
            <v>20834301</v>
          </cell>
          <cell r="AK24">
            <v>20834.300999999999</v>
          </cell>
          <cell r="AL24">
            <v>4733253</v>
          </cell>
          <cell r="AN24">
            <v>1.7794514863476378E-2</v>
          </cell>
          <cell r="AO24">
            <v>2.0039630198515061E-2</v>
          </cell>
          <cell r="AP24">
            <v>1.7070720387228143E-2</v>
          </cell>
          <cell r="AR24">
            <v>-8.0596383742324959E-2</v>
          </cell>
          <cell r="AS24">
            <v>-1.4359997447981094E-2</v>
          </cell>
          <cell r="AT24">
            <v>0.21351689780623251</v>
          </cell>
          <cell r="AU24">
            <v>0.17682869131663784</v>
          </cell>
          <cell r="AV24">
            <v>0.35603415851374731</v>
          </cell>
          <cell r="AW24">
            <v>1.0350733211556453</v>
          </cell>
          <cell r="AX24">
            <v>0.13270976527668352</v>
          </cell>
          <cell r="AY24">
            <v>0.29263442638432063</v>
          </cell>
          <cell r="AZ24">
            <v>0.12720681473029849</v>
          </cell>
          <cell r="BA24">
            <v>3.3460692293381548E-2</v>
          </cell>
          <cell r="BB24">
            <v>9.3746122436916934E-2</v>
          </cell>
          <cell r="BC24">
            <v>0.91947445940020567</v>
          </cell>
          <cell r="BD24">
            <v>7.7893550050605062E-3</v>
          </cell>
          <cell r="BE24">
            <v>1.0547158478893577E-2</v>
          </cell>
          <cell r="BF24">
            <v>9.0747892206278769E-3</v>
          </cell>
          <cell r="BG24">
            <v>69391049</v>
          </cell>
          <cell r="BH24">
            <v>66706579</v>
          </cell>
          <cell r="BI24">
            <v>69432374</v>
          </cell>
          <cell r="BJ24">
            <v>78734331</v>
          </cell>
          <cell r="BK24">
            <v>80104753</v>
          </cell>
          <cell r="BL24">
            <v>85939969</v>
          </cell>
          <cell r="BM24">
            <v>81190214</v>
          </cell>
          <cell r="BN24">
            <v>80554920</v>
          </cell>
          <cell r="BO24">
            <v>74747708</v>
          </cell>
          <cell r="BP24">
            <v>71030126</v>
          </cell>
          <cell r="BQ24">
            <v>61812663</v>
          </cell>
          <cell r="BR24">
            <v>56171763</v>
          </cell>
          <cell r="BS24">
            <v>50563721</v>
          </cell>
          <cell r="BT24">
            <v>45011901</v>
          </cell>
          <cell r="BU24">
            <v>43500989</v>
          </cell>
          <cell r="BV24">
            <v>12115533</v>
          </cell>
          <cell r="BW24">
            <v>12355585</v>
          </cell>
          <cell r="BX24">
            <v>12618877</v>
          </cell>
          <cell r="BY24">
            <v>13113788</v>
          </cell>
          <cell r="BZ24">
            <v>12011680</v>
          </cell>
          <cell r="CA24">
            <v>12271025</v>
          </cell>
          <cell r="CB24">
            <v>11926782</v>
          </cell>
          <cell r="CC24">
            <v>11770798</v>
          </cell>
          <cell r="CD24">
            <v>11141694</v>
          </cell>
          <cell r="CE24">
            <v>11113094</v>
          </cell>
          <cell r="CF24">
            <v>10620650</v>
          </cell>
          <cell r="CG24">
            <v>10620650</v>
          </cell>
          <cell r="CH24">
            <v>7213495</v>
          </cell>
          <cell r="CI24">
            <v>6411938</v>
          </cell>
          <cell r="CJ24">
            <v>5968296</v>
          </cell>
          <cell r="CL24">
            <v>1081949</v>
          </cell>
          <cell r="CM24">
            <v>1956942</v>
          </cell>
          <cell r="CO24">
            <v>3038891</v>
          </cell>
          <cell r="CP24">
            <v>3145475</v>
          </cell>
          <cell r="CQ24">
            <v>1961523</v>
          </cell>
          <cell r="CR24">
            <v>4741458</v>
          </cell>
          <cell r="CS24">
            <v>6702981</v>
          </cell>
          <cell r="CT24">
            <v>-498376</v>
          </cell>
          <cell r="CU24">
            <v>43805593</v>
          </cell>
        </row>
        <row r="25">
          <cell r="B25" t="str">
            <v>Housing Finance Company of Kenya</v>
          </cell>
          <cell r="C25">
            <v>67.587483000000006</v>
          </cell>
          <cell r="D25">
            <v>52.768234</v>
          </cell>
          <cell r="E25">
            <v>37.471674999999998</v>
          </cell>
          <cell r="F25">
            <v>8.3421559999999992</v>
          </cell>
          <cell r="G25">
            <v>9.2250870000000003</v>
          </cell>
          <cell r="H25">
            <v>9.7742979999999999</v>
          </cell>
          <cell r="I25">
            <v>57.174183999999997</v>
          </cell>
          <cell r="J25">
            <v>3.8185999999999998E-2</v>
          </cell>
          <cell r="K25">
            <v>0.23894299999999999</v>
          </cell>
          <cell r="M25">
            <v>1.5563601037459084E-2</v>
          </cell>
          <cell r="N25">
            <v>1.5989067838845419E-2</v>
          </cell>
          <cell r="O25">
            <v>1.6450986245772264E-2</v>
          </cell>
          <cell r="P25">
            <v>1.6905923019384282E-2</v>
          </cell>
          <cell r="Q25">
            <v>1.6943702869071292E-2</v>
          </cell>
          <cell r="R25">
            <v>1.7738154293366407E-2</v>
          </cell>
          <cell r="S25">
            <v>1.7915712670493161E-2</v>
          </cell>
          <cell r="T25">
            <v>1.7134565438745517E-2</v>
          </cell>
          <cell r="U25">
            <v>1.7390017992833656E-2</v>
          </cell>
          <cell r="V25">
            <v>1.5752277555412333E-2</v>
          </cell>
          <cell r="W25">
            <v>1.597529738593486E-2</v>
          </cell>
          <cell r="X25">
            <v>1.492652252379185E-2</v>
          </cell>
          <cell r="Y25">
            <v>1.5624891821292095E-2</v>
          </cell>
          <cell r="Z25">
            <v>1.5325972147396342E-2</v>
          </cell>
          <cell r="AA25">
            <v>313413032</v>
          </cell>
          <cell r="AB25">
            <v>195568503</v>
          </cell>
          <cell r="AC25">
            <v>0</v>
          </cell>
          <cell r="AD25">
            <v>228782134</v>
          </cell>
          <cell r="AE25">
            <v>0</v>
          </cell>
          <cell r="AF25">
            <v>40312345</v>
          </cell>
          <cell r="AG25">
            <v>51920201</v>
          </cell>
          <cell r="AH25">
            <v>263782134</v>
          </cell>
          <cell r="AI25">
            <v>13553634</v>
          </cell>
          <cell r="AJ25">
            <v>20834301</v>
          </cell>
          <cell r="AK25">
            <v>20834.300999999999</v>
          </cell>
          <cell r="AL25">
            <v>4733253</v>
          </cell>
          <cell r="AN25">
            <v>1.7332011666641001E-2</v>
          </cell>
          <cell r="AO25">
            <v>2.4139746164119024E-2</v>
          </cell>
          <cell r="AP25">
            <v>1.3426569426803689E-2</v>
          </cell>
          <cell r="AR25">
            <v>3.4223276288401182E-2</v>
          </cell>
          <cell r="AS25">
            <v>4.931289900475198E-3</v>
          </cell>
          <cell r="AT25">
            <v>0.16135056689221836</v>
          </cell>
          <cell r="AU25">
            <v>0.14590774045852581</v>
          </cell>
          <cell r="AV25">
            <v>0.10035585666215231</v>
          </cell>
          <cell r="AW25">
            <v>0.65111806087952095</v>
          </cell>
          <cell r="AX25">
            <v>0.11360981356979617</v>
          </cell>
          <cell r="AY25">
            <v>0.2510106270907646</v>
          </cell>
          <cell r="AZ25">
            <v>0.1286814069425625</v>
          </cell>
          <cell r="BA25">
            <v>6.0762419401875253E-2</v>
          </cell>
          <cell r="BB25">
            <v>6.7918987540687245E-2</v>
          </cell>
          <cell r="BC25">
            <v>1.4082165795897836</v>
          </cell>
          <cell r="BD25">
            <v>1.6509896491256983E-3</v>
          </cell>
          <cell r="BE25">
            <v>2.496483474819107E-4</v>
          </cell>
          <cell r="BF25">
            <v>9.655783705195349E-4</v>
          </cell>
          <cell r="BG25">
            <v>67587483</v>
          </cell>
          <cell r="BH25">
            <v>67986372</v>
          </cell>
          <cell r="BI25">
            <v>68084930</v>
          </cell>
          <cell r="BJ25">
            <v>69695177</v>
          </cell>
          <cell r="BK25">
            <v>67895556</v>
          </cell>
          <cell r="BL25">
            <v>69122232</v>
          </cell>
          <cell r="BM25">
            <v>68808654</v>
          </cell>
          <cell r="BN25">
            <v>64907602</v>
          </cell>
          <cell r="BO25">
            <v>66538187</v>
          </cell>
          <cell r="BP25">
            <v>62781072</v>
          </cell>
          <cell r="BQ25">
            <v>60490833</v>
          </cell>
          <cell r="BR25">
            <v>56632118</v>
          </cell>
          <cell r="BS25">
            <v>49099911</v>
          </cell>
          <cell r="BT25">
            <v>50361123</v>
          </cell>
          <cell r="BU25">
            <v>46755111</v>
          </cell>
          <cell r="BV25">
            <v>9774298</v>
          </cell>
          <cell r="BW25">
            <v>9871533</v>
          </cell>
          <cell r="BX25">
            <v>9774970</v>
          </cell>
          <cell r="BY25">
            <v>9634289</v>
          </cell>
          <cell r="BZ25">
            <v>9386355</v>
          </cell>
          <cell r="CA25">
            <v>9444788</v>
          </cell>
          <cell r="CB25">
            <v>9089954</v>
          </cell>
          <cell r="CC25">
            <v>8746393</v>
          </cell>
          <cell r="CD25">
            <v>9662314</v>
          </cell>
          <cell r="CE25">
            <v>9820564</v>
          </cell>
          <cell r="CF25">
            <v>6276033</v>
          </cell>
          <cell r="CG25">
            <v>6276033</v>
          </cell>
          <cell r="CH25">
            <v>5886067</v>
          </cell>
          <cell r="CI25">
            <v>5912076</v>
          </cell>
          <cell r="CJ25">
            <v>5681853</v>
          </cell>
          <cell r="CL25">
            <v>178288</v>
          </cell>
          <cell r="CM25">
            <v>1598270</v>
          </cell>
          <cell r="CO25">
            <v>1776558</v>
          </cell>
          <cell r="CP25">
            <v>1156749</v>
          </cell>
          <cell r="CQ25">
            <v>1697679</v>
          </cell>
          <cell r="CR25">
            <v>5065696</v>
          </cell>
          <cell r="CS25">
            <v>6763375</v>
          </cell>
          <cell r="CT25">
            <v>167260</v>
          </cell>
          <cell r="CU25">
            <v>52768234</v>
          </cell>
        </row>
        <row r="26">
          <cell r="B26" t="str">
            <v>Bank of India</v>
          </cell>
          <cell r="C26">
            <v>56.956597000000002</v>
          </cell>
          <cell r="D26">
            <v>24.018211000000001</v>
          </cell>
          <cell r="E26">
            <v>28.366416999999998</v>
          </cell>
          <cell r="F26">
            <v>8.9353079999999991</v>
          </cell>
          <cell r="G26">
            <v>9.3820209999999999</v>
          </cell>
          <cell r="H26">
            <v>10.41259</v>
          </cell>
          <cell r="I26">
            <v>20.494361000000001</v>
          </cell>
          <cell r="J26">
            <v>1.2670000000000001E-2</v>
          </cell>
          <cell r="K26">
            <v>1.2168589999999999</v>
          </cell>
          <cell r="M26">
            <v>1.3914177932117276E-2</v>
          </cell>
          <cell r="N26">
            <v>1.3136110469778282E-2</v>
          </cell>
          <cell r="O26">
            <v>1.3034718536212294E-2</v>
          </cell>
          <cell r="P26">
            <v>1.2598448051087631E-2</v>
          </cell>
          <cell r="Q26">
            <v>1.2266224924117719E-2</v>
          </cell>
          <cell r="R26">
            <v>1.1599550651665885E-2</v>
          </cell>
          <cell r="S26">
            <v>1.6227744516641308E-2</v>
          </cell>
          <cell r="T26">
            <v>1.3650597141543732E-2</v>
          </cell>
          <cell r="U26">
            <v>1.3486590778816261E-2</v>
          </cell>
          <cell r="V26">
            <v>1.1204588493967032E-2</v>
          </cell>
          <cell r="W26">
            <v>1.1506779612066271E-2</v>
          </cell>
          <cell r="X26">
            <v>1.1959499437245474E-2</v>
          </cell>
          <cell r="Y26">
            <v>1.1991009587672428E-2</v>
          </cell>
          <cell r="Z26">
            <v>1.1753065305750014E-2</v>
          </cell>
          <cell r="AA26">
            <v>313413032</v>
          </cell>
          <cell r="AB26">
            <v>195568503</v>
          </cell>
          <cell r="AC26">
            <v>0</v>
          </cell>
          <cell r="AD26">
            <v>228782134</v>
          </cell>
          <cell r="AE26">
            <v>0</v>
          </cell>
          <cell r="AF26">
            <v>40312345</v>
          </cell>
          <cell r="AG26">
            <v>51920201</v>
          </cell>
          <cell r="AH26">
            <v>263782134</v>
          </cell>
          <cell r="AI26">
            <v>13553634</v>
          </cell>
          <cell r="AJ26">
            <v>20834301</v>
          </cell>
          <cell r="AK26">
            <v>20834.300999999999</v>
          </cell>
          <cell r="AL26">
            <v>4733253</v>
          </cell>
          <cell r="AN26">
            <v>1.4605846524809479E-2</v>
          </cell>
          <cell r="AO26">
            <v>1.0987548244579331E-2</v>
          </cell>
          <cell r="AP26">
            <v>1.016404169923454E-2</v>
          </cell>
          <cell r="AR26">
            <v>0.17782584272422777</v>
          </cell>
          <cell r="AS26">
            <v>3.3858732348950198E-2</v>
          </cell>
          <cell r="AT26">
            <v>0.45778548548061582</v>
          </cell>
          <cell r="AU26">
            <v>0.43598861169665148</v>
          </cell>
          <cell r="AV26">
            <v>9.1036135594345688E-2</v>
          </cell>
          <cell r="AW26">
            <v>0.17842500341552295</v>
          </cell>
          <cell r="AX26">
            <v>2.3662302480647501E-2</v>
          </cell>
          <cell r="AY26">
            <v>0.27978526026455935</v>
          </cell>
          <cell r="AZ26">
            <v>8.6658903066272372E-2</v>
          </cell>
          <cell r="BA26">
            <v>6.3351137653959069E-2</v>
          </cell>
          <cell r="BB26">
            <v>2.3307765412313303E-2</v>
          </cell>
          <cell r="BC26">
            <v>0.84671289292546192</v>
          </cell>
          <cell r="BD26">
            <v>3.7625626417549679E-3</v>
          </cell>
          <cell r="BE26">
            <v>0</v>
          </cell>
          <cell r="BF26">
            <v>3.3520157006050821E-3</v>
          </cell>
          <cell r="BG26">
            <v>56956597</v>
          </cell>
          <cell r="BH26">
            <v>49736103</v>
          </cell>
          <cell r="BI26">
            <v>47815075</v>
          </cell>
          <cell r="BJ26">
            <v>46410726</v>
          </cell>
          <cell r="BK26">
            <v>43717462</v>
          </cell>
          <cell r="BL26">
            <v>41427446</v>
          </cell>
          <cell r="BM26">
            <v>42162947</v>
          </cell>
          <cell r="BN26">
            <v>37527774</v>
          </cell>
          <cell r="BO26">
            <v>36899261</v>
          </cell>
          <cell r="BP26">
            <v>36656582</v>
          </cell>
          <cell r="BQ26">
            <v>34370422</v>
          </cell>
          <cell r="BR26">
            <v>33998194</v>
          </cell>
          <cell r="BS26">
            <v>34265232</v>
          </cell>
          <cell r="BT26">
            <v>32447854</v>
          </cell>
          <cell r="BU26">
            <v>30721440</v>
          </cell>
          <cell r="BV26">
            <v>10412590</v>
          </cell>
          <cell r="BW26">
            <v>9978992</v>
          </cell>
          <cell r="BX26">
            <v>9536344</v>
          </cell>
          <cell r="BY26">
            <v>9176776</v>
          </cell>
          <cell r="BZ26">
            <v>8454584</v>
          </cell>
          <cell r="CA26">
            <v>7597500</v>
          </cell>
          <cell r="CB26">
            <v>7182738</v>
          </cell>
          <cell r="CC26">
            <v>6881061</v>
          </cell>
          <cell r="CD26">
            <v>6580115</v>
          </cell>
          <cell r="CE26">
            <v>6305179</v>
          </cell>
          <cell r="CF26">
            <v>6074801</v>
          </cell>
          <cell r="CG26">
            <v>6074801</v>
          </cell>
          <cell r="CH26">
            <v>5733008</v>
          </cell>
          <cell r="CI26">
            <v>5254372</v>
          </cell>
          <cell r="CJ26">
            <v>5086879</v>
          </cell>
          <cell r="CL26">
            <v>142597</v>
          </cell>
          <cell r="CM26">
            <v>1423781</v>
          </cell>
          <cell r="CO26">
            <v>1566378</v>
          </cell>
          <cell r="CP26">
            <v>279481</v>
          </cell>
          <cell r="CQ26">
            <v>162863</v>
          </cell>
          <cell r="CR26">
            <v>419237</v>
          </cell>
          <cell r="CS26">
            <v>582100</v>
          </cell>
          <cell r="CT26">
            <v>886859</v>
          </cell>
          <cell r="CU26">
            <v>24018211</v>
          </cell>
        </row>
        <row r="27">
          <cell r="B27" t="str">
            <v>Bank Of Africa Kenya Ltd</v>
          </cell>
          <cell r="C27">
            <v>59.626807999999997</v>
          </cell>
          <cell r="D27">
            <v>29.803804</v>
          </cell>
          <cell r="E27">
            <v>30.681145000000001</v>
          </cell>
          <cell r="F27">
            <v>5.2902959999999997</v>
          </cell>
          <cell r="G27">
            <v>7.4960250000000004</v>
          </cell>
          <cell r="H27">
            <v>8.4479649999999999</v>
          </cell>
          <cell r="I27">
            <v>46.583148000000001</v>
          </cell>
          <cell r="J27">
            <v>0.38474799999999998</v>
          </cell>
          <cell r="K27">
            <v>-6.8989999999999998E-3</v>
          </cell>
          <cell r="M27">
            <v>1.3351437237861499E-2</v>
          </cell>
          <cell r="N27">
            <v>1.4379388910788594E-2</v>
          </cell>
          <cell r="O27">
            <v>1.4133633319425598E-2</v>
          </cell>
          <cell r="P27">
            <v>1.4716794444925909E-2</v>
          </cell>
          <cell r="Q27">
            <v>1.5976574712738733E-2</v>
          </cell>
          <cell r="R27">
            <v>1.7371418679000432E-2</v>
          </cell>
          <cell r="S27">
            <v>1.7144060174214881E-2</v>
          </cell>
          <cell r="T27">
            <v>1.7338287015198711E-2</v>
          </cell>
          <cell r="U27">
            <v>1.7683314743432797E-2</v>
          </cell>
          <cell r="V27">
            <v>1.7798810383758638E-2</v>
          </cell>
          <cell r="W27">
            <v>1.7486344949999816E-2</v>
          </cell>
          <cell r="X27">
            <v>1.8120979532097455E-2</v>
          </cell>
          <cell r="Y27">
            <v>1.6562657310553237E-2</v>
          </cell>
          <cell r="Z27">
            <v>1.7279420011048791E-2</v>
          </cell>
          <cell r="AA27">
            <v>313413032</v>
          </cell>
          <cell r="AB27">
            <v>195568503</v>
          </cell>
          <cell r="AC27">
            <v>0</v>
          </cell>
          <cell r="AD27">
            <v>228782134</v>
          </cell>
          <cell r="AE27">
            <v>0</v>
          </cell>
          <cell r="AF27">
            <v>40312345</v>
          </cell>
          <cell r="AG27">
            <v>51920201</v>
          </cell>
          <cell r="AH27">
            <v>263782134</v>
          </cell>
          <cell r="AI27">
            <v>13553634</v>
          </cell>
          <cell r="AJ27">
            <v>20834301</v>
          </cell>
          <cell r="AK27">
            <v>20834.300999999999</v>
          </cell>
          <cell r="AL27">
            <v>4733253</v>
          </cell>
          <cell r="AN27">
            <v>1.5290590595015393E-2</v>
          </cell>
          <cell r="AO27">
            <v>1.3634268360869443E-2</v>
          </cell>
          <cell r="AP27">
            <v>1.0993437668220888E-2</v>
          </cell>
          <cell r="AR27">
            <v>7.5114649627524713E-3</v>
          </cell>
          <cell r="AS27">
            <v>1.095703889898434E-3</v>
          </cell>
          <cell r="AT27">
            <v>0.16091709817464461</v>
          </cell>
          <cell r="AU27">
            <v>0.11356673447659654</v>
          </cell>
          <cell r="AV27">
            <v>0.64822058838931307</v>
          </cell>
          <cell r="AW27">
            <v>0.67538567882615386</v>
          </cell>
          <cell r="AX27">
            <v>0.19143231664222238</v>
          </cell>
          <cell r="AY27">
            <v>0.49130501637213825</v>
          </cell>
          <cell r="AZ27">
            <v>0.12066195997920834</v>
          </cell>
          <cell r="BA27">
            <v>5.5079287001834003E-2</v>
          </cell>
          <cell r="BB27">
            <v>6.5582672977374329E-2</v>
          </cell>
          <cell r="BC27">
            <v>0.97140455481697308</v>
          </cell>
          <cell r="BD27">
            <v>2.5826687662722163E-2</v>
          </cell>
          <cell r="BE27">
            <v>2.9555808596242486E-4</v>
          </cell>
          <cell r="BF27">
            <v>1.6418091778596707E-2</v>
          </cell>
          <cell r="BG27">
            <v>59626808</v>
          </cell>
          <cell r="BH27">
            <v>59921903</v>
          </cell>
          <cell r="BI27">
            <v>55995671</v>
          </cell>
          <cell r="BJ27">
            <v>60364364</v>
          </cell>
          <cell r="BK27">
            <v>62804576</v>
          </cell>
          <cell r="BL27">
            <v>66482816</v>
          </cell>
          <cell r="BM27">
            <v>69280267</v>
          </cell>
          <cell r="BN27">
            <v>65069310</v>
          </cell>
          <cell r="BO27">
            <v>63122599</v>
          </cell>
          <cell r="BP27">
            <v>63211641</v>
          </cell>
          <cell r="BQ27">
            <v>62211641</v>
          </cell>
          <cell r="BR27">
            <v>58432443</v>
          </cell>
          <cell r="BS27">
            <v>57647846</v>
          </cell>
          <cell r="BT27">
            <v>51954246</v>
          </cell>
          <cell r="BU27">
            <v>52683299</v>
          </cell>
          <cell r="BV27">
            <v>8447965</v>
          </cell>
          <cell r="BW27">
            <v>8434199</v>
          </cell>
          <cell r="BX27">
            <v>8417986</v>
          </cell>
          <cell r="BY27">
            <v>8457381</v>
          </cell>
          <cell r="BZ27">
            <v>8453254</v>
          </cell>
          <cell r="CA27">
            <v>8408203</v>
          </cell>
          <cell r="CB27">
            <v>8495736</v>
          </cell>
          <cell r="CC27">
            <v>9750300</v>
          </cell>
          <cell r="CD27">
            <v>9135664</v>
          </cell>
          <cell r="CE27">
            <v>8014300</v>
          </cell>
          <cell r="CF27">
            <v>7913209</v>
          </cell>
          <cell r="CG27">
            <v>7913209</v>
          </cell>
          <cell r="CH27">
            <v>8134565</v>
          </cell>
          <cell r="CI27">
            <v>6710063</v>
          </cell>
          <cell r="CJ27">
            <v>6539160</v>
          </cell>
          <cell r="CL27">
            <v>1237855</v>
          </cell>
          <cell r="CM27">
            <v>671765</v>
          </cell>
          <cell r="CO27">
            <v>1909620</v>
          </cell>
          <cell r="CP27">
            <v>1289730</v>
          </cell>
          <cell r="CQ27">
            <v>3466744</v>
          </cell>
          <cell r="CR27">
            <v>3589451</v>
          </cell>
          <cell r="CS27">
            <v>7056195</v>
          </cell>
          <cell r="CT27">
            <v>31672</v>
          </cell>
          <cell r="CU27">
            <v>29803804</v>
          </cell>
        </row>
        <row r="28">
          <cell r="B28" t="str">
            <v>EcoBank</v>
          </cell>
          <cell r="C28">
            <v>45.145977000000002</v>
          </cell>
          <cell r="D28">
            <v>20.784188</v>
          </cell>
          <cell r="E28">
            <v>32.469284999999999</v>
          </cell>
          <cell r="F28">
            <v>69.787023000000005</v>
          </cell>
          <cell r="G28">
            <v>7.6070140000000004</v>
          </cell>
          <cell r="H28">
            <v>7.5343859999999996</v>
          </cell>
          <cell r="I28">
            <v>38.581696999999998</v>
          </cell>
          <cell r="J28">
            <v>0.13701099999999999</v>
          </cell>
          <cell r="K28">
            <v>9.7749000000000003E-2</v>
          </cell>
          <cell r="M28">
            <v>1.183081397400184E-2</v>
          </cell>
          <cell r="N28">
            <v>1.2413477654936111E-2</v>
          </cell>
          <cell r="O28">
            <v>1.2431144013768314E-2</v>
          </cell>
          <cell r="P28">
            <v>1.3364983048455757E-2</v>
          </cell>
          <cell r="Q28">
            <v>1.2868565205126406E-2</v>
          </cell>
          <cell r="R28">
            <v>1.391718983810159E-2</v>
          </cell>
          <cell r="S28">
            <v>1.6955242585096973E-2</v>
          </cell>
          <cell r="T28">
            <v>1.74599213396541E-2</v>
          </cell>
          <cell r="U28">
            <v>1.7307138921627711E-2</v>
          </cell>
          <cell r="V28">
            <v>1.4700685553685956E-2</v>
          </cell>
          <cell r="W28">
            <v>1.4176475454359006E-2</v>
          </cell>
          <cell r="X28">
            <v>1.3549300995831568E-2</v>
          </cell>
          <cell r="Y28">
            <v>1.3773775020693496E-2</v>
          </cell>
          <cell r="Z28">
            <v>1.4514384060259863E-2</v>
          </cell>
          <cell r="AA28">
            <v>313413032</v>
          </cell>
          <cell r="AB28">
            <v>195568503</v>
          </cell>
          <cell r="AC28">
            <v>0</v>
          </cell>
          <cell r="AD28">
            <v>228782134</v>
          </cell>
          <cell r="AE28">
            <v>0</v>
          </cell>
          <cell r="AF28">
            <v>40312345</v>
          </cell>
          <cell r="AG28">
            <v>51920201</v>
          </cell>
          <cell r="AH28">
            <v>263782134</v>
          </cell>
          <cell r="AI28">
            <v>13553634</v>
          </cell>
          <cell r="AJ28">
            <v>20834301</v>
          </cell>
          <cell r="AK28">
            <v>20834.300999999999</v>
          </cell>
          <cell r="AL28">
            <v>4733253</v>
          </cell>
          <cell r="AN28">
            <v>1.1577152533789522E-2</v>
          </cell>
          <cell r="AO28">
            <v>9.5080881908484686E-3</v>
          </cell>
          <cell r="AP28">
            <v>1.163415057616655E-2</v>
          </cell>
          <cell r="AR28">
            <v>2.0472149044036747E-3</v>
          </cell>
          <cell r="AS28">
            <v>3.2929511856835176E-4</v>
          </cell>
          <cell r="AT28">
            <v>0.19716639213666523</v>
          </cell>
          <cell r="AU28">
            <v>1.8088116497312186</v>
          </cell>
          <cell r="AV28">
            <v>0.35995110607294023</v>
          </cell>
          <cell r="AW28">
            <v>0.81865818123720913</v>
          </cell>
          <cell r="AX28">
            <v>0.25553455656333446</v>
          </cell>
          <cell r="AY28">
            <v>0.19657887355669959</v>
          </cell>
          <cell r="AZ28">
            <v>0.11013825271721718</v>
          </cell>
          <cell r="BA28">
            <v>4.0999519874669828E-2</v>
          </cell>
          <cell r="BB28">
            <v>6.9138732842547346E-2</v>
          </cell>
          <cell r="BC28">
            <v>0.64011843808694902</v>
          </cell>
          <cell r="BD28">
            <v>3.2249494043325208E-2</v>
          </cell>
          <cell r="BE28">
            <v>3.080617398141965E-2</v>
          </cell>
          <cell r="BF28">
            <v>3.0660147921083208E-2</v>
          </cell>
          <cell r="BG28">
            <v>45145977</v>
          </cell>
          <cell r="BH28">
            <v>47908081</v>
          </cell>
          <cell r="BI28">
            <v>47123839</v>
          </cell>
          <cell r="BJ28">
            <v>49308904</v>
          </cell>
          <cell r="BK28">
            <v>46581940</v>
          </cell>
          <cell r="BL28">
            <v>49286922</v>
          </cell>
          <cell r="BM28">
            <v>52426513</v>
          </cell>
          <cell r="BN28">
            <v>55142958</v>
          </cell>
          <cell r="BO28">
            <v>48824375</v>
          </cell>
          <cell r="BP28">
            <v>44920413</v>
          </cell>
          <cell r="BQ28">
            <v>45934458</v>
          </cell>
          <cell r="BR28">
            <v>42241117</v>
          </cell>
          <cell r="BS28">
            <v>36647025</v>
          </cell>
          <cell r="BT28">
            <v>36143426</v>
          </cell>
          <cell r="BU28">
            <v>36907136</v>
          </cell>
          <cell r="BV28">
            <v>7534386</v>
          </cell>
          <cell r="BW28">
            <v>7305154</v>
          </cell>
          <cell r="BX28">
            <v>7307241</v>
          </cell>
          <cell r="BY28">
            <v>7946220</v>
          </cell>
          <cell r="BZ28">
            <v>7959585</v>
          </cell>
          <cell r="CA28">
            <v>7699140</v>
          </cell>
          <cell r="CB28">
            <v>7560671</v>
          </cell>
          <cell r="CC28">
            <v>7294222</v>
          </cell>
          <cell r="CD28">
            <v>7595021</v>
          </cell>
          <cell r="CE28">
            <v>7740628</v>
          </cell>
          <cell r="CF28">
            <v>7827942</v>
          </cell>
          <cell r="CG28">
            <v>7827942</v>
          </cell>
          <cell r="CH28">
            <v>3657839</v>
          </cell>
          <cell r="CI28">
            <v>3764734</v>
          </cell>
          <cell r="CJ28">
            <v>3390412</v>
          </cell>
          <cell r="CL28">
            <v>567748</v>
          </cell>
          <cell r="CM28">
            <v>1009544</v>
          </cell>
          <cell r="CO28">
            <v>1577292</v>
          </cell>
          <cell r="CP28">
            <v>1291263</v>
          </cell>
          <cell r="CQ28">
            <v>1402410</v>
          </cell>
          <cell r="CR28">
            <v>5731673</v>
          </cell>
          <cell r="CS28">
            <v>7134083</v>
          </cell>
          <cell r="CT28">
            <v>7596</v>
          </cell>
          <cell r="CU28">
            <v>20784188</v>
          </cell>
        </row>
        <row r="29">
          <cell r="B29" t="str">
            <v>Total - Medium Tier banks</v>
          </cell>
          <cell r="C29">
            <v>1023.4954339999999</v>
          </cell>
          <cell r="D29">
            <v>557.21805200000006</v>
          </cell>
          <cell r="E29">
            <v>708.85782099999994</v>
          </cell>
          <cell r="F29">
            <v>206.99984500000002</v>
          </cell>
          <cell r="G29">
            <v>161.72949000000003</v>
          </cell>
          <cell r="H29">
            <v>168.618619</v>
          </cell>
          <cell r="I29">
            <v>817.197992</v>
          </cell>
          <cell r="J29">
            <v>3.415235</v>
          </cell>
          <cell r="K29">
            <v>14.843860999999999</v>
          </cell>
          <cell r="M29">
            <v>0.26376876168341734</v>
          </cell>
          <cell r="N29">
            <v>0.26389927151863651</v>
          </cell>
          <cell r="O29">
            <v>0.26551146178849822</v>
          </cell>
          <cell r="P29">
            <v>0.27072866845110788</v>
          </cell>
          <cell r="Q29">
            <v>0.27254337603748435</v>
          </cell>
          <cell r="R29">
            <v>0.27476797593061469</v>
          </cell>
          <cell r="S29">
            <v>0.29791630562139371</v>
          </cell>
          <cell r="T29">
            <v>0.29098846344167928</v>
          </cell>
          <cell r="U29">
            <v>0.28172163693693214</v>
          </cell>
          <cell r="V29">
            <v>0.85657242923756804</v>
          </cell>
          <cell r="W29">
            <v>0.86311647798164426</v>
          </cell>
          <cell r="X29">
            <v>0.86306487229314288</v>
          </cell>
          <cell r="Y29">
            <v>0.86260371717311279</v>
          </cell>
          <cell r="Z29">
            <v>0.86614137491817567</v>
          </cell>
          <cell r="AA29">
            <v>5954847608</v>
          </cell>
          <cell r="AB29">
            <v>3715801557</v>
          </cell>
          <cell r="AC29">
            <v>0</v>
          </cell>
          <cell r="AD29">
            <v>4346860546</v>
          </cell>
          <cell r="AE29">
            <v>0</v>
          </cell>
          <cell r="AF29">
            <v>765934555</v>
          </cell>
          <cell r="AG29">
            <v>986483819</v>
          </cell>
          <cell r="AH29">
            <v>5011860546</v>
          </cell>
          <cell r="AI29">
            <v>257519046</v>
          </cell>
          <cell r="AJ29">
            <v>395851719</v>
          </cell>
          <cell r="AK29">
            <v>395851.71899999992</v>
          </cell>
          <cell r="AL29">
            <v>89931807</v>
          </cell>
          <cell r="AN29">
            <v>0.26246331444006865</v>
          </cell>
          <cell r="AO29">
            <v>0.25490908665514322</v>
          </cell>
          <cell r="AP29">
            <v>0.25399261568609582</v>
          </cell>
          <cell r="AR29">
            <v>0.12282020061478738</v>
          </cell>
          <cell r="AS29">
            <v>2.0436407686505169E-2</v>
          </cell>
          <cell r="AT29">
            <v>0.19790735119672201</v>
          </cell>
          <cell r="AU29">
            <v>0.25330439749783429</v>
          </cell>
          <cell r="AV29">
            <v>0.29161509753919707</v>
          </cell>
          <cell r="AW29">
            <v>0.54570091042522328</v>
          </cell>
          <cell r="AX29">
            <v>0.1223745228298382</v>
          </cell>
          <cell r="AY29">
            <v>0.32346570389677731</v>
          </cell>
          <cell r="AZ29">
            <v>0.11367602109042255</v>
          </cell>
          <cell r="BA29">
            <v>4.4784231799207805E-2</v>
          </cell>
          <cell r="BB29">
            <v>6.8891789291214742E-2</v>
          </cell>
          <cell r="BC29">
            <v>0.78607872480537966</v>
          </cell>
          <cell r="BD29">
            <v>0.29220230197321395</v>
          </cell>
          <cell r="BE29">
            <v>0.24533752935255557</v>
          </cell>
          <cell r="BF29">
            <v>0.28280324029936676</v>
          </cell>
          <cell r="BG29">
            <v>1023495434</v>
          </cell>
          <cell r="BH29">
            <v>1010000333</v>
          </cell>
          <cell r="BI29">
            <v>981096206</v>
          </cell>
          <cell r="BJ29">
            <v>1003816695</v>
          </cell>
          <cell r="BK29">
            <v>987820829</v>
          </cell>
          <cell r="BL29">
            <v>964672976</v>
          </cell>
          <cell r="BM29">
            <v>965098342</v>
          </cell>
          <cell r="BN29">
            <v>942040681</v>
          </cell>
          <cell r="BO29">
            <v>944276801</v>
          </cell>
          <cell r="BP29">
            <v>874362973</v>
          </cell>
          <cell r="BQ29">
            <v>858331853</v>
          </cell>
          <cell r="BR29">
            <v>810664131</v>
          </cell>
          <cell r="BS29">
            <v>765901679</v>
          </cell>
          <cell r="BT29">
            <v>724099819</v>
          </cell>
          <cell r="BU29">
            <v>699018577</v>
          </cell>
          <cell r="BV29">
            <v>168618619</v>
          </cell>
          <cell r="BW29">
            <v>165303411</v>
          </cell>
          <cell r="BX29">
            <v>164931170</v>
          </cell>
          <cell r="BY29">
            <v>164727236</v>
          </cell>
          <cell r="BZ29">
            <v>157806124</v>
          </cell>
          <cell r="CA29">
            <v>151914553</v>
          </cell>
          <cell r="CB29">
            <v>147216060</v>
          </cell>
          <cell r="CC29">
            <v>145236736</v>
          </cell>
          <cell r="CD29">
            <v>143683129</v>
          </cell>
          <cell r="CE29">
            <v>139656765</v>
          </cell>
          <cell r="CF29">
            <v>131859720</v>
          </cell>
          <cell r="CG29">
            <v>131859720</v>
          </cell>
          <cell r="CH29">
            <v>117825315</v>
          </cell>
          <cell r="CI29">
            <v>109698318</v>
          </cell>
          <cell r="CJ29">
            <v>106019291</v>
          </cell>
          <cell r="CK29">
            <v>0</v>
          </cell>
          <cell r="CL29">
            <v>11196345</v>
          </cell>
          <cell r="CM29">
            <v>27197912</v>
          </cell>
          <cell r="CN29">
            <v>0</v>
          </cell>
          <cell r="CO29">
            <v>38394257</v>
          </cell>
          <cell r="CP29">
            <v>20951781</v>
          </cell>
          <cell r="CQ29">
            <v>25132472</v>
          </cell>
          <cell r="CR29">
            <v>52565014</v>
          </cell>
          <cell r="CS29">
            <v>77697486</v>
          </cell>
          <cell r="CT29">
            <v>10241663</v>
          </cell>
          <cell r="CU29">
            <v>557218052</v>
          </cell>
        </row>
        <row r="30">
          <cell r="AY30" t="str">
            <v/>
          </cell>
        </row>
        <row r="31">
          <cell r="B31" t="str">
            <v>TIER 3 - Small banks WMSI  &lt; 1%</v>
          </cell>
          <cell r="AY31" t="str">
            <v/>
          </cell>
        </row>
        <row r="32">
          <cell r="B32" t="str">
            <v>GT Bank</v>
          </cell>
          <cell r="C32">
            <v>28.487642000000001</v>
          </cell>
          <cell r="D32">
            <v>13.309077</v>
          </cell>
          <cell r="E32">
            <v>15.32639</v>
          </cell>
          <cell r="F32">
            <v>8.2377330000000004</v>
          </cell>
          <cell r="G32">
            <v>8.4126220000000007</v>
          </cell>
          <cell r="H32">
            <v>8.5630019999999991</v>
          </cell>
          <cell r="I32">
            <v>32.731313</v>
          </cell>
          <cell r="J32">
            <v>3.6541999999999998E-2</v>
          </cell>
          <cell r="K32">
            <v>0.205567</v>
          </cell>
          <cell r="M32">
            <v>8.9182504962042938E-3</v>
          </cell>
          <cell r="N32">
            <v>8.8883596080166841E-3</v>
          </cell>
          <cell r="O32">
            <v>9.4469844970881556E-3</v>
          </cell>
          <cell r="P32">
            <v>9.7931767487665668E-3</v>
          </cell>
          <cell r="Q32">
            <v>9.6990147031472129E-3</v>
          </cell>
          <cell r="R32">
            <v>9.996201536046849E-3</v>
          </cell>
          <cell r="S32">
            <v>7.9532605463950752E-3</v>
          </cell>
          <cell r="T32">
            <v>9.8447529175647273E-3</v>
          </cell>
          <cell r="U32">
            <v>1.0107948540167158E-2</v>
          </cell>
          <cell r="V32">
            <v>1.0778106109904245E-2</v>
          </cell>
          <cell r="W32">
            <v>8.8082658354365038E-3</v>
          </cell>
          <cell r="X32">
            <v>9.2180809085022301E-3</v>
          </cell>
          <cell r="Y32">
            <v>9.1783622891588156E-3</v>
          </cell>
          <cell r="Z32">
            <v>9.8101959543893304E-3</v>
          </cell>
          <cell r="AA32">
            <v>313413032</v>
          </cell>
          <cell r="AB32">
            <v>195568503</v>
          </cell>
          <cell r="AC32">
            <v>0</v>
          </cell>
          <cell r="AD32">
            <v>228782134</v>
          </cell>
          <cell r="AE32">
            <v>0</v>
          </cell>
          <cell r="AF32">
            <v>40312345</v>
          </cell>
          <cell r="AG32">
            <v>51920201</v>
          </cell>
          <cell r="AH32">
            <v>263782134</v>
          </cell>
          <cell r="AI32">
            <v>13553634</v>
          </cell>
          <cell r="AJ32">
            <v>20834301</v>
          </cell>
          <cell r="AK32">
            <v>20834.300999999999</v>
          </cell>
          <cell r="AL32">
            <v>4733253</v>
          </cell>
          <cell r="AN32">
            <v>7.305319292613576E-3</v>
          </cell>
          <cell r="AO32">
            <v>6.0884686885430868E-3</v>
          </cell>
          <cell r="AP32">
            <v>5.4916370671252305E-3</v>
          </cell>
          <cell r="AR32">
            <v>3.3999212378475828E-2</v>
          </cell>
          <cell r="AS32">
            <v>9.9057055609787191E-3</v>
          </cell>
          <cell r="AT32">
            <v>0.25702060898076412</v>
          </cell>
          <cell r="AU32">
            <v>0.25167743805450155</v>
          </cell>
          <cell r="AV32">
            <v>0.28224542025575511</v>
          </cell>
          <cell r="AW32">
            <v>0.76316058196949743</v>
          </cell>
          <cell r="AX32">
            <v>4.5151263264242257E-2</v>
          </cell>
          <cell r="AY32">
            <v>0.21142567495634296</v>
          </cell>
          <cell r="AZ32">
            <v>0.12437955538361169</v>
          </cell>
          <cell r="BA32">
            <v>5.4016319019901705E-2</v>
          </cell>
          <cell r="BB32">
            <v>7.0363236363709974E-2</v>
          </cell>
          <cell r="BC32">
            <v>0.86837650614397788</v>
          </cell>
          <cell r="BD32">
            <v>9.799808829382254E-3</v>
          </cell>
          <cell r="BE32">
            <v>1.1062704895003631E-3</v>
          </cell>
          <cell r="BF32">
            <v>7.6115666037832154E-3</v>
          </cell>
          <cell r="BG32">
            <v>28487642</v>
          </cell>
          <cell r="BH32">
            <v>27803556</v>
          </cell>
          <cell r="BI32">
            <v>29619072</v>
          </cell>
          <cell r="BJ32">
            <v>30685457</v>
          </cell>
          <cell r="BK32">
            <v>28784276</v>
          </cell>
          <cell r="BL32">
            <v>29252326</v>
          </cell>
          <cell r="BM32">
            <v>29374062</v>
          </cell>
          <cell r="BN32">
            <v>29161835</v>
          </cell>
          <cell r="BO32">
            <v>30169915</v>
          </cell>
          <cell r="BP32">
            <v>31366414</v>
          </cell>
          <cell r="BQ32">
            <v>32991926</v>
          </cell>
          <cell r="BR32">
            <v>28103602</v>
          </cell>
          <cell r="BS32">
            <v>27757959</v>
          </cell>
          <cell r="BT32">
            <v>23977044</v>
          </cell>
          <cell r="BU32">
            <v>25638050</v>
          </cell>
          <cell r="BV32">
            <v>8563002</v>
          </cell>
          <cell r="BW32">
            <v>8425536</v>
          </cell>
          <cell r="BX32">
            <v>8366449</v>
          </cell>
          <cell r="BY32">
            <v>8340364</v>
          </cell>
          <cell r="BZ32">
            <v>8208287</v>
          </cell>
          <cell r="CA32">
            <v>8043954</v>
          </cell>
          <cell r="CB32">
            <v>7905730</v>
          </cell>
          <cell r="CC32">
            <v>7776166</v>
          </cell>
          <cell r="CD32">
            <v>7670097</v>
          </cell>
          <cell r="CE32">
            <v>7268290</v>
          </cell>
          <cell r="CF32">
            <v>7165033</v>
          </cell>
          <cell r="CG32">
            <v>6738561</v>
          </cell>
          <cell r="CH32">
            <v>6326694</v>
          </cell>
          <cell r="CI32">
            <v>6219009</v>
          </cell>
          <cell r="CJ32">
            <v>6090652</v>
          </cell>
          <cell r="CL32">
            <v>265344</v>
          </cell>
          <cell r="CM32">
            <v>674774</v>
          </cell>
          <cell r="CO32">
            <v>940118</v>
          </cell>
          <cell r="CP32">
            <v>717461</v>
          </cell>
          <cell r="CQ32">
            <v>133058</v>
          </cell>
          <cell r="CR32">
            <v>496279</v>
          </cell>
          <cell r="CS32">
            <v>629337</v>
          </cell>
          <cell r="CT32">
            <v>143897</v>
          </cell>
          <cell r="CU32">
            <v>13309077</v>
          </cell>
        </row>
        <row r="33">
          <cell r="B33" t="str">
            <v>Gulf African Bank</v>
          </cell>
          <cell r="C33">
            <v>30.065287000000001</v>
          </cell>
          <cell r="D33">
            <v>16.499568</v>
          </cell>
          <cell r="E33">
            <v>24.786968000000002</v>
          </cell>
          <cell r="F33">
            <v>4.275423</v>
          </cell>
          <cell r="G33">
            <v>4.7802530000000001</v>
          </cell>
          <cell r="H33">
            <v>4.4574129999999998</v>
          </cell>
          <cell r="I33">
            <v>26.909773999999999</v>
          </cell>
          <cell r="J33">
            <v>0.106448</v>
          </cell>
          <cell r="K33">
            <v>0.29477100000000001</v>
          </cell>
          <cell r="M33">
            <v>7.9523347752642713E-3</v>
          </cell>
          <cell r="N33">
            <v>7.3072430119434963E-3</v>
          </cell>
          <cell r="O33">
            <v>7.6597289580203707E-3</v>
          </cell>
          <cell r="P33">
            <v>6.7981092668204495E-3</v>
          </cell>
          <cell r="Q33">
            <v>6.8135748121896031E-3</v>
          </cell>
          <cell r="R33">
            <v>7.0717017263821954E-3</v>
          </cell>
          <cell r="S33">
            <v>6.8156702168746001E-3</v>
          </cell>
          <cell r="T33">
            <v>6.6414845665934011E-3</v>
          </cell>
          <cell r="U33">
            <v>6.4972161789634136E-3</v>
          </cell>
          <cell r="V33">
            <v>6.4454535582140985E-3</v>
          </cell>
          <cell r="W33">
            <v>6.4405605012668281E-3</v>
          </cell>
          <cell r="X33">
            <v>6.3060468550378834E-3</v>
          </cell>
          <cell r="Y33">
            <v>6.4461685136653919E-3</v>
          </cell>
          <cell r="Z33">
            <v>6.3554162267492557E-3</v>
          </cell>
          <cell r="AA33">
            <v>313413032</v>
          </cell>
          <cell r="AB33">
            <v>195568503</v>
          </cell>
          <cell r="AC33">
            <v>0</v>
          </cell>
          <cell r="AD33">
            <v>228782134</v>
          </cell>
          <cell r="AE33">
            <v>0</v>
          </cell>
          <cell r="AF33">
            <v>40312345</v>
          </cell>
          <cell r="AG33">
            <v>51920201</v>
          </cell>
          <cell r="AH33">
            <v>263782134</v>
          </cell>
          <cell r="AI33">
            <v>13553634</v>
          </cell>
          <cell r="AJ33">
            <v>20834301</v>
          </cell>
          <cell r="AK33">
            <v>20834.300999999999</v>
          </cell>
          <cell r="AL33">
            <v>4733253</v>
          </cell>
          <cell r="AN33">
            <v>7.7098877175957262E-3</v>
          </cell>
          <cell r="AO33">
            <v>7.5480142719504505E-3</v>
          </cell>
          <cell r="AP33">
            <v>8.881480391041004E-3</v>
          </cell>
          <cell r="AR33">
            <v>8.676481243320594E-2</v>
          </cell>
          <cell r="AS33">
            <v>1.3393625069687469E-2</v>
          </cell>
          <cell r="AT33">
            <v>0.17764002774605242</v>
          </cell>
          <cell r="AU33">
            <v>0.15887992964935344</v>
          </cell>
          <cell r="AV33">
            <v>0.23378991946850677</v>
          </cell>
          <cell r="AW33">
            <v>0.66278401913323648</v>
          </cell>
          <cell r="AX33">
            <v>7.5755059267218136E-2</v>
          </cell>
          <cell r="AY33">
            <v>0.35694093724004067</v>
          </cell>
          <cell r="AZ33">
            <v>0.12424690176196984</v>
          </cell>
          <cell r="BA33">
            <v>2.1049759238501387E-2</v>
          </cell>
          <cell r="BB33">
            <v>0.10319714252346845</v>
          </cell>
          <cell r="BC33">
            <v>0.66565495223134996</v>
          </cell>
          <cell r="BD33">
            <v>6.999854167674428E-3</v>
          </cell>
          <cell r="BE33">
            <v>3.0010563950296E-3</v>
          </cell>
          <cell r="BF33">
            <v>5.182289028268278E-3</v>
          </cell>
          <cell r="BG33">
            <v>30065287</v>
          </cell>
          <cell r="BH33">
            <v>26213067</v>
          </cell>
          <cell r="BI33">
            <v>27156264</v>
          </cell>
          <cell r="BJ33">
            <v>23703026</v>
          </cell>
          <cell r="BK33">
            <v>22877199</v>
          </cell>
          <cell r="BL33">
            <v>23398523</v>
          </cell>
          <cell r="BM33">
            <v>24713782</v>
          </cell>
          <cell r="BN33">
            <v>23723135</v>
          </cell>
          <cell r="BO33">
            <v>21903335</v>
          </cell>
          <cell r="BP33">
            <v>20817084</v>
          </cell>
          <cell r="BQ33">
            <v>19753647</v>
          </cell>
          <cell r="BR33">
            <v>19148625</v>
          </cell>
          <cell r="BS33">
            <v>17319720</v>
          </cell>
          <cell r="BT33">
            <v>16958464</v>
          </cell>
          <cell r="BU33">
            <v>16053971</v>
          </cell>
          <cell r="BV33">
            <v>4457413</v>
          </cell>
          <cell r="BW33">
            <v>4495395</v>
          </cell>
          <cell r="BX33">
            <v>4375707</v>
          </cell>
          <cell r="BY33">
            <v>4273794</v>
          </cell>
          <cell r="BZ33">
            <v>4167002</v>
          </cell>
          <cell r="CA33">
            <v>4055478</v>
          </cell>
          <cell r="CB33">
            <v>3877386</v>
          </cell>
          <cell r="CC33">
            <v>3147507</v>
          </cell>
          <cell r="CD33">
            <v>3551668</v>
          </cell>
          <cell r="CE33">
            <v>3303041</v>
          </cell>
          <cell r="CF33">
            <v>3146683</v>
          </cell>
          <cell r="CG33">
            <v>3146683</v>
          </cell>
          <cell r="CH33">
            <v>3015261</v>
          </cell>
          <cell r="CI33">
            <v>2771877</v>
          </cell>
          <cell r="CJ33">
            <v>2685926</v>
          </cell>
          <cell r="CL33">
            <v>287783</v>
          </cell>
          <cell r="CM33">
            <v>943164</v>
          </cell>
          <cell r="CO33">
            <v>1230947</v>
          </cell>
          <cell r="CP33">
            <v>815852</v>
          </cell>
          <cell r="CQ33">
            <v>482718</v>
          </cell>
          <cell r="CR33">
            <v>869657</v>
          </cell>
          <cell r="CS33">
            <v>1352375</v>
          </cell>
          <cell r="CT33">
            <v>191601</v>
          </cell>
          <cell r="CU33">
            <v>16499568</v>
          </cell>
        </row>
        <row r="34">
          <cell r="B34" t="str">
            <v>Victoria Commercial Bank</v>
          </cell>
          <cell r="C34">
            <v>22.927254999999999</v>
          </cell>
          <cell r="D34">
            <v>15.533092999999999</v>
          </cell>
          <cell r="E34">
            <v>15.815529</v>
          </cell>
          <cell r="F34">
            <v>5.0722750000000003</v>
          </cell>
          <cell r="G34">
            <v>5.211525</v>
          </cell>
          <cell r="H34">
            <v>5.4345429999999997</v>
          </cell>
          <cell r="I34">
            <v>20.316866000000001</v>
          </cell>
          <cell r="J34">
            <v>1.4689000000000001E-2</v>
          </cell>
          <cell r="K34">
            <v>0.44487399999999999</v>
          </cell>
          <cell r="M34">
            <v>6.801565050384515E-3</v>
          </cell>
          <cell r="N34">
            <v>6.8028323736245531E-3</v>
          </cell>
          <cell r="O34">
            <v>6.8414987767467655E-3</v>
          </cell>
          <cell r="P34">
            <v>6.1604498028246923E-3</v>
          </cell>
          <cell r="Q34">
            <v>6.2265714296695683E-3</v>
          </cell>
          <cell r="R34">
            <v>6.3005062365322113E-3</v>
          </cell>
          <cell r="S34">
            <v>5.8939153713499712E-3</v>
          </cell>
          <cell r="T34">
            <v>5.6409863715400216E-3</v>
          </cell>
          <cell r="U34">
            <v>5.6483176572236903E-3</v>
          </cell>
          <cell r="V34">
            <v>5.494251376354559E-3</v>
          </cell>
          <cell r="W34">
            <v>5.4373613532771904E-3</v>
          </cell>
          <cell r="X34">
            <v>5.4107645886222553E-3</v>
          </cell>
          <cell r="Y34">
            <v>5.3532586364741109E-3</v>
          </cell>
          <cell r="Z34">
            <v>5.1327338794256239E-3</v>
          </cell>
          <cell r="AA34">
            <v>313413032</v>
          </cell>
          <cell r="AB34">
            <v>195568503</v>
          </cell>
          <cell r="AC34">
            <v>0</v>
          </cell>
          <cell r="AD34">
            <v>228782134</v>
          </cell>
          <cell r="AE34">
            <v>0</v>
          </cell>
          <cell r="AF34">
            <v>40312345</v>
          </cell>
          <cell r="AG34">
            <v>51920201</v>
          </cell>
          <cell r="AH34">
            <v>263782134</v>
          </cell>
          <cell r="AI34">
            <v>13553634</v>
          </cell>
          <cell r="AJ34">
            <v>20834301</v>
          </cell>
          <cell r="AK34">
            <v>20834.300999999999</v>
          </cell>
          <cell r="AL34">
            <v>4733253</v>
          </cell>
          <cell r="AN34">
            <v>5.8794237261957684E-3</v>
          </cell>
          <cell r="AO34">
            <v>7.1058834783755322E-3</v>
          </cell>
          <cell r="AP34">
            <v>5.6669016834749756E-3</v>
          </cell>
          <cell r="AR34">
            <v>0.11730779125986938</v>
          </cell>
          <cell r="AS34">
            <v>2.7158085410305274E-2</v>
          </cell>
          <cell r="AT34">
            <v>0.25651224947784762</v>
          </cell>
          <cell r="AU34">
            <v>0.24965833805272919</v>
          </cell>
          <cell r="AV34">
            <v>0.18925289699556749</v>
          </cell>
          <cell r="AW34">
            <v>0.40750655830764854</v>
          </cell>
          <cell r="AX34">
            <v>1.1675588779037054E-3</v>
          </cell>
          <cell r="AY34">
            <v>0.20928567494630171</v>
          </cell>
          <cell r="AZ34">
            <v>0.12922293127193404</v>
          </cell>
          <cell r="BA34">
            <v>6.6714869211458069E-2</v>
          </cell>
          <cell r="BB34">
            <v>6.2508062060475975E-2</v>
          </cell>
          <cell r="BC34">
            <v>0.98214185564074397</v>
          </cell>
          <cell r="BD34">
            <v>4.6678201790290776E-3</v>
          </cell>
          <cell r="BE34">
            <v>1.5283685092340823E-4</v>
          </cell>
          <cell r="BF34">
            <v>2.59686896050252E-3</v>
          </cell>
          <cell r="BG34">
            <v>22927255</v>
          </cell>
          <cell r="BH34">
            <v>22872534</v>
          </cell>
          <cell r="BI34">
            <v>22403481</v>
          </cell>
          <cell r="BJ34">
            <v>21792966</v>
          </cell>
          <cell r="BK34">
            <v>21246376</v>
          </cell>
          <cell r="BL34">
            <v>21158718</v>
          </cell>
          <cell r="BM34">
            <v>20020072</v>
          </cell>
          <cell r="BN34">
            <v>20651449</v>
          </cell>
          <cell r="BO34">
            <v>19226689</v>
          </cell>
          <cell r="BP34">
            <v>18420007</v>
          </cell>
          <cell r="BQ34">
            <v>17244092</v>
          </cell>
          <cell r="BR34">
            <v>16469538</v>
          </cell>
          <cell r="BS34">
            <v>15834869</v>
          </cell>
          <cell r="BT34">
            <v>14801213</v>
          </cell>
          <cell r="BU34">
            <v>13644242</v>
          </cell>
          <cell r="BV34">
            <v>5434543</v>
          </cell>
          <cell r="BW34">
            <v>5287038</v>
          </cell>
          <cell r="BX34">
            <v>5060037</v>
          </cell>
          <cell r="BY34">
            <v>3877320</v>
          </cell>
          <cell r="BZ34">
            <v>3810416</v>
          </cell>
          <cell r="CA34">
            <v>3651938</v>
          </cell>
          <cell r="CB34">
            <v>3511509</v>
          </cell>
          <cell r="CC34">
            <v>3435516</v>
          </cell>
          <cell r="CD34">
            <v>3109258</v>
          </cell>
          <cell r="CE34">
            <v>2963622</v>
          </cell>
          <cell r="CF34">
            <v>2875548</v>
          </cell>
          <cell r="CG34">
            <v>2875548</v>
          </cell>
          <cell r="CH34">
            <v>2852514</v>
          </cell>
          <cell r="CI34">
            <v>2586428</v>
          </cell>
          <cell r="CJ34">
            <v>2528144</v>
          </cell>
          <cell r="CL34">
            <v>144357</v>
          </cell>
          <cell r="CM34">
            <v>618416</v>
          </cell>
          <cell r="CO34">
            <v>762773</v>
          </cell>
          <cell r="CP34">
            <v>310835</v>
          </cell>
          <cell r="CQ34">
            <v>3800</v>
          </cell>
          <cell r="CR34">
            <v>14357</v>
          </cell>
          <cell r="CS34">
            <v>18157</v>
          </cell>
          <cell r="CT34">
            <v>307774</v>
          </cell>
          <cell r="CU34">
            <v>15533093</v>
          </cell>
        </row>
        <row r="35">
          <cell r="B35" t="str">
            <v>ABC Bank</v>
          </cell>
          <cell r="C35">
            <v>23.705933999999999</v>
          </cell>
          <cell r="D35">
            <v>13.560930000000001</v>
          </cell>
          <cell r="E35">
            <v>18.566792</v>
          </cell>
          <cell r="F35">
            <v>2.403966</v>
          </cell>
          <cell r="G35">
            <v>2.9049010000000002</v>
          </cell>
          <cell r="H35">
            <v>3.0968610000000001</v>
          </cell>
          <cell r="I35">
            <v>19.135556000000001</v>
          </cell>
          <cell r="J35">
            <v>3.0853999999999999E-2</v>
          </cell>
          <cell r="K35">
            <v>0.102379</v>
          </cell>
          <cell r="M35">
            <v>5.9265802092161339E-3</v>
          </cell>
          <cell r="N35">
            <v>1.6325112664941153E-2</v>
          </cell>
          <cell r="O35">
            <v>5.7408823984750005E-3</v>
          </cell>
          <cell r="P35">
            <v>5.550245511844464E-3</v>
          </cell>
          <cell r="Q35">
            <v>5.9977886697423826E-3</v>
          </cell>
          <cell r="R35">
            <v>5.9408597942924232E-3</v>
          </cell>
          <cell r="S35">
            <v>6.0620791276857541E-3</v>
          </cell>
          <cell r="T35">
            <v>5.9889041038479682E-3</v>
          </cell>
          <cell r="U35">
            <v>6.195277048524921E-3</v>
          </cell>
          <cell r="V35">
            <v>6.3098294446030326E-3</v>
          </cell>
          <cell r="W35">
            <v>6.9478028829091515E-3</v>
          </cell>
          <cell r="X35">
            <v>7.0505678445212808E-3</v>
          </cell>
          <cell r="Y35">
            <v>6.6617917698490684E-3</v>
          </cell>
          <cell r="Z35">
            <v>6.6548282065482661E-3</v>
          </cell>
          <cell r="AA35">
            <v>313413032</v>
          </cell>
          <cell r="AB35">
            <v>195568503</v>
          </cell>
          <cell r="AC35">
            <v>0</v>
          </cell>
          <cell r="AD35">
            <v>228782134</v>
          </cell>
          <cell r="AE35">
            <v>0</v>
          </cell>
          <cell r="AF35">
            <v>40312345</v>
          </cell>
          <cell r="AG35">
            <v>51920201</v>
          </cell>
          <cell r="AH35">
            <v>263782134</v>
          </cell>
          <cell r="AI35">
            <v>13553634</v>
          </cell>
          <cell r="AJ35">
            <v>20834301</v>
          </cell>
          <cell r="AK35">
            <v>20834.300999999999</v>
          </cell>
          <cell r="AL35">
            <v>4733253</v>
          </cell>
          <cell r="AN35">
            <v>6.0791067579276693E-3</v>
          </cell>
          <cell r="AO35">
            <v>6.2036832225498889E-3</v>
          </cell>
          <cell r="AP35">
            <v>6.6527135982318202E-3</v>
          </cell>
          <cell r="AR35">
            <v>1.8662785888988228E-2</v>
          </cell>
          <cell r="AS35">
            <v>2.4653853920647601E-3</v>
          </cell>
          <cell r="AT35">
            <v>0.15180645913816143</v>
          </cell>
          <cell r="AU35">
            <v>0.1256282284141626</v>
          </cell>
          <cell r="AV35">
            <v>0.45229115306281625</v>
          </cell>
          <cell r="AW35">
            <v>0.74811676563336016</v>
          </cell>
          <cell r="AX35">
            <v>0.16305760009153891</v>
          </cell>
          <cell r="AY35">
            <v>0.11692334594871411</v>
          </cell>
          <cell r="AZ35">
            <v>0.14641716309765451</v>
          </cell>
          <cell r="BA35">
            <v>8.6397330749967166E-2</v>
          </cell>
          <cell r="BB35">
            <v>6.0019832347687346E-2</v>
          </cell>
          <cell r="BC35">
            <v>0.73038627243737109</v>
          </cell>
          <cell r="BD35">
            <v>4.3194989059651785E-3</v>
          </cell>
          <cell r="BE35">
            <v>2.7525843431513113E-4</v>
          </cell>
          <cell r="BF35">
            <v>2.3656015667114587E-3</v>
          </cell>
          <cell r="BG35">
            <v>23705934</v>
          </cell>
          <cell r="BH35">
            <v>22678535</v>
          </cell>
          <cell r="BI35">
            <v>22422351</v>
          </cell>
          <cell r="BJ35">
            <v>21645599</v>
          </cell>
          <cell r="BK35">
            <v>24039489</v>
          </cell>
          <cell r="BL35">
            <v>21727653</v>
          </cell>
          <cell r="BM35">
            <v>22058297</v>
          </cell>
          <cell r="BN35">
            <v>21758165</v>
          </cell>
          <cell r="BO35">
            <v>21979802</v>
          </cell>
          <cell r="BP35">
            <v>21807865</v>
          </cell>
          <cell r="BQ35">
            <v>21438729</v>
          </cell>
          <cell r="BR35">
            <v>21618307</v>
          </cell>
          <cell r="BS35">
            <v>20733310</v>
          </cell>
          <cell r="BT35">
            <v>20231896</v>
          </cell>
          <cell r="BU35">
            <v>19639370</v>
          </cell>
          <cell r="BV35">
            <v>3096861</v>
          </cell>
          <cell r="BW35">
            <v>22678535</v>
          </cell>
          <cell r="BX35">
            <v>2996763</v>
          </cell>
          <cell r="BY35">
            <v>2998032</v>
          </cell>
          <cell r="BZ35">
            <v>2943527</v>
          </cell>
          <cell r="CA35">
            <v>2896590</v>
          </cell>
          <cell r="CB35">
            <v>2836608</v>
          </cell>
          <cell r="CC35">
            <v>2749967</v>
          </cell>
          <cell r="CD35">
            <v>2705531</v>
          </cell>
          <cell r="CE35">
            <v>2688873</v>
          </cell>
          <cell r="CF35">
            <v>2622550</v>
          </cell>
          <cell r="CG35">
            <v>2622550</v>
          </cell>
          <cell r="CH35">
            <v>2610617</v>
          </cell>
          <cell r="CI35">
            <v>2530689</v>
          </cell>
          <cell r="CJ35">
            <v>2449940</v>
          </cell>
          <cell r="CL35">
            <v>310236</v>
          </cell>
          <cell r="CM35">
            <v>375685</v>
          </cell>
          <cell r="CO35">
            <v>685921</v>
          </cell>
          <cell r="CP35">
            <v>513149</v>
          </cell>
          <cell r="CQ35">
            <v>308913</v>
          </cell>
          <cell r="CR35">
            <v>2333100</v>
          </cell>
          <cell r="CS35">
            <v>2642013</v>
          </cell>
          <cell r="CT35">
            <v>28431</v>
          </cell>
          <cell r="CU35">
            <v>13560930</v>
          </cell>
        </row>
        <row r="36">
          <cell r="B36" t="str">
            <v>Sidian Bank</v>
          </cell>
          <cell r="C36">
            <v>19.185126</v>
          </cell>
          <cell r="D36">
            <v>12.387567000000001</v>
          </cell>
          <cell r="E36">
            <v>12.005805000000001</v>
          </cell>
          <cell r="F36">
            <v>3.6626050000000001</v>
          </cell>
          <cell r="G36">
            <v>3.6945760000000001</v>
          </cell>
          <cell r="H36">
            <v>3.7459910000000001</v>
          </cell>
          <cell r="I36">
            <v>16.269126</v>
          </cell>
          <cell r="J36">
            <v>7.0472000000000007E-2</v>
          </cell>
          <cell r="K36">
            <v>-0.175424</v>
          </cell>
          <cell r="M36">
            <v>5.1092129351196659E-3</v>
          </cell>
          <cell r="N36">
            <v>5.5115399521931206E-3</v>
          </cell>
          <cell r="O36">
            <v>5.7831533357377597E-3</v>
          </cell>
          <cell r="P36">
            <v>6.0471710007283025E-3</v>
          </cell>
          <cell r="Q36">
            <v>5.9714452813604355E-3</v>
          </cell>
          <cell r="R36">
            <v>5.8765362646233076E-3</v>
          </cell>
          <cell r="S36">
            <v>4.8361310963036122E-3</v>
          </cell>
          <cell r="T36">
            <v>4.9145450864562451E-3</v>
          </cell>
          <cell r="U36">
            <v>5.0263543763286195E-3</v>
          </cell>
          <cell r="V36">
            <v>5.0161580402710727E-3</v>
          </cell>
          <cell r="W36">
            <v>4.7468276498234228E-3</v>
          </cell>
          <cell r="X36">
            <v>4.6988582350972414E-3</v>
          </cell>
          <cell r="Y36">
            <v>4.8405717073295926E-3</v>
          </cell>
          <cell r="Z36">
            <v>4.6830084226306083E-3</v>
          </cell>
          <cell r="AA36">
            <v>313413032</v>
          </cell>
          <cell r="AB36">
            <v>195568503</v>
          </cell>
          <cell r="AC36">
            <v>0</v>
          </cell>
          <cell r="AD36">
            <v>228782134</v>
          </cell>
          <cell r="AE36">
            <v>0</v>
          </cell>
          <cell r="AF36">
            <v>40312345</v>
          </cell>
          <cell r="AG36">
            <v>51920201</v>
          </cell>
          <cell r="AH36">
            <v>263782134</v>
          </cell>
          <cell r="AI36">
            <v>13553634</v>
          </cell>
          <cell r="AJ36">
            <v>20834301</v>
          </cell>
          <cell r="AK36">
            <v>20834.300999999999</v>
          </cell>
          <cell r="AL36">
            <v>4733253</v>
          </cell>
          <cell r="AN36">
            <v>4.9197989464702741E-3</v>
          </cell>
          <cell r="AO36">
            <v>5.6669079160583131E-3</v>
          </cell>
          <cell r="AP36">
            <v>4.3018299650914157E-3</v>
          </cell>
          <cell r="AR36">
            <v>-6.450456408518225E-2</v>
          </cell>
          <cell r="AS36">
            <v>-1.2261116744933459E-2</v>
          </cell>
          <cell r="AT36">
            <v>0.22709124018094151</v>
          </cell>
          <cell r="AU36">
            <v>0.22512610695866514</v>
          </cell>
          <cell r="AV36">
            <v>0.3284606322293252</v>
          </cell>
          <cell r="AW36">
            <v>0.99302330534360561</v>
          </cell>
          <cell r="AX36">
            <v>0.15395711666593359</v>
          </cell>
          <cell r="AY36">
            <v>0.3402969117715558</v>
          </cell>
          <cell r="AZ36">
            <v>0.14722315886397325</v>
          </cell>
          <cell r="BA36">
            <v>5.1557559412676035E-2</v>
          </cell>
          <cell r="BB36">
            <v>9.5665599451297212E-2</v>
          </cell>
          <cell r="BC36">
            <v>1.0317981176605817</v>
          </cell>
          <cell r="BD36">
            <v>3.6076920813214288E-3</v>
          </cell>
          <cell r="BE36">
            <v>8.7777756845388456E-3</v>
          </cell>
          <cell r="BF36">
            <v>5.8559703284934844E-3</v>
          </cell>
          <cell r="BG36">
            <v>19185126</v>
          </cell>
          <cell r="BH36">
            <v>20996145</v>
          </cell>
          <cell r="BI36">
            <v>20875499</v>
          </cell>
          <cell r="BJ36">
            <v>21348559</v>
          </cell>
          <cell r="BK36">
            <v>20249944</v>
          </cell>
          <cell r="BL36">
            <v>19948959</v>
          </cell>
          <cell r="BM36">
            <v>19106557</v>
          </cell>
          <cell r="BN36">
            <v>17879138</v>
          </cell>
          <cell r="BO36">
            <v>17208615</v>
          </cell>
          <cell r="BP36">
            <v>16838487</v>
          </cell>
          <cell r="BQ36">
            <v>15798777</v>
          </cell>
          <cell r="BR36">
            <v>14462755</v>
          </cell>
          <cell r="BS36">
            <v>13719401</v>
          </cell>
          <cell r="BT36">
            <v>13910275</v>
          </cell>
          <cell r="BU36">
            <v>13199239</v>
          </cell>
          <cell r="BV36">
            <v>3745991</v>
          </cell>
          <cell r="BW36">
            <v>3806165</v>
          </cell>
          <cell r="BX36">
            <v>3868788</v>
          </cell>
          <cell r="BY36">
            <v>4047881</v>
          </cell>
          <cell r="BZ36">
            <v>3986414</v>
          </cell>
          <cell r="CA36">
            <v>3928335</v>
          </cell>
          <cell r="CB36">
            <v>3837485</v>
          </cell>
          <cell r="CC36">
            <v>2689538</v>
          </cell>
          <cell r="CD36">
            <v>2636901</v>
          </cell>
          <cell r="CE36">
            <v>2529002</v>
          </cell>
          <cell r="CF36">
            <v>2431774</v>
          </cell>
          <cell r="CG36">
            <v>2431774</v>
          </cell>
          <cell r="CH36">
            <v>2197975</v>
          </cell>
          <cell r="CI36">
            <v>1985856</v>
          </cell>
          <cell r="CJ36">
            <v>1867591</v>
          </cell>
          <cell r="CL36">
            <v>293024</v>
          </cell>
          <cell r="CM36">
            <v>599089</v>
          </cell>
          <cell r="CO36">
            <v>892113</v>
          </cell>
          <cell r="CP36">
            <v>885889</v>
          </cell>
          <cell r="CQ36">
            <v>767099</v>
          </cell>
          <cell r="CR36">
            <v>1487106</v>
          </cell>
          <cell r="CS36">
            <v>2254205</v>
          </cell>
          <cell r="CT36">
            <v>-122797</v>
          </cell>
          <cell r="CU36">
            <v>12387567</v>
          </cell>
        </row>
        <row r="37">
          <cell r="B37" t="str">
            <v>Habib A.G.Zurich</v>
          </cell>
          <cell r="C37">
            <v>16.899767000000001</v>
          </cell>
          <cell r="D37">
            <v>5.461176</v>
          </cell>
          <cell r="E37">
            <v>12.054614000000001</v>
          </cell>
          <cell r="F37">
            <v>2.576584</v>
          </cell>
          <cell r="G37">
            <v>2.633839</v>
          </cell>
          <cell r="H37">
            <v>2.6953830000000001</v>
          </cell>
          <cell r="I37">
            <v>10.693324</v>
          </cell>
          <cell r="J37">
            <v>1.1084999999999999E-2</v>
          </cell>
          <cell r="K37">
            <v>0.20438999999999999</v>
          </cell>
          <cell r="M37">
            <v>4.3488569402848681E-3</v>
          </cell>
          <cell r="N37">
            <v>4.3577280804146063E-3</v>
          </cell>
          <cell r="O37">
            <v>4.6889761087926538E-3</v>
          </cell>
          <cell r="P37">
            <v>4.7844030843374845E-3</v>
          </cell>
          <cell r="Q37">
            <v>4.7184382030434589E-3</v>
          </cell>
          <cell r="R37">
            <v>4.7760036747840785E-3</v>
          </cell>
          <cell r="S37">
            <v>4.3186738387556347E-3</v>
          </cell>
          <cell r="T37">
            <v>4.1451869960574608E-3</v>
          </cell>
          <cell r="U37">
            <v>4.0923649400834757E-3</v>
          </cell>
          <cell r="V37">
            <v>4.0574508607203316E-3</v>
          </cell>
          <cell r="W37">
            <v>4.0974147845830918E-3</v>
          </cell>
          <cell r="X37">
            <v>3.9819196449738612E-3</v>
          </cell>
          <cell r="Y37">
            <v>4.1755380122148363E-3</v>
          </cell>
          <cell r="Z37">
            <v>4.2563736831342288E-3</v>
          </cell>
          <cell r="AA37">
            <v>313413032</v>
          </cell>
          <cell r="AB37">
            <v>195568503</v>
          </cell>
          <cell r="AC37">
            <v>0</v>
          </cell>
          <cell r="AD37">
            <v>228782134</v>
          </cell>
          <cell r="AE37">
            <v>0</v>
          </cell>
          <cell r="AF37">
            <v>40312345</v>
          </cell>
          <cell r="AG37">
            <v>51920201</v>
          </cell>
          <cell r="AH37">
            <v>263782134</v>
          </cell>
          <cell r="AI37">
            <v>13553634</v>
          </cell>
          <cell r="AJ37">
            <v>20834301</v>
          </cell>
          <cell r="AK37">
            <v>20834.300999999999</v>
          </cell>
          <cell r="AL37">
            <v>4733253</v>
          </cell>
          <cell r="AN37">
            <v>4.3337456257620151E-3</v>
          </cell>
          <cell r="AO37">
            <v>2.4983099187586774E-3</v>
          </cell>
          <cell r="AP37">
            <v>4.3193188397454814E-3</v>
          </cell>
          <cell r="AR37">
            <v>8.6982484146762448E-2</v>
          </cell>
          <cell r="AS37">
            <v>1.4509637398458369E-2</v>
          </cell>
          <cell r="AT37">
            <v>0.24630685463191801</v>
          </cell>
          <cell r="AU37">
            <v>0.24095257938504433</v>
          </cell>
          <cell r="AV37">
            <v>0.10829007878037361</v>
          </cell>
          <cell r="AW37">
            <v>0.55070257824834767</v>
          </cell>
          <cell r="AX37">
            <v>8.1204842993045742E-2</v>
          </cell>
          <cell r="AY37">
            <v>0.17105096867625641</v>
          </cell>
          <cell r="AZ37">
            <v>9.4598037567860754E-2</v>
          </cell>
          <cell r="BA37">
            <v>5.3367787557910364E-2</v>
          </cell>
          <cell r="BB37">
            <v>4.1230250009950391E-2</v>
          </cell>
          <cell r="BC37">
            <v>0.45303615694372296</v>
          </cell>
          <cell r="BD37">
            <v>1.6174054711668032E-3</v>
          </cell>
          <cell r="BE37">
            <v>0</v>
          </cell>
          <cell r="BF37">
            <v>1.3264058938521413E-3</v>
          </cell>
          <cell r="BG37">
            <v>16899767</v>
          </cell>
          <cell r="BH37">
            <v>16831253</v>
          </cell>
          <cell r="BI37">
            <v>17032990</v>
          </cell>
          <cell r="BJ37">
            <v>17578063</v>
          </cell>
          <cell r="BK37">
            <v>16765434</v>
          </cell>
          <cell r="BL37">
            <v>16490956</v>
          </cell>
          <cell r="BM37">
            <v>14439951</v>
          </cell>
          <cell r="BN37">
            <v>15043832</v>
          </cell>
          <cell r="BO37">
            <v>13721500</v>
          </cell>
          <cell r="BP37">
            <v>13293182</v>
          </cell>
          <cell r="BQ37">
            <v>12147286</v>
          </cell>
          <cell r="BR37">
            <v>11960038</v>
          </cell>
          <cell r="BS37">
            <v>10918785</v>
          </cell>
          <cell r="BT37">
            <v>11152222</v>
          </cell>
          <cell r="BU37">
            <v>11009480</v>
          </cell>
          <cell r="BV37">
            <v>2695383</v>
          </cell>
          <cell r="BW37">
            <v>2641360</v>
          </cell>
          <cell r="BX37">
            <v>2964975</v>
          </cell>
          <cell r="BY37">
            <v>2894970</v>
          </cell>
          <cell r="BZ37">
            <v>2774860</v>
          </cell>
          <cell r="CA37">
            <v>2663303</v>
          </cell>
          <cell r="CB37">
            <v>2572730</v>
          </cell>
          <cell r="CC37">
            <v>2452577</v>
          </cell>
          <cell r="CD37">
            <v>2380916</v>
          </cell>
          <cell r="CE37">
            <v>2310783</v>
          </cell>
          <cell r="CF37">
            <v>2243442</v>
          </cell>
          <cell r="CG37">
            <v>2243442</v>
          </cell>
          <cell r="CH37">
            <v>2054499</v>
          </cell>
          <cell r="CI37">
            <v>1912037</v>
          </cell>
          <cell r="CJ37">
            <v>1843465</v>
          </cell>
          <cell r="CL37">
            <v>53430</v>
          </cell>
          <cell r="CM37">
            <v>439967</v>
          </cell>
          <cell r="CO37">
            <v>493397</v>
          </cell>
          <cell r="CP37">
            <v>271715</v>
          </cell>
          <cell r="CQ37">
            <v>82561</v>
          </cell>
          <cell r="CR37">
            <v>400108</v>
          </cell>
          <cell r="CS37">
            <v>482669</v>
          </cell>
          <cell r="CT37">
            <v>123088</v>
          </cell>
          <cell r="CU37">
            <v>5461176</v>
          </cell>
        </row>
        <row r="38">
          <cell r="B38" t="str">
            <v>Guardian  Bank</v>
          </cell>
          <cell r="C38">
            <v>15.271509</v>
          </cell>
          <cell r="D38">
            <v>9.6349429999999998</v>
          </cell>
          <cell r="E38">
            <v>12.760866999999999</v>
          </cell>
          <cell r="F38">
            <v>2.1881689999999998</v>
          </cell>
          <cell r="G38">
            <v>2.2532809999999999</v>
          </cell>
          <cell r="H38">
            <v>2.2919700000000001</v>
          </cell>
          <cell r="I38">
            <v>11.922554</v>
          </cell>
          <cell r="J38">
            <v>2.009E-2</v>
          </cell>
          <cell r="K38">
            <v>0.135628</v>
          </cell>
          <cell r="M38">
            <v>4.0748381921586257E-3</v>
          </cell>
          <cell r="N38">
            <v>4.0836640982174228E-3</v>
          </cell>
          <cell r="O38">
            <v>4.1291983133030724E-3</v>
          </cell>
          <cell r="P38">
            <v>4.1287237506087062E-3</v>
          </cell>
          <cell r="Q38">
            <v>4.3117015767598849E-3</v>
          </cell>
          <cell r="R38">
            <v>4.4457248716729889E-3</v>
          </cell>
          <cell r="S38">
            <v>4.2941558469301779E-3</v>
          </cell>
          <cell r="T38">
            <v>4.4595346408867345E-3</v>
          </cell>
          <cell r="U38">
            <v>4.5670489120401541E-3</v>
          </cell>
          <cell r="V38">
            <v>4.5223875881388875E-3</v>
          </cell>
          <cell r="W38">
            <v>4.6399194243748471E-3</v>
          </cell>
          <cell r="X38">
            <v>4.7407532473768025E-3</v>
          </cell>
          <cell r="Y38">
            <v>4.8897751558438724E-3</v>
          </cell>
          <cell r="Z38">
            <v>4.6996123142062978E-3</v>
          </cell>
          <cell r="AA38">
            <v>313413032</v>
          </cell>
          <cell r="AB38">
            <v>195568503</v>
          </cell>
          <cell r="AC38">
            <v>0</v>
          </cell>
          <cell r="AD38">
            <v>228782134</v>
          </cell>
          <cell r="AE38">
            <v>0</v>
          </cell>
          <cell r="AF38">
            <v>40312345</v>
          </cell>
          <cell r="AG38">
            <v>51920201</v>
          </cell>
          <cell r="AH38">
            <v>263782134</v>
          </cell>
          <cell r="AI38">
            <v>13553634</v>
          </cell>
          <cell r="AJ38">
            <v>20834301</v>
          </cell>
          <cell r="AK38">
            <v>20834.300999999999</v>
          </cell>
          <cell r="AL38">
            <v>4733253</v>
          </cell>
          <cell r="AN38">
            <v>3.9161980947746344E-3</v>
          </cell>
          <cell r="AO38">
            <v>4.407672205322532E-3</v>
          </cell>
          <cell r="AP38">
            <v>4.5723781155154689E-3</v>
          </cell>
          <cell r="AR38">
            <v>6.8680262834390007E-2</v>
          </cell>
          <cell r="AS38">
            <v>1.032503070701868E-2</v>
          </cell>
          <cell r="AT38">
            <v>0.18899314693814764</v>
          </cell>
          <cell r="AU38">
            <v>0.18353190096685659</v>
          </cell>
          <cell r="AV38">
            <v>0.15779036175326808</v>
          </cell>
          <cell r="AW38">
            <v>0.69595404501362879</v>
          </cell>
          <cell r="AX38">
            <v>5.0733870311449804E-2</v>
          </cell>
          <cell r="AY38">
            <v>0.71085149230108968</v>
          </cell>
          <cell r="AZ38">
            <v>0.13764626289733131</v>
          </cell>
          <cell r="BA38">
            <v>6.4050035780237907E-2</v>
          </cell>
          <cell r="BB38">
            <v>7.3596227117093405E-2</v>
          </cell>
          <cell r="BC38">
            <v>0.75503827443699556</v>
          </cell>
          <cell r="BD38">
            <v>2.2665943836830895E-3</v>
          </cell>
          <cell r="BE38">
            <v>1.5566838128022546E-4</v>
          </cell>
          <cell r="BF38">
            <v>1.283539304354117E-3</v>
          </cell>
          <cell r="BG38">
            <v>15271509</v>
          </cell>
          <cell r="BH38">
            <v>15019755</v>
          </cell>
          <cell r="BI38">
            <v>14705351</v>
          </cell>
          <cell r="BJ38">
            <v>15135225</v>
          </cell>
          <cell r="BK38">
            <v>15349948</v>
          </cell>
          <cell r="BL38">
            <v>15386946</v>
          </cell>
          <cell r="BM38">
            <v>14609492</v>
          </cell>
          <cell r="BN38">
            <v>15113307</v>
          </cell>
          <cell r="BO38">
            <v>15694727</v>
          </cell>
          <cell r="BP38">
            <v>15383115</v>
          </cell>
          <cell r="BQ38">
            <v>14570598</v>
          </cell>
          <cell r="BR38">
            <v>14464148</v>
          </cell>
          <cell r="BS38">
            <v>14195379</v>
          </cell>
          <cell r="BT38">
            <v>13997862</v>
          </cell>
          <cell r="BU38">
            <v>12834687</v>
          </cell>
          <cell r="BV38">
            <v>2291970</v>
          </cell>
          <cell r="BW38">
            <v>2264442</v>
          </cell>
          <cell r="BX38">
            <v>2214594</v>
          </cell>
          <cell r="BY38">
            <v>2049357</v>
          </cell>
          <cell r="BZ38">
            <v>2025717</v>
          </cell>
          <cell r="CA38">
            <v>2034496</v>
          </cell>
          <cell r="CB38">
            <v>1984466</v>
          </cell>
          <cell r="CC38">
            <v>1994181</v>
          </cell>
          <cell r="CD38">
            <v>1890337</v>
          </cell>
          <cell r="CE38">
            <v>1818843</v>
          </cell>
          <cell r="CF38">
            <v>1755138</v>
          </cell>
          <cell r="CG38">
            <v>1755138</v>
          </cell>
          <cell r="CH38">
            <v>1715270</v>
          </cell>
          <cell r="CI38">
            <v>1554857</v>
          </cell>
          <cell r="CJ38">
            <v>1493885</v>
          </cell>
          <cell r="CL38">
            <v>75429</v>
          </cell>
          <cell r="CM38">
            <v>402604</v>
          </cell>
          <cell r="CO38">
            <v>478033</v>
          </cell>
          <cell r="CP38">
            <v>332689</v>
          </cell>
          <cell r="CQ38">
            <v>366048</v>
          </cell>
          <cell r="CR38">
            <v>148895</v>
          </cell>
          <cell r="CS38">
            <v>514943</v>
          </cell>
          <cell r="CT38">
            <v>77378</v>
          </cell>
          <cell r="CU38">
            <v>9634943</v>
          </cell>
        </row>
        <row r="39">
          <cell r="B39" t="str">
            <v>First Community Bank</v>
          </cell>
          <cell r="C39">
            <v>16.489388000000002</v>
          </cell>
          <cell r="D39">
            <v>10.312449000000001</v>
          </cell>
          <cell r="E39">
            <v>14.155994</v>
          </cell>
          <cell r="F39">
            <v>1.4885740000000001</v>
          </cell>
          <cell r="G39">
            <v>1.8941220000000001</v>
          </cell>
          <cell r="H39">
            <v>1.6085419999999999</v>
          </cell>
          <cell r="I39">
            <v>13.058999</v>
          </cell>
          <cell r="J39">
            <v>4.1664E-2</v>
          </cell>
          <cell r="K39">
            <v>9.2755000000000004E-2</v>
          </cell>
          <cell r="M39">
            <v>3.9742403095568033E-3</v>
          </cell>
          <cell r="N39">
            <v>3.8464107548367441E-3</v>
          </cell>
          <cell r="O39">
            <v>3.8293303985279933E-3</v>
          </cell>
          <cell r="P39">
            <v>3.7782059251250119E-3</v>
          </cell>
          <cell r="Q39">
            <v>4.0288143044451986E-3</v>
          </cell>
          <cell r="R39">
            <v>4.0397055143437961E-3</v>
          </cell>
          <cell r="S39">
            <v>4.2038993134941608E-3</v>
          </cell>
          <cell r="T39">
            <v>4.3404911020331928E-3</v>
          </cell>
          <cell r="U39">
            <v>4.4391985869509315E-3</v>
          </cell>
          <cell r="V39">
            <v>4.5393193659595656E-3</v>
          </cell>
          <cell r="W39">
            <v>4.0305941910865435E-3</v>
          </cell>
          <cell r="X39">
            <v>4.1190609998637655E-3</v>
          </cell>
          <cell r="Y39">
            <v>4.2032531290867783E-3</v>
          </cell>
          <cell r="Z39">
            <v>4.0137771017887481E-3</v>
          </cell>
          <cell r="AA39">
            <v>313413032</v>
          </cell>
          <cell r="AB39">
            <v>195568503</v>
          </cell>
          <cell r="AC39">
            <v>0</v>
          </cell>
          <cell r="AD39">
            <v>228782134</v>
          </cell>
          <cell r="AE39">
            <v>0</v>
          </cell>
          <cell r="AF39">
            <v>40312345</v>
          </cell>
          <cell r="AG39">
            <v>51920201</v>
          </cell>
          <cell r="AH39">
            <v>263782134</v>
          </cell>
          <cell r="AI39">
            <v>13553634</v>
          </cell>
          <cell r="AJ39">
            <v>20834301</v>
          </cell>
          <cell r="AK39">
            <v>20834.300999999999</v>
          </cell>
          <cell r="AL39">
            <v>4733253</v>
          </cell>
          <cell r="AN39">
            <v>4.2285087786413074E-3</v>
          </cell>
          <cell r="AO39">
            <v>4.7176091053269488E-3</v>
          </cell>
          <cell r="AP39">
            <v>5.0722695541743591E-3</v>
          </cell>
          <cell r="AR39">
            <v>6.4606200350605658E-2</v>
          </cell>
          <cell r="AS39">
            <v>6.5033511780702696E-3</v>
          </cell>
          <cell r="AT39">
            <v>0.14504342943896389</v>
          </cell>
          <cell r="AU39">
            <v>0.1139883692463718</v>
          </cell>
          <cell r="AV39">
            <v>0.42197353332607912</v>
          </cell>
          <cell r="AW39">
            <v>0.71316721212679224</v>
          </cell>
          <cell r="AX39">
            <v>0.22459833619221425</v>
          </cell>
          <cell r="AY39">
            <v>0.24359467085185219</v>
          </cell>
          <cell r="AZ39">
            <v>8.6168876644460782E-2</v>
          </cell>
          <cell r="BA39">
            <v>1.2779761962928233E-2</v>
          </cell>
          <cell r="BB39">
            <v>7.3389114681532544E-2</v>
          </cell>
          <cell r="BC39">
            <v>0.72848639240734359</v>
          </cell>
          <cell r="BD39">
            <v>1.383643534913012E-3</v>
          </cell>
          <cell r="BE39">
            <v>0</v>
          </cell>
          <cell r="BF39">
            <v>7.140164642190453E-4</v>
          </cell>
          <cell r="BG39">
            <v>16489388</v>
          </cell>
          <cell r="BH39">
            <v>15521372</v>
          </cell>
          <cell r="BI39">
            <v>14962089</v>
          </cell>
          <cell r="BJ39">
            <v>14519582</v>
          </cell>
          <cell r="BK39">
            <v>15069141</v>
          </cell>
          <cell r="BL39">
            <v>14827745</v>
          </cell>
          <cell r="BM39">
            <v>14564631</v>
          </cell>
          <cell r="BN39">
            <v>15726633</v>
          </cell>
          <cell r="BO39">
            <v>16180372</v>
          </cell>
          <cell r="BP39">
            <v>15121959</v>
          </cell>
          <cell r="BQ39">
            <v>15278026</v>
          </cell>
          <cell r="BR39">
            <v>12978408</v>
          </cell>
          <cell r="BS39">
            <v>12696667</v>
          </cell>
          <cell r="BT39">
            <v>12503956</v>
          </cell>
          <cell r="BU39">
            <v>11305398</v>
          </cell>
          <cell r="BV39">
            <v>1608542</v>
          </cell>
          <cell r="BW39">
            <v>1602035</v>
          </cell>
          <cell r="BX39">
            <v>1557408</v>
          </cell>
          <cell r="BY39">
            <v>1687582</v>
          </cell>
          <cell r="BZ39">
            <v>1698111</v>
          </cell>
          <cell r="CA39">
            <v>1669863</v>
          </cell>
          <cell r="CB39">
            <v>1611608</v>
          </cell>
          <cell r="CC39">
            <v>1687798</v>
          </cell>
          <cell r="CD39">
            <v>1677757</v>
          </cell>
          <cell r="CE39">
            <v>1661381</v>
          </cell>
          <cell r="CF39">
            <v>1517722</v>
          </cell>
          <cell r="CG39">
            <v>1517722</v>
          </cell>
          <cell r="CH39">
            <v>1301967</v>
          </cell>
          <cell r="CI39">
            <v>1225689</v>
          </cell>
          <cell r="CJ39">
            <v>1210095</v>
          </cell>
          <cell r="CL39">
            <v>252068</v>
          </cell>
          <cell r="CM39">
            <v>345287</v>
          </cell>
          <cell r="CO39">
            <v>597355</v>
          </cell>
          <cell r="CP39">
            <v>426014</v>
          </cell>
          <cell r="CQ39">
            <v>727628</v>
          </cell>
          <cell r="CR39">
            <v>2259416</v>
          </cell>
          <cell r="CS39">
            <v>2987044</v>
          </cell>
          <cell r="CT39">
            <v>51135</v>
          </cell>
          <cell r="CU39">
            <v>10312449</v>
          </cell>
        </row>
        <row r="40">
          <cell r="B40" t="str">
            <v>Credit Bank</v>
          </cell>
          <cell r="C40">
            <v>13.959063</v>
          </cell>
          <cell r="D40">
            <v>8.9698119999999992</v>
          </cell>
          <cell r="E40">
            <v>10.47565</v>
          </cell>
          <cell r="F40">
            <v>2.5363880000000001</v>
          </cell>
          <cell r="G40">
            <v>2.5859290000000001</v>
          </cell>
          <cell r="H40">
            <v>2.6229450000000001</v>
          </cell>
          <cell r="I40">
            <v>16.899733000000001</v>
          </cell>
          <cell r="J40">
            <v>2.9517000000000002E-2</v>
          </cell>
          <cell r="K40">
            <v>0.108056</v>
          </cell>
          <cell r="M40">
            <v>3.8695415603358578E-3</v>
          </cell>
          <cell r="N40">
            <v>3.6864442802451557E-3</v>
          </cell>
          <cell r="O40">
            <v>3.6355440445543803E-3</v>
          </cell>
          <cell r="P40">
            <v>3.4989097018524365E-3</v>
          </cell>
          <cell r="Q40">
            <v>3.3327067234972486E-3</v>
          </cell>
          <cell r="R40">
            <v>3.140047870071703E-3</v>
          </cell>
          <cell r="S40">
            <v>2.8919251478437126E-3</v>
          </cell>
          <cell r="T40">
            <v>2.5775180393315849E-3</v>
          </cell>
          <cell r="U40">
            <v>2.5816394990063472E-3</v>
          </cell>
          <cell r="V40">
            <v>2.7375039181430178E-3</v>
          </cell>
          <cell r="W40">
            <v>2.8849107269786518E-3</v>
          </cell>
          <cell r="X40">
            <v>2.9470418296018448E-3</v>
          </cell>
          <cell r="Y40">
            <v>2.9730819231159732E-3</v>
          </cell>
          <cell r="Z40">
            <v>2.8524193975043499E-3</v>
          </cell>
          <cell r="AA40">
            <v>313413032</v>
          </cell>
          <cell r="AB40">
            <v>195568503</v>
          </cell>
          <cell r="AC40">
            <v>0</v>
          </cell>
          <cell r="AD40">
            <v>228782134</v>
          </cell>
          <cell r="AE40">
            <v>0</v>
          </cell>
          <cell r="AF40">
            <v>40312345</v>
          </cell>
          <cell r="AG40">
            <v>51920201</v>
          </cell>
          <cell r="AH40">
            <v>263782134</v>
          </cell>
          <cell r="AI40">
            <v>13553634</v>
          </cell>
          <cell r="AJ40">
            <v>20834301</v>
          </cell>
          <cell r="AK40">
            <v>20834.300999999999</v>
          </cell>
          <cell r="AL40">
            <v>4733253</v>
          </cell>
          <cell r="AN40">
            <v>3.579636820790866E-3</v>
          </cell>
          <cell r="AO40">
            <v>4.1033964642415129E-3</v>
          </cell>
          <cell r="AP40">
            <v>3.7535563066208298E-3</v>
          </cell>
          <cell r="AR40">
            <v>7.087509166222497E-2</v>
          </cell>
          <cell r="AS40">
            <v>1.3769487907414658E-2</v>
          </cell>
          <cell r="AT40">
            <v>0.15301596776706472</v>
          </cell>
          <cell r="AU40">
            <v>0.15008450133502108</v>
          </cell>
          <cell r="AV40">
            <v>0.454981018074889</v>
          </cell>
          <cell r="AW40">
            <v>0.74247342896224833</v>
          </cell>
          <cell r="AX40">
            <v>8.5416916899259773E-2</v>
          </cell>
          <cell r="AY40">
            <v>0.17419574325856779</v>
          </cell>
          <cell r="AZ40">
            <v>0.13966964420257835</v>
          </cell>
          <cell r="BA40">
            <v>7.0067178282175097E-2</v>
          </cell>
          <cell r="BB40">
            <v>6.9602465920403256E-2</v>
          </cell>
          <cell r="BC40">
            <v>0.85625350216931639</v>
          </cell>
          <cell r="BD40">
            <v>1.8517749067496651E-2</v>
          </cell>
          <cell r="BE40">
            <v>0</v>
          </cell>
          <cell r="BF40">
            <v>1.3884976661645902E-2</v>
          </cell>
          <cell r="BG40">
            <v>13959063</v>
          </cell>
          <cell r="BH40">
            <v>13010223</v>
          </cell>
          <cell r="BI40">
            <v>12201968</v>
          </cell>
          <cell r="BJ40">
            <v>11780598</v>
          </cell>
          <cell r="BK40">
            <v>11197836</v>
          </cell>
          <cell r="BL40">
            <v>11153369</v>
          </cell>
          <cell r="BM40">
            <v>10287085</v>
          </cell>
          <cell r="BN40">
            <v>10189227</v>
          </cell>
          <cell r="BO40">
            <v>8742291</v>
          </cell>
          <cell r="BP40">
            <v>8884581</v>
          </cell>
          <cell r="BQ40">
            <v>8864537</v>
          </cell>
          <cell r="BR40">
            <v>8592048</v>
          </cell>
          <cell r="BS40">
            <v>8241305</v>
          </cell>
          <cell r="BT40">
            <v>7936623</v>
          </cell>
          <cell r="BU40">
            <v>7308855</v>
          </cell>
          <cell r="BV40">
            <v>2622945</v>
          </cell>
          <cell r="BW40">
            <v>2482312</v>
          </cell>
          <cell r="BX40">
            <v>2459574</v>
          </cell>
          <cell r="BY40">
            <v>2374315</v>
          </cell>
          <cell r="BZ40">
            <v>2107998</v>
          </cell>
          <cell r="CA40">
            <v>1425282</v>
          </cell>
          <cell r="CB40">
            <v>1391955</v>
          </cell>
          <cell r="CC40">
            <v>1294064</v>
          </cell>
          <cell r="CD40">
            <v>1263351</v>
          </cell>
          <cell r="CE40">
            <v>1159432</v>
          </cell>
          <cell r="CF40">
            <v>1151660</v>
          </cell>
          <cell r="CG40">
            <v>1151660</v>
          </cell>
          <cell r="CH40">
            <v>1283466</v>
          </cell>
          <cell r="CI40">
            <v>1274332</v>
          </cell>
          <cell r="CJ40">
            <v>1237653</v>
          </cell>
          <cell r="CL40">
            <v>311000</v>
          </cell>
          <cell r="CM40">
            <v>372545</v>
          </cell>
          <cell r="CO40">
            <v>683545</v>
          </cell>
          <cell r="CP40">
            <v>507514</v>
          </cell>
          <cell r="CQ40">
            <v>145929</v>
          </cell>
          <cell r="CR40">
            <v>691801</v>
          </cell>
          <cell r="CS40">
            <v>837730</v>
          </cell>
          <cell r="CT40">
            <v>90056</v>
          </cell>
          <cell r="CU40">
            <v>8969812</v>
          </cell>
        </row>
        <row r="41">
          <cell r="B41" t="str">
            <v>Development Bank of Kenya</v>
          </cell>
          <cell r="C41">
            <v>16.710985000000001</v>
          </cell>
          <cell r="D41">
            <v>8.8224640000000001</v>
          </cell>
          <cell r="E41">
            <v>4.3856469999999996</v>
          </cell>
          <cell r="F41">
            <v>1.647718</v>
          </cell>
          <cell r="G41">
            <v>1.93085</v>
          </cell>
          <cell r="H41">
            <v>2.9098470000000001</v>
          </cell>
          <cell r="I41">
            <v>8.2230150000000002</v>
          </cell>
          <cell r="J41">
            <v>1.5244000000000001E-2</v>
          </cell>
          <cell r="K41">
            <v>9.2890000000000004E-3</v>
          </cell>
          <cell r="M41">
            <v>3.5332840216392115E-3</v>
          </cell>
          <cell r="N41">
            <v>3.7172663452309379E-3</v>
          </cell>
          <cell r="O41">
            <v>3.8373178403927365E-3</v>
          </cell>
          <cell r="P41">
            <v>4.1193945464215774E-3</v>
          </cell>
          <cell r="Q41">
            <v>4.2375972063738486E-3</v>
          </cell>
          <cell r="R41">
            <v>4.6195760288308633E-3</v>
          </cell>
          <cell r="S41">
            <v>4.3337321699578601E-3</v>
          </cell>
          <cell r="T41">
            <v>4.776216929269432E-3</v>
          </cell>
          <cell r="U41">
            <v>4.778790398319078E-3</v>
          </cell>
          <cell r="V41">
            <v>4.8339510949649729E-3</v>
          </cell>
          <cell r="W41">
            <v>4.2823539611270105E-3</v>
          </cell>
          <cell r="X41">
            <v>4.5819977307647204E-3</v>
          </cell>
          <cell r="Y41">
            <v>4.7104248213690495E-3</v>
          </cell>
          <cell r="Z41">
            <v>4.6789551496849574E-3</v>
          </cell>
          <cell r="AA41">
            <v>313413032</v>
          </cell>
          <cell r="AB41">
            <v>195568503</v>
          </cell>
          <cell r="AC41">
            <v>0</v>
          </cell>
          <cell r="AD41">
            <v>228782134</v>
          </cell>
          <cell r="AE41">
            <v>0</v>
          </cell>
          <cell r="AF41">
            <v>40312345</v>
          </cell>
          <cell r="AG41">
            <v>51920201</v>
          </cell>
          <cell r="AH41">
            <v>263782134</v>
          </cell>
          <cell r="AI41">
            <v>13553634</v>
          </cell>
          <cell r="AJ41">
            <v>20834301</v>
          </cell>
          <cell r="AK41">
            <v>20834.300999999999</v>
          </cell>
          <cell r="AL41">
            <v>4733253</v>
          </cell>
          <cell r="AN41">
            <v>4.2853347117699694E-3</v>
          </cell>
          <cell r="AO41">
            <v>4.0359895595914429E-3</v>
          </cell>
          <cell r="AP41">
            <v>1.5714321264516016E-3</v>
          </cell>
          <cell r="AR41">
            <v>4.4739627512669035E-3</v>
          </cell>
          <cell r="AS41">
            <v>7.8504367439317512E-4</v>
          </cell>
          <cell r="AT41">
            <v>0.23481046793663879</v>
          </cell>
          <cell r="AU41">
            <v>0.20037881482643533</v>
          </cell>
          <cell r="AV41">
            <v>0.21624514706587208</v>
          </cell>
          <cell r="AW41">
            <v>0.74112492211340286</v>
          </cell>
          <cell r="AX41">
            <v>0.20729024598676976</v>
          </cell>
          <cell r="AY41">
            <v>0.51432595142600657</v>
          </cell>
          <cell r="AZ41">
            <v>9.7373863586910581E-2</v>
          </cell>
          <cell r="BA41">
            <v>0.10968727544217159</v>
          </cell>
          <cell r="BB41">
            <v>-1.2313411855261011E-2</v>
          </cell>
          <cell r="BC41">
            <v>2.0116676057147327</v>
          </cell>
          <cell r="BD41">
            <v>1.290973201812312E-3</v>
          </cell>
          <cell r="BE41">
            <v>7.022511068961367E-5</v>
          </cell>
          <cell r="BF41">
            <v>6.9826031626063977E-4</v>
          </cell>
          <cell r="BG41">
            <v>16710985</v>
          </cell>
          <cell r="BH41">
            <v>16435365</v>
          </cell>
          <cell r="BI41">
            <v>16418382</v>
          </cell>
          <cell r="BJ41">
            <v>17492953</v>
          </cell>
          <cell r="BK41">
            <v>17013141</v>
          </cell>
          <cell r="BL41">
            <v>17251091</v>
          </cell>
          <cell r="BM41">
            <v>16942714</v>
          </cell>
          <cell r="BN41">
            <v>18106690</v>
          </cell>
          <cell r="BO41">
            <v>17841799</v>
          </cell>
          <cell r="BP41">
            <v>16999848</v>
          </cell>
          <cell r="BQ41">
            <v>16954227</v>
          </cell>
          <cell r="BR41">
            <v>16004815</v>
          </cell>
          <cell r="BS41">
            <v>16493105</v>
          </cell>
          <cell r="BT41">
            <v>16082152</v>
          </cell>
          <cell r="BU41">
            <v>15580630</v>
          </cell>
          <cell r="BV41">
            <v>2909847</v>
          </cell>
          <cell r="BW41">
            <v>2919672</v>
          </cell>
          <cell r="BX41">
            <v>2903344</v>
          </cell>
          <cell r="BY41">
            <v>2949975</v>
          </cell>
          <cell r="BZ41">
            <v>2912557</v>
          </cell>
          <cell r="CA41">
            <v>2876234</v>
          </cell>
          <cell r="CB41">
            <v>2843621</v>
          </cell>
          <cell r="CC41">
            <v>2856189</v>
          </cell>
          <cell r="CD41">
            <v>2808229</v>
          </cell>
          <cell r="CE41">
            <v>2806585</v>
          </cell>
          <cell r="CF41">
            <v>2763601</v>
          </cell>
          <cell r="CG41">
            <v>2763601</v>
          </cell>
          <cell r="CH41">
            <v>1999548</v>
          </cell>
          <cell r="CI41">
            <v>1874489</v>
          </cell>
          <cell r="CJ41">
            <v>1822274</v>
          </cell>
          <cell r="CL41">
            <v>54140</v>
          </cell>
          <cell r="CM41">
            <v>196224</v>
          </cell>
          <cell r="CO41">
            <v>250364</v>
          </cell>
          <cell r="CP41">
            <v>185551</v>
          </cell>
          <cell r="CQ41">
            <v>1186569</v>
          </cell>
          <cell r="CR41">
            <v>1120468</v>
          </cell>
          <cell r="CS41">
            <v>2307037</v>
          </cell>
          <cell r="CT41">
            <v>6502</v>
          </cell>
          <cell r="CU41">
            <v>8822464</v>
          </cell>
        </row>
        <row r="42">
          <cell r="B42" t="str">
            <v>M-Oriental Bank Limited</v>
          </cell>
          <cell r="C42">
            <v>10.482709</v>
          </cell>
          <cell r="D42">
            <v>7.2333100000000004</v>
          </cell>
          <cell r="E42">
            <v>7.4327069999999997</v>
          </cell>
          <cell r="F42">
            <v>2.7235269999999998</v>
          </cell>
          <cell r="G42">
            <v>2.8231109999999999</v>
          </cell>
          <cell r="H42">
            <v>2.988321</v>
          </cell>
          <cell r="I42">
            <v>7.9666899999999998</v>
          </cell>
          <cell r="J42">
            <v>8.2229999999999994E-3</v>
          </cell>
          <cell r="K42">
            <v>6.9864999999999997E-2</v>
          </cell>
          <cell r="M42">
            <v>3.407465827841575E-3</v>
          </cell>
          <cell r="N42">
            <v>3.3249907589377476E-3</v>
          </cell>
          <cell r="O42">
            <v>3.4131278102975944E-3</v>
          </cell>
          <cell r="P42">
            <v>3.3798046960819392E-3</v>
          </cell>
          <cell r="Q42">
            <v>3.2828546697020239E-3</v>
          </cell>
          <cell r="R42">
            <v>3.1187169408902677E-3</v>
          </cell>
          <cell r="S42">
            <v>2.7937279186075153E-3</v>
          </cell>
          <cell r="T42">
            <v>2.849934976557506E-3</v>
          </cell>
          <cell r="U42">
            <v>2.9896141557676382E-3</v>
          </cell>
          <cell r="V42">
            <v>2.7855794505652247E-3</v>
          </cell>
          <cell r="W42">
            <v>2.8947533750014391E-3</v>
          </cell>
          <cell r="X42">
            <v>2.9795413567498025E-3</v>
          </cell>
          <cell r="Y42">
            <v>2.9634462208108963E-3</v>
          </cell>
          <cell r="Z42">
            <v>2.8842255460702583E-3</v>
          </cell>
          <cell r="AA42">
            <v>313413032</v>
          </cell>
          <cell r="AB42">
            <v>195568503</v>
          </cell>
          <cell r="AC42">
            <v>0</v>
          </cell>
          <cell r="AD42">
            <v>228782134</v>
          </cell>
          <cell r="AE42">
            <v>0</v>
          </cell>
          <cell r="AF42">
            <v>40312345</v>
          </cell>
          <cell r="AG42">
            <v>51920201</v>
          </cell>
          <cell r="AH42">
            <v>263782134</v>
          </cell>
          <cell r="AI42">
            <v>13553634</v>
          </cell>
          <cell r="AJ42">
            <v>20834301</v>
          </cell>
          <cell r="AK42">
            <v>20834.300999999999</v>
          </cell>
          <cell r="AL42">
            <v>4733253</v>
          </cell>
          <cell r="AN42">
            <v>2.6881669004599948E-3</v>
          </cell>
          <cell r="AO42">
            <v>3.3090034304802353E-3</v>
          </cell>
          <cell r="AP42">
            <v>2.6632318028107838E-3</v>
          </cell>
          <cell r="AR42">
            <v>3.8399887563939986E-2</v>
          </cell>
          <cell r="AS42">
            <v>1.1141522826398293E-2</v>
          </cell>
          <cell r="AT42">
            <v>0.35436435960229407</v>
          </cell>
          <cell r="AU42">
            <v>0.34186431253130217</v>
          </cell>
          <cell r="AV42">
            <v>0.318974367511834</v>
          </cell>
          <cell r="AW42">
            <v>0.70468532361085678</v>
          </cell>
          <cell r="AX42">
            <v>9.4720379708037622E-2</v>
          </cell>
          <cell r="AY42">
            <v>0.53057163507212335</v>
          </cell>
          <cell r="AZ42">
            <v>0.160375666009863</v>
          </cell>
          <cell r="BA42">
            <v>7.620903941591535E-2</v>
          </cell>
          <cell r="BB42">
            <v>8.4166626593947649E-2</v>
          </cell>
          <cell r="BC42">
            <v>0.97317303103700992</v>
          </cell>
          <cell r="BD42">
            <v>1.2001963731139102E-3</v>
          </cell>
          <cell r="BE42">
            <v>0</v>
          </cell>
          <cell r="BF42">
            <v>1.4177455696365508E-3</v>
          </cell>
          <cell r="BG42">
            <v>10482709</v>
          </cell>
          <cell r="BH42">
            <v>10005843</v>
          </cell>
          <cell r="BI42">
            <v>9920247</v>
          </cell>
          <cell r="BJ42">
            <v>9809585</v>
          </cell>
          <cell r="BK42">
            <v>8776999</v>
          </cell>
          <cell r="BL42">
            <v>9024348</v>
          </cell>
          <cell r="BM42">
            <v>8496350</v>
          </cell>
          <cell r="BN42">
            <v>9316625</v>
          </cell>
          <cell r="BO42">
            <v>9056018</v>
          </cell>
          <cell r="BP42">
            <v>9153613</v>
          </cell>
          <cell r="BQ42">
            <v>7857515</v>
          </cell>
          <cell r="BR42">
            <v>8092950</v>
          </cell>
          <cell r="BS42">
            <v>7916635</v>
          </cell>
          <cell r="BT42">
            <v>7480066</v>
          </cell>
          <cell r="BU42">
            <v>7006528</v>
          </cell>
          <cell r="BV42">
            <v>2988321</v>
          </cell>
          <cell r="BW42">
            <v>2955250</v>
          </cell>
          <cell r="BX42">
            <v>2931488</v>
          </cell>
          <cell r="BY42">
            <v>2930072</v>
          </cell>
          <cell r="BZ42">
            <v>2927334</v>
          </cell>
          <cell r="CA42">
            <v>2262088</v>
          </cell>
          <cell r="CB42">
            <v>2240085</v>
          </cell>
          <cell r="CC42">
            <v>1658696</v>
          </cell>
          <cell r="CD42">
            <v>1630645</v>
          </cell>
          <cell r="CE42">
            <v>1612058</v>
          </cell>
          <cell r="CF42">
            <v>1596443</v>
          </cell>
          <cell r="CG42">
            <v>1596443</v>
          </cell>
          <cell r="CH42">
            <v>1612493</v>
          </cell>
          <cell r="CI42">
            <v>1548292</v>
          </cell>
          <cell r="CJ42">
            <v>1524496</v>
          </cell>
          <cell r="CL42">
            <v>114959</v>
          </cell>
          <cell r="CM42">
            <v>245443</v>
          </cell>
          <cell r="CO42">
            <v>360402</v>
          </cell>
          <cell r="CP42">
            <v>253970</v>
          </cell>
          <cell r="CQ42">
            <v>401552</v>
          </cell>
          <cell r="CR42">
            <v>355277</v>
          </cell>
          <cell r="CS42">
            <v>756829</v>
          </cell>
          <cell r="CT42">
            <v>56830</v>
          </cell>
          <cell r="CU42">
            <v>7233310</v>
          </cell>
        </row>
        <row r="43">
          <cell r="B43" t="str">
            <v xml:space="preserve">Jamii Bora Bank </v>
          </cell>
          <cell r="C43">
            <v>14.594118999999999</v>
          </cell>
          <cell r="D43">
            <v>9.0595029999999994</v>
          </cell>
          <cell r="E43">
            <v>1.389497</v>
          </cell>
          <cell r="F43">
            <v>2.2523330000000001</v>
          </cell>
          <cell r="G43">
            <v>2.3537530000000002</v>
          </cell>
          <cell r="H43">
            <v>3.382368</v>
          </cell>
          <cell r="I43">
            <v>14.296341999999999</v>
          </cell>
          <cell r="J43">
            <v>8.2699999999999996E-3</v>
          </cell>
          <cell r="K43">
            <v>-0.20771000000000001</v>
          </cell>
          <cell r="M43">
            <v>3.2512212159849403E-3</v>
          </cell>
          <cell r="N43">
            <v>4.0298106709611972E-3</v>
          </cell>
          <cell r="O43">
            <v>4.4514540520524618E-3</v>
          </cell>
          <cell r="P43">
            <v>4.4692455535187319E-3</v>
          </cell>
          <cell r="Q43">
            <v>4.5511325872303011E-3</v>
          </cell>
          <cell r="R43">
            <v>4.9632838540780181E-3</v>
          </cell>
          <cell r="S43">
            <v>4.5362823760640957E-3</v>
          </cell>
          <cell r="T43">
            <v>4.7800398144967528E-3</v>
          </cell>
          <cell r="U43">
            <v>4.5513830838513417E-3</v>
          </cell>
          <cell r="V43">
            <v>4.6643770964833187E-3</v>
          </cell>
          <cell r="W43">
            <v>2.9185973673679262E-3</v>
          </cell>
          <cell r="X43">
            <v>2.984048240605761E-3</v>
          </cell>
          <cell r="Y43">
            <v>2.7145443083773806E-3</v>
          </cell>
          <cell r="Z43">
            <v>2.6078119729559994E-3</v>
          </cell>
          <cell r="AA43">
            <v>313413032</v>
          </cell>
          <cell r="AB43">
            <v>195568503</v>
          </cell>
          <cell r="AC43">
            <v>0</v>
          </cell>
          <cell r="AD43">
            <v>228782134</v>
          </cell>
          <cell r="AE43">
            <v>0</v>
          </cell>
          <cell r="AF43">
            <v>40312345</v>
          </cell>
          <cell r="AG43">
            <v>51920201</v>
          </cell>
          <cell r="AH43">
            <v>263782134</v>
          </cell>
          <cell r="AI43">
            <v>13553634</v>
          </cell>
          <cell r="AJ43">
            <v>20834301</v>
          </cell>
          <cell r="AK43">
            <v>20834.300999999999</v>
          </cell>
          <cell r="AL43">
            <v>4733253</v>
          </cell>
          <cell r="AN43">
            <v>3.7424894306590326E-3</v>
          </cell>
          <cell r="AO43">
            <v>4.1444271717161274E-3</v>
          </cell>
          <cell r="AP43">
            <v>4.9787413930216478E-4</v>
          </cell>
          <cell r="AR43">
            <v>-0.1191604611695148</v>
          </cell>
          <cell r="AS43">
            <v>-2.7403845186547444E-2</v>
          </cell>
          <cell r="AT43">
            <v>0.16464022754911714</v>
          </cell>
          <cell r="AU43">
            <v>0.15754610515053433</v>
          </cell>
          <cell r="AV43">
            <v>0.47380688728738179</v>
          </cell>
          <cell r="AW43">
            <v>1.5382830794924391</v>
          </cell>
          <cell r="AX43">
            <v>0.127026366310003</v>
          </cell>
          <cell r="AY43">
            <v>0.49443352085495296</v>
          </cell>
          <cell r="AZ43">
            <v>0.14738183275019828</v>
          </cell>
          <cell r="BA43">
            <v>0.17414004771526378</v>
          </cell>
          <cell r="BB43">
            <v>-2.6758214965065502E-2</v>
          </cell>
          <cell r="BC43">
            <v>6.5199874486954625</v>
          </cell>
          <cell r="BD43">
            <v>2.4709049009736879E-3</v>
          </cell>
          <cell r="BE43">
            <v>0</v>
          </cell>
          <cell r="BF43">
            <v>1.2750876481532941E-3</v>
          </cell>
          <cell r="BG43">
            <v>14594119</v>
          </cell>
          <cell r="BH43">
            <v>15336497</v>
          </cell>
          <cell r="BI43">
            <v>15724254</v>
          </cell>
          <cell r="BJ43">
            <v>17244601</v>
          </cell>
          <cell r="BK43">
            <v>17103526</v>
          </cell>
          <cell r="BL43">
            <v>17281779</v>
          </cell>
          <cell r="BM43">
            <v>16781543</v>
          </cell>
          <cell r="BN43">
            <v>17042346</v>
          </cell>
          <cell r="BO43">
            <v>15896471</v>
          </cell>
          <cell r="BP43">
            <v>13724146</v>
          </cell>
          <cell r="BQ43">
            <v>13117892</v>
          </cell>
          <cell r="BR43">
            <v>9437406</v>
          </cell>
          <cell r="BS43">
            <v>9034229</v>
          </cell>
          <cell r="BT43">
            <v>7577619</v>
          </cell>
          <cell r="BU43">
            <v>7010323</v>
          </cell>
          <cell r="BV43">
            <v>3382368</v>
          </cell>
          <cell r="BW43">
            <v>3496545</v>
          </cell>
          <cell r="BX43">
            <v>3590079</v>
          </cell>
          <cell r="BY43">
            <v>3135336</v>
          </cell>
          <cell r="BZ43">
            <v>3149170</v>
          </cell>
          <cell r="CA43">
            <v>3166310</v>
          </cell>
          <cell r="CB43">
            <v>3162791</v>
          </cell>
          <cell r="CC43">
            <v>3167452</v>
          </cell>
          <cell r="CD43">
            <v>3150756</v>
          </cell>
          <cell r="CE43">
            <v>3126920</v>
          </cell>
          <cell r="CF43">
            <v>3105500</v>
          </cell>
          <cell r="CG43">
            <v>3105500</v>
          </cell>
          <cell r="CH43">
            <v>2308081</v>
          </cell>
          <cell r="CI43">
            <v>2269490</v>
          </cell>
          <cell r="CJ43">
            <v>2250639</v>
          </cell>
          <cell r="CL43">
            <v>130503</v>
          </cell>
          <cell r="CM43">
            <v>144932</v>
          </cell>
          <cell r="CO43">
            <v>275435</v>
          </cell>
          <cell r="CP43">
            <v>423697</v>
          </cell>
          <cell r="CQ43">
            <v>651786</v>
          </cell>
          <cell r="CR43">
            <v>666462</v>
          </cell>
          <cell r="CS43">
            <v>1318248</v>
          </cell>
          <cell r="CT43">
            <v>-207710</v>
          </cell>
          <cell r="CU43">
            <v>9059503</v>
          </cell>
        </row>
        <row r="44">
          <cell r="B44" t="str">
            <v>Habib Bank Ltd</v>
          </cell>
          <cell r="C44">
            <v>10.897686999999999</v>
          </cell>
          <cell r="D44">
            <v>3.0734050000000002</v>
          </cell>
          <cell r="E44">
            <v>6.8959450000000002</v>
          </cell>
          <cell r="F44">
            <v>2.167252</v>
          </cell>
          <cell r="G44">
            <v>2.4823409999999999</v>
          </cell>
          <cell r="H44">
            <v>2.5110679999999999</v>
          </cell>
          <cell r="I44">
            <v>4.9253549999999997</v>
          </cell>
          <cell r="J44">
            <v>9.7090000000000006E-3</v>
          </cell>
          <cell r="K44">
            <v>0.112201</v>
          </cell>
          <cell r="M44">
            <v>3.1195190299659033E-3</v>
          </cell>
          <cell r="N44">
            <v>3.2039507574685823E-3</v>
          </cell>
          <cell r="O44">
            <v>3.5427105742217159E-3</v>
          </cell>
          <cell r="P44">
            <v>3.3935544527315927E-3</v>
          </cell>
          <cell r="Q44">
            <v>3.3911377845956808E-3</v>
          </cell>
          <cell r="R44">
            <v>3.1262411652869431E-3</v>
          </cell>
          <cell r="S44">
            <v>3.1193758323848353E-3</v>
          </cell>
          <cell r="T44">
            <v>2.8399597313168963E-3</v>
          </cell>
          <cell r="U44">
            <v>2.9142006350667267E-3</v>
          </cell>
          <cell r="V44">
            <v>3.2052073255015136E-3</v>
          </cell>
          <cell r="W44">
            <v>3.196106793774218E-3</v>
          </cell>
          <cell r="X44">
            <v>3.4628777264832447E-3</v>
          </cell>
          <cell r="Y44">
            <v>3.302098645063806E-3</v>
          </cell>
          <cell r="Z44">
            <v>3.284620320235832E-3</v>
          </cell>
          <cell r="AA44">
            <v>313413032</v>
          </cell>
          <cell r="AB44">
            <v>195568503</v>
          </cell>
          <cell r="AC44">
            <v>0</v>
          </cell>
          <cell r="AD44">
            <v>228782134</v>
          </cell>
          <cell r="AE44">
            <v>0</v>
          </cell>
          <cell r="AF44">
            <v>40312345</v>
          </cell>
          <cell r="AG44">
            <v>51920201</v>
          </cell>
          <cell r="AH44">
            <v>263782134</v>
          </cell>
          <cell r="AI44">
            <v>13553634</v>
          </cell>
          <cell r="AJ44">
            <v>20834301</v>
          </cell>
          <cell r="AK44">
            <v>20834.300999999999</v>
          </cell>
          <cell r="AL44">
            <v>4733253</v>
          </cell>
          <cell r="AN44">
            <v>2.7945831068069502E-3</v>
          </cell>
          <cell r="AO44">
            <v>1.4059825568453596E-3</v>
          </cell>
          <cell r="AP44">
            <v>2.4709032704281243E-3</v>
          </cell>
          <cell r="AR44">
            <v>4.6287739562074846E-2</v>
          </cell>
          <cell r="AS44">
            <v>9.8182870916295982E-3</v>
          </cell>
          <cell r="AT44">
            <v>0.50399230106256299</v>
          </cell>
          <cell r="AU44">
            <v>0.44001945037464307</v>
          </cell>
          <cell r="AV44">
            <v>0.10214529725555165</v>
          </cell>
          <cell r="AW44">
            <v>0.58883411548917697</v>
          </cell>
          <cell r="AX44">
            <v>0.20840515043213889</v>
          </cell>
          <cell r="AY44">
            <v>0.53876014499291225</v>
          </cell>
          <cell r="AZ44">
            <v>9.7449727544826226E-2</v>
          </cell>
          <cell r="BA44">
            <v>5.9832555824927101E-2</v>
          </cell>
          <cell r="BB44">
            <v>3.7617171719899124E-2</v>
          </cell>
          <cell r="BC44">
            <v>0.4456829339561148</v>
          </cell>
          <cell r="BD44">
            <v>1.0837064043642047E-3</v>
          </cell>
          <cell r="BE44">
            <v>0</v>
          </cell>
          <cell r="BF44">
            <v>8.467522514886411E-4</v>
          </cell>
          <cell r="BG44">
            <v>10897687</v>
          </cell>
          <cell r="BH44">
            <v>11229012</v>
          </cell>
          <cell r="BI44">
            <v>12508025</v>
          </cell>
          <cell r="BJ44">
            <v>11684163</v>
          </cell>
          <cell r="BK44">
            <v>11492773</v>
          </cell>
          <cell r="BL44">
            <v>9669573</v>
          </cell>
          <cell r="BM44">
            <v>10229978</v>
          </cell>
          <cell r="BN44">
            <v>10325858</v>
          </cell>
          <cell r="BO44">
            <v>8720174</v>
          </cell>
          <cell r="BP44">
            <v>8764198</v>
          </cell>
          <cell r="BQ44">
            <v>9449365</v>
          </cell>
          <cell r="BR44">
            <v>9300950</v>
          </cell>
          <cell r="BS44">
            <v>9900454</v>
          </cell>
          <cell r="BT44">
            <v>8541266</v>
          </cell>
          <cell r="BU44">
            <v>8078122</v>
          </cell>
          <cell r="BV44">
            <v>2511068</v>
          </cell>
          <cell r="BW44">
            <v>2492035</v>
          </cell>
          <cell r="BX44">
            <v>2453616</v>
          </cell>
          <cell r="BY44">
            <v>2383513</v>
          </cell>
          <cell r="BZ44">
            <v>2301178</v>
          </cell>
          <cell r="CA44">
            <v>2240728</v>
          </cell>
          <cell r="CB44">
            <v>2147452</v>
          </cell>
          <cell r="CC44">
            <v>2006787</v>
          </cell>
          <cell r="CD44">
            <v>1972950</v>
          </cell>
          <cell r="CE44">
            <v>2010787</v>
          </cell>
          <cell r="CF44">
            <v>1941527</v>
          </cell>
          <cell r="CG44">
            <v>1941527</v>
          </cell>
          <cell r="CH44">
            <v>1837505</v>
          </cell>
          <cell r="CI44">
            <v>1748022</v>
          </cell>
          <cell r="CJ44">
            <v>1666902</v>
          </cell>
          <cell r="CL44">
            <v>32801</v>
          </cell>
          <cell r="CM44">
            <v>288320</v>
          </cell>
          <cell r="CO44">
            <v>321121</v>
          </cell>
          <cell r="CP44">
            <v>189087</v>
          </cell>
          <cell r="CQ44">
            <v>435934</v>
          </cell>
          <cell r="CR44">
            <v>373209</v>
          </cell>
          <cell r="CS44">
            <v>809143</v>
          </cell>
          <cell r="CT44">
            <v>57451</v>
          </cell>
          <cell r="CU44">
            <v>3073405</v>
          </cell>
        </row>
        <row r="45">
          <cell r="B45" t="str">
            <v>Consolidated Bank of Kenya</v>
          </cell>
          <cell r="C45">
            <v>13.620906</v>
          </cell>
          <cell r="D45">
            <v>8.5833809999999993</v>
          </cell>
          <cell r="E45">
            <v>9.3914460000000002</v>
          </cell>
          <cell r="F45">
            <v>0.59073399999999998</v>
          </cell>
          <cell r="G45">
            <v>0.83910600000000002</v>
          </cell>
          <cell r="H45">
            <v>1.1874610000000001</v>
          </cell>
          <cell r="I45">
            <v>12.116876</v>
          </cell>
          <cell r="J45">
            <v>1.1648E-2</v>
          </cell>
          <cell r="K45">
            <v>-0.14904500000000001</v>
          </cell>
          <cell r="M45">
            <v>2.9311894911254019E-3</v>
          </cell>
          <cell r="N45">
            <v>3.0410302221931039E-3</v>
          </cell>
          <cell r="O45">
            <v>3.2463100336946882E-3</v>
          </cell>
          <cell r="P45">
            <v>3.127047466179375E-3</v>
          </cell>
          <cell r="Q45">
            <v>3.4316570805427039E-3</v>
          </cell>
          <cell r="R45">
            <v>3.5951394425047193E-3</v>
          </cell>
          <cell r="S45">
            <v>3.5168922779126709E-3</v>
          </cell>
          <cell r="T45">
            <v>3.6589293862348505E-3</v>
          </cell>
          <cell r="U45">
            <v>3.8139306267146143E-3</v>
          </cell>
          <cell r="V45">
            <v>4.1598331954687522E-3</v>
          </cell>
          <cell r="W45">
            <v>4.3305980844768359E-3</v>
          </cell>
          <cell r="X45">
            <v>4.7091276126817556E-3</v>
          </cell>
          <cell r="Y45">
            <v>4.9352439066792245E-3</v>
          </cell>
          <cell r="Z45">
            <v>5.0564486501753214E-3</v>
          </cell>
          <cell r="AA45">
            <v>313413032</v>
          </cell>
          <cell r="AB45">
            <v>195568503</v>
          </cell>
          <cell r="AC45">
            <v>0</v>
          </cell>
          <cell r="AD45">
            <v>228782134</v>
          </cell>
          <cell r="AE45">
            <v>0</v>
          </cell>
          <cell r="AF45">
            <v>40312345</v>
          </cell>
          <cell r="AG45">
            <v>51920201</v>
          </cell>
          <cell r="AH45">
            <v>263782134</v>
          </cell>
          <cell r="AI45">
            <v>13553634</v>
          </cell>
          <cell r="AJ45">
            <v>20834301</v>
          </cell>
          <cell r="AK45">
            <v>20834.300999999999</v>
          </cell>
          <cell r="AL45">
            <v>4733253</v>
          </cell>
          <cell r="AN45">
            <v>3.4929204524781661E-3</v>
          </cell>
          <cell r="AO45">
            <v>3.9266168841261976E-3</v>
          </cell>
          <cell r="AP45">
            <v>3.365072464390178E-3</v>
          </cell>
          <cell r="AR45">
            <v>-0.24531621665648859</v>
          </cell>
          <cell r="AS45">
            <v>-2.3076531182312548E-2</v>
          </cell>
          <cell r="AT45">
            <v>6.9251018166728795E-2</v>
          </cell>
          <cell r="AU45">
            <v>4.8752995409047678E-2</v>
          </cell>
          <cell r="AV45">
            <v>0.59735751715325158</v>
          </cell>
          <cell r="AW45">
            <v>1.0257731876836713</v>
          </cell>
          <cell r="AX45">
            <v>0.14978662404199231</v>
          </cell>
          <cell r="AY45">
            <v>0.38911439114391144</v>
          </cell>
          <cell r="AZ45">
            <v>0.13044720261326304</v>
          </cell>
          <cell r="BA45">
            <v>5.5313362652793491E-2</v>
          </cell>
          <cell r="BB45">
            <v>7.5133839960469545E-2</v>
          </cell>
          <cell r="BC45">
            <v>0.91395733947679614</v>
          </cell>
          <cell r="BD45">
            <v>3.2056217366025941E-3</v>
          </cell>
          <cell r="BE45">
            <v>3.7015154274155205E-4</v>
          </cell>
          <cell r="BF45">
            <v>1.8226658791163229E-3</v>
          </cell>
          <cell r="BG45">
            <v>13620906</v>
          </cell>
          <cell r="BH45">
            <v>13697179</v>
          </cell>
          <cell r="BI45">
            <v>13917895</v>
          </cell>
          <cell r="BJ45">
            <v>13898951</v>
          </cell>
          <cell r="BK45">
            <v>14419461</v>
          </cell>
          <cell r="BL45">
            <v>14272743</v>
          </cell>
          <cell r="BM45">
            <v>14135528</v>
          </cell>
          <cell r="BN45">
            <v>14425550</v>
          </cell>
          <cell r="BO45">
            <v>14573039</v>
          </cell>
          <cell r="BP45">
            <v>14428785</v>
          </cell>
          <cell r="BQ45">
            <v>15077051</v>
          </cell>
          <cell r="BR45">
            <v>15965750</v>
          </cell>
          <cell r="BS45">
            <v>16616891</v>
          </cell>
          <cell r="BT45">
            <v>16730762</v>
          </cell>
          <cell r="BU45">
            <v>16778631</v>
          </cell>
          <cell r="BV45">
            <v>1187461</v>
          </cell>
          <cell r="BW45">
            <v>1325345</v>
          </cell>
          <cell r="BX45">
            <v>1403073</v>
          </cell>
          <cell r="BY45">
            <v>1410759</v>
          </cell>
          <cell r="BZ45">
            <v>1542883</v>
          </cell>
          <cell r="CA45">
            <v>1586460</v>
          </cell>
          <cell r="CB45">
            <v>1615215</v>
          </cell>
          <cell r="CC45">
            <v>1587672</v>
          </cell>
          <cell r="CD45">
            <v>1606209</v>
          </cell>
          <cell r="CE45">
            <v>1551228</v>
          </cell>
          <cell r="CF45">
            <v>1567820</v>
          </cell>
          <cell r="CG45">
            <v>1567820</v>
          </cell>
          <cell r="CH45">
            <v>1089376</v>
          </cell>
          <cell r="CI45">
            <v>1258313</v>
          </cell>
          <cell r="CJ45">
            <v>1241702</v>
          </cell>
          <cell r="CL45">
            <v>375846</v>
          </cell>
          <cell r="CM45">
            <v>253335</v>
          </cell>
          <cell r="CO45">
            <v>629181</v>
          </cell>
          <cell r="CP45">
            <v>645397</v>
          </cell>
          <cell r="CQ45">
            <v>588411</v>
          </cell>
          <cell r="CR45">
            <v>923769</v>
          </cell>
          <cell r="CS45">
            <v>1512180</v>
          </cell>
          <cell r="CT45">
            <v>-158875</v>
          </cell>
          <cell r="CU45">
            <v>8583381</v>
          </cell>
        </row>
        <row r="46">
          <cell r="B46" t="str">
            <v>Spire Bank</v>
          </cell>
          <cell r="C46">
            <v>13.074106</v>
          </cell>
          <cell r="D46">
            <v>6.4111200000000004</v>
          </cell>
          <cell r="E46">
            <v>7.6847500000000002</v>
          </cell>
          <cell r="F46">
            <v>1.3752059999999999</v>
          </cell>
          <cell r="G46">
            <v>1.6487069999999999</v>
          </cell>
          <cell r="H46">
            <v>1.6288579999999999</v>
          </cell>
          <cell r="I46">
            <v>10.680089000000001</v>
          </cell>
          <cell r="J46">
            <v>6.3829999999999998E-3</v>
          </cell>
          <cell r="K46">
            <v>-0.307147</v>
          </cell>
          <cell r="M46">
            <v>2.9204333094317424E-3</v>
          </cell>
          <cell r="N46">
            <v>3.0588598481347401E-3</v>
          </cell>
          <cell r="O46">
            <v>3.3461308451362866E-3</v>
          </cell>
          <cell r="P46">
            <v>3.510592734375647E-3</v>
          </cell>
          <cell r="Q46">
            <v>3.817287304938452E-3</v>
          </cell>
          <cell r="R46">
            <v>4.0857315203113587E-3</v>
          </cell>
          <cell r="S46">
            <v>4.3179555382334422E-3</v>
          </cell>
          <cell r="T46">
            <v>4.7633665332035748E-3</v>
          </cell>
          <cell r="U46">
            <v>4.7657858994089222E-3</v>
          </cell>
          <cell r="V46">
            <v>4.5753422744545516E-3</v>
          </cell>
          <cell r="W46">
            <v>5.4417109266859413E-3</v>
          </cell>
          <cell r="X46">
            <v>5.3969313576378072E-3</v>
          </cell>
          <cell r="Y46">
            <v>5.6779324554218844E-3</v>
          </cell>
          <cell r="Z46">
            <v>5.4898150641763069E-3</v>
          </cell>
          <cell r="AA46">
            <v>313413032</v>
          </cell>
          <cell r="AB46">
            <v>195568503</v>
          </cell>
          <cell r="AC46">
            <v>0</v>
          </cell>
          <cell r="AD46">
            <v>228782134</v>
          </cell>
          <cell r="AE46">
            <v>0</v>
          </cell>
          <cell r="AF46">
            <v>40312345</v>
          </cell>
          <cell r="AG46">
            <v>51920201</v>
          </cell>
          <cell r="AH46">
            <v>263782134</v>
          </cell>
          <cell r="AI46">
            <v>13553634</v>
          </cell>
          <cell r="AJ46">
            <v>20834301</v>
          </cell>
          <cell r="AK46">
            <v>20834.300999999999</v>
          </cell>
          <cell r="AL46">
            <v>4733253</v>
          </cell>
          <cell r="AN46">
            <v>3.3527000513231286E-3</v>
          </cell>
          <cell r="AO46">
            <v>2.9328783189467127E-3</v>
          </cell>
          <cell r="AP46">
            <v>2.7535419594301473E-3</v>
          </cell>
          <cell r="AR46">
            <v>-0.2186414708886619</v>
          </cell>
          <cell r="AS46">
            <v>-2.8033898925623194E-2</v>
          </cell>
          <cell r="AT46">
            <v>0.15437202817317344</v>
          </cell>
          <cell r="AU46">
            <v>0.12876353371212543</v>
          </cell>
          <cell r="AV46">
            <v>0.42779940707932995</v>
          </cell>
          <cell r="AW46">
            <v>1.8611565524877665</v>
          </cell>
          <cell r="AX46">
            <v>0.1695571650292573</v>
          </cell>
          <cell r="AY46">
            <v>0.68227932424854965</v>
          </cell>
          <cell r="AZ46">
            <v>0.12865434308012619</v>
          </cell>
          <cell r="BA46">
            <v>5.7719973065622994E-2</v>
          </cell>
          <cell r="BB46">
            <v>7.0934370014503201E-2</v>
          </cell>
          <cell r="BC46">
            <v>0.83426526562347514</v>
          </cell>
          <cell r="BD46">
            <v>1.336595983740719E-3</v>
          </cell>
          <cell r="BE46">
            <v>0</v>
          </cell>
          <cell r="BF46">
            <v>7.7752482894939928E-4</v>
          </cell>
          <cell r="BG46">
            <v>13074106</v>
          </cell>
          <cell r="BH46">
            <v>13185616</v>
          </cell>
          <cell r="BI46">
            <v>13802498</v>
          </cell>
          <cell r="BJ46">
            <v>14204005</v>
          </cell>
          <cell r="BK46">
            <v>14382397</v>
          </cell>
          <cell r="BL46">
            <v>15107721</v>
          </cell>
          <cell r="BM46">
            <v>14469562</v>
          </cell>
          <cell r="BN46">
            <v>15826494</v>
          </cell>
          <cell r="BO46">
            <v>16857598</v>
          </cell>
          <cell r="BP46">
            <v>16800655</v>
          </cell>
          <cell r="BQ46">
            <v>16589359</v>
          </cell>
          <cell r="BR46">
            <v>17019940</v>
          </cell>
          <cell r="BS46">
            <v>16250564</v>
          </cell>
          <cell r="BT46">
            <v>16454140</v>
          </cell>
          <cell r="BU46">
            <v>15562476</v>
          </cell>
          <cell r="BV46">
            <v>1628858</v>
          </cell>
          <cell r="BW46">
            <v>1717309</v>
          </cell>
          <cell r="BX46">
            <v>1817222</v>
          </cell>
          <cell r="BY46">
            <v>2037416</v>
          </cell>
          <cell r="BZ46">
            <v>2182475</v>
          </cell>
          <cell r="CA46">
            <v>1933604</v>
          </cell>
          <cell r="CB46">
            <v>2068845</v>
          </cell>
          <cell r="CC46">
            <v>1993347</v>
          </cell>
          <cell r="CD46">
            <v>2106331</v>
          </cell>
          <cell r="CE46">
            <v>1718831</v>
          </cell>
          <cell r="CF46">
            <v>1154947</v>
          </cell>
          <cell r="CG46">
            <v>1154947</v>
          </cell>
          <cell r="CH46">
            <v>1526979</v>
          </cell>
          <cell r="CI46">
            <v>1408728</v>
          </cell>
          <cell r="CJ46">
            <v>1371482</v>
          </cell>
          <cell r="CL46">
            <v>119771</v>
          </cell>
          <cell r="CM46">
            <v>160199</v>
          </cell>
          <cell r="CO46">
            <v>279970</v>
          </cell>
          <cell r="CP46">
            <v>521068</v>
          </cell>
          <cell r="CQ46">
            <v>893105</v>
          </cell>
          <cell r="CR46">
            <v>415897</v>
          </cell>
          <cell r="CS46">
            <v>1309002</v>
          </cell>
          <cell r="CT46">
            <v>-188364</v>
          </cell>
          <cell r="CU46">
            <v>6411120</v>
          </cell>
        </row>
        <row r="47">
          <cell r="B47" t="str">
            <v>Trans-National Bank</v>
          </cell>
          <cell r="C47">
            <v>9.8850639999999999</v>
          </cell>
          <cell r="D47">
            <v>6.6021520000000002</v>
          </cell>
          <cell r="E47">
            <v>7.4105169999999996</v>
          </cell>
          <cell r="F47">
            <v>1.9526810000000001</v>
          </cell>
          <cell r="G47">
            <v>2.0575329999999998</v>
          </cell>
          <cell r="H47">
            <v>2.0731440000000001</v>
          </cell>
          <cell r="I47">
            <v>9.3082700000000003</v>
          </cell>
          <cell r="J47">
            <v>1.5584000000000001E-2</v>
          </cell>
          <cell r="K47">
            <v>3.1223000000000001E-2</v>
          </cell>
          <cell r="M47">
            <v>2.8564793770308921E-3</v>
          </cell>
          <cell r="N47">
            <v>3.0557541932423569E-3</v>
          </cell>
          <cell r="O47">
            <v>3.1188887467972362E-3</v>
          </cell>
          <cell r="P47">
            <v>3.0646052462589717E-3</v>
          </cell>
          <cell r="Q47">
            <v>3.095287125766134E-3</v>
          </cell>
          <cell r="R47">
            <v>3.289699569708259E-3</v>
          </cell>
          <cell r="S47">
            <v>3.245054196239011E-3</v>
          </cell>
          <cell r="T47">
            <v>3.2539850902409458E-3</v>
          </cell>
          <cell r="U47">
            <v>3.383897920984251E-3</v>
          </cell>
          <cell r="V47">
            <v>3.4539711939486025E-3</v>
          </cell>
          <cell r="W47">
            <v>3.5303941842276506E-3</v>
          </cell>
          <cell r="X47">
            <v>3.5003510202464873E-3</v>
          </cell>
          <cell r="Y47">
            <v>3.7630384628247202E-3</v>
          </cell>
          <cell r="Z47">
            <v>3.9182679979662049E-3</v>
          </cell>
          <cell r="AA47">
            <v>313413032</v>
          </cell>
          <cell r="AB47">
            <v>195568503</v>
          </cell>
          <cell r="AC47">
            <v>0</v>
          </cell>
          <cell r="AD47">
            <v>228782134</v>
          </cell>
          <cell r="AE47">
            <v>0</v>
          </cell>
          <cell r="AF47">
            <v>40312345</v>
          </cell>
          <cell r="AG47">
            <v>51920201</v>
          </cell>
          <cell r="AH47">
            <v>263782134</v>
          </cell>
          <cell r="AI47">
            <v>13553634</v>
          </cell>
          <cell r="AJ47">
            <v>20834301</v>
          </cell>
          <cell r="AK47">
            <v>20834.300999999999</v>
          </cell>
          <cell r="AL47">
            <v>4733253</v>
          </cell>
          <cell r="AN47">
            <v>2.5349078996401292E-3</v>
          </cell>
          <cell r="AO47">
            <v>3.0202692289632194E-3</v>
          </cell>
          <cell r="AP47">
            <v>2.6552808485078129E-3</v>
          </cell>
          <cell r="AR47">
            <v>2.1083541216895388E-2</v>
          </cell>
          <cell r="AS47">
            <v>4.2961117004767279E-3</v>
          </cell>
          <cell r="AT47">
            <v>0.22104354514856142</v>
          </cell>
          <cell r="AU47">
            <v>0.20977915337651357</v>
          </cell>
          <cell r="AV47">
            <v>0.27875699815168437</v>
          </cell>
          <cell r="AW47">
            <v>0.84329880337824648</v>
          </cell>
          <cell r="AX47">
            <v>9.5002905327448012E-2</v>
          </cell>
          <cell r="AY47">
            <v>0.63925565637954196</v>
          </cell>
          <cell r="AZ47">
            <v>0.15521897054798744</v>
          </cell>
          <cell r="BA47">
            <v>5.4909506941330143E-2</v>
          </cell>
          <cell r="BB47">
            <v>0.1003094636066573</v>
          </cell>
          <cell r="BC47">
            <v>0.89091651770045199</v>
          </cell>
          <cell r="BD47">
            <v>1.4739075395024583E-3</v>
          </cell>
          <cell r="BE47">
            <v>0</v>
          </cell>
          <cell r="BF47">
            <v>7.6059636993678497E-4</v>
          </cell>
          <cell r="BG47">
            <v>9885064</v>
          </cell>
          <cell r="BH47">
            <v>10603271</v>
          </cell>
          <cell r="BI47">
            <v>10464500</v>
          </cell>
          <cell r="BJ47">
            <v>10351824</v>
          </cell>
          <cell r="BK47">
            <v>9973356</v>
          </cell>
          <cell r="BL47">
            <v>10507615</v>
          </cell>
          <cell r="BM47">
            <v>10533322</v>
          </cell>
          <cell r="BN47">
            <v>10803306</v>
          </cell>
          <cell r="BO47">
            <v>10456605</v>
          </cell>
          <cell r="BP47">
            <v>10300961</v>
          </cell>
          <cell r="BQ47">
            <v>10239922</v>
          </cell>
          <cell r="BR47">
            <v>9678121</v>
          </cell>
          <cell r="BS47">
            <v>8935515</v>
          </cell>
          <cell r="BT47">
            <v>9268777</v>
          </cell>
          <cell r="BU47">
            <v>9657867</v>
          </cell>
          <cell r="BV47">
            <v>2073144</v>
          </cell>
          <cell r="BW47">
            <v>2088544</v>
          </cell>
          <cell r="BX47">
            <v>2073408</v>
          </cell>
          <cell r="BY47">
            <v>2154496</v>
          </cell>
          <cell r="BZ47">
            <v>2159748</v>
          </cell>
          <cell r="CA47">
            <v>2080839</v>
          </cell>
          <cell r="CB47">
            <v>2032789</v>
          </cell>
          <cell r="CC47">
            <v>2044903</v>
          </cell>
          <cell r="CD47">
            <v>1975069</v>
          </cell>
          <cell r="CE47">
            <v>1957169</v>
          </cell>
          <cell r="CF47">
            <v>1914759</v>
          </cell>
          <cell r="CG47">
            <v>1914759</v>
          </cell>
          <cell r="CH47">
            <v>1929129</v>
          </cell>
          <cell r="CI47">
            <v>1905126</v>
          </cell>
          <cell r="CJ47">
            <v>1869047</v>
          </cell>
          <cell r="CL47">
            <v>145689</v>
          </cell>
          <cell r="CM47">
            <v>376949</v>
          </cell>
          <cell r="CO47">
            <v>522638</v>
          </cell>
          <cell r="CP47">
            <v>440740</v>
          </cell>
          <cell r="CQ47">
            <v>443047</v>
          </cell>
          <cell r="CR47">
            <v>250020</v>
          </cell>
          <cell r="CS47">
            <v>693067</v>
          </cell>
          <cell r="CT47">
            <v>21856</v>
          </cell>
          <cell r="CU47">
            <v>6602152</v>
          </cell>
        </row>
        <row r="48">
          <cell r="B48" t="str">
            <v>Paramount Universal Bank</v>
          </cell>
          <cell r="C48">
            <v>9.7455440000000007</v>
          </cell>
          <cell r="D48">
            <v>6.0864140000000004</v>
          </cell>
          <cell r="E48">
            <v>7.9939539999999996</v>
          </cell>
          <cell r="F48">
            <v>1.5705480000000001</v>
          </cell>
          <cell r="G48">
            <v>1.657324</v>
          </cell>
          <cell r="H48">
            <v>1.7000310000000001</v>
          </cell>
          <cell r="I48">
            <v>6.099272</v>
          </cell>
          <cell r="J48">
            <v>5.7219999999999997E-3</v>
          </cell>
          <cell r="K48">
            <v>3.5503E-2</v>
          </cell>
          <cell r="M48">
            <v>2.7115113381940455E-3</v>
          </cell>
          <cell r="N48">
            <v>2.7142431506609762E-3</v>
          </cell>
          <cell r="O48">
            <v>2.7436015660860188E-3</v>
          </cell>
          <cell r="P48">
            <v>2.7514415585708201E-3</v>
          </cell>
          <cell r="Q48">
            <v>2.7960270752280031E-3</v>
          </cell>
          <cell r="R48">
            <v>2.8937146314500129E-3</v>
          </cell>
          <cell r="S48">
            <v>3.1127034995126492E-3</v>
          </cell>
          <cell r="T48">
            <v>3.1503060367453657E-3</v>
          </cell>
          <cell r="U48">
            <v>3.1005681559442178E-3</v>
          </cell>
          <cell r="V48">
            <v>3.1697197883291742E-3</v>
          </cell>
          <cell r="W48">
            <v>3.0712448282937156E-3</v>
          </cell>
          <cell r="X48">
            <v>3.1174189543764601E-3</v>
          </cell>
          <cell r="Y48">
            <v>3.1324341450229224E-3</v>
          </cell>
          <cell r="Z48">
            <v>3.0996129310015578E-3</v>
          </cell>
          <cell r="AA48">
            <v>313413032</v>
          </cell>
          <cell r="AB48">
            <v>195568503</v>
          </cell>
          <cell r="AC48">
            <v>0</v>
          </cell>
          <cell r="AD48">
            <v>228782134</v>
          </cell>
          <cell r="AE48">
            <v>0</v>
          </cell>
          <cell r="AF48">
            <v>40312345</v>
          </cell>
          <cell r="AG48">
            <v>51920201</v>
          </cell>
          <cell r="AH48">
            <v>263782134</v>
          </cell>
          <cell r="AI48">
            <v>13553634</v>
          </cell>
          <cell r="AJ48">
            <v>20834301</v>
          </cell>
          <cell r="AK48">
            <v>20834.300999999999</v>
          </cell>
          <cell r="AL48">
            <v>4733253</v>
          </cell>
          <cell r="AN48">
            <v>2.4991296436614333E-3</v>
          </cell>
          <cell r="AO48">
            <v>2.7843359133402179E-3</v>
          </cell>
          <cell r="AP48">
            <v>2.8643336166764648E-3</v>
          </cell>
          <cell r="AR48">
            <v>5.2417290625074754E-2</v>
          </cell>
          <cell r="AS48">
            <v>9.1431075017701161E-3</v>
          </cell>
          <cell r="AT48">
            <v>0.27172488782267784</v>
          </cell>
          <cell r="AU48">
            <v>0.2574976161089389</v>
          </cell>
          <cell r="AV48">
            <v>0.17907991522254083</v>
          </cell>
          <cell r="AW48">
            <v>0.69153887711424178</v>
          </cell>
          <cell r="AX48">
            <v>7.67806561237315E-2</v>
          </cell>
          <cell r="AY48">
            <v>0.36304980007270082</v>
          </cell>
          <cell r="AZ48">
            <v>0.13342546523990656</v>
          </cell>
          <cell r="BA48">
            <v>8.2780738119415734E-2</v>
          </cell>
          <cell r="BB48">
            <v>5.0644727120490826E-2</v>
          </cell>
          <cell r="BC48">
            <v>0.76137716078926654</v>
          </cell>
          <cell r="BD48">
            <v>1.0634301280562641E-3</v>
          </cell>
          <cell r="BE48">
            <v>0</v>
          </cell>
          <cell r="BF48">
            <v>5.4877329371287597E-4</v>
          </cell>
          <cell r="BG48">
            <v>9745544</v>
          </cell>
          <cell r="BH48">
            <v>9738935</v>
          </cell>
          <cell r="BI48">
            <v>9426931</v>
          </cell>
          <cell r="BJ48">
            <v>9582882</v>
          </cell>
          <cell r="BK48">
            <v>9455656</v>
          </cell>
          <cell r="BL48">
            <v>9853717</v>
          </cell>
          <cell r="BM48">
            <v>10525709</v>
          </cell>
          <cell r="BN48">
            <v>10914946</v>
          </cell>
          <cell r="BO48">
            <v>10818758</v>
          </cell>
          <cell r="BP48">
            <v>10169780</v>
          </cell>
          <cell r="BQ48">
            <v>10402326</v>
          </cell>
          <cell r="BR48">
            <v>9042178</v>
          </cell>
          <cell r="BS48">
            <v>8698023</v>
          </cell>
          <cell r="BT48">
            <v>8323852</v>
          </cell>
          <cell r="BU48">
            <v>8028877</v>
          </cell>
          <cell r="BV48">
            <v>1700031</v>
          </cell>
          <cell r="BW48">
            <v>1659151</v>
          </cell>
          <cell r="BX48">
            <v>1644209</v>
          </cell>
          <cell r="BY48">
            <v>1624002</v>
          </cell>
          <cell r="BZ48">
            <v>1605827</v>
          </cell>
          <cell r="CA48">
            <v>1575131</v>
          </cell>
          <cell r="CB48">
            <v>1536285</v>
          </cell>
          <cell r="CC48">
            <v>1488698</v>
          </cell>
          <cell r="CD48">
            <v>1469236</v>
          </cell>
          <cell r="CE48">
            <v>1410219</v>
          </cell>
          <cell r="CF48">
            <v>1378260</v>
          </cell>
          <cell r="CG48">
            <v>1378260</v>
          </cell>
          <cell r="CH48">
            <v>1348014</v>
          </cell>
          <cell r="CI48">
            <v>1289232</v>
          </cell>
          <cell r="CJ48">
            <v>1230414</v>
          </cell>
          <cell r="CL48">
            <v>43092</v>
          </cell>
          <cell r="CM48">
            <v>197538</v>
          </cell>
          <cell r="CO48">
            <v>240630</v>
          </cell>
          <cell r="CP48">
            <v>166405</v>
          </cell>
          <cell r="CQ48">
            <v>183770</v>
          </cell>
          <cell r="CR48">
            <v>322414</v>
          </cell>
          <cell r="CS48">
            <v>506184</v>
          </cell>
          <cell r="CT48">
            <v>43824</v>
          </cell>
          <cell r="CU48">
            <v>6086414</v>
          </cell>
        </row>
        <row r="49">
          <cell r="B49" t="str">
            <v>United Bank for Africa</v>
          </cell>
          <cell r="C49">
            <v>7.748462</v>
          </cell>
          <cell r="D49">
            <v>3.4069970000000001</v>
          </cell>
          <cell r="E49">
            <v>4.1776280000000003</v>
          </cell>
          <cell r="F49">
            <v>2.1381130000000002</v>
          </cell>
          <cell r="G49">
            <v>2.1503899999999998</v>
          </cell>
          <cell r="H49">
            <v>2.1539619999999999</v>
          </cell>
          <cell r="I49">
            <v>6.7102820000000003</v>
          </cell>
          <cell r="J49">
            <v>3.7419000000000001E-2</v>
          </cell>
          <cell r="K49">
            <v>7.143E-3</v>
          </cell>
          <cell r="M49">
            <v>2.3316271860098323E-3</v>
          </cell>
          <cell r="N49">
            <v>2.020231259853443E-3</v>
          </cell>
          <cell r="O49">
            <v>1.9487866954207773E-3</v>
          </cell>
          <cell r="P49">
            <v>2.2036384108273721E-3</v>
          </cell>
          <cell r="Q49">
            <v>2.0994959873449227E-3</v>
          </cell>
          <cell r="R49">
            <v>1.708461816788139E-3</v>
          </cell>
          <cell r="S49">
            <v>1.9597987308742869E-3</v>
          </cell>
          <cell r="T49">
            <v>1.914723228659556E-3</v>
          </cell>
          <cell r="U49">
            <v>1.8501874804122268E-3</v>
          </cell>
          <cell r="V49">
            <v>1.7724052524856274E-3</v>
          </cell>
          <cell r="W49">
            <v>1.5934328058627707E-3</v>
          </cell>
          <cell r="X49">
            <v>1.5618806344033891E-3</v>
          </cell>
          <cell r="Y49">
            <v>1.7389921178298006E-3</v>
          </cell>
          <cell r="Z49">
            <v>1.7297540438505241E-3</v>
          </cell>
          <cell r="AA49">
            <v>313413032</v>
          </cell>
          <cell r="AB49">
            <v>195568503</v>
          </cell>
          <cell r="AC49">
            <v>0</v>
          </cell>
          <cell r="AD49">
            <v>228782134</v>
          </cell>
          <cell r="AE49">
            <v>0</v>
          </cell>
          <cell r="AF49">
            <v>40312345</v>
          </cell>
          <cell r="AG49">
            <v>51920201</v>
          </cell>
          <cell r="AH49">
            <v>263782134</v>
          </cell>
          <cell r="AI49">
            <v>13553634</v>
          </cell>
          <cell r="AJ49">
            <v>20834301</v>
          </cell>
          <cell r="AK49">
            <v>20834.300999999999</v>
          </cell>
          <cell r="AL49">
            <v>4733253</v>
          </cell>
          <cell r="AN49">
            <v>1.9870015544523893E-3</v>
          </cell>
          <cell r="AO49">
            <v>1.5585900176593938E-3</v>
          </cell>
          <cell r="AP49">
            <v>1.4968963191893357E-3</v>
          </cell>
          <cell r="AR49">
            <v>6.6487517417719022E-3</v>
          </cell>
          <cell r="AS49">
            <v>2.1402659212241015E-3</v>
          </cell>
          <cell r="AT49">
            <v>0.32046194183791377</v>
          </cell>
          <cell r="AU49">
            <v>0.31863236150134971</v>
          </cell>
          <cell r="AV49">
            <v>0.47371447947555284</v>
          </cell>
          <cell r="AW49">
            <v>0.90169275161895135</v>
          </cell>
          <cell r="AX49">
            <v>2.0452633509807271E-2</v>
          </cell>
          <cell r="AY49">
            <v>0.94676469347878034</v>
          </cell>
          <cell r="AZ49">
            <v>0.10926130955308716</v>
          </cell>
          <cell r="BA49">
            <v>4.5751592370206706E-2</v>
          </cell>
          <cell r="BB49">
            <v>6.3509717182880454E-2</v>
          </cell>
          <cell r="BC49">
            <v>0.81553383881954056</v>
          </cell>
          <cell r="BD49">
            <v>3.1977669419925715E-3</v>
          </cell>
          <cell r="BE49">
            <v>3.033042688233237E-3</v>
          </cell>
          <cell r="BF49">
            <v>3.1486610449893084E-3</v>
          </cell>
          <cell r="BG49">
            <v>7748462</v>
          </cell>
          <cell r="BH49">
            <v>6281056</v>
          </cell>
          <cell r="BI49">
            <v>5601281</v>
          </cell>
          <cell r="BJ49">
            <v>7539176</v>
          </cell>
          <cell r="BK49">
            <v>5761555</v>
          </cell>
          <cell r="BL49">
            <v>6538183</v>
          </cell>
          <cell r="BM49">
            <v>7781237</v>
          </cell>
          <cell r="BN49">
            <v>8176112</v>
          </cell>
          <cell r="BO49">
            <v>7269162</v>
          </cell>
          <cell r="BP49">
            <v>5332978</v>
          </cell>
          <cell r="BQ49">
            <v>4755787</v>
          </cell>
          <cell r="BR49">
            <v>4354318</v>
          </cell>
          <cell r="BS49">
            <v>3726303</v>
          </cell>
          <cell r="BT49">
            <v>3984411</v>
          </cell>
          <cell r="BU49">
            <v>3709630</v>
          </cell>
          <cell r="BV49">
            <v>2153962</v>
          </cell>
          <cell r="BW49">
            <v>2148603</v>
          </cell>
          <cell r="BX49">
            <v>2143386</v>
          </cell>
          <cell r="BY49">
            <v>2175142</v>
          </cell>
          <cell r="BZ49">
            <v>2185477</v>
          </cell>
          <cell r="CA49">
            <v>1135692</v>
          </cell>
          <cell r="CB49">
            <v>1119088</v>
          </cell>
          <cell r="CC49">
            <v>1043147</v>
          </cell>
          <cell r="CD49">
            <v>1172769</v>
          </cell>
          <cell r="CE49">
            <v>1222199</v>
          </cell>
          <cell r="CF49">
            <v>1138961</v>
          </cell>
          <cell r="CG49">
            <v>1138961</v>
          </cell>
          <cell r="CH49">
            <v>807249</v>
          </cell>
          <cell r="CI49">
            <v>1007444</v>
          </cell>
          <cell r="CJ49">
            <v>1059034</v>
          </cell>
          <cell r="CL49">
            <v>142499</v>
          </cell>
          <cell r="CM49">
            <v>158313</v>
          </cell>
          <cell r="CO49">
            <v>300812</v>
          </cell>
          <cell r="CP49">
            <v>271240</v>
          </cell>
          <cell r="CQ49">
            <v>67350</v>
          </cell>
          <cell r="CR49">
            <v>3787</v>
          </cell>
          <cell r="CS49">
            <v>71137</v>
          </cell>
          <cell r="CT49">
            <v>7143</v>
          </cell>
          <cell r="CU49">
            <v>3406997</v>
          </cell>
        </row>
        <row r="50">
          <cell r="B50" t="str">
            <v>Middle East Bank</v>
          </cell>
          <cell r="C50">
            <v>5.2496390000000002</v>
          </cell>
          <cell r="D50">
            <v>3.623742</v>
          </cell>
          <cell r="E50">
            <v>3.8259449999999999</v>
          </cell>
          <cell r="F50">
            <v>1.159267</v>
          </cell>
          <cell r="G50">
            <v>1.1724049999999999</v>
          </cell>
          <cell r="H50">
            <v>1.178364</v>
          </cell>
          <cell r="I50">
            <v>3.7566060000000001</v>
          </cell>
          <cell r="J50">
            <v>1.3455E-2</v>
          </cell>
          <cell r="K50">
            <v>-8.397E-3</v>
          </cell>
          <cell r="M50">
            <v>1.5459463853591893E-3</v>
          </cell>
          <cell r="N50">
            <v>1.6019345997390294E-3</v>
          </cell>
          <cell r="O50">
            <v>1.6457505318533876E-3</v>
          </cell>
          <cell r="P50">
            <v>1.6597976324624964E-3</v>
          </cell>
          <cell r="Q50">
            <v>1.7406970541681173E-3</v>
          </cell>
          <cell r="R50">
            <v>1.7623379659851292E-3</v>
          </cell>
          <cell r="S50">
            <v>1.9075708158961323E-3</v>
          </cell>
          <cell r="T50">
            <v>1.9305963266920123E-3</v>
          </cell>
          <cell r="U50">
            <v>1.9367902077399666E-3</v>
          </cell>
          <cell r="V50">
            <v>2.0384148379067593E-3</v>
          </cell>
          <cell r="W50">
            <v>2.135885306845442E-3</v>
          </cell>
          <cell r="X50">
            <v>2.277695536393396E-3</v>
          </cell>
          <cell r="Y50">
            <v>2.3491586322533392E-3</v>
          </cell>
          <cell r="Z50">
            <v>2.2687049910450462E-3</v>
          </cell>
          <cell r="AA50">
            <v>313413032</v>
          </cell>
          <cell r="AB50">
            <v>195568503</v>
          </cell>
          <cell r="AC50">
            <v>0</v>
          </cell>
          <cell r="AD50">
            <v>228782134</v>
          </cell>
          <cell r="AE50">
            <v>0</v>
          </cell>
          <cell r="AF50">
            <v>40312345</v>
          </cell>
          <cell r="AG50">
            <v>51920201</v>
          </cell>
          <cell r="AH50">
            <v>263782134</v>
          </cell>
          <cell r="AI50">
            <v>13553634</v>
          </cell>
          <cell r="AJ50">
            <v>20834301</v>
          </cell>
          <cell r="AK50">
            <v>20834.300999999999</v>
          </cell>
          <cell r="AL50">
            <v>4733253</v>
          </cell>
          <cell r="AN50">
            <v>1.3462079123978264E-3</v>
          </cell>
          <cell r="AO50">
            <v>1.6577437866170963E-3</v>
          </cell>
          <cell r="AP50">
            <v>1.3708839053934057E-3</v>
          </cell>
          <cell r="AR50">
            <v>-2.3198745566813037E-2</v>
          </cell>
          <cell r="AS50">
            <v>-5.2457460111506446E-3</v>
          </cell>
          <cell r="AT50">
            <v>0.312091552853826</v>
          </cell>
          <cell r="AU50">
            <v>0.30859424704107913</v>
          </cell>
          <cell r="AV50">
            <v>0.26055865921787708</v>
          </cell>
          <cell r="AW50">
            <v>0.86538131739638824</v>
          </cell>
          <cell r="AX50">
            <v>0.20991574014842607</v>
          </cell>
          <cell r="AY50">
            <v>0.17212168045999934</v>
          </cell>
          <cell r="AZ50">
            <v>0.13420312337715432</v>
          </cell>
          <cell r="BA50">
            <v>6.6428023523395552E-2</v>
          </cell>
          <cell r="BB50">
            <v>6.7775099853758763E-2</v>
          </cell>
          <cell r="BC50">
            <v>0.94714952776372896</v>
          </cell>
          <cell r="BD50">
            <v>7.1905829677264841E-4</v>
          </cell>
          <cell r="BE50">
            <v>1.1935295184052907E-3</v>
          </cell>
          <cell r="BF50">
            <v>9.1416911803813444E-4</v>
          </cell>
          <cell r="BG50">
            <v>5249639</v>
          </cell>
          <cell r="BH50">
            <v>5280693</v>
          </cell>
          <cell r="BI50">
            <v>5233522</v>
          </cell>
          <cell r="BJ50">
            <v>5237919</v>
          </cell>
          <cell r="BK50">
            <v>5443993</v>
          </cell>
          <cell r="BL50">
            <v>5375994</v>
          </cell>
          <cell r="BM50">
            <v>5677553</v>
          </cell>
          <cell r="BN50">
            <v>6288542</v>
          </cell>
          <cell r="BO50">
            <v>6192662</v>
          </cell>
          <cell r="BP50">
            <v>5836720</v>
          </cell>
          <cell r="BQ50">
            <v>5936601</v>
          </cell>
          <cell r="BR50">
            <v>5906089</v>
          </cell>
          <cell r="BS50">
            <v>6153754</v>
          </cell>
          <cell r="BT50">
            <v>6204136</v>
          </cell>
          <cell r="BU50">
            <v>5765799</v>
          </cell>
          <cell r="BV50">
            <v>1178364</v>
          </cell>
          <cell r="BW50">
            <v>1213931</v>
          </cell>
          <cell r="BX50">
            <v>1192109</v>
          </cell>
          <cell r="BY50">
            <v>1235641</v>
          </cell>
          <cell r="BZ50">
            <v>1237851</v>
          </cell>
          <cell r="CA50">
            <v>1252646</v>
          </cell>
          <cell r="CB50">
            <v>1263462</v>
          </cell>
          <cell r="CC50">
            <v>1197477</v>
          </cell>
          <cell r="CD50">
            <v>1193546</v>
          </cell>
          <cell r="CE50">
            <v>1211872</v>
          </cell>
          <cell r="CF50">
            <v>1233695</v>
          </cell>
          <cell r="CG50">
            <v>1233695</v>
          </cell>
          <cell r="CH50">
            <v>1216395</v>
          </cell>
          <cell r="CI50">
            <v>1169933</v>
          </cell>
          <cell r="CJ50">
            <v>1175205</v>
          </cell>
          <cell r="CL50">
            <v>50138</v>
          </cell>
          <cell r="CM50">
            <v>142287</v>
          </cell>
          <cell r="CO50">
            <v>192425</v>
          </cell>
          <cell r="CP50">
            <v>166521</v>
          </cell>
          <cell r="CQ50">
            <v>165716</v>
          </cell>
          <cell r="CR50">
            <v>797068</v>
          </cell>
          <cell r="CS50">
            <v>962784</v>
          </cell>
          <cell r="CT50">
            <v>-13748</v>
          </cell>
          <cell r="CU50">
            <v>3623742</v>
          </cell>
        </row>
        <row r="51">
          <cell r="B51" t="str">
            <v xml:space="preserve">Dubai Islamic Bank </v>
          </cell>
          <cell r="C51">
            <v>1.4127149999999999</v>
          </cell>
          <cell r="D51">
            <v>0</v>
          </cell>
          <cell r="E51">
            <v>0.121672</v>
          </cell>
          <cell r="F51">
            <v>1.2527250000000001</v>
          </cell>
          <cell r="G51">
            <v>1.2527250000000001</v>
          </cell>
          <cell r="H51">
            <v>1.2527250000000001</v>
          </cell>
          <cell r="I51">
            <v>1.002861</v>
          </cell>
          <cell r="J51">
            <v>0</v>
          </cell>
          <cell r="K51">
            <v>-0.34294999999999998</v>
          </cell>
          <cell r="M51">
            <v>8.1594244188925907E-4</v>
          </cell>
          <cell r="N51">
            <v>1.6019345997390294E-3</v>
          </cell>
          <cell r="O51">
            <v>1.6457505318533876E-3</v>
          </cell>
          <cell r="P51">
            <v>1.6597976324624964E-3</v>
          </cell>
          <cell r="Q51">
            <v>1.7406970541681173E-3</v>
          </cell>
          <cell r="R51">
            <v>1.7623379659851292E-3</v>
          </cell>
          <cell r="S51">
            <v>1.9075708158961323E-3</v>
          </cell>
          <cell r="T51">
            <v>1.9305963266920123E-3</v>
          </cell>
          <cell r="U51">
            <v>1.9367902077399666E-3</v>
          </cell>
          <cell r="V51">
            <v>2.0384148379067593E-3</v>
          </cell>
          <cell r="W51">
            <v>2.135885306845442E-3</v>
          </cell>
          <cell r="X51">
            <v>2.277695536393396E-3</v>
          </cell>
          <cell r="Y51">
            <v>2.3491586322533392E-3</v>
          </cell>
          <cell r="Z51">
            <v>2.2687049910450462E-3</v>
          </cell>
          <cell r="AA51">
            <v>313413032</v>
          </cell>
          <cell r="AB51">
            <v>195568503</v>
          </cell>
          <cell r="AC51">
            <v>0</v>
          </cell>
          <cell r="AD51">
            <v>228782134</v>
          </cell>
          <cell r="AE51">
            <v>0</v>
          </cell>
          <cell r="AF51">
            <v>40312345</v>
          </cell>
          <cell r="AG51">
            <v>51920201</v>
          </cell>
          <cell r="AH51">
            <v>263782134</v>
          </cell>
          <cell r="AI51">
            <v>13553634</v>
          </cell>
          <cell r="AJ51">
            <v>20834301</v>
          </cell>
          <cell r="AK51">
            <v>20834.300999999999</v>
          </cell>
          <cell r="AL51">
            <v>4733253</v>
          </cell>
          <cell r="AN51">
            <v>3.6227407464838919E-4</v>
          </cell>
          <cell r="AO51">
            <v>0</v>
          </cell>
          <cell r="AP51">
            <v>4.3596598105050249E-5</v>
          </cell>
          <cell r="AR51">
            <v>-0.54752639246442758</v>
          </cell>
          <cell r="AS51">
            <v>-0.48551901834411043</v>
          </cell>
          <cell r="AT51">
            <v>1.2491511784783735</v>
          </cell>
          <cell r="AU51">
            <v>1.2491511784783735</v>
          </cell>
          <cell r="AV51">
            <v>1.2021857923497268</v>
          </cell>
          <cell r="AW51">
            <v>1875.0382513661202</v>
          </cell>
          <cell r="AX51">
            <v>0</v>
          </cell>
          <cell r="AY51">
            <v>0</v>
          </cell>
          <cell r="AZ51" t="e">
            <v>#DIV/0!</v>
          </cell>
          <cell r="BA51">
            <v>6.0819251758827012E-4</v>
          </cell>
          <cell r="BB51" t="e">
            <v>#DIV/0!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1412715</v>
          </cell>
          <cell r="BV51">
            <v>1252725</v>
          </cell>
          <cell r="CL51">
            <v>220</v>
          </cell>
          <cell r="CM51">
            <v>-37</v>
          </cell>
          <cell r="CO51">
            <v>183</v>
          </cell>
          <cell r="CP51">
            <v>343132</v>
          </cell>
          <cell r="CQ51">
            <v>0</v>
          </cell>
          <cell r="CR51">
            <v>0</v>
          </cell>
          <cell r="CS51">
            <v>0</v>
          </cell>
          <cell r="CT51">
            <v>-342950</v>
          </cell>
          <cell r="CU51">
            <v>0</v>
          </cell>
        </row>
        <row r="52">
          <cell r="B52" t="str">
            <v xml:space="preserve">Dubai Bank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1.6019345997390294E-3</v>
          </cell>
          <cell r="O52">
            <v>1.6457505318533876E-3</v>
          </cell>
          <cell r="P52">
            <v>1.6597976324624964E-3</v>
          </cell>
          <cell r="Q52">
            <v>1.7406970541681173E-3</v>
          </cell>
          <cell r="R52">
            <v>1.7623379659851292E-3</v>
          </cell>
          <cell r="S52">
            <v>1.9075708158961323E-3</v>
          </cell>
          <cell r="T52">
            <v>1.9305963266920123E-3</v>
          </cell>
          <cell r="U52">
            <v>1.9367902077399666E-3</v>
          </cell>
          <cell r="V52">
            <v>2.0384148379067593E-3</v>
          </cell>
          <cell r="W52">
            <v>2.135885306845442E-3</v>
          </cell>
          <cell r="X52">
            <v>2.277695536393396E-3</v>
          </cell>
          <cell r="Y52">
            <v>2.3491586322533392E-3</v>
          </cell>
          <cell r="Z52">
            <v>2.2687049910450462E-3</v>
          </cell>
          <cell r="AA52">
            <v>313413032</v>
          </cell>
          <cell r="AB52">
            <v>195568503</v>
          </cell>
          <cell r="AC52">
            <v>0</v>
          </cell>
          <cell r="AD52">
            <v>228782134</v>
          </cell>
          <cell r="AE52">
            <v>0</v>
          </cell>
          <cell r="AF52">
            <v>40312345</v>
          </cell>
          <cell r="AG52">
            <v>51920201</v>
          </cell>
          <cell r="AH52">
            <v>263782134</v>
          </cell>
          <cell r="AI52">
            <v>13553634</v>
          </cell>
          <cell r="AJ52">
            <v>20834301</v>
          </cell>
          <cell r="AK52">
            <v>20834.300999999999</v>
          </cell>
          <cell r="AL52">
            <v>4733253</v>
          </cell>
          <cell r="AN52">
            <v>0</v>
          </cell>
          <cell r="AO52">
            <v>0</v>
          </cell>
          <cell r="AP52">
            <v>0</v>
          </cell>
          <cell r="AR52" t="e">
            <v>#DIV/0!</v>
          </cell>
          <cell r="AS52" t="e">
            <v>#DIV/0!</v>
          </cell>
        </row>
        <row r="53">
          <cell r="B53" t="str">
            <v>Total - Tier 3</v>
          </cell>
          <cell r="C53">
            <v>300.41290700000002</v>
          </cell>
          <cell r="D53">
            <v>168.57110299999997</v>
          </cell>
          <cell r="E53">
            <v>196.65831700000001</v>
          </cell>
          <cell r="F53">
            <v>51.271820999999981</v>
          </cell>
          <cell r="G53">
            <v>54.739292999999996</v>
          </cell>
          <cell r="H53">
            <v>57.482799</v>
          </cell>
          <cell r="I53">
            <v>253.02290300000004</v>
          </cell>
          <cell r="J53">
            <v>0.49301800000000001</v>
          </cell>
          <cell r="K53">
            <v>0.66297099999999987</v>
          </cell>
          <cell r="M53">
            <v>8.0400040092997033E-2</v>
          </cell>
          <cell r="N53">
            <v>9.2179341230594083E-2</v>
          </cell>
          <cell r="O53">
            <v>8.7869679961999098E-2</v>
          </cell>
          <cell r="P53">
            <v>8.7022833250973042E-2</v>
          </cell>
          <cell r="Q53">
            <v>8.5283926633913293E-2</v>
          </cell>
          <cell r="R53">
            <v>8.6512528390568388E-2</v>
          </cell>
          <cell r="S53">
            <v>8.2020374677211322E-2</v>
          </cell>
          <cell r="T53">
            <v>8.4402058204420247E-2</v>
          </cell>
          <cell r="U53">
            <v>8.5177304511237673E-2</v>
          </cell>
          <cell r="V53">
            <v>8.6597676610324054E-2</v>
          </cell>
          <cell r="W53">
            <v>8.3564620290244626E-2</v>
          </cell>
          <cell r="X53">
            <v>8.5322659860333383E-2</v>
          </cell>
          <cell r="Y53">
            <v>8.6358273484644782E-2</v>
          </cell>
          <cell r="Z53">
            <v>8.5745286844583768E-2</v>
          </cell>
          <cell r="AA53">
            <v>6268260640</v>
          </cell>
          <cell r="AB53">
            <v>3911370060</v>
          </cell>
          <cell r="AC53">
            <v>0</v>
          </cell>
          <cell r="AD53">
            <v>4575642680</v>
          </cell>
          <cell r="AE53">
            <v>0</v>
          </cell>
          <cell r="AF53">
            <v>806246900</v>
          </cell>
          <cell r="AG53">
            <v>1038404020</v>
          </cell>
          <cell r="AH53">
            <v>5275642680</v>
          </cell>
          <cell r="AI53">
            <v>271072680</v>
          </cell>
          <cell r="AJ53">
            <v>416686020</v>
          </cell>
          <cell r="AK53">
            <v>416686.0199999999</v>
          </cell>
          <cell r="AL53">
            <v>94665060</v>
          </cell>
          <cell r="AN53">
            <v>7.7037341499069253E-2</v>
          </cell>
          <cell r="AO53">
            <v>7.7115782139412947E-2</v>
          </cell>
          <cell r="AP53">
            <v>7.0465132571705655E-2</v>
          </cell>
          <cell r="AR53">
            <v>1.836931769592447E-2</v>
          </cell>
          <cell r="AS53">
            <v>3.4664677947052382E-3</v>
          </cell>
          <cell r="AT53">
            <v>0.21634125745525884</v>
          </cell>
          <cell r="AU53">
            <v>0.2026370751109435</v>
          </cell>
          <cell r="AV53">
            <v>0.31587768985062908</v>
          </cell>
          <cell r="AW53">
            <v>0.79359289269796929</v>
          </cell>
          <cell r="AX53">
            <v>0.11527573644441853</v>
          </cell>
          <cell r="AY53">
            <v>0.36582422467515602</v>
          </cell>
          <cell r="AZ53">
            <v>0.12868653386780887</v>
          </cell>
          <cell r="BA53">
            <v>5.9338412416966239E-2</v>
          </cell>
          <cell r="BB53">
            <v>6.9348121450842626E-2</v>
          </cell>
          <cell r="BC53">
            <v>0.85717759396873083</v>
          </cell>
          <cell r="BD53">
            <v>7.0222228127563277E-2</v>
          </cell>
          <cell r="BE53">
            <v>1.8135815095657266E-2</v>
          </cell>
          <cell r="BF53">
            <v>5.3031471132112117E-2</v>
          </cell>
          <cell r="BG53">
            <v>300412907</v>
          </cell>
          <cell r="BH53">
            <v>292739907</v>
          </cell>
          <cell r="BI53">
            <v>294396600</v>
          </cell>
          <cell r="BJ53">
            <v>295235134</v>
          </cell>
          <cell r="BK53">
            <v>289402500</v>
          </cell>
          <cell r="BL53">
            <v>288227959</v>
          </cell>
          <cell r="BM53">
            <v>284747425</v>
          </cell>
          <cell r="BN53">
            <v>290473190</v>
          </cell>
          <cell r="BO53">
            <v>282509532</v>
          </cell>
          <cell r="BP53">
            <v>273444378</v>
          </cell>
          <cell r="BQ53">
            <v>268467663</v>
          </cell>
          <cell r="BR53">
            <v>252599986</v>
          </cell>
          <cell r="BS53">
            <v>245142868</v>
          </cell>
          <cell r="BT53">
            <v>236116736</v>
          </cell>
          <cell r="BU53">
            <v>227812175</v>
          </cell>
          <cell r="BV53">
            <v>56230074</v>
          </cell>
          <cell r="BW53">
            <v>75699203</v>
          </cell>
          <cell r="BX53">
            <v>56016229</v>
          </cell>
          <cell r="BY53">
            <v>54579967</v>
          </cell>
          <cell r="BZ53">
            <v>53926832</v>
          </cell>
          <cell r="CA53">
            <v>50478971</v>
          </cell>
          <cell r="CB53">
            <v>49559110</v>
          </cell>
          <cell r="CC53">
            <v>46271682</v>
          </cell>
          <cell r="CD53">
            <v>45971556</v>
          </cell>
          <cell r="CE53">
            <v>44331135</v>
          </cell>
          <cell r="CF53">
            <v>42705063</v>
          </cell>
          <cell r="CG53">
            <v>42278591</v>
          </cell>
          <cell r="CH53">
            <v>39033032</v>
          </cell>
          <cell r="CI53">
            <v>37539843</v>
          </cell>
          <cell r="CJ53">
            <v>36618546</v>
          </cell>
          <cell r="CK53">
            <v>0</v>
          </cell>
          <cell r="CL53">
            <v>3202109</v>
          </cell>
          <cell r="CM53">
            <v>6935071</v>
          </cell>
          <cell r="CN53">
            <v>0</v>
          </cell>
          <cell r="CO53">
            <v>10137180</v>
          </cell>
          <cell r="CP53">
            <v>8044794</v>
          </cell>
          <cell r="CQ53">
            <v>8034994</v>
          </cell>
          <cell r="CR53">
            <v>13929090</v>
          </cell>
          <cell r="CS53">
            <v>21964084</v>
          </cell>
          <cell r="CT53">
            <v>515472</v>
          </cell>
          <cell r="CU53">
            <v>168571103</v>
          </cell>
        </row>
        <row r="55">
          <cell r="B55" t="str">
            <v xml:space="preserve">TOTAL/Average </v>
          </cell>
          <cell r="C55">
            <v>3899.5752080000002</v>
          </cell>
          <cell r="D55">
            <v>2185.9481720000003</v>
          </cell>
          <cell r="E55">
            <v>2790.8599589999999</v>
          </cell>
          <cell r="F55">
            <v>589.20496600000001</v>
          </cell>
          <cell r="G55">
            <v>613.22286099999997</v>
          </cell>
          <cell r="H55">
            <v>613.49245500000006</v>
          </cell>
          <cell r="I55">
            <v>3239.972585</v>
          </cell>
          <cell r="J55">
            <v>13.708558999999999</v>
          </cell>
          <cell r="K55">
            <v>69.478875000000002</v>
          </cell>
          <cell r="L55">
            <v>0</v>
          </cell>
          <cell r="M55">
            <v>0.99999999999999989</v>
          </cell>
          <cell r="N55">
            <v>1.0016019345997389</v>
          </cell>
          <cell r="O55">
            <v>1</v>
          </cell>
          <cell r="P55">
            <v>1</v>
          </cell>
          <cell r="Q55">
            <v>0.99680009711354178</v>
          </cell>
          <cell r="R55">
            <v>0.99297379540987918</v>
          </cell>
          <cell r="S55">
            <v>0.99999999999999989</v>
          </cell>
          <cell r="T55">
            <v>0.99999999999999978</v>
          </cell>
          <cell r="U55">
            <v>0.99880925099301221</v>
          </cell>
          <cell r="V55">
            <v>1.484191220579582</v>
          </cell>
          <cell r="W55">
            <v>1.4973022087700145</v>
          </cell>
          <cell r="X55">
            <v>1.5021842649520347</v>
          </cell>
          <cell r="Y55">
            <v>1.5022906806155414</v>
          </cell>
          <cell r="Z55">
            <v>1.5052362879753138</v>
          </cell>
          <cell r="AA55">
            <v>14416999472</v>
          </cell>
          <cell r="AB55">
            <v>8996151138</v>
          </cell>
          <cell r="AC55">
            <v>0</v>
          </cell>
          <cell r="AD55">
            <v>10523978164</v>
          </cell>
          <cell r="AE55">
            <v>0</v>
          </cell>
          <cell r="AF55">
            <v>1854367870</v>
          </cell>
          <cell r="AG55">
            <v>2388329246</v>
          </cell>
          <cell r="AH55">
            <v>12133978164</v>
          </cell>
          <cell r="AI55">
            <v>623467164</v>
          </cell>
          <cell r="AJ55">
            <v>958377846</v>
          </cell>
          <cell r="AK55">
            <v>958377.8459999999</v>
          </cell>
          <cell r="AL55">
            <v>217729638</v>
          </cell>
          <cell r="AN55">
            <v>1</v>
          </cell>
          <cell r="AO55">
            <v>0.99999999999999989</v>
          </cell>
          <cell r="AP55">
            <v>1</v>
          </cell>
          <cell r="AR55">
            <v>0.16106435322269089</v>
          </cell>
          <cell r="AS55">
            <v>2.5643246249022183E-2</v>
          </cell>
          <cell r="AT55">
            <v>0.18926791659874492</v>
          </cell>
          <cell r="AU55">
            <v>0.18185492331874162</v>
          </cell>
          <cell r="AV55">
            <v>0.32468623206692043</v>
          </cell>
          <cell r="AW55">
            <v>0.50774347250367402</v>
          </cell>
          <cell r="AX55">
            <v>7.9392634894866018E-2</v>
          </cell>
          <cell r="AY55">
            <v>0.45055876703800535</v>
          </cell>
          <cell r="AZ55">
            <v>0.11719219612283521</v>
          </cell>
          <cell r="BA55">
            <v>3.7719551302501667E-2</v>
          </cell>
          <cell r="BB55">
            <v>7.9472644820333546E-2</v>
          </cell>
          <cell r="BC55">
            <v>0.78325254728411842</v>
          </cell>
          <cell r="BD55">
            <v>1</v>
          </cell>
          <cell r="BE55">
            <v>1</v>
          </cell>
          <cell r="BF55">
            <v>1</v>
          </cell>
          <cell r="BG55">
            <v>3899575208</v>
          </cell>
          <cell r="BH55">
            <v>3791790178</v>
          </cell>
          <cell r="BI55">
            <v>3679684224</v>
          </cell>
          <cell r="BJ55">
            <v>3711239891</v>
          </cell>
          <cell r="BK55">
            <v>3608668315</v>
          </cell>
          <cell r="BL55">
            <v>3487209988</v>
          </cell>
          <cell r="BM55">
            <v>3461759507</v>
          </cell>
          <cell r="BN55">
            <v>3334851223</v>
          </cell>
          <cell r="BO55">
            <v>3296352292</v>
          </cell>
          <cell r="BP55">
            <v>3117154032</v>
          </cell>
          <cell r="BQ55">
            <v>2999659633</v>
          </cell>
          <cell r="BR55">
            <v>2859024011</v>
          </cell>
          <cell r="BS55">
            <v>2755072818</v>
          </cell>
          <cell r="BT55">
            <v>2619183468</v>
          </cell>
          <cell r="BU55">
            <v>2554490384</v>
          </cell>
          <cell r="BV55">
            <v>612239730</v>
          </cell>
          <cell r="BW55">
            <v>621987370</v>
          </cell>
          <cell r="BX55">
            <v>594463132</v>
          </cell>
          <cell r="BY55">
            <v>589706550</v>
          </cell>
          <cell r="BZ55">
            <v>561254246</v>
          </cell>
          <cell r="CA55">
            <v>542817334</v>
          </cell>
          <cell r="CB55">
            <v>535997201</v>
          </cell>
          <cell r="CC55">
            <v>518026934</v>
          </cell>
          <cell r="CD55">
            <v>505165305</v>
          </cell>
          <cell r="CE55">
            <v>503939344</v>
          </cell>
          <cell r="CF55">
            <v>477737795</v>
          </cell>
          <cell r="CG55">
            <v>477311323</v>
          </cell>
          <cell r="CH55">
            <v>462153969</v>
          </cell>
          <cell r="CI55">
            <v>431332069</v>
          </cell>
          <cell r="CJ55">
            <v>414439327</v>
          </cell>
          <cell r="CK55">
            <v>0</v>
          </cell>
          <cell r="CL55">
            <v>56525082</v>
          </cell>
          <cell r="CM55">
            <v>117566322</v>
          </cell>
          <cell r="CN55">
            <v>0</v>
          </cell>
          <cell r="CO55">
            <v>174091404</v>
          </cell>
          <cell r="CP55">
            <v>88393774</v>
          </cell>
          <cell r="CQ55">
            <v>84937031</v>
          </cell>
          <cell r="CR55">
            <v>103577847</v>
          </cell>
          <cell r="CS55">
            <v>188514878</v>
          </cell>
          <cell r="CT55">
            <v>48589204</v>
          </cell>
          <cell r="CU55">
            <v>2185948172</v>
          </cell>
        </row>
        <row r="57">
          <cell r="CF57" t="e">
            <v>#N/A</v>
          </cell>
        </row>
        <row r="58">
          <cell r="B58" t="str">
            <v>June  2017 (Ranking out of 8 banks)</v>
          </cell>
          <cell r="C58">
            <v>6</v>
          </cell>
          <cell r="D58">
            <v>5</v>
          </cell>
          <cell r="E58">
            <v>6</v>
          </cell>
          <cell r="F58">
            <v>6</v>
          </cell>
          <cell r="G58">
            <v>6</v>
          </cell>
          <cell r="H58">
            <v>6</v>
          </cell>
          <cell r="I58">
            <v>6</v>
          </cell>
          <cell r="J58">
            <v>8</v>
          </cell>
          <cell r="K58">
            <v>6</v>
          </cell>
          <cell r="M58">
            <v>6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  <cell r="AN58">
            <v>6</v>
          </cell>
          <cell r="AO58">
            <v>5</v>
          </cell>
          <cell r="AP58">
            <v>6</v>
          </cell>
          <cell r="AR58">
            <v>6</v>
          </cell>
          <cell r="AS58">
            <v>7</v>
          </cell>
          <cell r="AT58">
            <v>6</v>
          </cell>
          <cell r="AU58">
            <v>2</v>
          </cell>
          <cell r="AV58">
            <v>8</v>
          </cell>
          <cell r="AW58">
            <v>1</v>
          </cell>
          <cell r="AX58">
            <v>1</v>
          </cell>
          <cell r="AY58">
            <v>1</v>
          </cell>
          <cell r="AZ58">
            <v>4</v>
          </cell>
          <cell r="BA58">
            <v>8</v>
          </cell>
          <cell r="BB58">
            <v>7</v>
          </cell>
          <cell r="BC58">
            <v>4</v>
          </cell>
          <cell r="BD58">
            <v>7</v>
          </cell>
          <cell r="BE58">
            <v>7</v>
          </cell>
          <cell r="BF58">
            <v>6</v>
          </cell>
        </row>
        <row r="59">
          <cell r="B59" t="str">
            <v>- Sep  2015 (Ranking out of 15 banks)</v>
          </cell>
          <cell r="C59">
            <v>1</v>
          </cell>
          <cell r="D59">
            <v>3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3</v>
          </cell>
          <cell r="K59">
            <v>3</v>
          </cell>
          <cell r="S59">
            <v>2</v>
          </cell>
          <cell r="AA59" t="e">
            <v>#N/A</v>
          </cell>
          <cell r="AB59">
            <v>1</v>
          </cell>
          <cell r="AC59" t="e">
            <v>#N/A</v>
          </cell>
          <cell r="AD59">
            <v>1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N59">
            <v>2</v>
          </cell>
          <cell r="AO59">
            <v>1</v>
          </cell>
          <cell r="AP59">
            <v>3</v>
          </cell>
          <cell r="AQ59">
            <v>8</v>
          </cell>
          <cell r="AR59">
            <v>9</v>
          </cell>
          <cell r="AS59">
            <v>7</v>
          </cell>
          <cell r="AT59">
            <v>11</v>
          </cell>
          <cell r="AU59">
            <v>11</v>
          </cell>
          <cell r="AV59">
            <v>11</v>
          </cell>
          <cell r="AW59">
            <v>5</v>
          </cell>
          <cell r="AX59">
            <v>2</v>
          </cell>
          <cell r="AY59">
            <v>1</v>
          </cell>
          <cell r="AZ59">
            <v>9</v>
          </cell>
          <cell r="BA59">
            <v>7</v>
          </cell>
          <cell r="BB59">
            <v>10</v>
          </cell>
          <cell r="BC59">
            <v>2</v>
          </cell>
          <cell r="BD59">
            <v>3</v>
          </cell>
          <cell r="BE59">
            <v>4</v>
          </cell>
          <cell r="BF59">
            <v>3</v>
          </cell>
        </row>
        <row r="60">
          <cell r="B60" t="str">
            <v>- June  2015 (Ranking out of 16 banks)</v>
          </cell>
          <cell r="C60">
            <v>1</v>
          </cell>
          <cell r="D60">
            <v>2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2</v>
          </cell>
          <cell r="K60">
            <v>2</v>
          </cell>
          <cell r="T60">
            <v>1</v>
          </cell>
          <cell r="AA60" t="e">
            <v>#N/A</v>
          </cell>
          <cell r="AB60" t="e">
            <v>#N/A</v>
          </cell>
          <cell r="AC60">
            <v>1</v>
          </cell>
          <cell r="AD60" t="e">
            <v>#N/A</v>
          </cell>
          <cell r="AE60">
            <v>1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N60">
            <v>2</v>
          </cell>
          <cell r="AO60">
            <v>1</v>
          </cell>
          <cell r="AP60">
            <v>2</v>
          </cell>
          <cell r="AR60">
            <v>7</v>
          </cell>
          <cell r="AS60">
            <v>9</v>
          </cell>
          <cell r="AT60">
            <v>8</v>
          </cell>
          <cell r="AU60">
            <v>9</v>
          </cell>
          <cell r="AV60">
            <v>5</v>
          </cell>
          <cell r="AW60">
            <v>5</v>
          </cell>
          <cell r="AX60">
            <v>2</v>
          </cell>
          <cell r="AY60">
            <v>1</v>
          </cell>
          <cell r="AZ60">
            <v>9</v>
          </cell>
          <cell r="BA60">
            <v>9</v>
          </cell>
          <cell r="BB60">
            <v>10</v>
          </cell>
          <cell r="BC60">
            <v>2</v>
          </cell>
          <cell r="BD60">
            <v>4</v>
          </cell>
          <cell r="BE60">
            <v>5</v>
          </cell>
          <cell r="BF60">
            <v>3</v>
          </cell>
        </row>
        <row r="61">
          <cell r="B61" t="str">
            <v>- Mar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2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U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2</v>
          </cell>
          <cell r="AO61">
            <v>1</v>
          </cell>
          <cell r="AP61">
            <v>2</v>
          </cell>
          <cell r="AR61">
            <v>8</v>
          </cell>
          <cell r="AS61">
            <v>11</v>
          </cell>
          <cell r="AT61">
            <v>9</v>
          </cell>
          <cell r="AU61">
            <v>8</v>
          </cell>
          <cell r="AV61">
            <v>6</v>
          </cell>
          <cell r="AW61">
            <v>7</v>
          </cell>
          <cell r="AX61">
            <v>3</v>
          </cell>
          <cell r="AY61">
            <v>1</v>
          </cell>
          <cell r="AZ61">
            <v>8</v>
          </cell>
          <cell r="BA61">
            <v>9</v>
          </cell>
          <cell r="BB61">
            <v>6</v>
          </cell>
          <cell r="BC61">
            <v>4</v>
          </cell>
          <cell r="BD61">
            <v>4</v>
          </cell>
          <cell r="BE61">
            <v>3</v>
          </cell>
          <cell r="BF61">
            <v>4</v>
          </cell>
        </row>
        <row r="62">
          <cell r="B62" t="str">
            <v>- Dec 2014 (Ranking out of 16 banks)</v>
          </cell>
          <cell r="C62">
            <v>2</v>
          </cell>
          <cell r="D62">
            <v>3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V62">
            <v>2</v>
          </cell>
          <cell r="AN62">
            <v>2</v>
          </cell>
          <cell r="AO62">
            <v>3</v>
          </cell>
          <cell r="AP62">
            <v>3</v>
          </cell>
          <cell r="AR62">
            <v>5</v>
          </cell>
          <cell r="AS62">
            <v>8</v>
          </cell>
          <cell r="AT62">
            <v>7</v>
          </cell>
          <cell r="AU62">
            <v>13</v>
          </cell>
          <cell r="AV62">
            <v>5</v>
          </cell>
          <cell r="AW62">
            <v>2</v>
          </cell>
          <cell r="AX62">
            <v>7</v>
          </cell>
          <cell r="AY62">
            <v>1</v>
          </cell>
          <cell r="AZ62">
            <v>8</v>
          </cell>
          <cell r="BA62">
            <v>5</v>
          </cell>
          <cell r="BB62">
            <v>4</v>
          </cell>
          <cell r="BC62">
            <v>4</v>
          </cell>
          <cell r="BD62">
            <v>2</v>
          </cell>
          <cell r="BE62">
            <v>4</v>
          </cell>
          <cell r="BF62">
            <v>1</v>
          </cell>
        </row>
        <row r="63">
          <cell r="B63" t="str">
            <v>- Sep 2014 (Ranking out of 15 banks)</v>
          </cell>
          <cell r="C63">
            <v>3</v>
          </cell>
          <cell r="D63">
            <v>2</v>
          </cell>
          <cell r="E63">
            <v>1</v>
          </cell>
          <cell r="F63">
            <v>1</v>
          </cell>
          <cell r="G63">
            <v>1</v>
          </cell>
          <cell r="H63">
            <v>2</v>
          </cell>
          <cell r="I63">
            <v>2</v>
          </cell>
          <cell r="K63">
            <v>2</v>
          </cell>
          <cell r="W63">
            <v>1</v>
          </cell>
          <cell r="AN63">
            <v>2</v>
          </cell>
          <cell r="AO63">
            <v>3</v>
          </cell>
          <cell r="AP63">
            <v>2</v>
          </cell>
          <cell r="AR63">
            <v>9</v>
          </cell>
          <cell r="AS63">
            <v>5</v>
          </cell>
          <cell r="AT63">
            <v>4</v>
          </cell>
          <cell r="AU63">
            <v>4</v>
          </cell>
          <cell r="AV63">
            <v>11</v>
          </cell>
          <cell r="AW63">
            <v>6</v>
          </cell>
          <cell r="AX63">
            <v>4</v>
          </cell>
          <cell r="AY63">
            <v>1</v>
          </cell>
          <cell r="AZ63">
            <v>5</v>
          </cell>
          <cell r="BA63">
            <v>7</v>
          </cell>
          <cell r="BB63">
            <v>5</v>
          </cell>
          <cell r="BC63">
            <v>5</v>
          </cell>
          <cell r="BD63">
            <v>4</v>
          </cell>
          <cell r="BE63">
            <v>1</v>
          </cell>
          <cell r="BF63">
            <v>1</v>
          </cell>
        </row>
        <row r="64">
          <cell r="B64" t="str">
            <v>- June 2014 (Ranking out of 15 banks)</v>
          </cell>
          <cell r="C64">
            <v>3</v>
          </cell>
          <cell r="D64">
            <v>4</v>
          </cell>
          <cell r="E64">
            <v>1</v>
          </cell>
          <cell r="F64">
            <v>2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X64">
            <v>2</v>
          </cell>
          <cell r="AN64">
            <v>3</v>
          </cell>
          <cell r="AO64">
            <v>3</v>
          </cell>
          <cell r="AP64">
            <v>4</v>
          </cell>
          <cell r="AR64">
            <v>8</v>
          </cell>
          <cell r="AS64">
            <v>3</v>
          </cell>
          <cell r="AT64">
            <v>6</v>
          </cell>
          <cell r="AU64">
            <v>7</v>
          </cell>
          <cell r="AV64">
            <v>11</v>
          </cell>
          <cell r="AW64">
            <v>5</v>
          </cell>
          <cell r="AX64">
            <v>4</v>
          </cell>
          <cell r="AY64">
            <v>1</v>
          </cell>
          <cell r="AZ64">
            <v>5</v>
          </cell>
          <cell r="BA64">
            <v>9</v>
          </cell>
          <cell r="BB64">
            <v>5</v>
          </cell>
          <cell r="BC64">
            <v>5</v>
          </cell>
          <cell r="BD64">
            <v>4</v>
          </cell>
          <cell r="BE64">
            <v>3</v>
          </cell>
          <cell r="BF64">
            <v>3</v>
          </cell>
        </row>
        <row r="65">
          <cell r="B65" t="str">
            <v>- Mar 2014 (Ranking out of 15 banks)</v>
          </cell>
          <cell r="C65">
            <v>2</v>
          </cell>
          <cell r="D65">
            <v>2</v>
          </cell>
          <cell r="E65">
            <v>2</v>
          </cell>
          <cell r="F65">
            <v>2</v>
          </cell>
          <cell r="G65">
            <v>1</v>
          </cell>
          <cell r="H65">
            <v>2</v>
          </cell>
          <cell r="I65">
            <v>1</v>
          </cell>
          <cell r="K65">
            <v>1</v>
          </cell>
          <cell r="Y65">
            <v>1</v>
          </cell>
          <cell r="AN65">
            <v>3</v>
          </cell>
          <cell r="AO65">
            <v>2</v>
          </cell>
          <cell r="AP65">
            <v>2</v>
          </cell>
          <cell r="AR65">
            <v>6</v>
          </cell>
          <cell r="AS65">
            <v>7</v>
          </cell>
          <cell r="AT65">
            <v>7</v>
          </cell>
          <cell r="AU65">
            <v>12</v>
          </cell>
          <cell r="AV65">
            <v>7</v>
          </cell>
          <cell r="AW65">
            <v>4</v>
          </cell>
          <cell r="AX65">
            <v>5</v>
          </cell>
          <cell r="AY65">
            <v>1</v>
          </cell>
          <cell r="AZ65">
            <v>7</v>
          </cell>
          <cell r="BA65">
            <v>5</v>
          </cell>
          <cell r="BB65">
            <v>11</v>
          </cell>
          <cell r="BC65">
            <v>6</v>
          </cell>
          <cell r="BD65">
            <v>2</v>
          </cell>
          <cell r="BE65">
            <v>5</v>
          </cell>
          <cell r="BF65">
            <v>3</v>
          </cell>
        </row>
        <row r="66">
          <cell r="B66" t="str">
            <v>- Dec 2013 (Ranking out of 15 banks)</v>
          </cell>
          <cell r="C66">
            <v>3</v>
          </cell>
          <cell r="D66">
            <v>5</v>
          </cell>
          <cell r="E66">
            <v>3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K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N66">
            <v>4</v>
          </cell>
          <cell r="AO66">
            <v>3</v>
          </cell>
          <cell r="AP66">
            <v>5</v>
          </cell>
          <cell r="AR66">
            <v>7</v>
          </cell>
          <cell r="AS66">
            <v>3</v>
          </cell>
          <cell r="AT66">
            <v>8</v>
          </cell>
          <cell r="AU66">
            <v>9</v>
          </cell>
          <cell r="AV66">
            <v>9</v>
          </cell>
          <cell r="AW66">
            <v>3</v>
          </cell>
          <cell r="AX66">
            <v>2</v>
          </cell>
          <cell r="AY66">
            <v>1</v>
          </cell>
          <cell r="AZ66">
            <v>8</v>
          </cell>
          <cell r="BA66">
            <v>7</v>
          </cell>
          <cell r="BB66">
            <v>8</v>
          </cell>
          <cell r="BC66">
            <v>12</v>
          </cell>
          <cell r="BD66">
            <v>2</v>
          </cell>
          <cell r="BE66">
            <v>6</v>
          </cell>
          <cell r="BF66">
            <v>3</v>
          </cell>
        </row>
        <row r="67">
          <cell r="B67" t="str">
            <v>Mar  2017 (Ranking out of 8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7</v>
          </cell>
          <cell r="J67">
            <v>8</v>
          </cell>
          <cell r="K67">
            <v>7</v>
          </cell>
          <cell r="N67">
            <v>6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N67">
            <v>6</v>
          </cell>
          <cell r="AO67">
            <v>5</v>
          </cell>
          <cell r="AP67">
            <v>6</v>
          </cell>
          <cell r="AR67">
            <v>8</v>
          </cell>
          <cell r="AS67">
            <v>7</v>
          </cell>
          <cell r="AT67">
            <v>6</v>
          </cell>
          <cell r="AU67">
            <v>3</v>
          </cell>
          <cell r="AV67">
            <v>7</v>
          </cell>
          <cell r="AW67">
            <v>1</v>
          </cell>
          <cell r="AX67">
            <v>1</v>
          </cell>
          <cell r="AY67">
            <v>1</v>
          </cell>
          <cell r="AZ67">
            <v>5</v>
          </cell>
          <cell r="BA67">
            <v>8</v>
          </cell>
          <cell r="BB67">
            <v>7</v>
          </cell>
          <cell r="BC67">
            <v>4</v>
          </cell>
          <cell r="BD67">
            <v>6</v>
          </cell>
          <cell r="BE67">
            <v>7</v>
          </cell>
          <cell r="BF67">
            <v>1</v>
          </cell>
        </row>
        <row r="68">
          <cell r="B68" t="str">
            <v>Dec  2016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O68">
            <v>6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N68">
            <v>6</v>
          </cell>
          <cell r="AO68">
            <v>5</v>
          </cell>
          <cell r="AP68">
            <v>6</v>
          </cell>
          <cell r="AR68">
            <v>6</v>
          </cell>
          <cell r="AS68">
            <v>7</v>
          </cell>
          <cell r="AT68">
            <v>5</v>
          </cell>
          <cell r="AU68">
            <v>4</v>
          </cell>
          <cell r="AV68">
            <v>8</v>
          </cell>
          <cell r="AW68">
            <v>1</v>
          </cell>
          <cell r="AX68">
            <v>1</v>
          </cell>
          <cell r="AY68">
            <v>1</v>
          </cell>
          <cell r="AZ68">
            <v>4</v>
          </cell>
          <cell r="BA68">
            <v>8</v>
          </cell>
          <cell r="BB68">
            <v>7</v>
          </cell>
          <cell r="BC68">
            <v>4</v>
          </cell>
          <cell r="BD68">
            <v>7</v>
          </cell>
          <cell r="BE68">
            <v>7</v>
          </cell>
          <cell r="BF68">
            <v>7</v>
          </cell>
        </row>
        <row r="69">
          <cell r="B69" t="str">
            <v>Sep  2016 (Ranking out of 8 banks)</v>
          </cell>
          <cell r="C69">
            <v>6</v>
          </cell>
          <cell r="D69">
            <v>5</v>
          </cell>
          <cell r="E69">
            <v>6</v>
          </cell>
          <cell r="F69">
            <v>7</v>
          </cell>
          <cell r="G69">
            <v>7</v>
          </cell>
          <cell r="H69">
            <v>6</v>
          </cell>
          <cell r="I69">
            <v>7</v>
          </cell>
          <cell r="J69">
            <v>8</v>
          </cell>
          <cell r="K69">
            <v>6</v>
          </cell>
          <cell r="P69">
            <v>6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6</v>
          </cell>
          <cell r="AO69">
            <v>5</v>
          </cell>
          <cell r="AP69">
            <v>6</v>
          </cell>
          <cell r="AR69">
            <v>7</v>
          </cell>
          <cell r="AS69">
            <v>6</v>
          </cell>
          <cell r="AT69">
            <v>4</v>
          </cell>
          <cell r="AU69">
            <v>4</v>
          </cell>
          <cell r="AV69">
            <v>8</v>
          </cell>
          <cell r="AW69">
            <v>1</v>
          </cell>
          <cell r="AX69">
            <v>1</v>
          </cell>
          <cell r="AY69">
            <v>1</v>
          </cell>
          <cell r="AZ69">
            <v>5</v>
          </cell>
          <cell r="BA69">
            <v>8</v>
          </cell>
          <cell r="BB69">
            <v>7</v>
          </cell>
          <cell r="BC69">
            <v>5</v>
          </cell>
          <cell r="BD69">
            <v>7</v>
          </cell>
          <cell r="BE69">
            <v>6</v>
          </cell>
          <cell r="BF69">
            <v>6</v>
          </cell>
        </row>
        <row r="70">
          <cell r="B70" t="str">
            <v>Jun  2016 (Ranking out of 8 banks)</v>
          </cell>
          <cell r="C70">
            <v>6</v>
          </cell>
          <cell r="D70">
            <v>5</v>
          </cell>
          <cell r="E70">
            <v>7</v>
          </cell>
          <cell r="F70">
            <v>7</v>
          </cell>
          <cell r="G70">
            <v>7</v>
          </cell>
          <cell r="H70">
            <v>6</v>
          </cell>
          <cell r="I70">
            <v>6</v>
          </cell>
          <cell r="J70">
            <v>8</v>
          </cell>
          <cell r="K70">
            <v>6</v>
          </cell>
          <cell r="Q70">
            <v>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6</v>
          </cell>
          <cell r="AO70">
            <v>5</v>
          </cell>
          <cell r="AP70">
            <v>7</v>
          </cell>
          <cell r="AQ70">
            <v>7</v>
          </cell>
          <cell r="AR70">
            <v>7</v>
          </cell>
          <cell r="AS70">
            <v>6</v>
          </cell>
          <cell r="AT70">
            <v>3</v>
          </cell>
          <cell r="AU70">
            <v>5</v>
          </cell>
          <cell r="AV70">
            <v>8</v>
          </cell>
          <cell r="AW70">
            <v>1</v>
          </cell>
          <cell r="AX70">
            <v>2</v>
          </cell>
          <cell r="AY70">
            <v>1</v>
          </cell>
          <cell r="AZ70">
            <v>5</v>
          </cell>
          <cell r="BA70">
            <v>8</v>
          </cell>
          <cell r="BB70">
            <v>8</v>
          </cell>
          <cell r="BC70">
            <v>5</v>
          </cell>
          <cell r="BD70">
            <v>6</v>
          </cell>
          <cell r="BE70">
            <v>4</v>
          </cell>
          <cell r="BF70">
            <v>5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1</v>
          </cell>
          <cell r="BQ70">
            <v>1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</v>
          </cell>
          <cell r="BW70">
            <v>1</v>
          </cell>
          <cell r="BX70">
            <v>1</v>
          </cell>
          <cell r="BY70">
            <v>1</v>
          </cell>
          <cell r="BZ70">
            <v>1</v>
          </cell>
          <cell r="CB70">
            <v>6</v>
          </cell>
          <cell r="CC70">
            <v>5</v>
          </cell>
          <cell r="CD70">
            <v>7</v>
          </cell>
          <cell r="CF70">
            <v>7</v>
          </cell>
          <cell r="CG70">
            <v>6</v>
          </cell>
          <cell r="CH70">
            <v>3</v>
          </cell>
          <cell r="CI70">
            <v>5</v>
          </cell>
          <cell r="CJ70">
            <v>1</v>
          </cell>
          <cell r="CK70">
            <v>1</v>
          </cell>
          <cell r="CL70">
            <v>2</v>
          </cell>
          <cell r="CM70">
            <v>1</v>
          </cell>
          <cell r="CN70">
            <v>5</v>
          </cell>
          <cell r="CO70">
            <v>8</v>
          </cell>
          <cell r="CP70">
            <v>8</v>
          </cell>
          <cell r="CQ70">
            <v>5</v>
          </cell>
          <cell r="CR70">
            <v>6</v>
          </cell>
          <cell r="CS70">
            <v>4</v>
          </cell>
          <cell r="CT70">
            <v>5</v>
          </cell>
        </row>
        <row r="71">
          <cell r="B71" t="str">
            <v>Mar  2016 (Ranking out of 8 banks)</v>
          </cell>
          <cell r="C71">
            <v>7</v>
          </cell>
          <cell r="D71">
            <v>5</v>
          </cell>
          <cell r="E71">
            <v>7</v>
          </cell>
          <cell r="F71">
            <v>7</v>
          </cell>
          <cell r="G71">
            <v>6</v>
          </cell>
          <cell r="H71">
            <v>6</v>
          </cell>
          <cell r="I71">
            <v>6</v>
          </cell>
          <cell r="J71">
            <v>6</v>
          </cell>
          <cell r="K71">
            <v>6</v>
          </cell>
          <cell r="R71">
            <v>6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N71">
            <v>5</v>
          </cell>
          <cell r="AO71">
            <v>7</v>
          </cell>
          <cell r="AP71">
            <v>6</v>
          </cell>
          <cell r="AQ71">
            <v>8</v>
          </cell>
          <cell r="AR71">
            <v>6</v>
          </cell>
          <cell r="AS71">
            <v>5</v>
          </cell>
          <cell r="AT71">
            <v>4</v>
          </cell>
          <cell r="AU71">
            <v>8</v>
          </cell>
          <cell r="AV71">
            <v>8</v>
          </cell>
          <cell r="AW71">
            <v>1</v>
          </cell>
          <cell r="AX71">
            <v>1</v>
          </cell>
          <cell r="AY71">
            <v>5</v>
          </cell>
          <cell r="AZ71">
            <v>8</v>
          </cell>
          <cell r="BA71">
            <v>8</v>
          </cell>
          <cell r="BB71">
            <v>6</v>
          </cell>
          <cell r="BC71">
            <v>6</v>
          </cell>
          <cell r="BD71">
            <v>4</v>
          </cell>
          <cell r="BE71">
            <v>5</v>
          </cell>
          <cell r="BF71">
            <v>5</v>
          </cell>
        </row>
        <row r="72">
          <cell r="B72" t="str">
            <v>Dec  2015 (Ranking out of 7 banks)</v>
          </cell>
          <cell r="C72">
            <v>7</v>
          </cell>
          <cell r="D72">
            <v>5</v>
          </cell>
          <cell r="E72">
            <v>7</v>
          </cell>
          <cell r="F72">
            <v>6</v>
          </cell>
          <cell r="G72">
            <v>6</v>
          </cell>
          <cell r="H72">
            <v>6</v>
          </cell>
          <cell r="I72">
            <v>6</v>
          </cell>
          <cell r="J72">
            <v>6</v>
          </cell>
          <cell r="K72">
            <v>6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7</v>
          </cell>
          <cell r="AO72">
            <v>5</v>
          </cell>
          <cell r="AP72">
            <v>7</v>
          </cell>
          <cell r="AR72">
            <v>6</v>
          </cell>
          <cell r="AS72">
            <v>5</v>
          </cell>
          <cell r="AT72">
            <v>5</v>
          </cell>
          <cell r="AU72">
            <v>3</v>
          </cell>
          <cell r="AV72">
            <v>7</v>
          </cell>
          <cell r="AW72">
            <v>1</v>
          </cell>
          <cell r="AX72">
            <v>2</v>
          </cell>
          <cell r="AY72">
            <v>2</v>
          </cell>
          <cell r="AZ72">
            <v>6</v>
          </cell>
          <cell r="BA72">
            <v>6</v>
          </cell>
          <cell r="BB72">
            <v>7</v>
          </cell>
          <cell r="BC72">
            <v>7</v>
          </cell>
          <cell r="BD72">
            <v>4</v>
          </cell>
          <cell r="BE72">
            <v>4</v>
          </cell>
          <cell r="BF72">
            <v>3</v>
          </cell>
        </row>
        <row r="74">
          <cell r="B74" t="str">
            <v>June 2017 (Ranking out of 39 banks)</v>
          </cell>
          <cell r="C74">
            <v>6</v>
          </cell>
          <cell r="D74">
            <v>5</v>
          </cell>
          <cell r="E74">
            <v>6</v>
          </cell>
          <cell r="F74">
            <v>7</v>
          </cell>
          <cell r="G74">
            <v>6</v>
          </cell>
          <cell r="H74">
            <v>6</v>
          </cell>
          <cell r="I74">
            <v>6</v>
          </cell>
          <cell r="J74">
            <v>11</v>
          </cell>
          <cell r="K74">
            <v>6</v>
          </cell>
          <cell r="L74" t="e">
            <v>#N/A</v>
          </cell>
          <cell r="M74">
            <v>6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>
            <v>6</v>
          </cell>
          <cell r="AO74">
            <v>5</v>
          </cell>
          <cell r="AP74">
            <v>6</v>
          </cell>
          <cell r="AQ74" t="e">
            <v>#N/A</v>
          </cell>
          <cell r="AR74">
            <v>11</v>
          </cell>
          <cell r="AS74">
            <v>14</v>
          </cell>
          <cell r="AT74">
            <v>23</v>
          </cell>
          <cell r="AU74">
            <v>23</v>
          </cell>
          <cell r="AV74">
            <v>31</v>
          </cell>
          <cell r="AW74">
            <v>5</v>
          </cell>
          <cell r="AX74">
            <v>6</v>
          </cell>
          <cell r="AY74">
            <v>2</v>
          </cell>
          <cell r="AZ74">
            <v>24</v>
          </cell>
          <cell r="BA74">
            <v>15</v>
          </cell>
          <cell r="BB74">
            <v>30</v>
          </cell>
          <cell r="BC74">
            <v>24</v>
          </cell>
          <cell r="BD74">
            <v>9</v>
          </cell>
          <cell r="BE74">
            <v>10</v>
          </cell>
          <cell r="BF74">
            <v>31</v>
          </cell>
        </row>
        <row r="75">
          <cell r="B75" t="str">
            <v>Mar 2017 (Ranking out of 38 banks)</v>
          </cell>
          <cell r="C75">
            <v>6</v>
          </cell>
          <cell r="D75">
            <v>5</v>
          </cell>
          <cell r="E75">
            <v>6</v>
          </cell>
          <cell r="F75">
            <v>6</v>
          </cell>
          <cell r="G75">
            <v>6</v>
          </cell>
          <cell r="H75">
            <v>6</v>
          </cell>
          <cell r="I75">
            <v>6</v>
          </cell>
          <cell r="J75">
            <v>10</v>
          </cell>
          <cell r="K75">
            <v>8</v>
          </cell>
          <cell r="L75" t="e">
            <v>#N/A</v>
          </cell>
          <cell r="N75">
            <v>6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>
            <v>6</v>
          </cell>
          <cell r="AO75">
            <v>5</v>
          </cell>
          <cell r="AP75">
            <v>6</v>
          </cell>
          <cell r="AQ75" t="e">
            <v>#REF!</v>
          </cell>
          <cell r="AR75">
            <v>13</v>
          </cell>
          <cell r="AS75">
            <v>14</v>
          </cell>
          <cell r="AT75">
            <v>24</v>
          </cell>
          <cell r="AU75">
            <v>26</v>
          </cell>
          <cell r="AV75">
            <v>29</v>
          </cell>
          <cell r="AW75">
            <v>8</v>
          </cell>
          <cell r="AX75">
            <v>8</v>
          </cell>
          <cell r="AY75">
            <v>1</v>
          </cell>
          <cell r="AZ75">
            <v>21</v>
          </cell>
          <cell r="BA75">
            <v>13</v>
          </cell>
          <cell r="BB75">
            <v>27</v>
          </cell>
          <cell r="BC75">
            <v>24</v>
          </cell>
          <cell r="BD75">
            <v>8</v>
          </cell>
          <cell r="BE75">
            <v>10</v>
          </cell>
          <cell r="BF75">
            <v>23</v>
          </cell>
        </row>
        <row r="76">
          <cell r="B76" t="str">
            <v>Dec 2016 (Ranking out of 39 banks)</v>
          </cell>
          <cell r="C76">
            <v>6</v>
          </cell>
          <cell r="D76">
            <v>5</v>
          </cell>
          <cell r="E76">
            <v>6</v>
          </cell>
          <cell r="F76">
            <v>6</v>
          </cell>
          <cell r="G76">
            <v>6</v>
          </cell>
          <cell r="H76">
            <v>6</v>
          </cell>
          <cell r="I76">
            <v>6</v>
          </cell>
          <cell r="J76">
            <v>9</v>
          </cell>
          <cell r="K76">
            <v>6</v>
          </cell>
          <cell r="L76" t="e">
            <v>#N/A</v>
          </cell>
          <cell r="O76">
            <v>6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>
            <v>6</v>
          </cell>
          <cell r="AO76">
            <v>5</v>
          </cell>
          <cell r="AP76">
            <v>6</v>
          </cell>
          <cell r="AQ76" t="e">
            <v>#REF!</v>
          </cell>
          <cell r="AR76">
            <v>10</v>
          </cell>
          <cell r="AS76">
            <v>13</v>
          </cell>
          <cell r="AT76">
            <v>27</v>
          </cell>
          <cell r="AU76">
            <v>28</v>
          </cell>
          <cell r="AV76">
            <v>32</v>
          </cell>
          <cell r="AW76">
            <v>6</v>
          </cell>
          <cell r="AX76">
            <v>8</v>
          </cell>
          <cell r="AY76">
            <v>3</v>
          </cell>
          <cell r="AZ76">
            <v>25</v>
          </cell>
          <cell r="BA76">
            <v>20</v>
          </cell>
          <cell r="BB76">
            <v>27</v>
          </cell>
          <cell r="BC76">
            <v>22</v>
          </cell>
          <cell r="BD76">
            <v>9</v>
          </cell>
          <cell r="BE76">
            <v>11</v>
          </cell>
          <cell r="BF76">
            <v>10</v>
          </cell>
        </row>
        <row r="77">
          <cell r="B77" t="str">
            <v xml:space="preserve"> Sep 2016 (Ranking out of 39 banks)</v>
          </cell>
          <cell r="C77">
            <v>6</v>
          </cell>
          <cell r="D77">
            <v>5</v>
          </cell>
          <cell r="E77">
            <v>6</v>
          </cell>
          <cell r="F77">
            <v>7</v>
          </cell>
          <cell r="G77">
            <v>8</v>
          </cell>
          <cell r="H77">
            <v>6</v>
          </cell>
          <cell r="I77">
            <v>7</v>
          </cell>
          <cell r="J77">
            <v>10</v>
          </cell>
          <cell r="K77">
            <v>7</v>
          </cell>
          <cell r="L77" t="e">
            <v>#N/A</v>
          </cell>
          <cell r="P77">
            <v>6</v>
          </cell>
          <cell r="T77">
            <v>5</v>
          </cell>
          <cell r="U77">
            <v>5</v>
          </cell>
          <cell r="V77">
            <v>4</v>
          </cell>
          <cell r="W77">
            <v>5</v>
          </cell>
          <cell r="X77">
            <v>5</v>
          </cell>
          <cell r="Y77">
            <v>5</v>
          </cell>
          <cell r="Z77">
            <v>5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 t="e">
            <v>#N/A</v>
          </cell>
          <cell r="AN77">
            <v>6</v>
          </cell>
          <cell r="AO77">
            <v>5</v>
          </cell>
          <cell r="AP77">
            <v>6</v>
          </cell>
          <cell r="AQ77" t="e">
            <v>#N/A</v>
          </cell>
          <cell r="AR77">
            <v>13</v>
          </cell>
          <cell r="AS77">
            <v>16</v>
          </cell>
          <cell r="AT77">
            <v>29</v>
          </cell>
          <cell r="AU77">
            <v>28</v>
          </cell>
          <cell r="AV77">
            <v>31</v>
          </cell>
          <cell r="AW77">
            <v>4</v>
          </cell>
          <cell r="AX77">
            <v>7</v>
          </cell>
          <cell r="AY77">
            <v>2</v>
          </cell>
          <cell r="AZ77">
            <v>29</v>
          </cell>
          <cell r="BA77">
            <v>22</v>
          </cell>
          <cell r="BB77">
            <v>28</v>
          </cell>
          <cell r="BC77">
            <v>22</v>
          </cell>
          <cell r="BD77">
            <v>9</v>
          </cell>
          <cell r="BE77">
            <v>9</v>
          </cell>
          <cell r="BF77">
            <v>9</v>
          </cell>
        </row>
        <row r="78">
          <cell r="B78" t="str">
            <v xml:space="preserve"> Jun 2016 (Ranking out of 39 banks)</v>
          </cell>
          <cell r="C78">
            <v>6</v>
          </cell>
          <cell r="D78">
            <v>5</v>
          </cell>
          <cell r="E78">
            <v>7</v>
          </cell>
          <cell r="F78">
            <v>7</v>
          </cell>
          <cell r="G78">
            <v>8</v>
          </cell>
          <cell r="H78">
            <v>6</v>
          </cell>
          <cell r="I78">
            <v>6</v>
          </cell>
          <cell r="J78">
            <v>9</v>
          </cell>
          <cell r="K78">
            <v>7</v>
          </cell>
          <cell r="Q78">
            <v>6</v>
          </cell>
          <cell r="AN78">
            <v>6</v>
          </cell>
          <cell r="AO78">
            <v>5</v>
          </cell>
          <cell r="AP78">
            <v>7</v>
          </cell>
          <cell r="AR78">
            <v>12</v>
          </cell>
          <cell r="AS78">
            <v>13</v>
          </cell>
          <cell r="AT78">
            <v>30</v>
          </cell>
          <cell r="AU78">
            <v>29</v>
          </cell>
          <cell r="AV78">
            <v>30</v>
          </cell>
          <cell r="AW78">
            <v>5</v>
          </cell>
          <cell r="AX78">
            <v>9</v>
          </cell>
          <cell r="AY78">
            <v>4</v>
          </cell>
          <cell r="AZ78">
            <v>23</v>
          </cell>
          <cell r="BA78">
            <v>22</v>
          </cell>
          <cell r="BB78">
            <v>25</v>
          </cell>
          <cell r="BC78">
            <v>21</v>
          </cell>
          <cell r="BD78">
            <v>7</v>
          </cell>
          <cell r="BE78">
            <v>6</v>
          </cell>
          <cell r="BF78">
            <v>7</v>
          </cell>
        </row>
        <row r="79">
          <cell r="B79" t="str">
            <v xml:space="preserve"> Mar 2016 (Ranking out of 40 banks)</v>
          </cell>
          <cell r="C79">
            <v>7</v>
          </cell>
          <cell r="D79">
            <v>5</v>
          </cell>
          <cell r="E79">
            <v>7</v>
          </cell>
          <cell r="F79">
            <v>7</v>
          </cell>
          <cell r="G79">
            <v>6</v>
          </cell>
          <cell r="H79">
            <v>6</v>
          </cell>
          <cell r="I79">
            <v>6</v>
          </cell>
          <cell r="J79">
            <v>6</v>
          </cell>
          <cell r="K79">
            <v>7</v>
          </cell>
          <cell r="R79">
            <v>6</v>
          </cell>
          <cell r="AN79">
            <v>7</v>
          </cell>
          <cell r="AO79">
            <v>5</v>
          </cell>
          <cell r="AP79">
            <v>7</v>
          </cell>
          <cell r="AR79">
            <v>15</v>
          </cell>
          <cell r="AS79">
            <v>14</v>
          </cell>
          <cell r="AT79">
            <v>26</v>
          </cell>
          <cell r="AU79">
            <v>26</v>
          </cell>
          <cell r="AV79">
            <v>29</v>
          </cell>
          <cell r="AW79">
            <v>6</v>
          </cell>
          <cell r="AX79">
            <v>8</v>
          </cell>
          <cell r="AY79">
            <v>4</v>
          </cell>
          <cell r="AZ79">
            <v>27</v>
          </cell>
          <cell r="BA79">
            <v>20</v>
          </cell>
          <cell r="BB79">
            <v>31</v>
          </cell>
          <cell r="BC79">
            <v>13</v>
          </cell>
          <cell r="BD79">
            <v>8</v>
          </cell>
          <cell r="BE79">
            <v>4</v>
          </cell>
          <cell r="BF79">
            <v>6</v>
          </cell>
        </row>
        <row r="80">
          <cell r="B80" t="str">
            <v xml:space="preserve"> Dec 2015 (Ranking out of 41 banks)</v>
          </cell>
          <cell r="C80">
            <v>8</v>
          </cell>
          <cell r="D80">
            <v>5</v>
          </cell>
          <cell r="E80">
            <v>7</v>
          </cell>
          <cell r="F80">
            <v>7</v>
          </cell>
          <cell r="G80">
            <v>8</v>
          </cell>
          <cell r="H80">
            <v>6</v>
          </cell>
          <cell r="I80">
            <v>6</v>
          </cell>
          <cell r="J80">
            <v>6</v>
          </cell>
          <cell r="K80">
            <v>8</v>
          </cell>
          <cell r="AN80">
            <v>8</v>
          </cell>
          <cell r="AO80">
            <v>5</v>
          </cell>
          <cell r="AP80">
            <v>7</v>
          </cell>
          <cell r="AR80">
            <v>14</v>
          </cell>
          <cell r="AS80">
            <v>15</v>
          </cell>
          <cell r="AT80">
            <v>26</v>
          </cell>
          <cell r="AU80">
            <v>28</v>
          </cell>
          <cell r="AV80">
            <v>31</v>
          </cell>
          <cell r="AW80">
            <v>5</v>
          </cell>
          <cell r="AX80">
            <v>8</v>
          </cell>
          <cell r="AY80">
            <v>6</v>
          </cell>
          <cell r="AZ80">
            <v>31</v>
          </cell>
          <cell r="BA80">
            <v>25</v>
          </cell>
          <cell r="BB80">
            <v>28</v>
          </cell>
          <cell r="BC80">
            <v>4</v>
          </cell>
          <cell r="BD80">
            <v>7</v>
          </cell>
          <cell r="BE80">
            <v>8</v>
          </cell>
          <cell r="BF80">
            <v>8</v>
          </cell>
        </row>
        <row r="81">
          <cell r="B81" t="str">
            <v xml:space="preserve"> Sep 2015 (Ranking out of 42 banks)</v>
          </cell>
          <cell r="C81">
            <v>8</v>
          </cell>
          <cell r="D81">
            <v>6</v>
          </cell>
          <cell r="E81">
            <v>9</v>
          </cell>
          <cell r="F81">
            <v>7</v>
          </cell>
          <cell r="G81">
            <v>7</v>
          </cell>
          <cell r="H81">
            <v>6</v>
          </cell>
          <cell r="I81">
            <v>6</v>
          </cell>
          <cell r="J81">
            <v>6</v>
          </cell>
          <cell r="K81">
            <v>8</v>
          </cell>
          <cell r="S81">
            <v>8</v>
          </cell>
          <cell r="AN81">
            <v>8</v>
          </cell>
          <cell r="AO81">
            <v>6</v>
          </cell>
          <cell r="AP81">
            <v>9</v>
          </cell>
          <cell r="AR81">
            <v>18</v>
          </cell>
          <cell r="AS81">
            <v>15</v>
          </cell>
          <cell r="AT81">
            <v>25</v>
          </cell>
          <cell r="AU81">
            <v>31</v>
          </cell>
          <cell r="AV81">
            <v>30</v>
          </cell>
          <cell r="AW81">
            <v>7</v>
          </cell>
          <cell r="AX81">
            <v>3</v>
          </cell>
          <cell r="AY81">
            <v>1</v>
          </cell>
          <cell r="AZ81">
            <v>29</v>
          </cell>
          <cell r="BA81">
            <v>24</v>
          </cell>
          <cell r="BB81">
            <v>29</v>
          </cell>
          <cell r="BC81">
            <v>2</v>
          </cell>
          <cell r="BD81">
            <v>6</v>
          </cell>
          <cell r="BE81">
            <v>7</v>
          </cell>
          <cell r="BF81">
            <v>7</v>
          </cell>
        </row>
        <row r="82">
          <cell r="B82" t="str">
            <v xml:space="preserve"> June 2015 (Ranking out of 42 banks)</v>
          </cell>
          <cell r="C82">
            <v>8</v>
          </cell>
          <cell r="D82">
            <v>6</v>
          </cell>
          <cell r="E82">
            <v>8</v>
          </cell>
          <cell r="F82">
            <v>7</v>
          </cell>
          <cell r="G82">
            <v>7</v>
          </cell>
          <cell r="H82">
            <v>6</v>
          </cell>
          <cell r="I82">
            <v>7</v>
          </cell>
          <cell r="J82">
            <v>0</v>
          </cell>
          <cell r="K82">
            <v>7</v>
          </cell>
          <cell r="T82">
            <v>7</v>
          </cell>
          <cell r="AN82">
            <v>8</v>
          </cell>
          <cell r="AO82">
            <v>6</v>
          </cell>
          <cell r="AP82">
            <v>8</v>
          </cell>
          <cell r="AR82">
            <v>18</v>
          </cell>
          <cell r="AS82">
            <v>14</v>
          </cell>
          <cell r="AT82">
            <v>23</v>
          </cell>
          <cell r="AU82">
            <v>26</v>
          </cell>
          <cell r="AV82">
            <v>29</v>
          </cell>
          <cell r="AW82">
            <v>7</v>
          </cell>
          <cell r="AX82">
            <v>5</v>
          </cell>
          <cell r="AY82">
            <v>1</v>
          </cell>
          <cell r="AZ82">
            <v>29</v>
          </cell>
          <cell r="BA82">
            <v>24</v>
          </cell>
          <cell r="BB82">
            <v>30</v>
          </cell>
          <cell r="BC82">
            <v>2</v>
          </cell>
          <cell r="BD82">
            <v>9</v>
          </cell>
          <cell r="BE82">
            <v>6</v>
          </cell>
          <cell r="BF82">
            <v>7</v>
          </cell>
        </row>
        <row r="83">
          <cell r="B83" t="str">
            <v xml:space="preserve"> Mar 2015 (Ranking out of 43 banks)</v>
          </cell>
          <cell r="C83">
            <v>8</v>
          </cell>
          <cell r="D83">
            <v>6</v>
          </cell>
          <cell r="E83">
            <v>8</v>
          </cell>
          <cell r="F83">
            <v>8</v>
          </cell>
          <cell r="G83">
            <v>8</v>
          </cell>
          <cell r="H83">
            <v>6</v>
          </cell>
          <cell r="I83">
            <v>7</v>
          </cell>
          <cell r="J83">
            <v>0</v>
          </cell>
          <cell r="K83">
            <v>7</v>
          </cell>
          <cell r="U83">
            <v>7</v>
          </cell>
          <cell r="AN83">
            <v>8</v>
          </cell>
          <cell r="AO83">
            <v>6</v>
          </cell>
          <cell r="AP83">
            <v>8</v>
          </cell>
          <cell r="AR83">
            <v>16</v>
          </cell>
          <cell r="AS83">
            <v>11</v>
          </cell>
          <cell r="AT83">
            <v>23</v>
          </cell>
          <cell r="AU83">
            <v>29</v>
          </cell>
          <cell r="AV83">
            <v>28</v>
          </cell>
          <cell r="AW83">
            <v>11</v>
          </cell>
          <cell r="AX83">
            <v>4</v>
          </cell>
          <cell r="AY83">
            <v>1</v>
          </cell>
          <cell r="AZ83">
            <v>22</v>
          </cell>
          <cell r="BA83">
            <v>25</v>
          </cell>
          <cell r="BB83">
            <v>18</v>
          </cell>
          <cell r="BC83">
            <v>5</v>
          </cell>
          <cell r="BD83">
            <v>7</v>
          </cell>
          <cell r="BE83">
            <v>5</v>
          </cell>
          <cell r="BF83">
            <v>8</v>
          </cell>
        </row>
        <row r="84">
          <cell r="B84" t="str">
            <v xml:space="preserve"> Dec 2014 (Ranking out of 43 banks)</v>
          </cell>
          <cell r="C84">
            <v>8</v>
          </cell>
          <cell r="D84">
            <v>7</v>
          </cell>
          <cell r="E84">
            <v>8</v>
          </cell>
          <cell r="F84">
            <v>7</v>
          </cell>
          <cell r="G84">
            <v>8</v>
          </cell>
          <cell r="H84">
            <v>7</v>
          </cell>
          <cell r="I84">
            <v>7</v>
          </cell>
          <cell r="J84">
            <v>0</v>
          </cell>
          <cell r="K84">
            <v>8</v>
          </cell>
          <cell r="V84">
            <v>8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N84">
            <v>7</v>
          </cell>
          <cell r="AO84">
            <v>8</v>
          </cell>
          <cell r="AP84">
            <v>7</v>
          </cell>
          <cell r="AR84">
            <v>13</v>
          </cell>
          <cell r="AS84">
            <v>25</v>
          </cell>
          <cell r="AT84">
            <v>23</v>
          </cell>
          <cell r="AU84">
            <v>35</v>
          </cell>
          <cell r="AV84">
            <v>7</v>
          </cell>
          <cell r="AW84">
            <v>3</v>
          </cell>
          <cell r="AX84">
            <v>23</v>
          </cell>
          <cell r="AY84">
            <v>1</v>
          </cell>
          <cell r="AZ84">
            <v>19</v>
          </cell>
          <cell r="BA84">
            <v>19</v>
          </cell>
          <cell r="BB84">
            <v>7</v>
          </cell>
          <cell r="BC84">
            <v>10</v>
          </cell>
          <cell r="BD84">
            <v>5</v>
          </cell>
          <cell r="BE84">
            <v>8</v>
          </cell>
          <cell r="BF84">
            <v>8</v>
          </cell>
        </row>
        <row r="85">
          <cell r="B85" t="str">
            <v>- Sep 2014 (Ranking out of 43 banks)</v>
          </cell>
          <cell r="C85">
            <v>8</v>
          </cell>
          <cell r="D85">
            <v>9</v>
          </cell>
          <cell r="E85">
            <v>8</v>
          </cell>
          <cell r="F85">
            <v>7</v>
          </cell>
          <cell r="G85">
            <v>7</v>
          </cell>
          <cell r="H85">
            <v>7</v>
          </cell>
          <cell r="I85">
            <v>8</v>
          </cell>
          <cell r="K85">
            <v>8</v>
          </cell>
          <cell r="L85">
            <v>0</v>
          </cell>
          <cell r="W85">
            <v>7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N85">
            <v>8</v>
          </cell>
          <cell r="AO85">
            <v>9</v>
          </cell>
          <cell r="AP85">
            <v>8</v>
          </cell>
          <cell r="AR85">
            <v>17</v>
          </cell>
          <cell r="AS85">
            <v>9</v>
          </cell>
          <cell r="AT85">
            <v>18</v>
          </cell>
          <cell r="AU85">
            <v>19</v>
          </cell>
          <cell r="AV85">
            <v>30</v>
          </cell>
          <cell r="AW85">
            <v>9</v>
          </cell>
          <cell r="AX85">
            <v>5</v>
          </cell>
          <cell r="AY85">
            <v>1</v>
          </cell>
          <cell r="AZ85">
            <v>18</v>
          </cell>
          <cell r="BA85">
            <v>18</v>
          </cell>
          <cell r="BB85">
            <v>18</v>
          </cell>
          <cell r="BC85">
            <v>11</v>
          </cell>
          <cell r="BD85">
            <v>9</v>
          </cell>
          <cell r="BE85">
            <v>4</v>
          </cell>
          <cell r="BF85">
            <v>4</v>
          </cell>
        </row>
        <row r="86">
          <cell r="B86" t="str">
            <v>- June 2014 (Ranking out of 43 banks)</v>
          </cell>
          <cell r="C86">
            <v>9</v>
          </cell>
          <cell r="D86">
            <v>8</v>
          </cell>
          <cell r="E86">
            <v>10</v>
          </cell>
          <cell r="F86">
            <v>7</v>
          </cell>
          <cell r="G86">
            <v>8</v>
          </cell>
          <cell r="I86">
            <v>8</v>
          </cell>
          <cell r="K86">
            <v>8</v>
          </cell>
          <cell r="X86">
            <v>8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N86">
            <v>9</v>
          </cell>
          <cell r="AO86">
            <v>8</v>
          </cell>
          <cell r="AP86">
            <v>10</v>
          </cell>
          <cell r="AR86">
            <v>14</v>
          </cell>
          <cell r="AS86">
            <v>9</v>
          </cell>
          <cell r="AT86">
            <v>27</v>
          </cell>
          <cell r="AU86">
            <v>28</v>
          </cell>
          <cell r="AV86">
            <v>30</v>
          </cell>
          <cell r="AW86">
            <v>7</v>
          </cell>
          <cell r="AX86">
            <v>5</v>
          </cell>
          <cell r="AY86">
            <v>1</v>
          </cell>
          <cell r="AZ86">
            <v>18</v>
          </cell>
          <cell r="BA86">
            <v>19</v>
          </cell>
          <cell r="BB86">
            <v>19</v>
          </cell>
          <cell r="BC86">
            <v>7</v>
          </cell>
          <cell r="BD86">
            <v>12</v>
          </cell>
          <cell r="BE86">
            <v>5</v>
          </cell>
          <cell r="BF86">
            <v>6</v>
          </cell>
        </row>
        <row r="87">
          <cell r="B87" t="str">
            <v>- Mar 2014 (Ranking out of 43 banks)</v>
          </cell>
          <cell r="C87">
            <v>9</v>
          </cell>
          <cell r="D87">
            <v>7</v>
          </cell>
          <cell r="E87">
            <v>8</v>
          </cell>
          <cell r="F87">
            <v>8</v>
          </cell>
          <cell r="G87">
            <v>8</v>
          </cell>
          <cell r="I87">
            <v>8</v>
          </cell>
          <cell r="K87">
            <v>7</v>
          </cell>
          <cell r="Y87">
            <v>7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N87">
            <v>9</v>
          </cell>
          <cell r="AO87">
            <v>7</v>
          </cell>
          <cell r="AP87">
            <v>8</v>
          </cell>
          <cell r="AR87">
            <v>15</v>
          </cell>
          <cell r="AS87">
            <v>26</v>
          </cell>
          <cell r="AT87">
            <v>29</v>
          </cell>
          <cell r="AU87">
            <v>35</v>
          </cell>
          <cell r="AV87">
            <v>9</v>
          </cell>
          <cell r="AW87">
            <v>5</v>
          </cell>
          <cell r="AX87">
            <v>17</v>
          </cell>
          <cell r="AY87">
            <v>1</v>
          </cell>
          <cell r="AZ87">
            <v>20</v>
          </cell>
          <cell r="BA87">
            <v>20</v>
          </cell>
          <cell r="BB87">
            <v>35</v>
          </cell>
          <cell r="BC87">
            <v>12</v>
          </cell>
          <cell r="BD87">
            <v>5</v>
          </cell>
          <cell r="BE87">
            <v>9</v>
          </cell>
          <cell r="BF87">
            <v>6</v>
          </cell>
        </row>
        <row r="88">
          <cell r="B88" t="str">
            <v>- Dec 2013 (Ranking out of 43 banks)</v>
          </cell>
          <cell r="C88">
            <v>8</v>
          </cell>
          <cell r="D88">
            <v>7</v>
          </cell>
          <cell r="E88">
            <v>8</v>
          </cell>
          <cell r="F88">
            <v>8</v>
          </cell>
          <cell r="G88">
            <v>8</v>
          </cell>
          <cell r="I88">
            <v>9</v>
          </cell>
          <cell r="K88">
            <v>8</v>
          </cell>
          <cell r="Z88">
            <v>7</v>
          </cell>
          <cell r="AN88">
            <v>8</v>
          </cell>
          <cell r="AO88">
            <v>7</v>
          </cell>
          <cell r="AP88">
            <v>8</v>
          </cell>
          <cell r="AR88">
            <v>11</v>
          </cell>
          <cell r="AS88">
            <v>10</v>
          </cell>
          <cell r="AT88">
            <v>25</v>
          </cell>
          <cell r="AU88">
            <v>29</v>
          </cell>
          <cell r="AV88">
            <v>31</v>
          </cell>
          <cell r="AW88">
            <v>8</v>
          </cell>
          <cell r="AX88">
            <v>5</v>
          </cell>
          <cell r="AY88">
            <v>1</v>
          </cell>
          <cell r="AZ88">
            <v>23</v>
          </cell>
          <cell r="BA88">
            <v>19</v>
          </cell>
          <cell r="BB88">
            <v>23</v>
          </cell>
          <cell r="BC88">
            <v>32</v>
          </cell>
          <cell r="BD88">
            <v>12</v>
          </cell>
          <cell r="BE88">
            <v>6</v>
          </cell>
          <cell r="BF88">
            <v>9</v>
          </cell>
        </row>
        <row r="90">
          <cell r="B90" t="str">
            <v xml:space="preserve">Note: </v>
          </cell>
        </row>
        <row r="91">
          <cell r="B91" t="str">
            <v>Fidelity Bank did not publish since they have been acquired by SBM Group and are awaiting finalization of the acquisition procesess.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ummary-sep-17"/>
      <sheetName val="Mar 2015 (Final) (2)"/>
      <sheetName val="Dec 2014 (Final) (2)"/>
      <sheetName val="xx"/>
      <sheetName val="Sheet1"/>
      <sheetName val="Growth analysis"/>
      <sheetName val="summary2"/>
    </sheetNames>
    <sheetDataSet>
      <sheetData sheetId="0"/>
      <sheetData sheetId="1">
        <row r="1">
          <cell r="B1" t="str">
            <v>DIAMOND TRUST BANK KENYA LIMITED</v>
          </cell>
          <cell r="AY1" t="str">
            <v>Figures in KShs billions, except where otherwise indicated</v>
          </cell>
        </row>
        <row r="2">
          <cell r="B2" t="str">
            <v>Kenya Banking Industry analysis as at 30 Sep 2017</v>
          </cell>
        </row>
        <row r="3">
          <cell r="M3" t="str">
            <v xml:space="preserve">Weighted market share index </v>
          </cell>
          <cell r="AO3" t="str">
            <v>Market share on:</v>
          </cell>
          <cell r="AS3" t="str">
            <v>Key ratios as at 30 Sep 2017</v>
          </cell>
          <cell r="BE3" t="str">
            <v>Market share on off balance sheet items:</v>
          </cell>
          <cell r="BU3" t="str">
            <v>ok</v>
          </cell>
          <cell r="BV3" t="str">
            <v>ok</v>
          </cell>
          <cell r="BW3" t="str">
            <v>ok</v>
          </cell>
          <cell r="CI3" t="str">
            <v>ok</v>
          </cell>
          <cell r="CJ3" t="str">
            <v>ok</v>
          </cell>
          <cell r="CO3" t="str">
            <v>ok</v>
          </cell>
          <cell r="CP3" t="str">
            <v>ok</v>
          </cell>
          <cell r="CS3" t="str">
            <v>ok</v>
          </cell>
          <cell r="CT3" t="str">
            <v>ok</v>
          </cell>
          <cell r="CU3" t="str">
            <v>ok</v>
          </cell>
          <cell r="CV3" t="str">
            <v>ok</v>
          </cell>
          <cell r="CW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Sep- 17</v>
          </cell>
          <cell r="N4" t="str">
            <v>Jun- 17</v>
          </cell>
          <cell r="O4" t="str">
            <v>Mar- 17</v>
          </cell>
          <cell r="P4" t="str">
            <v>Dec- 16</v>
          </cell>
          <cell r="Q4" t="str">
            <v>Sep- 16</v>
          </cell>
          <cell r="R4" t="str">
            <v>Jun- 16</v>
          </cell>
          <cell r="S4" t="str">
            <v>Mar- 16</v>
          </cell>
          <cell r="T4" t="str">
            <v>Sep- 15</v>
          </cell>
          <cell r="U4" t="str">
            <v>June - 15</v>
          </cell>
          <cell r="V4" t="str">
            <v>Mar - 15</v>
          </cell>
          <cell r="W4" t="str">
            <v>Dec - 14</v>
          </cell>
          <cell r="X4" t="str">
            <v>Sep - 14</v>
          </cell>
          <cell r="Y4" t="str">
            <v>Jun - 14</v>
          </cell>
          <cell r="Z4" t="str">
            <v>Mar - 14</v>
          </cell>
          <cell r="AA4" t="str">
            <v>Dec - 13</v>
          </cell>
          <cell r="AB4" t="str">
            <v>Assets
Sep 2013</v>
          </cell>
          <cell r="AC4" t="str">
            <v>Advances Sep 2013</v>
          </cell>
          <cell r="AD4" t="str">
            <v>Advances - Dec 2010</v>
          </cell>
          <cell r="AE4" t="str">
            <v>Deposits - Sep 2013</v>
          </cell>
          <cell r="AF4" t="str">
            <v>Deposits - Dec 2010</v>
          </cell>
          <cell r="AG4" t="str">
            <v>Core Capital</v>
          </cell>
          <cell r="AH4" t="str">
            <v>Total Capital</v>
          </cell>
          <cell r="AI4" t="str">
            <v>Total Risk Weighted Assets</v>
          </cell>
          <cell r="AJ4" t="str">
            <v>PBT</v>
          </cell>
          <cell r="AK4" t="str">
            <v>Interest income on
 loans and advances</v>
          </cell>
          <cell r="AL4" t="str">
            <v>Interest income on
 loans and advances</v>
          </cell>
          <cell r="AM4" t="str">
            <v>Interest expenses on 
customer deposits</v>
          </cell>
          <cell r="AO4" t="str">
            <v>Assets</v>
          </cell>
          <cell r="AP4" t="str">
            <v xml:space="preserve"> Advances</v>
          </cell>
          <cell r="AQ4" t="str">
            <v>Customer Deposits</v>
          </cell>
          <cell r="AS4" t="str">
            <v>Annualised ROE</v>
          </cell>
          <cell r="AT4" t="str">
            <v>Annualised ROA</v>
          </cell>
          <cell r="AU4" t="str">
            <v>Total capital/ TRWA</v>
          </cell>
          <cell r="AV4" t="str">
            <v>Core capital/ TRWA</v>
          </cell>
          <cell r="AW4" t="str">
            <v>Fee income/Total income</v>
          </cell>
          <cell r="AX4" t="str">
            <v>Cost
/Income</v>
          </cell>
          <cell r="AY4" t="str">
            <v>NPA ratio</v>
          </cell>
          <cell r="AZ4" t="str">
            <v>Coverarge ratio (Specific provision/NPL)</v>
          </cell>
          <cell r="BA4" t="str">
            <v>Yield on Loans</v>
          </cell>
          <cell r="BB4" t="str">
            <v>Cost of customer deposits</v>
          </cell>
          <cell r="BC4" t="str">
            <v>Spread</v>
          </cell>
          <cell r="BD4" t="str">
            <v>Advances to Deposits ratio</v>
          </cell>
          <cell r="BE4" t="str">
            <v>Letter of credit, guarantees, acceptances</v>
          </cell>
          <cell r="BF4" t="str">
            <v>Forwardsswaps &amp; options</v>
          </cell>
          <cell r="BG4" t="str">
            <v>Overall off balance sheet items</v>
          </cell>
          <cell r="BH4" t="str">
            <v>Total assets Sep 17</v>
          </cell>
          <cell r="BI4" t="str">
            <v>Total assets Jun 17</v>
          </cell>
          <cell r="BJ4" t="str">
            <v>Total assets Mar 17</v>
          </cell>
          <cell r="BK4" t="str">
            <v>Total assets Dec 16</v>
          </cell>
          <cell r="BL4" t="str">
            <v>Total assets Sep 16</v>
          </cell>
          <cell r="BM4" t="str">
            <v>Total assets Jun 16</v>
          </cell>
          <cell r="BN4" t="str">
            <v>Total assets Mar 16</v>
          </cell>
          <cell r="BO4" t="str">
            <v>Total assets Dec 15</v>
          </cell>
          <cell r="BP4" t="str">
            <v>Total assets Sep 15</v>
          </cell>
          <cell r="BQ4" t="str">
            <v>Total assets June 15</v>
          </cell>
          <cell r="BR4" t="str">
            <v>Total assets Mar 15</v>
          </cell>
          <cell r="BS4" t="str">
            <v>Total assets Dec 14</v>
          </cell>
          <cell r="BT4" t="str">
            <v>Total assets Sep 14</v>
          </cell>
          <cell r="BU4" t="str">
            <v>Total assets June 14</v>
          </cell>
          <cell r="BV4" t="str">
            <v>Total assets Mar 14</v>
          </cell>
          <cell r="BW4" t="str">
            <v>Total assets Dec 13</v>
          </cell>
          <cell r="BX4" t="str">
            <v>Total Equity Sep 17</v>
          </cell>
          <cell r="BY4" t="str">
            <v>Total Equity Jun 17</v>
          </cell>
          <cell r="BZ4" t="str">
            <v>Total Equity Mar 17</v>
          </cell>
          <cell r="CA4" t="str">
            <v>Total Equity Dec 16</v>
          </cell>
          <cell r="CB4" t="str">
            <v>Total Equity Sep 16</v>
          </cell>
          <cell r="CC4" t="str">
            <v>Total Equity Jun 16</v>
          </cell>
          <cell r="CD4" t="str">
            <v>Total Equity March 16</v>
          </cell>
          <cell r="CE4" t="str">
            <v>Total Equity December 15</v>
          </cell>
          <cell r="CF4" t="str">
            <v>Total Equity September 15</v>
          </cell>
          <cell r="CG4" t="str">
            <v>Total Equity June 15</v>
          </cell>
          <cell r="CH4" t="str">
            <v>Total Equity Mar 15</v>
          </cell>
          <cell r="CI4" t="str">
            <v>Total equity Dec 14</v>
          </cell>
          <cell r="CJ4" t="str">
            <v>Total equity Sep 14</v>
          </cell>
          <cell r="CK4" t="str">
            <v>Total equity June 14</v>
          </cell>
          <cell r="CL4" t="str">
            <v>Total equity Mar 14</v>
          </cell>
          <cell r="CM4" t="str">
            <v>Total equity Dec 13</v>
          </cell>
          <cell r="CO4" t="str">
            <v>Fee income</v>
          </cell>
          <cell r="CP4" t="str">
            <v>Net Interest income</v>
          </cell>
          <cell r="CR4" t="str">
            <v>Total operating income</v>
          </cell>
          <cell r="CS4" t="str">
            <v>Total expenses</v>
          </cell>
          <cell r="CT4" t="str">
            <v>Specific Provision Sep 17</v>
          </cell>
          <cell r="CU4" t="str">
            <v>Net non performing loans</v>
          </cell>
          <cell r="CV4" t="str">
            <v>Total NPA</v>
          </cell>
          <cell r="CW4" t="str">
            <v>Profit after tax</v>
          </cell>
          <cell r="CX4" t="str">
            <v>Advances - Sep 2017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U5" t="str">
            <v>CBK Min = 14.5%</v>
          </cell>
          <cell r="AV5" t="str">
            <v>CBK Min = 10.5%</v>
          </cell>
        </row>
        <row r="6">
          <cell r="B6" t="str">
            <v>Kenya Commercial Bank</v>
          </cell>
          <cell r="C6">
            <v>551.34326799999997</v>
          </cell>
          <cell r="D6">
            <v>384.99347899999998</v>
          </cell>
          <cell r="E6">
            <v>435.09455000000003</v>
          </cell>
          <cell r="F6">
            <v>64.947481999999994</v>
          </cell>
          <cell r="G6">
            <v>78.596541999999999</v>
          </cell>
          <cell r="H6">
            <v>87.543454999999994</v>
          </cell>
          <cell r="I6">
            <v>476.32478500000002</v>
          </cell>
          <cell r="J6">
            <v>2.2306720000000002</v>
          </cell>
          <cell r="K6">
            <v>21.032177999999998</v>
          </cell>
          <cell r="M6">
            <v>0.1430842533304027</v>
          </cell>
          <cell r="N6">
            <v>0.14152595466646359</v>
          </cell>
          <cell r="O6">
            <v>0.13574438000670025</v>
          </cell>
          <cell r="P6">
            <v>0.13992352803734659</v>
          </cell>
          <cell r="Q6">
            <v>0.13433714985353076</v>
          </cell>
          <cell r="R6">
            <v>0.13275515468664842</v>
          </cell>
          <cell r="S6">
            <v>0.13119905159235939</v>
          </cell>
          <cell r="T6">
            <v>0.12315759144100659</v>
          </cell>
          <cell r="U6">
            <v>0.12828392399161925</v>
          </cell>
          <cell r="V6">
            <v>0.12776260968164574</v>
          </cell>
          <cell r="W6">
            <v>0.12747288756217376</v>
          </cell>
          <cell r="X6">
            <v>0.1249181995617412</v>
          </cell>
          <cell r="Y6">
            <v>0.13106153348130317</v>
          </cell>
          <cell r="Z6">
            <v>0.13103110285523009</v>
          </cell>
          <cell r="AA6">
            <v>0.12953006295034575</v>
          </cell>
          <cell r="AB6">
            <v>313413032</v>
          </cell>
          <cell r="AC6">
            <v>195568503</v>
          </cell>
          <cell r="AD6">
            <v>0</v>
          </cell>
          <cell r="AE6">
            <v>228782134</v>
          </cell>
          <cell r="AF6">
            <v>0</v>
          </cell>
          <cell r="AG6">
            <v>40312345</v>
          </cell>
          <cell r="AH6">
            <v>51920201</v>
          </cell>
          <cell r="AI6">
            <v>263782134</v>
          </cell>
          <cell r="AJ6">
            <v>13553634</v>
          </cell>
          <cell r="AK6">
            <v>20834301</v>
          </cell>
          <cell r="AL6">
            <v>20834.300999999999</v>
          </cell>
          <cell r="AM6">
            <v>4733253</v>
          </cell>
          <cell r="AO6">
            <v>0.13888435292844672</v>
          </cell>
          <cell r="AP6">
            <v>0.17243203160935297</v>
          </cell>
          <cell r="AQ6">
            <v>0.1520657049338314</v>
          </cell>
          <cell r="AS6">
            <v>0.22927587292523674</v>
          </cell>
          <cell r="AT6">
            <v>3.6587392537501241E-2</v>
          </cell>
          <cell r="AU6">
            <v>0.1650061984492367</v>
          </cell>
          <cell r="AV6">
            <v>0.13635125453318578</v>
          </cell>
          <cell r="AW6">
            <v>0.27251322905200592</v>
          </cell>
          <cell r="AX6">
            <v>0.47279790546047978</v>
          </cell>
          <cell r="AY6">
            <v>6.9315205323518231E-2</v>
          </cell>
          <cell r="AZ6">
            <v>0.65506918344716991</v>
          </cell>
          <cell r="BA6">
            <v>0.12162790129361849</v>
          </cell>
          <cell r="BB6">
            <v>2.7066935276855685E-2</v>
          </cell>
          <cell r="BC6">
            <v>9.456096601676281E-2</v>
          </cell>
          <cell r="BD6">
            <v>0.88485015268520362</v>
          </cell>
          <cell r="BE6">
            <v>0.14577946059148783</v>
          </cell>
          <cell r="BF6">
            <v>2.047407454217718E-2</v>
          </cell>
          <cell r="BG6">
            <v>8.1398699433082977E-2</v>
          </cell>
          <cell r="BH6">
            <v>551343268</v>
          </cell>
          <cell r="BI6">
            <v>539972430</v>
          </cell>
          <cell r="BJ6">
            <v>520535661</v>
          </cell>
          <cell r="BK6">
            <v>504775429</v>
          </cell>
          <cell r="BL6">
            <v>480228078</v>
          </cell>
          <cell r="BM6">
            <v>468119269</v>
          </cell>
          <cell r="BN6">
            <v>467040289</v>
          </cell>
          <cell r="BO6">
            <v>467741173</v>
          </cell>
          <cell r="BP6">
            <v>445775641</v>
          </cell>
          <cell r="BQ6">
            <v>428373929</v>
          </cell>
          <cell r="BR6">
            <v>392112176</v>
          </cell>
          <cell r="BS6">
            <v>376969401</v>
          </cell>
          <cell r="BT6">
            <v>354645696</v>
          </cell>
          <cell r="BU6">
            <v>357832852</v>
          </cell>
          <cell r="BV6">
            <v>344881270</v>
          </cell>
          <cell r="BW6">
            <v>323312454</v>
          </cell>
          <cell r="BX6">
            <v>87543455</v>
          </cell>
          <cell r="BY6">
            <v>82387611</v>
          </cell>
          <cell r="BZ6">
            <v>76498794</v>
          </cell>
          <cell r="CA6">
            <v>80989888</v>
          </cell>
          <cell r="CB6">
            <v>79112934</v>
          </cell>
          <cell r="CC6">
            <v>71821971</v>
          </cell>
          <cell r="CD6">
            <v>65237685</v>
          </cell>
          <cell r="CE6">
            <v>80885958</v>
          </cell>
          <cell r="CF6">
            <v>75806174</v>
          </cell>
          <cell r="CG6">
            <v>73434331</v>
          </cell>
          <cell r="CH6">
            <v>75829560</v>
          </cell>
          <cell r="CI6">
            <v>72167339</v>
          </cell>
          <cell r="CJ6">
            <v>72167339</v>
          </cell>
          <cell r="CK6">
            <v>68163363</v>
          </cell>
          <cell r="CL6">
            <v>65596612</v>
          </cell>
          <cell r="CM6">
            <v>62390636</v>
          </cell>
          <cell r="CO6">
            <v>12242190</v>
          </cell>
          <cell r="CP6">
            <v>32681097</v>
          </cell>
          <cell r="CR6">
            <v>44923287</v>
          </cell>
          <cell r="CS6">
            <v>21239636</v>
          </cell>
          <cell r="CT6">
            <v>18783064</v>
          </cell>
          <cell r="CU6">
            <v>9890341</v>
          </cell>
          <cell r="CV6">
            <v>28673405</v>
          </cell>
          <cell r="CW6">
            <v>14490236</v>
          </cell>
          <cell r="CX6">
            <v>384993479</v>
          </cell>
        </row>
        <row r="7">
          <cell r="B7" t="str">
            <v>Equity Bank</v>
          </cell>
          <cell r="C7">
            <v>405.53540199999998</v>
          </cell>
          <cell r="D7">
            <v>206.157734</v>
          </cell>
          <cell r="E7">
            <v>288.97851900000001</v>
          </cell>
          <cell r="F7">
            <v>57.456285000000001</v>
          </cell>
          <cell r="G7">
            <v>60.067672999999999</v>
          </cell>
          <cell r="H7">
            <v>66.313249999999996</v>
          </cell>
          <cell r="I7">
            <v>371.66345799999999</v>
          </cell>
          <cell r="J7">
            <v>1.702542</v>
          </cell>
          <cell r="K7">
            <v>17.73724</v>
          </cell>
          <cell r="M7">
            <v>0.10263867923579205</v>
          </cell>
          <cell r="N7">
            <v>0.10210981080849582</v>
          </cell>
          <cell r="O7">
            <v>0.10023911955140558</v>
          </cell>
          <cell r="P7">
            <v>9.8746469930219127E-2</v>
          </cell>
          <cell r="Q7">
            <v>0.10184218946700879</v>
          </cell>
          <cell r="R7">
            <v>9.8472200158710665E-2</v>
          </cell>
          <cell r="S7">
            <v>9.6887678984456008E-2</v>
          </cell>
          <cell r="T7">
            <v>9.1101266839765715E-2</v>
          </cell>
          <cell r="U7">
            <v>9.1091482465713358E-2</v>
          </cell>
          <cell r="V7">
            <v>8.966130581150647E-2</v>
          </cell>
          <cell r="W7">
            <v>8.4610822065211241E-2</v>
          </cell>
          <cell r="X7">
            <v>9.4623204645071957E-2</v>
          </cell>
          <cell r="Y7">
            <v>9.3120895302110526E-2</v>
          </cell>
          <cell r="Z7">
            <v>9.4513985779401066E-2</v>
          </cell>
          <cell r="AA7">
            <v>9.1886694776309688E-2</v>
          </cell>
          <cell r="AB7">
            <v>313413032</v>
          </cell>
          <cell r="AC7">
            <v>195568503</v>
          </cell>
          <cell r="AD7">
            <v>0</v>
          </cell>
          <cell r="AE7">
            <v>228782134</v>
          </cell>
          <cell r="AF7">
            <v>0</v>
          </cell>
          <cell r="AG7">
            <v>40312345</v>
          </cell>
          <cell r="AH7">
            <v>51920201</v>
          </cell>
          <cell r="AI7">
            <v>263782134</v>
          </cell>
          <cell r="AJ7">
            <v>13553634</v>
          </cell>
          <cell r="AK7">
            <v>20834301</v>
          </cell>
          <cell r="AL7">
            <v>20834.300999999999</v>
          </cell>
          <cell r="AM7">
            <v>4733253</v>
          </cell>
          <cell r="AO7">
            <v>0.10215509132932321</v>
          </cell>
          <cell r="AP7">
            <v>9.2334542906895786E-2</v>
          </cell>
          <cell r="AQ7">
            <v>0.10099809846496489</v>
          </cell>
          <cell r="AS7">
            <v>0.27904186983638379</v>
          </cell>
          <cell r="AT7">
            <v>4.2162450636981416E-2</v>
          </cell>
          <cell r="AU7">
            <v>0.16161845268091973</v>
          </cell>
          <cell r="AV7">
            <v>0.1545922359684874</v>
          </cell>
          <cell r="AW7">
            <v>0.39299272485371323</v>
          </cell>
          <cell r="AX7">
            <v>0.44421074337560573</v>
          </cell>
          <cell r="AY7">
            <v>6.2294687367518274E-2</v>
          </cell>
          <cell r="AZ7">
            <v>0.38739952047726511</v>
          </cell>
          <cell r="BA7">
            <v>0.11622798893389431</v>
          </cell>
          <cell r="BB7">
            <v>2.2752931543323925E-2</v>
          </cell>
          <cell r="BC7">
            <v>9.3475057390570382E-2</v>
          </cell>
          <cell r="BD7">
            <v>0.71340158678022714</v>
          </cell>
          <cell r="BE7">
            <v>8.4005321903819277E-2</v>
          </cell>
          <cell r="BF7">
            <v>4.058501037484346E-2</v>
          </cell>
          <cell r="BG7">
            <v>6.0865209907260846E-2</v>
          </cell>
          <cell r="BH7">
            <v>405535402</v>
          </cell>
          <cell r="BI7">
            <v>399529870</v>
          </cell>
          <cell r="BJ7">
            <v>393863646</v>
          </cell>
          <cell r="BK7">
            <v>379748996</v>
          </cell>
          <cell r="BL7">
            <v>380264086</v>
          </cell>
          <cell r="BM7">
            <v>360468890</v>
          </cell>
          <cell r="BN7">
            <v>347559904</v>
          </cell>
          <cell r="BO7">
            <v>341329318</v>
          </cell>
          <cell r="BP7">
            <v>321146247</v>
          </cell>
          <cell r="BQ7">
            <v>318183426</v>
          </cell>
          <cell r="BR7">
            <v>300888650</v>
          </cell>
          <cell r="BS7">
            <v>276115727</v>
          </cell>
          <cell r="BT7">
            <v>284368025</v>
          </cell>
          <cell r="BU7">
            <v>260214926</v>
          </cell>
          <cell r="BV7">
            <v>255340466</v>
          </cell>
          <cell r="BW7">
            <v>238194354</v>
          </cell>
          <cell r="BX7">
            <v>66313250</v>
          </cell>
          <cell r="BY7">
            <v>61659481</v>
          </cell>
          <cell r="BZ7">
            <v>56267047</v>
          </cell>
          <cell r="CA7">
            <v>52341039</v>
          </cell>
          <cell r="CB7">
            <v>59898173</v>
          </cell>
          <cell r="CC7">
            <v>54059428</v>
          </cell>
          <cell r="CD7">
            <v>52125975</v>
          </cell>
          <cell r="CE7">
            <v>47439613</v>
          </cell>
          <cell r="CF7">
            <v>50167760</v>
          </cell>
          <cell r="CG7">
            <v>47666080</v>
          </cell>
          <cell r="CH7">
            <v>44265113</v>
          </cell>
          <cell r="CI7">
            <v>39733344</v>
          </cell>
          <cell r="CJ7">
            <v>39733344</v>
          </cell>
          <cell r="CK7">
            <v>55681804</v>
          </cell>
          <cell r="CL7">
            <v>48809621</v>
          </cell>
          <cell r="CM7">
            <v>50686922</v>
          </cell>
          <cell r="CO7">
            <v>13912473</v>
          </cell>
          <cell r="CP7">
            <v>21488877</v>
          </cell>
          <cell r="CR7">
            <v>35401350</v>
          </cell>
          <cell r="CS7">
            <v>15725660</v>
          </cell>
          <cell r="CT7">
            <v>5305708</v>
          </cell>
          <cell r="CU7">
            <v>8389993</v>
          </cell>
          <cell r="CV7">
            <v>13695701</v>
          </cell>
          <cell r="CW7">
            <v>12416068</v>
          </cell>
          <cell r="CX7">
            <v>206157734</v>
          </cell>
        </row>
        <row r="8">
          <cell r="B8" t="str">
            <v>Co-operative Bank of Kenya</v>
          </cell>
          <cell r="C8">
            <v>384.46497099999999</v>
          </cell>
          <cell r="D8">
            <v>258.14238899999998</v>
          </cell>
          <cell r="E8">
            <v>287.165775</v>
          </cell>
          <cell r="F8">
            <v>56.336807</v>
          </cell>
          <cell r="G8">
            <v>80.364131</v>
          </cell>
          <cell r="H8">
            <v>65.944423999999998</v>
          </cell>
          <cell r="I8">
            <v>360.91352599999999</v>
          </cell>
          <cell r="J8">
            <v>1.3878779999999999</v>
          </cell>
          <cell r="K8">
            <v>13.215655</v>
          </cell>
          <cell r="M8">
            <v>0.1004640419991996</v>
          </cell>
          <cell r="N8">
            <v>0.10086798408392122</v>
          </cell>
          <cell r="O8">
            <v>0.10117409893948653</v>
          </cell>
          <cell r="P8">
            <v>9.8095006116512201E-2</v>
          </cell>
          <cell r="Q8">
            <v>9.6650095935512909E-2</v>
          </cell>
          <cell r="R8">
            <v>0.10250285940196353</v>
          </cell>
          <cell r="S8">
            <v>0.10078924232391917</v>
          </cell>
          <cell r="T8">
            <v>0.10135136881997128</v>
          </cell>
          <cell r="U8">
            <v>9.1113009941155967E-2</v>
          </cell>
          <cell r="V8">
            <v>9.2205325760033208E-2</v>
          </cell>
          <cell r="W8">
            <v>8.9025218546685186E-2</v>
          </cell>
          <cell r="X8">
            <v>9.9034458928715832E-2</v>
          </cell>
          <cell r="Y8">
            <v>9.8971934282891236E-2</v>
          </cell>
          <cell r="Z8">
            <v>9.7025164366221661E-2</v>
          </cell>
          <cell r="AA8">
            <v>9.277290604617458E-2</v>
          </cell>
          <cell r="AB8">
            <v>313413032</v>
          </cell>
          <cell r="AC8">
            <v>195568503</v>
          </cell>
          <cell r="AD8">
            <v>0</v>
          </cell>
          <cell r="AE8">
            <v>228782134</v>
          </cell>
          <cell r="AF8">
            <v>0</v>
          </cell>
          <cell r="AG8">
            <v>40312345</v>
          </cell>
          <cell r="AH8">
            <v>51920201</v>
          </cell>
          <cell r="AI8">
            <v>263782134</v>
          </cell>
          <cell r="AJ8">
            <v>13553634</v>
          </cell>
          <cell r="AK8">
            <v>20834301</v>
          </cell>
          <cell r="AL8">
            <v>20834.300999999999</v>
          </cell>
          <cell r="AM8">
            <v>4733253</v>
          </cell>
          <cell r="AO8">
            <v>9.6847412166079158E-2</v>
          </cell>
          <cell r="AP8">
            <v>0.1156175857715291</v>
          </cell>
          <cell r="AQ8">
            <v>0.10036454377156648</v>
          </cell>
          <cell r="AS8">
            <v>0.19328275672366282</v>
          </cell>
          <cell r="AT8">
            <v>3.3155860702209002E-2</v>
          </cell>
          <cell r="AU8">
            <v>0.22266865941732536</v>
          </cell>
          <cell r="AV8">
            <v>0.15609502814809995</v>
          </cell>
          <cell r="AW8">
            <v>0.30749423612726823</v>
          </cell>
          <cell r="AX8">
            <v>0.47101607413307633</v>
          </cell>
          <cell r="AY8">
            <v>5.8480494514410321E-2</v>
          </cell>
          <cell r="AZ8">
            <v>0.3467573125531177</v>
          </cell>
          <cell r="BA8">
            <v>0.12652232958831164</v>
          </cell>
          <cell r="BB8">
            <v>3.9365318067700016E-2</v>
          </cell>
          <cell r="BC8">
            <v>8.7157011520611616E-2</v>
          </cell>
          <cell r="BD8">
            <v>0.89893159795940158</v>
          </cell>
          <cell r="BE8">
            <v>4.4792035128765936E-2</v>
          </cell>
          <cell r="BF8">
            <v>4.7136097738301248E-2</v>
          </cell>
          <cell r="BG8">
            <v>4.4817081112417501E-2</v>
          </cell>
          <cell r="BH8">
            <v>384464971</v>
          </cell>
          <cell r="BI8">
            <v>380086859</v>
          </cell>
          <cell r="BJ8">
            <v>376018201</v>
          </cell>
          <cell r="BK8">
            <v>349997760</v>
          </cell>
          <cell r="BL8">
            <v>351917807</v>
          </cell>
          <cell r="BM8">
            <v>360041467</v>
          </cell>
          <cell r="BN8">
            <v>348354889</v>
          </cell>
          <cell r="BO8">
            <v>339549808</v>
          </cell>
          <cell r="BP8">
            <v>323948110</v>
          </cell>
          <cell r="BQ8">
            <v>318998960</v>
          </cell>
          <cell r="BR8">
            <v>304846787</v>
          </cell>
          <cell r="BS8">
            <v>282689098</v>
          </cell>
          <cell r="BT8">
            <v>266799109</v>
          </cell>
          <cell r="BU8">
            <v>263501814</v>
          </cell>
          <cell r="BV8">
            <v>244073622</v>
          </cell>
          <cell r="BW8">
            <v>228874484</v>
          </cell>
          <cell r="BX8">
            <v>65944424</v>
          </cell>
          <cell r="BY8">
            <v>63402505</v>
          </cell>
          <cell r="BZ8">
            <v>63072764</v>
          </cell>
          <cell r="CA8">
            <v>60045832</v>
          </cell>
          <cell r="CB8">
            <v>58440502</v>
          </cell>
          <cell r="CC8">
            <v>57116947</v>
          </cell>
          <cell r="CD8">
            <v>54653300</v>
          </cell>
          <cell r="CE8">
            <v>49310775</v>
          </cell>
          <cell r="CF8">
            <v>47991534</v>
          </cell>
          <cell r="CG8">
            <v>45795678</v>
          </cell>
          <cell r="CH8">
            <v>46164334</v>
          </cell>
          <cell r="CI8">
            <v>42351119</v>
          </cell>
          <cell r="CJ8">
            <v>42351119</v>
          </cell>
          <cell r="CK8">
            <v>40634476</v>
          </cell>
          <cell r="CL8">
            <v>38883993</v>
          </cell>
          <cell r="CM8">
            <v>35652045</v>
          </cell>
          <cell r="CO8">
            <v>9161546</v>
          </cell>
          <cell r="CP8">
            <v>20632658</v>
          </cell>
          <cell r="CR8">
            <v>29794204</v>
          </cell>
          <cell r="CS8">
            <v>14033549</v>
          </cell>
          <cell r="CT8">
            <v>5559896</v>
          </cell>
          <cell r="CU8">
            <v>10474073</v>
          </cell>
          <cell r="CV8">
            <v>16033969</v>
          </cell>
          <cell r="CW8">
            <v>9131904</v>
          </cell>
          <cell r="CX8">
            <v>258142389</v>
          </cell>
        </row>
        <row r="9">
          <cell r="B9" t="str">
            <v>Standard Chartered Bank</v>
          </cell>
          <cell r="C9">
            <v>309.95156900000001</v>
          </cell>
          <cell r="D9">
            <v>114.241248</v>
          </cell>
          <cell r="E9">
            <v>238.49638400000001</v>
          </cell>
          <cell r="F9">
            <v>35.980777000000003</v>
          </cell>
          <cell r="G9">
            <v>42.29419</v>
          </cell>
          <cell r="H9">
            <v>43.809586000000003</v>
          </cell>
          <cell r="I9">
            <v>210.855918</v>
          </cell>
          <cell r="J9">
            <v>1.891805</v>
          </cell>
          <cell r="K9">
            <v>6.4387660000000002</v>
          </cell>
          <cell r="M9">
            <v>7.6881029199935363E-2</v>
          </cell>
          <cell r="N9">
            <v>7.4690155088795118E-2</v>
          </cell>
          <cell r="O9">
            <v>7.3800484600600014E-2</v>
          </cell>
          <cell r="P9">
            <v>7.0819460656538033E-2</v>
          </cell>
          <cell r="Q9">
            <v>7.3087283938123498E-2</v>
          </cell>
          <cell r="R9">
            <v>7.3584583805675452E-2</v>
          </cell>
          <cell r="S9">
            <v>7.4799545045957205E-2</v>
          </cell>
          <cell r="T9">
            <v>6.9135590723677365E-2</v>
          </cell>
          <cell r="U9">
            <v>6.8060282438070566E-2</v>
          </cell>
          <cell r="V9">
            <v>7.2892927680585043E-2</v>
          </cell>
          <cell r="W9">
            <v>7.2478126933566631E-2</v>
          </cell>
          <cell r="X9">
            <v>7.2993438485868048E-2</v>
          </cell>
          <cell r="Y9">
            <v>7.3326734059672591E-2</v>
          </cell>
          <cell r="Z9">
            <v>7.6122376925973012E-2</v>
          </cell>
          <cell r="AA9">
            <v>7.8339222482251211E-2</v>
          </cell>
          <cell r="AB9">
            <v>313413032</v>
          </cell>
          <cell r="AC9">
            <v>195568503</v>
          </cell>
          <cell r="AD9">
            <v>0</v>
          </cell>
          <cell r="AE9">
            <v>228782134</v>
          </cell>
          <cell r="AF9">
            <v>0</v>
          </cell>
          <cell r="AG9">
            <v>40312345</v>
          </cell>
          <cell r="AH9">
            <v>51920201</v>
          </cell>
          <cell r="AI9">
            <v>263782134</v>
          </cell>
          <cell r="AJ9">
            <v>13553634</v>
          </cell>
          <cell r="AK9">
            <v>20834301</v>
          </cell>
          <cell r="AL9">
            <v>20834.300999999999</v>
          </cell>
          <cell r="AM9">
            <v>4733253</v>
          </cell>
          <cell r="AO9">
            <v>7.8077353253766066E-2</v>
          </cell>
          <cell r="AP9">
            <v>5.1166712063265701E-2</v>
          </cell>
          <cell r="AQ9">
            <v>8.3354573752141337E-2</v>
          </cell>
          <cell r="AS9">
            <v>0.13412924249446864</v>
          </cell>
          <cell r="AT9">
            <v>2.1000574976025838E-2</v>
          </cell>
          <cell r="AU9">
            <v>0.20058336707438298</v>
          </cell>
          <cell r="AV9">
            <v>0.17064153257486472</v>
          </cell>
          <cell r="AW9">
            <v>0.30100732554049436</v>
          </cell>
          <cell r="AX9">
            <v>0.48182837742081841</v>
          </cell>
          <cell r="AY9">
            <v>8.8817878856916652E-2</v>
          </cell>
          <cell r="AZ9">
            <v>0.60745424901281608</v>
          </cell>
          <cell r="BA9">
            <v>0.11350027377804378</v>
          </cell>
          <cell r="BB9">
            <v>2.9589115075661237E-2</v>
          </cell>
          <cell r="BC9">
            <v>8.3911158702382541E-2</v>
          </cell>
          <cell r="BD9">
            <v>0.47900620581316655</v>
          </cell>
          <cell r="BE9">
            <v>0.10003389344390219</v>
          </cell>
          <cell r="BF9">
            <v>0.25245198211732139</v>
          </cell>
          <cell r="BG9">
            <v>0.1714615896740298</v>
          </cell>
          <cell r="BH9">
            <v>309951569</v>
          </cell>
          <cell r="BI9">
            <v>288711107</v>
          </cell>
          <cell r="BJ9">
            <v>274006884</v>
          </cell>
          <cell r="BK9">
            <v>250274108</v>
          </cell>
          <cell r="BL9">
            <v>264072997</v>
          </cell>
          <cell r="BM9">
            <v>255903727</v>
          </cell>
          <cell r="BN9">
            <v>249710651</v>
          </cell>
          <cell r="BO9">
            <v>234130556</v>
          </cell>
          <cell r="BP9">
            <v>231786864</v>
          </cell>
          <cell r="BQ9">
            <v>228338094</v>
          </cell>
          <cell r="BR9">
            <v>232984465</v>
          </cell>
          <cell r="BS9">
            <v>222635993</v>
          </cell>
          <cell r="BT9">
            <v>223082484</v>
          </cell>
          <cell r="BU9">
            <v>228860613</v>
          </cell>
          <cell r="BV9">
            <v>217819880</v>
          </cell>
          <cell r="BW9">
            <v>220523869</v>
          </cell>
          <cell r="BX9">
            <v>43809586</v>
          </cell>
          <cell r="BY9">
            <v>42698407</v>
          </cell>
          <cell r="BZ9">
            <v>45660764</v>
          </cell>
          <cell r="CA9">
            <v>43904779</v>
          </cell>
          <cell r="CB9">
            <v>43288125</v>
          </cell>
          <cell r="CC9">
            <v>43083098</v>
          </cell>
          <cell r="CD9">
            <v>43850954</v>
          </cell>
          <cell r="CE9">
            <v>40914483</v>
          </cell>
          <cell r="CF9">
            <v>41143859</v>
          </cell>
          <cell r="CG9">
            <v>39848778</v>
          </cell>
          <cell r="CH9">
            <v>42126191</v>
          </cell>
          <cell r="CI9">
            <v>40449853</v>
          </cell>
          <cell r="CJ9">
            <v>40449853</v>
          </cell>
          <cell r="CK9">
            <v>39684552</v>
          </cell>
          <cell r="CL9">
            <v>38765178</v>
          </cell>
          <cell r="CM9">
            <v>36029984</v>
          </cell>
          <cell r="CO9">
            <v>5904650</v>
          </cell>
          <cell r="CP9">
            <v>13711650</v>
          </cell>
          <cell r="CR9">
            <v>19616300</v>
          </cell>
          <cell r="CS9">
            <v>9451690</v>
          </cell>
          <cell r="CT9">
            <v>6764438</v>
          </cell>
          <cell r="CU9">
            <v>4371278</v>
          </cell>
          <cell r="CV9">
            <v>11135716</v>
          </cell>
          <cell r="CW9">
            <v>4411898</v>
          </cell>
          <cell r="CX9">
            <v>114241248</v>
          </cell>
        </row>
        <row r="10">
          <cell r="B10" t="str">
            <v>Barclays Bank of Kenya</v>
          </cell>
          <cell r="C10">
            <v>277.60955200000001</v>
          </cell>
          <cell r="D10">
            <v>167.24918199999999</v>
          </cell>
          <cell r="E10">
            <v>200.63848400000001</v>
          </cell>
          <cell r="F10">
            <v>39.081890999999999</v>
          </cell>
          <cell r="G10">
            <v>44.244745000000002</v>
          </cell>
          <cell r="H10">
            <v>42.020986999999998</v>
          </cell>
          <cell r="I10">
            <v>246.22774799999999</v>
          </cell>
          <cell r="J10">
            <v>2.1629239999999998</v>
          </cell>
          <cell r="K10">
            <v>7.3827470000000002</v>
          </cell>
          <cell r="M10">
            <v>6.8813021819434772E-2</v>
          </cell>
          <cell r="N10">
            <v>6.7402797826715932E-2</v>
          </cell>
          <cell r="O10">
            <v>6.8672384088949323E-2</v>
          </cell>
          <cell r="P10">
            <v>6.9604026480536943E-2</v>
          </cell>
          <cell r="Q10">
            <v>6.9696517493310753E-2</v>
          </cell>
          <cell r="R10">
            <v>7.0225197842729847E-2</v>
          </cell>
          <cell r="S10">
            <v>6.8253664356214966E-2</v>
          </cell>
          <cell r="T10">
            <v>6.7135957760077025E-2</v>
          </cell>
          <cell r="U10">
            <v>6.6433031723456507E-2</v>
          </cell>
          <cell r="V10">
            <v>7.0473457433140194E-2</v>
          </cell>
          <cell r="W10">
            <v>7.2892726696750149E-2</v>
          </cell>
          <cell r="X10">
            <v>7.130132863843322E-2</v>
          </cell>
          <cell r="Y10">
            <v>7.2816030490544692E-2</v>
          </cell>
          <cell r="Z10">
            <v>7.2833618657822535E-2</v>
          </cell>
          <cell r="AA10">
            <v>7.8008697497295637E-2</v>
          </cell>
          <cell r="AB10">
            <v>313413032</v>
          </cell>
          <cell r="AC10">
            <v>195568503</v>
          </cell>
          <cell r="AD10">
            <v>0</v>
          </cell>
          <cell r="AE10">
            <v>228782134</v>
          </cell>
          <cell r="AF10">
            <v>0</v>
          </cell>
          <cell r="AG10">
            <v>40312345</v>
          </cell>
          <cell r="AH10">
            <v>51920201</v>
          </cell>
          <cell r="AI10">
            <v>263782134</v>
          </cell>
          <cell r="AJ10">
            <v>13553634</v>
          </cell>
          <cell r="AK10">
            <v>20834301</v>
          </cell>
          <cell r="AL10">
            <v>20834.300999999999</v>
          </cell>
          <cell r="AM10">
            <v>4733253</v>
          </cell>
          <cell r="AO10">
            <v>6.9930341466100915E-2</v>
          </cell>
          <cell r="AP10">
            <v>7.4908064188958443E-2</v>
          </cell>
          <cell r="AQ10">
            <v>7.0123223805757279E-2</v>
          </cell>
          <cell r="AS10">
            <v>0.16171396245657532</v>
          </cell>
          <cell r="AT10">
            <v>2.5325797353551002E-2</v>
          </cell>
          <cell r="AU10">
            <v>0.17969032880892044</v>
          </cell>
          <cell r="AV10">
            <v>0.15872252951767241</v>
          </cell>
          <cell r="AW10">
            <v>0.27288261946587694</v>
          </cell>
          <cell r="AX10">
            <v>0.56207039344193277</v>
          </cell>
          <cell r="AY10">
            <v>5.0569477173387375E-2</v>
          </cell>
          <cell r="AZ10">
            <v>0.6016007074841051</v>
          </cell>
          <cell r="BA10">
            <v>0.12629435348688045</v>
          </cell>
          <cell r="BB10">
            <v>2.502804148490801E-2</v>
          </cell>
          <cell r="BC10">
            <v>0.10126631200197245</v>
          </cell>
          <cell r="BD10">
            <v>0.83358475734894399</v>
          </cell>
          <cell r="BE10">
            <v>7.305036975422588E-2</v>
          </cell>
          <cell r="BF10">
            <v>9.8034460012094427E-2</v>
          </cell>
          <cell r="BG10">
            <v>8.3352671457052982E-2</v>
          </cell>
          <cell r="BH10">
            <v>277609552</v>
          </cell>
          <cell r="BI10">
            <v>268015547</v>
          </cell>
          <cell r="BJ10">
            <v>260429453</v>
          </cell>
          <cell r="BK10">
            <v>259498223</v>
          </cell>
          <cell r="BL10">
            <v>264008571</v>
          </cell>
          <cell r="BM10">
            <v>256142570</v>
          </cell>
          <cell r="BN10">
            <v>211913140</v>
          </cell>
          <cell r="BO10">
            <v>241152698</v>
          </cell>
          <cell r="BP10">
            <v>221041523</v>
          </cell>
          <cell r="BQ10">
            <v>234699871</v>
          </cell>
          <cell r="BR10">
            <v>230907978</v>
          </cell>
          <cell r="BS10">
            <v>226118124</v>
          </cell>
          <cell r="BT10">
            <v>218771220</v>
          </cell>
          <cell r="BU10">
            <v>213439675</v>
          </cell>
          <cell r="BV10">
            <v>200974524</v>
          </cell>
          <cell r="BW10">
            <v>207009618</v>
          </cell>
          <cell r="BX10">
            <v>42020987</v>
          </cell>
          <cell r="BY10">
            <v>40337534</v>
          </cell>
          <cell r="BZ10">
            <v>43652097</v>
          </cell>
          <cell r="CA10">
            <v>42094710</v>
          </cell>
          <cell r="CB10">
            <v>41470872</v>
          </cell>
          <cell r="CC10">
            <v>39103584</v>
          </cell>
          <cell r="CD10">
            <v>42315483</v>
          </cell>
          <cell r="CE10">
            <v>39716371</v>
          </cell>
          <cell r="CF10">
            <v>36852164</v>
          </cell>
          <cell r="CG10">
            <v>36237869</v>
          </cell>
          <cell r="CH10">
            <v>40265422</v>
          </cell>
          <cell r="CI10">
            <v>38186091</v>
          </cell>
          <cell r="CJ10">
            <v>38186091</v>
          </cell>
          <cell r="CK10">
            <v>36042316</v>
          </cell>
          <cell r="CL10">
            <v>34465579</v>
          </cell>
          <cell r="CM10">
            <v>32370886</v>
          </cell>
          <cell r="CO10">
            <v>6054054</v>
          </cell>
          <cell r="CP10">
            <v>16131507</v>
          </cell>
          <cell r="CR10">
            <v>22185561</v>
          </cell>
          <cell r="CS10">
            <v>12469847</v>
          </cell>
          <cell r="CT10">
            <v>5359171</v>
          </cell>
          <cell r="CU10">
            <v>3549015</v>
          </cell>
          <cell r="CV10">
            <v>8908186</v>
          </cell>
          <cell r="CW10">
            <v>5101006</v>
          </cell>
          <cell r="CX10">
            <v>167249182</v>
          </cell>
        </row>
        <row r="11">
          <cell r="B11" t="str">
            <v>Diamond Trust Bank</v>
          </cell>
          <cell r="C11">
            <v>267.67554699999999</v>
          </cell>
          <cell r="D11">
            <v>147.397572</v>
          </cell>
          <cell r="E11">
            <v>190.806907</v>
          </cell>
          <cell r="F11">
            <v>33.551583000000001</v>
          </cell>
          <cell r="G11">
            <v>37.343313999999999</v>
          </cell>
          <cell r="H11">
            <v>41.508355999999999</v>
          </cell>
          <cell r="I11">
            <v>203.22080399999999</v>
          </cell>
          <cell r="J11">
            <v>0.75719400000000003</v>
          </cell>
          <cell r="K11">
            <v>5.9053000000000004</v>
          </cell>
          <cell r="M11">
            <v>6.6563556187517248E-2</v>
          </cell>
          <cell r="N11">
            <v>6.4662708824676812E-2</v>
          </cell>
          <cell r="O11">
            <v>6.4225378142243925E-2</v>
          </cell>
          <cell r="P11">
            <v>6.3931954794117257E-2</v>
          </cell>
          <cell r="Q11">
            <v>5.9424839579737959E-2</v>
          </cell>
          <cell r="R11">
            <v>5.8910864566428314E-2</v>
          </cell>
          <cell r="S11">
            <v>5.688000529505001E-2</v>
          </cell>
          <cell r="T11">
            <v>4.8020961225879545E-2</v>
          </cell>
          <cell r="U11">
            <v>4.6628364034915784E-2</v>
          </cell>
          <cell r="V11">
            <v>4.6456312553362772E-2</v>
          </cell>
          <cell r="W11">
            <v>4.6615122798219506E-2</v>
          </cell>
          <cell r="X11">
            <v>4.4907011706007707E-2</v>
          </cell>
          <cell r="Y11">
            <v>4.1894073196298925E-2</v>
          </cell>
          <cell r="Z11">
            <v>4.3056383213295579E-2</v>
          </cell>
          <cell r="AA11">
            <v>4.3028618756943957E-2</v>
          </cell>
          <cell r="AB11">
            <v>313413032</v>
          </cell>
          <cell r="AC11">
            <v>195568503</v>
          </cell>
          <cell r="AD11">
            <v>0</v>
          </cell>
          <cell r="AE11">
            <v>228782134</v>
          </cell>
          <cell r="AF11">
            <v>0</v>
          </cell>
          <cell r="AG11">
            <v>40312345</v>
          </cell>
          <cell r="AH11">
            <v>51920201</v>
          </cell>
          <cell r="AI11">
            <v>263782134</v>
          </cell>
          <cell r="AJ11">
            <v>13553634</v>
          </cell>
          <cell r="AK11">
            <v>20834301</v>
          </cell>
          <cell r="AL11">
            <v>20834.300999999999</v>
          </cell>
          <cell r="AM11">
            <v>4733253</v>
          </cell>
          <cell r="AO11">
            <v>6.7427947882122377E-2</v>
          </cell>
          <cell r="AP11">
            <v>6.6016865688901388E-2</v>
          </cell>
          <cell r="AQ11">
            <v>6.6687084035410252E-2</v>
          </cell>
          <cell r="AS11">
            <v>0.13699589507754656</v>
          </cell>
          <cell r="AT11">
            <v>2.0862633674167741E-2</v>
          </cell>
          <cell r="AU11">
            <v>0.18375733815126527</v>
          </cell>
          <cell r="AV11">
            <v>0.16509915490738833</v>
          </cell>
          <cell r="AW11">
            <v>0.18666174584274486</v>
          </cell>
          <cell r="AX11">
            <v>0.35846967273433428</v>
          </cell>
          <cell r="AY11">
            <v>5.4560639202453728E-2</v>
          </cell>
          <cell r="AZ11">
            <v>0.65996983380377394</v>
          </cell>
          <cell r="BA11">
            <v>0.11739238804636508</v>
          </cell>
          <cell r="BB11">
            <v>5.8836150552575107E-2</v>
          </cell>
          <cell r="BC11">
            <v>5.8556237493789971E-2</v>
          </cell>
          <cell r="BD11">
            <v>0.77249599774708366</v>
          </cell>
          <cell r="BE11">
            <v>6.3006681972726034E-2</v>
          </cell>
          <cell r="BF11">
            <v>5.3846704974396621E-2</v>
          </cell>
          <cell r="BG11">
            <v>5.7001165531525323E-2</v>
          </cell>
          <cell r="BH11">
            <v>267675547</v>
          </cell>
          <cell r="BI11">
            <v>258159603</v>
          </cell>
          <cell r="BJ11">
            <v>248863252</v>
          </cell>
          <cell r="BK11">
            <v>244123818</v>
          </cell>
          <cell r="BL11">
            <v>230711438</v>
          </cell>
          <cell r="BM11">
            <v>222145764</v>
          </cell>
          <cell r="BN11">
            <v>205480349</v>
          </cell>
          <cell r="BO11">
            <v>190947903</v>
          </cell>
          <cell r="BP11">
            <v>166004397</v>
          </cell>
          <cell r="BQ11">
            <v>158030111</v>
          </cell>
          <cell r="BR11">
            <v>148561346</v>
          </cell>
          <cell r="BS11">
            <v>141175794</v>
          </cell>
          <cell r="BT11">
            <v>126274802</v>
          </cell>
          <cell r="BU11">
            <v>120443207</v>
          </cell>
          <cell r="BV11">
            <v>116208461</v>
          </cell>
          <cell r="BW11">
            <v>114136429</v>
          </cell>
          <cell r="BX11">
            <v>41508356</v>
          </cell>
          <cell r="BY11">
            <v>37678168</v>
          </cell>
          <cell r="BZ11">
            <v>37678168</v>
          </cell>
          <cell r="CA11">
            <v>36431809</v>
          </cell>
          <cell r="CB11">
            <v>33455124</v>
          </cell>
          <cell r="CC11">
            <v>32359121</v>
          </cell>
          <cell r="CD11">
            <v>31216658</v>
          </cell>
          <cell r="CE11">
            <v>29996201</v>
          </cell>
          <cell r="CF11">
            <v>28616712</v>
          </cell>
          <cell r="CG11">
            <v>27536573</v>
          </cell>
          <cell r="CH11">
            <v>26882050</v>
          </cell>
          <cell r="CI11">
            <v>25784414</v>
          </cell>
          <cell r="CJ11">
            <v>25784414</v>
          </cell>
          <cell r="CK11">
            <v>24822904</v>
          </cell>
          <cell r="CL11">
            <v>19515880</v>
          </cell>
          <cell r="CM11">
            <v>18568277</v>
          </cell>
          <cell r="CO11">
            <v>2337686</v>
          </cell>
          <cell r="CP11">
            <v>10185962</v>
          </cell>
          <cell r="CR11">
            <v>12523648</v>
          </cell>
          <cell r="CS11">
            <v>4489348</v>
          </cell>
          <cell r="CT11">
            <v>5613842</v>
          </cell>
          <cell r="CU11">
            <v>2892368</v>
          </cell>
          <cell r="CV11">
            <v>8506210</v>
          </cell>
          <cell r="CW11">
            <v>4004056</v>
          </cell>
          <cell r="CX11">
            <v>147397572</v>
          </cell>
        </row>
        <row r="12">
          <cell r="B12" t="str">
            <v>Stanbic Bank</v>
          </cell>
          <cell r="C12">
            <v>236.54737800000001</v>
          </cell>
          <cell r="D12">
            <v>121.34851</v>
          </cell>
          <cell r="E12">
            <v>150.85186300000001</v>
          </cell>
          <cell r="F12">
            <v>29.679428999999999</v>
          </cell>
          <cell r="G12">
            <v>33.317903000000001</v>
          </cell>
          <cell r="H12">
            <v>31.922509000000002</v>
          </cell>
          <cell r="I12">
            <v>195.802831</v>
          </cell>
          <cell r="J12">
            <v>2.1393450000000001</v>
          </cell>
          <cell r="K12">
            <v>4.3806539999999998</v>
          </cell>
          <cell r="M12">
            <v>5.4247077894904377E-2</v>
          </cell>
          <cell r="N12">
            <v>5.1513945858689549E-2</v>
          </cell>
          <cell r="O12">
            <v>5.0452352769446394E-2</v>
          </cell>
          <cell r="P12">
            <v>5.0877351905984365E-2</v>
          </cell>
          <cell r="Q12">
            <v>5.4156401113650998E-2</v>
          </cell>
          <cell r="R12">
            <v>4.9734122707107808E-2</v>
          </cell>
          <cell r="S12">
            <v>5.0629626008313361E-2</v>
          </cell>
          <cell r="T12">
            <v>5.3268162842596556E-2</v>
          </cell>
          <cell r="U12">
            <v>5.0786597390307282E-2</v>
          </cell>
          <cell r="V12">
            <v>4.9596497722514093E-2</v>
          </cell>
          <cell r="W12">
            <v>4.963887593765233E-2</v>
          </cell>
          <cell r="X12">
            <v>5.0735941973915108E-2</v>
          </cell>
          <cell r="Y12">
            <v>5.1204229655496709E-2</v>
          </cell>
          <cell r="Z12">
            <v>5.3034554301622905E-2</v>
          </cell>
          <cell r="AA12">
            <v>5.7120423501332312E-2</v>
          </cell>
          <cell r="AB12">
            <v>313413032</v>
          </cell>
          <cell r="AC12">
            <v>195568503</v>
          </cell>
          <cell r="AD12">
            <v>0</v>
          </cell>
          <cell r="AE12">
            <v>228782134</v>
          </cell>
          <cell r="AF12">
            <v>0</v>
          </cell>
          <cell r="AG12">
            <v>40312345</v>
          </cell>
          <cell r="AH12">
            <v>51920201</v>
          </cell>
          <cell r="AI12">
            <v>263782134</v>
          </cell>
          <cell r="AJ12">
            <v>13553634</v>
          </cell>
          <cell r="AK12">
            <v>20834301</v>
          </cell>
          <cell r="AL12">
            <v>20834.300999999999</v>
          </cell>
          <cell r="AM12">
            <v>4733253</v>
          </cell>
          <cell r="AO12">
            <v>5.9586706571432557E-2</v>
          </cell>
          <cell r="AP12">
            <v>5.4349933838925842E-2</v>
          </cell>
          <cell r="AQ12">
            <v>5.2722781491233939E-2</v>
          </cell>
          <cell r="AS12">
            <v>0.13838435544299732</v>
          </cell>
          <cell r="AT12">
            <v>1.9486054585413557E-2</v>
          </cell>
          <cell r="AU12">
            <v>0.17016047638248907</v>
          </cell>
          <cell r="AV12">
            <v>0.15157814035896142</v>
          </cell>
          <cell r="AW12">
            <v>0.44372206891368071</v>
          </cell>
          <cell r="AX12">
            <v>0.52427870419087097</v>
          </cell>
          <cell r="AY12">
            <v>6.121487218838622E-2</v>
          </cell>
          <cell r="AZ12">
            <v>0.32920647024931665</v>
          </cell>
          <cell r="BA12">
            <v>0.10070009568073673</v>
          </cell>
          <cell r="BB12">
            <v>2.681320402402575E-2</v>
          </cell>
          <cell r="BC12">
            <v>7.3886891656710987E-2</v>
          </cell>
          <cell r="BD12">
            <v>0.8044216861942235</v>
          </cell>
          <cell r="BE12">
            <v>9.5353749358880205E-2</v>
          </cell>
          <cell r="BF12">
            <v>0.27375229353482911</v>
          </cell>
          <cell r="BG12">
            <v>0.1794959907741594</v>
          </cell>
          <cell r="BH12">
            <v>236547378</v>
          </cell>
          <cell r="BI12">
            <v>224804428</v>
          </cell>
          <cell r="BJ12">
            <v>212633202</v>
          </cell>
          <cell r="BK12">
            <v>204895157</v>
          </cell>
          <cell r="BL12">
            <v>229866887</v>
          </cell>
          <cell r="BM12">
            <v>202294738</v>
          </cell>
          <cell r="BN12">
            <v>208287745</v>
          </cell>
          <cell r="BO12">
            <v>198578014</v>
          </cell>
          <cell r="BP12">
            <v>208167708</v>
          </cell>
          <cell r="BQ12">
            <v>203595164</v>
          </cell>
          <cell r="BR12">
            <v>184061612</v>
          </cell>
          <cell r="BS12">
            <v>171347152</v>
          </cell>
          <cell r="BT12">
            <v>167107694</v>
          </cell>
          <cell r="BU12">
            <v>155933918</v>
          </cell>
          <cell r="BV12">
            <v>159885214</v>
          </cell>
          <cell r="BW12">
            <v>170726460</v>
          </cell>
          <cell r="BX12">
            <v>31922509</v>
          </cell>
          <cell r="BY12">
            <v>30830481</v>
          </cell>
          <cell r="BZ12">
            <v>29267838</v>
          </cell>
          <cell r="CA12">
            <v>30237504</v>
          </cell>
          <cell r="CB12">
            <v>28545962</v>
          </cell>
          <cell r="CC12">
            <v>27656039</v>
          </cell>
          <cell r="CD12">
            <v>27074070</v>
          </cell>
          <cell r="CE12">
            <v>28250550</v>
          </cell>
          <cell r="CF12">
            <v>26855040</v>
          </cell>
          <cell r="CG12">
            <v>26168836</v>
          </cell>
          <cell r="CH12">
            <v>25907559</v>
          </cell>
          <cell r="CI12">
            <v>26644208</v>
          </cell>
          <cell r="CJ12">
            <v>26644208</v>
          </cell>
          <cell r="CK12">
            <v>25311868</v>
          </cell>
          <cell r="CL12">
            <v>23485250</v>
          </cell>
          <cell r="CM12">
            <v>22353459</v>
          </cell>
          <cell r="CO12">
            <v>6198642</v>
          </cell>
          <cell r="CP12">
            <v>7771008</v>
          </cell>
          <cell r="CR12">
            <v>13969650</v>
          </cell>
          <cell r="CS12">
            <v>7323990</v>
          </cell>
          <cell r="CT12">
            <v>2604915</v>
          </cell>
          <cell r="CU12">
            <v>5307794</v>
          </cell>
          <cell r="CV12">
            <v>7912709</v>
          </cell>
          <cell r="CW12">
            <v>3225740</v>
          </cell>
          <cell r="CX12">
            <v>121348510</v>
          </cell>
        </row>
        <row r="13">
          <cell r="B13" t="str">
            <v>Commercial Bank of Africa</v>
          </cell>
          <cell r="C13">
            <v>219.00937099999999</v>
          </cell>
          <cell r="D13">
            <v>101.07020300000001</v>
          </cell>
          <cell r="E13">
            <v>166.541481</v>
          </cell>
          <cell r="F13">
            <v>20.474827000000001</v>
          </cell>
          <cell r="G13">
            <v>25.826532</v>
          </cell>
          <cell r="H13">
            <v>29.764845000000001</v>
          </cell>
          <cell r="I13">
            <v>150.90583799999999</v>
          </cell>
          <cell r="J13">
            <v>1.7500089999999999</v>
          </cell>
          <cell r="K13">
            <v>5.7448790000000001</v>
          </cell>
          <cell r="M13">
            <v>5.3466063280938905E-2</v>
          </cell>
          <cell r="N13">
            <v>5.3057841065827435E-2</v>
          </cell>
          <cell r="O13">
            <v>5.1215123751676375E-2</v>
          </cell>
          <cell r="P13">
            <v>5.4621060328248094E-2</v>
          </cell>
          <cell r="Q13">
            <v>5.3054020917043358E-2</v>
          </cell>
          <cell r="R13">
            <v>5.2787811272880056E-2</v>
          </cell>
          <cell r="S13">
            <v>5.2254477482426093E-2</v>
          </cell>
          <cell r="T13">
            <v>4.8437281495554596E-2</v>
          </cell>
          <cell r="U13">
            <v>4.5534816424572751E-2</v>
          </cell>
          <cell r="V13">
            <v>4.6003496432953359E-2</v>
          </cell>
          <cell r="W13">
            <v>4.7926210129083477E-2</v>
          </cell>
          <cell r="X13">
            <v>4.2843468532287779E-2</v>
          </cell>
          <cell r="Y13">
            <v>4.2605531985737341E-2</v>
          </cell>
          <cell r="Z13">
            <v>3.8746058159839739E-2</v>
          </cell>
          <cell r="AA13">
            <v>3.978342370323365E-2</v>
          </cell>
          <cell r="AB13">
            <v>313413032</v>
          </cell>
          <cell r="AC13">
            <v>195568503</v>
          </cell>
          <cell r="AD13">
            <v>0</v>
          </cell>
          <cell r="AE13">
            <v>228782134</v>
          </cell>
          <cell r="AF13">
            <v>0</v>
          </cell>
          <cell r="AG13">
            <v>40312345</v>
          </cell>
          <cell r="AH13">
            <v>51920201</v>
          </cell>
          <cell r="AI13">
            <v>263782134</v>
          </cell>
          <cell r="AJ13">
            <v>13553634</v>
          </cell>
          <cell r="AK13">
            <v>20834301</v>
          </cell>
          <cell r="AL13">
            <v>20834.300999999999</v>
          </cell>
          <cell r="AM13">
            <v>4733253</v>
          </cell>
          <cell r="AO13">
            <v>5.5168851316420041E-2</v>
          </cell>
          <cell r="AP13">
            <v>4.5267625009460806E-2</v>
          </cell>
          <cell r="AQ13">
            <v>5.8206308741374231E-2</v>
          </cell>
          <cell r="AS13">
            <v>0.18423103930704984</v>
          </cell>
          <cell r="AT13">
            <v>2.4528444352097757E-2</v>
          </cell>
          <cell r="AU13">
            <v>0.17114335894678906</v>
          </cell>
          <cell r="AV13">
            <v>0.13567948908643285</v>
          </cell>
          <cell r="AW13">
            <v>0.55132061391651599</v>
          </cell>
          <cell r="AX13">
            <v>0.43621625378821588</v>
          </cell>
          <cell r="AY13">
            <v>6.8965185300243523E-2</v>
          </cell>
          <cell r="AZ13">
            <v>0.68616027236773547</v>
          </cell>
          <cell r="BA13">
            <v>9.9748131764392942E-2</v>
          </cell>
          <cell r="BB13">
            <v>4.4219389966669201E-2</v>
          </cell>
          <cell r="BC13">
            <v>5.5528741797723741E-2</v>
          </cell>
          <cell r="BD13">
            <v>0.60687705184992324</v>
          </cell>
          <cell r="BE13">
            <v>5.5919452238109457E-2</v>
          </cell>
          <cell r="BF13">
            <v>4.3274156652943034E-3</v>
          </cell>
          <cell r="BG13">
            <v>2.9513747237225427E-2</v>
          </cell>
          <cell r="BH13">
            <v>219009371</v>
          </cell>
          <cell r="BI13">
            <v>216387023</v>
          </cell>
          <cell r="BJ13">
            <v>202699639</v>
          </cell>
          <cell r="BK13">
            <v>210877927</v>
          </cell>
          <cell r="BL13">
            <v>211118198</v>
          </cell>
          <cell r="BM13">
            <v>206328561</v>
          </cell>
          <cell r="BN13">
            <v>195962086</v>
          </cell>
          <cell r="BO13">
            <v>198484270</v>
          </cell>
          <cell r="BP13">
            <v>184466862</v>
          </cell>
          <cell r="BQ13">
            <v>179346404</v>
          </cell>
          <cell r="BR13">
            <v>174983667</v>
          </cell>
          <cell r="BS13">
            <v>175808828</v>
          </cell>
          <cell r="BT13">
            <v>154710864</v>
          </cell>
          <cell r="BU13">
            <v>143801266</v>
          </cell>
          <cell r="BV13">
            <v>119783476</v>
          </cell>
          <cell r="BW13">
            <v>124881964</v>
          </cell>
          <cell r="BX13">
            <v>29764845</v>
          </cell>
          <cell r="BY13">
            <v>28396850</v>
          </cell>
          <cell r="BZ13">
            <v>28887284</v>
          </cell>
          <cell r="CA13">
            <v>27470172</v>
          </cell>
          <cell r="CB13">
            <v>26187655</v>
          </cell>
          <cell r="CC13">
            <v>24321102</v>
          </cell>
          <cell r="CD13">
            <v>23949685</v>
          </cell>
          <cell r="CE13">
            <v>22708080</v>
          </cell>
          <cell r="CF13">
            <v>19085273</v>
          </cell>
          <cell r="CG13">
            <v>18822475</v>
          </cell>
          <cell r="CH13">
            <v>18511215</v>
          </cell>
          <cell r="CI13">
            <v>17856644</v>
          </cell>
          <cell r="CJ13">
            <v>17856644</v>
          </cell>
          <cell r="CK13">
            <v>14954339</v>
          </cell>
          <cell r="CL13">
            <v>14571795</v>
          </cell>
          <cell r="CM13">
            <v>13749281</v>
          </cell>
          <cell r="CO13">
            <v>7241674</v>
          </cell>
          <cell r="CP13">
            <v>5893467</v>
          </cell>
          <cell r="CR13">
            <v>13135141</v>
          </cell>
          <cell r="CS13">
            <v>5729762</v>
          </cell>
          <cell r="CT13">
            <v>5137037</v>
          </cell>
          <cell r="CU13">
            <v>2349606</v>
          </cell>
          <cell r="CV13">
            <v>7486643</v>
          </cell>
          <cell r="CW13">
            <v>3954175</v>
          </cell>
          <cell r="CX13">
            <v>101070203</v>
          </cell>
        </row>
        <row r="14">
          <cell r="B14" t="str">
            <v>Total - Tier 1</v>
          </cell>
          <cell r="C14">
            <v>2652.1370580000003</v>
          </cell>
          <cell r="D14">
            <v>1500.6003170000001</v>
          </cell>
          <cell r="E14">
            <v>1958.573963</v>
          </cell>
          <cell r="F14">
            <v>337.50908099999992</v>
          </cell>
          <cell r="G14">
            <v>402.05503000000004</v>
          </cell>
          <cell r="H14">
            <v>408.82741199999992</v>
          </cell>
          <cell r="I14">
            <v>2215.9149080000002</v>
          </cell>
          <cell r="J14">
            <v>14.022369000000001</v>
          </cell>
          <cell r="K14">
            <v>81.837418999999983</v>
          </cell>
          <cell r="M14">
            <v>0.66615772294812503</v>
          </cell>
          <cell r="N14">
            <v>0.65583119822358549</v>
          </cell>
          <cell r="O14">
            <v>0.64552332185050831</v>
          </cell>
          <cell r="P14">
            <v>0.64661885824950271</v>
          </cell>
          <cell r="Q14">
            <v>0.64224849829791908</v>
          </cell>
          <cell r="R14">
            <v>0.63897279444214405</v>
          </cell>
          <cell r="S14">
            <v>0.6316932910886961</v>
          </cell>
          <cell r="T14">
            <v>0.60160818114852865</v>
          </cell>
          <cell r="U14">
            <v>0.58793150840981145</v>
          </cell>
          <cell r="V14">
            <v>0.59505193307574078</v>
          </cell>
          <cell r="W14">
            <v>0.54273378054025878</v>
          </cell>
          <cell r="X14">
            <v>0.55851358393975303</v>
          </cell>
          <cell r="Y14">
            <v>0.56239543046831797</v>
          </cell>
          <cell r="Z14">
            <v>0.56761718609956691</v>
          </cell>
          <cell r="AA14">
            <v>0.57068662601065312</v>
          </cell>
          <cell r="AB14">
            <v>2193891224</v>
          </cell>
          <cell r="AC14">
            <v>1368979521</v>
          </cell>
          <cell r="AD14">
            <v>0</v>
          </cell>
          <cell r="AE14">
            <v>1601474938</v>
          </cell>
          <cell r="AF14">
            <v>0</v>
          </cell>
          <cell r="AG14">
            <v>282186415</v>
          </cell>
          <cell r="AH14">
            <v>363441407</v>
          </cell>
          <cell r="AI14">
            <v>1846474938</v>
          </cell>
          <cell r="AJ14">
            <v>94875438</v>
          </cell>
          <cell r="AK14">
            <v>145840107</v>
          </cell>
          <cell r="AL14">
            <v>145840.10700000002</v>
          </cell>
          <cell r="AM14">
            <v>33132771</v>
          </cell>
          <cell r="AO14">
            <v>0.66807805691369093</v>
          </cell>
          <cell r="AP14">
            <v>0.67209336107729001</v>
          </cell>
          <cell r="AQ14">
            <v>0.68452231899627969</v>
          </cell>
          <cell r="AS14">
            <v>0.19338516050609308</v>
          </cell>
          <cell r="AT14">
            <v>2.9921623048183205E-2</v>
          </cell>
          <cell r="AU14">
            <v>0.18143974236035962</v>
          </cell>
          <cell r="AV14">
            <v>0.1523113905599483</v>
          </cell>
          <cell r="AW14">
            <v>0.32917357222708715</v>
          </cell>
          <cell r="AX14">
            <v>0.47227297145644731</v>
          </cell>
          <cell r="AY14">
            <v>6.3852494860896891E-2</v>
          </cell>
          <cell r="AZ14">
            <v>0.53860970659457696</v>
          </cell>
          <cell r="BA14">
            <v>0.11797372973704559</v>
          </cell>
          <cell r="BB14">
            <v>3.2894243763589265E-2</v>
          </cell>
          <cell r="BC14">
            <v>8.5079485973456326E-2</v>
          </cell>
          <cell r="BD14">
            <v>0.76616984875132854</v>
          </cell>
          <cell r="BE14">
            <v>0.66194096439191685</v>
          </cell>
          <cell r="BF14">
            <v>0.79060803895925769</v>
          </cell>
          <cell r="BG14">
            <v>0.70790615512675437</v>
          </cell>
          <cell r="BH14">
            <v>2652137058</v>
          </cell>
          <cell r="BI14">
            <v>2575666867</v>
          </cell>
          <cell r="BJ14">
            <v>2489049938</v>
          </cell>
          <cell r="BK14">
            <v>2404191418</v>
          </cell>
          <cell r="BL14">
            <v>2412188062</v>
          </cell>
          <cell r="BM14">
            <v>2331444986</v>
          </cell>
          <cell r="BN14">
            <v>2234309053</v>
          </cell>
          <cell r="BO14">
            <v>2211913740</v>
          </cell>
          <cell r="BP14">
            <v>2102337352</v>
          </cell>
          <cell r="BQ14">
            <v>2069565959</v>
          </cell>
          <cell r="BR14">
            <v>1969346681</v>
          </cell>
          <cell r="BS14">
            <v>1872860117</v>
          </cell>
          <cell r="BT14">
            <v>1795759894</v>
          </cell>
          <cell r="BU14">
            <v>1744028271</v>
          </cell>
          <cell r="BV14">
            <v>1658966913</v>
          </cell>
          <cell r="BW14">
            <v>1627659632</v>
          </cell>
          <cell r="BX14">
            <v>408827412</v>
          </cell>
          <cell r="BY14">
            <v>387391037</v>
          </cell>
          <cell r="BZ14">
            <v>380984756</v>
          </cell>
          <cell r="CA14">
            <v>373515733</v>
          </cell>
          <cell r="CB14">
            <v>370399347</v>
          </cell>
          <cell r="CC14">
            <v>349521290</v>
          </cell>
          <cell r="CD14">
            <v>340423810</v>
          </cell>
          <cell r="CE14">
            <v>339222031</v>
          </cell>
          <cell r="CF14">
            <v>326518516</v>
          </cell>
          <cell r="CG14">
            <v>315510620</v>
          </cell>
          <cell r="CH14">
            <v>319951444</v>
          </cell>
          <cell r="CI14">
            <v>303173012</v>
          </cell>
          <cell r="CJ14">
            <v>303173012</v>
          </cell>
          <cell r="CK14">
            <v>305295622</v>
          </cell>
          <cell r="CL14">
            <v>284093908</v>
          </cell>
          <cell r="CM14">
            <v>271801490</v>
          </cell>
          <cell r="CN14">
            <v>0</v>
          </cell>
          <cell r="CO14">
            <v>63052915</v>
          </cell>
          <cell r="CP14">
            <v>128496226</v>
          </cell>
          <cell r="CQ14">
            <v>0</v>
          </cell>
          <cell r="CR14">
            <v>191549141</v>
          </cell>
          <cell r="CS14">
            <v>90463482</v>
          </cell>
          <cell r="CT14">
            <v>55128071</v>
          </cell>
          <cell r="CU14">
            <v>47224468</v>
          </cell>
          <cell r="CV14">
            <v>102352539</v>
          </cell>
          <cell r="CW14">
            <v>56735083</v>
          </cell>
          <cell r="CX14">
            <v>1500600317</v>
          </cell>
        </row>
        <row r="15">
          <cell r="AZ15" t="str">
            <v/>
          </cell>
          <cell r="BV15" t="str">
            <v/>
          </cell>
          <cell r="BW15" t="str">
            <v/>
          </cell>
          <cell r="CM15">
            <v>0</v>
          </cell>
        </row>
        <row r="16">
          <cell r="B16" t="str">
            <v>TIER 2: Medium banks - WMSI between 1% &amp; 5%</v>
          </cell>
          <cell r="AZ16" t="str">
            <v/>
          </cell>
        </row>
        <row r="18">
          <cell r="B18" t="str">
            <v>I&amp;M Bank</v>
          </cell>
          <cell r="C18">
            <v>182.81787600000001</v>
          </cell>
          <cell r="D18">
            <v>119.30120700000001</v>
          </cell>
          <cell r="E18">
            <v>127.269632</v>
          </cell>
          <cell r="F18">
            <v>26.608439000000001</v>
          </cell>
          <cell r="G18">
            <v>28.428626000000001</v>
          </cell>
          <cell r="H18">
            <v>31.519089000000001</v>
          </cell>
          <cell r="I18">
            <v>165.286856</v>
          </cell>
          <cell r="J18">
            <v>0.99899700000000002</v>
          </cell>
          <cell r="K18">
            <v>5.686185</v>
          </cell>
          <cell r="M18">
            <v>4.677578260238463E-2</v>
          </cell>
          <cell r="N18">
            <v>4.6872061663632426E-2</v>
          </cell>
          <cell r="O18">
            <v>4.7975242386330899E-2</v>
          </cell>
          <cell r="P18">
            <v>4.7157045812076082E-2</v>
          </cell>
          <cell r="Q18">
            <v>4.6143569105249208E-2</v>
          </cell>
          <cell r="R18">
            <v>4.6976317574451559E-2</v>
          </cell>
          <cell r="S18">
            <v>4.5655274182106423E-2</v>
          </cell>
          <cell r="T18">
            <v>4.3266496320107151E-2</v>
          </cell>
          <cell r="U18">
            <v>4.1531279066490255E-2</v>
          </cell>
          <cell r="V18">
            <v>4.1213964931783365E-2</v>
          </cell>
          <cell r="W18">
            <v>4.1396234031227719E-2</v>
          </cell>
          <cell r="X18">
            <v>4.0476165015553178E-2</v>
          </cell>
          <cell r="Y18">
            <v>4.0632602184221024E-2</v>
          </cell>
          <cell r="Z18">
            <v>4.1902503947468056E-2</v>
          </cell>
          <cell r="AA18">
            <v>4.1224725549765084E-2</v>
          </cell>
          <cell r="AB18">
            <v>313413032</v>
          </cell>
          <cell r="AC18">
            <v>195568503</v>
          </cell>
          <cell r="AD18">
            <v>0</v>
          </cell>
          <cell r="AE18">
            <v>228782134</v>
          </cell>
          <cell r="AF18">
            <v>0</v>
          </cell>
          <cell r="AG18">
            <v>40312345</v>
          </cell>
          <cell r="AH18">
            <v>51920201</v>
          </cell>
          <cell r="AI18">
            <v>263782134</v>
          </cell>
          <cell r="AJ18">
            <v>13553634</v>
          </cell>
          <cell r="AK18">
            <v>20834301</v>
          </cell>
          <cell r="AL18">
            <v>20834.300999999999</v>
          </cell>
          <cell r="AM18">
            <v>4733253</v>
          </cell>
          <cell r="AO18">
            <v>4.6052149152228362E-2</v>
          </cell>
          <cell r="AP18">
            <v>5.3432981643977306E-2</v>
          </cell>
          <cell r="AQ18">
            <v>4.4480783100476221E-2</v>
          </cell>
          <cell r="AS18">
            <v>0.15793106058746606</v>
          </cell>
          <cell r="AT18">
            <v>2.8598661581734058E-2</v>
          </cell>
          <cell r="AU18">
            <v>0.17199568488373934</v>
          </cell>
          <cell r="AV18">
            <v>0.16098339362205547</v>
          </cell>
          <cell r="AW18">
            <v>0.26330385949291613</v>
          </cell>
          <cell r="AX18">
            <v>0.34742084610023116</v>
          </cell>
          <cell r="AY18">
            <v>5.4218039429528485E-2</v>
          </cell>
          <cell r="AZ18">
            <v>0.47638548991757518</v>
          </cell>
          <cell r="BA18">
            <v>0.12192094348460145</v>
          </cell>
          <cell r="BB18">
            <v>5.0177442570939389E-2</v>
          </cell>
          <cell r="BC18">
            <v>7.1743500913662051E-2</v>
          </cell>
          <cell r="BD18">
            <v>0.93738942373935685</v>
          </cell>
          <cell r="BE18">
            <v>8.0263253956124117E-2</v>
          </cell>
          <cell r="BF18">
            <v>5.9492233416176869E-2</v>
          </cell>
          <cell r="BG18">
            <v>7.2220184598789663E-2</v>
          </cell>
          <cell r="BH18">
            <v>182817876</v>
          </cell>
          <cell r="BI18">
            <v>177329585</v>
          </cell>
          <cell r="BJ18">
            <v>181582075</v>
          </cell>
          <cell r="BK18">
            <v>164116122</v>
          </cell>
          <cell r="BL18">
            <v>164730002</v>
          </cell>
          <cell r="BM18">
            <v>164425933</v>
          </cell>
          <cell r="BN18">
            <v>157775781</v>
          </cell>
          <cell r="BO18">
            <v>147846339</v>
          </cell>
          <cell r="BP18">
            <v>151975238</v>
          </cell>
          <cell r="BQ18">
            <v>145327389</v>
          </cell>
          <cell r="BR18">
            <v>140517390</v>
          </cell>
          <cell r="BS18">
            <v>137299354</v>
          </cell>
          <cell r="BT18">
            <v>124648548</v>
          </cell>
          <cell r="BU18">
            <v>118333769</v>
          </cell>
          <cell r="BV18">
            <v>114972436</v>
          </cell>
          <cell r="BW18">
            <v>110315682</v>
          </cell>
          <cell r="BX18">
            <v>31519089</v>
          </cell>
          <cell r="BY18">
            <v>30474944</v>
          </cell>
          <cell r="BZ18">
            <v>28745066</v>
          </cell>
          <cell r="CA18">
            <v>31304829</v>
          </cell>
          <cell r="CB18">
            <v>30151112</v>
          </cell>
          <cell r="CC18">
            <v>28576772</v>
          </cell>
          <cell r="CD18">
            <v>26482435</v>
          </cell>
          <cell r="CE18">
            <v>26186678</v>
          </cell>
          <cell r="CF18">
            <v>24079849</v>
          </cell>
          <cell r="CG18">
            <v>23296896</v>
          </cell>
          <cell r="CH18">
            <v>22159420</v>
          </cell>
          <cell r="CI18">
            <v>21814043</v>
          </cell>
          <cell r="CJ18">
            <v>21814043</v>
          </cell>
          <cell r="CK18">
            <v>20071699</v>
          </cell>
          <cell r="CL18">
            <v>19500445</v>
          </cell>
          <cell r="CM18">
            <v>20524634</v>
          </cell>
          <cell r="CO18">
            <v>3037650</v>
          </cell>
          <cell r="CP18">
            <v>8499021</v>
          </cell>
          <cell r="CR18">
            <v>11536671</v>
          </cell>
          <cell r="CS18">
            <v>4008080</v>
          </cell>
          <cell r="CT18">
            <v>3258038</v>
          </cell>
          <cell r="CU18">
            <v>3581041</v>
          </cell>
          <cell r="CV18">
            <v>6839079</v>
          </cell>
          <cell r="CW18">
            <v>3720693</v>
          </cell>
          <cell r="CX18">
            <v>119301207</v>
          </cell>
        </row>
        <row r="19">
          <cell r="B19" t="str">
            <v>NIC Bank</v>
          </cell>
          <cell r="C19">
            <v>181.86214699999999</v>
          </cell>
          <cell r="D19">
            <v>110.29303400000001</v>
          </cell>
          <cell r="E19">
            <v>123.066638</v>
          </cell>
          <cell r="F19">
            <v>26.306235000000001</v>
          </cell>
          <cell r="G19">
            <v>31.606096000000001</v>
          </cell>
          <cell r="H19">
            <v>28.079484000000001</v>
          </cell>
          <cell r="I19">
            <v>161.19900200000001</v>
          </cell>
          <cell r="J19">
            <v>0.85676399999999997</v>
          </cell>
          <cell r="K19">
            <v>4.3155359999999998</v>
          </cell>
          <cell r="M19">
            <v>4.4394567022234849E-2</v>
          </cell>
          <cell r="N19">
            <v>4.8147325838805849E-2</v>
          </cell>
          <cell r="O19">
            <v>4.4870986146508682E-2</v>
          </cell>
          <cell r="P19">
            <v>4.4753498515800891E-2</v>
          </cell>
          <cell r="Q19">
            <v>4.360237431176113E-2</v>
          </cell>
          <cell r="R19">
            <v>4.4872562795483059E-2</v>
          </cell>
          <cell r="S19">
            <v>4.4800865051882431E-2</v>
          </cell>
          <cell r="T19">
            <v>4.4373235760172158E-2</v>
          </cell>
          <cell r="U19">
            <v>4.1524095097441455E-2</v>
          </cell>
          <cell r="V19">
            <v>4.1234477482437679E-2</v>
          </cell>
          <cell r="W19">
            <v>4.3230591495864903E-2</v>
          </cell>
          <cell r="X19">
            <v>4.3216553515097185E-2</v>
          </cell>
          <cell r="Y19">
            <v>3.9175427611452124E-2</v>
          </cell>
          <cell r="Z19">
            <v>4.0015782983835298E-2</v>
          </cell>
          <cell r="AA19">
            <v>4.0294799887670998E-2</v>
          </cell>
          <cell r="AB19">
            <v>313413032</v>
          </cell>
          <cell r="AC19">
            <v>195568503</v>
          </cell>
          <cell r="AD19">
            <v>0</v>
          </cell>
          <cell r="AE19">
            <v>228782134</v>
          </cell>
          <cell r="AF19">
            <v>0</v>
          </cell>
          <cell r="AG19">
            <v>40312345</v>
          </cell>
          <cell r="AH19">
            <v>51920201</v>
          </cell>
          <cell r="AI19">
            <v>263782134</v>
          </cell>
          <cell r="AJ19">
            <v>13553634</v>
          </cell>
          <cell r="AK19">
            <v>20834301</v>
          </cell>
          <cell r="AL19">
            <v>20834.300999999999</v>
          </cell>
          <cell r="AM19">
            <v>4733253</v>
          </cell>
          <cell r="AO19">
            <v>4.581139931189486E-2</v>
          </cell>
          <cell r="AP19">
            <v>4.9398374160460633E-2</v>
          </cell>
          <cell r="AQ19">
            <v>4.3011835154696011E-2</v>
          </cell>
          <cell r="AS19">
            <v>0.14981433724576235</v>
          </cell>
          <cell r="AT19">
            <v>2.5441034897829139E-2</v>
          </cell>
          <cell r="AU19">
            <v>0.196068806927229</v>
          </cell>
          <cell r="AV19">
            <v>0.1631910537510648</v>
          </cell>
          <cell r="AW19">
            <v>0.27432041934356771</v>
          </cell>
          <cell r="AX19">
            <v>0.36749577910791453</v>
          </cell>
          <cell r="AY19">
            <v>9.8529657231482146E-2</v>
          </cell>
          <cell r="AZ19">
            <v>0.43411392877585048</v>
          </cell>
          <cell r="BA19">
            <v>0.11244258347710824</v>
          </cell>
          <cell r="BB19">
            <v>4.6585377383986659E-2</v>
          </cell>
          <cell r="BC19">
            <v>6.5857206093121581E-2</v>
          </cell>
          <cell r="BD19">
            <v>0.89620579380741683</v>
          </cell>
          <cell r="BE19">
            <v>3.6376524213434083E-2</v>
          </cell>
          <cell r="BF19">
            <v>6.7717027273814526E-2</v>
          </cell>
          <cell r="BG19">
            <v>5.0671324285098726E-2</v>
          </cell>
          <cell r="BH19">
            <v>181862147</v>
          </cell>
          <cell r="BI19">
            <v>181679649</v>
          </cell>
          <cell r="BJ19">
            <v>166304746</v>
          </cell>
          <cell r="BK19">
            <v>161847351</v>
          </cell>
          <cell r="BL19">
            <v>156714971</v>
          </cell>
          <cell r="BM19">
            <v>159485590</v>
          </cell>
          <cell r="BN19">
            <v>152262205</v>
          </cell>
          <cell r="BO19">
            <v>156762225</v>
          </cell>
          <cell r="BP19">
            <v>146001048</v>
          </cell>
          <cell r="BQ19">
            <v>143376585</v>
          </cell>
          <cell r="BR19">
            <v>134470560</v>
          </cell>
          <cell r="BS19">
            <v>137087464</v>
          </cell>
          <cell r="BT19">
            <v>125269062</v>
          </cell>
          <cell r="BU19">
            <v>120685605</v>
          </cell>
          <cell r="BV19">
            <v>116891955</v>
          </cell>
          <cell r="BW19">
            <v>112916814</v>
          </cell>
          <cell r="BX19">
            <v>28079484</v>
          </cell>
          <cell r="BY19">
            <v>32543157</v>
          </cell>
          <cell r="BZ19">
            <v>31164181</v>
          </cell>
          <cell r="CA19">
            <v>30288263</v>
          </cell>
          <cell r="CB19">
            <v>30025206</v>
          </cell>
          <cell r="CC19">
            <v>28363529</v>
          </cell>
          <cell r="CD19">
            <v>27436193</v>
          </cell>
          <cell r="CE19">
            <v>26454386</v>
          </cell>
          <cell r="CF19">
            <v>24424083</v>
          </cell>
          <cell r="CG19">
            <v>24149094</v>
          </cell>
          <cell r="CH19">
            <v>24061490</v>
          </cell>
          <cell r="CI19">
            <v>23258017</v>
          </cell>
          <cell r="CJ19">
            <v>23258017</v>
          </cell>
          <cell r="CK19">
            <v>20495957</v>
          </cell>
          <cell r="CL19">
            <v>18887289</v>
          </cell>
          <cell r="CM19">
            <v>17630929</v>
          </cell>
          <cell r="CO19">
            <v>2778532</v>
          </cell>
          <cell r="CP19">
            <v>7350251</v>
          </cell>
          <cell r="CR19">
            <v>10128783</v>
          </cell>
          <cell r="CS19">
            <v>3722285</v>
          </cell>
          <cell r="CT19">
            <v>5233200</v>
          </cell>
          <cell r="CU19">
            <v>6821700</v>
          </cell>
          <cell r="CV19">
            <v>12054900</v>
          </cell>
          <cell r="CW19">
            <v>3279122</v>
          </cell>
          <cell r="CX19">
            <v>110293034</v>
          </cell>
        </row>
        <row r="20">
          <cell r="B20" t="str">
            <v>National Bank of Kenya</v>
          </cell>
          <cell r="C20">
            <v>116.31570000000001</v>
          </cell>
          <cell r="D20">
            <v>57.939751000000001</v>
          </cell>
          <cell r="E20">
            <v>97.658164999999997</v>
          </cell>
          <cell r="F20">
            <v>9.0016859999999994</v>
          </cell>
          <cell r="G20">
            <v>10.426701</v>
          </cell>
          <cell r="H20">
            <v>10.989919</v>
          </cell>
          <cell r="I20">
            <v>92.280060000000006</v>
          </cell>
          <cell r="J20">
            <v>0.41507699999999997</v>
          </cell>
          <cell r="K20">
            <v>0.13872100000000001</v>
          </cell>
          <cell r="M20">
            <v>2.6931255245621576E-2</v>
          </cell>
          <cell r="N20">
            <v>2.7841790207691227E-2</v>
          </cell>
          <cell r="O20">
            <v>2.7459495446274188E-2</v>
          </cell>
          <cell r="P20">
            <v>2.8860617288786423E-2</v>
          </cell>
          <cell r="Q20">
            <v>2.8625333711264821E-2</v>
          </cell>
          <cell r="R20">
            <v>2.9629673640735613E-2</v>
          </cell>
          <cell r="S20">
            <v>3.0930922906037377E-2</v>
          </cell>
          <cell r="T20">
            <v>3.0676786498131305E-2</v>
          </cell>
          <cell r="U20">
            <v>3.2750958090150294E-2</v>
          </cell>
          <cell r="V20">
            <v>3.1627657601460205E-2</v>
          </cell>
          <cell r="W20">
            <v>3.6075814954357334E-2</v>
          </cell>
          <cell r="X20">
            <v>3.4938654374458228E-2</v>
          </cell>
          <cell r="Y20">
            <v>3.5137559929824431E-2</v>
          </cell>
          <cell r="Z20">
            <v>3.4238251692761776E-2</v>
          </cell>
          <cell r="AA20">
            <v>3.3567797886750565E-2</v>
          </cell>
          <cell r="AB20">
            <v>313413032</v>
          </cell>
          <cell r="AC20">
            <v>195568503</v>
          </cell>
          <cell r="AD20">
            <v>0</v>
          </cell>
          <cell r="AE20">
            <v>228782134</v>
          </cell>
          <cell r="AF20">
            <v>0</v>
          </cell>
          <cell r="AG20">
            <v>40312345</v>
          </cell>
          <cell r="AH20">
            <v>51920201</v>
          </cell>
          <cell r="AI20">
            <v>263782134</v>
          </cell>
          <cell r="AJ20">
            <v>13553634</v>
          </cell>
          <cell r="AK20">
            <v>20834301</v>
          </cell>
          <cell r="AL20">
            <v>20834.300999999999</v>
          </cell>
          <cell r="AM20">
            <v>4733253</v>
          </cell>
          <cell r="AO20">
            <v>2.93001323631276E-2</v>
          </cell>
          <cell r="AP20">
            <v>2.59502290839322E-2</v>
          </cell>
          <cell r="AQ20">
            <v>3.4131564514585211E-2</v>
          </cell>
          <cell r="AS20">
            <v>1.1777796921271391E-2</v>
          </cell>
          <cell r="AT20">
            <v>1.1188980852448185E-3</v>
          </cell>
          <cell r="AU20">
            <v>0.11298975098195643</v>
          </cell>
          <cell r="AV20">
            <v>9.7547465833897368E-2</v>
          </cell>
          <cell r="AW20">
            <v>0.27855626521411236</v>
          </cell>
          <cell r="AX20">
            <v>0.89644897722004457</v>
          </cell>
          <cell r="AY20">
            <v>0.31021526650181053</v>
          </cell>
          <cell r="AZ20">
            <v>0.23887812108696022</v>
          </cell>
          <cell r="BA20">
            <v>8.5625008640366485E-2</v>
          </cell>
          <cell r="BB20">
            <v>3.0996574790466674E-2</v>
          </cell>
          <cell r="BC20">
            <v>5.4628433849899807E-2</v>
          </cell>
          <cell r="BD20">
            <v>0.59329141603264823</v>
          </cell>
          <cell r="BE20">
            <v>1.8343754065624367E-2</v>
          </cell>
          <cell r="BF20">
            <v>0</v>
          </cell>
          <cell r="BG20">
            <v>1.150562572152034E-2</v>
          </cell>
          <cell r="BH20">
            <v>116315700</v>
          </cell>
          <cell r="BI20">
            <v>116378429</v>
          </cell>
          <cell r="BJ20">
            <v>115442827</v>
          </cell>
          <cell r="BK20">
            <v>115114374</v>
          </cell>
          <cell r="BL20">
            <v>113215137</v>
          </cell>
          <cell r="BM20">
            <v>116157723</v>
          </cell>
          <cell r="BN20">
            <v>115220642</v>
          </cell>
          <cell r="BO20">
            <v>125295035</v>
          </cell>
          <cell r="BP20">
            <v>117789712</v>
          </cell>
          <cell r="BQ20">
            <v>124144110</v>
          </cell>
          <cell r="BR20">
            <v>116587690</v>
          </cell>
          <cell r="BS20">
            <v>122864886</v>
          </cell>
          <cell r="BT20">
            <v>116897968</v>
          </cell>
          <cell r="BU20">
            <v>109102269</v>
          </cell>
          <cell r="BV20">
            <v>98916489</v>
          </cell>
          <cell r="BW20">
            <v>92493034</v>
          </cell>
          <cell r="BX20">
            <v>10989919</v>
          </cell>
          <cell r="BY20">
            <v>11217864</v>
          </cell>
          <cell r="BZ20">
            <v>10987755</v>
          </cell>
          <cell r="CA20">
            <v>10996083</v>
          </cell>
          <cell r="CB20">
            <v>11315041</v>
          </cell>
          <cell r="CC20">
            <v>11222418</v>
          </cell>
          <cell r="CD20">
            <v>11237917</v>
          </cell>
          <cell r="CE20">
            <v>10913622</v>
          </cell>
          <cell r="CF20">
            <v>13443880</v>
          </cell>
          <cell r="CG20">
            <v>13116009</v>
          </cell>
          <cell r="CH20">
            <v>12606495</v>
          </cell>
          <cell r="CI20">
            <v>12113912</v>
          </cell>
          <cell r="CJ20">
            <v>12113912</v>
          </cell>
          <cell r="CK20">
            <v>12251404</v>
          </cell>
          <cell r="CL20">
            <v>12223289</v>
          </cell>
          <cell r="CM20">
            <v>11848291</v>
          </cell>
          <cell r="CO20">
            <v>1764079</v>
          </cell>
          <cell r="CP20">
            <v>4568857</v>
          </cell>
          <cell r="CR20">
            <v>6332936</v>
          </cell>
          <cell r="CS20">
            <v>5677154</v>
          </cell>
          <cell r="CT20">
            <v>6224473</v>
          </cell>
          <cell r="CU20">
            <v>19832635</v>
          </cell>
          <cell r="CV20">
            <v>26057108</v>
          </cell>
          <cell r="CW20">
            <v>97105</v>
          </cell>
          <cell r="CX20">
            <v>57939751</v>
          </cell>
        </row>
        <row r="21">
          <cell r="B21" t="str">
            <v>Bank of Baroda</v>
          </cell>
          <cell r="C21">
            <v>92.015867</v>
          </cell>
          <cell r="D21">
            <v>39.391872999999997</v>
          </cell>
          <cell r="E21">
            <v>70.357895999999997</v>
          </cell>
          <cell r="F21">
            <v>14.793748000000001</v>
          </cell>
          <cell r="G21">
            <v>15.347841000000001</v>
          </cell>
          <cell r="H21">
            <v>16.692069</v>
          </cell>
          <cell r="I21">
            <v>48.469723999999999</v>
          </cell>
          <cell r="J21">
            <v>6.5837000000000007E-2</v>
          </cell>
          <cell r="K21">
            <v>3.8735819999999999</v>
          </cell>
          <cell r="M21">
            <v>2.4713166021917022E-2</v>
          </cell>
          <cell r="N21">
            <v>2.4416888552832881E-2</v>
          </cell>
          <cell r="O21">
            <v>2.3549346618616393E-2</v>
          </cell>
          <cell r="P21">
            <v>2.3671543942872644E-2</v>
          </cell>
          <cell r="Q21">
            <v>2.2796575876147033E-2</v>
          </cell>
          <cell r="R21">
            <v>2.2636932080139675E-2</v>
          </cell>
          <cell r="S21">
            <v>2.141702622116393E-2</v>
          </cell>
          <cell r="T21">
            <v>2.271163209181766E-2</v>
          </cell>
          <cell r="U21">
            <v>2.183121520348582E-2</v>
          </cell>
          <cell r="V21">
            <v>2.1829346098027273E-2</v>
          </cell>
          <cell r="W21">
            <v>2.0088922922993333E-2</v>
          </cell>
          <cell r="X21">
            <v>1.9579658140780807E-2</v>
          </cell>
          <cell r="Y21">
            <v>1.9613732706855409E-2</v>
          </cell>
          <cell r="Z21">
            <v>1.9835531066384929E-2</v>
          </cell>
          <cell r="AA21">
            <v>1.9738572604877803E-2</v>
          </cell>
          <cell r="AB21">
            <v>313413032</v>
          </cell>
          <cell r="AC21">
            <v>195568503</v>
          </cell>
          <cell r="AD21">
            <v>0</v>
          </cell>
          <cell r="AE21">
            <v>228782134</v>
          </cell>
          <cell r="AF21">
            <v>0</v>
          </cell>
          <cell r="AG21">
            <v>40312345</v>
          </cell>
          <cell r="AH21">
            <v>51920201</v>
          </cell>
          <cell r="AI21">
            <v>263782134</v>
          </cell>
          <cell r="AJ21">
            <v>13553634</v>
          </cell>
          <cell r="AK21">
            <v>20834301</v>
          </cell>
          <cell r="AL21">
            <v>20834.300999999999</v>
          </cell>
          <cell r="AM21">
            <v>4733253</v>
          </cell>
          <cell r="AO21">
            <v>2.3178961074110761E-2</v>
          </cell>
          <cell r="AP21">
            <v>1.7642949973933498E-2</v>
          </cell>
          <cell r="AQ21">
            <v>2.4590110478058608E-2</v>
          </cell>
          <cell r="AS21">
            <v>0.23387427455173276</v>
          </cell>
          <cell r="AT21">
            <v>4.1336309097806584E-2</v>
          </cell>
          <cell r="AU21">
            <v>0.31664799659267712</v>
          </cell>
          <cell r="AV21">
            <v>0.30521626242394118</v>
          </cell>
          <cell r="AW21">
            <v>0.1319221621866119</v>
          </cell>
          <cell r="AX21">
            <v>0.17004284520599341</v>
          </cell>
          <cell r="AY21">
            <v>6.028290747573694E-2</v>
          </cell>
          <cell r="AZ21">
            <v>0.58237603537171279</v>
          </cell>
          <cell r="BA21">
            <v>0.13473249399825143</v>
          </cell>
          <cell r="BB21">
            <v>6.5852073419777682E-2</v>
          </cell>
          <cell r="BC21">
            <v>6.8880420578473753E-2</v>
          </cell>
          <cell r="BD21">
            <v>0.55987849608237283</v>
          </cell>
          <cell r="BE21">
            <v>1.2614191639051364E-2</v>
          </cell>
          <cell r="BF21">
            <v>1.0630271075934628E-3</v>
          </cell>
          <cell r="BG21">
            <v>7.9141851879900634E-3</v>
          </cell>
          <cell r="BH21">
            <v>92015867</v>
          </cell>
          <cell r="BI21">
            <v>88413486</v>
          </cell>
          <cell r="BJ21">
            <v>85368565</v>
          </cell>
          <cell r="BK21">
            <v>82907475</v>
          </cell>
          <cell r="BL21">
            <v>81225195</v>
          </cell>
          <cell r="BM21">
            <v>78391648</v>
          </cell>
          <cell r="BN21">
            <v>71954794</v>
          </cell>
          <cell r="BO21">
            <v>68177548</v>
          </cell>
          <cell r="BP21">
            <v>65245206</v>
          </cell>
          <cell r="BQ21">
            <v>64198677</v>
          </cell>
          <cell r="BR21">
            <v>62518263</v>
          </cell>
          <cell r="BS21">
            <v>61944650</v>
          </cell>
          <cell r="BT21">
            <v>59182328</v>
          </cell>
          <cell r="BU21">
            <v>56105943</v>
          </cell>
          <cell r="BV21">
            <v>53949524</v>
          </cell>
          <cell r="BW21">
            <v>52021524</v>
          </cell>
          <cell r="BX21">
            <v>16692069</v>
          </cell>
          <cell r="BY21">
            <v>16254476</v>
          </cell>
          <cell r="BZ21">
            <v>14925822</v>
          </cell>
          <cell r="CA21">
            <v>14224907</v>
          </cell>
          <cell r="CB21">
            <v>13387842</v>
          </cell>
          <cell r="CC21">
            <v>12776983</v>
          </cell>
          <cell r="CD21">
            <v>11846009</v>
          </cell>
          <cell r="CE21">
            <v>11273086</v>
          </cell>
          <cell r="CF21">
            <v>10242135</v>
          </cell>
          <cell r="CG21">
            <v>10844344</v>
          </cell>
          <cell r="CH21">
            <v>10371347</v>
          </cell>
          <cell r="CI21">
            <v>9867331</v>
          </cell>
          <cell r="CJ21">
            <v>9867331</v>
          </cell>
          <cell r="CK21">
            <v>9132583</v>
          </cell>
          <cell r="CL21">
            <v>8026209</v>
          </cell>
          <cell r="CM21">
            <v>7569115</v>
          </cell>
          <cell r="CO21">
            <v>653311</v>
          </cell>
          <cell r="CP21">
            <v>4298935</v>
          </cell>
          <cell r="CR21">
            <v>4952246</v>
          </cell>
          <cell r="CS21">
            <v>842094</v>
          </cell>
          <cell r="CT21">
            <v>1471659</v>
          </cell>
          <cell r="CU21">
            <v>1055332</v>
          </cell>
          <cell r="CV21">
            <v>2526991</v>
          </cell>
          <cell r="CW21">
            <v>2711507</v>
          </cell>
          <cell r="CX21">
            <v>39391873</v>
          </cell>
        </row>
        <row r="22">
          <cell r="B22" t="str">
            <v>Citibank</v>
          </cell>
          <cell r="C22">
            <v>88.851809000000003</v>
          </cell>
          <cell r="D22">
            <v>29.892738999999999</v>
          </cell>
          <cell r="E22">
            <v>57.153351999999998</v>
          </cell>
          <cell r="F22">
            <v>16.623391000000002</v>
          </cell>
          <cell r="G22">
            <v>17.274246999999999</v>
          </cell>
          <cell r="H22">
            <v>19.161379</v>
          </cell>
          <cell r="I22">
            <v>72.430965</v>
          </cell>
          <cell r="J22">
            <v>1.4196200000000001</v>
          </cell>
          <cell r="K22">
            <v>4.6794900000000004</v>
          </cell>
          <cell r="M22">
            <v>2.4209510982573242E-2</v>
          </cell>
          <cell r="N22">
            <v>2.485043641234011E-2</v>
          </cell>
          <cell r="O22">
            <v>2.7860405995863535E-2</v>
          </cell>
          <cell r="P22">
            <v>2.8223331975034582E-2</v>
          </cell>
          <cell r="Q22">
            <v>3.287241352169528E-2</v>
          </cell>
          <cell r="R22">
            <v>3.0811535553056664E-2</v>
          </cell>
          <cell r="S22">
            <v>2.8398481336390932E-2</v>
          </cell>
          <cell r="T22">
            <v>3.9911890376728196E-2</v>
          </cell>
          <cell r="U22">
            <v>3.3255751637952705E-2</v>
          </cell>
          <cell r="V22">
            <v>3.1834538024802427E-2</v>
          </cell>
          <cell r="W22">
            <v>2.7910849228194583E-2</v>
          </cell>
          <cell r="X22">
            <v>2.9745273318985473E-2</v>
          </cell>
          <cell r="Y22">
            <v>3.0815151670098295E-2</v>
          </cell>
          <cell r="Z22">
            <v>2.8800763856532775E-2</v>
          </cell>
          <cell r="AA22">
            <v>2.8911899733140151E-2</v>
          </cell>
          <cell r="AB22">
            <v>313413032</v>
          </cell>
          <cell r="AC22">
            <v>195568503</v>
          </cell>
          <cell r="AD22">
            <v>0</v>
          </cell>
          <cell r="AE22">
            <v>228782134</v>
          </cell>
          <cell r="AF22">
            <v>0</v>
          </cell>
          <cell r="AG22">
            <v>40312345</v>
          </cell>
          <cell r="AH22">
            <v>51920201</v>
          </cell>
          <cell r="AI22">
            <v>263782134</v>
          </cell>
          <cell r="AJ22">
            <v>13553634</v>
          </cell>
          <cell r="AK22">
            <v>20834301</v>
          </cell>
          <cell r="AL22">
            <v>20834.300999999999</v>
          </cell>
          <cell r="AM22">
            <v>4733253</v>
          </cell>
          <cell r="AO22">
            <v>2.2381929218526237E-2</v>
          </cell>
          <cell r="AP22">
            <v>1.3388449408355143E-2</v>
          </cell>
          <cell r="AQ22">
            <v>1.9975117503106859E-2</v>
          </cell>
          <cell r="AS22">
            <v>0.19671860670431796</v>
          </cell>
          <cell r="AT22">
            <v>3.9707028189135747E-2</v>
          </cell>
          <cell r="AU22">
            <v>0.2384925701321251</v>
          </cell>
          <cell r="AV22">
            <v>0.22950668957675768</v>
          </cell>
          <cell r="AW22">
            <v>0.42194988243167031</v>
          </cell>
          <cell r="AX22">
            <v>0.32766684854085387</v>
          </cell>
          <cell r="AY22">
            <v>4.4319376527482253E-2</v>
          </cell>
          <cell r="AZ22">
            <v>0.36292890397658167</v>
          </cell>
          <cell r="BA22">
            <v>7.9712746077358815E-2</v>
          </cell>
          <cell r="BB22">
            <v>1.3635389783943106E-2</v>
          </cell>
          <cell r="BC22">
            <v>6.6077356293415712E-2</v>
          </cell>
          <cell r="BD22">
            <v>0.52302687338443421</v>
          </cell>
          <cell r="BE22">
            <v>4.0821717973980376E-2</v>
          </cell>
          <cell r="BF22">
            <v>2.0449402640340734E-2</v>
          </cell>
          <cell r="BG22">
            <v>3.4470353055431259E-2</v>
          </cell>
          <cell r="BH22">
            <v>88851809</v>
          </cell>
          <cell r="BI22">
            <v>90025078</v>
          </cell>
          <cell r="BJ22">
            <v>101117630</v>
          </cell>
          <cell r="BK22">
            <v>103323540</v>
          </cell>
          <cell r="BL22">
            <v>116502032</v>
          </cell>
          <cell r="BM22">
            <v>103254695</v>
          </cell>
          <cell r="BN22">
            <v>89167854</v>
          </cell>
          <cell r="BO22">
            <v>88147287</v>
          </cell>
          <cell r="BP22">
            <v>93483001</v>
          </cell>
          <cell r="BQ22">
            <v>115826138</v>
          </cell>
          <cell r="BR22">
            <v>82954185</v>
          </cell>
          <cell r="BS22">
            <v>79397808</v>
          </cell>
          <cell r="BT22">
            <v>81940917</v>
          </cell>
          <cell r="BU22">
            <v>80054734</v>
          </cell>
          <cell r="BV22">
            <v>72191900</v>
          </cell>
          <cell r="BW22">
            <v>71242659</v>
          </cell>
          <cell r="BX22">
            <v>19161379</v>
          </cell>
          <cell r="BY22">
            <v>18414690</v>
          </cell>
          <cell r="BZ22">
            <v>20400169</v>
          </cell>
          <cell r="CA22">
            <v>19628607</v>
          </cell>
          <cell r="CB22">
            <v>21705386</v>
          </cell>
          <cell r="CC22">
            <v>21022221</v>
          </cell>
          <cell r="CD22">
            <v>20267062</v>
          </cell>
          <cell r="CE22">
            <v>19407199</v>
          </cell>
          <cell r="CF22">
            <v>20351926</v>
          </cell>
          <cell r="CG22">
            <v>19913000</v>
          </cell>
          <cell r="CH22">
            <v>19188220</v>
          </cell>
          <cell r="CI22">
            <v>18358760</v>
          </cell>
          <cell r="CJ22">
            <v>18358760</v>
          </cell>
          <cell r="CK22">
            <v>18002473</v>
          </cell>
          <cell r="CL22">
            <v>16706767</v>
          </cell>
          <cell r="CM22">
            <v>15963873</v>
          </cell>
          <cell r="CO22">
            <v>2943319</v>
          </cell>
          <cell r="CP22">
            <v>4032199</v>
          </cell>
          <cell r="CR22">
            <v>6975518</v>
          </cell>
          <cell r="CS22">
            <v>2285646</v>
          </cell>
          <cell r="CT22">
            <v>503116</v>
          </cell>
          <cell r="CU22">
            <v>883150</v>
          </cell>
          <cell r="CV22">
            <v>1386266</v>
          </cell>
          <cell r="CW22">
            <v>2861517</v>
          </cell>
          <cell r="CX22">
            <v>29892739</v>
          </cell>
        </row>
        <row r="23">
          <cell r="B23" t="str">
            <v>Prime Bank</v>
          </cell>
          <cell r="C23">
            <v>73.601506999999998</v>
          </cell>
          <cell r="D23">
            <v>38.271841000000002</v>
          </cell>
          <cell r="E23">
            <v>55.283833999999999</v>
          </cell>
          <cell r="F23">
            <v>10.016284000000001</v>
          </cell>
          <cell r="G23">
            <v>10.633684000000001</v>
          </cell>
          <cell r="H23">
            <v>12.972256</v>
          </cell>
          <cell r="I23">
            <v>51.262723000000001</v>
          </cell>
          <cell r="J23">
            <v>0.13623499999999999</v>
          </cell>
          <cell r="K23">
            <v>1.599507</v>
          </cell>
          <cell r="M23">
            <v>1.9451957068045964E-2</v>
          </cell>
          <cell r="N23">
            <v>1.8775662769375572E-2</v>
          </cell>
          <cell r="O23">
            <v>1.8293902083025261E-2</v>
          </cell>
          <cell r="P23">
            <v>1.8213608836170337E-2</v>
          </cell>
          <cell r="Q23">
            <v>1.7950663031244402E-2</v>
          </cell>
          <cell r="R23">
            <v>1.8031279888122888E-2</v>
          </cell>
          <cell r="S23">
            <v>1.8600297804854948E-2</v>
          </cell>
          <cell r="T23">
            <v>1.9188996432328815E-2</v>
          </cell>
          <cell r="U23">
            <v>1.935055456979199E-2</v>
          </cell>
          <cell r="V23">
            <v>1.9650573864422524E-2</v>
          </cell>
          <cell r="W23">
            <v>1.7395228571298531E-2</v>
          </cell>
          <cell r="X23">
            <v>1.7177551665809414E-2</v>
          </cell>
          <cell r="Y23">
            <v>1.7307839728550368E-2</v>
          </cell>
          <cell r="Z23">
            <v>1.7299928183852065E-2</v>
          </cell>
          <cell r="AA23">
            <v>1.7033047174600309E-2</v>
          </cell>
          <cell r="AB23">
            <v>313413032</v>
          </cell>
          <cell r="AC23">
            <v>195568503</v>
          </cell>
          <cell r="AD23">
            <v>0</v>
          </cell>
          <cell r="AE23">
            <v>228782134</v>
          </cell>
          <cell r="AF23">
            <v>0</v>
          </cell>
          <cell r="AG23">
            <v>40312345</v>
          </cell>
          <cell r="AH23">
            <v>51920201</v>
          </cell>
          <cell r="AI23">
            <v>263782134</v>
          </cell>
          <cell r="AJ23">
            <v>13553634</v>
          </cell>
          <cell r="AK23">
            <v>20834301</v>
          </cell>
          <cell r="AL23">
            <v>20834.300999999999</v>
          </cell>
          <cell r="AM23">
            <v>4733253</v>
          </cell>
          <cell r="AO23">
            <v>1.8540350934789219E-2</v>
          </cell>
          <cell r="AP23">
            <v>1.7141306689665077E-2</v>
          </cell>
          <cell r="AQ23">
            <v>1.9321720275868579E-2</v>
          </cell>
          <cell r="AS23">
            <v>0.15265081443913159</v>
          </cell>
          <cell r="AT23">
            <v>2.615503665132201E-2</v>
          </cell>
          <cell r="AU23">
            <v>0.20743502057040553</v>
          </cell>
          <cell r="AV23">
            <v>0.19539118122929211</v>
          </cell>
          <cell r="AW23">
            <v>0.20711118020150354</v>
          </cell>
          <cell r="AX23">
            <v>0.47148373003431865</v>
          </cell>
          <cell r="AY23">
            <v>3.2365207397622997E-2</v>
          </cell>
          <cell r="AZ23">
            <v>0.33754287727510279</v>
          </cell>
          <cell r="BA23">
            <v>0.124391751988381</v>
          </cell>
          <cell r="BB23">
            <v>6.6075650202959843E-2</v>
          </cell>
          <cell r="BC23">
            <v>5.8316101785421154E-2</v>
          </cell>
          <cell r="BD23">
            <v>0.69227906660742822</v>
          </cell>
          <cell r="BE23">
            <v>1.4120714269230885E-2</v>
          </cell>
          <cell r="BF23">
            <v>1.2912686451827941E-2</v>
          </cell>
          <cell r="BG23">
            <v>1.6101793758261578E-2</v>
          </cell>
          <cell r="BH23">
            <v>73601507</v>
          </cell>
          <cell r="BI23">
            <v>70961293</v>
          </cell>
          <cell r="BJ23">
            <v>67925452</v>
          </cell>
          <cell r="BK23">
            <v>65335455</v>
          </cell>
          <cell r="BL23">
            <v>66915856</v>
          </cell>
          <cell r="BM23">
            <v>65000953</v>
          </cell>
          <cell r="BN23">
            <v>66032315</v>
          </cell>
          <cell r="BO23">
            <v>65001313</v>
          </cell>
          <cell r="BP23">
            <v>64343912</v>
          </cell>
          <cell r="BQ23">
            <v>61271772</v>
          </cell>
          <cell r="BR23">
            <v>58715051</v>
          </cell>
          <cell r="BS23">
            <v>54917674</v>
          </cell>
          <cell r="BT23">
            <v>55249673</v>
          </cell>
          <cell r="BU23">
            <v>53395624</v>
          </cell>
          <cell r="BV23">
            <v>51258965</v>
          </cell>
          <cell r="BW23">
            <v>49460889</v>
          </cell>
          <cell r="BX23">
            <v>12972256</v>
          </cell>
          <cell r="BY23">
            <v>11428716</v>
          </cell>
          <cell r="BZ23">
            <v>11134955</v>
          </cell>
          <cell r="CA23">
            <v>10833063</v>
          </cell>
          <cell r="CB23">
            <v>9814195</v>
          </cell>
          <cell r="CC23">
            <v>9578743</v>
          </cell>
          <cell r="CD23">
            <v>9224281</v>
          </cell>
          <cell r="CE23">
            <v>8725208</v>
          </cell>
          <cell r="CF23">
            <v>8252089</v>
          </cell>
          <cell r="CG23">
            <v>8248978</v>
          </cell>
          <cell r="CH23">
            <v>8276028</v>
          </cell>
          <cell r="CI23">
            <v>7735022</v>
          </cell>
          <cell r="CJ23">
            <v>7735022</v>
          </cell>
          <cell r="CK23">
            <v>7246225</v>
          </cell>
          <cell r="CL23">
            <v>6301136</v>
          </cell>
          <cell r="CM23">
            <v>5815849</v>
          </cell>
          <cell r="CO23">
            <v>714115</v>
          </cell>
          <cell r="CP23">
            <v>2733864</v>
          </cell>
          <cell r="CR23">
            <v>3447979</v>
          </cell>
          <cell r="CS23">
            <v>1625666</v>
          </cell>
          <cell r="CT23">
            <v>432091</v>
          </cell>
          <cell r="CU23">
            <v>848016</v>
          </cell>
          <cell r="CV23">
            <v>1280107</v>
          </cell>
          <cell r="CW23">
            <v>1362713</v>
          </cell>
          <cell r="CX23">
            <v>38271841</v>
          </cell>
        </row>
        <row r="24">
          <cell r="B24" t="str">
            <v>Family Bank Limited</v>
          </cell>
          <cell r="C24">
            <v>71.479579999999999</v>
          </cell>
          <cell r="D24">
            <v>44.395986000000001</v>
          </cell>
          <cell r="E24">
            <v>48.212564999999998</v>
          </cell>
          <cell r="F24">
            <v>11.294567000000001</v>
          </cell>
          <cell r="G24">
            <v>13.69716</v>
          </cell>
          <cell r="H24">
            <v>11.865416</v>
          </cell>
          <cell r="I24">
            <v>66.509820000000005</v>
          </cell>
          <cell r="J24">
            <v>0.23099700000000001</v>
          </cell>
          <cell r="K24">
            <v>-0.74849200000000005</v>
          </cell>
          <cell r="M24">
            <v>1.7867112480765442E-2</v>
          </cell>
          <cell r="N24">
            <v>1.8204566057299625E-2</v>
          </cell>
          <cell r="O24">
            <v>1.7971847967669177E-2</v>
          </cell>
          <cell r="P24">
            <v>1.858133330257877E-2</v>
          </cell>
          <cell r="Q24">
            <v>2.1151590329892431E-2</v>
          </cell>
          <cell r="R24">
            <v>2.1530006794440726E-2</v>
          </cell>
          <cell r="S24">
            <v>2.4338794966044422E-2</v>
          </cell>
          <cell r="T24">
            <v>2.9544508195662136E-2</v>
          </cell>
          <cell r="U24">
            <v>3.5161238841224615E-2</v>
          </cell>
          <cell r="V24">
            <v>2.8464016497288226E-2</v>
          </cell>
          <cell r="W24">
            <v>2.0358435377465518E-2</v>
          </cell>
          <cell r="X24">
            <v>1.7480672076559383E-2</v>
          </cell>
          <cell r="Y24">
            <v>1.6825293519119589E-2</v>
          </cell>
          <cell r="Z24">
            <v>1.6195377442659913E-2</v>
          </cell>
          <cell r="AA24">
            <v>1.6027640843028997E-2</v>
          </cell>
          <cell r="AB24">
            <v>313413032</v>
          </cell>
          <cell r="AC24">
            <v>195568503</v>
          </cell>
          <cell r="AD24">
            <v>0</v>
          </cell>
          <cell r="AE24">
            <v>228782134</v>
          </cell>
          <cell r="AF24">
            <v>0</v>
          </cell>
          <cell r="AG24">
            <v>40312345</v>
          </cell>
          <cell r="AH24">
            <v>51920201</v>
          </cell>
          <cell r="AI24">
            <v>263782134</v>
          </cell>
          <cell r="AJ24">
            <v>13553634</v>
          </cell>
          <cell r="AK24">
            <v>20834301</v>
          </cell>
          <cell r="AL24">
            <v>20834.300999999999</v>
          </cell>
          <cell r="AM24">
            <v>4733253</v>
          </cell>
          <cell r="AO24">
            <v>1.800583373749862E-2</v>
          </cell>
          <cell r="AP24">
            <v>1.9884207081025371E-2</v>
          </cell>
          <cell r="AQ24">
            <v>1.6850309164739403E-2</v>
          </cell>
          <cell r="AS24">
            <v>-8.1520780145322824E-2</v>
          </cell>
          <cell r="AT24">
            <v>-1.4164722083597441E-2</v>
          </cell>
          <cell r="AU24">
            <v>0.20594191955413499</v>
          </cell>
          <cell r="AV24">
            <v>0.16981803589304556</v>
          </cell>
          <cell r="AW24">
            <v>0.38149564267447922</v>
          </cell>
          <cell r="AX24">
            <v>1.0376521823659295</v>
          </cell>
          <cell r="AY24">
            <v>0.13851548373178071</v>
          </cell>
          <cell r="AZ24">
            <v>0.30081983151161007</v>
          </cell>
          <cell r="BA24">
            <v>0.12265575612301248</v>
          </cell>
          <cell r="BB24">
            <v>3.4757367879861646E-2</v>
          </cell>
          <cell r="BC24">
            <v>8.7898388243150827E-2</v>
          </cell>
          <cell r="BD24">
            <v>0.9208384992584403</v>
          </cell>
          <cell r="BE24">
            <v>8.3594468464595114E-3</v>
          </cell>
          <cell r="BF24">
            <v>7.7795901393161214E-3</v>
          </cell>
          <cell r="BG24">
            <v>8.1256014762085514E-3</v>
          </cell>
          <cell r="BH24">
            <v>71479580</v>
          </cell>
          <cell r="BI24">
            <v>69391049</v>
          </cell>
          <cell r="BJ24">
            <v>66706579</v>
          </cell>
          <cell r="BK24">
            <v>69432374</v>
          </cell>
          <cell r="BL24">
            <v>78734331</v>
          </cell>
          <cell r="BM24">
            <v>80104753</v>
          </cell>
          <cell r="BN24">
            <v>85939969</v>
          </cell>
          <cell r="BO24">
            <v>81190214</v>
          </cell>
          <cell r="BP24">
            <v>80554920</v>
          </cell>
          <cell r="BQ24">
            <v>74747708</v>
          </cell>
          <cell r="BR24">
            <v>71030126</v>
          </cell>
          <cell r="BS24">
            <v>61812663</v>
          </cell>
          <cell r="BT24">
            <v>56171763</v>
          </cell>
          <cell r="BU24">
            <v>50563721</v>
          </cell>
          <cell r="BV24">
            <v>45011901</v>
          </cell>
          <cell r="BW24">
            <v>43500989</v>
          </cell>
          <cell r="BX24">
            <v>11865416</v>
          </cell>
          <cell r="BY24">
            <v>12115533</v>
          </cell>
          <cell r="BZ24">
            <v>12355585</v>
          </cell>
          <cell r="CA24">
            <v>12618877</v>
          </cell>
          <cell r="CB24">
            <v>13113788</v>
          </cell>
          <cell r="CC24">
            <v>12011680</v>
          </cell>
          <cell r="CD24">
            <v>12271025</v>
          </cell>
          <cell r="CE24">
            <v>11926782</v>
          </cell>
          <cell r="CF24">
            <v>11770798</v>
          </cell>
          <cell r="CG24">
            <v>11141694</v>
          </cell>
          <cell r="CH24">
            <v>11113094</v>
          </cell>
          <cell r="CI24">
            <v>10620650</v>
          </cell>
          <cell r="CJ24">
            <v>10620650</v>
          </cell>
          <cell r="CK24">
            <v>7213495</v>
          </cell>
          <cell r="CL24">
            <v>6411938</v>
          </cell>
          <cell r="CM24">
            <v>5968296</v>
          </cell>
          <cell r="CO24">
            <v>1813129</v>
          </cell>
          <cell r="CP24">
            <v>2939557</v>
          </cell>
          <cell r="CR24">
            <v>4752686</v>
          </cell>
          <cell r="CS24">
            <v>4931635</v>
          </cell>
          <cell r="CT24">
            <v>2147341</v>
          </cell>
          <cell r="CU24">
            <v>4990955</v>
          </cell>
          <cell r="CV24">
            <v>7138296</v>
          </cell>
          <cell r="CW24">
            <v>-748492</v>
          </cell>
          <cell r="CX24">
            <v>44395986</v>
          </cell>
        </row>
        <row r="25">
          <cell r="B25" t="str">
            <v>Housing Finance Company of Kenya</v>
          </cell>
          <cell r="C25">
            <v>66.807677999999996</v>
          </cell>
          <cell r="D25">
            <v>51.194204999999997</v>
          </cell>
          <cell r="E25">
            <v>33.755811999999999</v>
          </cell>
          <cell r="F25">
            <v>8.2727020000000007</v>
          </cell>
          <cell r="G25">
            <v>9.0904690000000006</v>
          </cell>
          <cell r="H25">
            <v>9.7807589999999998</v>
          </cell>
          <cell r="I25">
            <v>55.143369999999997</v>
          </cell>
          <cell r="J25">
            <v>4.3614E-2</v>
          </cell>
          <cell r="K25">
            <v>0.24893599999999999</v>
          </cell>
          <cell r="M25">
            <v>1.469281947616255E-2</v>
          </cell>
          <cell r="N25">
            <v>1.5563601037459084E-2</v>
          </cell>
          <cell r="O25">
            <v>1.5989067838845419E-2</v>
          </cell>
          <cell r="P25">
            <v>1.6450986245772264E-2</v>
          </cell>
          <cell r="Q25">
            <v>1.6905923019384282E-2</v>
          </cell>
          <cell r="R25">
            <v>1.6943702869071292E-2</v>
          </cell>
          <cell r="S25">
            <v>1.7738154293366407E-2</v>
          </cell>
          <cell r="T25">
            <v>1.7915712670493161E-2</v>
          </cell>
          <cell r="U25">
            <v>1.7134565438745517E-2</v>
          </cell>
          <cell r="V25">
            <v>1.7390017992833656E-2</v>
          </cell>
          <cell r="W25">
            <v>1.5752277555412333E-2</v>
          </cell>
          <cell r="X25">
            <v>1.597529738593486E-2</v>
          </cell>
          <cell r="Y25">
            <v>1.492652252379185E-2</v>
          </cell>
          <cell r="Z25">
            <v>1.5624891821292095E-2</v>
          </cell>
          <cell r="AA25">
            <v>1.5325972147396342E-2</v>
          </cell>
          <cell r="AB25">
            <v>313413032</v>
          </cell>
          <cell r="AC25">
            <v>195568503</v>
          </cell>
          <cell r="AD25">
            <v>0</v>
          </cell>
          <cell r="AE25">
            <v>228782134</v>
          </cell>
          <cell r="AF25">
            <v>0</v>
          </cell>
          <cell r="AG25">
            <v>40312345</v>
          </cell>
          <cell r="AH25">
            <v>51920201</v>
          </cell>
          <cell r="AI25">
            <v>263782134</v>
          </cell>
          <cell r="AJ25">
            <v>13553634</v>
          </cell>
          <cell r="AK25">
            <v>20834301</v>
          </cell>
          <cell r="AL25">
            <v>20834.300999999999</v>
          </cell>
          <cell r="AM25">
            <v>4733253</v>
          </cell>
          <cell r="AO25">
            <v>1.6828973287984404E-2</v>
          </cell>
          <cell r="AP25">
            <v>2.2929013752920464E-2</v>
          </cell>
          <cell r="AQ25">
            <v>1.1797668684643109E-2</v>
          </cell>
          <cell r="AS25">
            <v>2.3761834703272887E-2</v>
          </cell>
          <cell r="AT25">
            <v>3.4448144111795956E-3</v>
          </cell>
          <cell r="AU25">
            <v>0.16485153156218058</v>
          </cell>
          <cell r="AV25">
            <v>0.150021697984726</v>
          </cell>
          <cell r="AW25">
            <v>9.2148230335397666E-2</v>
          </cell>
          <cell r="AX25">
            <v>0.70571107635524943</v>
          </cell>
          <cell r="AY25">
            <v>0.11559914540622331</v>
          </cell>
          <cell r="AZ25">
            <v>0.2347863564502238</v>
          </cell>
          <cell r="BA25">
            <v>0.12873271684348059</v>
          </cell>
          <cell r="BB25">
            <v>6.5980387717865879E-2</v>
          </cell>
          <cell r="BC25">
            <v>6.2752329125614709E-2</v>
          </cell>
          <cell r="BD25">
            <v>1.5166041628623834</v>
          </cell>
          <cell r="BE25">
            <v>1.297819565411563E-3</v>
          </cell>
          <cell r="BF25">
            <v>4.6659907154336889E-3</v>
          </cell>
          <cell r="BG25">
            <v>2.8988981530611029E-3</v>
          </cell>
          <cell r="BH25">
            <v>66807678</v>
          </cell>
          <cell r="BI25">
            <v>67587483</v>
          </cell>
          <cell r="BJ25">
            <v>67986372</v>
          </cell>
          <cell r="BK25">
            <v>68084930</v>
          </cell>
          <cell r="BL25">
            <v>69695177</v>
          </cell>
          <cell r="BM25">
            <v>67895556</v>
          </cell>
          <cell r="BN25">
            <v>69122232</v>
          </cell>
          <cell r="BO25">
            <v>68808654</v>
          </cell>
          <cell r="BP25">
            <v>64907602</v>
          </cell>
          <cell r="BQ25">
            <v>66538187</v>
          </cell>
          <cell r="BR25">
            <v>62781072</v>
          </cell>
          <cell r="BS25">
            <v>60490833</v>
          </cell>
          <cell r="BT25">
            <v>56632118</v>
          </cell>
          <cell r="BU25">
            <v>49099911</v>
          </cell>
          <cell r="BV25">
            <v>50361123</v>
          </cell>
          <cell r="BW25">
            <v>46755111</v>
          </cell>
          <cell r="BX25">
            <v>9780759</v>
          </cell>
          <cell r="BY25">
            <v>9774298</v>
          </cell>
          <cell r="BZ25">
            <v>9871533</v>
          </cell>
          <cell r="CA25">
            <v>9774970</v>
          </cell>
          <cell r="CB25">
            <v>9634289</v>
          </cell>
          <cell r="CC25">
            <v>9386355</v>
          </cell>
          <cell r="CD25">
            <v>9444788</v>
          </cell>
          <cell r="CE25">
            <v>9089954</v>
          </cell>
          <cell r="CF25">
            <v>8746393</v>
          </cell>
          <cell r="CG25">
            <v>9662314</v>
          </cell>
          <cell r="CH25">
            <v>9820564</v>
          </cell>
          <cell r="CI25">
            <v>6276033</v>
          </cell>
          <cell r="CJ25">
            <v>6276033</v>
          </cell>
          <cell r="CK25">
            <v>5886067</v>
          </cell>
          <cell r="CL25">
            <v>5912076</v>
          </cell>
          <cell r="CM25">
            <v>5681853</v>
          </cell>
          <cell r="CO25">
            <v>227894</v>
          </cell>
          <cell r="CP25">
            <v>2245230</v>
          </cell>
          <cell r="CR25">
            <v>2473124</v>
          </cell>
          <cell r="CS25">
            <v>1745311</v>
          </cell>
          <cell r="CT25">
            <v>1571083</v>
          </cell>
          <cell r="CU25">
            <v>5120460</v>
          </cell>
          <cell r="CV25">
            <v>6691543</v>
          </cell>
          <cell r="CW25">
            <v>174255</v>
          </cell>
          <cell r="CX25">
            <v>51194205</v>
          </cell>
        </row>
        <row r="26">
          <cell r="B26" t="str">
            <v>Bank of India</v>
          </cell>
          <cell r="C26">
            <v>57.297471999999999</v>
          </cell>
          <cell r="D26">
            <v>24.277256000000001</v>
          </cell>
          <cell r="E26">
            <v>30.341702000000002</v>
          </cell>
          <cell r="F26">
            <v>9.1892119999999995</v>
          </cell>
          <cell r="G26">
            <v>9.6359250000000003</v>
          </cell>
          <cell r="H26">
            <v>10.920398</v>
          </cell>
          <cell r="I26">
            <v>20.424151999999999</v>
          </cell>
          <cell r="J26">
            <v>2.1409000000000001E-2</v>
          </cell>
          <cell r="K26">
            <v>1.9046670000000001</v>
          </cell>
          <cell r="M26">
            <v>1.4096669921872525E-2</v>
          </cell>
          <cell r="N26">
            <v>1.3914177932117276E-2</v>
          </cell>
          <cell r="O26">
            <v>1.3136110469778282E-2</v>
          </cell>
          <cell r="P26">
            <v>1.3034718536212294E-2</v>
          </cell>
          <cell r="Q26">
            <v>1.2598448051087631E-2</v>
          </cell>
          <cell r="R26">
            <v>1.2266224924117719E-2</v>
          </cell>
          <cell r="S26">
            <v>1.1599550651665885E-2</v>
          </cell>
          <cell r="T26">
            <v>1.6227744516641308E-2</v>
          </cell>
          <cell r="U26">
            <v>1.3650597141543732E-2</v>
          </cell>
          <cell r="V26">
            <v>1.3486590778816261E-2</v>
          </cell>
          <cell r="W26">
            <v>1.1204588493967032E-2</v>
          </cell>
          <cell r="X26">
            <v>1.1506779612066271E-2</v>
          </cell>
          <cell r="Y26">
            <v>1.1959499437245474E-2</v>
          </cell>
          <cell r="Z26">
            <v>1.1991009587672428E-2</v>
          </cell>
          <cell r="AA26">
            <v>1.1753065305750014E-2</v>
          </cell>
          <cell r="AB26">
            <v>313413032</v>
          </cell>
          <cell r="AC26">
            <v>195568503</v>
          </cell>
          <cell r="AD26">
            <v>0</v>
          </cell>
          <cell r="AE26">
            <v>228782134</v>
          </cell>
          <cell r="AF26">
            <v>0</v>
          </cell>
          <cell r="AG26">
            <v>40312345</v>
          </cell>
          <cell r="AH26">
            <v>51920201</v>
          </cell>
          <cell r="AI26">
            <v>263782134</v>
          </cell>
          <cell r="AJ26">
            <v>13553634</v>
          </cell>
          <cell r="AK26">
            <v>20834301</v>
          </cell>
          <cell r="AL26">
            <v>20834.300999999999</v>
          </cell>
          <cell r="AM26">
            <v>4733253</v>
          </cell>
          <cell r="AO26">
            <v>1.4433335428257728E-2</v>
          </cell>
          <cell r="AP26">
            <v>1.0873370075913297E-2</v>
          </cell>
          <cell r="AQ26">
            <v>1.0604435986436149E-2</v>
          </cell>
          <cell r="AS26">
            <v>0.18180373003677711</v>
          </cell>
          <cell r="AT26">
            <v>3.5382188959801344E-2</v>
          </cell>
          <cell r="AU26">
            <v>0.4717907015184768</v>
          </cell>
          <cell r="AV26">
            <v>0.44991889993768164</v>
          </cell>
          <cell r="AW26">
            <v>8.7314083499977713E-2</v>
          </cell>
          <cell r="AX26">
            <v>0.17478793092914077</v>
          </cell>
          <cell r="AY26">
            <v>2.9373641749135253E-2</v>
          </cell>
          <cell r="AZ26">
            <v>0.2541105660603355</v>
          </cell>
          <cell r="BA26">
            <v>8.9590865308057585E-2</v>
          </cell>
          <cell r="BB26">
            <v>6.2662033044081203E-2</v>
          </cell>
          <cell r="BC26">
            <v>2.6928832263976382E-2</v>
          </cell>
          <cell r="BD26">
            <v>0.80012835140230432</v>
          </cell>
          <cell r="BE26">
            <v>4.1920015054106438E-3</v>
          </cell>
          <cell r="BF26">
            <v>0</v>
          </cell>
          <cell r="BG26">
            <v>3.6171576295461554E-3</v>
          </cell>
          <cell r="BH26">
            <v>57297472</v>
          </cell>
          <cell r="BI26">
            <v>56956597</v>
          </cell>
          <cell r="BJ26">
            <v>49736103</v>
          </cell>
          <cell r="BK26">
            <v>47815075</v>
          </cell>
          <cell r="BL26">
            <v>46410726</v>
          </cell>
          <cell r="BM26">
            <v>43717462</v>
          </cell>
          <cell r="BN26">
            <v>41427446</v>
          </cell>
          <cell r="BO26">
            <v>42162947</v>
          </cell>
          <cell r="BP26">
            <v>37527774</v>
          </cell>
          <cell r="BQ26">
            <v>36899261</v>
          </cell>
          <cell r="BR26">
            <v>36656582</v>
          </cell>
          <cell r="BS26">
            <v>34370422</v>
          </cell>
          <cell r="BT26">
            <v>33998194</v>
          </cell>
          <cell r="BU26">
            <v>34265232</v>
          </cell>
          <cell r="BV26">
            <v>32447854</v>
          </cell>
          <cell r="BW26">
            <v>30721440</v>
          </cell>
          <cell r="BX26">
            <v>10920398</v>
          </cell>
          <cell r="BY26">
            <v>10412590</v>
          </cell>
          <cell r="BZ26">
            <v>9978992</v>
          </cell>
          <cell r="CA26">
            <v>9536344</v>
          </cell>
          <cell r="CB26">
            <v>9176776</v>
          </cell>
          <cell r="CC26">
            <v>8454584</v>
          </cell>
          <cell r="CD26">
            <v>7597500</v>
          </cell>
          <cell r="CE26">
            <v>7182738</v>
          </cell>
          <cell r="CF26">
            <v>6881061</v>
          </cell>
          <cell r="CG26">
            <v>6580115</v>
          </cell>
          <cell r="CH26">
            <v>6305179</v>
          </cell>
          <cell r="CI26">
            <v>6074801</v>
          </cell>
          <cell r="CJ26">
            <v>6074801</v>
          </cell>
          <cell r="CK26">
            <v>5733008</v>
          </cell>
          <cell r="CL26">
            <v>5254372</v>
          </cell>
          <cell r="CM26">
            <v>5086879</v>
          </cell>
          <cell r="CO26">
            <v>211503</v>
          </cell>
          <cell r="CP26">
            <v>2210821</v>
          </cell>
          <cell r="CR26">
            <v>2422324</v>
          </cell>
          <cell r="CS26">
            <v>423393</v>
          </cell>
          <cell r="CT26">
            <v>186693</v>
          </cell>
          <cell r="CU26">
            <v>547999</v>
          </cell>
          <cell r="CV26">
            <v>734692</v>
          </cell>
          <cell r="CW26">
            <v>1394667</v>
          </cell>
          <cell r="CX26">
            <v>24277256</v>
          </cell>
        </row>
        <row r="27">
          <cell r="B27" t="str">
            <v>Bank Of Africa Kenya Ltd</v>
          </cell>
          <cell r="C27">
            <v>53.979562000000001</v>
          </cell>
          <cell r="D27">
            <v>28.380568</v>
          </cell>
          <cell r="E27">
            <v>29.34985</v>
          </cell>
          <cell r="F27">
            <v>5.2781960000000003</v>
          </cell>
          <cell r="G27">
            <v>7.4926640000000004</v>
          </cell>
          <cell r="H27">
            <v>8.3974879999999992</v>
          </cell>
          <cell r="I27">
            <v>43.896856</v>
          </cell>
          <cell r="J27">
            <v>0.46257199999999998</v>
          </cell>
          <cell r="K27">
            <v>-6.3635999999999998E-2</v>
          </cell>
          <cell r="M27">
            <v>1.2373943911985286E-2</v>
          </cell>
          <cell r="N27">
            <v>1.3351437237861499E-2</v>
          </cell>
          <cell r="O27">
            <v>1.4379388910788594E-2</v>
          </cell>
          <cell r="P27">
            <v>1.4133633319425598E-2</v>
          </cell>
          <cell r="Q27">
            <v>1.4716794444925909E-2</v>
          </cell>
          <cell r="R27">
            <v>1.5976574712738733E-2</v>
          </cell>
          <cell r="S27">
            <v>1.7371418679000432E-2</v>
          </cell>
          <cell r="T27">
            <v>1.7144060174214881E-2</v>
          </cell>
          <cell r="U27">
            <v>1.7338287015198711E-2</v>
          </cell>
          <cell r="V27">
            <v>1.7683314743432797E-2</v>
          </cell>
          <cell r="W27">
            <v>1.7798810383758638E-2</v>
          </cell>
          <cell r="X27">
            <v>1.7486344949999816E-2</v>
          </cell>
          <cell r="Y27">
            <v>1.8120979532097455E-2</v>
          </cell>
          <cell r="Z27">
            <v>1.6562657310553237E-2</v>
          </cell>
          <cell r="AA27">
            <v>1.7279420011048791E-2</v>
          </cell>
          <cell r="AB27">
            <v>313413032</v>
          </cell>
          <cell r="AC27">
            <v>195568503</v>
          </cell>
          <cell r="AD27">
            <v>0</v>
          </cell>
          <cell r="AE27">
            <v>228782134</v>
          </cell>
          <cell r="AF27">
            <v>0</v>
          </cell>
          <cell r="AG27">
            <v>40312345</v>
          </cell>
          <cell r="AH27">
            <v>51920201</v>
          </cell>
          <cell r="AI27">
            <v>263782134</v>
          </cell>
          <cell r="AJ27">
            <v>13553634</v>
          </cell>
          <cell r="AK27">
            <v>20834301</v>
          </cell>
          <cell r="AL27">
            <v>20834.300999999999</v>
          </cell>
          <cell r="AM27">
            <v>4733253</v>
          </cell>
          <cell r="AO27">
            <v>1.3597547979366954E-2</v>
          </cell>
          <cell r="AP27">
            <v>1.2711173735146282E-2</v>
          </cell>
          <cell r="AQ27">
            <v>1.0257783348360056E-2</v>
          </cell>
          <cell r="AS27">
            <v>1.1852574995308885E-3</v>
          </cell>
          <cell r="AT27">
            <v>1.8122868324967921E-4</v>
          </cell>
          <cell r="AU27">
            <v>0.17068794175145482</v>
          </cell>
          <cell r="AV27">
            <v>0.12024086645294142</v>
          </cell>
          <cell r="AW27">
            <v>0.36631750951338532</v>
          </cell>
          <cell r="AX27">
            <v>1.0599959371073091</v>
          </cell>
          <cell r="AY27">
            <v>0.20965511437451234</v>
          </cell>
          <cell r="AZ27">
            <v>0.4734903583371245</v>
          </cell>
          <cell r="BA27">
            <v>0.12576737070295227</v>
          </cell>
          <cell r="BB27">
            <v>5.4540134786719381E-2</v>
          </cell>
          <cell r="BC27">
            <v>7.1227235916232895E-2</v>
          </cell>
          <cell r="BD27">
            <v>0.96697489084271304</v>
          </cell>
          <cell r="BE27">
            <v>2.6712396090950621E-2</v>
          </cell>
          <cell r="BF27">
            <v>8.2682482871958359E-6</v>
          </cell>
          <cell r="BG27">
            <v>1.5610063747906935E-2</v>
          </cell>
          <cell r="BH27">
            <v>53979562</v>
          </cell>
          <cell r="BI27">
            <v>59626808</v>
          </cell>
          <cell r="BJ27">
            <v>59921903</v>
          </cell>
          <cell r="BK27">
            <v>55995671</v>
          </cell>
          <cell r="BL27">
            <v>60364364</v>
          </cell>
          <cell r="BM27">
            <v>62804576</v>
          </cell>
          <cell r="BN27">
            <v>66482816</v>
          </cell>
          <cell r="BO27">
            <v>69280267</v>
          </cell>
          <cell r="BP27">
            <v>65069310</v>
          </cell>
          <cell r="BQ27">
            <v>63122599</v>
          </cell>
          <cell r="BR27">
            <v>63211641</v>
          </cell>
          <cell r="BS27">
            <v>62211641</v>
          </cell>
          <cell r="BT27">
            <v>58432443</v>
          </cell>
          <cell r="BU27">
            <v>57647846</v>
          </cell>
          <cell r="BV27">
            <v>51954246</v>
          </cell>
          <cell r="BW27">
            <v>52683299</v>
          </cell>
          <cell r="BX27">
            <v>8397488</v>
          </cell>
          <cell r="BY27">
            <v>8447965</v>
          </cell>
          <cell r="BZ27">
            <v>8434199</v>
          </cell>
          <cell r="CA27">
            <v>8417986</v>
          </cell>
          <cell r="CB27">
            <v>8457381</v>
          </cell>
          <cell r="CC27">
            <v>8453254</v>
          </cell>
          <cell r="CD27">
            <v>8408203</v>
          </cell>
          <cell r="CE27">
            <v>8495736</v>
          </cell>
          <cell r="CF27">
            <v>9750300</v>
          </cell>
          <cell r="CG27">
            <v>9135664</v>
          </cell>
          <cell r="CH27">
            <v>8014300</v>
          </cell>
          <cell r="CI27">
            <v>7913209</v>
          </cell>
          <cell r="CJ27">
            <v>7913209</v>
          </cell>
          <cell r="CK27">
            <v>8134565</v>
          </cell>
          <cell r="CL27">
            <v>6710063</v>
          </cell>
          <cell r="CM27">
            <v>6539160</v>
          </cell>
          <cell r="CO27">
            <v>659984</v>
          </cell>
          <cell r="CP27">
            <v>1141688</v>
          </cell>
          <cell r="CR27">
            <v>1801672</v>
          </cell>
          <cell r="CS27">
            <v>1909765</v>
          </cell>
          <cell r="CT27">
            <v>3564684</v>
          </cell>
          <cell r="CU27">
            <v>3963841</v>
          </cell>
          <cell r="CV27">
            <v>7528525</v>
          </cell>
          <cell r="CW27">
            <v>7474</v>
          </cell>
          <cell r="CX27">
            <v>28380568</v>
          </cell>
        </row>
        <row r="28">
          <cell r="B28" t="str">
            <v>EcoBank</v>
          </cell>
          <cell r="C28">
            <v>44.295853999999999</v>
          </cell>
          <cell r="D28">
            <v>17.851804999999999</v>
          </cell>
          <cell r="E28">
            <v>33.172497</v>
          </cell>
          <cell r="F28">
            <v>7.016273</v>
          </cell>
          <cell r="G28">
            <v>7.1260849999999998</v>
          </cell>
          <cell r="H28">
            <v>7.6178419999999996</v>
          </cell>
          <cell r="I28">
            <v>35.054715000000002</v>
          </cell>
          <cell r="J28">
            <v>0.25877499999999998</v>
          </cell>
          <cell r="K28">
            <v>0.23514399999999999</v>
          </cell>
          <cell r="M28">
            <v>1.1595602123538423E-2</v>
          </cell>
          <cell r="N28">
            <v>1.183081397400184E-2</v>
          </cell>
          <cell r="O28">
            <v>1.2413477654936111E-2</v>
          </cell>
          <cell r="P28">
            <v>1.2431144013768314E-2</v>
          </cell>
          <cell r="Q28">
            <v>1.3364983048455757E-2</v>
          </cell>
          <cell r="R28">
            <v>1.2868565205126406E-2</v>
          </cell>
          <cell r="S28">
            <v>1.391718983810159E-2</v>
          </cell>
          <cell r="T28">
            <v>1.6955242585096973E-2</v>
          </cell>
          <cell r="U28">
            <v>1.74599213396541E-2</v>
          </cell>
          <cell r="V28">
            <v>1.7307138921627711E-2</v>
          </cell>
          <cell r="W28">
            <v>1.4700685553685956E-2</v>
          </cell>
          <cell r="X28">
            <v>1.4176475454359006E-2</v>
          </cell>
          <cell r="Y28">
            <v>1.3549300995831568E-2</v>
          </cell>
          <cell r="Z28">
            <v>1.3773775020693496E-2</v>
          </cell>
          <cell r="AA28">
            <v>1.4514384060259863E-2</v>
          </cell>
          <cell r="AB28">
            <v>313413032</v>
          </cell>
          <cell r="AC28">
            <v>195568503</v>
          </cell>
          <cell r="AD28">
            <v>0</v>
          </cell>
          <cell r="AE28">
            <v>228782134</v>
          </cell>
          <cell r="AF28">
            <v>0</v>
          </cell>
          <cell r="AG28">
            <v>40312345</v>
          </cell>
          <cell r="AH28">
            <v>51920201</v>
          </cell>
          <cell r="AI28">
            <v>263782134</v>
          </cell>
          <cell r="AJ28">
            <v>13553634</v>
          </cell>
          <cell r="AK28">
            <v>20834301</v>
          </cell>
          <cell r="AL28">
            <v>20834.300999999999</v>
          </cell>
          <cell r="AM28">
            <v>4733253</v>
          </cell>
          <cell r="AO28">
            <v>1.1158204656274047E-2</v>
          </cell>
          <cell r="AP28">
            <v>7.9955198515037837E-3</v>
          </cell>
          <cell r="AQ28">
            <v>1.1593799878027448E-2</v>
          </cell>
          <cell r="AS28">
            <v>1.1966968625903119E-2</v>
          </cell>
          <cell r="AT28">
            <v>1.9537147209628017E-3</v>
          </cell>
          <cell r="AU28">
            <v>0.20328463660309318</v>
          </cell>
          <cell r="AV28">
            <v>0.20015204801978848</v>
          </cell>
          <cell r="AW28">
            <v>0.2956097020406514</v>
          </cell>
          <cell r="AX28">
            <v>0.81735080681614136</v>
          </cell>
          <cell r="AY28">
            <v>0.24449896386209305</v>
          </cell>
          <cell r="AZ28">
            <v>0.24168740736355754</v>
          </cell>
          <cell r="BA28">
            <v>0.12332149416230793</v>
          </cell>
          <cell r="BB28">
            <v>3.9105645765427008E-2</v>
          </cell>
          <cell r="BC28">
            <v>8.4215848396880927E-2</v>
          </cell>
          <cell r="BD28">
            <v>0.53815077592741956</v>
          </cell>
          <cell r="BE28">
            <v>2.7077305267840353E-2</v>
          </cell>
          <cell r="BF28">
            <v>1.8791425744360307E-2</v>
          </cell>
          <cell r="BG28">
            <v>2.2387336895241396E-2</v>
          </cell>
          <cell r="BH28">
            <v>44295854</v>
          </cell>
          <cell r="BI28">
            <v>45145977</v>
          </cell>
          <cell r="BJ28">
            <v>47908081</v>
          </cell>
          <cell r="BK28">
            <v>47123839</v>
          </cell>
          <cell r="BL28">
            <v>49308904</v>
          </cell>
          <cell r="BM28">
            <v>46581940</v>
          </cell>
          <cell r="BN28">
            <v>49286922</v>
          </cell>
          <cell r="BO28">
            <v>52426513</v>
          </cell>
          <cell r="BP28">
            <v>55142958</v>
          </cell>
          <cell r="BQ28">
            <v>48824375</v>
          </cell>
          <cell r="BR28">
            <v>44920413</v>
          </cell>
          <cell r="BS28">
            <v>45934458</v>
          </cell>
          <cell r="BT28">
            <v>42241117</v>
          </cell>
          <cell r="BU28">
            <v>36647025</v>
          </cell>
          <cell r="BV28">
            <v>36143426</v>
          </cell>
          <cell r="BW28">
            <v>36907136</v>
          </cell>
          <cell r="BX28">
            <v>7617842</v>
          </cell>
          <cell r="BY28">
            <v>7534386</v>
          </cell>
          <cell r="BZ28">
            <v>7305154</v>
          </cell>
          <cell r="CA28">
            <v>7307241</v>
          </cell>
          <cell r="CB28">
            <v>7946220</v>
          </cell>
          <cell r="CC28">
            <v>7959585</v>
          </cell>
          <cell r="CD28">
            <v>7699140</v>
          </cell>
          <cell r="CE28">
            <v>7560671</v>
          </cell>
          <cell r="CF28">
            <v>7294222</v>
          </cell>
          <cell r="CG28">
            <v>7595021</v>
          </cell>
          <cell r="CH28">
            <v>7740628</v>
          </cell>
          <cell r="CI28">
            <v>7827942</v>
          </cell>
          <cell r="CJ28">
            <v>7827942</v>
          </cell>
          <cell r="CK28">
            <v>3657839</v>
          </cell>
          <cell r="CL28">
            <v>3764734</v>
          </cell>
          <cell r="CM28">
            <v>3390412</v>
          </cell>
          <cell r="CO28">
            <v>709570</v>
          </cell>
          <cell r="CP28">
            <v>1690791</v>
          </cell>
          <cell r="CR28">
            <v>2400361</v>
          </cell>
          <cell r="CS28">
            <v>1961937</v>
          </cell>
          <cell r="CT28">
            <v>1396298</v>
          </cell>
          <cell r="CU28">
            <v>4380991</v>
          </cell>
          <cell r="CV28">
            <v>5777289</v>
          </cell>
          <cell r="CW28">
            <v>66978</v>
          </cell>
          <cell r="CX28">
            <v>17851805</v>
          </cell>
        </row>
        <row r="29">
          <cell r="B29" t="str">
            <v>Total - Medium Tier banks</v>
          </cell>
          <cell r="C29">
            <v>1029.3250519999999</v>
          </cell>
          <cell r="D29">
            <v>561.19026500000007</v>
          </cell>
          <cell r="E29">
            <v>705.62194299999999</v>
          </cell>
          <cell r="F29">
            <v>144.40073300000003</v>
          </cell>
          <cell r="G29">
            <v>160.75949800000001</v>
          </cell>
          <cell r="H29">
            <v>167.99609900000002</v>
          </cell>
          <cell r="I29">
            <v>811.95824300000004</v>
          </cell>
          <cell r="J29">
            <v>4.909897</v>
          </cell>
          <cell r="K29">
            <v>21.86964</v>
          </cell>
          <cell r="M29">
            <v>0.25710238685710152</v>
          </cell>
          <cell r="N29">
            <v>0.26376876168341734</v>
          </cell>
          <cell r="O29">
            <v>0.26389927151863651</v>
          </cell>
          <cell r="P29">
            <v>0.26551146178849822</v>
          </cell>
          <cell r="Q29">
            <v>0.27072866845110788</v>
          </cell>
          <cell r="R29">
            <v>0.27254337603748435</v>
          </cell>
          <cell r="S29">
            <v>0.27476797593061469</v>
          </cell>
          <cell r="T29">
            <v>0.29791630562139376</v>
          </cell>
          <cell r="U29">
            <v>0.29098846344167917</v>
          </cell>
          <cell r="V29">
            <v>0.28172163693693214</v>
          </cell>
          <cell r="W29">
            <v>0.85657242923756804</v>
          </cell>
          <cell r="X29">
            <v>0.86311647798164426</v>
          </cell>
          <cell r="Y29">
            <v>0.86306487229314288</v>
          </cell>
          <cell r="Z29">
            <v>0.86260371717311279</v>
          </cell>
          <cell r="AA29">
            <v>0.86614137491817567</v>
          </cell>
          <cell r="AB29">
            <v>5954847608</v>
          </cell>
          <cell r="AC29">
            <v>3715801557</v>
          </cell>
          <cell r="AD29">
            <v>0</v>
          </cell>
          <cell r="AE29">
            <v>4346860546</v>
          </cell>
          <cell r="AF29">
            <v>0</v>
          </cell>
          <cell r="AG29">
            <v>765934555</v>
          </cell>
          <cell r="AH29">
            <v>986483819</v>
          </cell>
          <cell r="AI29">
            <v>5011860546</v>
          </cell>
          <cell r="AJ29">
            <v>257519046</v>
          </cell>
          <cell r="AK29">
            <v>395851719</v>
          </cell>
          <cell r="AL29">
            <v>395851.71899999992</v>
          </cell>
          <cell r="AM29">
            <v>89931807</v>
          </cell>
          <cell r="AO29">
            <v>0.25928881714405883</v>
          </cell>
          <cell r="AP29">
            <v>0.25134757545683306</v>
          </cell>
          <cell r="AQ29">
            <v>0.24661512808899766</v>
          </cell>
          <cell r="AS29">
            <v>0.11956596642333514</v>
          </cell>
          <cell r="AT29">
            <v>1.9800213765281755E-2</v>
          </cell>
          <cell r="AU29">
            <v>0.19798985894401469</v>
          </cell>
          <cell r="AV29">
            <v>0.1778425605564054</v>
          </cell>
          <cell r="AW29">
            <v>0.27109263022876645</v>
          </cell>
          <cell r="AX29">
            <v>0.50910130836025957</v>
          </cell>
          <cell r="AY29">
            <v>0.12204971574841771</v>
          </cell>
          <cell r="AZ29">
            <v>0.3331249626032477</v>
          </cell>
          <cell r="BA29">
            <v>0.11484826354087335</v>
          </cell>
          <cell r="BB29">
            <v>4.6450745605434232E-2</v>
          </cell>
          <cell r="BC29">
            <v>6.839751793543912E-2</v>
          </cell>
          <cell r="BD29">
            <v>0.79531294422911691</v>
          </cell>
          <cell r="BE29">
            <v>0.27017912539351785</v>
          </cell>
          <cell r="BF29">
            <v>0.19287965173715083</v>
          </cell>
          <cell r="BG29">
            <v>0.24552252450905573</v>
          </cell>
          <cell r="BH29">
            <v>1029325052</v>
          </cell>
          <cell r="BI29">
            <v>1023495434</v>
          </cell>
          <cell r="BJ29">
            <v>1010000333</v>
          </cell>
          <cell r="BK29">
            <v>981096206</v>
          </cell>
          <cell r="BL29">
            <v>1003816695</v>
          </cell>
          <cell r="BM29">
            <v>987820829</v>
          </cell>
          <cell r="BN29">
            <v>964672976</v>
          </cell>
          <cell r="BO29">
            <v>965098342</v>
          </cell>
          <cell r="BP29">
            <v>942040681</v>
          </cell>
          <cell r="BQ29">
            <v>944276801</v>
          </cell>
          <cell r="BR29">
            <v>874362973</v>
          </cell>
          <cell r="BS29">
            <v>858331853</v>
          </cell>
          <cell r="BT29">
            <v>810664131</v>
          </cell>
          <cell r="BU29">
            <v>765901679</v>
          </cell>
          <cell r="BV29">
            <v>724099819</v>
          </cell>
          <cell r="BW29">
            <v>699018577</v>
          </cell>
          <cell r="BX29">
            <v>167996099</v>
          </cell>
          <cell r="BY29">
            <v>168618619</v>
          </cell>
          <cell r="BZ29">
            <v>165303411</v>
          </cell>
          <cell r="CA29">
            <v>164931170</v>
          </cell>
          <cell r="CB29">
            <v>164727236</v>
          </cell>
          <cell r="CC29">
            <v>157806124</v>
          </cell>
          <cell r="CD29">
            <v>151914553</v>
          </cell>
          <cell r="CE29">
            <v>147216060</v>
          </cell>
          <cell r="CF29">
            <v>145236736</v>
          </cell>
          <cell r="CG29">
            <v>143683129</v>
          </cell>
          <cell r="CH29">
            <v>139656765</v>
          </cell>
          <cell r="CI29">
            <v>131859720</v>
          </cell>
          <cell r="CJ29">
            <v>131859720</v>
          </cell>
          <cell r="CK29">
            <v>117825315</v>
          </cell>
          <cell r="CL29">
            <v>109698318</v>
          </cell>
          <cell r="CM29">
            <v>106019291</v>
          </cell>
          <cell r="CN29">
            <v>0</v>
          </cell>
          <cell r="CO29">
            <v>15513086</v>
          </cell>
          <cell r="CP29">
            <v>41711214</v>
          </cell>
          <cell r="CQ29">
            <v>0</v>
          </cell>
          <cell r="CR29">
            <v>57224300</v>
          </cell>
          <cell r="CS29">
            <v>29132966</v>
          </cell>
          <cell r="CT29">
            <v>25988676</v>
          </cell>
          <cell r="CU29">
            <v>52026120</v>
          </cell>
          <cell r="CV29">
            <v>78014796</v>
          </cell>
          <cell r="CW29">
            <v>14927539</v>
          </cell>
          <cell r="CX29">
            <v>561190265</v>
          </cell>
        </row>
        <row r="30">
          <cell r="AZ30" t="str">
            <v/>
          </cell>
        </row>
        <row r="31">
          <cell r="B31" t="str">
            <v>TIER 3 - Small banks WMSI  &lt; 1%</v>
          </cell>
          <cell r="AZ31" t="str">
            <v/>
          </cell>
        </row>
        <row r="32">
          <cell r="B32" t="str">
            <v>GT Bank</v>
          </cell>
          <cell r="C32">
            <v>27.623812000000001</v>
          </cell>
          <cell r="D32">
            <v>13.931323000000001</v>
          </cell>
          <cell r="E32">
            <v>16.491191000000001</v>
          </cell>
          <cell r="F32">
            <v>5.104787</v>
          </cell>
          <cell r="G32">
            <v>5.2784079999999998</v>
          </cell>
          <cell r="H32">
            <v>8.624231</v>
          </cell>
          <cell r="I32">
            <v>20.412175999999999</v>
          </cell>
          <cell r="J32">
            <v>5.1801E-2</v>
          </cell>
          <cell r="K32">
            <v>0.289856</v>
          </cell>
          <cell r="M32">
            <v>8.7822926189684777E-3</v>
          </cell>
          <cell r="N32">
            <v>8.9182504962042938E-3</v>
          </cell>
          <cell r="O32">
            <v>8.8883596080166841E-3</v>
          </cell>
          <cell r="P32">
            <v>9.4469844970881556E-3</v>
          </cell>
          <cell r="Q32">
            <v>9.7931767487665668E-3</v>
          </cell>
          <cell r="R32">
            <v>9.6990147031472129E-3</v>
          </cell>
          <cell r="S32">
            <v>9.996201536046849E-3</v>
          </cell>
          <cell r="T32">
            <v>7.9532605463950752E-3</v>
          </cell>
          <cell r="U32">
            <v>9.8447529175647273E-3</v>
          </cell>
          <cell r="V32">
            <v>1.0107948540167158E-2</v>
          </cell>
          <cell r="W32">
            <v>1.0778106109904245E-2</v>
          </cell>
          <cell r="X32">
            <v>8.8082658354365038E-3</v>
          </cell>
          <cell r="Y32">
            <v>9.2180809085022301E-3</v>
          </cell>
          <cell r="Z32">
            <v>9.1783622891588156E-3</v>
          </cell>
          <cell r="AA32">
            <v>9.8101959543893304E-3</v>
          </cell>
          <cell r="AB32">
            <v>313413032</v>
          </cell>
          <cell r="AC32">
            <v>195568503</v>
          </cell>
          <cell r="AD32">
            <v>0</v>
          </cell>
          <cell r="AE32">
            <v>228782134</v>
          </cell>
          <cell r="AF32">
            <v>0</v>
          </cell>
          <cell r="AG32">
            <v>40312345</v>
          </cell>
          <cell r="AH32">
            <v>51920201</v>
          </cell>
          <cell r="AI32">
            <v>263782134</v>
          </cell>
          <cell r="AJ32">
            <v>13553634</v>
          </cell>
          <cell r="AK32">
            <v>20834301</v>
          </cell>
          <cell r="AL32">
            <v>20834.300999999999</v>
          </cell>
          <cell r="AM32">
            <v>4733253</v>
          </cell>
          <cell r="AO32">
            <v>6.9584875298360632E-3</v>
          </cell>
          <cell r="AP32">
            <v>6.2396026398569369E-3</v>
          </cell>
          <cell r="AQ32">
            <v>5.7636773078712572E-3</v>
          </cell>
          <cell r="AS32">
            <v>3.1844752534919141E-2</v>
          </cell>
          <cell r="AT32">
            <v>9.4520744272772843E-3</v>
          </cell>
          <cell r="AU32">
            <v>0.25859114677435663</v>
          </cell>
          <cell r="AV32">
            <v>0.25008539021023529</v>
          </cell>
          <cell r="AW32">
            <v>0.26723707824708709</v>
          </cell>
          <cell r="AX32">
            <v>0.77078594164187719</v>
          </cell>
          <cell r="AY32">
            <v>5.9522774399522152E-2</v>
          </cell>
          <cell r="AZ32">
            <v>0.15945097781250817</v>
          </cell>
          <cell r="BA32">
            <v>0.12006395474435123</v>
          </cell>
          <cell r="BB32">
            <v>5.2045428150642378E-2</v>
          </cell>
          <cell r="BC32">
            <v>6.8018526593708856E-2</v>
          </cell>
          <cell r="BD32">
            <v>0.84477361277302532</v>
          </cell>
          <cell r="BE32">
            <v>4.085737453685765E-3</v>
          </cell>
          <cell r="BF32">
            <v>1.1406836960141445E-3</v>
          </cell>
          <cell r="BG32">
            <v>3.3700239477006408E-3</v>
          </cell>
          <cell r="BH32">
            <v>27623812</v>
          </cell>
          <cell r="BI32">
            <v>28487642</v>
          </cell>
          <cell r="BJ32">
            <v>27803556</v>
          </cell>
          <cell r="BK32">
            <v>29619072</v>
          </cell>
          <cell r="BL32">
            <v>30685457</v>
          </cell>
          <cell r="BM32">
            <v>28784276</v>
          </cell>
          <cell r="BN32">
            <v>29252326</v>
          </cell>
          <cell r="BO32">
            <v>29374062</v>
          </cell>
          <cell r="BP32">
            <v>29161835</v>
          </cell>
          <cell r="BQ32">
            <v>30169915</v>
          </cell>
          <cell r="BR32">
            <v>31366414</v>
          </cell>
          <cell r="BS32">
            <v>32991926</v>
          </cell>
          <cell r="BT32">
            <v>28103602</v>
          </cell>
          <cell r="BU32">
            <v>27757959</v>
          </cell>
          <cell r="BV32">
            <v>23977044</v>
          </cell>
          <cell r="BW32">
            <v>25638050</v>
          </cell>
          <cell r="BX32">
            <v>8624231</v>
          </cell>
          <cell r="BY32">
            <v>8563002</v>
          </cell>
          <cell r="BZ32">
            <v>8425536</v>
          </cell>
          <cell r="CA32">
            <v>8366449</v>
          </cell>
          <cell r="CB32">
            <v>8340364</v>
          </cell>
          <cell r="CC32">
            <v>8208287</v>
          </cell>
          <cell r="CD32">
            <v>8043954</v>
          </cell>
          <cell r="CE32">
            <v>7905730</v>
          </cell>
          <cell r="CF32">
            <v>7776166</v>
          </cell>
          <cell r="CG32">
            <v>7670097</v>
          </cell>
          <cell r="CH32">
            <v>7268290</v>
          </cell>
          <cell r="CI32">
            <v>7165033</v>
          </cell>
          <cell r="CJ32">
            <v>6738561</v>
          </cell>
          <cell r="CK32">
            <v>6326694</v>
          </cell>
          <cell r="CL32">
            <v>6219009</v>
          </cell>
          <cell r="CM32">
            <v>6090652</v>
          </cell>
          <cell r="CO32">
            <v>369583</v>
          </cell>
          <cell r="CP32">
            <v>1013395</v>
          </cell>
          <cell r="CR32">
            <v>1382978</v>
          </cell>
          <cell r="CS32">
            <v>1065980</v>
          </cell>
          <cell r="CT32">
            <v>140590</v>
          </cell>
          <cell r="CU32">
            <v>741123</v>
          </cell>
          <cell r="CV32">
            <v>881713</v>
          </cell>
          <cell r="CW32">
            <v>202899</v>
          </cell>
          <cell r="CX32">
            <v>13931323</v>
          </cell>
        </row>
        <row r="33">
          <cell r="B33" t="str">
            <v>Gulf African Bank</v>
          </cell>
          <cell r="C33">
            <v>29.751830000000002</v>
          </cell>
          <cell r="D33">
            <v>17.958317999999998</v>
          </cell>
          <cell r="E33">
            <v>24.308246</v>
          </cell>
          <cell r="F33">
            <v>4.24986</v>
          </cell>
          <cell r="G33">
            <v>4.8553559999999996</v>
          </cell>
          <cell r="H33">
            <v>4.5941349999999996</v>
          </cell>
          <cell r="I33">
            <v>29.160395000000001</v>
          </cell>
          <cell r="J33">
            <v>0.177671</v>
          </cell>
          <cell r="K33">
            <v>0.50511399999999995</v>
          </cell>
          <cell r="M33">
            <v>7.7493919586088178E-3</v>
          </cell>
          <cell r="N33">
            <v>7.9523347752642713E-3</v>
          </cell>
          <cell r="O33">
            <v>7.3072430119434963E-3</v>
          </cell>
          <cell r="P33">
            <v>7.6597289580203707E-3</v>
          </cell>
          <cell r="Q33">
            <v>6.7981092668204495E-3</v>
          </cell>
          <cell r="R33">
            <v>6.8135748121896031E-3</v>
          </cell>
          <cell r="S33">
            <v>7.0717017263821954E-3</v>
          </cell>
          <cell r="T33">
            <v>6.8156702168746001E-3</v>
          </cell>
          <cell r="U33">
            <v>6.6414845665934011E-3</v>
          </cell>
          <cell r="V33">
            <v>6.4972161789634136E-3</v>
          </cell>
          <cell r="W33">
            <v>6.4454535582140985E-3</v>
          </cell>
          <cell r="X33">
            <v>6.4405605012668281E-3</v>
          </cell>
          <cell r="Y33">
            <v>6.3060468550378834E-3</v>
          </cell>
          <cell r="Z33">
            <v>6.4461685136653919E-3</v>
          </cell>
          <cell r="AA33">
            <v>6.3554162267492557E-3</v>
          </cell>
          <cell r="AB33">
            <v>313413032</v>
          </cell>
          <cell r="AC33">
            <v>195568503</v>
          </cell>
          <cell r="AD33">
            <v>0</v>
          </cell>
          <cell r="AE33">
            <v>228782134</v>
          </cell>
          <cell r="AF33">
            <v>0</v>
          </cell>
          <cell r="AG33">
            <v>40312345</v>
          </cell>
          <cell r="AH33">
            <v>51920201</v>
          </cell>
          <cell r="AI33">
            <v>263782134</v>
          </cell>
          <cell r="AJ33">
            <v>13553634</v>
          </cell>
          <cell r="AK33">
            <v>20834301</v>
          </cell>
          <cell r="AL33">
            <v>20834.300999999999</v>
          </cell>
          <cell r="AM33">
            <v>4733253</v>
          </cell>
          <cell r="AO33">
            <v>7.4945390608943648E-3</v>
          </cell>
          <cell r="AP33">
            <v>8.0432252127231804E-3</v>
          </cell>
          <cell r="AQ33">
            <v>8.4957408997538286E-3</v>
          </cell>
          <cell r="AS33">
            <v>9.7608259617802257E-2</v>
          </cell>
          <cell r="AT33">
            <v>1.5384993682386668E-2</v>
          </cell>
          <cell r="AU33">
            <v>0.16650515193638493</v>
          </cell>
          <cell r="AV33">
            <v>0.14574082415550269</v>
          </cell>
          <cell r="AW33">
            <v>0.24437298373928967</v>
          </cell>
          <cell r="AX33">
            <v>0.64883726072934833</v>
          </cell>
          <cell r="AY33">
            <v>7.0721652738691271E-2</v>
          </cell>
          <cell r="AZ33">
            <v>0.3981672601900787</v>
          </cell>
          <cell r="BA33">
            <v>0.12289617480578521</v>
          </cell>
          <cell r="BB33">
            <v>2.1931149591006741E-2</v>
          </cell>
          <cell r="BC33">
            <v>0.10096502521477847</v>
          </cell>
          <cell r="BD33">
            <v>0.73877473512486247</v>
          </cell>
          <cell r="BE33">
            <v>9.1851563894317246E-3</v>
          </cell>
          <cell r="BF33">
            <v>4.983433884351113E-3</v>
          </cell>
          <cell r="BG33">
            <v>7.1307525921694729E-3</v>
          </cell>
          <cell r="BH33">
            <v>29751830</v>
          </cell>
          <cell r="BI33">
            <v>30065287</v>
          </cell>
          <cell r="BJ33">
            <v>26213067</v>
          </cell>
          <cell r="BK33">
            <v>27156264</v>
          </cell>
          <cell r="BL33">
            <v>23703026</v>
          </cell>
          <cell r="BM33">
            <v>22877199</v>
          </cell>
          <cell r="BN33">
            <v>23398523</v>
          </cell>
          <cell r="BO33">
            <v>24713782</v>
          </cell>
          <cell r="BP33">
            <v>23723135</v>
          </cell>
          <cell r="BQ33">
            <v>21903335</v>
          </cell>
          <cell r="BR33">
            <v>20817084</v>
          </cell>
          <cell r="BS33">
            <v>19753647</v>
          </cell>
          <cell r="BT33">
            <v>19148625</v>
          </cell>
          <cell r="BU33">
            <v>17319720</v>
          </cell>
          <cell r="BV33">
            <v>16958464</v>
          </cell>
          <cell r="BW33">
            <v>16053971</v>
          </cell>
          <cell r="BX33">
            <v>4594135</v>
          </cell>
          <cell r="BY33">
            <v>4457413</v>
          </cell>
          <cell r="BZ33">
            <v>4495395</v>
          </cell>
          <cell r="CA33">
            <v>4375707</v>
          </cell>
          <cell r="CB33">
            <v>4273794</v>
          </cell>
          <cell r="CC33">
            <v>4167002</v>
          </cell>
          <cell r="CD33">
            <v>4055478</v>
          </cell>
          <cell r="CE33">
            <v>3877386</v>
          </cell>
          <cell r="CF33">
            <v>3147507</v>
          </cell>
          <cell r="CG33">
            <v>3551668</v>
          </cell>
          <cell r="CH33">
            <v>3303041</v>
          </cell>
          <cell r="CI33">
            <v>3146683</v>
          </cell>
          <cell r="CJ33">
            <v>3146683</v>
          </cell>
          <cell r="CK33">
            <v>3015261</v>
          </cell>
          <cell r="CL33">
            <v>2771877</v>
          </cell>
          <cell r="CM33">
            <v>2685926</v>
          </cell>
          <cell r="CO33">
            <v>475184</v>
          </cell>
          <cell r="CP33">
            <v>1469319</v>
          </cell>
          <cell r="CR33">
            <v>1944503</v>
          </cell>
          <cell r="CS33">
            <v>1261666</v>
          </cell>
          <cell r="CT33">
            <v>544174</v>
          </cell>
          <cell r="CU33">
            <v>822523</v>
          </cell>
          <cell r="CV33">
            <v>1366697</v>
          </cell>
          <cell r="CW33">
            <v>328324</v>
          </cell>
          <cell r="CX33">
            <v>17958318</v>
          </cell>
        </row>
        <row r="34">
          <cell r="B34" t="str">
            <v>Victoria Commercial Bank</v>
          </cell>
          <cell r="C34">
            <v>24.299683999999999</v>
          </cell>
          <cell r="D34">
            <v>18.359114000000002</v>
          </cell>
          <cell r="E34">
            <v>17.125805</v>
          </cell>
          <cell r="F34">
            <v>5.1464569999999998</v>
          </cell>
          <cell r="G34">
            <v>5.2857070000000004</v>
          </cell>
          <cell r="H34">
            <v>5.6358649999999999</v>
          </cell>
          <cell r="I34">
            <v>22.892427999999999</v>
          </cell>
          <cell r="J34">
            <v>2.5956E-2</v>
          </cell>
          <cell r="K34">
            <v>0.65823799999999999</v>
          </cell>
          <cell r="M34">
            <v>7.0034161086118523E-3</v>
          </cell>
          <cell r="N34">
            <v>6.801565050384515E-3</v>
          </cell>
          <cell r="O34">
            <v>6.8028323736245531E-3</v>
          </cell>
          <cell r="P34">
            <v>6.8414987767467655E-3</v>
          </cell>
          <cell r="Q34">
            <v>6.1604498028246923E-3</v>
          </cell>
          <cell r="R34">
            <v>6.2265714296695683E-3</v>
          </cell>
          <cell r="S34">
            <v>6.3005062365322113E-3</v>
          </cell>
          <cell r="T34">
            <v>5.8939153713499712E-3</v>
          </cell>
          <cell r="U34">
            <v>5.6409863715400216E-3</v>
          </cell>
          <cell r="V34">
            <v>5.6483176572236903E-3</v>
          </cell>
          <cell r="W34">
            <v>5.494251376354559E-3</v>
          </cell>
          <cell r="X34">
            <v>5.4373613532771904E-3</v>
          </cell>
          <cell r="Y34">
            <v>5.4107645886222553E-3</v>
          </cell>
          <cell r="Z34">
            <v>5.3532586364741109E-3</v>
          </cell>
          <cell r="AA34">
            <v>5.1327338794256239E-3</v>
          </cell>
          <cell r="AB34">
            <v>313413032</v>
          </cell>
          <cell r="AC34">
            <v>195568503</v>
          </cell>
          <cell r="AD34">
            <v>0</v>
          </cell>
          <cell r="AE34">
            <v>228782134</v>
          </cell>
          <cell r="AF34">
            <v>0</v>
          </cell>
          <cell r="AG34">
            <v>40312345</v>
          </cell>
          <cell r="AH34">
            <v>51920201</v>
          </cell>
          <cell r="AI34">
            <v>263782134</v>
          </cell>
          <cell r="AJ34">
            <v>13553634</v>
          </cell>
          <cell r="AK34">
            <v>20834301</v>
          </cell>
          <cell r="AL34">
            <v>20834.300999999999</v>
          </cell>
          <cell r="AM34">
            <v>4733253</v>
          </cell>
          <cell r="AO34">
            <v>6.1211337556509905E-3</v>
          </cell>
          <cell r="AP34">
            <v>8.2227349247328812E-3</v>
          </cell>
          <cell r="AQ34">
            <v>5.9854751338170847E-3</v>
          </cell>
          <cell r="AS34">
            <v>0.11372280710874128</v>
          </cell>
          <cell r="AT34">
            <v>2.6044658857702685E-2</v>
          </cell>
          <cell r="AU34">
            <v>0.23089324557447558</v>
          </cell>
          <cell r="AV34">
            <v>0.2248104482407895</v>
          </cell>
          <cell r="AW34">
            <v>0.22290045635116057</v>
          </cell>
          <cell r="AX34">
            <v>0.42865655471289277</v>
          </cell>
          <cell r="AY34">
            <v>8.5763858068570056E-4</v>
          </cell>
          <cell r="AZ34">
            <v>0.59013896820864264</v>
          </cell>
          <cell r="BA34">
            <v>0.12409736143120573</v>
          </cell>
          <cell r="BB34">
            <v>6.7240692493604037E-2</v>
          </cell>
          <cell r="BC34">
            <v>5.685666893760169E-2</v>
          </cell>
          <cell r="BD34">
            <v>1.0720146585810129</v>
          </cell>
          <cell r="BE34">
            <v>5.5669204192137283E-3</v>
          </cell>
          <cell r="BF34">
            <v>2.376487918143348E-4</v>
          </cell>
          <cell r="BG34">
            <v>3.035758959936219E-3</v>
          </cell>
          <cell r="BH34">
            <v>24299684</v>
          </cell>
          <cell r="BI34">
            <v>22927255</v>
          </cell>
          <cell r="BJ34">
            <v>22872534</v>
          </cell>
          <cell r="BK34">
            <v>22403481</v>
          </cell>
          <cell r="BL34">
            <v>21792966</v>
          </cell>
          <cell r="BM34">
            <v>21246376</v>
          </cell>
          <cell r="BN34">
            <v>21158718</v>
          </cell>
          <cell r="BO34">
            <v>20020072</v>
          </cell>
          <cell r="BP34">
            <v>20651449</v>
          </cell>
          <cell r="BQ34">
            <v>19226689</v>
          </cell>
          <cell r="BR34">
            <v>18420007</v>
          </cell>
          <cell r="BS34">
            <v>17244092</v>
          </cell>
          <cell r="BT34">
            <v>16469538</v>
          </cell>
          <cell r="BU34">
            <v>15834869</v>
          </cell>
          <cell r="BV34">
            <v>14801213</v>
          </cell>
          <cell r="BW34">
            <v>13644242</v>
          </cell>
          <cell r="BX34">
            <v>5635865</v>
          </cell>
          <cell r="BY34">
            <v>5434543</v>
          </cell>
          <cell r="BZ34">
            <v>5287038</v>
          </cell>
          <cell r="CA34">
            <v>5060037</v>
          </cell>
          <cell r="CB34">
            <v>3877320</v>
          </cell>
          <cell r="CC34">
            <v>3810416</v>
          </cell>
          <cell r="CD34">
            <v>3651938</v>
          </cell>
          <cell r="CE34">
            <v>3511509</v>
          </cell>
          <cell r="CF34">
            <v>3435516</v>
          </cell>
          <cell r="CG34">
            <v>3109258</v>
          </cell>
          <cell r="CH34">
            <v>2963622</v>
          </cell>
          <cell r="CI34">
            <v>2875548</v>
          </cell>
          <cell r="CJ34">
            <v>2875548</v>
          </cell>
          <cell r="CK34">
            <v>2852514</v>
          </cell>
          <cell r="CL34">
            <v>2586428</v>
          </cell>
          <cell r="CM34">
            <v>2528144</v>
          </cell>
          <cell r="CO34">
            <v>271573</v>
          </cell>
          <cell r="CP34">
            <v>946787</v>
          </cell>
          <cell r="CR34">
            <v>1218360</v>
          </cell>
          <cell r="CS34">
            <v>522258</v>
          </cell>
          <cell r="CT34">
            <v>9300</v>
          </cell>
          <cell r="CU34">
            <v>6459</v>
          </cell>
          <cell r="CV34">
            <v>15759</v>
          </cell>
          <cell r="CW34">
            <v>456138</v>
          </cell>
          <cell r="CX34">
            <v>18359114</v>
          </cell>
        </row>
        <row r="35">
          <cell r="B35" t="str">
            <v>ABC Bank</v>
          </cell>
          <cell r="C35">
            <v>23.670819000000002</v>
          </cell>
          <cell r="D35">
            <v>14.041138999999999</v>
          </cell>
          <cell r="E35">
            <v>18.602338</v>
          </cell>
          <cell r="F35">
            <v>2.4201790000000001</v>
          </cell>
          <cell r="G35">
            <v>2.8716539999999999</v>
          </cell>
          <cell r="H35">
            <v>3.1297730000000001</v>
          </cell>
          <cell r="I35">
            <v>19.261123000000001</v>
          </cell>
          <cell r="J35">
            <v>3.8823999999999997E-2</v>
          </cell>
          <cell r="K35">
            <v>0.15024399999999999</v>
          </cell>
          <cell r="M35">
            <v>5.802905455877235E-3</v>
          </cell>
          <cell r="N35">
            <v>5.9265802092161339E-3</v>
          </cell>
          <cell r="O35">
            <v>1.6325112664941153E-2</v>
          </cell>
          <cell r="P35">
            <v>5.7408823984750005E-3</v>
          </cell>
          <cell r="Q35">
            <v>5.550245511844464E-3</v>
          </cell>
          <cell r="R35">
            <v>5.9977886697423826E-3</v>
          </cell>
          <cell r="S35">
            <v>5.9408597942924232E-3</v>
          </cell>
          <cell r="T35">
            <v>6.0620791276857541E-3</v>
          </cell>
          <cell r="U35">
            <v>5.9889041038479682E-3</v>
          </cell>
          <cell r="V35">
            <v>6.195277048524921E-3</v>
          </cell>
          <cell r="W35">
            <v>6.3098294446030326E-3</v>
          </cell>
          <cell r="X35">
            <v>6.9478028829091515E-3</v>
          </cell>
          <cell r="Y35">
            <v>7.0505678445212808E-3</v>
          </cell>
          <cell r="Z35">
            <v>6.6617917698490684E-3</v>
          </cell>
          <cell r="AA35">
            <v>6.6548282065482661E-3</v>
          </cell>
          <cell r="AB35">
            <v>313413032</v>
          </cell>
          <cell r="AC35">
            <v>195568503</v>
          </cell>
          <cell r="AD35">
            <v>0</v>
          </cell>
          <cell r="AE35">
            <v>228782134</v>
          </cell>
          <cell r="AF35">
            <v>0</v>
          </cell>
          <cell r="AG35">
            <v>40312345</v>
          </cell>
          <cell r="AH35">
            <v>51920201</v>
          </cell>
          <cell r="AI35">
            <v>263782134</v>
          </cell>
          <cell r="AJ35">
            <v>13553634</v>
          </cell>
          <cell r="AK35">
            <v>20834301</v>
          </cell>
          <cell r="AL35">
            <v>20834.300999999999</v>
          </cell>
          <cell r="AM35">
            <v>4733253</v>
          </cell>
          <cell r="AO35">
            <v>5.9627215401157002E-3</v>
          </cell>
          <cell r="AP35">
            <v>6.2887873586017764E-3</v>
          </cell>
          <cell r="AQ35">
            <v>6.5015239593035562E-3</v>
          </cell>
          <cell r="AS35">
            <v>4.5777254879429422E-2</v>
          </cell>
          <cell r="AT35">
            <v>6.0845457146904841E-3</v>
          </cell>
          <cell r="AU35">
            <v>0.14909068386095659</v>
          </cell>
          <cell r="AV35">
            <v>0.12565098099420266</v>
          </cell>
          <cell r="AW35">
            <v>0.40993902583130482</v>
          </cell>
          <cell r="AX35">
            <v>0.77380867975956957</v>
          </cell>
          <cell r="AY35">
            <v>0.172524977817925</v>
          </cell>
          <cell r="AZ35">
            <v>0.1093968028195908</v>
          </cell>
          <cell r="BA35">
            <v>0.14596329120559942</v>
          </cell>
          <cell r="BB35">
            <v>8.6650715661946459E-2</v>
          </cell>
          <cell r="BC35">
            <v>5.9312575543652962E-2</v>
          </cell>
          <cell r="BD35">
            <v>0.75480506805112346</v>
          </cell>
          <cell r="BE35">
            <v>3.3310514820131839E-3</v>
          </cell>
          <cell r="BF35">
            <v>1.9305289626233061E-4</v>
          </cell>
          <cell r="BG35">
            <v>1.8392507284112757E-3</v>
          </cell>
          <cell r="BH35">
            <v>23670819</v>
          </cell>
          <cell r="BI35">
            <v>23705934</v>
          </cell>
          <cell r="BJ35">
            <v>22678535</v>
          </cell>
          <cell r="BK35">
            <v>22422351</v>
          </cell>
          <cell r="BL35">
            <v>21645599</v>
          </cell>
          <cell r="BM35">
            <v>24039489</v>
          </cell>
          <cell r="BN35">
            <v>21727653</v>
          </cell>
          <cell r="BO35">
            <v>22058297</v>
          </cell>
          <cell r="BP35">
            <v>21758165</v>
          </cell>
          <cell r="BQ35">
            <v>21979802</v>
          </cell>
          <cell r="BR35">
            <v>21807865</v>
          </cell>
          <cell r="BS35">
            <v>21438729</v>
          </cell>
          <cell r="BT35">
            <v>21618307</v>
          </cell>
          <cell r="BU35">
            <v>20733310</v>
          </cell>
          <cell r="BV35">
            <v>20231896</v>
          </cell>
          <cell r="BW35">
            <v>19639370</v>
          </cell>
          <cell r="BX35">
            <v>3129773</v>
          </cell>
          <cell r="BY35">
            <v>3096861</v>
          </cell>
          <cell r="BZ35">
            <v>22678535</v>
          </cell>
          <cell r="CA35">
            <v>2996763</v>
          </cell>
          <cell r="CB35">
            <v>2998032</v>
          </cell>
          <cell r="CC35">
            <v>2943527</v>
          </cell>
          <cell r="CD35">
            <v>2896590</v>
          </cell>
          <cell r="CE35">
            <v>2836608</v>
          </cell>
          <cell r="CF35">
            <v>2749967</v>
          </cell>
          <cell r="CG35">
            <v>2705531</v>
          </cell>
          <cell r="CH35">
            <v>2688873</v>
          </cell>
          <cell r="CI35">
            <v>2622550</v>
          </cell>
          <cell r="CJ35">
            <v>2622550</v>
          </cell>
          <cell r="CK35">
            <v>2610617</v>
          </cell>
          <cell r="CL35">
            <v>2530689</v>
          </cell>
          <cell r="CM35">
            <v>2449940</v>
          </cell>
          <cell r="CO35">
            <v>416298</v>
          </cell>
          <cell r="CP35">
            <v>599214</v>
          </cell>
          <cell r="CR35">
            <v>1015512</v>
          </cell>
          <cell r="CS35">
            <v>785812</v>
          </cell>
          <cell r="CT35">
            <v>320261</v>
          </cell>
          <cell r="CU35">
            <v>2607256</v>
          </cell>
          <cell r="CV35">
            <v>2927517</v>
          </cell>
          <cell r="CW35">
            <v>105171</v>
          </cell>
          <cell r="CX35">
            <v>14041139</v>
          </cell>
        </row>
        <row r="36">
          <cell r="B36" t="str">
            <v>Sidian Bank</v>
          </cell>
          <cell r="C36">
            <v>18.479801999999999</v>
          </cell>
          <cell r="D36">
            <v>11.958269</v>
          </cell>
          <cell r="E36">
            <v>11.125014999999999</v>
          </cell>
          <cell r="F36">
            <v>3.5104700000000002</v>
          </cell>
          <cell r="G36">
            <v>3.54244</v>
          </cell>
          <cell r="H36">
            <v>3.593855</v>
          </cell>
          <cell r="I36">
            <v>16.869651000000001</v>
          </cell>
          <cell r="J36">
            <v>9.7729999999999997E-2</v>
          </cell>
          <cell r="K36">
            <v>-0.39276100000000003</v>
          </cell>
          <cell r="M36">
            <v>4.7403092536002596E-3</v>
          </cell>
          <cell r="N36">
            <v>5.1092129351196659E-3</v>
          </cell>
          <cell r="O36">
            <v>5.5115399521931206E-3</v>
          </cell>
          <cell r="P36">
            <v>5.7831533357377597E-3</v>
          </cell>
          <cell r="Q36">
            <v>6.0471710007283025E-3</v>
          </cell>
          <cell r="R36">
            <v>5.9714452813604355E-3</v>
          </cell>
          <cell r="S36">
            <v>5.8765362646233076E-3</v>
          </cell>
          <cell r="T36">
            <v>4.8361310963036122E-3</v>
          </cell>
          <cell r="U36">
            <v>4.9145450864562451E-3</v>
          </cell>
          <cell r="V36">
            <v>5.0263543763286195E-3</v>
          </cell>
          <cell r="W36">
            <v>5.0161580402710727E-3</v>
          </cell>
          <cell r="X36">
            <v>4.7468276498234228E-3</v>
          </cell>
          <cell r="Y36">
            <v>4.6988582350972414E-3</v>
          </cell>
          <cell r="Z36">
            <v>4.8405717073295926E-3</v>
          </cell>
          <cell r="AA36">
            <v>4.6830084226306083E-3</v>
          </cell>
          <cell r="AB36">
            <v>313413032</v>
          </cell>
          <cell r="AC36">
            <v>195568503</v>
          </cell>
          <cell r="AD36">
            <v>0</v>
          </cell>
          <cell r="AE36">
            <v>228782134</v>
          </cell>
          <cell r="AF36">
            <v>0</v>
          </cell>
          <cell r="AG36">
            <v>40312345</v>
          </cell>
          <cell r="AH36">
            <v>51920201</v>
          </cell>
          <cell r="AI36">
            <v>263782134</v>
          </cell>
          <cell r="AJ36">
            <v>13553634</v>
          </cell>
          <cell r="AK36">
            <v>20834301</v>
          </cell>
          <cell r="AL36">
            <v>20834.300999999999</v>
          </cell>
          <cell r="AM36">
            <v>4733253</v>
          </cell>
          <cell r="AO36">
            <v>4.6550950958846498E-3</v>
          </cell>
          <cell r="AP36">
            <v>5.3559053092458887E-3</v>
          </cell>
          <cell r="AQ36">
            <v>3.8881968261253747E-3</v>
          </cell>
          <cell r="AS36">
            <v>-9.8242941542292725E-2</v>
          </cell>
          <cell r="AT36">
            <v>-1.8629053300850119E-2</v>
          </cell>
          <cell r="AU36">
            <v>0.20998893219545561</v>
          </cell>
          <cell r="AV36">
            <v>0.2080938129662552</v>
          </cell>
          <cell r="AW36">
            <v>0.3658034039521606</v>
          </cell>
          <cell r="AX36">
            <v>1.0365291204684917</v>
          </cell>
          <cell r="AY36">
            <v>0.13837496331619176</v>
          </cell>
          <cell r="AZ36">
            <v>0.30344863496956476</v>
          </cell>
          <cell r="BA36">
            <v>0.14053614226999447</v>
          </cell>
          <cell r="BB36">
            <v>5.0960304834894984E-2</v>
          </cell>
          <cell r="BC36">
            <v>8.957583743509949E-2</v>
          </cell>
          <cell r="BD36">
            <v>1.0748991349674586</v>
          </cell>
          <cell r="BE36">
            <v>5.2786069119578E-3</v>
          </cell>
          <cell r="BF36">
            <v>6.4661047282060244E-3</v>
          </cell>
          <cell r="BG36">
            <v>5.7234436221776045E-3</v>
          </cell>
          <cell r="BH36">
            <v>18479802</v>
          </cell>
          <cell r="BI36">
            <v>19185126</v>
          </cell>
          <cell r="BJ36">
            <v>20996145</v>
          </cell>
          <cell r="BK36">
            <v>20875499</v>
          </cell>
          <cell r="BL36">
            <v>21348559</v>
          </cell>
          <cell r="BM36">
            <v>20249944</v>
          </cell>
          <cell r="BN36">
            <v>19948959</v>
          </cell>
          <cell r="BO36">
            <v>19106557</v>
          </cell>
          <cell r="BP36">
            <v>17879138</v>
          </cell>
          <cell r="BQ36">
            <v>17208615</v>
          </cell>
          <cell r="BR36">
            <v>16838487</v>
          </cell>
          <cell r="BS36">
            <v>15798777</v>
          </cell>
          <cell r="BT36">
            <v>14462755</v>
          </cell>
          <cell r="BU36">
            <v>13719401</v>
          </cell>
          <cell r="BV36">
            <v>13910275</v>
          </cell>
          <cell r="BW36">
            <v>13199239</v>
          </cell>
          <cell r="BX36">
            <v>3593855</v>
          </cell>
          <cell r="BY36">
            <v>3745991</v>
          </cell>
          <cell r="BZ36">
            <v>3806165</v>
          </cell>
          <cell r="CA36">
            <v>3868788</v>
          </cell>
          <cell r="CB36">
            <v>4047881</v>
          </cell>
          <cell r="CC36">
            <v>3986414</v>
          </cell>
          <cell r="CD36">
            <v>3928335</v>
          </cell>
          <cell r="CE36">
            <v>3837485</v>
          </cell>
          <cell r="CF36">
            <v>2689538</v>
          </cell>
          <cell r="CG36">
            <v>2636901</v>
          </cell>
          <cell r="CH36">
            <v>2529002</v>
          </cell>
          <cell r="CI36">
            <v>2431774</v>
          </cell>
          <cell r="CJ36">
            <v>2431774</v>
          </cell>
          <cell r="CK36">
            <v>2197975</v>
          </cell>
          <cell r="CL36">
            <v>1985856</v>
          </cell>
          <cell r="CM36">
            <v>1867591</v>
          </cell>
          <cell r="CO36">
            <v>471360</v>
          </cell>
          <cell r="CP36">
            <v>817201</v>
          </cell>
          <cell r="CR36">
            <v>1288561</v>
          </cell>
          <cell r="CS36">
            <v>1335631</v>
          </cell>
          <cell r="CT36">
            <v>582764</v>
          </cell>
          <cell r="CU36">
            <v>1337706</v>
          </cell>
          <cell r="CV36">
            <v>1920470</v>
          </cell>
          <cell r="CW36">
            <v>-274932</v>
          </cell>
          <cell r="CX36">
            <v>11958269</v>
          </cell>
        </row>
        <row r="37">
          <cell r="B37" t="str">
            <v>Habib A.G.Zurich</v>
          </cell>
          <cell r="C37">
            <v>17.856497000000001</v>
          </cell>
          <cell r="D37">
            <v>5.4789310000000002</v>
          </cell>
          <cell r="E37">
            <v>12.481565</v>
          </cell>
          <cell r="F37">
            <v>2.6064539999999998</v>
          </cell>
          <cell r="G37">
            <v>2.6637089999999999</v>
          </cell>
          <cell r="H37">
            <v>2.7551230000000002</v>
          </cell>
          <cell r="I37">
            <v>10.888293000000001</v>
          </cell>
          <cell r="J37">
            <v>1.6641E-2</v>
          </cell>
          <cell r="K37">
            <v>0.30413499999999999</v>
          </cell>
          <cell r="M37">
            <v>4.404329053324268E-3</v>
          </cell>
          <cell r="N37">
            <v>4.3488569402848681E-3</v>
          </cell>
          <cell r="O37">
            <v>4.3577280804146063E-3</v>
          </cell>
          <cell r="P37">
            <v>4.6889761087926538E-3</v>
          </cell>
          <cell r="Q37">
            <v>4.7844030843374845E-3</v>
          </cell>
          <cell r="R37">
            <v>4.7184382030434589E-3</v>
          </cell>
          <cell r="S37">
            <v>4.7760036747840785E-3</v>
          </cell>
          <cell r="T37">
            <v>4.3186738387556347E-3</v>
          </cell>
          <cell r="U37">
            <v>4.1451869960574608E-3</v>
          </cell>
          <cell r="V37">
            <v>4.0923649400834757E-3</v>
          </cell>
          <cell r="W37">
            <v>4.0574508607203316E-3</v>
          </cell>
          <cell r="X37">
            <v>4.0974147845830918E-3</v>
          </cell>
          <cell r="Y37">
            <v>3.9819196449738612E-3</v>
          </cell>
          <cell r="Z37">
            <v>4.1755380122148363E-3</v>
          </cell>
          <cell r="AA37">
            <v>4.2563736831342288E-3</v>
          </cell>
          <cell r="AB37">
            <v>313413032</v>
          </cell>
          <cell r="AC37">
            <v>195568503</v>
          </cell>
          <cell r="AD37">
            <v>0</v>
          </cell>
          <cell r="AE37">
            <v>228782134</v>
          </cell>
          <cell r="AF37">
            <v>0</v>
          </cell>
          <cell r="AG37">
            <v>40312345</v>
          </cell>
          <cell r="AH37">
            <v>51920201</v>
          </cell>
          <cell r="AI37">
            <v>263782134</v>
          </cell>
          <cell r="AJ37">
            <v>13553634</v>
          </cell>
          <cell r="AK37">
            <v>20834301</v>
          </cell>
          <cell r="AL37">
            <v>20834.300999999999</v>
          </cell>
          <cell r="AM37">
            <v>4733253</v>
          </cell>
          <cell r="AO37">
            <v>4.4980834542696375E-3</v>
          </cell>
          <cell r="AP37">
            <v>2.453920013999676E-3</v>
          </cell>
          <cell r="AQ37">
            <v>4.3623115490700522E-3</v>
          </cell>
          <cell r="AS37">
            <v>8.5233038548174059E-2</v>
          </cell>
          <cell r="AT37">
            <v>1.3973875091179568E-2</v>
          </cell>
          <cell r="AU37">
            <v>0.24463972451880195</v>
          </cell>
          <cell r="AV37">
            <v>0.23938132451064639</v>
          </cell>
          <cell r="AW37">
            <v>0.10835138919993847</v>
          </cell>
          <cell r="AX37">
            <v>0.55505262959075463</v>
          </cell>
          <cell r="AY37">
            <v>8.1244867675962937E-2</v>
          </cell>
          <cell r="AZ37">
            <v>0.18723297103393616</v>
          </cell>
          <cell r="BA37">
            <v>9.4450205665970149E-2</v>
          </cell>
          <cell r="BB37">
            <v>5.3882492002448913E-2</v>
          </cell>
          <cell r="BC37">
            <v>4.0567713663521236E-2</v>
          </cell>
          <cell r="BD37">
            <v>0.43896186095253281</v>
          </cell>
          <cell r="BE37">
            <v>1.9135218319533201E-3</v>
          </cell>
          <cell r="BF37">
            <v>0</v>
          </cell>
          <cell r="BG37">
            <v>1.5175174269650101E-3</v>
          </cell>
          <cell r="BH37">
            <v>17856497</v>
          </cell>
          <cell r="BI37">
            <v>16899767</v>
          </cell>
          <cell r="BJ37">
            <v>16831253</v>
          </cell>
          <cell r="BK37">
            <v>17032990</v>
          </cell>
          <cell r="BL37">
            <v>17578063</v>
          </cell>
          <cell r="BM37">
            <v>16765434</v>
          </cell>
          <cell r="BN37">
            <v>16490956</v>
          </cell>
          <cell r="BO37">
            <v>14439951</v>
          </cell>
          <cell r="BP37">
            <v>15043832</v>
          </cell>
          <cell r="BQ37">
            <v>13721500</v>
          </cell>
          <cell r="BR37">
            <v>13293182</v>
          </cell>
          <cell r="BS37">
            <v>12147286</v>
          </cell>
          <cell r="BT37">
            <v>11960038</v>
          </cell>
          <cell r="BU37">
            <v>10918785</v>
          </cell>
          <cell r="BV37">
            <v>11152222</v>
          </cell>
          <cell r="BW37">
            <v>11009480</v>
          </cell>
          <cell r="BX37">
            <v>2755123</v>
          </cell>
          <cell r="BY37">
            <v>2695383</v>
          </cell>
          <cell r="BZ37">
            <v>2641360</v>
          </cell>
          <cell r="CA37">
            <v>2964975</v>
          </cell>
          <cell r="CB37">
            <v>2894970</v>
          </cell>
          <cell r="CC37">
            <v>2774860</v>
          </cell>
          <cell r="CD37">
            <v>2663303</v>
          </cell>
          <cell r="CE37">
            <v>2572730</v>
          </cell>
          <cell r="CF37">
            <v>2452577</v>
          </cell>
          <cell r="CG37">
            <v>2380916</v>
          </cell>
          <cell r="CH37">
            <v>2310783</v>
          </cell>
          <cell r="CI37">
            <v>2243442</v>
          </cell>
          <cell r="CJ37">
            <v>2243442</v>
          </cell>
          <cell r="CK37">
            <v>2054499</v>
          </cell>
          <cell r="CL37">
            <v>1912037</v>
          </cell>
          <cell r="CM37">
            <v>1843465</v>
          </cell>
          <cell r="CO37">
            <v>80312</v>
          </cell>
          <cell r="CP37">
            <v>660906</v>
          </cell>
          <cell r="CR37">
            <v>741218</v>
          </cell>
          <cell r="CS37">
            <v>411415</v>
          </cell>
          <cell r="CT37">
            <v>90714</v>
          </cell>
          <cell r="CU37">
            <v>393784</v>
          </cell>
          <cell r="CV37">
            <v>484498</v>
          </cell>
          <cell r="CW37">
            <v>182828</v>
          </cell>
          <cell r="CX37">
            <v>5478931</v>
          </cell>
        </row>
        <row r="38">
          <cell r="B38" t="str">
            <v>Guardian  Bank</v>
          </cell>
          <cell r="C38">
            <v>15.520531999999999</v>
          </cell>
          <cell r="D38">
            <v>9.4456579999999999</v>
          </cell>
          <cell r="E38">
            <v>12.979592</v>
          </cell>
          <cell r="F38">
            <v>2.205689</v>
          </cell>
          <cell r="G38">
            <v>2.2708010000000001</v>
          </cell>
          <cell r="H38">
            <v>2.3270110000000002</v>
          </cell>
          <cell r="I38">
            <v>11.647676000000001</v>
          </cell>
          <cell r="J38">
            <v>2.9420000000000002E-2</v>
          </cell>
          <cell r="K38">
            <v>0.20216899999999999</v>
          </cell>
          <cell r="M38">
            <v>4.0407583669923672E-3</v>
          </cell>
          <cell r="N38">
            <v>4.0748381921586257E-3</v>
          </cell>
          <cell r="O38">
            <v>4.0836640982174228E-3</v>
          </cell>
          <cell r="P38">
            <v>4.1291983133030724E-3</v>
          </cell>
          <cell r="Q38">
            <v>4.1287237506087062E-3</v>
          </cell>
          <cell r="R38">
            <v>4.3117015767598849E-3</v>
          </cell>
          <cell r="S38">
            <v>4.4457248716729889E-3</v>
          </cell>
          <cell r="T38">
            <v>4.2941558469301779E-3</v>
          </cell>
          <cell r="U38">
            <v>4.4595346408867345E-3</v>
          </cell>
          <cell r="V38">
            <v>4.5670489120401541E-3</v>
          </cell>
          <cell r="W38">
            <v>4.5223875881388875E-3</v>
          </cell>
          <cell r="X38">
            <v>4.6399194243748471E-3</v>
          </cell>
          <cell r="Y38">
            <v>4.7407532473768025E-3</v>
          </cell>
          <cell r="Z38">
            <v>4.8897751558438724E-3</v>
          </cell>
          <cell r="AA38">
            <v>4.6996123142062978E-3</v>
          </cell>
          <cell r="AB38">
            <v>313413032</v>
          </cell>
          <cell r="AC38">
            <v>195568503</v>
          </cell>
          <cell r="AD38">
            <v>0</v>
          </cell>
          <cell r="AE38">
            <v>228782134</v>
          </cell>
          <cell r="AF38">
            <v>0</v>
          </cell>
          <cell r="AG38">
            <v>40312345</v>
          </cell>
          <cell r="AH38">
            <v>51920201</v>
          </cell>
          <cell r="AI38">
            <v>263782134</v>
          </cell>
          <cell r="AJ38">
            <v>13553634</v>
          </cell>
          <cell r="AK38">
            <v>20834301</v>
          </cell>
          <cell r="AL38">
            <v>20834.300999999999</v>
          </cell>
          <cell r="AM38">
            <v>4733253</v>
          </cell>
          <cell r="AO38">
            <v>3.9096497028875505E-3</v>
          </cell>
          <cell r="AP38">
            <v>4.2305495746517248E-3</v>
          </cell>
          <cell r="AQ38">
            <v>4.5363721683793065E-3</v>
          </cell>
          <cell r="AS38">
            <v>6.6008382499138527E-2</v>
          </cell>
          <cell r="AT38">
            <v>9.9181221604014019E-3</v>
          </cell>
          <cell r="AU38">
            <v>0.19495743185164147</v>
          </cell>
          <cell r="AV38">
            <v>0.18936730382953645</v>
          </cell>
          <cell r="AW38">
            <v>0.16357390216422088</v>
          </cell>
          <cell r="AX38">
            <v>0.6930525122519372</v>
          </cell>
          <cell r="AY38">
            <v>5.1464007750841922E-2</v>
          </cell>
          <cell r="AZ38">
            <v>0.74657649184563091</v>
          </cell>
          <cell r="BA38">
            <v>0.14061516392660189</v>
          </cell>
          <cell r="BB38">
            <v>6.5331621213490634E-2</v>
          </cell>
          <cell r="BC38">
            <v>7.5283542713111259E-2</v>
          </cell>
          <cell r="BD38">
            <v>0.72773150342476089</v>
          </cell>
          <cell r="BE38">
            <v>1.9988090016961465E-3</v>
          </cell>
          <cell r="BF38">
            <v>1.7958900965839642E-4</v>
          </cell>
          <cell r="BG38">
            <v>1.1326222792086625E-3</v>
          </cell>
          <cell r="BH38">
            <v>15520532</v>
          </cell>
          <cell r="BI38">
            <v>15271509</v>
          </cell>
          <cell r="BJ38">
            <v>15019755</v>
          </cell>
          <cell r="BK38">
            <v>14705351</v>
          </cell>
          <cell r="BL38">
            <v>15135225</v>
          </cell>
          <cell r="BM38">
            <v>15349948</v>
          </cell>
          <cell r="BN38">
            <v>15386946</v>
          </cell>
          <cell r="BO38">
            <v>14609492</v>
          </cell>
          <cell r="BP38">
            <v>15113307</v>
          </cell>
          <cell r="BQ38">
            <v>15694727</v>
          </cell>
          <cell r="BR38">
            <v>15383115</v>
          </cell>
          <cell r="BS38">
            <v>14570598</v>
          </cell>
          <cell r="BT38">
            <v>14464148</v>
          </cell>
          <cell r="BU38">
            <v>14195379</v>
          </cell>
          <cell r="BV38">
            <v>13997862</v>
          </cell>
          <cell r="BW38">
            <v>12834687</v>
          </cell>
          <cell r="BX38">
            <v>2327011</v>
          </cell>
          <cell r="BY38">
            <v>2291970</v>
          </cell>
          <cell r="BZ38">
            <v>2264442</v>
          </cell>
          <cell r="CA38">
            <v>2214594</v>
          </cell>
          <cell r="CB38">
            <v>2049357</v>
          </cell>
          <cell r="CC38">
            <v>2025717</v>
          </cell>
          <cell r="CD38">
            <v>2034496</v>
          </cell>
          <cell r="CE38">
            <v>1984466</v>
          </cell>
          <cell r="CF38">
            <v>1994181</v>
          </cell>
          <cell r="CG38">
            <v>1890337</v>
          </cell>
          <cell r="CH38">
            <v>1818843</v>
          </cell>
          <cell r="CI38">
            <v>1755138</v>
          </cell>
          <cell r="CJ38">
            <v>1755138</v>
          </cell>
          <cell r="CK38">
            <v>1715270</v>
          </cell>
          <cell r="CL38">
            <v>1554857</v>
          </cell>
          <cell r="CM38">
            <v>1493885</v>
          </cell>
          <cell r="CO38">
            <v>118322</v>
          </cell>
          <cell r="CP38">
            <v>605033</v>
          </cell>
          <cell r="CR38">
            <v>723355</v>
          </cell>
          <cell r="CS38">
            <v>501323</v>
          </cell>
          <cell r="CT38">
            <v>382610</v>
          </cell>
          <cell r="CU38">
            <v>129876</v>
          </cell>
          <cell r="CV38">
            <v>512486</v>
          </cell>
          <cell r="CW38">
            <v>112419</v>
          </cell>
          <cell r="CX38">
            <v>9445658</v>
          </cell>
        </row>
        <row r="39">
          <cell r="B39" t="str">
            <v>Credit Bank</v>
          </cell>
          <cell r="C39">
            <v>14.411384999999999</v>
          </cell>
          <cell r="D39">
            <v>9.3877609999999994</v>
          </cell>
          <cell r="E39">
            <v>10.855926</v>
          </cell>
          <cell r="F39">
            <v>2.5582349999999998</v>
          </cell>
          <cell r="G39">
            <v>2.6077759999999999</v>
          </cell>
          <cell r="H39">
            <v>2.6676639999999998</v>
          </cell>
          <cell r="I39">
            <v>17.591678000000002</v>
          </cell>
          <cell r="J39">
            <v>4.4900000000000002E-2</v>
          </cell>
          <cell r="K39">
            <v>0.158669</v>
          </cell>
          <cell r="M39">
            <v>3.8796088648280665E-3</v>
          </cell>
          <cell r="N39">
            <v>3.8695415603358578E-3</v>
          </cell>
          <cell r="O39">
            <v>3.6864442802451557E-3</v>
          </cell>
          <cell r="P39">
            <v>3.6355440445543803E-3</v>
          </cell>
          <cell r="Q39">
            <v>3.4989097018524365E-3</v>
          </cell>
          <cell r="R39">
            <v>3.3327067234972486E-3</v>
          </cell>
          <cell r="S39">
            <v>3.140047870071703E-3</v>
          </cell>
          <cell r="T39">
            <v>2.8919251478437126E-3</v>
          </cell>
          <cell r="U39">
            <v>2.5775180393315849E-3</v>
          </cell>
          <cell r="V39">
            <v>2.5816394990063472E-3</v>
          </cell>
          <cell r="W39">
            <v>2.7375039181430178E-3</v>
          </cell>
          <cell r="X39">
            <v>2.8849107269786518E-3</v>
          </cell>
          <cell r="Y39">
            <v>2.9470418296018448E-3</v>
          </cell>
          <cell r="Z39">
            <v>2.9730819231159732E-3</v>
          </cell>
          <cell r="AA39">
            <v>2.8524193975043499E-3</v>
          </cell>
          <cell r="AB39">
            <v>313413032</v>
          </cell>
          <cell r="AC39">
            <v>195568503</v>
          </cell>
          <cell r="AD39">
            <v>0</v>
          </cell>
          <cell r="AE39">
            <v>228782134</v>
          </cell>
          <cell r="AF39">
            <v>0</v>
          </cell>
          <cell r="AG39">
            <v>40312345</v>
          </cell>
          <cell r="AH39">
            <v>51920201</v>
          </cell>
          <cell r="AI39">
            <v>263782134</v>
          </cell>
          <cell r="AJ39">
            <v>13553634</v>
          </cell>
          <cell r="AK39">
            <v>20834301</v>
          </cell>
          <cell r="AL39">
            <v>20834.300999999999</v>
          </cell>
          <cell r="AM39">
            <v>4733253</v>
          </cell>
          <cell r="AO39">
            <v>3.6302535946221501E-3</v>
          </cell>
          <cell r="AP39">
            <v>4.2046184930136206E-3</v>
          </cell>
          <cell r="AQ39">
            <v>3.7941501218516954E-3</v>
          </cell>
          <cell r="AS39">
            <v>7.0041089048983748E-2</v>
          </cell>
          <cell r="AT39">
            <v>1.3493877803872865E-2</v>
          </cell>
          <cell r="AU39">
            <v>0.14823918445983378</v>
          </cell>
          <cell r="AV39">
            <v>0.14542302331818485</v>
          </cell>
          <cell r="AW39">
            <v>0.43293156733755978</v>
          </cell>
          <cell r="AX39">
            <v>0.74714774197462963</v>
          </cell>
          <cell r="AY39">
            <v>6.9158024660999504E-2</v>
          </cell>
          <cell r="AZ39">
            <v>0.51204846051829811</v>
          </cell>
          <cell r="BA39">
            <v>0.14055815816232725</v>
          </cell>
          <cell r="BB39">
            <v>6.9915201636531199E-2</v>
          </cell>
          <cell r="BC39">
            <v>7.0642956525796052E-2</v>
          </cell>
          <cell r="BD39">
            <v>0.86475911866016764</v>
          </cell>
          <cell r="BE39">
            <v>2.0047232122686529E-2</v>
          </cell>
          <cell r="BF39">
            <v>0</v>
          </cell>
          <cell r="BG39">
            <v>1.2392786800960408E-2</v>
          </cell>
          <cell r="BH39">
            <v>14411385</v>
          </cell>
          <cell r="BI39">
            <v>13959063</v>
          </cell>
          <cell r="BJ39">
            <v>13010223</v>
          </cell>
          <cell r="BK39">
            <v>12201968</v>
          </cell>
          <cell r="BL39">
            <v>11780598</v>
          </cell>
          <cell r="BM39">
            <v>11197836</v>
          </cell>
          <cell r="BN39">
            <v>11153369</v>
          </cell>
          <cell r="BO39">
            <v>10287085</v>
          </cell>
          <cell r="BP39">
            <v>10189227</v>
          </cell>
          <cell r="BQ39">
            <v>8742291</v>
          </cell>
          <cell r="BR39">
            <v>8884581</v>
          </cell>
          <cell r="BS39">
            <v>8864537</v>
          </cell>
          <cell r="BT39">
            <v>8592048</v>
          </cell>
          <cell r="BU39">
            <v>8241305</v>
          </cell>
          <cell r="BV39">
            <v>7936623</v>
          </cell>
          <cell r="BW39">
            <v>7308855</v>
          </cell>
          <cell r="BX39">
            <v>2667664</v>
          </cell>
          <cell r="BY39">
            <v>2622945</v>
          </cell>
          <cell r="BZ39">
            <v>2482312</v>
          </cell>
          <cell r="CA39">
            <v>2459574</v>
          </cell>
          <cell r="CB39">
            <v>2374315</v>
          </cell>
          <cell r="CC39">
            <v>2107998</v>
          </cell>
          <cell r="CD39">
            <v>1425282</v>
          </cell>
          <cell r="CE39">
            <v>1391955</v>
          </cell>
          <cell r="CF39">
            <v>1294064</v>
          </cell>
          <cell r="CG39">
            <v>1263351</v>
          </cell>
          <cell r="CH39">
            <v>1159432</v>
          </cell>
          <cell r="CI39">
            <v>1151660</v>
          </cell>
          <cell r="CJ39">
            <v>1151660</v>
          </cell>
          <cell r="CK39">
            <v>1283466</v>
          </cell>
          <cell r="CL39">
            <v>1274332</v>
          </cell>
          <cell r="CM39">
            <v>1237653</v>
          </cell>
          <cell r="CO39">
            <v>442379</v>
          </cell>
          <cell r="CP39">
            <v>579443</v>
          </cell>
          <cell r="CR39">
            <v>1021822</v>
          </cell>
          <cell r="CS39">
            <v>763452</v>
          </cell>
          <cell r="CT39">
            <v>357141</v>
          </cell>
          <cell r="CU39">
            <v>340334</v>
          </cell>
          <cell r="CV39">
            <v>697475</v>
          </cell>
          <cell r="CW39">
            <v>134669</v>
          </cell>
          <cell r="CX39">
            <v>9387761</v>
          </cell>
        </row>
        <row r="40">
          <cell r="B40" t="str">
            <v>Development Bank of Kenya</v>
          </cell>
          <cell r="C40">
            <v>16.127993</v>
          </cell>
          <cell r="D40">
            <v>9.1995229999999992</v>
          </cell>
          <cell r="E40">
            <v>6.0558800000000002</v>
          </cell>
          <cell r="F40">
            <v>1.618906</v>
          </cell>
          <cell r="G40">
            <v>1.9035580000000001</v>
          </cell>
          <cell r="H40">
            <v>2.9583189999999999</v>
          </cell>
          <cell r="I40">
            <v>8.3445820000000008</v>
          </cell>
          <cell r="J40">
            <v>2.0667999999999999E-2</v>
          </cell>
          <cell r="K40">
            <v>7.8534999999999994E-2</v>
          </cell>
          <cell r="M40">
            <v>3.6176024317071632E-3</v>
          </cell>
          <cell r="N40">
            <v>3.5332840216392115E-3</v>
          </cell>
          <cell r="O40">
            <v>3.7172663452309379E-3</v>
          </cell>
          <cell r="P40">
            <v>3.8373178403927365E-3</v>
          </cell>
          <cell r="Q40">
            <v>4.1193945464215774E-3</v>
          </cell>
          <cell r="R40">
            <v>4.2375972063738486E-3</v>
          </cell>
          <cell r="S40">
            <v>4.6195760288308633E-3</v>
          </cell>
          <cell r="T40">
            <v>4.3337321699578601E-3</v>
          </cell>
          <cell r="U40">
            <v>4.776216929269432E-3</v>
          </cell>
          <cell r="V40">
            <v>4.778790398319078E-3</v>
          </cell>
          <cell r="W40">
            <v>4.8339510949649729E-3</v>
          </cell>
          <cell r="X40">
            <v>4.2823539611270105E-3</v>
          </cell>
          <cell r="Y40">
            <v>4.5819977307647204E-3</v>
          </cell>
          <cell r="Z40">
            <v>4.7104248213690495E-3</v>
          </cell>
          <cell r="AA40">
            <v>4.6789551496849574E-3</v>
          </cell>
          <cell r="AB40">
            <v>313413032</v>
          </cell>
          <cell r="AC40">
            <v>195568503</v>
          </cell>
          <cell r="AD40">
            <v>0</v>
          </cell>
          <cell r="AE40">
            <v>228782134</v>
          </cell>
          <cell r="AF40">
            <v>0</v>
          </cell>
          <cell r="AG40">
            <v>40312345</v>
          </cell>
          <cell r="AH40">
            <v>51920201</v>
          </cell>
          <cell r="AI40">
            <v>263782134</v>
          </cell>
          <cell r="AJ40">
            <v>13553634</v>
          </cell>
          <cell r="AK40">
            <v>20834301</v>
          </cell>
          <cell r="AL40">
            <v>20834.300999999999</v>
          </cell>
          <cell r="AM40">
            <v>4733253</v>
          </cell>
          <cell r="AO40">
            <v>4.0626702126333363E-3</v>
          </cell>
          <cell r="AP40">
            <v>4.1203098942020509E-3</v>
          </cell>
          <cell r="AQ40">
            <v>2.1165322829134288E-3</v>
          </cell>
          <cell r="AS40">
            <v>2.5009967307912447E-2</v>
          </cell>
          <cell r="AT40">
            <v>4.5043418813923214E-3</v>
          </cell>
          <cell r="AU40">
            <v>0.22811903580071474</v>
          </cell>
          <cell r="AV40">
            <v>0.19400684180465838</v>
          </cell>
          <cell r="AW40">
            <v>0.2132439406807343</v>
          </cell>
          <cell r="AX40">
            <v>0.72857189521134125</v>
          </cell>
          <cell r="AY40">
            <v>0.18134408913133435</v>
          </cell>
          <cell r="AZ40">
            <v>0.53602930965189877</v>
          </cell>
          <cell r="BA40">
            <v>9.5745350611604982E-2</v>
          </cell>
          <cell r="BB40">
            <v>9.537001217622447E-2</v>
          </cell>
          <cell r="BC40">
            <v>3.7533843538051226E-4</v>
          </cell>
          <cell r="BD40">
            <v>1.5191058937759663</v>
          </cell>
          <cell r="BE40">
            <v>1.5685505475309283E-3</v>
          </cell>
          <cell r="BF40">
            <v>6.4109059912027214E-6</v>
          </cell>
          <cell r="BG40">
            <v>7.7222267137206898E-4</v>
          </cell>
          <cell r="BH40">
            <v>16127993</v>
          </cell>
          <cell r="BI40">
            <v>16710985</v>
          </cell>
          <cell r="BJ40">
            <v>16435365</v>
          </cell>
          <cell r="BK40">
            <v>16418382</v>
          </cell>
          <cell r="BL40">
            <v>17492953</v>
          </cell>
          <cell r="BM40">
            <v>17013141</v>
          </cell>
          <cell r="BN40">
            <v>17251091</v>
          </cell>
          <cell r="BO40">
            <v>16942714</v>
          </cell>
          <cell r="BP40">
            <v>18106690</v>
          </cell>
          <cell r="BQ40">
            <v>17841799</v>
          </cell>
          <cell r="BR40">
            <v>16999848</v>
          </cell>
          <cell r="BS40">
            <v>16954227</v>
          </cell>
          <cell r="BT40">
            <v>16004815</v>
          </cell>
          <cell r="BU40">
            <v>16493105</v>
          </cell>
          <cell r="BV40">
            <v>16082152</v>
          </cell>
          <cell r="BW40">
            <v>15580630</v>
          </cell>
          <cell r="BX40">
            <v>2958319</v>
          </cell>
          <cell r="BY40">
            <v>2909847</v>
          </cell>
          <cell r="BZ40">
            <v>2919672</v>
          </cell>
          <cell r="CA40">
            <v>2903344</v>
          </cell>
          <cell r="CB40">
            <v>2949975</v>
          </cell>
          <cell r="CC40">
            <v>2912557</v>
          </cell>
          <cell r="CD40">
            <v>2876234</v>
          </cell>
          <cell r="CE40">
            <v>2843621</v>
          </cell>
          <cell r="CF40">
            <v>2856189</v>
          </cell>
          <cell r="CG40">
            <v>2808229</v>
          </cell>
          <cell r="CH40">
            <v>2806585</v>
          </cell>
          <cell r="CI40">
            <v>2763601</v>
          </cell>
          <cell r="CJ40">
            <v>2763601</v>
          </cell>
          <cell r="CK40">
            <v>1999548</v>
          </cell>
          <cell r="CL40">
            <v>1874489</v>
          </cell>
          <cell r="CM40">
            <v>1822274</v>
          </cell>
          <cell r="CO40">
            <v>78339</v>
          </cell>
          <cell r="CP40">
            <v>289029</v>
          </cell>
          <cell r="CR40">
            <v>367368</v>
          </cell>
          <cell r="CS40">
            <v>267654</v>
          </cell>
          <cell r="CT40">
            <v>1092335</v>
          </cell>
          <cell r="CU40">
            <v>945492</v>
          </cell>
          <cell r="CV40">
            <v>2037827</v>
          </cell>
          <cell r="CW40">
            <v>54975</v>
          </cell>
          <cell r="CX40">
            <v>9199523</v>
          </cell>
        </row>
        <row r="41">
          <cell r="B41" t="str">
            <v>First Community Bank</v>
          </cell>
          <cell r="C41">
            <v>15.050947000000001</v>
          </cell>
          <cell r="D41">
            <v>10.056728</v>
          </cell>
          <cell r="E41">
            <v>12.666408000000001</v>
          </cell>
          <cell r="F41">
            <v>1.495371</v>
          </cell>
          <cell r="G41">
            <v>1.9179330000000001</v>
          </cell>
          <cell r="H41">
            <v>1.6221350000000001</v>
          </cell>
          <cell r="I41">
            <v>12.672139</v>
          </cell>
          <cell r="J41">
            <v>6.9287000000000001E-2</v>
          </cell>
          <cell r="K41">
            <v>0.13666600000000001</v>
          </cell>
          <cell r="M41">
            <v>3.593650759412577E-3</v>
          </cell>
          <cell r="N41">
            <v>3.9742403095568033E-3</v>
          </cell>
          <cell r="O41">
            <v>3.8464107548367441E-3</v>
          </cell>
          <cell r="P41">
            <v>3.8293303985279933E-3</v>
          </cell>
          <cell r="Q41">
            <v>3.7782059251250119E-3</v>
          </cell>
          <cell r="R41">
            <v>4.0288143044451986E-3</v>
          </cell>
          <cell r="S41">
            <v>4.0397055143437961E-3</v>
          </cell>
          <cell r="T41">
            <v>4.2038993134941608E-3</v>
          </cell>
          <cell r="U41">
            <v>4.3404911020331928E-3</v>
          </cell>
          <cell r="V41">
            <v>4.4391985869509315E-3</v>
          </cell>
          <cell r="W41">
            <v>4.5393193659595656E-3</v>
          </cell>
          <cell r="X41">
            <v>4.0305941910865435E-3</v>
          </cell>
          <cell r="Y41">
            <v>4.1190609998637655E-3</v>
          </cell>
          <cell r="Z41">
            <v>4.2032531290867783E-3</v>
          </cell>
          <cell r="AA41">
            <v>4.0137771017887481E-3</v>
          </cell>
          <cell r="AB41">
            <v>313413032</v>
          </cell>
          <cell r="AC41">
            <v>195568503</v>
          </cell>
          <cell r="AD41">
            <v>0</v>
          </cell>
          <cell r="AE41">
            <v>228782134</v>
          </cell>
          <cell r="AF41">
            <v>0</v>
          </cell>
          <cell r="AG41">
            <v>40312345</v>
          </cell>
          <cell r="AH41">
            <v>51920201</v>
          </cell>
          <cell r="AI41">
            <v>263782134</v>
          </cell>
          <cell r="AJ41">
            <v>13553634</v>
          </cell>
          <cell r="AK41">
            <v>20834301</v>
          </cell>
          <cell r="AL41">
            <v>20834.300999999999</v>
          </cell>
          <cell r="AM41">
            <v>4733253</v>
          </cell>
          <cell r="AO41">
            <v>3.7913604035432727E-3</v>
          </cell>
          <cell r="AP41">
            <v>4.5042374351038422E-3</v>
          </cell>
          <cell r="AQ41">
            <v>4.4269142454198092E-3</v>
          </cell>
          <cell r="AS41">
            <v>5.4287046912087682E-2</v>
          </cell>
          <cell r="AT41">
            <v>5.7511009549317173E-3</v>
          </cell>
          <cell r="AU41">
            <v>0.15135037581263908</v>
          </cell>
          <cell r="AV41">
            <v>0.11800462416013588</v>
          </cell>
          <cell r="AW41">
            <v>0.39362463427300015</v>
          </cell>
          <cell r="AX41">
            <v>0.6935366064756372</v>
          </cell>
          <cell r="AY41">
            <v>0.24857011885197058</v>
          </cell>
          <cell r="AZ41">
            <v>0.23360468111750679</v>
          </cell>
          <cell r="BA41">
            <v>9.2336850695097686E-2</v>
          </cell>
          <cell r="BB41">
            <v>1.41207065239684E-2</v>
          </cell>
          <cell r="BC41">
            <v>7.8216144171129293E-2</v>
          </cell>
          <cell r="BD41">
            <v>0.79396842419729408</v>
          </cell>
          <cell r="BE41">
            <v>1.2389256492192898E-3</v>
          </cell>
          <cell r="BF41">
            <v>0</v>
          </cell>
          <cell r="BG41">
            <v>6.0740087490996925E-4</v>
          </cell>
          <cell r="BH41">
            <v>15050947</v>
          </cell>
          <cell r="BI41">
            <v>16489388</v>
          </cell>
          <cell r="BJ41">
            <v>15521372</v>
          </cell>
          <cell r="BK41">
            <v>14962089</v>
          </cell>
          <cell r="BL41">
            <v>14519582</v>
          </cell>
          <cell r="BM41">
            <v>15069141</v>
          </cell>
          <cell r="BN41">
            <v>14827745</v>
          </cell>
          <cell r="BO41">
            <v>14564631</v>
          </cell>
          <cell r="BP41">
            <v>15726633</v>
          </cell>
          <cell r="BQ41">
            <v>16180372</v>
          </cell>
          <cell r="BR41">
            <v>15121959</v>
          </cell>
          <cell r="BS41">
            <v>15278026</v>
          </cell>
          <cell r="BT41">
            <v>12978408</v>
          </cell>
          <cell r="BU41">
            <v>12696667</v>
          </cell>
          <cell r="BV41">
            <v>12503956</v>
          </cell>
          <cell r="BW41">
            <v>11305398</v>
          </cell>
          <cell r="BX41">
            <v>1622135</v>
          </cell>
          <cell r="BY41">
            <v>1608542</v>
          </cell>
          <cell r="BZ41">
            <v>1602035</v>
          </cell>
          <cell r="CA41">
            <v>1557408</v>
          </cell>
          <cell r="CB41">
            <v>1687582</v>
          </cell>
          <cell r="CC41">
            <v>1698111</v>
          </cell>
          <cell r="CD41">
            <v>1669863</v>
          </cell>
          <cell r="CE41">
            <v>1611608</v>
          </cell>
          <cell r="CF41">
            <v>1687798</v>
          </cell>
          <cell r="CG41">
            <v>1677757</v>
          </cell>
          <cell r="CH41">
            <v>1661381</v>
          </cell>
          <cell r="CI41">
            <v>1517722</v>
          </cell>
          <cell r="CJ41">
            <v>1517722</v>
          </cell>
          <cell r="CK41">
            <v>1301967</v>
          </cell>
          <cell r="CL41">
            <v>1225689</v>
          </cell>
          <cell r="CM41">
            <v>1210095</v>
          </cell>
          <cell r="CO41">
            <v>372931</v>
          </cell>
          <cell r="CP41">
            <v>574497</v>
          </cell>
          <cell r="CR41">
            <v>947428</v>
          </cell>
          <cell r="CS41">
            <v>657076</v>
          </cell>
          <cell r="CT41">
            <v>777139</v>
          </cell>
          <cell r="CU41">
            <v>2549588</v>
          </cell>
          <cell r="CV41">
            <v>3326727</v>
          </cell>
          <cell r="CW41">
            <v>64728</v>
          </cell>
          <cell r="CX41">
            <v>10056728</v>
          </cell>
        </row>
        <row r="42">
          <cell r="B42" t="str">
            <v xml:space="preserve">Jamii Bora Bank </v>
          </cell>
          <cell r="C42">
            <v>13.778388</v>
          </cell>
          <cell r="D42">
            <v>8.6150330000000004</v>
          </cell>
          <cell r="E42">
            <v>5.6351269999999998</v>
          </cell>
          <cell r="F42">
            <v>2.1069599999999999</v>
          </cell>
          <cell r="G42">
            <v>2.2093799999999999</v>
          </cell>
          <cell r="H42">
            <v>3.236996</v>
          </cell>
          <cell r="I42">
            <v>13.877101</v>
          </cell>
          <cell r="J42">
            <v>9.1730000000000006E-3</v>
          </cell>
          <cell r="K42">
            <v>-0.35308200000000001</v>
          </cell>
          <cell r="M42">
            <v>3.5180477134277906E-3</v>
          </cell>
          <cell r="N42">
            <v>3.2512212159849403E-3</v>
          </cell>
          <cell r="O42">
            <v>4.0298106709611972E-3</v>
          </cell>
          <cell r="P42">
            <v>4.4514540520524618E-3</v>
          </cell>
          <cell r="Q42">
            <v>4.4692455535187319E-3</v>
          </cell>
          <cell r="R42">
            <v>4.5511325872303011E-3</v>
          </cell>
          <cell r="S42">
            <v>4.9632838540780181E-3</v>
          </cell>
          <cell r="T42">
            <v>4.5362823760640957E-3</v>
          </cell>
          <cell r="U42">
            <v>4.7800398144967528E-3</v>
          </cell>
          <cell r="V42">
            <v>4.5513830838513417E-3</v>
          </cell>
          <cell r="W42">
            <v>4.6643770964833187E-3</v>
          </cell>
          <cell r="X42">
            <v>2.9185973673679262E-3</v>
          </cell>
          <cell r="Y42">
            <v>2.984048240605761E-3</v>
          </cell>
          <cell r="Z42">
            <v>2.7145443083773806E-3</v>
          </cell>
          <cell r="AA42">
            <v>2.6078119729559994E-3</v>
          </cell>
          <cell r="AB42">
            <v>313413032</v>
          </cell>
          <cell r="AC42">
            <v>195568503</v>
          </cell>
          <cell r="AD42">
            <v>0</v>
          </cell>
          <cell r="AE42">
            <v>228782134</v>
          </cell>
          <cell r="AF42">
            <v>0</v>
          </cell>
          <cell r="AG42">
            <v>40312345</v>
          </cell>
          <cell r="AH42">
            <v>51920201</v>
          </cell>
          <cell r="AI42">
            <v>263782134</v>
          </cell>
          <cell r="AJ42">
            <v>13553634</v>
          </cell>
          <cell r="AK42">
            <v>20834301</v>
          </cell>
          <cell r="AL42">
            <v>20834.300999999999</v>
          </cell>
          <cell r="AM42">
            <v>4733253</v>
          </cell>
          <cell r="AO42">
            <v>3.4708005209144505E-3</v>
          </cell>
          <cell r="AP42">
            <v>3.858526763700377E-3</v>
          </cell>
          <cell r="AQ42">
            <v>1.9694789549689062E-3</v>
          </cell>
          <cell r="AS42">
            <v>-0.13791440697516871</v>
          </cell>
          <cell r="AT42">
            <v>-3.1914158738732622E-2</v>
          </cell>
          <cell r="AU42">
            <v>0.15921048639769933</v>
          </cell>
          <cell r="AV42">
            <v>0.15182998235726611</v>
          </cell>
          <cell r="AW42">
            <v>0.42312610836742337</v>
          </cell>
          <cell r="AX42">
            <v>1.6257233090993874</v>
          </cell>
          <cell r="AY42">
            <v>0.12603474198950251</v>
          </cell>
          <cell r="AZ42">
            <v>0.46818917944326033</v>
          </cell>
          <cell r="BA42">
            <v>0.14414122861763082</v>
          </cell>
          <cell r="BB42">
            <v>0.10696381351139692</v>
          </cell>
          <cell r="BC42">
            <v>3.7177415106233902E-2</v>
          </cell>
          <cell r="BD42">
            <v>1.5288090224053514</v>
          </cell>
          <cell r="BE42">
            <v>2.1971513700855443E-3</v>
          </cell>
          <cell r="BF42">
            <v>0</v>
          </cell>
          <cell r="BG42">
            <v>1.0771846279399951E-3</v>
          </cell>
          <cell r="BH42">
            <v>13778388</v>
          </cell>
          <cell r="BI42">
            <v>14594119</v>
          </cell>
          <cell r="BJ42">
            <v>15336497</v>
          </cell>
          <cell r="BK42">
            <v>15724254</v>
          </cell>
          <cell r="BL42">
            <v>17244601</v>
          </cell>
          <cell r="BM42">
            <v>17103526</v>
          </cell>
          <cell r="BN42">
            <v>17281779</v>
          </cell>
          <cell r="BO42">
            <v>16781543</v>
          </cell>
          <cell r="BP42">
            <v>17042346</v>
          </cell>
          <cell r="BQ42">
            <v>15896471</v>
          </cell>
          <cell r="BR42">
            <v>13724146</v>
          </cell>
          <cell r="BS42">
            <v>13117892</v>
          </cell>
          <cell r="BT42">
            <v>9437406</v>
          </cell>
          <cell r="BU42">
            <v>9034229</v>
          </cell>
          <cell r="BV42">
            <v>7577619</v>
          </cell>
          <cell r="BW42">
            <v>7010323</v>
          </cell>
          <cell r="BX42">
            <v>3236996</v>
          </cell>
          <cell r="BY42">
            <v>3382368</v>
          </cell>
          <cell r="BZ42">
            <v>3496545</v>
          </cell>
          <cell r="CA42">
            <v>3590079</v>
          </cell>
          <cell r="CB42">
            <v>3135336</v>
          </cell>
          <cell r="CC42">
            <v>3149170</v>
          </cell>
          <cell r="CD42">
            <v>3166310</v>
          </cell>
          <cell r="CE42">
            <v>3162791</v>
          </cell>
          <cell r="CF42">
            <v>3167452</v>
          </cell>
          <cell r="CG42">
            <v>3150756</v>
          </cell>
          <cell r="CH42">
            <v>3126920</v>
          </cell>
          <cell r="CI42">
            <v>3105500</v>
          </cell>
          <cell r="CJ42">
            <v>3105500</v>
          </cell>
          <cell r="CK42">
            <v>2308081</v>
          </cell>
          <cell r="CL42">
            <v>2269490</v>
          </cell>
          <cell r="CM42">
            <v>2250639</v>
          </cell>
          <cell r="CO42">
            <v>179664</v>
          </cell>
          <cell r="CP42">
            <v>244947</v>
          </cell>
          <cell r="CR42">
            <v>424611</v>
          </cell>
          <cell r="CS42">
            <v>690300</v>
          </cell>
          <cell r="CT42">
            <v>581667</v>
          </cell>
          <cell r="CU42">
            <v>660709</v>
          </cell>
          <cell r="CV42">
            <v>1242376</v>
          </cell>
          <cell r="CW42">
            <v>-353082</v>
          </cell>
          <cell r="CX42">
            <v>8615033</v>
          </cell>
        </row>
        <row r="43">
          <cell r="B43" t="str">
            <v>M-Oriental Bank Limited</v>
          </cell>
          <cell r="C43">
            <v>10.492155</v>
          </cell>
          <cell r="D43">
            <v>7.701136</v>
          </cell>
          <cell r="E43">
            <v>7.3884249999999998</v>
          </cell>
          <cell r="F43">
            <v>2.7341479999999998</v>
          </cell>
          <cell r="G43">
            <v>2.8367450000000001</v>
          </cell>
          <cell r="H43">
            <v>3.0205630000000001</v>
          </cell>
          <cell r="I43">
            <v>8.2077629999999999</v>
          </cell>
          <cell r="J43">
            <v>1.2388E-2</v>
          </cell>
          <cell r="K43">
            <v>0.110446</v>
          </cell>
          <cell r="M43">
            <v>3.3323962628632204E-3</v>
          </cell>
          <cell r="N43">
            <v>3.407465827841575E-3</v>
          </cell>
          <cell r="O43">
            <v>3.3249907589377476E-3</v>
          </cell>
          <cell r="P43">
            <v>3.4131278102975944E-3</v>
          </cell>
          <cell r="Q43">
            <v>3.3798046960819392E-3</v>
          </cell>
          <cell r="R43">
            <v>3.2828546697020239E-3</v>
          </cell>
          <cell r="S43">
            <v>3.1187169408902677E-3</v>
          </cell>
          <cell r="T43">
            <v>2.7937279186075153E-3</v>
          </cell>
          <cell r="U43">
            <v>2.849934976557506E-3</v>
          </cell>
          <cell r="V43">
            <v>2.9896141557676382E-3</v>
          </cell>
          <cell r="W43">
            <v>2.7855794505652247E-3</v>
          </cell>
          <cell r="X43">
            <v>2.8947533750014391E-3</v>
          </cell>
          <cell r="Y43">
            <v>2.9795413567498025E-3</v>
          </cell>
          <cell r="Z43">
            <v>2.9634462208108963E-3</v>
          </cell>
          <cell r="AA43">
            <v>2.8842255460702583E-3</v>
          </cell>
          <cell r="AB43">
            <v>313413032</v>
          </cell>
          <cell r="AC43">
            <v>195568503</v>
          </cell>
          <cell r="AD43">
            <v>0</v>
          </cell>
          <cell r="AE43">
            <v>228782134</v>
          </cell>
          <cell r="AF43">
            <v>0</v>
          </cell>
          <cell r="AG43">
            <v>40312345</v>
          </cell>
          <cell r="AH43">
            <v>51920201</v>
          </cell>
          <cell r="AI43">
            <v>263782134</v>
          </cell>
          <cell r="AJ43">
            <v>13553634</v>
          </cell>
          <cell r="AK43">
            <v>20834301</v>
          </cell>
          <cell r="AL43">
            <v>20834.300999999999</v>
          </cell>
          <cell r="AM43">
            <v>4733253</v>
          </cell>
          <cell r="AO43">
            <v>2.6429925648425025E-3</v>
          </cell>
          <cell r="AP43">
            <v>3.449207840166888E-3</v>
          </cell>
          <cell r="AQ43">
            <v>2.5822572495466634E-3</v>
          </cell>
          <cell r="AS43">
            <v>3.9906916120174371E-2</v>
          </cell>
          <cell r="AT43">
            <v>1.1636455131542088E-2</v>
          </cell>
          <cell r="AU43">
            <v>0.34561731375528265</v>
          </cell>
          <cell r="AV43">
            <v>0.333117318324128</v>
          </cell>
          <cell r="AW43">
            <v>0.33627214490180479</v>
          </cell>
          <cell r="AX43">
            <v>0.69188433989321352</v>
          </cell>
          <cell r="AY43">
            <v>8.7417593818296571E-2</v>
          </cell>
          <cell r="AZ43">
            <v>0.57134781883766228</v>
          </cell>
          <cell r="BA43">
            <v>0.15605284979622028</v>
          </cell>
          <cell r="BB43">
            <v>7.8969223015962653E-2</v>
          </cell>
          <cell r="BC43">
            <v>7.7083626780257625E-2</v>
          </cell>
          <cell r="BD43">
            <v>1.0423244466851866</v>
          </cell>
          <cell r="BE43">
            <v>1.2263044815077823E-3</v>
          </cell>
          <cell r="BF43">
            <v>0</v>
          </cell>
          <cell r="BG43">
            <v>1.2401192156676517E-3</v>
          </cell>
          <cell r="BH43">
            <v>10492155</v>
          </cell>
          <cell r="BI43">
            <v>10482709</v>
          </cell>
          <cell r="BJ43">
            <v>10005843</v>
          </cell>
          <cell r="BK43">
            <v>9920247</v>
          </cell>
          <cell r="BL43">
            <v>9809585</v>
          </cell>
          <cell r="BM43">
            <v>8776999</v>
          </cell>
          <cell r="BN43">
            <v>9024348</v>
          </cell>
          <cell r="BO43">
            <v>8496350</v>
          </cell>
          <cell r="BP43">
            <v>9316625</v>
          </cell>
          <cell r="BQ43">
            <v>9056018</v>
          </cell>
          <cell r="BR43">
            <v>9153613</v>
          </cell>
          <cell r="BS43">
            <v>7857515</v>
          </cell>
          <cell r="BT43">
            <v>8092950</v>
          </cell>
          <cell r="BU43">
            <v>7916635</v>
          </cell>
          <cell r="BV43">
            <v>7480066</v>
          </cell>
          <cell r="BW43">
            <v>7006528</v>
          </cell>
          <cell r="BX43">
            <v>3020563</v>
          </cell>
          <cell r="BY43">
            <v>2988321</v>
          </cell>
          <cell r="BZ43">
            <v>2955250</v>
          </cell>
          <cell r="CA43">
            <v>2931488</v>
          </cell>
          <cell r="CB43">
            <v>2930072</v>
          </cell>
          <cell r="CC43">
            <v>2927334</v>
          </cell>
          <cell r="CD43">
            <v>2262088</v>
          </cell>
          <cell r="CE43">
            <v>2240085</v>
          </cell>
          <cell r="CF43">
            <v>1658696</v>
          </cell>
          <cell r="CG43">
            <v>1630645</v>
          </cell>
          <cell r="CH43">
            <v>1612058</v>
          </cell>
          <cell r="CI43">
            <v>1596443</v>
          </cell>
          <cell r="CJ43">
            <v>1596443</v>
          </cell>
          <cell r="CK43">
            <v>1612493</v>
          </cell>
          <cell r="CL43">
            <v>1548292</v>
          </cell>
          <cell r="CM43">
            <v>1524496</v>
          </cell>
          <cell r="CO43">
            <v>182202</v>
          </cell>
          <cell r="CP43">
            <v>359627</v>
          </cell>
          <cell r="CR43">
            <v>541829</v>
          </cell>
          <cell r="CS43">
            <v>374883</v>
          </cell>
          <cell r="CT43">
            <v>421485</v>
          </cell>
          <cell r="CU43">
            <v>316218</v>
          </cell>
          <cell r="CV43">
            <v>737703</v>
          </cell>
          <cell r="CW43">
            <v>89073</v>
          </cell>
          <cell r="CX43">
            <v>7701136</v>
          </cell>
        </row>
        <row r="44">
          <cell r="B44" t="str">
            <v>Habib Bank Ltd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M44">
            <v>0</v>
          </cell>
          <cell r="N44">
            <v>3.1195190299659033E-3</v>
          </cell>
          <cell r="O44">
            <v>3.2039507574685823E-3</v>
          </cell>
          <cell r="P44">
            <v>3.5427105742217159E-3</v>
          </cell>
          <cell r="Q44">
            <v>3.3935544527315927E-3</v>
          </cell>
          <cell r="R44">
            <v>3.3911377845956808E-3</v>
          </cell>
          <cell r="S44">
            <v>3.1262411652869431E-3</v>
          </cell>
          <cell r="T44">
            <v>3.1193758323848353E-3</v>
          </cell>
          <cell r="U44">
            <v>2.8399597313168963E-3</v>
          </cell>
          <cell r="V44">
            <v>2.9142006350667267E-3</v>
          </cell>
          <cell r="W44">
            <v>3.2052073255015136E-3</v>
          </cell>
          <cell r="X44">
            <v>3.196106793774218E-3</v>
          </cell>
          <cell r="Y44">
            <v>3.4628777264832447E-3</v>
          </cell>
          <cell r="Z44">
            <v>3.302098645063806E-3</v>
          </cell>
          <cell r="AA44">
            <v>3.284620320235832E-3</v>
          </cell>
          <cell r="AB44">
            <v>313413032</v>
          </cell>
          <cell r="AC44">
            <v>195568503</v>
          </cell>
          <cell r="AD44">
            <v>0</v>
          </cell>
          <cell r="AE44">
            <v>228782134</v>
          </cell>
          <cell r="AF44">
            <v>0</v>
          </cell>
          <cell r="AG44">
            <v>40312345</v>
          </cell>
          <cell r="AH44">
            <v>51920201</v>
          </cell>
          <cell r="AI44">
            <v>263782134</v>
          </cell>
          <cell r="AJ44">
            <v>13553634</v>
          </cell>
          <cell r="AK44">
            <v>20834301</v>
          </cell>
          <cell r="AL44">
            <v>20834.300999999999</v>
          </cell>
          <cell r="AM44">
            <v>4733253</v>
          </cell>
          <cell r="AO44">
            <v>0</v>
          </cell>
          <cell r="AP44">
            <v>0</v>
          </cell>
          <cell r="AQ44">
            <v>0</v>
          </cell>
          <cell r="AS44">
            <v>0</v>
          </cell>
          <cell r="AT44">
            <v>0</v>
          </cell>
          <cell r="AU44" t="e">
            <v>#DIV/0!</v>
          </cell>
          <cell r="AV44" t="e">
            <v>#DIV/0!</v>
          </cell>
          <cell r="AW44" t="e">
            <v>#DIV/0!</v>
          </cell>
          <cell r="AX44" t="e">
            <v>#DIV/0!</v>
          </cell>
          <cell r="AY44" t="e">
            <v>#DIV/0!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10897687</v>
          </cell>
          <cell r="BJ44">
            <v>11229012</v>
          </cell>
          <cell r="BK44">
            <v>12508025</v>
          </cell>
          <cell r="BL44">
            <v>11684163</v>
          </cell>
          <cell r="BM44">
            <v>11492773</v>
          </cell>
          <cell r="BN44">
            <v>9669573</v>
          </cell>
          <cell r="BO44">
            <v>10229978</v>
          </cell>
          <cell r="BP44">
            <v>10325858</v>
          </cell>
          <cell r="BQ44">
            <v>8720174</v>
          </cell>
          <cell r="BR44">
            <v>8764198</v>
          </cell>
          <cell r="BS44">
            <v>9449365</v>
          </cell>
          <cell r="BT44">
            <v>9300950</v>
          </cell>
          <cell r="BU44">
            <v>9900454</v>
          </cell>
          <cell r="BV44">
            <v>8541266</v>
          </cell>
          <cell r="BW44">
            <v>8078122</v>
          </cell>
          <cell r="BX44">
            <v>0</v>
          </cell>
          <cell r="BY44">
            <v>2511068</v>
          </cell>
          <cell r="BZ44">
            <v>2492035</v>
          </cell>
          <cell r="CA44">
            <v>2453616</v>
          </cell>
          <cell r="CB44">
            <v>2383513</v>
          </cell>
          <cell r="CC44">
            <v>2301178</v>
          </cell>
          <cell r="CD44">
            <v>2240728</v>
          </cell>
          <cell r="CE44">
            <v>2147452</v>
          </cell>
          <cell r="CF44">
            <v>2006787</v>
          </cell>
          <cell r="CG44">
            <v>1972950</v>
          </cell>
          <cell r="CH44">
            <v>2010787</v>
          </cell>
          <cell r="CI44">
            <v>1941527</v>
          </cell>
          <cell r="CJ44">
            <v>1941527</v>
          </cell>
          <cell r="CK44">
            <v>1837505</v>
          </cell>
          <cell r="CL44">
            <v>1748022</v>
          </cell>
          <cell r="CM44">
            <v>1666902</v>
          </cell>
          <cell r="CO44">
            <v>0</v>
          </cell>
          <cell r="CP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</row>
        <row r="45">
          <cell r="B45" t="str">
            <v>Trans-National Bank</v>
          </cell>
          <cell r="C45">
            <v>10.137915</v>
          </cell>
          <cell r="D45">
            <v>6.6406130000000001</v>
          </cell>
          <cell r="E45">
            <v>7.6290480000000001</v>
          </cell>
          <cell r="F45">
            <v>1.953573</v>
          </cell>
          <cell r="G45">
            <v>2.0584250000000002</v>
          </cell>
          <cell r="H45">
            <v>2.074929</v>
          </cell>
          <cell r="I45">
            <v>9.7223950000000006</v>
          </cell>
          <cell r="J45">
            <v>2.2623999999999998E-2</v>
          </cell>
          <cell r="K45">
            <v>3.3008000000000003E-2</v>
          </cell>
          <cell r="M45">
            <v>2.832707856838871E-3</v>
          </cell>
          <cell r="N45">
            <v>2.8564793770308921E-3</v>
          </cell>
          <cell r="O45">
            <v>3.0557541932423569E-3</v>
          </cell>
          <cell r="P45">
            <v>3.1188887467972362E-3</v>
          </cell>
          <cell r="Q45">
            <v>3.0646052462589717E-3</v>
          </cell>
          <cell r="R45">
            <v>3.095287125766134E-3</v>
          </cell>
          <cell r="S45">
            <v>3.289699569708259E-3</v>
          </cell>
          <cell r="T45">
            <v>3.245054196239011E-3</v>
          </cell>
          <cell r="U45">
            <v>3.2539850902409458E-3</v>
          </cell>
          <cell r="V45">
            <v>3.383897920984251E-3</v>
          </cell>
          <cell r="W45">
            <v>3.4539711939486025E-3</v>
          </cell>
          <cell r="X45">
            <v>3.5303941842276506E-3</v>
          </cell>
          <cell r="Y45">
            <v>3.5003510202464873E-3</v>
          </cell>
          <cell r="Z45">
            <v>3.7630384628247202E-3</v>
          </cell>
          <cell r="AA45">
            <v>3.9182679979662049E-3</v>
          </cell>
          <cell r="AB45">
            <v>313413032</v>
          </cell>
          <cell r="AC45">
            <v>195568503</v>
          </cell>
          <cell r="AD45">
            <v>0</v>
          </cell>
          <cell r="AE45">
            <v>228782134</v>
          </cell>
          <cell r="AF45">
            <v>0</v>
          </cell>
          <cell r="AG45">
            <v>40312345</v>
          </cell>
          <cell r="AH45">
            <v>51920201</v>
          </cell>
          <cell r="AI45">
            <v>263782134</v>
          </cell>
          <cell r="AJ45">
            <v>13553634</v>
          </cell>
          <cell r="AK45">
            <v>20834301</v>
          </cell>
          <cell r="AL45">
            <v>20834.300999999999</v>
          </cell>
          <cell r="AM45">
            <v>4733253</v>
          </cell>
          <cell r="AO45">
            <v>2.5537588767994062E-3</v>
          </cell>
          <cell r="AP45">
            <v>2.974217624921071E-3</v>
          </cell>
          <cell r="AQ45">
            <v>2.6663550763714153E-3</v>
          </cell>
          <cell r="AS45">
            <v>1.4853180925271983E-2</v>
          </cell>
          <cell r="AT45">
            <v>2.9907173503688766E-3</v>
          </cell>
          <cell r="AU45">
            <v>0.21171995171971517</v>
          </cell>
          <cell r="AV45">
            <v>0.20093536623434863</v>
          </cell>
          <cell r="AW45">
            <v>0.28017453326495112</v>
          </cell>
          <cell r="AX45">
            <v>0.87062675471757967</v>
          </cell>
          <cell r="AY45">
            <v>0.12293227918820611</v>
          </cell>
          <cell r="AZ45">
            <v>0.45440588246037944</v>
          </cell>
          <cell r="BA45">
            <v>0.15071928883535976</v>
          </cell>
          <cell r="BB45">
            <v>5.3242050327221846E-2</v>
          </cell>
          <cell r="BC45">
            <v>9.7477238508137914E-2</v>
          </cell>
          <cell r="BD45">
            <v>0.87043796290179321</v>
          </cell>
          <cell r="BE45">
            <v>1.1079448399055364E-3</v>
          </cell>
          <cell r="BF45">
            <v>1.5935996899620918E-4</v>
          </cell>
          <cell r="BG45">
            <v>6.2046222031667952E-4</v>
          </cell>
          <cell r="BH45">
            <v>10137915</v>
          </cell>
          <cell r="BI45">
            <v>9885064</v>
          </cell>
          <cell r="BJ45">
            <v>10603271</v>
          </cell>
          <cell r="BK45">
            <v>10464500</v>
          </cell>
          <cell r="BL45">
            <v>10351824</v>
          </cell>
          <cell r="BM45">
            <v>9973356</v>
          </cell>
          <cell r="BN45">
            <v>10507615</v>
          </cell>
          <cell r="BO45">
            <v>10533322</v>
          </cell>
          <cell r="BP45">
            <v>10803306</v>
          </cell>
          <cell r="BQ45">
            <v>10456605</v>
          </cell>
          <cell r="BR45">
            <v>10300961</v>
          </cell>
          <cell r="BS45">
            <v>10239922</v>
          </cell>
          <cell r="BT45">
            <v>9678121</v>
          </cell>
          <cell r="BU45">
            <v>8935515</v>
          </cell>
          <cell r="BV45">
            <v>9268777</v>
          </cell>
          <cell r="BW45">
            <v>9657867</v>
          </cell>
          <cell r="BX45">
            <v>2074929</v>
          </cell>
          <cell r="BY45">
            <v>2073144</v>
          </cell>
          <cell r="BZ45">
            <v>2088544</v>
          </cell>
          <cell r="CA45">
            <v>2073408</v>
          </cell>
          <cell r="CB45">
            <v>2154496</v>
          </cell>
          <cell r="CC45">
            <v>2159748</v>
          </cell>
          <cell r="CD45">
            <v>2080839</v>
          </cell>
          <cell r="CE45">
            <v>2032789</v>
          </cell>
          <cell r="CF45">
            <v>2044903</v>
          </cell>
          <cell r="CG45">
            <v>1975069</v>
          </cell>
          <cell r="CH45">
            <v>1957169</v>
          </cell>
          <cell r="CI45">
            <v>1914759</v>
          </cell>
          <cell r="CJ45">
            <v>1914759</v>
          </cell>
          <cell r="CK45">
            <v>1929129</v>
          </cell>
          <cell r="CL45">
            <v>1905126</v>
          </cell>
          <cell r="CM45">
            <v>1869047</v>
          </cell>
          <cell r="CO45">
            <v>211961</v>
          </cell>
          <cell r="CP45">
            <v>544571</v>
          </cell>
          <cell r="CR45">
            <v>756532</v>
          </cell>
          <cell r="CS45">
            <v>658657</v>
          </cell>
          <cell r="CT45">
            <v>422946</v>
          </cell>
          <cell r="CU45">
            <v>507821</v>
          </cell>
          <cell r="CV45">
            <v>930767</v>
          </cell>
          <cell r="CW45">
            <v>23106</v>
          </cell>
          <cell r="CX45">
            <v>6640613</v>
          </cell>
        </row>
        <row r="46">
          <cell r="B46" t="str">
            <v>Consolidated Bank of Kenya</v>
          </cell>
          <cell r="C46">
            <v>13.423571000000001</v>
          </cell>
          <cell r="D46">
            <v>8.4059589999999993</v>
          </cell>
          <cell r="E46">
            <v>9.5867989999999992</v>
          </cell>
          <cell r="F46">
            <v>0.444743</v>
          </cell>
          <cell r="G46">
            <v>0.69096500000000005</v>
          </cell>
          <cell r="H46">
            <v>1.0450600000000001</v>
          </cell>
          <cell r="I46">
            <v>11.942693</v>
          </cell>
          <cell r="J46">
            <v>2.2155000000000001E-2</v>
          </cell>
          <cell r="K46">
            <v>-0.28654000000000002</v>
          </cell>
          <cell r="M46">
            <v>2.7943385230868381E-3</v>
          </cell>
          <cell r="N46">
            <v>2.9311894911254019E-3</v>
          </cell>
          <cell r="O46">
            <v>3.0410302221931039E-3</v>
          </cell>
          <cell r="P46">
            <v>3.2463100336946882E-3</v>
          </cell>
          <cell r="Q46">
            <v>3.127047466179375E-3</v>
          </cell>
          <cell r="R46">
            <v>3.4316570805427039E-3</v>
          </cell>
          <cell r="S46">
            <v>3.5951394425047193E-3</v>
          </cell>
          <cell r="T46">
            <v>3.5168922779126709E-3</v>
          </cell>
          <cell r="U46">
            <v>3.6589293862348505E-3</v>
          </cell>
          <cell r="V46">
            <v>3.8139306267146143E-3</v>
          </cell>
          <cell r="W46">
            <v>4.1598331954687522E-3</v>
          </cell>
          <cell r="X46">
            <v>4.3305980844768359E-3</v>
          </cell>
          <cell r="Y46">
            <v>4.7091276126817556E-3</v>
          </cell>
          <cell r="Z46">
            <v>4.9352439066792245E-3</v>
          </cell>
          <cell r="AA46">
            <v>5.0564486501753214E-3</v>
          </cell>
          <cell r="AB46">
            <v>313413032</v>
          </cell>
          <cell r="AC46">
            <v>195568503</v>
          </cell>
          <cell r="AD46">
            <v>0</v>
          </cell>
          <cell r="AE46">
            <v>228782134</v>
          </cell>
          <cell r="AF46">
            <v>0</v>
          </cell>
          <cell r="AG46">
            <v>40312345</v>
          </cell>
          <cell r="AH46">
            <v>51920201</v>
          </cell>
          <cell r="AI46">
            <v>263782134</v>
          </cell>
          <cell r="AJ46">
            <v>13553634</v>
          </cell>
          <cell r="AK46">
            <v>20834301</v>
          </cell>
          <cell r="AL46">
            <v>20834.300999999999</v>
          </cell>
          <cell r="AM46">
            <v>4733253</v>
          </cell>
          <cell r="AO46">
            <v>3.3814214855418584E-3</v>
          </cell>
          <cell r="AP46">
            <v>3.7648860748494E-3</v>
          </cell>
          <cell r="AQ46">
            <v>3.3505897694971125E-3</v>
          </cell>
          <cell r="AS46">
            <v>-0.32842986880206265</v>
          </cell>
          <cell r="AT46">
            <v>-2.9407347799126793E-2</v>
          </cell>
          <cell r="AU46">
            <v>5.7856716236446844E-2</v>
          </cell>
          <cell r="AV46">
            <v>3.7239758235433164E-2</v>
          </cell>
          <cell r="AW46">
            <v>0.58469337544983224</v>
          </cell>
          <cell r="AX46">
            <v>1.0632377493018299</v>
          </cell>
          <cell r="AY46">
            <v>0.16116439651391554</v>
          </cell>
          <cell r="AZ46">
            <v>0.4071005668020205</v>
          </cell>
          <cell r="BA46">
            <v>0.13023029779196285</v>
          </cell>
          <cell r="BB46">
            <v>5.452670658643298E-2</v>
          </cell>
          <cell r="BC46">
            <v>7.5703591205529872E-2</v>
          </cell>
          <cell r="BD46">
            <v>0.87682645688096728</v>
          </cell>
          <cell r="BE46">
            <v>2.7294157222268198E-3</v>
          </cell>
          <cell r="BF46">
            <v>4.944983208740024E-4</v>
          </cell>
          <cell r="BG46">
            <v>1.5779260003553105E-3</v>
          </cell>
          <cell r="BH46">
            <v>13423571</v>
          </cell>
          <cell r="BI46">
            <v>13620906</v>
          </cell>
          <cell r="BJ46">
            <v>13697179</v>
          </cell>
          <cell r="BK46">
            <v>13917895</v>
          </cell>
          <cell r="BL46">
            <v>13898951</v>
          </cell>
          <cell r="BM46">
            <v>14419461</v>
          </cell>
          <cell r="BN46">
            <v>14272743</v>
          </cell>
          <cell r="BO46">
            <v>14135528</v>
          </cell>
          <cell r="BP46">
            <v>14425550</v>
          </cell>
          <cell r="BQ46">
            <v>14573039</v>
          </cell>
          <cell r="BR46">
            <v>14428785</v>
          </cell>
          <cell r="BS46">
            <v>15077051</v>
          </cell>
          <cell r="BT46">
            <v>15965750</v>
          </cell>
          <cell r="BU46">
            <v>16616891</v>
          </cell>
          <cell r="BV46">
            <v>16730762</v>
          </cell>
          <cell r="BW46">
            <v>16778631</v>
          </cell>
          <cell r="BX46">
            <v>1045060</v>
          </cell>
          <cell r="BY46">
            <v>1187461</v>
          </cell>
          <cell r="BZ46">
            <v>1325345</v>
          </cell>
          <cell r="CA46">
            <v>1403073</v>
          </cell>
          <cell r="CB46">
            <v>1410759</v>
          </cell>
          <cell r="CC46">
            <v>1542883</v>
          </cell>
          <cell r="CD46">
            <v>1586460</v>
          </cell>
          <cell r="CE46">
            <v>1615215</v>
          </cell>
          <cell r="CF46">
            <v>1587672</v>
          </cell>
          <cell r="CG46">
            <v>1606209</v>
          </cell>
          <cell r="CH46">
            <v>1551228</v>
          </cell>
          <cell r="CI46">
            <v>1567820</v>
          </cell>
          <cell r="CJ46">
            <v>1567820</v>
          </cell>
          <cell r="CK46">
            <v>1089376</v>
          </cell>
          <cell r="CL46">
            <v>1258313</v>
          </cell>
          <cell r="CM46">
            <v>1241702</v>
          </cell>
          <cell r="CO46">
            <v>538281</v>
          </cell>
          <cell r="CP46">
            <v>382340</v>
          </cell>
          <cell r="CR46">
            <v>920621</v>
          </cell>
          <cell r="CS46">
            <v>978839</v>
          </cell>
          <cell r="CT46">
            <v>657478</v>
          </cell>
          <cell r="CU46">
            <v>957548</v>
          </cell>
          <cell r="CV46">
            <v>1615026</v>
          </cell>
          <cell r="CW46">
            <v>-301515</v>
          </cell>
          <cell r="CX46">
            <v>8405959</v>
          </cell>
        </row>
        <row r="47">
          <cell r="B47" t="str">
            <v>Paramount Universal Bank</v>
          </cell>
          <cell r="C47">
            <v>9.5793579999999992</v>
          </cell>
          <cell r="D47">
            <v>5.848109</v>
          </cell>
          <cell r="E47">
            <v>7.79427</v>
          </cell>
          <cell r="F47">
            <v>1.593456</v>
          </cell>
          <cell r="G47">
            <v>1.6684410000000001</v>
          </cell>
          <cell r="H47">
            <v>1.730416</v>
          </cell>
          <cell r="I47">
            <v>6.0551130000000004</v>
          </cell>
          <cell r="J47">
            <v>8.1679999999999999E-3</v>
          </cell>
          <cell r="K47">
            <v>5.9114E-2</v>
          </cell>
          <cell r="M47">
            <v>2.6236331568486775E-3</v>
          </cell>
          <cell r="N47">
            <v>2.7115113381940455E-3</v>
          </cell>
          <cell r="O47">
            <v>2.7142431506609762E-3</v>
          </cell>
          <cell r="P47">
            <v>2.7436015660860188E-3</v>
          </cell>
          <cell r="Q47">
            <v>2.7514415585708201E-3</v>
          </cell>
          <cell r="R47">
            <v>2.7960270752280031E-3</v>
          </cell>
          <cell r="S47">
            <v>2.8937146314500129E-3</v>
          </cell>
          <cell r="T47">
            <v>3.1127034995126492E-3</v>
          </cell>
          <cell r="U47">
            <v>3.1503060367453657E-3</v>
          </cell>
          <cell r="V47">
            <v>3.1005681559442178E-3</v>
          </cell>
          <cell r="W47">
            <v>3.1697197883291742E-3</v>
          </cell>
          <cell r="X47">
            <v>3.0712448282937156E-3</v>
          </cell>
          <cell r="Y47">
            <v>3.1174189543764601E-3</v>
          </cell>
          <cell r="Z47">
            <v>3.1324341450229224E-3</v>
          </cell>
          <cell r="AA47">
            <v>3.0996129310015578E-3</v>
          </cell>
          <cell r="AB47">
            <v>313413032</v>
          </cell>
          <cell r="AC47">
            <v>195568503</v>
          </cell>
          <cell r="AD47">
            <v>0</v>
          </cell>
          <cell r="AE47">
            <v>228782134</v>
          </cell>
          <cell r="AF47">
            <v>0</v>
          </cell>
          <cell r="AG47">
            <v>40312345</v>
          </cell>
          <cell r="AH47">
            <v>51920201</v>
          </cell>
          <cell r="AI47">
            <v>263782134</v>
          </cell>
          <cell r="AJ47">
            <v>13553634</v>
          </cell>
          <cell r="AK47">
            <v>20834301</v>
          </cell>
          <cell r="AL47">
            <v>20834.300999999999</v>
          </cell>
          <cell r="AM47">
            <v>4733253</v>
          </cell>
          <cell r="AO47">
            <v>2.4130573719092544E-3</v>
          </cell>
          <cell r="AP47">
            <v>2.6192685615408608E-3</v>
          </cell>
          <cell r="AQ47">
            <v>2.7241002260189515E-3</v>
          </cell>
          <cell r="AS47">
            <v>5.6508797273771158E-2</v>
          </cell>
          <cell r="AT47">
            <v>1.0033310553154274E-2</v>
          </cell>
          <cell r="AU47">
            <v>0.27554250432650884</v>
          </cell>
          <cell r="AV47">
            <v>0.26315875525361787</v>
          </cell>
          <cell r="AW47">
            <v>0.15222496964540516</v>
          </cell>
          <cell r="AX47">
            <v>0.7109710811553358</v>
          </cell>
          <cell r="AY47">
            <v>7.9352857573755875E-2</v>
          </cell>
          <cell r="AZ47">
            <v>0.36457545981355505</v>
          </cell>
          <cell r="BA47">
            <v>0.13305136278135241</v>
          </cell>
          <cell r="BB47">
            <v>8.2839245784270585E-2</v>
          </cell>
          <cell r="BC47">
            <v>5.0212116997081821E-2</v>
          </cell>
          <cell r="BD47">
            <v>0.75030875245532935</v>
          </cell>
          <cell r="BE47">
            <v>8.4785194246608461E-4</v>
          </cell>
          <cell r="BF47">
            <v>0</v>
          </cell>
          <cell r="BG47">
            <v>4.1567144240861891E-4</v>
          </cell>
          <cell r="BH47">
            <v>9579358</v>
          </cell>
          <cell r="BI47">
            <v>9745544</v>
          </cell>
          <cell r="BJ47">
            <v>9738935</v>
          </cell>
          <cell r="BK47">
            <v>9426931</v>
          </cell>
          <cell r="BL47">
            <v>9582882</v>
          </cell>
          <cell r="BM47">
            <v>9455656</v>
          </cell>
          <cell r="BN47">
            <v>9853717</v>
          </cell>
          <cell r="BO47">
            <v>10525709</v>
          </cell>
          <cell r="BP47">
            <v>10914946</v>
          </cell>
          <cell r="BQ47">
            <v>10818758</v>
          </cell>
          <cell r="BR47">
            <v>10169780</v>
          </cell>
          <cell r="BS47">
            <v>10402326</v>
          </cell>
          <cell r="BT47">
            <v>9042178</v>
          </cell>
          <cell r="BU47">
            <v>8698023</v>
          </cell>
          <cell r="BV47">
            <v>8323852</v>
          </cell>
          <cell r="BW47">
            <v>8028877</v>
          </cell>
          <cell r="BX47">
            <v>1730416</v>
          </cell>
          <cell r="BY47">
            <v>1700031</v>
          </cell>
          <cell r="BZ47">
            <v>1659151</v>
          </cell>
          <cell r="CA47">
            <v>1644209</v>
          </cell>
          <cell r="CB47">
            <v>1624002</v>
          </cell>
          <cell r="CC47">
            <v>1605827</v>
          </cell>
          <cell r="CD47">
            <v>1575131</v>
          </cell>
          <cell r="CE47">
            <v>1536285</v>
          </cell>
          <cell r="CF47">
            <v>1488698</v>
          </cell>
          <cell r="CG47">
            <v>1469236</v>
          </cell>
          <cell r="CH47">
            <v>1410219</v>
          </cell>
          <cell r="CI47">
            <v>1378260</v>
          </cell>
          <cell r="CJ47">
            <v>1378260</v>
          </cell>
          <cell r="CK47">
            <v>1348014</v>
          </cell>
          <cell r="CL47">
            <v>1289232</v>
          </cell>
          <cell r="CM47">
            <v>1230414</v>
          </cell>
          <cell r="CO47">
            <v>51528</v>
          </cell>
          <cell r="CP47">
            <v>286971</v>
          </cell>
          <cell r="CR47">
            <v>338499</v>
          </cell>
          <cell r="CS47">
            <v>240663</v>
          </cell>
          <cell r="CT47">
            <v>183769</v>
          </cell>
          <cell r="CU47">
            <v>320294</v>
          </cell>
          <cell r="CV47">
            <v>504063</v>
          </cell>
          <cell r="CW47">
            <v>71511</v>
          </cell>
          <cell r="CX47">
            <v>5848109</v>
          </cell>
        </row>
        <row r="48">
          <cell r="B48" t="str">
            <v>Spire Bank</v>
          </cell>
          <cell r="C48">
            <v>11.686475</v>
          </cell>
          <cell r="D48">
            <v>6.2790270000000001</v>
          </cell>
          <cell r="E48">
            <v>6.7500929999999997</v>
          </cell>
          <cell r="F48">
            <v>1.049871</v>
          </cell>
          <cell r="G48">
            <v>1.2983880000000001</v>
          </cell>
          <cell r="H48">
            <v>1.424536</v>
          </cell>
          <cell r="I48">
            <v>10.28138</v>
          </cell>
          <cell r="J48">
            <v>9.8250000000000004E-3</v>
          </cell>
          <cell r="K48">
            <v>-0.60902199999999995</v>
          </cell>
          <cell r="M48">
            <v>2.5178370370550077E-3</v>
          </cell>
          <cell r="N48">
            <v>2.9204333094317424E-3</v>
          </cell>
          <cell r="O48">
            <v>3.0588598481347401E-3</v>
          </cell>
          <cell r="P48">
            <v>3.3461308451362866E-3</v>
          </cell>
          <cell r="Q48">
            <v>3.510592734375647E-3</v>
          </cell>
          <cell r="R48">
            <v>3.817287304938452E-3</v>
          </cell>
          <cell r="S48">
            <v>4.0857315203113587E-3</v>
          </cell>
          <cell r="T48">
            <v>4.3179555382334422E-3</v>
          </cell>
          <cell r="U48">
            <v>4.7633665332035748E-3</v>
          </cell>
          <cell r="V48">
            <v>4.7657858994089222E-3</v>
          </cell>
          <cell r="W48">
            <v>4.5753422744545516E-3</v>
          </cell>
          <cell r="X48">
            <v>5.4417109266859413E-3</v>
          </cell>
          <cell r="Y48">
            <v>5.3969313576378072E-3</v>
          </cell>
          <cell r="Z48">
            <v>5.6779324554218844E-3</v>
          </cell>
          <cell r="AA48">
            <v>5.4898150641763069E-3</v>
          </cell>
          <cell r="AB48">
            <v>313413032</v>
          </cell>
          <cell r="AC48">
            <v>195568503</v>
          </cell>
          <cell r="AD48">
            <v>0</v>
          </cell>
          <cell r="AE48">
            <v>228782134</v>
          </cell>
          <cell r="AF48">
            <v>0</v>
          </cell>
          <cell r="AG48">
            <v>40312345</v>
          </cell>
          <cell r="AH48">
            <v>51920201</v>
          </cell>
          <cell r="AI48">
            <v>263782134</v>
          </cell>
          <cell r="AJ48">
            <v>13553634</v>
          </cell>
          <cell r="AK48">
            <v>20834301</v>
          </cell>
          <cell r="AL48">
            <v>20834.300999999999</v>
          </cell>
          <cell r="AM48">
            <v>4733253</v>
          </cell>
          <cell r="AO48">
            <v>2.9438439037755143E-3</v>
          </cell>
          <cell r="AP48">
            <v>2.8122694050617433E-3</v>
          </cell>
          <cell r="AQ48">
            <v>2.3591599812360802E-3</v>
          </cell>
          <cell r="AS48">
            <v>-0.32302226137793133</v>
          </cell>
          <cell r="AT48">
            <v>-4.1082863558292444E-2</v>
          </cell>
          <cell r="AU48">
            <v>0.1262853819234383</v>
          </cell>
          <cell r="AV48">
            <v>0.10211382129636294</v>
          </cell>
          <cell r="AW48">
            <v>0.42485730736793315</v>
          </cell>
          <cell r="AX48">
            <v>1.8626375858007391</v>
          </cell>
          <cell r="AY48">
            <v>0.20456178497645494</v>
          </cell>
          <cell r="AZ48">
            <v>0.72767436085285264</v>
          </cell>
          <cell r="BA48">
            <v>0.12694494633366762</v>
          </cell>
          <cell r="BB48">
            <v>5.805801878497422E-2</v>
          </cell>
          <cell r="BC48">
            <v>6.8886927548693411E-2</v>
          </cell>
          <cell r="BD48">
            <v>0.93021340594862922</v>
          </cell>
          <cell r="BE48">
            <v>1.3907178808265693E-3</v>
          </cell>
          <cell r="BF48">
            <v>0</v>
          </cell>
          <cell r="BG48">
            <v>7.8995670743163191E-4</v>
          </cell>
          <cell r="BH48">
            <v>11686475</v>
          </cell>
          <cell r="BI48">
            <v>13074106</v>
          </cell>
          <cell r="BJ48">
            <v>13185616</v>
          </cell>
          <cell r="BK48">
            <v>13802498</v>
          </cell>
          <cell r="BL48">
            <v>14204005</v>
          </cell>
          <cell r="BM48">
            <v>14382397</v>
          </cell>
          <cell r="BN48">
            <v>15107721</v>
          </cell>
          <cell r="BO48">
            <v>14469562</v>
          </cell>
          <cell r="BP48">
            <v>15826494</v>
          </cell>
          <cell r="BQ48">
            <v>16857598</v>
          </cell>
          <cell r="BR48">
            <v>16800655</v>
          </cell>
          <cell r="BS48">
            <v>16589359</v>
          </cell>
          <cell r="BT48">
            <v>17019940</v>
          </cell>
          <cell r="BU48">
            <v>16250564</v>
          </cell>
          <cell r="BV48">
            <v>16454140</v>
          </cell>
          <cell r="BW48">
            <v>15562476</v>
          </cell>
          <cell r="BX48">
            <v>1424536</v>
          </cell>
          <cell r="BY48">
            <v>1628858</v>
          </cell>
          <cell r="BZ48">
            <v>1717309</v>
          </cell>
          <cell r="CA48">
            <v>1817222</v>
          </cell>
          <cell r="CB48">
            <v>2037416</v>
          </cell>
          <cell r="CC48">
            <v>2182475</v>
          </cell>
          <cell r="CD48">
            <v>1933604</v>
          </cell>
          <cell r="CE48">
            <v>2068845</v>
          </cell>
          <cell r="CF48">
            <v>1993347</v>
          </cell>
          <cell r="CG48">
            <v>2106331</v>
          </cell>
          <cell r="CH48">
            <v>1718831</v>
          </cell>
          <cell r="CI48">
            <v>1154947</v>
          </cell>
          <cell r="CJ48">
            <v>1154947</v>
          </cell>
          <cell r="CK48">
            <v>1526979</v>
          </cell>
          <cell r="CL48">
            <v>1408728</v>
          </cell>
          <cell r="CM48">
            <v>1371482</v>
          </cell>
          <cell r="CO48">
            <v>177827</v>
          </cell>
          <cell r="CP48">
            <v>240730</v>
          </cell>
          <cell r="CR48">
            <v>418557</v>
          </cell>
          <cell r="CS48">
            <v>779620</v>
          </cell>
          <cell r="CT48">
            <v>1175026</v>
          </cell>
          <cell r="CU48">
            <v>439743</v>
          </cell>
          <cell r="CV48">
            <v>1614769</v>
          </cell>
          <cell r="CW48">
            <v>-392685</v>
          </cell>
          <cell r="CX48">
            <v>6279027</v>
          </cell>
        </row>
        <row r="49">
          <cell r="B49" t="str">
            <v>United Bank for Africa</v>
          </cell>
          <cell r="C49">
            <v>6.9373849999999999</v>
          </cell>
          <cell r="D49">
            <v>3.5475370000000002</v>
          </cell>
          <cell r="E49">
            <v>4.1664469999999998</v>
          </cell>
          <cell r="F49">
            <v>2.1403639999999999</v>
          </cell>
          <cell r="G49">
            <v>2.1526420000000002</v>
          </cell>
          <cell r="H49">
            <v>2.1598480000000002</v>
          </cell>
          <cell r="I49">
            <v>6.4283539999999997</v>
          </cell>
          <cell r="J49">
            <v>4.7258000000000001E-2</v>
          </cell>
          <cell r="K49">
            <v>1.4411E-2</v>
          </cell>
          <cell r="M49">
            <v>2.2052935247155385E-3</v>
          </cell>
          <cell r="N49">
            <v>2.3316271860098323E-3</v>
          </cell>
          <cell r="O49">
            <v>2.020231259853443E-3</v>
          </cell>
          <cell r="P49">
            <v>1.9487866954207773E-3</v>
          </cell>
          <cell r="Q49">
            <v>2.2036384108273721E-3</v>
          </cell>
          <cell r="R49">
            <v>2.0994959873449227E-3</v>
          </cell>
          <cell r="S49">
            <v>1.708461816788139E-3</v>
          </cell>
          <cell r="T49">
            <v>1.9597987308742869E-3</v>
          </cell>
          <cell r="U49">
            <v>1.914723228659556E-3</v>
          </cell>
          <cell r="V49">
            <v>1.8501874804122268E-3</v>
          </cell>
          <cell r="W49">
            <v>1.7724052524856274E-3</v>
          </cell>
          <cell r="X49">
            <v>1.5934328058627707E-3</v>
          </cell>
          <cell r="Y49">
            <v>1.5618806344033891E-3</v>
          </cell>
          <cell r="Z49">
            <v>1.7389921178298006E-3</v>
          </cell>
          <cell r="AA49">
            <v>1.7297540438505241E-3</v>
          </cell>
          <cell r="AB49">
            <v>313413032</v>
          </cell>
          <cell r="AC49">
            <v>195568503</v>
          </cell>
          <cell r="AD49">
            <v>0</v>
          </cell>
          <cell r="AE49">
            <v>228782134</v>
          </cell>
          <cell r="AF49">
            <v>0</v>
          </cell>
          <cell r="AG49">
            <v>40312345</v>
          </cell>
          <cell r="AH49">
            <v>51920201</v>
          </cell>
          <cell r="AI49">
            <v>263782134</v>
          </cell>
          <cell r="AJ49">
            <v>13553634</v>
          </cell>
          <cell r="AK49">
            <v>20834301</v>
          </cell>
          <cell r="AL49">
            <v>20834.300999999999</v>
          </cell>
          <cell r="AM49">
            <v>4733253</v>
          </cell>
          <cell r="AO49">
            <v>1.7475396593407077E-3</v>
          </cell>
          <cell r="AP49">
            <v>1.5888814888715278E-3</v>
          </cell>
          <cell r="AQ49">
            <v>1.4561747558650114E-3</v>
          </cell>
          <cell r="AS49">
            <v>8.9303378187970579E-3</v>
          </cell>
          <cell r="AT49">
            <v>3.0648661774173853E-3</v>
          </cell>
          <cell r="AU49">
            <v>0.33486674815979334</v>
          </cell>
          <cell r="AV49">
            <v>0.3329567724490593</v>
          </cell>
          <cell r="AW49">
            <v>0.50680050954061728</v>
          </cell>
          <cell r="AX49">
            <v>0.90968038710933008</v>
          </cell>
          <cell r="AY49">
            <v>2.0138938568116826E-2</v>
          </cell>
          <cell r="AZ49">
            <v>0.97239137590520075</v>
          </cell>
          <cell r="BA49">
            <v>0.10556317351167525</v>
          </cell>
          <cell r="BB49">
            <v>5.6288759258823089E-2</v>
          </cell>
          <cell r="BC49">
            <v>4.9274414252852165E-2</v>
          </cell>
          <cell r="BD49">
            <v>0.85145376864268296</v>
          </cell>
          <cell r="BE49">
            <v>3.3431689709669736E-3</v>
          </cell>
          <cell r="BF49">
            <v>1.526956772348246E-3</v>
          </cell>
          <cell r="BG49">
            <v>2.3794851048483784E-3</v>
          </cell>
          <cell r="BH49">
            <v>6937385</v>
          </cell>
          <cell r="BI49">
            <v>7748462</v>
          </cell>
          <cell r="BJ49">
            <v>6281056</v>
          </cell>
          <cell r="BK49">
            <v>5601281</v>
          </cell>
          <cell r="BL49">
            <v>7539176</v>
          </cell>
          <cell r="BM49">
            <v>5761555</v>
          </cell>
          <cell r="BN49">
            <v>6538183</v>
          </cell>
          <cell r="BO49">
            <v>7781237</v>
          </cell>
          <cell r="BP49">
            <v>8176112</v>
          </cell>
          <cell r="BQ49">
            <v>7269162</v>
          </cell>
          <cell r="BR49">
            <v>5332978</v>
          </cell>
          <cell r="BS49">
            <v>4755787</v>
          </cell>
          <cell r="BT49">
            <v>4354318</v>
          </cell>
          <cell r="BU49">
            <v>3726303</v>
          </cell>
          <cell r="BV49">
            <v>3984411</v>
          </cell>
          <cell r="BW49">
            <v>3709630</v>
          </cell>
          <cell r="BX49">
            <v>2159848</v>
          </cell>
          <cell r="BY49">
            <v>2153962</v>
          </cell>
          <cell r="BZ49">
            <v>2148603</v>
          </cell>
          <cell r="CA49">
            <v>2143386</v>
          </cell>
          <cell r="CB49">
            <v>2175142</v>
          </cell>
          <cell r="CC49">
            <v>2185477</v>
          </cell>
          <cell r="CD49">
            <v>1135692</v>
          </cell>
          <cell r="CE49">
            <v>1119088</v>
          </cell>
          <cell r="CF49">
            <v>1043147</v>
          </cell>
          <cell r="CG49">
            <v>1172769</v>
          </cell>
          <cell r="CH49">
            <v>1222199</v>
          </cell>
          <cell r="CI49">
            <v>1138961</v>
          </cell>
          <cell r="CJ49">
            <v>1138961</v>
          </cell>
          <cell r="CK49">
            <v>807249</v>
          </cell>
          <cell r="CL49">
            <v>1007444</v>
          </cell>
          <cell r="CM49">
            <v>1059034</v>
          </cell>
          <cell r="CO49">
            <v>229161</v>
          </cell>
          <cell r="CP49">
            <v>223011</v>
          </cell>
          <cell r="CR49">
            <v>452172</v>
          </cell>
          <cell r="CS49">
            <v>411332</v>
          </cell>
          <cell r="CT49">
            <v>70899</v>
          </cell>
          <cell r="CU49">
            <v>2013</v>
          </cell>
          <cell r="CV49">
            <v>72912</v>
          </cell>
          <cell r="CW49">
            <v>14411</v>
          </cell>
          <cell r="CX49">
            <v>3547537</v>
          </cell>
        </row>
        <row r="50">
          <cell r="B50" t="str">
            <v>Middle East Bank</v>
          </cell>
          <cell r="C50">
            <v>5.092123</v>
          </cell>
          <cell r="D50">
            <v>3.5487600000000001</v>
          </cell>
          <cell r="E50">
            <v>3.838851</v>
          </cell>
          <cell r="F50">
            <v>1.1293899999999999</v>
          </cell>
          <cell r="G50">
            <v>1.142528</v>
          </cell>
          <cell r="H50">
            <v>1.1434200000000001</v>
          </cell>
          <cell r="I50">
            <v>3.7289140000000001</v>
          </cell>
          <cell r="J50">
            <v>2.0840000000000001E-2</v>
          </cell>
          <cell r="K50">
            <v>-6.0586000000000001E-2</v>
          </cell>
          <cell r="M50">
            <v>1.4769299628961381E-3</v>
          </cell>
          <cell r="N50">
            <v>1.5459463853591893E-3</v>
          </cell>
          <cell r="O50">
            <v>1.6019345997390294E-3</v>
          </cell>
          <cell r="P50">
            <v>1.6457505318533876E-3</v>
          </cell>
          <cell r="Q50">
            <v>1.6597976324624964E-3</v>
          </cell>
          <cell r="R50">
            <v>1.7406970541681173E-3</v>
          </cell>
          <cell r="S50">
            <v>1.7623379659851292E-3</v>
          </cell>
          <cell r="T50">
            <v>1.9075708158961323E-3</v>
          </cell>
          <cell r="U50">
            <v>1.9305963266920123E-3</v>
          </cell>
          <cell r="V50">
            <v>1.9367902077399666E-3</v>
          </cell>
          <cell r="W50">
            <v>2.0384148379067593E-3</v>
          </cell>
          <cell r="X50">
            <v>2.135885306845442E-3</v>
          </cell>
          <cell r="Y50">
            <v>2.277695536393396E-3</v>
          </cell>
          <cell r="Z50">
            <v>2.3491586322533392E-3</v>
          </cell>
          <cell r="AA50">
            <v>2.2687049910450462E-3</v>
          </cell>
          <cell r="AB50">
            <v>313413032</v>
          </cell>
          <cell r="AC50">
            <v>195568503</v>
          </cell>
          <cell r="AD50">
            <v>0</v>
          </cell>
          <cell r="AE50">
            <v>228782134</v>
          </cell>
          <cell r="AF50">
            <v>0</v>
          </cell>
          <cell r="AG50">
            <v>40312345</v>
          </cell>
          <cell r="AH50">
            <v>51920201</v>
          </cell>
          <cell r="AI50">
            <v>263782134</v>
          </cell>
          <cell r="AJ50">
            <v>13553634</v>
          </cell>
          <cell r="AK50">
            <v>20834301</v>
          </cell>
          <cell r="AL50">
            <v>20834.300999999999</v>
          </cell>
          <cell r="AM50">
            <v>4733253</v>
          </cell>
          <cell r="AO50">
            <v>1.2827148691821172E-3</v>
          </cell>
          <cell r="AP50">
            <v>1.5894292497718057E-3</v>
          </cell>
          <cell r="AQ50">
            <v>1.3416798336153455E-3</v>
          </cell>
          <cell r="AS50">
            <v>-4.9810271391763208E-2</v>
          </cell>
          <cell r="AT50">
            <v>-1.1266447116217276E-2</v>
          </cell>
          <cell r="AU50">
            <v>0.30639698314308134</v>
          </cell>
          <cell r="AV50">
            <v>0.30287370532010122</v>
          </cell>
          <cell r="AW50">
            <v>0.32727095689870495</v>
          </cell>
          <cell r="AX50">
            <v>1.0828200210828454</v>
          </cell>
          <cell r="AY50">
            <v>0.25419222125992247</v>
          </cell>
          <cell r="AZ50">
            <v>0.14820626746048216</v>
          </cell>
          <cell r="BA50">
            <v>0.12057596524923199</v>
          </cell>
          <cell r="BB50">
            <v>6.9901880975555622E-2</v>
          </cell>
          <cell r="BC50">
            <v>5.0674084273676367E-2</v>
          </cell>
          <cell r="BD50">
            <v>0.9244328576441232</v>
          </cell>
          <cell r="BE50">
            <v>7.9242781327142238E-4</v>
          </cell>
          <cell r="BF50">
            <v>1.1245703290753961E-3</v>
          </cell>
          <cell r="BG50">
            <v>9.3382356797133931E-4</v>
          </cell>
          <cell r="BH50">
            <v>5092123</v>
          </cell>
          <cell r="BI50">
            <v>5249639</v>
          </cell>
          <cell r="BJ50">
            <v>5280693</v>
          </cell>
          <cell r="BK50">
            <v>5233522</v>
          </cell>
          <cell r="BL50">
            <v>5237919</v>
          </cell>
          <cell r="BM50">
            <v>5443993</v>
          </cell>
          <cell r="BN50">
            <v>5375994</v>
          </cell>
          <cell r="BO50">
            <v>5677553</v>
          </cell>
          <cell r="BP50">
            <v>6288542</v>
          </cell>
          <cell r="BQ50">
            <v>6192662</v>
          </cell>
          <cell r="BR50">
            <v>5836720</v>
          </cell>
          <cell r="BS50">
            <v>5936601</v>
          </cell>
          <cell r="BT50">
            <v>5906089</v>
          </cell>
          <cell r="BU50">
            <v>6153754</v>
          </cell>
          <cell r="BV50">
            <v>6204136</v>
          </cell>
          <cell r="BW50">
            <v>5765799</v>
          </cell>
          <cell r="BX50">
            <v>1143420</v>
          </cell>
          <cell r="BY50">
            <v>1178364</v>
          </cell>
          <cell r="BZ50">
            <v>1213931</v>
          </cell>
          <cell r="CA50">
            <v>1192109</v>
          </cell>
          <cell r="CB50">
            <v>1235641</v>
          </cell>
          <cell r="CC50">
            <v>1237851</v>
          </cell>
          <cell r="CD50">
            <v>1252646</v>
          </cell>
          <cell r="CE50">
            <v>1263462</v>
          </cell>
          <cell r="CF50">
            <v>1197477</v>
          </cell>
          <cell r="CG50">
            <v>1193546</v>
          </cell>
          <cell r="CH50">
            <v>1211872</v>
          </cell>
          <cell r="CI50">
            <v>1233695</v>
          </cell>
          <cell r="CJ50">
            <v>1233695</v>
          </cell>
          <cell r="CK50">
            <v>1216395</v>
          </cell>
          <cell r="CL50">
            <v>1169933</v>
          </cell>
          <cell r="CM50">
            <v>1175205</v>
          </cell>
          <cell r="CO50">
            <v>77305</v>
          </cell>
          <cell r="CP50">
            <v>158906</v>
          </cell>
          <cell r="CR50">
            <v>236211</v>
          </cell>
          <cell r="CS50">
            <v>255774</v>
          </cell>
          <cell r="CT50">
            <v>179258</v>
          </cell>
          <cell r="CU50">
            <v>1030259</v>
          </cell>
          <cell r="CV50">
            <v>1209517</v>
          </cell>
          <cell r="CW50">
            <v>-43625</v>
          </cell>
          <cell r="CX50">
            <v>3548760</v>
          </cell>
        </row>
        <row r="51">
          <cell r="B51" t="str">
            <v xml:space="preserve">Mayfair Bank </v>
          </cell>
          <cell r="C51">
            <v>2.5631499999999998</v>
          </cell>
          <cell r="D51">
            <v>0</v>
          </cell>
          <cell r="E51">
            <v>1.0375000000000001</v>
          </cell>
          <cell r="F51">
            <v>1.120916</v>
          </cell>
          <cell r="G51">
            <v>1.1209180000000001</v>
          </cell>
          <cell r="H51">
            <v>1.120846</v>
          </cell>
          <cell r="I51">
            <v>0.89119999999999999</v>
          </cell>
          <cell r="J51">
            <v>0</v>
          </cell>
          <cell r="K51">
            <v>-0.22239200000000001</v>
          </cell>
          <cell r="M51">
            <v>9.2633368985826719E-4</v>
          </cell>
          <cell r="N51">
            <v>8.1594244188925907E-4</v>
          </cell>
          <cell r="O51">
            <v>1.6019345997390294E-3</v>
          </cell>
          <cell r="P51">
            <v>1.6457505318533876E-3</v>
          </cell>
          <cell r="Q51">
            <v>1.6597976324624964E-3</v>
          </cell>
          <cell r="R51">
            <v>1.7406970541681173E-3</v>
          </cell>
          <cell r="S51">
            <v>1.7623379659851292E-3</v>
          </cell>
          <cell r="T51">
            <v>1.9075708158961323E-3</v>
          </cell>
          <cell r="U51">
            <v>1.9305963266920123E-3</v>
          </cell>
          <cell r="V51">
            <v>1.9367902077399666E-3</v>
          </cell>
          <cell r="W51">
            <v>2.0384148379067593E-3</v>
          </cell>
          <cell r="X51">
            <v>2.135885306845442E-3</v>
          </cell>
          <cell r="Y51">
            <v>2.277695536393396E-3</v>
          </cell>
          <cell r="Z51">
            <v>2.3491586322533392E-3</v>
          </cell>
          <cell r="AA51">
            <v>2.2687049910450462E-3</v>
          </cell>
          <cell r="AB51">
            <v>313413032</v>
          </cell>
          <cell r="AC51">
            <v>195568503</v>
          </cell>
          <cell r="AD51">
            <v>0</v>
          </cell>
          <cell r="AE51">
            <v>228782134</v>
          </cell>
          <cell r="AF51">
            <v>0</v>
          </cell>
          <cell r="AG51">
            <v>40312345</v>
          </cell>
          <cell r="AH51">
            <v>51920201</v>
          </cell>
          <cell r="AI51">
            <v>263782134</v>
          </cell>
          <cell r="AJ51">
            <v>13553634</v>
          </cell>
          <cell r="AK51">
            <v>20834301</v>
          </cell>
          <cell r="AL51">
            <v>20834.300999999999</v>
          </cell>
          <cell r="AM51">
            <v>4733253</v>
          </cell>
          <cell r="AO51">
            <v>6.4566205823075049E-4</v>
          </cell>
          <cell r="AP51">
            <v>0</v>
          </cell>
          <cell r="AQ51">
            <v>3.6260663083196535E-4</v>
          </cell>
          <cell r="AS51">
            <v>-0.2645525492946102</v>
          </cell>
          <cell r="AT51">
            <v>-0.11568681765275801</v>
          </cell>
          <cell r="AU51">
            <v>1.2577625673249553</v>
          </cell>
          <cell r="AV51">
            <v>1.2577603231597847</v>
          </cell>
          <cell r="AW51">
            <v>1</v>
          </cell>
          <cell r="AX51">
            <v>643.82425742574253</v>
          </cell>
          <cell r="AY51">
            <v>0</v>
          </cell>
          <cell r="AZ51">
            <v>0</v>
          </cell>
          <cell r="BA51">
            <v>0</v>
          </cell>
          <cell r="BB51">
            <v>8.4048192771084343E-3</v>
          </cell>
          <cell r="BC51">
            <v>-8.4048192771084343E-3</v>
          </cell>
          <cell r="BD51">
            <v>0</v>
          </cell>
          <cell r="BE51">
            <v>3.0415383920154449E-5</v>
          </cell>
          <cell r="BF51">
            <v>0</v>
          </cell>
          <cell r="BG51">
            <v>1.4911573439024403E-5</v>
          </cell>
          <cell r="BH51">
            <v>2563150</v>
          </cell>
          <cell r="BI51">
            <v>1412715</v>
          </cell>
          <cell r="BX51">
            <v>1120846</v>
          </cell>
          <cell r="BY51">
            <v>1252725</v>
          </cell>
          <cell r="CO51">
            <v>404</v>
          </cell>
          <cell r="CP51">
            <v>0</v>
          </cell>
          <cell r="CR51">
            <v>404</v>
          </cell>
          <cell r="CS51">
            <v>260105</v>
          </cell>
          <cell r="CT51">
            <v>0</v>
          </cell>
          <cell r="CU51">
            <v>0</v>
          </cell>
          <cell r="CV51">
            <v>0</v>
          </cell>
          <cell r="CW51">
            <v>-222392</v>
          </cell>
          <cell r="CX51">
            <v>0</v>
          </cell>
        </row>
        <row r="52">
          <cell r="B52" t="str">
            <v xml:space="preserve">Dubai Islamic Bank </v>
          </cell>
          <cell r="C52">
            <v>1.855248</v>
          </cell>
          <cell r="D52">
            <v>0.53247299999999997</v>
          </cell>
          <cell r="E52">
            <v>0.51289200000000001</v>
          </cell>
          <cell r="F52">
            <v>1.296179</v>
          </cell>
          <cell r="G52">
            <v>1.296179</v>
          </cell>
          <cell r="H52">
            <v>1.296179</v>
          </cell>
          <cell r="I52">
            <v>1.3877010000000001</v>
          </cell>
          <cell r="J52">
            <v>-1.0073E-2</v>
          </cell>
          <cell r="K52">
            <v>-0.56105899999999997</v>
          </cell>
          <cell r="M52">
            <v>8.9810759525201064E-4</v>
          </cell>
          <cell r="N52">
            <v>8.1594244188925907E-4</v>
          </cell>
          <cell r="O52">
            <v>1.6019345997390294E-3</v>
          </cell>
          <cell r="P52">
            <v>1.6457505318533876E-3</v>
          </cell>
          <cell r="Q52">
            <v>1.6597976324624964E-3</v>
          </cell>
          <cell r="R52">
            <v>1.7406970541681173E-3</v>
          </cell>
          <cell r="S52">
            <v>1.7623379659851292E-3</v>
          </cell>
          <cell r="T52">
            <v>1.9075708158961323E-3</v>
          </cell>
          <cell r="U52">
            <v>1.9305963266920123E-3</v>
          </cell>
          <cell r="V52">
            <v>1.9367902077399666E-3</v>
          </cell>
          <cell r="W52">
            <v>2.0384148379067593E-3</v>
          </cell>
          <cell r="X52">
            <v>2.135885306845442E-3</v>
          </cell>
          <cell r="Y52">
            <v>2.277695536393396E-3</v>
          </cell>
          <cell r="Z52">
            <v>2.3491586322533392E-3</v>
          </cell>
          <cell r="AA52">
            <v>2.2687049910450462E-3</v>
          </cell>
          <cell r="AB52">
            <v>313413032</v>
          </cell>
          <cell r="AC52">
            <v>195568503</v>
          </cell>
          <cell r="AD52">
            <v>0</v>
          </cell>
          <cell r="AE52">
            <v>228782134</v>
          </cell>
          <cell r="AF52">
            <v>0</v>
          </cell>
          <cell r="AG52">
            <v>40312345</v>
          </cell>
          <cell r="AH52">
            <v>51920201</v>
          </cell>
          <cell r="AI52">
            <v>263782134</v>
          </cell>
          <cell r="AJ52">
            <v>13553634</v>
          </cell>
          <cell r="AK52">
            <v>20834301</v>
          </cell>
          <cell r="AL52">
            <v>20834.300999999999</v>
          </cell>
          <cell r="AM52">
            <v>4733253</v>
          </cell>
          <cell r="AO52">
            <v>4.6734028137583963E-4</v>
          </cell>
          <cell r="AP52">
            <v>2.3848560086163693E-4</v>
          </cell>
          <cell r="AQ52">
            <v>1.7925594226570444E-4</v>
          </cell>
          <cell r="AS52">
            <v>-0.57714148020193712</v>
          </cell>
          <cell r="AT52">
            <v>-0.40322300127350447</v>
          </cell>
          <cell r="AU52">
            <v>0.93404775236163984</v>
          </cell>
          <cell r="AV52">
            <v>0.93404775236163984</v>
          </cell>
          <cell r="AW52">
            <v>1.1280782638029911</v>
          </cell>
          <cell r="AX52">
            <v>-62.055324412459235</v>
          </cell>
          <cell r="AY52">
            <v>0</v>
          </cell>
          <cell r="AZ52">
            <v>0</v>
          </cell>
          <cell r="BA52">
            <v>2.7043624747170278E-4</v>
          </cell>
          <cell r="BB52">
            <v>1.4817934379947435E-3</v>
          </cell>
          <cell r="BC52">
            <v>-1.2113571905230406E-3</v>
          </cell>
          <cell r="BD52">
            <v>1.0381776280386514</v>
          </cell>
          <cell r="BE52">
            <v>0</v>
          </cell>
          <cell r="BF52">
            <v>0</v>
          </cell>
          <cell r="BG52">
            <v>0</v>
          </cell>
          <cell r="BH52">
            <v>1855248</v>
          </cell>
          <cell r="BI52">
            <v>1412715</v>
          </cell>
          <cell r="BX52">
            <v>1296179</v>
          </cell>
          <cell r="BY52">
            <v>1252725</v>
          </cell>
          <cell r="CO52">
            <v>-10032</v>
          </cell>
          <cell r="CP52">
            <v>1139</v>
          </cell>
          <cell r="CR52">
            <v>-8893</v>
          </cell>
          <cell r="CS52">
            <v>551858</v>
          </cell>
          <cell r="CT52">
            <v>0</v>
          </cell>
          <cell r="CU52">
            <v>0</v>
          </cell>
          <cell r="CV52">
            <v>0</v>
          </cell>
          <cell r="CW52">
            <v>-561059</v>
          </cell>
          <cell r="CX52">
            <v>532473</v>
          </cell>
        </row>
        <row r="53">
          <cell r="B53" t="str">
            <v xml:space="preserve">Dubai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O53">
            <v>1.6019345997390294E-3</v>
          </cell>
          <cell r="P53">
            <v>1.6457505318533876E-3</v>
          </cell>
          <cell r="Q53">
            <v>1.6597976324624964E-3</v>
          </cell>
          <cell r="R53">
            <v>1.7406970541681173E-3</v>
          </cell>
          <cell r="S53">
            <v>1.7623379659851292E-3</v>
          </cell>
          <cell r="T53">
            <v>1.9075708158961323E-3</v>
          </cell>
          <cell r="U53">
            <v>1.9305963266920123E-3</v>
          </cell>
          <cell r="V53">
            <v>1.9367902077399666E-3</v>
          </cell>
          <cell r="W53">
            <v>2.0384148379067593E-3</v>
          </cell>
          <cell r="X53">
            <v>2.135885306845442E-3</v>
          </cell>
          <cell r="Y53">
            <v>2.277695536393396E-3</v>
          </cell>
          <cell r="Z53">
            <v>2.3491586322533392E-3</v>
          </cell>
          <cell r="AA53">
            <v>2.2687049910450462E-3</v>
          </cell>
          <cell r="AB53">
            <v>313413032</v>
          </cell>
          <cell r="AC53">
            <v>195568503</v>
          </cell>
          <cell r="AD53">
            <v>0</v>
          </cell>
          <cell r="AE53">
            <v>228782134</v>
          </cell>
          <cell r="AF53">
            <v>0</v>
          </cell>
          <cell r="AG53">
            <v>40312345</v>
          </cell>
          <cell r="AH53">
            <v>51920201</v>
          </cell>
          <cell r="AI53">
            <v>263782134</v>
          </cell>
          <cell r="AJ53">
            <v>13553634</v>
          </cell>
          <cell r="AK53">
            <v>20834301</v>
          </cell>
          <cell r="AL53">
            <v>20834.300999999999</v>
          </cell>
          <cell r="AM53">
            <v>4733253</v>
          </cell>
          <cell r="AO53">
            <v>0</v>
          </cell>
          <cell r="AP53">
            <v>0</v>
          </cell>
          <cell r="AQ53">
            <v>0</v>
          </cell>
          <cell r="BX53">
            <v>0</v>
          </cell>
        </row>
        <row r="54">
          <cell r="B54" t="str">
            <v>Total - Tier 3</v>
          </cell>
          <cell r="C54">
            <v>288.33906900000005</v>
          </cell>
          <cell r="D54">
            <v>170.93541100000002</v>
          </cell>
          <cell r="E54">
            <v>197.03141800000003</v>
          </cell>
          <cell r="F54">
            <v>46.486008000000005</v>
          </cell>
          <cell r="G54">
            <v>49.671953000000009</v>
          </cell>
          <cell r="H54">
            <v>56.160904000000002</v>
          </cell>
          <cell r="I54">
            <v>242.26275500000003</v>
          </cell>
          <cell r="J54">
            <v>0.71525599999999978</v>
          </cell>
          <cell r="K54">
            <v>0.2151630000000001</v>
          </cell>
          <cell r="M54">
            <v>7.6739890194773439E-2</v>
          </cell>
          <cell r="N54">
            <v>7.8096463504920388E-2</v>
          </cell>
          <cell r="O54">
            <v>9.0577325072864534E-2</v>
          </cell>
          <cell r="P54">
            <v>8.7869679961999098E-2</v>
          </cell>
          <cell r="Q54">
            <v>8.7022833250973042E-2</v>
          </cell>
          <cell r="R54">
            <v>8.363348590348571E-2</v>
          </cell>
          <cell r="S54">
            <v>8.5148625191266578E-2</v>
          </cell>
          <cell r="T54">
            <v>8.0808569660722598E-2</v>
          </cell>
          <cell r="U54">
            <v>8.3492694799795361E-2</v>
          </cell>
          <cell r="V54">
            <v>8.4199894083910903E-2</v>
          </cell>
          <cell r="W54">
            <v>8.5430884122729311E-2</v>
          </cell>
          <cell r="X54">
            <v>8.2504398803315851E-2</v>
          </cell>
          <cell r="Y54">
            <v>8.4137477670243557E-2</v>
          </cell>
          <cell r="Z54">
            <v>8.5405333471834335E-2</v>
          </cell>
          <cell r="AA54">
            <v>8.4729371515392976E-2</v>
          </cell>
          <cell r="AB54">
            <v>6268260640</v>
          </cell>
          <cell r="AC54">
            <v>3911370060</v>
          </cell>
          <cell r="AD54">
            <v>0</v>
          </cell>
          <cell r="AE54">
            <v>4575642680</v>
          </cell>
          <cell r="AF54">
            <v>0</v>
          </cell>
          <cell r="AG54">
            <v>806246900</v>
          </cell>
          <cell r="AH54">
            <v>1038404020</v>
          </cell>
          <cell r="AI54">
            <v>5275642680</v>
          </cell>
          <cell r="AJ54">
            <v>271072680</v>
          </cell>
          <cell r="AK54">
            <v>416686020</v>
          </cell>
          <cell r="AL54">
            <v>416686.0199999999</v>
          </cell>
          <cell r="AM54">
            <v>94665060</v>
          </cell>
          <cell r="AO54">
            <v>7.2633125942250118E-2</v>
          </cell>
          <cell r="AP54">
            <v>7.6559063465876875E-2</v>
          </cell>
          <cell r="AQ54">
            <v>6.8862552914722555E-2</v>
          </cell>
          <cell r="AS54">
            <v>1.1526057657790691E-2</v>
          </cell>
          <cell r="AT54">
            <v>2.1709694474414151E-3</v>
          </cell>
          <cell r="AU54">
            <v>0.20503338616784081</v>
          </cell>
          <cell r="AV54">
            <v>0.19188260283756783</v>
          </cell>
          <cell r="AW54">
            <v>0.32185657433170395</v>
          </cell>
          <cell r="AX54">
            <v>0.8115484272636001</v>
          </cell>
          <cell r="AY54">
            <v>0.11479563456318514</v>
          </cell>
          <cell r="AZ54">
            <v>0.36154614956388959</v>
          </cell>
          <cell r="BA54">
            <v>0.12620133281210671</v>
          </cell>
          <cell r="BB54">
            <v>5.7336408377861345E-2</v>
          </cell>
          <cell r="BC54">
            <v>6.886492443424537E-2</v>
          </cell>
          <cell r="BD54">
            <v>0.86755408216165808</v>
          </cell>
          <cell r="BE54">
            <v>6.7879910214565284E-2</v>
          </cell>
          <cell r="BF54">
            <v>1.6512309303591401E-2</v>
          </cell>
          <cell r="BG54">
            <v>4.6571320364189962E-2</v>
          </cell>
          <cell r="BH54">
            <v>288339069</v>
          </cell>
          <cell r="BI54">
            <v>301825622</v>
          </cell>
          <cell r="BJ54">
            <v>292739907</v>
          </cell>
          <cell r="BK54">
            <v>294396600</v>
          </cell>
          <cell r="BL54">
            <v>295235134</v>
          </cell>
          <cell r="BM54">
            <v>289402500</v>
          </cell>
          <cell r="BN54">
            <v>288227959</v>
          </cell>
          <cell r="BO54">
            <v>284747425</v>
          </cell>
          <cell r="BP54">
            <v>290473190</v>
          </cell>
          <cell r="BQ54">
            <v>282509532</v>
          </cell>
          <cell r="BR54">
            <v>273444378</v>
          </cell>
          <cell r="BS54">
            <v>268467663</v>
          </cell>
          <cell r="BT54">
            <v>252599986</v>
          </cell>
          <cell r="BU54">
            <v>245142868</v>
          </cell>
          <cell r="BV54">
            <v>236116736</v>
          </cell>
          <cell r="BW54">
            <v>227812175</v>
          </cell>
          <cell r="BX54">
            <v>53743879</v>
          </cell>
          <cell r="BY54">
            <v>56230074</v>
          </cell>
          <cell r="BZ54">
            <v>75699203</v>
          </cell>
          <cell r="CA54">
            <v>56016229</v>
          </cell>
          <cell r="CB54">
            <v>54579967</v>
          </cell>
          <cell r="CC54">
            <v>53926832</v>
          </cell>
          <cell r="CD54">
            <v>50478971</v>
          </cell>
          <cell r="CE54">
            <v>49559110</v>
          </cell>
          <cell r="CF54">
            <v>46271682</v>
          </cell>
          <cell r="CG54">
            <v>45971556</v>
          </cell>
          <cell r="CH54">
            <v>44331135</v>
          </cell>
          <cell r="CI54">
            <v>42705063</v>
          </cell>
          <cell r="CJ54">
            <v>42278591</v>
          </cell>
          <cell r="CK54">
            <v>39033032</v>
          </cell>
          <cell r="CL54">
            <v>37539843</v>
          </cell>
          <cell r="CM54">
            <v>36618546</v>
          </cell>
          <cell r="CN54">
            <v>0</v>
          </cell>
          <cell r="CO54">
            <v>4744210</v>
          </cell>
          <cell r="CP54">
            <v>9995927</v>
          </cell>
          <cell r="CQ54">
            <v>0</v>
          </cell>
          <cell r="CR54">
            <v>14740137</v>
          </cell>
          <cell r="CS54">
            <v>11962335</v>
          </cell>
          <cell r="CT54">
            <v>7989556</v>
          </cell>
          <cell r="CU54">
            <v>14108746</v>
          </cell>
          <cell r="CV54">
            <v>22098302</v>
          </cell>
          <cell r="CW54">
            <v>474413</v>
          </cell>
          <cell r="CX54">
            <v>170402938</v>
          </cell>
        </row>
        <row r="56">
          <cell r="B56" t="str">
            <v xml:space="preserve">TOTAL/Average </v>
          </cell>
          <cell r="C56">
            <v>3969.801179</v>
          </cell>
          <cell r="D56">
            <v>2232.725993</v>
          </cell>
          <cell r="E56">
            <v>2861.227324</v>
          </cell>
          <cell r="F56">
            <v>528.39582199999995</v>
          </cell>
          <cell r="G56">
            <v>612.48648100000003</v>
          </cell>
          <cell r="H56">
            <v>632.9844149999999</v>
          </cell>
          <cell r="I56">
            <v>3270.1359060000004</v>
          </cell>
          <cell r="J56">
            <v>19.647522000000002</v>
          </cell>
          <cell r="K56">
            <v>103.92222199999998</v>
          </cell>
          <cell r="L56">
            <v>0</v>
          </cell>
          <cell r="M56">
            <v>1</v>
          </cell>
          <cell r="N56">
            <v>0.99769642341192322</v>
          </cell>
          <cell r="O56">
            <v>0.99999991844200942</v>
          </cell>
          <cell r="P56">
            <v>1</v>
          </cell>
          <cell r="Q56">
            <v>1</v>
          </cell>
          <cell r="R56">
            <v>0.99514965638311415</v>
          </cell>
          <cell r="S56">
            <v>0.99160989221057738</v>
          </cell>
          <cell r="T56">
            <v>0.99999999999999989</v>
          </cell>
          <cell r="U56">
            <v>0.99999999999999978</v>
          </cell>
          <cell r="V56">
            <v>0.99880925099301221</v>
          </cell>
          <cell r="W56">
            <v>1.4847370939005562</v>
          </cell>
          <cell r="X56">
            <v>1.5041344607247131</v>
          </cell>
          <cell r="Y56">
            <v>1.5095977804317045</v>
          </cell>
          <cell r="Z56">
            <v>1.5156262367445139</v>
          </cell>
          <cell r="AA56">
            <v>1.5215573724442217</v>
          </cell>
          <cell r="AB56">
            <v>14416999472</v>
          </cell>
          <cell r="AC56">
            <v>8996151138</v>
          </cell>
          <cell r="AD56">
            <v>0</v>
          </cell>
          <cell r="AE56">
            <v>10523978164</v>
          </cell>
          <cell r="AF56">
            <v>0</v>
          </cell>
          <cell r="AG56">
            <v>1854367870</v>
          </cell>
          <cell r="AH56">
            <v>2388329246</v>
          </cell>
          <cell r="AI56">
            <v>12133978164</v>
          </cell>
          <cell r="AJ56">
            <v>623467164</v>
          </cell>
          <cell r="AK56">
            <v>958377846</v>
          </cell>
          <cell r="AL56">
            <v>958377.8459999999</v>
          </cell>
          <cell r="AM56">
            <v>217729638</v>
          </cell>
          <cell r="AO56">
            <v>0.99999999999999989</v>
          </cell>
          <cell r="AP56">
            <v>1</v>
          </cell>
          <cell r="AQ56">
            <v>0.99999999999999989</v>
          </cell>
          <cell r="AS56">
            <v>0.15702908883658545</v>
          </cell>
          <cell r="AT56">
            <v>2.5147499018852191E-2</v>
          </cell>
          <cell r="AU56">
            <v>0.18729694991459475</v>
          </cell>
          <cell r="AV56">
            <v>0.16158222079715603</v>
          </cell>
          <cell r="AW56">
            <v>0.31615149258077319</v>
          </cell>
          <cell r="AX56">
            <v>0.49924859279926742</v>
          </cell>
          <cell r="AY56">
            <v>8.3159745961927267E-2</v>
          </cell>
          <cell r="AZ56">
            <v>0.44010580916503872</v>
          </cell>
          <cell r="BA56">
            <v>0.11780048933578575</v>
          </cell>
          <cell r="BB56">
            <v>3.8063190666207503E-2</v>
          </cell>
          <cell r="BC56">
            <v>7.9737298669578252E-2</v>
          </cell>
          <cell r="BD56">
            <v>0.78033855411343056</v>
          </cell>
          <cell r="BE56">
            <v>1</v>
          </cell>
          <cell r="BF56">
            <v>0.99999999999999989</v>
          </cell>
          <cell r="BG56">
            <v>1</v>
          </cell>
          <cell r="BH56">
            <v>3969801179</v>
          </cell>
          <cell r="BI56">
            <v>3900987923</v>
          </cell>
          <cell r="BJ56">
            <v>3791790178</v>
          </cell>
          <cell r="BK56">
            <v>3679684224</v>
          </cell>
          <cell r="BL56">
            <v>3711239891</v>
          </cell>
          <cell r="BM56">
            <v>3608668315</v>
          </cell>
          <cell r="BN56">
            <v>3487209988</v>
          </cell>
          <cell r="BO56">
            <v>3461759507</v>
          </cell>
          <cell r="BP56">
            <v>3334851223</v>
          </cell>
          <cell r="BQ56">
            <v>3296352292</v>
          </cell>
          <cell r="BR56">
            <v>3117154032</v>
          </cell>
          <cell r="BS56">
            <v>2999659633</v>
          </cell>
          <cell r="BT56">
            <v>2859024011</v>
          </cell>
          <cell r="BU56">
            <v>2755072818</v>
          </cell>
          <cell r="BV56">
            <v>2619183468</v>
          </cell>
          <cell r="BW56">
            <v>2554490384</v>
          </cell>
          <cell r="BX56">
            <v>630567390</v>
          </cell>
          <cell r="BY56">
            <v>612239730</v>
          </cell>
          <cell r="BZ56">
            <v>621987370</v>
          </cell>
          <cell r="CA56">
            <v>594463132</v>
          </cell>
          <cell r="CB56">
            <v>589706550</v>
          </cell>
          <cell r="CC56">
            <v>561254246</v>
          </cell>
          <cell r="CD56">
            <v>542817334</v>
          </cell>
          <cell r="CE56">
            <v>535997201</v>
          </cell>
          <cell r="CF56">
            <v>518026934</v>
          </cell>
          <cell r="CG56">
            <v>505165305</v>
          </cell>
          <cell r="CH56">
            <v>503939344</v>
          </cell>
          <cell r="CI56">
            <v>477737795</v>
          </cell>
          <cell r="CJ56">
            <v>477311323</v>
          </cell>
          <cell r="CK56">
            <v>462153969</v>
          </cell>
          <cell r="CL56">
            <v>431332069</v>
          </cell>
          <cell r="CM56">
            <v>414439327</v>
          </cell>
          <cell r="CN56">
            <v>0</v>
          </cell>
          <cell r="CO56">
            <v>83310211</v>
          </cell>
          <cell r="CP56">
            <v>180203367</v>
          </cell>
          <cell r="CQ56">
            <v>0</v>
          </cell>
          <cell r="CR56">
            <v>263513578</v>
          </cell>
          <cell r="CS56">
            <v>131558783</v>
          </cell>
          <cell r="CT56">
            <v>89106303</v>
          </cell>
          <cell r="CU56">
            <v>113359334</v>
          </cell>
          <cell r="CV56">
            <v>202465637</v>
          </cell>
          <cell r="CW56">
            <v>72137035</v>
          </cell>
          <cell r="CX56">
            <v>2232193520</v>
          </cell>
        </row>
        <row r="58">
          <cell r="CI58" t="e">
            <v>#N/A</v>
          </cell>
        </row>
        <row r="59">
          <cell r="B59" t="str">
            <v>Sep  2017 (Ranking out of 8 banks)</v>
          </cell>
          <cell r="C59">
            <v>6</v>
          </cell>
          <cell r="D59">
            <v>5</v>
          </cell>
          <cell r="E59">
            <v>6</v>
          </cell>
          <cell r="F59">
            <v>6</v>
          </cell>
          <cell r="G59">
            <v>6</v>
          </cell>
          <cell r="H59">
            <v>6</v>
          </cell>
          <cell r="I59">
            <v>6</v>
          </cell>
          <cell r="J59">
            <v>8</v>
          </cell>
          <cell r="K59">
            <v>6</v>
          </cell>
          <cell r="M59">
            <v>6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O59">
            <v>6</v>
          </cell>
          <cell r="AP59">
            <v>5</v>
          </cell>
          <cell r="AQ59">
            <v>6</v>
          </cell>
          <cell r="AS59">
            <v>7</v>
          </cell>
          <cell r="AT59">
            <v>7</v>
          </cell>
          <cell r="AU59">
            <v>6</v>
          </cell>
          <cell r="AV59">
            <v>2</v>
          </cell>
          <cell r="AW59">
            <v>8</v>
          </cell>
          <cell r="AX59">
            <v>1</v>
          </cell>
          <cell r="AY59">
            <v>2</v>
          </cell>
          <cell r="AZ59">
            <v>2</v>
          </cell>
          <cell r="BA59">
            <v>4</v>
          </cell>
          <cell r="BB59">
            <v>8</v>
          </cell>
          <cell r="BC59">
            <v>7</v>
          </cell>
          <cell r="BD59">
            <v>4</v>
          </cell>
          <cell r="BE59">
            <v>6</v>
          </cell>
          <cell r="BF59">
            <v>4</v>
          </cell>
          <cell r="BG59">
            <v>6</v>
          </cell>
        </row>
        <row r="60">
          <cell r="B60" t="str">
            <v>- Sep  2015 (Ranking out of 15 banks)</v>
          </cell>
          <cell r="C60">
            <v>1</v>
          </cell>
          <cell r="D60">
            <v>3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3</v>
          </cell>
          <cell r="K60">
            <v>3</v>
          </cell>
          <cell r="T60">
            <v>2</v>
          </cell>
          <cell r="AB60" t="e">
            <v>#N/A</v>
          </cell>
          <cell r="AC60">
            <v>1</v>
          </cell>
          <cell r="AD60" t="e">
            <v>#N/A</v>
          </cell>
          <cell r="AE60">
            <v>1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O60">
            <v>2</v>
          </cell>
          <cell r="AP60">
            <v>1</v>
          </cell>
          <cell r="AQ60">
            <v>3</v>
          </cell>
          <cell r="AR60">
            <v>8</v>
          </cell>
          <cell r="AS60">
            <v>9</v>
          </cell>
          <cell r="AT60">
            <v>7</v>
          </cell>
          <cell r="AU60">
            <v>11</v>
          </cell>
          <cell r="AV60">
            <v>11</v>
          </cell>
          <cell r="AW60">
            <v>11</v>
          </cell>
          <cell r="AX60">
            <v>5</v>
          </cell>
          <cell r="AY60">
            <v>2</v>
          </cell>
          <cell r="AZ60">
            <v>1</v>
          </cell>
          <cell r="BA60">
            <v>9</v>
          </cell>
          <cell r="BB60">
            <v>7</v>
          </cell>
          <cell r="BC60">
            <v>10</v>
          </cell>
          <cell r="BD60">
            <v>2</v>
          </cell>
          <cell r="BE60">
            <v>3</v>
          </cell>
          <cell r="BF60">
            <v>4</v>
          </cell>
          <cell r="BG60">
            <v>3</v>
          </cell>
        </row>
        <row r="61">
          <cell r="B61" t="str">
            <v>- June 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U61">
            <v>1</v>
          </cell>
          <cell r="AB61" t="e">
            <v>#N/A</v>
          </cell>
          <cell r="AC61" t="e">
            <v>#N/A</v>
          </cell>
          <cell r="AD61">
            <v>1</v>
          </cell>
          <cell r="AE61" t="e">
            <v>#N/A</v>
          </cell>
          <cell r="AF61">
            <v>1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O61">
            <v>2</v>
          </cell>
          <cell r="AP61">
            <v>1</v>
          </cell>
          <cell r="AQ61">
            <v>2</v>
          </cell>
          <cell r="AS61">
            <v>7</v>
          </cell>
          <cell r="AT61">
            <v>9</v>
          </cell>
          <cell r="AU61">
            <v>8</v>
          </cell>
          <cell r="AV61">
            <v>9</v>
          </cell>
          <cell r="AW61">
            <v>5</v>
          </cell>
          <cell r="AX61">
            <v>5</v>
          </cell>
          <cell r="AY61">
            <v>2</v>
          </cell>
          <cell r="AZ61">
            <v>1</v>
          </cell>
          <cell r="BA61">
            <v>9</v>
          </cell>
          <cell r="BB61">
            <v>9</v>
          </cell>
          <cell r="BC61">
            <v>10</v>
          </cell>
          <cell r="BD61">
            <v>2</v>
          </cell>
          <cell r="BE61">
            <v>4</v>
          </cell>
          <cell r="BF61">
            <v>5</v>
          </cell>
          <cell r="BG61">
            <v>3</v>
          </cell>
        </row>
        <row r="62">
          <cell r="B62" t="str">
            <v>- Mar 2015 (Ranking out of 16 banks)</v>
          </cell>
          <cell r="C62">
            <v>1</v>
          </cell>
          <cell r="D62">
            <v>2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V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O62">
            <v>2</v>
          </cell>
          <cell r="AP62">
            <v>1</v>
          </cell>
          <cell r="AQ62">
            <v>2</v>
          </cell>
          <cell r="AS62">
            <v>8</v>
          </cell>
          <cell r="AT62">
            <v>11</v>
          </cell>
          <cell r="AU62">
            <v>9</v>
          </cell>
          <cell r="AV62">
            <v>8</v>
          </cell>
          <cell r="AW62">
            <v>6</v>
          </cell>
          <cell r="AX62">
            <v>7</v>
          </cell>
          <cell r="AY62">
            <v>3</v>
          </cell>
          <cell r="AZ62">
            <v>1</v>
          </cell>
          <cell r="BA62">
            <v>8</v>
          </cell>
          <cell r="BB62">
            <v>9</v>
          </cell>
          <cell r="BC62">
            <v>6</v>
          </cell>
          <cell r="BD62">
            <v>4</v>
          </cell>
          <cell r="BE62">
            <v>4</v>
          </cell>
          <cell r="BF62">
            <v>3</v>
          </cell>
          <cell r="BG62">
            <v>4</v>
          </cell>
        </row>
        <row r="63">
          <cell r="B63" t="str">
            <v>- Dec 2014 (Ranking out of 16 banks)</v>
          </cell>
          <cell r="C63">
            <v>2</v>
          </cell>
          <cell r="D63">
            <v>3</v>
          </cell>
          <cell r="E63">
            <v>1</v>
          </cell>
          <cell r="F63">
            <v>2</v>
          </cell>
          <cell r="G63">
            <v>1</v>
          </cell>
          <cell r="H63">
            <v>1</v>
          </cell>
          <cell r="I63">
            <v>2</v>
          </cell>
          <cell r="K63">
            <v>2</v>
          </cell>
          <cell r="W63">
            <v>2</v>
          </cell>
          <cell r="AO63">
            <v>2</v>
          </cell>
          <cell r="AP63">
            <v>3</v>
          </cell>
          <cell r="AQ63">
            <v>3</v>
          </cell>
          <cell r="AS63">
            <v>5</v>
          </cell>
          <cell r="AT63">
            <v>8</v>
          </cell>
          <cell r="AU63">
            <v>7</v>
          </cell>
          <cell r="AV63">
            <v>13</v>
          </cell>
          <cell r="AW63">
            <v>5</v>
          </cell>
          <cell r="AX63">
            <v>2</v>
          </cell>
          <cell r="AY63">
            <v>7</v>
          </cell>
          <cell r="AZ63">
            <v>1</v>
          </cell>
          <cell r="BA63">
            <v>8</v>
          </cell>
          <cell r="BB63">
            <v>5</v>
          </cell>
          <cell r="BC63">
            <v>4</v>
          </cell>
          <cell r="BD63">
            <v>4</v>
          </cell>
          <cell r="BE63">
            <v>2</v>
          </cell>
          <cell r="BF63">
            <v>4</v>
          </cell>
          <cell r="BG63">
            <v>1</v>
          </cell>
        </row>
        <row r="64">
          <cell r="B64" t="str">
            <v>- Sep 2014 (Ranking out of 15 banks)</v>
          </cell>
          <cell r="C64">
            <v>3</v>
          </cell>
          <cell r="D64">
            <v>2</v>
          </cell>
          <cell r="E64">
            <v>1</v>
          </cell>
          <cell r="F64">
            <v>1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X64">
            <v>1</v>
          </cell>
          <cell r="AO64">
            <v>2</v>
          </cell>
          <cell r="AP64">
            <v>3</v>
          </cell>
          <cell r="AQ64">
            <v>2</v>
          </cell>
          <cell r="AS64">
            <v>9</v>
          </cell>
          <cell r="AT64">
            <v>5</v>
          </cell>
          <cell r="AU64">
            <v>4</v>
          </cell>
          <cell r="AV64">
            <v>4</v>
          </cell>
          <cell r="AW64">
            <v>11</v>
          </cell>
          <cell r="AX64">
            <v>6</v>
          </cell>
          <cell r="AY64">
            <v>4</v>
          </cell>
          <cell r="AZ64">
            <v>1</v>
          </cell>
          <cell r="BA64">
            <v>5</v>
          </cell>
          <cell r="BB64">
            <v>7</v>
          </cell>
          <cell r="BC64">
            <v>5</v>
          </cell>
          <cell r="BD64">
            <v>5</v>
          </cell>
          <cell r="BE64">
            <v>4</v>
          </cell>
          <cell r="BF64">
            <v>1</v>
          </cell>
          <cell r="BG64">
            <v>1</v>
          </cell>
        </row>
        <row r="65">
          <cell r="B65" t="str">
            <v>- June 2014 (Ranking out of 15 banks)</v>
          </cell>
          <cell r="C65">
            <v>3</v>
          </cell>
          <cell r="D65">
            <v>4</v>
          </cell>
          <cell r="E65">
            <v>1</v>
          </cell>
          <cell r="F65">
            <v>2</v>
          </cell>
          <cell r="G65">
            <v>1</v>
          </cell>
          <cell r="H65">
            <v>2</v>
          </cell>
          <cell r="I65">
            <v>2</v>
          </cell>
          <cell r="K65">
            <v>2</v>
          </cell>
          <cell r="Y65">
            <v>2</v>
          </cell>
          <cell r="AO65">
            <v>3</v>
          </cell>
          <cell r="AP65">
            <v>3</v>
          </cell>
          <cell r="AQ65">
            <v>4</v>
          </cell>
          <cell r="AS65">
            <v>8</v>
          </cell>
          <cell r="AT65">
            <v>3</v>
          </cell>
          <cell r="AU65">
            <v>6</v>
          </cell>
          <cell r="AV65">
            <v>7</v>
          </cell>
          <cell r="AW65">
            <v>11</v>
          </cell>
          <cell r="AX65">
            <v>5</v>
          </cell>
          <cell r="AY65">
            <v>4</v>
          </cell>
          <cell r="AZ65">
            <v>1</v>
          </cell>
          <cell r="BA65">
            <v>5</v>
          </cell>
          <cell r="BB65">
            <v>9</v>
          </cell>
          <cell r="BC65">
            <v>5</v>
          </cell>
          <cell r="BD65">
            <v>5</v>
          </cell>
          <cell r="BE65">
            <v>4</v>
          </cell>
          <cell r="BF65">
            <v>3</v>
          </cell>
          <cell r="BG65">
            <v>3</v>
          </cell>
        </row>
        <row r="66">
          <cell r="B66" t="str">
            <v>- Mar 2014 (Ranking out of 15 banks)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1</v>
          </cell>
          <cell r="K66">
            <v>1</v>
          </cell>
          <cell r="Z66">
            <v>1</v>
          </cell>
          <cell r="AO66">
            <v>3</v>
          </cell>
          <cell r="AP66">
            <v>2</v>
          </cell>
          <cell r="AQ66">
            <v>2</v>
          </cell>
          <cell r="AS66">
            <v>6</v>
          </cell>
          <cell r="AT66">
            <v>7</v>
          </cell>
          <cell r="AU66">
            <v>7</v>
          </cell>
          <cell r="AV66">
            <v>12</v>
          </cell>
          <cell r="AW66">
            <v>7</v>
          </cell>
          <cell r="AX66">
            <v>4</v>
          </cell>
          <cell r="AY66">
            <v>5</v>
          </cell>
          <cell r="AZ66">
            <v>1</v>
          </cell>
          <cell r="BA66">
            <v>7</v>
          </cell>
          <cell r="BB66">
            <v>5</v>
          </cell>
          <cell r="BC66">
            <v>11</v>
          </cell>
          <cell r="BD66">
            <v>6</v>
          </cell>
          <cell r="BE66">
            <v>2</v>
          </cell>
          <cell r="BF66">
            <v>5</v>
          </cell>
          <cell r="BG66">
            <v>3</v>
          </cell>
        </row>
        <row r="67">
          <cell r="B67" t="str">
            <v>- Dec 2013 (Ranking out of 15 banks)</v>
          </cell>
          <cell r="C67">
            <v>3</v>
          </cell>
          <cell r="D67">
            <v>5</v>
          </cell>
          <cell r="E67">
            <v>3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O67">
            <v>4</v>
          </cell>
          <cell r="AP67">
            <v>3</v>
          </cell>
          <cell r="AQ67">
            <v>5</v>
          </cell>
          <cell r="AS67">
            <v>7</v>
          </cell>
          <cell r="AT67">
            <v>3</v>
          </cell>
          <cell r="AU67">
            <v>8</v>
          </cell>
          <cell r="AV67">
            <v>9</v>
          </cell>
          <cell r="AW67">
            <v>9</v>
          </cell>
          <cell r="AX67">
            <v>3</v>
          </cell>
          <cell r="AY67">
            <v>2</v>
          </cell>
          <cell r="AZ67">
            <v>1</v>
          </cell>
          <cell r="BA67">
            <v>8</v>
          </cell>
          <cell r="BB67">
            <v>7</v>
          </cell>
          <cell r="BC67">
            <v>8</v>
          </cell>
          <cell r="BD67">
            <v>12</v>
          </cell>
          <cell r="BE67">
            <v>2</v>
          </cell>
          <cell r="BF67">
            <v>6</v>
          </cell>
          <cell r="BG67">
            <v>3</v>
          </cell>
        </row>
        <row r="68">
          <cell r="B68" t="str">
            <v>June  2017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N68">
            <v>6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O68">
            <v>6</v>
          </cell>
          <cell r="AP68">
            <v>5</v>
          </cell>
          <cell r="AQ68">
            <v>6</v>
          </cell>
          <cell r="AS68">
            <v>6</v>
          </cell>
          <cell r="AT68">
            <v>7</v>
          </cell>
          <cell r="AU68">
            <v>6</v>
          </cell>
          <cell r="AV68">
            <v>2</v>
          </cell>
          <cell r="AW68">
            <v>8</v>
          </cell>
          <cell r="AX68">
            <v>1</v>
          </cell>
          <cell r="AY68">
            <v>1</v>
          </cell>
          <cell r="AZ68">
            <v>1</v>
          </cell>
          <cell r="BA68">
            <v>4</v>
          </cell>
          <cell r="BB68">
            <v>8</v>
          </cell>
          <cell r="BC68">
            <v>7</v>
          </cell>
          <cell r="BD68">
            <v>4</v>
          </cell>
          <cell r="BE68">
            <v>7</v>
          </cell>
          <cell r="BF68">
            <v>7</v>
          </cell>
          <cell r="BG68">
            <v>6</v>
          </cell>
        </row>
        <row r="69">
          <cell r="B69" t="str">
            <v>Mar  2017 (Ranking out of 8 banks)</v>
          </cell>
          <cell r="C69">
            <v>6</v>
          </cell>
          <cell r="D69">
            <v>5</v>
          </cell>
          <cell r="E69">
            <v>6</v>
          </cell>
          <cell r="F69">
            <v>6</v>
          </cell>
          <cell r="G69">
            <v>6</v>
          </cell>
          <cell r="H69">
            <v>6</v>
          </cell>
          <cell r="I69">
            <v>7</v>
          </cell>
          <cell r="J69">
            <v>8</v>
          </cell>
          <cell r="K69">
            <v>7</v>
          </cell>
          <cell r="O69">
            <v>6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O69">
            <v>6</v>
          </cell>
          <cell r="AP69">
            <v>5</v>
          </cell>
          <cell r="AQ69">
            <v>6</v>
          </cell>
          <cell r="AS69">
            <v>8</v>
          </cell>
          <cell r="AT69">
            <v>7</v>
          </cell>
          <cell r="AU69">
            <v>6</v>
          </cell>
          <cell r="AV69">
            <v>3</v>
          </cell>
          <cell r="AW69">
            <v>7</v>
          </cell>
          <cell r="AX69">
            <v>1</v>
          </cell>
          <cell r="AY69">
            <v>1</v>
          </cell>
          <cell r="AZ69">
            <v>1</v>
          </cell>
          <cell r="BA69">
            <v>5</v>
          </cell>
          <cell r="BB69">
            <v>8</v>
          </cell>
          <cell r="BC69">
            <v>7</v>
          </cell>
          <cell r="BD69">
            <v>4</v>
          </cell>
          <cell r="BE69">
            <v>6</v>
          </cell>
          <cell r="BF69">
            <v>7</v>
          </cell>
          <cell r="BG69">
            <v>1</v>
          </cell>
        </row>
        <row r="70">
          <cell r="B70" t="str">
            <v>Dec  2016 (Ranking out of 8 banks)</v>
          </cell>
          <cell r="C70">
            <v>6</v>
          </cell>
          <cell r="D70">
            <v>5</v>
          </cell>
          <cell r="E70">
            <v>6</v>
          </cell>
          <cell r="F70">
            <v>6</v>
          </cell>
          <cell r="G70">
            <v>6</v>
          </cell>
          <cell r="H70">
            <v>6</v>
          </cell>
          <cell r="I70">
            <v>6</v>
          </cell>
          <cell r="J70">
            <v>8</v>
          </cell>
          <cell r="K70">
            <v>6</v>
          </cell>
          <cell r="P70">
            <v>6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O70">
            <v>6</v>
          </cell>
          <cell r="AP70">
            <v>5</v>
          </cell>
          <cell r="AQ70">
            <v>6</v>
          </cell>
          <cell r="AS70">
            <v>6</v>
          </cell>
          <cell r="AT70">
            <v>7</v>
          </cell>
          <cell r="AU70">
            <v>5</v>
          </cell>
          <cell r="AV70">
            <v>4</v>
          </cell>
          <cell r="AW70">
            <v>8</v>
          </cell>
          <cell r="AX70">
            <v>1</v>
          </cell>
          <cell r="AY70">
            <v>1</v>
          </cell>
          <cell r="AZ70">
            <v>1</v>
          </cell>
          <cell r="BA70">
            <v>4</v>
          </cell>
          <cell r="BB70">
            <v>8</v>
          </cell>
          <cell r="BC70">
            <v>7</v>
          </cell>
          <cell r="BD70">
            <v>4</v>
          </cell>
          <cell r="BE70">
            <v>7</v>
          </cell>
          <cell r="BF70">
            <v>7</v>
          </cell>
          <cell r="BG70">
            <v>7</v>
          </cell>
        </row>
        <row r="71">
          <cell r="B71" t="str">
            <v>Sep  2016 (Ranking out of 8 banks)</v>
          </cell>
          <cell r="C71">
            <v>6</v>
          </cell>
          <cell r="D71">
            <v>5</v>
          </cell>
          <cell r="E71">
            <v>6</v>
          </cell>
          <cell r="F71">
            <v>7</v>
          </cell>
          <cell r="G71">
            <v>7</v>
          </cell>
          <cell r="H71">
            <v>6</v>
          </cell>
          <cell r="I71">
            <v>7</v>
          </cell>
          <cell r="J71">
            <v>8</v>
          </cell>
          <cell r="K71">
            <v>6</v>
          </cell>
          <cell r="Q71">
            <v>6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O71">
            <v>6</v>
          </cell>
          <cell r="AP71">
            <v>5</v>
          </cell>
          <cell r="AQ71">
            <v>6</v>
          </cell>
          <cell r="AS71">
            <v>7</v>
          </cell>
          <cell r="AT71">
            <v>6</v>
          </cell>
          <cell r="AU71">
            <v>4</v>
          </cell>
          <cell r="AV71">
            <v>4</v>
          </cell>
          <cell r="AW71">
            <v>8</v>
          </cell>
          <cell r="AX71">
            <v>1</v>
          </cell>
          <cell r="AY71">
            <v>1</v>
          </cell>
          <cell r="AZ71">
            <v>1</v>
          </cell>
          <cell r="BA71">
            <v>5</v>
          </cell>
          <cell r="BB71">
            <v>8</v>
          </cell>
          <cell r="BC71">
            <v>7</v>
          </cell>
          <cell r="BD71">
            <v>5</v>
          </cell>
          <cell r="BE71">
            <v>7</v>
          </cell>
          <cell r="BF71">
            <v>6</v>
          </cell>
          <cell r="BG71">
            <v>6</v>
          </cell>
        </row>
        <row r="72">
          <cell r="B72" t="str">
            <v>Jun  2016 (Ranking out of 8 banks)</v>
          </cell>
          <cell r="C72">
            <v>6</v>
          </cell>
          <cell r="D72">
            <v>5</v>
          </cell>
          <cell r="E72">
            <v>7</v>
          </cell>
          <cell r="F72">
            <v>7</v>
          </cell>
          <cell r="G72">
            <v>7</v>
          </cell>
          <cell r="H72">
            <v>6</v>
          </cell>
          <cell r="I72">
            <v>6</v>
          </cell>
          <cell r="J72">
            <v>8</v>
          </cell>
          <cell r="K72">
            <v>6</v>
          </cell>
          <cell r="R72">
            <v>6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O72">
            <v>6</v>
          </cell>
          <cell r="AP72">
            <v>5</v>
          </cell>
          <cell r="AQ72">
            <v>7</v>
          </cell>
          <cell r="AR72">
            <v>7</v>
          </cell>
          <cell r="AS72">
            <v>7</v>
          </cell>
          <cell r="AT72">
            <v>6</v>
          </cell>
          <cell r="AU72">
            <v>3</v>
          </cell>
          <cell r="AV72">
            <v>5</v>
          </cell>
          <cell r="AW72">
            <v>8</v>
          </cell>
          <cell r="AX72">
            <v>1</v>
          </cell>
          <cell r="AY72">
            <v>2</v>
          </cell>
          <cell r="AZ72">
            <v>1</v>
          </cell>
          <cell r="BA72">
            <v>5</v>
          </cell>
          <cell r="BB72">
            <v>8</v>
          </cell>
          <cell r="BC72">
            <v>8</v>
          </cell>
          <cell r="BD72">
            <v>5</v>
          </cell>
          <cell r="BE72">
            <v>6</v>
          </cell>
          <cell r="BF72">
            <v>4</v>
          </cell>
          <cell r="BG72">
            <v>5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E72">
            <v>6</v>
          </cell>
          <cell r="CF72">
            <v>5</v>
          </cell>
          <cell r="CG72">
            <v>7</v>
          </cell>
          <cell r="CI72">
            <v>7</v>
          </cell>
          <cell r="CJ72">
            <v>6</v>
          </cell>
          <cell r="CK72">
            <v>3</v>
          </cell>
          <cell r="CL72">
            <v>5</v>
          </cell>
          <cell r="CM72">
            <v>1</v>
          </cell>
          <cell r="CN72">
            <v>1</v>
          </cell>
          <cell r="CO72">
            <v>2</v>
          </cell>
          <cell r="CP72">
            <v>1</v>
          </cell>
          <cell r="CQ72">
            <v>5</v>
          </cell>
          <cell r="CR72">
            <v>8</v>
          </cell>
          <cell r="CS72">
            <v>8</v>
          </cell>
          <cell r="CT72">
            <v>5</v>
          </cell>
          <cell r="CU72">
            <v>6</v>
          </cell>
          <cell r="CV72">
            <v>4</v>
          </cell>
          <cell r="CW72">
            <v>5</v>
          </cell>
        </row>
        <row r="73">
          <cell r="B73" t="str">
            <v>Mar  2016 (Ranking out of 8 banks)</v>
          </cell>
          <cell r="C73">
            <v>7</v>
          </cell>
          <cell r="D73">
            <v>5</v>
          </cell>
          <cell r="E73">
            <v>7</v>
          </cell>
          <cell r="F73">
            <v>7</v>
          </cell>
          <cell r="G73">
            <v>6</v>
          </cell>
          <cell r="H73">
            <v>6</v>
          </cell>
          <cell r="I73">
            <v>6</v>
          </cell>
          <cell r="J73">
            <v>6</v>
          </cell>
          <cell r="K73">
            <v>6</v>
          </cell>
          <cell r="S73">
            <v>6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O73">
            <v>5</v>
          </cell>
          <cell r="AP73">
            <v>7</v>
          </cell>
          <cell r="AQ73">
            <v>6</v>
          </cell>
          <cell r="AR73">
            <v>8</v>
          </cell>
          <cell r="AS73">
            <v>6</v>
          </cell>
          <cell r="AT73">
            <v>5</v>
          </cell>
          <cell r="AU73">
            <v>4</v>
          </cell>
          <cell r="AV73">
            <v>8</v>
          </cell>
          <cell r="AW73">
            <v>8</v>
          </cell>
          <cell r="AX73">
            <v>1</v>
          </cell>
          <cell r="AY73">
            <v>1</v>
          </cell>
          <cell r="AZ73">
            <v>5</v>
          </cell>
          <cell r="BA73">
            <v>8</v>
          </cell>
          <cell r="BB73">
            <v>8</v>
          </cell>
          <cell r="BC73">
            <v>6</v>
          </cell>
          <cell r="BD73">
            <v>6</v>
          </cell>
          <cell r="BE73">
            <v>4</v>
          </cell>
          <cell r="BF73">
            <v>5</v>
          </cell>
          <cell r="BG73">
            <v>5</v>
          </cell>
        </row>
        <row r="74">
          <cell r="B74" t="str">
            <v>Dec  2015 (Ranking out of 7 banks)</v>
          </cell>
          <cell r="C74">
            <v>7</v>
          </cell>
          <cell r="D74">
            <v>5</v>
          </cell>
          <cell r="E74">
            <v>7</v>
          </cell>
          <cell r="F74">
            <v>6</v>
          </cell>
          <cell r="G74">
            <v>6</v>
          </cell>
          <cell r="H74">
            <v>6</v>
          </cell>
          <cell r="I74">
            <v>6</v>
          </cell>
          <cell r="J74">
            <v>6</v>
          </cell>
          <cell r="K74">
            <v>6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O74">
            <v>7</v>
          </cell>
          <cell r="AP74">
            <v>5</v>
          </cell>
          <cell r="AQ74">
            <v>7</v>
          </cell>
          <cell r="AS74">
            <v>6</v>
          </cell>
          <cell r="AT74">
            <v>5</v>
          </cell>
          <cell r="AU74">
            <v>5</v>
          </cell>
          <cell r="AV74">
            <v>3</v>
          </cell>
          <cell r="AW74">
            <v>7</v>
          </cell>
          <cell r="AX74">
            <v>1</v>
          </cell>
          <cell r="AY74">
            <v>2</v>
          </cell>
          <cell r="AZ74">
            <v>2</v>
          </cell>
          <cell r="BA74">
            <v>6</v>
          </cell>
          <cell r="BB74">
            <v>6</v>
          </cell>
          <cell r="BC74">
            <v>7</v>
          </cell>
          <cell r="BD74">
            <v>7</v>
          </cell>
          <cell r="BE74">
            <v>4</v>
          </cell>
          <cell r="BF74">
            <v>4</v>
          </cell>
          <cell r="BG74">
            <v>3</v>
          </cell>
        </row>
        <row r="76">
          <cell r="B76" t="str">
            <v>Sep 2017 (Ranking out of 39 banks)</v>
          </cell>
          <cell r="C76">
            <v>6</v>
          </cell>
          <cell r="D76">
            <v>5</v>
          </cell>
          <cell r="E76">
            <v>6</v>
          </cell>
          <cell r="F76">
            <v>6</v>
          </cell>
          <cell r="G76">
            <v>6</v>
          </cell>
          <cell r="H76">
            <v>6</v>
          </cell>
          <cell r="I76">
            <v>6</v>
          </cell>
          <cell r="J76">
            <v>11</v>
          </cell>
          <cell r="K76">
            <v>6</v>
          </cell>
          <cell r="L76" t="e">
            <v>#REF!</v>
          </cell>
          <cell r="M76">
            <v>6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>
            <v>6</v>
          </cell>
          <cell r="AP76">
            <v>5</v>
          </cell>
          <cell r="AQ76">
            <v>6</v>
          </cell>
          <cell r="AR76" t="e">
            <v>#N/A</v>
          </cell>
          <cell r="AS76">
            <v>13</v>
          </cell>
          <cell r="AT76">
            <v>14</v>
          </cell>
          <cell r="AU76">
            <v>23</v>
          </cell>
          <cell r="AV76">
            <v>21</v>
          </cell>
          <cell r="AW76">
            <v>33</v>
          </cell>
          <cell r="AX76">
            <v>6</v>
          </cell>
          <cell r="AY76">
            <v>11</v>
          </cell>
          <cell r="AZ76">
            <v>5</v>
          </cell>
          <cell r="BA76">
            <v>25</v>
          </cell>
          <cell r="BB76">
            <v>14</v>
          </cell>
          <cell r="BC76">
            <v>26</v>
          </cell>
          <cell r="BD76">
            <v>25</v>
          </cell>
          <cell r="BE76">
            <v>7</v>
          </cell>
          <cell r="BF76">
            <v>6</v>
          </cell>
          <cell r="BG76">
            <v>7</v>
          </cell>
        </row>
        <row r="77">
          <cell r="B77" t="str">
            <v>June 2017 (Ranking out of 39 banks)</v>
          </cell>
          <cell r="C77">
            <v>6</v>
          </cell>
          <cell r="D77">
            <v>5</v>
          </cell>
          <cell r="E77">
            <v>6</v>
          </cell>
          <cell r="F77">
            <v>7</v>
          </cell>
          <cell r="G77">
            <v>6</v>
          </cell>
          <cell r="H77">
            <v>6</v>
          </cell>
          <cell r="I77">
            <v>6</v>
          </cell>
          <cell r="J77">
            <v>11</v>
          </cell>
          <cell r="K77">
            <v>6</v>
          </cell>
          <cell r="L77" t="e">
            <v>#N/A</v>
          </cell>
          <cell r="N77">
            <v>6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>
            <v>6</v>
          </cell>
          <cell r="AP77">
            <v>5</v>
          </cell>
          <cell r="AQ77">
            <v>6</v>
          </cell>
          <cell r="AR77" t="e">
            <v>#N/A</v>
          </cell>
          <cell r="AS77">
            <v>11</v>
          </cell>
          <cell r="AT77">
            <v>14</v>
          </cell>
          <cell r="AU77">
            <v>23</v>
          </cell>
          <cell r="AV77">
            <v>23</v>
          </cell>
          <cell r="AW77">
            <v>31</v>
          </cell>
          <cell r="AX77">
            <v>5</v>
          </cell>
          <cell r="AY77">
            <v>6</v>
          </cell>
          <cell r="AZ77">
            <v>2</v>
          </cell>
          <cell r="BA77">
            <v>24</v>
          </cell>
          <cell r="BB77">
            <v>15</v>
          </cell>
          <cell r="BC77">
            <v>30</v>
          </cell>
          <cell r="BD77">
            <v>24</v>
          </cell>
          <cell r="BE77">
            <v>9</v>
          </cell>
          <cell r="BF77">
            <v>10</v>
          </cell>
          <cell r="BG77">
            <v>31</v>
          </cell>
        </row>
        <row r="78">
          <cell r="B78" t="str">
            <v>Mar 2017 (Ranking out of 38 banks)</v>
          </cell>
          <cell r="C78">
            <v>6</v>
          </cell>
          <cell r="D78">
            <v>5</v>
          </cell>
          <cell r="E78">
            <v>6</v>
          </cell>
          <cell r="F78">
            <v>6</v>
          </cell>
          <cell r="G78">
            <v>6</v>
          </cell>
          <cell r="H78">
            <v>6</v>
          </cell>
          <cell r="I78">
            <v>6</v>
          </cell>
          <cell r="J78">
            <v>10</v>
          </cell>
          <cell r="K78">
            <v>8</v>
          </cell>
          <cell r="L78" t="e">
            <v>#N/A</v>
          </cell>
          <cell r="O78">
            <v>6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>
            <v>6</v>
          </cell>
          <cell r="AP78">
            <v>5</v>
          </cell>
          <cell r="AQ78">
            <v>6</v>
          </cell>
          <cell r="AR78" t="e">
            <v>#REF!</v>
          </cell>
          <cell r="AS78">
            <v>13</v>
          </cell>
          <cell r="AT78">
            <v>14</v>
          </cell>
          <cell r="AU78">
            <v>24</v>
          </cell>
          <cell r="AV78">
            <v>26</v>
          </cell>
          <cell r="AW78">
            <v>29</v>
          </cell>
          <cell r="AX78">
            <v>8</v>
          </cell>
          <cell r="AY78">
            <v>8</v>
          </cell>
          <cell r="AZ78">
            <v>1</v>
          </cell>
          <cell r="BA78">
            <v>21</v>
          </cell>
          <cell r="BB78">
            <v>13</v>
          </cell>
          <cell r="BC78">
            <v>27</v>
          </cell>
          <cell r="BD78">
            <v>24</v>
          </cell>
          <cell r="BE78">
            <v>8</v>
          </cell>
          <cell r="BF78">
            <v>10</v>
          </cell>
          <cell r="BG78">
            <v>23</v>
          </cell>
        </row>
        <row r="79">
          <cell r="B79" t="str">
            <v>Dec 2016 (Ranking out of 39 banks)</v>
          </cell>
          <cell r="C79">
            <v>6</v>
          </cell>
          <cell r="D79">
            <v>5</v>
          </cell>
          <cell r="E79">
            <v>6</v>
          </cell>
          <cell r="F79">
            <v>6</v>
          </cell>
          <cell r="G79">
            <v>6</v>
          </cell>
          <cell r="H79">
            <v>6</v>
          </cell>
          <cell r="I79">
            <v>6</v>
          </cell>
          <cell r="J79">
            <v>9</v>
          </cell>
          <cell r="K79">
            <v>6</v>
          </cell>
          <cell r="L79" t="e">
            <v>#N/A</v>
          </cell>
          <cell r="P79">
            <v>6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>
            <v>6</v>
          </cell>
          <cell r="AP79">
            <v>5</v>
          </cell>
          <cell r="AQ79">
            <v>6</v>
          </cell>
          <cell r="AR79" t="e">
            <v>#REF!</v>
          </cell>
          <cell r="AS79">
            <v>10</v>
          </cell>
          <cell r="AT79">
            <v>13</v>
          </cell>
          <cell r="AU79">
            <v>27</v>
          </cell>
          <cell r="AV79">
            <v>28</v>
          </cell>
          <cell r="AW79">
            <v>32</v>
          </cell>
          <cell r="AX79">
            <v>6</v>
          </cell>
          <cell r="AY79">
            <v>8</v>
          </cell>
          <cell r="AZ79">
            <v>3</v>
          </cell>
          <cell r="BA79">
            <v>25</v>
          </cell>
          <cell r="BB79">
            <v>20</v>
          </cell>
          <cell r="BC79">
            <v>27</v>
          </cell>
          <cell r="BD79">
            <v>22</v>
          </cell>
          <cell r="BE79">
            <v>9</v>
          </cell>
          <cell r="BF79">
            <v>11</v>
          </cell>
          <cell r="BG79">
            <v>10</v>
          </cell>
        </row>
        <row r="80">
          <cell r="B80" t="str">
            <v xml:space="preserve"> Sep 2016 (Ranking out of 39 banks)</v>
          </cell>
          <cell r="C80">
            <v>6</v>
          </cell>
          <cell r="D80">
            <v>5</v>
          </cell>
          <cell r="E80">
            <v>6</v>
          </cell>
          <cell r="F80">
            <v>7</v>
          </cell>
          <cell r="G80">
            <v>8</v>
          </cell>
          <cell r="H80">
            <v>6</v>
          </cell>
          <cell r="I80">
            <v>7</v>
          </cell>
          <cell r="J80">
            <v>10</v>
          </cell>
          <cell r="K80">
            <v>7</v>
          </cell>
          <cell r="L80" t="e">
            <v>#N/A</v>
          </cell>
          <cell r="Q80">
            <v>6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 t="e">
            <v>#N/A</v>
          </cell>
          <cell r="AO80">
            <v>6</v>
          </cell>
          <cell r="AP80">
            <v>5</v>
          </cell>
          <cell r="AQ80">
            <v>6</v>
          </cell>
          <cell r="AR80" t="e">
            <v>#N/A</v>
          </cell>
          <cell r="AS80">
            <v>13</v>
          </cell>
          <cell r="AT80">
            <v>16</v>
          </cell>
          <cell r="AU80">
            <v>29</v>
          </cell>
          <cell r="AV80">
            <v>28</v>
          </cell>
          <cell r="AW80">
            <v>31</v>
          </cell>
          <cell r="AX80">
            <v>4</v>
          </cell>
          <cell r="AY80">
            <v>7</v>
          </cell>
          <cell r="AZ80">
            <v>2</v>
          </cell>
          <cell r="BA80">
            <v>29</v>
          </cell>
          <cell r="BB80">
            <v>22</v>
          </cell>
          <cell r="BC80">
            <v>28</v>
          </cell>
          <cell r="BD80">
            <v>22</v>
          </cell>
          <cell r="BE80">
            <v>9</v>
          </cell>
          <cell r="BF80">
            <v>9</v>
          </cell>
          <cell r="BG80">
            <v>9</v>
          </cell>
        </row>
        <row r="81">
          <cell r="B81" t="str">
            <v xml:space="preserve"> Jun 2016 (Ranking out of 39 banks)</v>
          </cell>
          <cell r="C81">
            <v>6</v>
          </cell>
          <cell r="D81">
            <v>5</v>
          </cell>
          <cell r="E81">
            <v>7</v>
          </cell>
          <cell r="F81">
            <v>7</v>
          </cell>
          <cell r="G81">
            <v>8</v>
          </cell>
          <cell r="H81">
            <v>6</v>
          </cell>
          <cell r="I81">
            <v>6</v>
          </cell>
          <cell r="J81">
            <v>9</v>
          </cell>
          <cell r="K81">
            <v>7</v>
          </cell>
          <cell r="R81">
            <v>6</v>
          </cell>
          <cell r="AO81">
            <v>6</v>
          </cell>
          <cell r="AP81">
            <v>5</v>
          </cell>
          <cell r="AQ81">
            <v>7</v>
          </cell>
          <cell r="AS81">
            <v>12</v>
          </cell>
          <cell r="AT81">
            <v>13</v>
          </cell>
          <cell r="AU81">
            <v>30</v>
          </cell>
          <cell r="AV81">
            <v>29</v>
          </cell>
          <cell r="AW81">
            <v>30</v>
          </cell>
          <cell r="AX81">
            <v>5</v>
          </cell>
          <cell r="AY81">
            <v>9</v>
          </cell>
          <cell r="AZ81">
            <v>4</v>
          </cell>
          <cell r="BA81">
            <v>23</v>
          </cell>
          <cell r="BB81">
            <v>22</v>
          </cell>
          <cell r="BC81">
            <v>25</v>
          </cell>
          <cell r="BD81">
            <v>21</v>
          </cell>
          <cell r="BE81">
            <v>7</v>
          </cell>
          <cell r="BF81">
            <v>6</v>
          </cell>
          <cell r="BG81">
            <v>7</v>
          </cell>
        </row>
        <row r="82">
          <cell r="B82" t="str">
            <v xml:space="preserve"> Mar 2016 (Ranking out of 40 banks)</v>
          </cell>
          <cell r="C82">
            <v>7</v>
          </cell>
          <cell r="D82">
            <v>5</v>
          </cell>
          <cell r="E82">
            <v>7</v>
          </cell>
          <cell r="F82">
            <v>7</v>
          </cell>
          <cell r="G82">
            <v>6</v>
          </cell>
          <cell r="H82">
            <v>6</v>
          </cell>
          <cell r="I82">
            <v>6</v>
          </cell>
          <cell r="J82">
            <v>6</v>
          </cell>
          <cell r="K82">
            <v>7</v>
          </cell>
          <cell r="S82">
            <v>6</v>
          </cell>
          <cell r="AO82">
            <v>7</v>
          </cell>
          <cell r="AP82">
            <v>5</v>
          </cell>
          <cell r="AQ82">
            <v>7</v>
          </cell>
          <cell r="AS82">
            <v>15</v>
          </cell>
          <cell r="AT82">
            <v>14</v>
          </cell>
          <cell r="AU82">
            <v>26</v>
          </cell>
          <cell r="AV82">
            <v>26</v>
          </cell>
          <cell r="AW82">
            <v>29</v>
          </cell>
          <cell r="AX82">
            <v>6</v>
          </cell>
          <cell r="AY82">
            <v>8</v>
          </cell>
          <cell r="AZ82">
            <v>4</v>
          </cell>
          <cell r="BA82">
            <v>27</v>
          </cell>
          <cell r="BB82">
            <v>20</v>
          </cell>
          <cell r="BC82">
            <v>31</v>
          </cell>
          <cell r="BD82">
            <v>13</v>
          </cell>
          <cell r="BE82">
            <v>8</v>
          </cell>
          <cell r="BF82">
            <v>4</v>
          </cell>
          <cell r="BG82">
            <v>6</v>
          </cell>
        </row>
        <row r="83">
          <cell r="B83" t="str">
            <v xml:space="preserve"> Dec 2015 (Ranking out of 41 banks)</v>
          </cell>
          <cell r="C83">
            <v>8</v>
          </cell>
          <cell r="D83">
            <v>5</v>
          </cell>
          <cell r="E83">
            <v>7</v>
          </cell>
          <cell r="F83">
            <v>7</v>
          </cell>
          <cell r="G83">
            <v>8</v>
          </cell>
          <cell r="H83">
            <v>6</v>
          </cell>
          <cell r="I83">
            <v>6</v>
          </cell>
          <cell r="J83">
            <v>6</v>
          </cell>
          <cell r="K83">
            <v>8</v>
          </cell>
          <cell r="AO83">
            <v>8</v>
          </cell>
          <cell r="AP83">
            <v>5</v>
          </cell>
          <cell r="AQ83">
            <v>7</v>
          </cell>
          <cell r="AS83">
            <v>14</v>
          </cell>
          <cell r="AT83">
            <v>15</v>
          </cell>
          <cell r="AU83">
            <v>26</v>
          </cell>
          <cell r="AV83">
            <v>28</v>
          </cell>
          <cell r="AW83">
            <v>31</v>
          </cell>
          <cell r="AX83">
            <v>5</v>
          </cell>
          <cell r="AY83">
            <v>8</v>
          </cell>
          <cell r="AZ83">
            <v>6</v>
          </cell>
          <cell r="BA83">
            <v>31</v>
          </cell>
          <cell r="BB83">
            <v>25</v>
          </cell>
          <cell r="BC83">
            <v>28</v>
          </cell>
          <cell r="BD83">
            <v>4</v>
          </cell>
          <cell r="BE83">
            <v>7</v>
          </cell>
          <cell r="BF83">
            <v>8</v>
          </cell>
          <cell r="BG83">
            <v>8</v>
          </cell>
        </row>
        <row r="84">
          <cell r="B84" t="str">
            <v xml:space="preserve"> Sep 2015 (Ranking out of 42 banks)</v>
          </cell>
          <cell r="C84">
            <v>8</v>
          </cell>
          <cell r="D84">
            <v>6</v>
          </cell>
          <cell r="E84">
            <v>9</v>
          </cell>
          <cell r="F84">
            <v>7</v>
          </cell>
          <cell r="G84">
            <v>7</v>
          </cell>
          <cell r="H84">
            <v>6</v>
          </cell>
          <cell r="I84">
            <v>6</v>
          </cell>
          <cell r="J84">
            <v>6</v>
          </cell>
          <cell r="K84">
            <v>8</v>
          </cell>
          <cell r="T84">
            <v>8</v>
          </cell>
          <cell r="AO84">
            <v>8</v>
          </cell>
          <cell r="AP84">
            <v>6</v>
          </cell>
          <cell r="AQ84">
            <v>9</v>
          </cell>
          <cell r="AS84">
            <v>18</v>
          </cell>
          <cell r="AT84">
            <v>15</v>
          </cell>
          <cell r="AU84">
            <v>25</v>
          </cell>
          <cell r="AV84">
            <v>31</v>
          </cell>
          <cell r="AW84">
            <v>30</v>
          </cell>
          <cell r="AX84">
            <v>7</v>
          </cell>
          <cell r="AY84">
            <v>3</v>
          </cell>
          <cell r="AZ84">
            <v>1</v>
          </cell>
          <cell r="BA84">
            <v>29</v>
          </cell>
          <cell r="BB84">
            <v>24</v>
          </cell>
          <cell r="BC84">
            <v>29</v>
          </cell>
          <cell r="BD84">
            <v>2</v>
          </cell>
          <cell r="BE84">
            <v>6</v>
          </cell>
          <cell r="BF84">
            <v>7</v>
          </cell>
          <cell r="BG84">
            <v>7</v>
          </cell>
        </row>
        <row r="85">
          <cell r="B85" t="str">
            <v xml:space="preserve"> June 2015 (Ranking out of 42 banks)</v>
          </cell>
          <cell r="C85">
            <v>8</v>
          </cell>
          <cell r="D85">
            <v>6</v>
          </cell>
          <cell r="E85">
            <v>8</v>
          </cell>
          <cell r="F85">
            <v>7</v>
          </cell>
          <cell r="G85">
            <v>7</v>
          </cell>
          <cell r="H85">
            <v>6</v>
          </cell>
          <cell r="I85">
            <v>7</v>
          </cell>
          <cell r="J85">
            <v>0</v>
          </cell>
          <cell r="K85">
            <v>7</v>
          </cell>
          <cell r="U85">
            <v>7</v>
          </cell>
          <cell r="AO85">
            <v>8</v>
          </cell>
          <cell r="AP85">
            <v>6</v>
          </cell>
          <cell r="AQ85">
            <v>8</v>
          </cell>
          <cell r="AS85">
            <v>18</v>
          </cell>
          <cell r="AT85">
            <v>14</v>
          </cell>
          <cell r="AU85">
            <v>23</v>
          </cell>
          <cell r="AV85">
            <v>26</v>
          </cell>
          <cell r="AW85">
            <v>29</v>
          </cell>
          <cell r="AX85">
            <v>7</v>
          </cell>
          <cell r="AY85">
            <v>5</v>
          </cell>
          <cell r="AZ85">
            <v>1</v>
          </cell>
          <cell r="BA85">
            <v>29</v>
          </cell>
          <cell r="BB85">
            <v>24</v>
          </cell>
          <cell r="BC85">
            <v>30</v>
          </cell>
          <cell r="BD85">
            <v>2</v>
          </cell>
          <cell r="BE85">
            <v>9</v>
          </cell>
          <cell r="BF85">
            <v>6</v>
          </cell>
          <cell r="BG85">
            <v>7</v>
          </cell>
        </row>
        <row r="86">
          <cell r="B86" t="str">
            <v xml:space="preserve"> Mar 2015 (Ranking out of 43 banks)</v>
          </cell>
          <cell r="C86">
            <v>8</v>
          </cell>
          <cell r="D86">
            <v>6</v>
          </cell>
          <cell r="E86">
            <v>8</v>
          </cell>
          <cell r="F86">
            <v>8</v>
          </cell>
          <cell r="G86">
            <v>8</v>
          </cell>
          <cell r="H86">
            <v>6</v>
          </cell>
          <cell r="I86">
            <v>7</v>
          </cell>
          <cell r="J86">
            <v>0</v>
          </cell>
          <cell r="K86">
            <v>7</v>
          </cell>
          <cell r="V86">
            <v>7</v>
          </cell>
          <cell r="AO86">
            <v>8</v>
          </cell>
          <cell r="AP86">
            <v>6</v>
          </cell>
          <cell r="AQ86">
            <v>8</v>
          </cell>
          <cell r="AS86">
            <v>16</v>
          </cell>
          <cell r="AT86">
            <v>11</v>
          </cell>
          <cell r="AU86">
            <v>23</v>
          </cell>
          <cell r="AV86">
            <v>29</v>
          </cell>
          <cell r="AW86">
            <v>28</v>
          </cell>
          <cell r="AX86">
            <v>11</v>
          </cell>
          <cell r="AY86">
            <v>4</v>
          </cell>
          <cell r="AZ86">
            <v>1</v>
          </cell>
          <cell r="BA86">
            <v>22</v>
          </cell>
          <cell r="BB86">
            <v>25</v>
          </cell>
          <cell r="BC86">
            <v>18</v>
          </cell>
          <cell r="BD86">
            <v>5</v>
          </cell>
          <cell r="BE86">
            <v>7</v>
          </cell>
          <cell r="BF86">
            <v>5</v>
          </cell>
          <cell r="BG86">
            <v>8</v>
          </cell>
        </row>
        <row r="87">
          <cell r="B87" t="str">
            <v xml:space="preserve"> Dec 2014 (Ranking out of 43 banks)</v>
          </cell>
          <cell r="C87">
            <v>8</v>
          </cell>
          <cell r="D87">
            <v>7</v>
          </cell>
          <cell r="E87">
            <v>8</v>
          </cell>
          <cell r="F87">
            <v>7</v>
          </cell>
          <cell r="G87">
            <v>8</v>
          </cell>
          <cell r="H87">
            <v>7</v>
          </cell>
          <cell r="I87">
            <v>7</v>
          </cell>
          <cell r="J87">
            <v>0</v>
          </cell>
          <cell r="K87">
            <v>8</v>
          </cell>
          <cell r="W87">
            <v>8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O87">
            <v>7</v>
          </cell>
          <cell r="AP87">
            <v>8</v>
          </cell>
          <cell r="AQ87">
            <v>7</v>
          </cell>
          <cell r="AS87">
            <v>13</v>
          </cell>
          <cell r="AT87">
            <v>25</v>
          </cell>
          <cell r="AU87">
            <v>23</v>
          </cell>
          <cell r="AV87">
            <v>35</v>
          </cell>
          <cell r="AW87">
            <v>7</v>
          </cell>
          <cell r="AX87">
            <v>3</v>
          </cell>
          <cell r="AY87">
            <v>23</v>
          </cell>
          <cell r="AZ87">
            <v>1</v>
          </cell>
          <cell r="BA87">
            <v>19</v>
          </cell>
          <cell r="BB87">
            <v>19</v>
          </cell>
          <cell r="BC87">
            <v>7</v>
          </cell>
          <cell r="BD87">
            <v>10</v>
          </cell>
          <cell r="BE87">
            <v>5</v>
          </cell>
          <cell r="BF87">
            <v>8</v>
          </cell>
          <cell r="BG87">
            <v>8</v>
          </cell>
        </row>
        <row r="88">
          <cell r="B88" t="str">
            <v>- Sep 2014 (Ranking out of 43 banks)</v>
          </cell>
          <cell r="C88">
            <v>8</v>
          </cell>
          <cell r="D88">
            <v>9</v>
          </cell>
          <cell r="E88">
            <v>8</v>
          </cell>
          <cell r="F88">
            <v>7</v>
          </cell>
          <cell r="G88">
            <v>7</v>
          </cell>
          <cell r="H88">
            <v>7</v>
          </cell>
          <cell r="I88">
            <v>8</v>
          </cell>
          <cell r="K88">
            <v>8</v>
          </cell>
          <cell r="L88">
            <v>0</v>
          </cell>
          <cell r="X88">
            <v>7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O88">
            <v>8</v>
          </cell>
          <cell r="AP88">
            <v>9</v>
          </cell>
          <cell r="AQ88">
            <v>8</v>
          </cell>
          <cell r="AS88">
            <v>17</v>
          </cell>
          <cell r="AT88">
            <v>9</v>
          </cell>
          <cell r="AU88">
            <v>18</v>
          </cell>
          <cell r="AV88">
            <v>19</v>
          </cell>
          <cell r="AW88">
            <v>30</v>
          </cell>
          <cell r="AX88">
            <v>9</v>
          </cell>
          <cell r="AY88">
            <v>5</v>
          </cell>
          <cell r="AZ88">
            <v>1</v>
          </cell>
          <cell r="BA88">
            <v>18</v>
          </cell>
          <cell r="BB88">
            <v>18</v>
          </cell>
          <cell r="BC88">
            <v>18</v>
          </cell>
          <cell r="BD88">
            <v>11</v>
          </cell>
          <cell r="BE88">
            <v>9</v>
          </cell>
          <cell r="BF88">
            <v>4</v>
          </cell>
          <cell r="BG88">
            <v>4</v>
          </cell>
        </row>
        <row r="89">
          <cell r="B89" t="str">
            <v>- June 2014 (Ranking out of 43 banks)</v>
          </cell>
          <cell r="C89">
            <v>9</v>
          </cell>
          <cell r="D89">
            <v>8</v>
          </cell>
          <cell r="E89">
            <v>10</v>
          </cell>
          <cell r="F89">
            <v>7</v>
          </cell>
          <cell r="G89">
            <v>8</v>
          </cell>
          <cell r="I89">
            <v>8</v>
          </cell>
          <cell r="K89">
            <v>8</v>
          </cell>
          <cell r="Y89">
            <v>8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O89">
            <v>9</v>
          </cell>
          <cell r="AP89">
            <v>8</v>
          </cell>
          <cell r="AQ89">
            <v>10</v>
          </cell>
          <cell r="AS89">
            <v>14</v>
          </cell>
          <cell r="AT89">
            <v>9</v>
          </cell>
          <cell r="AU89">
            <v>27</v>
          </cell>
          <cell r="AV89">
            <v>28</v>
          </cell>
          <cell r="AW89">
            <v>30</v>
          </cell>
          <cell r="AX89">
            <v>7</v>
          </cell>
          <cell r="AY89">
            <v>5</v>
          </cell>
          <cell r="AZ89">
            <v>1</v>
          </cell>
          <cell r="BA89">
            <v>18</v>
          </cell>
          <cell r="BB89">
            <v>19</v>
          </cell>
          <cell r="BC89">
            <v>19</v>
          </cell>
          <cell r="BD89">
            <v>7</v>
          </cell>
          <cell r="BE89">
            <v>12</v>
          </cell>
          <cell r="BF89">
            <v>5</v>
          </cell>
          <cell r="BG89">
            <v>6</v>
          </cell>
        </row>
        <row r="90">
          <cell r="B90" t="str">
            <v>- Mar 2014 (Ranking out of 43 banks)</v>
          </cell>
          <cell r="C90">
            <v>9</v>
          </cell>
          <cell r="D90">
            <v>7</v>
          </cell>
          <cell r="E90">
            <v>8</v>
          </cell>
          <cell r="F90">
            <v>8</v>
          </cell>
          <cell r="G90">
            <v>8</v>
          </cell>
          <cell r="I90">
            <v>8</v>
          </cell>
          <cell r="K90">
            <v>7</v>
          </cell>
          <cell r="Z90">
            <v>7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O90">
            <v>9</v>
          </cell>
          <cell r="AP90">
            <v>7</v>
          </cell>
          <cell r="AQ90">
            <v>8</v>
          </cell>
          <cell r="AS90">
            <v>15</v>
          </cell>
          <cell r="AT90">
            <v>26</v>
          </cell>
          <cell r="AU90">
            <v>29</v>
          </cell>
          <cell r="AV90">
            <v>35</v>
          </cell>
          <cell r="AW90">
            <v>9</v>
          </cell>
          <cell r="AX90">
            <v>5</v>
          </cell>
          <cell r="AY90">
            <v>17</v>
          </cell>
          <cell r="AZ90">
            <v>1</v>
          </cell>
          <cell r="BA90">
            <v>20</v>
          </cell>
          <cell r="BB90">
            <v>20</v>
          </cell>
          <cell r="BC90">
            <v>35</v>
          </cell>
          <cell r="BD90">
            <v>12</v>
          </cell>
          <cell r="BE90">
            <v>5</v>
          </cell>
          <cell r="BF90">
            <v>9</v>
          </cell>
          <cell r="BG90">
            <v>6</v>
          </cell>
        </row>
        <row r="91">
          <cell r="B91" t="str">
            <v>- Dec 2013 (Ranking out of 43 banks)</v>
          </cell>
          <cell r="C91">
            <v>8</v>
          </cell>
          <cell r="D91">
            <v>7</v>
          </cell>
          <cell r="E91">
            <v>8</v>
          </cell>
          <cell r="F91">
            <v>8</v>
          </cell>
          <cell r="G91">
            <v>8</v>
          </cell>
          <cell r="I91">
            <v>9</v>
          </cell>
          <cell r="K91">
            <v>8</v>
          </cell>
          <cell r="AA91">
            <v>7</v>
          </cell>
          <cell r="AO91">
            <v>8</v>
          </cell>
          <cell r="AP91">
            <v>7</v>
          </cell>
          <cell r="AQ91">
            <v>8</v>
          </cell>
          <cell r="AS91">
            <v>11</v>
          </cell>
          <cell r="AT91">
            <v>10</v>
          </cell>
          <cell r="AU91">
            <v>25</v>
          </cell>
          <cell r="AV91">
            <v>29</v>
          </cell>
          <cell r="AW91">
            <v>31</v>
          </cell>
          <cell r="AX91">
            <v>8</v>
          </cell>
          <cell r="AY91">
            <v>5</v>
          </cell>
          <cell r="AZ91">
            <v>1</v>
          </cell>
          <cell r="BA91">
            <v>23</v>
          </cell>
          <cell r="BB91">
            <v>19</v>
          </cell>
          <cell r="BC91">
            <v>23</v>
          </cell>
          <cell r="BD91">
            <v>32</v>
          </cell>
          <cell r="BE91">
            <v>12</v>
          </cell>
          <cell r="BF91">
            <v>6</v>
          </cell>
          <cell r="BG91">
            <v>9</v>
          </cell>
        </row>
        <row r="93">
          <cell r="B93" t="str">
            <v xml:space="preserve">Note: </v>
          </cell>
        </row>
        <row r="94">
          <cell r="B94" t="str">
            <v xml:space="preserve"> SBM Bank did not publish since they have been granted a waiver by CBK.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14 (Final - print)"/>
      <sheetName val="summary-Dec-17"/>
      <sheetName val="dec1"/>
      <sheetName val="Mar 2015 (Final) (2)"/>
      <sheetName val="Dec 2014 (Final) (2)"/>
      <sheetName val="xx"/>
      <sheetName val="Sheet1"/>
      <sheetName val="Growth analysis"/>
    </sheetNames>
    <sheetDataSet>
      <sheetData sheetId="0"/>
      <sheetData sheetId="1">
        <row r="1">
          <cell r="B1" t="str">
            <v>DIAMOND TRUST BANK KENYA LIMITED</v>
          </cell>
          <cell r="AZ1" t="str">
            <v>Figures in KShs billions, except where otherwise indicated</v>
          </cell>
        </row>
        <row r="2">
          <cell r="B2" t="str">
            <v>Kenya Banking Industry analysis as at 31 Dec 2017</v>
          </cell>
        </row>
        <row r="3">
          <cell r="M3" t="str">
            <v xml:space="preserve">Weighted market share index </v>
          </cell>
          <cell r="AP3" t="str">
            <v>Market share on:</v>
          </cell>
          <cell r="AT3" t="str">
            <v>Key ratios as at 31 Dec 2017</v>
          </cell>
          <cell r="BF3" t="str">
            <v>Market share on off balance sheet items:</v>
          </cell>
          <cell r="BW3" t="str">
            <v>ok</v>
          </cell>
          <cell r="BX3" t="str">
            <v>ok</v>
          </cell>
          <cell r="BY3" t="str">
            <v>ok</v>
          </cell>
          <cell r="CL3" t="str">
            <v>ok</v>
          </cell>
          <cell r="CM3" t="str">
            <v>ok</v>
          </cell>
          <cell r="CR3" t="str">
            <v>ok</v>
          </cell>
          <cell r="CS3" t="str">
            <v>ok</v>
          </cell>
          <cell r="CV3" t="str">
            <v>ok</v>
          </cell>
          <cell r="CW3" t="str">
            <v>ok</v>
          </cell>
          <cell r="CX3" t="str">
            <v>ok</v>
          </cell>
          <cell r="CY3" t="str">
            <v>ok</v>
          </cell>
          <cell r="CZ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Dec- 17</v>
          </cell>
          <cell r="N4" t="str">
            <v>Sep- 17</v>
          </cell>
          <cell r="O4" t="str">
            <v>Jun- 17</v>
          </cell>
          <cell r="P4" t="str">
            <v>Mar- 17</v>
          </cell>
          <cell r="Q4" t="str">
            <v>Dec- 16</v>
          </cell>
          <cell r="R4" t="str">
            <v>Sep- 16</v>
          </cell>
          <cell r="S4" t="str">
            <v>Jun- 16</v>
          </cell>
          <cell r="T4" t="str">
            <v>Mar- 16</v>
          </cell>
          <cell r="U4" t="str">
            <v>Sep- 15</v>
          </cell>
          <cell r="V4" t="str">
            <v>June - 15</v>
          </cell>
          <cell r="W4" t="str">
            <v>Mar - 15</v>
          </cell>
          <cell r="X4" t="str">
            <v>Dec - 14</v>
          </cell>
          <cell r="Y4" t="str">
            <v>Sep - 14</v>
          </cell>
          <cell r="Z4" t="str">
            <v>Jun - 14</v>
          </cell>
          <cell r="AA4" t="str">
            <v>Mar - 14</v>
          </cell>
          <cell r="AB4" t="str">
            <v>Dec - 13</v>
          </cell>
          <cell r="AC4" t="str">
            <v>Assets
Sep 2013</v>
          </cell>
          <cell r="AD4" t="str">
            <v>Advances Sep 2013</v>
          </cell>
          <cell r="AE4" t="str">
            <v>Advances - Dec 2010</v>
          </cell>
          <cell r="AF4" t="str">
            <v>Deposits - Sep 2013</v>
          </cell>
          <cell r="AG4" t="str">
            <v>Deposits - Dec 2010</v>
          </cell>
          <cell r="AH4" t="str">
            <v>Core Capital</v>
          </cell>
          <cell r="AI4" t="str">
            <v>Total Capital</v>
          </cell>
          <cell r="AJ4" t="str">
            <v>Total Risk Weighted Assets</v>
          </cell>
          <cell r="AK4" t="str">
            <v>PBT</v>
          </cell>
          <cell r="AL4" t="str">
            <v>Interest income on
 loans and advances</v>
          </cell>
          <cell r="AM4" t="str">
            <v>Interest income on
 loans and advances</v>
          </cell>
          <cell r="AN4" t="str">
            <v>Interest expenses on 
customer deposits</v>
          </cell>
          <cell r="AP4" t="str">
            <v>Assets</v>
          </cell>
          <cell r="AQ4" t="str">
            <v xml:space="preserve"> Advances</v>
          </cell>
          <cell r="AR4" t="str">
            <v>Customer Deposits</v>
          </cell>
          <cell r="AT4" t="str">
            <v>Annualised ROE</v>
          </cell>
          <cell r="AU4" t="str">
            <v>Annualised ROA</v>
          </cell>
          <cell r="AV4" t="str">
            <v>Total capital/ TRWA</v>
          </cell>
          <cell r="AW4" t="str">
            <v>Core capital/ TRWA</v>
          </cell>
          <cell r="AX4" t="str">
            <v>Fee income/Total income</v>
          </cell>
          <cell r="AY4" t="str">
            <v>Cost
/Income</v>
          </cell>
          <cell r="AZ4" t="str">
            <v>NPA ratio</v>
          </cell>
          <cell r="BA4" t="str">
            <v>Coverarge ratio (Specific provision/NPL)</v>
          </cell>
          <cell r="BB4" t="str">
            <v>Yield on Loans</v>
          </cell>
          <cell r="BC4" t="str">
            <v>Cost of customer deposits</v>
          </cell>
          <cell r="BD4" t="str">
            <v>Spread</v>
          </cell>
          <cell r="BE4" t="str">
            <v>Advances to Deposits ratio</v>
          </cell>
          <cell r="BF4" t="str">
            <v>Letter of credit, guarantees, acceptances</v>
          </cell>
          <cell r="BG4" t="str">
            <v>Forwardsswaps &amp; options</v>
          </cell>
          <cell r="BH4" t="str">
            <v>Overall off balance sheet items</v>
          </cell>
          <cell r="BI4" t="str">
            <v>Total assets Dec 17</v>
          </cell>
          <cell r="BJ4" t="str">
            <v>Total assets Sep 17</v>
          </cell>
          <cell r="BK4" t="str">
            <v>Total assets Jun 17</v>
          </cell>
          <cell r="BL4" t="str">
            <v>Total assets Mar 17</v>
          </cell>
          <cell r="BM4" t="str">
            <v>Total assets Dec 16</v>
          </cell>
          <cell r="BN4" t="str">
            <v>Total assets Sep 16</v>
          </cell>
          <cell r="BO4" t="str">
            <v>Total assets Jun 16</v>
          </cell>
          <cell r="BP4" t="str">
            <v>Total assets Mar 16</v>
          </cell>
          <cell r="BQ4" t="str">
            <v>Total assets Dec 15</v>
          </cell>
          <cell r="BR4" t="str">
            <v>Total assets Sep 15</v>
          </cell>
          <cell r="BS4" t="str">
            <v>Total assets June 15</v>
          </cell>
          <cell r="BT4" t="str">
            <v>Total assets Mar 15</v>
          </cell>
          <cell r="BU4" t="str">
            <v>Total assets Dec 14</v>
          </cell>
          <cell r="BV4" t="str">
            <v>Total assets Sep 14</v>
          </cell>
          <cell r="BW4" t="str">
            <v>Total assets June 14</v>
          </cell>
          <cell r="BX4" t="str">
            <v>Total assets Mar 14</v>
          </cell>
          <cell r="BY4" t="str">
            <v>Total assets Dec 13</v>
          </cell>
          <cell r="BZ4" t="str">
            <v>Total Equity Dec 17</v>
          </cell>
          <cell r="CA4" t="str">
            <v>Total Equity Sep 17</v>
          </cell>
          <cell r="CB4" t="str">
            <v>Total Equity Jun 17</v>
          </cell>
          <cell r="CC4" t="str">
            <v>Total Equity Mar 17</v>
          </cell>
          <cell r="CD4" t="str">
            <v>Total Equity Dec 16</v>
          </cell>
          <cell r="CE4" t="str">
            <v>Total Equity Sep 16</v>
          </cell>
          <cell r="CF4" t="str">
            <v>Total Equity Jun 16</v>
          </cell>
          <cell r="CG4" t="str">
            <v>Total Equity March 16</v>
          </cell>
          <cell r="CH4" t="str">
            <v>Total Equity December 15</v>
          </cell>
          <cell r="CI4" t="str">
            <v>Total Equity September 15</v>
          </cell>
          <cell r="CJ4" t="str">
            <v>Total Equity June 15</v>
          </cell>
          <cell r="CK4" t="str">
            <v>Total Equity Mar 15</v>
          </cell>
          <cell r="CL4" t="str">
            <v>Total equity Dec 14</v>
          </cell>
          <cell r="CM4" t="str">
            <v>Total equity Sep 14</v>
          </cell>
          <cell r="CN4" t="str">
            <v>Total equity June 14</v>
          </cell>
          <cell r="CO4" t="str">
            <v>Total equity Mar 14</v>
          </cell>
          <cell r="CP4" t="str">
            <v>Total equity Dec 13</v>
          </cell>
          <cell r="CR4" t="str">
            <v>Fee income</v>
          </cell>
          <cell r="CS4" t="str">
            <v>Net Interest income</v>
          </cell>
          <cell r="CU4" t="str">
            <v>Total operating income</v>
          </cell>
          <cell r="CV4" t="str">
            <v>Total expenses</v>
          </cell>
          <cell r="CW4" t="str">
            <v>Specific Provision Dec 17</v>
          </cell>
          <cell r="CX4" t="str">
            <v>Net non performing loans</v>
          </cell>
          <cell r="CY4" t="str">
            <v>Total NPA</v>
          </cell>
          <cell r="CZ4" t="str">
            <v>Profit after tax</v>
          </cell>
          <cell r="DA4" t="str">
            <v>Advances - Dec 2017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V5" t="str">
            <v>CBK Min = 14.5%</v>
          </cell>
          <cell r="AW5" t="str">
            <v>CBK Min = 10.5%</v>
          </cell>
        </row>
        <row r="6">
          <cell r="B6" t="str">
            <v>Kenya Commercial Bank</v>
          </cell>
          <cell r="C6">
            <v>555.63031100000001</v>
          </cell>
          <cell r="D6">
            <v>387.942858</v>
          </cell>
          <cell r="E6">
            <v>440.16431599999999</v>
          </cell>
          <cell r="F6">
            <v>71.969993000000002</v>
          </cell>
          <cell r="G6">
            <v>78.019819999999996</v>
          </cell>
          <cell r="H6">
            <v>88.990915000000001</v>
          </cell>
          <cell r="I6">
            <v>483.98616800000002</v>
          </cell>
          <cell r="J6">
            <v>2.9284080000000001</v>
          </cell>
          <cell r="K6">
            <v>27.471955000000001</v>
          </cell>
          <cell r="M6">
            <v>0.14291263056409176</v>
          </cell>
          <cell r="N6">
            <v>0.1430842533304027</v>
          </cell>
          <cell r="O6">
            <v>0.14152595466646359</v>
          </cell>
          <cell r="P6">
            <v>0.13574438000670025</v>
          </cell>
          <cell r="Q6">
            <v>0.13992352803734659</v>
          </cell>
          <cell r="R6">
            <v>0.13433714985353076</v>
          </cell>
          <cell r="S6">
            <v>0.13275515468664842</v>
          </cell>
          <cell r="T6">
            <v>0.13119905159235939</v>
          </cell>
          <cell r="U6">
            <v>0.12315759144100659</v>
          </cell>
          <cell r="V6">
            <v>0.12828392399161925</v>
          </cell>
          <cell r="W6">
            <v>0.12776260968164574</v>
          </cell>
          <cell r="X6">
            <v>0.12747288756217376</v>
          </cell>
          <cell r="Y6">
            <v>0.1249181995617412</v>
          </cell>
          <cell r="Z6">
            <v>0.13106153348130317</v>
          </cell>
          <cell r="AA6">
            <v>0.13103110285523009</v>
          </cell>
          <cell r="AB6">
            <v>0.12953006295034575</v>
          </cell>
          <cell r="AC6">
            <v>313413032</v>
          </cell>
          <cell r="AD6">
            <v>195568503</v>
          </cell>
          <cell r="AE6">
            <v>0</v>
          </cell>
          <cell r="AF6">
            <v>228782134</v>
          </cell>
          <cell r="AG6">
            <v>0</v>
          </cell>
          <cell r="AH6">
            <v>40312345</v>
          </cell>
          <cell r="AI6">
            <v>51920201</v>
          </cell>
          <cell r="AJ6">
            <v>263782134</v>
          </cell>
          <cell r="AK6">
            <v>13553634</v>
          </cell>
          <cell r="AL6">
            <v>20834301</v>
          </cell>
          <cell r="AM6">
            <v>20834.300999999999</v>
          </cell>
          <cell r="AN6">
            <v>4733253</v>
          </cell>
          <cell r="AP6">
            <v>0.13881246268709824</v>
          </cell>
          <cell r="AQ6">
            <v>0.17121939550054996</v>
          </cell>
          <cell r="AR6">
            <v>0.15178119586871605</v>
          </cell>
          <cell r="AT6">
            <v>0.22632320427383792</v>
          </cell>
          <cell r="AU6">
            <v>3.6279132174444853E-2</v>
          </cell>
          <cell r="AV6">
            <v>0.16120258213660352</v>
          </cell>
          <cell r="AW6">
            <v>0.14870258234322101</v>
          </cell>
          <cell r="AX6">
            <v>0.27681678149164446</v>
          </cell>
          <cell r="AY6">
            <v>0.46803529889610745</v>
          </cell>
          <cell r="AZ6">
            <v>7.0458430020694643E-2</v>
          </cell>
          <cell r="BA6">
            <v>0.64434423418078501</v>
          </cell>
          <cell r="BB6">
            <v>0.12444001402458643</v>
          </cell>
          <cell r="BC6">
            <v>2.8433372680612672E-2</v>
          </cell>
          <cell r="BD6">
            <v>9.6006641343973756E-2</v>
          </cell>
          <cell r="BE6">
            <v>0.88135917405898945</v>
          </cell>
          <cell r="BF6">
            <v>0.14498945076250982</v>
          </cell>
          <cell r="BG6">
            <v>3.6859174737573372E-2</v>
          </cell>
          <cell r="BH6">
            <v>9.1172084161950856E-2</v>
          </cell>
          <cell r="BI6">
            <v>555630311</v>
          </cell>
          <cell r="BJ6">
            <v>551343268</v>
          </cell>
          <cell r="BK6">
            <v>539972430</v>
          </cell>
          <cell r="BL6">
            <v>520535661</v>
          </cell>
          <cell r="BM6">
            <v>504775429</v>
          </cell>
          <cell r="BN6">
            <v>480228078</v>
          </cell>
          <cell r="BO6">
            <v>468119269</v>
          </cell>
          <cell r="BP6">
            <v>467040289</v>
          </cell>
          <cell r="BQ6">
            <v>467741173</v>
          </cell>
          <cell r="BR6">
            <v>445775641</v>
          </cell>
          <cell r="BS6">
            <v>428373929</v>
          </cell>
          <cell r="BT6">
            <v>392112176</v>
          </cell>
          <cell r="BU6">
            <v>376969401</v>
          </cell>
          <cell r="BV6">
            <v>354645696</v>
          </cell>
          <cell r="BW6">
            <v>357832852</v>
          </cell>
          <cell r="BX6">
            <v>344881270</v>
          </cell>
          <cell r="BY6">
            <v>323312454</v>
          </cell>
          <cell r="BZ6">
            <v>88990915</v>
          </cell>
          <cell r="CA6">
            <v>87543455</v>
          </cell>
          <cell r="CB6">
            <v>82387611</v>
          </cell>
          <cell r="CC6">
            <v>76498794</v>
          </cell>
          <cell r="CD6">
            <v>80989888</v>
          </cell>
          <cell r="CE6">
            <v>79112934</v>
          </cell>
          <cell r="CF6">
            <v>71821971</v>
          </cell>
          <cell r="CG6">
            <v>65237685</v>
          </cell>
          <cell r="CH6">
            <v>80885958</v>
          </cell>
          <cell r="CI6">
            <v>75806174</v>
          </cell>
          <cell r="CJ6">
            <v>73434331</v>
          </cell>
          <cell r="CK6">
            <v>75829560</v>
          </cell>
          <cell r="CL6">
            <v>72167339</v>
          </cell>
          <cell r="CM6">
            <v>72167339</v>
          </cell>
          <cell r="CN6">
            <v>68163363</v>
          </cell>
          <cell r="CO6">
            <v>65596612</v>
          </cell>
          <cell r="CP6">
            <v>62390636</v>
          </cell>
          <cell r="CR6">
            <v>16886289</v>
          </cell>
          <cell r="CS6">
            <v>44115392</v>
          </cell>
          <cell r="CU6">
            <v>61001681</v>
          </cell>
          <cell r="CV6">
            <v>28550940</v>
          </cell>
          <cell r="CW6">
            <v>18947410</v>
          </cell>
          <cell r="CX6">
            <v>10458316</v>
          </cell>
          <cell r="CY6">
            <v>29405726</v>
          </cell>
          <cell r="CZ6">
            <v>19235300</v>
          </cell>
          <cell r="DA6">
            <v>387942858</v>
          </cell>
        </row>
        <row r="7">
          <cell r="B7" t="str">
            <v>Equity Bank</v>
          </cell>
          <cell r="C7">
            <v>406.40248600000001</v>
          </cell>
          <cell r="D7">
            <v>214.48473300000001</v>
          </cell>
          <cell r="E7">
            <v>298.70285100000001</v>
          </cell>
          <cell r="F7">
            <v>59.197567999999997</v>
          </cell>
          <cell r="G7">
            <v>61.902462</v>
          </cell>
          <cell r="H7">
            <v>61.906390999999999</v>
          </cell>
          <cell r="I7">
            <v>374.20929999999998</v>
          </cell>
          <cell r="J7">
            <v>2.1947739999999998</v>
          </cell>
          <cell r="K7">
            <v>23.085843000000001</v>
          </cell>
          <cell r="M7">
            <v>0.10021070817425724</v>
          </cell>
          <cell r="N7">
            <v>0.10263867923579205</v>
          </cell>
          <cell r="O7">
            <v>0.10210981080849582</v>
          </cell>
          <cell r="P7">
            <v>0.10023911955140558</v>
          </cell>
          <cell r="Q7">
            <v>9.8746469930219127E-2</v>
          </cell>
          <cell r="R7">
            <v>0.10184218946700879</v>
          </cell>
          <cell r="S7">
            <v>9.8472200158710665E-2</v>
          </cell>
          <cell r="T7">
            <v>9.6887678984456008E-2</v>
          </cell>
          <cell r="U7">
            <v>9.1101266839765715E-2</v>
          </cell>
          <cell r="V7">
            <v>9.1091482465713358E-2</v>
          </cell>
          <cell r="W7">
            <v>8.966130581150647E-2</v>
          </cell>
          <cell r="X7">
            <v>8.4610822065211241E-2</v>
          </cell>
          <cell r="Y7">
            <v>9.4623204645071957E-2</v>
          </cell>
          <cell r="Z7">
            <v>9.3120895302110526E-2</v>
          </cell>
          <cell r="AA7">
            <v>9.4513985779401066E-2</v>
          </cell>
          <cell r="AB7">
            <v>9.1886694776309688E-2</v>
          </cell>
          <cell r="AC7">
            <v>313413032</v>
          </cell>
          <cell r="AD7">
            <v>195568503</v>
          </cell>
          <cell r="AE7">
            <v>0</v>
          </cell>
          <cell r="AF7">
            <v>228782134</v>
          </cell>
          <cell r="AG7">
            <v>0</v>
          </cell>
          <cell r="AH7">
            <v>40312345</v>
          </cell>
          <cell r="AI7">
            <v>51920201</v>
          </cell>
          <cell r="AJ7">
            <v>263782134</v>
          </cell>
          <cell r="AK7">
            <v>13553634</v>
          </cell>
          <cell r="AL7">
            <v>20834301</v>
          </cell>
          <cell r="AM7">
            <v>20834.300999999999</v>
          </cell>
          <cell r="AN7">
            <v>4733253</v>
          </cell>
          <cell r="AP7">
            <v>0.10153105186484142</v>
          </cell>
          <cell r="AQ7">
            <v>9.4663287571998184E-2</v>
          </cell>
          <cell r="AR7">
            <v>0.10300125268258892</v>
          </cell>
          <cell r="AT7">
            <v>0.28601200044499908</v>
          </cell>
          <cell r="AU7">
            <v>4.1564681550775223E-2</v>
          </cell>
          <cell r="AV7">
            <v>0.16542202986403598</v>
          </cell>
          <cell r="AW7">
            <v>0.15819373810324863</v>
          </cell>
          <cell r="AX7">
            <v>0.38689315983239092</v>
          </cell>
          <cell r="AY7">
            <v>0.4674036205457946</v>
          </cell>
          <cell r="AZ7">
            <v>5.5233946143550337E-2</v>
          </cell>
          <cell r="BA7">
            <v>0.3983250130528147</v>
          </cell>
          <cell r="BB7">
            <v>0.11663193429855112</v>
          </cell>
          <cell r="BC7">
            <v>2.2529747380643863E-2</v>
          </cell>
          <cell r="BD7">
            <v>9.4102186917907255E-2</v>
          </cell>
          <cell r="BE7">
            <v>0.71805385279031031</v>
          </cell>
          <cell r="BF7">
            <v>8.9237461756548606E-2</v>
          </cell>
          <cell r="BG7">
            <v>4.5484899106637888E-2</v>
          </cell>
          <cell r="BH7">
            <v>6.6234920953721091E-2</v>
          </cell>
          <cell r="BI7">
            <v>406402486</v>
          </cell>
          <cell r="BJ7">
            <v>405535402</v>
          </cell>
          <cell r="BK7">
            <v>399529870</v>
          </cell>
          <cell r="BL7">
            <v>393863646</v>
          </cell>
          <cell r="BM7">
            <v>379748996</v>
          </cell>
          <cell r="BN7">
            <v>380264086</v>
          </cell>
          <cell r="BO7">
            <v>360468890</v>
          </cell>
          <cell r="BP7">
            <v>347559904</v>
          </cell>
          <cell r="BQ7">
            <v>341329318</v>
          </cell>
          <cell r="BR7">
            <v>321146247</v>
          </cell>
          <cell r="BS7">
            <v>318183426</v>
          </cell>
          <cell r="BT7">
            <v>300888650</v>
          </cell>
          <cell r="BU7">
            <v>276115727</v>
          </cell>
          <cell r="BV7">
            <v>284368025</v>
          </cell>
          <cell r="BW7">
            <v>260214926</v>
          </cell>
          <cell r="BX7">
            <v>255340466</v>
          </cell>
          <cell r="BY7">
            <v>238194354</v>
          </cell>
          <cell r="BZ7">
            <v>61906391</v>
          </cell>
          <cell r="CA7">
            <v>66313250</v>
          </cell>
          <cell r="CB7">
            <v>61659481</v>
          </cell>
          <cell r="CC7">
            <v>56267047</v>
          </cell>
          <cell r="CD7">
            <v>52341039</v>
          </cell>
          <cell r="CE7">
            <v>59898173</v>
          </cell>
          <cell r="CF7">
            <v>54059428</v>
          </cell>
          <cell r="CG7">
            <v>52125975</v>
          </cell>
          <cell r="CH7">
            <v>47439613</v>
          </cell>
          <cell r="CI7">
            <v>50167760</v>
          </cell>
          <cell r="CJ7">
            <v>47666080</v>
          </cell>
          <cell r="CK7">
            <v>44265113</v>
          </cell>
          <cell r="CL7">
            <v>39733344</v>
          </cell>
          <cell r="CM7">
            <v>39733344</v>
          </cell>
          <cell r="CN7">
            <v>55681804</v>
          </cell>
          <cell r="CO7">
            <v>48809621</v>
          </cell>
          <cell r="CP7">
            <v>50686922</v>
          </cell>
          <cell r="CR7">
            <v>18465251</v>
          </cell>
          <cell r="CS7">
            <v>29261752</v>
          </cell>
          <cell r="CU7">
            <v>47727003</v>
          </cell>
          <cell r="CV7">
            <v>22307774</v>
          </cell>
          <cell r="CW7">
            <v>4994773</v>
          </cell>
          <cell r="CX7">
            <v>7544668</v>
          </cell>
          <cell r="CY7">
            <v>12539441</v>
          </cell>
          <cell r="CZ7">
            <v>16338068</v>
          </cell>
          <cell r="DA7">
            <v>214484733</v>
          </cell>
        </row>
        <row r="8">
          <cell r="B8" t="str">
            <v>Co-operative Bank of Kenya</v>
          </cell>
          <cell r="C8">
            <v>382.82963999999998</v>
          </cell>
          <cell r="D8">
            <v>252.361773</v>
          </cell>
          <cell r="E8">
            <v>285.566236</v>
          </cell>
          <cell r="F8">
            <v>58.859133999999997</v>
          </cell>
          <cell r="G8">
            <v>81.047614999999993</v>
          </cell>
          <cell r="H8">
            <v>68.227144999999993</v>
          </cell>
          <cell r="I8">
            <v>357.31006300000001</v>
          </cell>
          <cell r="J8">
            <v>1.9489209999999999</v>
          </cell>
          <cell r="K8">
            <v>16.502181</v>
          </cell>
          <cell r="M8">
            <v>0.10000834463142143</v>
          </cell>
          <cell r="N8">
            <v>0.1004640419991996</v>
          </cell>
          <cell r="O8">
            <v>0.10086798408392122</v>
          </cell>
          <cell r="P8">
            <v>0.10117409893948653</v>
          </cell>
          <cell r="Q8">
            <v>9.8095006116512201E-2</v>
          </cell>
          <cell r="R8">
            <v>9.6650095935512909E-2</v>
          </cell>
          <cell r="S8">
            <v>0.10250285940196353</v>
          </cell>
          <cell r="T8">
            <v>0.10078924232391917</v>
          </cell>
          <cell r="U8">
            <v>0.10135136881997128</v>
          </cell>
          <cell r="V8">
            <v>9.1113009941155967E-2</v>
          </cell>
          <cell r="W8">
            <v>9.2205325760033208E-2</v>
          </cell>
          <cell r="X8">
            <v>8.9025218546685186E-2</v>
          </cell>
          <cell r="Y8">
            <v>9.9034458928715832E-2</v>
          </cell>
          <cell r="Z8">
            <v>9.8971934282891236E-2</v>
          </cell>
          <cell r="AA8">
            <v>9.7025164366221661E-2</v>
          </cell>
          <cell r="AB8">
            <v>9.277290604617458E-2</v>
          </cell>
          <cell r="AC8">
            <v>313413032</v>
          </cell>
          <cell r="AD8">
            <v>195568503</v>
          </cell>
          <cell r="AE8">
            <v>0</v>
          </cell>
          <cell r="AF8">
            <v>228782134</v>
          </cell>
          <cell r="AG8">
            <v>0</v>
          </cell>
          <cell r="AH8">
            <v>40312345</v>
          </cell>
          <cell r="AI8">
            <v>51920201</v>
          </cell>
          <cell r="AJ8">
            <v>263782134</v>
          </cell>
          <cell r="AK8">
            <v>13553634</v>
          </cell>
          <cell r="AL8">
            <v>20834301</v>
          </cell>
          <cell r="AM8">
            <v>20834.300999999999</v>
          </cell>
          <cell r="AN8">
            <v>4733253</v>
          </cell>
          <cell r="AP8">
            <v>9.5641875660766915E-2</v>
          </cell>
          <cell r="AQ8">
            <v>0.11138039876096135</v>
          </cell>
          <cell r="AR8">
            <v>9.8471373585422586E-2</v>
          </cell>
          <cell r="AT8">
            <v>0.18141825772079803</v>
          </cell>
          <cell r="AU8">
            <v>3.1755171818084314E-2</v>
          </cell>
          <cell r="AV8">
            <v>0.22682712689230919</v>
          </cell>
          <cell r="AW8">
            <v>0.16472845322579116</v>
          </cell>
          <cell r="AX8">
            <v>0.30271106579363249</v>
          </cell>
          <cell r="AY8">
            <v>0.49821427905519683</v>
          </cell>
          <cell r="AZ8">
            <v>6.5766372030370043E-2</v>
          </cell>
          <cell r="BA8">
            <v>0.34200611349916543</v>
          </cell>
          <cell r="BB8">
            <v>0.12981580917584493</v>
          </cell>
          <cell r="BC8">
            <v>3.966605740332025E-2</v>
          </cell>
          <cell r="BD8">
            <v>9.0149751772524683E-2</v>
          </cell>
          <cell r="BE8">
            <v>0.88372412836649217</v>
          </cell>
          <cell r="BF8">
            <v>4.1883718408184029E-2</v>
          </cell>
          <cell r="BG8">
            <v>4.7410151060028022E-2</v>
          </cell>
          <cell r="BH8">
            <v>4.265656297169719E-2</v>
          </cell>
          <cell r="BI8">
            <v>382829640</v>
          </cell>
          <cell r="BJ8">
            <v>384464971</v>
          </cell>
          <cell r="BK8">
            <v>380086859</v>
          </cell>
          <cell r="BL8">
            <v>376018201</v>
          </cell>
          <cell r="BM8">
            <v>349997760</v>
          </cell>
          <cell r="BN8">
            <v>351917807</v>
          </cell>
          <cell r="BO8">
            <v>360041467</v>
          </cell>
          <cell r="BP8">
            <v>348354889</v>
          </cell>
          <cell r="BQ8">
            <v>339549808</v>
          </cell>
          <cell r="BR8">
            <v>323948110</v>
          </cell>
          <cell r="BS8">
            <v>318998960</v>
          </cell>
          <cell r="BT8">
            <v>304846787</v>
          </cell>
          <cell r="BU8">
            <v>282689098</v>
          </cell>
          <cell r="BV8">
            <v>266799109</v>
          </cell>
          <cell r="BW8">
            <v>263501814</v>
          </cell>
          <cell r="BX8">
            <v>244073622</v>
          </cell>
          <cell r="BY8">
            <v>228874484</v>
          </cell>
          <cell r="BZ8">
            <v>68227145</v>
          </cell>
          <cell r="CA8">
            <v>65944424</v>
          </cell>
          <cell r="CB8">
            <v>63402505</v>
          </cell>
          <cell r="CC8">
            <v>63072764</v>
          </cell>
          <cell r="CD8">
            <v>60045832</v>
          </cell>
          <cell r="CE8">
            <v>58440502</v>
          </cell>
          <cell r="CF8">
            <v>57116947</v>
          </cell>
          <cell r="CG8">
            <v>54653300</v>
          </cell>
          <cell r="CH8">
            <v>49310775</v>
          </cell>
          <cell r="CI8">
            <v>47991534</v>
          </cell>
          <cell r="CJ8">
            <v>45795678</v>
          </cell>
          <cell r="CK8">
            <v>46164334</v>
          </cell>
          <cell r="CL8">
            <v>42351119</v>
          </cell>
          <cell r="CM8">
            <v>42351119</v>
          </cell>
          <cell r="CN8">
            <v>40634476</v>
          </cell>
          <cell r="CO8">
            <v>38883993</v>
          </cell>
          <cell r="CP8">
            <v>35652045</v>
          </cell>
          <cell r="CR8">
            <v>12095163</v>
          </cell>
          <cell r="CS8">
            <v>27860968</v>
          </cell>
          <cell r="CU8">
            <v>39956131</v>
          </cell>
          <cell r="CV8">
            <v>19906715</v>
          </cell>
          <cell r="CW8">
            <v>6075833</v>
          </cell>
          <cell r="CX8">
            <v>11689443</v>
          </cell>
          <cell r="CY8">
            <v>17765276</v>
          </cell>
          <cell r="CZ8">
            <v>11635530</v>
          </cell>
          <cell r="DA8">
            <v>252361773</v>
          </cell>
        </row>
        <row r="9">
          <cell r="B9" t="str">
            <v>Standard Chartered Bank</v>
          </cell>
          <cell r="C9">
            <v>285.12453799999997</v>
          </cell>
          <cell r="D9">
            <v>126.29447</v>
          </cell>
          <cell r="E9">
            <v>213.34929</v>
          </cell>
          <cell r="F9">
            <v>35.628197</v>
          </cell>
          <cell r="G9">
            <v>42.242220000000003</v>
          </cell>
          <cell r="H9">
            <v>44.583852</v>
          </cell>
          <cell r="I9">
            <v>228.112212</v>
          </cell>
          <cell r="J9">
            <v>2.661343</v>
          </cell>
          <cell r="K9">
            <v>9.5099839999999993</v>
          </cell>
          <cell r="M9">
            <v>7.1336857972631479E-2</v>
          </cell>
          <cell r="N9">
            <v>7.6881029199935363E-2</v>
          </cell>
          <cell r="O9">
            <v>7.4690155088795118E-2</v>
          </cell>
          <cell r="P9">
            <v>7.3800484600600014E-2</v>
          </cell>
          <cell r="Q9">
            <v>7.0819460656538033E-2</v>
          </cell>
          <cell r="R9">
            <v>7.3087283938123498E-2</v>
          </cell>
          <cell r="S9">
            <v>7.3584583805675452E-2</v>
          </cell>
          <cell r="T9">
            <v>7.4799545045957205E-2</v>
          </cell>
          <cell r="U9">
            <v>6.9135590723677365E-2</v>
          </cell>
          <cell r="V9">
            <v>6.8060282438070566E-2</v>
          </cell>
          <cell r="W9">
            <v>7.2892927680585043E-2</v>
          </cell>
          <cell r="X9">
            <v>7.2478126933566631E-2</v>
          </cell>
          <cell r="Y9">
            <v>7.2993438485868048E-2</v>
          </cell>
          <cell r="Z9">
            <v>7.3326734059672591E-2</v>
          </cell>
          <cell r="AA9">
            <v>7.6122376925973012E-2</v>
          </cell>
          <cell r="AB9">
            <v>7.8339222482251211E-2</v>
          </cell>
          <cell r="AC9">
            <v>313413032</v>
          </cell>
          <cell r="AD9">
            <v>195568503</v>
          </cell>
          <cell r="AE9">
            <v>0</v>
          </cell>
          <cell r="AF9">
            <v>228782134</v>
          </cell>
          <cell r="AG9">
            <v>0</v>
          </cell>
          <cell r="AH9">
            <v>40312345</v>
          </cell>
          <cell r="AI9">
            <v>51920201</v>
          </cell>
          <cell r="AJ9">
            <v>263782134</v>
          </cell>
          <cell r="AK9">
            <v>13553634</v>
          </cell>
          <cell r="AL9">
            <v>20834301</v>
          </cell>
          <cell r="AM9">
            <v>20834.300999999999</v>
          </cell>
          <cell r="AN9">
            <v>4733253</v>
          </cell>
          <cell r="AP9">
            <v>7.1232325718639786E-2</v>
          </cell>
          <cell r="AQ9">
            <v>5.5740329696860512E-2</v>
          </cell>
          <cell r="AR9">
            <v>7.3568913237259115E-2</v>
          </cell>
          <cell r="AT9">
            <v>0.14742352607986442</v>
          </cell>
          <cell r="AU9">
            <v>2.4365593931666388E-2</v>
          </cell>
          <cell r="AV9">
            <v>0.18518175607362924</v>
          </cell>
          <cell r="AW9">
            <v>0.15618715318932597</v>
          </cell>
          <cell r="AX9">
            <v>0.30292216669790878</v>
          </cell>
          <cell r="AY9">
            <v>0.4835512945141795</v>
          </cell>
          <cell r="AZ9">
            <v>8.2243506094351618E-2</v>
          </cell>
          <cell r="BA9">
            <v>0.60161297676172598</v>
          </cell>
          <cell r="BB9">
            <v>0.10890037821974605</v>
          </cell>
          <cell r="BC9">
            <v>3.2184742960123795E-2</v>
          </cell>
          <cell r="BD9">
            <v>7.6715635259622245E-2</v>
          </cell>
          <cell r="BE9">
            <v>0.59196105128824195</v>
          </cell>
          <cell r="BF9">
            <v>9.8661069245538302E-2</v>
          </cell>
          <cell r="BG9">
            <v>0.24548384096174916</v>
          </cell>
          <cell r="BH9">
            <v>0.15987906094803542</v>
          </cell>
          <cell r="BI9">
            <v>285124538</v>
          </cell>
          <cell r="BJ9">
            <v>309951569</v>
          </cell>
          <cell r="BK9">
            <v>288711107</v>
          </cell>
          <cell r="BL9">
            <v>274006884</v>
          </cell>
          <cell r="BM9">
            <v>250274108</v>
          </cell>
          <cell r="BN9">
            <v>264072997</v>
          </cell>
          <cell r="BO9">
            <v>255903727</v>
          </cell>
          <cell r="BP9">
            <v>249710651</v>
          </cell>
          <cell r="BQ9">
            <v>234130556</v>
          </cell>
          <cell r="BR9">
            <v>231786864</v>
          </cell>
          <cell r="BS9">
            <v>228338094</v>
          </cell>
          <cell r="BT9">
            <v>232984465</v>
          </cell>
          <cell r="BU9">
            <v>222635993</v>
          </cell>
          <cell r="BV9">
            <v>223082484</v>
          </cell>
          <cell r="BW9">
            <v>228860613</v>
          </cell>
          <cell r="BX9">
            <v>217819880</v>
          </cell>
          <cell r="BY9">
            <v>220523869</v>
          </cell>
          <cell r="BZ9">
            <v>44583852</v>
          </cell>
          <cell r="CA9">
            <v>43809586</v>
          </cell>
          <cell r="CB9">
            <v>42698407</v>
          </cell>
          <cell r="CC9">
            <v>45660764</v>
          </cell>
          <cell r="CD9">
            <v>43904779</v>
          </cell>
          <cell r="CE9">
            <v>43288125</v>
          </cell>
          <cell r="CF9">
            <v>43083098</v>
          </cell>
          <cell r="CG9">
            <v>43850954</v>
          </cell>
          <cell r="CH9">
            <v>40914483</v>
          </cell>
          <cell r="CI9">
            <v>41143859</v>
          </cell>
          <cell r="CJ9">
            <v>39848778</v>
          </cell>
          <cell r="CK9">
            <v>42126191</v>
          </cell>
          <cell r="CL9">
            <v>40449853</v>
          </cell>
          <cell r="CM9">
            <v>40449853</v>
          </cell>
          <cell r="CN9">
            <v>39684552</v>
          </cell>
          <cell r="CO9">
            <v>38765178</v>
          </cell>
          <cell r="CP9">
            <v>36029984</v>
          </cell>
          <cell r="CR9">
            <v>8033106</v>
          </cell>
          <cell r="CS9">
            <v>18485607</v>
          </cell>
          <cell r="CU9">
            <v>26518713</v>
          </cell>
          <cell r="CV9">
            <v>12823158</v>
          </cell>
          <cell r="CW9">
            <v>6808880</v>
          </cell>
          <cell r="CX9">
            <v>4508828</v>
          </cell>
          <cell r="CY9">
            <v>11317708</v>
          </cell>
          <cell r="CZ9">
            <v>6522653</v>
          </cell>
          <cell r="DA9">
            <v>126294470</v>
          </cell>
        </row>
        <row r="10">
          <cell r="B10" t="str">
            <v>Diamond Trust Bank</v>
          </cell>
          <cell r="C10">
            <v>270.08153800000002</v>
          </cell>
          <cell r="D10">
            <v>148.515793</v>
          </cell>
          <cell r="E10">
            <v>190.46857</v>
          </cell>
          <cell r="F10">
            <v>35.343674999999998</v>
          </cell>
          <cell r="G10">
            <v>38.790382999999999</v>
          </cell>
          <cell r="H10">
            <v>43.003971999999997</v>
          </cell>
          <cell r="I10">
            <v>204.038635</v>
          </cell>
          <cell r="J10">
            <v>1.0393790000000001</v>
          </cell>
          <cell r="K10">
            <v>8.2275580000000001</v>
          </cell>
          <cell r="M10">
            <v>6.6636654223616559E-2</v>
          </cell>
          <cell r="N10">
            <v>6.6563556187517248E-2</v>
          </cell>
          <cell r="O10">
            <v>6.4662708824676812E-2</v>
          </cell>
          <cell r="P10">
            <v>6.4225378142243925E-2</v>
          </cell>
          <cell r="Q10">
            <v>6.3931954794117257E-2</v>
          </cell>
          <cell r="R10">
            <v>5.9424839579737959E-2</v>
          </cell>
          <cell r="S10">
            <v>5.8910864566428314E-2</v>
          </cell>
          <cell r="T10">
            <v>5.688000529505001E-2</v>
          </cell>
          <cell r="U10">
            <v>4.8020961225879545E-2</v>
          </cell>
          <cell r="V10">
            <v>4.6628364034915784E-2</v>
          </cell>
          <cell r="W10">
            <v>4.6456312553362772E-2</v>
          </cell>
          <cell r="X10">
            <v>4.6615122798219506E-2</v>
          </cell>
          <cell r="Y10">
            <v>4.4907011706007707E-2</v>
          </cell>
          <cell r="Z10">
            <v>4.1894073196298925E-2</v>
          </cell>
          <cell r="AA10">
            <v>4.3056383213295579E-2</v>
          </cell>
          <cell r="AB10">
            <v>4.3028618756943957E-2</v>
          </cell>
          <cell r="AC10">
            <v>313413032</v>
          </cell>
          <cell r="AD10">
            <v>195568503</v>
          </cell>
          <cell r="AE10">
            <v>0</v>
          </cell>
          <cell r="AF10">
            <v>228782134</v>
          </cell>
          <cell r="AG10">
            <v>0</v>
          </cell>
          <cell r="AH10">
            <v>40312345</v>
          </cell>
          <cell r="AI10">
            <v>51920201</v>
          </cell>
          <cell r="AJ10">
            <v>263782134</v>
          </cell>
          <cell r="AK10">
            <v>13553634</v>
          </cell>
          <cell r="AL10">
            <v>20834301</v>
          </cell>
          <cell r="AM10">
            <v>20834.300999999999</v>
          </cell>
          <cell r="AN10">
            <v>4733253</v>
          </cell>
          <cell r="AP10">
            <v>6.7474150840736102E-2</v>
          </cell>
          <cell r="AQ10">
            <v>6.5547757293020731E-2</v>
          </cell>
          <cell r="AR10">
            <v>6.5678989139147437E-2</v>
          </cell>
          <cell r="AT10">
            <v>0.13846835596668963</v>
          </cell>
          <cell r="AU10">
            <v>2.139095182820305E-2</v>
          </cell>
          <cell r="AV10">
            <v>0.19011293130832796</v>
          </cell>
          <cell r="AW10">
            <v>0.17322050306796064</v>
          </cell>
          <cell r="AX10">
            <v>0.18731955227340991</v>
          </cell>
          <cell r="AY10">
            <v>0.35469659698282735</v>
          </cell>
          <cell r="AZ10">
            <v>6.6604940933342682E-2</v>
          </cell>
          <cell r="BA10">
            <v>0.66274221655393206</v>
          </cell>
          <cell r="BB10">
            <v>0.11804980823449951</v>
          </cell>
          <cell r="BC10">
            <v>5.9209132702934535E-2</v>
          </cell>
          <cell r="BD10">
            <v>5.8840675531564975E-2</v>
          </cell>
          <cell r="BE10">
            <v>0.77973910866238982</v>
          </cell>
          <cell r="BF10">
            <v>6.5934034845956835E-2</v>
          </cell>
          <cell r="BG10">
            <v>1.1814101223668425E-2</v>
          </cell>
          <cell r="BH10">
            <v>3.9264246515746809E-2</v>
          </cell>
          <cell r="BI10">
            <v>270081538</v>
          </cell>
          <cell r="BJ10">
            <v>267675547</v>
          </cell>
          <cell r="BK10">
            <v>258159603</v>
          </cell>
          <cell r="BL10">
            <v>248863252</v>
          </cell>
          <cell r="BM10">
            <v>244123818</v>
          </cell>
          <cell r="BN10">
            <v>230711438</v>
          </cell>
          <cell r="BO10">
            <v>222145764</v>
          </cell>
          <cell r="BP10">
            <v>205480349</v>
          </cell>
          <cell r="BQ10">
            <v>190947903</v>
          </cell>
          <cell r="BR10">
            <v>166004397</v>
          </cell>
          <cell r="BS10">
            <v>158030111</v>
          </cell>
          <cell r="BT10">
            <v>148561346</v>
          </cell>
          <cell r="BU10">
            <v>141175794</v>
          </cell>
          <cell r="BV10">
            <v>126274802</v>
          </cell>
          <cell r="BW10">
            <v>120443207</v>
          </cell>
          <cell r="BX10">
            <v>116208461</v>
          </cell>
          <cell r="BY10">
            <v>114136429</v>
          </cell>
          <cell r="BZ10">
            <v>43003972</v>
          </cell>
          <cell r="CA10">
            <v>41508356</v>
          </cell>
          <cell r="CB10">
            <v>37678168</v>
          </cell>
          <cell r="CC10">
            <v>37678168</v>
          </cell>
          <cell r="CD10">
            <v>36431809</v>
          </cell>
          <cell r="CE10">
            <v>33455124</v>
          </cell>
          <cell r="CF10">
            <v>32359121</v>
          </cell>
          <cell r="CG10">
            <v>31216658</v>
          </cell>
          <cell r="CH10">
            <v>29996201</v>
          </cell>
          <cell r="CI10">
            <v>28616712</v>
          </cell>
          <cell r="CJ10">
            <v>27536573</v>
          </cell>
          <cell r="CK10">
            <v>26882050</v>
          </cell>
          <cell r="CL10">
            <v>25784414</v>
          </cell>
          <cell r="CM10">
            <v>25784414</v>
          </cell>
          <cell r="CN10">
            <v>24822904</v>
          </cell>
          <cell r="CO10">
            <v>19515880</v>
          </cell>
          <cell r="CP10">
            <v>18568277</v>
          </cell>
          <cell r="CR10">
            <v>3166345</v>
          </cell>
          <cell r="CS10">
            <v>13737096</v>
          </cell>
          <cell r="CU10">
            <v>16903441</v>
          </cell>
          <cell r="CV10">
            <v>5995593</v>
          </cell>
          <cell r="CW10">
            <v>7023575</v>
          </cell>
          <cell r="CX10">
            <v>3574173</v>
          </cell>
          <cell r="CY10">
            <v>10597748</v>
          </cell>
          <cell r="CZ10">
            <v>5499671</v>
          </cell>
          <cell r="DA10">
            <v>148515793</v>
          </cell>
        </row>
        <row r="11">
          <cell r="B11" t="str">
            <v>Barclays Bank of Kenya</v>
          </cell>
          <cell r="C11">
            <v>271.682166</v>
          </cell>
          <cell r="D11">
            <v>168.39741699999999</v>
          </cell>
          <cell r="E11">
            <v>186.24538000000001</v>
          </cell>
          <cell r="F11">
            <v>38.767685999999998</v>
          </cell>
          <cell r="G11">
            <v>43.933706999999998</v>
          </cell>
          <cell r="H11">
            <v>43.559168</v>
          </cell>
          <cell r="I11">
            <v>243.728272</v>
          </cell>
          <cell r="J11">
            <v>2.863594</v>
          </cell>
          <cell r="K11">
            <v>10.005864000000001</v>
          </cell>
          <cell r="M11">
            <v>6.6571807625765284E-2</v>
          </cell>
          <cell r="N11">
            <v>6.8813021819434772E-2</v>
          </cell>
          <cell r="O11">
            <v>6.7402797826715932E-2</v>
          </cell>
          <cell r="P11">
            <v>6.8672384088949323E-2</v>
          </cell>
          <cell r="Q11">
            <v>6.9604026480536943E-2</v>
          </cell>
          <cell r="R11">
            <v>6.9696517493310753E-2</v>
          </cell>
          <cell r="S11">
            <v>7.0225197842729847E-2</v>
          </cell>
          <cell r="T11">
            <v>6.8253664356214966E-2</v>
          </cell>
          <cell r="U11">
            <v>6.7135957760077025E-2</v>
          </cell>
          <cell r="V11">
            <v>6.6433031723456507E-2</v>
          </cell>
          <cell r="W11">
            <v>7.0473457433140194E-2</v>
          </cell>
          <cell r="X11">
            <v>7.2892726696750149E-2</v>
          </cell>
          <cell r="Y11">
            <v>7.130132863843322E-2</v>
          </cell>
          <cell r="Z11">
            <v>7.2816030490544692E-2</v>
          </cell>
          <cell r="AA11">
            <v>7.2833618657822535E-2</v>
          </cell>
          <cell r="AB11">
            <v>7.8008697497295637E-2</v>
          </cell>
          <cell r="AC11">
            <v>313413032</v>
          </cell>
          <cell r="AD11">
            <v>195568503</v>
          </cell>
          <cell r="AE11">
            <v>0</v>
          </cell>
          <cell r="AF11">
            <v>228782134</v>
          </cell>
          <cell r="AG11">
            <v>0</v>
          </cell>
          <cell r="AH11">
            <v>40312345</v>
          </cell>
          <cell r="AI11">
            <v>51920201</v>
          </cell>
          <cell r="AJ11">
            <v>263782134</v>
          </cell>
          <cell r="AK11">
            <v>13553634</v>
          </cell>
          <cell r="AL11">
            <v>20834301</v>
          </cell>
          <cell r="AM11">
            <v>20834.300999999999</v>
          </cell>
          <cell r="AN11">
            <v>4733253</v>
          </cell>
          <cell r="AP11">
            <v>6.7874033838706521E-2</v>
          </cell>
          <cell r="AQ11">
            <v>7.4322553819495832E-2</v>
          </cell>
          <cell r="AR11">
            <v>6.4222712913927935E-2</v>
          </cell>
          <cell r="AT11">
            <v>0.15596671524901651</v>
          </cell>
          <cell r="AU11">
            <v>2.5149938282077653E-2</v>
          </cell>
          <cell r="AV11">
            <v>0.18025691742482791</v>
          </cell>
          <cell r="AW11">
            <v>0.15906109571071836</v>
          </cell>
          <cell r="AX11">
            <v>0.26884883080385974</v>
          </cell>
          <cell r="AY11">
            <v>0.55943391607961912</v>
          </cell>
          <cell r="AZ11">
            <v>5.2648873196873149E-2</v>
          </cell>
          <cell r="BA11">
            <v>0.59524309951737731</v>
          </cell>
          <cell r="BB11">
            <v>0.12620194538820817</v>
          </cell>
          <cell r="BC11">
            <v>2.6514903870269221E-2</v>
          </cell>
          <cell r="BD11">
            <v>9.9687041517938946E-2</v>
          </cell>
          <cell r="BE11">
            <v>0.90416963363064351</v>
          </cell>
          <cell r="BF11">
            <v>5.778463718778476E-2</v>
          </cell>
          <cell r="BG11">
            <v>0.12418597867547436</v>
          </cell>
          <cell r="BH11">
            <v>8.4942608204916614E-2</v>
          </cell>
          <cell r="BI11">
            <v>271682166</v>
          </cell>
          <cell r="BJ11">
            <v>277609552</v>
          </cell>
          <cell r="BK11">
            <v>268015547</v>
          </cell>
          <cell r="BL11">
            <v>260429453</v>
          </cell>
          <cell r="BM11">
            <v>259498223</v>
          </cell>
          <cell r="BN11">
            <v>264008571</v>
          </cell>
          <cell r="BO11">
            <v>256142570</v>
          </cell>
          <cell r="BP11">
            <v>211913140</v>
          </cell>
          <cell r="BQ11">
            <v>241152698</v>
          </cell>
          <cell r="BR11">
            <v>221041523</v>
          </cell>
          <cell r="BS11">
            <v>234699871</v>
          </cell>
          <cell r="BT11">
            <v>230907978</v>
          </cell>
          <cell r="BU11">
            <v>226118124</v>
          </cell>
          <cell r="BV11">
            <v>218771220</v>
          </cell>
          <cell r="BW11">
            <v>213439675</v>
          </cell>
          <cell r="BX11">
            <v>200974524</v>
          </cell>
          <cell r="BY11">
            <v>207009618</v>
          </cell>
          <cell r="BZ11">
            <v>43559168</v>
          </cell>
          <cell r="CA11">
            <v>42020987</v>
          </cell>
          <cell r="CB11">
            <v>40337534</v>
          </cell>
          <cell r="CC11">
            <v>43652097</v>
          </cell>
          <cell r="CD11">
            <v>42094710</v>
          </cell>
          <cell r="CE11">
            <v>41470872</v>
          </cell>
          <cell r="CF11">
            <v>39103584</v>
          </cell>
          <cell r="CG11">
            <v>42315483</v>
          </cell>
          <cell r="CH11">
            <v>39716371</v>
          </cell>
          <cell r="CI11">
            <v>36852164</v>
          </cell>
          <cell r="CJ11">
            <v>36237869</v>
          </cell>
          <cell r="CK11">
            <v>40265422</v>
          </cell>
          <cell r="CL11">
            <v>38186091</v>
          </cell>
          <cell r="CM11">
            <v>38186091</v>
          </cell>
          <cell r="CN11">
            <v>36042316</v>
          </cell>
          <cell r="CO11">
            <v>34465579</v>
          </cell>
          <cell r="CP11">
            <v>32370886</v>
          </cell>
          <cell r="CR11">
            <v>8006879</v>
          </cell>
          <cell r="CS11">
            <v>21775207</v>
          </cell>
          <cell r="CU11">
            <v>29782086</v>
          </cell>
          <cell r="CV11">
            <v>16661109</v>
          </cell>
          <cell r="CW11">
            <v>5570676</v>
          </cell>
          <cell r="CX11">
            <v>3787981</v>
          </cell>
          <cell r="CY11">
            <v>9358657</v>
          </cell>
          <cell r="CZ11">
            <v>6679577</v>
          </cell>
          <cell r="DA11">
            <v>168397417</v>
          </cell>
        </row>
        <row r="12">
          <cell r="B12" t="str">
            <v>Commercial Bank of Africa</v>
          </cell>
          <cell r="C12">
            <v>229.525229</v>
          </cell>
          <cell r="D12">
            <v>101.40979799999999</v>
          </cell>
          <cell r="E12">
            <v>178.37829199999999</v>
          </cell>
          <cell r="F12">
            <v>20.393910000000002</v>
          </cell>
          <cell r="G12">
            <v>26.130096999999999</v>
          </cell>
          <cell r="H12">
            <v>31.571014999999999</v>
          </cell>
          <cell r="I12">
            <v>150.898022</v>
          </cell>
          <cell r="J12">
            <v>2.203856</v>
          </cell>
          <cell r="K12">
            <v>7.3357450000000002</v>
          </cell>
          <cell r="M12">
            <v>5.5953636490812454E-2</v>
          </cell>
          <cell r="N12">
            <v>5.3466063280938905E-2</v>
          </cell>
          <cell r="O12">
            <v>5.3057841065827435E-2</v>
          </cell>
          <cell r="P12">
            <v>5.1215123751676375E-2</v>
          </cell>
          <cell r="Q12">
            <v>5.4621060328248094E-2</v>
          </cell>
          <cell r="R12">
            <v>5.3054020917043358E-2</v>
          </cell>
          <cell r="S12">
            <v>5.2787811272880056E-2</v>
          </cell>
          <cell r="T12">
            <v>5.2254477482426093E-2</v>
          </cell>
          <cell r="U12">
            <v>4.8437281495554596E-2</v>
          </cell>
          <cell r="V12">
            <v>4.5534816424572751E-2</v>
          </cell>
          <cell r="W12">
            <v>4.6003496432953359E-2</v>
          </cell>
          <cell r="X12">
            <v>4.7926210129083477E-2</v>
          </cell>
          <cell r="Y12">
            <v>4.2843468532287779E-2</v>
          </cell>
          <cell r="Z12">
            <v>4.2605531985737341E-2</v>
          </cell>
          <cell r="AA12">
            <v>3.8746058159839739E-2</v>
          </cell>
          <cell r="AB12">
            <v>3.978342370323365E-2</v>
          </cell>
          <cell r="AC12">
            <v>313413032</v>
          </cell>
          <cell r="AD12">
            <v>195568503</v>
          </cell>
          <cell r="AE12">
            <v>0</v>
          </cell>
          <cell r="AF12">
            <v>228782134</v>
          </cell>
          <cell r="AG12">
            <v>0</v>
          </cell>
          <cell r="AH12">
            <v>40312345</v>
          </cell>
          <cell r="AI12">
            <v>51920201</v>
          </cell>
          <cell r="AJ12">
            <v>263782134</v>
          </cell>
          <cell r="AK12">
            <v>13553634</v>
          </cell>
          <cell r="AL12">
            <v>20834301</v>
          </cell>
          <cell r="AM12">
            <v>20834.300999999999</v>
          </cell>
          <cell r="AN12">
            <v>4733253</v>
          </cell>
          <cell r="AP12">
            <v>5.7342016185128859E-2</v>
          </cell>
          <cell r="AQ12">
            <v>4.4757427423481211E-2</v>
          </cell>
          <cell r="AR12">
            <v>6.1509916848368568E-2</v>
          </cell>
          <cell r="AT12">
            <v>0.19263142524556628</v>
          </cell>
          <cell r="AU12">
            <v>2.5824492502047373E-2</v>
          </cell>
          <cell r="AV12">
            <v>0.17316394644324762</v>
          </cell>
          <cell r="AW12">
            <v>0.13515028049870662</v>
          </cell>
          <cell r="AX12">
            <v>0.54521617730390526</v>
          </cell>
          <cell r="AY12">
            <v>0.46506056385869371</v>
          </cell>
          <cell r="AZ12">
            <v>5.6792741822927401E-2</v>
          </cell>
          <cell r="BA12">
            <v>0.64469031418294154</v>
          </cell>
          <cell r="BB12">
            <v>9.9521624714457371E-2</v>
          </cell>
          <cell r="BC12">
            <v>4.3642778077152437E-2</v>
          </cell>
          <cell r="BD12">
            <v>5.5878846637304934E-2</v>
          </cell>
          <cell r="BE12">
            <v>0.56850974893290263</v>
          </cell>
          <cell r="BF12">
            <v>5.9192429933864137E-2</v>
          </cell>
          <cell r="BG12">
            <v>4.1378764240276294E-3</v>
          </cell>
          <cell r="BH12">
            <v>3.2378230721547163E-2</v>
          </cell>
          <cell r="BI12">
            <v>229525229</v>
          </cell>
          <cell r="BJ12">
            <v>219009371</v>
          </cell>
          <cell r="BK12">
            <v>216387023</v>
          </cell>
          <cell r="BL12">
            <v>202699639</v>
          </cell>
          <cell r="BM12">
            <v>210877927</v>
          </cell>
          <cell r="BN12">
            <v>211118198</v>
          </cell>
          <cell r="BO12">
            <v>206328561</v>
          </cell>
          <cell r="BP12">
            <v>195962086</v>
          </cell>
          <cell r="BQ12">
            <v>198484270</v>
          </cell>
          <cell r="BR12">
            <v>184466862</v>
          </cell>
          <cell r="BS12">
            <v>179346404</v>
          </cell>
          <cell r="BT12">
            <v>174983667</v>
          </cell>
          <cell r="BU12">
            <v>175808828</v>
          </cell>
          <cell r="BV12">
            <v>154710864</v>
          </cell>
          <cell r="BW12">
            <v>143801266</v>
          </cell>
          <cell r="BX12">
            <v>119783476</v>
          </cell>
          <cell r="BY12">
            <v>124881964</v>
          </cell>
          <cell r="BZ12">
            <v>31571015</v>
          </cell>
          <cell r="CA12">
            <v>29764845</v>
          </cell>
          <cell r="CB12">
            <v>28396850</v>
          </cell>
          <cell r="CC12">
            <v>28887284</v>
          </cell>
          <cell r="CD12">
            <v>27470172</v>
          </cell>
          <cell r="CE12">
            <v>26187655</v>
          </cell>
          <cell r="CF12">
            <v>24321102</v>
          </cell>
          <cell r="CG12">
            <v>23949685</v>
          </cell>
          <cell r="CH12">
            <v>22708080</v>
          </cell>
          <cell r="CI12">
            <v>19085273</v>
          </cell>
          <cell r="CJ12">
            <v>18822475</v>
          </cell>
          <cell r="CK12">
            <v>18511215</v>
          </cell>
          <cell r="CL12">
            <v>17856644</v>
          </cell>
          <cell r="CM12">
            <v>17856644</v>
          </cell>
          <cell r="CN12">
            <v>14954339</v>
          </cell>
          <cell r="CO12">
            <v>14571795</v>
          </cell>
          <cell r="CP12">
            <v>13749281</v>
          </cell>
          <cell r="CR12">
            <v>9516774</v>
          </cell>
          <cell r="CS12">
            <v>7938273</v>
          </cell>
          <cell r="CU12">
            <v>17455047</v>
          </cell>
          <cell r="CV12">
            <v>8117654</v>
          </cell>
          <cell r="CW12">
            <v>3936559</v>
          </cell>
          <cell r="CX12">
            <v>2169565</v>
          </cell>
          <cell r="CY12">
            <v>6106124</v>
          </cell>
          <cell r="CZ12">
            <v>5686594</v>
          </cell>
          <cell r="DA12">
            <v>101409798</v>
          </cell>
        </row>
        <row r="13">
          <cell r="B13" t="str">
            <v>Stanbic Bank</v>
          </cell>
          <cell r="C13">
            <v>239.40787700000001</v>
          </cell>
          <cell r="D13">
            <v>130.53581</v>
          </cell>
          <cell r="E13">
            <v>153.00857300000001</v>
          </cell>
          <cell r="F13">
            <v>31.764980999999999</v>
          </cell>
          <cell r="G13">
            <v>34.889887999999999</v>
          </cell>
          <cell r="H13">
            <v>33.051194000000002</v>
          </cell>
          <cell r="I13">
            <v>206.089553</v>
          </cell>
          <cell r="J13">
            <v>4.4181590000000002</v>
          </cell>
          <cell r="K13">
            <v>5.5994520000000003</v>
          </cell>
          <cell r="M13">
            <v>5.4626473398050282E-2</v>
          </cell>
          <cell r="N13">
            <v>5.4247077894904377E-2</v>
          </cell>
          <cell r="O13">
            <v>5.1513945858689549E-2</v>
          </cell>
          <cell r="P13">
            <v>5.0452352769446394E-2</v>
          </cell>
          <cell r="Q13">
            <v>5.0877351905984365E-2</v>
          </cell>
          <cell r="R13">
            <v>5.4156401113650998E-2</v>
          </cell>
          <cell r="S13">
            <v>4.9734122707107808E-2</v>
          </cell>
          <cell r="T13">
            <v>5.0629626008313361E-2</v>
          </cell>
          <cell r="U13">
            <v>5.3268162842596556E-2</v>
          </cell>
          <cell r="V13">
            <v>5.0786597390307282E-2</v>
          </cell>
          <cell r="W13">
            <v>4.9596497722514093E-2</v>
          </cell>
          <cell r="X13">
            <v>4.963887593765233E-2</v>
          </cell>
          <cell r="Y13">
            <v>5.0735941973915108E-2</v>
          </cell>
          <cell r="Z13">
            <v>5.1204229655496709E-2</v>
          </cell>
          <cell r="AA13">
            <v>5.3034554301622905E-2</v>
          </cell>
          <cell r="AB13">
            <v>5.7120423501332312E-2</v>
          </cell>
          <cell r="AC13">
            <v>313413032</v>
          </cell>
          <cell r="AD13">
            <v>195568503</v>
          </cell>
          <cell r="AE13">
            <v>0</v>
          </cell>
          <cell r="AF13">
            <v>228782134</v>
          </cell>
          <cell r="AG13">
            <v>0</v>
          </cell>
          <cell r="AH13">
            <v>40312345</v>
          </cell>
          <cell r="AI13">
            <v>51920201</v>
          </cell>
          <cell r="AJ13">
            <v>263782134</v>
          </cell>
          <cell r="AK13">
            <v>13553634</v>
          </cell>
          <cell r="AL13">
            <v>20834301</v>
          </cell>
          <cell r="AM13">
            <v>20834.300999999999</v>
          </cell>
          <cell r="AN13">
            <v>4733253</v>
          </cell>
          <cell r="AP13">
            <v>5.9810986433135593E-2</v>
          </cell>
          <cell r="AQ13">
            <v>5.7612254017509565E-2</v>
          </cell>
          <cell r="AR13">
            <v>5.2761714986695428E-2</v>
          </cell>
          <cell r="AT13">
            <v>0.13712198661441891</v>
          </cell>
          <cell r="AU13">
            <v>1.9532326668739337E-2</v>
          </cell>
          <cell r="AV13">
            <v>0.16929479195871711</v>
          </cell>
          <cell r="AW13">
            <v>0.15413193215087423</v>
          </cell>
          <cell r="AX13">
            <v>0.43221450999825878</v>
          </cell>
          <cell r="AY13">
            <v>0.55164319563534114</v>
          </cell>
          <cell r="AZ13">
            <v>6.2448864061875824E-2</v>
          </cell>
          <cell r="BA13">
            <v>0.37305097430151585</v>
          </cell>
          <cell r="BB13">
            <v>9.801284625635534E-2</v>
          </cell>
          <cell r="BC13">
            <v>2.7233424446908409E-2</v>
          </cell>
          <cell r="BD13">
            <v>7.0779421809446935E-2</v>
          </cell>
          <cell r="BE13">
            <v>0.85312742574234701</v>
          </cell>
          <cell r="BF13">
            <v>9.2775509801748091E-2</v>
          </cell>
          <cell r="BG13">
            <v>0.31333605996688368</v>
          </cell>
          <cell r="BH13">
            <v>0.18696269420067343</v>
          </cell>
          <cell r="BI13">
            <v>239407877</v>
          </cell>
          <cell r="BJ13">
            <v>236547378</v>
          </cell>
          <cell r="BK13">
            <v>224804428</v>
          </cell>
          <cell r="BL13">
            <v>212633202</v>
          </cell>
          <cell r="BM13">
            <v>204895157</v>
          </cell>
          <cell r="BN13">
            <v>229866887</v>
          </cell>
          <cell r="BO13">
            <v>202294738</v>
          </cell>
          <cell r="BP13">
            <v>208287745</v>
          </cell>
          <cell r="BQ13">
            <v>198578014</v>
          </cell>
          <cell r="BR13">
            <v>208167708</v>
          </cell>
          <cell r="BS13">
            <v>203595164</v>
          </cell>
          <cell r="BT13">
            <v>184061612</v>
          </cell>
          <cell r="BU13">
            <v>171347152</v>
          </cell>
          <cell r="BV13">
            <v>167107694</v>
          </cell>
          <cell r="BW13">
            <v>155933918</v>
          </cell>
          <cell r="BX13">
            <v>159885214</v>
          </cell>
          <cell r="BY13">
            <v>170726460</v>
          </cell>
          <cell r="BZ13">
            <v>33051194</v>
          </cell>
          <cell r="CA13">
            <v>31922509</v>
          </cell>
          <cell r="CB13">
            <v>30830481</v>
          </cell>
          <cell r="CC13">
            <v>29267838</v>
          </cell>
          <cell r="CD13">
            <v>30237504</v>
          </cell>
          <cell r="CE13">
            <v>28545962</v>
          </cell>
          <cell r="CF13">
            <v>27656039</v>
          </cell>
          <cell r="CG13">
            <v>27074070</v>
          </cell>
          <cell r="CH13">
            <v>28250550</v>
          </cell>
          <cell r="CI13">
            <v>26855040</v>
          </cell>
          <cell r="CJ13">
            <v>26168836</v>
          </cell>
          <cell r="CK13">
            <v>25907559</v>
          </cell>
          <cell r="CL13">
            <v>26644208</v>
          </cell>
          <cell r="CM13">
            <v>26644208</v>
          </cell>
          <cell r="CN13">
            <v>25311868</v>
          </cell>
          <cell r="CO13">
            <v>23485250</v>
          </cell>
          <cell r="CP13">
            <v>22353459</v>
          </cell>
          <cell r="CR13">
            <v>8059762</v>
          </cell>
          <cell r="CS13">
            <v>10587835</v>
          </cell>
          <cell r="CU13">
            <v>18647597</v>
          </cell>
          <cell r="CV13">
            <v>10286820</v>
          </cell>
          <cell r="CW13">
            <v>3243601</v>
          </cell>
          <cell r="CX13">
            <v>5451192</v>
          </cell>
          <cell r="CY13">
            <v>8694793</v>
          </cell>
          <cell r="CZ13">
            <v>4339136</v>
          </cell>
          <cell r="DA13">
            <v>130535810</v>
          </cell>
        </row>
        <row r="14">
          <cell r="B14" t="str">
            <v>Total - Tier 1</v>
          </cell>
          <cell r="C14">
            <v>2640.6837850000002</v>
          </cell>
          <cell r="D14">
            <v>1529.942652</v>
          </cell>
          <cell r="E14">
            <v>1945.8835080000003</v>
          </cell>
          <cell r="F14">
            <v>351.92514399999999</v>
          </cell>
          <cell r="G14">
            <v>406.95619200000004</v>
          </cell>
          <cell r="H14">
            <v>414.89365199999997</v>
          </cell>
          <cell r="I14">
            <v>2248.3722250000001</v>
          </cell>
          <cell r="J14">
            <v>20.258434000000001</v>
          </cell>
          <cell r="K14">
            <v>107.73858200000001</v>
          </cell>
          <cell r="M14">
            <v>0.65825711308064649</v>
          </cell>
          <cell r="N14">
            <v>0.66615772294812503</v>
          </cell>
          <cell r="O14">
            <v>0.65583119822358549</v>
          </cell>
          <cell r="P14">
            <v>0.64552332185050831</v>
          </cell>
          <cell r="Q14">
            <v>0.64661885824950271</v>
          </cell>
          <cell r="R14">
            <v>0.64224849829791908</v>
          </cell>
          <cell r="S14">
            <v>0.63897279444214417</v>
          </cell>
          <cell r="T14">
            <v>0.6316932910886961</v>
          </cell>
          <cell r="U14">
            <v>0.60160818114852876</v>
          </cell>
          <cell r="V14">
            <v>0.58793150840981145</v>
          </cell>
          <cell r="W14">
            <v>0.59505193307574089</v>
          </cell>
          <cell r="X14">
            <v>0.54102111473169001</v>
          </cell>
          <cell r="Y14">
            <v>0.55062111049812579</v>
          </cell>
          <cell r="Z14">
            <v>0.55379673279855857</v>
          </cell>
          <cell r="AA14">
            <v>0.55332868995778373</v>
          </cell>
          <cell r="AB14">
            <v>0.55334962621255446</v>
          </cell>
          <cell r="AC14">
            <v>2193891224</v>
          </cell>
          <cell r="AD14">
            <v>1368979521</v>
          </cell>
          <cell r="AE14">
            <v>0</v>
          </cell>
          <cell r="AF14">
            <v>1601474938</v>
          </cell>
          <cell r="AG14">
            <v>0</v>
          </cell>
          <cell r="AH14">
            <v>282186415</v>
          </cell>
          <cell r="AI14">
            <v>363441407</v>
          </cell>
          <cell r="AJ14">
            <v>1846474938</v>
          </cell>
          <cell r="AK14">
            <v>94875438</v>
          </cell>
          <cell r="AL14">
            <v>145840107</v>
          </cell>
          <cell r="AM14">
            <v>145840.10700000002</v>
          </cell>
          <cell r="AN14">
            <v>33132771</v>
          </cell>
          <cell r="AP14">
            <v>0.65971890322905358</v>
          </cell>
          <cell r="AQ14">
            <v>0.67524340408387729</v>
          </cell>
          <cell r="AR14">
            <v>0.67099606926212607</v>
          </cell>
          <cell r="AT14">
            <v>0.19263223001841867</v>
          </cell>
          <cell r="AU14">
            <v>3.0104423179722409E-2</v>
          </cell>
          <cell r="AV14">
            <v>0.18100036438583919</v>
          </cell>
          <cell r="AW14">
            <v>0.15652441356768673</v>
          </cell>
          <cell r="AX14">
            <v>0.32648170203336657</v>
          </cell>
          <cell r="AY14">
            <v>0.48315416148331192</v>
          </cell>
          <cell r="AZ14">
            <v>6.4671794403486221E-2</v>
          </cell>
          <cell r="BA14">
            <v>0.53505746483735062</v>
          </cell>
          <cell r="BB14">
            <v>0.11861502112744227</v>
          </cell>
          <cell r="BC14">
            <v>3.3700343560505858E-2</v>
          </cell>
          <cell r="BD14">
            <v>8.4914677566936408E-2</v>
          </cell>
          <cell r="BE14">
            <v>0.78624575711240352</v>
          </cell>
          <cell r="BF14">
            <v>0.65045831194213455</v>
          </cell>
          <cell r="BG14">
            <v>0.82871208215604253</v>
          </cell>
          <cell r="BH14">
            <v>0.70349040867828849</v>
          </cell>
          <cell r="BI14">
            <v>2640683785</v>
          </cell>
          <cell r="BJ14">
            <v>2652137058</v>
          </cell>
          <cell r="BK14">
            <v>2575666867</v>
          </cell>
          <cell r="BL14">
            <v>2489049938</v>
          </cell>
          <cell r="BM14">
            <v>2404191418</v>
          </cell>
          <cell r="BN14">
            <v>2412188062</v>
          </cell>
          <cell r="BO14">
            <v>2331444986</v>
          </cell>
          <cell r="BP14">
            <v>2234309053</v>
          </cell>
          <cell r="BQ14">
            <v>2211913740</v>
          </cell>
          <cell r="BR14">
            <v>2102337352</v>
          </cell>
          <cell r="BS14">
            <v>2069565959</v>
          </cell>
          <cell r="BT14">
            <v>1969346681</v>
          </cell>
          <cell r="BU14">
            <v>1872860117</v>
          </cell>
          <cell r="BV14">
            <v>1795759894</v>
          </cell>
          <cell r="BW14">
            <v>1744028271</v>
          </cell>
          <cell r="BX14">
            <v>1658966913</v>
          </cell>
          <cell r="BY14">
            <v>1627659632</v>
          </cell>
          <cell r="BZ14">
            <v>414893652</v>
          </cell>
          <cell r="CA14">
            <v>408827412</v>
          </cell>
          <cell r="CB14">
            <v>387391037</v>
          </cell>
          <cell r="CC14">
            <v>380984756</v>
          </cell>
          <cell r="CD14">
            <v>373515733</v>
          </cell>
          <cell r="CE14">
            <v>370399347</v>
          </cell>
          <cell r="CF14">
            <v>349521290</v>
          </cell>
          <cell r="CG14">
            <v>340423810</v>
          </cell>
          <cell r="CH14">
            <v>339222031</v>
          </cell>
          <cell r="CI14">
            <v>326518516</v>
          </cell>
          <cell r="CJ14">
            <v>315510620</v>
          </cell>
          <cell r="CK14">
            <v>319951444</v>
          </cell>
          <cell r="CL14">
            <v>303173012</v>
          </cell>
          <cell r="CM14">
            <v>303173012</v>
          </cell>
          <cell r="CN14">
            <v>305295622</v>
          </cell>
          <cell r="CO14">
            <v>284093908</v>
          </cell>
          <cell r="CP14">
            <v>271801490</v>
          </cell>
          <cell r="CQ14">
            <v>0</v>
          </cell>
          <cell r="CR14">
            <v>84229569</v>
          </cell>
          <cell r="CS14">
            <v>173762130</v>
          </cell>
          <cell r="CT14">
            <v>0</v>
          </cell>
          <cell r="CU14">
            <v>257991699</v>
          </cell>
          <cell r="CV14">
            <v>124649763</v>
          </cell>
          <cell r="CW14">
            <v>56601307</v>
          </cell>
          <cell r="CX14">
            <v>49184166</v>
          </cell>
          <cell r="CY14">
            <v>105785473</v>
          </cell>
          <cell r="CZ14">
            <v>75936529</v>
          </cell>
          <cell r="DA14">
            <v>1529942652</v>
          </cell>
        </row>
        <row r="15">
          <cell r="BA15" t="str">
            <v/>
          </cell>
          <cell r="BX15" t="str">
            <v/>
          </cell>
          <cell r="BY15" t="str">
            <v/>
          </cell>
          <cell r="CP15">
            <v>0</v>
          </cell>
        </row>
        <row r="16">
          <cell r="B16" t="str">
            <v>TIER 2: Medium banks - WMSI between 1% &amp; 5%</v>
          </cell>
          <cell r="BA16" t="str">
            <v/>
          </cell>
        </row>
        <row r="18">
          <cell r="B18" t="str">
            <v>I&amp;M Bank</v>
          </cell>
          <cell r="C18">
            <v>183.952517</v>
          </cell>
          <cell r="D18">
            <v>120.656819</v>
          </cell>
          <cell r="E18">
            <v>132.800892</v>
          </cell>
          <cell r="F18">
            <v>29.790220999999999</v>
          </cell>
          <cell r="G18">
            <v>32.227364000000001</v>
          </cell>
          <cell r="H18">
            <v>35.023510999999999</v>
          </cell>
          <cell r="I18">
            <v>173.45507900000001</v>
          </cell>
          <cell r="J18">
            <v>1.3731880000000001</v>
          </cell>
          <cell r="K18">
            <v>7.5163799999999998</v>
          </cell>
          <cell r="M18">
            <v>4.8706199142924525E-2</v>
          </cell>
          <cell r="N18">
            <v>4.677578260238463E-2</v>
          </cell>
          <cell r="O18">
            <v>4.6872061663632426E-2</v>
          </cell>
          <cell r="P18">
            <v>4.7975242386330899E-2</v>
          </cell>
          <cell r="Q18">
            <v>4.7157045812076082E-2</v>
          </cell>
          <cell r="R18">
            <v>4.6143569105249208E-2</v>
          </cell>
          <cell r="S18">
            <v>4.6976317574451559E-2</v>
          </cell>
          <cell r="T18">
            <v>4.5655274182106423E-2</v>
          </cell>
          <cell r="U18">
            <v>4.3266496320107151E-2</v>
          </cell>
          <cell r="V18">
            <v>4.1531279066490255E-2</v>
          </cell>
          <cell r="W18">
            <v>4.1213964931783365E-2</v>
          </cell>
          <cell r="X18">
            <v>4.1396234031227719E-2</v>
          </cell>
          <cell r="Y18">
            <v>4.0476165015553178E-2</v>
          </cell>
          <cell r="Z18">
            <v>4.0632602184221024E-2</v>
          </cell>
          <cell r="AA18">
            <v>4.1902503947468056E-2</v>
          </cell>
          <cell r="AB18">
            <v>4.1224725549765084E-2</v>
          </cell>
          <cell r="AC18">
            <v>313413032</v>
          </cell>
          <cell r="AD18">
            <v>195568503</v>
          </cell>
          <cell r="AE18">
            <v>0</v>
          </cell>
          <cell r="AF18">
            <v>228782134</v>
          </cell>
          <cell r="AG18">
            <v>0</v>
          </cell>
          <cell r="AH18">
            <v>40312345</v>
          </cell>
          <cell r="AI18">
            <v>51920201</v>
          </cell>
          <cell r="AJ18">
            <v>263782134</v>
          </cell>
          <cell r="AK18">
            <v>13553634</v>
          </cell>
          <cell r="AL18">
            <v>20834301</v>
          </cell>
          <cell r="AM18">
            <v>20834.300999999999</v>
          </cell>
          <cell r="AN18">
            <v>4733253</v>
          </cell>
          <cell r="AP18">
            <v>4.5956639507847702E-2</v>
          </cell>
          <cell r="AQ18">
            <v>5.3252140582516587E-2</v>
          </cell>
          <cell r="AR18">
            <v>4.5793530887206696E-2</v>
          </cell>
          <cell r="AT18">
            <v>0.16546444551454176</v>
          </cell>
          <cell r="AU18">
            <v>3.1531085453521714E-2</v>
          </cell>
          <cell r="AV18">
            <v>0.18579660039819301</v>
          </cell>
          <cell r="AW18">
            <v>0.17174602883781798</v>
          </cell>
          <cell r="AX18">
            <v>0.24995310300005602</v>
          </cell>
          <cell r="AY18">
            <v>0.31377720388135749</v>
          </cell>
          <cell r="AZ18">
            <v>0.11348330746305679</v>
          </cell>
          <cell r="BA18">
            <v>0.26565961303102731</v>
          </cell>
          <cell r="BB18">
            <v>0.13251547830680094</v>
          </cell>
          <cell r="BC18">
            <v>5.0417049416082133E-2</v>
          </cell>
          <cell r="BD18">
            <v>8.2098428890718805E-2</v>
          </cell>
          <cell r="BE18">
            <v>0.90855428139744721</v>
          </cell>
          <cell r="BF18">
            <v>8.9496965963454231E-2</v>
          </cell>
          <cell r="BG18">
            <v>4.5394956791096917E-2</v>
          </cell>
          <cell r="BH18">
            <v>7.2067214909674104E-2</v>
          </cell>
          <cell r="BI18">
            <v>183952517</v>
          </cell>
          <cell r="BJ18">
            <v>182817876</v>
          </cell>
          <cell r="BK18">
            <v>177329585</v>
          </cell>
          <cell r="BL18">
            <v>181582075</v>
          </cell>
          <cell r="BM18">
            <v>164116122</v>
          </cell>
          <cell r="BN18">
            <v>164730002</v>
          </cell>
          <cell r="BO18">
            <v>164425933</v>
          </cell>
          <cell r="BP18">
            <v>157775781</v>
          </cell>
          <cell r="BQ18">
            <v>147846339</v>
          </cell>
          <cell r="BR18">
            <v>151975238</v>
          </cell>
          <cell r="BS18">
            <v>145327389</v>
          </cell>
          <cell r="BT18">
            <v>140517390</v>
          </cell>
          <cell r="BU18">
            <v>137299354</v>
          </cell>
          <cell r="BV18">
            <v>124648548</v>
          </cell>
          <cell r="BW18">
            <v>118333769</v>
          </cell>
          <cell r="BX18">
            <v>114972436</v>
          </cell>
          <cell r="BY18">
            <v>110315682</v>
          </cell>
          <cell r="BZ18">
            <v>35023511</v>
          </cell>
          <cell r="CA18">
            <v>31519089</v>
          </cell>
          <cell r="CB18">
            <v>30474944</v>
          </cell>
          <cell r="CC18">
            <v>28745066</v>
          </cell>
          <cell r="CD18">
            <v>31304829</v>
          </cell>
          <cell r="CE18">
            <v>30151112</v>
          </cell>
          <cell r="CF18">
            <v>28576772</v>
          </cell>
          <cell r="CG18">
            <v>26482435</v>
          </cell>
          <cell r="CH18">
            <v>26186678</v>
          </cell>
          <cell r="CI18">
            <v>24079849</v>
          </cell>
          <cell r="CJ18">
            <v>23296896</v>
          </cell>
          <cell r="CK18">
            <v>22159420</v>
          </cell>
          <cell r="CL18">
            <v>21814043</v>
          </cell>
          <cell r="CM18">
            <v>21814043</v>
          </cell>
          <cell r="CN18">
            <v>20071699</v>
          </cell>
          <cell r="CO18">
            <v>19500445</v>
          </cell>
          <cell r="CP18">
            <v>20524634</v>
          </cell>
          <cell r="CR18">
            <v>4141279</v>
          </cell>
          <cell r="CS18">
            <v>12426945</v>
          </cell>
          <cell r="CU18">
            <v>16568224</v>
          </cell>
          <cell r="CV18">
            <v>5198731</v>
          </cell>
          <cell r="CW18">
            <v>4103198</v>
          </cell>
          <cell r="CX18">
            <v>11342123</v>
          </cell>
          <cell r="CY18">
            <v>15445321</v>
          </cell>
          <cell r="CZ18">
            <v>5487491</v>
          </cell>
          <cell r="DA18">
            <v>120656819</v>
          </cell>
        </row>
        <row r="19">
          <cell r="B19" t="str">
            <v>NIC Bank</v>
          </cell>
          <cell r="C19">
            <v>192.81687299999999</v>
          </cell>
          <cell r="D19">
            <v>112.322028</v>
          </cell>
          <cell r="E19">
            <v>130.56088099999999</v>
          </cell>
          <cell r="F19">
            <v>27.651530000000001</v>
          </cell>
          <cell r="G19">
            <v>32.964388</v>
          </cell>
          <cell r="H19">
            <v>28.937702999999999</v>
          </cell>
          <cell r="I19">
            <v>165.647097</v>
          </cell>
          <cell r="J19">
            <v>1.0929199999999999</v>
          </cell>
          <cell r="K19">
            <v>5.676037</v>
          </cell>
          <cell r="M19">
            <v>4.6037833662093894E-2</v>
          </cell>
          <cell r="N19">
            <v>4.4394567022234849E-2</v>
          </cell>
          <cell r="O19">
            <v>4.8147325838805849E-2</v>
          </cell>
          <cell r="P19">
            <v>4.4870986146508682E-2</v>
          </cell>
          <cell r="Q19">
            <v>4.4753498515800891E-2</v>
          </cell>
          <cell r="R19">
            <v>4.360237431176113E-2</v>
          </cell>
          <cell r="S19">
            <v>4.4872562795483059E-2</v>
          </cell>
          <cell r="T19">
            <v>4.4800865051882431E-2</v>
          </cell>
          <cell r="U19">
            <v>4.4373235760172158E-2</v>
          </cell>
          <cell r="V19">
            <v>4.1524095097441455E-2</v>
          </cell>
          <cell r="W19">
            <v>4.1234477482437679E-2</v>
          </cell>
          <cell r="X19">
            <v>4.3230591495864903E-2</v>
          </cell>
          <cell r="Y19">
            <v>4.3216553515097185E-2</v>
          </cell>
          <cell r="Z19">
            <v>3.9175427611452124E-2</v>
          </cell>
          <cell r="AA19">
            <v>4.0015782983835298E-2</v>
          </cell>
          <cell r="AB19">
            <v>4.0294799887670998E-2</v>
          </cell>
          <cell r="AC19">
            <v>313413032</v>
          </cell>
          <cell r="AD19">
            <v>195568503</v>
          </cell>
          <cell r="AE19">
            <v>0</v>
          </cell>
          <cell r="AF19">
            <v>228782134</v>
          </cell>
          <cell r="AG19">
            <v>0</v>
          </cell>
          <cell r="AH19">
            <v>40312345</v>
          </cell>
          <cell r="AI19">
            <v>51920201</v>
          </cell>
          <cell r="AJ19">
            <v>263782134</v>
          </cell>
          <cell r="AK19">
            <v>13553634</v>
          </cell>
          <cell r="AL19">
            <v>20834301</v>
          </cell>
          <cell r="AM19">
            <v>20834.300999999999</v>
          </cell>
          <cell r="AN19">
            <v>4733253</v>
          </cell>
          <cell r="AP19">
            <v>4.8171211071232324E-2</v>
          </cell>
          <cell r="AQ19">
            <v>4.9573563062103969E-2</v>
          </cell>
          <cell r="AR19">
            <v>4.5021111279391242E-2</v>
          </cell>
          <cell r="AT19">
            <v>0.14005488741205166</v>
          </cell>
          <cell r="AU19">
            <v>2.338799754440414E-2</v>
          </cell>
          <cell r="AV19">
            <v>0.19900371691995303</v>
          </cell>
          <cell r="AW19">
            <v>0.16693036280617704</v>
          </cell>
          <cell r="AX19">
            <v>0.27002386051233412</v>
          </cell>
          <cell r="AY19">
            <v>0.37340590288326875</v>
          </cell>
          <cell r="AZ19">
            <v>9.689042603424923E-2</v>
          </cell>
          <cell r="BA19">
            <v>0.40852651191136508</v>
          </cell>
          <cell r="BB19">
            <v>0.11122924674750716</v>
          </cell>
          <cell r="BC19">
            <v>4.7179861105019365E-2</v>
          </cell>
          <cell r="BD19">
            <v>6.4049385642487799E-2</v>
          </cell>
          <cell r="BE19">
            <v>0.86030384552935124</v>
          </cell>
          <cell r="BF19">
            <v>3.4802542562946653E-2</v>
          </cell>
          <cell r="BG19">
            <v>3.3613679255344454E-2</v>
          </cell>
          <cell r="BH19">
            <v>3.2878490519516294E-2</v>
          </cell>
          <cell r="BI19">
            <v>192816873</v>
          </cell>
          <cell r="BJ19">
            <v>181862147</v>
          </cell>
          <cell r="BK19">
            <v>181679649</v>
          </cell>
          <cell r="BL19">
            <v>166304746</v>
          </cell>
          <cell r="BM19">
            <v>161847351</v>
          </cell>
          <cell r="BN19">
            <v>156714971</v>
          </cell>
          <cell r="BO19">
            <v>159485590</v>
          </cell>
          <cell r="BP19">
            <v>152262205</v>
          </cell>
          <cell r="BQ19">
            <v>156762225</v>
          </cell>
          <cell r="BR19">
            <v>146001048</v>
          </cell>
          <cell r="BS19">
            <v>143376585</v>
          </cell>
          <cell r="BT19">
            <v>134470560</v>
          </cell>
          <cell r="BU19">
            <v>137087464</v>
          </cell>
          <cell r="BV19">
            <v>125269062</v>
          </cell>
          <cell r="BW19">
            <v>120685605</v>
          </cell>
          <cell r="BX19">
            <v>116891955</v>
          </cell>
          <cell r="BY19">
            <v>112916814</v>
          </cell>
          <cell r="BZ19">
            <v>28937703</v>
          </cell>
          <cell r="CA19">
            <v>28079484</v>
          </cell>
          <cell r="CB19">
            <v>32543157</v>
          </cell>
          <cell r="CC19">
            <v>31164181</v>
          </cell>
          <cell r="CD19">
            <v>30288263</v>
          </cell>
          <cell r="CE19">
            <v>30025206</v>
          </cell>
          <cell r="CF19">
            <v>28363529</v>
          </cell>
          <cell r="CG19">
            <v>27436193</v>
          </cell>
          <cell r="CH19">
            <v>26454386</v>
          </cell>
          <cell r="CI19">
            <v>24424083</v>
          </cell>
          <cell r="CJ19">
            <v>24149094</v>
          </cell>
          <cell r="CK19">
            <v>24061490</v>
          </cell>
          <cell r="CL19">
            <v>23258017</v>
          </cell>
          <cell r="CM19">
            <v>23258017</v>
          </cell>
          <cell r="CN19">
            <v>20495957</v>
          </cell>
          <cell r="CO19">
            <v>18887289</v>
          </cell>
          <cell r="CP19">
            <v>17630929</v>
          </cell>
          <cell r="CR19">
            <v>3643999</v>
          </cell>
          <cell r="CS19">
            <v>9851101</v>
          </cell>
          <cell r="CU19">
            <v>13495100</v>
          </cell>
          <cell r="CV19">
            <v>5039150</v>
          </cell>
          <cell r="CW19">
            <v>4922952</v>
          </cell>
          <cell r="CX19">
            <v>7127556</v>
          </cell>
          <cell r="CY19">
            <v>12050508</v>
          </cell>
          <cell r="CZ19">
            <v>4147443</v>
          </cell>
          <cell r="DA19">
            <v>112322028</v>
          </cell>
        </row>
        <row r="20">
          <cell r="B20" t="str">
            <v>Citibank</v>
          </cell>
          <cell r="C20">
            <v>98.231910999999997</v>
          </cell>
          <cell r="D20">
            <v>37.187235999999999</v>
          </cell>
          <cell r="E20">
            <v>64.368909000000002</v>
          </cell>
          <cell r="F20">
            <v>19.036534</v>
          </cell>
          <cell r="G20">
            <v>19.762554999999999</v>
          </cell>
          <cell r="H20">
            <v>20.177309999999999</v>
          </cell>
          <cell r="I20">
            <v>77.348466999999999</v>
          </cell>
          <cell r="J20">
            <v>1.893216</v>
          </cell>
          <cell r="K20">
            <v>6.3730180000000001</v>
          </cell>
          <cell r="M20">
            <v>2.6019819430378691E-2</v>
          </cell>
          <cell r="N20">
            <v>2.4209510982573242E-2</v>
          </cell>
          <cell r="O20">
            <v>2.485043641234011E-2</v>
          </cell>
          <cell r="P20">
            <v>2.7860405995863535E-2</v>
          </cell>
          <cell r="Q20">
            <v>2.8223331975034582E-2</v>
          </cell>
          <cell r="R20">
            <v>3.287241352169528E-2</v>
          </cell>
          <cell r="S20">
            <v>3.0811535553056664E-2</v>
          </cell>
          <cell r="T20">
            <v>2.8398481336390932E-2</v>
          </cell>
          <cell r="U20">
            <v>3.9911890376728196E-2</v>
          </cell>
          <cell r="V20">
            <v>3.3255751637952705E-2</v>
          </cell>
          <cell r="W20">
            <v>3.1834538024802427E-2</v>
          </cell>
          <cell r="X20">
            <v>2.7910849228194583E-2</v>
          </cell>
          <cell r="Y20">
            <v>2.9745273318985473E-2</v>
          </cell>
          <cell r="Z20">
            <v>3.0815151670098295E-2</v>
          </cell>
          <cell r="AA20">
            <v>2.8800763856532775E-2</v>
          </cell>
          <cell r="AB20">
            <v>2.8911899733140151E-2</v>
          </cell>
          <cell r="AC20">
            <v>313413032</v>
          </cell>
          <cell r="AD20">
            <v>195568503</v>
          </cell>
          <cell r="AE20">
            <v>0</v>
          </cell>
          <cell r="AF20">
            <v>228782134</v>
          </cell>
          <cell r="AG20">
            <v>0</v>
          </cell>
          <cell r="AH20">
            <v>40312345</v>
          </cell>
          <cell r="AI20">
            <v>51920201</v>
          </cell>
          <cell r="AJ20">
            <v>263782134</v>
          </cell>
          <cell r="AK20">
            <v>13553634</v>
          </cell>
          <cell r="AL20">
            <v>20834301</v>
          </cell>
          <cell r="AM20">
            <v>20834.300999999999</v>
          </cell>
          <cell r="AN20">
            <v>4733253</v>
          </cell>
          <cell r="AP20">
            <v>2.4541162010813796E-2</v>
          </cell>
          <cell r="AQ20">
            <v>1.6412664744188406E-2</v>
          </cell>
          <cell r="AR20">
            <v>2.2196233610142446E-2</v>
          </cell>
          <cell r="AT20">
            <v>0.19647410710322288</v>
          </cell>
          <cell r="AU20">
            <v>3.8802383965294E-2</v>
          </cell>
          <cell r="AV20">
            <v>0.25550028030936928</v>
          </cell>
          <cell r="AW20">
            <v>0.2461139145782941</v>
          </cell>
          <cell r="AX20">
            <v>0.43061657760821204</v>
          </cell>
          <cell r="AY20">
            <v>0.32669580593733305</v>
          </cell>
          <cell r="AZ20">
            <v>3.5499898861315091E-2</v>
          </cell>
          <cell r="BA20">
            <v>0.3927230511721424</v>
          </cell>
          <cell r="BB20">
            <v>7.4957319404849718E-2</v>
          </cell>
          <cell r="BC20">
            <v>1.3549231193581493E-2</v>
          </cell>
          <cell r="BD20">
            <v>6.1408088211268225E-2</v>
          </cell>
          <cell r="BE20">
            <v>0.57772046439376501</v>
          </cell>
          <cell r="BF20">
            <v>3.9020104397912085E-2</v>
          </cell>
          <cell r="BG20">
            <v>4.4443195346331212E-2</v>
          </cell>
          <cell r="BH20">
            <v>4.1962060266713168E-2</v>
          </cell>
          <cell r="BI20">
            <v>98231911</v>
          </cell>
          <cell r="BJ20">
            <v>88851809</v>
          </cell>
          <cell r="BK20">
            <v>90025078</v>
          </cell>
          <cell r="BL20">
            <v>101117630</v>
          </cell>
          <cell r="BM20">
            <v>103323540</v>
          </cell>
          <cell r="BN20">
            <v>116502032</v>
          </cell>
          <cell r="BO20">
            <v>103254695</v>
          </cell>
          <cell r="BP20">
            <v>89167854</v>
          </cell>
          <cell r="BQ20">
            <v>88147287</v>
          </cell>
          <cell r="BR20">
            <v>93483001</v>
          </cell>
          <cell r="BS20">
            <v>115826138</v>
          </cell>
          <cell r="BT20">
            <v>82954185</v>
          </cell>
          <cell r="BU20">
            <v>79397808</v>
          </cell>
          <cell r="BV20">
            <v>81940917</v>
          </cell>
          <cell r="BW20">
            <v>80054734</v>
          </cell>
          <cell r="BX20">
            <v>72191900</v>
          </cell>
          <cell r="BY20">
            <v>71242659</v>
          </cell>
          <cell r="BZ20">
            <v>20177310</v>
          </cell>
          <cell r="CA20">
            <v>19161379</v>
          </cell>
          <cell r="CB20">
            <v>18414690</v>
          </cell>
          <cell r="CC20">
            <v>20400169</v>
          </cell>
          <cell r="CD20">
            <v>19628607</v>
          </cell>
          <cell r="CE20">
            <v>21705386</v>
          </cell>
          <cell r="CF20">
            <v>21022221</v>
          </cell>
          <cell r="CG20">
            <v>20267062</v>
          </cell>
          <cell r="CH20">
            <v>19407199</v>
          </cell>
          <cell r="CI20">
            <v>20351926</v>
          </cell>
          <cell r="CJ20">
            <v>19913000</v>
          </cell>
          <cell r="CK20">
            <v>19188220</v>
          </cell>
          <cell r="CL20">
            <v>18358760</v>
          </cell>
          <cell r="CM20">
            <v>18358760</v>
          </cell>
          <cell r="CN20">
            <v>18002473</v>
          </cell>
          <cell r="CO20">
            <v>16706767</v>
          </cell>
          <cell r="CP20">
            <v>15963873</v>
          </cell>
          <cell r="CR20">
            <v>4098004</v>
          </cell>
          <cell r="CS20">
            <v>5418592</v>
          </cell>
          <cell r="CU20">
            <v>9516596</v>
          </cell>
          <cell r="CV20">
            <v>3109032</v>
          </cell>
          <cell r="CW20">
            <v>537533</v>
          </cell>
          <cell r="CX20">
            <v>831200</v>
          </cell>
          <cell r="CY20">
            <v>1368733</v>
          </cell>
          <cell r="CZ20">
            <v>3910416</v>
          </cell>
          <cell r="DA20">
            <v>37187236</v>
          </cell>
        </row>
        <row r="21">
          <cell r="B21" t="str">
            <v>Bank of Baroda</v>
          </cell>
          <cell r="C21">
            <v>96.132099999999994</v>
          </cell>
          <cell r="D21">
            <v>42.207279999999997</v>
          </cell>
          <cell r="E21">
            <v>73.004885000000002</v>
          </cell>
          <cell r="F21">
            <v>16.202833999999999</v>
          </cell>
          <cell r="G21">
            <v>16.909154000000001</v>
          </cell>
          <cell r="H21">
            <v>17.899936</v>
          </cell>
          <cell r="I21">
            <v>52.364642000000003</v>
          </cell>
          <cell r="J21">
            <v>9.0477000000000002E-2</v>
          </cell>
          <cell r="K21">
            <v>5.0534330000000001</v>
          </cell>
          <cell r="M21">
            <v>2.5659178281376344E-2</v>
          </cell>
          <cell r="N21">
            <v>2.4713166021917022E-2</v>
          </cell>
          <cell r="O21">
            <v>2.4416888552832881E-2</v>
          </cell>
          <cell r="P21">
            <v>2.3549346618616393E-2</v>
          </cell>
          <cell r="Q21">
            <v>2.3671543942872644E-2</v>
          </cell>
          <cell r="R21">
            <v>2.2796575876147033E-2</v>
          </cell>
          <cell r="S21">
            <v>2.2636932080139675E-2</v>
          </cell>
          <cell r="T21">
            <v>2.141702622116393E-2</v>
          </cell>
          <cell r="U21">
            <v>2.271163209181766E-2</v>
          </cell>
          <cell r="V21">
            <v>2.183121520348582E-2</v>
          </cell>
          <cell r="W21">
            <v>2.1829346098027273E-2</v>
          </cell>
          <cell r="X21">
            <v>2.0088922922993333E-2</v>
          </cell>
          <cell r="Y21">
            <v>1.9579658140780807E-2</v>
          </cell>
          <cell r="Z21">
            <v>1.9613732706855409E-2</v>
          </cell>
          <cell r="AA21">
            <v>1.9835531066384929E-2</v>
          </cell>
          <cell r="AB21">
            <v>1.9738572604877803E-2</v>
          </cell>
          <cell r="AC21">
            <v>313413032</v>
          </cell>
          <cell r="AD21">
            <v>195568503</v>
          </cell>
          <cell r="AE21">
            <v>0</v>
          </cell>
          <cell r="AF21">
            <v>228782134</v>
          </cell>
          <cell r="AG21">
            <v>0</v>
          </cell>
          <cell r="AH21">
            <v>40312345</v>
          </cell>
          <cell r="AI21">
            <v>51920201</v>
          </cell>
          <cell r="AJ21">
            <v>263782134</v>
          </cell>
          <cell r="AK21">
            <v>13553634</v>
          </cell>
          <cell r="AL21">
            <v>20834301</v>
          </cell>
          <cell r="AM21">
            <v>20834.300999999999</v>
          </cell>
          <cell r="AN21">
            <v>4733253</v>
          </cell>
          <cell r="AP21">
            <v>2.4016568715025333E-2</v>
          </cell>
          <cell r="AQ21">
            <v>1.8628271711403566E-2</v>
          </cell>
          <cell r="AR21">
            <v>2.5174164162726203E-2</v>
          </cell>
          <cell r="AT21">
            <v>0.24423440762029561</v>
          </cell>
          <cell r="AU21">
            <v>4.3822668814981272E-2</v>
          </cell>
          <cell r="AV21">
            <v>0.32291167005400323</v>
          </cell>
          <cell r="AW21">
            <v>0.30942317909859862</v>
          </cell>
          <cell r="AX21">
            <v>0.11901428602807662</v>
          </cell>
          <cell r="AY21">
            <v>0.17366456694066423</v>
          </cell>
          <cell r="AZ21">
            <v>5.5391550775517343E-2</v>
          </cell>
          <cell r="BA21">
            <v>0.62441667185180572</v>
          </cell>
          <cell r="BB21">
            <v>0.13154564830275933</v>
          </cell>
          <cell r="BC21">
            <v>6.6547131946013707E-2</v>
          </cell>
          <cell r="BD21">
            <v>6.4998516356745625E-2</v>
          </cell>
          <cell r="BE21">
            <v>0.57814322973044885</v>
          </cell>
          <cell r="BF21">
            <v>1.2398894522492439E-2</v>
          </cell>
          <cell r="BG21">
            <v>1.1673703190726863E-3</v>
          </cell>
          <cell r="BH21">
            <v>8.2448470198257968E-3</v>
          </cell>
          <cell r="BI21">
            <v>96132100</v>
          </cell>
          <cell r="BJ21">
            <v>92015867</v>
          </cell>
          <cell r="BK21">
            <v>88413486</v>
          </cell>
          <cell r="BL21">
            <v>85368565</v>
          </cell>
          <cell r="BM21">
            <v>82907475</v>
          </cell>
          <cell r="BN21">
            <v>81225195</v>
          </cell>
          <cell r="BO21">
            <v>78391648</v>
          </cell>
          <cell r="BP21">
            <v>71954794</v>
          </cell>
          <cell r="BQ21">
            <v>68177548</v>
          </cell>
          <cell r="BR21">
            <v>65245206</v>
          </cell>
          <cell r="BS21">
            <v>64198677</v>
          </cell>
          <cell r="BT21">
            <v>62518263</v>
          </cell>
          <cell r="BU21">
            <v>61944650</v>
          </cell>
          <cell r="BV21">
            <v>59182328</v>
          </cell>
          <cell r="BW21">
            <v>56105943</v>
          </cell>
          <cell r="BX21">
            <v>53949524</v>
          </cell>
          <cell r="BY21">
            <v>52021524</v>
          </cell>
          <cell r="BZ21">
            <v>17899936</v>
          </cell>
          <cell r="CA21">
            <v>16692069</v>
          </cell>
          <cell r="CB21">
            <v>16254476</v>
          </cell>
          <cell r="CC21">
            <v>14925822</v>
          </cell>
          <cell r="CD21">
            <v>14224907</v>
          </cell>
          <cell r="CE21">
            <v>13387842</v>
          </cell>
          <cell r="CF21">
            <v>12776983</v>
          </cell>
          <cell r="CG21">
            <v>11846009</v>
          </cell>
          <cell r="CH21">
            <v>11273086</v>
          </cell>
          <cell r="CI21">
            <v>10242135</v>
          </cell>
          <cell r="CJ21">
            <v>10844344</v>
          </cell>
          <cell r="CK21">
            <v>10371347</v>
          </cell>
          <cell r="CL21">
            <v>9867331</v>
          </cell>
          <cell r="CM21">
            <v>9867331</v>
          </cell>
          <cell r="CN21">
            <v>9132583</v>
          </cell>
          <cell r="CO21">
            <v>8026209</v>
          </cell>
          <cell r="CP21">
            <v>7569115</v>
          </cell>
          <cell r="CR21">
            <v>780231</v>
          </cell>
          <cell r="CS21">
            <v>5775545</v>
          </cell>
          <cell r="CU21">
            <v>6555776</v>
          </cell>
          <cell r="CV21">
            <v>1138506</v>
          </cell>
          <cell r="CW21">
            <v>1545445</v>
          </cell>
          <cell r="CX21">
            <v>929577</v>
          </cell>
          <cell r="CY21">
            <v>2475022</v>
          </cell>
          <cell r="CZ21">
            <v>3922996</v>
          </cell>
          <cell r="DA21">
            <v>42207280</v>
          </cell>
        </row>
        <row r="22">
          <cell r="B22" t="str">
            <v>National Bank of Kenya</v>
          </cell>
          <cell r="C22">
            <v>109.942042</v>
          </cell>
          <cell r="D22">
            <v>52.361043000000002</v>
          </cell>
          <cell r="E22">
            <v>94.544397000000004</v>
          </cell>
          <cell r="F22">
            <v>3.5032839999999998</v>
          </cell>
          <cell r="G22">
            <v>4.7709250000000001</v>
          </cell>
          <cell r="H22">
            <v>7.0475370000000002</v>
          </cell>
          <cell r="I22">
            <v>87.997708000000003</v>
          </cell>
          <cell r="J22">
            <v>0.52696299999999996</v>
          </cell>
          <cell r="K22">
            <v>0.74037299999999995</v>
          </cell>
          <cell r="M22">
            <v>2.3669490440937156E-2</v>
          </cell>
          <cell r="N22">
            <v>2.6931255245621576E-2</v>
          </cell>
          <cell r="O22">
            <v>2.7841790207691227E-2</v>
          </cell>
          <cell r="P22">
            <v>2.7459495446274188E-2</v>
          </cell>
          <cell r="Q22">
            <v>2.8860617288786423E-2</v>
          </cell>
          <cell r="R22">
            <v>2.8625333711264821E-2</v>
          </cell>
          <cell r="S22">
            <v>2.9629673640735613E-2</v>
          </cell>
          <cell r="T22">
            <v>3.0930922906037377E-2</v>
          </cell>
          <cell r="U22">
            <v>3.0676786498131305E-2</v>
          </cell>
          <cell r="V22">
            <v>3.2750958090150294E-2</v>
          </cell>
          <cell r="W22">
            <v>3.1627657601460205E-2</v>
          </cell>
          <cell r="X22">
            <v>3.6075814954357334E-2</v>
          </cell>
          <cell r="Y22">
            <v>3.4938654374458228E-2</v>
          </cell>
          <cell r="Z22">
            <v>3.5137559929824431E-2</v>
          </cell>
          <cell r="AA22">
            <v>3.4238251692761776E-2</v>
          </cell>
          <cell r="AB22">
            <v>3.3567797886750565E-2</v>
          </cell>
          <cell r="AC22">
            <v>313413032</v>
          </cell>
          <cell r="AD22">
            <v>195568503</v>
          </cell>
          <cell r="AE22">
            <v>0</v>
          </cell>
          <cell r="AF22">
            <v>228782134</v>
          </cell>
          <cell r="AG22">
            <v>0</v>
          </cell>
          <cell r="AH22">
            <v>40312345</v>
          </cell>
          <cell r="AI22">
            <v>51920201</v>
          </cell>
          <cell r="AJ22">
            <v>263782134</v>
          </cell>
          <cell r="AK22">
            <v>13553634</v>
          </cell>
          <cell r="AL22">
            <v>20834301</v>
          </cell>
          <cell r="AM22">
            <v>20834.300999999999</v>
          </cell>
          <cell r="AN22">
            <v>4733253</v>
          </cell>
          <cell r="AP22">
            <v>2.7466690172826783E-2</v>
          </cell>
          <cell r="AQ22">
            <v>2.3109656345930985E-2</v>
          </cell>
          <cell r="AR22">
            <v>3.2601601533157117E-2</v>
          </cell>
          <cell r="AT22">
            <v>4.2119707686151669E-2</v>
          </cell>
          <cell r="AU22">
            <v>3.3768955069470225E-3</v>
          </cell>
          <cell r="AV22">
            <v>5.4216468910758445E-2</v>
          </cell>
          <cell r="AW22">
            <v>3.9811082352281264E-2</v>
          </cell>
          <cell r="AX22">
            <v>6.4795602331002136E-2</v>
          </cell>
          <cell r="AY22">
            <v>1.0571684979831191</v>
          </cell>
          <cell r="AZ22">
            <v>0.31319982523933282</v>
          </cell>
          <cell r="BA22">
            <v>0.5030512503517871</v>
          </cell>
          <cell r="BB22">
            <v>0.1020723781969798</v>
          </cell>
          <cell r="BC22">
            <v>3.07154914754495E-2</v>
          </cell>
          <cell r="BD22">
            <v>7.1356886721530302E-2</v>
          </cell>
          <cell r="BE22">
            <v>0.55382491888969365</v>
          </cell>
          <cell r="BF22">
            <v>1.7367225886326998E-2</v>
          </cell>
          <cell r="BG22">
            <v>4.9861382461778938E-4</v>
          </cell>
          <cell r="BH22">
            <v>9.182267260800632E-3</v>
          </cell>
          <cell r="BI22">
            <v>109942042</v>
          </cell>
          <cell r="BJ22">
            <v>116315700</v>
          </cell>
          <cell r="BK22">
            <v>116378429</v>
          </cell>
          <cell r="BL22">
            <v>115442827</v>
          </cell>
          <cell r="BM22">
            <v>115114374</v>
          </cell>
          <cell r="BN22">
            <v>113215137</v>
          </cell>
          <cell r="BO22">
            <v>116157723</v>
          </cell>
          <cell r="BP22">
            <v>115220642</v>
          </cell>
          <cell r="BQ22">
            <v>125295035</v>
          </cell>
          <cell r="BR22">
            <v>117789712</v>
          </cell>
          <cell r="BS22">
            <v>124144110</v>
          </cell>
          <cell r="BT22">
            <v>116587690</v>
          </cell>
          <cell r="BU22">
            <v>122864886</v>
          </cell>
          <cell r="BV22">
            <v>116897968</v>
          </cell>
          <cell r="BW22">
            <v>109102269</v>
          </cell>
          <cell r="BX22">
            <v>98916489</v>
          </cell>
          <cell r="BY22">
            <v>92493034</v>
          </cell>
          <cell r="BZ22">
            <v>7047537</v>
          </cell>
          <cell r="CA22">
            <v>10989919</v>
          </cell>
          <cell r="CB22">
            <v>11217864</v>
          </cell>
          <cell r="CC22">
            <v>10987755</v>
          </cell>
          <cell r="CD22">
            <v>10996083</v>
          </cell>
          <cell r="CE22">
            <v>11315041</v>
          </cell>
          <cell r="CF22">
            <v>11222418</v>
          </cell>
          <cell r="CG22">
            <v>11237917</v>
          </cell>
          <cell r="CH22">
            <v>10913622</v>
          </cell>
          <cell r="CI22">
            <v>13443880</v>
          </cell>
          <cell r="CJ22">
            <v>13116009</v>
          </cell>
          <cell r="CK22">
            <v>12606495</v>
          </cell>
          <cell r="CL22">
            <v>12113912</v>
          </cell>
          <cell r="CM22">
            <v>12113912</v>
          </cell>
          <cell r="CN22">
            <v>12251404</v>
          </cell>
          <cell r="CO22">
            <v>12223289</v>
          </cell>
          <cell r="CP22">
            <v>11848291</v>
          </cell>
          <cell r="CR22">
            <v>464760</v>
          </cell>
          <cell r="CS22">
            <v>6707949</v>
          </cell>
          <cell r="CU22">
            <v>7172709</v>
          </cell>
          <cell r="CV22">
            <v>7582762</v>
          </cell>
          <cell r="CW22">
            <v>12011898</v>
          </cell>
          <cell r="CX22">
            <v>11866182</v>
          </cell>
          <cell r="CY22">
            <v>23878080</v>
          </cell>
          <cell r="CZ22">
            <v>379996</v>
          </cell>
          <cell r="DA22">
            <v>52361043</v>
          </cell>
        </row>
        <row r="23">
          <cell r="B23" t="str">
            <v>Prime Bank</v>
          </cell>
          <cell r="C23">
            <v>76.438198999999997</v>
          </cell>
          <cell r="D23">
            <v>38.817385999999999</v>
          </cell>
          <cell r="E23">
            <v>57.554721000000001</v>
          </cell>
          <cell r="F23">
            <v>11.175782999999999</v>
          </cell>
          <cell r="G23">
            <v>11.795583000000001</v>
          </cell>
          <cell r="H23">
            <v>14.337719</v>
          </cell>
          <cell r="I23">
            <v>52.477994000000002</v>
          </cell>
          <cell r="J23">
            <v>0.19697400000000001</v>
          </cell>
          <cell r="K23">
            <v>1.976977</v>
          </cell>
          <cell r="M23">
            <v>2.0399999729413875E-2</v>
          </cell>
          <cell r="N23">
            <v>1.9451957068045964E-2</v>
          </cell>
          <cell r="O23">
            <v>1.8775662769375572E-2</v>
          </cell>
          <cell r="P23">
            <v>1.8293902083025261E-2</v>
          </cell>
          <cell r="Q23">
            <v>1.8213608836170337E-2</v>
          </cell>
          <cell r="R23">
            <v>1.7950663031244402E-2</v>
          </cell>
          <cell r="S23">
            <v>1.8031279888122888E-2</v>
          </cell>
          <cell r="T23">
            <v>1.8600297804854948E-2</v>
          </cell>
          <cell r="U23">
            <v>1.9188996432328815E-2</v>
          </cell>
          <cell r="V23">
            <v>1.935055456979199E-2</v>
          </cell>
          <cell r="W23">
            <v>1.9650573864422524E-2</v>
          </cell>
          <cell r="X23">
            <v>1.7395228571298531E-2</v>
          </cell>
          <cell r="Y23">
            <v>1.7177551665809414E-2</v>
          </cell>
          <cell r="Z23">
            <v>1.7307839728550368E-2</v>
          </cell>
          <cell r="AA23">
            <v>1.7299928183852065E-2</v>
          </cell>
          <cell r="AB23">
            <v>1.7033047174600309E-2</v>
          </cell>
          <cell r="AC23">
            <v>313413032</v>
          </cell>
          <cell r="AD23">
            <v>195568503</v>
          </cell>
          <cell r="AE23">
            <v>0</v>
          </cell>
          <cell r="AF23">
            <v>228782134</v>
          </cell>
          <cell r="AG23">
            <v>0</v>
          </cell>
          <cell r="AH23">
            <v>40312345</v>
          </cell>
          <cell r="AI23">
            <v>51920201</v>
          </cell>
          <cell r="AJ23">
            <v>263782134</v>
          </cell>
          <cell r="AK23">
            <v>13553634</v>
          </cell>
          <cell r="AL23">
            <v>20834301</v>
          </cell>
          <cell r="AM23">
            <v>20834.300999999999</v>
          </cell>
          <cell r="AN23">
            <v>4733253</v>
          </cell>
          <cell r="AP23">
            <v>1.9096464747324574E-2</v>
          </cell>
          <cell r="AQ23">
            <v>1.713213487186175E-2</v>
          </cell>
          <cell r="AR23">
            <v>1.9846507460341938E-2</v>
          </cell>
          <cell r="AT23">
            <v>0.14636088779442769</v>
          </cell>
          <cell r="AU23">
            <v>2.5985208789215519E-2</v>
          </cell>
          <cell r="AV23">
            <v>0.22477198728289804</v>
          </cell>
          <cell r="AW23">
            <v>0.21296132241640178</v>
          </cell>
          <cell r="AX23">
            <v>0.21759056822641087</v>
          </cell>
          <cell r="AY23">
            <v>0.50030724847669439</v>
          </cell>
          <cell r="AZ23">
            <v>4.6550668461623562E-2</v>
          </cell>
          <cell r="BA23">
            <v>0.31078863527715839</v>
          </cell>
          <cell r="BB23">
            <v>0.12307907725428809</v>
          </cell>
          <cell r="BC23">
            <v>6.6013732404125544E-2</v>
          </cell>
          <cell r="BD23">
            <v>5.7065344850162542E-2</v>
          </cell>
          <cell r="BE23">
            <v>0.67444312691568775</v>
          </cell>
          <cell r="BF23">
            <v>1.6388208119624104E-2</v>
          </cell>
          <cell r="BG23">
            <v>2.0223101120230159E-2</v>
          </cell>
          <cell r="BH23">
            <v>2.0910049858877809E-2</v>
          </cell>
          <cell r="BI23">
            <v>76438199</v>
          </cell>
          <cell r="BJ23">
            <v>73601507</v>
          </cell>
          <cell r="BK23">
            <v>70961293</v>
          </cell>
          <cell r="BL23">
            <v>67925452</v>
          </cell>
          <cell r="BM23">
            <v>65335455</v>
          </cell>
          <cell r="BN23">
            <v>66915856</v>
          </cell>
          <cell r="BO23">
            <v>65000953</v>
          </cell>
          <cell r="BP23">
            <v>66032315</v>
          </cell>
          <cell r="BQ23">
            <v>65001313</v>
          </cell>
          <cell r="BR23">
            <v>64343912</v>
          </cell>
          <cell r="BS23">
            <v>61271772</v>
          </cell>
          <cell r="BT23">
            <v>58715051</v>
          </cell>
          <cell r="BU23">
            <v>54917674</v>
          </cell>
          <cell r="BV23">
            <v>55249673</v>
          </cell>
          <cell r="BW23">
            <v>53395624</v>
          </cell>
          <cell r="BX23">
            <v>51258965</v>
          </cell>
          <cell r="BY23">
            <v>49460889</v>
          </cell>
          <cell r="BZ23">
            <v>14337719</v>
          </cell>
          <cell r="CA23">
            <v>12972256</v>
          </cell>
          <cell r="CB23">
            <v>11428716</v>
          </cell>
          <cell r="CC23">
            <v>11134955</v>
          </cell>
          <cell r="CD23">
            <v>10833063</v>
          </cell>
          <cell r="CE23">
            <v>9814195</v>
          </cell>
          <cell r="CF23">
            <v>9578743</v>
          </cell>
          <cell r="CG23">
            <v>9224281</v>
          </cell>
          <cell r="CH23">
            <v>8725208</v>
          </cell>
          <cell r="CI23">
            <v>8252089</v>
          </cell>
          <cell r="CJ23">
            <v>8248978</v>
          </cell>
          <cell r="CK23">
            <v>8276028</v>
          </cell>
          <cell r="CL23">
            <v>7735022</v>
          </cell>
          <cell r="CM23">
            <v>7735022</v>
          </cell>
          <cell r="CN23">
            <v>7246225</v>
          </cell>
          <cell r="CO23">
            <v>6301136</v>
          </cell>
          <cell r="CP23">
            <v>5815849</v>
          </cell>
          <cell r="CR23">
            <v>1009172</v>
          </cell>
          <cell r="CS23">
            <v>3628768</v>
          </cell>
          <cell r="CU23">
            <v>4637940</v>
          </cell>
          <cell r="CV23">
            <v>2320395</v>
          </cell>
          <cell r="CW23">
            <v>589006</v>
          </cell>
          <cell r="CX23">
            <v>1306192</v>
          </cell>
          <cell r="CY23">
            <v>1895198</v>
          </cell>
          <cell r="CZ23">
            <v>1842009</v>
          </cell>
          <cell r="DA23">
            <v>38817386</v>
          </cell>
        </row>
        <row r="24">
          <cell r="B24" t="str">
            <v>Family Bank Limited</v>
          </cell>
          <cell r="C24">
            <v>69.050943000000004</v>
          </cell>
          <cell r="D24">
            <v>43.471853000000003</v>
          </cell>
          <cell r="E24">
            <v>47.425108000000002</v>
          </cell>
          <cell r="F24">
            <v>10.831837999999999</v>
          </cell>
          <cell r="G24">
            <v>13.146566999999999</v>
          </cell>
          <cell r="H24">
            <v>11.608295</v>
          </cell>
          <cell r="I24">
            <v>66.207094999999995</v>
          </cell>
          <cell r="J24">
            <v>0.28876000000000002</v>
          </cell>
          <cell r="K24">
            <v>-1.370841</v>
          </cell>
          <cell r="M24">
            <v>1.7208158079761463E-2</v>
          </cell>
          <cell r="N24">
            <v>1.7867112480765442E-2</v>
          </cell>
          <cell r="O24">
            <v>1.8204566057299625E-2</v>
          </cell>
          <cell r="P24">
            <v>1.7971847967669177E-2</v>
          </cell>
          <cell r="Q24">
            <v>1.858133330257877E-2</v>
          </cell>
          <cell r="R24">
            <v>2.1151590329892431E-2</v>
          </cell>
          <cell r="S24">
            <v>2.1530006794440726E-2</v>
          </cell>
          <cell r="T24">
            <v>2.4338794966044422E-2</v>
          </cell>
          <cell r="U24">
            <v>2.9544508195662136E-2</v>
          </cell>
          <cell r="V24">
            <v>3.5161238841224615E-2</v>
          </cell>
          <cell r="W24">
            <v>2.8464016497288226E-2</v>
          </cell>
          <cell r="X24">
            <v>2.0358435377465518E-2</v>
          </cell>
          <cell r="Y24">
            <v>1.7480672076559383E-2</v>
          </cell>
          <cell r="Z24">
            <v>1.6825293519119589E-2</v>
          </cell>
          <cell r="AA24">
            <v>1.6195377442659913E-2</v>
          </cell>
          <cell r="AB24">
            <v>1.6027640843028997E-2</v>
          </cell>
          <cell r="AC24">
            <v>313413032</v>
          </cell>
          <cell r="AD24">
            <v>195568503</v>
          </cell>
          <cell r="AE24">
            <v>0</v>
          </cell>
          <cell r="AF24">
            <v>228782134</v>
          </cell>
          <cell r="AG24">
            <v>0</v>
          </cell>
          <cell r="AH24">
            <v>40312345</v>
          </cell>
          <cell r="AI24">
            <v>51920201</v>
          </cell>
          <cell r="AJ24">
            <v>263782134</v>
          </cell>
          <cell r="AK24">
            <v>13553634</v>
          </cell>
          <cell r="AL24">
            <v>20834301</v>
          </cell>
          <cell r="AM24">
            <v>20834.300999999999</v>
          </cell>
          <cell r="AN24">
            <v>4733253</v>
          </cell>
          <cell r="AP24">
            <v>1.7250915327937263E-2</v>
          </cell>
          <cell r="AQ24">
            <v>1.9186393661998462E-2</v>
          </cell>
          <cell r="AR24">
            <v>1.635352831837239E-2</v>
          </cell>
          <cell r="AT24">
            <v>-8.3342537874416381E-2</v>
          </cell>
          <cell r="AU24">
            <v>-1.4580485532419763E-2</v>
          </cell>
          <cell r="AV24">
            <v>0.19856734387757083</v>
          </cell>
          <cell r="AW24">
            <v>0.16360539606820085</v>
          </cell>
          <cell r="AX24">
            <v>0.32457776178614833</v>
          </cell>
          <cell r="AY24">
            <v>0.31463167176528545</v>
          </cell>
          <cell r="AZ24">
            <v>0.16129252759701682</v>
          </cell>
          <cell r="BA24">
            <v>0.27971696059428897</v>
          </cell>
          <cell r="BB24">
            <v>0.13081628266093528</v>
          </cell>
          <cell r="BC24">
            <v>3.5642227153417978E-2</v>
          </cell>
          <cell r="BD24">
            <v>9.5174055507517313E-2</v>
          </cell>
          <cell r="BE24">
            <v>0.91664215082019429</v>
          </cell>
          <cell r="BF24">
            <v>8.0935251539621614E-3</v>
          </cell>
          <cell r="BG24">
            <v>8.8911809597553744E-3</v>
          </cell>
          <cell r="BH24">
            <v>8.4163404340915453E-3</v>
          </cell>
          <cell r="BI24">
            <v>69050943</v>
          </cell>
          <cell r="BJ24">
            <v>71479580</v>
          </cell>
          <cell r="BK24">
            <v>69391049</v>
          </cell>
          <cell r="BL24">
            <v>66706579</v>
          </cell>
          <cell r="BM24">
            <v>69432374</v>
          </cell>
          <cell r="BN24">
            <v>78734331</v>
          </cell>
          <cell r="BO24">
            <v>80104753</v>
          </cell>
          <cell r="BP24">
            <v>85939969</v>
          </cell>
          <cell r="BQ24">
            <v>81190214</v>
          </cell>
          <cell r="BR24">
            <v>80554920</v>
          </cell>
          <cell r="BS24">
            <v>74747708</v>
          </cell>
          <cell r="BT24">
            <v>71030126</v>
          </cell>
          <cell r="BU24">
            <v>61812663</v>
          </cell>
          <cell r="BV24">
            <v>56171763</v>
          </cell>
          <cell r="BW24">
            <v>50563721</v>
          </cell>
          <cell r="BX24">
            <v>45011901</v>
          </cell>
          <cell r="BY24">
            <v>43500989</v>
          </cell>
          <cell r="BZ24">
            <v>11608295</v>
          </cell>
          <cell r="CA24">
            <v>11865416</v>
          </cell>
          <cell r="CB24">
            <v>12115533</v>
          </cell>
          <cell r="CC24">
            <v>12355585</v>
          </cell>
          <cell r="CD24">
            <v>12618877</v>
          </cell>
          <cell r="CE24">
            <v>13113788</v>
          </cell>
          <cell r="CF24">
            <v>12011680</v>
          </cell>
          <cell r="CG24">
            <v>12271025</v>
          </cell>
          <cell r="CH24">
            <v>11926782</v>
          </cell>
          <cell r="CI24">
            <v>11770798</v>
          </cell>
          <cell r="CJ24">
            <v>11141694</v>
          </cell>
          <cell r="CK24">
            <v>11113094</v>
          </cell>
          <cell r="CL24">
            <v>10620650</v>
          </cell>
          <cell r="CM24">
            <v>10620650</v>
          </cell>
          <cell r="CN24">
            <v>7213495</v>
          </cell>
          <cell r="CO24">
            <v>6411938</v>
          </cell>
          <cell r="CP24">
            <v>5968296</v>
          </cell>
          <cell r="CR24">
            <v>2101839</v>
          </cell>
          <cell r="CS24">
            <v>4373771</v>
          </cell>
          <cell r="CU24">
            <v>6475610</v>
          </cell>
          <cell r="CV24">
            <v>2037432</v>
          </cell>
          <cell r="CW24">
            <v>2338464</v>
          </cell>
          <cell r="CX24">
            <v>6021644</v>
          </cell>
          <cell r="CY24">
            <v>8360108</v>
          </cell>
          <cell r="CZ24">
            <v>-1009577</v>
          </cell>
          <cell r="DA24">
            <v>43471853</v>
          </cell>
        </row>
        <row r="25">
          <cell r="B25" t="str">
            <v>Housing Finance Company of Kenya</v>
          </cell>
          <cell r="C25">
            <v>62.126556000000001</v>
          </cell>
          <cell r="D25">
            <v>49.639639000000003</v>
          </cell>
          <cell r="E25">
            <v>36.897542999999999</v>
          </cell>
          <cell r="F25">
            <v>8.2978819999999995</v>
          </cell>
          <cell r="G25">
            <v>9.1092840000000006</v>
          </cell>
          <cell r="H25">
            <v>9.9634610000000006</v>
          </cell>
          <cell r="I25">
            <v>53.575583999999999</v>
          </cell>
          <cell r="J25">
            <v>5.0221000000000002E-2</v>
          </cell>
          <cell r="K25">
            <v>0.39296500000000001</v>
          </cell>
          <cell r="M25">
            <v>1.4570338495473026E-2</v>
          </cell>
          <cell r="N25">
            <v>1.469281947616255E-2</v>
          </cell>
          <cell r="O25">
            <v>1.5563601037459084E-2</v>
          </cell>
          <cell r="P25">
            <v>1.5989067838845419E-2</v>
          </cell>
          <cell r="Q25">
            <v>1.6450986245772264E-2</v>
          </cell>
          <cell r="R25">
            <v>1.6905923019384282E-2</v>
          </cell>
          <cell r="S25">
            <v>1.6943702869071292E-2</v>
          </cell>
          <cell r="T25">
            <v>1.7738154293366407E-2</v>
          </cell>
          <cell r="U25">
            <v>1.7915712670493161E-2</v>
          </cell>
          <cell r="V25">
            <v>1.7134565438745517E-2</v>
          </cell>
          <cell r="W25">
            <v>1.7390017992833656E-2</v>
          </cell>
          <cell r="X25">
            <v>1.5752277555412333E-2</v>
          </cell>
          <cell r="Y25">
            <v>1.597529738593486E-2</v>
          </cell>
          <cell r="Z25">
            <v>1.492652252379185E-2</v>
          </cell>
          <cell r="AA25">
            <v>1.5624891821292095E-2</v>
          </cell>
          <cell r="AB25">
            <v>1.5325972147396342E-2</v>
          </cell>
          <cell r="AC25">
            <v>313413032</v>
          </cell>
          <cell r="AD25">
            <v>195568503</v>
          </cell>
          <cell r="AE25">
            <v>0</v>
          </cell>
          <cell r="AF25">
            <v>228782134</v>
          </cell>
          <cell r="AG25">
            <v>0</v>
          </cell>
          <cell r="AH25">
            <v>40312345</v>
          </cell>
          <cell r="AI25">
            <v>51920201</v>
          </cell>
          <cell r="AJ25">
            <v>263782134</v>
          </cell>
          <cell r="AK25">
            <v>13553634</v>
          </cell>
          <cell r="AL25">
            <v>20834301</v>
          </cell>
          <cell r="AM25">
            <v>20834.300999999999</v>
          </cell>
          <cell r="AN25">
            <v>4733253</v>
          </cell>
          <cell r="AP25">
            <v>1.5521003922746612E-2</v>
          </cell>
          <cell r="AQ25">
            <v>2.190855897248023E-2</v>
          </cell>
          <cell r="AR25">
            <v>1.2723323989665199E-2</v>
          </cell>
          <cell r="AT25">
            <v>1.836508687037992E-2</v>
          </cell>
          <cell r="AU25">
            <v>2.7839172344596391E-3</v>
          </cell>
          <cell r="AV25">
            <v>0.17002677936277841</v>
          </cell>
          <cell r="AW25">
            <v>0.15488178346315365</v>
          </cell>
          <cell r="AX25">
            <v>8.4932936500693723E-2</v>
          </cell>
          <cell r="AY25">
            <v>0.71001495752261057</v>
          </cell>
          <cell r="AZ25">
            <v>0.12283142391983654</v>
          </cell>
          <cell r="BA25">
            <v>0.24875171267265553</v>
          </cell>
          <cell r="BB25">
            <v>0.12896995006514503</v>
          </cell>
          <cell r="BC25">
            <v>6.1914447769943225E-2</v>
          </cell>
          <cell r="BD25">
            <v>6.7055502295201797E-2</v>
          </cell>
          <cell r="BE25">
            <v>1.3453372491496252</v>
          </cell>
          <cell r="BF25">
            <v>6.7246643976103264E-4</v>
          </cell>
          <cell r="BG25">
            <v>4.0309351809781407E-3</v>
          </cell>
          <cell r="BH25">
            <v>2.1363500795793353E-3</v>
          </cell>
          <cell r="BI25">
            <v>62126556</v>
          </cell>
          <cell r="BJ25">
            <v>66807678</v>
          </cell>
          <cell r="BK25">
            <v>67587483</v>
          </cell>
          <cell r="BL25">
            <v>67986372</v>
          </cell>
          <cell r="BM25">
            <v>68084930</v>
          </cell>
          <cell r="BN25">
            <v>69695177</v>
          </cell>
          <cell r="BO25">
            <v>67895556</v>
          </cell>
          <cell r="BP25">
            <v>69122232</v>
          </cell>
          <cell r="BQ25">
            <v>68808654</v>
          </cell>
          <cell r="BR25">
            <v>64907602</v>
          </cell>
          <cell r="BS25">
            <v>66538187</v>
          </cell>
          <cell r="BT25">
            <v>62781072</v>
          </cell>
          <cell r="BU25">
            <v>60490833</v>
          </cell>
          <cell r="BV25">
            <v>56632118</v>
          </cell>
          <cell r="BW25">
            <v>49099911</v>
          </cell>
          <cell r="BX25">
            <v>50361123</v>
          </cell>
          <cell r="BY25">
            <v>46755111</v>
          </cell>
          <cell r="BZ25">
            <v>9963461</v>
          </cell>
          <cell r="CA25">
            <v>9780759</v>
          </cell>
          <cell r="CB25">
            <v>9774298</v>
          </cell>
          <cell r="CC25">
            <v>9871533</v>
          </cell>
          <cell r="CD25">
            <v>9774970</v>
          </cell>
          <cell r="CE25">
            <v>9634289</v>
          </cell>
          <cell r="CF25">
            <v>9386355</v>
          </cell>
          <cell r="CG25">
            <v>9444788</v>
          </cell>
          <cell r="CH25">
            <v>9089954</v>
          </cell>
          <cell r="CI25">
            <v>8746393</v>
          </cell>
          <cell r="CJ25">
            <v>9662314</v>
          </cell>
          <cell r="CK25">
            <v>9820564</v>
          </cell>
          <cell r="CL25">
            <v>6276033</v>
          </cell>
          <cell r="CM25">
            <v>6276033</v>
          </cell>
          <cell r="CN25">
            <v>5886067</v>
          </cell>
          <cell r="CO25">
            <v>5912076</v>
          </cell>
          <cell r="CP25">
            <v>5681853</v>
          </cell>
          <cell r="CR25">
            <v>283857</v>
          </cell>
          <cell r="CS25">
            <v>3058274</v>
          </cell>
          <cell r="CU25">
            <v>3342131</v>
          </cell>
          <cell r="CV25">
            <v>2372963</v>
          </cell>
          <cell r="CW25">
            <v>1729104</v>
          </cell>
          <cell r="CX25">
            <v>5222020</v>
          </cell>
          <cell r="CY25">
            <v>6951124</v>
          </cell>
          <cell r="CZ25">
            <v>181249</v>
          </cell>
          <cell r="DA25">
            <v>49639639</v>
          </cell>
        </row>
        <row r="26">
          <cell r="B26" t="str">
            <v>Bank of India</v>
          </cell>
          <cell r="C26">
            <v>56.630656000000002</v>
          </cell>
          <cell r="D26">
            <v>20.641380999999999</v>
          </cell>
          <cell r="E26">
            <v>31.285768999999998</v>
          </cell>
          <cell r="F26">
            <v>10.665001</v>
          </cell>
          <cell r="G26">
            <v>11.068505</v>
          </cell>
          <cell r="H26">
            <v>11.625014999999999</v>
          </cell>
          <cell r="I26">
            <v>20.508454</v>
          </cell>
          <cell r="J26">
            <v>2.7279999999999999E-2</v>
          </cell>
          <cell r="K26">
            <v>2.6751809999999998</v>
          </cell>
          <cell r="M26">
            <v>1.4327393302563374E-2</v>
          </cell>
          <cell r="N26">
            <v>1.4096669921872525E-2</v>
          </cell>
          <cell r="O26">
            <v>1.3914177932117276E-2</v>
          </cell>
          <cell r="P26">
            <v>1.3136110469778282E-2</v>
          </cell>
          <cell r="Q26">
            <v>1.3034718536212294E-2</v>
          </cell>
          <cell r="R26">
            <v>1.2598448051087631E-2</v>
          </cell>
          <cell r="S26">
            <v>1.2266224924117719E-2</v>
          </cell>
          <cell r="T26">
            <v>1.1599550651665885E-2</v>
          </cell>
          <cell r="U26">
            <v>1.6227744516641308E-2</v>
          </cell>
          <cell r="V26">
            <v>1.3650597141543732E-2</v>
          </cell>
          <cell r="W26">
            <v>1.3486590778816261E-2</v>
          </cell>
          <cell r="X26">
            <v>1.1204588493967032E-2</v>
          </cell>
          <cell r="Y26">
            <v>1.1506779612066271E-2</v>
          </cell>
          <cell r="Z26">
            <v>1.1959499437245474E-2</v>
          </cell>
          <cell r="AA26">
            <v>1.1991009587672428E-2</v>
          </cell>
          <cell r="AB26">
            <v>1.1753065305750014E-2</v>
          </cell>
          <cell r="AC26">
            <v>313413032</v>
          </cell>
          <cell r="AD26">
            <v>195568503</v>
          </cell>
          <cell r="AE26">
            <v>0</v>
          </cell>
          <cell r="AF26">
            <v>228782134</v>
          </cell>
          <cell r="AG26">
            <v>0</v>
          </cell>
          <cell r="AH26">
            <v>40312345</v>
          </cell>
          <cell r="AI26">
            <v>51920201</v>
          </cell>
          <cell r="AJ26">
            <v>263782134</v>
          </cell>
          <cell r="AK26">
            <v>13553634</v>
          </cell>
          <cell r="AL26">
            <v>20834301</v>
          </cell>
          <cell r="AM26">
            <v>20834.300999999999</v>
          </cell>
          <cell r="AN26">
            <v>4733253</v>
          </cell>
          <cell r="AP26">
            <v>1.4147969733324892E-2</v>
          </cell>
          <cell r="AQ26">
            <v>9.1101168747809175E-3</v>
          </cell>
          <cell r="AR26">
            <v>1.0788224442283969E-2</v>
          </cell>
          <cell r="AT26">
            <v>0.19740424043654284</v>
          </cell>
          <cell r="AU26">
            <v>3.9995334993634162E-2</v>
          </cell>
          <cell r="AV26">
            <v>0.53970450429856875</v>
          </cell>
          <cell r="AW26">
            <v>0.52002949612876714</v>
          </cell>
          <cell r="AX26">
            <v>9.8142338666457482E-2</v>
          </cell>
          <cell r="AY26">
            <v>0.17078771714781352</v>
          </cell>
          <cell r="AZ26">
            <v>2.0298168251013191E-2</v>
          </cell>
          <cell r="BA26">
            <v>0.28627213483513886</v>
          </cell>
          <cell r="BB26">
            <v>9.9901620712333633E-2</v>
          </cell>
          <cell r="BC26">
            <v>6.3627144095774815E-2</v>
          </cell>
          <cell r="BD26">
            <v>3.6274476616558818E-2</v>
          </cell>
          <cell r="BE26">
            <v>0.65976901510715624</v>
          </cell>
          <cell r="BF26">
            <v>3.9831636624831782E-3</v>
          </cell>
          <cell r="BG26">
            <v>0</v>
          </cell>
          <cell r="BH26">
            <v>3.391047436626961E-3</v>
          </cell>
          <cell r="BI26">
            <v>56630656</v>
          </cell>
          <cell r="BJ26">
            <v>57297472</v>
          </cell>
          <cell r="BK26">
            <v>56956597</v>
          </cell>
          <cell r="BL26">
            <v>49736103</v>
          </cell>
          <cell r="BM26">
            <v>47815075</v>
          </cell>
          <cell r="BN26">
            <v>46410726</v>
          </cell>
          <cell r="BO26">
            <v>43717462</v>
          </cell>
          <cell r="BP26">
            <v>41427446</v>
          </cell>
          <cell r="BQ26">
            <v>42162947</v>
          </cell>
          <cell r="BR26">
            <v>37527774</v>
          </cell>
          <cell r="BS26">
            <v>36899261</v>
          </cell>
          <cell r="BT26">
            <v>36656582</v>
          </cell>
          <cell r="BU26">
            <v>34370422</v>
          </cell>
          <cell r="BV26">
            <v>33998194</v>
          </cell>
          <cell r="BW26">
            <v>34265232</v>
          </cell>
          <cell r="BX26">
            <v>32447854</v>
          </cell>
          <cell r="BY26">
            <v>30721440</v>
          </cell>
          <cell r="BZ26">
            <v>11625015</v>
          </cell>
          <cell r="CA26">
            <v>10920398</v>
          </cell>
          <cell r="CB26">
            <v>10412590</v>
          </cell>
          <cell r="CC26">
            <v>9978992</v>
          </cell>
          <cell r="CD26">
            <v>9536344</v>
          </cell>
          <cell r="CE26">
            <v>9176776</v>
          </cell>
          <cell r="CF26">
            <v>8454584</v>
          </cell>
          <cell r="CG26">
            <v>7597500</v>
          </cell>
          <cell r="CH26">
            <v>7182738</v>
          </cell>
          <cell r="CI26">
            <v>6881061</v>
          </cell>
          <cell r="CJ26">
            <v>6580115</v>
          </cell>
          <cell r="CK26">
            <v>6305179</v>
          </cell>
          <cell r="CL26">
            <v>6074801</v>
          </cell>
          <cell r="CM26">
            <v>6074801</v>
          </cell>
          <cell r="CN26">
            <v>5733008</v>
          </cell>
          <cell r="CO26">
            <v>5254372</v>
          </cell>
          <cell r="CP26">
            <v>5086879</v>
          </cell>
          <cell r="CR26">
            <v>327796</v>
          </cell>
          <cell r="CS26">
            <v>3012210</v>
          </cell>
          <cell r="CU26">
            <v>3340006</v>
          </cell>
          <cell r="CV26">
            <v>570432</v>
          </cell>
          <cell r="CW26">
            <v>122428</v>
          </cell>
          <cell r="CX26">
            <v>305235</v>
          </cell>
          <cell r="CY26">
            <v>427663</v>
          </cell>
          <cell r="CZ26">
            <v>2088671</v>
          </cell>
          <cell r="DA26">
            <v>20641381</v>
          </cell>
        </row>
        <row r="27">
          <cell r="B27" t="str">
            <v>EcoBank</v>
          </cell>
          <cell r="C27">
            <v>53.455759999999998</v>
          </cell>
          <cell r="D27">
            <v>16.370967</v>
          </cell>
          <cell r="E27">
            <v>43.685811999999999</v>
          </cell>
          <cell r="F27">
            <v>5.7673719999999999</v>
          </cell>
          <cell r="G27">
            <v>5.995241</v>
          </cell>
          <cell r="H27">
            <v>6.4385380000000003</v>
          </cell>
          <cell r="I27">
            <v>37.495370000000001</v>
          </cell>
          <cell r="J27">
            <v>0.36306699999999997</v>
          </cell>
          <cell r="K27">
            <v>-1.4340139999999999</v>
          </cell>
          <cell r="M27">
            <v>1.2804569114304755E-2</v>
          </cell>
          <cell r="N27">
            <v>1.1595602123538423E-2</v>
          </cell>
          <cell r="O27">
            <v>1.183081397400184E-2</v>
          </cell>
          <cell r="P27">
            <v>1.2413477654936111E-2</v>
          </cell>
          <cell r="Q27">
            <v>1.2431144013768314E-2</v>
          </cell>
          <cell r="R27">
            <v>1.3364983048455757E-2</v>
          </cell>
          <cell r="S27">
            <v>1.2868565205126406E-2</v>
          </cell>
          <cell r="T27">
            <v>1.391718983810159E-2</v>
          </cell>
          <cell r="U27">
            <v>1.6955242585096973E-2</v>
          </cell>
          <cell r="V27">
            <v>1.74599213396541E-2</v>
          </cell>
          <cell r="W27">
            <v>1.7307138921627711E-2</v>
          </cell>
          <cell r="X27">
            <v>1.4700685553685956E-2</v>
          </cell>
          <cell r="Y27">
            <v>1.4176475454359006E-2</v>
          </cell>
          <cell r="Z27">
            <v>1.3549300995831568E-2</v>
          </cell>
          <cell r="AA27">
            <v>1.3773775020693496E-2</v>
          </cell>
          <cell r="AB27">
            <v>1.4514384060259863E-2</v>
          </cell>
          <cell r="AC27">
            <v>313413032</v>
          </cell>
          <cell r="AD27">
            <v>195568503</v>
          </cell>
          <cell r="AE27">
            <v>0</v>
          </cell>
          <cell r="AF27">
            <v>228782134</v>
          </cell>
          <cell r="AG27">
            <v>0</v>
          </cell>
          <cell r="AH27">
            <v>40312345</v>
          </cell>
          <cell r="AI27">
            <v>51920201</v>
          </cell>
          <cell r="AJ27">
            <v>263782134</v>
          </cell>
          <cell r="AK27">
            <v>13553634</v>
          </cell>
          <cell r="AL27">
            <v>20834301</v>
          </cell>
          <cell r="AM27">
            <v>20834.300999999999</v>
          </cell>
          <cell r="AN27">
            <v>4733253</v>
          </cell>
          <cell r="AP27">
            <v>1.3354789224971707E-2</v>
          </cell>
          <cell r="AQ27">
            <v>7.2253606831433198E-3</v>
          </cell>
          <cell r="AR27">
            <v>1.5064112529866929E-2</v>
          </cell>
          <cell r="AT27">
            <v>-0.16227992607767083</v>
          </cell>
          <cell r="AU27">
            <v>-2.2178095977495395E-2</v>
          </cell>
          <cell r="AV27">
            <v>0.15989283476866611</v>
          </cell>
          <cell r="AW27">
            <v>0.15381557776333452</v>
          </cell>
          <cell r="AX27">
            <v>0.24477488610131445</v>
          </cell>
          <cell r="AY27">
            <v>0.88352980934583514</v>
          </cell>
          <cell r="AZ27">
            <v>0.2737630479815088</v>
          </cell>
          <cell r="BA27">
            <v>0.4811399437096443</v>
          </cell>
          <cell r="BB27">
            <v>0.12100920665434366</v>
          </cell>
          <cell r="BC27">
            <v>3.2010331995645867E-2</v>
          </cell>
          <cell r="BD27">
            <v>8.8998874658697796E-2</v>
          </cell>
          <cell r="BE27">
            <v>0.37474333772255397</v>
          </cell>
          <cell r="BF27">
            <v>2.7844279028452185E-2</v>
          </cell>
          <cell r="BG27">
            <v>0</v>
          </cell>
          <cell r="BH27">
            <v>2.3080613937484222E-2</v>
          </cell>
          <cell r="BI27">
            <v>53455760</v>
          </cell>
          <cell r="BJ27">
            <v>44295854</v>
          </cell>
          <cell r="BK27">
            <v>45145977</v>
          </cell>
          <cell r="BL27">
            <v>47908081</v>
          </cell>
          <cell r="BM27">
            <v>47123839</v>
          </cell>
          <cell r="BN27">
            <v>49308904</v>
          </cell>
          <cell r="BO27">
            <v>46581940</v>
          </cell>
          <cell r="BP27">
            <v>49286922</v>
          </cell>
          <cell r="BQ27">
            <v>52426513</v>
          </cell>
          <cell r="BR27">
            <v>55142958</v>
          </cell>
          <cell r="BS27">
            <v>48824375</v>
          </cell>
          <cell r="BT27">
            <v>44920413</v>
          </cell>
          <cell r="BU27">
            <v>45934458</v>
          </cell>
          <cell r="BV27">
            <v>42241117</v>
          </cell>
          <cell r="BW27">
            <v>36647025</v>
          </cell>
          <cell r="BX27">
            <v>36143426</v>
          </cell>
          <cell r="BY27">
            <v>36907136</v>
          </cell>
          <cell r="BZ27">
            <v>6438538</v>
          </cell>
          <cell r="CA27">
            <v>7617842</v>
          </cell>
          <cell r="CB27">
            <v>7534386</v>
          </cell>
          <cell r="CC27">
            <v>7305154</v>
          </cell>
          <cell r="CD27">
            <v>7307241</v>
          </cell>
          <cell r="CE27">
            <v>7946220</v>
          </cell>
          <cell r="CF27">
            <v>7959585</v>
          </cell>
          <cell r="CG27">
            <v>7699140</v>
          </cell>
          <cell r="CH27">
            <v>7560671</v>
          </cell>
          <cell r="CI27">
            <v>7294222</v>
          </cell>
          <cell r="CJ27">
            <v>7595021</v>
          </cell>
          <cell r="CK27">
            <v>7740628</v>
          </cell>
          <cell r="CL27">
            <v>7827942</v>
          </cell>
          <cell r="CM27">
            <v>7827942</v>
          </cell>
          <cell r="CN27">
            <v>3657839</v>
          </cell>
          <cell r="CO27">
            <v>3764734</v>
          </cell>
          <cell r="CP27">
            <v>3390412</v>
          </cell>
          <cell r="CR27">
            <v>719236</v>
          </cell>
          <cell r="CS27">
            <v>2219121</v>
          </cell>
          <cell r="CU27">
            <v>2938357</v>
          </cell>
          <cell r="CV27">
            <v>2596126</v>
          </cell>
          <cell r="CW27">
            <v>2969219</v>
          </cell>
          <cell r="CX27">
            <v>3201998</v>
          </cell>
          <cell r="CY27">
            <v>6171217</v>
          </cell>
          <cell r="CZ27">
            <v>-1115332</v>
          </cell>
          <cell r="DA27">
            <v>16370967</v>
          </cell>
        </row>
        <row r="28">
          <cell r="B28" t="str">
            <v>Bank Of Africa Kenya Ltd</v>
          </cell>
          <cell r="C28">
            <v>54.191291</v>
          </cell>
          <cell r="D28">
            <v>27.388459999999998</v>
          </cell>
          <cell r="E28">
            <v>31.572431999999999</v>
          </cell>
          <cell r="F28">
            <v>4.945786</v>
          </cell>
          <cell r="G28">
            <v>6.9862840000000004</v>
          </cell>
          <cell r="H28">
            <v>8.4677050000000005</v>
          </cell>
          <cell r="I28">
            <v>44.274616000000002</v>
          </cell>
          <cell r="J28">
            <v>0.51002199999999998</v>
          </cell>
          <cell r="K28">
            <v>3.5185000000000001E-2</v>
          </cell>
          <cell r="M28">
            <v>1.2523461500078647E-2</v>
          </cell>
          <cell r="N28">
            <v>1.2373943911985286E-2</v>
          </cell>
          <cell r="O28">
            <v>1.3351437237861499E-2</v>
          </cell>
          <cell r="P28">
            <v>1.4379388910788594E-2</v>
          </cell>
          <cell r="Q28">
            <v>1.4133633319425598E-2</v>
          </cell>
          <cell r="R28">
            <v>1.4716794444925909E-2</v>
          </cell>
          <cell r="S28">
            <v>1.5976574712738733E-2</v>
          </cell>
          <cell r="T28">
            <v>1.7371418679000432E-2</v>
          </cell>
          <cell r="U28">
            <v>1.7144060174214881E-2</v>
          </cell>
          <cell r="V28">
            <v>1.7338287015198711E-2</v>
          </cell>
          <cell r="W28">
            <v>1.7683314743432797E-2</v>
          </cell>
          <cell r="X28">
            <v>1.7798810383758638E-2</v>
          </cell>
          <cell r="Y28">
            <v>1.7486344949999816E-2</v>
          </cell>
          <cell r="Z28">
            <v>1.8120979532097455E-2</v>
          </cell>
          <cell r="AA28">
            <v>1.6562657310553237E-2</v>
          </cell>
          <cell r="AB28">
            <v>1.7279420011048791E-2</v>
          </cell>
          <cell r="AC28">
            <v>313413032</v>
          </cell>
          <cell r="AD28">
            <v>195568503</v>
          </cell>
          <cell r="AE28">
            <v>0</v>
          </cell>
          <cell r="AF28">
            <v>228782134</v>
          </cell>
          <cell r="AG28">
            <v>0</v>
          </cell>
          <cell r="AH28">
            <v>40312345</v>
          </cell>
          <cell r="AI28">
            <v>51920201</v>
          </cell>
          <cell r="AJ28">
            <v>263782134</v>
          </cell>
          <cell r="AK28">
            <v>13553634</v>
          </cell>
          <cell r="AL28">
            <v>20834301</v>
          </cell>
          <cell r="AM28">
            <v>20834.300999999999</v>
          </cell>
          <cell r="AN28">
            <v>4733253</v>
          </cell>
          <cell r="AP28">
            <v>1.3538546063775097E-2</v>
          </cell>
          <cell r="AQ28">
            <v>1.208795436798837E-2</v>
          </cell>
          <cell r="AR28">
            <v>1.0887074011341979E-2</v>
          </cell>
          <cell r="AT28">
            <v>8.0089112136423682E-3</v>
          </cell>
          <cell r="AU28">
            <v>1.2273321411656671E-3</v>
          </cell>
          <cell r="AV28">
            <v>0.15779434428070477</v>
          </cell>
          <cell r="AW28">
            <v>0.1117070332128911</v>
          </cell>
          <cell r="AX28">
            <v>0.63521153943413156</v>
          </cell>
          <cell r="AY28">
            <v>0.76644888482481632</v>
          </cell>
          <cell r="AZ28">
            <v>0.21972984839031245</v>
          </cell>
          <cell r="BA28">
            <v>0.4334066790072027</v>
          </cell>
          <cell r="BB28">
            <v>0.11400316023546346</v>
          </cell>
          <cell r="BC28">
            <v>5.2567609987010294E-2</v>
          </cell>
          <cell r="BD28">
            <v>6.1435550248453166E-2</v>
          </cell>
          <cell r="BE28">
            <v>0.86748021185064228</v>
          </cell>
          <cell r="BF28">
            <v>2.3869268888378509E-2</v>
          </cell>
          <cell r="BG28">
            <v>1.1558991806243619E-4</v>
          </cell>
          <cell r="BH28">
            <v>1.7431261807195661E-2</v>
          </cell>
          <cell r="BI28">
            <v>54191291</v>
          </cell>
          <cell r="BJ28">
            <v>53979562</v>
          </cell>
          <cell r="BK28">
            <v>59626808</v>
          </cell>
          <cell r="BL28">
            <v>59921903</v>
          </cell>
          <cell r="BM28">
            <v>55995671</v>
          </cell>
          <cell r="BN28">
            <v>60364364</v>
          </cell>
          <cell r="BO28">
            <v>62804576</v>
          </cell>
          <cell r="BP28">
            <v>66482816</v>
          </cell>
          <cell r="BQ28">
            <v>69280267</v>
          </cell>
          <cell r="BR28">
            <v>65069310</v>
          </cell>
          <cell r="BS28">
            <v>63122599</v>
          </cell>
          <cell r="BT28">
            <v>63211641</v>
          </cell>
          <cell r="BU28">
            <v>62211641</v>
          </cell>
          <cell r="BV28">
            <v>58432443</v>
          </cell>
          <cell r="BW28">
            <v>57647846</v>
          </cell>
          <cell r="BX28">
            <v>51954246</v>
          </cell>
          <cell r="BY28">
            <v>52683299</v>
          </cell>
          <cell r="BZ28">
            <v>8467705</v>
          </cell>
          <cell r="CA28">
            <v>8397488</v>
          </cell>
          <cell r="CB28">
            <v>8447965</v>
          </cell>
          <cell r="CC28">
            <v>8434199</v>
          </cell>
          <cell r="CD28">
            <v>8417986</v>
          </cell>
          <cell r="CE28">
            <v>8457381</v>
          </cell>
          <cell r="CF28">
            <v>8453254</v>
          </cell>
          <cell r="CG28">
            <v>8408203</v>
          </cell>
          <cell r="CH28">
            <v>8495736</v>
          </cell>
          <cell r="CI28">
            <v>9750300</v>
          </cell>
          <cell r="CJ28">
            <v>9135664</v>
          </cell>
          <cell r="CK28">
            <v>8014300</v>
          </cell>
          <cell r="CL28">
            <v>7913209</v>
          </cell>
          <cell r="CM28">
            <v>7913209</v>
          </cell>
          <cell r="CN28">
            <v>8134565</v>
          </cell>
          <cell r="CO28">
            <v>6710063</v>
          </cell>
          <cell r="CP28">
            <v>6539160</v>
          </cell>
          <cell r="CR28">
            <v>2185411</v>
          </cell>
          <cell r="CS28">
            <v>1255035</v>
          </cell>
          <cell r="CU28">
            <v>3440446</v>
          </cell>
          <cell r="CV28">
            <v>2636926</v>
          </cell>
          <cell r="CW28">
            <v>3342776</v>
          </cell>
          <cell r="CX28">
            <v>4370017</v>
          </cell>
          <cell r="CY28">
            <v>7712793</v>
          </cell>
          <cell r="CZ28">
            <v>67618</v>
          </cell>
          <cell r="DA28">
            <v>27388460</v>
          </cell>
        </row>
        <row r="29">
          <cell r="B29" t="str">
            <v>Total - Medium Tier banks</v>
          </cell>
          <cell r="C29">
            <v>1052.9688480000002</v>
          </cell>
          <cell r="D29">
            <v>561.06409199999996</v>
          </cell>
          <cell r="E29">
            <v>743.70134900000005</v>
          </cell>
          <cell r="F29">
            <v>147.86806499999997</v>
          </cell>
          <cell r="G29">
            <v>164.73585</v>
          </cell>
          <cell r="H29">
            <v>171.52672999999996</v>
          </cell>
          <cell r="I29">
            <v>831.35210600000005</v>
          </cell>
          <cell r="J29">
            <v>6.4130880000000001</v>
          </cell>
          <cell r="K29">
            <v>27.634693999999996</v>
          </cell>
          <cell r="M29">
            <v>0.26192644117930575</v>
          </cell>
          <cell r="N29">
            <v>0.25710238685710146</v>
          </cell>
          <cell r="O29">
            <v>0.26376876168341734</v>
          </cell>
          <cell r="P29">
            <v>0.26389927151863651</v>
          </cell>
          <cell r="Q29">
            <v>0.26551146178849822</v>
          </cell>
          <cell r="R29">
            <v>0.27072866845110788</v>
          </cell>
          <cell r="S29">
            <v>0.27254337603748435</v>
          </cell>
          <cell r="T29">
            <v>0.27476797593061481</v>
          </cell>
          <cell r="U29">
            <v>0.29791630562139371</v>
          </cell>
          <cell r="V29">
            <v>0.29098846344167917</v>
          </cell>
          <cell r="W29">
            <v>0.28172163693693214</v>
          </cell>
          <cell r="X29">
            <v>0.85657242923756816</v>
          </cell>
          <cell r="Y29">
            <v>0.86311647798164426</v>
          </cell>
          <cell r="Z29">
            <v>0.86306487229314288</v>
          </cell>
          <cell r="AA29">
            <v>0.86260371717311279</v>
          </cell>
          <cell r="AB29">
            <v>0.86614137491817567</v>
          </cell>
          <cell r="AC29">
            <v>5954847608</v>
          </cell>
          <cell r="AD29">
            <v>3715801557</v>
          </cell>
          <cell r="AE29">
            <v>0</v>
          </cell>
          <cell r="AF29">
            <v>4346860546</v>
          </cell>
          <cell r="AG29">
            <v>0</v>
          </cell>
          <cell r="AH29">
            <v>765934555</v>
          </cell>
          <cell r="AI29">
            <v>986483819</v>
          </cell>
          <cell r="AJ29">
            <v>5011860546</v>
          </cell>
          <cell r="AK29">
            <v>257519046</v>
          </cell>
          <cell r="AL29">
            <v>395851719</v>
          </cell>
          <cell r="AM29">
            <v>395851.71899999992</v>
          </cell>
          <cell r="AN29">
            <v>89931807</v>
          </cell>
          <cell r="AP29">
            <v>0.26306196049782604</v>
          </cell>
          <cell r="AQ29">
            <v>0.24762681587839658</v>
          </cell>
          <cell r="AR29">
            <v>0.25644941222449608</v>
          </cell>
          <cell r="AT29">
            <v>0.11830888797677214</v>
          </cell>
          <cell r="AU29">
            <v>1.9569659250436147E-2</v>
          </cell>
          <cell r="AV29">
            <v>0.19815412604487945</v>
          </cell>
          <cell r="AW29">
            <v>0.17786454612048574</v>
          </cell>
          <cell r="AX29">
            <v>0.25496703498236611</v>
          </cell>
          <cell r="AY29">
            <v>0.44658185525979638</v>
          </cell>
          <cell r="AZ29">
            <v>0.13389284637062571</v>
          </cell>
          <cell r="BA29">
            <v>0.39443962027798751</v>
          </cell>
          <cell r="BB29">
            <v>0.11819839143655804</v>
          </cell>
          <cell r="BC29">
            <v>4.5983061767211696E-2</v>
          </cell>
          <cell r="BD29">
            <v>7.2215329669346351E-2</v>
          </cell>
          <cell r="BE29">
            <v>0.75442123744218181</v>
          </cell>
          <cell r="BF29">
            <v>0.27393664462579359</v>
          </cell>
          <cell r="BG29">
            <v>0.15837862271548916</v>
          </cell>
          <cell r="BH29">
            <v>0.23970054353038556</v>
          </cell>
          <cell r="BI29">
            <v>1052968848</v>
          </cell>
          <cell r="BJ29">
            <v>1029325052</v>
          </cell>
          <cell r="BK29">
            <v>1023495434</v>
          </cell>
          <cell r="BL29">
            <v>1010000333</v>
          </cell>
          <cell r="BM29">
            <v>981096206</v>
          </cell>
          <cell r="BN29">
            <v>1003816695</v>
          </cell>
          <cell r="BO29">
            <v>987820829</v>
          </cell>
          <cell r="BP29">
            <v>964672976</v>
          </cell>
          <cell r="BQ29">
            <v>965098342</v>
          </cell>
          <cell r="BR29">
            <v>942040681</v>
          </cell>
          <cell r="BS29">
            <v>944276801</v>
          </cell>
          <cell r="BT29">
            <v>874362973</v>
          </cell>
          <cell r="BU29">
            <v>858331853</v>
          </cell>
          <cell r="BV29">
            <v>810664131</v>
          </cell>
          <cell r="BW29">
            <v>765901679</v>
          </cell>
          <cell r="BX29">
            <v>724099819</v>
          </cell>
          <cell r="BY29">
            <v>699018577</v>
          </cell>
          <cell r="BZ29">
            <v>171526730</v>
          </cell>
          <cell r="CA29">
            <v>167996099</v>
          </cell>
          <cell r="CB29">
            <v>168618619</v>
          </cell>
          <cell r="CC29">
            <v>165303411</v>
          </cell>
          <cell r="CD29">
            <v>164931170</v>
          </cell>
          <cell r="CE29">
            <v>164727236</v>
          </cell>
          <cell r="CF29">
            <v>157806124</v>
          </cell>
          <cell r="CG29">
            <v>151914553</v>
          </cell>
          <cell r="CH29">
            <v>147216060</v>
          </cell>
          <cell r="CI29">
            <v>145236736</v>
          </cell>
          <cell r="CJ29">
            <v>143683129</v>
          </cell>
          <cell r="CK29">
            <v>139656765</v>
          </cell>
          <cell r="CL29">
            <v>131859720</v>
          </cell>
          <cell r="CM29">
            <v>131859720</v>
          </cell>
          <cell r="CN29">
            <v>117825315</v>
          </cell>
          <cell r="CO29">
            <v>109698318</v>
          </cell>
          <cell r="CP29">
            <v>106019291</v>
          </cell>
          <cell r="CQ29">
            <v>0</v>
          </cell>
          <cell r="CR29">
            <v>19755584</v>
          </cell>
          <cell r="CS29">
            <v>57727311</v>
          </cell>
          <cell r="CT29">
            <v>0</v>
          </cell>
          <cell r="CU29">
            <v>77482895</v>
          </cell>
          <cell r="CV29">
            <v>34602455</v>
          </cell>
          <cell r="CW29">
            <v>34212023</v>
          </cell>
          <cell r="CX29">
            <v>52523744</v>
          </cell>
          <cell r="CY29">
            <v>86735767</v>
          </cell>
          <cell r="CZ29">
            <v>19902980</v>
          </cell>
          <cell r="DA29">
            <v>561064092</v>
          </cell>
        </row>
        <row r="30">
          <cell r="BA30" t="str">
            <v/>
          </cell>
        </row>
        <row r="31">
          <cell r="B31" t="str">
            <v>TIER 3 - Small banks WMSI  &lt; 1%</v>
          </cell>
          <cell r="BA31" t="str">
            <v/>
          </cell>
        </row>
        <row r="32">
          <cell r="B32" t="str">
            <v>GT Bank</v>
          </cell>
          <cell r="C32">
            <v>27.627849000000001</v>
          </cell>
          <cell r="D32">
            <v>13.203981000000001</v>
          </cell>
          <cell r="E32">
            <v>15.14073</v>
          </cell>
          <cell r="F32">
            <v>5.2565210000000002</v>
          </cell>
          <cell r="G32">
            <v>5.3543000000000003</v>
          </cell>
          <cell r="H32">
            <v>8.6091339999999992</v>
          </cell>
          <cell r="I32">
            <v>19.923183000000002</v>
          </cell>
          <cell r="J32">
            <v>6.9027000000000005E-2</v>
          </cell>
          <cell r="K32">
            <v>0.24130499999999999</v>
          </cell>
          <cell r="M32">
            <v>8.4958327619748912E-3</v>
          </cell>
          <cell r="N32">
            <v>8.7822926189684777E-3</v>
          </cell>
          <cell r="O32">
            <v>8.9182504962042938E-3</v>
          </cell>
          <cell r="P32">
            <v>8.8883596080166841E-3</v>
          </cell>
          <cell r="Q32">
            <v>9.4469844970881556E-3</v>
          </cell>
          <cell r="R32">
            <v>9.7931767487665668E-3</v>
          </cell>
          <cell r="S32">
            <v>9.6990147031472129E-3</v>
          </cell>
          <cell r="T32">
            <v>9.996201536046849E-3</v>
          </cell>
          <cell r="U32">
            <v>7.9532605463950752E-3</v>
          </cell>
          <cell r="V32">
            <v>9.8447529175647273E-3</v>
          </cell>
          <cell r="W32">
            <v>1.0107948540167158E-2</v>
          </cell>
          <cell r="X32">
            <v>1.0778106109904245E-2</v>
          </cell>
          <cell r="Y32">
            <v>8.8082658354365038E-3</v>
          </cell>
          <cell r="Z32">
            <v>9.2180809085022301E-3</v>
          </cell>
          <cell r="AA32">
            <v>9.1783622891588156E-3</v>
          </cell>
          <cell r="AB32">
            <v>9.8101959543893304E-3</v>
          </cell>
          <cell r="AC32">
            <v>313413032</v>
          </cell>
          <cell r="AD32">
            <v>195568503</v>
          </cell>
          <cell r="AE32">
            <v>0</v>
          </cell>
          <cell r="AF32">
            <v>228782134</v>
          </cell>
          <cell r="AG32">
            <v>0</v>
          </cell>
          <cell r="AH32">
            <v>40312345</v>
          </cell>
          <cell r="AI32">
            <v>51920201</v>
          </cell>
          <cell r="AJ32">
            <v>263782134</v>
          </cell>
          <cell r="AK32">
            <v>13553634</v>
          </cell>
          <cell r="AL32">
            <v>20834301</v>
          </cell>
          <cell r="AM32">
            <v>20834.300999999999</v>
          </cell>
          <cell r="AN32">
            <v>4733253</v>
          </cell>
          <cell r="AP32">
            <v>6.9022328021217053E-3</v>
          </cell>
          <cell r="AQ32">
            <v>5.8276047577624102E-3</v>
          </cell>
          <cell r="AR32">
            <v>5.2209550438099247E-3</v>
          </cell>
          <cell r="AT32">
            <v>2.2739837565519842E-2</v>
          </cell>
          <cell r="AU32">
            <v>6.7431050134556586E-3</v>
          </cell>
          <cell r="AV32">
            <v>0.26874721775130006</v>
          </cell>
          <cell r="AW32">
            <v>0.26383941762719337</v>
          </cell>
          <cell r="AX32">
            <v>0.28606489635225457</v>
          </cell>
          <cell r="AY32">
            <v>0.71978801471070775</v>
          </cell>
          <cell r="AZ32">
            <v>7.9635868741276164E-2</v>
          </cell>
          <cell r="BA32">
            <v>0.23059027005831104</v>
          </cell>
          <cell r="BB32">
            <v>0.12024345909259826</v>
          </cell>
          <cell r="BC32">
            <v>5.4132167314614316E-2</v>
          </cell>
          <cell r="BD32">
            <v>6.6111291777983944E-2</v>
          </cell>
          <cell r="BE32">
            <v>0.8720835124858578</v>
          </cell>
          <cell r="BF32">
            <v>4.510630336004115E-3</v>
          </cell>
          <cell r="BG32">
            <v>9.0727138871716118E-4</v>
          </cell>
          <cell r="BH32">
            <v>3.2555731239966319E-3</v>
          </cell>
          <cell r="BI32">
            <v>27627849</v>
          </cell>
          <cell r="BJ32">
            <v>27623812</v>
          </cell>
          <cell r="BK32">
            <v>28487642</v>
          </cell>
          <cell r="BL32">
            <v>27803556</v>
          </cell>
          <cell r="BM32">
            <v>29619072</v>
          </cell>
          <cell r="BN32">
            <v>30685457</v>
          </cell>
          <cell r="BO32">
            <v>28784276</v>
          </cell>
          <cell r="BP32">
            <v>29252326</v>
          </cell>
          <cell r="BQ32">
            <v>29374062</v>
          </cell>
          <cell r="BR32">
            <v>29161835</v>
          </cell>
          <cell r="BS32">
            <v>30169915</v>
          </cell>
          <cell r="BT32">
            <v>31366414</v>
          </cell>
          <cell r="BU32">
            <v>32991926</v>
          </cell>
          <cell r="BV32">
            <v>28103602</v>
          </cell>
          <cell r="BW32">
            <v>27757959</v>
          </cell>
          <cell r="BX32">
            <v>23977044</v>
          </cell>
          <cell r="BY32">
            <v>25638050</v>
          </cell>
          <cell r="BZ32">
            <v>8609134</v>
          </cell>
          <cell r="CA32">
            <v>8624231</v>
          </cell>
          <cell r="CB32">
            <v>8563002</v>
          </cell>
          <cell r="CC32">
            <v>8425536</v>
          </cell>
          <cell r="CD32">
            <v>8366449</v>
          </cell>
          <cell r="CE32">
            <v>8340364</v>
          </cell>
          <cell r="CF32">
            <v>8208287</v>
          </cell>
          <cell r="CG32">
            <v>8043954</v>
          </cell>
          <cell r="CH32">
            <v>7905730</v>
          </cell>
          <cell r="CI32">
            <v>7776166</v>
          </cell>
          <cell r="CJ32">
            <v>7670097</v>
          </cell>
          <cell r="CK32">
            <v>7268290</v>
          </cell>
          <cell r="CL32">
            <v>7165033</v>
          </cell>
          <cell r="CM32">
            <v>6738561</v>
          </cell>
          <cell r="CN32">
            <v>6326694</v>
          </cell>
          <cell r="CO32">
            <v>6219009</v>
          </cell>
          <cell r="CP32">
            <v>6090652</v>
          </cell>
          <cell r="CR32">
            <v>536166</v>
          </cell>
          <cell r="CS32">
            <v>1338115</v>
          </cell>
          <cell r="CU32">
            <v>1874281</v>
          </cell>
          <cell r="CV32">
            <v>1349085</v>
          </cell>
          <cell r="CW32">
            <v>263448</v>
          </cell>
          <cell r="CX32">
            <v>879046</v>
          </cell>
          <cell r="CY32">
            <v>1142494</v>
          </cell>
          <cell r="CZ32">
            <v>193011</v>
          </cell>
          <cell r="DA32">
            <v>13203981</v>
          </cell>
        </row>
        <row r="33">
          <cell r="B33" t="str">
            <v>Gulf African Bank</v>
          </cell>
          <cell r="C33">
            <v>31.316227999999999</v>
          </cell>
          <cell r="D33">
            <v>19.384156000000001</v>
          </cell>
          <cell r="E33">
            <v>26.073694</v>
          </cell>
          <cell r="F33">
            <v>4.246677</v>
          </cell>
          <cell r="G33">
            <v>4.8361689999999999</v>
          </cell>
          <cell r="H33">
            <v>4.4194630000000004</v>
          </cell>
          <cell r="I33">
            <v>29.847176999999999</v>
          </cell>
          <cell r="J33">
            <v>0.25666</v>
          </cell>
          <cell r="K33">
            <v>0.25395499999999999</v>
          </cell>
          <cell r="M33">
            <v>7.8917205441061331E-3</v>
          </cell>
          <cell r="N33">
            <v>7.7493919586088178E-3</v>
          </cell>
          <cell r="O33">
            <v>7.9523347752642713E-3</v>
          </cell>
          <cell r="P33">
            <v>7.3072430119434963E-3</v>
          </cell>
          <cell r="Q33">
            <v>7.6597289580203707E-3</v>
          </cell>
          <cell r="R33">
            <v>6.7981092668204495E-3</v>
          </cell>
          <cell r="S33">
            <v>6.8135748121896031E-3</v>
          </cell>
          <cell r="T33">
            <v>7.0717017263821954E-3</v>
          </cell>
          <cell r="U33">
            <v>6.8156702168746001E-3</v>
          </cell>
          <cell r="V33">
            <v>6.6414845665934011E-3</v>
          </cell>
          <cell r="W33">
            <v>6.4972161789634136E-3</v>
          </cell>
          <cell r="X33">
            <v>6.4454535582140985E-3</v>
          </cell>
          <cell r="Y33">
            <v>6.4405605012668281E-3</v>
          </cell>
          <cell r="Z33">
            <v>6.3060468550378834E-3</v>
          </cell>
          <cell r="AA33">
            <v>6.4461685136653919E-3</v>
          </cell>
          <cell r="AB33">
            <v>6.3554162267492557E-3</v>
          </cell>
          <cell r="AC33">
            <v>313413032</v>
          </cell>
          <cell r="AD33">
            <v>195568503</v>
          </cell>
          <cell r="AE33">
            <v>0</v>
          </cell>
          <cell r="AF33">
            <v>228782134</v>
          </cell>
          <cell r="AG33">
            <v>0</v>
          </cell>
          <cell r="AH33">
            <v>40312345</v>
          </cell>
          <cell r="AI33">
            <v>51920201</v>
          </cell>
          <cell r="AJ33">
            <v>263782134</v>
          </cell>
          <cell r="AK33">
            <v>13553634</v>
          </cell>
          <cell r="AL33">
            <v>20834301</v>
          </cell>
          <cell r="AM33">
            <v>20834.300999999999</v>
          </cell>
          <cell r="AN33">
            <v>4733253</v>
          </cell>
          <cell r="AP33">
            <v>7.8236961603605909E-3</v>
          </cell>
          <cell r="AQ33">
            <v>8.5552379794252027E-3</v>
          </cell>
          <cell r="AR33">
            <v>8.9909524970101552E-3</v>
          </cell>
          <cell r="AT33">
            <v>3.4940313831341517E-2</v>
          </cell>
          <cell r="AU33">
            <v>5.2555653006887406E-3</v>
          </cell>
          <cell r="AV33">
            <v>0.16203103563194604</v>
          </cell>
          <cell r="AW33">
            <v>0.14228069207349159</v>
          </cell>
          <cell r="AX33">
            <v>0.25757614347791541</v>
          </cell>
          <cell r="AY33">
            <v>0.65862602082496224</v>
          </cell>
          <cell r="AZ33">
            <v>8.4966571148469117E-2</v>
          </cell>
          <cell r="BA33">
            <v>0.33247941598053271</v>
          </cell>
          <cell r="BB33">
            <v>0.11930314250120062</v>
          </cell>
          <cell r="BC33">
            <v>2.2157353598793828E-2</v>
          </cell>
          <cell r="BD33">
            <v>9.7145788902406799E-2</v>
          </cell>
          <cell r="BE33">
            <v>0.74343727436549656</v>
          </cell>
          <cell r="BF33">
            <v>8.5676508024203415E-3</v>
          </cell>
          <cell r="BG33">
            <v>3.8647361507631898E-3</v>
          </cell>
          <cell r="BH33">
            <v>6.6525137625547993E-3</v>
          </cell>
          <cell r="BI33">
            <v>31316228</v>
          </cell>
          <cell r="BJ33">
            <v>29751830</v>
          </cell>
          <cell r="BK33">
            <v>30065287</v>
          </cell>
          <cell r="BL33">
            <v>26213067</v>
          </cell>
          <cell r="BM33">
            <v>27156264</v>
          </cell>
          <cell r="BN33">
            <v>23703026</v>
          </cell>
          <cell r="BO33">
            <v>22877199</v>
          </cell>
          <cell r="BP33">
            <v>23398523</v>
          </cell>
          <cell r="BQ33">
            <v>24713782</v>
          </cell>
          <cell r="BR33">
            <v>23723135</v>
          </cell>
          <cell r="BS33">
            <v>21903335</v>
          </cell>
          <cell r="BT33">
            <v>20817084</v>
          </cell>
          <cell r="BU33">
            <v>19753647</v>
          </cell>
          <cell r="BV33">
            <v>19148625</v>
          </cell>
          <cell r="BW33">
            <v>17319720</v>
          </cell>
          <cell r="BX33">
            <v>16958464</v>
          </cell>
          <cell r="BY33">
            <v>16053971</v>
          </cell>
          <cell r="BZ33">
            <v>4419463</v>
          </cell>
          <cell r="CA33">
            <v>4594135</v>
          </cell>
          <cell r="CB33">
            <v>4457413</v>
          </cell>
          <cell r="CC33">
            <v>4495395</v>
          </cell>
          <cell r="CD33">
            <v>4375707</v>
          </cell>
          <cell r="CE33">
            <v>4273794</v>
          </cell>
          <cell r="CF33">
            <v>4167002</v>
          </cell>
          <cell r="CG33">
            <v>4055478</v>
          </cell>
          <cell r="CH33">
            <v>3877386</v>
          </cell>
          <cell r="CI33">
            <v>3147507</v>
          </cell>
          <cell r="CJ33">
            <v>3551668</v>
          </cell>
          <cell r="CK33">
            <v>3303041</v>
          </cell>
          <cell r="CL33">
            <v>3146683</v>
          </cell>
          <cell r="CM33">
            <v>3146683</v>
          </cell>
          <cell r="CN33">
            <v>3015261</v>
          </cell>
          <cell r="CO33">
            <v>2771877</v>
          </cell>
          <cell r="CP33">
            <v>2685926</v>
          </cell>
          <cell r="CR33">
            <v>677578</v>
          </cell>
          <cell r="CS33">
            <v>1953015</v>
          </cell>
          <cell r="CU33">
            <v>2630593</v>
          </cell>
          <cell r="CV33">
            <v>1732577</v>
          </cell>
          <cell r="CW33">
            <v>598443</v>
          </cell>
          <cell r="CX33">
            <v>1201497</v>
          </cell>
          <cell r="CY33">
            <v>1799940</v>
          </cell>
          <cell r="CZ33">
            <v>153653</v>
          </cell>
          <cell r="DA33">
            <v>19384156</v>
          </cell>
        </row>
        <row r="34">
          <cell r="B34" t="str">
            <v>Victoria Commercial Bank</v>
          </cell>
          <cell r="C34">
            <v>25.98516</v>
          </cell>
          <cell r="D34">
            <v>18.870100999999998</v>
          </cell>
          <cell r="E34">
            <v>18.677388000000001</v>
          </cell>
          <cell r="F34">
            <v>5.3631289999999998</v>
          </cell>
          <cell r="G34">
            <v>5.517379</v>
          </cell>
          <cell r="H34">
            <v>5.6118930000000002</v>
          </cell>
          <cell r="I34">
            <v>24.264521999999999</v>
          </cell>
          <cell r="J34">
            <v>2.6245999999999998E-2</v>
          </cell>
          <cell r="K34">
            <v>0.79641300000000004</v>
          </cell>
          <cell r="M34">
            <v>7.2146360042666391E-3</v>
          </cell>
          <cell r="N34">
            <v>7.0034161086118523E-3</v>
          </cell>
          <cell r="O34">
            <v>6.801565050384515E-3</v>
          </cell>
          <cell r="P34">
            <v>6.8028323736245531E-3</v>
          </cell>
          <cell r="Q34">
            <v>6.8414987767467655E-3</v>
          </cell>
          <cell r="R34">
            <v>6.1604498028246923E-3</v>
          </cell>
          <cell r="S34">
            <v>6.2265714296695683E-3</v>
          </cell>
          <cell r="T34">
            <v>6.3005062365322113E-3</v>
          </cell>
          <cell r="U34">
            <v>5.8939153713499712E-3</v>
          </cell>
          <cell r="V34">
            <v>5.6409863715400216E-3</v>
          </cell>
          <cell r="W34">
            <v>5.6483176572236903E-3</v>
          </cell>
          <cell r="X34">
            <v>5.494251376354559E-3</v>
          </cell>
          <cell r="Y34">
            <v>5.4373613532771904E-3</v>
          </cell>
          <cell r="Z34">
            <v>5.4107645886222553E-3</v>
          </cell>
          <cell r="AA34">
            <v>5.3532586364741109E-3</v>
          </cell>
          <cell r="AB34">
            <v>5.1327338794256239E-3</v>
          </cell>
          <cell r="AC34">
            <v>313413032</v>
          </cell>
          <cell r="AD34">
            <v>195568503</v>
          </cell>
          <cell r="AE34">
            <v>0</v>
          </cell>
          <cell r="AF34">
            <v>228782134</v>
          </cell>
          <cell r="AG34">
            <v>0</v>
          </cell>
          <cell r="AH34">
            <v>40312345</v>
          </cell>
          <cell r="AI34">
            <v>51920201</v>
          </cell>
          <cell r="AJ34">
            <v>263782134</v>
          </cell>
          <cell r="AK34">
            <v>13553634</v>
          </cell>
          <cell r="AL34">
            <v>20834301</v>
          </cell>
          <cell r="AM34">
            <v>20834.300999999999</v>
          </cell>
          <cell r="AN34">
            <v>4733253</v>
          </cell>
          <cell r="AP34">
            <v>6.4918417543248065E-3</v>
          </cell>
          <cell r="AQ34">
            <v>8.3283587250736878E-3</v>
          </cell>
          <cell r="AR34">
            <v>6.4404954770209202E-3</v>
          </cell>
          <cell r="AT34">
            <v>0.11566361473510414</v>
          </cell>
          <cell r="AU34">
            <v>2.5509168567061018E-2</v>
          </cell>
          <cell r="AV34">
            <v>0.22738461528316939</v>
          </cell>
          <cell r="AW34">
            <v>0.22102759741156244</v>
          </cell>
          <cell r="AX34">
            <v>0.18931283262336018</v>
          </cell>
          <cell r="AY34">
            <v>0.42907071671506536</v>
          </cell>
          <cell r="AZ34">
            <v>8.0268950493665432E-4</v>
          </cell>
          <cell r="BA34">
            <v>1</v>
          </cell>
          <cell r="BB34">
            <v>0.11852548947060454</v>
          </cell>
          <cell r="BC34">
            <v>6.9469488485769559E-2</v>
          </cell>
          <cell r="BD34">
            <v>4.905600098483498E-2</v>
          </cell>
          <cell r="BE34">
            <v>1.0103179845061845</v>
          </cell>
          <cell r="BF34">
            <v>6.615232513264303E-3</v>
          </cell>
          <cell r="BG34">
            <v>9.6811611431615034E-5</v>
          </cell>
          <cell r="BH34">
            <v>3.5231777285816197E-3</v>
          </cell>
          <cell r="BI34">
            <v>25985160</v>
          </cell>
          <cell r="BJ34">
            <v>24299684</v>
          </cell>
          <cell r="BK34">
            <v>22927255</v>
          </cell>
          <cell r="BL34">
            <v>22872534</v>
          </cell>
          <cell r="BM34">
            <v>22403481</v>
          </cell>
          <cell r="BN34">
            <v>21792966</v>
          </cell>
          <cell r="BO34">
            <v>21246376</v>
          </cell>
          <cell r="BP34">
            <v>21158718</v>
          </cell>
          <cell r="BQ34">
            <v>20020072</v>
          </cell>
          <cell r="BR34">
            <v>20651449</v>
          </cell>
          <cell r="BS34">
            <v>19226689</v>
          </cell>
          <cell r="BT34">
            <v>18420007</v>
          </cell>
          <cell r="BU34">
            <v>17244092</v>
          </cell>
          <cell r="BV34">
            <v>16469538</v>
          </cell>
          <cell r="BW34">
            <v>15834869</v>
          </cell>
          <cell r="BX34">
            <v>14801213</v>
          </cell>
          <cell r="BY34">
            <v>13644242</v>
          </cell>
          <cell r="BZ34">
            <v>5611893</v>
          </cell>
          <cell r="CA34">
            <v>5635865</v>
          </cell>
          <cell r="CB34">
            <v>5434543</v>
          </cell>
          <cell r="CC34">
            <v>5287038</v>
          </cell>
          <cell r="CD34">
            <v>5060037</v>
          </cell>
          <cell r="CE34">
            <v>3877320</v>
          </cell>
          <cell r="CF34">
            <v>3810416</v>
          </cell>
          <cell r="CG34">
            <v>3651938</v>
          </cell>
          <cell r="CH34">
            <v>3511509</v>
          </cell>
          <cell r="CI34">
            <v>3435516</v>
          </cell>
          <cell r="CJ34">
            <v>3109258</v>
          </cell>
          <cell r="CK34">
            <v>2963622</v>
          </cell>
          <cell r="CL34">
            <v>2875548</v>
          </cell>
          <cell r="CM34">
            <v>2875548</v>
          </cell>
          <cell r="CN34">
            <v>2852514</v>
          </cell>
          <cell r="CO34">
            <v>2586428</v>
          </cell>
          <cell r="CP34">
            <v>2528144</v>
          </cell>
          <cell r="CR34">
            <v>268070</v>
          </cell>
          <cell r="CS34">
            <v>1147946</v>
          </cell>
          <cell r="CU34">
            <v>1416016</v>
          </cell>
          <cell r="CV34">
            <v>607571</v>
          </cell>
          <cell r="CW34">
            <v>15159</v>
          </cell>
          <cell r="CX34">
            <v>0</v>
          </cell>
          <cell r="CY34">
            <v>15159</v>
          </cell>
          <cell r="CZ34">
            <v>617177</v>
          </cell>
          <cell r="DA34">
            <v>18870101</v>
          </cell>
        </row>
        <row r="35">
          <cell r="B35" t="str">
            <v>ABC Bank</v>
          </cell>
          <cell r="C35">
            <v>24.804407000000001</v>
          </cell>
          <cell r="D35">
            <v>15.382987</v>
          </cell>
          <cell r="E35">
            <v>19.700816</v>
          </cell>
          <cell r="F35">
            <v>2.4877099999999999</v>
          </cell>
          <cell r="G35">
            <v>2.9061569999999999</v>
          </cell>
          <cell r="H35">
            <v>3.1601460000000001</v>
          </cell>
          <cell r="I35">
            <v>19.239464000000002</v>
          </cell>
          <cell r="J35">
            <v>4.3678000000000002E-2</v>
          </cell>
          <cell r="K35">
            <v>0.20257600000000001</v>
          </cell>
          <cell r="M35">
            <v>5.9652939945429879E-3</v>
          </cell>
          <cell r="N35">
            <v>5.802905455877235E-3</v>
          </cell>
          <cell r="O35">
            <v>5.9265802092161339E-3</v>
          </cell>
          <cell r="P35">
            <v>1.6325112664941153E-2</v>
          </cell>
          <cell r="Q35">
            <v>5.7408823984750005E-3</v>
          </cell>
          <cell r="R35">
            <v>5.550245511844464E-3</v>
          </cell>
          <cell r="S35">
            <v>5.9977886697423826E-3</v>
          </cell>
          <cell r="T35">
            <v>5.9408597942924232E-3</v>
          </cell>
          <cell r="U35">
            <v>6.0620791276857541E-3</v>
          </cell>
          <cell r="V35">
            <v>5.9889041038479682E-3</v>
          </cell>
          <cell r="W35">
            <v>6.195277048524921E-3</v>
          </cell>
          <cell r="X35">
            <v>6.3098294446030326E-3</v>
          </cell>
          <cell r="Y35">
            <v>6.9478028829091515E-3</v>
          </cell>
          <cell r="Z35">
            <v>7.0505678445212808E-3</v>
          </cell>
          <cell r="AA35">
            <v>6.6617917698490684E-3</v>
          </cell>
          <cell r="AB35">
            <v>6.6548282065482661E-3</v>
          </cell>
          <cell r="AC35">
            <v>313413032</v>
          </cell>
          <cell r="AD35">
            <v>195568503</v>
          </cell>
          <cell r="AE35">
            <v>0</v>
          </cell>
          <cell r="AF35">
            <v>228782134</v>
          </cell>
          <cell r="AG35">
            <v>0</v>
          </cell>
          <cell r="AH35">
            <v>40312345</v>
          </cell>
          <cell r="AI35">
            <v>51920201</v>
          </cell>
          <cell r="AJ35">
            <v>263782134</v>
          </cell>
          <cell r="AK35">
            <v>13553634</v>
          </cell>
          <cell r="AL35">
            <v>20834301</v>
          </cell>
          <cell r="AM35">
            <v>20834.300999999999</v>
          </cell>
          <cell r="AN35">
            <v>4733253</v>
          </cell>
          <cell r="AP35">
            <v>6.1968556304393173E-3</v>
          </cell>
          <cell r="AQ35">
            <v>6.7893136342590393E-3</v>
          </cell>
          <cell r="AR35">
            <v>6.7934026075606169E-3</v>
          </cell>
          <cell r="AT35">
            <v>4.4532085824234208E-2</v>
          </cell>
          <cell r="AU35">
            <v>5.8056070670783715E-3</v>
          </cell>
          <cell r="AV35">
            <v>0.15105186922047306</v>
          </cell>
          <cell r="AW35">
            <v>0.12930245873793572</v>
          </cell>
          <cell r="AX35">
            <v>0.32511686543739454</v>
          </cell>
          <cell r="AY35">
            <v>0.81737302622573549</v>
          </cell>
          <cell r="AZ35">
            <v>0.15874311532404059</v>
          </cell>
          <cell r="BA35">
            <v>0.12267305421237648</v>
          </cell>
          <cell r="BB35">
            <v>0.16252692442748592</v>
          </cell>
          <cell r="BC35">
            <v>8.7429754348475788E-2</v>
          </cell>
          <cell r="BD35">
            <v>7.5097170079010137E-2</v>
          </cell>
          <cell r="BE35">
            <v>0.78082994125725558</v>
          </cell>
          <cell r="BF35">
            <v>2.9865815096597548E-3</v>
          </cell>
          <cell r="BG35">
            <v>2.9228672729987484E-4</v>
          </cell>
          <cell r="BH35">
            <v>1.6894237590876285E-3</v>
          </cell>
          <cell r="BI35">
            <v>24804407</v>
          </cell>
          <cell r="BJ35">
            <v>23670819</v>
          </cell>
          <cell r="BK35">
            <v>23705934</v>
          </cell>
          <cell r="BL35">
            <v>22678535</v>
          </cell>
          <cell r="BM35">
            <v>22422351</v>
          </cell>
          <cell r="BN35">
            <v>21645599</v>
          </cell>
          <cell r="BO35">
            <v>24039489</v>
          </cell>
          <cell r="BP35">
            <v>21727653</v>
          </cell>
          <cell r="BQ35">
            <v>22058297</v>
          </cell>
          <cell r="BR35">
            <v>21758165</v>
          </cell>
          <cell r="BS35">
            <v>21979802</v>
          </cell>
          <cell r="BT35">
            <v>21807865</v>
          </cell>
          <cell r="BU35">
            <v>21438729</v>
          </cell>
          <cell r="BV35">
            <v>21618307</v>
          </cell>
          <cell r="BW35">
            <v>20733310</v>
          </cell>
          <cell r="BX35">
            <v>20231896</v>
          </cell>
          <cell r="BY35">
            <v>19639370</v>
          </cell>
          <cell r="BZ35">
            <v>3160146</v>
          </cell>
          <cell r="CA35">
            <v>3129773</v>
          </cell>
          <cell r="CB35">
            <v>3096861</v>
          </cell>
          <cell r="CC35">
            <v>22678535</v>
          </cell>
          <cell r="CD35">
            <v>2996763</v>
          </cell>
          <cell r="CE35">
            <v>2998032</v>
          </cell>
          <cell r="CF35">
            <v>2943527</v>
          </cell>
          <cell r="CG35">
            <v>2896590</v>
          </cell>
          <cell r="CH35">
            <v>2836608</v>
          </cell>
          <cell r="CI35">
            <v>2749967</v>
          </cell>
          <cell r="CJ35">
            <v>2705531</v>
          </cell>
          <cell r="CK35">
            <v>2688873</v>
          </cell>
          <cell r="CL35">
            <v>2622550</v>
          </cell>
          <cell r="CM35">
            <v>2622550</v>
          </cell>
          <cell r="CN35">
            <v>2610617</v>
          </cell>
          <cell r="CO35">
            <v>2530689</v>
          </cell>
          <cell r="CP35">
            <v>2449940</v>
          </cell>
          <cell r="CR35">
            <v>520160</v>
          </cell>
          <cell r="CS35">
            <v>1079757</v>
          </cell>
          <cell r="CU35">
            <v>1599917</v>
          </cell>
          <cell r="CV35">
            <v>1307729</v>
          </cell>
          <cell r="CW35">
            <v>356087</v>
          </cell>
          <cell r="CX35">
            <v>2546645</v>
          </cell>
          <cell r="CY35">
            <v>2902732</v>
          </cell>
          <cell r="CZ35">
            <v>137090</v>
          </cell>
          <cell r="DA35">
            <v>15382987</v>
          </cell>
        </row>
        <row r="36">
          <cell r="B36" t="str">
            <v>Sidian Bank</v>
          </cell>
          <cell r="C36">
            <v>19.301752</v>
          </cell>
          <cell r="D36">
            <v>11.409325000000001</v>
          </cell>
          <cell r="E36">
            <v>12.760790999999999</v>
          </cell>
          <cell r="F36">
            <v>3.3249040000000001</v>
          </cell>
          <cell r="G36">
            <v>3.3536299999999999</v>
          </cell>
          <cell r="H36">
            <v>3.4469780000000001</v>
          </cell>
          <cell r="I36">
            <v>20.377205</v>
          </cell>
          <cell r="J36">
            <v>0.11241</v>
          </cell>
          <cell r="K36">
            <v>-0.63294099999999998</v>
          </cell>
          <cell r="M36">
            <v>4.8577676335101903E-3</v>
          </cell>
          <cell r="N36">
            <v>4.7403092536002596E-3</v>
          </cell>
          <cell r="O36">
            <v>5.1092129351196659E-3</v>
          </cell>
          <cell r="P36">
            <v>5.5115399521931206E-3</v>
          </cell>
          <cell r="Q36">
            <v>5.7831533357377597E-3</v>
          </cell>
          <cell r="R36">
            <v>6.0471710007283025E-3</v>
          </cell>
          <cell r="S36">
            <v>5.9714452813604355E-3</v>
          </cell>
          <cell r="T36">
            <v>5.8765362646233076E-3</v>
          </cell>
          <cell r="U36">
            <v>4.8361310963036122E-3</v>
          </cell>
          <cell r="V36">
            <v>4.9145450864562451E-3</v>
          </cell>
          <cell r="W36">
            <v>5.0263543763286195E-3</v>
          </cell>
          <cell r="X36">
            <v>5.0161580402710727E-3</v>
          </cell>
          <cell r="Y36">
            <v>4.7468276498234228E-3</v>
          </cell>
          <cell r="Z36">
            <v>4.6988582350972414E-3</v>
          </cell>
          <cell r="AA36">
            <v>4.8405717073295926E-3</v>
          </cell>
          <cell r="AB36">
            <v>4.6830084226306083E-3</v>
          </cell>
          <cell r="AC36">
            <v>313413032</v>
          </cell>
          <cell r="AD36">
            <v>195568503</v>
          </cell>
          <cell r="AE36">
            <v>0</v>
          </cell>
          <cell r="AF36">
            <v>228782134</v>
          </cell>
          <cell r="AG36">
            <v>0</v>
          </cell>
          <cell r="AH36">
            <v>40312345</v>
          </cell>
          <cell r="AI36">
            <v>51920201</v>
          </cell>
          <cell r="AJ36">
            <v>263782134</v>
          </cell>
          <cell r="AK36">
            <v>13553634</v>
          </cell>
          <cell r="AL36">
            <v>20834301</v>
          </cell>
          <cell r="AM36">
            <v>20834.300999999999</v>
          </cell>
          <cell r="AN36">
            <v>4733253</v>
          </cell>
          <cell r="AP36">
            <v>4.8221338473660481E-3</v>
          </cell>
          <cell r="AQ36">
            <v>5.0355295613389332E-3</v>
          </cell>
          <cell r="AR36">
            <v>4.4002842752267745E-3</v>
          </cell>
          <cell r="AT36">
            <v>-0.11531533403337395</v>
          </cell>
          <cell r="AU36">
            <v>-2.0997454504789289E-2</v>
          </cell>
          <cell r="AV36">
            <v>0.16457752670201825</v>
          </cell>
          <cell r="AW36">
            <v>0.16316781423163776</v>
          </cell>
          <cell r="AX36">
            <v>0.38524705151751537</v>
          </cell>
          <cell r="AY36">
            <v>1.0990882640037143</v>
          </cell>
          <cell r="AZ36">
            <v>0.17090684612762977</v>
          </cell>
          <cell r="BA36">
            <v>0.28778915635755997</v>
          </cell>
          <cell r="BB36">
            <v>0.14109633508947458</v>
          </cell>
          <cell r="BC36">
            <v>4.7922391249995651E-2</v>
          </cell>
          <cell r="BD36">
            <v>9.317394383947894E-2</v>
          </cell>
          <cell r="BE36">
            <v>0.89409230195839751</v>
          </cell>
          <cell r="BF36">
            <v>1.5803006925003978E-2</v>
          </cell>
          <cell r="BG36">
            <v>5.1737121378243921E-3</v>
          </cell>
          <cell r="BH36">
            <v>1.0757750417591855E-2</v>
          </cell>
          <cell r="BI36">
            <v>19301752</v>
          </cell>
          <cell r="BJ36">
            <v>18479802</v>
          </cell>
          <cell r="BK36">
            <v>19185126</v>
          </cell>
          <cell r="BL36">
            <v>20996145</v>
          </cell>
          <cell r="BM36">
            <v>20875499</v>
          </cell>
          <cell r="BN36">
            <v>21348559</v>
          </cell>
          <cell r="BO36">
            <v>20249944</v>
          </cell>
          <cell r="BP36">
            <v>19948959</v>
          </cell>
          <cell r="BQ36">
            <v>19106557</v>
          </cell>
          <cell r="BR36">
            <v>17879138</v>
          </cell>
          <cell r="BS36">
            <v>17208615</v>
          </cell>
          <cell r="BT36">
            <v>16838487</v>
          </cell>
          <cell r="BU36">
            <v>15798777</v>
          </cell>
          <cell r="BV36">
            <v>14462755</v>
          </cell>
          <cell r="BW36">
            <v>13719401</v>
          </cell>
          <cell r="BX36">
            <v>13910275</v>
          </cell>
          <cell r="BY36">
            <v>13199239</v>
          </cell>
          <cell r="BZ36">
            <v>3446978</v>
          </cell>
          <cell r="CA36">
            <v>3593855</v>
          </cell>
          <cell r="CB36">
            <v>3745991</v>
          </cell>
          <cell r="CC36">
            <v>3806165</v>
          </cell>
          <cell r="CD36">
            <v>3868788</v>
          </cell>
          <cell r="CE36">
            <v>4047881</v>
          </cell>
          <cell r="CF36">
            <v>3986414</v>
          </cell>
          <cell r="CG36">
            <v>3928335</v>
          </cell>
          <cell r="CH36">
            <v>3837485</v>
          </cell>
          <cell r="CI36">
            <v>2689538</v>
          </cell>
          <cell r="CJ36">
            <v>2636901</v>
          </cell>
          <cell r="CK36">
            <v>2529002</v>
          </cell>
          <cell r="CL36">
            <v>2431774</v>
          </cell>
          <cell r="CM36">
            <v>2431774</v>
          </cell>
          <cell r="CN36">
            <v>2197975</v>
          </cell>
          <cell r="CO36">
            <v>1985856</v>
          </cell>
          <cell r="CP36">
            <v>1867591</v>
          </cell>
          <cell r="CR36">
            <v>656335</v>
          </cell>
          <cell r="CS36">
            <v>1047338</v>
          </cell>
          <cell r="CU36">
            <v>1703673</v>
          </cell>
          <cell r="CV36">
            <v>1872487</v>
          </cell>
          <cell r="CW36">
            <v>676847</v>
          </cell>
          <cell r="CX36">
            <v>1675038</v>
          </cell>
          <cell r="CY36">
            <v>2351885</v>
          </cell>
          <cell r="CZ36">
            <v>-421810</v>
          </cell>
          <cell r="DA36">
            <v>11409325</v>
          </cell>
        </row>
        <row r="37">
          <cell r="B37" t="str">
            <v>Habib A.G.Zurich</v>
          </cell>
          <cell r="C37">
            <v>18.708241000000001</v>
          </cell>
          <cell r="D37">
            <v>5.495946</v>
          </cell>
          <cell r="E37">
            <v>12.467675</v>
          </cell>
          <cell r="F37">
            <v>2.770232</v>
          </cell>
          <cell r="G37">
            <v>2.8423319999999999</v>
          </cell>
          <cell r="H37">
            <v>2.8423319999999999</v>
          </cell>
          <cell r="I37">
            <v>10.505193999999999</v>
          </cell>
          <cell r="J37">
            <v>2.1569999999999999E-2</v>
          </cell>
          <cell r="K37">
            <v>0.408777</v>
          </cell>
          <cell r="M37">
            <v>4.4617784379538021E-3</v>
          </cell>
          <cell r="N37">
            <v>4.404329053324268E-3</v>
          </cell>
          <cell r="O37">
            <v>4.3488569402848681E-3</v>
          </cell>
          <cell r="P37">
            <v>4.3577280804146063E-3</v>
          </cell>
          <cell r="Q37">
            <v>4.6889761087926538E-3</v>
          </cell>
          <cell r="R37">
            <v>4.7844030843374845E-3</v>
          </cell>
          <cell r="S37">
            <v>4.7184382030434589E-3</v>
          </cell>
          <cell r="T37">
            <v>4.7760036747840785E-3</v>
          </cell>
          <cell r="U37">
            <v>4.3186738387556347E-3</v>
          </cell>
          <cell r="V37">
            <v>4.1451869960574608E-3</v>
          </cell>
          <cell r="W37">
            <v>4.0923649400834757E-3</v>
          </cell>
          <cell r="X37">
            <v>4.0574508607203316E-3</v>
          </cell>
          <cell r="Y37">
            <v>4.0974147845830918E-3</v>
          </cell>
          <cell r="Z37">
            <v>3.9819196449738612E-3</v>
          </cell>
          <cell r="AA37">
            <v>4.1755380122148363E-3</v>
          </cell>
          <cell r="AB37">
            <v>4.2563736831342288E-3</v>
          </cell>
          <cell r="AC37">
            <v>313413032</v>
          </cell>
          <cell r="AD37">
            <v>195568503</v>
          </cell>
          <cell r="AE37">
            <v>0</v>
          </cell>
          <cell r="AF37">
            <v>228782134</v>
          </cell>
          <cell r="AG37">
            <v>0</v>
          </cell>
          <cell r="AH37">
            <v>40312345</v>
          </cell>
          <cell r="AI37">
            <v>51920201</v>
          </cell>
          <cell r="AJ37">
            <v>263782134</v>
          </cell>
          <cell r="AK37">
            <v>13553634</v>
          </cell>
          <cell r="AL37">
            <v>20834301</v>
          </cell>
          <cell r="AM37">
            <v>20834.300999999999</v>
          </cell>
          <cell r="AN37">
            <v>4733253</v>
          </cell>
          <cell r="AP37">
            <v>4.6738576969997982E-3</v>
          </cell>
          <cell r="AQ37">
            <v>2.4256473148518832E-3</v>
          </cell>
          <cell r="AR37">
            <v>4.2992095279311433E-3</v>
          </cell>
          <cell r="AT37">
            <v>8.7886519517566403E-2</v>
          </cell>
          <cell r="AU37">
            <v>1.4279978213397295E-2</v>
          </cell>
          <cell r="AV37">
            <v>0.27056444650141637</v>
          </cell>
          <cell r="AW37">
            <v>0.26370117486645178</v>
          </cell>
          <cell r="AX37">
            <v>9.9070886231594477E-2</v>
          </cell>
          <cell r="AY37">
            <v>0.54067658541083885</v>
          </cell>
          <cell r="AZ37">
            <v>8.1257058642988628E-2</v>
          </cell>
          <cell r="BA37">
            <v>0.15949160841174945</v>
          </cell>
          <cell r="BB37">
            <v>0.10417651281821093</v>
          </cell>
          <cell r="BC37">
            <v>5.5858311863171146E-2</v>
          </cell>
          <cell r="BD37">
            <v>4.8318200955039782E-2</v>
          </cell>
          <cell r="BE37">
            <v>0.44081562921715556</v>
          </cell>
          <cell r="BF37">
            <v>1.393647656437229E-3</v>
          </cell>
          <cell r="BG37">
            <v>0</v>
          </cell>
          <cell r="BH37">
            <v>1.1815560355161341E-3</v>
          </cell>
          <cell r="BI37">
            <v>18708241</v>
          </cell>
          <cell r="BJ37">
            <v>17856497</v>
          </cell>
          <cell r="BK37">
            <v>16899767</v>
          </cell>
          <cell r="BL37">
            <v>16831253</v>
          </cell>
          <cell r="BM37">
            <v>17032990</v>
          </cell>
          <cell r="BN37">
            <v>17578063</v>
          </cell>
          <cell r="BO37">
            <v>16765434</v>
          </cell>
          <cell r="BP37">
            <v>16490956</v>
          </cell>
          <cell r="BQ37">
            <v>14439951</v>
          </cell>
          <cell r="BR37">
            <v>15043832</v>
          </cell>
          <cell r="BS37">
            <v>13721500</v>
          </cell>
          <cell r="BT37">
            <v>13293182</v>
          </cell>
          <cell r="BU37">
            <v>12147286</v>
          </cell>
          <cell r="BV37">
            <v>11960038</v>
          </cell>
          <cell r="BW37">
            <v>10918785</v>
          </cell>
          <cell r="BX37">
            <v>11152222</v>
          </cell>
          <cell r="BY37">
            <v>11009480</v>
          </cell>
          <cell r="BZ37">
            <v>2842332</v>
          </cell>
          <cell r="CA37">
            <v>2755123</v>
          </cell>
          <cell r="CB37">
            <v>2695383</v>
          </cell>
          <cell r="CC37">
            <v>2641360</v>
          </cell>
          <cell r="CD37">
            <v>2964975</v>
          </cell>
          <cell r="CE37">
            <v>2894970</v>
          </cell>
          <cell r="CF37">
            <v>2774860</v>
          </cell>
          <cell r="CG37">
            <v>2663303</v>
          </cell>
          <cell r="CH37">
            <v>2572730</v>
          </cell>
          <cell r="CI37">
            <v>2452577</v>
          </cell>
          <cell r="CJ37">
            <v>2380916</v>
          </cell>
          <cell r="CK37">
            <v>2310783</v>
          </cell>
          <cell r="CL37">
            <v>2243442</v>
          </cell>
          <cell r="CM37">
            <v>2243442</v>
          </cell>
          <cell r="CN37">
            <v>2054499</v>
          </cell>
          <cell r="CO37">
            <v>1912037</v>
          </cell>
          <cell r="CP37">
            <v>1843465</v>
          </cell>
          <cell r="CR37">
            <v>103132</v>
          </cell>
          <cell r="CS37">
            <v>937860</v>
          </cell>
          <cell r="CU37">
            <v>1040992</v>
          </cell>
          <cell r="CV37">
            <v>562840</v>
          </cell>
          <cell r="CW37">
            <v>77526</v>
          </cell>
          <cell r="CX37">
            <v>408556</v>
          </cell>
          <cell r="CY37">
            <v>486082</v>
          </cell>
          <cell r="CZ37">
            <v>255192</v>
          </cell>
          <cell r="DA37">
            <v>5495946</v>
          </cell>
        </row>
        <row r="38">
          <cell r="B38" t="str">
            <v>Guardian  Bank</v>
          </cell>
          <cell r="C38">
            <v>15.802759</v>
          </cell>
          <cell r="D38">
            <v>9.6169650000000004</v>
          </cell>
          <cell r="E38">
            <v>13.119548999999999</v>
          </cell>
          <cell r="F38">
            <v>2.3068409999999999</v>
          </cell>
          <cell r="G38">
            <v>2.3746139999999998</v>
          </cell>
          <cell r="H38">
            <v>2.3746149999999999</v>
          </cell>
          <cell r="I38">
            <v>11.745946</v>
          </cell>
          <cell r="J38">
            <v>3.8228999999999999E-2</v>
          </cell>
          <cell r="K38">
            <v>0.22759699999999999</v>
          </cell>
          <cell r="M38">
            <v>4.0527302347947367E-3</v>
          </cell>
          <cell r="N38">
            <v>4.0407583669923672E-3</v>
          </cell>
          <cell r="O38">
            <v>4.0748381921586257E-3</v>
          </cell>
          <cell r="P38">
            <v>4.0836640982174228E-3</v>
          </cell>
          <cell r="Q38">
            <v>4.1291983133030724E-3</v>
          </cell>
          <cell r="R38">
            <v>4.1287237506087062E-3</v>
          </cell>
          <cell r="S38">
            <v>4.3117015767598849E-3</v>
          </cell>
          <cell r="T38">
            <v>4.4457248716729889E-3</v>
          </cell>
          <cell r="U38">
            <v>4.2941558469301779E-3</v>
          </cell>
          <cell r="V38">
            <v>4.4595346408867345E-3</v>
          </cell>
          <cell r="W38">
            <v>4.5670489120401541E-3</v>
          </cell>
          <cell r="X38">
            <v>4.5223875881388875E-3</v>
          </cell>
          <cell r="Y38">
            <v>4.6399194243748471E-3</v>
          </cell>
          <cell r="Z38">
            <v>4.7407532473768025E-3</v>
          </cell>
          <cell r="AA38">
            <v>4.8897751558438724E-3</v>
          </cell>
          <cell r="AB38">
            <v>4.6996123142062978E-3</v>
          </cell>
          <cell r="AC38">
            <v>313413032</v>
          </cell>
          <cell r="AD38">
            <v>195568503</v>
          </cell>
          <cell r="AE38">
            <v>0</v>
          </cell>
          <cell r="AF38">
            <v>228782134</v>
          </cell>
          <cell r="AG38">
            <v>0</v>
          </cell>
          <cell r="AH38">
            <v>40312345</v>
          </cell>
          <cell r="AI38">
            <v>51920201</v>
          </cell>
          <cell r="AJ38">
            <v>263782134</v>
          </cell>
          <cell r="AK38">
            <v>13553634</v>
          </cell>
          <cell r="AL38">
            <v>20834301</v>
          </cell>
          <cell r="AM38">
            <v>20834.300999999999</v>
          </cell>
          <cell r="AN38">
            <v>4733253</v>
          </cell>
          <cell r="AP38">
            <v>3.9479845692592282E-3</v>
          </cell>
          <cell r="AQ38">
            <v>4.2444677093396738E-3</v>
          </cell>
          <cell r="AR38">
            <v>4.5239942541780648E-3</v>
          </cell>
          <cell r="AT38">
            <v>6.9738379751281762E-2</v>
          </cell>
          <cell r="AU38">
            <v>1.0490456472065953E-2</v>
          </cell>
          <cell r="AV38">
            <v>0.20216455958506874</v>
          </cell>
          <cell r="AW38">
            <v>0.19639465395124411</v>
          </cell>
          <cell r="AX38">
            <v>0.15967352663830539</v>
          </cell>
          <cell r="AY38">
            <v>0.70215012962066037</v>
          </cell>
          <cell r="AZ38">
            <v>8.2206868671599112E-2</v>
          </cell>
          <cell r="BA38">
            <v>0.49468941586476789</v>
          </cell>
          <cell r="BB38">
            <v>0.14021930031220733</v>
          </cell>
          <cell r="BC38">
            <v>6.6175829041954418E-2</v>
          </cell>
          <cell r="BD38">
            <v>7.4043471270252917E-2</v>
          </cell>
          <cell r="BE38">
            <v>0.73302557885183406</v>
          </cell>
          <cell r="BF38">
            <v>1.9378460873923807E-3</v>
          </cell>
          <cell r="BG38">
            <v>2.0629641836752998E-4</v>
          </cell>
          <cell r="BH38">
            <v>1.1145282919544533E-3</v>
          </cell>
          <cell r="BI38">
            <v>15802759</v>
          </cell>
          <cell r="BJ38">
            <v>15520532</v>
          </cell>
          <cell r="BK38">
            <v>15271509</v>
          </cell>
          <cell r="BL38">
            <v>15019755</v>
          </cell>
          <cell r="BM38">
            <v>14705351</v>
          </cell>
          <cell r="BN38">
            <v>15135225</v>
          </cell>
          <cell r="BO38">
            <v>15349948</v>
          </cell>
          <cell r="BP38">
            <v>15386946</v>
          </cell>
          <cell r="BQ38">
            <v>14609492</v>
          </cell>
          <cell r="BR38">
            <v>15113307</v>
          </cell>
          <cell r="BS38">
            <v>15694727</v>
          </cell>
          <cell r="BT38">
            <v>15383115</v>
          </cell>
          <cell r="BU38">
            <v>14570598</v>
          </cell>
          <cell r="BV38">
            <v>14464148</v>
          </cell>
          <cell r="BW38">
            <v>14195379</v>
          </cell>
          <cell r="BX38">
            <v>13997862</v>
          </cell>
          <cell r="BY38">
            <v>12834687</v>
          </cell>
          <cell r="BZ38">
            <v>2374615</v>
          </cell>
          <cell r="CA38">
            <v>2327011</v>
          </cell>
          <cell r="CB38">
            <v>2291970</v>
          </cell>
          <cell r="CC38">
            <v>2264442</v>
          </cell>
          <cell r="CD38">
            <v>2214594</v>
          </cell>
          <cell r="CE38">
            <v>2049357</v>
          </cell>
          <cell r="CF38">
            <v>2025717</v>
          </cell>
          <cell r="CG38">
            <v>2034496</v>
          </cell>
          <cell r="CH38">
            <v>1984466</v>
          </cell>
          <cell r="CI38">
            <v>1994181</v>
          </cell>
          <cell r="CJ38">
            <v>1890337</v>
          </cell>
          <cell r="CK38">
            <v>1818843</v>
          </cell>
          <cell r="CL38">
            <v>1755138</v>
          </cell>
          <cell r="CM38">
            <v>1755138</v>
          </cell>
          <cell r="CN38">
            <v>1715270</v>
          </cell>
          <cell r="CO38">
            <v>1554857</v>
          </cell>
          <cell r="CP38">
            <v>1493885</v>
          </cell>
          <cell r="CR38">
            <v>155275</v>
          </cell>
          <cell r="CS38">
            <v>817178</v>
          </cell>
          <cell r="CU38">
            <v>972453</v>
          </cell>
          <cell r="CV38">
            <v>682808</v>
          </cell>
          <cell r="CW38">
            <v>426122</v>
          </cell>
          <cell r="CX38">
            <v>435271</v>
          </cell>
          <cell r="CY38">
            <v>861393</v>
          </cell>
          <cell r="CZ38">
            <v>160022</v>
          </cell>
          <cell r="DA38">
            <v>9616965</v>
          </cell>
        </row>
        <row r="39">
          <cell r="B39" t="str">
            <v>First Community Bank</v>
          </cell>
          <cell r="C39">
            <v>17.359967999999999</v>
          </cell>
          <cell r="D39">
            <v>9.7268070000000009</v>
          </cell>
          <cell r="E39">
            <v>14.773906</v>
          </cell>
          <cell r="F39">
            <v>1.407208</v>
          </cell>
          <cell r="G39">
            <v>2.0205380000000002</v>
          </cell>
          <cell r="H39">
            <v>1.7092050000000001</v>
          </cell>
          <cell r="I39">
            <v>13.173341000000001</v>
          </cell>
          <cell r="J39">
            <v>9.7126000000000004E-2</v>
          </cell>
          <cell r="K39">
            <v>0.21649299999999999</v>
          </cell>
          <cell r="M39">
            <v>4.0282508934422097E-3</v>
          </cell>
          <cell r="N39">
            <v>3.593650759412577E-3</v>
          </cell>
          <cell r="O39">
            <v>3.9742403095568033E-3</v>
          </cell>
          <cell r="P39">
            <v>3.8464107548367441E-3</v>
          </cell>
          <cell r="Q39">
            <v>3.8293303985279933E-3</v>
          </cell>
          <cell r="R39">
            <v>3.7782059251250119E-3</v>
          </cell>
          <cell r="S39">
            <v>4.0288143044451986E-3</v>
          </cell>
          <cell r="T39">
            <v>4.0397055143437961E-3</v>
          </cell>
          <cell r="U39">
            <v>4.2038993134941608E-3</v>
          </cell>
          <cell r="V39">
            <v>4.3404911020331928E-3</v>
          </cell>
          <cell r="W39">
            <v>4.4391985869509315E-3</v>
          </cell>
          <cell r="X39">
            <v>4.5393193659595656E-3</v>
          </cell>
          <cell r="Y39">
            <v>4.0305941910865435E-3</v>
          </cell>
          <cell r="Z39">
            <v>4.1190609998637655E-3</v>
          </cell>
          <cell r="AA39">
            <v>4.2032531290867783E-3</v>
          </cell>
          <cell r="AB39">
            <v>4.0137771017887481E-3</v>
          </cell>
          <cell r="AC39">
            <v>313413032</v>
          </cell>
          <cell r="AD39">
            <v>195568503</v>
          </cell>
          <cell r="AE39">
            <v>0</v>
          </cell>
          <cell r="AF39">
            <v>228782134</v>
          </cell>
          <cell r="AG39">
            <v>0</v>
          </cell>
          <cell r="AH39">
            <v>40312345</v>
          </cell>
          <cell r="AI39">
            <v>51920201</v>
          </cell>
          <cell r="AJ39">
            <v>263782134</v>
          </cell>
          <cell r="AK39">
            <v>13553634</v>
          </cell>
          <cell r="AL39">
            <v>20834301</v>
          </cell>
          <cell r="AM39">
            <v>20834.300999999999</v>
          </cell>
          <cell r="AN39">
            <v>4733253</v>
          </cell>
          <cell r="AP39">
            <v>4.3370202498711763E-3</v>
          </cell>
          <cell r="AQ39">
            <v>4.2929467068330918E-3</v>
          </cell>
          <cell r="AR39">
            <v>5.0944636782687298E-3</v>
          </cell>
          <cell r="AT39">
            <v>9.2938465621731137E-2</v>
          </cell>
          <cell r="AU39">
            <v>9.392780911190151E-3</v>
          </cell>
          <cell r="AV39">
            <v>0.15338083178747139</v>
          </cell>
          <cell r="AW39">
            <v>0.1068224074667163</v>
          </cell>
          <cell r="AX39">
            <v>0.37626545151185548</v>
          </cell>
          <cell r="AY39">
            <v>0.68554370584379887</v>
          </cell>
          <cell r="AZ39">
            <v>0.28967676182572544</v>
          </cell>
          <cell r="BA39">
            <v>0.21084975950963614</v>
          </cell>
          <cell r="BB39">
            <v>9.6422377140655033E-2</v>
          </cell>
          <cell r="BC39">
            <v>1.2774411191275802E-2</v>
          </cell>
          <cell r="BD39">
            <v>8.3647965949379233E-2</v>
          </cell>
          <cell r="BE39">
            <v>0.65837747986212991</v>
          </cell>
          <cell r="BF39">
            <v>1.2964916463251719E-3</v>
          </cell>
          <cell r="BG39">
            <v>0</v>
          </cell>
          <cell r="BH39">
            <v>6.6894775097938982E-4</v>
          </cell>
          <cell r="BI39">
            <v>17359968</v>
          </cell>
          <cell r="BJ39">
            <v>15050947</v>
          </cell>
          <cell r="BK39">
            <v>16489388</v>
          </cell>
          <cell r="BL39">
            <v>15521372</v>
          </cell>
          <cell r="BM39">
            <v>14962089</v>
          </cell>
          <cell r="BN39">
            <v>14519582</v>
          </cell>
          <cell r="BO39">
            <v>15069141</v>
          </cell>
          <cell r="BP39">
            <v>14827745</v>
          </cell>
          <cell r="BQ39">
            <v>14564631</v>
          </cell>
          <cell r="BR39">
            <v>15726633</v>
          </cell>
          <cell r="BS39">
            <v>16180372</v>
          </cell>
          <cell r="BT39">
            <v>15121959</v>
          </cell>
          <cell r="BU39">
            <v>15278026</v>
          </cell>
          <cell r="BV39">
            <v>12978408</v>
          </cell>
          <cell r="BW39">
            <v>12696667</v>
          </cell>
          <cell r="BX39">
            <v>12503956</v>
          </cell>
          <cell r="BY39">
            <v>11305398</v>
          </cell>
          <cell r="BZ39">
            <v>1709205</v>
          </cell>
          <cell r="CA39">
            <v>1622135</v>
          </cell>
          <cell r="CB39">
            <v>1608542</v>
          </cell>
          <cell r="CC39">
            <v>1602035</v>
          </cell>
          <cell r="CD39">
            <v>1557408</v>
          </cell>
          <cell r="CE39">
            <v>1687582</v>
          </cell>
          <cell r="CF39">
            <v>1698111</v>
          </cell>
          <cell r="CG39">
            <v>1669863</v>
          </cell>
          <cell r="CH39">
            <v>1611608</v>
          </cell>
          <cell r="CI39">
            <v>1687798</v>
          </cell>
          <cell r="CJ39">
            <v>1677757</v>
          </cell>
          <cell r="CK39">
            <v>1661381</v>
          </cell>
          <cell r="CL39">
            <v>1517722</v>
          </cell>
          <cell r="CM39">
            <v>1517722</v>
          </cell>
          <cell r="CN39">
            <v>1301967</v>
          </cell>
          <cell r="CO39">
            <v>1225689</v>
          </cell>
          <cell r="CP39">
            <v>1210095</v>
          </cell>
          <cell r="CR39">
            <v>483953</v>
          </cell>
          <cell r="CS39">
            <v>802248</v>
          </cell>
          <cell r="CU39">
            <v>1286201</v>
          </cell>
          <cell r="CV39">
            <v>881747</v>
          </cell>
          <cell r="CW39">
            <v>836375</v>
          </cell>
          <cell r="CX39">
            <v>3130312</v>
          </cell>
          <cell r="CY39">
            <v>3966687</v>
          </cell>
          <cell r="CZ39">
            <v>151797</v>
          </cell>
          <cell r="DA39">
            <v>9726807</v>
          </cell>
        </row>
        <row r="40">
          <cell r="B40" t="str">
            <v>Credit Bank</v>
          </cell>
          <cell r="C40">
            <v>14.465074</v>
          </cell>
          <cell r="D40">
            <v>9.6985460000000003</v>
          </cell>
          <cell r="E40">
            <v>10.939795999999999</v>
          </cell>
          <cell r="F40">
            <v>2.5943149999999999</v>
          </cell>
          <cell r="G40">
            <v>2.643856</v>
          </cell>
          <cell r="H40">
            <v>2.665073</v>
          </cell>
          <cell r="I40">
            <v>16.678825</v>
          </cell>
          <cell r="J40">
            <v>5.8428000000000001E-2</v>
          </cell>
          <cell r="K40">
            <v>0.17905599999999999</v>
          </cell>
          <cell r="M40">
            <v>3.8410824440889627E-3</v>
          </cell>
          <cell r="N40">
            <v>3.8796088648280665E-3</v>
          </cell>
          <cell r="O40">
            <v>3.8695415603358578E-3</v>
          </cell>
          <cell r="P40">
            <v>3.6864442802451557E-3</v>
          </cell>
          <cell r="Q40">
            <v>3.6355440445543803E-3</v>
          </cell>
          <cell r="R40">
            <v>3.4989097018524365E-3</v>
          </cell>
          <cell r="S40">
            <v>3.3327067234972486E-3</v>
          </cell>
          <cell r="T40">
            <v>3.140047870071703E-3</v>
          </cell>
          <cell r="U40">
            <v>2.8919251478437126E-3</v>
          </cell>
          <cell r="V40">
            <v>2.5775180393315849E-3</v>
          </cell>
          <cell r="W40">
            <v>2.5816394990063472E-3</v>
          </cell>
          <cell r="X40">
            <v>2.7375039181430178E-3</v>
          </cell>
          <cell r="Y40">
            <v>2.8849107269786518E-3</v>
          </cell>
          <cell r="Z40">
            <v>2.9470418296018448E-3</v>
          </cell>
          <cell r="AA40">
            <v>2.9730819231159732E-3</v>
          </cell>
          <cell r="AB40">
            <v>2.8524193975043499E-3</v>
          </cell>
          <cell r="AC40">
            <v>313413032</v>
          </cell>
          <cell r="AD40">
            <v>195568503</v>
          </cell>
          <cell r="AE40">
            <v>0</v>
          </cell>
          <cell r="AF40">
            <v>228782134</v>
          </cell>
          <cell r="AG40">
            <v>0</v>
          </cell>
          <cell r="AH40">
            <v>40312345</v>
          </cell>
          <cell r="AI40">
            <v>51920201</v>
          </cell>
          <cell r="AJ40">
            <v>263782134</v>
          </cell>
          <cell r="AK40">
            <v>13553634</v>
          </cell>
          <cell r="AL40">
            <v>20834301</v>
          </cell>
          <cell r="AM40">
            <v>20834.300999999999</v>
          </cell>
          <cell r="AN40">
            <v>4733253</v>
          </cell>
          <cell r="AP40">
            <v>3.6137923096335811E-3</v>
          </cell>
          <cell r="AQ40">
            <v>4.2804736551027749E-3</v>
          </cell>
          <cell r="AR40">
            <v>3.7723533214350717E-3</v>
          </cell>
          <cell r="AT40">
            <v>5.0675100158118207E-2</v>
          </cell>
          <cell r="AU40">
            <v>9.7383129332454643E-3</v>
          </cell>
          <cell r="AV40">
            <v>0.15851572278023182</v>
          </cell>
          <cell r="AW40">
            <v>0.15554542960910017</v>
          </cell>
          <cell r="AX40">
            <v>0.41419426502410156</v>
          </cell>
          <cell r="AY40">
            <v>0.77050038677882016</v>
          </cell>
          <cell r="AZ40">
            <v>7.0076590194088767E-2</v>
          </cell>
          <cell r="BA40">
            <v>0.44665645947155191</v>
          </cell>
          <cell r="BB40">
            <v>0.14233870555303632</v>
          </cell>
          <cell r="BC40">
            <v>7.0702124129213423E-2</v>
          </cell>
          <cell r="BD40">
            <v>7.1636581423822898E-2</v>
          </cell>
          <cell r="BE40">
            <v>0.88653810363557062</v>
          </cell>
          <cell r="BF40">
            <v>1.7388735060805745E-2</v>
          </cell>
          <cell r="BG40">
            <v>0</v>
          </cell>
          <cell r="BH40">
            <v>1.5340243573984211E-2</v>
          </cell>
          <cell r="BI40">
            <v>14465074</v>
          </cell>
          <cell r="BJ40">
            <v>14411385</v>
          </cell>
          <cell r="BK40">
            <v>13959063</v>
          </cell>
          <cell r="BL40">
            <v>13010223</v>
          </cell>
          <cell r="BM40">
            <v>12201968</v>
          </cell>
          <cell r="BN40">
            <v>11780598</v>
          </cell>
          <cell r="BO40">
            <v>11197836</v>
          </cell>
          <cell r="BP40">
            <v>11153369</v>
          </cell>
          <cell r="BQ40">
            <v>10287085</v>
          </cell>
          <cell r="BR40">
            <v>10189227</v>
          </cell>
          <cell r="BS40">
            <v>8742291</v>
          </cell>
          <cell r="BT40">
            <v>8884581</v>
          </cell>
          <cell r="BU40">
            <v>8864537</v>
          </cell>
          <cell r="BV40">
            <v>8592048</v>
          </cell>
          <cell r="BW40">
            <v>8241305</v>
          </cell>
          <cell r="BX40">
            <v>7936623</v>
          </cell>
          <cell r="BY40">
            <v>7308855</v>
          </cell>
          <cell r="BZ40">
            <v>2665073</v>
          </cell>
          <cell r="CA40">
            <v>2667664</v>
          </cell>
          <cell r="CB40">
            <v>2622945</v>
          </cell>
          <cell r="CC40">
            <v>2482312</v>
          </cell>
          <cell r="CD40">
            <v>2459574</v>
          </cell>
          <cell r="CE40">
            <v>2374315</v>
          </cell>
          <cell r="CF40">
            <v>2107998</v>
          </cell>
          <cell r="CG40">
            <v>1425282</v>
          </cell>
          <cell r="CH40">
            <v>1391955</v>
          </cell>
          <cell r="CI40">
            <v>1294064</v>
          </cell>
          <cell r="CJ40">
            <v>1263351</v>
          </cell>
          <cell r="CK40">
            <v>1159432</v>
          </cell>
          <cell r="CL40">
            <v>1151660</v>
          </cell>
          <cell r="CM40">
            <v>1151660</v>
          </cell>
          <cell r="CN40">
            <v>1283466</v>
          </cell>
          <cell r="CO40">
            <v>1274332</v>
          </cell>
          <cell r="CP40">
            <v>1237653</v>
          </cell>
          <cell r="CR40">
            <v>560071</v>
          </cell>
          <cell r="CS40">
            <v>792123</v>
          </cell>
          <cell r="CU40">
            <v>1352194</v>
          </cell>
          <cell r="CV40">
            <v>1041866</v>
          </cell>
          <cell r="CW40">
            <v>326442</v>
          </cell>
          <cell r="CX40">
            <v>404415</v>
          </cell>
          <cell r="CY40">
            <v>730857</v>
          </cell>
          <cell r="CZ40">
            <v>129846</v>
          </cell>
          <cell r="DA40">
            <v>9698546</v>
          </cell>
        </row>
        <row r="41">
          <cell r="B41" t="str">
            <v>Development Bank of Kenya</v>
          </cell>
          <cell r="C41">
            <v>16.319925000000001</v>
          </cell>
          <cell r="D41">
            <v>9.1997789999999995</v>
          </cell>
          <cell r="E41">
            <v>6.2493160000000003</v>
          </cell>
          <cell r="F41">
            <v>1.6172329999999999</v>
          </cell>
          <cell r="G41">
            <v>1.8983319999999999</v>
          </cell>
          <cell r="H41">
            <v>2.9297460000000002</v>
          </cell>
          <cell r="I41">
            <v>8.0603250000000006</v>
          </cell>
          <cell r="J41">
            <v>2.6491000000000001E-2</v>
          </cell>
          <cell r="K41">
            <v>5.7632000000000003E-2</v>
          </cell>
          <cell r="M41">
            <v>3.5933647142961721E-3</v>
          </cell>
          <cell r="N41">
            <v>3.6176024317071632E-3</v>
          </cell>
          <cell r="O41">
            <v>3.5332840216392115E-3</v>
          </cell>
          <cell r="P41">
            <v>3.7172663452309379E-3</v>
          </cell>
          <cell r="Q41">
            <v>3.8373178403927365E-3</v>
          </cell>
          <cell r="R41">
            <v>4.1193945464215774E-3</v>
          </cell>
          <cell r="S41">
            <v>4.2375972063738486E-3</v>
          </cell>
          <cell r="T41">
            <v>4.6195760288308633E-3</v>
          </cell>
          <cell r="U41">
            <v>4.3337321699578601E-3</v>
          </cell>
          <cell r="V41">
            <v>4.776216929269432E-3</v>
          </cell>
          <cell r="W41">
            <v>4.778790398319078E-3</v>
          </cell>
          <cell r="X41">
            <v>4.8339510949649729E-3</v>
          </cell>
          <cell r="Y41">
            <v>4.2823539611270105E-3</v>
          </cell>
          <cell r="Z41">
            <v>4.5819977307647204E-3</v>
          </cell>
          <cell r="AA41">
            <v>4.7104248213690495E-3</v>
          </cell>
          <cell r="AB41">
            <v>4.6789551496849574E-3</v>
          </cell>
          <cell r="AC41">
            <v>313413032</v>
          </cell>
          <cell r="AD41">
            <v>195568503</v>
          </cell>
          <cell r="AE41">
            <v>0</v>
          </cell>
          <cell r="AF41">
            <v>228782134</v>
          </cell>
          <cell r="AG41">
            <v>0</v>
          </cell>
          <cell r="AH41">
            <v>40312345</v>
          </cell>
          <cell r="AI41">
            <v>51920201</v>
          </cell>
          <cell r="AJ41">
            <v>263782134</v>
          </cell>
          <cell r="AK41">
            <v>13553634</v>
          </cell>
          <cell r="AL41">
            <v>20834301</v>
          </cell>
          <cell r="AM41">
            <v>20834.300999999999</v>
          </cell>
          <cell r="AN41">
            <v>4733253</v>
          </cell>
          <cell r="AP41">
            <v>4.0771875386739695E-3</v>
          </cell>
          <cell r="AQ41">
            <v>4.0603417916734883E-3</v>
          </cell>
          <cell r="AR41">
            <v>2.1549421917280119E-3</v>
          </cell>
          <cell r="AT41">
            <v>9.0524919039479939E-3</v>
          </cell>
          <cell r="AU41">
            <v>1.6129117489184764E-3</v>
          </cell>
          <cell r="AV41">
            <v>0.23551556543935881</v>
          </cell>
          <cell r="AW41">
            <v>0.20064116521356146</v>
          </cell>
          <cell r="AX41">
            <v>0.21406372177392147</v>
          </cell>
          <cell r="AY41">
            <v>0.76217060478925458</v>
          </cell>
          <cell r="AZ41">
            <v>0.17343709822013373</v>
          </cell>
          <cell r="BA41">
            <v>0.5856330065069989</v>
          </cell>
          <cell r="BB41">
            <v>9.7148211360837691E-2</v>
          </cell>
          <cell r="BC41">
            <v>9.4016944914490405E-2</v>
          </cell>
          <cell r="BD41">
            <v>3.1312664463472861E-3</v>
          </cell>
          <cell r="BE41">
            <v>1.4721257494420188</v>
          </cell>
          <cell r="BF41">
            <v>1.4674156786371542E-3</v>
          </cell>
          <cell r="BG41">
            <v>1.3021819940487746E-5</v>
          </cell>
          <cell r="BH41">
            <v>7.6303346265168485E-4</v>
          </cell>
          <cell r="BI41">
            <v>16319925</v>
          </cell>
          <cell r="BJ41">
            <v>16127993</v>
          </cell>
          <cell r="BK41">
            <v>16710985</v>
          </cell>
          <cell r="BL41">
            <v>16435365</v>
          </cell>
          <cell r="BM41">
            <v>16418382</v>
          </cell>
          <cell r="BN41">
            <v>17492953</v>
          </cell>
          <cell r="BO41">
            <v>17013141</v>
          </cell>
          <cell r="BP41">
            <v>17251091</v>
          </cell>
          <cell r="BQ41">
            <v>16942714</v>
          </cell>
          <cell r="BR41">
            <v>18106690</v>
          </cell>
          <cell r="BS41">
            <v>17841799</v>
          </cell>
          <cell r="BT41">
            <v>16999848</v>
          </cell>
          <cell r="BU41">
            <v>16954227</v>
          </cell>
          <cell r="BV41">
            <v>16004815</v>
          </cell>
          <cell r="BW41">
            <v>16493105</v>
          </cell>
          <cell r="BX41">
            <v>16082152</v>
          </cell>
          <cell r="BY41">
            <v>15580630</v>
          </cell>
          <cell r="BZ41">
            <v>2929746</v>
          </cell>
          <cell r="CA41">
            <v>2958319</v>
          </cell>
          <cell r="CB41">
            <v>2909847</v>
          </cell>
          <cell r="CC41">
            <v>2919672</v>
          </cell>
          <cell r="CD41">
            <v>2903344</v>
          </cell>
          <cell r="CE41">
            <v>2949975</v>
          </cell>
          <cell r="CF41">
            <v>2912557</v>
          </cell>
          <cell r="CG41">
            <v>2876234</v>
          </cell>
          <cell r="CH41">
            <v>2843621</v>
          </cell>
          <cell r="CI41">
            <v>2856189</v>
          </cell>
          <cell r="CJ41">
            <v>2808229</v>
          </cell>
          <cell r="CK41">
            <v>2806585</v>
          </cell>
          <cell r="CL41">
            <v>2763601</v>
          </cell>
          <cell r="CM41">
            <v>2763601</v>
          </cell>
          <cell r="CN41">
            <v>1999548</v>
          </cell>
          <cell r="CO41">
            <v>1874489</v>
          </cell>
          <cell r="CP41">
            <v>1822274</v>
          </cell>
          <cell r="CR41">
            <v>107862</v>
          </cell>
          <cell r="CS41">
            <v>396016</v>
          </cell>
          <cell r="CU41">
            <v>503878</v>
          </cell>
          <cell r="CV41">
            <v>384041</v>
          </cell>
          <cell r="CW41">
            <v>1130496</v>
          </cell>
          <cell r="CX41">
            <v>799887</v>
          </cell>
          <cell r="CY41">
            <v>1930383</v>
          </cell>
          <cell r="CZ41">
            <v>26402</v>
          </cell>
          <cell r="DA41">
            <v>9199779</v>
          </cell>
        </row>
        <row r="42">
          <cell r="B42" t="str">
            <v xml:space="preserve">Jamii Bora Bank </v>
          </cell>
          <cell r="C42">
            <v>12.850795</v>
          </cell>
          <cell r="D42">
            <v>8.3109780000000004</v>
          </cell>
          <cell r="E42">
            <v>5.3826210000000003</v>
          </cell>
          <cell r="F42">
            <v>2.2825250000000001</v>
          </cell>
          <cell r="G42">
            <v>2.349459</v>
          </cell>
          <cell r="H42">
            <v>3.4544350000000001</v>
          </cell>
          <cell r="I42">
            <v>12.156138</v>
          </cell>
          <cell r="J42">
            <v>9.3240000000000007E-3</v>
          </cell>
          <cell r="K42">
            <v>-0.76154299999999997</v>
          </cell>
          <cell r="M42">
            <v>3.476346848968026E-3</v>
          </cell>
          <cell r="N42">
            <v>3.5180477134277906E-3</v>
          </cell>
          <cell r="O42">
            <v>3.2512212159849403E-3</v>
          </cell>
          <cell r="P42">
            <v>4.0298106709611972E-3</v>
          </cell>
          <cell r="Q42">
            <v>4.4514540520524618E-3</v>
          </cell>
          <cell r="R42">
            <v>4.4692455535187319E-3</v>
          </cell>
          <cell r="S42">
            <v>4.5511325872303011E-3</v>
          </cell>
          <cell r="T42">
            <v>4.9632838540780181E-3</v>
          </cell>
          <cell r="U42">
            <v>4.5362823760640957E-3</v>
          </cell>
          <cell r="V42">
            <v>4.7800398144967528E-3</v>
          </cell>
          <cell r="W42">
            <v>4.5513830838513417E-3</v>
          </cell>
          <cell r="X42">
            <v>4.6643770964833187E-3</v>
          </cell>
          <cell r="Y42">
            <v>2.9185973673679262E-3</v>
          </cell>
          <cell r="Z42">
            <v>2.984048240605761E-3</v>
          </cell>
          <cell r="AA42">
            <v>2.7145443083773806E-3</v>
          </cell>
          <cell r="AB42">
            <v>2.6078119729559994E-3</v>
          </cell>
          <cell r="AC42">
            <v>313413032</v>
          </cell>
          <cell r="AD42">
            <v>195568503</v>
          </cell>
          <cell r="AE42">
            <v>0</v>
          </cell>
          <cell r="AF42">
            <v>228782134</v>
          </cell>
          <cell r="AG42">
            <v>0</v>
          </cell>
          <cell r="AH42">
            <v>40312345</v>
          </cell>
          <cell r="AI42">
            <v>51920201</v>
          </cell>
          <cell r="AJ42">
            <v>263782134</v>
          </cell>
          <cell r="AK42">
            <v>13553634</v>
          </cell>
          <cell r="AL42">
            <v>20834301</v>
          </cell>
          <cell r="AM42">
            <v>20834.300999999999</v>
          </cell>
          <cell r="AN42">
            <v>4733253</v>
          </cell>
          <cell r="AP42">
            <v>3.2104988984970055E-3</v>
          </cell>
          <cell r="AQ42">
            <v>3.6680676028281712E-3</v>
          </cell>
          <cell r="AR42">
            <v>1.8560810647087176E-3</v>
          </cell>
          <cell r="AT42">
            <v>-0.13987253059614901</v>
          </cell>
          <cell r="AU42">
            <v>-3.4482320572748623E-2</v>
          </cell>
          <cell r="AV42">
            <v>0.19327347221625815</v>
          </cell>
          <cell r="AW42">
            <v>0.18776728266822901</v>
          </cell>
          <cell r="AX42">
            <v>0.49424360589682415</v>
          </cell>
          <cell r="AY42">
            <v>2.1002497221300001</v>
          </cell>
          <cell r="AZ42">
            <v>0.1174627203734127</v>
          </cell>
          <cell r="BA42">
            <v>0.55864822815444015</v>
          </cell>
          <cell r="BB42">
            <v>0.1375219478488377</v>
          </cell>
          <cell r="BC42">
            <v>9.8676482372389393E-2</v>
          </cell>
          <cell r="BD42">
            <v>3.8845465476448307E-2</v>
          </cell>
          <cell r="BE42">
            <v>1.5440392329313173</v>
          </cell>
          <cell r="BF42">
            <v>2.9344882278733199E-3</v>
          </cell>
          <cell r="BG42">
            <v>0</v>
          </cell>
          <cell r="BH42">
            <v>1.5141010016342282E-3</v>
          </cell>
          <cell r="BI42">
            <v>12850795</v>
          </cell>
          <cell r="BJ42">
            <v>13778388</v>
          </cell>
          <cell r="BK42">
            <v>14594119</v>
          </cell>
          <cell r="BL42">
            <v>15336497</v>
          </cell>
          <cell r="BM42">
            <v>15724254</v>
          </cell>
          <cell r="BN42">
            <v>17244601</v>
          </cell>
          <cell r="BO42">
            <v>17103526</v>
          </cell>
          <cell r="BP42">
            <v>17281779</v>
          </cell>
          <cell r="BQ42">
            <v>16781543</v>
          </cell>
          <cell r="BR42">
            <v>17042346</v>
          </cell>
          <cell r="BS42">
            <v>15896471</v>
          </cell>
          <cell r="BT42">
            <v>13724146</v>
          </cell>
          <cell r="BU42">
            <v>13117892</v>
          </cell>
          <cell r="BV42">
            <v>9437406</v>
          </cell>
          <cell r="BW42">
            <v>9034229</v>
          </cell>
          <cell r="BX42">
            <v>7577619</v>
          </cell>
          <cell r="BY42">
            <v>7010323</v>
          </cell>
          <cell r="BZ42">
            <v>3454435</v>
          </cell>
          <cell r="CA42">
            <v>3236996</v>
          </cell>
          <cell r="CB42">
            <v>3382368</v>
          </cell>
          <cell r="CC42">
            <v>3496545</v>
          </cell>
          <cell r="CD42">
            <v>3590079</v>
          </cell>
          <cell r="CE42">
            <v>3135336</v>
          </cell>
          <cell r="CF42">
            <v>3149170</v>
          </cell>
          <cell r="CG42">
            <v>3166310</v>
          </cell>
          <cell r="CH42">
            <v>3162791</v>
          </cell>
          <cell r="CI42">
            <v>3167452</v>
          </cell>
          <cell r="CJ42">
            <v>3150756</v>
          </cell>
          <cell r="CK42">
            <v>3126920</v>
          </cell>
          <cell r="CL42">
            <v>3105500</v>
          </cell>
          <cell r="CM42">
            <v>3105500</v>
          </cell>
          <cell r="CN42">
            <v>2308081</v>
          </cell>
          <cell r="CO42">
            <v>2269490</v>
          </cell>
          <cell r="CP42">
            <v>2250639</v>
          </cell>
          <cell r="CR42">
            <v>239678</v>
          </cell>
          <cell r="CS42">
            <v>245261</v>
          </cell>
          <cell r="CU42">
            <v>484939</v>
          </cell>
          <cell r="CV42">
            <v>1018493</v>
          </cell>
          <cell r="CW42">
            <v>617956</v>
          </cell>
          <cell r="CX42">
            <v>488207</v>
          </cell>
          <cell r="CY42">
            <v>1106163</v>
          </cell>
          <cell r="CZ42">
            <v>-492667</v>
          </cell>
          <cell r="DA42">
            <v>8310978</v>
          </cell>
        </row>
        <row r="43">
          <cell r="B43" t="str">
            <v>M-Oriental Bank Limited</v>
          </cell>
          <cell r="C43">
            <v>10.576525</v>
          </cell>
          <cell r="D43">
            <v>7.2888349999999997</v>
          </cell>
          <cell r="E43">
            <v>7.4634159999999996</v>
          </cell>
          <cell r="F43">
            <v>2.7802910000000001</v>
          </cell>
          <cell r="G43">
            <v>2.8866139999999998</v>
          </cell>
          <cell r="H43">
            <v>3.0279980000000002</v>
          </cell>
          <cell r="I43">
            <v>8.5058790000000002</v>
          </cell>
          <cell r="J43">
            <v>1.3452E-2</v>
          </cell>
          <cell r="K43">
            <v>0.11601499999999999</v>
          </cell>
          <cell r="M43">
            <v>3.3054680611380735E-3</v>
          </cell>
          <cell r="N43">
            <v>3.3323962628632204E-3</v>
          </cell>
          <cell r="O43">
            <v>3.407465827841575E-3</v>
          </cell>
          <cell r="P43">
            <v>3.3249907589377476E-3</v>
          </cell>
          <cell r="Q43">
            <v>3.4131278102975944E-3</v>
          </cell>
          <cell r="R43">
            <v>3.3798046960819392E-3</v>
          </cell>
          <cell r="S43">
            <v>3.2828546697020239E-3</v>
          </cell>
          <cell r="T43">
            <v>3.1187169408902677E-3</v>
          </cell>
          <cell r="U43">
            <v>2.7937279186075153E-3</v>
          </cell>
          <cell r="V43">
            <v>2.849934976557506E-3</v>
          </cell>
          <cell r="W43">
            <v>2.9896141557676382E-3</v>
          </cell>
          <cell r="X43">
            <v>2.7855794505652247E-3</v>
          </cell>
          <cell r="Y43">
            <v>2.8947533750014391E-3</v>
          </cell>
          <cell r="Z43">
            <v>2.9795413567498025E-3</v>
          </cell>
          <cell r="AA43">
            <v>2.9634462208108963E-3</v>
          </cell>
          <cell r="AB43">
            <v>2.8842255460702583E-3</v>
          </cell>
          <cell r="AC43">
            <v>313413032</v>
          </cell>
          <cell r="AD43">
            <v>195568503</v>
          </cell>
          <cell r="AE43">
            <v>0</v>
          </cell>
          <cell r="AF43">
            <v>228782134</v>
          </cell>
          <cell r="AG43">
            <v>0</v>
          </cell>
          <cell r="AH43">
            <v>40312345</v>
          </cell>
          <cell r="AI43">
            <v>51920201</v>
          </cell>
          <cell r="AJ43">
            <v>263782134</v>
          </cell>
          <cell r="AK43">
            <v>13553634</v>
          </cell>
          <cell r="AL43">
            <v>20834301</v>
          </cell>
          <cell r="AM43">
            <v>20834.300999999999</v>
          </cell>
          <cell r="AN43">
            <v>4733253</v>
          </cell>
          <cell r="AP43">
            <v>2.642320717311734E-3</v>
          </cell>
          <cell r="AQ43">
            <v>3.2169426421126456E-3</v>
          </cell>
          <cell r="AR43">
            <v>2.5735984598663137E-3</v>
          </cell>
          <cell r="AT43">
            <v>3.2388699293865279E-2</v>
          </cell>
          <cell r="AU43">
            <v>9.4170926036548589E-3</v>
          </cell>
          <cell r="AV43">
            <v>0.33936692492333831</v>
          </cell>
          <cell r="AW43">
            <v>0.3268669822366389</v>
          </cell>
          <cell r="AX43">
            <v>0.29707043598871086</v>
          </cell>
          <cell r="AY43">
            <v>0.63832498771976065</v>
          </cell>
          <cell r="AZ43">
            <v>9.2240378794285108E-2</v>
          </cell>
          <cell r="BA43">
            <v>0.51936293107871279</v>
          </cell>
          <cell r="BB43">
            <v>0.18302815584401921</v>
          </cell>
          <cell r="BC43">
            <v>7.9906761972267898E-2</v>
          </cell>
          <cell r="BD43">
            <v>0.10312139387175132</v>
          </cell>
          <cell r="BE43">
            <v>0.97660843238538497</v>
          </cell>
          <cell r="BF43">
            <v>1.0589501205891087E-3</v>
          </cell>
          <cell r="BG43">
            <v>0</v>
          </cell>
          <cell r="BH43">
            <v>1.3686280548029697E-3</v>
          </cell>
          <cell r="BI43">
            <v>10576525</v>
          </cell>
          <cell r="BJ43">
            <v>10492155</v>
          </cell>
          <cell r="BK43">
            <v>10482709</v>
          </cell>
          <cell r="BL43">
            <v>10005843</v>
          </cell>
          <cell r="BM43">
            <v>9920247</v>
          </cell>
          <cell r="BN43">
            <v>9809585</v>
          </cell>
          <cell r="BO43">
            <v>8776999</v>
          </cell>
          <cell r="BP43">
            <v>9024348</v>
          </cell>
          <cell r="BQ43">
            <v>8496350</v>
          </cell>
          <cell r="BR43">
            <v>9316625</v>
          </cell>
          <cell r="BS43">
            <v>9056018</v>
          </cell>
          <cell r="BT43">
            <v>9153613</v>
          </cell>
          <cell r="BU43">
            <v>7857515</v>
          </cell>
          <cell r="BV43">
            <v>8092950</v>
          </cell>
          <cell r="BW43">
            <v>7916635</v>
          </cell>
          <cell r="BX43">
            <v>7480066</v>
          </cell>
          <cell r="BY43">
            <v>7006528</v>
          </cell>
          <cell r="BZ43">
            <v>3027998</v>
          </cell>
          <cell r="CA43">
            <v>3020563</v>
          </cell>
          <cell r="CB43">
            <v>2988321</v>
          </cell>
          <cell r="CC43">
            <v>2955250</v>
          </cell>
          <cell r="CD43">
            <v>2931488</v>
          </cell>
          <cell r="CE43">
            <v>2930072</v>
          </cell>
          <cell r="CF43">
            <v>2927334</v>
          </cell>
          <cell r="CG43">
            <v>2262088</v>
          </cell>
          <cell r="CH43">
            <v>2240085</v>
          </cell>
          <cell r="CI43">
            <v>1658696</v>
          </cell>
          <cell r="CJ43">
            <v>1630645</v>
          </cell>
          <cell r="CK43">
            <v>1612058</v>
          </cell>
          <cell r="CL43">
            <v>1596443</v>
          </cell>
          <cell r="CM43">
            <v>1596443</v>
          </cell>
          <cell r="CN43">
            <v>1612493</v>
          </cell>
          <cell r="CO43">
            <v>1548292</v>
          </cell>
          <cell r="CP43">
            <v>1524496</v>
          </cell>
          <cell r="CR43">
            <v>240095</v>
          </cell>
          <cell r="CS43">
            <v>568114</v>
          </cell>
          <cell r="CU43">
            <v>808209</v>
          </cell>
          <cell r="CV43">
            <v>515900</v>
          </cell>
          <cell r="CW43">
            <v>384662</v>
          </cell>
          <cell r="CX43">
            <v>355980</v>
          </cell>
          <cell r="CY43">
            <v>740642</v>
          </cell>
          <cell r="CZ43">
            <v>96510</v>
          </cell>
          <cell r="DA43">
            <v>7288835</v>
          </cell>
        </row>
        <row r="44">
          <cell r="B44" t="str">
            <v>Trans-National Bank</v>
          </cell>
          <cell r="C44">
            <v>10.295351999999999</v>
          </cell>
          <cell r="D44">
            <v>6.6374820000000003</v>
          </cell>
          <cell r="E44">
            <v>7.8738190000000001</v>
          </cell>
          <cell r="F44">
            <v>1.8873310000000001</v>
          </cell>
          <cell r="G44">
            <v>2.0096050000000001</v>
          </cell>
          <cell r="H44">
            <v>2.132336</v>
          </cell>
          <cell r="I44">
            <v>6.6629509999999996</v>
          </cell>
          <cell r="J44">
            <v>3.0322000000000002E-2</v>
          </cell>
          <cell r="K44">
            <v>5.3983999999999997E-2</v>
          </cell>
          <cell r="M44">
            <v>2.8657683321832196E-3</v>
          </cell>
          <cell r="N44">
            <v>2.832707856838871E-3</v>
          </cell>
          <cell r="O44">
            <v>2.8564793770308921E-3</v>
          </cell>
          <cell r="P44">
            <v>3.0557541932423569E-3</v>
          </cell>
          <cell r="Q44">
            <v>3.1188887467972362E-3</v>
          </cell>
          <cell r="R44">
            <v>3.0646052462589717E-3</v>
          </cell>
          <cell r="S44">
            <v>3.095287125766134E-3</v>
          </cell>
          <cell r="T44">
            <v>3.289699569708259E-3</v>
          </cell>
          <cell r="U44">
            <v>3.245054196239011E-3</v>
          </cell>
          <cell r="V44">
            <v>3.2539850902409458E-3</v>
          </cell>
          <cell r="W44">
            <v>3.383897920984251E-3</v>
          </cell>
          <cell r="X44">
            <v>3.4539711939486025E-3</v>
          </cell>
          <cell r="Y44">
            <v>3.5303941842276506E-3</v>
          </cell>
          <cell r="Z44">
            <v>3.5003510202464873E-3</v>
          </cell>
          <cell r="AA44">
            <v>3.7630384628247202E-3</v>
          </cell>
          <cell r="AB44">
            <v>3.9182679979662049E-3</v>
          </cell>
          <cell r="AC44">
            <v>313413032</v>
          </cell>
          <cell r="AD44">
            <v>195568503</v>
          </cell>
          <cell r="AE44">
            <v>0</v>
          </cell>
          <cell r="AF44">
            <v>228782134</v>
          </cell>
          <cell r="AG44">
            <v>0</v>
          </cell>
          <cell r="AH44">
            <v>40312345</v>
          </cell>
          <cell r="AI44">
            <v>51920201</v>
          </cell>
          <cell r="AJ44">
            <v>263782134</v>
          </cell>
          <cell r="AK44">
            <v>13553634</v>
          </cell>
          <cell r="AL44">
            <v>20834301</v>
          </cell>
          <cell r="AM44">
            <v>20834.300999999999</v>
          </cell>
          <cell r="AN44">
            <v>4733253</v>
          </cell>
          <cell r="AP44">
            <v>2.5720755996527017E-3</v>
          </cell>
          <cell r="AQ44">
            <v>2.9294666269788147E-3</v>
          </cell>
          <cell r="AR44">
            <v>2.7151171061168397E-3</v>
          </cell>
          <cell r="AT44">
            <v>1.7325353136091973E-2</v>
          </cell>
          <cell r="AU44">
            <v>3.5099479514593842E-3</v>
          </cell>
          <cell r="AV44">
            <v>0.30160885169349139</v>
          </cell>
          <cell r="AW44">
            <v>0.28325752358076778</v>
          </cell>
          <cell r="AX44">
            <v>0.29336411370631904</v>
          </cell>
          <cell r="AY44">
            <v>0.86190805392326308</v>
          </cell>
          <cell r="AZ44">
            <v>0.17120446201003223</v>
          </cell>
          <cell r="BA44">
            <v>0.36731004021570907</v>
          </cell>
          <cell r="BB44">
            <v>0.14313848204387733</v>
          </cell>
          <cell r="BC44">
            <v>5.3411210823153414E-2</v>
          </cell>
          <cell r="BD44">
            <v>8.9727271220723909E-2</v>
          </cell>
          <cell r="BE44">
            <v>0.84298127757318275</v>
          </cell>
          <cell r="BF44">
            <v>1.5400007442308741E-3</v>
          </cell>
          <cell r="BG44">
            <v>9.0823638115652906E-4</v>
          </cell>
          <cell r="BH44">
            <v>1.1977672930974831E-3</v>
          </cell>
          <cell r="BI44">
            <v>10295352</v>
          </cell>
          <cell r="BJ44">
            <v>10137915</v>
          </cell>
          <cell r="BK44">
            <v>9885064</v>
          </cell>
          <cell r="BL44">
            <v>10603271</v>
          </cell>
          <cell r="BM44">
            <v>10464500</v>
          </cell>
          <cell r="BN44">
            <v>10351824</v>
          </cell>
          <cell r="BO44">
            <v>9973356</v>
          </cell>
          <cell r="BP44">
            <v>10507615</v>
          </cell>
          <cell r="BQ44">
            <v>10533322</v>
          </cell>
          <cell r="BR44">
            <v>10803306</v>
          </cell>
          <cell r="BS44">
            <v>10456605</v>
          </cell>
          <cell r="BT44">
            <v>10300961</v>
          </cell>
          <cell r="BU44">
            <v>10239922</v>
          </cell>
          <cell r="BV44">
            <v>9678121</v>
          </cell>
          <cell r="BW44">
            <v>8935515</v>
          </cell>
          <cell r="BX44">
            <v>9268777</v>
          </cell>
          <cell r="BY44">
            <v>9657867</v>
          </cell>
          <cell r="BZ44">
            <v>2132336</v>
          </cell>
          <cell r="CA44">
            <v>2074929</v>
          </cell>
          <cell r="CB44">
            <v>2073144</v>
          </cell>
          <cell r="CC44">
            <v>2088544</v>
          </cell>
          <cell r="CD44">
            <v>2073408</v>
          </cell>
          <cell r="CE44">
            <v>2154496</v>
          </cell>
          <cell r="CF44">
            <v>2159748</v>
          </cell>
          <cell r="CG44">
            <v>2080839</v>
          </cell>
          <cell r="CH44">
            <v>2032789</v>
          </cell>
          <cell r="CI44">
            <v>2044903</v>
          </cell>
          <cell r="CJ44">
            <v>1975069</v>
          </cell>
          <cell r="CK44">
            <v>1957169</v>
          </cell>
          <cell r="CL44">
            <v>1914759</v>
          </cell>
          <cell r="CM44">
            <v>1914759</v>
          </cell>
          <cell r="CN44">
            <v>1929129</v>
          </cell>
          <cell r="CO44">
            <v>1905126</v>
          </cell>
          <cell r="CP44">
            <v>1869047</v>
          </cell>
          <cell r="CR44">
            <v>285164</v>
          </cell>
          <cell r="CS44">
            <v>686884</v>
          </cell>
          <cell r="CU44">
            <v>972048</v>
          </cell>
          <cell r="CV44">
            <v>837816</v>
          </cell>
          <cell r="CW44">
            <v>503621</v>
          </cell>
          <cell r="CX44">
            <v>867485</v>
          </cell>
          <cell r="CY44">
            <v>1371106</v>
          </cell>
          <cell r="CZ44">
            <v>36433</v>
          </cell>
          <cell r="DA44">
            <v>6637482</v>
          </cell>
        </row>
        <row r="45">
          <cell r="B45" t="str">
            <v>Consolidated Bank of Kenya</v>
          </cell>
          <cell r="C45">
            <v>13.455743999999999</v>
          </cell>
          <cell r="D45">
            <v>8.4210720000000006</v>
          </cell>
          <cell r="E45">
            <v>8.6463049999999999</v>
          </cell>
          <cell r="F45">
            <v>0.35386499999999999</v>
          </cell>
          <cell r="G45">
            <v>0.59475999999999996</v>
          </cell>
          <cell r="H45">
            <v>1.0684340000000001</v>
          </cell>
          <cell r="I45">
            <v>11.685594999999999</v>
          </cell>
          <cell r="J45">
            <v>2.8433E-2</v>
          </cell>
          <cell r="K45">
            <v>-0.43857000000000002</v>
          </cell>
          <cell r="M45">
            <v>2.667232875557445E-3</v>
          </cell>
          <cell r="N45">
            <v>2.7943385230868381E-3</v>
          </cell>
          <cell r="O45">
            <v>2.9311894911254019E-3</v>
          </cell>
          <cell r="P45">
            <v>3.0410302221931039E-3</v>
          </cell>
          <cell r="Q45">
            <v>3.2463100336946882E-3</v>
          </cell>
          <cell r="R45">
            <v>3.127047466179375E-3</v>
          </cell>
          <cell r="S45">
            <v>3.4316570805427039E-3</v>
          </cell>
          <cell r="T45">
            <v>3.5951394425047193E-3</v>
          </cell>
          <cell r="U45">
            <v>3.5168922779126709E-3</v>
          </cell>
          <cell r="V45">
            <v>3.6589293862348505E-3</v>
          </cell>
          <cell r="W45">
            <v>3.8139306267146143E-3</v>
          </cell>
          <cell r="X45">
            <v>4.1598331954687522E-3</v>
          </cell>
          <cell r="Y45">
            <v>4.3305980844768359E-3</v>
          </cell>
          <cell r="Z45">
            <v>4.7091276126817556E-3</v>
          </cell>
          <cell r="AA45">
            <v>4.9352439066792245E-3</v>
          </cell>
          <cell r="AB45">
            <v>5.0564486501753214E-3</v>
          </cell>
          <cell r="AC45">
            <v>313413032</v>
          </cell>
          <cell r="AD45">
            <v>195568503</v>
          </cell>
          <cell r="AE45">
            <v>0</v>
          </cell>
          <cell r="AF45">
            <v>228782134</v>
          </cell>
          <cell r="AG45">
            <v>0</v>
          </cell>
          <cell r="AH45">
            <v>40312345</v>
          </cell>
          <cell r="AI45">
            <v>51920201</v>
          </cell>
          <cell r="AJ45">
            <v>263782134</v>
          </cell>
          <cell r="AK45">
            <v>13553634</v>
          </cell>
          <cell r="AL45">
            <v>20834301</v>
          </cell>
          <cell r="AM45">
            <v>20834.300999999999</v>
          </cell>
          <cell r="AN45">
            <v>4733253</v>
          </cell>
          <cell r="AP45">
            <v>3.3616325908597633E-3</v>
          </cell>
          <cell r="AQ45">
            <v>3.7166578210510769E-3</v>
          </cell>
          <cell r="AR45">
            <v>2.9814922860436034E-3</v>
          </cell>
          <cell r="AT45">
            <v>-0.27164074388622</v>
          </cell>
          <cell r="AU45">
            <v>-2.4525858618943575E-2</v>
          </cell>
          <cell r="AV45">
            <v>5.0896852064443443E-2</v>
          </cell>
          <cell r="AW45">
            <v>3.0282155080678393E-2</v>
          </cell>
          <cell r="AX45">
            <v>0.60945261937222828</v>
          </cell>
          <cell r="AY45">
            <v>1.0341176562769341</v>
          </cell>
          <cell r="AZ45">
            <v>0.169621235742131</v>
          </cell>
          <cell r="BA45">
            <v>0.40668073504362939</v>
          </cell>
          <cell r="BB45">
            <v>0.12686926747169183</v>
          </cell>
          <cell r="BC45">
            <v>5.6587599985621434E-2</v>
          </cell>
          <cell r="BD45">
            <v>7.0281667486070398E-2</v>
          </cell>
          <cell r="BE45">
            <v>0.97395037533374096</v>
          </cell>
          <cell r="BF45">
            <v>2.7293448362082123E-3</v>
          </cell>
          <cell r="BG45">
            <v>2.9228672729987484E-4</v>
          </cell>
          <cell r="BH45">
            <v>4.3672290990434386E-3</v>
          </cell>
          <cell r="BI45">
            <v>13455744</v>
          </cell>
          <cell r="BJ45">
            <v>13423571</v>
          </cell>
          <cell r="BK45">
            <v>13620906</v>
          </cell>
          <cell r="BL45">
            <v>13697179</v>
          </cell>
          <cell r="BM45">
            <v>13917895</v>
          </cell>
          <cell r="BN45">
            <v>13898951</v>
          </cell>
          <cell r="BO45">
            <v>14419461</v>
          </cell>
          <cell r="BP45">
            <v>14272743</v>
          </cell>
          <cell r="BQ45">
            <v>14135528</v>
          </cell>
          <cell r="BR45">
            <v>14425550</v>
          </cell>
          <cell r="BS45">
            <v>14573039</v>
          </cell>
          <cell r="BT45">
            <v>14428785</v>
          </cell>
          <cell r="BU45">
            <v>15077051</v>
          </cell>
          <cell r="BV45">
            <v>15965750</v>
          </cell>
          <cell r="BW45">
            <v>16616891</v>
          </cell>
          <cell r="BX45">
            <v>16730762</v>
          </cell>
          <cell r="BY45">
            <v>16778631</v>
          </cell>
          <cell r="BZ45">
            <v>1068434</v>
          </cell>
          <cell r="CA45">
            <v>1045060</v>
          </cell>
          <cell r="CB45">
            <v>1187461</v>
          </cell>
          <cell r="CC45">
            <v>1325345</v>
          </cell>
          <cell r="CD45">
            <v>1403073</v>
          </cell>
          <cell r="CE45">
            <v>1410759</v>
          </cell>
          <cell r="CF45">
            <v>1542883</v>
          </cell>
          <cell r="CG45">
            <v>1586460</v>
          </cell>
          <cell r="CH45">
            <v>1615215</v>
          </cell>
          <cell r="CI45">
            <v>1587672</v>
          </cell>
          <cell r="CJ45">
            <v>1606209</v>
          </cell>
          <cell r="CK45">
            <v>1551228</v>
          </cell>
          <cell r="CL45">
            <v>1567820</v>
          </cell>
          <cell r="CM45">
            <v>1567820</v>
          </cell>
          <cell r="CN45">
            <v>1089376</v>
          </cell>
          <cell r="CO45">
            <v>1258313</v>
          </cell>
          <cell r="CP45">
            <v>1241702</v>
          </cell>
          <cell r="CR45">
            <v>777820</v>
          </cell>
          <cell r="CS45">
            <v>498440</v>
          </cell>
          <cell r="CU45">
            <v>1276260</v>
          </cell>
          <cell r="CV45">
            <v>1319803</v>
          </cell>
          <cell r="CW45">
            <v>699560</v>
          </cell>
          <cell r="CX45">
            <v>1020610</v>
          </cell>
          <cell r="CY45">
            <v>1720170</v>
          </cell>
          <cell r="CZ45">
            <v>-335681</v>
          </cell>
          <cell r="DA45">
            <v>8421072</v>
          </cell>
        </row>
        <row r="46">
          <cell r="B46" t="str">
            <v>Paramount Universal Bank</v>
          </cell>
          <cell r="C46">
            <v>9.5412510000000008</v>
          </cell>
          <cell r="D46">
            <v>5.902031</v>
          </cell>
          <cell r="E46">
            <v>7.7293019999999997</v>
          </cell>
          <cell r="F46">
            <v>1.661565</v>
          </cell>
          <cell r="G46">
            <v>1.732159</v>
          </cell>
          <cell r="H46">
            <v>1.759693</v>
          </cell>
          <cell r="I46">
            <v>5.8795380000000002</v>
          </cell>
          <cell r="J46">
            <v>1.026E-2</v>
          </cell>
          <cell r="K46">
            <v>9.5963999999999994E-2</v>
          </cell>
          <cell r="M46">
            <v>2.5935354348196903E-3</v>
          </cell>
          <cell r="N46">
            <v>2.6236331568486775E-3</v>
          </cell>
          <cell r="O46">
            <v>2.7115113381940455E-3</v>
          </cell>
          <cell r="P46">
            <v>2.7142431506609762E-3</v>
          </cell>
          <cell r="Q46">
            <v>2.7436015660860188E-3</v>
          </cell>
          <cell r="R46">
            <v>2.7514415585708201E-3</v>
          </cell>
          <cell r="S46">
            <v>2.7960270752280031E-3</v>
          </cell>
          <cell r="T46">
            <v>2.8937146314500129E-3</v>
          </cell>
          <cell r="U46">
            <v>3.1127034995126492E-3</v>
          </cell>
          <cell r="V46">
            <v>3.1503060367453657E-3</v>
          </cell>
          <cell r="W46">
            <v>3.1005681559442178E-3</v>
          </cell>
          <cell r="X46">
            <v>3.1697197883291742E-3</v>
          </cell>
          <cell r="Y46">
            <v>3.0712448282937156E-3</v>
          </cell>
          <cell r="Z46">
            <v>3.1174189543764601E-3</v>
          </cell>
          <cell r="AA46">
            <v>3.1324341450229224E-3</v>
          </cell>
          <cell r="AB46">
            <v>3.0996129310015578E-3</v>
          </cell>
          <cell r="AC46">
            <v>313413032</v>
          </cell>
          <cell r="AD46">
            <v>195568503</v>
          </cell>
          <cell r="AE46">
            <v>0</v>
          </cell>
          <cell r="AF46">
            <v>228782134</v>
          </cell>
          <cell r="AG46">
            <v>0</v>
          </cell>
          <cell r="AH46">
            <v>40312345</v>
          </cell>
          <cell r="AI46">
            <v>51920201</v>
          </cell>
          <cell r="AJ46">
            <v>263782134</v>
          </cell>
          <cell r="AK46">
            <v>13553634</v>
          </cell>
          <cell r="AL46">
            <v>20834301</v>
          </cell>
          <cell r="AM46">
            <v>20834.300999999999</v>
          </cell>
          <cell r="AN46">
            <v>4733253</v>
          </cell>
          <cell r="AP46">
            <v>2.3836794397376548E-3</v>
          </cell>
          <cell r="AQ46">
            <v>2.6048737828433133E-3</v>
          </cell>
          <cell r="AR46">
            <v>2.6652835274144733E-3</v>
          </cell>
          <cell r="AT46">
            <v>6.8813967029603088E-2</v>
          </cell>
          <cell r="AU46">
            <v>1.2348890368091154E-2</v>
          </cell>
          <cell r="AV46">
            <v>0.2946080117179275</v>
          </cell>
          <cell r="AW46">
            <v>0.2826012860194117</v>
          </cell>
          <cell r="AX46">
            <v>0.20581176595631609</v>
          </cell>
          <cell r="AY46">
            <v>0.69373651485358989</v>
          </cell>
          <cell r="AZ46">
            <v>9.5522137829932699E-2</v>
          </cell>
          <cell r="BA46">
            <v>0.21617801593094985</v>
          </cell>
          <cell r="BB46">
            <v>0.13127166714210534</v>
          </cell>
          <cell r="BC46">
            <v>8.3307852516599765E-2</v>
          </cell>
          <cell r="BD46">
            <v>4.7963814625505571E-2</v>
          </cell>
          <cell r="BE46">
            <v>0.7635917188900111</v>
          </cell>
          <cell r="BF46">
            <v>1.2437480983312692E-3</v>
          </cell>
          <cell r="BG46">
            <v>0</v>
          </cell>
          <cell r="BH46">
            <v>6.4173378634706734E-4</v>
          </cell>
          <cell r="BI46">
            <v>9541251</v>
          </cell>
          <cell r="BJ46">
            <v>9579358</v>
          </cell>
          <cell r="BK46">
            <v>9745544</v>
          </cell>
          <cell r="BL46">
            <v>9738935</v>
          </cell>
          <cell r="BM46">
            <v>9426931</v>
          </cell>
          <cell r="BN46">
            <v>9582882</v>
          </cell>
          <cell r="BO46">
            <v>9455656</v>
          </cell>
          <cell r="BP46">
            <v>9853717</v>
          </cell>
          <cell r="BQ46">
            <v>10525709</v>
          </cell>
          <cell r="BR46">
            <v>10914946</v>
          </cell>
          <cell r="BS46">
            <v>10818758</v>
          </cell>
          <cell r="BT46">
            <v>10169780</v>
          </cell>
          <cell r="BU46">
            <v>10402326</v>
          </cell>
          <cell r="BV46">
            <v>9042178</v>
          </cell>
          <cell r="BW46">
            <v>8698023</v>
          </cell>
          <cell r="BX46">
            <v>8323852</v>
          </cell>
          <cell r="BY46">
            <v>8028877</v>
          </cell>
          <cell r="BZ46">
            <v>1759693</v>
          </cell>
          <cell r="CA46">
            <v>1730416</v>
          </cell>
          <cell r="CB46">
            <v>1700031</v>
          </cell>
          <cell r="CC46">
            <v>1659151</v>
          </cell>
          <cell r="CD46">
            <v>1644209</v>
          </cell>
          <cell r="CE46">
            <v>1624002</v>
          </cell>
          <cell r="CF46">
            <v>1605827</v>
          </cell>
          <cell r="CG46">
            <v>1575131</v>
          </cell>
          <cell r="CH46">
            <v>1536285</v>
          </cell>
          <cell r="CI46">
            <v>1488698</v>
          </cell>
          <cell r="CJ46">
            <v>1469236</v>
          </cell>
          <cell r="CK46">
            <v>1410219</v>
          </cell>
          <cell r="CL46">
            <v>1378260</v>
          </cell>
          <cell r="CM46">
            <v>1378260</v>
          </cell>
          <cell r="CN46">
            <v>1348014</v>
          </cell>
          <cell r="CO46">
            <v>1289232</v>
          </cell>
          <cell r="CP46">
            <v>1230414</v>
          </cell>
          <cell r="CR46">
            <v>96819</v>
          </cell>
          <cell r="CS46">
            <v>373606</v>
          </cell>
          <cell r="CU46">
            <v>470425</v>
          </cell>
          <cell r="CV46">
            <v>326351</v>
          </cell>
          <cell r="CW46">
            <v>134747</v>
          </cell>
          <cell r="CX46">
            <v>488568</v>
          </cell>
          <cell r="CY46">
            <v>623315</v>
          </cell>
          <cell r="CZ46">
            <v>117118</v>
          </cell>
          <cell r="DA46">
            <v>5902031</v>
          </cell>
        </row>
        <row r="47">
          <cell r="B47" t="str">
            <v>SBM Bank</v>
          </cell>
          <cell r="C47">
            <v>11.745145000000001</v>
          </cell>
          <cell r="D47">
            <v>4.4046640000000004</v>
          </cell>
          <cell r="E47">
            <v>6.4290399999999996</v>
          </cell>
          <cell r="F47">
            <v>1.019814</v>
          </cell>
          <cell r="G47">
            <v>1.041088</v>
          </cell>
          <cell r="H47">
            <v>1.6071610000000001</v>
          </cell>
          <cell r="I47">
            <v>6.3313350000000002</v>
          </cell>
          <cell r="J47">
            <v>7.6379999999999998E-3</v>
          </cell>
          <cell r="K47">
            <v>-0.36062699999999998</v>
          </cell>
          <cell r="M47">
            <v>2.5486844990394537E-3</v>
          </cell>
          <cell r="N47">
            <v>8.9810759525201064E-4</v>
          </cell>
          <cell r="O47">
            <v>8.1594244188925907E-4</v>
          </cell>
          <cell r="P47">
            <v>1.6019345997390294E-3</v>
          </cell>
          <cell r="Q47">
            <v>1.6457505318533876E-3</v>
          </cell>
          <cell r="R47">
            <v>1.6597976324624964E-3</v>
          </cell>
          <cell r="S47">
            <v>1.7406970541681173E-3</v>
          </cell>
          <cell r="T47">
            <v>1.7623379659851292E-3</v>
          </cell>
          <cell r="U47">
            <v>1.9075708158961323E-3</v>
          </cell>
          <cell r="V47">
            <v>1.9305963266920123E-3</v>
          </cell>
          <cell r="W47">
            <v>1.9367902077399666E-3</v>
          </cell>
          <cell r="X47">
            <v>2.0384148379067593E-3</v>
          </cell>
          <cell r="Y47">
            <v>2.135885306845442E-3</v>
          </cell>
          <cell r="Z47">
            <v>2.277695536393396E-3</v>
          </cell>
          <cell r="AA47">
            <v>2.3491586322533392E-3</v>
          </cell>
          <cell r="AB47">
            <v>2.2687049910450462E-3</v>
          </cell>
          <cell r="AC47">
            <v>313413032</v>
          </cell>
          <cell r="AD47">
            <v>195568503</v>
          </cell>
          <cell r="AE47">
            <v>0</v>
          </cell>
          <cell r="AF47">
            <v>228782134</v>
          </cell>
          <cell r="AG47">
            <v>0</v>
          </cell>
          <cell r="AH47">
            <v>40312345</v>
          </cell>
          <cell r="AI47">
            <v>51920201</v>
          </cell>
          <cell r="AJ47">
            <v>263782134</v>
          </cell>
          <cell r="AK47">
            <v>13553634</v>
          </cell>
          <cell r="AL47">
            <v>20834301</v>
          </cell>
          <cell r="AM47">
            <v>20834.300999999999</v>
          </cell>
          <cell r="AN47">
            <v>4733253</v>
          </cell>
          <cell r="AP47">
            <v>2.9342756681736515E-3</v>
          </cell>
          <cell r="AQ47">
            <v>1.9440077112156411E-3</v>
          </cell>
          <cell r="AR47">
            <v>2.2169161470322603E-3</v>
          </cell>
          <cell r="AT47">
            <v>-0.20600922994024867</v>
          </cell>
          <cell r="AU47">
            <v>-2.818952001018293E-2</v>
          </cell>
          <cell r="AV47">
            <v>0.16443419910650756</v>
          </cell>
          <cell r="AW47">
            <v>0.16107408627090494</v>
          </cell>
          <cell r="AX47">
            <v>0.55788729332845399</v>
          </cell>
          <cell r="AY47">
            <v>1.846103472659786</v>
          </cell>
          <cell r="AZ47">
            <v>0</v>
          </cell>
          <cell r="BA47">
            <v>0.48796490719393171</v>
          </cell>
          <cell r="BB47">
            <v>8.4804879554944493E-2</v>
          </cell>
          <cell r="BC47">
            <v>5.8294862063387382E-2</v>
          </cell>
          <cell r="BD47">
            <v>2.6510017491557111E-2</v>
          </cell>
          <cell r="BE47">
            <v>0.68512001791869404</v>
          </cell>
          <cell r="BF47">
            <v>1.1298075416463832E-3</v>
          </cell>
          <cell r="BG47">
            <v>0</v>
          </cell>
          <cell r="BH47">
            <v>6.0671009108826323E-4</v>
          </cell>
          <cell r="BI47">
            <v>11745145</v>
          </cell>
          <cell r="BZ47">
            <v>1607161</v>
          </cell>
          <cell r="CR47">
            <v>202758</v>
          </cell>
          <cell r="CS47">
            <v>160681</v>
          </cell>
          <cell r="CU47">
            <v>363439</v>
          </cell>
          <cell r="CV47">
            <v>670946</v>
          </cell>
          <cell r="CW47">
            <v>1565145</v>
          </cell>
          <cell r="CX47">
            <v>1642350</v>
          </cell>
          <cell r="CY47">
            <v>3207495</v>
          </cell>
          <cell r="CZ47">
            <v>-331090</v>
          </cell>
          <cell r="DA47">
            <v>4404664</v>
          </cell>
        </row>
        <row r="48">
          <cell r="B48" t="str">
            <v>Spire Bank</v>
          </cell>
          <cell r="C48">
            <v>11.147949000000001</v>
          </cell>
          <cell r="D48">
            <v>5.2388139999999996</v>
          </cell>
          <cell r="E48">
            <v>6.8164800000000003</v>
          </cell>
          <cell r="F48">
            <v>0.98726700000000001</v>
          </cell>
          <cell r="G48">
            <v>1.206485</v>
          </cell>
          <cell r="H48">
            <v>1.1877599999999999</v>
          </cell>
          <cell r="I48">
            <v>9.5374189999999999</v>
          </cell>
          <cell r="J48">
            <v>1.3121000000000001E-2</v>
          </cell>
          <cell r="K48">
            <v>-1.575782</v>
          </cell>
          <cell r="M48">
            <v>2.3264679233426658E-3</v>
          </cell>
          <cell r="N48">
            <v>2.5178370370550077E-3</v>
          </cell>
          <cell r="O48">
            <v>2.9204333094317424E-3</v>
          </cell>
          <cell r="P48">
            <v>3.0588598481347401E-3</v>
          </cell>
          <cell r="Q48">
            <v>3.3461308451362866E-3</v>
          </cell>
          <cell r="R48">
            <v>3.510592734375647E-3</v>
          </cell>
          <cell r="S48">
            <v>3.817287304938452E-3</v>
          </cell>
          <cell r="T48">
            <v>4.0857315203113587E-3</v>
          </cell>
          <cell r="U48">
            <v>4.3179555382334422E-3</v>
          </cell>
          <cell r="V48">
            <v>4.7633665332035748E-3</v>
          </cell>
          <cell r="W48">
            <v>4.7657858994089222E-3</v>
          </cell>
          <cell r="X48">
            <v>4.5753422744545516E-3</v>
          </cell>
          <cell r="Y48">
            <v>5.4417109266859413E-3</v>
          </cell>
          <cell r="Z48">
            <v>5.3969313576378072E-3</v>
          </cell>
          <cell r="AA48">
            <v>5.6779324554218844E-3</v>
          </cell>
          <cell r="AB48">
            <v>5.4898150641763069E-3</v>
          </cell>
          <cell r="AC48">
            <v>313413032</v>
          </cell>
          <cell r="AD48">
            <v>195568503</v>
          </cell>
          <cell r="AE48">
            <v>0</v>
          </cell>
          <cell r="AF48">
            <v>228782134</v>
          </cell>
          <cell r="AG48">
            <v>0</v>
          </cell>
          <cell r="AH48">
            <v>40312345</v>
          </cell>
          <cell r="AI48">
            <v>51920201</v>
          </cell>
          <cell r="AJ48">
            <v>263782134</v>
          </cell>
          <cell r="AK48">
            <v>13553634</v>
          </cell>
          <cell r="AL48">
            <v>20834301</v>
          </cell>
          <cell r="AM48">
            <v>20834.300999999999</v>
          </cell>
          <cell r="AN48">
            <v>4733253</v>
          </cell>
          <cell r="AP48">
            <v>2.7850788986207311E-3</v>
          </cell>
          <cell r="AQ48">
            <v>2.3121615663815572E-3</v>
          </cell>
          <cell r="AR48">
            <v>2.3505164966966239E-3</v>
          </cell>
          <cell r="AT48">
            <v>-0.74945407326899127</v>
          </cell>
          <cell r="AU48">
            <v>-9.0262751605211716E-2</v>
          </cell>
          <cell r="AV48">
            <v>0.12650015690827887</v>
          </cell>
          <cell r="AW48">
            <v>0.10351511242192464</v>
          </cell>
          <cell r="AX48">
            <v>0.48362742835125649</v>
          </cell>
          <cell r="AY48">
            <v>2.4803869004887145</v>
          </cell>
          <cell r="AZ48">
            <v>0.29925375030932111</v>
          </cell>
          <cell r="BA48">
            <v>0.67747702969199497</v>
          </cell>
          <cell r="BB48">
            <v>0.13356502811341703</v>
          </cell>
          <cell r="BC48">
            <v>5.992010453067613E-2</v>
          </cell>
          <cell r="BD48">
            <v>7.3644923582740898E-2</v>
          </cell>
          <cell r="BE48">
            <v>0.76855121705044238</v>
          </cell>
          <cell r="BF48">
            <v>1.1014189826037617E-3</v>
          </cell>
          <cell r="BG48">
            <v>0</v>
          </cell>
          <cell r="BH48">
            <v>6.7321165590608645E-4</v>
          </cell>
          <cell r="BI48">
            <v>11147949</v>
          </cell>
          <cell r="BJ48">
            <v>11686475</v>
          </cell>
          <cell r="BK48">
            <v>13074106</v>
          </cell>
          <cell r="BL48">
            <v>13185616</v>
          </cell>
          <cell r="BM48">
            <v>13802498</v>
          </cell>
          <cell r="BN48">
            <v>14204005</v>
          </cell>
          <cell r="BO48">
            <v>14382397</v>
          </cell>
          <cell r="BP48">
            <v>15107721</v>
          </cell>
          <cell r="BQ48">
            <v>14469562</v>
          </cell>
          <cell r="BR48">
            <v>15826494</v>
          </cell>
          <cell r="BS48">
            <v>16857598</v>
          </cell>
          <cell r="BT48">
            <v>16800655</v>
          </cell>
          <cell r="BU48">
            <v>16589359</v>
          </cell>
          <cell r="BV48">
            <v>17019940</v>
          </cell>
          <cell r="BW48">
            <v>16250564</v>
          </cell>
          <cell r="BX48">
            <v>16454140</v>
          </cell>
          <cell r="BY48">
            <v>15562476</v>
          </cell>
          <cell r="BZ48">
            <v>1187760</v>
          </cell>
          <cell r="CA48">
            <v>1424536</v>
          </cell>
          <cell r="CB48">
            <v>1628858</v>
          </cell>
          <cell r="CC48">
            <v>1717309</v>
          </cell>
          <cell r="CD48">
            <v>1817222</v>
          </cell>
          <cell r="CE48">
            <v>2037416</v>
          </cell>
          <cell r="CF48">
            <v>2182475</v>
          </cell>
          <cell r="CG48">
            <v>1933604</v>
          </cell>
          <cell r="CH48">
            <v>2068845</v>
          </cell>
          <cell r="CI48">
            <v>1993347</v>
          </cell>
          <cell r="CJ48">
            <v>2106331</v>
          </cell>
          <cell r="CK48">
            <v>1718831</v>
          </cell>
          <cell r="CL48">
            <v>1154947</v>
          </cell>
          <cell r="CM48">
            <v>1154947</v>
          </cell>
          <cell r="CN48">
            <v>1526979</v>
          </cell>
          <cell r="CO48">
            <v>1408728</v>
          </cell>
          <cell r="CP48">
            <v>1371482</v>
          </cell>
          <cell r="CR48">
            <v>266101</v>
          </cell>
          <cell r="CS48">
            <v>284118</v>
          </cell>
          <cell r="CU48">
            <v>550219</v>
          </cell>
          <cell r="CV48">
            <v>1364756</v>
          </cell>
          <cell r="CW48">
            <v>1515676</v>
          </cell>
          <cell r="CX48">
            <v>721560</v>
          </cell>
          <cell r="CY48">
            <v>2237236</v>
          </cell>
          <cell r="CZ48">
            <v>-1126048</v>
          </cell>
          <cell r="DA48">
            <v>5238814</v>
          </cell>
        </row>
        <row r="49">
          <cell r="B49" t="str">
            <v>United Bank for Africa</v>
          </cell>
          <cell r="C49">
            <v>6.5047319999999997</v>
          </cell>
          <cell r="D49">
            <v>3.270289</v>
          </cell>
          <cell r="E49">
            <v>2.9933649999999998</v>
          </cell>
          <cell r="F49">
            <v>2.1619950000000001</v>
          </cell>
          <cell r="G49">
            <v>2.1619950000000001</v>
          </cell>
          <cell r="H49">
            <v>2.1619950000000001</v>
          </cell>
          <cell r="I49">
            <v>5.5752179999999996</v>
          </cell>
          <cell r="J49">
            <v>5.9797000000000003E-2</v>
          </cell>
          <cell r="K49">
            <v>1.3868999999999999E-2</v>
          </cell>
          <cell r="M49">
            <v>2.0044733969198118E-3</v>
          </cell>
          <cell r="N49">
            <v>2.2052935247155385E-3</v>
          </cell>
          <cell r="O49">
            <v>2.3316271860098323E-3</v>
          </cell>
          <cell r="P49">
            <v>2.020231259853443E-3</v>
          </cell>
          <cell r="Q49">
            <v>1.9487866954207773E-3</v>
          </cell>
          <cell r="R49">
            <v>2.2036384108273721E-3</v>
          </cell>
          <cell r="S49">
            <v>2.0994959873449227E-3</v>
          </cell>
          <cell r="T49">
            <v>1.708461816788139E-3</v>
          </cell>
          <cell r="U49">
            <v>1.9597987308742869E-3</v>
          </cell>
          <cell r="V49">
            <v>1.914723228659556E-3</v>
          </cell>
          <cell r="W49">
            <v>1.8501874804122268E-3</v>
          </cell>
          <cell r="X49">
            <v>1.7724052524856274E-3</v>
          </cell>
          <cell r="Y49">
            <v>1.5934328058627707E-3</v>
          </cell>
          <cell r="Z49">
            <v>1.5618806344033891E-3</v>
          </cell>
          <cell r="AA49">
            <v>1.7389921178298006E-3</v>
          </cell>
          <cell r="AB49">
            <v>1.7297540438505241E-3</v>
          </cell>
          <cell r="AC49">
            <v>313413032</v>
          </cell>
          <cell r="AD49">
            <v>195568503</v>
          </cell>
          <cell r="AE49">
            <v>0</v>
          </cell>
          <cell r="AF49">
            <v>228782134</v>
          </cell>
          <cell r="AG49">
            <v>0</v>
          </cell>
          <cell r="AH49">
            <v>40312345</v>
          </cell>
          <cell r="AI49">
            <v>51920201</v>
          </cell>
          <cell r="AJ49">
            <v>263782134</v>
          </cell>
          <cell r="AK49">
            <v>13553634</v>
          </cell>
          <cell r="AL49">
            <v>20834301</v>
          </cell>
          <cell r="AM49">
            <v>20834.300999999999</v>
          </cell>
          <cell r="AN49">
            <v>4733253</v>
          </cell>
          <cell r="AP49">
            <v>1.625069493445209E-3</v>
          </cell>
          <cell r="AQ49">
            <v>1.4433489214849729E-3</v>
          </cell>
          <cell r="AR49">
            <v>1.0321975290962914E-3</v>
          </cell>
          <cell r="AT49">
            <v>8.6445311111838889E-3</v>
          </cell>
          <cell r="AU49">
            <v>3.0743399994696851E-3</v>
          </cell>
          <cell r="AV49">
            <v>0.38778663004747083</v>
          </cell>
          <cell r="AW49">
            <v>0.38778663004747083</v>
          </cell>
          <cell r="AX49">
            <v>0.47682281775222718</v>
          </cell>
          <cell r="AY49">
            <v>0.9317829354502164</v>
          </cell>
          <cell r="AZ49">
            <v>4.1749370745757845E-2</v>
          </cell>
          <cell r="BA49">
            <v>0.20823127294165539</v>
          </cell>
          <cell r="BB49">
            <v>0.11924898356479982</v>
          </cell>
          <cell r="BC49">
            <v>7.3051207454127187E-2</v>
          </cell>
          <cell r="BD49">
            <v>4.6197776110672634E-2</v>
          </cell>
          <cell r="BE49">
            <v>1.0925126070492572</v>
          </cell>
          <cell r="BF49">
            <v>1.2417445105702524E-3</v>
          </cell>
          <cell r="BG49">
            <v>0</v>
          </cell>
          <cell r="BH49">
            <v>6.4069999987384095E-4</v>
          </cell>
          <cell r="BI49">
            <v>6504732</v>
          </cell>
          <cell r="BJ49">
            <v>6937385</v>
          </cell>
          <cell r="BK49">
            <v>7748462</v>
          </cell>
          <cell r="BL49">
            <v>6281056</v>
          </cell>
          <cell r="BM49">
            <v>5601281</v>
          </cell>
          <cell r="BN49">
            <v>7539176</v>
          </cell>
          <cell r="BO49">
            <v>5761555</v>
          </cell>
          <cell r="BP49">
            <v>6538183</v>
          </cell>
          <cell r="BQ49">
            <v>7781237</v>
          </cell>
          <cell r="BR49">
            <v>8176112</v>
          </cell>
          <cell r="BS49">
            <v>7269162</v>
          </cell>
          <cell r="BT49">
            <v>5332978</v>
          </cell>
          <cell r="BU49">
            <v>4755787</v>
          </cell>
          <cell r="BV49">
            <v>4354318</v>
          </cell>
          <cell r="BW49">
            <v>3726303</v>
          </cell>
          <cell r="BX49">
            <v>3984411</v>
          </cell>
          <cell r="BY49">
            <v>3709630</v>
          </cell>
          <cell r="BZ49">
            <v>2161995</v>
          </cell>
          <cell r="CA49">
            <v>2159848</v>
          </cell>
          <cell r="CB49">
            <v>2153962</v>
          </cell>
          <cell r="CC49">
            <v>2148603</v>
          </cell>
          <cell r="CD49">
            <v>2143386</v>
          </cell>
          <cell r="CE49">
            <v>2175142</v>
          </cell>
          <cell r="CF49">
            <v>2185477</v>
          </cell>
          <cell r="CG49">
            <v>1135692</v>
          </cell>
          <cell r="CH49">
            <v>1119088</v>
          </cell>
          <cell r="CI49">
            <v>1043147</v>
          </cell>
          <cell r="CJ49">
            <v>1172769</v>
          </cell>
          <cell r="CK49">
            <v>1222199</v>
          </cell>
          <cell r="CL49">
            <v>1138961</v>
          </cell>
          <cell r="CM49">
            <v>1138961</v>
          </cell>
          <cell r="CN49">
            <v>807249</v>
          </cell>
          <cell r="CO49">
            <v>1007444</v>
          </cell>
          <cell r="CP49">
            <v>1059034</v>
          </cell>
          <cell r="CR49">
            <v>287476</v>
          </cell>
          <cell r="CS49">
            <v>315423</v>
          </cell>
          <cell r="CU49">
            <v>602899</v>
          </cell>
          <cell r="CV49">
            <v>561771</v>
          </cell>
          <cell r="CW49">
            <v>29669</v>
          </cell>
          <cell r="CX49">
            <v>112812</v>
          </cell>
          <cell r="CY49">
            <v>142481</v>
          </cell>
          <cell r="CZ49">
            <v>18609</v>
          </cell>
          <cell r="DA49">
            <v>3270289</v>
          </cell>
        </row>
        <row r="50">
          <cell r="B50" t="str">
            <v>Middle East Bank</v>
          </cell>
          <cell r="C50">
            <v>5.1210360000000001</v>
          </cell>
          <cell r="D50">
            <v>2.76912</v>
          </cell>
          <cell r="E50">
            <v>3.9076749999999998</v>
          </cell>
          <cell r="F50">
            <v>1.1430009999999999</v>
          </cell>
          <cell r="G50">
            <v>1.156785</v>
          </cell>
          <cell r="H50">
            <v>1.161853</v>
          </cell>
          <cell r="I50">
            <v>2.7173910000000001</v>
          </cell>
          <cell r="J50">
            <v>2.8944000000000001E-2</v>
          </cell>
          <cell r="K50">
            <v>-4.1428E-2</v>
          </cell>
          <cell r="M50">
            <v>1.4768173016462597E-3</v>
          </cell>
          <cell r="N50">
            <v>1.4769299628961381E-3</v>
          </cell>
          <cell r="O50">
            <v>1.5459463853591893E-3</v>
          </cell>
          <cell r="P50">
            <v>1.6019345997390294E-3</v>
          </cell>
          <cell r="Q50">
            <v>1.6457505318533876E-3</v>
          </cell>
          <cell r="R50">
            <v>1.6597976324624964E-3</v>
          </cell>
          <cell r="S50">
            <v>1.7406970541681173E-3</v>
          </cell>
          <cell r="T50">
            <v>1.7623379659851292E-3</v>
          </cell>
          <cell r="U50">
            <v>1.9075708158961323E-3</v>
          </cell>
          <cell r="V50">
            <v>1.9305963266920123E-3</v>
          </cell>
          <cell r="W50">
            <v>1.9367902077399666E-3</v>
          </cell>
          <cell r="X50">
            <v>2.0384148379067593E-3</v>
          </cell>
          <cell r="Y50">
            <v>2.135885306845442E-3</v>
          </cell>
          <cell r="Z50">
            <v>2.277695536393396E-3</v>
          </cell>
          <cell r="AA50">
            <v>2.3491586322533392E-3</v>
          </cell>
          <cell r="AB50">
            <v>2.2687049910450462E-3</v>
          </cell>
          <cell r="AC50">
            <v>313413032</v>
          </cell>
          <cell r="AD50">
            <v>195568503</v>
          </cell>
          <cell r="AE50">
            <v>0</v>
          </cell>
          <cell r="AF50">
            <v>228782134</v>
          </cell>
          <cell r="AG50">
            <v>0</v>
          </cell>
          <cell r="AH50">
            <v>40312345</v>
          </cell>
          <cell r="AI50">
            <v>51920201</v>
          </cell>
          <cell r="AJ50">
            <v>263782134</v>
          </cell>
          <cell r="AK50">
            <v>13553634</v>
          </cell>
          <cell r="AL50">
            <v>20834301</v>
          </cell>
          <cell r="AM50">
            <v>20834.300999999999</v>
          </cell>
          <cell r="AN50">
            <v>4733253</v>
          </cell>
          <cell r="AP50">
            <v>1.2793823601702085E-3</v>
          </cell>
          <cell r="AQ50">
            <v>1.2221569303087489E-3</v>
          </cell>
          <cell r="AR50">
            <v>1.3474776646053357E-3</v>
          </cell>
          <cell r="AT50">
            <v>-2.1400515386399612E-2</v>
          </cell>
          <cell r="AU50">
            <v>-4.865103850883833E-3</v>
          </cell>
          <cell r="AV50">
            <v>0.42569692767805589</v>
          </cell>
          <cell r="AW50">
            <v>0.42062441510993442</v>
          </cell>
          <cell r="AX50">
            <v>0.37595016487515104</v>
          </cell>
          <cell r="AY50">
            <v>1.0492988888772821</v>
          </cell>
          <cell r="AZ50">
            <v>0.2982509491827981</v>
          </cell>
          <cell r="BA50">
            <v>0.18008575026382737</v>
          </cell>
          <cell r="BB50">
            <v>0.12396703533150238</v>
          </cell>
          <cell r="BC50">
            <v>6.8995018807575664E-2</v>
          </cell>
          <cell r="BD50">
            <v>5.497201652392672E-2</v>
          </cell>
          <cell r="BE50">
            <v>0.70863620951077055</v>
          </cell>
          <cell r="BF50">
            <v>6.0493713394271645E-4</v>
          </cell>
          <cell r="BG50">
            <v>1.1546357656676172E-3</v>
          </cell>
          <cell r="BH50">
            <v>8.2468427848495591E-4</v>
          </cell>
          <cell r="BI50">
            <v>5121036</v>
          </cell>
          <cell r="BJ50">
            <v>5092123</v>
          </cell>
          <cell r="BK50">
            <v>5249639</v>
          </cell>
          <cell r="BL50">
            <v>5280693</v>
          </cell>
          <cell r="BM50">
            <v>5233522</v>
          </cell>
          <cell r="BN50">
            <v>5237919</v>
          </cell>
          <cell r="BO50">
            <v>5443993</v>
          </cell>
          <cell r="BP50">
            <v>5375994</v>
          </cell>
          <cell r="BQ50">
            <v>5677553</v>
          </cell>
          <cell r="BR50">
            <v>6288542</v>
          </cell>
          <cell r="BS50">
            <v>6192662</v>
          </cell>
          <cell r="BT50">
            <v>5836720</v>
          </cell>
          <cell r="BU50">
            <v>5936601</v>
          </cell>
          <cell r="BV50">
            <v>5906089</v>
          </cell>
          <cell r="BW50">
            <v>6153754</v>
          </cell>
          <cell r="BX50">
            <v>6204136</v>
          </cell>
          <cell r="BY50">
            <v>5765799</v>
          </cell>
          <cell r="BZ50">
            <v>1161853</v>
          </cell>
          <cell r="CA50">
            <v>1143420</v>
          </cell>
          <cell r="CB50">
            <v>1178364</v>
          </cell>
          <cell r="CC50">
            <v>1213931</v>
          </cell>
          <cell r="CD50">
            <v>1192109</v>
          </cell>
          <cell r="CE50">
            <v>1235641</v>
          </cell>
          <cell r="CF50">
            <v>1237851</v>
          </cell>
          <cell r="CG50">
            <v>1252646</v>
          </cell>
          <cell r="CH50">
            <v>1263462</v>
          </cell>
          <cell r="CI50">
            <v>1197477</v>
          </cell>
          <cell r="CJ50">
            <v>1193546</v>
          </cell>
          <cell r="CK50">
            <v>1211872</v>
          </cell>
          <cell r="CL50">
            <v>1233695</v>
          </cell>
          <cell r="CM50">
            <v>1233695</v>
          </cell>
          <cell r="CN50">
            <v>1216395</v>
          </cell>
          <cell r="CO50">
            <v>1169933</v>
          </cell>
          <cell r="CP50">
            <v>1175205</v>
          </cell>
          <cell r="CR50">
            <v>107968</v>
          </cell>
          <cell r="CS50">
            <v>179219</v>
          </cell>
          <cell r="CU50">
            <v>287187</v>
          </cell>
          <cell r="CV50">
            <v>301345</v>
          </cell>
          <cell r="CW50">
            <v>211944</v>
          </cell>
          <cell r="CX50">
            <v>964962</v>
          </cell>
          <cell r="CY50">
            <v>1176906</v>
          </cell>
          <cell r="CZ50">
            <v>-25188</v>
          </cell>
          <cell r="DA50">
            <v>2769120</v>
          </cell>
        </row>
        <row r="51">
          <cell r="B51" t="str">
            <v xml:space="preserve">Mayfair Bank </v>
          </cell>
          <cell r="C51">
            <v>3.5479880000000001</v>
          </cell>
          <cell r="D51">
            <v>0.235432</v>
          </cell>
          <cell r="E51">
            <v>2.0804480000000001</v>
          </cell>
          <cell r="F51">
            <v>1.168679</v>
          </cell>
          <cell r="G51">
            <v>1.168679</v>
          </cell>
          <cell r="H51">
            <v>1.168946</v>
          </cell>
          <cell r="I51">
            <v>1.2370049999999999</v>
          </cell>
          <cell r="J51">
            <v>9.8700000000000003E-4</v>
          </cell>
          <cell r="K51">
            <v>-0.29748400000000003</v>
          </cell>
          <cell r="M51">
            <v>1.1394633381557604E-3</v>
          </cell>
          <cell r="N51">
            <v>9.2633368985826719E-4</v>
          </cell>
          <cell r="O51">
            <v>8.1594244188925907E-4</v>
          </cell>
          <cell r="P51">
            <v>1.6019345997390294E-3</v>
          </cell>
          <cell r="Q51">
            <v>1.6457505318533876E-3</v>
          </cell>
          <cell r="R51">
            <v>1.6597976324624964E-3</v>
          </cell>
          <cell r="S51">
            <v>1.7406970541681173E-3</v>
          </cell>
          <cell r="T51">
            <v>1.7623379659851292E-3</v>
          </cell>
          <cell r="U51">
            <v>1.9075708158961323E-3</v>
          </cell>
          <cell r="V51">
            <v>1.9305963266920123E-3</v>
          </cell>
          <cell r="W51">
            <v>1.9367902077399666E-3</v>
          </cell>
          <cell r="X51">
            <v>2.0384148379067593E-3</v>
          </cell>
          <cell r="Y51">
            <v>2.135885306845442E-3</v>
          </cell>
          <cell r="Z51">
            <v>2.277695536393396E-3</v>
          </cell>
          <cell r="AA51">
            <v>2.3491586322533392E-3</v>
          </cell>
          <cell r="AB51">
            <v>2.2687049910450462E-3</v>
          </cell>
          <cell r="AC51">
            <v>313413032</v>
          </cell>
          <cell r="AD51">
            <v>195568503</v>
          </cell>
          <cell r="AE51">
            <v>0</v>
          </cell>
          <cell r="AF51">
            <v>228782134</v>
          </cell>
          <cell r="AG51">
            <v>0</v>
          </cell>
          <cell r="AH51">
            <v>40312345</v>
          </cell>
          <cell r="AI51">
            <v>51920201</v>
          </cell>
          <cell r="AJ51">
            <v>263782134</v>
          </cell>
          <cell r="AK51">
            <v>13553634</v>
          </cell>
          <cell r="AL51">
            <v>20834301</v>
          </cell>
          <cell r="AM51">
            <v>20834.300999999999</v>
          </cell>
          <cell r="AN51">
            <v>4733253</v>
          </cell>
          <cell r="AP51">
            <v>8.8638964094288287E-4</v>
          </cell>
          <cell r="AQ51">
            <v>1.0390840787558842E-4</v>
          </cell>
          <cell r="AR51">
            <v>7.173977396720152E-4</v>
          </cell>
          <cell r="AT51">
            <v>-0.25448908674994397</v>
          </cell>
          <cell r="AU51">
            <v>-8.3845830369212074E-2</v>
          </cell>
          <cell r="AV51">
            <v>0.94476497669774995</v>
          </cell>
          <cell r="AW51">
            <v>0.94476497669774995</v>
          </cell>
          <cell r="AX51">
            <v>9.4736364735760067E-2</v>
          </cell>
          <cell r="AY51">
            <v>5.4608930946910146</v>
          </cell>
          <cell r="AZ51">
            <v>0</v>
          </cell>
          <cell r="BA51">
            <v>0</v>
          </cell>
          <cell r="BB51">
            <v>0</v>
          </cell>
          <cell r="BC51">
            <v>1.8036980496508443E-2</v>
          </cell>
          <cell r="BD51">
            <v>-1.8036980496508443E-2</v>
          </cell>
          <cell r="BE51">
            <v>0.11316408773494939</v>
          </cell>
          <cell r="BF51">
            <v>2.9993828757735563E-5</v>
          </cell>
          <cell r="BG51">
            <v>0</v>
          </cell>
          <cell r="BH51">
            <v>1.5475845407580699E-5</v>
          </cell>
          <cell r="BI51">
            <v>3547988</v>
          </cell>
          <cell r="BJ51">
            <v>2563150</v>
          </cell>
          <cell r="BK51">
            <v>1412715</v>
          </cell>
          <cell r="BZ51">
            <v>1168946</v>
          </cell>
          <cell r="CA51">
            <v>1120846</v>
          </cell>
          <cell r="CB51">
            <v>1252725</v>
          </cell>
          <cell r="CR51">
            <v>6267</v>
          </cell>
          <cell r="CS51">
            <v>59885</v>
          </cell>
          <cell r="CU51">
            <v>66152</v>
          </cell>
          <cell r="CV51">
            <v>361249</v>
          </cell>
          <cell r="CW51">
            <v>0</v>
          </cell>
          <cell r="CX51">
            <v>0</v>
          </cell>
          <cell r="CY51">
            <v>0</v>
          </cell>
          <cell r="CZ51">
            <v>-297484</v>
          </cell>
          <cell r="DA51">
            <v>235432</v>
          </cell>
        </row>
        <row r="52">
          <cell r="B52" t="str">
            <v xml:space="preserve">Dubai Islamic Bank </v>
          </cell>
          <cell r="C52">
            <v>2.610309</v>
          </cell>
          <cell r="D52">
            <v>0.29062100000000002</v>
          </cell>
          <cell r="E52">
            <v>1.1814210000000001</v>
          </cell>
          <cell r="F52">
            <v>1.267069</v>
          </cell>
          <cell r="G52">
            <v>1.26884</v>
          </cell>
          <cell r="H52">
            <v>1.26884</v>
          </cell>
          <cell r="I52">
            <v>1.81132</v>
          </cell>
          <cell r="J52">
            <v>0</v>
          </cell>
          <cell r="K52">
            <v>-0.83930099999999996</v>
          </cell>
          <cell r="M52">
            <v>1.0097300653005045E-3</v>
          </cell>
          <cell r="N52">
            <v>8.9810759525201064E-4</v>
          </cell>
          <cell r="O52">
            <v>8.1594244188925907E-4</v>
          </cell>
          <cell r="P52">
            <v>1.6019345997390294E-3</v>
          </cell>
          <cell r="Q52">
            <v>1.6457505318533876E-3</v>
          </cell>
          <cell r="R52">
            <v>1.6597976324624964E-3</v>
          </cell>
          <cell r="S52">
            <v>1.7406970541681173E-3</v>
          </cell>
          <cell r="T52">
            <v>1.7623379659851292E-3</v>
          </cell>
          <cell r="U52">
            <v>1.9075708158961323E-3</v>
          </cell>
          <cell r="V52">
            <v>1.9305963266920123E-3</v>
          </cell>
          <cell r="W52">
            <v>1.9367902077399666E-3</v>
          </cell>
          <cell r="X52">
            <v>2.0384148379067593E-3</v>
          </cell>
          <cell r="Y52">
            <v>2.135885306845442E-3</v>
          </cell>
          <cell r="Z52">
            <v>2.277695536393396E-3</v>
          </cell>
          <cell r="AA52">
            <v>2.3491586322533392E-3</v>
          </cell>
          <cell r="AB52">
            <v>2.2687049910450462E-3</v>
          </cell>
          <cell r="AC52">
            <v>313413032</v>
          </cell>
          <cell r="AD52">
            <v>195568503</v>
          </cell>
          <cell r="AE52">
            <v>0</v>
          </cell>
          <cell r="AF52">
            <v>228782134</v>
          </cell>
          <cell r="AG52">
            <v>0</v>
          </cell>
          <cell r="AH52">
            <v>40312345</v>
          </cell>
          <cell r="AI52">
            <v>51920201</v>
          </cell>
          <cell r="AJ52">
            <v>263782134</v>
          </cell>
          <cell r="AK52">
            <v>13553634</v>
          </cell>
          <cell r="AL52">
            <v>20834301</v>
          </cell>
          <cell r="AM52">
            <v>20834.300999999999</v>
          </cell>
          <cell r="AN52">
            <v>4733253</v>
          </cell>
          <cell r="AP52">
            <v>6.5213040665864025E-4</v>
          </cell>
          <cell r="AQ52">
            <v>1.2826618898540291E-4</v>
          </cell>
          <cell r="AR52">
            <v>4.0738761795586903E-4</v>
          </cell>
          <cell r="AT52">
            <v>-0.47275227767094352</v>
          </cell>
          <cell r="AU52">
            <v>-0.22979923066579475</v>
          </cell>
          <cell r="AV52">
            <v>0.70050570854404515</v>
          </cell>
          <cell r="AW52">
            <v>0.69952796855332022</v>
          </cell>
          <cell r="AX52">
            <v>0.65948759007205759</v>
          </cell>
          <cell r="AY52">
            <v>68.369655724579658</v>
          </cell>
          <cell r="AZ52">
            <v>0</v>
          </cell>
          <cell r="BA52">
            <v>0</v>
          </cell>
          <cell r="BB52">
            <v>1.7885837568517072E-2</v>
          </cell>
          <cell r="BC52">
            <v>7.5409189442205617E-3</v>
          </cell>
          <cell r="BD52">
            <v>1.034491862429651E-2</v>
          </cell>
          <cell r="BE52">
            <v>0.24599274940939767</v>
          </cell>
          <cell r="BF52">
            <v>2.3371191368027551E-5</v>
          </cell>
          <cell r="BG52">
            <v>0</v>
          </cell>
          <cell r="BH52">
            <v>1.205877874158688E-5</v>
          </cell>
          <cell r="BI52">
            <v>2610309</v>
          </cell>
          <cell r="BJ52">
            <v>1855248</v>
          </cell>
          <cell r="BK52">
            <v>1412715</v>
          </cell>
          <cell r="BZ52">
            <v>1268840</v>
          </cell>
          <cell r="CA52">
            <v>1296179</v>
          </cell>
          <cell r="CB52">
            <v>1252725</v>
          </cell>
          <cell r="CR52">
            <v>8237</v>
          </cell>
          <cell r="CS52">
            <v>4253</v>
          </cell>
          <cell r="CU52">
            <v>12490</v>
          </cell>
          <cell r="CV52">
            <v>853937</v>
          </cell>
          <cell r="CW52">
            <v>0</v>
          </cell>
          <cell r="CX52">
            <v>0</v>
          </cell>
          <cell r="CY52">
            <v>0</v>
          </cell>
          <cell r="CZ52">
            <v>-599847</v>
          </cell>
          <cell r="DA52">
            <v>290621</v>
          </cell>
        </row>
        <row r="53">
          <cell r="B53" t="str">
            <v>Total - Tier 3</v>
          </cell>
          <cell r="C53">
            <v>309.08818899999989</v>
          </cell>
          <cell r="D53">
            <v>174.75793099999999</v>
          </cell>
          <cell r="E53">
            <v>210.40755300000001</v>
          </cell>
          <cell r="F53">
            <v>48.088171999999993</v>
          </cell>
          <cell r="G53">
            <v>51.323775999999995</v>
          </cell>
          <cell r="H53">
            <v>57.768035999999995</v>
          </cell>
          <cell r="I53">
            <v>245.91497099999998</v>
          </cell>
          <cell r="J53">
            <v>0.95214300000000007</v>
          </cell>
          <cell r="K53">
            <v>-2.0840399999999999</v>
          </cell>
          <cell r="M53">
            <v>7.9816445740047634E-2</v>
          </cell>
          <cell r="N53">
            <v>7.7637997790025448E-2</v>
          </cell>
          <cell r="O53">
            <v>7.8912405946809649E-2</v>
          </cell>
          <cell r="P53">
            <v>9.217925967260357E-2</v>
          </cell>
          <cell r="Q53">
            <v>8.7869679961999098E-2</v>
          </cell>
          <cell r="R53">
            <v>8.7022833250973042E-2</v>
          </cell>
          <cell r="S53">
            <v>8.5374182957653824E-2</v>
          </cell>
          <cell r="T53">
            <v>8.6910963157251706E-2</v>
          </cell>
          <cell r="U53">
            <v>8.2716140476618724E-2</v>
          </cell>
          <cell r="V53">
            <v>8.5423291126487375E-2</v>
          </cell>
          <cell r="W53">
            <v>8.6136684291650875E-2</v>
          </cell>
          <cell r="X53">
            <v>8.7469298960636072E-2</v>
          </cell>
          <cell r="Y53">
            <v>8.4640284110161293E-2</v>
          </cell>
          <cell r="Z53">
            <v>8.6415173206636942E-2</v>
          </cell>
          <cell r="AA53">
            <v>8.7754492104087659E-2</v>
          </cell>
          <cell r="AB53">
            <v>8.6998076506438024E-2</v>
          </cell>
          <cell r="AC53">
            <v>6581673672</v>
          </cell>
          <cell r="AD53">
            <v>4106938563</v>
          </cell>
          <cell r="AE53">
            <v>0</v>
          </cell>
          <cell r="AF53">
            <v>4804424814</v>
          </cell>
          <cell r="AG53">
            <v>0</v>
          </cell>
          <cell r="AH53">
            <v>846559245</v>
          </cell>
          <cell r="AI53">
            <v>1090324221</v>
          </cell>
          <cell r="AJ53">
            <v>5539424814</v>
          </cell>
          <cell r="AK53">
            <v>284626314</v>
          </cell>
          <cell r="AL53">
            <v>437520321</v>
          </cell>
          <cell r="AM53">
            <v>437520.32099999988</v>
          </cell>
          <cell r="AN53">
            <v>99398313</v>
          </cell>
          <cell r="AP53">
            <v>7.7219136273120395E-2</v>
          </cell>
          <cell r="AQ53">
            <v>7.7129780037726109E-2</v>
          </cell>
          <cell r="AR53">
            <v>7.2554518513377755E-2</v>
          </cell>
          <cell r="AT53">
            <v>-1.1747767160828529E-2</v>
          </cell>
          <cell r="AU53">
            <v>-2.164633328967905E-3</v>
          </cell>
          <cell r="AV53">
            <v>0.20870537402133194</v>
          </cell>
          <cell r="AW53">
            <v>0.195547964422223</v>
          </cell>
          <cell r="AX53">
            <v>0.32543764123898294</v>
          </cell>
          <cell r="AY53">
            <v>0.85859001636130405</v>
          </cell>
          <cell r="AZ53">
            <v>0.14063540623669327</v>
          </cell>
          <cell r="BA53">
            <v>0.36368951618984185</v>
          </cell>
          <cell r="BB53">
            <v>0.13157129140229062</v>
          </cell>
          <cell r="BC53">
            <v>6.1430992998116475E-2</v>
          </cell>
          <cell r="BD53">
            <v>7.0140298404174156E-2</v>
          </cell>
          <cell r="BE53">
            <v>0.83056871537306443</v>
          </cell>
          <cell r="BF53">
            <v>7.5605043432071806E-2</v>
          </cell>
          <cell r="BG53">
            <v>1.2909295128468272E-2</v>
          </cell>
          <cell r="BH53">
            <v>5.6809047791325916E-2</v>
          </cell>
          <cell r="BI53">
            <v>309088189</v>
          </cell>
          <cell r="BJ53">
            <v>288339069</v>
          </cell>
          <cell r="BK53">
            <v>290927935</v>
          </cell>
          <cell r="BL53">
            <v>281510895</v>
          </cell>
          <cell r="BM53">
            <v>281888575</v>
          </cell>
          <cell r="BN53">
            <v>283550971</v>
          </cell>
          <cell r="BO53">
            <v>277909727</v>
          </cell>
          <cell r="BP53">
            <v>278558386</v>
          </cell>
          <cell r="BQ53">
            <v>274517447</v>
          </cell>
          <cell r="BR53">
            <v>280147332</v>
          </cell>
          <cell r="BS53">
            <v>273789358</v>
          </cell>
          <cell r="BT53">
            <v>264680180</v>
          </cell>
          <cell r="BU53">
            <v>259018298</v>
          </cell>
          <cell r="BV53">
            <v>243299036</v>
          </cell>
          <cell r="BW53">
            <v>235242414</v>
          </cell>
          <cell r="BX53">
            <v>227575470</v>
          </cell>
          <cell r="BY53">
            <v>219734053</v>
          </cell>
          <cell r="BZ53">
            <v>55330250</v>
          </cell>
          <cell r="CA53">
            <v>53743879</v>
          </cell>
          <cell r="CB53">
            <v>53719006</v>
          </cell>
          <cell r="CC53">
            <v>73207168</v>
          </cell>
          <cell r="CD53">
            <v>53562613</v>
          </cell>
          <cell r="CE53">
            <v>52196454</v>
          </cell>
          <cell r="CF53">
            <v>51625654</v>
          </cell>
          <cell r="CG53">
            <v>48238243</v>
          </cell>
          <cell r="CH53">
            <v>47411658</v>
          </cell>
          <cell r="CI53">
            <v>44264895</v>
          </cell>
          <cell r="CJ53">
            <v>43998606</v>
          </cell>
          <cell r="CK53">
            <v>42320348</v>
          </cell>
          <cell r="CL53">
            <v>40763536</v>
          </cell>
          <cell r="CM53">
            <v>40337064</v>
          </cell>
          <cell r="CN53">
            <v>37195527</v>
          </cell>
          <cell r="CO53">
            <v>35791821</v>
          </cell>
          <cell r="CP53">
            <v>34951644</v>
          </cell>
          <cell r="CQ53">
            <v>0</v>
          </cell>
          <cell r="CR53">
            <v>6572481</v>
          </cell>
          <cell r="CS53">
            <v>13623342</v>
          </cell>
          <cell r="CT53">
            <v>0</v>
          </cell>
          <cell r="CU53">
            <v>20195823</v>
          </cell>
          <cell r="CV53">
            <v>17339932</v>
          </cell>
          <cell r="CW53">
            <v>10369925</v>
          </cell>
          <cell r="CX53">
            <v>18143201</v>
          </cell>
          <cell r="CY53">
            <v>28513126</v>
          </cell>
          <cell r="CZ53">
            <v>-639624</v>
          </cell>
          <cell r="DA53">
            <v>174231878</v>
          </cell>
        </row>
        <row r="55">
          <cell r="B55" t="str">
            <v xml:space="preserve">TOTAL/Average </v>
          </cell>
          <cell r="C55">
            <v>4002.7408220000002</v>
          </cell>
          <cell r="D55">
            <v>2265.7646749999999</v>
          </cell>
          <cell r="E55">
            <v>2899.9924100000003</v>
          </cell>
          <cell r="F55">
            <v>547.88138099999992</v>
          </cell>
          <cell r="G55">
            <v>623.01581800000008</v>
          </cell>
          <cell r="H55">
            <v>644.18841799999996</v>
          </cell>
          <cell r="I55">
            <v>3325.639302</v>
          </cell>
          <cell r="J55">
            <v>27.623665000000003</v>
          </cell>
          <cell r="K55">
            <v>133.28923600000002</v>
          </cell>
          <cell r="L55">
            <v>0</v>
          </cell>
          <cell r="M55">
            <v>0.99999999999999989</v>
          </cell>
          <cell r="N55">
            <v>1.0008981075952519</v>
          </cell>
          <cell r="O55">
            <v>0.99851236585381242</v>
          </cell>
          <cell r="P55">
            <v>1.0016018530417483</v>
          </cell>
          <cell r="Q55">
            <v>1</v>
          </cell>
          <cell r="R55">
            <v>1</v>
          </cell>
          <cell r="S55">
            <v>0.99689035343728238</v>
          </cell>
          <cell r="T55">
            <v>0.99337223017656262</v>
          </cell>
          <cell r="U55">
            <v>0.99999999999999989</v>
          </cell>
          <cell r="V55">
            <v>0.99999999999999978</v>
          </cell>
          <cell r="W55">
            <v>0.99880925099301221</v>
          </cell>
          <cell r="X55">
            <v>1.4850628429298942</v>
          </cell>
          <cell r="Y55">
            <v>1.4983778725899315</v>
          </cell>
          <cell r="Z55">
            <v>1.5032767782983383</v>
          </cell>
          <cell r="AA55">
            <v>1.5036868992349843</v>
          </cell>
          <cell r="AB55">
            <v>1.506489077637168</v>
          </cell>
          <cell r="AC55">
            <v>14730412504</v>
          </cell>
          <cell r="AD55">
            <v>9191719641</v>
          </cell>
          <cell r="AE55">
            <v>0</v>
          </cell>
          <cell r="AF55">
            <v>10752760298</v>
          </cell>
          <cell r="AG55">
            <v>0</v>
          </cell>
          <cell r="AH55">
            <v>1894680215</v>
          </cell>
          <cell r="AI55">
            <v>2440249447</v>
          </cell>
          <cell r="AJ55">
            <v>12397760298</v>
          </cell>
          <cell r="AK55">
            <v>637020798</v>
          </cell>
          <cell r="AL55">
            <v>979212147</v>
          </cell>
          <cell r="AM55">
            <v>979212.14699999988</v>
          </cell>
          <cell r="AN55">
            <v>222462891</v>
          </cell>
          <cell r="AP55">
            <v>1</v>
          </cell>
          <cell r="AQ55">
            <v>1</v>
          </cell>
          <cell r="AR55">
            <v>0.99999999999999989</v>
          </cell>
          <cell r="AT55">
            <v>0.15432478533907062</v>
          </cell>
          <cell r="AU55">
            <v>2.4824228147278676E-2</v>
          </cell>
          <cell r="AV55">
            <v>0.18733715879089044</v>
          </cell>
          <cell r="AW55">
            <v>0.16474467951786309</v>
          </cell>
          <cell r="AX55">
            <v>0.31084292849691797</v>
          </cell>
          <cell r="AY55">
            <v>0.49650502701212845</v>
          </cell>
          <cell r="AZ55">
            <v>8.8901889320610675E-2</v>
          </cell>
          <cell r="BA55">
            <v>0.457771598286214</v>
          </cell>
          <cell r="BB55">
            <v>0.11937495481323104</v>
          </cell>
          <cell r="BC55">
            <v>3.8735164573417365E-2</v>
          </cell>
          <cell r="BD55">
            <v>8.0639790239813686E-2</v>
          </cell>
          <cell r="BE55">
            <v>0.78130020864433902</v>
          </cell>
          <cell r="BF55">
            <v>1</v>
          </cell>
          <cell r="BG55">
            <v>1</v>
          </cell>
          <cell r="BH55">
            <v>1</v>
          </cell>
          <cell r="BI55">
            <v>4002740822</v>
          </cell>
          <cell r="BJ55">
            <v>3969801179</v>
          </cell>
          <cell r="BK55">
            <v>3890090236</v>
          </cell>
          <cell r="BL55">
            <v>3780561166</v>
          </cell>
          <cell r="BM55">
            <v>3667176199</v>
          </cell>
          <cell r="BN55">
            <v>3699555728</v>
          </cell>
          <cell r="BO55">
            <v>3597175542</v>
          </cell>
          <cell r="BP55">
            <v>3477540415</v>
          </cell>
          <cell r="BQ55">
            <v>3451529529</v>
          </cell>
          <cell r="BR55">
            <v>3324525365</v>
          </cell>
          <cell r="BS55">
            <v>3287632118</v>
          </cell>
          <cell r="BT55">
            <v>3108389834</v>
          </cell>
          <cell r="BU55">
            <v>2990210268</v>
          </cell>
          <cell r="BV55">
            <v>2849723061</v>
          </cell>
          <cell r="BW55">
            <v>2745172364</v>
          </cell>
          <cell r="BX55">
            <v>2610642202</v>
          </cell>
          <cell r="BY55">
            <v>2546412262</v>
          </cell>
          <cell r="BZ55">
            <v>641750632</v>
          </cell>
          <cell r="CA55">
            <v>630567390</v>
          </cell>
          <cell r="CB55">
            <v>609728662</v>
          </cell>
          <cell r="CC55">
            <v>619495335</v>
          </cell>
          <cell r="CD55">
            <v>592009516</v>
          </cell>
          <cell r="CE55">
            <v>587323037</v>
          </cell>
          <cell r="CF55">
            <v>558953068</v>
          </cell>
          <cell r="CG55">
            <v>540576606</v>
          </cell>
          <cell r="CH55">
            <v>533849749</v>
          </cell>
          <cell r="CI55">
            <v>516020147</v>
          </cell>
          <cell r="CJ55">
            <v>503192355</v>
          </cell>
          <cell r="CK55">
            <v>501928557</v>
          </cell>
          <cell r="CL55">
            <v>475796268</v>
          </cell>
          <cell r="CM55">
            <v>475369796</v>
          </cell>
          <cell r="CN55">
            <v>460316464</v>
          </cell>
          <cell r="CO55">
            <v>429584047</v>
          </cell>
          <cell r="CP55">
            <v>412772425</v>
          </cell>
          <cell r="CQ55">
            <v>0</v>
          </cell>
          <cell r="CR55">
            <v>110557634</v>
          </cell>
          <cell r="CS55">
            <v>245112783</v>
          </cell>
          <cell r="CT55">
            <v>0</v>
          </cell>
          <cell r="CU55">
            <v>355670417</v>
          </cell>
          <cell r="CV55">
            <v>176592150</v>
          </cell>
          <cell r="CW55">
            <v>101183255</v>
          </cell>
          <cell r="CX55">
            <v>119851111</v>
          </cell>
          <cell r="CY55">
            <v>221034366</v>
          </cell>
          <cell r="CZ55">
            <v>95199885</v>
          </cell>
          <cell r="DA55">
            <v>2265238622</v>
          </cell>
        </row>
        <row r="57">
          <cell r="CL57" t="e">
            <v>#N/A</v>
          </cell>
        </row>
        <row r="58">
          <cell r="B58" t="str">
            <v>Dec 2017 (Ranking out of 8 banks)</v>
          </cell>
          <cell r="C58">
            <v>6</v>
          </cell>
          <cell r="D58">
            <v>5</v>
          </cell>
          <cell r="E58">
            <v>5</v>
          </cell>
          <cell r="F58">
            <v>6</v>
          </cell>
          <cell r="G58">
            <v>6</v>
          </cell>
          <cell r="H58">
            <v>6</v>
          </cell>
          <cell r="I58">
            <v>7</v>
          </cell>
          <cell r="J58">
            <v>8</v>
          </cell>
          <cell r="K58">
            <v>6</v>
          </cell>
          <cell r="M58">
            <v>5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P58">
            <v>6</v>
          </cell>
          <cell r="AQ58">
            <v>5</v>
          </cell>
          <cell r="AR58">
            <v>5</v>
          </cell>
          <cell r="AS58" t="e">
            <v>#N/A</v>
          </cell>
          <cell r="AT58">
            <v>7</v>
          </cell>
          <cell r="AU58">
            <v>7</v>
          </cell>
          <cell r="AV58">
            <v>2</v>
          </cell>
          <cell r="AW58">
            <v>1</v>
          </cell>
          <cell r="AX58">
            <v>8</v>
          </cell>
          <cell r="AY58">
            <v>1</v>
          </cell>
          <cell r="AZ58">
            <v>3</v>
          </cell>
          <cell r="BA58">
            <v>1</v>
          </cell>
          <cell r="BB58">
            <v>4</v>
          </cell>
          <cell r="BC58">
            <v>8</v>
          </cell>
          <cell r="BD58">
            <v>7</v>
          </cell>
          <cell r="BE58">
            <v>5</v>
          </cell>
          <cell r="BF58">
            <v>5</v>
          </cell>
          <cell r="BG58">
            <v>7</v>
          </cell>
          <cell r="BH58">
            <v>7</v>
          </cell>
          <cell r="BI58">
            <v>6</v>
          </cell>
          <cell r="BJ58">
            <v>6</v>
          </cell>
          <cell r="BK58">
            <v>6</v>
          </cell>
          <cell r="BL58">
            <v>6</v>
          </cell>
          <cell r="BM58">
            <v>6</v>
          </cell>
          <cell r="BN58">
            <v>6</v>
          </cell>
          <cell r="BO58">
            <v>6</v>
          </cell>
          <cell r="BP58">
            <v>7</v>
          </cell>
          <cell r="BQ58">
            <v>8</v>
          </cell>
          <cell r="BR58">
            <v>8</v>
          </cell>
          <cell r="BS58">
            <v>8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6</v>
          </cell>
          <cell r="CA58">
            <v>6</v>
          </cell>
          <cell r="CB58">
            <v>6</v>
          </cell>
          <cell r="CC58">
            <v>6</v>
          </cell>
          <cell r="CD58">
            <v>6</v>
          </cell>
          <cell r="CE58">
            <v>6</v>
          </cell>
          <cell r="CF58">
            <v>6</v>
          </cell>
          <cell r="CG58">
            <v>6</v>
          </cell>
          <cell r="CH58">
            <v>6</v>
          </cell>
          <cell r="CI58">
            <v>6</v>
          </cell>
          <cell r="CJ58">
            <v>6</v>
          </cell>
          <cell r="CK58">
            <v>6</v>
          </cell>
          <cell r="CL58">
            <v>7</v>
          </cell>
          <cell r="CM58">
            <v>7</v>
          </cell>
          <cell r="CN58">
            <v>7</v>
          </cell>
          <cell r="CO58">
            <v>7</v>
          </cell>
          <cell r="CP58">
            <v>7</v>
          </cell>
          <cell r="CQ58" t="e">
            <v>#N/A</v>
          </cell>
          <cell r="CR58">
            <v>8</v>
          </cell>
          <cell r="CS58">
            <v>6</v>
          </cell>
          <cell r="CT58" t="e">
            <v>#N/A</v>
          </cell>
          <cell r="CU58">
            <v>8</v>
          </cell>
          <cell r="CV58">
            <v>8</v>
          </cell>
          <cell r="CW58">
            <v>2</v>
          </cell>
          <cell r="CX58">
            <v>7</v>
          </cell>
          <cell r="CY58">
            <v>5</v>
          </cell>
          <cell r="CZ58">
            <v>7</v>
          </cell>
          <cell r="DA58">
            <v>5</v>
          </cell>
        </row>
        <row r="59">
          <cell r="B59" t="str">
            <v>- Sep  2015 (Ranking out of 15 banks)</v>
          </cell>
          <cell r="C59">
            <v>1</v>
          </cell>
          <cell r="D59">
            <v>3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3</v>
          </cell>
          <cell r="K59">
            <v>3</v>
          </cell>
          <cell r="U59">
            <v>2</v>
          </cell>
          <cell r="AC59" t="e">
            <v>#N/A</v>
          </cell>
          <cell r="AD59">
            <v>1</v>
          </cell>
          <cell r="AE59" t="e">
            <v>#N/A</v>
          </cell>
          <cell r="AF59">
            <v>1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P59">
            <v>2</v>
          </cell>
          <cell r="AQ59">
            <v>1</v>
          </cell>
          <cell r="AR59">
            <v>3</v>
          </cell>
          <cell r="AS59">
            <v>8</v>
          </cell>
          <cell r="AT59">
            <v>9</v>
          </cell>
          <cell r="AU59">
            <v>7</v>
          </cell>
          <cell r="AV59">
            <v>3</v>
          </cell>
          <cell r="AW59">
            <v>11</v>
          </cell>
          <cell r="AX59">
            <v>11</v>
          </cell>
          <cell r="AY59">
            <v>5</v>
          </cell>
          <cell r="AZ59">
            <v>2</v>
          </cell>
          <cell r="BA59">
            <v>1</v>
          </cell>
          <cell r="BB59">
            <v>9</v>
          </cell>
          <cell r="BC59">
            <v>7</v>
          </cell>
          <cell r="BD59">
            <v>10</v>
          </cell>
          <cell r="BE59">
            <v>2</v>
          </cell>
          <cell r="BF59">
            <v>3</v>
          </cell>
          <cell r="BG59">
            <v>4</v>
          </cell>
          <cell r="BH59">
            <v>3</v>
          </cell>
        </row>
        <row r="60">
          <cell r="B60" t="str">
            <v>- June  2015 (Ranking out of 16 banks)</v>
          </cell>
          <cell r="C60">
            <v>1</v>
          </cell>
          <cell r="D60">
            <v>2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2</v>
          </cell>
          <cell r="K60">
            <v>2</v>
          </cell>
          <cell r="V60">
            <v>1</v>
          </cell>
          <cell r="AC60" t="e">
            <v>#N/A</v>
          </cell>
          <cell r="AD60" t="e">
            <v>#N/A</v>
          </cell>
          <cell r="AE60">
            <v>1</v>
          </cell>
          <cell r="AF60" t="e">
            <v>#N/A</v>
          </cell>
          <cell r="AG60">
            <v>1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P60">
            <v>2</v>
          </cell>
          <cell r="AQ60">
            <v>1</v>
          </cell>
          <cell r="AR60">
            <v>2</v>
          </cell>
          <cell r="AT60">
            <v>7</v>
          </cell>
          <cell r="AU60">
            <v>9</v>
          </cell>
          <cell r="AV60">
            <v>1</v>
          </cell>
          <cell r="AW60">
            <v>9</v>
          </cell>
          <cell r="AX60">
            <v>5</v>
          </cell>
          <cell r="AY60">
            <v>5</v>
          </cell>
          <cell r="AZ60">
            <v>2</v>
          </cell>
          <cell r="BA60">
            <v>1</v>
          </cell>
          <cell r="BB60">
            <v>9</v>
          </cell>
          <cell r="BC60">
            <v>9</v>
          </cell>
          <cell r="BD60">
            <v>10</v>
          </cell>
          <cell r="BE60">
            <v>2</v>
          </cell>
          <cell r="BF60">
            <v>4</v>
          </cell>
          <cell r="BG60">
            <v>5</v>
          </cell>
          <cell r="BH60">
            <v>3</v>
          </cell>
        </row>
        <row r="61">
          <cell r="B61" t="str">
            <v>- Mar 2015 (Ranking out of 16 banks)</v>
          </cell>
          <cell r="C61">
            <v>1</v>
          </cell>
          <cell r="D61">
            <v>2</v>
          </cell>
          <cell r="E61">
            <v>1</v>
          </cell>
          <cell r="F61">
            <v>2</v>
          </cell>
          <cell r="G61">
            <v>1</v>
          </cell>
          <cell r="H61">
            <v>1</v>
          </cell>
          <cell r="I61">
            <v>2</v>
          </cell>
          <cell r="K61">
            <v>2</v>
          </cell>
          <cell r="W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P61">
            <v>2</v>
          </cell>
          <cell r="AQ61">
            <v>1</v>
          </cell>
          <cell r="AR61">
            <v>2</v>
          </cell>
          <cell r="AT61">
            <v>8</v>
          </cell>
          <cell r="AU61">
            <v>11</v>
          </cell>
          <cell r="AV61">
            <v>4</v>
          </cell>
          <cell r="AW61">
            <v>8</v>
          </cell>
          <cell r="AX61">
            <v>6</v>
          </cell>
          <cell r="AY61">
            <v>7</v>
          </cell>
          <cell r="AZ61">
            <v>3</v>
          </cell>
          <cell r="BA61">
            <v>1</v>
          </cell>
          <cell r="BB61">
            <v>8</v>
          </cell>
          <cell r="BC61">
            <v>9</v>
          </cell>
          <cell r="BD61">
            <v>6</v>
          </cell>
          <cell r="BE61">
            <v>4</v>
          </cell>
          <cell r="BF61">
            <v>4</v>
          </cell>
          <cell r="BG61">
            <v>3</v>
          </cell>
          <cell r="BH61">
            <v>4</v>
          </cell>
        </row>
        <row r="62">
          <cell r="B62" t="str">
            <v>- Dec 2014 (Ranking out of 16 banks)</v>
          </cell>
          <cell r="C62">
            <v>2</v>
          </cell>
          <cell r="D62">
            <v>3</v>
          </cell>
          <cell r="E62">
            <v>1</v>
          </cell>
          <cell r="F62">
            <v>2</v>
          </cell>
          <cell r="G62">
            <v>1</v>
          </cell>
          <cell r="H62">
            <v>1</v>
          </cell>
          <cell r="I62">
            <v>2</v>
          </cell>
          <cell r="K62">
            <v>2</v>
          </cell>
          <cell r="X62">
            <v>2</v>
          </cell>
          <cell r="AP62">
            <v>2</v>
          </cell>
          <cell r="AQ62">
            <v>3</v>
          </cell>
          <cell r="AR62">
            <v>3</v>
          </cell>
          <cell r="AT62">
            <v>5</v>
          </cell>
          <cell r="AU62">
            <v>8</v>
          </cell>
          <cell r="AV62" t="e">
            <v>#N/A</v>
          </cell>
          <cell r="AW62">
            <v>13</v>
          </cell>
          <cell r="AX62">
            <v>5</v>
          </cell>
          <cell r="AY62">
            <v>2</v>
          </cell>
          <cell r="AZ62">
            <v>7</v>
          </cell>
          <cell r="BA62">
            <v>1</v>
          </cell>
          <cell r="BB62">
            <v>8</v>
          </cell>
          <cell r="BC62">
            <v>5</v>
          </cell>
          <cell r="BD62">
            <v>4</v>
          </cell>
          <cell r="BE62">
            <v>4</v>
          </cell>
          <cell r="BF62">
            <v>2</v>
          </cell>
          <cell r="BG62">
            <v>4</v>
          </cell>
          <cell r="BH62">
            <v>1</v>
          </cell>
        </row>
        <row r="63">
          <cell r="B63" t="str">
            <v>- Sep 2014 (Ranking out of 15 banks)</v>
          </cell>
          <cell r="C63">
            <v>3</v>
          </cell>
          <cell r="D63">
            <v>2</v>
          </cell>
          <cell r="E63">
            <v>1</v>
          </cell>
          <cell r="F63">
            <v>1</v>
          </cell>
          <cell r="G63">
            <v>1</v>
          </cell>
          <cell r="H63">
            <v>2</v>
          </cell>
          <cell r="I63">
            <v>2</v>
          </cell>
          <cell r="K63">
            <v>2</v>
          </cell>
          <cell r="Y63">
            <v>1</v>
          </cell>
          <cell r="AP63">
            <v>2</v>
          </cell>
          <cell r="AQ63">
            <v>3</v>
          </cell>
          <cell r="AR63">
            <v>2</v>
          </cell>
          <cell r="AT63">
            <v>9</v>
          </cell>
          <cell r="AU63">
            <v>5</v>
          </cell>
          <cell r="AV63" t="e">
            <v>#N/A</v>
          </cell>
          <cell r="AW63">
            <v>4</v>
          </cell>
          <cell r="AX63">
            <v>11</v>
          </cell>
          <cell r="AY63">
            <v>6</v>
          </cell>
          <cell r="AZ63">
            <v>4</v>
          </cell>
          <cell r="BA63">
            <v>1</v>
          </cell>
          <cell r="BB63">
            <v>5</v>
          </cell>
          <cell r="BC63">
            <v>7</v>
          </cell>
          <cell r="BD63">
            <v>5</v>
          </cell>
          <cell r="BE63">
            <v>5</v>
          </cell>
          <cell r="BF63">
            <v>4</v>
          </cell>
          <cell r="BG63">
            <v>1</v>
          </cell>
          <cell r="BH63">
            <v>1</v>
          </cell>
        </row>
        <row r="64">
          <cell r="B64" t="str">
            <v>- June 2014 (Ranking out of 15 banks)</v>
          </cell>
          <cell r="C64">
            <v>3</v>
          </cell>
          <cell r="D64">
            <v>4</v>
          </cell>
          <cell r="E64">
            <v>1</v>
          </cell>
          <cell r="F64">
            <v>2</v>
          </cell>
          <cell r="G64">
            <v>1</v>
          </cell>
          <cell r="H64">
            <v>2</v>
          </cell>
          <cell r="I64">
            <v>2</v>
          </cell>
          <cell r="K64">
            <v>2</v>
          </cell>
          <cell r="Z64">
            <v>2</v>
          </cell>
          <cell r="AP64">
            <v>3</v>
          </cell>
          <cell r="AQ64">
            <v>3</v>
          </cell>
          <cell r="AR64">
            <v>4</v>
          </cell>
          <cell r="AT64">
            <v>8</v>
          </cell>
          <cell r="AU64">
            <v>3</v>
          </cell>
          <cell r="AV64" t="e">
            <v>#N/A</v>
          </cell>
          <cell r="AW64">
            <v>7</v>
          </cell>
          <cell r="AX64">
            <v>11</v>
          </cell>
          <cell r="AY64">
            <v>5</v>
          </cell>
          <cell r="AZ64">
            <v>4</v>
          </cell>
          <cell r="BA64">
            <v>1</v>
          </cell>
          <cell r="BB64">
            <v>5</v>
          </cell>
          <cell r="BC64">
            <v>9</v>
          </cell>
          <cell r="BD64">
            <v>5</v>
          </cell>
          <cell r="BE64">
            <v>5</v>
          </cell>
          <cell r="BF64">
            <v>4</v>
          </cell>
          <cell r="BG64">
            <v>3</v>
          </cell>
          <cell r="BH64">
            <v>3</v>
          </cell>
        </row>
        <row r="65">
          <cell r="B65" t="str">
            <v>- Mar 2014 (Ranking out of 15 banks)</v>
          </cell>
          <cell r="C65">
            <v>2</v>
          </cell>
          <cell r="D65">
            <v>2</v>
          </cell>
          <cell r="E65">
            <v>2</v>
          </cell>
          <cell r="F65">
            <v>2</v>
          </cell>
          <cell r="G65">
            <v>1</v>
          </cell>
          <cell r="H65">
            <v>2</v>
          </cell>
          <cell r="I65">
            <v>1</v>
          </cell>
          <cell r="K65">
            <v>1</v>
          </cell>
          <cell r="AA65">
            <v>1</v>
          </cell>
          <cell r="AP65">
            <v>3</v>
          </cell>
          <cell r="AQ65">
            <v>2</v>
          </cell>
          <cell r="AR65">
            <v>2</v>
          </cell>
          <cell r="AT65">
            <v>6</v>
          </cell>
          <cell r="AU65">
            <v>7</v>
          </cell>
          <cell r="AV65">
            <v>3</v>
          </cell>
          <cell r="AW65">
            <v>12</v>
          </cell>
          <cell r="AX65">
            <v>7</v>
          </cell>
          <cell r="AY65">
            <v>4</v>
          </cell>
          <cell r="AZ65">
            <v>5</v>
          </cell>
          <cell r="BA65">
            <v>1</v>
          </cell>
          <cell r="BB65">
            <v>7</v>
          </cell>
          <cell r="BC65">
            <v>5</v>
          </cell>
          <cell r="BD65">
            <v>11</v>
          </cell>
          <cell r="BE65">
            <v>6</v>
          </cell>
          <cell r="BF65">
            <v>2</v>
          </cell>
          <cell r="BG65">
            <v>5</v>
          </cell>
          <cell r="BH65">
            <v>3</v>
          </cell>
        </row>
        <row r="66">
          <cell r="B66" t="str">
            <v>- Dec 2013 (Ranking out of 15 banks)</v>
          </cell>
          <cell r="C66">
            <v>3</v>
          </cell>
          <cell r="D66">
            <v>5</v>
          </cell>
          <cell r="E66">
            <v>3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K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P66">
            <v>4</v>
          </cell>
          <cell r="AQ66">
            <v>3</v>
          </cell>
          <cell r="AR66">
            <v>5</v>
          </cell>
          <cell r="AT66">
            <v>7</v>
          </cell>
          <cell r="AU66">
            <v>3</v>
          </cell>
          <cell r="AV66">
            <v>3</v>
          </cell>
          <cell r="AW66">
            <v>9</v>
          </cell>
          <cell r="AX66">
            <v>9</v>
          </cell>
          <cell r="AY66">
            <v>3</v>
          </cell>
          <cell r="AZ66">
            <v>2</v>
          </cell>
          <cell r="BA66">
            <v>1</v>
          </cell>
          <cell r="BB66">
            <v>8</v>
          </cell>
          <cell r="BC66">
            <v>7</v>
          </cell>
          <cell r="BD66">
            <v>8</v>
          </cell>
          <cell r="BE66">
            <v>12</v>
          </cell>
          <cell r="BF66">
            <v>2</v>
          </cell>
          <cell r="BG66">
            <v>6</v>
          </cell>
          <cell r="BH66">
            <v>3</v>
          </cell>
        </row>
        <row r="67">
          <cell r="B67" t="str">
            <v>Sep  2017 (Ranking out of 8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8</v>
          </cell>
          <cell r="K67">
            <v>6</v>
          </cell>
          <cell r="N67">
            <v>6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P67">
            <v>6</v>
          </cell>
          <cell r="AQ67">
            <v>5</v>
          </cell>
          <cell r="AR67">
            <v>6</v>
          </cell>
          <cell r="AT67">
            <v>7</v>
          </cell>
          <cell r="AU67">
            <v>7</v>
          </cell>
          <cell r="AV67">
            <v>6</v>
          </cell>
          <cell r="AW67">
            <v>2</v>
          </cell>
          <cell r="AX67">
            <v>8</v>
          </cell>
          <cell r="AY67">
            <v>1</v>
          </cell>
          <cell r="AZ67">
            <v>2</v>
          </cell>
          <cell r="BA67">
            <v>2</v>
          </cell>
          <cell r="BB67">
            <v>4</v>
          </cell>
          <cell r="BC67">
            <v>8</v>
          </cell>
          <cell r="BD67">
            <v>7</v>
          </cell>
          <cell r="BE67">
            <v>4</v>
          </cell>
          <cell r="BF67">
            <v>6</v>
          </cell>
          <cell r="BG67">
            <v>4</v>
          </cell>
          <cell r="BH67">
            <v>6</v>
          </cell>
        </row>
        <row r="68">
          <cell r="B68" t="str">
            <v>June  2017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O68">
            <v>6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P68">
            <v>6</v>
          </cell>
          <cell r="AQ68">
            <v>5</v>
          </cell>
          <cell r="AR68">
            <v>6</v>
          </cell>
          <cell r="AT68">
            <v>6</v>
          </cell>
          <cell r="AU68">
            <v>7</v>
          </cell>
          <cell r="AV68">
            <v>6</v>
          </cell>
          <cell r="AW68">
            <v>2</v>
          </cell>
          <cell r="AX68">
            <v>8</v>
          </cell>
          <cell r="AY68">
            <v>1</v>
          </cell>
          <cell r="AZ68">
            <v>1</v>
          </cell>
          <cell r="BA68">
            <v>1</v>
          </cell>
          <cell r="BB68">
            <v>4</v>
          </cell>
          <cell r="BC68">
            <v>8</v>
          </cell>
          <cell r="BD68">
            <v>7</v>
          </cell>
          <cell r="BE68">
            <v>4</v>
          </cell>
          <cell r="BF68">
            <v>7</v>
          </cell>
          <cell r="BG68">
            <v>7</v>
          </cell>
          <cell r="BH68">
            <v>6</v>
          </cell>
        </row>
        <row r="69">
          <cell r="B69" t="str">
            <v>Mar  2017 (Ranking out of 8 banks)</v>
          </cell>
          <cell r="C69">
            <v>6</v>
          </cell>
          <cell r="D69">
            <v>5</v>
          </cell>
          <cell r="E69">
            <v>6</v>
          </cell>
          <cell r="F69">
            <v>6</v>
          </cell>
          <cell r="G69">
            <v>6</v>
          </cell>
          <cell r="H69">
            <v>6</v>
          </cell>
          <cell r="I69">
            <v>7</v>
          </cell>
          <cell r="J69">
            <v>8</v>
          </cell>
          <cell r="K69">
            <v>7</v>
          </cell>
          <cell r="P69">
            <v>6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P69">
            <v>6</v>
          </cell>
          <cell r="AQ69">
            <v>5</v>
          </cell>
          <cell r="AR69">
            <v>6</v>
          </cell>
          <cell r="AT69">
            <v>8</v>
          </cell>
          <cell r="AU69">
            <v>7</v>
          </cell>
          <cell r="AV69">
            <v>6</v>
          </cell>
          <cell r="AW69">
            <v>3</v>
          </cell>
          <cell r="AX69">
            <v>7</v>
          </cell>
          <cell r="AY69">
            <v>1</v>
          </cell>
          <cell r="AZ69">
            <v>1</v>
          </cell>
          <cell r="BA69">
            <v>1</v>
          </cell>
          <cell r="BB69">
            <v>5</v>
          </cell>
          <cell r="BC69">
            <v>8</v>
          </cell>
          <cell r="BD69">
            <v>7</v>
          </cell>
          <cell r="BE69">
            <v>4</v>
          </cell>
          <cell r="BF69">
            <v>6</v>
          </cell>
          <cell r="BG69">
            <v>7</v>
          </cell>
          <cell r="BH69">
            <v>1</v>
          </cell>
        </row>
        <row r="70">
          <cell r="B70" t="str">
            <v>Dec  2016 (Ranking out of 8 banks)</v>
          </cell>
          <cell r="C70">
            <v>6</v>
          </cell>
          <cell r="D70">
            <v>5</v>
          </cell>
          <cell r="E70">
            <v>6</v>
          </cell>
          <cell r="F70">
            <v>6</v>
          </cell>
          <cell r="G70">
            <v>6</v>
          </cell>
          <cell r="H70">
            <v>6</v>
          </cell>
          <cell r="I70">
            <v>6</v>
          </cell>
          <cell r="J70">
            <v>8</v>
          </cell>
          <cell r="K70">
            <v>6</v>
          </cell>
          <cell r="Q70">
            <v>6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P70">
            <v>6</v>
          </cell>
          <cell r="AQ70">
            <v>5</v>
          </cell>
          <cell r="AR70">
            <v>6</v>
          </cell>
          <cell r="AT70">
            <v>6</v>
          </cell>
          <cell r="AU70">
            <v>7</v>
          </cell>
          <cell r="AV70">
            <v>5</v>
          </cell>
          <cell r="AW70">
            <v>4</v>
          </cell>
          <cell r="AX70">
            <v>8</v>
          </cell>
          <cell r="AY70">
            <v>1</v>
          </cell>
          <cell r="AZ70">
            <v>1</v>
          </cell>
          <cell r="BA70">
            <v>1</v>
          </cell>
          <cell r="BB70">
            <v>4</v>
          </cell>
          <cell r="BC70">
            <v>8</v>
          </cell>
          <cell r="BD70">
            <v>7</v>
          </cell>
          <cell r="BE70">
            <v>4</v>
          </cell>
          <cell r="BF70">
            <v>7</v>
          </cell>
          <cell r="BG70">
            <v>7</v>
          </cell>
          <cell r="BH70">
            <v>7</v>
          </cell>
        </row>
        <row r="71">
          <cell r="B71" t="str">
            <v>Sep  2016 (Ranking out of 8 banks)</v>
          </cell>
          <cell r="C71">
            <v>6</v>
          </cell>
          <cell r="D71">
            <v>5</v>
          </cell>
          <cell r="E71">
            <v>6</v>
          </cell>
          <cell r="F71">
            <v>7</v>
          </cell>
          <cell r="G71">
            <v>7</v>
          </cell>
          <cell r="H71">
            <v>6</v>
          </cell>
          <cell r="I71">
            <v>7</v>
          </cell>
          <cell r="J71">
            <v>8</v>
          </cell>
          <cell r="K71">
            <v>6</v>
          </cell>
          <cell r="R71">
            <v>6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P71">
            <v>6</v>
          </cell>
          <cell r="AQ71">
            <v>5</v>
          </cell>
          <cell r="AR71">
            <v>6</v>
          </cell>
          <cell r="AT71">
            <v>7</v>
          </cell>
          <cell r="AU71">
            <v>6</v>
          </cell>
          <cell r="AV71">
            <v>4</v>
          </cell>
          <cell r="AW71">
            <v>4</v>
          </cell>
          <cell r="AX71">
            <v>8</v>
          </cell>
          <cell r="AY71">
            <v>1</v>
          </cell>
          <cell r="AZ71">
            <v>1</v>
          </cell>
          <cell r="BA71">
            <v>1</v>
          </cell>
          <cell r="BB71">
            <v>5</v>
          </cell>
          <cell r="BC71">
            <v>8</v>
          </cell>
          <cell r="BD71">
            <v>7</v>
          </cell>
          <cell r="BE71">
            <v>5</v>
          </cell>
          <cell r="BF71">
            <v>7</v>
          </cell>
          <cell r="BG71">
            <v>6</v>
          </cell>
          <cell r="BH71">
            <v>6</v>
          </cell>
        </row>
        <row r="72">
          <cell r="B72" t="str">
            <v>Jun  2016 (Ranking out of 8 banks)</v>
          </cell>
          <cell r="C72">
            <v>6</v>
          </cell>
          <cell r="D72">
            <v>5</v>
          </cell>
          <cell r="E72">
            <v>7</v>
          </cell>
          <cell r="F72">
            <v>7</v>
          </cell>
          <cell r="G72">
            <v>7</v>
          </cell>
          <cell r="H72">
            <v>6</v>
          </cell>
          <cell r="I72">
            <v>6</v>
          </cell>
          <cell r="J72">
            <v>8</v>
          </cell>
          <cell r="K72">
            <v>6</v>
          </cell>
          <cell r="S72">
            <v>6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P72">
            <v>6</v>
          </cell>
          <cell r="AQ72">
            <v>5</v>
          </cell>
          <cell r="AR72">
            <v>7</v>
          </cell>
          <cell r="AS72">
            <v>7</v>
          </cell>
          <cell r="AT72">
            <v>7</v>
          </cell>
          <cell r="AU72">
            <v>6</v>
          </cell>
          <cell r="AV72">
            <v>3</v>
          </cell>
          <cell r="AW72">
            <v>5</v>
          </cell>
          <cell r="AX72">
            <v>8</v>
          </cell>
          <cell r="AY72">
            <v>1</v>
          </cell>
          <cell r="AZ72">
            <v>2</v>
          </cell>
          <cell r="BA72">
            <v>1</v>
          </cell>
          <cell r="BB72">
            <v>5</v>
          </cell>
          <cell r="BC72">
            <v>8</v>
          </cell>
          <cell r="BD72">
            <v>8</v>
          </cell>
          <cell r="BE72">
            <v>5</v>
          </cell>
          <cell r="BF72">
            <v>6</v>
          </cell>
          <cell r="BG72">
            <v>4</v>
          </cell>
          <cell r="BH72">
            <v>5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H72">
            <v>6</v>
          </cell>
          <cell r="CI72">
            <v>5</v>
          </cell>
          <cell r="CJ72">
            <v>7</v>
          </cell>
          <cell r="CL72">
            <v>7</v>
          </cell>
          <cell r="CM72">
            <v>6</v>
          </cell>
          <cell r="CN72">
            <v>3</v>
          </cell>
          <cell r="CO72">
            <v>5</v>
          </cell>
          <cell r="CP72">
            <v>1</v>
          </cell>
          <cell r="CQ72">
            <v>1</v>
          </cell>
          <cell r="CR72">
            <v>2</v>
          </cell>
          <cell r="CS72">
            <v>1</v>
          </cell>
          <cell r="CT72">
            <v>5</v>
          </cell>
          <cell r="CU72">
            <v>8</v>
          </cell>
          <cell r="CV72">
            <v>8</v>
          </cell>
          <cell r="CW72">
            <v>5</v>
          </cell>
          <cell r="CX72">
            <v>6</v>
          </cell>
          <cell r="CY72">
            <v>4</v>
          </cell>
          <cell r="CZ72">
            <v>5</v>
          </cell>
        </row>
        <row r="73">
          <cell r="B73" t="str">
            <v>Mar  2016 (Ranking out of 8 banks)</v>
          </cell>
          <cell r="C73">
            <v>7</v>
          </cell>
          <cell r="D73">
            <v>5</v>
          </cell>
          <cell r="E73">
            <v>7</v>
          </cell>
          <cell r="F73">
            <v>7</v>
          </cell>
          <cell r="G73">
            <v>6</v>
          </cell>
          <cell r="H73">
            <v>6</v>
          </cell>
          <cell r="I73">
            <v>6</v>
          </cell>
          <cell r="J73">
            <v>6</v>
          </cell>
          <cell r="K73">
            <v>6</v>
          </cell>
          <cell r="T73">
            <v>6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P73">
            <v>5</v>
          </cell>
          <cell r="AQ73">
            <v>7</v>
          </cell>
          <cell r="AR73">
            <v>6</v>
          </cell>
          <cell r="AS73">
            <v>8</v>
          </cell>
          <cell r="AT73">
            <v>6</v>
          </cell>
          <cell r="AU73">
            <v>5</v>
          </cell>
          <cell r="AV73">
            <v>4</v>
          </cell>
          <cell r="AW73">
            <v>8</v>
          </cell>
          <cell r="AX73">
            <v>8</v>
          </cell>
          <cell r="AY73">
            <v>1</v>
          </cell>
          <cell r="AZ73">
            <v>1</v>
          </cell>
          <cell r="BA73">
            <v>5</v>
          </cell>
          <cell r="BB73">
            <v>8</v>
          </cell>
          <cell r="BC73">
            <v>8</v>
          </cell>
          <cell r="BD73">
            <v>6</v>
          </cell>
          <cell r="BE73">
            <v>6</v>
          </cell>
          <cell r="BF73">
            <v>4</v>
          </cell>
          <cell r="BG73">
            <v>5</v>
          </cell>
          <cell r="BH73">
            <v>5</v>
          </cell>
        </row>
        <row r="74">
          <cell r="B74" t="str">
            <v>Dec  2015 (Ranking out of 7 banks)</v>
          </cell>
          <cell r="C74">
            <v>7</v>
          </cell>
          <cell r="D74">
            <v>5</v>
          </cell>
          <cell r="E74">
            <v>7</v>
          </cell>
          <cell r="F74">
            <v>6</v>
          </cell>
          <cell r="G74">
            <v>6</v>
          </cell>
          <cell r="H74">
            <v>6</v>
          </cell>
          <cell r="I74">
            <v>6</v>
          </cell>
          <cell r="J74">
            <v>6</v>
          </cell>
          <cell r="K74">
            <v>6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P74">
            <v>7</v>
          </cell>
          <cell r="AQ74">
            <v>5</v>
          </cell>
          <cell r="AR74">
            <v>7</v>
          </cell>
          <cell r="AT74">
            <v>6</v>
          </cell>
          <cell r="AU74">
            <v>5</v>
          </cell>
          <cell r="AV74">
            <v>5</v>
          </cell>
          <cell r="AW74">
            <v>3</v>
          </cell>
          <cell r="AX74">
            <v>7</v>
          </cell>
          <cell r="AY74">
            <v>1</v>
          </cell>
          <cell r="AZ74">
            <v>2</v>
          </cell>
          <cell r="BA74">
            <v>2</v>
          </cell>
          <cell r="BB74">
            <v>6</v>
          </cell>
          <cell r="BC74">
            <v>6</v>
          </cell>
          <cell r="BD74">
            <v>7</v>
          </cell>
          <cell r="BE74">
            <v>7</v>
          </cell>
          <cell r="BF74">
            <v>4</v>
          </cell>
          <cell r="BG74">
            <v>4</v>
          </cell>
          <cell r="BH74">
            <v>3</v>
          </cell>
        </row>
        <row r="76">
          <cell r="B76" t="str">
            <v>Dec 2017 (Ranking out of 40 banks)</v>
          </cell>
          <cell r="C76">
            <v>6</v>
          </cell>
          <cell r="D76">
            <v>5</v>
          </cell>
          <cell r="E76">
            <v>5</v>
          </cell>
          <cell r="F76">
            <v>6</v>
          </cell>
          <cell r="G76">
            <v>6</v>
          </cell>
          <cell r="H76">
            <v>6</v>
          </cell>
          <cell r="I76">
            <v>7</v>
          </cell>
          <cell r="J76">
            <v>11</v>
          </cell>
          <cell r="K76">
            <v>6</v>
          </cell>
          <cell r="L76" t="e">
            <v>#REF!</v>
          </cell>
          <cell r="M76">
            <v>5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>
            <v>6</v>
          </cell>
          <cell r="AQ76">
            <v>5</v>
          </cell>
          <cell r="AR76">
            <v>5</v>
          </cell>
          <cell r="AS76" t="e">
            <v>#N/A</v>
          </cell>
          <cell r="AT76">
            <v>13</v>
          </cell>
          <cell r="AU76">
            <v>14</v>
          </cell>
          <cell r="AV76">
            <v>21</v>
          </cell>
          <cell r="AW76">
            <v>18</v>
          </cell>
          <cell r="AX76">
            <v>33</v>
          </cell>
          <cell r="AY76">
            <v>6</v>
          </cell>
          <cell r="AZ76">
            <v>14</v>
          </cell>
          <cell r="BA76">
            <v>3</v>
          </cell>
          <cell r="BB76">
            <v>26</v>
          </cell>
          <cell r="BC76">
            <v>16</v>
          </cell>
          <cell r="BD76">
            <v>27</v>
          </cell>
          <cell r="BE76">
            <v>21</v>
          </cell>
          <cell r="BF76">
            <v>6</v>
          </cell>
          <cell r="BG76">
            <v>11</v>
          </cell>
          <cell r="BH76">
            <v>9</v>
          </cell>
        </row>
        <row r="77">
          <cell r="B77" t="str">
            <v>Sep 2017 (Ranking out of 39 banks)</v>
          </cell>
          <cell r="C77">
            <v>6</v>
          </cell>
          <cell r="D77">
            <v>5</v>
          </cell>
          <cell r="E77">
            <v>6</v>
          </cell>
          <cell r="F77">
            <v>6</v>
          </cell>
          <cell r="G77">
            <v>6</v>
          </cell>
          <cell r="H77">
            <v>6</v>
          </cell>
          <cell r="I77">
            <v>6</v>
          </cell>
          <cell r="J77">
            <v>11</v>
          </cell>
          <cell r="K77">
            <v>6</v>
          </cell>
          <cell r="L77" t="e">
            <v>#REF!</v>
          </cell>
          <cell r="N77">
            <v>6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>
            <v>6</v>
          </cell>
          <cell r="AQ77">
            <v>5</v>
          </cell>
          <cell r="AR77">
            <v>6</v>
          </cell>
          <cell r="AS77" t="e">
            <v>#N/A</v>
          </cell>
          <cell r="AT77">
            <v>13</v>
          </cell>
          <cell r="AU77">
            <v>14</v>
          </cell>
          <cell r="AV77">
            <v>23</v>
          </cell>
          <cell r="AW77">
            <v>21</v>
          </cell>
          <cell r="AX77">
            <v>33</v>
          </cell>
          <cell r="AY77">
            <v>6</v>
          </cell>
          <cell r="AZ77">
            <v>11</v>
          </cell>
          <cell r="BA77">
            <v>5</v>
          </cell>
          <cell r="BB77">
            <v>25</v>
          </cell>
          <cell r="BC77">
            <v>14</v>
          </cell>
          <cell r="BD77">
            <v>26</v>
          </cell>
          <cell r="BE77">
            <v>25</v>
          </cell>
          <cell r="BF77">
            <v>7</v>
          </cell>
          <cell r="BG77">
            <v>6</v>
          </cell>
          <cell r="BH77">
            <v>33</v>
          </cell>
        </row>
        <row r="78">
          <cell r="B78" t="str">
            <v>June 2017 (Ranking out of 39 banks)</v>
          </cell>
          <cell r="C78">
            <v>6</v>
          </cell>
          <cell r="D78">
            <v>5</v>
          </cell>
          <cell r="E78">
            <v>6</v>
          </cell>
          <cell r="F78">
            <v>7</v>
          </cell>
          <cell r="G78">
            <v>6</v>
          </cell>
          <cell r="H78">
            <v>6</v>
          </cell>
          <cell r="I78">
            <v>6</v>
          </cell>
          <cell r="J78">
            <v>11</v>
          </cell>
          <cell r="K78">
            <v>6</v>
          </cell>
          <cell r="L78" t="e">
            <v>#N/A</v>
          </cell>
          <cell r="O78">
            <v>6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>
            <v>6</v>
          </cell>
          <cell r="AQ78">
            <v>5</v>
          </cell>
          <cell r="AR78">
            <v>6</v>
          </cell>
          <cell r="AS78" t="e">
            <v>#N/A</v>
          </cell>
          <cell r="AT78">
            <v>11</v>
          </cell>
          <cell r="AU78">
            <v>14</v>
          </cell>
          <cell r="AV78">
            <v>23</v>
          </cell>
          <cell r="AW78">
            <v>23</v>
          </cell>
          <cell r="AX78">
            <v>31</v>
          </cell>
          <cell r="AY78">
            <v>5</v>
          </cell>
          <cell r="AZ78">
            <v>6</v>
          </cell>
          <cell r="BA78">
            <v>2</v>
          </cell>
          <cell r="BB78">
            <v>24</v>
          </cell>
          <cell r="BC78">
            <v>15</v>
          </cell>
          <cell r="BD78">
            <v>30</v>
          </cell>
          <cell r="BE78">
            <v>24</v>
          </cell>
          <cell r="BF78">
            <v>9</v>
          </cell>
          <cell r="BG78">
            <v>10</v>
          </cell>
          <cell r="BH78">
            <v>31</v>
          </cell>
        </row>
        <row r="79">
          <cell r="B79" t="str">
            <v>Mar 2017 (Ranking out of 38 banks)</v>
          </cell>
          <cell r="C79">
            <v>6</v>
          </cell>
          <cell r="D79">
            <v>5</v>
          </cell>
          <cell r="E79">
            <v>6</v>
          </cell>
          <cell r="F79">
            <v>6</v>
          </cell>
          <cell r="G79">
            <v>6</v>
          </cell>
          <cell r="H79">
            <v>6</v>
          </cell>
          <cell r="I79">
            <v>6</v>
          </cell>
          <cell r="J79">
            <v>10</v>
          </cell>
          <cell r="K79">
            <v>8</v>
          </cell>
          <cell r="L79" t="e">
            <v>#N/A</v>
          </cell>
          <cell r="P79">
            <v>6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>
            <v>6</v>
          </cell>
          <cell r="AQ79">
            <v>5</v>
          </cell>
          <cell r="AR79">
            <v>6</v>
          </cell>
          <cell r="AS79" t="e">
            <v>#REF!</v>
          </cell>
          <cell r="AT79">
            <v>13</v>
          </cell>
          <cell r="AU79">
            <v>14</v>
          </cell>
          <cell r="AV79">
            <v>24</v>
          </cell>
          <cell r="AW79">
            <v>26</v>
          </cell>
          <cell r="AX79">
            <v>29</v>
          </cell>
          <cell r="AY79">
            <v>8</v>
          </cell>
          <cell r="AZ79">
            <v>8</v>
          </cell>
          <cell r="BA79">
            <v>1</v>
          </cell>
          <cell r="BB79">
            <v>21</v>
          </cell>
          <cell r="BC79">
            <v>13</v>
          </cell>
          <cell r="BD79">
            <v>27</v>
          </cell>
          <cell r="BE79">
            <v>24</v>
          </cell>
          <cell r="BF79">
            <v>8</v>
          </cell>
          <cell r="BG79">
            <v>10</v>
          </cell>
          <cell r="BH79">
            <v>23</v>
          </cell>
        </row>
        <row r="80">
          <cell r="B80" t="str">
            <v>Dec 2016 (Ranking out of 39 banks)</v>
          </cell>
          <cell r="C80">
            <v>6</v>
          </cell>
          <cell r="D80">
            <v>5</v>
          </cell>
          <cell r="E80">
            <v>6</v>
          </cell>
          <cell r="F80">
            <v>6</v>
          </cell>
          <cell r="G80">
            <v>6</v>
          </cell>
          <cell r="H80">
            <v>6</v>
          </cell>
          <cell r="I80">
            <v>6</v>
          </cell>
          <cell r="J80">
            <v>9</v>
          </cell>
          <cell r="K80">
            <v>6</v>
          </cell>
          <cell r="L80" t="e">
            <v>#N/A</v>
          </cell>
          <cell r="Q80">
            <v>6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>
            <v>6</v>
          </cell>
          <cell r="AQ80">
            <v>5</v>
          </cell>
          <cell r="AR80">
            <v>6</v>
          </cell>
          <cell r="AS80" t="e">
            <v>#REF!</v>
          </cell>
          <cell r="AT80">
            <v>10</v>
          </cell>
          <cell r="AU80">
            <v>13</v>
          </cell>
          <cell r="AV80">
            <v>27</v>
          </cell>
          <cell r="AW80">
            <v>28</v>
          </cell>
          <cell r="AX80">
            <v>32</v>
          </cell>
          <cell r="AY80">
            <v>6</v>
          </cell>
          <cell r="AZ80">
            <v>8</v>
          </cell>
          <cell r="BA80">
            <v>3</v>
          </cell>
          <cell r="BB80">
            <v>25</v>
          </cell>
          <cell r="BC80">
            <v>20</v>
          </cell>
          <cell r="BD80">
            <v>27</v>
          </cell>
          <cell r="BE80">
            <v>22</v>
          </cell>
          <cell r="BF80">
            <v>9</v>
          </cell>
          <cell r="BG80">
            <v>11</v>
          </cell>
          <cell r="BH80">
            <v>10</v>
          </cell>
        </row>
        <row r="81">
          <cell r="B81" t="str">
            <v xml:space="preserve"> Sep 2016 (Ranking out of 39 banks)</v>
          </cell>
          <cell r="C81">
            <v>6</v>
          </cell>
          <cell r="D81">
            <v>5</v>
          </cell>
          <cell r="E81">
            <v>6</v>
          </cell>
          <cell r="F81">
            <v>7</v>
          </cell>
          <cell r="G81">
            <v>8</v>
          </cell>
          <cell r="H81">
            <v>6</v>
          </cell>
          <cell r="I81">
            <v>7</v>
          </cell>
          <cell r="J81">
            <v>10</v>
          </cell>
          <cell r="K81">
            <v>7</v>
          </cell>
          <cell r="L81" t="e">
            <v>#N/A</v>
          </cell>
          <cell r="R81">
            <v>6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 t="e">
            <v>#N/A</v>
          </cell>
          <cell r="AP81">
            <v>6</v>
          </cell>
          <cell r="AQ81">
            <v>5</v>
          </cell>
          <cell r="AR81">
            <v>6</v>
          </cell>
          <cell r="AS81" t="e">
            <v>#N/A</v>
          </cell>
          <cell r="AT81">
            <v>13</v>
          </cell>
          <cell r="AU81">
            <v>16</v>
          </cell>
          <cell r="AV81">
            <v>29</v>
          </cell>
          <cell r="AW81">
            <v>28</v>
          </cell>
          <cell r="AX81">
            <v>31</v>
          </cell>
          <cell r="AY81">
            <v>4</v>
          </cell>
          <cell r="AZ81">
            <v>7</v>
          </cell>
          <cell r="BA81">
            <v>2</v>
          </cell>
          <cell r="BB81">
            <v>29</v>
          </cell>
          <cell r="BC81">
            <v>22</v>
          </cell>
          <cell r="BD81">
            <v>28</v>
          </cell>
          <cell r="BE81">
            <v>22</v>
          </cell>
          <cell r="BF81">
            <v>9</v>
          </cell>
          <cell r="BG81">
            <v>9</v>
          </cell>
          <cell r="BH81">
            <v>9</v>
          </cell>
        </row>
        <row r="82">
          <cell r="B82" t="str">
            <v xml:space="preserve"> Jun 2016 (Ranking out of 39 banks)</v>
          </cell>
          <cell r="C82">
            <v>6</v>
          </cell>
          <cell r="D82">
            <v>5</v>
          </cell>
          <cell r="E82">
            <v>7</v>
          </cell>
          <cell r="F82">
            <v>7</v>
          </cell>
          <cell r="G82">
            <v>8</v>
          </cell>
          <cell r="H82">
            <v>6</v>
          </cell>
          <cell r="I82">
            <v>6</v>
          </cell>
          <cell r="J82">
            <v>9</v>
          </cell>
          <cell r="K82">
            <v>7</v>
          </cell>
          <cell r="S82">
            <v>6</v>
          </cell>
          <cell r="AP82">
            <v>6</v>
          </cell>
          <cell r="AQ82">
            <v>5</v>
          </cell>
          <cell r="AR82">
            <v>7</v>
          </cell>
          <cell r="AT82">
            <v>12</v>
          </cell>
          <cell r="AU82">
            <v>13</v>
          </cell>
          <cell r="AV82">
            <v>30</v>
          </cell>
          <cell r="AW82">
            <v>29</v>
          </cell>
          <cell r="AX82">
            <v>30</v>
          </cell>
          <cell r="AY82">
            <v>5</v>
          </cell>
          <cell r="AZ82">
            <v>9</v>
          </cell>
          <cell r="BA82">
            <v>4</v>
          </cell>
          <cell r="BB82">
            <v>23</v>
          </cell>
          <cell r="BC82">
            <v>22</v>
          </cell>
          <cell r="BD82">
            <v>25</v>
          </cell>
          <cell r="BE82">
            <v>21</v>
          </cell>
          <cell r="BF82">
            <v>7</v>
          </cell>
          <cell r="BG82">
            <v>6</v>
          </cell>
          <cell r="BH82">
            <v>7</v>
          </cell>
        </row>
        <row r="83">
          <cell r="B83" t="str">
            <v xml:space="preserve"> Mar 2016 (Ranking out of 40 banks)</v>
          </cell>
          <cell r="C83">
            <v>7</v>
          </cell>
          <cell r="D83">
            <v>5</v>
          </cell>
          <cell r="E83">
            <v>7</v>
          </cell>
          <cell r="F83">
            <v>7</v>
          </cell>
          <cell r="G83">
            <v>6</v>
          </cell>
          <cell r="H83">
            <v>6</v>
          </cell>
          <cell r="I83">
            <v>6</v>
          </cell>
          <cell r="J83">
            <v>6</v>
          </cell>
          <cell r="K83">
            <v>7</v>
          </cell>
          <cell r="T83">
            <v>6</v>
          </cell>
          <cell r="AP83">
            <v>7</v>
          </cell>
          <cell r="AQ83">
            <v>5</v>
          </cell>
          <cell r="AR83">
            <v>7</v>
          </cell>
          <cell r="AT83">
            <v>15</v>
          </cell>
          <cell r="AU83">
            <v>14</v>
          </cell>
          <cell r="AV83">
            <v>26</v>
          </cell>
          <cell r="AW83">
            <v>26</v>
          </cell>
          <cell r="AX83">
            <v>29</v>
          </cell>
          <cell r="AY83">
            <v>6</v>
          </cell>
          <cell r="AZ83">
            <v>8</v>
          </cell>
          <cell r="BA83">
            <v>4</v>
          </cell>
          <cell r="BB83">
            <v>27</v>
          </cell>
          <cell r="BC83">
            <v>20</v>
          </cell>
          <cell r="BD83">
            <v>31</v>
          </cell>
          <cell r="BE83">
            <v>13</v>
          </cell>
          <cell r="BF83">
            <v>8</v>
          </cell>
          <cell r="BG83">
            <v>4</v>
          </cell>
          <cell r="BH83">
            <v>6</v>
          </cell>
        </row>
        <row r="84">
          <cell r="B84" t="str">
            <v xml:space="preserve"> Dec 2015 (Ranking out of 41 banks)</v>
          </cell>
          <cell r="C84">
            <v>8</v>
          </cell>
          <cell r="D84">
            <v>5</v>
          </cell>
          <cell r="E84">
            <v>7</v>
          </cell>
          <cell r="F84">
            <v>7</v>
          </cell>
          <cell r="G84">
            <v>8</v>
          </cell>
          <cell r="H84">
            <v>6</v>
          </cell>
          <cell r="I84">
            <v>6</v>
          </cell>
          <cell r="J84">
            <v>6</v>
          </cell>
          <cell r="K84">
            <v>8</v>
          </cell>
          <cell r="AP84">
            <v>8</v>
          </cell>
          <cell r="AQ84">
            <v>5</v>
          </cell>
          <cell r="AR84">
            <v>7</v>
          </cell>
          <cell r="AT84">
            <v>14</v>
          </cell>
          <cell r="AU84">
            <v>15</v>
          </cell>
          <cell r="AV84">
            <v>26</v>
          </cell>
          <cell r="AW84">
            <v>28</v>
          </cell>
          <cell r="AX84">
            <v>31</v>
          </cell>
          <cell r="AY84">
            <v>5</v>
          </cell>
          <cell r="AZ84">
            <v>8</v>
          </cell>
          <cell r="BA84">
            <v>6</v>
          </cell>
          <cell r="BB84">
            <v>31</v>
          </cell>
          <cell r="BC84">
            <v>25</v>
          </cell>
          <cell r="BD84">
            <v>28</v>
          </cell>
          <cell r="BE84">
            <v>4</v>
          </cell>
          <cell r="BF84">
            <v>7</v>
          </cell>
          <cell r="BG84">
            <v>8</v>
          </cell>
          <cell r="BH84">
            <v>8</v>
          </cell>
        </row>
        <row r="85">
          <cell r="B85" t="str">
            <v xml:space="preserve"> Sep 2015 (Ranking out of 42 banks)</v>
          </cell>
          <cell r="C85">
            <v>8</v>
          </cell>
          <cell r="D85">
            <v>6</v>
          </cell>
          <cell r="E85">
            <v>9</v>
          </cell>
          <cell r="F85">
            <v>7</v>
          </cell>
          <cell r="G85">
            <v>7</v>
          </cell>
          <cell r="H85">
            <v>6</v>
          </cell>
          <cell r="I85">
            <v>6</v>
          </cell>
          <cell r="J85">
            <v>6</v>
          </cell>
          <cell r="K85">
            <v>8</v>
          </cell>
          <cell r="U85">
            <v>8</v>
          </cell>
          <cell r="AP85">
            <v>8</v>
          </cell>
          <cell r="AQ85">
            <v>6</v>
          </cell>
          <cell r="AR85">
            <v>9</v>
          </cell>
          <cell r="AT85">
            <v>18</v>
          </cell>
          <cell r="AU85">
            <v>15</v>
          </cell>
          <cell r="AV85">
            <v>25</v>
          </cell>
          <cell r="AW85">
            <v>31</v>
          </cell>
          <cell r="AX85">
            <v>30</v>
          </cell>
          <cell r="AY85">
            <v>7</v>
          </cell>
          <cell r="AZ85">
            <v>3</v>
          </cell>
          <cell r="BA85">
            <v>1</v>
          </cell>
          <cell r="BB85">
            <v>29</v>
          </cell>
          <cell r="BC85">
            <v>24</v>
          </cell>
          <cell r="BD85">
            <v>29</v>
          </cell>
          <cell r="BE85">
            <v>2</v>
          </cell>
          <cell r="BF85">
            <v>6</v>
          </cell>
          <cell r="BG85">
            <v>7</v>
          </cell>
          <cell r="BH85">
            <v>7</v>
          </cell>
        </row>
        <row r="86">
          <cell r="B86" t="str">
            <v xml:space="preserve"> June 2015 (Ranking out of 42 banks)</v>
          </cell>
          <cell r="C86">
            <v>8</v>
          </cell>
          <cell r="D86">
            <v>6</v>
          </cell>
          <cell r="E86">
            <v>8</v>
          </cell>
          <cell r="F86">
            <v>7</v>
          </cell>
          <cell r="G86">
            <v>7</v>
          </cell>
          <cell r="H86">
            <v>6</v>
          </cell>
          <cell r="I86">
            <v>7</v>
          </cell>
          <cell r="J86">
            <v>0</v>
          </cell>
          <cell r="K86">
            <v>7</v>
          </cell>
          <cell r="V86">
            <v>7</v>
          </cell>
          <cell r="AP86">
            <v>8</v>
          </cell>
          <cell r="AQ86">
            <v>6</v>
          </cell>
          <cell r="AR86">
            <v>8</v>
          </cell>
          <cell r="AT86">
            <v>18</v>
          </cell>
          <cell r="AU86">
            <v>14</v>
          </cell>
          <cell r="AV86">
            <v>23</v>
          </cell>
          <cell r="AW86">
            <v>26</v>
          </cell>
          <cell r="AX86">
            <v>29</v>
          </cell>
          <cell r="AY86">
            <v>7</v>
          </cell>
          <cell r="AZ86">
            <v>5</v>
          </cell>
          <cell r="BA86">
            <v>1</v>
          </cell>
          <cell r="BB86">
            <v>29</v>
          </cell>
          <cell r="BC86">
            <v>24</v>
          </cell>
          <cell r="BD86">
            <v>30</v>
          </cell>
          <cell r="BE86">
            <v>2</v>
          </cell>
          <cell r="BF86">
            <v>9</v>
          </cell>
          <cell r="BG86">
            <v>6</v>
          </cell>
          <cell r="BH86">
            <v>7</v>
          </cell>
        </row>
        <row r="87">
          <cell r="B87" t="str">
            <v xml:space="preserve"> Mar 2015 (Ranking out of 43 banks)</v>
          </cell>
          <cell r="C87">
            <v>8</v>
          </cell>
          <cell r="D87">
            <v>6</v>
          </cell>
          <cell r="E87">
            <v>8</v>
          </cell>
          <cell r="F87">
            <v>8</v>
          </cell>
          <cell r="G87">
            <v>8</v>
          </cell>
          <cell r="H87">
            <v>6</v>
          </cell>
          <cell r="I87">
            <v>7</v>
          </cell>
          <cell r="J87">
            <v>0</v>
          </cell>
          <cell r="K87">
            <v>7</v>
          </cell>
          <cell r="W87">
            <v>7</v>
          </cell>
          <cell r="AP87">
            <v>8</v>
          </cell>
          <cell r="AQ87">
            <v>6</v>
          </cell>
          <cell r="AR87">
            <v>8</v>
          </cell>
          <cell r="AT87">
            <v>16</v>
          </cell>
          <cell r="AU87">
            <v>11</v>
          </cell>
          <cell r="AV87">
            <v>23</v>
          </cell>
          <cell r="AW87">
            <v>29</v>
          </cell>
          <cell r="AX87">
            <v>28</v>
          </cell>
          <cell r="AY87">
            <v>11</v>
          </cell>
          <cell r="AZ87">
            <v>4</v>
          </cell>
          <cell r="BA87">
            <v>1</v>
          </cell>
          <cell r="BB87">
            <v>22</v>
          </cell>
          <cell r="BC87">
            <v>25</v>
          </cell>
          <cell r="BD87">
            <v>18</v>
          </cell>
          <cell r="BE87">
            <v>5</v>
          </cell>
          <cell r="BF87">
            <v>7</v>
          </cell>
          <cell r="BG87">
            <v>5</v>
          </cell>
          <cell r="BH87">
            <v>8</v>
          </cell>
        </row>
        <row r="88">
          <cell r="B88" t="str">
            <v xml:space="preserve"> Dec 2014 (Ranking out of 43 banks)</v>
          </cell>
          <cell r="C88">
            <v>8</v>
          </cell>
          <cell r="D88">
            <v>7</v>
          </cell>
          <cell r="E88">
            <v>8</v>
          </cell>
          <cell r="F88">
            <v>7</v>
          </cell>
          <cell r="G88">
            <v>8</v>
          </cell>
          <cell r="H88">
            <v>7</v>
          </cell>
          <cell r="I88">
            <v>7</v>
          </cell>
          <cell r="J88">
            <v>0</v>
          </cell>
          <cell r="K88">
            <v>8</v>
          </cell>
          <cell r="X88">
            <v>8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P88">
            <v>7</v>
          </cell>
          <cell r="AQ88">
            <v>8</v>
          </cell>
          <cell r="AR88">
            <v>7</v>
          </cell>
          <cell r="AT88">
            <v>13</v>
          </cell>
          <cell r="AU88">
            <v>25</v>
          </cell>
          <cell r="AV88">
            <v>23</v>
          </cell>
          <cell r="AW88">
            <v>35</v>
          </cell>
          <cell r="AX88">
            <v>7</v>
          </cell>
          <cell r="AY88">
            <v>3</v>
          </cell>
          <cell r="AZ88">
            <v>23</v>
          </cell>
          <cell r="BA88">
            <v>1</v>
          </cell>
          <cell r="BB88">
            <v>19</v>
          </cell>
          <cell r="BC88">
            <v>19</v>
          </cell>
          <cell r="BD88">
            <v>7</v>
          </cell>
          <cell r="BE88">
            <v>10</v>
          </cell>
          <cell r="BF88">
            <v>5</v>
          </cell>
          <cell r="BG88">
            <v>8</v>
          </cell>
          <cell r="BH88">
            <v>8</v>
          </cell>
        </row>
        <row r="89">
          <cell r="B89" t="str">
            <v>- Sep 2014 (Ranking out of 43 banks)</v>
          </cell>
          <cell r="C89">
            <v>8</v>
          </cell>
          <cell r="D89">
            <v>9</v>
          </cell>
          <cell r="E89">
            <v>8</v>
          </cell>
          <cell r="F89">
            <v>7</v>
          </cell>
          <cell r="G89">
            <v>7</v>
          </cell>
          <cell r="H89">
            <v>7</v>
          </cell>
          <cell r="I89">
            <v>8</v>
          </cell>
          <cell r="K89">
            <v>8</v>
          </cell>
          <cell r="L89">
            <v>0</v>
          </cell>
          <cell r="Y89">
            <v>7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P89">
            <v>8</v>
          </cell>
          <cell r="AQ89">
            <v>9</v>
          </cell>
          <cell r="AR89">
            <v>8</v>
          </cell>
          <cell r="AT89">
            <v>17</v>
          </cell>
          <cell r="AU89">
            <v>9</v>
          </cell>
          <cell r="AV89">
            <v>18</v>
          </cell>
          <cell r="AW89">
            <v>19</v>
          </cell>
          <cell r="AX89">
            <v>30</v>
          </cell>
          <cell r="AY89">
            <v>9</v>
          </cell>
          <cell r="AZ89">
            <v>5</v>
          </cell>
          <cell r="BA89">
            <v>1</v>
          </cell>
          <cell r="BB89">
            <v>18</v>
          </cell>
          <cell r="BC89">
            <v>18</v>
          </cell>
          <cell r="BD89">
            <v>18</v>
          </cell>
          <cell r="BE89">
            <v>11</v>
          </cell>
          <cell r="BF89">
            <v>9</v>
          </cell>
          <cell r="BG89">
            <v>4</v>
          </cell>
          <cell r="BH89">
            <v>4</v>
          </cell>
        </row>
        <row r="90">
          <cell r="B90" t="str">
            <v>- June 2014 (Ranking out of 43 banks)</v>
          </cell>
          <cell r="C90">
            <v>9</v>
          </cell>
          <cell r="D90">
            <v>8</v>
          </cell>
          <cell r="E90">
            <v>10</v>
          </cell>
          <cell r="F90">
            <v>7</v>
          </cell>
          <cell r="G90">
            <v>8</v>
          </cell>
          <cell r="I90">
            <v>8</v>
          </cell>
          <cell r="K90">
            <v>8</v>
          </cell>
          <cell r="Z90">
            <v>8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P90">
            <v>9</v>
          </cell>
          <cell r="AQ90">
            <v>8</v>
          </cell>
          <cell r="AR90">
            <v>10</v>
          </cell>
          <cell r="AT90">
            <v>14</v>
          </cell>
          <cell r="AU90">
            <v>9</v>
          </cell>
          <cell r="AV90">
            <v>27</v>
          </cell>
          <cell r="AW90">
            <v>28</v>
          </cell>
          <cell r="AX90">
            <v>30</v>
          </cell>
          <cell r="AY90">
            <v>7</v>
          </cell>
          <cell r="AZ90">
            <v>5</v>
          </cell>
          <cell r="BA90">
            <v>1</v>
          </cell>
          <cell r="BB90">
            <v>18</v>
          </cell>
          <cell r="BC90">
            <v>19</v>
          </cell>
          <cell r="BD90">
            <v>19</v>
          </cell>
          <cell r="BE90">
            <v>7</v>
          </cell>
          <cell r="BF90">
            <v>12</v>
          </cell>
          <cell r="BG90">
            <v>5</v>
          </cell>
          <cell r="BH90">
            <v>6</v>
          </cell>
        </row>
        <row r="91">
          <cell r="B91" t="str">
            <v>- Mar 2014 (Ranking out of 43 banks)</v>
          </cell>
          <cell r="C91">
            <v>9</v>
          </cell>
          <cell r="D91">
            <v>7</v>
          </cell>
          <cell r="E91">
            <v>8</v>
          </cell>
          <cell r="F91">
            <v>8</v>
          </cell>
          <cell r="G91">
            <v>8</v>
          </cell>
          <cell r="I91">
            <v>8</v>
          </cell>
          <cell r="K91">
            <v>7</v>
          </cell>
          <cell r="AA91">
            <v>7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P91">
            <v>9</v>
          </cell>
          <cell r="AQ91">
            <v>7</v>
          </cell>
          <cell r="AR91">
            <v>8</v>
          </cell>
          <cell r="AT91">
            <v>15</v>
          </cell>
          <cell r="AU91">
            <v>26</v>
          </cell>
          <cell r="AV91">
            <v>29</v>
          </cell>
          <cell r="AW91">
            <v>35</v>
          </cell>
          <cell r="AX91">
            <v>9</v>
          </cell>
          <cell r="AY91">
            <v>5</v>
          </cell>
          <cell r="AZ91">
            <v>17</v>
          </cell>
          <cell r="BA91">
            <v>1</v>
          </cell>
          <cell r="BB91">
            <v>20</v>
          </cell>
          <cell r="BC91">
            <v>20</v>
          </cell>
          <cell r="BD91">
            <v>35</v>
          </cell>
          <cell r="BE91">
            <v>12</v>
          </cell>
          <cell r="BF91">
            <v>5</v>
          </cell>
          <cell r="BG91">
            <v>9</v>
          </cell>
          <cell r="BH91">
            <v>6</v>
          </cell>
        </row>
        <row r="92">
          <cell r="B92" t="str">
            <v>- Dec 2013 (Ranking out of 43 banks)</v>
          </cell>
          <cell r="C92">
            <v>8</v>
          </cell>
          <cell r="D92">
            <v>7</v>
          </cell>
          <cell r="E92">
            <v>8</v>
          </cell>
          <cell r="F92">
            <v>8</v>
          </cell>
          <cell r="G92">
            <v>8</v>
          </cell>
          <cell r="I92">
            <v>9</v>
          </cell>
          <cell r="K92">
            <v>8</v>
          </cell>
          <cell r="AB92">
            <v>7</v>
          </cell>
          <cell r="AP92">
            <v>8</v>
          </cell>
          <cell r="AQ92">
            <v>7</v>
          </cell>
          <cell r="AR92">
            <v>8</v>
          </cell>
          <cell r="AT92">
            <v>11</v>
          </cell>
          <cell r="AU92">
            <v>10</v>
          </cell>
          <cell r="AV92">
            <v>25</v>
          </cell>
          <cell r="AW92">
            <v>29</v>
          </cell>
          <cell r="AX92">
            <v>31</v>
          </cell>
          <cell r="AY92">
            <v>8</v>
          </cell>
          <cell r="AZ92">
            <v>5</v>
          </cell>
          <cell r="BA92">
            <v>1</v>
          </cell>
          <cell r="BB92">
            <v>23</v>
          </cell>
          <cell r="BC92">
            <v>19</v>
          </cell>
          <cell r="BD92">
            <v>23</v>
          </cell>
          <cell r="BE92">
            <v>32</v>
          </cell>
          <cell r="BF92">
            <v>12</v>
          </cell>
          <cell r="BG92">
            <v>6</v>
          </cell>
          <cell r="BH92">
            <v>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Mar-18"/>
      <sheetName val="Mar1"/>
      <sheetName val="for printing-Mar-18"/>
      <sheetName val="summary-Mar-18 (2)"/>
      <sheetName val="Sheet1"/>
      <sheetName val="Growth analysis"/>
    </sheetNames>
    <sheetDataSet>
      <sheetData sheetId="0">
        <row r="1">
          <cell r="B1" t="str">
            <v>DIAMOND TRUST BANK KENYA LIMITED</v>
          </cell>
          <cell r="BA1" t="str">
            <v>Figures in KShs billions, except where otherwise indicated</v>
          </cell>
        </row>
        <row r="2">
          <cell r="B2" t="str">
            <v>Kenya Banking Industry analysis as at 31 Mar 2018</v>
          </cell>
        </row>
        <row r="3">
          <cell r="M3" t="str">
            <v xml:space="preserve">Weighted market share index </v>
          </cell>
          <cell r="AQ3" t="str">
            <v>Market share on:</v>
          </cell>
          <cell r="AU3" t="str">
            <v>Key ratios as at 31 Mar 2018</v>
          </cell>
          <cell r="BG3" t="str">
            <v>Market share on off balance sheet items:</v>
          </cell>
          <cell r="BY3" t="str">
            <v>ok</v>
          </cell>
          <cell r="BZ3" t="str">
            <v>ok</v>
          </cell>
          <cell r="CA3" t="str">
            <v>ok</v>
          </cell>
          <cell r="CO3" t="str">
            <v>ok</v>
          </cell>
          <cell r="CP3" t="str">
            <v>ok</v>
          </cell>
          <cell r="CU3" t="str">
            <v>ok</v>
          </cell>
          <cell r="CV3" t="str">
            <v>ok</v>
          </cell>
          <cell r="CY3" t="str">
            <v>ok</v>
          </cell>
          <cell r="CZ3" t="str">
            <v>ok</v>
          </cell>
          <cell r="DA3" t="str">
            <v>ok</v>
          </cell>
          <cell r="DB3" t="str">
            <v>ok</v>
          </cell>
          <cell r="DC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Mar- 18</v>
          </cell>
          <cell r="N4" t="str">
            <v>Dec- 17</v>
          </cell>
          <cell r="O4" t="str">
            <v>Sep- 17</v>
          </cell>
          <cell r="P4" t="str">
            <v>Jun- 17</v>
          </cell>
          <cell r="Q4" t="str">
            <v>Mar- 17</v>
          </cell>
          <cell r="R4" t="str">
            <v>Dec- 16</v>
          </cell>
          <cell r="S4" t="str">
            <v>Sep- 16</v>
          </cell>
          <cell r="T4" t="str">
            <v>Jun- 16</v>
          </cell>
          <cell r="U4" t="str">
            <v>Mar- 16</v>
          </cell>
          <cell r="V4" t="str">
            <v>Sep- 15</v>
          </cell>
          <cell r="W4" t="str">
            <v>June - 15</v>
          </cell>
          <cell r="X4" t="str">
            <v>Mar - 15</v>
          </cell>
          <cell r="Y4" t="str">
            <v>Dec - 14</v>
          </cell>
          <cell r="Z4" t="str">
            <v>Sep - 14</v>
          </cell>
          <cell r="AA4" t="str">
            <v>Jun - 14</v>
          </cell>
          <cell r="AB4" t="str">
            <v>Mar - 14</v>
          </cell>
          <cell r="AC4" t="str">
            <v>Dec - 13</v>
          </cell>
          <cell r="AD4" t="str">
            <v>Assets
Sep 2013</v>
          </cell>
          <cell r="AE4" t="str">
            <v>Advances Sep 2013</v>
          </cell>
          <cell r="AF4" t="str">
            <v>Advances - Dec 2010</v>
          </cell>
          <cell r="AG4" t="str">
            <v>Deposits - Sep 2013</v>
          </cell>
          <cell r="AH4" t="str">
            <v>Deposits - Dec 2010</v>
          </cell>
          <cell r="AI4" t="str">
            <v>Core Capital</v>
          </cell>
          <cell r="AJ4" t="str">
            <v>Total Capital</v>
          </cell>
          <cell r="AK4" t="str">
            <v>Total Risk Weighted Assets</v>
          </cell>
          <cell r="AL4" t="str">
            <v>PBT</v>
          </cell>
          <cell r="AM4" t="str">
            <v>Interest income on
 loans and advances</v>
          </cell>
          <cell r="AN4" t="str">
            <v>Interest income on
 loans and advances</v>
          </cell>
          <cell r="AO4" t="str">
            <v>Interest expenses on 
customer deposits</v>
          </cell>
          <cell r="AQ4" t="str">
            <v>Assets</v>
          </cell>
          <cell r="AR4" t="str">
            <v xml:space="preserve"> Advances</v>
          </cell>
          <cell r="AS4" t="str">
            <v>Customer Deposits</v>
          </cell>
          <cell r="AU4" t="str">
            <v>Annualised ROE</v>
          </cell>
          <cell r="AV4" t="str">
            <v>Annualised ROA</v>
          </cell>
          <cell r="AW4" t="str">
            <v>Total capital/ TRWA</v>
          </cell>
          <cell r="AX4" t="str">
            <v>Core capital/ TRWA</v>
          </cell>
          <cell r="AY4" t="str">
            <v>Fee income/Total income</v>
          </cell>
          <cell r="AZ4" t="str">
            <v>Cost
/Income</v>
          </cell>
          <cell r="BA4" t="str">
            <v>NPA ratio</v>
          </cell>
          <cell r="BB4" t="str">
            <v>Coverarge ratio (Specific provision/NPL)</v>
          </cell>
          <cell r="BC4" t="str">
            <v>Yield on Loans</v>
          </cell>
          <cell r="BD4" t="str">
            <v>Cost of customer deposits</v>
          </cell>
          <cell r="BE4" t="str">
            <v>Spread</v>
          </cell>
          <cell r="BF4" t="str">
            <v>Advances to Deposits ratio</v>
          </cell>
          <cell r="BG4" t="str">
            <v>Letter of credit, guarantees, acceptances</v>
          </cell>
          <cell r="BH4" t="str">
            <v>Forwardsswaps &amp; options</v>
          </cell>
          <cell r="BI4" t="str">
            <v>Overall off balance sheet items</v>
          </cell>
          <cell r="BJ4" t="str">
            <v>Total assets Mar 18</v>
          </cell>
          <cell r="BK4" t="str">
            <v>Total assets Dec 17</v>
          </cell>
          <cell r="BL4" t="str">
            <v>Total assets Sep 17</v>
          </cell>
          <cell r="BM4" t="str">
            <v>Total assets Jun 17</v>
          </cell>
          <cell r="BN4" t="str">
            <v>Total assets Mar 17</v>
          </cell>
          <cell r="BO4" t="str">
            <v>Total assets Dec 16</v>
          </cell>
          <cell r="BP4" t="str">
            <v>Total assets Sep 16</v>
          </cell>
          <cell r="BQ4" t="str">
            <v>Total assets Jun 16</v>
          </cell>
          <cell r="BR4" t="str">
            <v>Total assets Mar 16</v>
          </cell>
          <cell r="BS4" t="str">
            <v>Total assets Dec 15</v>
          </cell>
          <cell r="BT4" t="str">
            <v>Total assets Sep 15</v>
          </cell>
          <cell r="BU4" t="str">
            <v>Total assets June 15</v>
          </cell>
          <cell r="BV4" t="str">
            <v>Total assets Mar 15</v>
          </cell>
          <cell r="BW4" t="str">
            <v>Total assets Dec 14</v>
          </cell>
          <cell r="BX4" t="str">
            <v>Total assets Sep 14</v>
          </cell>
          <cell r="BY4" t="str">
            <v>Total assets June 14</v>
          </cell>
          <cell r="BZ4" t="str">
            <v>Total assets Mar 14</v>
          </cell>
          <cell r="CA4" t="str">
            <v>Total assets Dec 13</v>
          </cell>
          <cell r="CB4" t="str">
            <v>Total Equity Mar 18</v>
          </cell>
          <cell r="CC4" t="str">
            <v>Total Equity Dec 17</v>
          </cell>
          <cell r="CD4" t="str">
            <v>Total Equity Sep 17</v>
          </cell>
          <cell r="CE4" t="str">
            <v>Total Equity Jun 17</v>
          </cell>
          <cell r="CF4" t="str">
            <v>Total Equity Mar 17</v>
          </cell>
          <cell r="CG4" t="str">
            <v>Total Equity Dec 16</v>
          </cell>
          <cell r="CH4" t="str">
            <v>Total Equity Sep 16</v>
          </cell>
          <cell r="CI4" t="str">
            <v>Total Equity Jun 16</v>
          </cell>
          <cell r="CJ4" t="str">
            <v>Total Equity March 16</v>
          </cell>
          <cell r="CK4" t="str">
            <v>Total Equity December 15</v>
          </cell>
          <cell r="CL4" t="str">
            <v>Total Equity September 15</v>
          </cell>
          <cell r="CM4" t="str">
            <v>Total Equity June 15</v>
          </cell>
          <cell r="CN4" t="str">
            <v>Total Equity Mar 15</v>
          </cell>
          <cell r="CO4" t="str">
            <v>Total equity Dec 14</v>
          </cell>
          <cell r="CP4" t="str">
            <v>Total equity Sep 14</v>
          </cell>
          <cell r="CQ4" t="str">
            <v>Total equity June 14</v>
          </cell>
          <cell r="CR4" t="str">
            <v>Total equity Mar 14</v>
          </cell>
          <cell r="CS4" t="str">
            <v>Total equity Dec 13</v>
          </cell>
          <cell r="CU4" t="str">
            <v>Fee income</v>
          </cell>
          <cell r="CV4" t="str">
            <v>Net Interest income</v>
          </cell>
          <cell r="CX4" t="str">
            <v>Total operating income</v>
          </cell>
          <cell r="CY4" t="str">
            <v>Total expenses</v>
          </cell>
          <cell r="CZ4" t="str">
            <v>Specific Provision Mar 18</v>
          </cell>
          <cell r="DA4" t="str">
            <v>Net non performing loans</v>
          </cell>
          <cell r="DB4" t="str">
            <v>Total NPA</v>
          </cell>
          <cell r="DC4" t="str">
            <v>Profit after tax</v>
          </cell>
          <cell r="DD4" t="str">
            <v>Advances - Mar 2018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W5" t="str">
            <v>CBK Min = 14.5%</v>
          </cell>
          <cell r="AX5" t="str">
            <v>CBK Min = 10.5%</v>
          </cell>
        </row>
        <row r="6">
          <cell r="B6" t="str">
            <v>Kenya Commercial Bank</v>
          </cell>
          <cell r="C6">
            <v>560.90398700000003</v>
          </cell>
          <cell r="D6">
            <v>383.84538500000002</v>
          </cell>
          <cell r="E6">
            <v>438.71075100000002</v>
          </cell>
          <cell r="F6">
            <v>74.255308999999997</v>
          </cell>
          <cell r="G6">
            <v>74.255308999999997</v>
          </cell>
          <cell r="H6">
            <v>77.025627</v>
          </cell>
          <cell r="I6">
            <v>493.89773000000002</v>
          </cell>
          <cell r="J6">
            <v>0.68054199999999998</v>
          </cell>
          <cell r="K6">
            <v>7.4356600000000004</v>
          </cell>
          <cell r="M6">
            <v>0.13796686321193541</v>
          </cell>
          <cell r="N6">
            <v>0.14291263056409176</v>
          </cell>
          <cell r="O6">
            <v>0.1430842533304027</v>
          </cell>
          <cell r="P6">
            <v>0.14152595466646359</v>
          </cell>
          <cell r="Q6">
            <v>0.13574438000670025</v>
          </cell>
          <cell r="R6">
            <v>0.13992352803734659</v>
          </cell>
          <cell r="S6">
            <v>0.13433714985353076</v>
          </cell>
          <cell r="T6">
            <v>0.13275515468664842</v>
          </cell>
          <cell r="U6">
            <v>0.13119905159235939</v>
          </cell>
          <cell r="V6">
            <v>0.12315759144100659</v>
          </cell>
          <cell r="W6">
            <v>0.12828392399161925</v>
          </cell>
          <cell r="X6">
            <v>0.12776260968164574</v>
          </cell>
          <cell r="Y6">
            <v>0.12747288756217376</v>
          </cell>
          <cell r="Z6">
            <v>0.1249181995617412</v>
          </cell>
          <cell r="AA6">
            <v>0.13106153348130317</v>
          </cell>
          <cell r="AB6">
            <v>0.13103110285523009</v>
          </cell>
          <cell r="AC6">
            <v>0.12953006295034575</v>
          </cell>
          <cell r="AD6">
            <v>313413032</v>
          </cell>
          <cell r="AE6">
            <v>195568503</v>
          </cell>
          <cell r="AF6">
            <v>0</v>
          </cell>
          <cell r="AG6">
            <v>228782134</v>
          </cell>
          <cell r="AH6">
            <v>0</v>
          </cell>
          <cell r="AI6">
            <v>40312345</v>
          </cell>
          <cell r="AJ6">
            <v>51920201</v>
          </cell>
          <cell r="AK6">
            <v>263782134</v>
          </cell>
          <cell r="AL6">
            <v>13553634</v>
          </cell>
          <cell r="AM6">
            <v>20834301</v>
          </cell>
          <cell r="AN6">
            <v>20834.300999999999</v>
          </cell>
          <cell r="AO6">
            <v>4733253</v>
          </cell>
          <cell r="AQ6">
            <v>0.13967984050710641</v>
          </cell>
          <cell r="AR6">
            <v>0.17395711694730442</v>
          </cell>
          <cell r="AS6">
            <v>0.1504481845494498</v>
          </cell>
          <cell r="AU6">
            <v>0.28083094350181592</v>
          </cell>
          <cell r="AV6">
            <v>3.9867604336252339E-2</v>
          </cell>
          <cell r="AW6">
            <v>0.15034551586216036</v>
          </cell>
          <cell r="AX6">
            <v>0.15034551586216036</v>
          </cell>
          <cell r="AY6">
            <v>0.28331826237163688</v>
          </cell>
          <cell r="AZ6">
            <v>0.45933332283377171</v>
          </cell>
          <cell r="BA6">
            <v>8.6035323548659323E-2</v>
          </cell>
          <cell r="BB6">
            <v>0.52882912433391172</v>
          </cell>
          <cell r="BC6">
            <v>0.12235128575362401</v>
          </cell>
          <cell r="BD6">
            <v>3.1798370433792168E-2</v>
          </cell>
          <cell r="BE6">
            <v>9.0552915319831839E-2</v>
          </cell>
          <cell r="BF6">
            <v>0.87493954530419071</v>
          </cell>
          <cell r="BG6">
            <v>0.16455986041932025</v>
          </cell>
          <cell r="BH6">
            <v>1.7356816845490081E-2</v>
          </cell>
          <cell r="BI6">
            <v>0.17731082869170975</v>
          </cell>
          <cell r="BJ6">
            <v>560903987</v>
          </cell>
          <cell r="BK6">
            <v>555630311</v>
          </cell>
          <cell r="BL6">
            <v>551343268</v>
          </cell>
          <cell r="BM6">
            <v>539972430</v>
          </cell>
          <cell r="BN6">
            <v>520535661</v>
          </cell>
          <cell r="BO6">
            <v>504775429</v>
          </cell>
          <cell r="BP6">
            <v>480228078</v>
          </cell>
          <cell r="BQ6">
            <v>468119269</v>
          </cell>
          <cell r="BR6">
            <v>467040289</v>
          </cell>
          <cell r="BS6">
            <v>467741173</v>
          </cell>
          <cell r="BT6">
            <v>445775641</v>
          </cell>
          <cell r="BU6">
            <v>428373929</v>
          </cell>
          <cell r="BV6">
            <v>392112176</v>
          </cell>
          <cell r="BW6">
            <v>376969401</v>
          </cell>
          <cell r="BX6">
            <v>354645696</v>
          </cell>
          <cell r="BY6">
            <v>357832852</v>
          </cell>
          <cell r="BZ6">
            <v>344881270</v>
          </cell>
          <cell r="CA6">
            <v>323312454</v>
          </cell>
          <cell r="CB6">
            <v>77025627</v>
          </cell>
          <cell r="CC6">
            <v>88990915</v>
          </cell>
          <cell r="CD6">
            <v>87543455</v>
          </cell>
          <cell r="CE6">
            <v>82387611</v>
          </cell>
          <cell r="CF6">
            <v>76498794</v>
          </cell>
          <cell r="CG6">
            <v>80989888</v>
          </cell>
          <cell r="CH6">
            <v>79112934</v>
          </cell>
          <cell r="CI6">
            <v>71821971</v>
          </cell>
          <cell r="CJ6">
            <v>65237685</v>
          </cell>
          <cell r="CK6">
            <v>80885958</v>
          </cell>
          <cell r="CL6">
            <v>75806174</v>
          </cell>
          <cell r="CM6">
            <v>73434331</v>
          </cell>
          <cell r="CN6">
            <v>75829560</v>
          </cell>
          <cell r="CO6">
            <v>72167339</v>
          </cell>
          <cell r="CP6">
            <v>72167339</v>
          </cell>
          <cell r="CQ6">
            <v>68163363</v>
          </cell>
          <cell r="CR6">
            <v>65596612</v>
          </cell>
          <cell r="CS6">
            <v>62390636</v>
          </cell>
          <cell r="CU6">
            <v>4155508</v>
          </cell>
          <cell r="CV6">
            <v>10511771</v>
          </cell>
          <cell r="CX6">
            <v>14667279</v>
          </cell>
          <cell r="CY6">
            <v>6737170</v>
          </cell>
          <cell r="CZ6">
            <v>19108169</v>
          </cell>
          <cell r="DA6">
            <v>17024805</v>
          </cell>
          <cell r="DB6">
            <v>36132974</v>
          </cell>
          <cell r="DC6">
            <v>5389301</v>
          </cell>
          <cell r="DD6">
            <v>383845385</v>
          </cell>
        </row>
        <row r="7">
          <cell r="B7" t="str">
            <v>Co-operative Bank of Kenya</v>
          </cell>
          <cell r="C7">
            <v>393.42597799999999</v>
          </cell>
          <cell r="D7">
            <v>251.21857600000001</v>
          </cell>
          <cell r="E7">
            <v>294.06382300000001</v>
          </cell>
          <cell r="F7">
            <v>56.532851999999998</v>
          </cell>
          <cell r="G7">
            <v>56.839675</v>
          </cell>
          <cell r="H7">
            <v>67.013872000000006</v>
          </cell>
          <cell r="I7">
            <v>352.50044200000002</v>
          </cell>
          <cell r="J7">
            <v>0.71892400000000001</v>
          </cell>
          <cell r="K7">
            <v>4.6269119999999999</v>
          </cell>
          <cell r="M7">
            <v>0.1021673753053215</v>
          </cell>
          <cell r="N7">
            <v>0.10000834463142143</v>
          </cell>
          <cell r="O7">
            <v>0.1004640419991996</v>
          </cell>
          <cell r="P7">
            <v>0.10086798408392122</v>
          </cell>
          <cell r="Q7">
            <v>0.10117409893948653</v>
          </cell>
          <cell r="R7">
            <v>9.8095006116512201E-2</v>
          </cell>
          <cell r="S7">
            <v>9.6650095935512909E-2</v>
          </cell>
          <cell r="T7">
            <v>0.10250285940196353</v>
          </cell>
          <cell r="U7">
            <v>0.10078924232391917</v>
          </cell>
          <cell r="V7">
            <v>0.10135136881997128</v>
          </cell>
          <cell r="W7">
            <v>9.1113009941155967E-2</v>
          </cell>
          <cell r="X7">
            <v>9.2205325760033208E-2</v>
          </cell>
          <cell r="Y7">
            <v>8.9025218546685186E-2</v>
          </cell>
          <cell r="Z7">
            <v>9.9034458928715832E-2</v>
          </cell>
          <cell r="AA7">
            <v>9.8971934282891236E-2</v>
          </cell>
          <cell r="AB7">
            <v>9.7025164366221661E-2</v>
          </cell>
          <cell r="AC7">
            <v>9.277290604617458E-2</v>
          </cell>
          <cell r="AD7">
            <v>313413032</v>
          </cell>
          <cell r="AE7">
            <v>195568503</v>
          </cell>
          <cell r="AF7">
            <v>0</v>
          </cell>
          <cell r="AG7">
            <v>228782134</v>
          </cell>
          <cell r="AH7">
            <v>0</v>
          </cell>
          <cell r="AI7">
            <v>40312345</v>
          </cell>
          <cell r="AJ7">
            <v>51920201</v>
          </cell>
          <cell r="AK7">
            <v>263782134</v>
          </cell>
          <cell r="AL7">
            <v>13553634</v>
          </cell>
          <cell r="AM7">
            <v>20834301</v>
          </cell>
          <cell r="AN7">
            <v>20834.300999999999</v>
          </cell>
          <cell r="AO7">
            <v>4733253</v>
          </cell>
          <cell r="AQ7">
            <v>9.7973412797995235E-2</v>
          </cell>
          <cell r="AR7">
            <v>0.11385120392828817</v>
          </cell>
          <cell r="AS7">
            <v>0.10084404863837208</v>
          </cell>
          <cell r="AU7">
            <v>0.19918036776660134</v>
          </cell>
          <cell r="AV7">
            <v>3.3674572772354416E-2</v>
          </cell>
          <cell r="AW7">
            <v>0.16124710277668247</v>
          </cell>
          <cell r="AX7">
            <v>0.16037668400994515</v>
          </cell>
          <cell r="AY7">
            <v>0.51411853739880808</v>
          </cell>
          <cell r="AZ7">
            <v>0.8325930342651775</v>
          </cell>
          <cell r="BA7">
            <v>9.8833116431353174E-2</v>
          </cell>
          <cell r="BB7">
            <v>0.2853166546039072</v>
          </cell>
          <cell r="BC7">
            <v>0.13330267812371893</v>
          </cell>
          <cell r="BD7">
            <v>3.7103804823075411E-2</v>
          </cell>
          <cell r="BE7">
            <v>9.6198873300643528E-2</v>
          </cell>
          <cell r="BF7">
            <v>0.85429949674564354</v>
          </cell>
          <cell r="BG7">
            <v>4.0396445821486091E-2</v>
          </cell>
          <cell r="BH7">
            <v>4.3339737610039709E-2</v>
          </cell>
          <cell r="BI7">
            <v>0.10998460865988738</v>
          </cell>
          <cell r="BJ7">
            <v>393425978</v>
          </cell>
          <cell r="BK7">
            <v>382829640</v>
          </cell>
          <cell r="BL7">
            <v>384464971</v>
          </cell>
          <cell r="BM7">
            <v>380086859</v>
          </cell>
          <cell r="BN7">
            <v>376018201</v>
          </cell>
          <cell r="BO7">
            <v>349997760</v>
          </cell>
          <cell r="BP7">
            <v>351917807</v>
          </cell>
          <cell r="BQ7">
            <v>360041467</v>
          </cell>
          <cell r="BR7">
            <v>348354889</v>
          </cell>
          <cell r="BS7">
            <v>339549808</v>
          </cell>
          <cell r="BT7">
            <v>323948110</v>
          </cell>
          <cell r="BU7">
            <v>318998960</v>
          </cell>
          <cell r="BV7">
            <v>304846787</v>
          </cell>
          <cell r="BW7">
            <v>282689098</v>
          </cell>
          <cell r="BX7">
            <v>266799109</v>
          </cell>
          <cell r="BY7">
            <v>263501814</v>
          </cell>
          <cell r="BZ7">
            <v>244073622</v>
          </cell>
          <cell r="CA7">
            <v>228874484</v>
          </cell>
          <cell r="CB7">
            <v>67013872</v>
          </cell>
          <cell r="CC7">
            <v>68227145</v>
          </cell>
          <cell r="CD7">
            <v>65944424</v>
          </cell>
          <cell r="CE7">
            <v>63402505</v>
          </cell>
          <cell r="CF7">
            <v>63072764</v>
          </cell>
          <cell r="CG7">
            <v>60045832</v>
          </cell>
          <cell r="CH7">
            <v>58440502</v>
          </cell>
          <cell r="CI7">
            <v>57116947</v>
          </cell>
          <cell r="CJ7">
            <v>54653300</v>
          </cell>
          <cell r="CK7">
            <v>49310775</v>
          </cell>
          <cell r="CL7">
            <v>47991534</v>
          </cell>
          <cell r="CM7">
            <v>45795678</v>
          </cell>
          <cell r="CN7">
            <v>46164334</v>
          </cell>
          <cell r="CO7">
            <v>42351119</v>
          </cell>
          <cell r="CP7">
            <v>42351119</v>
          </cell>
          <cell r="CQ7">
            <v>40634476</v>
          </cell>
          <cell r="CR7">
            <v>38883993</v>
          </cell>
          <cell r="CS7">
            <v>35652045</v>
          </cell>
          <cell r="CU7">
            <v>3138560</v>
          </cell>
          <cell r="CV7">
            <v>2966180</v>
          </cell>
          <cell r="CX7">
            <v>6104740</v>
          </cell>
          <cell r="CY7">
            <v>5082764</v>
          </cell>
          <cell r="CZ7">
            <v>7860970</v>
          </cell>
          <cell r="DA7">
            <v>19690769</v>
          </cell>
          <cell r="DB7">
            <v>27551739</v>
          </cell>
          <cell r="DC7">
            <v>3238838</v>
          </cell>
          <cell r="DD7">
            <v>251218576</v>
          </cell>
        </row>
        <row r="8">
          <cell r="B8" t="str">
            <v>Equity Bank</v>
          </cell>
          <cell r="C8">
            <v>402.18172700000002</v>
          </cell>
          <cell r="D8">
            <v>206.862953</v>
          </cell>
          <cell r="E8">
            <v>301.62312100000003</v>
          </cell>
          <cell r="F8">
            <v>55.226819999999996</v>
          </cell>
          <cell r="G8">
            <v>55.543306999999999</v>
          </cell>
          <cell r="H8">
            <v>58.528396000000001</v>
          </cell>
          <cell r="I8">
            <v>383.32684499999999</v>
          </cell>
          <cell r="J8">
            <v>0.42907200000000001</v>
          </cell>
          <cell r="K8">
            <v>6.6956389999999999</v>
          </cell>
          <cell r="M8">
            <v>9.9213182021215762E-2</v>
          </cell>
          <cell r="N8">
            <v>0.10021070817425724</v>
          </cell>
          <cell r="O8">
            <v>0.10263867923579205</v>
          </cell>
          <cell r="P8">
            <v>0.10210981080849582</v>
          </cell>
          <cell r="Q8">
            <v>0.10023911955140558</v>
          </cell>
          <cell r="R8">
            <v>9.8746469930219127E-2</v>
          </cell>
          <cell r="S8">
            <v>0.10184218946700879</v>
          </cell>
          <cell r="T8">
            <v>9.8472200158710665E-2</v>
          </cell>
          <cell r="U8">
            <v>9.6887678984456008E-2</v>
          </cell>
          <cell r="V8">
            <v>9.1101266839765715E-2</v>
          </cell>
          <cell r="W8">
            <v>9.1091482465713358E-2</v>
          </cell>
          <cell r="X8">
            <v>8.966130581150647E-2</v>
          </cell>
          <cell r="Y8">
            <v>8.4610822065211241E-2</v>
          </cell>
          <cell r="Z8">
            <v>9.4623204645071957E-2</v>
          </cell>
          <cell r="AA8">
            <v>9.3120895302110526E-2</v>
          </cell>
          <cell r="AB8">
            <v>9.4513985779401066E-2</v>
          </cell>
          <cell r="AC8">
            <v>9.1886694776309688E-2</v>
          </cell>
          <cell r="AD8">
            <v>313413032</v>
          </cell>
          <cell r="AE8">
            <v>195568503</v>
          </cell>
          <cell r="AF8">
            <v>0</v>
          </cell>
          <cell r="AG8">
            <v>228782134</v>
          </cell>
          <cell r="AH8">
            <v>0</v>
          </cell>
          <cell r="AI8">
            <v>40312345</v>
          </cell>
          <cell r="AJ8">
            <v>51920201</v>
          </cell>
          <cell r="AK8">
            <v>263782134</v>
          </cell>
          <cell r="AL8">
            <v>13553634</v>
          </cell>
          <cell r="AM8">
            <v>20834301</v>
          </cell>
          <cell r="AN8">
            <v>20834.300999999999</v>
          </cell>
          <cell r="AO8">
            <v>4733253</v>
          </cell>
          <cell r="AQ8">
            <v>0.10015382451227364</v>
          </cell>
          <cell r="AR8">
            <v>9.3749421807131361E-2</v>
          </cell>
          <cell r="AS8">
            <v>0.10343637777089495</v>
          </cell>
          <cell r="AU8">
            <v>0.32662948127653463</v>
          </cell>
          <cell r="AV8">
            <v>4.7102310084025829E-2</v>
          </cell>
          <cell r="AW8">
            <v>0.14489803603501863</v>
          </cell>
          <cell r="AX8">
            <v>0.14407240379942604</v>
          </cell>
          <cell r="AY8">
            <v>0.3697380390156888</v>
          </cell>
          <cell r="AZ8">
            <v>0.42454103752739036</v>
          </cell>
          <cell r="BA8">
            <v>5.5913433819141531E-2</v>
          </cell>
          <cell r="BB8">
            <v>0.39143331582790525</v>
          </cell>
          <cell r="BC8">
            <v>0.11880671956314048</v>
          </cell>
          <cell r="BD8">
            <v>2.3468090905621245E-2</v>
          </cell>
          <cell r="BE8">
            <v>9.5338628657519242E-2</v>
          </cell>
          <cell r="BF8">
            <v>0.68583254597382137</v>
          </cell>
          <cell r="BG8">
            <v>9.3316656789954253E-2</v>
          </cell>
          <cell r="BH8">
            <v>4.3505375327642898E-2</v>
          </cell>
          <cell r="BI8">
            <v>9.381876877175023E-2</v>
          </cell>
          <cell r="BJ8">
            <v>402181727</v>
          </cell>
          <cell r="BK8">
            <v>406402486</v>
          </cell>
          <cell r="BL8">
            <v>405535402</v>
          </cell>
          <cell r="BM8">
            <v>399529870</v>
          </cell>
          <cell r="BN8">
            <v>393863646</v>
          </cell>
          <cell r="BO8">
            <v>379748996</v>
          </cell>
          <cell r="BP8">
            <v>380264086</v>
          </cell>
          <cell r="BQ8">
            <v>360468890</v>
          </cell>
          <cell r="BR8">
            <v>347559904</v>
          </cell>
          <cell r="BS8">
            <v>341329318</v>
          </cell>
          <cell r="BT8">
            <v>321146247</v>
          </cell>
          <cell r="BU8">
            <v>318183426</v>
          </cell>
          <cell r="BV8">
            <v>300888650</v>
          </cell>
          <cell r="BW8">
            <v>276115727</v>
          </cell>
          <cell r="BX8">
            <v>284368025</v>
          </cell>
          <cell r="BY8">
            <v>260214926</v>
          </cell>
          <cell r="BZ8">
            <v>255340466</v>
          </cell>
          <cell r="CA8">
            <v>238194354</v>
          </cell>
          <cell r="CB8">
            <v>58528396</v>
          </cell>
          <cell r="CC8">
            <v>61906391</v>
          </cell>
          <cell r="CD8">
            <v>66313250</v>
          </cell>
          <cell r="CE8">
            <v>61659481</v>
          </cell>
          <cell r="CF8">
            <v>56267047</v>
          </cell>
          <cell r="CG8">
            <v>52341039</v>
          </cell>
          <cell r="CH8">
            <v>59898173</v>
          </cell>
          <cell r="CI8">
            <v>54059428</v>
          </cell>
          <cell r="CJ8">
            <v>52125975</v>
          </cell>
          <cell r="CK8">
            <v>47439613</v>
          </cell>
          <cell r="CL8">
            <v>50167760</v>
          </cell>
          <cell r="CM8">
            <v>47666080</v>
          </cell>
          <cell r="CN8">
            <v>44265113</v>
          </cell>
          <cell r="CO8">
            <v>39733344</v>
          </cell>
          <cell r="CP8">
            <v>39733344</v>
          </cell>
          <cell r="CQ8">
            <v>55681804</v>
          </cell>
          <cell r="CR8">
            <v>48809621</v>
          </cell>
          <cell r="CS8">
            <v>50686922</v>
          </cell>
          <cell r="CU8">
            <v>4373114</v>
          </cell>
          <cell r="CV8">
            <v>7454487</v>
          </cell>
          <cell r="CX8">
            <v>11827601</v>
          </cell>
          <cell r="CY8">
            <v>5021302</v>
          </cell>
          <cell r="CZ8">
            <v>4795621</v>
          </cell>
          <cell r="DA8">
            <v>7455817</v>
          </cell>
          <cell r="DB8">
            <v>12251438</v>
          </cell>
          <cell r="DC8">
            <v>4686947</v>
          </cell>
          <cell r="DD8">
            <v>206862953</v>
          </cell>
        </row>
        <row r="9">
          <cell r="B9" t="str">
            <v>Standard Chartered Bank</v>
          </cell>
          <cell r="C9">
            <v>293.30667099999999</v>
          </cell>
          <cell r="D9">
            <v>113.847613</v>
          </cell>
          <cell r="E9">
            <v>231.986234</v>
          </cell>
          <cell r="F9">
            <v>34.099921999999999</v>
          </cell>
          <cell r="G9">
            <v>40.362181999999997</v>
          </cell>
          <cell r="H9">
            <v>45.028274000000003</v>
          </cell>
          <cell r="I9">
            <v>226.67887500000001</v>
          </cell>
          <cell r="J9">
            <v>0.59589000000000003</v>
          </cell>
          <cell r="K9">
            <v>2.5468609999999998</v>
          </cell>
          <cell r="M9">
            <v>7.498422676639499E-2</v>
          </cell>
          <cell r="N9">
            <v>7.1336857972631479E-2</v>
          </cell>
          <cell r="O9">
            <v>7.6881029199935363E-2</v>
          </cell>
          <cell r="P9">
            <v>7.4690155088795118E-2</v>
          </cell>
          <cell r="Q9">
            <v>7.3800484600600014E-2</v>
          </cell>
          <cell r="R9">
            <v>7.0819460656538033E-2</v>
          </cell>
          <cell r="S9">
            <v>7.3087283938123498E-2</v>
          </cell>
          <cell r="T9">
            <v>7.3584583805675452E-2</v>
          </cell>
          <cell r="U9">
            <v>7.4799545045957205E-2</v>
          </cell>
          <cell r="V9">
            <v>6.9135590723677365E-2</v>
          </cell>
          <cell r="W9">
            <v>6.8060282438070566E-2</v>
          </cell>
          <cell r="X9">
            <v>7.2892927680585043E-2</v>
          </cell>
          <cell r="Y9">
            <v>7.2478126933566631E-2</v>
          </cell>
          <cell r="Z9">
            <v>7.2993438485868048E-2</v>
          </cell>
          <cell r="AA9">
            <v>7.3326734059672591E-2</v>
          </cell>
          <cell r="AB9">
            <v>7.6122376925973012E-2</v>
          </cell>
          <cell r="AC9">
            <v>7.8339222482251211E-2</v>
          </cell>
          <cell r="AD9">
            <v>313413032</v>
          </cell>
          <cell r="AE9">
            <v>195568503</v>
          </cell>
          <cell r="AF9">
            <v>0</v>
          </cell>
          <cell r="AG9">
            <v>228782134</v>
          </cell>
          <cell r="AH9">
            <v>0</v>
          </cell>
          <cell r="AI9">
            <v>40312345</v>
          </cell>
          <cell r="AJ9">
            <v>51920201</v>
          </cell>
          <cell r="AK9">
            <v>263782134</v>
          </cell>
          <cell r="AL9">
            <v>13553634</v>
          </cell>
          <cell r="AM9">
            <v>20834301</v>
          </cell>
          <cell r="AN9">
            <v>20834.300999999999</v>
          </cell>
          <cell r="AO9">
            <v>4733253</v>
          </cell>
          <cell r="AQ9">
            <v>7.3041072936695553E-2</v>
          </cell>
          <cell r="AR9">
            <v>5.1595260234306196E-2</v>
          </cell>
          <cell r="AS9">
            <v>7.9555624443231041E-2</v>
          </cell>
          <cell r="AU9">
            <v>0.14816591173896893</v>
          </cell>
          <cell r="AV9">
            <v>2.3685356857020629E-2</v>
          </cell>
          <cell r="AW9">
            <v>0.17805885969744642</v>
          </cell>
          <cell r="AX9">
            <v>0.15043273000185836</v>
          </cell>
          <cell r="AY9">
            <v>0.29430087273404543</v>
          </cell>
          <cell r="AZ9">
            <v>0.47991748238396198</v>
          </cell>
          <cell r="BA9">
            <v>9.0742821904994192E-2</v>
          </cell>
          <cell r="BB9">
            <v>0.61134034292445583</v>
          </cell>
          <cell r="BC9">
            <v>0.11879927715925355</v>
          </cell>
          <cell r="BD9">
            <v>3.101564580596047E-2</v>
          </cell>
          <cell r="BE9">
            <v>8.7783631353293076E-2</v>
          </cell>
          <cell r="BF9">
            <v>0.49075158916541572</v>
          </cell>
          <cell r="BG9">
            <v>9.7726760600292756E-2</v>
          </cell>
          <cell r="BH9">
            <v>0.28481149699701158</v>
          </cell>
          <cell r="BI9">
            <v>5.3468478146515626E-2</v>
          </cell>
          <cell r="BJ9">
            <v>293306671</v>
          </cell>
          <cell r="BK9">
            <v>285124538</v>
          </cell>
          <cell r="BL9">
            <v>309951569</v>
          </cell>
          <cell r="BM9">
            <v>288711107</v>
          </cell>
          <cell r="BN9">
            <v>274006884</v>
          </cell>
          <cell r="BO9">
            <v>250274108</v>
          </cell>
          <cell r="BP9">
            <v>264072997</v>
          </cell>
          <cell r="BQ9">
            <v>255903727</v>
          </cell>
          <cell r="BR9">
            <v>249710651</v>
          </cell>
          <cell r="BS9">
            <v>234130556</v>
          </cell>
          <cell r="BT9">
            <v>231786864</v>
          </cell>
          <cell r="BU9">
            <v>228338094</v>
          </cell>
          <cell r="BV9">
            <v>232984465</v>
          </cell>
          <cell r="BW9">
            <v>222635993</v>
          </cell>
          <cell r="BX9">
            <v>223082484</v>
          </cell>
          <cell r="BY9">
            <v>228860613</v>
          </cell>
          <cell r="BZ9">
            <v>217819880</v>
          </cell>
          <cell r="CA9">
            <v>220523869</v>
          </cell>
          <cell r="CB9">
            <v>45028274</v>
          </cell>
          <cell r="CC9">
            <v>44583852</v>
          </cell>
          <cell r="CD9">
            <v>43809586</v>
          </cell>
          <cell r="CE9">
            <v>42698407</v>
          </cell>
          <cell r="CF9">
            <v>45660764</v>
          </cell>
          <cell r="CG9">
            <v>43904779</v>
          </cell>
          <cell r="CH9">
            <v>43288125</v>
          </cell>
          <cell r="CI9">
            <v>43083098</v>
          </cell>
          <cell r="CJ9">
            <v>43850954</v>
          </cell>
          <cell r="CK9">
            <v>40914483</v>
          </cell>
          <cell r="CL9">
            <v>41143859</v>
          </cell>
          <cell r="CM9">
            <v>39848778</v>
          </cell>
          <cell r="CN9">
            <v>42126191</v>
          </cell>
          <cell r="CO9">
            <v>40449853</v>
          </cell>
          <cell r="CP9">
            <v>40449853</v>
          </cell>
          <cell r="CQ9">
            <v>39684552</v>
          </cell>
          <cell r="CR9">
            <v>38765178</v>
          </cell>
          <cell r="CS9">
            <v>36029984</v>
          </cell>
          <cell r="CU9">
            <v>2009949</v>
          </cell>
          <cell r="CV9">
            <v>4819623</v>
          </cell>
          <cell r="CX9">
            <v>6829572</v>
          </cell>
          <cell r="CY9">
            <v>3277631</v>
          </cell>
          <cell r="CZ9">
            <v>6945964</v>
          </cell>
          <cell r="DA9">
            <v>4415897</v>
          </cell>
          <cell r="DB9">
            <v>11361861</v>
          </cell>
          <cell r="DC9">
            <v>1679628</v>
          </cell>
          <cell r="DD9">
            <v>113847613</v>
          </cell>
        </row>
        <row r="10">
          <cell r="B10" t="str">
            <v>Barclays Bank of Kenya</v>
          </cell>
          <cell r="C10">
            <v>291.29308800000001</v>
          </cell>
          <cell r="D10">
            <v>165.54105200000001</v>
          </cell>
          <cell r="E10">
            <v>193.57925800000001</v>
          </cell>
          <cell r="F10">
            <v>37.929158000000001</v>
          </cell>
          <cell r="G10">
            <v>42.968107000000003</v>
          </cell>
          <cell r="H10">
            <v>43.607959999999999</v>
          </cell>
          <cell r="I10">
            <v>250.482913</v>
          </cell>
          <cell r="J10">
            <v>0.75961100000000004</v>
          </cell>
          <cell r="K10">
            <v>2.575996</v>
          </cell>
          <cell r="M10">
            <v>6.9665979965692515E-2</v>
          </cell>
          <cell r="N10">
            <v>6.6571807625765284E-2</v>
          </cell>
          <cell r="O10">
            <v>6.8813021819434772E-2</v>
          </cell>
          <cell r="P10">
            <v>6.7402797826715932E-2</v>
          </cell>
          <cell r="Q10">
            <v>6.8672384088949323E-2</v>
          </cell>
          <cell r="R10">
            <v>6.9604026480536943E-2</v>
          </cell>
          <cell r="S10">
            <v>6.9696517493310753E-2</v>
          </cell>
          <cell r="T10">
            <v>7.0225197842729847E-2</v>
          </cell>
          <cell r="U10">
            <v>6.8253664356214966E-2</v>
          </cell>
          <cell r="V10">
            <v>6.7135957760077025E-2</v>
          </cell>
          <cell r="W10">
            <v>6.6433031723456507E-2</v>
          </cell>
          <cell r="X10">
            <v>7.0473457433140194E-2</v>
          </cell>
          <cell r="Y10">
            <v>7.2892726696750149E-2</v>
          </cell>
          <cell r="Z10">
            <v>7.130132863843322E-2</v>
          </cell>
          <cell r="AA10">
            <v>7.2816030490544692E-2</v>
          </cell>
          <cell r="AB10">
            <v>7.2833618657822535E-2</v>
          </cell>
          <cell r="AC10">
            <v>7.8008697497295637E-2</v>
          </cell>
          <cell r="AD10">
            <v>313413032</v>
          </cell>
          <cell r="AE10">
            <v>195568503</v>
          </cell>
          <cell r="AF10">
            <v>0</v>
          </cell>
          <cell r="AG10">
            <v>228782134</v>
          </cell>
          <cell r="AH10">
            <v>0</v>
          </cell>
          <cell r="AI10">
            <v>40312345</v>
          </cell>
          <cell r="AJ10">
            <v>51920201</v>
          </cell>
          <cell r="AK10">
            <v>263782134</v>
          </cell>
          <cell r="AL10">
            <v>13553634</v>
          </cell>
          <cell r="AM10">
            <v>20834301</v>
          </cell>
          <cell r="AN10">
            <v>20834.300999999999</v>
          </cell>
          <cell r="AO10">
            <v>4733253</v>
          </cell>
          <cell r="AQ10">
            <v>7.253963782693261E-2</v>
          </cell>
          <cell r="AR10">
            <v>7.5022509759610112E-2</v>
          </cell>
          <cell r="AS10">
            <v>6.6384623276600663E-2</v>
          </cell>
          <cell r="AU10">
            <v>0.16366122703770408</v>
          </cell>
          <cell r="AV10">
            <v>2.5884546921203278E-2</v>
          </cell>
          <cell r="AW10">
            <v>0.17154107034837943</v>
          </cell>
          <cell r="AX10">
            <v>0.1514241332701205</v>
          </cell>
          <cell r="AY10">
            <v>0.27690490264949641</v>
          </cell>
          <cell r="AZ10">
            <v>0.58220979485250768</v>
          </cell>
          <cell r="BA10">
            <v>5.3173856428288944E-2</v>
          </cell>
          <cell r="BB10">
            <v>0.61504734477002465</v>
          </cell>
          <cell r="BC10">
            <v>0.125054871406447</v>
          </cell>
          <cell r="BD10">
            <v>2.7146939025388218E-2</v>
          </cell>
          <cell r="BE10">
            <v>9.7907932381058785E-2</v>
          </cell>
          <cell r="BF10">
            <v>0.85515903775186497</v>
          </cell>
          <cell r="BG10">
            <v>5.3608876497432956E-2</v>
          </cell>
          <cell r="BH10">
            <v>0.1118209570128697</v>
          </cell>
          <cell r="BI10">
            <v>7.7038869900980453E-2</v>
          </cell>
          <cell r="BJ10">
            <v>291293088</v>
          </cell>
          <cell r="BK10">
            <v>271682166</v>
          </cell>
          <cell r="BL10">
            <v>277609552</v>
          </cell>
          <cell r="BM10">
            <v>268015547</v>
          </cell>
          <cell r="BN10">
            <v>260429453</v>
          </cell>
          <cell r="BO10">
            <v>259498223</v>
          </cell>
          <cell r="BP10">
            <v>264008571</v>
          </cell>
          <cell r="BQ10">
            <v>256142570</v>
          </cell>
          <cell r="BR10">
            <v>211913140</v>
          </cell>
          <cell r="BS10">
            <v>241152698</v>
          </cell>
          <cell r="BT10">
            <v>221041523</v>
          </cell>
          <cell r="BU10">
            <v>234699871</v>
          </cell>
          <cell r="BV10">
            <v>230907978</v>
          </cell>
          <cell r="BW10">
            <v>226118124</v>
          </cell>
          <cell r="BX10">
            <v>218771220</v>
          </cell>
          <cell r="BY10">
            <v>213439675</v>
          </cell>
          <cell r="BZ10">
            <v>200974524</v>
          </cell>
          <cell r="CA10">
            <v>207009618</v>
          </cell>
          <cell r="CB10">
            <v>43607960</v>
          </cell>
          <cell r="CC10">
            <v>43559168</v>
          </cell>
          <cell r="CD10">
            <v>42020987</v>
          </cell>
          <cell r="CE10">
            <v>40337534</v>
          </cell>
          <cell r="CF10">
            <v>43652097</v>
          </cell>
          <cell r="CG10">
            <v>42094710</v>
          </cell>
          <cell r="CH10">
            <v>41470872</v>
          </cell>
          <cell r="CI10">
            <v>39103584</v>
          </cell>
          <cell r="CJ10">
            <v>42315483</v>
          </cell>
          <cell r="CK10">
            <v>39716371</v>
          </cell>
          <cell r="CL10">
            <v>36852164</v>
          </cell>
          <cell r="CM10">
            <v>36237869</v>
          </cell>
          <cell r="CN10">
            <v>40265422</v>
          </cell>
          <cell r="CO10">
            <v>38186091</v>
          </cell>
          <cell r="CP10">
            <v>38186091</v>
          </cell>
          <cell r="CQ10">
            <v>36042316</v>
          </cell>
          <cell r="CR10">
            <v>34465579</v>
          </cell>
          <cell r="CS10">
            <v>32370886</v>
          </cell>
          <cell r="CU10">
            <v>2088751</v>
          </cell>
          <cell r="CV10">
            <v>5454456</v>
          </cell>
          <cell r="CX10">
            <v>7543207</v>
          </cell>
          <cell r="CY10">
            <v>4391729</v>
          </cell>
          <cell r="CZ10">
            <v>5717974</v>
          </cell>
          <cell r="DA10">
            <v>3578829</v>
          </cell>
          <cell r="DB10">
            <v>9296803</v>
          </cell>
          <cell r="DC10">
            <v>1785136</v>
          </cell>
          <cell r="DD10">
            <v>165541052</v>
          </cell>
        </row>
        <row r="11">
          <cell r="B11" t="str">
            <v>Diamond Trust Bank</v>
          </cell>
          <cell r="C11">
            <v>277.05484300000001</v>
          </cell>
          <cell r="D11">
            <v>149.100604</v>
          </cell>
          <cell r="E11">
            <v>196.864036</v>
          </cell>
          <cell r="F11">
            <v>35.959980000000002</v>
          </cell>
          <cell r="G11">
            <v>39.292490999999998</v>
          </cell>
          <cell r="H11">
            <v>44.323295999999999</v>
          </cell>
          <cell r="I11">
            <v>205.35984400000001</v>
          </cell>
          <cell r="J11">
            <v>0.23305000000000001</v>
          </cell>
          <cell r="K11">
            <v>2.1719620000000002</v>
          </cell>
          <cell r="M11">
            <v>6.9242724646015011E-2</v>
          </cell>
          <cell r="N11">
            <v>6.6636654223616559E-2</v>
          </cell>
          <cell r="O11">
            <v>6.6563556187517248E-2</v>
          </cell>
          <cell r="P11">
            <v>6.4662708824676812E-2</v>
          </cell>
          <cell r="Q11">
            <v>6.4225378142243925E-2</v>
          </cell>
          <cell r="R11">
            <v>6.3931954794117257E-2</v>
          </cell>
          <cell r="S11">
            <v>5.9424839579737959E-2</v>
          </cell>
          <cell r="T11">
            <v>5.8910864566428314E-2</v>
          </cell>
          <cell r="U11">
            <v>5.688000529505001E-2</v>
          </cell>
          <cell r="V11">
            <v>4.8020961225879545E-2</v>
          </cell>
          <cell r="W11">
            <v>4.6628364034915784E-2</v>
          </cell>
          <cell r="X11">
            <v>4.6456312553362772E-2</v>
          </cell>
          <cell r="Y11">
            <v>4.6615122798219506E-2</v>
          </cell>
          <cell r="Z11">
            <v>4.4907011706007707E-2</v>
          </cell>
          <cell r="AA11">
            <v>4.1894073196298925E-2</v>
          </cell>
          <cell r="AB11">
            <v>4.3056383213295579E-2</v>
          </cell>
          <cell r="AC11">
            <v>4.3028618756943957E-2</v>
          </cell>
          <cell r="AD11">
            <v>313413032</v>
          </cell>
          <cell r="AE11">
            <v>195568503</v>
          </cell>
          <cell r="AF11">
            <v>0</v>
          </cell>
          <cell r="AG11">
            <v>228782134</v>
          </cell>
          <cell r="AH11">
            <v>0</v>
          </cell>
          <cell r="AI11">
            <v>40312345</v>
          </cell>
          <cell r="AJ11">
            <v>51920201</v>
          </cell>
          <cell r="AK11">
            <v>263782134</v>
          </cell>
          <cell r="AL11">
            <v>13553634</v>
          </cell>
          <cell r="AM11">
            <v>20834301</v>
          </cell>
          <cell r="AN11">
            <v>20834.300999999999</v>
          </cell>
          <cell r="AO11">
            <v>4733253</v>
          </cell>
          <cell r="AQ11">
            <v>6.8993940458407566E-2</v>
          </cell>
          <cell r="AR11">
            <v>6.7571767749511236E-2</v>
          </cell>
          <cell r="AS11">
            <v>6.7511080482451025E-2</v>
          </cell>
          <cell r="AU11">
            <v>0.13773168732694821</v>
          </cell>
          <cell r="AV11">
            <v>2.1475207085240144E-2</v>
          </cell>
          <cell r="AW11">
            <v>0.19133483077636149</v>
          </cell>
          <cell r="AX11">
            <v>0.17510716457303113</v>
          </cell>
          <cell r="AY11">
            <v>0.18166002031602332</v>
          </cell>
          <cell r="AZ11">
            <v>0.38831050932046923</v>
          </cell>
          <cell r="BA11">
            <v>6.7488241846764066E-2</v>
          </cell>
          <cell r="BB11">
            <v>0.66224694042298482</v>
          </cell>
          <cell r="BC11">
            <v>0.11627033330184519</v>
          </cell>
          <cell r="BD11">
            <v>5.8349529496319004E-2</v>
          </cell>
          <cell r="BE11">
            <v>5.7920803805526187E-2</v>
          </cell>
          <cell r="BF11">
            <v>0.75737857980316936</v>
          </cell>
          <cell r="BG11">
            <v>5.6397785901342638E-2</v>
          </cell>
          <cell r="BH11">
            <v>3.9700249841586627E-2</v>
          </cell>
          <cell r="BI11">
            <v>7.0111422301233545E-2</v>
          </cell>
          <cell r="BJ11">
            <v>277054843</v>
          </cell>
          <cell r="BK11">
            <v>270081538</v>
          </cell>
          <cell r="BL11">
            <v>267675547</v>
          </cell>
          <cell r="BM11">
            <v>258159603</v>
          </cell>
          <cell r="BN11">
            <v>248863252</v>
          </cell>
          <cell r="BO11">
            <v>244123818</v>
          </cell>
          <cell r="BP11">
            <v>230711438</v>
          </cell>
          <cell r="BQ11">
            <v>222145764</v>
          </cell>
          <cell r="BR11">
            <v>205480349</v>
          </cell>
          <cell r="BS11">
            <v>190947903</v>
          </cell>
          <cell r="BT11">
            <v>166004397</v>
          </cell>
          <cell r="BU11">
            <v>158030111</v>
          </cell>
          <cell r="BV11">
            <v>148561346</v>
          </cell>
          <cell r="BW11">
            <v>141175794</v>
          </cell>
          <cell r="BX11">
            <v>126274802</v>
          </cell>
          <cell r="BY11">
            <v>120443207</v>
          </cell>
          <cell r="BZ11">
            <v>116208461</v>
          </cell>
          <cell r="CA11">
            <v>114136429</v>
          </cell>
          <cell r="CB11">
            <v>44323296</v>
          </cell>
          <cell r="CC11">
            <v>43003972</v>
          </cell>
          <cell r="CD11">
            <v>41508356</v>
          </cell>
          <cell r="CE11">
            <v>37678168</v>
          </cell>
          <cell r="CF11">
            <v>37678168</v>
          </cell>
          <cell r="CG11">
            <v>36431809</v>
          </cell>
          <cell r="CH11">
            <v>33455124</v>
          </cell>
          <cell r="CI11">
            <v>32359121</v>
          </cell>
          <cell r="CJ11">
            <v>31216658</v>
          </cell>
          <cell r="CK11">
            <v>29996201</v>
          </cell>
          <cell r="CL11">
            <v>28616712</v>
          </cell>
          <cell r="CM11">
            <v>27536573</v>
          </cell>
          <cell r="CN11">
            <v>26882050</v>
          </cell>
          <cell r="CO11">
            <v>25784414</v>
          </cell>
          <cell r="CP11">
            <v>25784414</v>
          </cell>
          <cell r="CQ11">
            <v>24822904</v>
          </cell>
          <cell r="CR11">
            <v>19515880</v>
          </cell>
          <cell r="CS11">
            <v>18568277</v>
          </cell>
          <cell r="CU11">
            <v>763801</v>
          </cell>
          <cell r="CV11">
            <v>3440762</v>
          </cell>
          <cell r="CX11">
            <v>4204563</v>
          </cell>
          <cell r="CY11">
            <v>1632676</v>
          </cell>
          <cell r="CZ11">
            <v>7146167</v>
          </cell>
          <cell r="DA11">
            <v>3644622</v>
          </cell>
          <cell r="DB11">
            <v>10790789</v>
          </cell>
          <cell r="DC11">
            <v>1411775</v>
          </cell>
          <cell r="DD11">
            <v>149100604</v>
          </cell>
        </row>
        <row r="12">
          <cell r="B12" t="str">
            <v>Commercial Bank of Africa</v>
          </cell>
          <cell r="C12">
            <v>225.54463100000001</v>
          </cell>
          <cell r="D12">
            <v>98.788998000000007</v>
          </cell>
          <cell r="E12">
            <v>179.49234300000001</v>
          </cell>
          <cell r="F12">
            <v>20.932410999999998</v>
          </cell>
          <cell r="G12">
            <v>24.268996000000001</v>
          </cell>
          <cell r="H12">
            <v>31.671237000000001</v>
          </cell>
          <cell r="I12">
            <v>150.06322599999999</v>
          </cell>
          <cell r="J12">
            <v>0.54266199999999998</v>
          </cell>
          <cell r="K12">
            <v>1.6961489999999999</v>
          </cell>
          <cell r="M12">
            <v>5.6204283601014399E-2</v>
          </cell>
          <cell r="N12">
            <v>5.5953636490812454E-2</v>
          </cell>
          <cell r="O12">
            <v>5.3466063280938905E-2</v>
          </cell>
          <cell r="P12">
            <v>5.3057841065827435E-2</v>
          </cell>
          <cell r="Q12">
            <v>5.1215123751676375E-2</v>
          </cell>
          <cell r="R12">
            <v>5.4621060328248094E-2</v>
          </cell>
          <cell r="S12">
            <v>5.3054020917043358E-2</v>
          </cell>
          <cell r="T12">
            <v>5.2787811272880056E-2</v>
          </cell>
          <cell r="U12">
            <v>5.2254477482426093E-2</v>
          </cell>
          <cell r="V12">
            <v>4.8437281495554596E-2</v>
          </cell>
          <cell r="W12">
            <v>4.5534816424572751E-2</v>
          </cell>
          <cell r="X12">
            <v>4.6003496432953359E-2</v>
          </cell>
          <cell r="Y12">
            <v>4.7926210129083477E-2</v>
          </cell>
          <cell r="Z12">
            <v>4.2843468532287779E-2</v>
          </cell>
          <cell r="AA12">
            <v>4.2605531985737341E-2</v>
          </cell>
          <cell r="AB12">
            <v>3.8746058159839739E-2</v>
          </cell>
          <cell r="AC12">
            <v>3.978342370323365E-2</v>
          </cell>
          <cell r="AD12">
            <v>313413032</v>
          </cell>
          <cell r="AE12">
            <v>195568503</v>
          </cell>
          <cell r="AF12">
            <v>0</v>
          </cell>
          <cell r="AG12">
            <v>228782134</v>
          </cell>
          <cell r="AH12">
            <v>0</v>
          </cell>
          <cell r="AI12">
            <v>40312345</v>
          </cell>
          <cell r="AJ12">
            <v>51920201</v>
          </cell>
          <cell r="AK12">
            <v>263782134</v>
          </cell>
          <cell r="AL12">
            <v>13553634</v>
          </cell>
          <cell r="AM12">
            <v>20834301</v>
          </cell>
          <cell r="AN12">
            <v>20834.300999999999</v>
          </cell>
          <cell r="AO12">
            <v>4733253</v>
          </cell>
          <cell r="AQ12">
            <v>5.6166543321993126E-2</v>
          </cell>
          <cell r="AR12">
            <v>4.4770759138326024E-2</v>
          </cell>
          <cell r="AS12">
            <v>6.1553761979444052E-2</v>
          </cell>
          <cell r="AU12">
            <v>0.14227639410150059</v>
          </cell>
          <cell r="AV12">
            <v>2.0119470600272131E-2</v>
          </cell>
          <cell r="AW12">
            <v>0.16172513844264552</v>
          </cell>
          <cell r="AX12">
            <v>0.13949061044442693</v>
          </cell>
          <cell r="AY12">
            <v>0.54786106502175147</v>
          </cell>
          <cell r="AZ12">
            <v>0.53250577899563856</v>
          </cell>
          <cell r="BA12">
            <v>6.7244964917612227E-2</v>
          </cell>
          <cell r="BB12">
            <v>0.68109079216734669</v>
          </cell>
          <cell r="BC12">
            <v>9.8047373791596129E-2</v>
          </cell>
          <cell r="BD12">
            <v>4.7568470248208823E-2</v>
          </cell>
          <cell r="BE12">
            <v>5.0478903543387306E-2</v>
          </cell>
          <cell r="BF12">
            <v>0.55038001258917213</v>
          </cell>
          <cell r="BG12">
            <v>5.4330328614202589E-2</v>
          </cell>
          <cell r="BH12">
            <v>9.3300172597846585E-3</v>
          </cell>
          <cell r="BI12">
            <v>4.6572647320639197E-2</v>
          </cell>
          <cell r="BJ12">
            <v>225544631</v>
          </cell>
          <cell r="BK12">
            <v>229525229</v>
          </cell>
          <cell r="BL12">
            <v>219009371</v>
          </cell>
          <cell r="BM12">
            <v>216387023</v>
          </cell>
          <cell r="BN12">
            <v>202699639</v>
          </cell>
          <cell r="BO12">
            <v>210877927</v>
          </cell>
          <cell r="BP12">
            <v>211118198</v>
          </cell>
          <cell r="BQ12">
            <v>206328561</v>
          </cell>
          <cell r="BR12">
            <v>195962086</v>
          </cell>
          <cell r="BS12">
            <v>198484270</v>
          </cell>
          <cell r="BT12">
            <v>184466862</v>
          </cell>
          <cell r="BU12">
            <v>179346404</v>
          </cell>
          <cell r="BV12">
            <v>174983667</v>
          </cell>
          <cell r="BW12">
            <v>175808828</v>
          </cell>
          <cell r="BX12">
            <v>154710864</v>
          </cell>
          <cell r="BY12">
            <v>143801266</v>
          </cell>
          <cell r="BZ12">
            <v>119783476</v>
          </cell>
          <cell r="CA12">
            <v>124881964</v>
          </cell>
          <cell r="CB12">
            <v>31671237</v>
          </cell>
          <cell r="CC12">
            <v>31571015</v>
          </cell>
          <cell r="CD12">
            <v>29764845</v>
          </cell>
          <cell r="CE12">
            <v>28396850</v>
          </cell>
          <cell r="CF12">
            <v>28887284</v>
          </cell>
          <cell r="CG12">
            <v>27470172</v>
          </cell>
          <cell r="CH12">
            <v>26187655</v>
          </cell>
          <cell r="CI12">
            <v>24321102</v>
          </cell>
          <cell r="CJ12">
            <v>23949685</v>
          </cell>
          <cell r="CK12">
            <v>22708080</v>
          </cell>
          <cell r="CL12">
            <v>19085273</v>
          </cell>
          <cell r="CM12">
            <v>18822475</v>
          </cell>
          <cell r="CN12">
            <v>18511215</v>
          </cell>
          <cell r="CO12">
            <v>17856644</v>
          </cell>
          <cell r="CP12">
            <v>17856644</v>
          </cell>
          <cell r="CQ12">
            <v>14954339</v>
          </cell>
          <cell r="CR12">
            <v>14571795</v>
          </cell>
          <cell r="CS12">
            <v>13749281</v>
          </cell>
          <cell r="CU12">
            <v>2364839</v>
          </cell>
          <cell r="CV12">
            <v>1951655</v>
          </cell>
          <cell r="CX12">
            <v>4316494</v>
          </cell>
          <cell r="CY12">
            <v>2298558</v>
          </cell>
          <cell r="CZ12">
            <v>4850715</v>
          </cell>
          <cell r="DA12">
            <v>2271265</v>
          </cell>
          <cell r="DB12">
            <v>7121980</v>
          </cell>
          <cell r="DC12">
            <v>1077006</v>
          </cell>
          <cell r="DD12">
            <v>98788998</v>
          </cell>
        </row>
        <row r="13">
          <cell r="B13" t="str">
            <v>Stanbic Bank</v>
          </cell>
          <cell r="C13">
            <v>248.98592600000001</v>
          </cell>
          <cell r="D13">
            <v>128.49713800000001</v>
          </cell>
          <cell r="E13">
            <v>147.76879500000001</v>
          </cell>
          <cell r="F13">
            <v>31.128094000000001</v>
          </cell>
          <cell r="G13">
            <v>37.093777000000003</v>
          </cell>
          <cell r="H13">
            <v>33.048625999999999</v>
          </cell>
          <cell r="I13">
            <v>200.24014500000001</v>
          </cell>
          <cell r="J13">
            <v>0.79306500000000002</v>
          </cell>
          <cell r="K13">
            <v>2.7968190000000002</v>
          </cell>
          <cell r="M13">
            <v>5.5261547049677041E-2</v>
          </cell>
          <cell r="N13">
            <v>5.4626473398050282E-2</v>
          </cell>
          <cell r="O13">
            <v>5.4247077894904377E-2</v>
          </cell>
          <cell r="P13">
            <v>5.1513945858689549E-2</v>
          </cell>
          <cell r="Q13">
            <v>5.0452352769446394E-2</v>
          </cell>
          <cell r="R13">
            <v>5.0877351905984365E-2</v>
          </cell>
          <cell r="S13">
            <v>5.4156401113650998E-2</v>
          </cell>
          <cell r="T13">
            <v>4.9734122707107808E-2</v>
          </cell>
          <cell r="U13">
            <v>5.0629626008313361E-2</v>
          </cell>
          <cell r="V13">
            <v>5.3268162842596556E-2</v>
          </cell>
          <cell r="W13">
            <v>5.0786597390307282E-2</v>
          </cell>
          <cell r="X13">
            <v>4.9596497722514093E-2</v>
          </cell>
          <cell r="Y13">
            <v>4.963887593765233E-2</v>
          </cell>
          <cell r="Z13">
            <v>5.0735941973915108E-2</v>
          </cell>
          <cell r="AA13">
            <v>5.1204229655496709E-2</v>
          </cell>
          <cell r="AB13">
            <v>5.3034554301622905E-2</v>
          </cell>
          <cell r="AC13">
            <v>5.7120423501332312E-2</v>
          </cell>
          <cell r="AD13">
            <v>313413032</v>
          </cell>
          <cell r="AE13">
            <v>195568503</v>
          </cell>
          <cell r="AF13">
            <v>0</v>
          </cell>
          <cell r="AG13">
            <v>228782134</v>
          </cell>
          <cell r="AH13">
            <v>0</v>
          </cell>
          <cell r="AI13">
            <v>40312345</v>
          </cell>
          <cell r="AJ13">
            <v>51920201</v>
          </cell>
          <cell r="AK13">
            <v>263782134</v>
          </cell>
          <cell r="AL13">
            <v>13553634</v>
          </cell>
          <cell r="AM13">
            <v>20834301</v>
          </cell>
          <cell r="AN13">
            <v>20834.300999999999</v>
          </cell>
          <cell r="AO13">
            <v>4733253</v>
          </cell>
          <cell r="AQ13">
            <v>6.2004042114598486E-2</v>
          </cell>
          <cell r="AR13">
            <v>5.8234363459807946E-2</v>
          </cell>
          <cell r="AS13">
            <v>5.0674725636732386E-2</v>
          </cell>
          <cell r="AU13">
            <v>0.24728296522087645</v>
          </cell>
          <cell r="AV13">
            <v>3.3382065571598236E-2</v>
          </cell>
          <cell r="AW13">
            <v>0.1852464549503797</v>
          </cell>
          <cell r="AX13">
            <v>0.1554538127207209</v>
          </cell>
          <cell r="AY13">
            <v>0.49180493213435922</v>
          </cell>
          <cell r="AZ13">
            <v>0.49388389080415124</v>
          </cell>
          <cell r="BA13">
            <v>6.1931021572789215E-2</v>
          </cell>
          <cell r="BB13">
            <v>0.39059905761185365</v>
          </cell>
          <cell r="BC13">
            <v>0.10931326649026694</v>
          </cell>
          <cell r="BD13">
            <v>3.0979715999533038E-2</v>
          </cell>
          <cell r="BE13">
            <v>7.83335504907339E-2</v>
          </cell>
          <cell r="BF13">
            <v>0.86958236344825035</v>
          </cell>
          <cell r="BG13">
            <v>0.11738982419743307</v>
          </cell>
          <cell r="BH13">
            <v>0.26698952944719001</v>
          </cell>
          <cell r="BI13">
            <v>5.8183835392603689E-2</v>
          </cell>
          <cell r="BJ13">
            <v>248985926</v>
          </cell>
          <cell r="BK13">
            <v>239407877</v>
          </cell>
          <cell r="BL13">
            <v>236547378</v>
          </cell>
          <cell r="BM13">
            <v>224804428</v>
          </cell>
          <cell r="BN13">
            <v>212633202</v>
          </cell>
          <cell r="BO13">
            <v>204895157</v>
          </cell>
          <cell r="BP13">
            <v>229866887</v>
          </cell>
          <cell r="BQ13">
            <v>202294738</v>
          </cell>
          <cell r="BR13">
            <v>208287745</v>
          </cell>
          <cell r="BS13">
            <v>198578014</v>
          </cell>
          <cell r="BT13">
            <v>208167708</v>
          </cell>
          <cell r="BU13">
            <v>203595164</v>
          </cell>
          <cell r="BV13">
            <v>184061612</v>
          </cell>
          <cell r="BW13">
            <v>171347152</v>
          </cell>
          <cell r="BX13">
            <v>167107694</v>
          </cell>
          <cell r="BY13">
            <v>155933918</v>
          </cell>
          <cell r="BZ13">
            <v>159885214</v>
          </cell>
          <cell r="CA13">
            <v>170726460</v>
          </cell>
          <cell r="CB13">
            <v>33048626</v>
          </cell>
          <cell r="CC13">
            <v>33051194</v>
          </cell>
          <cell r="CD13">
            <v>31922509</v>
          </cell>
          <cell r="CE13">
            <v>30830481</v>
          </cell>
          <cell r="CF13">
            <v>29267838</v>
          </cell>
          <cell r="CG13">
            <v>30237504</v>
          </cell>
          <cell r="CH13">
            <v>28545962</v>
          </cell>
          <cell r="CI13">
            <v>27656039</v>
          </cell>
          <cell r="CJ13">
            <v>27074070</v>
          </cell>
          <cell r="CK13">
            <v>28250550</v>
          </cell>
          <cell r="CL13">
            <v>26855040</v>
          </cell>
          <cell r="CM13">
            <v>26168836</v>
          </cell>
          <cell r="CN13">
            <v>25907559</v>
          </cell>
          <cell r="CO13">
            <v>26644208</v>
          </cell>
          <cell r="CP13">
            <v>26644208</v>
          </cell>
          <cell r="CQ13">
            <v>25311868</v>
          </cell>
          <cell r="CR13">
            <v>23485250</v>
          </cell>
          <cell r="CS13">
            <v>22353459</v>
          </cell>
          <cell r="CU13">
            <v>2779380</v>
          </cell>
          <cell r="CV13">
            <v>2872007</v>
          </cell>
          <cell r="CX13">
            <v>5651387</v>
          </cell>
          <cell r="CY13">
            <v>2791129</v>
          </cell>
          <cell r="CZ13">
            <v>3313585</v>
          </cell>
          <cell r="DA13">
            <v>5169756</v>
          </cell>
          <cell r="DB13">
            <v>8483341</v>
          </cell>
          <cell r="DC13">
            <v>1926225</v>
          </cell>
          <cell r="DD13">
            <v>128497138</v>
          </cell>
        </row>
        <row r="14">
          <cell r="B14" t="str">
            <v>Total - Tier 1</v>
          </cell>
          <cell r="C14">
            <v>2692.6968510000002</v>
          </cell>
          <cell r="D14">
            <v>1497.702319</v>
          </cell>
          <cell r="E14">
            <v>1984.0883610000001</v>
          </cell>
          <cell r="F14">
            <v>346.06454600000001</v>
          </cell>
          <cell r="G14">
            <v>370.62384399999996</v>
          </cell>
          <cell r="H14">
            <v>400.24728800000003</v>
          </cell>
          <cell r="I14">
            <v>2262.5500200000001</v>
          </cell>
          <cell r="J14">
            <v>4.7528160000000002</v>
          </cell>
          <cell r="K14">
            <v>30.545997999999997</v>
          </cell>
          <cell r="M14">
            <v>0.66470618256726655</v>
          </cell>
          <cell r="N14">
            <v>0.65825711308064649</v>
          </cell>
          <cell r="O14">
            <v>0.66615772294812503</v>
          </cell>
          <cell r="P14">
            <v>0.65583119822358549</v>
          </cell>
          <cell r="Q14">
            <v>0.64552332185050831</v>
          </cell>
          <cell r="R14">
            <v>0.64661885824950271</v>
          </cell>
          <cell r="S14">
            <v>0.64224849829791908</v>
          </cell>
          <cell r="T14">
            <v>0.63897279444214417</v>
          </cell>
          <cell r="U14">
            <v>0.6316932910886961</v>
          </cell>
          <cell r="V14">
            <v>0.60160818114852876</v>
          </cell>
          <cell r="W14">
            <v>0.58793150840981145</v>
          </cell>
          <cell r="X14">
            <v>0.59505193307574078</v>
          </cell>
          <cell r="Y14">
            <v>0.5410211147316899</v>
          </cell>
          <cell r="Z14">
            <v>0.55062111049812579</v>
          </cell>
          <cell r="AA14">
            <v>0.55379673279855857</v>
          </cell>
          <cell r="AB14">
            <v>0.55332868995778384</v>
          </cell>
          <cell r="AC14">
            <v>0.55334962621255446</v>
          </cell>
          <cell r="AD14">
            <v>2193891224</v>
          </cell>
          <cell r="AE14">
            <v>1368979521</v>
          </cell>
          <cell r="AF14">
            <v>0</v>
          </cell>
          <cell r="AG14">
            <v>1601474938</v>
          </cell>
          <cell r="AH14">
            <v>0</v>
          </cell>
          <cell r="AI14">
            <v>282186415</v>
          </cell>
          <cell r="AJ14">
            <v>363441407</v>
          </cell>
          <cell r="AK14">
            <v>1846474938</v>
          </cell>
          <cell r="AL14">
            <v>94875438</v>
          </cell>
          <cell r="AM14">
            <v>145840107</v>
          </cell>
          <cell r="AN14">
            <v>145840.10700000002</v>
          </cell>
          <cell r="AO14">
            <v>33132771</v>
          </cell>
          <cell r="AQ14">
            <v>0.67055231447600272</v>
          </cell>
          <cell r="AR14">
            <v>0.67875240302428552</v>
          </cell>
          <cell r="AS14">
            <v>0.68040842677717606</v>
          </cell>
          <cell r="AU14">
            <v>0.21913537271510419</v>
          </cell>
          <cell r="AV14">
            <v>3.3267130659167289E-2</v>
          </cell>
          <cell r="AW14">
            <v>0.16380802224208946</v>
          </cell>
          <cell r="AX14">
            <v>0.15295332387833793</v>
          </cell>
          <cell r="AY14">
            <v>0.3544681928449796</v>
          </cell>
          <cell r="AZ14">
            <v>0.51080283254631953</v>
          </cell>
          <cell r="BA14">
            <v>7.588784950842925E-2</v>
          </cell>
          <cell r="BB14">
            <v>0.48572010495896345</v>
          </cell>
          <cell r="BC14">
            <v>0.12067513044689199</v>
          </cell>
          <cell r="BD14">
            <v>3.5318862250132768E-2</v>
          </cell>
          <cell r="BE14">
            <v>8.5356268196759219E-2</v>
          </cell>
          <cell r="BF14">
            <v>0.75485666285807118</v>
          </cell>
          <cell r="BG14">
            <v>0.67772653884146461</v>
          </cell>
          <cell r="BH14">
            <v>0.81685418034161528</v>
          </cell>
          <cell r="BI14">
            <v>0.68648945918531989</v>
          </cell>
          <cell r="BJ14">
            <v>2692696851</v>
          </cell>
          <cell r="BK14">
            <v>2640683785</v>
          </cell>
          <cell r="BL14">
            <v>2652137058</v>
          </cell>
          <cell r="BM14">
            <v>2575666867</v>
          </cell>
          <cell r="BN14">
            <v>2489049938</v>
          </cell>
          <cell r="BO14">
            <v>2404191418</v>
          </cell>
          <cell r="BP14">
            <v>2412188062</v>
          </cell>
          <cell r="BQ14">
            <v>2331444986</v>
          </cell>
          <cell r="BR14">
            <v>2234309053</v>
          </cell>
          <cell r="BS14">
            <v>2211913740</v>
          </cell>
          <cell r="BT14">
            <v>2102337352</v>
          </cell>
          <cell r="BU14">
            <v>2069565959</v>
          </cell>
          <cell r="BV14">
            <v>1969346681</v>
          </cell>
          <cell r="BW14">
            <v>1872860117</v>
          </cell>
          <cell r="BX14">
            <v>1795759894</v>
          </cell>
          <cell r="BY14">
            <v>1744028271</v>
          </cell>
          <cell r="BZ14">
            <v>1658966913</v>
          </cell>
          <cell r="CA14">
            <v>1627659632</v>
          </cell>
          <cell r="CB14">
            <v>400247288</v>
          </cell>
          <cell r="CC14">
            <v>414893652</v>
          </cell>
          <cell r="CD14">
            <v>408827412</v>
          </cell>
          <cell r="CE14">
            <v>387391037</v>
          </cell>
          <cell r="CF14">
            <v>380984756</v>
          </cell>
          <cell r="CG14">
            <v>373515733</v>
          </cell>
          <cell r="CH14">
            <v>370399347</v>
          </cell>
          <cell r="CI14">
            <v>349521290</v>
          </cell>
          <cell r="CJ14">
            <v>340423810</v>
          </cell>
          <cell r="CK14">
            <v>339222031</v>
          </cell>
          <cell r="CL14">
            <v>326518516</v>
          </cell>
          <cell r="CM14">
            <v>315510620</v>
          </cell>
          <cell r="CN14">
            <v>319951444</v>
          </cell>
          <cell r="CO14">
            <v>303173012</v>
          </cell>
          <cell r="CP14">
            <v>303173012</v>
          </cell>
          <cell r="CQ14">
            <v>305295622</v>
          </cell>
          <cell r="CR14">
            <v>284093908</v>
          </cell>
          <cell r="CS14">
            <v>271801490</v>
          </cell>
          <cell r="CT14">
            <v>0</v>
          </cell>
          <cell r="CU14">
            <v>21673902</v>
          </cell>
          <cell r="CV14">
            <v>39470941</v>
          </cell>
          <cell r="CW14">
            <v>0</v>
          </cell>
          <cell r="CX14">
            <v>61144843</v>
          </cell>
          <cell r="CY14">
            <v>31232959</v>
          </cell>
          <cell r="CZ14">
            <v>59739165</v>
          </cell>
          <cell r="DA14">
            <v>63251760</v>
          </cell>
          <cell r="DB14">
            <v>122990925</v>
          </cell>
          <cell r="DC14">
            <v>21194856</v>
          </cell>
          <cell r="DD14">
            <v>1497702319</v>
          </cell>
        </row>
        <row r="15">
          <cell r="BB15" t="str">
            <v/>
          </cell>
          <cell r="BZ15" t="str">
            <v/>
          </cell>
          <cell r="CA15" t="str">
            <v/>
          </cell>
          <cell r="CS15">
            <v>0</v>
          </cell>
        </row>
        <row r="16">
          <cell r="B16" t="str">
            <v>TIER 2: Medium banks - WMSI between 1% &amp; 5%</v>
          </cell>
          <cell r="BB16" t="str">
            <v/>
          </cell>
        </row>
        <row r="18">
          <cell r="B18" t="str">
            <v>I&amp;M Bank</v>
          </cell>
          <cell r="C18">
            <v>189.08793900000001</v>
          </cell>
          <cell r="D18">
            <v>121.55743699999999</v>
          </cell>
          <cell r="E18">
            <v>135.08399700000001</v>
          </cell>
          <cell r="F18">
            <v>30.438120999999999</v>
          </cell>
          <cell r="G18">
            <v>31.946923000000002</v>
          </cell>
          <cell r="H18">
            <v>35.595491000000003</v>
          </cell>
          <cell r="I18">
            <v>175.301908</v>
          </cell>
          <cell r="J18">
            <v>0.48316599999999998</v>
          </cell>
          <cell r="K18">
            <v>1.9526330000000001</v>
          </cell>
          <cell r="M18">
            <v>5.0203665962118768E-2</v>
          </cell>
          <cell r="N18">
            <v>4.8706199142924525E-2</v>
          </cell>
          <cell r="O18">
            <v>4.677578260238463E-2</v>
          </cell>
          <cell r="P18">
            <v>4.6872061663632426E-2</v>
          </cell>
          <cell r="Q18">
            <v>4.7975242386330899E-2</v>
          </cell>
          <cell r="R18">
            <v>4.7157045812076082E-2</v>
          </cell>
          <cell r="S18">
            <v>4.6143569105249208E-2</v>
          </cell>
          <cell r="T18">
            <v>4.6976317574451559E-2</v>
          </cell>
          <cell r="U18">
            <v>4.5655274182106423E-2</v>
          </cell>
          <cell r="V18">
            <v>4.3266496320107151E-2</v>
          </cell>
          <cell r="W18">
            <v>4.1531279066490255E-2</v>
          </cell>
          <cell r="X18">
            <v>4.1213964931783365E-2</v>
          </cell>
          <cell r="Y18">
            <v>4.1396234031227719E-2</v>
          </cell>
          <cell r="Z18">
            <v>4.0476165015553178E-2</v>
          </cell>
          <cell r="AA18">
            <v>4.0632602184221024E-2</v>
          </cell>
          <cell r="AB18">
            <v>4.1902503947468056E-2</v>
          </cell>
          <cell r="AC18">
            <v>4.1224725549765084E-2</v>
          </cell>
          <cell r="AD18">
            <v>313413032</v>
          </cell>
          <cell r="AE18">
            <v>195568503</v>
          </cell>
          <cell r="AF18">
            <v>0</v>
          </cell>
          <cell r="AG18">
            <v>228782134</v>
          </cell>
          <cell r="AH18">
            <v>0</v>
          </cell>
          <cell r="AI18">
            <v>40312345</v>
          </cell>
          <cell r="AJ18">
            <v>51920201</v>
          </cell>
          <cell r="AK18">
            <v>263782134</v>
          </cell>
          <cell r="AL18">
            <v>13553634</v>
          </cell>
          <cell r="AM18">
            <v>20834301</v>
          </cell>
          <cell r="AN18">
            <v>20834.300999999999</v>
          </cell>
          <cell r="AO18">
            <v>4733253</v>
          </cell>
          <cell r="AQ18">
            <v>4.7087868464977534E-2</v>
          </cell>
          <cell r="AR18">
            <v>5.5089320102216642E-2</v>
          </cell>
          <cell r="AS18">
            <v>4.6324695859421339E-2</v>
          </cell>
          <cell r="AU18">
            <v>0.16995103104251957</v>
          </cell>
          <cell r="AV18">
            <v>2.9499942231636791E-2</v>
          </cell>
          <cell r="AW18">
            <v>0.18223944830081371</v>
          </cell>
          <cell r="AX18">
            <v>0.17363257107275751</v>
          </cell>
          <cell r="AY18">
            <v>0.35483201081175653</v>
          </cell>
          <cell r="AZ18">
            <v>0.36181578683800497</v>
          </cell>
          <cell r="BA18">
            <v>0.123761804487847</v>
          </cell>
          <cell r="BB18">
            <v>0.26788424209415562</v>
          </cell>
          <cell r="BC18">
            <v>0.11266947078327134</v>
          </cell>
          <cell r="BD18">
            <v>5.0179331780634988E-2</v>
          </cell>
          <cell r="BE18">
            <v>6.2490139002636357E-2</v>
          </cell>
          <cell r="BF18">
            <v>0.89986556290601905</v>
          </cell>
          <cell r="BG18">
            <v>8.8228895109296365E-2</v>
          </cell>
          <cell r="BH18">
            <v>4.6481133156523503E-2</v>
          </cell>
          <cell r="BI18">
            <v>5.218634298557643E-2</v>
          </cell>
          <cell r="BJ18">
            <v>189087939</v>
          </cell>
          <cell r="BK18">
            <v>183952517</v>
          </cell>
          <cell r="BL18">
            <v>182817876</v>
          </cell>
          <cell r="BM18">
            <v>177329585</v>
          </cell>
          <cell r="BN18">
            <v>181582075</v>
          </cell>
          <cell r="BO18">
            <v>164116122</v>
          </cell>
          <cell r="BP18">
            <v>164730002</v>
          </cell>
          <cell r="BQ18">
            <v>164425933</v>
          </cell>
          <cell r="BR18">
            <v>157775781</v>
          </cell>
          <cell r="BS18">
            <v>147846339</v>
          </cell>
          <cell r="BT18">
            <v>151975238</v>
          </cell>
          <cell r="BU18">
            <v>145327389</v>
          </cell>
          <cell r="BV18">
            <v>140517390</v>
          </cell>
          <cell r="BW18">
            <v>137299354</v>
          </cell>
          <cell r="BX18">
            <v>124648548</v>
          </cell>
          <cell r="BY18">
            <v>118333769</v>
          </cell>
          <cell r="BZ18">
            <v>114972436</v>
          </cell>
          <cell r="CA18">
            <v>110315682</v>
          </cell>
          <cell r="CB18">
            <v>35595491</v>
          </cell>
          <cell r="CC18">
            <v>35023511</v>
          </cell>
          <cell r="CD18">
            <v>31519089</v>
          </cell>
          <cell r="CE18">
            <v>30474944</v>
          </cell>
          <cell r="CF18">
            <v>28745066</v>
          </cell>
          <cell r="CG18">
            <v>31304829</v>
          </cell>
          <cell r="CH18">
            <v>30151112</v>
          </cell>
          <cell r="CI18">
            <v>28576772</v>
          </cell>
          <cell r="CJ18">
            <v>26482435</v>
          </cell>
          <cell r="CK18">
            <v>26186678</v>
          </cell>
          <cell r="CL18">
            <v>24079849</v>
          </cell>
          <cell r="CM18">
            <v>23296896</v>
          </cell>
          <cell r="CN18">
            <v>22159420</v>
          </cell>
          <cell r="CO18">
            <v>21814043</v>
          </cell>
          <cell r="CP18">
            <v>21814043</v>
          </cell>
          <cell r="CQ18">
            <v>20071699</v>
          </cell>
          <cell r="CR18">
            <v>19500445</v>
          </cell>
          <cell r="CS18">
            <v>20524634</v>
          </cell>
          <cell r="CU18">
            <v>1399406</v>
          </cell>
          <cell r="CV18">
            <v>2544449</v>
          </cell>
          <cell r="CX18">
            <v>3943855</v>
          </cell>
          <cell r="CY18">
            <v>1426949</v>
          </cell>
          <cell r="CZ18">
            <v>4599315</v>
          </cell>
          <cell r="DA18">
            <v>12569724</v>
          </cell>
          <cell r="DB18">
            <v>17169039</v>
          </cell>
          <cell r="DC18">
            <v>1366843</v>
          </cell>
          <cell r="DD18">
            <v>121557437</v>
          </cell>
        </row>
        <row r="19">
          <cell r="B19" t="str">
            <v>NIC Bank</v>
          </cell>
          <cell r="C19">
            <v>187.061442</v>
          </cell>
          <cell r="D19">
            <v>108.632924</v>
          </cell>
          <cell r="E19">
            <v>136.085474</v>
          </cell>
          <cell r="F19">
            <v>24.949527</v>
          </cell>
          <cell r="G19">
            <v>29.365566999999999</v>
          </cell>
          <cell r="H19">
            <v>26.295884999999998</v>
          </cell>
          <cell r="I19">
            <v>162.11327299999999</v>
          </cell>
          <cell r="J19">
            <v>0.28005999999999998</v>
          </cell>
          <cell r="K19">
            <v>1.3518460000000001</v>
          </cell>
          <cell r="M19">
            <v>4.5168746265071349E-2</v>
          </cell>
          <cell r="N19">
            <v>4.6037833662093894E-2</v>
          </cell>
          <cell r="O19">
            <v>4.4394567022234849E-2</v>
          </cell>
          <cell r="P19">
            <v>4.8147325838805849E-2</v>
          </cell>
          <cell r="Q19">
            <v>4.4870986146508682E-2</v>
          </cell>
          <cell r="R19">
            <v>4.4753498515800891E-2</v>
          </cell>
          <cell r="S19">
            <v>4.360237431176113E-2</v>
          </cell>
          <cell r="T19">
            <v>4.4872562795483059E-2</v>
          </cell>
          <cell r="U19">
            <v>4.4800865051882431E-2</v>
          </cell>
          <cell r="V19">
            <v>4.4373235760172158E-2</v>
          </cell>
          <cell r="W19">
            <v>4.1524095097441455E-2</v>
          </cell>
          <cell r="X19">
            <v>4.1234477482437679E-2</v>
          </cell>
          <cell r="Y19">
            <v>4.3230591495864903E-2</v>
          </cell>
          <cell r="Z19">
            <v>4.3216553515097185E-2</v>
          </cell>
          <cell r="AA19">
            <v>3.9175427611452124E-2</v>
          </cell>
          <cell r="AB19">
            <v>4.0015782983835298E-2</v>
          </cell>
          <cell r="AC19">
            <v>4.0294799887670998E-2</v>
          </cell>
          <cell r="AD19">
            <v>313413032</v>
          </cell>
          <cell r="AE19">
            <v>195568503</v>
          </cell>
          <cell r="AF19">
            <v>0</v>
          </cell>
          <cell r="AG19">
            <v>228782134</v>
          </cell>
          <cell r="AH19">
            <v>0</v>
          </cell>
          <cell r="AI19">
            <v>40312345</v>
          </cell>
          <cell r="AJ19">
            <v>51920201</v>
          </cell>
          <cell r="AK19">
            <v>263782134</v>
          </cell>
          <cell r="AL19">
            <v>13553634</v>
          </cell>
          <cell r="AM19">
            <v>20834301</v>
          </cell>
          <cell r="AN19">
            <v>20834.300999999999</v>
          </cell>
          <cell r="AO19">
            <v>4733253</v>
          </cell>
          <cell r="AQ19">
            <v>4.6583217429669185E-2</v>
          </cell>
          <cell r="AR19">
            <v>4.9231985072832468E-2</v>
          </cell>
          <cell r="AS19">
            <v>4.6668134893396662E-2</v>
          </cell>
          <cell r="AU19">
            <v>0.13174965723151102</v>
          </cell>
          <cell r="AV19">
            <v>2.1423509823752577E-2</v>
          </cell>
          <cell r="AW19">
            <v>0.18114227451320411</v>
          </cell>
          <cell r="AX19">
            <v>0.15390181530663441</v>
          </cell>
          <cell r="AY19">
            <v>0.28836937258551887</v>
          </cell>
          <cell r="AZ19">
            <v>0.40849865490291076</v>
          </cell>
          <cell r="BA19">
            <v>0.1125945333406243</v>
          </cell>
          <cell r="BB19">
            <v>0.43204707688445748</v>
          </cell>
          <cell r="BC19">
            <v>0.10321434820188148</v>
          </cell>
          <cell r="BD19">
            <v>5.5802525224348379E-2</v>
          </cell>
          <cell r="BE19">
            <v>4.7411822977533102E-2</v>
          </cell>
          <cell r="BF19">
            <v>0.79826979917048313</v>
          </cell>
          <cell r="BG19">
            <v>3.3262773854869657E-2</v>
          </cell>
          <cell r="BH19">
            <v>4.8988780161185998E-2</v>
          </cell>
          <cell r="BI19">
            <v>4.9049590179766817E-2</v>
          </cell>
          <cell r="BJ19">
            <v>187061442</v>
          </cell>
          <cell r="BK19">
            <v>192816873</v>
          </cell>
          <cell r="BL19">
            <v>181862147</v>
          </cell>
          <cell r="BM19">
            <v>181679649</v>
          </cell>
          <cell r="BN19">
            <v>166304746</v>
          </cell>
          <cell r="BO19">
            <v>161847351</v>
          </cell>
          <cell r="BP19">
            <v>156714971</v>
          </cell>
          <cell r="BQ19">
            <v>159485590</v>
          </cell>
          <cell r="BR19">
            <v>152262205</v>
          </cell>
          <cell r="BS19">
            <v>156762225</v>
          </cell>
          <cell r="BT19">
            <v>146001048</v>
          </cell>
          <cell r="BU19">
            <v>143376585</v>
          </cell>
          <cell r="BV19">
            <v>134470560</v>
          </cell>
          <cell r="BW19">
            <v>137087464</v>
          </cell>
          <cell r="BX19">
            <v>125269062</v>
          </cell>
          <cell r="BY19">
            <v>120685605</v>
          </cell>
          <cell r="BZ19">
            <v>116891955</v>
          </cell>
          <cell r="CA19">
            <v>112916814</v>
          </cell>
          <cell r="CB19">
            <v>26295885</v>
          </cell>
          <cell r="CC19">
            <v>28937703</v>
          </cell>
          <cell r="CD19">
            <v>28079484</v>
          </cell>
          <cell r="CE19">
            <v>32543157</v>
          </cell>
          <cell r="CF19">
            <v>31164181</v>
          </cell>
          <cell r="CG19">
            <v>30288263</v>
          </cell>
          <cell r="CH19">
            <v>30025206</v>
          </cell>
          <cell r="CI19">
            <v>28363529</v>
          </cell>
          <cell r="CJ19">
            <v>27436193</v>
          </cell>
          <cell r="CK19">
            <v>26454386</v>
          </cell>
          <cell r="CL19">
            <v>24424083</v>
          </cell>
          <cell r="CM19">
            <v>24149094</v>
          </cell>
          <cell r="CN19">
            <v>24061490</v>
          </cell>
          <cell r="CO19">
            <v>23258017</v>
          </cell>
          <cell r="CP19">
            <v>23258017</v>
          </cell>
          <cell r="CQ19">
            <v>20495957</v>
          </cell>
          <cell r="CR19">
            <v>18887289</v>
          </cell>
          <cell r="CS19">
            <v>17630929</v>
          </cell>
          <cell r="CU19">
            <v>904707</v>
          </cell>
          <cell r="CV19">
            <v>2232613</v>
          </cell>
          <cell r="CX19">
            <v>3137320</v>
          </cell>
          <cell r="CY19">
            <v>1281591</v>
          </cell>
          <cell r="CZ19">
            <v>5955082</v>
          </cell>
          <cell r="DA19">
            <v>7828328</v>
          </cell>
          <cell r="DB19">
            <v>13783410</v>
          </cell>
          <cell r="DC19">
            <v>946293</v>
          </cell>
          <cell r="DD19">
            <v>108632924</v>
          </cell>
        </row>
        <row r="20">
          <cell r="B20" t="str">
            <v>Bank of Baroda</v>
          </cell>
          <cell r="C20">
            <v>98.429019999999994</v>
          </cell>
          <cell r="D20">
            <v>40.234834999999997</v>
          </cell>
          <cell r="E20">
            <v>77.295364000000006</v>
          </cell>
          <cell r="F20">
            <v>16.476652999999999</v>
          </cell>
          <cell r="G20">
            <v>16.489481999999999</v>
          </cell>
          <cell r="H20">
            <v>16.945349</v>
          </cell>
          <cell r="I20">
            <v>53.839084999999997</v>
          </cell>
          <cell r="J20">
            <v>3.5945999999999999E-2</v>
          </cell>
          <cell r="K20">
            <v>1.177586</v>
          </cell>
          <cell r="M20">
            <v>2.6082669343393251E-2</v>
          </cell>
          <cell r="N20">
            <v>2.5659178281376344E-2</v>
          </cell>
          <cell r="O20">
            <v>2.4713166021917022E-2</v>
          </cell>
          <cell r="P20">
            <v>2.4416888552832881E-2</v>
          </cell>
          <cell r="Q20">
            <v>2.3549346618616393E-2</v>
          </cell>
          <cell r="R20">
            <v>2.3671543942872644E-2</v>
          </cell>
          <cell r="S20">
            <v>2.2796575876147033E-2</v>
          </cell>
          <cell r="T20">
            <v>2.2636932080139675E-2</v>
          </cell>
          <cell r="U20">
            <v>2.141702622116393E-2</v>
          </cell>
          <cell r="V20">
            <v>2.271163209181766E-2</v>
          </cell>
          <cell r="W20">
            <v>2.183121520348582E-2</v>
          </cell>
          <cell r="X20">
            <v>2.1829346098027273E-2</v>
          </cell>
          <cell r="Y20">
            <v>2.0088922922993333E-2</v>
          </cell>
          <cell r="Z20">
            <v>1.9579658140780807E-2</v>
          </cell>
          <cell r="AA20">
            <v>1.9613732706855409E-2</v>
          </cell>
          <cell r="AB20">
            <v>1.9835531066384929E-2</v>
          </cell>
          <cell r="AC20">
            <v>1.9738572604877803E-2</v>
          </cell>
          <cell r="AD20">
            <v>313413032</v>
          </cell>
          <cell r="AE20">
            <v>195568503</v>
          </cell>
          <cell r="AF20">
            <v>0</v>
          </cell>
          <cell r="AG20">
            <v>228782134</v>
          </cell>
          <cell r="AH20">
            <v>0</v>
          </cell>
          <cell r="AI20">
            <v>40312345</v>
          </cell>
          <cell r="AJ20">
            <v>51920201</v>
          </cell>
          <cell r="AK20">
            <v>263782134</v>
          </cell>
          <cell r="AL20">
            <v>13553634</v>
          </cell>
          <cell r="AM20">
            <v>20834301</v>
          </cell>
          <cell r="AN20">
            <v>20834.300999999999</v>
          </cell>
          <cell r="AO20">
            <v>4733253</v>
          </cell>
          <cell r="AQ20">
            <v>2.451141395589828E-2</v>
          </cell>
          <cell r="AR20">
            <v>1.8234258300254141E-2</v>
          </cell>
          <cell r="AS20">
            <v>2.6507094164849632E-2</v>
          </cell>
          <cell r="AU20">
            <v>0.20691050228433716</v>
          </cell>
          <cell r="AV20">
            <v>3.5879035080901636E-2</v>
          </cell>
          <cell r="AW20">
            <v>0.30627344428308911</v>
          </cell>
          <cell r="AX20">
            <v>0.30603516014434495</v>
          </cell>
          <cell r="AY20">
            <v>5.166749119882625E-2</v>
          </cell>
          <cell r="AZ20">
            <v>0.2148563290783993</v>
          </cell>
          <cell r="BA20">
            <v>7.6390709703508614E-2</v>
          </cell>
          <cell r="BB20">
            <v>0.47131254809889717</v>
          </cell>
          <cell r="BC20">
            <v>0.12982045038854476</v>
          </cell>
          <cell r="BD20">
            <v>6.8905662876298193E-2</v>
          </cell>
          <cell r="BE20">
            <v>6.0914787512246563E-2</v>
          </cell>
          <cell r="BF20">
            <v>0.52053361182179037</v>
          </cell>
          <cell r="BG20">
            <v>1.2512868992172226E-2</v>
          </cell>
          <cell r="BH20">
            <v>2.1448965332300216E-3</v>
          </cell>
          <cell r="BI20">
            <v>1.8397742642104309E-2</v>
          </cell>
          <cell r="BJ20">
            <v>98429020</v>
          </cell>
          <cell r="BK20">
            <v>96132100</v>
          </cell>
          <cell r="BL20">
            <v>92015867</v>
          </cell>
          <cell r="BM20">
            <v>88413486</v>
          </cell>
          <cell r="BN20">
            <v>85368565</v>
          </cell>
          <cell r="BO20">
            <v>82907475</v>
          </cell>
          <cell r="BP20">
            <v>81225195</v>
          </cell>
          <cell r="BQ20">
            <v>78391648</v>
          </cell>
          <cell r="BR20">
            <v>71954794</v>
          </cell>
          <cell r="BS20">
            <v>68177548</v>
          </cell>
          <cell r="BT20">
            <v>65245206</v>
          </cell>
          <cell r="BU20">
            <v>64198677</v>
          </cell>
          <cell r="BV20">
            <v>62518263</v>
          </cell>
          <cell r="BW20">
            <v>61944650</v>
          </cell>
          <cell r="BX20">
            <v>59182328</v>
          </cell>
          <cell r="BY20">
            <v>56105943</v>
          </cell>
          <cell r="BZ20">
            <v>53949524</v>
          </cell>
          <cell r="CA20">
            <v>52021524</v>
          </cell>
          <cell r="CB20">
            <v>16945349</v>
          </cell>
          <cell r="CC20">
            <v>17899936</v>
          </cell>
          <cell r="CD20">
            <v>16692069</v>
          </cell>
          <cell r="CE20">
            <v>16254476</v>
          </cell>
          <cell r="CF20">
            <v>14925822</v>
          </cell>
          <cell r="CG20">
            <v>14224907</v>
          </cell>
          <cell r="CH20">
            <v>13387842</v>
          </cell>
          <cell r="CI20">
            <v>12776983</v>
          </cell>
          <cell r="CJ20">
            <v>11846009</v>
          </cell>
          <cell r="CK20">
            <v>11273086</v>
          </cell>
          <cell r="CL20">
            <v>10242135</v>
          </cell>
          <cell r="CM20">
            <v>10844344</v>
          </cell>
          <cell r="CN20">
            <v>10371347</v>
          </cell>
          <cell r="CO20">
            <v>9867331</v>
          </cell>
          <cell r="CP20">
            <v>9867331</v>
          </cell>
          <cell r="CQ20">
            <v>9132583</v>
          </cell>
          <cell r="CR20">
            <v>8026209</v>
          </cell>
          <cell r="CS20">
            <v>7569115</v>
          </cell>
          <cell r="CU20">
            <v>79164</v>
          </cell>
          <cell r="CV20">
            <v>1453018</v>
          </cell>
          <cell r="CX20">
            <v>1532182</v>
          </cell>
          <cell r="CY20">
            <v>329199</v>
          </cell>
          <cell r="CZ20">
            <v>1568424</v>
          </cell>
          <cell r="DA20">
            <v>1759355</v>
          </cell>
          <cell r="DB20">
            <v>3327779</v>
          </cell>
          <cell r="DC20">
            <v>824310</v>
          </cell>
          <cell r="DD20">
            <v>40234835</v>
          </cell>
        </row>
        <row r="21">
          <cell r="B21" t="str">
            <v>Citibank</v>
          </cell>
          <cell r="C21">
            <v>90.072119999999998</v>
          </cell>
          <cell r="D21">
            <v>28.546168999999999</v>
          </cell>
          <cell r="E21">
            <v>56.900078000000001</v>
          </cell>
          <cell r="F21">
            <v>19.861687</v>
          </cell>
          <cell r="G21">
            <v>20.433173</v>
          </cell>
          <cell r="H21">
            <v>21.172148</v>
          </cell>
          <cell r="I21">
            <v>72.170163000000002</v>
          </cell>
          <cell r="J21">
            <v>0.48023199999999999</v>
          </cell>
          <cell r="K21">
            <v>1.2289870000000001</v>
          </cell>
          <cell r="M21">
            <v>2.5321587092931558E-2</v>
          </cell>
          <cell r="N21">
            <v>2.6019819430378691E-2</v>
          </cell>
          <cell r="O21">
            <v>2.4209510982573242E-2</v>
          </cell>
          <cell r="P21">
            <v>2.485043641234011E-2</v>
          </cell>
          <cell r="Q21">
            <v>2.7860405995863535E-2</v>
          </cell>
          <cell r="R21">
            <v>2.8223331975034582E-2</v>
          </cell>
          <cell r="S21">
            <v>3.287241352169528E-2</v>
          </cell>
          <cell r="T21">
            <v>3.0811535553056664E-2</v>
          </cell>
          <cell r="U21">
            <v>2.8398481336390932E-2</v>
          </cell>
          <cell r="V21">
            <v>3.9911890376728196E-2</v>
          </cell>
          <cell r="W21">
            <v>3.3255751637952705E-2</v>
          </cell>
          <cell r="X21">
            <v>3.1834538024802427E-2</v>
          </cell>
          <cell r="Y21">
            <v>2.7910849228194583E-2</v>
          </cell>
          <cell r="Z21">
            <v>2.9745273318985473E-2</v>
          </cell>
          <cell r="AA21">
            <v>3.0815151670098295E-2</v>
          </cell>
          <cell r="AB21">
            <v>2.8800763856532775E-2</v>
          </cell>
          <cell r="AC21">
            <v>2.8911899733140151E-2</v>
          </cell>
          <cell r="AD21">
            <v>313413032</v>
          </cell>
          <cell r="AE21">
            <v>195568503</v>
          </cell>
          <cell r="AF21">
            <v>0</v>
          </cell>
          <cell r="AG21">
            <v>228782134</v>
          </cell>
          <cell r="AH21">
            <v>0</v>
          </cell>
          <cell r="AI21">
            <v>40312345</v>
          </cell>
          <cell r="AJ21">
            <v>51920201</v>
          </cell>
          <cell r="AK21">
            <v>263782134</v>
          </cell>
          <cell r="AL21">
            <v>13553634</v>
          </cell>
          <cell r="AM21">
            <v>20834301</v>
          </cell>
          <cell r="AN21">
            <v>20834.300999999999</v>
          </cell>
          <cell r="AO21">
            <v>4733253</v>
          </cell>
          <cell r="AQ21">
            <v>2.2430326129482387E-2</v>
          </cell>
          <cell r="AR21">
            <v>1.2937003942695613E-2</v>
          </cell>
          <cell r="AS21">
            <v>1.9512887286917864E-2</v>
          </cell>
          <cell r="AU21">
            <v>0.12176737707450851</v>
          </cell>
          <cell r="AV21">
            <v>2.647710978229743E-2</v>
          </cell>
          <cell r="AW21">
            <v>0.28312493904163688</v>
          </cell>
          <cell r="AX21">
            <v>0.27520634808598116</v>
          </cell>
          <cell r="AY21">
            <v>0.40116010807263724</v>
          </cell>
          <cell r="AZ21">
            <v>0.31645605001649124</v>
          </cell>
          <cell r="BA21">
            <v>1.5949683770653308E-2</v>
          </cell>
          <cell r="BB21">
            <v>1</v>
          </cell>
          <cell r="BC21">
            <v>9.6842004242224444E-2</v>
          </cell>
          <cell r="BD21">
            <v>1.7186281625905561E-2</v>
          </cell>
          <cell r="BE21">
            <v>7.9655722616318883E-2</v>
          </cell>
          <cell r="BF21">
            <v>0.50168945286858835</v>
          </cell>
          <cell r="BG21">
            <v>3.3635751954704605E-2</v>
          </cell>
          <cell r="BH21">
            <v>2.6817950669398412E-2</v>
          </cell>
          <cell r="BI21">
            <v>1.3327805776408569E-2</v>
          </cell>
          <cell r="BJ21">
            <v>90072120</v>
          </cell>
          <cell r="BK21">
            <v>98231911</v>
          </cell>
          <cell r="BL21">
            <v>88851809</v>
          </cell>
          <cell r="BM21">
            <v>90025078</v>
          </cell>
          <cell r="BN21">
            <v>101117630</v>
          </cell>
          <cell r="BO21">
            <v>103323540</v>
          </cell>
          <cell r="BP21">
            <v>116502032</v>
          </cell>
          <cell r="BQ21">
            <v>103254695</v>
          </cell>
          <cell r="BR21">
            <v>89167854</v>
          </cell>
          <cell r="BS21">
            <v>88147287</v>
          </cell>
          <cell r="BT21">
            <v>93483001</v>
          </cell>
          <cell r="BU21">
            <v>115826138</v>
          </cell>
          <cell r="BV21">
            <v>82954185</v>
          </cell>
          <cell r="BW21">
            <v>79397808</v>
          </cell>
          <cell r="BX21">
            <v>81940917</v>
          </cell>
          <cell r="BY21">
            <v>80054734</v>
          </cell>
          <cell r="BZ21">
            <v>72191900</v>
          </cell>
          <cell r="CA21">
            <v>71242659</v>
          </cell>
          <cell r="CB21">
            <v>21172148</v>
          </cell>
          <cell r="CC21">
            <v>20177310</v>
          </cell>
          <cell r="CD21">
            <v>19161379</v>
          </cell>
          <cell r="CE21">
            <v>18414690</v>
          </cell>
          <cell r="CF21">
            <v>20400169</v>
          </cell>
          <cell r="CG21">
            <v>19628607</v>
          </cell>
          <cell r="CH21">
            <v>21705386</v>
          </cell>
          <cell r="CI21">
            <v>21022221</v>
          </cell>
          <cell r="CJ21">
            <v>20267062</v>
          </cell>
          <cell r="CK21">
            <v>19407199</v>
          </cell>
          <cell r="CL21">
            <v>20351926</v>
          </cell>
          <cell r="CM21">
            <v>19913000</v>
          </cell>
          <cell r="CN21">
            <v>19188220</v>
          </cell>
          <cell r="CO21">
            <v>18358760</v>
          </cell>
          <cell r="CP21">
            <v>18358760</v>
          </cell>
          <cell r="CQ21">
            <v>18002473</v>
          </cell>
          <cell r="CR21">
            <v>16706767</v>
          </cell>
          <cell r="CS21">
            <v>15963873</v>
          </cell>
          <cell r="CU21">
            <v>932887</v>
          </cell>
          <cell r="CV21">
            <v>1392586</v>
          </cell>
          <cell r="CX21">
            <v>2325473</v>
          </cell>
          <cell r="CY21">
            <v>735910</v>
          </cell>
          <cell r="CZ21">
            <v>462682</v>
          </cell>
          <cell r="DA21">
            <v>0</v>
          </cell>
          <cell r="DB21">
            <v>462682</v>
          </cell>
          <cell r="DC21">
            <v>632769</v>
          </cell>
          <cell r="DD21">
            <v>28546169</v>
          </cell>
        </row>
        <row r="22">
          <cell r="B22" t="str">
            <v>National Bank of Kenya</v>
          </cell>
          <cell r="C22">
            <v>105.47255199999999</v>
          </cell>
          <cell r="D22">
            <v>51.149482999999996</v>
          </cell>
          <cell r="E22">
            <v>87.214203999999995</v>
          </cell>
          <cell r="F22">
            <v>2.8351609999999998</v>
          </cell>
          <cell r="G22">
            <v>4.0800789999999996</v>
          </cell>
          <cell r="H22">
            <v>6.4146890000000001</v>
          </cell>
          <cell r="I22">
            <v>84.882673999999994</v>
          </cell>
          <cell r="J22">
            <v>0.17227700000000001</v>
          </cell>
          <cell r="K22">
            <v>0.19576199999999999</v>
          </cell>
          <cell r="M22">
            <v>2.216059880051463E-2</v>
          </cell>
          <cell r="N22">
            <v>2.3669490440937156E-2</v>
          </cell>
          <cell r="O22">
            <v>2.6931255245621576E-2</v>
          </cell>
          <cell r="P22">
            <v>2.7841790207691227E-2</v>
          </cell>
          <cell r="Q22">
            <v>2.7459495446274188E-2</v>
          </cell>
          <cell r="R22">
            <v>2.8860617288786423E-2</v>
          </cell>
          <cell r="S22">
            <v>2.8625333711264821E-2</v>
          </cell>
          <cell r="T22">
            <v>2.9629673640735613E-2</v>
          </cell>
          <cell r="U22">
            <v>3.0930922906037377E-2</v>
          </cell>
          <cell r="V22">
            <v>3.0676786498131305E-2</v>
          </cell>
          <cell r="W22">
            <v>3.2750958090150294E-2</v>
          </cell>
          <cell r="X22">
            <v>3.1627657601460205E-2</v>
          </cell>
          <cell r="Y22">
            <v>3.6075814954357334E-2</v>
          </cell>
          <cell r="Z22">
            <v>3.4938654374458228E-2</v>
          </cell>
          <cell r="AA22">
            <v>3.5137559929824431E-2</v>
          </cell>
          <cell r="AB22">
            <v>3.4238251692761776E-2</v>
          </cell>
          <cell r="AC22">
            <v>3.3567797886750565E-2</v>
          </cell>
          <cell r="AD22">
            <v>313413032</v>
          </cell>
          <cell r="AE22">
            <v>195568503</v>
          </cell>
          <cell r="AF22">
            <v>0</v>
          </cell>
          <cell r="AG22">
            <v>228782134</v>
          </cell>
          <cell r="AH22">
            <v>0</v>
          </cell>
          <cell r="AI22">
            <v>40312345</v>
          </cell>
          <cell r="AJ22">
            <v>51920201</v>
          </cell>
          <cell r="AK22">
            <v>263782134</v>
          </cell>
          <cell r="AL22">
            <v>13553634</v>
          </cell>
          <cell r="AM22">
            <v>20834301</v>
          </cell>
          <cell r="AN22">
            <v>20834.300999999999</v>
          </cell>
          <cell r="AO22">
            <v>4733253</v>
          </cell>
          <cell r="AQ22">
            <v>2.6265438618173858E-2</v>
          </cell>
          <cell r="AR22">
            <v>2.3180730949846271E-2</v>
          </cell>
          <cell r="AS22">
            <v>2.9908586987706081E-2</v>
          </cell>
          <cell r="AU22">
            <v>-6.4569321412555614E-2</v>
          </cell>
          <cell r="AV22">
            <v>-5.0864000735774944E-3</v>
          </cell>
          <cell r="AW22">
            <v>4.8067276956896998E-2</v>
          </cell>
          <cell r="AX22">
            <v>3.3400938806428269E-2</v>
          </cell>
          <cell r="AY22">
            <v>0.36782532625423847</v>
          </cell>
          <cell r="AZ22">
            <v>0.93486124028744577</v>
          </cell>
          <cell r="BA22">
            <v>0.32834733536477817</v>
          </cell>
          <cell r="BB22">
            <v>0.49688254606115428</v>
          </cell>
          <cell r="BC22">
            <v>7.4767142654313612E-2</v>
          </cell>
          <cell r="BD22">
            <v>3.0268010211686503E-2</v>
          </cell>
          <cell r="BE22">
            <v>4.4499132442627112E-2</v>
          </cell>
          <cell r="BF22">
            <v>0.58648110805437148</v>
          </cell>
          <cell r="BG22">
            <v>1.8582343892154848E-2</v>
          </cell>
          <cell r="BH22">
            <v>4.9878970587531411E-3</v>
          </cell>
          <cell r="BI22">
            <v>2.3428453041043951E-2</v>
          </cell>
          <cell r="BJ22">
            <v>105472552</v>
          </cell>
          <cell r="BK22">
            <v>109942042</v>
          </cell>
          <cell r="BL22">
            <v>116315700</v>
          </cell>
          <cell r="BM22">
            <v>116378429</v>
          </cell>
          <cell r="BN22">
            <v>115442827</v>
          </cell>
          <cell r="BO22">
            <v>115114374</v>
          </cell>
          <cell r="BP22">
            <v>113215137</v>
          </cell>
          <cell r="BQ22">
            <v>116157723</v>
          </cell>
          <cell r="BR22">
            <v>115220642</v>
          </cell>
          <cell r="BS22">
            <v>125295035</v>
          </cell>
          <cell r="BT22">
            <v>117789712</v>
          </cell>
          <cell r="BU22">
            <v>124144110</v>
          </cell>
          <cell r="BV22">
            <v>116587690</v>
          </cell>
          <cell r="BW22">
            <v>122864886</v>
          </cell>
          <cell r="BX22">
            <v>116897968</v>
          </cell>
          <cell r="BY22">
            <v>109102269</v>
          </cell>
          <cell r="BZ22">
            <v>98916489</v>
          </cell>
          <cell r="CA22">
            <v>92493034</v>
          </cell>
          <cell r="CB22">
            <v>6414689</v>
          </cell>
          <cell r="CC22">
            <v>7047537</v>
          </cell>
          <cell r="CD22">
            <v>10989919</v>
          </cell>
          <cell r="CE22">
            <v>11217864</v>
          </cell>
          <cell r="CF22">
            <v>10987755</v>
          </cell>
          <cell r="CG22">
            <v>10996083</v>
          </cell>
          <cell r="CH22">
            <v>11315041</v>
          </cell>
          <cell r="CI22">
            <v>11222418</v>
          </cell>
          <cell r="CJ22">
            <v>11237917</v>
          </cell>
          <cell r="CK22">
            <v>10913622</v>
          </cell>
          <cell r="CL22">
            <v>13443880</v>
          </cell>
          <cell r="CM22">
            <v>13116009</v>
          </cell>
          <cell r="CN22">
            <v>12606495</v>
          </cell>
          <cell r="CO22">
            <v>12113912</v>
          </cell>
          <cell r="CP22">
            <v>12113912</v>
          </cell>
          <cell r="CQ22">
            <v>12251404</v>
          </cell>
          <cell r="CR22">
            <v>12223289</v>
          </cell>
          <cell r="CS22">
            <v>11848291</v>
          </cell>
          <cell r="CU22">
            <v>705539</v>
          </cell>
          <cell r="CV22">
            <v>1212597</v>
          </cell>
          <cell r="CX22">
            <v>1918136</v>
          </cell>
          <cell r="CY22">
            <v>1793191</v>
          </cell>
          <cell r="CZ22">
            <v>12424638</v>
          </cell>
          <cell r="DA22">
            <v>12580543</v>
          </cell>
          <cell r="DB22">
            <v>25005181</v>
          </cell>
          <cell r="DC22">
            <v>-140458</v>
          </cell>
          <cell r="DD22">
            <v>51149483</v>
          </cell>
        </row>
        <row r="23">
          <cell r="B23" t="str">
            <v>Prime Bank</v>
          </cell>
          <cell r="C23">
            <v>77.137825000000007</v>
          </cell>
          <cell r="D23">
            <v>36.999563999999999</v>
          </cell>
          <cell r="E23">
            <v>58.082661000000002</v>
          </cell>
          <cell r="F23">
            <v>11.445649</v>
          </cell>
          <cell r="G23">
            <v>12.049849</v>
          </cell>
          <cell r="H23">
            <v>15.775115</v>
          </cell>
          <cell r="I23">
            <v>51.596978</v>
          </cell>
          <cell r="J23">
            <v>6.7001000000000005E-2</v>
          </cell>
          <cell r="K23">
            <v>0.52697899999999998</v>
          </cell>
          <cell r="M23">
            <v>2.1492276554682357E-2</v>
          </cell>
          <cell r="N23">
            <v>2.0399999729413875E-2</v>
          </cell>
          <cell r="O23">
            <v>1.9451957068045964E-2</v>
          </cell>
          <cell r="P23">
            <v>1.8775662769375572E-2</v>
          </cell>
          <cell r="Q23">
            <v>1.8293902083025261E-2</v>
          </cell>
          <cell r="R23">
            <v>1.8213608836170337E-2</v>
          </cell>
          <cell r="S23">
            <v>1.7950663031244402E-2</v>
          </cell>
          <cell r="T23">
            <v>1.8031279888122888E-2</v>
          </cell>
          <cell r="U23">
            <v>1.8600297804854948E-2</v>
          </cell>
          <cell r="V23">
            <v>1.9188996432328815E-2</v>
          </cell>
          <cell r="W23">
            <v>1.935055456979199E-2</v>
          </cell>
          <cell r="X23">
            <v>1.9650573864422524E-2</v>
          </cell>
          <cell r="Y23">
            <v>1.7395228571298531E-2</v>
          </cell>
          <cell r="Z23">
            <v>1.7177551665809414E-2</v>
          </cell>
          <cell r="AA23">
            <v>1.7307839728550368E-2</v>
          </cell>
          <cell r="AB23">
            <v>1.7299928183852065E-2</v>
          </cell>
          <cell r="AC23">
            <v>1.7033047174600309E-2</v>
          </cell>
          <cell r="AD23">
            <v>313413032</v>
          </cell>
          <cell r="AE23">
            <v>195568503</v>
          </cell>
          <cell r="AF23">
            <v>0</v>
          </cell>
          <cell r="AG23">
            <v>228782134</v>
          </cell>
          <cell r="AH23">
            <v>0</v>
          </cell>
          <cell r="AI23">
            <v>40312345</v>
          </cell>
          <cell r="AJ23">
            <v>51920201</v>
          </cell>
          <cell r="AK23">
            <v>263782134</v>
          </cell>
          <cell r="AL23">
            <v>13553634</v>
          </cell>
          <cell r="AM23">
            <v>20834301</v>
          </cell>
          <cell r="AN23">
            <v>20834.300999999999</v>
          </cell>
          <cell r="AO23">
            <v>4733253</v>
          </cell>
          <cell r="AQ23">
            <v>1.9209346595471938E-2</v>
          </cell>
          <cell r="AR23">
            <v>1.6768047066000998E-2</v>
          </cell>
          <cell r="AS23">
            <v>1.9918433458338318E-2</v>
          </cell>
          <cell r="AU23">
            <v>0.14061026225498485</v>
          </cell>
          <cell r="AV23">
            <v>2.6084010221277435E-2</v>
          </cell>
          <cell r="AW23">
            <v>0.23353788278065432</v>
          </cell>
          <cell r="AX23">
            <v>0.22182789464917888</v>
          </cell>
          <cell r="AY23">
            <v>0.1904769049102549</v>
          </cell>
          <cell r="AZ23">
            <v>0.49520782844908384</v>
          </cell>
          <cell r="BA23">
            <v>5.6034888545236181E-2</v>
          </cell>
          <cell r="BB23">
            <v>0.28866549684065018</v>
          </cell>
          <cell r="BC23">
            <v>0.12729464852079619</v>
          </cell>
          <cell r="BD23">
            <v>6.9939941801978572E-2</v>
          </cell>
          <cell r="BE23">
            <v>5.7354706718817622E-2</v>
          </cell>
          <cell r="BF23">
            <v>0.63701564912805908</v>
          </cell>
          <cell r="BG23">
            <v>1.6345077413857111E-2</v>
          </cell>
          <cell r="BH23">
            <v>1.6701152553682187E-2</v>
          </cell>
          <cell r="BI23">
            <v>1.6572544732441137E-2</v>
          </cell>
          <cell r="BJ23">
            <v>77137825</v>
          </cell>
          <cell r="BK23">
            <v>76438199</v>
          </cell>
          <cell r="BL23">
            <v>73601507</v>
          </cell>
          <cell r="BM23">
            <v>70961293</v>
          </cell>
          <cell r="BN23">
            <v>67925452</v>
          </cell>
          <cell r="BO23">
            <v>65335455</v>
          </cell>
          <cell r="BP23">
            <v>66915856</v>
          </cell>
          <cell r="BQ23">
            <v>65000953</v>
          </cell>
          <cell r="BR23">
            <v>66032315</v>
          </cell>
          <cell r="BS23">
            <v>65001313</v>
          </cell>
          <cell r="BT23">
            <v>64343912</v>
          </cell>
          <cell r="BU23">
            <v>61271772</v>
          </cell>
          <cell r="BV23">
            <v>58715051</v>
          </cell>
          <cell r="BW23">
            <v>54917674</v>
          </cell>
          <cell r="BX23">
            <v>55249673</v>
          </cell>
          <cell r="BY23">
            <v>53395624</v>
          </cell>
          <cell r="BZ23">
            <v>51258965</v>
          </cell>
          <cell r="CA23">
            <v>49460889</v>
          </cell>
          <cell r="CB23">
            <v>15775115</v>
          </cell>
          <cell r="CC23">
            <v>14337719</v>
          </cell>
          <cell r="CD23">
            <v>12972256</v>
          </cell>
          <cell r="CE23">
            <v>11428716</v>
          </cell>
          <cell r="CF23">
            <v>11134955</v>
          </cell>
          <cell r="CG23">
            <v>10833063</v>
          </cell>
          <cell r="CH23">
            <v>9814195</v>
          </cell>
          <cell r="CI23">
            <v>9578743</v>
          </cell>
          <cell r="CJ23">
            <v>9224281</v>
          </cell>
          <cell r="CK23">
            <v>8725208</v>
          </cell>
          <cell r="CL23">
            <v>8252089</v>
          </cell>
          <cell r="CM23">
            <v>8248978</v>
          </cell>
          <cell r="CN23">
            <v>8276028</v>
          </cell>
          <cell r="CO23">
            <v>7735022</v>
          </cell>
          <cell r="CP23">
            <v>7735022</v>
          </cell>
          <cell r="CQ23">
            <v>7246225</v>
          </cell>
          <cell r="CR23">
            <v>6301136</v>
          </cell>
          <cell r="CS23">
            <v>5815849</v>
          </cell>
          <cell r="CU23">
            <v>215829</v>
          </cell>
          <cell r="CV23">
            <v>917269</v>
          </cell>
          <cell r="CX23">
            <v>1133098</v>
          </cell>
          <cell r="CY23">
            <v>561119</v>
          </cell>
          <cell r="CZ23">
            <v>634007</v>
          </cell>
          <cell r="DA23">
            <v>1562331</v>
          </cell>
          <cell r="DB23">
            <v>2196338</v>
          </cell>
          <cell r="DC23">
            <v>472979</v>
          </cell>
          <cell r="DD23">
            <v>36999564</v>
          </cell>
        </row>
        <row r="24">
          <cell r="B24" t="str">
            <v>Family Bank Limited</v>
          </cell>
          <cell r="C24">
            <v>67.724535000000003</v>
          </cell>
          <cell r="D24">
            <v>44.256362000000003</v>
          </cell>
          <cell r="E24">
            <v>46.914842</v>
          </cell>
          <cell r="F24">
            <v>10.802465</v>
          </cell>
          <cell r="G24">
            <v>12.969329999999999</v>
          </cell>
          <cell r="H24">
            <v>11.157254</v>
          </cell>
          <cell r="I24">
            <v>65.309854000000001</v>
          </cell>
          <cell r="J24">
            <v>9.2752000000000001E-2</v>
          </cell>
          <cell r="K24">
            <v>4.0280999999999997E-2</v>
          </cell>
          <cell r="M24">
            <v>1.696080623335814E-2</v>
          </cell>
          <cell r="N24">
            <v>1.7208158079761463E-2</v>
          </cell>
          <cell r="O24">
            <v>1.7867112480765442E-2</v>
          </cell>
          <cell r="P24">
            <v>1.8204566057299625E-2</v>
          </cell>
          <cell r="Q24">
            <v>1.7971847967669177E-2</v>
          </cell>
          <cell r="R24">
            <v>1.858133330257877E-2</v>
          </cell>
          <cell r="S24">
            <v>2.1151590329892431E-2</v>
          </cell>
          <cell r="T24">
            <v>2.1530006794440726E-2</v>
          </cell>
          <cell r="U24">
            <v>2.4338794966044422E-2</v>
          </cell>
          <cell r="V24">
            <v>2.9544508195662136E-2</v>
          </cell>
          <cell r="W24">
            <v>3.5161238841224615E-2</v>
          </cell>
          <cell r="X24">
            <v>2.8464016497288226E-2</v>
          </cell>
          <cell r="Y24">
            <v>2.0358435377465518E-2</v>
          </cell>
          <cell r="Z24">
            <v>1.7480672076559383E-2</v>
          </cell>
          <cell r="AA24">
            <v>1.6825293519119589E-2</v>
          </cell>
          <cell r="AB24">
            <v>1.6195377442659913E-2</v>
          </cell>
          <cell r="AC24">
            <v>1.6027640843028997E-2</v>
          </cell>
          <cell r="AD24">
            <v>313413032</v>
          </cell>
          <cell r="AE24">
            <v>195568503</v>
          </cell>
          <cell r="AF24">
            <v>0</v>
          </cell>
          <cell r="AG24">
            <v>228782134</v>
          </cell>
          <cell r="AH24">
            <v>0</v>
          </cell>
          <cell r="AI24">
            <v>40312345</v>
          </cell>
          <cell r="AJ24">
            <v>51920201</v>
          </cell>
          <cell r="AK24">
            <v>263782134</v>
          </cell>
          <cell r="AL24">
            <v>13553634</v>
          </cell>
          <cell r="AM24">
            <v>20834301</v>
          </cell>
          <cell r="AN24">
            <v>20834.300999999999</v>
          </cell>
          <cell r="AO24">
            <v>4733253</v>
          </cell>
          <cell r="AQ24">
            <v>1.6865189883590447E-2</v>
          </cell>
          <cell r="AR24">
            <v>2.0056797452693717E-2</v>
          </cell>
          <cell r="AS24">
            <v>1.6088625116288245E-2</v>
          </cell>
          <cell r="AU24">
            <v>9.593737276897954E-3</v>
          </cell>
          <cell r="AV24">
            <v>1.678004394131555E-3</v>
          </cell>
          <cell r="AW24">
            <v>0.19858151880112915</v>
          </cell>
          <cell r="AX24">
            <v>0.16540329427164238</v>
          </cell>
          <cell r="AY24">
            <v>0.36275315425263249</v>
          </cell>
          <cell r="AZ24">
            <v>0.84545379958926126</v>
          </cell>
          <cell r="BA24">
            <v>0.16650646744144496</v>
          </cell>
          <cell r="BB24">
            <v>0.28854442309834843</v>
          </cell>
          <cell r="BC24">
            <v>0.12169009652028449</v>
          </cell>
          <cell r="BD24">
            <v>3.3606590989042465E-2</v>
          </cell>
          <cell r="BE24">
            <v>8.8083505531242029E-2</v>
          </cell>
          <cell r="BF24">
            <v>0.94333392404902483</v>
          </cell>
          <cell r="BG24">
            <v>8.1921488864865714E-3</v>
          </cell>
          <cell r="BH24">
            <v>7.4247455997042775E-3</v>
          </cell>
          <cell r="BI24">
            <v>1.8615274738924464E-2</v>
          </cell>
          <cell r="BJ24">
            <v>67724535</v>
          </cell>
          <cell r="BK24">
            <v>69050943</v>
          </cell>
          <cell r="BL24">
            <v>71479580</v>
          </cell>
          <cell r="BM24">
            <v>69391049</v>
          </cell>
          <cell r="BN24">
            <v>66706579</v>
          </cell>
          <cell r="BO24">
            <v>69432374</v>
          </cell>
          <cell r="BP24">
            <v>78734331</v>
          </cell>
          <cell r="BQ24">
            <v>80104753</v>
          </cell>
          <cell r="BR24">
            <v>85939969</v>
          </cell>
          <cell r="BS24">
            <v>81190214</v>
          </cell>
          <cell r="BT24">
            <v>80554920</v>
          </cell>
          <cell r="BU24">
            <v>74747708</v>
          </cell>
          <cell r="BV24">
            <v>71030126</v>
          </cell>
          <cell r="BW24">
            <v>61812663</v>
          </cell>
          <cell r="BX24">
            <v>56171763</v>
          </cell>
          <cell r="BY24">
            <v>50563721</v>
          </cell>
          <cell r="BZ24">
            <v>45011901</v>
          </cell>
          <cell r="CA24">
            <v>43500989</v>
          </cell>
          <cell r="CB24">
            <v>11157254</v>
          </cell>
          <cell r="CC24">
            <v>11608295</v>
          </cell>
          <cell r="CD24">
            <v>11865416</v>
          </cell>
          <cell r="CE24">
            <v>12115533</v>
          </cell>
          <cell r="CF24">
            <v>12355585</v>
          </cell>
          <cell r="CG24">
            <v>12618877</v>
          </cell>
          <cell r="CH24">
            <v>13113788</v>
          </cell>
          <cell r="CI24">
            <v>12011680</v>
          </cell>
          <cell r="CJ24">
            <v>12271025</v>
          </cell>
          <cell r="CK24">
            <v>11926782</v>
          </cell>
          <cell r="CL24">
            <v>11770798</v>
          </cell>
          <cell r="CM24">
            <v>11141694</v>
          </cell>
          <cell r="CN24">
            <v>11113094</v>
          </cell>
          <cell r="CO24">
            <v>10620650</v>
          </cell>
          <cell r="CP24">
            <v>10620650</v>
          </cell>
          <cell r="CQ24">
            <v>7213495</v>
          </cell>
          <cell r="CR24">
            <v>6411938</v>
          </cell>
          <cell r="CS24">
            <v>5968296</v>
          </cell>
          <cell r="CU24">
            <v>565937</v>
          </cell>
          <cell r="CV24">
            <v>994179</v>
          </cell>
          <cell r="CX24">
            <v>1560116</v>
          </cell>
          <cell r="CY24">
            <v>1319006</v>
          </cell>
          <cell r="CZ24">
            <v>2551040</v>
          </cell>
          <cell r="DA24">
            <v>6290025</v>
          </cell>
          <cell r="DB24">
            <v>8841065</v>
          </cell>
          <cell r="DC24">
            <v>28197</v>
          </cell>
          <cell r="DD24">
            <v>44256362</v>
          </cell>
        </row>
        <row r="25">
          <cell r="B25" t="str">
            <v>Housing Finance Company of Kenya</v>
          </cell>
          <cell r="C25">
            <v>61.411498000000002</v>
          </cell>
          <cell r="D25">
            <v>48.782851999999998</v>
          </cell>
          <cell r="E25">
            <v>36.072048000000002</v>
          </cell>
          <cell r="F25">
            <v>8.0437060000000002</v>
          </cell>
          <cell r="G25">
            <v>8.8426550000000006</v>
          </cell>
          <cell r="H25">
            <v>9.7933149999999998</v>
          </cell>
          <cell r="I25">
            <v>52.217438999999999</v>
          </cell>
          <cell r="J25">
            <v>1.7569999999999999E-2</v>
          </cell>
          <cell r="K25">
            <v>7.6879000000000003E-2</v>
          </cell>
          <cell r="M25">
            <v>1.4466748241452949E-2</v>
          </cell>
          <cell r="N25">
            <v>1.4570338495473026E-2</v>
          </cell>
          <cell r="O25">
            <v>1.469281947616255E-2</v>
          </cell>
          <cell r="P25">
            <v>1.5563601037459084E-2</v>
          </cell>
          <cell r="Q25">
            <v>1.5989067838845419E-2</v>
          </cell>
          <cell r="R25">
            <v>1.6450986245772264E-2</v>
          </cell>
          <cell r="S25">
            <v>1.6905923019384282E-2</v>
          </cell>
          <cell r="T25">
            <v>1.6943702869071292E-2</v>
          </cell>
          <cell r="U25">
            <v>1.7738154293366407E-2</v>
          </cell>
          <cell r="V25">
            <v>1.7915712670493161E-2</v>
          </cell>
          <cell r="W25">
            <v>1.7134565438745517E-2</v>
          </cell>
          <cell r="X25">
            <v>1.7390017992833656E-2</v>
          </cell>
          <cell r="Y25">
            <v>1.5752277555412333E-2</v>
          </cell>
          <cell r="Z25">
            <v>1.597529738593486E-2</v>
          </cell>
          <cell r="AA25">
            <v>1.492652252379185E-2</v>
          </cell>
          <cell r="AB25">
            <v>1.5624891821292095E-2</v>
          </cell>
          <cell r="AC25">
            <v>1.5325972147396342E-2</v>
          </cell>
          <cell r="AD25">
            <v>313413032</v>
          </cell>
          <cell r="AE25">
            <v>195568503</v>
          </cell>
          <cell r="AF25">
            <v>0</v>
          </cell>
          <cell r="AG25">
            <v>228782134</v>
          </cell>
          <cell r="AH25">
            <v>0</v>
          </cell>
          <cell r="AI25">
            <v>40312345</v>
          </cell>
          <cell r="AJ25">
            <v>51920201</v>
          </cell>
          <cell r="AK25">
            <v>263782134</v>
          </cell>
          <cell r="AL25">
            <v>13553634</v>
          </cell>
          <cell r="AM25">
            <v>20834301</v>
          </cell>
          <cell r="AN25">
            <v>20834.300999999999</v>
          </cell>
          <cell r="AO25">
            <v>4733253</v>
          </cell>
          <cell r="AQ25">
            <v>1.5293077683083906E-2</v>
          </cell>
          <cell r="AR25">
            <v>2.2108183716698957E-2</v>
          </cell>
          <cell r="AS25">
            <v>1.2370278417409042E-2</v>
          </cell>
          <cell r="AU25">
            <v>2.1893278808969182E-2</v>
          </cell>
          <cell r="AV25">
            <v>3.3271645043307127E-3</v>
          </cell>
          <cell r="AW25">
            <v>0.1693429469032367</v>
          </cell>
          <cell r="AX25">
            <v>0.15404252207772964</v>
          </cell>
          <cell r="AY25">
            <v>0.10914534219292886</v>
          </cell>
          <cell r="AZ25">
            <v>0.75772423614111606</v>
          </cell>
          <cell r="BA25">
            <v>0.12695844808559159</v>
          </cell>
          <cell r="BB25">
            <v>0.27312940263691626</v>
          </cell>
          <cell r="BC25">
            <v>0.11984960355642335</v>
          </cell>
          <cell r="BD25">
            <v>5.829556609500277E-2</v>
          </cell>
          <cell r="BE25">
            <v>6.1554037461420581E-2</v>
          </cell>
          <cell r="BF25">
            <v>1.3523726737112347</v>
          </cell>
          <cell r="BG25">
            <v>3.5877697133941986E-4</v>
          </cell>
          <cell r="BH25">
            <v>3.7325120252890195E-3</v>
          </cell>
          <cell r="BI25">
            <v>2.0933887928681966E-2</v>
          </cell>
          <cell r="BJ25">
            <v>61411498</v>
          </cell>
          <cell r="BK25">
            <v>62126556</v>
          </cell>
          <cell r="BL25">
            <v>66807678</v>
          </cell>
          <cell r="BM25">
            <v>67587483</v>
          </cell>
          <cell r="BN25">
            <v>67986372</v>
          </cell>
          <cell r="BO25">
            <v>68084930</v>
          </cell>
          <cell r="BP25">
            <v>69695177</v>
          </cell>
          <cell r="BQ25">
            <v>67895556</v>
          </cell>
          <cell r="BR25">
            <v>69122232</v>
          </cell>
          <cell r="BS25">
            <v>68808654</v>
          </cell>
          <cell r="BT25">
            <v>64907602</v>
          </cell>
          <cell r="BU25">
            <v>66538187</v>
          </cell>
          <cell r="BV25">
            <v>62781072</v>
          </cell>
          <cell r="BW25">
            <v>60490833</v>
          </cell>
          <cell r="BX25">
            <v>56632118</v>
          </cell>
          <cell r="BY25">
            <v>49099911</v>
          </cell>
          <cell r="BZ25">
            <v>50361123</v>
          </cell>
          <cell r="CA25">
            <v>46755111</v>
          </cell>
          <cell r="CB25">
            <v>9793315</v>
          </cell>
          <cell r="CC25">
            <v>9963461</v>
          </cell>
          <cell r="CD25">
            <v>9780759</v>
          </cell>
          <cell r="CE25">
            <v>9774298</v>
          </cell>
          <cell r="CF25">
            <v>9871533</v>
          </cell>
          <cell r="CG25">
            <v>9774970</v>
          </cell>
          <cell r="CH25">
            <v>9634289</v>
          </cell>
          <cell r="CI25">
            <v>9386355</v>
          </cell>
          <cell r="CJ25">
            <v>9444788</v>
          </cell>
          <cell r="CK25">
            <v>9089954</v>
          </cell>
          <cell r="CL25">
            <v>8746393</v>
          </cell>
          <cell r="CM25">
            <v>9662314</v>
          </cell>
          <cell r="CN25">
            <v>9820564</v>
          </cell>
          <cell r="CO25">
            <v>6276033</v>
          </cell>
          <cell r="CP25">
            <v>6276033</v>
          </cell>
          <cell r="CQ25">
            <v>5886067</v>
          </cell>
          <cell r="CR25">
            <v>5912076</v>
          </cell>
          <cell r="CS25">
            <v>5681853</v>
          </cell>
          <cell r="CU25">
            <v>85382</v>
          </cell>
          <cell r="CV25">
            <v>696896</v>
          </cell>
          <cell r="CX25">
            <v>782278</v>
          </cell>
          <cell r="CY25">
            <v>592751</v>
          </cell>
          <cell r="CZ25">
            <v>1937592</v>
          </cell>
          <cell r="DA25">
            <v>5156452</v>
          </cell>
          <cell r="DB25">
            <v>7094044</v>
          </cell>
          <cell r="DC25">
            <v>53816</v>
          </cell>
          <cell r="DD25">
            <v>48782852</v>
          </cell>
        </row>
        <row r="26">
          <cell r="B26" t="str">
            <v>Bank of India</v>
          </cell>
          <cell r="C26">
            <v>55.328547999999998</v>
          </cell>
          <cell r="D26">
            <v>19.237174</v>
          </cell>
          <cell r="E26">
            <v>32.163815999999997</v>
          </cell>
          <cell r="F26">
            <v>10.521248</v>
          </cell>
          <cell r="G26">
            <v>10.706752</v>
          </cell>
          <cell r="H26">
            <v>11.502121000000001</v>
          </cell>
          <cell r="I26">
            <v>29.331092999999999</v>
          </cell>
          <cell r="J26">
            <v>6.9519999999999998E-3</v>
          </cell>
          <cell r="K26">
            <v>0.63771800000000001</v>
          </cell>
          <cell r="M26">
            <v>1.4430350871621971E-2</v>
          </cell>
          <cell r="N26">
            <v>1.4327393302563374E-2</v>
          </cell>
          <cell r="O26">
            <v>1.4096669921872525E-2</v>
          </cell>
          <cell r="P26">
            <v>1.3914177932117276E-2</v>
          </cell>
          <cell r="Q26">
            <v>1.3136110469778282E-2</v>
          </cell>
          <cell r="R26">
            <v>1.3034718536212294E-2</v>
          </cell>
          <cell r="S26">
            <v>1.2598448051087631E-2</v>
          </cell>
          <cell r="T26">
            <v>1.2266224924117719E-2</v>
          </cell>
          <cell r="U26">
            <v>1.1599550651665885E-2</v>
          </cell>
          <cell r="V26">
            <v>1.6227744516641308E-2</v>
          </cell>
          <cell r="W26">
            <v>1.3650597141543732E-2</v>
          </cell>
          <cell r="X26">
            <v>1.3486590778816261E-2</v>
          </cell>
          <cell r="Y26">
            <v>1.1204588493967032E-2</v>
          </cell>
          <cell r="Z26">
            <v>1.1506779612066271E-2</v>
          </cell>
          <cell r="AA26">
            <v>1.1959499437245474E-2</v>
          </cell>
          <cell r="AB26">
            <v>1.1991009587672428E-2</v>
          </cell>
          <cell r="AC26">
            <v>1.1753065305750014E-2</v>
          </cell>
          <cell r="AD26">
            <v>313413032</v>
          </cell>
          <cell r="AE26">
            <v>195568503</v>
          </cell>
          <cell r="AF26">
            <v>0</v>
          </cell>
          <cell r="AG26">
            <v>228782134</v>
          </cell>
          <cell r="AH26">
            <v>0</v>
          </cell>
          <cell r="AI26">
            <v>40312345</v>
          </cell>
          <cell r="AJ26">
            <v>51920201</v>
          </cell>
          <cell r="AK26">
            <v>263782134</v>
          </cell>
          <cell r="AL26">
            <v>13553634</v>
          </cell>
          <cell r="AM26">
            <v>20834301</v>
          </cell>
          <cell r="AN26">
            <v>20834.300999999999</v>
          </cell>
          <cell r="AO26">
            <v>4733253</v>
          </cell>
          <cell r="AQ26">
            <v>1.3778263195212019E-2</v>
          </cell>
          <cell r="AR26">
            <v>8.7182064915373239E-3</v>
          </cell>
          <cell r="AS26">
            <v>1.1030018558589065E-2</v>
          </cell>
          <cell r="AU26">
            <v>0.17791182421506743</v>
          </cell>
          <cell r="AV26">
            <v>3.6375164849688599E-2</v>
          </cell>
          <cell r="AW26">
            <v>0.36503078831736685</v>
          </cell>
          <cell r="AX26">
            <v>0.35870630528497521</v>
          </cell>
          <cell r="AY26">
            <v>6.9752060340137076E-2</v>
          </cell>
          <cell r="AZ26">
            <v>0.1974469752559514</v>
          </cell>
          <cell r="BA26">
            <v>2.3144417729872548E-2</v>
          </cell>
          <cell r="BB26">
            <v>0.28030944618260484</v>
          </cell>
          <cell r="BC26">
            <v>9.3826445459083335E-2</v>
          </cell>
          <cell r="BD26">
            <v>6.7454970025030286E-2</v>
          </cell>
          <cell r="BE26">
            <v>2.6371475434053049E-2</v>
          </cell>
          <cell r="BF26">
            <v>0.59809986476729005</v>
          </cell>
          <cell r="BG26">
            <v>3.3514640948684622E-3</v>
          </cell>
          <cell r="BH26">
            <v>0</v>
          </cell>
          <cell r="BI26">
            <v>8.7463052472702765E-3</v>
          </cell>
          <cell r="BJ26">
            <v>55328548</v>
          </cell>
          <cell r="BK26">
            <v>56630656</v>
          </cell>
          <cell r="BL26">
            <v>57297472</v>
          </cell>
          <cell r="BM26">
            <v>56956597</v>
          </cell>
          <cell r="BN26">
            <v>49736103</v>
          </cell>
          <cell r="BO26">
            <v>47815075</v>
          </cell>
          <cell r="BP26">
            <v>46410726</v>
          </cell>
          <cell r="BQ26">
            <v>43717462</v>
          </cell>
          <cell r="BR26">
            <v>41427446</v>
          </cell>
          <cell r="BS26">
            <v>42162947</v>
          </cell>
          <cell r="BT26">
            <v>37527774</v>
          </cell>
          <cell r="BU26">
            <v>36899261</v>
          </cell>
          <cell r="BV26">
            <v>36656582</v>
          </cell>
          <cell r="BW26">
            <v>34370422</v>
          </cell>
          <cell r="BX26">
            <v>33998194</v>
          </cell>
          <cell r="BY26">
            <v>34265232</v>
          </cell>
          <cell r="BZ26">
            <v>32447854</v>
          </cell>
          <cell r="CA26">
            <v>30721440</v>
          </cell>
          <cell r="CB26">
            <v>11502121</v>
          </cell>
          <cell r="CC26">
            <v>11625015</v>
          </cell>
          <cell r="CD26">
            <v>10920398</v>
          </cell>
          <cell r="CE26">
            <v>10412590</v>
          </cell>
          <cell r="CF26">
            <v>9978992</v>
          </cell>
          <cell r="CG26">
            <v>9536344</v>
          </cell>
          <cell r="CH26">
            <v>9176776</v>
          </cell>
          <cell r="CI26">
            <v>8454584</v>
          </cell>
          <cell r="CJ26">
            <v>7597500</v>
          </cell>
          <cell r="CK26">
            <v>7182738</v>
          </cell>
          <cell r="CL26">
            <v>6881061</v>
          </cell>
          <cell r="CM26">
            <v>6580115</v>
          </cell>
          <cell r="CN26">
            <v>6305179</v>
          </cell>
          <cell r="CO26">
            <v>6074801</v>
          </cell>
          <cell r="CP26">
            <v>6074801</v>
          </cell>
          <cell r="CQ26">
            <v>5733008</v>
          </cell>
          <cell r="CR26">
            <v>5254372</v>
          </cell>
          <cell r="CS26">
            <v>5086879</v>
          </cell>
          <cell r="CU26">
            <v>55894</v>
          </cell>
          <cell r="CV26">
            <v>745430</v>
          </cell>
          <cell r="CX26">
            <v>801324</v>
          </cell>
          <cell r="CY26">
            <v>158219</v>
          </cell>
          <cell r="CZ26">
            <v>127760</v>
          </cell>
          <cell r="DA26">
            <v>328022</v>
          </cell>
          <cell r="DB26">
            <v>455782</v>
          </cell>
          <cell r="DC26">
            <v>477718</v>
          </cell>
          <cell r="DD26">
            <v>19237174</v>
          </cell>
        </row>
        <row r="27">
          <cell r="B27" t="str">
            <v>EcoBank</v>
          </cell>
          <cell r="C27">
            <v>48.619616999999998</v>
          </cell>
          <cell r="D27">
            <v>14.595333</v>
          </cell>
          <cell r="E27">
            <v>34.848367000000003</v>
          </cell>
          <cell r="F27">
            <v>5.6745789999999996</v>
          </cell>
          <cell r="G27">
            <v>5.8707909999999996</v>
          </cell>
          <cell r="H27">
            <v>6.3669469999999997</v>
          </cell>
          <cell r="I27">
            <v>35.624569000000001</v>
          </cell>
          <cell r="J27">
            <v>8.6265999999999995E-2</v>
          </cell>
          <cell r="K27">
            <v>8.2070000000000004E-2</v>
          </cell>
          <cell r="M27">
            <v>1.1429751836055923E-2</v>
          </cell>
          <cell r="N27">
            <v>1.2804569114304755E-2</v>
          </cell>
          <cell r="O27">
            <v>1.1595602123538423E-2</v>
          </cell>
          <cell r="P27">
            <v>1.183081397400184E-2</v>
          </cell>
          <cell r="Q27">
            <v>1.2413477654936111E-2</v>
          </cell>
          <cell r="R27">
            <v>1.2431144013768314E-2</v>
          </cell>
          <cell r="S27">
            <v>1.3364983048455757E-2</v>
          </cell>
          <cell r="T27">
            <v>1.2868565205126406E-2</v>
          </cell>
          <cell r="U27">
            <v>1.391718983810159E-2</v>
          </cell>
          <cell r="V27">
            <v>1.6955242585096973E-2</v>
          </cell>
          <cell r="W27">
            <v>1.74599213396541E-2</v>
          </cell>
          <cell r="X27">
            <v>1.7307138921627711E-2</v>
          </cell>
          <cell r="Y27">
            <v>1.4700685553685956E-2</v>
          </cell>
          <cell r="Z27">
            <v>1.4176475454359006E-2</v>
          </cell>
          <cell r="AA27">
            <v>1.3549300995831568E-2</v>
          </cell>
          <cell r="AB27">
            <v>1.3773775020693496E-2</v>
          </cell>
          <cell r="AC27">
            <v>1.4514384060259863E-2</v>
          </cell>
          <cell r="AD27">
            <v>313413032</v>
          </cell>
          <cell r="AE27">
            <v>195568503</v>
          </cell>
          <cell r="AF27">
            <v>0</v>
          </cell>
          <cell r="AG27">
            <v>228782134</v>
          </cell>
          <cell r="AH27">
            <v>0</v>
          </cell>
          <cell r="AI27">
            <v>40312345</v>
          </cell>
          <cell r="AJ27">
            <v>51920201</v>
          </cell>
          <cell r="AK27">
            <v>263782134</v>
          </cell>
          <cell r="AL27">
            <v>13553634</v>
          </cell>
          <cell r="AM27">
            <v>20834301</v>
          </cell>
          <cell r="AN27">
            <v>20834.300999999999</v>
          </cell>
          <cell r="AO27">
            <v>4733253</v>
          </cell>
          <cell r="AQ27">
            <v>1.2107562979538243E-2</v>
          </cell>
          <cell r="AR27">
            <v>6.6145436386211894E-3</v>
          </cell>
          <cell r="AS27">
            <v>1.1950638405173155E-2</v>
          </cell>
          <cell r="AU27">
            <v>2.9681465928316358E-2</v>
          </cell>
          <cell r="AV27">
            <v>4.2040575752671531E-3</v>
          </cell>
          <cell r="AW27">
            <v>0.16479612707735494</v>
          </cell>
          <cell r="AX27">
            <v>0.15928835517981985</v>
          </cell>
          <cell r="AY27">
            <v>0.26268850747376316</v>
          </cell>
          <cell r="AZ27">
            <v>0.80899231511360992</v>
          </cell>
          <cell r="BA27">
            <v>0.29395989822418639</v>
          </cell>
          <cell r="BB27">
            <v>0.46770265580277942</v>
          </cell>
          <cell r="BC27">
            <v>0.10747254298043618</v>
          </cell>
          <cell r="BD27">
            <v>2.6627802397451307E-2</v>
          </cell>
          <cell r="BE27">
            <v>8.0844740582984881E-2</v>
          </cell>
          <cell r="BF27">
            <v>0.41882401548399667</v>
          </cell>
          <cell r="BG27">
            <v>1.5837819705023827E-2</v>
          </cell>
          <cell r="BH27">
            <v>1.3320482912781505E-2</v>
          </cell>
          <cell r="BI27">
            <v>6.5253270406335738E-3</v>
          </cell>
          <cell r="BJ27">
            <v>48619617</v>
          </cell>
          <cell r="BK27">
            <v>53455760</v>
          </cell>
          <cell r="BL27">
            <v>44295854</v>
          </cell>
          <cell r="BM27">
            <v>45145977</v>
          </cell>
          <cell r="BN27">
            <v>47908081</v>
          </cell>
          <cell r="BO27">
            <v>47123839</v>
          </cell>
          <cell r="BP27">
            <v>49308904</v>
          </cell>
          <cell r="BQ27">
            <v>46581940</v>
          </cell>
          <cell r="BR27">
            <v>49286922</v>
          </cell>
          <cell r="BS27">
            <v>52426513</v>
          </cell>
          <cell r="BT27">
            <v>55142958</v>
          </cell>
          <cell r="BU27">
            <v>48824375</v>
          </cell>
          <cell r="BV27">
            <v>44920413</v>
          </cell>
          <cell r="BW27">
            <v>45934458</v>
          </cell>
          <cell r="BX27">
            <v>42241117</v>
          </cell>
          <cell r="BY27">
            <v>36647025</v>
          </cell>
          <cell r="BZ27">
            <v>36143426</v>
          </cell>
          <cell r="CA27">
            <v>36907136</v>
          </cell>
          <cell r="CB27">
            <v>6366947</v>
          </cell>
          <cell r="CC27">
            <v>6438538</v>
          </cell>
          <cell r="CD27">
            <v>7617842</v>
          </cell>
          <cell r="CE27">
            <v>7534386</v>
          </cell>
          <cell r="CF27">
            <v>7305154</v>
          </cell>
          <cell r="CG27">
            <v>7307241</v>
          </cell>
          <cell r="CH27">
            <v>7946220</v>
          </cell>
          <cell r="CI27">
            <v>7959585</v>
          </cell>
          <cell r="CJ27">
            <v>7699140</v>
          </cell>
          <cell r="CK27">
            <v>7560671</v>
          </cell>
          <cell r="CL27">
            <v>7294222</v>
          </cell>
          <cell r="CM27">
            <v>7595021</v>
          </cell>
          <cell r="CN27">
            <v>7740628</v>
          </cell>
          <cell r="CO27">
            <v>7827942</v>
          </cell>
          <cell r="CP27">
            <v>7827942</v>
          </cell>
          <cell r="CQ27">
            <v>3657839</v>
          </cell>
          <cell r="CR27">
            <v>3764734</v>
          </cell>
          <cell r="CS27">
            <v>3390412</v>
          </cell>
          <cell r="CU27">
            <v>205300</v>
          </cell>
          <cell r="CV27">
            <v>576234</v>
          </cell>
          <cell r="CX27">
            <v>781534</v>
          </cell>
          <cell r="CY27">
            <v>632255</v>
          </cell>
          <cell r="CZ27">
            <v>2842121</v>
          </cell>
          <cell r="DA27">
            <v>3234648</v>
          </cell>
          <cell r="DB27">
            <v>6076769</v>
          </cell>
          <cell r="DC27">
            <v>50726</v>
          </cell>
          <cell r="DD27">
            <v>14595333</v>
          </cell>
        </row>
        <row r="28">
          <cell r="B28" t="str">
            <v>Bank Of Africa Kenya Ltd</v>
          </cell>
          <cell r="C28">
            <v>46.661321000000001</v>
          </cell>
          <cell r="D28">
            <v>23.890792000000001</v>
          </cell>
          <cell r="E28">
            <v>29.075837</v>
          </cell>
          <cell r="F28">
            <v>3.712844</v>
          </cell>
          <cell r="G28">
            <v>5.1999089999999999</v>
          </cell>
          <cell r="H28">
            <v>6.2075820000000004</v>
          </cell>
          <cell r="I28">
            <v>34.995026000000003</v>
          </cell>
          <cell r="J28">
            <v>8.0763000000000001E-2</v>
          </cell>
          <cell r="K28">
            <v>3.8319999999999999E-3</v>
          </cell>
          <cell r="M28">
            <v>1.052197208223505E-2</v>
          </cell>
          <cell r="N28">
            <v>1.2523461500078647E-2</v>
          </cell>
          <cell r="O28">
            <v>1.2373943911985286E-2</v>
          </cell>
          <cell r="P28">
            <v>1.3351437237861499E-2</v>
          </cell>
          <cell r="Q28">
            <v>1.4379388910788594E-2</v>
          </cell>
          <cell r="R28">
            <v>1.4133633319425598E-2</v>
          </cell>
          <cell r="S28">
            <v>1.4716794444925909E-2</v>
          </cell>
          <cell r="T28">
            <v>1.5976574712738733E-2</v>
          </cell>
          <cell r="U28">
            <v>1.7371418679000432E-2</v>
          </cell>
          <cell r="V28">
            <v>1.7144060174214881E-2</v>
          </cell>
          <cell r="W28">
            <v>1.7338287015198711E-2</v>
          </cell>
          <cell r="X28">
            <v>1.7683314743432797E-2</v>
          </cell>
          <cell r="Y28">
            <v>1.7798810383758638E-2</v>
          </cell>
          <cell r="Z28">
            <v>1.7486344949999816E-2</v>
          </cell>
          <cell r="AA28">
            <v>1.8120979532097455E-2</v>
          </cell>
          <cell r="AB28">
            <v>1.6562657310553237E-2</v>
          </cell>
          <cell r="AC28">
            <v>1.7279420011048791E-2</v>
          </cell>
          <cell r="AD28">
            <v>313413032</v>
          </cell>
          <cell r="AE28">
            <v>195568503</v>
          </cell>
          <cell r="AF28">
            <v>0</v>
          </cell>
          <cell r="AG28">
            <v>228782134</v>
          </cell>
          <cell r="AH28">
            <v>0</v>
          </cell>
          <cell r="AI28">
            <v>40312345</v>
          </cell>
          <cell r="AJ28">
            <v>51920201</v>
          </cell>
          <cell r="AK28">
            <v>263782134</v>
          </cell>
          <cell r="AL28">
            <v>13553634</v>
          </cell>
          <cell r="AM28">
            <v>20834301</v>
          </cell>
          <cell r="AN28">
            <v>20834.300999999999</v>
          </cell>
          <cell r="AO28">
            <v>4733253</v>
          </cell>
          <cell r="AQ28">
            <v>1.1619895786426091E-2</v>
          </cell>
          <cell r="AR28">
            <v>1.0827206631408959E-2</v>
          </cell>
          <cell r="AS28">
            <v>9.9710501302616161E-3</v>
          </cell>
          <cell r="AU28">
            <v>9.0338736797115054E-3</v>
          </cell>
          <cell r="AV28">
            <v>1.2410208195616226E-3</v>
          </cell>
          <cell r="AW28">
            <v>0.14858994532537279</v>
          </cell>
          <cell r="AX28">
            <v>0.10609633494771513</v>
          </cell>
          <cell r="AY28">
            <v>0.49441625654865851</v>
          </cell>
          <cell r="AZ28">
            <v>0.69758628353706942</v>
          </cell>
          <cell r="BA28">
            <v>0.23679286523058571</v>
          </cell>
          <cell r="BB28">
            <v>0.46449837056032328</v>
          </cell>
          <cell r="BC28">
            <v>0.11540260759532997</v>
          </cell>
          <cell r="BD28">
            <v>4.8462350958005336E-2</v>
          </cell>
          <cell r="BE28">
            <v>6.6940256637324641E-2</v>
          </cell>
          <cell r="BF28">
            <v>0.8216716856680687</v>
          </cell>
          <cell r="BG28">
            <v>2.0474282991757093E-2</v>
          </cell>
          <cell r="BH28">
            <v>1.4075505846412165E-4</v>
          </cell>
          <cell r="BI28">
            <v>1.0734564591504856E-2</v>
          </cell>
          <cell r="BJ28">
            <v>46661321</v>
          </cell>
          <cell r="BK28">
            <v>54191291</v>
          </cell>
          <cell r="BL28">
            <v>53979562</v>
          </cell>
          <cell r="BM28">
            <v>59626808</v>
          </cell>
          <cell r="BN28">
            <v>59921903</v>
          </cell>
          <cell r="BO28">
            <v>55995671</v>
          </cell>
          <cell r="BP28">
            <v>60364364</v>
          </cell>
          <cell r="BQ28">
            <v>62804576</v>
          </cell>
          <cell r="BR28">
            <v>66482816</v>
          </cell>
          <cell r="BS28">
            <v>69280267</v>
          </cell>
          <cell r="BT28">
            <v>65069310</v>
          </cell>
          <cell r="BU28">
            <v>63122599</v>
          </cell>
          <cell r="BV28">
            <v>63211641</v>
          </cell>
          <cell r="BW28">
            <v>62211641</v>
          </cell>
          <cell r="BX28">
            <v>58432443</v>
          </cell>
          <cell r="BY28">
            <v>57647846</v>
          </cell>
          <cell r="BZ28">
            <v>51954246</v>
          </cell>
          <cell r="CA28">
            <v>52683299</v>
          </cell>
          <cell r="CB28">
            <v>6207582</v>
          </cell>
          <cell r="CC28">
            <v>8467705</v>
          </cell>
          <cell r="CD28">
            <v>8397488</v>
          </cell>
          <cell r="CE28">
            <v>8447965</v>
          </cell>
          <cell r="CF28">
            <v>8434199</v>
          </cell>
          <cell r="CG28">
            <v>8417986</v>
          </cell>
          <cell r="CH28">
            <v>8457381</v>
          </cell>
          <cell r="CI28">
            <v>8453254</v>
          </cell>
          <cell r="CJ28">
            <v>8408203</v>
          </cell>
          <cell r="CK28">
            <v>8495736</v>
          </cell>
          <cell r="CL28">
            <v>9750300</v>
          </cell>
          <cell r="CM28">
            <v>9135664</v>
          </cell>
          <cell r="CN28">
            <v>8014300</v>
          </cell>
          <cell r="CO28">
            <v>7913209</v>
          </cell>
          <cell r="CP28">
            <v>7913209</v>
          </cell>
          <cell r="CQ28">
            <v>8134565</v>
          </cell>
          <cell r="CR28">
            <v>6710063</v>
          </cell>
          <cell r="CS28">
            <v>6539160</v>
          </cell>
          <cell r="CU28">
            <v>389291</v>
          </cell>
          <cell r="CV28">
            <v>398084</v>
          </cell>
          <cell r="CX28">
            <v>787375</v>
          </cell>
          <cell r="CY28">
            <v>549262</v>
          </cell>
          <cell r="CZ28">
            <v>3443031</v>
          </cell>
          <cell r="DA28">
            <v>3969333</v>
          </cell>
          <cell r="DB28">
            <v>7412364</v>
          </cell>
          <cell r="DC28">
            <v>16534</v>
          </cell>
          <cell r="DD28">
            <v>23890792</v>
          </cell>
        </row>
        <row r="29">
          <cell r="B29" t="str">
            <v>Total - Medium Tier banks</v>
          </cell>
          <cell r="C29">
            <v>1027.0064170000001</v>
          </cell>
          <cell r="D29">
            <v>537.882925</v>
          </cell>
          <cell r="E29">
            <v>729.73668800000007</v>
          </cell>
          <cell r="F29">
            <v>144.76163999999997</v>
          </cell>
          <cell r="G29">
            <v>157.95450999999997</v>
          </cell>
          <cell r="H29">
            <v>167.22589600000001</v>
          </cell>
          <cell r="I29">
            <v>817.38206200000002</v>
          </cell>
          <cell r="J29">
            <v>1.8029850000000001</v>
          </cell>
          <cell r="K29">
            <v>7.2745730000000011</v>
          </cell>
          <cell r="M29">
            <v>0.25823917328343593</v>
          </cell>
          <cell r="N29">
            <v>0.26192644117930575</v>
          </cell>
          <cell r="O29">
            <v>0.25710238685710146</v>
          </cell>
          <cell r="P29">
            <v>0.26376876168341734</v>
          </cell>
          <cell r="Q29">
            <v>0.26389927151863651</v>
          </cell>
          <cell r="R29">
            <v>0.26551146178849822</v>
          </cell>
          <cell r="S29">
            <v>0.27072866845110788</v>
          </cell>
          <cell r="T29">
            <v>0.27254337603748435</v>
          </cell>
          <cell r="U29">
            <v>0.27476797593061475</v>
          </cell>
          <cell r="V29">
            <v>0.29791630562139371</v>
          </cell>
          <cell r="W29">
            <v>0.29098846344167917</v>
          </cell>
          <cell r="X29">
            <v>0.28172163693693214</v>
          </cell>
          <cell r="Y29">
            <v>0.85657242923756804</v>
          </cell>
          <cell r="Z29">
            <v>0.86311647798164426</v>
          </cell>
          <cell r="AA29">
            <v>0.86306487229314288</v>
          </cell>
          <cell r="AB29">
            <v>0.86260371717311279</v>
          </cell>
          <cell r="AC29">
            <v>0.86614137491817567</v>
          </cell>
          <cell r="AD29">
            <v>5954847608</v>
          </cell>
          <cell r="AE29">
            <v>3715801557</v>
          </cell>
          <cell r="AF29">
            <v>0</v>
          </cell>
          <cell r="AG29">
            <v>4346860546</v>
          </cell>
          <cell r="AH29">
            <v>0</v>
          </cell>
          <cell r="AI29">
            <v>765934555</v>
          </cell>
          <cell r="AJ29">
            <v>986483819</v>
          </cell>
          <cell r="AK29">
            <v>5011860546</v>
          </cell>
          <cell r="AL29">
            <v>257519046</v>
          </cell>
          <cell r="AM29">
            <v>395851719</v>
          </cell>
          <cell r="AN29">
            <v>395851.71899999992</v>
          </cell>
          <cell r="AO29">
            <v>89931807</v>
          </cell>
          <cell r="AQ29">
            <v>0.25575160072152392</v>
          </cell>
          <cell r="AR29">
            <v>0.24376628336480624</v>
          </cell>
          <cell r="AS29">
            <v>0.250250443278351</v>
          </cell>
          <cell r="AU29">
            <v>0.11391543300782889</v>
          </cell>
          <cell r="AV29">
            <v>1.8842570875920818E-2</v>
          </cell>
          <cell r="AW29">
            <v>0.1932444047200047</v>
          </cell>
          <cell r="AX29">
            <v>0.17710400892061656</v>
          </cell>
          <cell r="AY29">
            <v>0.29617855526779541</v>
          </cell>
          <cell r="AZ29">
            <v>0.50150280513109047</v>
          </cell>
          <cell r="BA29">
            <v>0.14582083076688995</v>
          </cell>
          <cell r="BB29">
            <v>0.3979952050463072</v>
          </cell>
          <cell r="BC29">
            <v>0.10929587635970751</v>
          </cell>
          <cell r="BD29">
            <v>4.9268266679717836E-2</v>
          </cell>
          <cell r="BE29">
            <v>6.0027609679989678E-2</v>
          </cell>
          <cell r="BF29">
            <v>0.73709179467758912</v>
          </cell>
          <cell r="BG29">
            <v>0.25078220386653016</v>
          </cell>
          <cell r="BH29">
            <v>0.17074030572901217</v>
          </cell>
          <cell r="BI29">
            <v>0.23851783890435635</v>
          </cell>
          <cell r="BJ29">
            <v>1027006417</v>
          </cell>
          <cell r="BK29">
            <v>1052968848</v>
          </cell>
          <cell r="BL29">
            <v>1029325052</v>
          </cell>
          <cell r="BM29">
            <v>1023495434</v>
          </cell>
          <cell r="BN29">
            <v>1010000333</v>
          </cell>
          <cell r="BO29">
            <v>981096206</v>
          </cell>
          <cell r="BP29">
            <v>1003816695</v>
          </cell>
          <cell r="BQ29">
            <v>987820829</v>
          </cell>
          <cell r="BR29">
            <v>964672976</v>
          </cell>
          <cell r="BS29">
            <v>965098342</v>
          </cell>
          <cell r="BT29">
            <v>942040681</v>
          </cell>
          <cell r="BU29">
            <v>944276801</v>
          </cell>
          <cell r="BV29">
            <v>874362973</v>
          </cell>
          <cell r="BW29">
            <v>858331853</v>
          </cell>
          <cell r="BX29">
            <v>810664131</v>
          </cell>
          <cell r="BY29">
            <v>765901679</v>
          </cell>
          <cell r="BZ29">
            <v>724099819</v>
          </cell>
          <cell r="CA29">
            <v>699018577</v>
          </cell>
          <cell r="CB29">
            <v>167225896</v>
          </cell>
          <cell r="CC29">
            <v>171526730</v>
          </cell>
          <cell r="CD29">
            <v>167996099</v>
          </cell>
          <cell r="CE29">
            <v>168618619</v>
          </cell>
          <cell r="CF29">
            <v>165303411</v>
          </cell>
          <cell r="CG29">
            <v>164931170</v>
          </cell>
          <cell r="CH29">
            <v>164727236</v>
          </cell>
          <cell r="CI29">
            <v>157806124</v>
          </cell>
          <cell r="CJ29">
            <v>151914553</v>
          </cell>
          <cell r="CK29">
            <v>147216060</v>
          </cell>
          <cell r="CL29">
            <v>145236736</v>
          </cell>
          <cell r="CM29">
            <v>143683129</v>
          </cell>
          <cell r="CN29">
            <v>139656765</v>
          </cell>
          <cell r="CO29">
            <v>131859720</v>
          </cell>
          <cell r="CP29">
            <v>131859720</v>
          </cell>
          <cell r="CQ29">
            <v>117825315</v>
          </cell>
          <cell r="CR29">
            <v>109698318</v>
          </cell>
          <cell r="CS29">
            <v>106019291</v>
          </cell>
          <cell r="CT29">
            <v>0</v>
          </cell>
          <cell r="CU29">
            <v>5539336</v>
          </cell>
          <cell r="CV29">
            <v>13163355</v>
          </cell>
          <cell r="CW29">
            <v>0</v>
          </cell>
          <cell r="CX29">
            <v>18702691</v>
          </cell>
          <cell r="CY29">
            <v>9379452</v>
          </cell>
          <cell r="CZ29">
            <v>36545692</v>
          </cell>
          <cell r="DA29">
            <v>55278761</v>
          </cell>
          <cell r="DB29">
            <v>91824453</v>
          </cell>
          <cell r="DC29">
            <v>4729727</v>
          </cell>
          <cell r="DD29">
            <v>537882925</v>
          </cell>
        </row>
        <row r="30">
          <cell r="BB30" t="str">
            <v/>
          </cell>
        </row>
        <row r="31">
          <cell r="B31" t="str">
            <v>TIER 3 - Small banks WMSI  &lt; 1%</v>
          </cell>
          <cell r="BB31" t="str">
            <v/>
          </cell>
        </row>
        <row r="32">
          <cell r="B32" t="str">
            <v>GT Bank</v>
          </cell>
          <cell r="C32">
            <v>25.341638</v>
          </cell>
          <cell r="D32">
            <v>12.882664999999999</v>
          </cell>
          <cell r="E32">
            <v>14.994769</v>
          </cell>
          <cell r="F32">
            <v>4.7981850000000001</v>
          </cell>
          <cell r="G32">
            <v>4.7981850000000001</v>
          </cell>
          <cell r="H32">
            <v>8.1115390000000005</v>
          </cell>
          <cell r="I32">
            <v>19.054759000000001</v>
          </cell>
          <cell r="J32">
            <v>1.6497000000000001E-2</v>
          </cell>
          <cell r="K32">
            <v>0.13858000000000001</v>
          </cell>
          <cell r="M32">
            <v>8.1624563492911414E-3</v>
          </cell>
          <cell r="N32">
            <v>8.4958327619748912E-3</v>
          </cell>
          <cell r="O32">
            <v>8.7822926189684777E-3</v>
          </cell>
          <cell r="P32">
            <v>8.9182504962042938E-3</v>
          </cell>
          <cell r="Q32">
            <v>8.8883596080166841E-3</v>
          </cell>
          <cell r="R32">
            <v>9.4469844970881556E-3</v>
          </cell>
          <cell r="S32">
            <v>9.7931767487665668E-3</v>
          </cell>
          <cell r="T32">
            <v>9.6990147031472129E-3</v>
          </cell>
          <cell r="U32">
            <v>9.996201536046849E-3</v>
          </cell>
          <cell r="V32">
            <v>7.9532605463950752E-3</v>
          </cell>
          <cell r="W32">
            <v>9.8447529175647273E-3</v>
          </cell>
          <cell r="X32">
            <v>1.0107948540167158E-2</v>
          </cell>
          <cell r="Y32">
            <v>1.0778106109904245E-2</v>
          </cell>
          <cell r="Z32">
            <v>8.8082658354365038E-3</v>
          </cell>
          <cell r="AA32">
            <v>9.2180809085022301E-3</v>
          </cell>
          <cell r="AB32">
            <v>9.1783622891588156E-3</v>
          </cell>
          <cell r="AC32">
            <v>9.8101959543893304E-3</v>
          </cell>
          <cell r="AD32">
            <v>313413032</v>
          </cell>
          <cell r="AE32">
            <v>195568503</v>
          </cell>
          <cell r="AF32">
            <v>0</v>
          </cell>
          <cell r="AG32">
            <v>228782134</v>
          </cell>
          <cell r="AH32">
            <v>0</v>
          </cell>
          <cell r="AI32">
            <v>40312345</v>
          </cell>
          <cell r="AJ32">
            <v>51920201</v>
          </cell>
          <cell r="AK32">
            <v>263782134</v>
          </cell>
          <cell r="AL32">
            <v>13553634</v>
          </cell>
          <cell r="AM32">
            <v>20834301</v>
          </cell>
          <cell r="AN32">
            <v>20834.300999999999</v>
          </cell>
          <cell r="AO32">
            <v>4733253</v>
          </cell>
          <cell r="AQ32">
            <v>6.3107341649700681E-3</v>
          </cell>
          <cell r="AR32">
            <v>5.8383696914786282E-3</v>
          </cell>
          <cell r="AS32">
            <v>5.1421939595648726E-3</v>
          </cell>
          <cell r="AU32">
            <v>4.6927766851151125E-2</v>
          </cell>
          <cell r="AV32">
            <v>1.4602411649866214E-2</v>
          </cell>
          <cell r="AW32">
            <v>0.25181032203031273</v>
          </cell>
          <cell r="AX32">
            <v>0.25181032203031273</v>
          </cell>
          <cell r="AY32">
            <v>0.25206703664066549</v>
          </cell>
          <cell r="AZ32">
            <v>0.65464214393680287</v>
          </cell>
          <cell r="BA32">
            <v>8.0728913943199657E-2</v>
          </cell>
          <cell r="BB32">
            <v>0.29678300414996445</v>
          </cell>
          <cell r="BC32">
            <v>0.12735019023571456</v>
          </cell>
          <cell r="BD32">
            <v>5.6443436130931494E-2</v>
          </cell>
          <cell r="BE32">
            <v>7.090675410478306E-2</v>
          </cell>
          <cell r="BF32">
            <v>0.85914394546524853</v>
          </cell>
          <cell r="BG32">
            <v>3.3802878363578988E-3</v>
          </cell>
          <cell r="BH32">
            <v>5.3380602314014882E-4</v>
          </cell>
          <cell r="BI32">
            <v>5.7075462466634318E-3</v>
          </cell>
          <cell r="BJ32">
            <v>25341638</v>
          </cell>
          <cell r="BK32">
            <v>27627849</v>
          </cell>
          <cell r="BL32">
            <v>27623812</v>
          </cell>
          <cell r="BM32">
            <v>28487642</v>
          </cell>
          <cell r="BN32">
            <v>27803556</v>
          </cell>
          <cell r="BO32">
            <v>29619072</v>
          </cell>
          <cell r="BP32">
            <v>30685457</v>
          </cell>
          <cell r="BQ32">
            <v>28784276</v>
          </cell>
          <cell r="BR32">
            <v>29252326</v>
          </cell>
          <cell r="BS32">
            <v>29374062</v>
          </cell>
          <cell r="BT32">
            <v>29161835</v>
          </cell>
          <cell r="BU32">
            <v>30169915</v>
          </cell>
          <cell r="BV32">
            <v>31366414</v>
          </cell>
          <cell r="BW32">
            <v>32991926</v>
          </cell>
          <cell r="BX32">
            <v>28103602</v>
          </cell>
          <cell r="BY32">
            <v>27757959</v>
          </cell>
          <cell r="BZ32">
            <v>23977044</v>
          </cell>
          <cell r="CA32">
            <v>25638050</v>
          </cell>
          <cell r="CB32">
            <v>8111539</v>
          </cell>
          <cell r="CC32">
            <v>8609134</v>
          </cell>
          <cell r="CD32">
            <v>8624231</v>
          </cell>
          <cell r="CE32">
            <v>8563002</v>
          </cell>
          <cell r="CF32">
            <v>8425536</v>
          </cell>
          <cell r="CG32">
            <v>8366449</v>
          </cell>
          <cell r="CH32">
            <v>8340364</v>
          </cell>
          <cell r="CI32">
            <v>8208287</v>
          </cell>
          <cell r="CJ32">
            <v>8043954</v>
          </cell>
          <cell r="CK32">
            <v>7905730</v>
          </cell>
          <cell r="CL32">
            <v>7776166</v>
          </cell>
          <cell r="CM32">
            <v>7670097</v>
          </cell>
          <cell r="CN32">
            <v>7268290</v>
          </cell>
          <cell r="CO32">
            <v>7165033</v>
          </cell>
          <cell r="CP32">
            <v>6738561</v>
          </cell>
          <cell r="CQ32">
            <v>6326694</v>
          </cell>
          <cell r="CR32">
            <v>6219009</v>
          </cell>
          <cell r="CS32">
            <v>6090652</v>
          </cell>
          <cell r="CU32">
            <v>114233</v>
          </cell>
          <cell r="CV32">
            <v>338952</v>
          </cell>
          <cell r="CX32">
            <v>453185</v>
          </cell>
          <cell r="CY32">
            <v>296674</v>
          </cell>
          <cell r="CZ32">
            <v>335761</v>
          </cell>
          <cell r="DA32">
            <v>795574</v>
          </cell>
          <cell r="DB32">
            <v>1131335</v>
          </cell>
          <cell r="DC32">
            <v>97006</v>
          </cell>
          <cell r="DD32">
            <v>12882665</v>
          </cell>
        </row>
        <row r="33">
          <cell r="B33" t="str">
            <v>Gulf African Bank</v>
          </cell>
          <cell r="C33">
            <v>30.042805000000001</v>
          </cell>
          <cell r="D33">
            <v>19.941324000000002</v>
          </cell>
          <cell r="E33">
            <v>24.743331000000001</v>
          </cell>
          <cell r="F33">
            <v>4.2801609999999997</v>
          </cell>
          <cell r="G33">
            <v>4.7871829999999997</v>
          </cell>
          <cell r="H33">
            <v>4.4198760000000004</v>
          </cell>
          <cell r="I33">
            <v>29.275867000000002</v>
          </cell>
          <cell r="J33">
            <v>5.9950000000000003E-2</v>
          </cell>
          <cell r="K33">
            <v>0.14891499999999999</v>
          </cell>
          <cell r="M33">
            <v>7.6896816231393789E-3</v>
          </cell>
          <cell r="N33">
            <v>7.8917205441061331E-3</v>
          </cell>
          <cell r="O33">
            <v>7.7493919586088178E-3</v>
          </cell>
          <cell r="P33">
            <v>7.9523347752642713E-3</v>
          </cell>
          <cell r="Q33">
            <v>7.3072430119434963E-3</v>
          </cell>
          <cell r="R33">
            <v>7.6597289580203707E-3</v>
          </cell>
          <cell r="S33">
            <v>6.7981092668204495E-3</v>
          </cell>
          <cell r="T33">
            <v>6.8135748121896031E-3</v>
          </cell>
          <cell r="U33">
            <v>7.0717017263821954E-3</v>
          </cell>
          <cell r="V33">
            <v>6.8156702168746001E-3</v>
          </cell>
          <cell r="W33">
            <v>6.6414845665934011E-3</v>
          </cell>
          <cell r="X33">
            <v>6.4972161789634136E-3</v>
          </cell>
          <cell r="Y33">
            <v>6.4454535582140985E-3</v>
          </cell>
          <cell r="Z33">
            <v>6.4405605012668281E-3</v>
          </cell>
          <cell r="AA33">
            <v>6.3060468550378834E-3</v>
          </cell>
          <cell r="AB33">
            <v>6.4461685136653919E-3</v>
          </cell>
          <cell r="AC33">
            <v>6.3554162267492557E-3</v>
          </cell>
          <cell r="AD33">
            <v>313413032</v>
          </cell>
          <cell r="AE33">
            <v>195568503</v>
          </cell>
          <cell r="AF33">
            <v>0</v>
          </cell>
          <cell r="AG33">
            <v>228782134</v>
          </cell>
          <cell r="AH33">
            <v>0</v>
          </cell>
          <cell r="AI33">
            <v>40312345</v>
          </cell>
          <cell r="AJ33">
            <v>51920201</v>
          </cell>
          <cell r="AK33">
            <v>263782134</v>
          </cell>
          <cell r="AL33">
            <v>13553634</v>
          </cell>
          <cell r="AM33">
            <v>20834301</v>
          </cell>
          <cell r="AN33">
            <v>20834.300999999999</v>
          </cell>
          <cell r="AO33">
            <v>4733253</v>
          </cell>
          <cell r="AQ33">
            <v>7.4814483548787808E-3</v>
          </cell>
          <cell r="AR33">
            <v>9.0373243152372107E-3</v>
          </cell>
          <cell r="AS33">
            <v>8.4852929183313382E-3</v>
          </cell>
          <cell r="AU33">
            <v>8.6857707410128077E-2</v>
          </cell>
          <cell r="AV33">
            <v>1.3764963060211742E-2</v>
          </cell>
          <cell r="AW33">
            <v>0.16351976868866086</v>
          </cell>
          <cell r="AX33">
            <v>0.14620099893198721</v>
          </cell>
          <cell r="AY33">
            <v>0.2879194832335355</v>
          </cell>
          <cell r="AZ33">
            <v>0.67666646178212386</v>
          </cell>
          <cell r="BA33">
            <v>0.10907738489487834</v>
          </cell>
          <cell r="BB33">
            <v>0.27054645692834806</v>
          </cell>
          <cell r="BC33">
            <v>0.12464375497761584</v>
          </cell>
          <cell r="BD33">
            <v>2.4842823894762819E-2</v>
          </cell>
          <cell r="BE33">
            <v>9.9800931082853025E-2</v>
          </cell>
          <cell r="BF33">
            <v>0.80592722135916139</v>
          </cell>
          <cell r="BG33">
            <v>5.7029662526862281E-3</v>
          </cell>
          <cell r="BH33">
            <v>3.041335347195528E-3</v>
          </cell>
          <cell r="BI33">
            <v>8.6470714154359609E-3</v>
          </cell>
          <cell r="BJ33">
            <v>30042805</v>
          </cell>
          <cell r="BK33">
            <v>31316228</v>
          </cell>
          <cell r="BL33">
            <v>29751830</v>
          </cell>
          <cell r="BM33">
            <v>30065287</v>
          </cell>
          <cell r="BN33">
            <v>26213067</v>
          </cell>
          <cell r="BO33">
            <v>27156264</v>
          </cell>
          <cell r="BP33">
            <v>23703026</v>
          </cell>
          <cell r="BQ33">
            <v>22877199</v>
          </cell>
          <cell r="BR33">
            <v>23398523</v>
          </cell>
          <cell r="BS33">
            <v>24713782</v>
          </cell>
          <cell r="BT33">
            <v>23723135</v>
          </cell>
          <cell r="BU33">
            <v>21903335</v>
          </cell>
          <cell r="BV33">
            <v>20817084</v>
          </cell>
          <cell r="BW33">
            <v>19753647</v>
          </cell>
          <cell r="BX33">
            <v>19148625</v>
          </cell>
          <cell r="BY33">
            <v>17319720</v>
          </cell>
          <cell r="BZ33">
            <v>16958464</v>
          </cell>
          <cell r="CA33">
            <v>16053971</v>
          </cell>
          <cell r="CB33">
            <v>4419876</v>
          </cell>
          <cell r="CC33">
            <v>4419463</v>
          </cell>
          <cell r="CD33">
            <v>4594135</v>
          </cell>
          <cell r="CE33">
            <v>4457413</v>
          </cell>
          <cell r="CF33">
            <v>4495395</v>
          </cell>
          <cell r="CG33">
            <v>4375707</v>
          </cell>
          <cell r="CH33">
            <v>4273794</v>
          </cell>
          <cell r="CI33">
            <v>4167002</v>
          </cell>
          <cell r="CJ33">
            <v>4055478</v>
          </cell>
          <cell r="CK33">
            <v>3877386</v>
          </cell>
          <cell r="CL33">
            <v>3147507</v>
          </cell>
          <cell r="CM33">
            <v>3551668</v>
          </cell>
          <cell r="CN33">
            <v>3303041</v>
          </cell>
          <cell r="CO33">
            <v>3146683</v>
          </cell>
          <cell r="CP33">
            <v>3146683</v>
          </cell>
          <cell r="CQ33">
            <v>3015261</v>
          </cell>
          <cell r="CR33">
            <v>2771877</v>
          </cell>
          <cell r="CS33">
            <v>2685926</v>
          </cell>
          <cell r="CU33">
            <v>201423</v>
          </cell>
          <cell r="CV33">
            <v>498158</v>
          </cell>
          <cell r="CX33">
            <v>699581</v>
          </cell>
          <cell r="CY33">
            <v>473383</v>
          </cell>
          <cell r="CZ33">
            <v>660527</v>
          </cell>
          <cell r="DA33">
            <v>1780928</v>
          </cell>
          <cell r="DB33">
            <v>2441455</v>
          </cell>
          <cell r="DC33">
            <v>96795</v>
          </cell>
          <cell r="DD33">
            <v>19941324</v>
          </cell>
        </row>
        <row r="34">
          <cell r="B34" t="str">
            <v>Victoria Commercial Bank</v>
          </cell>
          <cell r="C34">
            <v>27.319018</v>
          </cell>
          <cell r="D34">
            <v>20.139724999999999</v>
          </cell>
          <cell r="E34">
            <v>19.639559999999999</v>
          </cell>
          <cell r="F34">
            <v>5.4137250000000003</v>
          </cell>
          <cell r="G34">
            <v>5.5645030000000002</v>
          </cell>
          <cell r="H34">
            <v>5.7776230000000002</v>
          </cell>
          <cell r="I34">
            <v>26.453685</v>
          </cell>
          <cell r="J34">
            <v>9.6080000000000002E-3</v>
          </cell>
          <cell r="K34">
            <v>0.21582499999999999</v>
          </cell>
          <cell r="M34">
            <v>7.6074221237075346E-3</v>
          </cell>
          <cell r="N34">
            <v>7.2146360042666391E-3</v>
          </cell>
          <cell r="O34">
            <v>7.0034161086118523E-3</v>
          </cell>
          <cell r="P34">
            <v>6.801565050384515E-3</v>
          </cell>
          <cell r="Q34">
            <v>6.8028323736245531E-3</v>
          </cell>
          <cell r="R34">
            <v>6.8414987767467655E-3</v>
          </cell>
          <cell r="S34">
            <v>6.1604498028246923E-3</v>
          </cell>
          <cell r="T34">
            <v>6.2265714296695683E-3</v>
          </cell>
          <cell r="U34">
            <v>6.3005062365322113E-3</v>
          </cell>
          <cell r="V34">
            <v>5.8939153713499712E-3</v>
          </cell>
          <cell r="W34">
            <v>5.6409863715400216E-3</v>
          </cell>
          <cell r="X34">
            <v>5.6483176572236903E-3</v>
          </cell>
          <cell r="Y34">
            <v>5.494251376354559E-3</v>
          </cell>
          <cell r="Z34">
            <v>5.4373613532771904E-3</v>
          </cell>
          <cell r="AA34">
            <v>5.4107645886222553E-3</v>
          </cell>
          <cell r="AB34">
            <v>5.3532586364741109E-3</v>
          </cell>
          <cell r="AC34">
            <v>5.1327338794256239E-3</v>
          </cell>
          <cell r="AD34">
            <v>313413032</v>
          </cell>
          <cell r="AE34">
            <v>195568503</v>
          </cell>
          <cell r="AF34">
            <v>0</v>
          </cell>
          <cell r="AG34">
            <v>228782134</v>
          </cell>
          <cell r="AH34">
            <v>0</v>
          </cell>
          <cell r="AI34">
            <v>40312345</v>
          </cell>
          <cell r="AJ34">
            <v>51920201</v>
          </cell>
          <cell r="AK34">
            <v>263782134</v>
          </cell>
          <cell r="AL34">
            <v>13553634</v>
          </cell>
          <cell r="AM34">
            <v>20834301</v>
          </cell>
          <cell r="AN34">
            <v>20834.300999999999</v>
          </cell>
          <cell r="AO34">
            <v>4733253</v>
          </cell>
          <cell r="AQ34">
            <v>6.8031537758542785E-3</v>
          </cell>
          <cell r="AR34">
            <v>9.1272388154713651E-3</v>
          </cell>
          <cell r="AS34">
            <v>6.7350438543275918E-3</v>
          </cell>
          <cell r="AU34">
            <v>0.11136355646142254</v>
          </cell>
          <cell r="AV34">
            <v>2.4549948166575922E-2</v>
          </cell>
          <cell r="AW34">
            <v>0.21034887956063589</v>
          </cell>
          <cell r="AX34">
            <v>0.20464918214607911</v>
          </cell>
          <cell r="AY34">
            <v>0.22236369588030847</v>
          </cell>
          <cell r="AZ34">
            <v>0.46724176109832766</v>
          </cell>
          <cell r="BA34">
            <v>7.3715247480696949E-4</v>
          </cell>
          <cell r="BB34">
            <v>1</v>
          </cell>
          <cell r="BC34">
            <v>0.14115158840264069</v>
          </cell>
          <cell r="BD34">
            <v>8.3132698973744909E-2</v>
          </cell>
          <cell r="BE34">
            <v>5.8018889428895784E-2</v>
          </cell>
          <cell r="BF34">
            <v>1.0254672202432233</v>
          </cell>
          <cell r="BG34">
            <v>7.5535976413709629E-3</v>
          </cell>
          <cell r="BH34">
            <v>6.4769595685303902E-5</v>
          </cell>
          <cell r="BI34">
            <v>9.2598067534870702E-3</v>
          </cell>
          <cell r="BJ34">
            <v>27319018</v>
          </cell>
          <cell r="BK34">
            <v>25985160</v>
          </cell>
          <cell r="BL34">
            <v>24299684</v>
          </cell>
          <cell r="BM34">
            <v>22927255</v>
          </cell>
          <cell r="BN34">
            <v>22872534</v>
          </cell>
          <cell r="BO34">
            <v>22403481</v>
          </cell>
          <cell r="BP34">
            <v>21792966</v>
          </cell>
          <cell r="BQ34">
            <v>21246376</v>
          </cell>
          <cell r="BR34">
            <v>21158718</v>
          </cell>
          <cell r="BS34">
            <v>20020072</v>
          </cell>
          <cell r="BT34">
            <v>20651449</v>
          </cell>
          <cell r="BU34">
            <v>19226689</v>
          </cell>
          <cell r="BV34">
            <v>18420007</v>
          </cell>
          <cell r="BW34">
            <v>17244092</v>
          </cell>
          <cell r="BX34">
            <v>16469538</v>
          </cell>
          <cell r="BY34">
            <v>15834869</v>
          </cell>
          <cell r="BZ34">
            <v>14801213</v>
          </cell>
          <cell r="CA34">
            <v>13644242</v>
          </cell>
          <cell r="CB34">
            <v>5777623</v>
          </cell>
          <cell r="CC34">
            <v>5611893</v>
          </cell>
          <cell r="CD34">
            <v>5635865</v>
          </cell>
          <cell r="CE34">
            <v>5434543</v>
          </cell>
          <cell r="CF34">
            <v>5287038</v>
          </cell>
          <cell r="CG34">
            <v>5060037</v>
          </cell>
          <cell r="CH34">
            <v>3877320</v>
          </cell>
          <cell r="CI34">
            <v>3810416</v>
          </cell>
          <cell r="CJ34">
            <v>3651938</v>
          </cell>
          <cell r="CK34">
            <v>3511509</v>
          </cell>
          <cell r="CL34">
            <v>3435516</v>
          </cell>
          <cell r="CM34">
            <v>3109258</v>
          </cell>
          <cell r="CN34">
            <v>2963622</v>
          </cell>
          <cell r="CO34">
            <v>2875548</v>
          </cell>
          <cell r="CP34">
            <v>2875548</v>
          </cell>
          <cell r="CQ34">
            <v>2852514</v>
          </cell>
          <cell r="CR34">
            <v>2586428</v>
          </cell>
          <cell r="CS34">
            <v>2528144</v>
          </cell>
          <cell r="CU34">
            <v>92385</v>
          </cell>
          <cell r="CV34">
            <v>323083</v>
          </cell>
          <cell r="CX34">
            <v>415468</v>
          </cell>
          <cell r="CY34">
            <v>194124</v>
          </cell>
          <cell r="CZ34">
            <v>14857</v>
          </cell>
          <cell r="DA34">
            <v>0</v>
          </cell>
          <cell r="DB34">
            <v>14857</v>
          </cell>
          <cell r="DC34">
            <v>154025</v>
          </cell>
          <cell r="DD34">
            <v>20139725</v>
          </cell>
        </row>
        <row r="35">
          <cell r="B35" t="str">
            <v>ABC Bank</v>
          </cell>
          <cell r="C35">
            <v>24.740084</v>
          </cell>
          <cell r="D35">
            <v>14.155737</v>
          </cell>
          <cell r="E35">
            <v>19.552723</v>
          </cell>
          <cell r="F35">
            <v>2.5156520000000002</v>
          </cell>
          <cell r="G35">
            <v>2.8740929999999998</v>
          </cell>
          <cell r="H35">
            <v>3.2049979999999998</v>
          </cell>
          <cell r="I35">
            <v>19.6068</v>
          </cell>
          <cell r="J35">
            <v>1.0521000000000001E-2</v>
          </cell>
          <cell r="K35">
            <v>5.1246E-2</v>
          </cell>
          <cell r="M35">
            <v>6.0054369432293525E-3</v>
          </cell>
          <cell r="N35">
            <v>5.9652939945429879E-3</v>
          </cell>
          <cell r="O35">
            <v>5.802905455877235E-3</v>
          </cell>
          <cell r="P35">
            <v>5.9265802092161339E-3</v>
          </cell>
          <cell r="Q35">
            <v>1.6325112664941153E-2</v>
          </cell>
          <cell r="R35">
            <v>5.7408823984750005E-3</v>
          </cell>
          <cell r="S35">
            <v>5.550245511844464E-3</v>
          </cell>
          <cell r="T35">
            <v>5.9977886697423826E-3</v>
          </cell>
          <cell r="U35">
            <v>5.9408597942924232E-3</v>
          </cell>
          <cell r="V35">
            <v>6.0620791276857541E-3</v>
          </cell>
          <cell r="W35">
            <v>5.9889041038479682E-3</v>
          </cell>
          <cell r="X35">
            <v>6.195277048524921E-3</v>
          </cell>
          <cell r="Y35">
            <v>6.3098294446030326E-3</v>
          </cell>
          <cell r="Z35">
            <v>6.9478028829091515E-3</v>
          </cell>
          <cell r="AA35">
            <v>7.0505678445212808E-3</v>
          </cell>
          <cell r="AB35">
            <v>6.6617917698490684E-3</v>
          </cell>
          <cell r="AC35">
            <v>6.6548282065482661E-3</v>
          </cell>
          <cell r="AD35">
            <v>313413032</v>
          </cell>
          <cell r="AE35">
            <v>195568503</v>
          </cell>
          <cell r="AF35">
            <v>0</v>
          </cell>
          <cell r="AG35">
            <v>228782134</v>
          </cell>
          <cell r="AH35">
            <v>0</v>
          </cell>
          <cell r="AI35">
            <v>40312345</v>
          </cell>
          <cell r="AJ35">
            <v>51920201</v>
          </cell>
          <cell r="AK35">
            <v>263782134</v>
          </cell>
          <cell r="AL35">
            <v>13553634</v>
          </cell>
          <cell r="AM35">
            <v>20834301</v>
          </cell>
          <cell r="AN35">
            <v>20834.300999999999</v>
          </cell>
          <cell r="AO35">
            <v>4733253</v>
          </cell>
          <cell r="AQ35">
            <v>6.1609314024227381E-3</v>
          </cell>
          <cell r="AR35">
            <v>6.4153205770190102E-3</v>
          </cell>
          <cell r="AS35">
            <v>6.7052646228591556E-3</v>
          </cell>
          <cell r="AU35">
            <v>1.1087203590019955E-2</v>
          </cell>
          <cell r="AV35">
            <v>6.0519687424891054E-3</v>
          </cell>
          <cell r="AW35">
            <v>0.14658654140400268</v>
          </cell>
          <cell r="AX35">
            <v>0.12830507783014058</v>
          </cell>
          <cell r="AY35">
            <v>0.3987968071369879</v>
          </cell>
          <cell r="AZ35">
            <v>0.8123459326211997</v>
          </cell>
          <cell r="BA35">
            <v>0.17174387663599128</v>
          </cell>
          <cell r="BB35">
            <v>0.12593019330032565</v>
          </cell>
          <cell r="BC35">
            <v>0.16289230348614694</v>
          </cell>
          <cell r="BD35">
            <v>9.0619298306622659E-2</v>
          </cell>
          <cell r="BE35">
            <v>7.2273005179524286E-2</v>
          </cell>
          <cell r="BF35">
            <v>0.7239777804861246</v>
          </cell>
          <cell r="BG35">
            <v>3.1177988871685285E-3</v>
          </cell>
          <cell r="BH35">
            <v>1.7289996891534657E-4</v>
          </cell>
          <cell r="BI35">
            <v>5.4947744002802664E-3</v>
          </cell>
          <cell r="BJ35">
            <v>24740084</v>
          </cell>
          <cell r="BK35">
            <v>24804407</v>
          </cell>
          <cell r="BL35">
            <v>23670819</v>
          </cell>
          <cell r="BM35">
            <v>23705934</v>
          </cell>
          <cell r="BN35">
            <v>22678535</v>
          </cell>
          <cell r="BO35">
            <v>22422351</v>
          </cell>
          <cell r="BP35">
            <v>21645599</v>
          </cell>
          <cell r="BQ35">
            <v>24039489</v>
          </cell>
          <cell r="BR35">
            <v>21727653</v>
          </cell>
          <cell r="BS35">
            <v>22058297</v>
          </cell>
          <cell r="BT35">
            <v>21758165</v>
          </cell>
          <cell r="BU35">
            <v>21979802</v>
          </cell>
          <cell r="BV35">
            <v>21807865</v>
          </cell>
          <cell r="BW35">
            <v>21438729</v>
          </cell>
          <cell r="BX35">
            <v>21618307</v>
          </cell>
          <cell r="BY35">
            <v>20733310</v>
          </cell>
          <cell r="BZ35">
            <v>20231896</v>
          </cell>
          <cell r="CA35">
            <v>19639370</v>
          </cell>
          <cell r="CB35">
            <v>3204998</v>
          </cell>
          <cell r="CC35">
            <v>3160146</v>
          </cell>
          <cell r="CD35">
            <v>3129773</v>
          </cell>
          <cell r="CE35">
            <v>3096861</v>
          </cell>
          <cell r="CF35">
            <v>22678535</v>
          </cell>
          <cell r="CG35">
            <v>2996763</v>
          </cell>
          <cell r="CH35">
            <v>2998032</v>
          </cell>
          <cell r="CI35">
            <v>2943527</v>
          </cell>
          <cell r="CJ35">
            <v>2896590</v>
          </cell>
          <cell r="CK35">
            <v>2836608</v>
          </cell>
          <cell r="CL35">
            <v>2749967</v>
          </cell>
          <cell r="CM35">
            <v>2705531</v>
          </cell>
          <cell r="CN35">
            <v>2688873</v>
          </cell>
          <cell r="CO35">
            <v>2622550</v>
          </cell>
          <cell r="CP35">
            <v>2622550</v>
          </cell>
          <cell r="CQ35">
            <v>2610617</v>
          </cell>
          <cell r="CR35">
            <v>2530689</v>
          </cell>
          <cell r="CS35">
            <v>2449940</v>
          </cell>
          <cell r="CU35">
            <v>135894</v>
          </cell>
          <cell r="CV35">
            <v>204866</v>
          </cell>
          <cell r="CX35">
            <v>340760</v>
          </cell>
          <cell r="CY35">
            <v>276815</v>
          </cell>
          <cell r="CZ35">
            <v>369640</v>
          </cell>
          <cell r="DA35">
            <v>2565637</v>
          </cell>
          <cell r="DB35">
            <v>2935277</v>
          </cell>
          <cell r="DC35">
            <v>35872</v>
          </cell>
          <cell r="DD35">
            <v>14155737</v>
          </cell>
        </row>
        <row r="36">
          <cell r="B36" t="str">
            <v>Sidian Bank</v>
          </cell>
          <cell r="C36">
            <v>21.357206999999999</v>
          </cell>
          <cell r="D36">
            <v>11.462225999999999</v>
          </cell>
          <cell r="E36">
            <v>14.556348</v>
          </cell>
          <cell r="F36">
            <v>3.2057370000000001</v>
          </cell>
          <cell r="G36">
            <v>3.2227769999999998</v>
          </cell>
          <cell r="H36">
            <v>3.316125</v>
          </cell>
          <cell r="I36">
            <v>21.571902000000001</v>
          </cell>
          <cell r="J36">
            <v>4.7774999999999998E-2</v>
          </cell>
          <cell r="K36">
            <v>-0.11773400000000001</v>
          </cell>
          <cell r="M36">
            <v>5.2130120422724672E-3</v>
          </cell>
          <cell r="N36">
            <v>4.8577676335101903E-3</v>
          </cell>
          <cell r="O36">
            <v>4.7403092536002596E-3</v>
          </cell>
          <cell r="P36">
            <v>5.1092129351196659E-3</v>
          </cell>
          <cell r="Q36">
            <v>5.5115399521931206E-3</v>
          </cell>
          <cell r="R36">
            <v>5.7831533357377597E-3</v>
          </cell>
          <cell r="S36">
            <v>6.0471710007283025E-3</v>
          </cell>
          <cell r="T36">
            <v>5.9714452813604355E-3</v>
          </cell>
          <cell r="U36">
            <v>5.8765362646233076E-3</v>
          </cell>
          <cell r="V36">
            <v>4.8361310963036122E-3</v>
          </cell>
          <cell r="W36">
            <v>4.9145450864562451E-3</v>
          </cell>
          <cell r="X36">
            <v>5.0263543763286195E-3</v>
          </cell>
          <cell r="Y36">
            <v>5.0161580402710727E-3</v>
          </cell>
          <cell r="Z36">
            <v>4.7468276498234228E-3</v>
          </cell>
          <cell r="AA36">
            <v>4.6988582350972414E-3</v>
          </cell>
          <cell r="AB36">
            <v>4.8405717073295926E-3</v>
          </cell>
          <cell r="AC36">
            <v>4.6830084226306083E-3</v>
          </cell>
          <cell r="AD36">
            <v>313413032</v>
          </cell>
          <cell r="AE36">
            <v>195568503</v>
          </cell>
          <cell r="AF36">
            <v>0</v>
          </cell>
          <cell r="AG36">
            <v>228782134</v>
          </cell>
          <cell r="AH36">
            <v>0</v>
          </cell>
          <cell r="AI36">
            <v>40312345</v>
          </cell>
          <cell r="AJ36">
            <v>51920201</v>
          </cell>
          <cell r="AK36">
            <v>263782134</v>
          </cell>
          <cell r="AL36">
            <v>13553634</v>
          </cell>
          <cell r="AM36">
            <v>20834301</v>
          </cell>
          <cell r="AN36">
            <v>20834.300999999999</v>
          </cell>
          <cell r="AO36">
            <v>4733253</v>
          </cell>
          <cell r="AQ36">
            <v>5.3185060840675686E-3</v>
          </cell>
          <cell r="AR36">
            <v>5.1946327002431797E-3</v>
          </cell>
          <cell r="AS36">
            <v>4.9918451400567899E-3</v>
          </cell>
          <cell r="AU36">
            <v>-9.2570226710791056E-2</v>
          </cell>
          <cell r="AV36">
            <v>-1.556693788959136E-2</v>
          </cell>
          <cell r="AW36">
            <v>0.14939697945966932</v>
          </cell>
          <cell r="AX36">
            <v>0.14860706302114668</v>
          </cell>
          <cell r="AY36">
            <v>0.57150821386693329</v>
          </cell>
          <cell r="AZ36">
            <v>1.0784320049391476</v>
          </cell>
          <cell r="BA36">
            <v>0.17229051986597177</v>
          </cell>
          <cell r="BB36">
            <v>0.30446611154444381</v>
          </cell>
          <cell r="BC36">
            <v>0.11519302330776819</v>
          </cell>
          <cell r="BD36">
            <v>4.6685581337985352E-2</v>
          </cell>
          <cell r="BE36">
            <v>6.850744196978284E-2</v>
          </cell>
          <cell r="BF36">
            <v>0.78743830526722769</v>
          </cell>
          <cell r="BG36">
            <v>2.1675123548702872E-2</v>
          </cell>
          <cell r="BH36">
            <v>6.7929252093687931E-3</v>
          </cell>
          <cell r="BI36">
            <v>4.837517557707758E-3</v>
          </cell>
          <cell r="BJ36">
            <v>21357207</v>
          </cell>
          <cell r="BK36">
            <v>19301752</v>
          </cell>
          <cell r="BL36">
            <v>18479802</v>
          </cell>
          <cell r="BM36">
            <v>19185126</v>
          </cell>
          <cell r="BN36">
            <v>20996145</v>
          </cell>
          <cell r="BO36">
            <v>20875499</v>
          </cell>
          <cell r="BP36">
            <v>21348559</v>
          </cell>
          <cell r="BQ36">
            <v>20249944</v>
          </cell>
          <cell r="BR36">
            <v>19948959</v>
          </cell>
          <cell r="BS36">
            <v>19106557</v>
          </cell>
          <cell r="BT36">
            <v>17879138</v>
          </cell>
          <cell r="BU36">
            <v>17208615</v>
          </cell>
          <cell r="BV36">
            <v>16838487</v>
          </cell>
          <cell r="BW36">
            <v>15798777</v>
          </cell>
          <cell r="BX36">
            <v>14462755</v>
          </cell>
          <cell r="BY36">
            <v>13719401</v>
          </cell>
          <cell r="BZ36">
            <v>13910275</v>
          </cell>
          <cell r="CA36">
            <v>13199239</v>
          </cell>
          <cell r="CB36">
            <v>3316125</v>
          </cell>
          <cell r="CC36">
            <v>3446978</v>
          </cell>
          <cell r="CD36">
            <v>3593855</v>
          </cell>
          <cell r="CE36">
            <v>3745991</v>
          </cell>
          <cell r="CF36">
            <v>3806165</v>
          </cell>
          <cell r="CG36">
            <v>3868788</v>
          </cell>
          <cell r="CH36">
            <v>4047881</v>
          </cell>
          <cell r="CI36">
            <v>3986414</v>
          </cell>
          <cell r="CJ36">
            <v>3928335</v>
          </cell>
          <cell r="CK36">
            <v>3837485</v>
          </cell>
          <cell r="CL36">
            <v>2689538</v>
          </cell>
          <cell r="CM36">
            <v>2636901</v>
          </cell>
          <cell r="CN36">
            <v>2529002</v>
          </cell>
          <cell r="CO36">
            <v>2431774</v>
          </cell>
          <cell r="CP36">
            <v>2431774</v>
          </cell>
          <cell r="CQ36">
            <v>2197975</v>
          </cell>
          <cell r="CR36">
            <v>1985856</v>
          </cell>
          <cell r="CS36">
            <v>1867591</v>
          </cell>
          <cell r="CU36">
            <v>248082</v>
          </cell>
          <cell r="CV36">
            <v>186001</v>
          </cell>
          <cell r="CX36">
            <v>434083</v>
          </cell>
          <cell r="CY36">
            <v>468129</v>
          </cell>
          <cell r="CZ36">
            <v>726426</v>
          </cell>
          <cell r="DA36">
            <v>1659475</v>
          </cell>
          <cell r="DB36">
            <v>2385901</v>
          </cell>
          <cell r="DC36">
            <v>-82414</v>
          </cell>
          <cell r="DD36">
            <v>11462226</v>
          </cell>
        </row>
        <row r="37">
          <cell r="B37" t="str">
            <v>Habib A.G.Zurich</v>
          </cell>
          <cell r="C37">
            <v>18.939954</v>
          </cell>
          <cell r="D37">
            <v>5.7410319999999997</v>
          </cell>
          <cell r="E37">
            <v>13.285216999999999</v>
          </cell>
          <cell r="F37">
            <v>2.792557</v>
          </cell>
          <cell r="G37">
            <v>2.8646569999999998</v>
          </cell>
          <cell r="H37">
            <v>2.886981</v>
          </cell>
          <cell r="I37">
            <v>10.490747000000001</v>
          </cell>
          <cell r="J37">
            <v>4.2249999999999996E-3</v>
          </cell>
          <cell r="K37">
            <v>7.4538999999999994E-2</v>
          </cell>
          <cell r="M37">
            <v>4.6371908161057015E-3</v>
          </cell>
          <cell r="N37">
            <v>4.4617784379538021E-3</v>
          </cell>
          <cell r="O37">
            <v>4.404329053324268E-3</v>
          </cell>
          <cell r="P37">
            <v>4.3488569402848681E-3</v>
          </cell>
          <cell r="Q37">
            <v>4.3577280804146063E-3</v>
          </cell>
          <cell r="R37">
            <v>4.6889761087926538E-3</v>
          </cell>
          <cell r="S37">
            <v>4.7844030843374845E-3</v>
          </cell>
          <cell r="T37">
            <v>4.7184382030434589E-3</v>
          </cell>
          <cell r="U37">
            <v>4.7760036747840785E-3</v>
          </cell>
          <cell r="V37">
            <v>4.3186738387556347E-3</v>
          </cell>
          <cell r="W37">
            <v>4.1451869960574608E-3</v>
          </cell>
          <cell r="X37">
            <v>4.0923649400834757E-3</v>
          </cell>
          <cell r="Y37">
            <v>4.0574508607203316E-3</v>
          </cell>
          <cell r="Z37">
            <v>4.0974147845830918E-3</v>
          </cell>
          <cell r="AA37">
            <v>3.9819196449738612E-3</v>
          </cell>
          <cell r="AB37">
            <v>4.1755380122148363E-3</v>
          </cell>
          <cell r="AC37">
            <v>4.2563736831342288E-3</v>
          </cell>
          <cell r="AD37">
            <v>313413032</v>
          </cell>
          <cell r="AE37">
            <v>195568503</v>
          </cell>
          <cell r="AF37">
            <v>0</v>
          </cell>
          <cell r="AG37">
            <v>228782134</v>
          </cell>
          <cell r="AH37">
            <v>0</v>
          </cell>
          <cell r="AI37">
            <v>40312345</v>
          </cell>
          <cell r="AJ37">
            <v>51920201</v>
          </cell>
          <cell r="AK37">
            <v>263782134</v>
          </cell>
          <cell r="AL37">
            <v>13553634</v>
          </cell>
          <cell r="AM37">
            <v>20834301</v>
          </cell>
          <cell r="AN37">
            <v>20834.300999999999</v>
          </cell>
          <cell r="AO37">
            <v>4733253</v>
          </cell>
          <cell r="AQ37">
            <v>4.7165465306844611E-3</v>
          </cell>
          <cell r="AR37">
            <v>2.6018115992777063E-3</v>
          </cell>
          <cell r="AS37">
            <v>4.5559329796216637E-3</v>
          </cell>
          <cell r="AU37">
            <v>6.4611065055502181E-2</v>
          </cell>
          <cell r="AV37">
            <v>9.9854612118623794E-3</v>
          </cell>
          <cell r="AW37">
            <v>0.27306511156927143</v>
          </cell>
          <cell r="AX37">
            <v>0.26619238839712744</v>
          </cell>
          <cell r="AY37">
            <v>0.10303708297360945</v>
          </cell>
          <cell r="AZ37">
            <v>0.65291812076184452</v>
          </cell>
          <cell r="BA37">
            <v>7.4349581436144827E-2</v>
          </cell>
          <cell r="BB37">
            <v>0.18016255790149374</v>
          </cell>
          <cell r="BC37">
            <v>9.1238701743754397E-2</v>
          </cell>
          <cell r="BD37">
            <v>6.0362448894728096E-2</v>
          </cell>
          <cell r="BE37">
            <v>3.0876252849026301E-2</v>
          </cell>
          <cell r="BF37">
            <v>0.43213686310129523</v>
          </cell>
          <cell r="BG37">
            <v>1.1563527566384099E-3</v>
          </cell>
          <cell r="BH37">
            <v>0</v>
          </cell>
          <cell r="BI37">
            <v>2.5021339151511945E-3</v>
          </cell>
          <cell r="BJ37">
            <v>18939954</v>
          </cell>
          <cell r="BK37">
            <v>18708241</v>
          </cell>
          <cell r="BL37">
            <v>17856497</v>
          </cell>
          <cell r="BM37">
            <v>16899767</v>
          </cell>
          <cell r="BN37">
            <v>16831253</v>
          </cell>
          <cell r="BO37">
            <v>17032990</v>
          </cell>
          <cell r="BP37">
            <v>17578063</v>
          </cell>
          <cell r="BQ37">
            <v>16765434</v>
          </cell>
          <cell r="BR37">
            <v>16490956</v>
          </cell>
          <cell r="BS37">
            <v>14439951</v>
          </cell>
          <cell r="BT37">
            <v>15043832</v>
          </cell>
          <cell r="BU37">
            <v>13721500</v>
          </cell>
          <cell r="BV37">
            <v>13293182</v>
          </cell>
          <cell r="BW37">
            <v>12147286</v>
          </cell>
          <cell r="BX37">
            <v>11960038</v>
          </cell>
          <cell r="BY37">
            <v>10918785</v>
          </cell>
          <cell r="BZ37">
            <v>11152222</v>
          </cell>
          <cell r="CA37">
            <v>11009480</v>
          </cell>
          <cell r="CB37">
            <v>2886981</v>
          </cell>
          <cell r="CC37">
            <v>2842332</v>
          </cell>
          <cell r="CD37">
            <v>2755123</v>
          </cell>
          <cell r="CE37">
            <v>2695383</v>
          </cell>
          <cell r="CF37">
            <v>2641360</v>
          </cell>
          <cell r="CG37">
            <v>2964975</v>
          </cell>
          <cell r="CH37">
            <v>2894970</v>
          </cell>
          <cell r="CI37">
            <v>2774860</v>
          </cell>
          <cell r="CJ37">
            <v>2663303</v>
          </cell>
          <cell r="CK37">
            <v>2572730</v>
          </cell>
          <cell r="CL37">
            <v>2452577</v>
          </cell>
          <cell r="CM37">
            <v>2380916</v>
          </cell>
          <cell r="CN37">
            <v>2310783</v>
          </cell>
          <cell r="CO37">
            <v>2243442</v>
          </cell>
          <cell r="CP37">
            <v>2243442</v>
          </cell>
          <cell r="CQ37">
            <v>2054499</v>
          </cell>
          <cell r="CR37">
            <v>1912037</v>
          </cell>
          <cell r="CS37">
            <v>1843465</v>
          </cell>
          <cell r="CU37">
            <v>25421</v>
          </cell>
          <cell r="CV37">
            <v>221296</v>
          </cell>
          <cell r="CX37">
            <v>246717</v>
          </cell>
          <cell r="CY37">
            <v>161086</v>
          </cell>
          <cell r="CZ37">
            <v>83078</v>
          </cell>
          <cell r="DA37">
            <v>378050</v>
          </cell>
          <cell r="DB37">
            <v>461128</v>
          </cell>
          <cell r="DC37">
            <v>44649</v>
          </cell>
          <cell r="DD37">
            <v>5741032</v>
          </cell>
        </row>
        <row r="38">
          <cell r="B38" t="str">
            <v>Guardian  Bank</v>
          </cell>
          <cell r="C38">
            <v>15.66517</v>
          </cell>
          <cell r="D38">
            <v>9.524737</v>
          </cell>
          <cell r="E38">
            <v>13.013989</v>
          </cell>
          <cell r="F38">
            <v>2.3015219999999998</v>
          </cell>
          <cell r="G38">
            <v>2.3940079999999999</v>
          </cell>
          <cell r="H38">
            <v>2.407699</v>
          </cell>
          <cell r="I38">
            <v>11.854032999999999</v>
          </cell>
          <cell r="J38">
            <v>5.9919999999999999E-3</v>
          </cell>
          <cell r="K38">
            <v>4.8383000000000002E-2</v>
          </cell>
          <cell r="M38">
            <v>4.0776311516202779E-3</v>
          </cell>
          <cell r="N38">
            <v>4.0527302347947367E-3</v>
          </cell>
          <cell r="O38">
            <v>4.0407583669923672E-3</v>
          </cell>
          <cell r="P38">
            <v>4.0748381921586257E-3</v>
          </cell>
          <cell r="Q38">
            <v>4.0836640982174228E-3</v>
          </cell>
          <cell r="R38">
            <v>4.1291983133030724E-3</v>
          </cell>
          <cell r="S38">
            <v>4.1287237506087062E-3</v>
          </cell>
          <cell r="T38">
            <v>4.3117015767598849E-3</v>
          </cell>
          <cell r="U38">
            <v>4.4457248716729889E-3</v>
          </cell>
          <cell r="V38">
            <v>4.2941558469301779E-3</v>
          </cell>
          <cell r="W38">
            <v>4.4595346408867345E-3</v>
          </cell>
          <cell r="X38">
            <v>4.5670489120401541E-3</v>
          </cell>
          <cell r="Y38">
            <v>4.5223875881388875E-3</v>
          </cell>
          <cell r="Z38">
            <v>4.6399194243748471E-3</v>
          </cell>
          <cell r="AA38">
            <v>4.7407532473768025E-3</v>
          </cell>
          <cell r="AB38">
            <v>4.8897751558438724E-3</v>
          </cell>
          <cell r="AC38">
            <v>4.6996123142062978E-3</v>
          </cell>
          <cell r="AD38">
            <v>313413032</v>
          </cell>
          <cell r="AE38">
            <v>195568503</v>
          </cell>
          <cell r="AF38">
            <v>0</v>
          </cell>
          <cell r="AG38">
            <v>228782134</v>
          </cell>
          <cell r="AH38">
            <v>0</v>
          </cell>
          <cell r="AI38">
            <v>40312345</v>
          </cell>
          <cell r="AJ38">
            <v>51920201</v>
          </cell>
          <cell r="AK38">
            <v>263782134</v>
          </cell>
          <cell r="AL38">
            <v>13553634</v>
          </cell>
          <cell r="AM38">
            <v>20834301</v>
          </cell>
          <cell r="AN38">
            <v>20834.300999999999</v>
          </cell>
          <cell r="AO38">
            <v>4733253</v>
          </cell>
          <cell r="AQ38">
            <v>3.9010392113984172E-3</v>
          </cell>
          <cell r="AR38">
            <v>4.3165708197880695E-3</v>
          </cell>
          <cell r="AS38">
            <v>4.4629200773712288E-3</v>
          </cell>
          <cell r="AU38">
            <v>4.688728358155287E-2</v>
          </cell>
          <cell r="AV38">
            <v>7.1391407995945889E-3</v>
          </cell>
          <cell r="AW38">
            <v>0.20195725792226157</v>
          </cell>
          <cell r="AX38">
            <v>0.19415518752141148</v>
          </cell>
          <cell r="AY38">
            <v>0.15897117038695102</v>
          </cell>
          <cell r="AZ38">
            <v>0.72274658542145953</v>
          </cell>
          <cell r="BA38">
            <v>8.2097447418391631E-2</v>
          </cell>
          <cell r="BB38">
            <v>0.52420779556165964</v>
          </cell>
          <cell r="BC38">
            <v>0.1353278615226855</v>
          </cell>
          <cell r="BD38">
            <v>6.8254349566010161E-2</v>
          </cell>
          <cell r="BE38">
            <v>6.7073511956675338E-2</v>
          </cell>
          <cell r="BF38">
            <v>0.73188451288840028</v>
          </cell>
          <cell r="BG38">
            <v>1.7702415834072731E-3</v>
          </cell>
          <cell r="BH38">
            <v>1.4114883588023776E-4</v>
          </cell>
          <cell r="BI38">
            <v>4.3949879351174717E-3</v>
          </cell>
          <cell r="BJ38">
            <v>15665170</v>
          </cell>
          <cell r="BK38">
            <v>15802759</v>
          </cell>
          <cell r="BL38">
            <v>15520532</v>
          </cell>
          <cell r="BM38">
            <v>15271509</v>
          </cell>
          <cell r="BN38">
            <v>15019755</v>
          </cell>
          <cell r="BO38">
            <v>14705351</v>
          </cell>
          <cell r="BP38">
            <v>15135225</v>
          </cell>
          <cell r="BQ38">
            <v>15349948</v>
          </cell>
          <cell r="BR38">
            <v>15386946</v>
          </cell>
          <cell r="BS38">
            <v>14609492</v>
          </cell>
          <cell r="BT38">
            <v>15113307</v>
          </cell>
          <cell r="BU38">
            <v>15694727</v>
          </cell>
          <cell r="BV38">
            <v>15383115</v>
          </cell>
          <cell r="BW38">
            <v>14570598</v>
          </cell>
          <cell r="BX38">
            <v>14464148</v>
          </cell>
          <cell r="BY38">
            <v>14195379</v>
          </cell>
          <cell r="BZ38">
            <v>13997862</v>
          </cell>
          <cell r="CA38">
            <v>12834687</v>
          </cell>
          <cell r="CB38">
            <v>2407699</v>
          </cell>
          <cell r="CC38">
            <v>2374615</v>
          </cell>
          <cell r="CD38">
            <v>2327011</v>
          </cell>
          <cell r="CE38">
            <v>2291970</v>
          </cell>
          <cell r="CF38">
            <v>2264442</v>
          </cell>
          <cell r="CG38">
            <v>2214594</v>
          </cell>
          <cell r="CH38">
            <v>2049357</v>
          </cell>
          <cell r="CI38">
            <v>2025717</v>
          </cell>
          <cell r="CJ38">
            <v>2034496</v>
          </cell>
          <cell r="CK38">
            <v>1984466</v>
          </cell>
          <cell r="CL38">
            <v>1994181</v>
          </cell>
          <cell r="CM38">
            <v>1890337</v>
          </cell>
          <cell r="CN38">
            <v>1818843</v>
          </cell>
          <cell r="CO38">
            <v>1755138</v>
          </cell>
          <cell r="CP38">
            <v>1755138</v>
          </cell>
          <cell r="CQ38">
            <v>1715270</v>
          </cell>
          <cell r="CR38">
            <v>1554857</v>
          </cell>
          <cell r="CS38">
            <v>1493885</v>
          </cell>
          <cell r="CU38">
            <v>38351</v>
          </cell>
          <cell r="CV38">
            <v>202894</v>
          </cell>
          <cell r="CX38">
            <v>241245</v>
          </cell>
          <cell r="CY38">
            <v>174359</v>
          </cell>
          <cell r="CZ38">
            <v>446570</v>
          </cell>
          <cell r="DA38">
            <v>405325</v>
          </cell>
          <cell r="DB38">
            <v>851895</v>
          </cell>
          <cell r="DC38">
            <v>27383</v>
          </cell>
          <cell r="DD38">
            <v>9524737</v>
          </cell>
        </row>
        <row r="39">
          <cell r="B39" t="str">
            <v>Credit Bank</v>
          </cell>
          <cell r="C39">
            <v>14.933180999999999</v>
          </cell>
          <cell r="D39">
            <v>10.486648000000001</v>
          </cell>
          <cell r="E39">
            <v>11.590949</v>
          </cell>
          <cell r="F39">
            <v>2.4296350000000002</v>
          </cell>
          <cell r="G39">
            <v>2.4791759999999998</v>
          </cell>
          <cell r="H39">
            <v>2.6532110000000002</v>
          </cell>
          <cell r="I39">
            <v>13.872496</v>
          </cell>
          <cell r="J39">
            <v>2.0705000000000001E-2</v>
          </cell>
          <cell r="K39">
            <v>5.7785999999999997E-2</v>
          </cell>
          <cell r="M39">
            <v>3.9857052510327397E-3</v>
          </cell>
          <cell r="N39">
            <v>3.8410824440889627E-3</v>
          </cell>
          <cell r="O39">
            <v>3.8796088648280665E-3</v>
          </cell>
          <cell r="P39">
            <v>3.8695415603358578E-3</v>
          </cell>
          <cell r="Q39">
            <v>3.6864442802451557E-3</v>
          </cell>
          <cell r="R39">
            <v>3.6355440445543803E-3</v>
          </cell>
          <cell r="S39">
            <v>3.4989097018524365E-3</v>
          </cell>
          <cell r="T39">
            <v>3.3327067234972486E-3</v>
          </cell>
          <cell r="U39">
            <v>3.140047870071703E-3</v>
          </cell>
          <cell r="V39">
            <v>2.8919251478437126E-3</v>
          </cell>
          <cell r="W39">
            <v>2.5775180393315849E-3</v>
          </cell>
          <cell r="X39">
            <v>2.5816394990063472E-3</v>
          </cell>
          <cell r="Y39">
            <v>2.7375039181430178E-3</v>
          </cell>
          <cell r="Z39">
            <v>2.8849107269786518E-3</v>
          </cell>
          <cell r="AA39">
            <v>2.9470418296018448E-3</v>
          </cell>
          <cell r="AB39">
            <v>2.9730819231159732E-3</v>
          </cell>
          <cell r="AC39">
            <v>2.8524193975043499E-3</v>
          </cell>
          <cell r="AD39">
            <v>313413032</v>
          </cell>
          <cell r="AE39">
            <v>195568503</v>
          </cell>
          <cell r="AF39">
            <v>0</v>
          </cell>
          <cell r="AG39">
            <v>228782134</v>
          </cell>
          <cell r="AH39">
            <v>0</v>
          </cell>
          <cell r="AI39">
            <v>40312345</v>
          </cell>
          <cell r="AJ39">
            <v>51920201</v>
          </cell>
          <cell r="AK39">
            <v>263782134</v>
          </cell>
          <cell r="AL39">
            <v>13553634</v>
          </cell>
          <cell r="AM39">
            <v>20834301</v>
          </cell>
          <cell r="AN39">
            <v>20834.300999999999</v>
          </cell>
          <cell r="AO39">
            <v>4733253</v>
          </cell>
          <cell r="AQ39">
            <v>3.718754704347915E-3</v>
          </cell>
          <cell r="AR39">
            <v>4.75250484650536E-3</v>
          </cell>
          <cell r="AS39">
            <v>3.9749133803544763E-3</v>
          </cell>
          <cell r="AU39">
            <v>8.3007709244024411E-2</v>
          </cell>
          <cell r="AV39">
            <v>1.5255406964734862E-2</v>
          </cell>
          <cell r="AW39">
            <v>0.17871160316067128</v>
          </cell>
          <cell r="AX39">
            <v>0.17514043615510866</v>
          </cell>
          <cell r="AY39">
            <v>0.42300270690423647</v>
          </cell>
          <cell r="AZ39">
            <v>0.77470186004544117</v>
          </cell>
          <cell r="BA39">
            <v>0.10134983721863108</v>
          </cell>
          <cell r="BB39">
            <v>0.34741372385715552</v>
          </cell>
          <cell r="BC39">
            <v>0.15171921627666152</v>
          </cell>
          <cell r="BD39">
            <v>7.3914845432717258E-2</v>
          </cell>
          <cell r="BE39">
            <v>7.7804370843944259E-2</v>
          </cell>
          <cell r="BF39">
            <v>0.90472730058600037</v>
          </cell>
          <cell r="BG39">
            <v>1.2763014466766313E-2</v>
          </cell>
          <cell r="BH39">
            <v>0</v>
          </cell>
          <cell r="BI39">
            <v>4.6521558590970962E-3</v>
          </cell>
          <cell r="BJ39">
            <v>14933181</v>
          </cell>
          <cell r="BK39">
            <v>14465074</v>
          </cell>
          <cell r="BL39">
            <v>14411385</v>
          </cell>
          <cell r="BM39">
            <v>13959063</v>
          </cell>
          <cell r="BN39">
            <v>13010223</v>
          </cell>
          <cell r="BO39">
            <v>12201968</v>
          </cell>
          <cell r="BP39">
            <v>11780598</v>
          </cell>
          <cell r="BQ39">
            <v>11197836</v>
          </cell>
          <cell r="BR39">
            <v>11153369</v>
          </cell>
          <cell r="BS39">
            <v>10287085</v>
          </cell>
          <cell r="BT39">
            <v>10189227</v>
          </cell>
          <cell r="BU39">
            <v>8742291</v>
          </cell>
          <cell r="BV39">
            <v>8884581</v>
          </cell>
          <cell r="BW39">
            <v>8864537</v>
          </cell>
          <cell r="BX39">
            <v>8592048</v>
          </cell>
          <cell r="BY39">
            <v>8241305</v>
          </cell>
          <cell r="BZ39">
            <v>7936623</v>
          </cell>
          <cell r="CA39">
            <v>7308855</v>
          </cell>
          <cell r="CB39">
            <v>2653211</v>
          </cell>
          <cell r="CC39">
            <v>2665073</v>
          </cell>
          <cell r="CD39">
            <v>2667664</v>
          </cell>
          <cell r="CE39">
            <v>2622945</v>
          </cell>
          <cell r="CF39">
            <v>2482312</v>
          </cell>
          <cell r="CG39">
            <v>2459574</v>
          </cell>
          <cell r="CH39">
            <v>2374315</v>
          </cell>
          <cell r="CI39">
            <v>2107998</v>
          </cell>
          <cell r="CJ39">
            <v>1425282</v>
          </cell>
          <cell r="CK39">
            <v>1391955</v>
          </cell>
          <cell r="CL39">
            <v>1294064</v>
          </cell>
          <cell r="CM39">
            <v>1263351</v>
          </cell>
          <cell r="CN39">
            <v>1159432</v>
          </cell>
          <cell r="CO39">
            <v>1151660</v>
          </cell>
          <cell r="CP39">
            <v>1151660</v>
          </cell>
          <cell r="CQ39">
            <v>1283466</v>
          </cell>
          <cell r="CR39">
            <v>1274332</v>
          </cell>
          <cell r="CS39">
            <v>1237653</v>
          </cell>
          <cell r="CU39">
            <v>155643</v>
          </cell>
          <cell r="CV39">
            <v>212305</v>
          </cell>
          <cell r="CX39">
            <v>367948</v>
          </cell>
          <cell r="CY39">
            <v>285050</v>
          </cell>
          <cell r="CZ39">
            <v>410881</v>
          </cell>
          <cell r="DA39">
            <v>771804</v>
          </cell>
          <cell r="DB39">
            <v>1182685</v>
          </cell>
          <cell r="DC39">
            <v>53286</v>
          </cell>
          <cell r="DD39">
            <v>10486648</v>
          </cell>
        </row>
        <row r="40">
          <cell r="B40" t="str">
            <v>First Community Bank</v>
          </cell>
          <cell r="C40">
            <v>15.583625</v>
          </cell>
          <cell r="D40">
            <v>9.3230810000000002</v>
          </cell>
          <cell r="E40">
            <v>13.07639</v>
          </cell>
          <cell r="F40">
            <v>1.414758</v>
          </cell>
          <cell r="G40">
            <v>2.040368</v>
          </cell>
          <cell r="H40">
            <v>1.7243059999999999</v>
          </cell>
          <cell r="I40">
            <v>12.567375</v>
          </cell>
          <cell r="J40">
            <v>3.3536000000000003E-2</v>
          </cell>
          <cell r="K40">
            <v>3.2777000000000001E-2</v>
          </cell>
          <cell r="M40">
            <v>3.7119469920936744E-3</v>
          </cell>
          <cell r="N40">
            <v>4.0282508934422097E-3</v>
          </cell>
          <cell r="O40">
            <v>3.593650759412577E-3</v>
          </cell>
          <cell r="P40">
            <v>3.9742403095568033E-3</v>
          </cell>
          <cell r="Q40">
            <v>3.8464107548367441E-3</v>
          </cell>
          <cell r="R40">
            <v>3.8293303985279933E-3</v>
          </cell>
          <cell r="S40">
            <v>3.7782059251250119E-3</v>
          </cell>
          <cell r="T40">
            <v>4.0288143044451986E-3</v>
          </cell>
          <cell r="U40">
            <v>4.0397055143437961E-3</v>
          </cell>
          <cell r="V40">
            <v>4.2038993134941608E-3</v>
          </cell>
          <cell r="W40">
            <v>4.3404911020331928E-3</v>
          </cell>
          <cell r="X40">
            <v>4.4391985869509315E-3</v>
          </cell>
          <cell r="Y40">
            <v>4.5393193659595656E-3</v>
          </cell>
          <cell r="Z40">
            <v>4.0305941910865435E-3</v>
          </cell>
          <cell r="AA40">
            <v>4.1190609998637655E-3</v>
          </cell>
          <cell r="AB40">
            <v>4.2032531290867783E-3</v>
          </cell>
          <cell r="AC40">
            <v>4.0137771017887481E-3</v>
          </cell>
          <cell r="AD40">
            <v>313413032</v>
          </cell>
          <cell r="AE40">
            <v>195568503</v>
          </cell>
          <cell r="AF40">
            <v>0</v>
          </cell>
          <cell r="AG40">
            <v>228782134</v>
          </cell>
          <cell r="AH40">
            <v>0</v>
          </cell>
          <cell r="AI40">
            <v>40312345</v>
          </cell>
          <cell r="AJ40">
            <v>51920201</v>
          </cell>
          <cell r="AK40">
            <v>263782134</v>
          </cell>
          <cell r="AL40">
            <v>13553634</v>
          </cell>
          <cell r="AM40">
            <v>20834301</v>
          </cell>
          <cell r="AN40">
            <v>20834.300999999999</v>
          </cell>
          <cell r="AO40">
            <v>4733253</v>
          </cell>
          <cell r="AQ40">
            <v>3.8807323623509136E-3</v>
          </cell>
          <cell r="AR40">
            <v>4.2251811672196909E-3</v>
          </cell>
          <cell r="AS40">
            <v>4.4843194097164488E-3</v>
          </cell>
          <cell r="AU40">
            <v>3.6318585496796632E-2</v>
          </cell>
          <cell r="AV40">
            <v>3.8838775647526986E-3</v>
          </cell>
          <cell r="AW40">
            <v>0.16235435005321316</v>
          </cell>
          <cell r="AX40">
            <v>0.11257386685763733</v>
          </cell>
          <cell r="AY40">
            <v>0.3599601521344008</v>
          </cell>
          <cell r="AZ40">
            <v>0.7715213110211675</v>
          </cell>
          <cell r="BA40">
            <v>0.2956251927513262</v>
          </cell>
          <cell r="BB40">
            <v>0.22139546651639391</v>
          </cell>
          <cell r="BC40">
            <v>9.3584568081908695E-2</v>
          </cell>
          <cell r="BD40">
            <v>1.405075318239324E-2</v>
          </cell>
          <cell r="BE40">
            <v>7.9533814899515456E-2</v>
          </cell>
          <cell r="BF40">
            <v>0.71297055227016015</v>
          </cell>
          <cell r="BG40">
            <v>1.0187235724201846E-3</v>
          </cell>
          <cell r="BH40">
            <v>0</v>
          </cell>
          <cell r="BI40">
            <v>3.2816764962683375E-3</v>
          </cell>
          <cell r="BJ40">
            <v>15583625</v>
          </cell>
          <cell r="BK40">
            <v>17359968</v>
          </cell>
          <cell r="BL40">
            <v>15050947</v>
          </cell>
          <cell r="BM40">
            <v>16489388</v>
          </cell>
          <cell r="BN40">
            <v>15521372</v>
          </cell>
          <cell r="BO40">
            <v>14962089</v>
          </cell>
          <cell r="BP40">
            <v>14519582</v>
          </cell>
          <cell r="BQ40">
            <v>15069141</v>
          </cell>
          <cell r="BR40">
            <v>14827745</v>
          </cell>
          <cell r="BS40">
            <v>14564631</v>
          </cell>
          <cell r="BT40">
            <v>15726633</v>
          </cell>
          <cell r="BU40">
            <v>16180372</v>
          </cell>
          <cell r="BV40">
            <v>15121959</v>
          </cell>
          <cell r="BW40">
            <v>15278026</v>
          </cell>
          <cell r="BX40">
            <v>12978408</v>
          </cell>
          <cell r="BY40">
            <v>12696667</v>
          </cell>
          <cell r="BZ40">
            <v>12503956</v>
          </cell>
          <cell r="CA40">
            <v>11305398</v>
          </cell>
          <cell r="CB40">
            <v>1724306</v>
          </cell>
          <cell r="CC40">
            <v>1709205</v>
          </cell>
          <cell r="CD40">
            <v>1622135</v>
          </cell>
          <cell r="CE40">
            <v>1608542</v>
          </cell>
          <cell r="CF40">
            <v>1602035</v>
          </cell>
          <cell r="CG40">
            <v>1557408</v>
          </cell>
          <cell r="CH40">
            <v>1687582</v>
          </cell>
          <cell r="CI40">
            <v>1698111</v>
          </cell>
          <cell r="CJ40">
            <v>1669863</v>
          </cell>
          <cell r="CK40">
            <v>1611608</v>
          </cell>
          <cell r="CL40">
            <v>1687798</v>
          </cell>
          <cell r="CM40">
            <v>1677757</v>
          </cell>
          <cell r="CN40">
            <v>1661381</v>
          </cell>
          <cell r="CO40">
            <v>1517722</v>
          </cell>
          <cell r="CP40">
            <v>1517722</v>
          </cell>
          <cell r="CQ40">
            <v>1301967</v>
          </cell>
          <cell r="CR40">
            <v>1225689</v>
          </cell>
          <cell r="CS40">
            <v>1210095</v>
          </cell>
          <cell r="CU40">
            <v>109123</v>
          </cell>
          <cell r="CV40">
            <v>194030</v>
          </cell>
          <cell r="CX40">
            <v>303153</v>
          </cell>
          <cell r="CY40">
            <v>233889</v>
          </cell>
          <cell r="CZ40">
            <v>866295</v>
          </cell>
          <cell r="DA40">
            <v>3046590</v>
          </cell>
          <cell r="DB40">
            <v>3912885</v>
          </cell>
          <cell r="DC40">
            <v>15101</v>
          </cell>
          <cell r="DD40">
            <v>9323081</v>
          </cell>
        </row>
        <row r="41">
          <cell r="B41" t="str">
            <v>Development Bank of Kenya</v>
          </cell>
          <cell r="C41">
            <v>16.040120999999999</v>
          </cell>
          <cell r="D41">
            <v>9.1430179999999996</v>
          </cell>
          <cell r="E41">
            <v>5.8925380000000001</v>
          </cell>
          <cell r="F41">
            <v>1.6283749999999999</v>
          </cell>
          <cell r="G41">
            <v>1.9097120000000001</v>
          </cell>
          <cell r="H41">
            <v>2.9556170000000002</v>
          </cell>
          <cell r="I41">
            <v>8.0794060000000005</v>
          </cell>
          <cell r="J41">
            <v>5.9719999999999999E-3</v>
          </cell>
          <cell r="K41">
            <v>3.696E-2</v>
          </cell>
          <cell r="M41">
            <v>3.5881796639193764E-3</v>
          </cell>
          <cell r="N41">
            <v>3.5933647142961721E-3</v>
          </cell>
          <cell r="O41">
            <v>3.6176024317071632E-3</v>
          </cell>
          <cell r="P41">
            <v>3.5332840216392115E-3</v>
          </cell>
          <cell r="Q41">
            <v>3.7172663452309379E-3</v>
          </cell>
          <cell r="R41">
            <v>3.8373178403927365E-3</v>
          </cell>
          <cell r="S41">
            <v>4.1193945464215774E-3</v>
          </cell>
          <cell r="T41">
            <v>4.2375972063738486E-3</v>
          </cell>
          <cell r="U41">
            <v>4.6195760288308633E-3</v>
          </cell>
          <cell r="V41">
            <v>4.3337321699578601E-3</v>
          </cell>
          <cell r="W41">
            <v>4.776216929269432E-3</v>
          </cell>
          <cell r="X41">
            <v>4.778790398319078E-3</v>
          </cell>
          <cell r="Y41">
            <v>4.8339510949649729E-3</v>
          </cell>
          <cell r="Z41">
            <v>4.2823539611270105E-3</v>
          </cell>
          <cell r="AA41">
            <v>4.5819977307647204E-3</v>
          </cell>
          <cell r="AB41">
            <v>4.7104248213690495E-3</v>
          </cell>
          <cell r="AC41">
            <v>4.6789551496849574E-3</v>
          </cell>
          <cell r="AD41">
            <v>313413032</v>
          </cell>
          <cell r="AE41">
            <v>195568503</v>
          </cell>
          <cell r="AF41">
            <v>0</v>
          </cell>
          <cell r="AG41">
            <v>228782134</v>
          </cell>
          <cell r="AH41">
            <v>0</v>
          </cell>
          <cell r="AI41">
            <v>40312345</v>
          </cell>
          <cell r="AJ41">
            <v>51920201</v>
          </cell>
          <cell r="AK41">
            <v>263782134</v>
          </cell>
          <cell r="AL41">
            <v>13553634</v>
          </cell>
          <cell r="AM41">
            <v>20834301</v>
          </cell>
          <cell r="AN41">
            <v>20834.300999999999</v>
          </cell>
          <cell r="AO41">
            <v>4733253</v>
          </cell>
          <cell r="AQ41">
            <v>3.9944118689152555E-3</v>
          </cell>
          <cell r="AR41">
            <v>4.1435773715953602E-3</v>
          </cell>
          <cell r="AS41">
            <v>2.0207429210884458E-3</v>
          </cell>
          <cell r="AU41">
            <v>3.52282245179769E-2</v>
          </cell>
          <cell r="AV41">
            <v>6.3732995404595328E-3</v>
          </cell>
          <cell r="AW41">
            <v>0.23636787159848135</v>
          </cell>
          <cell r="AX41">
            <v>0.20154637605784384</v>
          </cell>
          <cell r="AY41">
            <v>0.2126533693068671</v>
          </cell>
          <cell r="AZ41">
            <v>0.62756150831887969</v>
          </cell>
          <cell r="BA41">
            <v>0.17097788148316598</v>
          </cell>
          <cell r="BB41">
            <v>0.61019324798744201</v>
          </cell>
          <cell r="BC41">
            <v>9.6515704566139851E-2</v>
          </cell>
          <cell r="BD41">
            <v>9.4372968297429277E-2</v>
          </cell>
          <cell r="BE41">
            <v>2.1427362687105739E-3</v>
          </cell>
          <cell r="BF41">
            <v>1.5516264808135305</v>
          </cell>
          <cell r="BG41">
            <v>1.2351235262236995E-3</v>
          </cell>
          <cell r="BH41">
            <v>1.8208810862472232E-5</v>
          </cell>
          <cell r="BI41">
            <v>4.3915926787976792E-3</v>
          </cell>
          <cell r="BJ41">
            <v>16040121</v>
          </cell>
          <cell r="BK41">
            <v>16319925</v>
          </cell>
          <cell r="BL41">
            <v>16127993</v>
          </cell>
          <cell r="BM41">
            <v>16710985</v>
          </cell>
          <cell r="BN41">
            <v>16435365</v>
          </cell>
          <cell r="BO41">
            <v>16418382</v>
          </cell>
          <cell r="BP41">
            <v>17492953</v>
          </cell>
          <cell r="BQ41">
            <v>17013141</v>
          </cell>
          <cell r="BR41">
            <v>17251091</v>
          </cell>
          <cell r="BS41">
            <v>16942714</v>
          </cell>
          <cell r="BT41">
            <v>18106690</v>
          </cell>
          <cell r="BU41">
            <v>17841799</v>
          </cell>
          <cell r="BV41">
            <v>16999848</v>
          </cell>
          <cell r="BW41">
            <v>16954227</v>
          </cell>
          <cell r="BX41">
            <v>16004815</v>
          </cell>
          <cell r="BY41">
            <v>16493105</v>
          </cell>
          <cell r="BZ41">
            <v>16082152</v>
          </cell>
          <cell r="CA41">
            <v>15580630</v>
          </cell>
          <cell r="CB41">
            <v>2955617</v>
          </cell>
          <cell r="CC41">
            <v>2929746</v>
          </cell>
          <cell r="CD41">
            <v>2958319</v>
          </cell>
          <cell r="CE41">
            <v>2909847</v>
          </cell>
          <cell r="CF41">
            <v>2919672</v>
          </cell>
          <cell r="CG41">
            <v>2903344</v>
          </cell>
          <cell r="CH41">
            <v>2949975</v>
          </cell>
          <cell r="CI41">
            <v>2912557</v>
          </cell>
          <cell r="CJ41">
            <v>2876234</v>
          </cell>
          <cell r="CK41">
            <v>2843621</v>
          </cell>
          <cell r="CL41">
            <v>2856189</v>
          </cell>
          <cell r="CM41">
            <v>2808229</v>
          </cell>
          <cell r="CN41">
            <v>2806585</v>
          </cell>
          <cell r="CO41">
            <v>2763601</v>
          </cell>
          <cell r="CP41">
            <v>2763601</v>
          </cell>
          <cell r="CQ41">
            <v>1999548</v>
          </cell>
          <cell r="CR41">
            <v>1874489</v>
          </cell>
          <cell r="CS41">
            <v>1822274</v>
          </cell>
          <cell r="CU41">
            <v>26483</v>
          </cell>
          <cell r="CV41">
            <v>98053</v>
          </cell>
          <cell r="CX41">
            <v>124536</v>
          </cell>
          <cell r="CY41">
            <v>78154</v>
          </cell>
          <cell r="CZ41">
            <v>1150617</v>
          </cell>
          <cell r="DA41">
            <v>735043</v>
          </cell>
          <cell r="DB41">
            <v>1885660</v>
          </cell>
          <cell r="DC41">
            <v>25872</v>
          </cell>
          <cell r="DD41">
            <v>9143018</v>
          </cell>
        </row>
        <row r="42">
          <cell r="B42" t="str">
            <v>M-Oriental Bank Limited</v>
          </cell>
          <cell r="C42">
            <v>10.675058</v>
          </cell>
          <cell r="D42">
            <v>7.5096189999999998</v>
          </cell>
          <cell r="E42">
            <v>7.6006999999999998</v>
          </cell>
          <cell r="F42">
            <v>2.4911759999999998</v>
          </cell>
          <cell r="G42">
            <v>2.5972919999999999</v>
          </cell>
          <cell r="H42">
            <v>2.9819909999999998</v>
          </cell>
          <cell r="I42">
            <v>8.4845100000000002</v>
          </cell>
          <cell r="J42">
            <v>3.3270000000000001E-3</v>
          </cell>
          <cell r="K42">
            <v>2.5595E-2</v>
          </cell>
          <cell r="M42">
            <v>3.3522206518145411E-3</v>
          </cell>
          <cell r="N42">
            <v>3.3054680611380735E-3</v>
          </cell>
          <cell r="O42">
            <v>3.3323962628632204E-3</v>
          </cell>
          <cell r="P42">
            <v>3.407465827841575E-3</v>
          </cell>
          <cell r="Q42">
            <v>3.3249907589377476E-3</v>
          </cell>
          <cell r="R42">
            <v>3.4131278102975944E-3</v>
          </cell>
          <cell r="S42">
            <v>3.3798046960819392E-3</v>
          </cell>
          <cell r="T42">
            <v>3.2828546697020239E-3</v>
          </cell>
          <cell r="U42">
            <v>3.1187169408902677E-3</v>
          </cell>
          <cell r="V42">
            <v>2.7937279186075153E-3</v>
          </cell>
          <cell r="W42">
            <v>2.849934976557506E-3</v>
          </cell>
          <cell r="X42">
            <v>2.9896141557676382E-3</v>
          </cell>
          <cell r="Y42">
            <v>2.7855794505652247E-3</v>
          </cell>
          <cell r="Z42">
            <v>2.8947533750014391E-3</v>
          </cell>
          <cell r="AA42">
            <v>2.9795413567498025E-3</v>
          </cell>
          <cell r="AB42">
            <v>2.9634462208108963E-3</v>
          </cell>
          <cell r="AC42">
            <v>2.8842255460702583E-3</v>
          </cell>
          <cell r="AD42">
            <v>313413032</v>
          </cell>
          <cell r="AE42">
            <v>195568503</v>
          </cell>
          <cell r="AF42">
            <v>0</v>
          </cell>
          <cell r="AG42">
            <v>228782134</v>
          </cell>
          <cell r="AH42">
            <v>0</v>
          </cell>
          <cell r="AI42">
            <v>40312345</v>
          </cell>
          <cell r="AJ42">
            <v>51920201</v>
          </cell>
          <cell r="AK42">
            <v>263782134</v>
          </cell>
          <cell r="AL42">
            <v>13553634</v>
          </cell>
          <cell r="AM42">
            <v>20834301</v>
          </cell>
          <cell r="AN42">
            <v>20834.300999999999</v>
          </cell>
          <cell r="AO42">
            <v>4733253</v>
          </cell>
          <cell r="AQ42">
            <v>2.6583701193126129E-3</v>
          </cell>
          <cell r="AR42">
            <v>3.4033278024501951E-3</v>
          </cell>
          <cell r="AS42">
            <v>2.6065272248251858E-3</v>
          </cell>
          <cell r="AU42">
            <v>2.6972797634456813E-2</v>
          </cell>
          <cell r="AV42">
            <v>7.7435697796725588E-3</v>
          </cell>
          <cell r="AW42">
            <v>0.30612162635202267</v>
          </cell>
          <cell r="AX42">
            <v>0.29361459883953223</v>
          </cell>
          <cell r="AY42">
            <v>0.20943028415933149</v>
          </cell>
          <cell r="AZ42">
            <v>0.70015235890168526</v>
          </cell>
          <cell r="BA42">
            <v>8.7769970317614285E-2</v>
          </cell>
          <cell r="BB42">
            <v>0.54833945990234401</v>
          </cell>
          <cell r="BC42">
            <v>0.12691737658970909</v>
          </cell>
          <cell r="BD42">
            <v>8.4255790657352225E-2</v>
          </cell>
          <cell r="BE42">
            <v>4.266158593235686E-2</v>
          </cell>
          <cell r="BF42">
            <v>0.98801676161406182</v>
          </cell>
          <cell r="BG42">
            <v>1.1352651512593684E-3</v>
          </cell>
          <cell r="BH42">
            <v>0</v>
          </cell>
          <cell r="BI42">
            <v>3.4823076595323541E-3</v>
          </cell>
          <cell r="BJ42">
            <v>10675058</v>
          </cell>
          <cell r="BK42">
            <v>10576525</v>
          </cell>
          <cell r="BL42">
            <v>10492155</v>
          </cell>
          <cell r="BM42">
            <v>10482709</v>
          </cell>
          <cell r="BN42">
            <v>10005843</v>
          </cell>
          <cell r="BO42">
            <v>9920247</v>
          </cell>
          <cell r="BP42">
            <v>9809585</v>
          </cell>
          <cell r="BQ42">
            <v>8776999</v>
          </cell>
          <cell r="BR42">
            <v>9024348</v>
          </cell>
          <cell r="BS42">
            <v>8496350</v>
          </cell>
          <cell r="BT42">
            <v>9316625</v>
          </cell>
          <cell r="BU42">
            <v>9056018</v>
          </cell>
          <cell r="BV42">
            <v>9153613</v>
          </cell>
          <cell r="BW42">
            <v>7857515</v>
          </cell>
          <cell r="BX42">
            <v>8092950</v>
          </cell>
          <cell r="BY42">
            <v>7916635</v>
          </cell>
          <cell r="BZ42">
            <v>7480066</v>
          </cell>
          <cell r="CA42">
            <v>7006528</v>
          </cell>
          <cell r="CB42">
            <v>2981991</v>
          </cell>
          <cell r="CC42">
            <v>3027998</v>
          </cell>
          <cell r="CD42">
            <v>3020563</v>
          </cell>
          <cell r="CE42">
            <v>2988321</v>
          </cell>
          <cell r="CF42">
            <v>2955250</v>
          </cell>
          <cell r="CG42">
            <v>2931488</v>
          </cell>
          <cell r="CH42">
            <v>2930072</v>
          </cell>
          <cell r="CI42">
            <v>2927334</v>
          </cell>
          <cell r="CJ42">
            <v>2262088</v>
          </cell>
          <cell r="CK42">
            <v>2240085</v>
          </cell>
          <cell r="CL42">
            <v>1658696</v>
          </cell>
          <cell r="CM42">
            <v>1630645</v>
          </cell>
          <cell r="CN42">
            <v>1612058</v>
          </cell>
          <cell r="CO42">
            <v>1596443</v>
          </cell>
          <cell r="CP42">
            <v>1596443</v>
          </cell>
          <cell r="CQ42">
            <v>1612493</v>
          </cell>
          <cell r="CR42">
            <v>1548292</v>
          </cell>
          <cell r="CS42">
            <v>1524496</v>
          </cell>
          <cell r="CU42">
            <v>31478</v>
          </cell>
          <cell r="CV42">
            <v>118825</v>
          </cell>
          <cell r="CX42">
            <v>150303</v>
          </cell>
          <cell r="CY42">
            <v>105235</v>
          </cell>
          <cell r="CZ42">
            <v>396195</v>
          </cell>
          <cell r="DA42">
            <v>326341</v>
          </cell>
          <cell r="DB42">
            <v>722536</v>
          </cell>
          <cell r="DC42">
            <v>20018</v>
          </cell>
          <cell r="DD42">
            <v>7509619</v>
          </cell>
        </row>
        <row r="43">
          <cell r="B43" t="str">
            <v xml:space="preserve">Jamii Bora Bank </v>
          </cell>
          <cell r="C43">
            <v>12.448282000000001</v>
          </cell>
          <cell r="D43">
            <v>7.9347799999999999</v>
          </cell>
          <cell r="E43">
            <v>1.4926090000000001</v>
          </cell>
          <cell r="F43">
            <v>2.2346819999999998</v>
          </cell>
          <cell r="G43">
            <v>2.3016169999999998</v>
          </cell>
          <cell r="H43">
            <v>3.395143</v>
          </cell>
          <cell r="I43">
            <v>11.899404000000001</v>
          </cell>
          <cell r="J43">
            <v>4.3300000000000001E-4</v>
          </cell>
          <cell r="K43">
            <v>-5.9276000000000002E-2</v>
          </cell>
          <cell r="M43">
            <v>3.0224909005594821E-3</v>
          </cell>
          <cell r="N43">
            <v>3.476346848968026E-3</v>
          </cell>
          <cell r="O43">
            <v>3.5180477134277906E-3</v>
          </cell>
          <cell r="P43">
            <v>3.2512212159849403E-3</v>
          </cell>
          <cell r="Q43">
            <v>4.0298106709611972E-3</v>
          </cell>
          <cell r="R43">
            <v>4.4514540520524618E-3</v>
          </cell>
          <cell r="S43">
            <v>4.4692455535187319E-3</v>
          </cell>
          <cell r="T43">
            <v>4.5511325872303011E-3</v>
          </cell>
          <cell r="U43">
            <v>4.9632838540780181E-3</v>
          </cell>
          <cell r="V43">
            <v>4.5362823760640957E-3</v>
          </cell>
          <cell r="W43">
            <v>4.7800398144967528E-3</v>
          </cell>
          <cell r="X43">
            <v>4.5513830838513417E-3</v>
          </cell>
          <cell r="Y43">
            <v>4.6643770964833187E-3</v>
          </cell>
          <cell r="Z43">
            <v>2.9185973673679262E-3</v>
          </cell>
          <cell r="AA43">
            <v>2.984048240605761E-3</v>
          </cell>
          <cell r="AB43">
            <v>2.7145443083773806E-3</v>
          </cell>
          <cell r="AC43">
            <v>2.6078119729559994E-3</v>
          </cell>
          <cell r="AD43">
            <v>313413032</v>
          </cell>
          <cell r="AE43">
            <v>195568503</v>
          </cell>
          <cell r="AF43">
            <v>0</v>
          </cell>
          <cell r="AG43">
            <v>228782134</v>
          </cell>
          <cell r="AH43">
            <v>0</v>
          </cell>
          <cell r="AI43">
            <v>40312345</v>
          </cell>
          <cell r="AJ43">
            <v>51920201</v>
          </cell>
          <cell r="AK43">
            <v>263782134</v>
          </cell>
          <cell r="AL43">
            <v>13553634</v>
          </cell>
          <cell r="AM43">
            <v>20834301</v>
          </cell>
          <cell r="AN43">
            <v>20834.300999999999</v>
          </cell>
          <cell r="AO43">
            <v>4733253</v>
          </cell>
          <cell r="AQ43">
            <v>3.0999495183611234E-3</v>
          </cell>
          <cell r="AR43">
            <v>3.596008982656212E-3</v>
          </cell>
          <cell r="AS43">
            <v>5.1186416968425222E-4</v>
          </cell>
          <cell r="AU43">
            <v>-6.8808686638164696E-2</v>
          </cell>
          <cell r="AV43">
            <v>-1.7067186318091641E-2</v>
          </cell>
          <cell r="AW43">
            <v>0.19342288067536825</v>
          </cell>
          <cell r="AX43">
            <v>0.18779780903312465</v>
          </cell>
          <cell r="AY43">
            <v>0.43992787855679566</v>
          </cell>
          <cell r="AZ43">
            <v>1.1643412455812692</v>
          </cell>
          <cell r="BA43">
            <v>0.11919434741314583</v>
          </cell>
          <cell r="BB43">
            <v>0.5957879169429523</v>
          </cell>
          <cell r="BC43">
            <v>0.10912459832626002</v>
          </cell>
          <cell r="BD43">
            <v>9.9157502962262598E-2</v>
          </cell>
          <cell r="BE43">
            <v>9.9670953639974247E-3</v>
          </cell>
          <cell r="BF43">
            <v>5.3160472702496095</v>
          </cell>
          <cell r="BG43">
            <v>2.093729820872121E-3</v>
          </cell>
          <cell r="BH43">
            <v>0</v>
          </cell>
          <cell r="BI43">
            <v>3.7400599902831255E-3</v>
          </cell>
          <cell r="BJ43">
            <v>12448282</v>
          </cell>
          <cell r="BK43">
            <v>12850795</v>
          </cell>
          <cell r="BL43">
            <v>13778388</v>
          </cell>
          <cell r="BM43">
            <v>14594119</v>
          </cell>
          <cell r="BN43">
            <v>15336497</v>
          </cell>
          <cell r="BO43">
            <v>15724254</v>
          </cell>
          <cell r="BP43">
            <v>17244601</v>
          </cell>
          <cell r="BQ43">
            <v>17103526</v>
          </cell>
          <cell r="BR43">
            <v>17281779</v>
          </cell>
          <cell r="BS43">
            <v>16781543</v>
          </cell>
          <cell r="BT43">
            <v>17042346</v>
          </cell>
          <cell r="BU43">
            <v>15896471</v>
          </cell>
          <cell r="BV43">
            <v>13724146</v>
          </cell>
          <cell r="BW43">
            <v>13117892</v>
          </cell>
          <cell r="BX43">
            <v>9437406</v>
          </cell>
          <cell r="BY43">
            <v>9034229</v>
          </cell>
          <cell r="BZ43">
            <v>7577619</v>
          </cell>
          <cell r="CA43">
            <v>7010323</v>
          </cell>
          <cell r="CB43">
            <v>3395143</v>
          </cell>
          <cell r="CC43">
            <v>3454435</v>
          </cell>
          <cell r="CD43">
            <v>3236996</v>
          </cell>
          <cell r="CE43">
            <v>3382368</v>
          </cell>
          <cell r="CF43">
            <v>3496545</v>
          </cell>
          <cell r="CG43">
            <v>3590079</v>
          </cell>
          <cell r="CH43">
            <v>3135336</v>
          </cell>
          <cell r="CI43">
            <v>3149170</v>
          </cell>
          <cell r="CJ43">
            <v>3166310</v>
          </cell>
          <cell r="CK43">
            <v>3162791</v>
          </cell>
          <cell r="CL43">
            <v>3167452</v>
          </cell>
          <cell r="CM43">
            <v>3150756</v>
          </cell>
          <cell r="CN43">
            <v>3126920</v>
          </cell>
          <cell r="CO43">
            <v>3105500</v>
          </cell>
          <cell r="CP43">
            <v>3105500</v>
          </cell>
          <cell r="CQ43">
            <v>2308081</v>
          </cell>
          <cell r="CR43">
            <v>2269490</v>
          </cell>
          <cell r="CS43">
            <v>2250639</v>
          </cell>
          <cell r="CU43">
            <v>68074</v>
          </cell>
          <cell r="CV43">
            <v>86665</v>
          </cell>
          <cell r="CX43">
            <v>154739</v>
          </cell>
          <cell r="CY43">
            <v>180169</v>
          </cell>
          <cell r="CZ43">
            <v>639738</v>
          </cell>
          <cell r="DA43">
            <v>434030</v>
          </cell>
          <cell r="DB43">
            <v>1073768</v>
          </cell>
          <cell r="DC43">
            <v>-59276</v>
          </cell>
          <cell r="DD43">
            <v>7934780</v>
          </cell>
        </row>
        <row r="44">
          <cell r="B44" t="str">
            <v>Trans-National Bank</v>
          </cell>
          <cell r="C44">
            <v>9.977176</v>
          </cell>
          <cell r="D44">
            <v>6.7408190000000001</v>
          </cell>
          <cell r="E44">
            <v>7.5735780000000004</v>
          </cell>
          <cell r="F44">
            <v>1.977624</v>
          </cell>
          <cell r="G44">
            <v>2.045938</v>
          </cell>
          <cell r="H44">
            <v>2.0538240000000001</v>
          </cell>
          <cell r="I44">
            <v>9.8952910000000003</v>
          </cell>
          <cell r="J44">
            <v>7.0949999999999997E-3</v>
          </cell>
          <cell r="K44">
            <v>1.2133E-2</v>
          </cell>
          <cell r="M44">
            <v>2.7940324670370181E-3</v>
          </cell>
          <cell r="N44">
            <v>2.8657683321832196E-3</v>
          </cell>
          <cell r="O44">
            <v>2.832707856838871E-3</v>
          </cell>
          <cell r="P44">
            <v>2.8564793770308921E-3</v>
          </cell>
          <cell r="Q44">
            <v>3.0557541932423569E-3</v>
          </cell>
          <cell r="R44">
            <v>3.1188887467972362E-3</v>
          </cell>
          <cell r="S44">
            <v>3.0646052462589717E-3</v>
          </cell>
          <cell r="T44">
            <v>3.095287125766134E-3</v>
          </cell>
          <cell r="U44">
            <v>3.289699569708259E-3</v>
          </cell>
          <cell r="V44">
            <v>3.245054196239011E-3</v>
          </cell>
          <cell r="W44">
            <v>3.2539850902409458E-3</v>
          </cell>
          <cell r="X44">
            <v>3.383897920984251E-3</v>
          </cell>
          <cell r="Y44">
            <v>3.4539711939486025E-3</v>
          </cell>
          <cell r="Z44">
            <v>3.5303941842276506E-3</v>
          </cell>
          <cell r="AA44">
            <v>3.5003510202464873E-3</v>
          </cell>
          <cell r="AB44">
            <v>3.7630384628247202E-3</v>
          </cell>
          <cell r="AC44">
            <v>3.9182679979662049E-3</v>
          </cell>
          <cell r="AD44">
            <v>313413032</v>
          </cell>
          <cell r="AE44">
            <v>195568503</v>
          </cell>
          <cell r="AF44">
            <v>0</v>
          </cell>
          <cell r="AG44">
            <v>228782134</v>
          </cell>
          <cell r="AH44">
            <v>0</v>
          </cell>
          <cell r="AI44">
            <v>40312345</v>
          </cell>
          <cell r="AJ44">
            <v>51920201</v>
          </cell>
          <cell r="AK44">
            <v>263782134</v>
          </cell>
          <cell r="AL44">
            <v>13553634</v>
          </cell>
          <cell r="AM44">
            <v>20834301</v>
          </cell>
          <cell r="AN44">
            <v>20834.300999999999</v>
          </cell>
          <cell r="AO44">
            <v>4733253</v>
          </cell>
          <cell r="AQ44">
            <v>2.4845791520311123E-3</v>
          </cell>
          <cell r="AR44">
            <v>3.0549108701765728E-3</v>
          </cell>
          <cell r="AS44">
            <v>2.5972262089461605E-3</v>
          </cell>
          <cell r="AU44">
            <v>1.6402212454325642E-2</v>
          </cell>
          <cell r="AV44">
            <v>3.301386019458178E-3</v>
          </cell>
          <cell r="AW44">
            <v>0.20675875019744239</v>
          </cell>
          <cell r="AX44">
            <v>0.19985506237259723</v>
          </cell>
          <cell r="AY44">
            <v>0.29590607570707239</v>
          </cell>
          <cell r="AZ44">
            <v>0.8366679317514274</v>
          </cell>
          <cell r="BA44">
            <v>0.1629115267731453</v>
          </cell>
          <cell r="BB44">
            <v>0.39727886074685353</v>
          </cell>
          <cell r="BC44">
            <v>0.14407043790522286</v>
          </cell>
          <cell r="BD44">
            <v>5.0289699630838298E-2</v>
          </cell>
          <cell r="BE44">
            <v>9.3780738274384573E-2</v>
          </cell>
          <cell r="BF44">
            <v>0.8900441772699772</v>
          </cell>
          <cell r="BG44">
            <v>1.2471570201561559E-3</v>
          </cell>
          <cell r="BH44">
            <v>4.4453849337750684E-4</v>
          </cell>
          <cell r="BI44">
            <v>2.9731712859670271E-3</v>
          </cell>
          <cell r="BJ44">
            <v>9977176</v>
          </cell>
          <cell r="BK44">
            <v>10295352</v>
          </cell>
          <cell r="BL44">
            <v>10137915</v>
          </cell>
          <cell r="BM44">
            <v>9885064</v>
          </cell>
          <cell r="BN44">
            <v>10603271</v>
          </cell>
          <cell r="BO44">
            <v>10464500</v>
          </cell>
          <cell r="BP44">
            <v>10351824</v>
          </cell>
          <cell r="BQ44">
            <v>9973356</v>
          </cell>
          <cell r="BR44">
            <v>10507615</v>
          </cell>
          <cell r="BS44">
            <v>10533322</v>
          </cell>
          <cell r="BT44">
            <v>10803306</v>
          </cell>
          <cell r="BU44">
            <v>10456605</v>
          </cell>
          <cell r="BV44">
            <v>10300961</v>
          </cell>
          <cell r="BW44">
            <v>10239922</v>
          </cell>
          <cell r="BX44">
            <v>9678121</v>
          </cell>
          <cell r="BY44">
            <v>8935515</v>
          </cell>
          <cell r="BZ44">
            <v>9268777</v>
          </cell>
          <cell r="CA44">
            <v>9657867</v>
          </cell>
          <cell r="CB44">
            <v>2053824</v>
          </cell>
          <cell r="CC44">
            <v>2132336</v>
          </cell>
          <cell r="CD44">
            <v>2074929</v>
          </cell>
          <cell r="CE44">
            <v>2073144</v>
          </cell>
          <cell r="CF44">
            <v>2088544</v>
          </cell>
          <cell r="CG44">
            <v>2073408</v>
          </cell>
          <cell r="CH44">
            <v>2154496</v>
          </cell>
          <cell r="CI44">
            <v>2159748</v>
          </cell>
          <cell r="CJ44">
            <v>2080839</v>
          </cell>
          <cell r="CK44">
            <v>2032789</v>
          </cell>
          <cell r="CL44">
            <v>2044903</v>
          </cell>
          <cell r="CM44">
            <v>1975069</v>
          </cell>
          <cell r="CN44">
            <v>1957169</v>
          </cell>
          <cell r="CO44">
            <v>1914759</v>
          </cell>
          <cell r="CP44">
            <v>1914759</v>
          </cell>
          <cell r="CQ44">
            <v>1929129</v>
          </cell>
          <cell r="CR44">
            <v>1905126</v>
          </cell>
          <cell r="CS44">
            <v>1869047</v>
          </cell>
          <cell r="CU44">
            <v>71730</v>
          </cell>
          <cell r="CV44">
            <v>170678</v>
          </cell>
          <cell r="CX44">
            <v>242408</v>
          </cell>
          <cell r="CY44">
            <v>202815</v>
          </cell>
          <cell r="CZ44">
            <v>521181</v>
          </cell>
          <cell r="DA44">
            <v>790696</v>
          </cell>
          <cell r="DB44">
            <v>1311877</v>
          </cell>
          <cell r="DC44">
            <v>8493</v>
          </cell>
          <cell r="DD44">
            <v>6740819</v>
          </cell>
        </row>
        <row r="45">
          <cell r="B45" t="str">
            <v>Paramount Universal Bank</v>
          </cell>
          <cell r="C45">
            <v>9.9241089999999996</v>
          </cell>
          <cell r="D45">
            <v>5.5907119999999999</v>
          </cell>
          <cell r="E45">
            <v>8.3194280000000003</v>
          </cell>
          <cell r="F45">
            <v>1.6697649999999999</v>
          </cell>
          <cell r="G45">
            <v>1.6697649999999999</v>
          </cell>
          <cell r="H45">
            <v>1.5460910000000001</v>
          </cell>
          <cell r="I45">
            <v>6.1082850000000004</v>
          </cell>
          <cell r="J45">
            <v>1.805E-3</v>
          </cell>
          <cell r="K45">
            <v>2.1357000000000001E-2</v>
          </cell>
          <cell r="M45">
            <v>2.6029272765965747E-3</v>
          </cell>
          <cell r="N45">
            <v>2.5935354348196903E-3</v>
          </cell>
          <cell r="O45">
            <v>2.6236331568486775E-3</v>
          </cell>
          <cell r="P45">
            <v>2.7115113381940455E-3</v>
          </cell>
          <cell r="Q45">
            <v>2.7142431506609762E-3</v>
          </cell>
          <cell r="R45">
            <v>2.7436015660860188E-3</v>
          </cell>
          <cell r="S45">
            <v>2.7514415585708201E-3</v>
          </cell>
          <cell r="T45">
            <v>2.7960270752280031E-3</v>
          </cell>
          <cell r="U45">
            <v>2.8937146314500129E-3</v>
          </cell>
          <cell r="V45">
            <v>3.1127034995126492E-3</v>
          </cell>
          <cell r="W45">
            <v>3.1503060367453657E-3</v>
          </cell>
          <cell r="X45">
            <v>3.1005681559442178E-3</v>
          </cell>
          <cell r="Y45">
            <v>3.1697197883291742E-3</v>
          </cell>
          <cell r="Z45">
            <v>3.0712448282937156E-3</v>
          </cell>
          <cell r="AA45">
            <v>3.1174189543764601E-3</v>
          </cell>
          <cell r="AB45">
            <v>3.1324341450229224E-3</v>
          </cell>
          <cell r="AC45">
            <v>3.0996129310015578E-3</v>
          </cell>
          <cell r="AD45">
            <v>313413032</v>
          </cell>
          <cell r="AE45">
            <v>195568503</v>
          </cell>
          <cell r="AF45">
            <v>0</v>
          </cell>
          <cell r="AG45">
            <v>228782134</v>
          </cell>
          <cell r="AH45">
            <v>0</v>
          </cell>
          <cell r="AI45">
            <v>40312345</v>
          </cell>
          <cell r="AJ45">
            <v>51920201</v>
          </cell>
          <cell r="AK45">
            <v>263782134</v>
          </cell>
          <cell r="AL45">
            <v>13553634</v>
          </cell>
          <cell r="AM45">
            <v>20834301</v>
          </cell>
          <cell r="AN45">
            <v>20834.300999999999</v>
          </cell>
          <cell r="AO45">
            <v>4733253</v>
          </cell>
          <cell r="AQ45">
            <v>2.4713640737503606E-3</v>
          </cell>
          <cell r="AR45">
            <v>2.5336872063805014E-3</v>
          </cell>
          <cell r="AS45">
            <v>2.8530024309567472E-3</v>
          </cell>
          <cell r="AU45">
            <v>6.3323767752949706E-2</v>
          </cell>
          <cell r="AV45">
            <v>1.0322308183819351E-2</v>
          </cell>
          <cell r="AW45">
            <v>0.2733606896207364</v>
          </cell>
          <cell r="AX45">
            <v>0.2733606896207364</v>
          </cell>
          <cell r="AY45">
            <v>0.18399198443129924</v>
          </cell>
          <cell r="AZ45">
            <v>0.77181641264764256</v>
          </cell>
          <cell r="BA45">
            <v>0.10219004007512379</v>
          </cell>
          <cell r="BB45">
            <v>0.21999613416035063</v>
          </cell>
          <cell r="BC45">
            <v>0.1276767273033344</v>
          </cell>
          <cell r="BD45">
            <v>7.7656013613163877E-2</v>
          </cell>
          <cell r="BE45">
            <v>5.0020713690170526E-2</v>
          </cell>
          <cell r="BF45">
            <v>0.67200677738902237</v>
          </cell>
          <cell r="BG45">
            <v>1.3532083181468826E-3</v>
          </cell>
          <cell r="BH45">
            <v>0</v>
          </cell>
          <cell r="BI45">
            <v>2.4048683212159307E-3</v>
          </cell>
          <cell r="BJ45">
            <v>9924109</v>
          </cell>
          <cell r="BK45">
            <v>9541251</v>
          </cell>
          <cell r="BL45">
            <v>9579358</v>
          </cell>
          <cell r="BM45">
            <v>9745544</v>
          </cell>
          <cell r="BN45">
            <v>9738935</v>
          </cell>
          <cell r="BO45">
            <v>9426931</v>
          </cell>
          <cell r="BP45">
            <v>9582882</v>
          </cell>
          <cell r="BQ45">
            <v>9455656</v>
          </cell>
          <cell r="BR45">
            <v>9853717</v>
          </cell>
          <cell r="BS45">
            <v>10525709</v>
          </cell>
          <cell r="BT45">
            <v>10914946</v>
          </cell>
          <cell r="BU45">
            <v>10818758</v>
          </cell>
          <cell r="BV45">
            <v>10169780</v>
          </cell>
          <cell r="BW45">
            <v>10402326</v>
          </cell>
          <cell r="BX45">
            <v>9042178</v>
          </cell>
          <cell r="BY45">
            <v>8698023</v>
          </cell>
          <cell r="BZ45">
            <v>8323852</v>
          </cell>
          <cell r="CA45">
            <v>8028877</v>
          </cell>
          <cell r="CB45">
            <v>1546091</v>
          </cell>
          <cell r="CC45">
            <v>1759693</v>
          </cell>
          <cell r="CD45">
            <v>1730416</v>
          </cell>
          <cell r="CE45">
            <v>1700031</v>
          </cell>
          <cell r="CF45">
            <v>1659151</v>
          </cell>
          <cell r="CG45">
            <v>1644209</v>
          </cell>
          <cell r="CH45">
            <v>1624002</v>
          </cell>
          <cell r="CI45">
            <v>1605827</v>
          </cell>
          <cell r="CJ45">
            <v>1575131</v>
          </cell>
          <cell r="CK45">
            <v>1536285</v>
          </cell>
          <cell r="CL45">
            <v>1488698</v>
          </cell>
          <cell r="CM45">
            <v>1469236</v>
          </cell>
          <cell r="CN45">
            <v>1410219</v>
          </cell>
          <cell r="CO45">
            <v>1378260</v>
          </cell>
          <cell r="CP45">
            <v>1378260</v>
          </cell>
          <cell r="CQ45">
            <v>1348014</v>
          </cell>
          <cell r="CR45">
            <v>1289232</v>
          </cell>
          <cell r="CS45">
            <v>1230414</v>
          </cell>
          <cell r="CU45">
            <v>19098</v>
          </cell>
          <cell r="CV45">
            <v>84700</v>
          </cell>
          <cell r="CX45">
            <v>103798</v>
          </cell>
          <cell r="CY45">
            <v>80113</v>
          </cell>
          <cell r="CZ45">
            <v>139993</v>
          </cell>
          <cell r="DA45">
            <v>496350</v>
          </cell>
          <cell r="DB45">
            <v>636343</v>
          </cell>
          <cell r="DC45">
            <v>25371</v>
          </cell>
          <cell r="DD45">
            <v>5590712</v>
          </cell>
        </row>
        <row r="46">
          <cell r="B46" t="str">
            <v>Consolidated Bank of Kenya</v>
          </cell>
          <cell r="C46">
            <v>12.302979000000001</v>
          </cell>
          <cell r="D46">
            <v>7.8400740000000004</v>
          </cell>
          <cell r="E46">
            <v>8.4037349999999993</v>
          </cell>
          <cell r="F46">
            <v>2.06E-2</v>
          </cell>
          <cell r="G46">
            <v>0.115383</v>
          </cell>
          <cell r="H46">
            <v>0.56234700000000004</v>
          </cell>
          <cell r="I46">
            <v>11.058064</v>
          </cell>
          <cell r="J46">
            <v>6.6620000000000004E-3</v>
          </cell>
          <cell r="K46">
            <v>-0.13852100000000001</v>
          </cell>
          <cell r="M46">
            <v>2.2831051018938715E-3</v>
          </cell>
          <cell r="N46">
            <v>2.667232875557445E-3</v>
          </cell>
          <cell r="O46">
            <v>2.7943385230868381E-3</v>
          </cell>
          <cell r="P46">
            <v>2.9311894911254019E-3</v>
          </cell>
          <cell r="Q46">
            <v>3.0410302221931039E-3</v>
          </cell>
          <cell r="R46">
            <v>3.2463100336946882E-3</v>
          </cell>
          <cell r="S46">
            <v>3.127047466179375E-3</v>
          </cell>
          <cell r="T46">
            <v>3.4316570805427039E-3</v>
          </cell>
          <cell r="U46">
            <v>3.5951394425047193E-3</v>
          </cell>
          <cell r="V46">
            <v>3.5168922779126709E-3</v>
          </cell>
          <cell r="W46">
            <v>3.6589293862348505E-3</v>
          </cell>
          <cell r="X46">
            <v>3.8139306267146143E-3</v>
          </cell>
          <cell r="Y46">
            <v>4.1598331954687522E-3</v>
          </cell>
          <cell r="Z46">
            <v>4.3305980844768359E-3</v>
          </cell>
          <cell r="AA46">
            <v>4.7091276126817556E-3</v>
          </cell>
          <cell r="AB46">
            <v>4.9352439066792245E-3</v>
          </cell>
          <cell r="AC46">
            <v>5.0564486501753214E-3</v>
          </cell>
          <cell r="AD46">
            <v>313413032</v>
          </cell>
          <cell r="AE46">
            <v>195568503</v>
          </cell>
          <cell r="AF46">
            <v>0</v>
          </cell>
          <cell r="AG46">
            <v>228782134</v>
          </cell>
          <cell r="AH46">
            <v>0</v>
          </cell>
          <cell r="AI46">
            <v>40312345</v>
          </cell>
          <cell r="AJ46">
            <v>51920201</v>
          </cell>
          <cell r="AK46">
            <v>263782134</v>
          </cell>
          <cell r="AL46">
            <v>13553634</v>
          </cell>
          <cell r="AM46">
            <v>20834301</v>
          </cell>
          <cell r="AN46">
            <v>20834.300999999999</v>
          </cell>
          <cell r="AO46">
            <v>4733253</v>
          </cell>
          <cell r="AQ46">
            <v>3.0637652509363953E-3</v>
          </cell>
          <cell r="AR46">
            <v>3.5530886210694461E-3</v>
          </cell>
          <cell r="AS46">
            <v>2.8819140431429057E-3</v>
          </cell>
          <cell r="AU46">
            <v>-0.58704915844322059</v>
          </cell>
          <cell r="AV46">
            <v>-4.2621587145739652E-2</v>
          </cell>
          <cell r="AW46">
            <v>1.0434285784564097E-2</v>
          </cell>
          <cell r="AX46">
            <v>1.8628939025854797E-3</v>
          </cell>
          <cell r="AY46">
            <v>0.51471236064203496</v>
          </cell>
          <cell r="AZ46">
            <v>1.7285244716539969</v>
          </cell>
          <cell r="BA46">
            <v>0.18889814819125478</v>
          </cell>
          <cell r="BB46">
            <v>0.40001785439467302</v>
          </cell>
          <cell r="BC46">
            <v>0.1238113424777804</v>
          </cell>
          <cell r="BD46">
            <v>4.9891433859191911E-2</v>
          </cell>
          <cell r="BE46">
            <v>7.3919908618588492E-2</v>
          </cell>
          <cell r="BF46">
            <v>0.9329273233865657</v>
          </cell>
          <cell r="BG46">
            <v>2.5761177142245364E-3</v>
          </cell>
          <cell r="BH46">
            <v>3.2869098802702795E-4</v>
          </cell>
          <cell r="BI46">
            <v>3.4342916598054962E-3</v>
          </cell>
          <cell r="BJ46">
            <v>12302979</v>
          </cell>
          <cell r="BK46">
            <v>13455744</v>
          </cell>
          <cell r="BL46">
            <v>13423571</v>
          </cell>
          <cell r="BM46">
            <v>13620906</v>
          </cell>
          <cell r="BN46">
            <v>13697179</v>
          </cell>
          <cell r="BO46">
            <v>13917895</v>
          </cell>
          <cell r="BP46">
            <v>13898951</v>
          </cell>
          <cell r="BQ46">
            <v>14419461</v>
          </cell>
          <cell r="BR46">
            <v>14272743</v>
          </cell>
          <cell r="BS46">
            <v>14135528</v>
          </cell>
          <cell r="BT46">
            <v>14425550</v>
          </cell>
          <cell r="BU46">
            <v>14573039</v>
          </cell>
          <cell r="BV46">
            <v>14428785</v>
          </cell>
          <cell r="BW46">
            <v>15077051</v>
          </cell>
          <cell r="BX46">
            <v>15965750</v>
          </cell>
          <cell r="BY46">
            <v>16616891</v>
          </cell>
          <cell r="BZ46">
            <v>16730762</v>
          </cell>
          <cell r="CA46">
            <v>16778631</v>
          </cell>
          <cell r="CB46">
            <v>562347</v>
          </cell>
          <cell r="CC46">
            <v>1068434</v>
          </cell>
          <cell r="CD46">
            <v>1045060</v>
          </cell>
          <cell r="CE46">
            <v>1187461</v>
          </cell>
          <cell r="CF46">
            <v>1325345</v>
          </cell>
          <cell r="CG46">
            <v>1403073</v>
          </cell>
          <cell r="CH46">
            <v>1410759</v>
          </cell>
          <cell r="CI46">
            <v>1542883</v>
          </cell>
          <cell r="CJ46">
            <v>1586460</v>
          </cell>
          <cell r="CK46">
            <v>1615215</v>
          </cell>
          <cell r="CL46">
            <v>1587672</v>
          </cell>
          <cell r="CM46">
            <v>1606209</v>
          </cell>
          <cell r="CN46">
            <v>1551228</v>
          </cell>
          <cell r="CO46">
            <v>1567820</v>
          </cell>
          <cell r="CP46">
            <v>1567820</v>
          </cell>
          <cell r="CQ46">
            <v>1089376</v>
          </cell>
          <cell r="CR46">
            <v>1258313</v>
          </cell>
          <cell r="CS46">
            <v>1241702</v>
          </cell>
          <cell r="CU46">
            <v>91136</v>
          </cell>
          <cell r="CV46">
            <v>85926</v>
          </cell>
          <cell r="CX46">
            <v>177062</v>
          </cell>
          <cell r="CY46">
            <v>306056</v>
          </cell>
          <cell r="CZ46">
            <v>730385</v>
          </cell>
          <cell r="DA46">
            <v>1095496</v>
          </cell>
          <cell r="DB46">
            <v>1825881</v>
          </cell>
          <cell r="DC46">
            <v>-138521</v>
          </cell>
          <cell r="DD46">
            <v>7840074</v>
          </cell>
        </row>
        <row r="47">
          <cell r="B47" t="str">
            <v>Spire Bank</v>
          </cell>
          <cell r="C47">
            <v>11.203246999999999</v>
          </cell>
          <cell r="D47">
            <v>4.9358919999999999</v>
          </cell>
          <cell r="E47">
            <v>6.6490770000000001</v>
          </cell>
          <cell r="F47">
            <v>-0.82613199999999998</v>
          </cell>
          <cell r="G47">
            <v>-0.63453000000000004</v>
          </cell>
          <cell r="H47">
            <v>0.99226899999999996</v>
          </cell>
          <cell r="I47">
            <v>8.9281679999999994</v>
          </cell>
          <cell r="J47">
            <v>6.8459999999999997E-3</v>
          </cell>
          <cell r="K47">
            <v>-0.26505000000000001</v>
          </cell>
          <cell r="M47">
            <v>2.2215219873531959E-3</v>
          </cell>
          <cell r="N47">
            <v>2.3264679233426658E-3</v>
          </cell>
          <cell r="O47">
            <v>2.5178370370550077E-3</v>
          </cell>
          <cell r="P47">
            <v>2.9204333094317424E-3</v>
          </cell>
          <cell r="Q47">
            <v>3.0588598481347401E-3</v>
          </cell>
          <cell r="R47">
            <v>3.3461308451362866E-3</v>
          </cell>
          <cell r="S47">
            <v>3.510592734375647E-3</v>
          </cell>
          <cell r="T47">
            <v>3.817287304938452E-3</v>
          </cell>
          <cell r="U47">
            <v>4.0857315203113587E-3</v>
          </cell>
          <cell r="V47">
            <v>4.3179555382334422E-3</v>
          </cell>
          <cell r="W47">
            <v>4.7633665332035748E-3</v>
          </cell>
          <cell r="X47">
            <v>4.7657858994089222E-3</v>
          </cell>
          <cell r="Y47">
            <v>4.5753422744545516E-3</v>
          </cell>
          <cell r="Z47">
            <v>5.4417109266859413E-3</v>
          </cell>
          <cell r="AA47">
            <v>5.3969313576378072E-3</v>
          </cell>
          <cell r="AB47">
            <v>5.6779324554218844E-3</v>
          </cell>
          <cell r="AC47">
            <v>5.4898150641763069E-3</v>
          </cell>
          <cell r="AD47">
            <v>313413032</v>
          </cell>
          <cell r="AE47">
            <v>195568503</v>
          </cell>
          <cell r="AF47">
            <v>0</v>
          </cell>
          <cell r="AG47">
            <v>228782134</v>
          </cell>
          <cell r="AH47">
            <v>0</v>
          </cell>
          <cell r="AI47">
            <v>40312345</v>
          </cell>
          <cell r="AJ47">
            <v>51920201</v>
          </cell>
          <cell r="AK47">
            <v>263782134</v>
          </cell>
          <cell r="AL47">
            <v>13553634</v>
          </cell>
          <cell r="AM47">
            <v>20834301</v>
          </cell>
          <cell r="AN47">
            <v>20834.300999999999</v>
          </cell>
          <cell r="AO47">
            <v>4733253</v>
          </cell>
          <cell r="AQ47">
            <v>2.7899030678876567E-3</v>
          </cell>
          <cell r="AR47">
            <v>2.2369255315737723E-3</v>
          </cell>
          <cell r="AS47">
            <v>2.2801847488335249E-3</v>
          </cell>
          <cell r="AU47">
            <v>-0.57718212946813119</v>
          </cell>
          <cell r="AV47">
            <v>-6.4124350528353857E-2</v>
          </cell>
          <cell r="AW47">
            <v>-7.1070571252691492E-2</v>
          </cell>
          <cell r="AX47">
            <v>-9.2530964919118913E-2</v>
          </cell>
          <cell r="AY47">
            <v>0.48412245035115425</v>
          </cell>
          <cell r="AZ47">
            <v>3.0064098255989786</v>
          </cell>
          <cell r="BA47">
            <v>0.31445649279878846</v>
          </cell>
          <cell r="BB47">
            <v>0.68652037894470908</v>
          </cell>
          <cell r="BC47">
            <v>0.12353541163047416</v>
          </cell>
          <cell r="BD47">
            <v>5.7400132433189373E-2</v>
          </cell>
          <cell r="BE47">
            <v>6.6135279197284791E-2</v>
          </cell>
          <cell r="BF47">
            <v>0.74234243339338679</v>
          </cell>
          <cell r="BG47">
            <v>1.2837704195970507E-3</v>
          </cell>
          <cell r="BH47">
            <v>0</v>
          </cell>
          <cell r="BI47">
            <v>2.6557818982021414E-3</v>
          </cell>
          <cell r="BJ47">
            <v>11203247</v>
          </cell>
          <cell r="BK47">
            <v>11147949</v>
          </cell>
          <cell r="BL47">
            <v>11686475</v>
          </cell>
          <cell r="BM47">
            <v>13074106</v>
          </cell>
          <cell r="BN47">
            <v>13185616</v>
          </cell>
          <cell r="BO47">
            <v>13802498</v>
          </cell>
          <cell r="BP47">
            <v>14204005</v>
          </cell>
          <cell r="BQ47">
            <v>14382397</v>
          </cell>
          <cell r="BR47">
            <v>15107721</v>
          </cell>
          <cell r="BS47">
            <v>14469562</v>
          </cell>
          <cell r="BT47">
            <v>15826494</v>
          </cell>
          <cell r="BU47">
            <v>16857598</v>
          </cell>
          <cell r="BV47">
            <v>16800655</v>
          </cell>
          <cell r="BW47">
            <v>16589359</v>
          </cell>
          <cell r="BX47">
            <v>17019940</v>
          </cell>
          <cell r="BY47">
            <v>16250564</v>
          </cell>
          <cell r="BZ47">
            <v>16454140</v>
          </cell>
          <cell r="CA47">
            <v>15562476</v>
          </cell>
          <cell r="CB47">
            <v>992269</v>
          </cell>
          <cell r="CC47">
            <v>1187760</v>
          </cell>
          <cell r="CD47">
            <v>1424536</v>
          </cell>
          <cell r="CE47">
            <v>1628858</v>
          </cell>
          <cell r="CF47">
            <v>1717309</v>
          </cell>
          <cell r="CG47">
            <v>1817222</v>
          </cell>
          <cell r="CH47">
            <v>2037416</v>
          </cell>
          <cell r="CI47">
            <v>2182475</v>
          </cell>
          <cell r="CJ47">
            <v>1933604</v>
          </cell>
          <cell r="CK47">
            <v>2068845</v>
          </cell>
          <cell r="CL47">
            <v>1993347</v>
          </cell>
          <cell r="CM47">
            <v>2106331</v>
          </cell>
          <cell r="CN47">
            <v>1718831</v>
          </cell>
          <cell r="CO47">
            <v>1154947</v>
          </cell>
          <cell r="CP47">
            <v>1154947</v>
          </cell>
          <cell r="CQ47">
            <v>1526979</v>
          </cell>
          <cell r="CR47">
            <v>1408728</v>
          </cell>
          <cell r="CS47">
            <v>1371482</v>
          </cell>
          <cell r="CU47">
            <v>57628</v>
          </cell>
          <cell r="CV47">
            <v>61408</v>
          </cell>
          <cell r="CX47">
            <v>119036</v>
          </cell>
          <cell r="CY47">
            <v>357871</v>
          </cell>
          <cell r="CZ47">
            <v>1554335</v>
          </cell>
          <cell r="DA47">
            <v>709742</v>
          </cell>
          <cell r="DB47">
            <v>2264077</v>
          </cell>
          <cell r="DC47">
            <v>-195490</v>
          </cell>
          <cell r="DD47">
            <v>4935892</v>
          </cell>
        </row>
        <row r="48">
          <cell r="B48" t="str">
            <v>United Bank for Africa</v>
          </cell>
          <cell r="C48">
            <v>7.0869150000000003</v>
          </cell>
          <cell r="D48">
            <v>3.4505240000000001</v>
          </cell>
          <cell r="E48">
            <v>3.685797</v>
          </cell>
          <cell r="F48">
            <v>2.120063</v>
          </cell>
          <cell r="G48">
            <v>2.120063</v>
          </cell>
          <cell r="H48">
            <v>2.1235919999999999</v>
          </cell>
          <cell r="I48">
            <v>5.3326929999999999</v>
          </cell>
          <cell r="J48">
            <v>2.2865E-2</v>
          </cell>
          <cell r="K48">
            <v>7.0590000000000002E-3</v>
          </cell>
          <cell r="M48">
            <v>2.1470700496677526E-3</v>
          </cell>
          <cell r="N48">
            <v>2.0044733969198118E-3</v>
          </cell>
          <cell r="O48">
            <v>2.2052935247155385E-3</v>
          </cell>
          <cell r="P48">
            <v>2.3316271860098323E-3</v>
          </cell>
          <cell r="Q48">
            <v>2.020231259853443E-3</v>
          </cell>
          <cell r="R48">
            <v>1.9487866954207773E-3</v>
          </cell>
          <cell r="S48">
            <v>2.2036384108273721E-3</v>
          </cell>
          <cell r="T48">
            <v>2.0994959873449227E-3</v>
          </cell>
          <cell r="U48">
            <v>1.708461816788139E-3</v>
          </cell>
          <cell r="V48">
            <v>1.9597987308742869E-3</v>
          </cell>
          <cell r="W48">
            <v>1.914723228659556E-3</v>
          </cell>
          <cell r="X48">
            <v>1.8501874804122268E-3</v>
          </cell>
          <cell r="Y48">
            <v>1.7724052524856274E-3</v>
          </cell>
          <cell r="Z48">
            <v>1.5934328058627707E-3</v>
          </cell>
          <cell r="AA48">
            <v>1.5618806344033891E-3</v>
          </cell>
          <cell r="AB48">
            <v>1.7389921178298006E-3</v>
          </cell>
          <cell r="AC48">
            <v>1.7297540438505241E-3</v>
          </cell>
          <cell r="AD48">
            <v>313413032</v>
          </cell>
          <cell r="AE48">
            <v>195568503</v>
          </cell>
          <cell r="AF48">
            <v>0</v>
          </cell>
          <cell r="AG48">
            <v>228782134</v>
          </cell>
          <cell r="AH48">
            <v>0</v>
          </cell>
          <cell r="AI48">
            <v>40312345</v>
          </cell>
          <cell r="AJ48">
            <v>51920201</v>
          </cell>
          <cell r="AK48">
            <v>263782134</v>
          </cell>
          <cell r="AL48">
            <v>13553634</v>
          </cell>
          <cell r="AM48">
            <v>20834301</v>
          </cell>
          <cell r="AN48">
            <v>20834.300999999999</v>
          </cell>
          <cell r="AO48">
            <v>4733253</v>
          </cell>
          <cell r="AQ48">
            <v>1.7648281699367205E-3</v>
          </cell>
          <cell r="AR48">
            <v>1.5637629901359387E-3</v>
          </cell>
          <cell r="AS48">
            <v>1.2639796631466833E-3</v>
          </cell>
          <cell r="AU48">
            <v>1.3218497751156022E-2</v>
          </cell>
          <cell r="AV48">
            <v>4.2244256813543353E-3</v>
          </cell>
          <cell r="AW48">
            <v>0.39755954449281067</v>
          </cell>
          <cell r="AX48">
            <v>0.39755954449281067</v>
          </cell>
          <cell r="AY48">
            <v>0.5236808253531009</v>
          </cell>
          <cell r="AZ48">
            <v>0.91114980314704852</v>
          </cell>
          <cell r="BA48">
            <v>3.3119998206639918E-2</v>
          </cell>
          <cell r="BB48">
            <v>0.25943348336661137</v>
          </cell>
          <cell r="BC48">
            <v>0.11303949996409518</v>
          </cell>
          <cell r="BD48">
            <v>7.1923900409274544E-2</v>
          </cell>
          <cell r="BE48">
            <v>4.1115599554820637E-2</v>
          </cell>
          <cell r="BF48">
            <v>0.93616767282625712</v>
          </cell>
          <cell r="BG48">
            <v>1.4263392237301E-3</v>
          </cell>
          <cell r="BH48">
            <v>0</v>
          </cell>
          <cell r="BI48">
            <v>1.5591788878485259E-3</v>
          </cell>
          <cell r="BJ48">
            <v>7086915</v>
          </cell>
          <cell r="BK48">
            <v>6504732</v>
          </cell>
          <cell r="BL48">
            <v>6937385</v>
          </cell>
          <cell r="BM48">
            <v>7748462</v>
          </cell>
          <cell r="BN48">
            <v>6281056</v>
          </cell>
          <cell r="BO48">
            <v>5601281</v>
          </cell>
          <cell r="BP48">
            <v>7539176</v>
          </cell>
          <cell r="BQ48">
            <v>5761555</v>
          </cell>
          <cell r="BR48">
            <v>6538183</v>
          </cell>
          <cell r="BS48">
            <v>7781237</v>
          </cell>
          <cell r="BT48">
            <v>8176112</v>
          </cell>
          <cell r="BU48">
            <v>7269162</v>
          </cell>
          <cell r="BV48">
            <v>5332978</v>
          </cell>
          <cell r="BW48">
            <v>4755787</v>
          </cell>
          <cell r="BX48">
            <v>4354318</v>
          </cell>
          <cell r="BY48">
            <v>3726303</v>
          </cell>
          <cell r="BZ48">
            <v>3984411</v>
          </cell>
          <cell r="CA48">
            <v>3709630</v>
          </cell>
          <cell r="CB48">
            <v>2123592</v>
          </cell>
          <cell r="CC48">
            <v>2161995</v>
          </cell>
          <cell r="CD48">
            <v>2159848</v>
          </cell>
          <cell r="CE48">
            <v>2153962</v>
          </cell>
          <cell r="CF48">
            <v>2148603</v>
          </cell>
          <cell r="CG48">
            <v>2143386</v>
          </cell>
          <cell r="CH48">
            <v>2175142</v>
          </cell>
          <cell r="CI48">
            <v>2185477</v>
          </cell>
          <cell r="CJ48">
            <v>1135692</v>
          </cell>
          <cell r="CK48">
            <v>1119088</v>
          </cell>
          <cell r="CL48">
            <v>1043147</v>
          </cell>
          <cell r="CM48">
            <v>1172769</v>
          </cell>
          <cell r="CN48">
            <v>1222199</v>
          </cell>
          <cell r="CO48">
            <v>1138961</v>
          </cell>
          <cell r="CP48">
            <v>1138961</v>
          </cell>
          <cell r="CQ48">
            <v>807249</v>
          </cell>
          <cell r="CR48">
            <v>1007444</v>
          </cell>
          <cell r="CS48">
            <v>1059034</v>
          </cell>
          <cell r="CU48">
            <v>80606</v>
          </cell>
          <cell r="CV48">
            <v>73316</v>
          </cell>
          <cell r="CX48">
            <v>153922</v>
          </cell>
          <cell r="CY48">
            <v>140246</v>
          </cell>
          <cell r="CZ48">
            <v>30664</v>
          </cell>
          <cell r="DA48">
            <v>87532</v>
          </cell>
          <cell r="DB48">
            <v>118196</v>
          </cell>
          <cell r="DC48">
            <v>7059</v>
          </cell>
          <cell r="DD48">
            <v>3450524</v>
          </cell>
        </row>
        <row r="49">
          <cell r="B49" t="str">
            <v>Middle East Bank</v>
          </cell>
          <cell r="C49">
            <v>5.0901480000000001</v>
          </cell>
          <cell r="D49">
            <v>2.5664940000000001</v>
          </cell>
          <cell r="E49">
            <v>3.922485</v>
          </cell>
          <cell r="F49">
            <v>1.093898</v>
          </cell>
          <cell r="G49">
            <v>1.093898</v>
          </cell>
          <cell r="H49">
            <v>1.0989660000000001</v>
          </cell>
          <cell r="I49">
            <v>2.6062650000000001</v>
          </cell>
          <cell r="J49">
            <v>1.5659999999999999E-3</v>
          </cell>
          <cell r="K49">
            <v>-6.4606999999999998E-2</v>
          </cell>
          <cell r="M49">
            <v>1.4595526780470818E-3</v>
          </cell>
          <cell r="N49">
            <v>1.4768173016462597E-3</v>
          </cell>
          <cell r="O49">
            <v>1.4769299628961381E-3</v>
          </cell>
          <cell r="P49">
            <v>1.5459463853591893E-3</v>
          </cell>
          <cell r="Q49">
            <v>1.6019345997390294E-3</v>
          </cell>
          <cell r="R49">
            <v>1.6457505318533876E-3</v>
          </cell>
          <cell r="S49">
            <v>1.6597976324624964E-3</v>
          </cell>
          <cell r="T49">
            <v>1.7406970541681173E-3</v>
          </cell>
          <cell r="U49">
            <v>1.7623379659851292E-3</v>
          </cell>
          <cell r="V49">
            <v>1.9075708158961323E-3</v>
          </cell>
          <cell r="W49">
            <v>1.9305963266920123E-3</v>
          </cell>
          <cell r="X49">
            <v>1.9367902077399666E-3</v>
          </cell>
          <cell r="Y49">
            <v>2.0384148379067593E-3</v>
          </cell>
          <cell r="Z49">
            <v>2.135885306845442E-3</v>
          </cell>
          <cell r="AA49">
            <v>2.277695536393396E-3</v>
          </cell>
          <cell r="AB49">
            <v>2.3491586322533392E-3</v>
          </cell>
          <cell r="AC49">
            <v>2.2687049910450462E-3</v>
          </cell>
          <cell r="AD49">
            <v>313413032</v>
          </cell>
          <cell r="AE49">
            <v>195568503</v>
          </cell>
          <cell r="AF49">
            <v>0</v>
          </cell>
          <cell r="AG49">
            <v>228782134</v>
          </cell>
          <cell r="AH49">
            <v>0</v>
          </cell>
          <cell r="AI49">
            <v>40312345</v>
          </cell>
          <cell r="AJ49">
            <v>51920201</v>
          </cell>
          <cell r="AK49">
            <v>263782134</v>
          </cell>
          <cell r="AL49">
            <v>13553634</v>
          </cell>
          <cell r="AM49">
            <v>20834301</v>
          </cell>
          <cell r="AN49">
            <v>20834.300999999999</v>
          </cell>
          <cell r="AO49">
            <v>4733253</v>
          </cell>
          <cell r="AQ49">
            <v>1.2675806863137286E-3</v>
          </cell>
          <cell r="AR49">
            <v>1.163124305643417E-3</v>
          </cell>
          <cell r="AS49">
            <v>1.3451476760651545E-3</v>
          </cell>
          <cell r="AU49">
            <v>-0.16985451578691138</v>
          </cell>
          <cell r="AV49">
            <v>-3.788082374418815E-2</v>
          </cell>
          <cell r="AW49">
            <v>0.41971863950902921</v>
          </cell>
          <cell r="AX49">
            <v>0.41971863950902921</v>
          </cell>
          <cell r="AY49">
            <v>0.53217127114498308</v>
          </cell>
          <cell r="AZ49">
            <v>2.0824429053271198</v>
          </cell>
          <cell r="BA49">
            <v>0.31716556399223217</v>
          </cell>
          <cell r="BB49">
            <v>0.19025832672731618</v>
          </cell>
          <cell r="BC49">
            <v>7.2346828928360279E-2</v>
          </cell>
          <cell r="BD49">
            <v>6.5366206306948449E-2</v>
          </cell>
          <cell r="BE49">
            <v>6.9806226214118305E-3</v>
          </cell>
          <cell r="BF49">
            <v>0.6543030757287791</v>
          </cell>
          <cell r="BG49">
            <v>7.4321766546881515E-4</v>
          </cell>
          <cell r="BH49">
            <v>6.4008971607392286E-4</v>
          </cell>
          <cell r="BI49">
            <v>8.3986006771307159E-4</v>
          </cell>
          <cell r="BJ49">
            <v>5090148</v>
          </cell>
          <cell r="BK49">
            <v>5121036</v>
          </cell>
          <cell r="BL49">
            <v>5092123</v>
          </cell>
          <cell r="BM49">
            <v>5249639</v>
          </cell>
          <cell r="BN49">
            <v>5280693</v>
          </cell>
          <cell r="BO49">
            <v>5233522</v>
          </cell>
          <cell r="BP49">
            <v>5237919</v>
          </cell>
          <cell r="BQ49">
            <v>5443993</v>
          </cell>
          <cell r="BR49">
            <v>5375994</v>
          </cell>
          <cell r="BS49">
            <v>5677553</v>
          </cell>
          <cell r="BT49">
            <v>6288542</v>
          </cell>
          <cell r="BU49">
            <v>6192662</v>
          </cell>
          <cell r="BV49">
            <v>5836720</v>
          </cell>
          <cell r="BW49">
            <v>5936601</v>
          </cell>
          <cell r="BX49">
            <v>5906089</v>
          </cell>
          <cell r="BY49">
            <v>6153754</v>
          </cell>
          <cell r="BZ49">
            <v>6204136</v>
          </cell>
          <cell r="CA49">
            <v>5765799</v>
          </cell>
          <cell r="CB49">
            <v>1098966</v>
          </cell>
          <cell r="CC49">
            <v>1161853</v>
          </cell>
          <cell r="CD49">
            <v>1143420</v>
          </cell>
          <cell r="CE49">
            <v>1178364</v>
          </cell>
          <cell r="CF49">
            <v>1213931</v>
          </cell>
          <cell r="CG49">
            <v>1192109</v>
          </cell>
          <cell r="CH49">
            <v>1235641</v>
          </cell>
          <cell r="CI49">
            <v>1237851</v>
          </cell>
          <cell r="CJ49">
            <v>1252646</v>
          </cell>
          <cell r="CK49">
            <v>1263462</v>
          </cell>
          <cell r="CL49">
            <v>1197477</v>
          </cell>
          <cell r="CM49">
            <v>1193546</v>
          </cell>
          <cell r="CN49">
            <v>1211872</v>
          </cell>
          <cell r="CO49">
            <v>1233695</v>
          </cell>
          <cell r="CP49">
            <v>1233695</v>
          </cell>
          <cell r="CQ49">
            <v>1216395</v>
          </cell>
          <cell r="CR49">
            <v>1169933</v>
          </cell>
          <cell r="CS49">
            <v>1175205</v>
          </cell>
          <cell r="CU49">
            <v>20669</v>
          </cell>
          <cell r="CV49">
            <v>18170</v>
          </cell>
          <cell r="CX49">
            <v>38839</v>
          </cell>
          <cell r="CY49">
            <v>80880</v>
          </cell>
          <cell r="CZ49">
            <v>226806</v>
          </cell>
          <cell r="DA49">
            <v>965289</v>
          </cell>
          <cell r="DB49">
            <v>1192095</v>
          </cell>
          <cell r="DC49">
            <v>-49107</v>
          </cell>
          <cell r="DD49">
            <v>2566494</v>
          </cell>
        </row>
        <row r="50">
          <cell r="B50" t="str">
            <v xml:space="preserve">Dubai Islamic Bank </v>
          </cell>
          <cell r="C50">
            <v>3.3128340000000001</v>
          </cell>
          <cell r="D50">
            <v>0.91969000000000001</v>
          </cell>
          <cell r="E50">
            <v>1.617248</v>
          </cell>
          <cell r="F50">
            <v>1.0276540000000001</v>
          </cell>
          <cell r="G50">
            <v>1.029426</v>
          </cell>
          <cell r="H50">
            <v>1.5508960000000001</v>
          </cell>
          <cell r="I50">
            <v>2.3032409999999999</v>
          </cell>
          <cell r="J50">
            <v>4.6870000000000002E-3</v>
          </cell>
          <cell r="K50">
            <v>-0.218168</v>
          </cell>
          <cell r="M50">
            <v>1.2905753969860989E-3</v>
          </cell>
          <cell r="N50">
            <v>1.0097300653005045E-3</v>
          </cell>
          <cell r="O50">
            <v>8.9810759525201064E-4</v>
          </cell>
          <cell r="P50">
            <v>8.1594244188925907E-4</v>
          </cell>
          <cell r="Q50">
            <v>1.6019345997390294E-3</v>
          </cell>
          <cell r="R50">
            <v>1.6457505318533876E-3</v>
          </cell>
          <cell r="S50">
            <v>1.6597976324624964E-3</v>
          </cell>
          <cell r="T50">
            <v>1.7406970541681173E-3</v>
          </cell>
          <cell r="U50">
            <v>1.7623379659851292E-3</v>
          </cell>
          <cell r="V50">
            <v>1.9075708158961323E-3</v>
          </cell>
          <cell r="W50">
            <v>1.9305963266920123E-3</v>
          </cell>
          <cell r="X50">
            <v>1.9367902077399666E-3</v>
          </cell>
          <cell r="Y50">
            <v>2.0384148379067593E-3</v>
          </cell>
          <cell r="Z50">
            <v>2.135885306845442E-3</v>
          </cell>
          <cell r="AA50">
            <v>2.277695536393396E-3</v>
          </cell>
          <cell r="AB50">
            <v>2.3491586322533392E-3</v>
          </cell>
          <cell r="AC50">
            <v>2.2687049910450462E-3</v>
          </cell>
          <cell r="AD50">
            <v>313413032</v>
          </cell>
          <cell r="AE50">
            <v>195568503</v>
          </cell>
          <cell r="AF50">
            <v>0</v>
          </cell>
          <cell r="AG50">
            <v>228782134</v>
          </cell>
          <cell r="AH50">
            <v>0</v>
          </cell>
          <cell r="AI50">
            <v>40312345</v>
          </cell>
          <cell r="AJ50">
            <v>51920201</v>
          </cell>
          <cell r="AK50">
            <v>263782134</v>
          </cell>
          <cell r="AL50">
            <v>13553634</v>
          </cell>
          <cell r="AM50">
            <v>20834301</v>
          </cell>
          <cell r="AN50">
            <v>20834.300999999999</v>
          </cell>
          <cell r="AO50">
            <v>4733253</v>
          </cell>
          <cell r="AQ50">
            <v>8.2498276972761003E-4</v>
          </cell>
          <cell r="AR50">
            <v>4.1679964677774202E-4</v>
          </cell>
          <cell r="AS50">
            <v>5.5460693637350274E-4</v>
          </cell>
          <cell r="AU50">
            <v>-0.56268892304835394</v>
          </cell>
          <cell r="AV50">
            <v>-0.26342159009476479</v>
          </cell>
          <cell r="AW50">
            <v>0.44694671551956572</v>
          </cell>
          <cell r="AX50">
            <v>0.44617736485239717</v>
          </cell>
          <cell r="AY50">
            <v>1.1090695199148508</v>
          </cell>
          <cell r="AZ50">
            <v>13.797210240322672</v>
          </cell>
          <cell r="BA50">
            <v>0</v>
          </cell>
          <cell r="BB50">
            <v>0</v>
          </cell>
          <cell r="BC50">
            <v>6.2473224673531301E-2</v>
          </cell>
          <cell r="BD50">
            <v>5.0102396169295002E-2</v>
          </cell>
          <cell r="BE50">
            <v>1.2370828504236299E-2</v>
          </cell>
          <cell r="BF50">
            <v>0.56867592354419361</v>
          </cell>
          <cell r="BG50">
            <v>2.2892629468909819E-4</v>
          </cell>
          <cell r="BH50">
            <v>0</v>
          </cell>
          <cell r="BI50">
            <v>4.2254171647491989E-4</v>
          </cell>
          <cell r="BJ50">
            <v>3312834</v>
          </cell>
          <cell r="BK50">
            <v>2610309</v>
          </cell>
          <cell r="BL50">
            <v>1855248</v>
          </cell>
          <cell r="BM50">
            <v>1412715</v>
          </cell>
          <cell r="CB50">
            <v>1550896</v>
          </cell>
          <cell r="CC50">
            <v>1268840</v>
          </cell>
          <cell r="CD50">
            <v>1296179</v>
          </cell>
          <cell r="CE50">
            <v>1252725</v>
          </cell>
          <cell r="CU50">
            <v>19798</v>
          </cell>
          <cell r="CV50">
            <v>-1947</v>
          </cell>
          <cell r="CX50">
            <v>17851</v>
          </cell>
          <cell r="CY50">
            <v>246294</v>
          </cell>
          <cell r="CZ50">
            <v>0</v>
          </cell>
          <cell r="DA50">
            <v>0</v>
          </cell>
          <cell r="DB50">
            <v>0</v>
          </cell>
          <cell r="DC50">
            <v>-218168</v>
          </cell>
          <cell r="DD50">
            <v>919690</v>
          </cell>
        </row>
        <row r="51">
          <cell r="B51" t="str">
            <v xml:space="preserve">Mayfair Bank </v>
          </cell>
          <cell r="C51">
            <v>3.9534120000000001</v>
          </cell>
          <cell r="D51">
            <v>0.67773300000000003</v>
          </cell>
          <cell r="E51">
            <v>2.590036</v>
          </cell>
          <cell r="F51">
            <v>1.079558</v>
          </cell>
          <cell r="G51">
            <v>1.079558</v>
          </cell>
          <cell r="H51">
            <v>1.079558</v>
          </cell>
          <cell r="I51">
            <v>1.566959</v>
          </cell>
          <cell r="J51">
            <v>1.0889999999999999E-3</v>
          </cell>
          <cell r="K51">
            <v>-8.9121000000000006E-2</v>
          </cell>
          <cell r="M51">
            <v>1.2024846829300833E-3</v>
          </cell>
          <cell r="N51">
            <v>1.1394633381557604E-3</v>
          </cell>
          <cell r="O51">
            <v>9.2633368985826719E-4</v>
          </cell>
          <cell r="P51">
            <v>8.1594244188925907E-4</v>
          </cell>
          <cell r="Q51">
            <v>1.6019345997390294E-3</v>
          </cell>
          <cell r="R51">
            <v>1.6457505318533876E-3</v>
          </cell>
          <cell r="S51">
            <v>1.6597976324624964E-3</v>
          </cell>
          <cell r="T51">
            <v>1.7406970541681173E-3</v>
          </cell>
          <cell r="U51">
            <v>1.7623379659851292E-3</v>
          </cell>
          <cell r="V51">
            <v>1.9075708158961323E-3</v>
          </cell>
          <cell r="W51">
            <v>1.9305963266920123E-3</v>
          </cell>
          <cell r="X51">
            <v>1.9367902077399666E-3</v>
          </cell>
          <cell r="Y51">
            <v>2.0384148379067593E-3</v>
          </cell>
          <cell r="Z51">
            <v>2.135885306845442E-3</v>
          </cell>
          <cell r="AA51">
            <v>2.277695536393396E-3</v>
          </cell>
          <cell r="AB51">
            <v>2.3491586322533392E-3</v>
          </cell>
          <cell r="AC51">
            <v>2.2687049910450462E-3</v>
          </cell>
          <cell r="AD51">
            <v>313413032</v>
          </cell>
          <cell r="AE51">
            <v>195568503</v>
          </cell>
          <cell r="AF51">
            <v>0</v>
          </cell>
          <cell r="AG51">
            <v>228782134</v>
          </cell>
          <cell r="AH51">
            <v>0</v>
          </cell>
          <cell r="AI51">
            <v>40312345</v>
          </cell>
          <cell r="AJ51">
            <v>51920201</v>
          </cell>
          <cell r="AK51">
            <v>263782134</v>
          </cell>
          <cell r="AL51">
            <v>13553634</v>
          </cell>
          <cell r="AM51">
            <v>20834301</v>
          </cell>
          <cell r="AN51">
            <v>20834.300999999999</v>
          </cell>
          <cell r="AO51">
            <v>4733253</v>
          </cell>
          <cell r="AQ51">
            <v>9.8450353432570723E-4</v>
          </cell>
          <cell r="AR51">
            <v>3.0714575020889586E-4</v>
          </cell>
          <cell r="AS51">
            <v>8.882075792068264E-4</v>
          </cell>
          <cell r="AU51">
            <v>-0.33021292047300838</v>
          </cell>
          <cell r="AV51">
            <v>-9.0171224248826079E-2</v>
          </cell>
          <cell r="AW51">
            <v>0.68895101913962009</v>
          </cell>
          <cell r="AX51">
            <v>0.68895101913962009</v>
          </cell>
          <cell r="AY51">
            <v>0.27470708513193343</v>
          </cell>
          <cell r="AZ51">
            <v>3.7426568433351726</v>
          </cell>
          <cell r="BA51">
            <v>0</v>
          </cell>
          <cell r="BB51">
            <v>0</v>
          </cell>
          <cell r="BC51">
            <v>6.3151713137769599E-2</v>
          </cell>
          <cell r="BD51">
            <v>6.7745776506581382E-2</v>
          </cell>
          <cell r="BE51">
            <v>-4.5940633688117821E-3</v>
          </cell>
          <cell r="BF51">
            <v>0.261669335870235</v>
          </cell>
          <cell r="BG51">
            <v>3.0295592118684112E-5</v>
          </cell>
          <cell r="BH51">
            <v>2.2710094084627E-4</v>
          </cell>
          <cell r="BI51">
            <v>3.1137716527492623E-4</v>
          </cell>
          <cell r="BJ51">
            <v>3953412</v>
          </cell>
          <cell r="BK51">
            <v>3547988</v>
          </cell>
          <cell r="BL51">
            <v>2563150</v>
          </cell>
          <cell r="BM51">
            <v>1412715</v>
          </cell>
          <cell r="CB51">
            <v>1079558</v>
          </cell>
          <cell r="CC51">
            <v>1168946</v>
          </cell>
          <cell r="CD51">
            <v>1120846</v>
          </cell>
          <cell r="CE51">
            <v>1252725</v>
          </cell>
          <cell r="CU51">
            <v>8464</v>
          </cell>
          <cell r="CV51">
            <v>22347</v>
          </cell>
          <cell r="CX51">
            <v>30811</v>
          </cell>
          <cell r="CY51">
            <v>115315</v>
          </cell>
          <cell r="CZ51">
            <v>0</v>
          </cell>
          <cell r="DA51">
            <v>0</v>
          </cell>
          <cell r="DB51">
            <v>0</v>
          </cell>
          <cell r="DC51">
            <v>-89121</v>
          </cell>
          <cell r="DD51">
            <v>677733</v>
          </cell>
        </row>
        <row r="52">
          <cell r="B52" t="str">
            <v>SBM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2.5486844990394537E-3</v>
          </cell>
          <cell r="O52">
            <v>8.9810759525201064E-4</v>
          </cell>
          <cell r="P52">
            <v>8.1594244188925907E-4</v>
          </cell>
          <cell r="Q52">
            <v>1.6019345997390294E-3</v>
          </cell>
          <cell r="R52">
            <v>1.6457505318533876E-3</v>
          </cell>
          <cell r="S52">
            <v>1.6597976324624964E-3</v>
          </cell>
          <cell r="T52">
            <v>1.7406970541681173E-3</v>
          </cell>
          <cell r="U52">
            <v>1.7623379659851292E-3</v>
          </cell>
          <cell r="V52">
            <v>1.9075708158961323E-3</v>
          </cell>
          <cell r="W52">
            <v>1.9305963266920123E-3</v>
          </cell>
          <cell r="X52">
            <v>1.9367902077399666E-3</v>
          </cell>
          <cell r="Y52">
            <v>2.0384148379067593E-3</v>
          </cell>
          <cell r="Z52">
            <v>2.135885306845442E-3</v>
          </cell>
          <cell r="AA52">
            <v>2.277695536393396E-3</v>
          </cell>
          <cell r="AB52">
            <v>2.3491586322533392E-3</v>
          </cell>
          <cell r="AC52">
            <v>2.2687049910450462E-3</v>
          </cell>
          <cell r="AD52">
            <v>313413032</v>
          </cell>
          <cell r="AE52">
            <v>195568503</v>
          </cell>
          <cell r="AF52">
            <v>0</v>
          </cell>
          <cell r="AG52">
            <v>228782134</v>
          </cell>
          <cell r="AH52">
            <v>0</v>
          </cell>
          <cell r="AI52">
            <v>40312345</v>
          </cell>
          <cell r="AJ52">
            <v>51920201</v>
          </cell>
          <cell r="AK52">
            <v>263782134</v>
          </cell>
          <cell r="AL52">
            <v>13553634</v>
          </cell>
          <cell r="AM52">
            <v>20834301</v>
          </cell>
          <cell r="AN52">
            <v>20834.300999999999</v>
          </cell>
          <cell r="AO52">
            <v>4733253</v>
          </cell>
          <cell r="AQ52">
            <v>0</v>
          </cell>
          <cell r="AR52">
            <v>0</v>
          </cell>
          <cell r="AS52">
            <v>0</v>
          </cell>
          <cell r="AU52" t="e">
            <v>#DIV/0!</v>
          </cell>
          <cell r="AV52" t="e">
            <v>#DIV/0!</v>
          </cell>
          <cell r="AW52" t="e">
            <v>#DIV/0!</v>
          </cell>
          <cell r="AX52" t="e">
            <v>#DIV/0!</v>
          </cell>
          <cell r="AY52" t="e">
            <v>#DIV/0!</v>
          </cell>
          <cell r="AZ52" t="e">
            <v>#DIV/0!</v>
          </cell>
          <cell r="BA52" t="e">
            <v>#DIV/0!</v>
          </cell>
          <cell r="BB52">
            <v>0</v>
          </cell>
          <cell r="BC52" t="e">
            <v>#DIV/0!</v>
          </cell>
          <cell r="BD52" t="e">
            <v>#DIV/0!</v>
          </cell>
          <cell r="BE52" t="e">
            <v>#DIV/0!</v>
          </cell>
          <cell r="BF52" t="e">
            <v>#DIV/0!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11745145</v>
          </cell>
          <cell r="CB52">
            <v>0</v>
          </cell>
          <cell r="CC52">
            <v>1607161</v>
          </cell>
          <cell r="CU52">
            <v>0</v>
          </cell>
          <cell r="CV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</row>
        <row r="53">
          <cell r="B53" t="str">
            <v>Total - Tier 3</v>
          </cell>
          <cell r="C53">
            <v>295.93696299999993</v>
          </cell>
          <cell r="D53">
            <v>170.96652999999995</v>
          </cell>
          <cell r="E53">
            <v>202.20050699999999</v>
          </cell>
          <cell r="F53">
            <v>43.669194999999995</v>
          </cell>
          <cell r="G53">
            <v>46.353072000000012</v>
          </cell>
          <cell r="H53">
            <v>54.842652000000001</v>
          </cell>
          <cell r="I53">
            <v>241.00995</v>
          </cell>
          <cell r="J53">
            <v>0.27115600000000001</v>
          </cell>
          <cell r="K53">
            <v>-8.1322000000000061E-2</v>
          </cell>
          <cell r="M53">
            <v>7.705464414929733E-2</v>
          </cell>
          <cell r="N53">
            <v>7.9816445740047634E-2</v>
          </cell>
          <cell r="O53">
            <v>7.7637997790025434E-2</v>
          </cell>
          <cell r="P53">
            <v>7.8912405946809649E-2</v>
          </cell>
          <cell r="Q53">
            <v>9.217925967260357E-2</v>
          </cell>
          <cell r="R53">
            <v>8.7869679961999098E-2</v>
          </cell>
          <cell r="S53">
            <v>8.7022833250973042E-2</v>
          </cell>
          <cell r="T53">
            <v>8.5374182957653838E-2</v>
          </cell>
          <cell r="U53">
            <v>8.6910963157251706E-2</v>
          </cell>
          <cell r="V53">
            <v>8.2716140476618738E-2</v>
          </cell>
          <cell r="W53">
            <v>8.5423291126487375E-2</v>
          </cell>
          <cell r="X53">
            <v>8.6136684291650875E-2</v>
          </cell>
          <cell r="Y53">
            <v>8.7469298960636072E-2</v>
          </cell>
          <cell r="Z53">
            <v>8.4640284110161279E-2</v>
          </cell>
          <cell r="AA53">
            <v>8.6415173206636942E-2</v>
          </cell>
          <cell r="AB53">
            <v>8.7754492104087672E-2</v>
          </cell>
          <cell r="AC53">
            <v>8.6998076506438024E-2</v>
          </cell>
          <cell r="AD53">
            <v>6581673672</v>
          </cell>
          <cell r="AE53">
            <v>4106938563</v>
          </cell>
          <cell r="AF53">
            <v>0</v>
          </cell>
          <cell r="AG53">
            <v>4804424814</v>
          </cell>
          <cell r="AH53">
            <v>0</v>
          </cell>
          <cell r="AI53">
            <v>846559245</v>
          </cell>
          <cell r="AJ53">
            <v>1090324221</v>
          </cell>
          <cell r="AK53">
            <v>5539424814</v>
          </cell>
          <cell r="AL53">
            <v>284626314</v>
          </cell>
          <cell r="AM53">
            <v>437520321</v>
          </cell>
          <cell r="AN53">
            <v>437520.32099999988</v>
          </cell>
          <cell r="AO53">
            <v>99398313</v>
          </cell>
          <cell r="AQ53">
            <v>7.3696084802473416E-2</v>
          </cell>
          <cell r="AR53">
            <v>7.7481313610908265E-2</v>
          </cell>
          <cell r="AS53">
            <v>6.934112994447296E-2</v>
          </cell>
          <cell r="AU53">
            <v>-1.6321495086055092E-2</v>
          </cell>
          <cell r="AV53">
            <v>-3.0620591919909225E-3</v>
          </cell>
          <cell r="AW53">
            <v>0.1923284578084847</v>
          </cell>
          <cell r="AX53">
            <v>0.18119249848398372</v>
          </cell>
          <cell r="AY53">
            <v>0.33552849217465885</v>
          </cell>
          <cell r="AZ53">
            <v>0.92549224422664988</v>
          </cell>
          <cell r="BA53">
            <v>0.13353233994637217</v>
          </cell>
          <cell r="BB53">
            <v>0.35311984267711244</v>
          </cell>
          <cell r="BC53">
            <v>0.12576042670218299</v>
          </cell>
          <cell r="BD53">
            <v>6.1819514763151021E-2</v>
          </cell>
          <cell r="BE53">
            <v>6.3940911939031966E-2</v>
          </cell>
          <cell r="BF53">
            <v>0.84552968010114815</v>
          </cell>
          <cell r="BG53">
            <v>7.1491257292005186E-2</v>
          </cell>
          <cell r="BH53">
            <v>1.2405513929372556E-2</v>
          </cell>
          <cell r="BI53">
            <v>7.4992701910323784E-2</v>
          </cell>
          <cell r="BJ53">
            <v>295936963</v>
          </cell>
          <cell r="BK53">
            <v>309088189</v>
          </cell>
          <cell r="BL53">
            <v>288339069</v>
          </cell>
          <cell r="BM53">
            <v>290927935</v>
          </cell>
          <cell r="BN53">
            <v>281510895</v>
          </cell>
          <cell r="BO53">
            <v>281888575</v>
          </cell>
          <cell r="BP53">
            <v>283550971</v>
          </cell>
          <cell r="BQ53">
            <v>277909727</v>
          </cell>
          <cell r="BR53">
            <v>278558386</v>
          </cell>
          <cell r="BS53">
            <v>274517447</v>
          </cell>
          <cell r="BT53">
            <v>280147332</v>
          </cell>
          <cell r="BU53">
            <v>273789358</v>
          </cell>
          <cell r="BV53">
            <v>264680180</v>
          </cell>
          <cell r="BW53">
            <v>259018298</v>
          </cell>
          <cell r="BX53">
            <v>243299036</v>
          </cell>
          <cell r="BY53">
            <v>235242414</v>
          </cell>
          <cell r="BZ53">
            <v>227575470</v>
          </cell>
          <cell r="CA53">
            <v>219734053</v>
          </cell>
          <cell r="CB53">
            <v>54842652</v>
          </cell>
          <cell r="CC53">
            <v>57768036</v>
          </cell>
          <cell r="CD53">
            <v>56160904</v>
          </cell>
          <cell r="CE53">
            <v>56224456</v>
          </cell>
          <cell r="CF53">
            <v>73207168</v>
          </cell>
          <cell r="CG53">
            <v>53562613</v>
          </cell>
          <cell r="CH53">
            <v>52196454</v>
          </cell>
          <cell r="CI53">
            <v>51625654</v>
          </cell>
          <cell r="CJ53">
            <v>48238243</v>
          </cell>
          <cell r="CK53">
            <v>47411658</v>
          </cell>
          <cell r="CL53">
            <v>44264895</v>
          </cell>
          <cell r="CM53">
            <v>43998606</v>
          </cell>
          <cell r="CN53">
            <v>42320348</v>
          </cell>
          <cell r="CO53">
            <v>40763536</v>
          </cell>
          <cell r="CP53">
            <v>40337064</v>
          </cell>
          <cell r="CQ53">
            <v>37195527</v>
          </cell>
          <cell r="CR53">
            <v>35791821</v>
          </cell>
          <cell r="CS53">
            <v>34951644</v>
          </cell>
          <cell r="CT53">
            <v>0</v>
          </cell>
          <cell r="CU53">
            <v>1615719</v>
          </cell>
          <cell r="CV53">
            <v>3199726</v>
          </cell>
          <cell r="CW53">
            <v>0</v>
          </cell>
          <cell r="CX53">
            <v>4815445</v>
          </cell>
          <cell r="CY53">
            <v>4456657</v>
          </cell>
          <cell r="CZ53">
            <v>9303949</v>
          </cell>
          <cell r="DA53">
            <v>17043902</v>
          </cell>
          <cell r="DB53">
            <v>26347851</v>
          </cell>
          <cell r="DC53">
            <v>-221167</v>
          </cell>
          <cell r="DD53">
            <v>170966530</v>
          </cell>
        </row>
        <row r="55">
          <cell r="B55" t="str">
            <v xml:space="preserve">TOTAL/Average </v>
          </cell>
          <cell r="C55">
            <v>4015.6402310000003</v>
          </cell>
          <cell r="D55">
            <v>2206.551774</v>
          </cell>
          <cell r="E55">
            <v>2916.0255560000001</v>
          </cell>
          <cell r="F55">
            <v>534.49538099999995</v>
          </cell>
          <cell r="G55">
            <v>574.93142599999987</v>
          </cell>
          <cell r="H55">
            <v>622.31583599999999</v>
          </cell>
          <cell r="I55">
            <v>3320.9420319999999</v>
          </cell>
          <cell r="J55">
            <v>6.8269570000000002</v>
          </cell>
          <cell r="K55">
            <v>37.739249000000001</v>
          </cell>
          <cell r="L55">
            <v>0</v>
          </cell>
          <cell r="M55">
            <v>0.99999999999999978</v>
          </cell>
          <cell r="N55">
            <v>0.99999999999999989</v>
          </cell>
          <cell r="O55">
            <v>1.0008981075952519</v>
          </cell>
          <cell r="P55">
            <v>0.99851236585381242</v>
          </cell>
          <cell r="Q55">
            <v>1.0016018530417483</v>
          </cell>
          <cell r="R55">
            <v>1</v>
          </cell>
          <cell r="S55">
            <v>1</v>
          </cell>
          <cell r="T55">
            <v>0.99689035343728238</v>
          </cell>
          <cell r="U55">
            <v>0.99337223017656262</v>
          </cell>
          <cell r="V55">
            <v>0.99999999999999989</v>
          </cell>
          <cell r="W55">
            <v>0.99999999999999978</v>
          </cell>
          <cell r="X55">
            <v>0.99880925099301221</v>
          </cell>
          <cell r="Y55">
            <v>1.485062842929894</v>
          </cell>
          <cell r="Z55">
            <v>1.4983778725899313</v>
          </cell>
          <cell r="AA55">
            <v>1.5032767782983383</v>
          </cell>
          <cell r="AB55">
            <v>1.5036868992349843</v>
          </cell>
          <cell r="AC55">
            <v>1.506489077637168</v>
          </cell>
          <cell r="AD55">
            <v>14730412504</v>
          </cell>
          <cell r="AE55">
            <v>9191719641</v>
          </cell>
          <cell r="AF55">
            <v>0</v>
          </cell>
          <cell r="AG55">
            <v>10752760298</v>
          </cell>
          <cell r="AH55">
            <v>0</v>
          </cell>
          <cell r="AI55">
            <v>1894680215</v>
          </cell>
          <cell r="AJ55">
            <v>2440249447</v>
          </cell>
          <cell r="AK55">
            <v>12397760298</v>
          </cell>
          <cell r="AL55">
            <v>637020798</v>
          </cell>
          <cell r="AM55">
            <v>979212147</v>
          </cell>
          <cell r="AN55">
            <v>979212.14699999988</v>
          </cell>
          <cell r="AO55">
            <v>222462891</v>
          </cell>
          <cell r="AQ55">
            <v>1</v>
          </cell>
          <cell r="AR55">
            <v>1</v>
          </cell>
          <cell r="AS55">
            <v>1</v>
          </cell>
          <cell r="AU55">
            <v>0.16933462491030987</v>
          </cell>
          <cell r="AV55">
            <v>2.6764576490082816E-2</v>
          </cell>
          <cell r="AW55">
            <v>0.17312299355425784</v>
          </cell>
          <cell r="AX55">
            <v>0.16094691682350931</v>
          </cell>
          <cell r="AY55">
            <v>0.34051432326755238</v>
          </cell>
          <cell r="AZ55">
            <v>0.53233501268600525</v>
          </cell>
          <cell r="BA55">
            <v>9.8525861345958338E-2</v>
          </cell>
          <cell r="BB55">
            <v>0.43783128314308645</v>
          </cell>
          <cell r="BC55">
            <v>0.11823626806896245</v>
          </cell>
          <cell r="BD55">
            <v>4.0709683306204399E-2</v>
          </cell>
          <cell r="BE55">
            <v>7.7526584762758061E-2</v>
          </cell>
          <cell r="BF55">
            <v>0.75669836619223374</v>
          </cell>
          <cell r="BG55">
            <v>1</v>
          </cell>
          <cell r="BH55">
            <v>1</v>
          </cell>
          <cell r="BI55">
            <v>1</v>
          </cell>
          <cell r="BJ55">
            <v>4015640231</v>
          </cell>
          <cell r="BK55">
            <v>4002740822</v>
          </cell>
          <cell r="BL55">
            <v>3969801179</v>
          </cell>
          <cell r="BM55">
            <v>3890090236</v>
          </cell>
          <cell r="BN55">
            <v>3780561166</v>
          </cell>
          <cell r="BO55">
            <v>3667176199</v>
          </cell>
          <cell r="BP55">
            <v>3699555728</v>
          </cell>
          <cell r="BQ55">
            <v>3597175542</v>
          </cell>
          <cell r="BR55">
            <v>3477540415</v>
          </cell>
          <cell r="BS55">
            <v>3451529529</v>
          </cell>
          <cell r="BT55">
            <v>3324525365</v>
          </cell>
          <cell r="BU55">
            <v>3287632118</v>
          </cell>
          <cell r="BV55">
            <v>3108389834</v>
          </cell>
          <cell r="BW55">
            <v>2990210268</v>
          </cell>
          <cell r="BX55">
            <v>2849723061</v>
          </cell>
          <cell r="BY55">
            <v>2745172364</v>
          </cell>
          <cell r="BZ55">
            <v>2610642202</v>
          </cell>
          <cell r="CA55">
            <v>2546412262</v>
          </cell>
          <cell r="CB55">
            <v>622315836</v>
          </cell>
          <cell r="CC55">
            <v>644188418</v>
          </cell>
          <cell r="CD55">
            <v>632984415</v>
          </cell>
          <cell r="CE55">
            <v>612234112</v>
          </cell>
          <cell r="CF55">
            <v>619495335</v>
          </cell>
          <cell r="CG55">
            <v>592009516</v>
          </cell>
          <cell r="CH55">
            <v>587323037</v>
          </cell>
          <cell r="CI55">
            <v>558953068</v>
          </cell>
          <cell r="CJ55">
            <v>540576606</v>
          </cell>
          <cell r="CK55">
            <v>533849749</v>
          </cell>
          <cell r="CL55">
            <v>516020147</v>
          </cell>
          <cell r="CM55">
            <v>503192355</v>
          </cell>
          <cell r="CN55">
            <v>501928557</v>
          </cell>
          <cell r="CO55">
            <v>475796268</v>
          </cell>
          <cell r="CP55">
            <v>475369796</v>
          </cell>
          <cell r="CQ55">
            <v>460316464</v>
          </cell>
          <cell r="CR55">
            <v>429584047</v>
          </cell>
          <cell r="CS55">
            <v>412772425</v>
          </cell>
          <cell r="CT55">
            <v>0</v>
          </cell>
          <cell r="CU55">
            <v>28828957</v>
          </cell>
          <cell r="CV55">
            <v>55834022</v>
          </cell>
          <cell r="CW55">
            <v>0</v>
          </cell>
          <cell r="CX55">
            <v>84662979</v>
          </cell>
          <cell r="CY55">
            <v>45069068</v>
          </cell>
          <cell r="CZ55">
            <v>105588806</v>
          </cell>
          <cell r="DA55">
            <v>135574423</v>
          </cell>
          <cell r="DB55">
            <v>241163229</v>
          </cell>
          <cell r="DC55">
            <v>25703416</v>
          </cell>
          <cell r="DD55">
            <v>2206551774</v>
          </cell>
        </row>
        <row r="58">
          <cell r="B58" t="str">
            <v>Mar 2018 (Ranking out of 8 banks)</v>
          </cell>
          <cell r="C58">
            <v>6</v>
          </cell>
          <cell r="D58">
            <v>5</v>
          </cell>
          <cell r="E58">
            <v>5</v>
          </cell>
          <cell r="F58">
            <v>5</v>
          </cell>
          <cell r="G58">
            <v>6</v>
          </cell>
          <cell r="H58">
            <v>5</v>
          </cell>
          <cell r="I58">
            <v>6</v>
          </cell>
          <cell r="J58">
            <v>8</v>
          </cell>
          <cell r="K58">
            <v>7</v>
          </cell>
          <cell r="M58">
            <v>6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O58">
            <v>1</v>
          </cell>
          <cell r="AQ58">
            <v>6</v>
          </cell>
          <cell r="AR58">
            <v>5</v>
          </cell>
          <cell r="AS58">
            <v>5</v>
          </cell>
          <cell r="AT58" t="e">
            <v>#N/A</v>
          </cell>
          <cell r="AU58">
            <v>8</v>
          </cell>
          <cell r="AV58">
            <v>7</v>
          </cell>
          <cell r="AW58">
            <v>1</v>
          </cell>
          <cell r="AX58">
            <v>1</v>
          </cell>
          <cell r="AY58">
            <v>8</v>
          </cell>
          <cell r="AZ58">
            <v>1</v>
          </cell>
          <cell r="BA58">
            <v>4</v>
          </cell>
          <cell r="BB58">
            <v>2</v>
          </cell>
          <cell r="BC58">
            <v>6</v>
          </cell>
          <cell r="BD58">
            <v>8</v>
          </cell>
          <cell r="BE58">
            <v>7</v>
          </cell>
          <cell r="BF58">
            <v>5</v>
          </cell>
          <cell r="BG58">
            <v>5</v>
          </cell>
          <cell r="BH58">
            <v>6</v>
          </cell>
          <cell r="BI58">
            <v>5</v>
          </cell>
        </row>
        <row r="59">
          <cell r="B59" t="str">
            <v>Dec 2017 (Ranking out of 8 banks)</v>
          </cell>
          <cell r="C59">
            <v>6</v>
          </cell>
          <cell r="D59">
            <v>5</v>
          </cell>
          <cell r="E59">
            <v>5</v>
          </cell>
          <cell r="F59">
            <v>6</v>
          </cell>
          <cell r="G59">
            <v>6</v>
          </cell>
          <cell r="H59">
            <v>6</v>
          </cell>
          <cell r="I59">
            <v>7</v>
          </cell>
          <cell r="J59">
            <v>8</v>
          </cell>
          <cell r="K59">
            <v>6</v>
          </cell>
          <cell r="N59">
            <v>5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Q59">
            <v>6</v>
          </cell>
          <cell r="AR59">
            <v>5</v>
          </cell>
          <cell r="AS59">
            <v>5</v>
          </cell>
          <cell r="AT59" t="e">
            <v>#N/A</v>
          </cell>
          <cell r="AU59">
            <v>7</v>
          </cell>
          <cell r="AV59">
            <v>7</v>
          </cell>
          <cell r="AW59">
            <v>2</v>
          </cell>
          <cell r="AX59">
            <v>1</v>
          </cell>
          <cell r="AY59">
            <v>8</v>
          </cell>
          <cell r="AZ59">
            <v>1</v>
          </cell>
          <cell r="BA59">
            <v>3</v>
          </cell>
          <cell r="BB59">
            <v>1</v>
          </cell>
          <cell r="BC59">
            <v>4</v>
          </cell>
          <cell r="BD59">
            <v>8</v>
          </cell>
          <cell r="BE59">
            <v>7</v>
          </cell>
          <cell r="BF59">
            <v>5</v>
          </cell>
          <cell r="BG59">
            <v>5</v>
          </cell>
          <cell r="BH59">
            <v>7</v>
          </cell>
          <cell r="BI59">
            <v>7</v>
          </cell>
        </row>
        <row r="60">
          <cell r="B60" t="str">
            <v>Sep  2017 (Ranking out of 8 banks)</v>
          </cell>
          <cell r="C60">
            <v>6</v>
          </cell>
          <cell r="D60">
            <v>5</v>
          </cell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8</v>
          </cell>
          <cell r="K60">
            <v>6</v>
          </cell>
          <cell r="O60">
            <v>6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Q60">
            <v>6</v>
          </cell>
          <cell r="AR60">
            <v>5</v>
          </cell>
          <cell r="AS60">
            <v>6</v>
          </cell>
          <cell r="AU60">
            <v>7</v>
          </cell>
          <cell r="AV60">
            <v>7</v>
          </cell>
          <cell r="AW60">
            <v>6</v>
          </cell>
          <cell r="AX60">
            <v>2</v>
          </cell>
          <cell r="AY60">
            <v>8</v>
          </cell>
          <cell r="AZ60">
            <v>1</v>
          </cell>
          <cell r="BA60">
            <v>2</v>
          </cell>
          <cell r="BB60">
            <v>2</v>
          </cell>
          <cell r="BC60">
            <v>4</v>
          </cell>
          <cell r="BD60">
            <v>8</v>
          </cell>
          <cell r="BE60">
            <v>7</v>
          </cell>
          <cell r="BF60">
            <v>4</v>
          </cell>
          <cell r="BG60">
            <v>6</v>
          </cell>
          <cell r="BH60">
            <v>4</v>
          </cell>
          <cell r="BI60">
            <v>6</v>
          </cell>
        </row>
        <row r="61">
          <cell r="B61" t="str">
            <v>June  2017 (Ranking out of 8 banks)</v>
          </cell>
          <cell r="C61">
            <v>6</v>
          </cell>
          <cell r="D61">
            <v>5</v>
          </cell>
          <cell r="E61">
            <v>6</v>
          </cell>
          <cell r="F61">
            <v>6</v>
          </cell>
          <cell r="G61">
            <v>6</v>
          </cell>
          <cell r="H61">
            <v>6</v>
          </cell>
          <cell r="I61">
            <v>6</v>
          </cell>
          <cell r="J61">
            <v>8</v>
          </cell>
          <cell r="K61">
            <v>6</v>
          </cell>
          <cell r="P61">
            <v>6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Q61">
            <v>6</v>
          </cell>
          <cell r="AR61">
            <v>5</v>
          </cell>
          <cell r="AS61">
            <v>6</v>
          </cell>
          <cell r="AU61">
            <v>6</v>
          </cell>
          <cell r="AV61">
            <v>7</v>
          </cell>
          <cell r="AW61">
            <v>6</v>
          </cell>
          <cell r="AX61">
            <v>2</v>
          </cell>
          <cell r="AY61">
            <v>8</v>
          </cell>
          <cell r="AZ61">
            <v>1</v>
          </cell>
          <cell r="BA61">
            <v>1</v>
          </cell>
          <cell r="BB61">
            <v>1</v>
          </cell>
          <cell r="BC61">
            <v>4</v>
          </cell>
          <cell r="BD61">
            <v>8</v>
          </cell>
          <cell r="BE61">
            <v>7</v>
          </cell>
          <cell r="BF61">
            <v>4</v>
          </cell>
          <cell r="BG61">
            <v>7</v>
          </cell>
          <cell r="BH61">
            <v>7</v>
          </cell>
          <cell r="BI61">
            <v>6</v>
          </cell>
        </row>
        <row r="62">
          <cell r="B62" t="str">
            <v>Mar  2017 (Ranking out of 8 banks)</v>
          </cell>
          <cell r="C62">
            <v>6</v>
          </cell>
          <cell r="D62">
            <v>5</v>
          </cell>
          <cell r="E62">
            <v>6</v>
          </cell>
          <cell r="F62">
            <v>6</v>
          </cell>
          <cell r="G62">
            <v>6</v>
          </cell>
          <cell r="H62">
            <v>6</v>
          </cell>
          <cell r="I62">
            <v>7</v>
          </cell>
          <cell r="J62">
            <v>8</v>
          </cell>
          <cell r="K62">
            <v>7</v>
          </cell>
          <cell r="Q62">
            <v>6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Q62">
            <v>6</v>
          </cell>
          <cell r="AR62">
            <v>5</v>
          </cell>
          <cell r="AS62">
            <v>6</v>
          </cell>
          <cell r="AU62">
            <v>8</v>
          </cell>
          <cell r="AV62">
            <v>7</v>
          </cell>
          <cell r="AW62">
            <v>6</v>
          </cell>
          <cell r="AX62">
            <v>3</v>
          </cell>
          <cell r="AY62">
            <v>7</v>
          </cell>
          <cell r="AZ62">
            <v>1</v>
          </cell>
          <cell r="BA62">
            <v>1</v>
          </cell>
          <cell r="BB62">
            <v>1</v>
          </cell>
          <cell r="BC62">
            <v>5</v>
          </cell>
          <cell r="BD62">
            <v>8</v>
          </cell>
          <cell r="BE62">
            <v>7</v>
          </cell>
          <cell r="BF62">
            <v>4</v>
          </cell>
          <cell r="BG62">
            <v>6</v>
          </cell>
          <cell r="BH62">
            <v>7</v>
          </cell>
          <cell r="BI62">
            <v>1</v>
          </cell>
        </row>
        <row r="63">
          <cell r="B63" t="str">
            <v>Dec  2016 (Ranking out of 8 banks)</v>
          </cell>
          <cell r="C63">
            <v>6</v>
          </cell>
          <cell r="D63">
            <v>5</v>
          </cell>
          <cell r="E63">
            <v>6</v>
          </cell>
          <cell r="F63">
            <v>6</v>
          </cell>
          <cell r="G63">
            <v>6</v>
          </cell>
          <cell r="H63">
            <v>6</v>
          </cell>
          <cell r="I63">
            <v>6</v>
          </cell>
          <cell r="J63">
            <v>8</v>
          </cell>
          <cell r="K63">
            <v>6</v>
          </cell>
          <cell r="R63">
            <v>6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Q63">
            <v>6</v>
          </cell>
          <cell r="AR63">
            <v>5</v>
          </cell>
          <cell r="AS63">
            <v>6</v>
          </cell>
          <cell r="AU63">
            <v>6</v>
          </cell>
          <cell r="AV63">
            <v>7</v>
          </cell>
          <cell r="AW63">
            <v>5</v>
          </cell>
          <cell r="AX63">
            <v>4</v>
          </cell>
          <cell r="AY63">
            <v>8</v>
          </cell>
          <cell r="AZ63">
            <v>1</v>
          </cell>
          <cell r="BA63">
            <v>1</v>
          </cell>
          <cell r="BB63">
            <v>1</v>
          </cell>
          <cell r="BC63">
            <v>4</v>
          </cell>
          <cell r="BD63">
            <v>8</v>
          </cell>
          <cell r="BE63">
            <v>7</v>
          </cell>
          <cell r="BF63">
            <v>4</v>
          </cell>
          <cell r="BG63">
            <v>7</v>
          </cell>
          <cell r="BH63">
            <v>7</v>
          </cell>
          <cell r="BI63">
            <v>7</v>
          </cell>
        </row>
        <row r="64">
          <cell r="B64" t="str">
            <v>Sep  2016 (Ranking out of 8 banks)</v>
          </cell>
          <cell r="C64">
            <v>6</v>
          </cell>
          <cell r="D64">
            <v>5</v>
          </cell>
          <cell r="E64">
            <v>6</v>
          </cell>
          <cell r="F64">
            <v>7</v>
          </cell>
          <cell r="G64">
            <v>7</v>
          </cell>
          <cell r="H64">
            <v>6</v>
          </cell>
          <cell r="I64">
            <v>7</v>
          </cell>
          <cell r="J64">
            <v>8</v>
          </cell>
          <cell r="K64">
            <v>6</v>
          </cell>
          <cell r="S64">
            <v>6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Q64">
            <v>6</v>
          </cell>
          <cell r="AR64">
            <v>5</v>
          </cell>
          <cell r="AS64">
            <v>6</v>
          </cell>
          <cell r="AU64">
            <v>7</v>
          </cell>
          <cell r="AV64">
            <v>6</v>
          </cell>
          <cell r="AW64">
            <v>4</v>
          </cell>
          <cell r="AX64">
            <v>4</v>
          </cell>
          <cell r="AY64">
            <v>8</v>
          </cell>
          <cell r="AZ64">
            <v>1</v>
          </cell>
          <cell r="BA64">
            <v>1</v>
          </cell>
          <cell r="BB64">
            <v>1</v>
          </cell>
          <cell r="BC64">
            <v>5</v>
          </cell>
          <cell r="BD64">
            <v>8</v>
          </cell>
          <cell r="BE64">
            <v>7</v>
          </cell>
          <cell r="BF64">
            <v>5</v>
          </cell>
          <cell r="BG64">
            <v>7</v>
          </cell>
          <cell r="BH64">
            <v>6</v>
          </cell>
          <cell r="BI64">
            <v>6</v>
          </cell>
        </row>
        <row r="65">
          <cell r="B65" t="str">
            <v>Jun  2016 (Ranking out of 8 banks)</v>
          </cell>
          <cell r="C65">
            <v>6</v>
          </cell>
          <cell r="D65">
            <v>5</v>
          </cell>
          <cell r="E65">
            <v>7</v>
          </cell>
          <cell r="F65">
            <v>7</v>
          </cell>
          <cell r="G65">
            <v>7</v>
          </cell>
          <cell r="H65">
            <v>6</v>
          </cell>
          <cell r="I65">
            <v>6</v>
          </cell>
          <cell r="J65">
            <v>8</v>
          </cell>
          <cell r="K65">
            <v>6</v>
          </cell>
          <cell r="T65">
            <v>6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Q65">
            <v>6</v>
          </cell>
          <cell r="AR65">
            <v>5</v>
          </cell>
          <cell r="AS65">
            <v>7</v>
          </cell>
          <cell r="AT65">
            <v>7</v>
          </cell>
          <cell r="AU65">
            <v>7</v>
          </cell>
          <cell r="AV65">
            <v>6</v>
          </cell>
          <cell r="AW65">
            <v>3</v>
          </cell>
          <cell r="AX65">
            <v>5</v>
          </cell>
          <cell r="AY65">
            <v>8</v>
          </cell>
          <cell r="AZ65">
            <v>1</v>
          </cell>
          <cell r="BA65">
            <v>2</v>
          </cell>
          <cell r="BB65">
            <v>1</v>
          </cell>
          <cell r="BC65">
            <v>5</v>
          </cell>
          <cell r="BD65">
            <v>8</v>
          </cell>
          <cell r="BE65">
            <v>8</v>
          </cell>
          <cell r="BF65">
            <v>5</v>
          </cell>
          <cell r="BG65">
            <v>6</v>
          </cell>
          <cell r="BH65">
            <v>4</v>
          </cell>
          <cell r="BI65">
            <v>5</v>
          </cell>
        </row>
        <row r="66">
          <cell r="B66" t="str">
            <v>Mar  2016 (Ranking out of 8 banks)</v>
          </cell>
          <cell r="C66">
            <v>7</v>
          </cell>
          <cell r="D66">
            <v>5</v>
          </cell>
          <cell r="E66">
            <v>7</v>
          </cell>
          <cell r="F66">
            <v>7</v>
          </cell>
          <cell r="G66">
            <v>6</v>
          </cell>
          <cell r="H66">
            <v>6</v>
          </cell>
          <cell r="I66">
            <v>6</v>
          </cell>
          <cell r="J66">
            <v>6</v>
          </cell>
          <cell r="K66">
            <v>6</v>
          </cell>
          <cell r="U66">
            <v>6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Q66">
            <v>5</v>
          </cell>
          <cell r="AR66">
            <v>7</v>
          </cell>
          <cell r="AS66">
            <v>6</v>
          </cell>
          <cell r="AT66">
            <v>8</v>
          </cell>
          <cell r="AU66">
            <v>6</v>
          </cell>
          <cell r="AV66">
            <v>5</v>
          </cell>
          <cell r="AW66">
            <v>4</v>
          </cell>
          <cell r="AX66">
            <v>8</v>
          </cell>
          <cell r="AY66">
            <v>8</v>
          </cell>
          <cell r="AZ66">
            <v>1</v>
          </cell>
          <cell r="BA66">
            <v>1</v>
          </cell>
          <cell r="BB66">
            <v>5</v>
          </cell>
          <cell r="BC66">
            <v>8</v>
          </cell>
          <cell r="BD66">
            <v>8</v>
          </cell>
          <cell r="BE66">
            <v>6</v>
          </cell>
          <cell r="BF66">
            <v>6</v>
          </cell>
          <cell r="BG66">
            <v>4</v>
          </cell>
          <cell r="BH66">
            <v>5</v>
          </cell>
          <cell r="BI66">
            <v>5</v>
          </cell>
        </row>
        <row r="67">
          <cell r="B67" t="str">
            <v>Dec  2015 (Ranking out of 7 banks)</v>
          </cell>
          <cell r="C67">
            <v>7</v>
          </cell>
          <cell r="D67">
            <v>5</v>
          </cell>
          <cell r="E67">
            <v>7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Q67">
            <v>7</v>
          </cell>
          <cell r="AR67">
            <v>5</v>
          </cell>
          <cell r="AS67">
            <v>7</v>
          </cell>
          <cell r="AU67">
            <v>6</v>
          </cell>
          <cell r="AV67">
            <v>5</v>
          </cell>
          <cell r="AW67">
            <v>5</v>
          </cell>
          <cell r="AX67">
            <v>3</v>
          </cell>
          <cell r="AY67">
            <v>7</v>
          </cell>
          <cell r="AZ67">
            <v>1</v>
          </cell>
          <cell r="BA67">
            <v>2</v>
          </cell>
          <cell r="BB67">
            <v>2</v>
          </cell>
          <cell r="BC67">
            <v>6</v>
          </cell>
          <cell r="BD67">
            <v>6</v>
          </cell>
          <cell r="BE67">
            <v>7</v>
          </cell>
          <cell r="BF67">
            <v>7</v>
          </cell>
          <cell r="BG67">
            <v>4</v>
          </cell>
          <cell r="BH67">
            <v>4</v>
          </cell>
          <cell r="BI67">
            <v>3</v>
          </cell>
        </row>
        <row r="69">
          <cell r="B69" t="str">
            <v>Mar 2018 (Ranking out of 40 banks)</v>
          </cell>
          <cell r="C69">
            <v>6</v>
          </cell>
          <cell r="D69">
            <v>5</v>
          </cell>
          <cell r="E69">
            <v>5</v>
          </cell>
          <cell r="F69">
            <v>5</v>
          </cell>
          <cell r="G69">
            <v>6</v>
          </cell>
          <cell r="H69">
            <v>5</v>
          </cell>
          <cell r="I69">
            <v>6</v>
          </cell>
          <cell r="J69">
            <v>11</v>
          </cell>
          <cell r="K69">
            <v>7</v>
          </cell>
          <cell r="L69" t="e">
            <v>#REF!</v>
          </cell>
          <cell r="M69">
            <v>6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>
            <v>6</v>
          </cell>
          <cell r="AR69">
            <v>5</v>
          </cell>
          <cell r="AS69">
            <v>5</v>
          </cell>
          <cell r="AT69" t="e">
            <v>#N/A</v>
          </cell>
          <cell r="AU69">
            <v>12</v>
          </cell>
          <cell r="AV69">
            <v>13</v>
          </cell>
          <cell r="AW69">
            <v>19</v>
          </cell>
          <cell r="AX69">
            <v>19</v>
          </cell>
          <cell r="AY69">
            <v>34</v>
          </cell>
          <cell r="AZ69">
            <v>5</v>
          </cell>
          <cell r="BA69">
            <v>12</v>
          </cell>
          <cell r="BB69">
            <v>5</v>
          </cell>
          <cell r="BC69">
            <v>21</v>
          </cell>
          <cell r="BD69">
            <v>16</v>
          </cell>
          <cell r="BE69">
            <v>25</v>
          </cell>
          <cell r="BF69">
            <v>21</v>
          </cell>
          <cell r="BG69">
            <v>6</v>
          </cell>
          <cell r="BH69">
            <v>8</v>
          </cell>
          <cell r="BI69">
            <v>5</v>
          </cell>
        </row>
        <row r="70">
          <cell r="B70" t="str">
            <v>Dec 2017 (Ranking out of 40 banks)</v>
          </cell>
          <cell r="C70">
            <v>6</v>
          </cell>
          <cell r="D70">
            <v>5</v>
          </cell>
          <cell r="E70">
            <v>5</v>
          </cell>
          <cell r="F70">
            <v>6</v>
          </cell>
          <cell r="G70">
            <v>6</v>
          </cell>
          <cell r="H70">
            <v>6</v>
          </cell>
          <cell r="I70">
            <v>7</v>
          </cell>
          <cell r="J70">
            <v>11</v>
          </cell>
          <cell r="K70">
            <v>6</v>
          </cell>
          <cell r="L70" t="e">
            <v>#REF!</v>
          </cell>
          <cell r="N70">
            <v>5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>
            <v>6</v>
          </cell>
          <cell r="AR70">
            <v>5</v>
          </cell>
          <cell r="AS70">
            <v>5</v>
          </cell>
          <cell r="AT70" t="e">
            <v>#N/A</v>
          </cell>
          <cell r="AU70">
            <v>13</v>
          </cell>
          <cell r="AV70">
            <v>14</v>
          </cell>
          <cell r="AW70">
            <v>21</v>
          </cell>
          <cell r="AX70">
            <v>18</v>
          </cell>
          <cell r="AY70">
            <v>33</v>
          </cell>
          <cell r="AZ70">
            <v>6</v>
          </cell>
          <cell r="BA70">
            <v>14</v>
          </cell>
          <cell r="BB70">
            <v>3</v>
          </cell>
          <cell r="BC70">
            <v>26</v>
          </cell>
          <cell r="BD70">
            <v>16</v>
          </cell>
          <cell r="BE70">
            <v>27</v>
          </cell>
          <cell r="BF70">
            <v>21</v>
          </cell>
          <cell r="BG70">
            <v>6</v>
          </cell>
          <cell r="BH70">
            <v>11</v>
          </cell>
          <cell r="BI70">
            <v>32</v>
          </cell>
        </row>
        <row r="71">
          <cell r="B71" t="str">
            <v>Sep 2017 (Ranking out of 39 banks)</v>
          </cell>
          <cell r="C71">
            <v>6</v>
          </cell>
          <cell r="D71">
            <v>5</v>
          </cell>
          <cell r="E71">
            <v>6</v>
          </cell>
          <cell r="F71">
            <v>6</v>
          </cell>
          <cell r="G71">
            <v>6</v>
          </cell>
          <cell r="H71">
            <v>6</v>
          </cell>
          <cell r="I71">
            <v>6</v>
          </cell>
          <cell r="J71">
            <v>11</v>
          </cell>
          <cell r="K71">
            <v>6</v>
          </cell>
          <cell r="L71" t="e">
            <v>#REF!</v>
          </cell>
          <cell r="O71">
            <v>6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>
            <v>6</v>
          </cell>
          <cell r="AR71">
            <v>5</v>
          </cell>
          <cell r="AS71">
            <v>6</v>
          </cell>
          <cell r="AT71" t="e">
            <v>#N/A</v>
          </cell>
          <cell r="AU71">
            <v>13</v>
          </cell>
          <cell r="AV71">
            <v>14</v>
          </cell>
          <cell r="AW71">
            <v>23</v>
          </cell>
          <cell r="AX71">
            <v>21</v>
          </cell>
          <cell r="AY71">
            <v>33</v>
          </cell>
          <cell r="AZ71">
            <v>6</v>
          </cell>
          <cell r="BA71">
            <v>11</v>
          </cell>
          <cell r="BB71">
            <v>5</v>
          </cell>
          <cell r="BC71">
            <v>25</v>
          </cell>
          <cell r="BD71">
            <v>14</v>
          </cell>
          <cell r="BE71">
            <v>26</v>
          </cell>
          <cell r="BF71">
            <v>25</v>
          </cell>
          <cell r="BG71">
            <v>7</v>
          </cell>
          <cell r="BH71">
            <v>6</v>
          </cell>
          <cell r="BI71">
            <v>33</v>
          </cell>
        </row>
        <row r="72">
          <cell r="B72" t="str">
            <v>June 2017 (Ranking out of 39 banks)</v>
          </cell>
          <cell r="C72">
            <v>6</v>
          </cell>
          <cell r="D72">
            <v>5</v>
          </cell>
          <cell r="E72">
            <v>6</v>
          </cell>
          <cell r="F72">
            <v>7</v>
          </cell>
          <cell r="G72">
            <v>6</v>
          </cell>
          <cell r="H72">
            <v>6</v>
          </cell>
          <cell r="I72">
            <v>6</v>
          </cell>
          <cell r="J72">
            <v>11</v>
          </cell>
          <cell r="K72">
            <v>6</v>
          </cell>
          <cell r="L72" t="e">
            <v>#N/A</v>
          </cell>
          <cell r="P72">
            <v>6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>
            <v>6</v>
          </cell>
          <cell r="AR72">
            <v>5</v>
          </cell>
          <cell r="AS72">
            <v>6</v>
          </cell>
          <cell r="AT72" t="e">
            <v>#N/A</v>
          </cell>
          <cell r="AU72">
            <v>11</v>
          </cell>
          <cell r="AV72">
            <v>14</v>
          </cell>
          <cell r="AW72">
            <v>23</v>
          </cell>
          <cell r="AX72">
            <v>23</v>
          </cell>
          <cell r="AY72">
            <v>31</v>
          </cell>
          <cell r="AZ72">
            <v>5</v>
          </cell>
          <cell r="BA72">
            <v>6</v>
          </cell>
          <cell r="BB72">
            <v>2</v>
          </cell>
          <cell r="BC72">
            <v>24</v>
          </cell>
          <cell r="BD72">
            <v>15</v>
          </cell>
          <cell r="BE72">
            <v>30</v>
          </cell>
          <cell r="BF72">
            <v>24</v>
          </cell>
          <cell r="BG72">
            <v>9</v>
          </cell>
          <cell r="BH72">
            <v>10</v>
          </cell>
          <cell r="BI72">
            <v>31</v>
          </cell>
        </row>
        <row r="73">
          <cell r="B73" t="str">
            <v>Mar 2017 (Ranking out of 38 banks)</v>
          </cell>
          <cell r="C73">
            <v>6</v>
          </cell>
          <cell r="D73">
            <v>5</v>
          </cell>
          <cell r="E73">
            <v>6</v>
          </cell>
          <cell r="F73">
            <v>6</v>
          </cell>
          <cell r="G73">
            <v>6</v>
          </cell>
          <cell r="H73">
            <v>6</v>
          </cell>
          <cell r="I73">
            <v>6</v>
          </cell>
          <cell r="J73">
            <v>10</v>
          </cell>
          <cell r="K73">
            <v>8</v>
          </cell>
          <cell r="L73" t="e">
            <v>#N/A</v>
          </cell>
          <cell r="Q73">
            <v>6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>
            <v>6</v>
          </cell>
          <cell r="AR73">
            <v>5</v>
          </cell>
          <cell r="AS73">
            <v>6</v>
          </cell>
          <cell r="AT73" t="e">
            <v>#REF!</v>
          </cell>
          <cell r="AU73">
            <v>13</v>
          </cell>
          <cell r="AV73">
            <v>14</v>
          </cell>
          <cell r="AW73">
            <v>24</v>
          </cell>
          <cell r="AX73">
            <v>26</v>
          </cell>
          <cell r="AY73">
            <v>29</v>
          </cell>
          <cell r="AZ73">
            <v>8</v>
          </cell>
          <cell r="BA73">
            <v>8</v>
          </cell>
          <cell r="BB73">
            <v>1</v>
          </cell>
          <cell r="BC73">
            <v>21</v>
          </cell>
          <cell r="BD73">
            <v>13</v>
          </cell>
          <cell r="BE73">
            <v>27</v>
          </cell>
          <cell r="BF73">
            <v>24</v>
          </cell>
          <cell r="BG73">
            <v>8</v>
          </cell>
          <cell r="BH73">
            <v>10</v>
          </cell>
          <cell r="BI73">
            <v>23</v>
          </cell>
        </row>
        <row r="74">
          <cell r="B74" t="str">
            <v>Dec 2016 (Ranking out of 39 banks)</v>
          </cell>
          <cell r="C74">
            <v>6</v>
          </cell>
          <cell r="D74">
            <v>5</v>
          </cell>
          <cell r="E74">
            <v>6</v>
          </cell>
          <cell r="F74">
            <v>6</v>
          </cell>
          <cell r="G74">
            <v>6</v>
          </cell>
          <cell r="H74">
            <v>6</v>
          </cell>
          <cell r="I74">
            <v>6</v>
          </cell>
          <cell r="J74">
            <v>9</v>
          </cell>
          <cell r="K74">
            <v>6</v>
          </cell>
          <cell r="L74" t="e">
            <v>#N/A</v>
          </cell>
          <cell r="R74">
            <v>6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>
            <v>6</v>
          </cell>
          <cell r="AR74">
            <v>5</v>
          </cell>
          <cell r="AS74">
            <v>6</v>
          </cell>
          <cell r="AT74" t="e">
            <v>#REF!</v>
          </cell>
          <cell r="AU74">
            <v>10</v>
          </cell>
          <cell r="AV74">
            <v>13</v>
          </cell>
          <cell r="AW74">
            <v>27</v>
          </cell>
          <cell r="AX74">
            <v>28</v>
          </cell>
          <cell r="AY74">
            <v>32</v>
          </cell>
          <cell r="AZ74">
            <v>6</v>
          </cell>
          <cell r="BA74">
            <v>8</v>
          </cell>
          <cell r="BB74">
            <v>3</v>
          </cell>
          <cell r="BC74">
            <v>25</v>
          </cell>
          <cell r="BD74">
            <v>20</v>
          </cell>
          <cell r="BE74">
            <v>27</v>
          </cell>
          <cell r="BF74">
            <v>22</v>
          </cell>
          <cell r="BG74">
            <v>9</v>
          </cell>
          <cell r="BH74">
            <v>11</v>
          </cell>
          <cell r="BI74">
            <v>10</v>
          </cell>
        </row>
        <row r="75">
          <cell r="B75" t="str">
            <v xml:space="preserve"> Sep 2016 (Ranking out of 39 banks)</v>
          </cell>
          <cell r="C75">
            <v>6</v>
          </cell>
          <cell r="D75">
            <v>5</v>
          </cell>
          <cell r="E75">
            <v>6</v>
          </cell>
          <cell r="F75">
            <v>7</v>
          </cell>
          <cell r="G75">
            <v>8</v>
          </cell>
          <cell r="H75">
            <v>6</v>
          </cell>
          <cell r="I75">
            <v>7</v>
          </cell>
          <cell r="J75">
            <v>10</v>
          </cell>
          <cell r="K75">
            <v>7</v>
          </cell>
          <cell r="L75" t="e">
            <v>#N/A</v>
          </cell>
          <cell r="S75">
            <v>6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 t="e">
            <v>#N/A</v>
          </cell>
          <cell r="AQ75">
            <v>6</v>
          </cell>
          <cell r="AR75">
            <v>5</v>
          </cell>
          <cell r="AS75">
            <v>6</v>
          </cell>
          <cell r="AT75" t="e">
            <v>#N/A</v>
          </cell>
          <cell r="AU75">
            <v>13</v>
          </cell>
          <cell r="AV75">
            <v>16</v>
          </cell>
          <cell r="AW75">
            <v>29</v>
          </cell>
          <cell r="AX75">
            <v>28</v>
          </cell>
          <cell r="AY75">
            <v>31</v>
          </cell>
          <cell r="AZ75">
            <v>4</v>
          </cell>
          <cell r="BA75">
            <v>7</v>
          </cell>
          <cell r="BB75">
            <v>2</v>
          </cell>
          <cell r="BC75">
            <v>29</v>
          </cell>
          <cell r="BD75">
            <v>22</v>
          </cell>
          <cell r="BE75">
            <v>28</v>
          </cell>
          <cell r="BF75">
            <v>22</v>
          </cell>
          <cell r="BG75">
            <v>9</v>
          </cell>
          <cell r="BH75">
            <v>9</v>
          </cell>
          <cell r="BI75">
            <v>9</v>
          </cell>
        </row>
        <row r="76">
          <cell r="B76" t="str">
            <v xml:space="preserve"> Jun 2016 (Ranking out of 39 banks)</v>
          </cell>
          <cell r="C76">
            <v>6</v>
          </cell>
          <cell r="D76">
            <v>5</v>
          </cell>
          <cell r="E76">
            <v>7</v>
          </cell>
          <cell r="F76">
            <v>7</v>
          </cell>
          <cell r="G76">
            <v>8</v>
          </cell>
          <cell r="H76">
            <v>6</v>
          </cell>
          <cell r="I76">
            <v>6</v>
          </cell>
          <cell r="J76">
            <v>9</v>
          </cell>
          <cell r="K76">
            <v>7</v>
          </cell>
          <cell r="T76">
            <v>6</v>
          </cell>
          <cell r="AQ76">
            <v>6</v>
          </cell>
          <cell r="AR76">
            <v>5</v>
          </cell>
          <cell r="AS76">
            <v>7</v>
          </cell>
          <cell r="AU76">
            <v>12</v>
          </cell>
          <cell r="AV76">
            <v>13</v>
          </cell>
          <cell r="AW76">
            <v>30</v>
          </cell>
          <cell r="AX76">
            <v>29</v>
          </cell>
          <cell r="AY76">
            <v>30</v>
          </cell>
          <cell r="AZ76">
            <v>5</v>
          </cell>
          <cell r="BA76">
            <v>9</v>
          </cell>
          <cell r="BB76">
            <v>4</v>
          </cell>
          <cell r="BC76">
            <v>23</v>
          </cell>
          <cell r="BD76">
            <v>22</v>
          </cell>
          <cell r="BE76">
            <v>25</v>
          </cell>
          <cell r="BF76">
            <v>21</v>
          </cell>
          <cell r="BG76">
            <v>7</v>
          </cell>
          <cell r="BH76">
            <v>6</v>
          </cell>
          <cell r="BI76">
            <v>7</v>
          </cell>
        </row>
        <row r="77">
          <cell r="B77" t="str">
            <v xml:space="preserve"> Mar 2016 (Ranking out of 40 banks)</v>
          </cell>
          <cell r="C77">
            <v>7</v>
          </cell>
          <cell r="D77">
            <v>5</v>
          </cell>
          <cell r="E77">
            <v>7</v>
          </cell>
          <cell r="F77">
            <v>7</v>
          </cell>
          <cell r="G77">
            <v>6</v>
          </cell>
          <cell r="H77">
            <v>6</v>
          </cell>
          <cell r="I77">
            <v>6</v>
          </cell>
          <cell r="J77">
            <v>6</v>
          </cell>
          <cell r="K77">
            <v>7</v>
          </cell>
          <cell r="U77">
            <v>6</v>
          </cell>
          <cell r="AQ77">
            <v>7</v>
          </cell>
          <cell r="AR77">
            <v>5</v>
          </cell>
          <cell r="AS77">
            <v>7</v>
          </cell>
          <cell r="AU77">
            <v>15</v>
          </cell>
          <cell r="AV77">
            <v>14</v>
          </cell>
          <cell r="AW77">
            <v>26</v>
          </cell>
          <cell r="AX77">
            <v>26</v>
          </cell>
          <cell r="AY77">
            <v>29</v>
          </cell>
          <cell r="AZ77">
            <v>6</v>
          </cell>
          <cell r="BA77">
            <v>8</v>
          </cell>
          <cell r="BB77">
            <v>4</v>
          </cell>
          <cell r="BC77">
            <v>27</v>
          </cell>
          <cell r="BD77">
            <v>20</v>
          </cell>
          <cell r="BE77">
            <v>31</v>
          </cell>
          <cell r="BF77">
            <v>13</v>
          </cell>
          <cell r="BG77">
            <v>8</v>
          </cell>
          <cell r="BH77">
            <v>4</v>
          </cell>
          <cell r="BI77">
            <v>6</v>
          </cell>
        </row>
        <row r="78">
          <cell r="B78" t="str">
            <v xml:space="preserve"> Dec 2015 (Ranking out of 41 banks)</v>
          </cell>
          <cell r="C78">
            <v>8</v>
          </cell>
          <cell r="D78">
            <v>5</v>
          </cell>
          <cell r="E78">
            <v>7</v>
          </cell>
          <cell r="F78">
            <v>7</v>
          </cell>
          <cell r="G78">
            <v>8</v>
          </cell>
          <cell r="H78">
            <v>6</v>
          </cell>
          <cell r="I78">
            <v>6</v>
          </cell>
          <cell r="J78">
            <v>6</v>
          </cell>
          <cell r="K78">
            <v>8</v>
          </cell>
          <cell r="AQ78">
            <v>8</v>
          </cell>
          <cell r="AR78">
            <v>5</v>
          </cell>
          <cell r="AS78">
            <v>7</v>
          </cell>
          <cell r="AU78">
            <v>14</v>
          </cell>
          <cell r="AV78">
            <v>15</v>
          </cell>
          <cell r="AW78">
            <v>26</v>
          </cell>
          <cell r="AX78">
            <v>28</v>
          </cell>
          <cell r="AY78">
            <v>31</v>
          </cell>
          <cell r="AZ78">
            <v>5</v>
          </cell>
          <cell r="BA78">
            <v>8</v>
          </cell>
          <cell r="BB78">
            <v>6</v>
          </cell>
          <cell r="BC78">
            <v>31</v>
          </cell>
          <cell r="BD78">
            <v>25</v>
          </cell>
          <cell r="BE78">
            <v>28</v>
          </cell>
          <cell r="BF78">
            <v>4</v>
          </cell>
          <cell r="BG78">
            <v>7</v>
          </cell>
          <cell r="BH78">
            <v>8</v>
          </cell>
          <cell r="BI78">
            <v>8</v>
          </cell>
        </row>
        <row r="79">
          <cell r="B79" t="str">
            <v xml:space="preserve"> Sep 2015 (Ranking out of 42 banks)</v>
          </cell>
          <cell r="C79">
            <v>8</v>
          </cell>
          <cell r="D79">
            <v>6</v>
          </cell>
          <cell r="E79">
            <v>9</v>
          </cell>
          <cell r="F79">
            <v>7</v>
          </cell>
          <cell r="G79">
            <v>7</v>
          </cell>
          <cell r="H79">
            <v>6</v>
          </cell>
          <cell r="I79">
            <v>6</v>
          </cell>
          <cell r="J79">
            <v>6</v>
          </cell>
          <cell r="K79">
            <v>8</v>
          </cell>
          <cell r="V79">
            <v>8</v>
          </cell>
          <cell r="AQ79">
            <v>8</v>
          </cell>
          <cell r="AR79">
            <v>6</v>
          </cell>
          <cell r="AS79">
            <v>9</v>
          </cell>
          <cell r="AU79">
            <v>18</v>
          </cell>
          <cell r="AV79">
            <v>15</v>
          </cell>
          <cell r="AW79">
            <v>25</v>
          </cell>
          <cell r="AX79">
            <v>31</v>
          </cell>
          <cell r="AY79">
            <v>30</v>
          </cell>
          <cell r="AZ79">
            <v>7</v>
          </cell>
          <cell r="BA79">
            <v>3</v>
          </cell>
          <cell r="BB79">
            <v>1</v>
          </cell>
          <cell r="BC79">
            <v>29</v>
          </cell>
          <cell r="BD79">
            <v>24</v>
          </cell>
          <cell r="BE79">
            <v>29</v>
          </cell>
          <cell r="BF79">
            <v>2</v>
          </cell>
          <cell r="BG79">
            <v>6</v>
          </cell>
          <cell r="BH79">
            <v>7</v>
          </cell>
          <cell r="BI79">
            <v>7</v>
          </cell>
        </row>
        <row r="80">
          <cell r="B80" t="str">
            <v xml:space="preserve"> June 2015 (Ranking out of 42 banks)</v>
          </cell>
          <cell r="C80">
            <v>8</v>
          </cell>
          <cell r="D80">
            <v>6</v>
          </cell>
          <cell r="E80">
            <v>8</v>
          </cell>
          <cell r="F80">
            <v>7</v>
          </cell>
          <cell r="G80">
            <v>7</v>
          </cell>
          <cell r="H80">
            <v>6</v>
          </cell>
          <cell r="I80">
            <v>7</v>
          </cell>
          <cell r="J80">
            <v>0</v>
          </cell>
          <cell r="K80">
            <v>7</v>
          </cell>
          <cell r="W80">
            <v>7</v>
          </cell>
          <cell r="AQ80">
            <v>8</v>
          </cell>
          <cell r="AR80">
            <v>6</v>
          </cell>
          <cell r="AS80">
            <v>8</v>
          </cell>
          <cell r="AU80">
            <v>18</v>
          </cell>
          <cell r="AV80">
            <v>14</v>
          </cell>
          <cell r="AW80">
            <v>23</v>
          </cell>
          <cell r="AX80">
            <v>26</v>
          </cell>
          <cell r="AY80">
            <v>29</v>
          </cell>
          <cell r="AZ80">
            <v>7</v>
          </cell>
          <cell r="BA80">
            <v>5</v>
          </cell>
          <cell r="BB80">
            <v>1</v>
          </cell>
          <cell r="BC80">
            <v>29</v>
          </cell>
          <cell r="BD80">
            <v>24</v>
          </cell>
          <cell r="BE80">
            <v>30</v>
          </cell>
          <cell r="BF80">
            <v>2</v>
          </cell>
          <cell r="BG80">
            <v>9</v>
          </cell>
          <cell r="BH80">
            <v>6</v>
          </cell>
          <cell r="BI80">
            <v>7</v>
          </cell>
        </row>
        <row r="81">
          <cell r="B81" t="str">
            <v xml:space="preserve"> Mar 2015 (Ranking out of 43 banks)</v>
          </cell>
          <cell r="C81">
            <v>8</v>
          </cell>
          <cell r="D81">
            <v>6</v>
          </cell>
          <cell r="E81">
            <v>8</v>
          </cell>
          <cell r="F81">
            <v>8</v>
          </cell>
          <cell r="G81">
            <v>8</v>
          </cell>
          <cell r="H81">
            <v>6</v>
          </cell>
          <cell r="I81">
            <v>7</v>
          </cell>
          <cell r="J81">
            <v>0</v>
          </cell>
          <cell r="K81">
            <v>7</v>
          </cell>
          <cell r="X81">
            <v>7</v>
          </cell>
          <cell r="AQ81">
            <v>8</v>
          </cell>
          <cell r="AR81">
            <v>6</v>
          </cell>
          <cell r="AS81">
            <v>8</v>
          </cell>
          <cell r="AU81">
            <v>16</v>
          </cell>
          <cell r="AV81">
            <v>11</v>
          </cell>
          <cell r="AW81">
            <v>23</v>
          </cell>
          <cell r="AX81">
            <v>29</v>
          </cell>
          <cell r="AY81">
            <v>28</v>
          </cell>
          <cell r="AZ81">
            <v>11</v>
          </cell>
          <cell r="BA81">
            <v>4</v>
          </cell>
          <cell r="BB81">
            <v>1</v>
          </cell>
          <cell r="BC81">
            <v>22</v>
          </cell>
          <cell r="BD81">
            <v>25</v>
          </cell>
          <cell r="BE81">
            <v>18</v>
          </cell>
          <cell r="BF81">
            <v>5</v>
          </cell>
          <cell r="BG81">
            <v>7</v>
          </cell>
          <cell r="BH81">
            <v>5</v>
          </cell>
          <cell r="BI81">
            <v>8</v>
          </cell>
        </row>
        <row r="82">
          <cell r="B82" t="str">
            <v xml:space="preserve"> Dec 2014 (Ranking out of 43 banks)</v>
          </cell>
          <cell r="C82">
            <v>8</v>
          </cell>
          <cell r="D82">
            <v>7</v>
          </cell>
          <cell r="E82">
            <v>8</v>
          </cell>
          <cell r="F82">
            <v>7</v>
          </cell>
          <cell r="G82">
            <v>8</v>
          </cell>
          <cell r="H82">
            <v>7</v>
          </cell>
          <cell r="I82">
            <v>7</v>
          </cell>
          <cell r="J82">
            <v>0</v>
          </cell>
          <cell r="K82">
            <v>8</v>
          </cell>
          <cell r="Y82">
            <v>8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Q82">
            <v>7</v>
          </cell>
          <cell r="AR82">
            <v>8</v>
          </cell>
          <cell r="AS82">
            <v>7</v>
          </cell>
          <cell r="AU82">
            <v>13</v>
          </cell>
          <cell r="AV82">
            <v>25</v>
          </cell>
          <cell r="AW82">
            <v>23</v>
          </cell>
          <cell r="AX82">
            <v>35</v>
          </cell>
          <cell r="AY82">
            <v>7</v>
          </cell>
          <cell r="AZ82">
            <v>3</v>
          </cell>
          <cell r="BA82">
            <v>23</v>
          </cell>
          <cell r="BB82">
            <v>1</v>
          </cell>
          <cell r="BC82">
            <v>19</v>
          </cell>
          <cell r="BD82">
            <v>19</v>
          </cell>
          <cell r="BE82">
            <v>7</v>
          </cell>
          <cell r="BF82">
            <v>10</v>
          </cell>
          <cell r="BG82">
            <v>5</v>
          </cell>
          <cell r="BH82">
            <v>8</v>
          </cell>
          <cell r="BI82">
            <v>8</v>
          </cell>
        </row>
        <row r="83">
          <cell r="B83" t="str">
            <v>- Sep 2014 (Ranking out of 43 banks)</v>
          </cell>
          <cell r="C83">
            <v>8</v>
          </cell>
          <cell r="D83">
            <v>9</v>
          </cell>
          <cell r="E83">
            <v>8</v>
          </cell>
          <cell r="F83">
            <v>7</v>
          </cell>
          <cell r="G83">
            <v>7</v>
          </cell>
          <cell r="H83">
            <v>7</v>
          </cell>
          <cell r="I83">
            <v>8</v>
          </cell>
          <cell r="K83">
            <v>8</v>
          </cell>
          <cell r="L83">
            <v>0</v>
          </cell>
          <cell r="Z83">
            <v>7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Q83">
            <v>8</v>
          </cell>
          <cell r="AR83">
            <v>9</v>
          </cell>
          <cell r="AS83">
            <v>8</v>
          </cell>
          <cell r="AU83">
            <v>17</v>
          </cell>
          <cell r="AV83">
            <v>9</v>
          </cell>
          <cell r="AW83">
            <v>18</v>
          </cell>
          <cell r="AX83">
            <v>19</v>
          </cell>
          <cell r="AY83">
            <v>30</v>
          </cell>
          <cell r="AZ83">
            <v>9</v>
          </cell>
          <cell r="BA83">
            <v>5</v>
          </cell>
          <cell r="BB83">
            <v>1</v>
          </cell>
          <cell r="BC83">
            <v>18</v>
          </cell>
          <cell r="BD83">
            <v>18</v>
          </cell>
          <cell r="BE83">
            <v>18</v>
          </cell>
          <cell r="BF83">
            <v>11</v>
          </cell>
          <cell r="BG83">
            <v>9</v>
          </cell>
          <cell r="BH83">
            <v>4</v>
          </cell>
          <cell r="BI83">
            <v>4</v>
          </cell>
        </row>
        <row r="84">
          <cell r="B84" t="str">
            <v>- June 2014 (Ranking out of 43 banks)</v>
          </cell>
          <cell r="C84">
            <v>9</v>
          </cell>
          <cell r="D84">
            <v>8</v>
          </cell>
          <cell r="E84">
            <v>10</v>
          </cell>
          <cell r="F84">
            <v>7</v>
          </cell>
          <cell r="G84">
            <v>8</v>
          </cell>
          <cell r="I84">
            <v>8</v>
          </cell>
          <cell r="K84">
            <v>8</v>
          </cell>
          <cell r="AA84">
            <v>8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Q84">
            <v>9</v>
          </cell>
          <cell r="AR84">
            <v>8</v>
          </cell>
          <cell r="AS84">
            <v>10</v>
          </cell>
          <cell r="AU84">
            <v>14</v>
          </cell>
          <cell r="AV84">
            <v>9</v>
          </cell>
          <cell r="AW84">
            <v>27</v>
          </cell>
          <cell r="AX84">
            <v>28</v>
          </cell>
          <cell r="AY84">
            <v>30</v>
          </cell>
          <cell r="AZ84">
            <v>7</v>
          </cell>
          <cell r="BA84">
            <v>5</v>
          </cell>
          <cell r="BB84">
            <v>1</v>
          </cell>
          <cell r="BC84">
            <v>18</v>
          </cell>
          <cell r="BD84">
            <v>19</v>
          </cell>
          <cell r="BE84">
            <v>19</v>
          </cell>
          <cell r="BF84">
            <v>7</v>
          </cell>
          <cell r="BG84">
            <v>12</v>
          </cell>
          <cell r="BH84">
            <v>5</v>
          </cell>
          <cell r="BI84">
            <v>6</v>
          </cell>
        </row>
        <row r="85">
          <cell r="B85" t="str">
            <v>- Mar 2014 (Ranking out of 43 banks)</v>
          </cell>
          <cell r="C85">
            <v>9</v>
          </cell>
          <cell r="D85">
            <v>7</v>
          </cell>
          <cell r="E85">
            <v>8</v>
          </cell>
          <cell r="F85">
            <v>8</v>
          </cell>
          <cell r="G85">
            <v>8</v>
          </cell>
          <cell r="I85">
            <v>8</v>
          </cell>
          <cell r="K85">
            <v>7</v>
          </cell>
          <cell r="AB85">
            <v>7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Q85">
            <v>9</v>
          </cell>
          <cell r="AR85">
            <v>7</v>
          </cell>
          <cell r="AS85">
            <v>8</v>
          </cell>
          <cell r="AU85">
            <v>15</v>
          </cell>
          <cell r="AV85">
            <v>26</v>
          </cell>
          <cell r="AW85">
            <v>29</v>
          </cell>
          <cell r="AX85">
            <v>35</v>
          </cell>
          <cell r="AY85">
            <v>9</v>
          </cell>
          <cell r="AZ85">
            <v>5</v>
          </cell>
          <cell r="BA85">
            <v>17</v>
          </cell>
          <cell r="BB85">
            <v>1</v>
          </cell>
          <cell r="BC85">
            <v>20</v>
          </cell>
          <cell r="BD85">
            <v>20</v>
          </cell>
          <cell r="BE85">
            <v>35</v>
          </cell>
          <cell r="BF85">
            <v>12</v>
          </cell>
          <cell r="BG85">
            <v>5</v>
          </cell>
          <cell r="BH85">
            <v>9</v>
          </cell>
          <cell r="BI85">
            <v>6</v>
          </cell>
        </row>
        <row r="86">
          <cell r="B86" t="str">
            <v>- Dec 2013 (Ranking out of 43 banks)</v>
          </cell>
          <cell r="C86">
            <v>8</v>
          </cell>
          <cell r="D86">
            <v>7</v>
          </cell>
          <cell r="E86">
            <v>8</v>
          </cell>
          <cell r="F86">
            <v>8</v>
          </cell>
          <cell r="G86">
            <v>8</v>
          </cell>
          <cell r="I86">
            <v>9</v>
          </cell>
          <cell r="K86">
            <v>8</v>
          </cell>
          <cell r="AC86">
            <v>7</v>
          </cell>
          <cell r="AQ86">
            <v>8</v>
          </cell>
          <cell r="AR86">
            <v>7</v>
          </cell>
          <cell r="AS86">
            <v>8</v>
          </cell>
          <cell r="AU86">
            <v>11</v>
          </cell>
          <cell r="AV86">
            <v>10</v>
          </cell>
          <cell r="AW86">
            <v>25</v>
          </cell>
          <cell r="AX86">
            <v>29</v>
          </cell>
          <cell r="AY86">
            <v>31</v>
          </cell>
          <cell r="AZ86">
            <v>8</v>
          </cell>
          <cell r="BA86">
            <v>5</v>
          </cell>
          <cell r="BB86">
            <v>1</v>
          </cell>
          <cell r="BC86">
            <v>23</v>
          </cell>
          <cell r="BD86">
            <v>19</v>
          </cell>
          <cell r="BE86">
            <v>23</v>
          </cell>
          <cell r="BF86">
            <v>32</v>
          </cell>
          <cell r="BG86">
            <v>12</v>
          </cell>
          <cell r="BH86">
            <v>6</v>
          </cell>
          <cell r="BI86">
            <v>9</v>
          </cell>
        </row>
        <row r="87">
          <cell r="B87" t="str">
            <v>***SBM Bank did not publish their Q1 2018 results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Jun-18"/>
      <sheetName val="June_1"/>
      <sheetName val="board paper"/>
      <sheetName val="print"/>
      <sheetName val="Sheet1"/>
      <sheetName val="Growth analysis"/>
    </sheetNames>
    <sheetDataSet>
      <sheetData sheetId="0">
        <row r="1">
          <cell r="B1" t="str">
            <v>DIAMOND TRUST BANK KENYA LIMITED</v>
          </cell>
          <cell r="BB1" t="str">
            <v>Figures in KShs billions, except where otherwise indicated</v>
          </cell>
        </row>
        <row r="2">
          <cell r="B2" t="str">
            <v>Kenya Banking Industry analysis as at 30 June 2018</v>
          </cell>
        </row>
        <row r="3">
          <cell r="M3" t="str">
            <v xml:space="preserve">Weighted market share index </v>
          </cell>
          <cell r="AR3" t="str">
            <v>Market share on:</v>
          </cell>
          <cell r="AV3" t="str">
            <v>Key ratios as at 30 Jun 2018</v>
          </cell>
          <cell r="BH3" t="str">
            <v>Market share on off balance sheet items:</v>
          </cell>
          <cell r="CA3" t="str">
            <v>ok</v>
          </cell>
          <cell r="CB3" t="str">
            <v>ok</v>
          </cell>
          <cell r="CC3" t="str">
            <v>ok</v>
          </cell>
          <cell r="CR3" t="str">
            <v>ok</v>
          </cell>
          <cell r="CS3" t="str">
            <v>ok</v>
          </cell>
          <cell r="CX3" t="str">
            <v>ok</v>
          </cell>
          <cell r="CY3" t="str">
            <v>ok</v>
          </cell>
          <cell r="DB3" t="str">
            <v>ok</v>
          </cell>
          <cell r="DC3" t="str">
            <v>ok</v>
          </cell>
          <cell r="DD3" t="str">
            <v>ok</v>
          </cell>
          <cell r="DE3" t="str">
            <v>ok</v>
          </cell>
          <cell r="DF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Jun- 18</v>
          </cell>
          <cell r="N4" t="str">
            <v>Mar- 18</v>
          </cell>
          <cell r="O4" t="str">
            <v>Dec- 17</v>
          </cell>
          <cell r="P4" t="str">
            <v>Sep- 17</v>
          </cell>
          <cell r="Q4" t="str">
            <v>Jun- 17</v>
          </cell>
          <cell r="R4" t="str">
            <v>Mar- 17</v>
          </cell>
          <cell r="S4" t="str">
            <v>Dec- 16</v>
          </cell>
          <cell r="T4" t="str">
            <v>Sep- 16</v>
          </cell>
          <cell r="U4" t="str">
            <v>Jun- 16</v>
          </cell>
          <cell r="V4" t="str">
            <v>Mar- 16</v>
          </cell>
          <cell r="W4" t="str">
            <v>Sep- 15</v>
          </cell>
          <cell r="X4" t="str">
            <v>June - 15</v>
          </cell>
          <cell r="Y4" t="str">
            <v>Mar - 15</v>
          </cell>
          <cell r="Z4" t="str">
            <v>Dec - 14</v>
          </cell>
          <cell r="AA4" t="str">
            <v>Sep - 14</v>
          </cell>
          <cell r="AB4" t="str">
            <v>Jun - 14</v>
          </cell>
          <cell r="AC4" t="str">
            <v>Mar - 14</v>
          </cell>
          <cell r="AD4" t="str">
            <v>Dec - 13</v>
          </cell>
          <cell r="AE4" t="str">
            <v>Assets
Sep 2013</v>
          </cell>
          <cell r="AF4" t="str">
            <v>Advances Sep 2013</v>
          </cell>
          <cell r="AG4" t="str">
            <v>Advances - Dec 2010</v>
          </cell>
          <cell r="AH4" t="str">
            <v>Deposits - Sep 2013</v>
          </cell>
          <cell r="AI4" t="str">
            <v>Deposits - Dec 2010</v>
          </cell>
          <cell r="AJ4" t="str">
            <v>Core Capital</v>
          </cell>
          <cell r="AK4" t="str">
            <v>Total Capital</v>
          </cell>
          <cell r="AL4" t="str">
            <v>Total Risk Weighted Assets</v>
          </cell>
          <cell r="AM4" t="str">
            <v>PBT</v>
          </cell>
          <cell r="AN4" t="str">
            <v>Interest income on
 loans and advances</v>
          </cell>
          <cell r="AO4" t="str">
            <v>Interest income on
 loans and advances</v>
          </cell>
          <cell r="AP4" t="str">
            <v>Interest expenses on 
customer deposits</v>
          </cell>
          <cell r="AR4" t="str">
            <v>Assets</v>
          </cell>
          <cell r="AS4" t="str">
            <v xml:space="preserve"> Advances</v>
          </cell>
          <cell r="AT4" t="str">
            <v>Customer Deposits</v>
          </cell>
          <cell r="AV4" t="str">
            <v>Annualised ROE</v>
          </cell>
          <cell r="AW4" t="str">
            <v>Annualised ROA</v>
          </cell>
          <cell r="AX4" t="str">
            <v>Total capital/ TRWA</v>
          </cell>
          <cell r="AY4" t="str">
            <v>Core capital/ TRWA</v>
          </cell>
          <cell r="AZ4" t="str">
            <v>Fee income/Total income</v>
          </cell>
          <cell r="BA4" t="str">
            <v>Cost
/Income</v>
          </cell>
          <cell r="BB4" t="str">
            <v>NPA ratio</v>
          </cell>
          <cell r="BC4" t="str">
            <v>Coverarge ratio (Specific provision/NPL)</v>
          </cell>
          <cell r="BD4" t="str">
            <v>Yield on Loans</v>
          </cell>
          <cell r="BE4" t="str">
            <v>Cost of customer deposits</v>
          </cell>
          <cell r="BF4" t="str">
            <v>Spread</v>
          </cell>
          <cell r="BG4" t="str">
            <v>Advances to Deposits ratio</v>
          </cell>
          <cell r="BH4" t="str">
            <v>Letter of credit, guarantees, acceptances</v>
          </cell>
          <cell r="BI4" t="str">
            <v>Forwardsswaps &amp; options</v>
          </cell>
          <cell r="BJ4" t="str">
            <v>Overall off balance sheet items</v>
          </cell>
          <cell r="BK4" t="str">
            <v>Total assets Jun 18</v>
          </cell>
          <cell r="BL4" t="str">
            <v>Total assets Mar 18</v>
          </cell>
          <cell r="BM4" t="str">
            <v>Total assets Dec 17</v>
          </cell>
          <cell r="BN4" t="str">
            <v>Total assets Sep 17</v>
          </cell>
          <cell r="BO4" t="str">
            <v>Total assets Jun 17</v>
          </cell>
          <cell r="BP4" t="str">
            <v>Total assets Mar 17</v>
          </cell>
          <cell r="BQ4" t="str">
            <v>Total assets Dec 16</v>
          </cell>
          <cell r="BR4" t="str">
            <v>Total assets Sep 16</v>
          </cell>
          <cell r="BS4" t="str">
            <v>Total assets Jun 16</v>
          </cell>
          <cell r="BT4" t="str">
            <v>Total assets Mar 16</v>
          </cell>
          <cell r="BU4" t="str">
            <v>Total assets Dec 15</v>
          </cell>
          <cell r="BV4" t="str">
            <v>Total assets Sep 15</v>
          </cell>
          <cell r="BW4" t="str">
            <v>Total assets June 15</v>
          </cell>
          <cell r="BX4" t="str">
            <v>Total assets Mar 15</v>
          </cell>
          <cell r="BY4" t="str">
            <v>Total assets Dec 14</v>
          </cell>
          <cell r="BZ4" t="str">
            <v>Total assets Sep 14</v>
          </cell>
          <cell r="CA4" t="str">
            <v>Total assets June 14</v>
          </cell>
          <cell r="CB4" t="str">
            <v>Total assets Mar 14</v>
          </cell>
          <cell r="CC4" t="str">
            <v>Total assets Dec 13</v>
          </cell>
          <cell r="CD4" t="str">
            <v>Total Equity Jun 18</v>
          </cell>
          <cell r="CE4" t="str">
            <v>Total Equity Mar 18</v>
          </cell>
          <cell r="CF4" t="str">
            <v>Total Equity Dec 17</v>
          </cell>
          <cell r="CG4" t="str">
            <v>Total Equity Sep 17</v>
          </cell>
          <cell r="CH4" t="str">
            <v>Total Equity Jun 17</v>
          </cell>
          <cell r="CI4" t="str">
            <v>Total Equity Mar 17</v>
          </cell>
          <cell r="CJ4" t="str">
            <v>Total Equity Dec 16</v>
          </cell>
          <cell r="CK4" t="str">
            <v>Total Equity Sep 16</v>
          </cell>
          <cell r="CL4" t="str">
            <v>Total Equity Jun 16</v>
          </cell>
          <cell r="CM4" t="str">
            <v>Total Equity March 16</v>
          </cell>
          <cell r="CN4" t="str">
            <v>Total Equity December 15</v>
          </cell>
          <cell r="CO4" t="str">
            <v>Total Equity September 15</v>
          </cell>
          <cell r="CP4" t="str">
            <v>Total Equity June 15</v>
          </cell>
          <cell r="CQ4" t="str">
            <v>Total Equity Mar 15</v>
          </cell>
          <cell r="CR4" t="str">
            <v>Total equity Dec 14</v>
          </cell>
          <cell r="CS4" t="str">
            <v>Total equity Sep 14</v>
          </cell>
          <cell r="CT4" t="str">
            <v>Total equity June 14</v>
          </cell>
          <cell r="CU4" t="str">
            <v>Total equity Mar 14</v>
          </cell>
          <cell r="CV4" t="str">
            <v>Total equity Dec 13</v>
          </cell>
          <cell r="CX4" t="str">
            <v>Fee income</v>
          </cell>
          <cell r="CY4" t="str">
            <v>Net Interest income</v>
          </cell>
          <cell r="DA4" t="str">
            <v>Total operating income</v>
          </cell>
          <cell r="DB4" t="str">
            <v>Total expenses</v>
          </cell>
          <cell r="DC4" t="str">
            <v>Specific Provision Jun 18</v>
          </cell>
          <cell r="DD4" t="str">
            <v>Net non performing loans</v>
          </cell>
          <cell r="DE4" t="str">
            <v>Total NPA</v>
          </cell>
          <cell r="DF4" t="str">
            <v>Profit after tax</v>
          </cell>
          <cell r="DG4" t="str">
            <v>Advances - Jun 2018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X5" t="str">
            <v>CBK Min = 14.5%</v>
          </cell>
          <cell r="AY5" t="str">
            <v>CBK Min = 10.5%</v>
          </cell>
        </row>
        <row r="6">
          <cell r="B6" t="str">
            <v>Kenya Commercial Bank</v>
          </cell>
          <cell r="C6">
            <v>582.71085300000004</v>
          </cell>
          <cell r="D6">
            <v>386.57819799999999</v>
          </cell>
          <cell r="E6">
            <v>470.28422899999998</v>
          </cell>
          <cell r="F6">
            <v>74.385277000000002</v>
          </cell>
          <cell r="G6">
            <v>81.952776999999998</v>
          </cell>
          <cell r="H6">
            <v>83.188923000000003</v>
          </cell>
          <cell r="I6">
            <v>501.238786</v>
          </cell>
          <cell r="J6">
            <v>1.2956399999999999</v>
          </cell>
          <cell r="K6">
            <v>15.833703999999999</v>
          </cell>
          <cell r="M6">
            <v>0.14117435452314622</v>
          </cell>
          <cell r="N6">
            <v>0.13796686321193541</v>
          </cell>
          <cell r="O6">
            <v>0.14291263056409176</v>
          </cell>
          <cell r="P6">
            <v>0.1430842533304027</v>
          </cell>
          <cell r="Q6">
            <v>0.14152595466646359</v>
          </cell>
          <cell r="R6">
            <v>0.13574438000670025</v>
          </cell>
          <cell r="S6">
            <v>0.13992352803734659</v>
          </cell>
          <cell r="T6">
            <v>0.13433714985353076</v>
          </cell>
          <cell r="U6">
            <v>0.13275515468664842</v>
          </cell>
          <cell r="V6">
            <v>0.13119905159235939</v>
          </cell>
          <cell r="W6">
            <v>0.12315759144100659</v>
          </cell>
          <cell r="X6">
            <v>0.12828392399161925</v>
          </cell>
          <cell r="Y6">
            <v>0.12776260968164574</v>
          </cell>
          <cell r="Z6">
            <v>0.12747288756217376</v>
          </cell>
          <cell r="AA6">
            <v>0.1249181995617412</v>
          </cell>
          <cell r="AB6">
            <v>0.13106153348130317</v>
          </cell>
          <cell r="AC6">
            <v>0.13103110285523009</v>
          </cell>
          <cell r="AD6">
            <v>0.12953006295034575</v>
          </cell>
          <cell r="AE6">
            <v>313413032</v>
          </cell>
          <cell r="AF6">
            <v>195568503</v>
          </cell>
          <cell r="AG6">
            <v>0</v>
          </cell>
          <cell r="AH6">
            <v>228782134</v>
          </cell>
          <cell r="AI6">
            <v>0</v>
          </cell>
          <cell r="AJ6">
            <v>40312345</v>
          </cell>
          <cell r="AK6">
            <v>51920201</v>
          </cell>
          <cell r="AL6">
            <v>263782134</v>
          </cell>
          <cell r="AM6">
            <v>13553634</v>
          </cell>
          <cell r="AN6">
            <v>20834301</v>
          </cell>
          <cell r="AO6">
            <v>20834.300999999999</v>
          </cell>
          <cell r="AP6">
            <v>4733253</v>
          </cell>
          <cell r="AR6">
            <v>0.1390932743777121</v>
          </cell>
          <cell r="AS6">
            <v>0.17310624109094042</v>
          </cell>
          <cell r="AT6">
            <v>0.1519431411727665</v>
          </cell>
          <cell r="AV6">
            <v>0.26898881697813531</v>
          </cell>
          <cell r="AW6">
            <v>3.9671238250725785E-2</v>
          </cell>
          <cell r="AX6">
            <v>0.16350046981400199</v>
          </cell>
          <cell r="AY6">
            <v>0.14840287519170553</v>
          </cell>
          <cell r="AZ6">
            <v>0.27724404291167226</v>
          </cell>
          <cell r="BA6">
            <v>0.45365336986774624</v>
          </cell>
          <cell r="BB6">
            <v>7.3700106191200446E-2</v>
          </cell>
          <cell r="BC6">
            <v>0.58967052152794264</v>
          </cell>
          <cell r="BD6">
            <v>0.12412317599597841</v>
          </cell>
          <cell r="BE6">
            <v>2.883644492029595E-2</v>
          </cell>
          <cell r="BF6">
            <v>9.528673107568246E-2</v>
          </cell>
          <cell r="BG6">
            <v>0.8220097000105866</v>
          </cell>
          <cell r="BH6">
            <v>0.14576259303134564</v>
          </cell>
          <cell r="BI6">
            <v>1.4645160045129897E-2</v>
          </cell>
          <cell r="BJ6">
            <v>7.8976192161953923E-2</v>
          </cell>
          <cell r="BK6">
            <v>582710853</v>
          </cell>
          <cell r="BL6">
            <v>560903987</v>
          </cell>
          <cell r="BM6">
            <v>555630311</v>
          </cell>
          <cell r="BN6">
            <v>551343268</v>
          </cell>
          <cell r="BO6">
            <v>539972430</v>
          </cell>
          <cell r="BP6">
            <v>520535661</v>
          </cell>
          <cell r="BQ6">
            <v>504775429</v>
          </cell>
          <cell r="BR6">
            <v>480228078</v>
          </cell>
          <cell r="BS6">
            <v>468119269</v>
          </cell>
          <cell r="BT6">
            <v>467040289</v>
          </cell>
          <cell r="BU6">
            <v>467741173</v>
          </cell>
          <cell r="BV6">
            <v>445775641</v>
          </cell>
          <cell r="BW6">
            <v>428373929</v>
          </cell>
          <cell r="BX6">
            <v>392112176</v>
          </cell>
          <cell r="BY6">
            <v>376969401</v>
          </cell>
          <cell r="BZ6">
            <v>354645696</v>
          </cell>
          <cell r="CA6">
            <v>357832852</v>
          </cell>
          <cell r="CB6">
            <v>344881270</v>
          </cell>
          <cell r="CC6">
            <v>323312454</v>
          </cell>
          <cell r="CD6">
            <v>83188923</v>
          </cell>
          <cell r="CE6">
            <v>77025627</v>
          </cell>
          <cell r="CF6">
            <v>88990915</v>
          </cell>
          <cell r="CG6">
            <v>87543455</v>
          </cell>
          <cell r="CH6">
            <v>82387611</v>
          </cell>
          <cell r="CI6">
            <v>76498794</v>
          </cell>
          <cell r="CJ6">
            <v>80989888</v>
          </cell>
          <cell r="CK6">
            <v>79112934</v>
          </cell>
          <cell r="CL6">
            <v>71821971</v>
          </cell>
          <cell r="CM6">
            <v>65237685</v>
          </cell>
          <cell r="CN6">
            <v>80885958</v>
          </cell>
          <cell r="CO6">
            <v>75806174</v>
          </cell>
          <cell r="CP6">
            <v>73434331</v>
          </cell>
          <cell r="CQ6">
            <v>75829560</v>
          </cell>
          <cell r="CR6">
            <v>72167339</v>
          </cell>
          <cell r="CS6">
            <v>72167339</v>
          </cell>
          <cell r="CT6">
            <v>68163363</v>
          </cell>
          <cell r="CU6">
            <v>65596612</v>
          </cell>
          <cell r="CV6">
            <v>62390636</v>
          </cell>
          <cell r="CX6">
            <v>8410162</v>
          </cell>
          <cell r="CY6">
            <v>21924708</v>
          </cell>
          <cell r="DA6">
            <v>30334870</v>
          </cell>
          <cell r="DB6">
            <v>13761516</v>
          </cell>
          <cell r="DC6">
            <v>18136909</v>
          </cell>
          <cell r="DD6">
            <v>12620791</v>
          </cell>
          <cell r="DE6">
            <v>30757700</v>
          </cell>
          <cell r="DF6">
            <v>11134559</v>
          </cell>
          <cell r="DG6">
            <v>386578198</v>
          </cell>
        </row>
        <row r="7">
          <cell r="B7" t="str">
            <v>Co-operative Bank of Kenya</v>
          </cell>
          <cell r="C7">
            <v>393.42749400000002</v>
          </cell>
          <cell r="D7">
            <v>249.27973399999999</v>
          </cell>
          <cell r="E7">
            <v>294.72124000000002</v>
          </cell>
          <cell r="F7">
            <v>58.269668000000003</v>
          </cell>
          <cell r="G7">
            <v>58.576490999999997</v>
          </cell>
          <cell r="H7">
            <v>66.750889000000001</v>
          </cell>
          <cell r="I7">
            <v>370.855009</v>
          </cell>
          <cell r="J7">
            <v>1.128239</v>
          </cell>
          <cell r="K7">
            <v>9.445532</v>
          </cell>
          <cell r="M7">
            <v>9.8479859855237384E-2</v>
          </cell>
          <cell r="N7">
            <v>0.1021673753053215</v>
          </cell>
          <cell r="O7">
            <v>0.10000834463142143</v>
          </cell>
          <cell r="P7">
            <v>0.1004640419991996</v>
          </cell>
          <cell r="Q7">
            <v>0.10086798408392122</v>
          </cell>
          <cell r="R7">
            <v>0.10117409893948653</v>
          </cell>
          <cell r="S7">
            <v>9.8095006116512201E-2</v>
          </cell>
          <cell r="T7">
            <v>9.6650095935512909E-2</v>
          </cell>
          <cell r="U7">
            <v>0.10250285940196353</v>
          </cell>
          <cell r="V7">
            <v>0.10078924232391917</v>
          </cell>
          <cell r="W7">
            <v>0.10135136881997128</v>
          </cell>
          <cell r="X7">
            <v>9.1113009941155967E-2</v>
          </cell>
          <cell r="Y7">
            <v>9.2205325760033208E-2</v>
          </cell>
          <cell r="Z7">
            <v>8.9025218546685186E-2</v>
          </cell>
          <cell r="AA7">
            <v>9.9034458928715832E-2</v>
          </cell>
          <cell r="AB7">
            <v>9.8971934282891236E-2</v>
          </cell>
          <cell r="AC7">
            <v>9.7025164366221661E-2</v>
          </cell>
          <cell r="AD7">
            <v>9.277290604617458E-2</v>
          </cell>
          <cell r="AE7">
            <v>313413032</v>
          </cell>
          <cell r="AF7">
            <v>195568503</v>
          </cell>
          <cell r="AG7">
            <v>0</v>
          </cell>
          <cell r="AH7">
            <v>228782134</v>
          </cell>
          <cell r="AI7">
            <v>0</v>
          </cell>
          <cell r="AJ7">
            <v>40312345</v>
          </cell>
          <cell r="AK7">
            <v>51920201</v>
          </cell>
          <cell r="AL7">
            <v>263782134</v>
          </cell>
          <cell r="AM7">
            <v>13553634</v>
          </cell>
          <cell r="AN7">
            <v>20834301</v>
          </cell>
          <cell r="AO7">
            <v>20834.300999999999</v>
          </cell>
          <cell r="AP7">
            <v>4733253</v>
          </cell>
          <cell r="AR7">
            <v>9.3911273642740406E-2</v>
          </cell>
          <cell r="AS7">
            <v>0.11162522345062381</v>
          </cell>
          <cell r="AT7">
            <v>9.5220864776081618E-2</v>
          </cell>
          <cell r="AV7">
            <v>0.20638822526595041</v>
          </cell>
          <cell r="AW7">
            <v>3.4727381458169268E-2</v>
          </cell>
          <cell r="AX7">
            <v>0.15794984449030322</v>
          </cell>
          <cell r="AY7">
            <v>0.15712250498415137</v>
          </cell>
          <cell r="AZ7">
            <v>0.29850035297069238</v>
          </cell>
          <cell r="BA7">
            <v>0.49662129901751895</v>
          </cell>
          <cell r="BB7">
            <v>9.8881672572255025E-2</v>
          </cell>
          <cell r="BC7">
            <v>0.28837782340261886</v>
          </cell>
          <cell r="BD7">
            <v>0.12909610285001796</v>
          </cell>
          <cell r="BE7">
            <v>3.6936769187986419E-2</v>
          </cell>
          <cell r="BF7">
            <v>9.2159333662031551E-2</v>
          </cell>
          <cell r="BG7">
            <v>0.84581529990848292</v>
          </cell>
          <cell r="BH7">
            <v>3.0622196472063538E-2</v>
          </cell>
          <cell r="BI7">
            <v>4.2922634949239723E-2</v>
          </cell>
          <cell r="BJ7">
            <v>3.592556687913695E-2</v>
          </cell>
          <cell r="BK7">
            <v>393427494</v>
          </cell>
          <cell r="BL7">
            <v>393425978</v>
          </cell>
          <cell r="BM7">
            <v>382829640</v>
          </cell>
          <cell r="BN7">
            <v>384464971</v>
          </cell>
          <cell r="BO7">
            <v>380086859</v>
          </cell>
          <cell r="BP7">
            <v>376018201</v>
          </cell>
          <cell r="BQ7">
            <v>349997760</v>
          </cell>
          <cell r="BR7">
            <v>351917807</v>
          </cell>
          <cell r="BS7">
            <v>360041467</v>
          </cell>
          <cell r="BT7">
            <v>348354889</v>
          </cell>
          <cell r="BU7">
            <v>339549808</v>
          </cell>
          <cell r="BV7">
            <v>323948110</v>
          </cell>
          <cell r="BW7">
            <v>318998960</v>
          </cell>
          <cell r="BX7">
            <v>304846787</v>
          </cell>
          <cell r="BY7">
            <v>282689098</v>
          </cell>
          <cell r="BZ7">
            <v>266799109</v>
          </cell>
          <cell r="CA7">
            <v>263501814</v>
          </cell>
          <cell r="CB7">
            <v>244073622</v>
          </cell>
          <cell r="CC7">
            <v>228874484</v>
          </cell>
          <cell r="CD7">
            <v>66750889</v>
          </cell>
          <cell r="CE7">
            <v>67013872</v>
          </cell>
          <cell r="CF7">
            <v>68227145</v>
          </cell>
          <cell r="CG7">
            <v>65944424</v>
          </cell>
          <cell r="CH7">
            <v>63402505</v>
          </cell>
          <cell r="CI7">
            <v>63072764</v>
          </cell>
          <cell r="CJ7">
            <v>60045832</v>
          </cell>
          <cell r="CK7">
            <v>58440502</v>
          </cell>
          <cell r="CL7">
            <v>57116947</v>
          </cell>
          <cell r="CM7">
            <v>54653300</v>
          </cell>
          <cell r="CN7">
            <v>49310775</v>
          </cell>
          <cell r="CO7">
            <v>47991534</v>
          </cell>
          <cell r="CP7">
            <v>45795678</v>
          </cell>
          <cell r="CQ7">
            <v>46164334</v>
          </cell>
          <cell r="CR7">
            <v>42351119</v>
          </cell>
          <cell r="CS7">
            <v>42351119</v>
          </cell>
          <cell r="CT7">
            <v>40634476</v>
          </cell>
          <cell r="CU7">
            <v>38883993</v>
          </cell>
          <cell r="CV7">
            <v>35652045</v>
          </cell>
          <cell r="CX7">
            <v>6223784</v>
          </cell>
          <cell r="CY7">
            <v>14626389</v>
          </cell>
          <cell r="DA7">
            <v>20850173</v>
          </cell>
          <cell r="DB7">
            <v>10354640</v>
          </cell>
          <cell r="DC7">
            <v>7888289</v>
          </cell>
          <cell r="DD7">
            <v>19465718</v>
          </cell>
          <cell r="DE7">
            <v>27354007</v>
          </cell>
          <cell r="DF7">
            <v>6715532</v>
          </cell>
          <cell r="DG7">
            <v>249279734</v>
          </cell>
        </row>
        <row r="8">
          <cell r="B8" t="str">
            <v>Equity Bank</v>
          </cell>
          <cell r="C8">
            <v>410.37260900000001</v>
          </cell>
          <cell r="D8">
            <v>207.14423099999999</v>
          </cell>
          <cell r="E8">
            <v>303.50535300000001</v>
          </cell>
          <cell r="F8">
            <v>54.858769000000002</v>
          </cell>
          <cell r="G8">
            <v>55.062997000000003</v>
          </cell>
          <cell r="H8">
            <v>62.231112000000003</v>
          </cell>
          <cell r="I8">
            <v>374.49522400000001</v>
          </cell>
          <cell r="J8">
            <v>1.002259</v>
          </cell>
          <cell r="K8">
            <v>12.538518</v>
          </cell>
          <cell r="M8">
            <v>9.8374743180696667E-2</v>
          </cell>
          <cell r="N8">
            <v>9.9213182021215762E-2</v>
          </cell>
          <cell r="O8">
            <v>0.10021070817425724</v>
          </cell>
          <cell r="P8">
            <v>0.10263867923579205</v>
          </cell>
          <cell r="Q8">
            <v>0.10210981080849582</v>
          </cell>
          <cell r="R8">
            <v>0.10023911955140558</v>
          </cell>
          <cell r="S8">
            <v>9.8746469930219127E-2</v>
          </cell>
          <cell r="T8">
            <v>0.10184218946700879</v>
          </cell>
          <cell r="U8">
            <v>9.8472200158710665E-2</v>
          </cell>
          <cell r="V8">
            <v>9.6887678984456008E-2</v>
          </cell>
          <cell r="W8">
            <v>9.1101266839765715E-2</v>
          </cell>
          <cell r="X8">
            <v>9.1091482465713358E-2</v>
          </cell>
          <cell r="Y8">
            <v>8.966130581150647E-2</v>
          </cell>
          <cell r="Z8">
            <v>8.4610822065211241E-2</v>
          </cell>
          <cell r="AA8">
            <v>9.4623204645071957E-2</v>
          </cell>
          <cell r="AB8">
            <v>9.3120895302110526E-2</v>
          </cell>
          <cell r="AC8">
            <v>9.4513985779401066E-2</v>
          </cell>
          <cell r="AD8">
            <v>9.1886694776309688E-2</v>
          </cell>
          <cell r="AE8">
            <v>313413032</v>
          </cell>
          <cell r="AF8">
            <v>195568503</v>
          </cell>
          <cell r="AG8">
            <v>0</v>
          </cell>
          <cell r="AH8">
            <v>228782134</v>
          </cell>
          <cell r="AI8">
            <v>0</v>
          </cell>
          <cell r="AJ8">
            <v>40312345</v>
          </cell>
          <cell r="AK8">
            <v>51920201</v>
          </cell>
          <cell r="AL8">
            <v>263782134</v>
          </cell>
          <cell r="AM8">
            <v>13553634</v>
          </cell>
          <cell r="AN8">
            <v>20834301</v>
          </cell>
          <cell r="AO8">
            <v>20834.300999999999</v>
          </cell>
          <cell r="AP8">
            <v>4733253</v>
          </cell>
          <cell r="AR8">
            <v>9.7956078227934701E-2</v>
          </cell>
          <cell r="AS8">
            <v>9.2757324074658379E-2</v>
          </cell>
          <cell r="AT8">
            <v>9.8058905346726677E-2</v>
          </cell>
          <cell r="AV8">
            <v>0.28337786711538299</v>
          </cell>
          <cell r="AW8">
            <v>4.3348246128778675E-2</v>
          </cell>
          <cell r="AX8">
            <v>0.1470325747064801</v>
          </cell>
          <cell r="AY8">
            <v>0.14648723263824587</v>
          </cell>
          <cell r="AZ8">
            <v>0.36495870727992846</v>
          </cell>
          <cell r="BA8">
            <v>0.45572839473620419</v>
          </cell>
          <cell r="BB8">
            <v>7.7908326417898327E-2</v>
          </cell>
          <cell r="BC8">
            <v>0.46260595198344218</v>
          </cell>
          <cell r="BD8">
            <v>0.11443249616144023</v>
          </cell>
          <cell r="BE8">
            <v>2.279816301533558E-2</v>
          </cell>
          <cell r="BF8">
            <v>9.1634333146104655E-2</v>
          </cell>
          <cell r="BG8">
            <v>0.6825060215659523</v>
          </cell>
          <cell r="BH8">
            <v>0.11243443791306625</v>
          </cell>
          <cell r="BI8">
            <v>4.4990695656020145E-2</v>
          </cell>
          <cell r="BJ8">
            <v>7.7267580710843789E-2</v>
          </cell>
          <cell r="BK8">
            <v>410372609</v>
          </cell>
          <cell r="BL8">
            <v>402181727</v>
          </cell>
          <cell r="BM8">
            <v>406402486</v>
          </cell>
          <cell r="BN8">
            <v>405535402</v>
          </cell>
          <cell r="BO8">
            <v>399529870</v>
          </cell>
          <cell r="BP8">
            <v>393863646</v>
          </cell>
          <cell r="BQ8">
            <v>379748996</v>
          </cell>
          <cell r="BR8">
            <v>380264086</v>
          </cell>
          <cell r="BS8">
            <v>360468890</v>
          </cell>
          <cell r="BT8">
            <v>347559904</v>
          </cell>
          <cell r="BU8">
            <v>341329318</v>
          </cell>
          <cell r="BV8">
            <v>321146247</v>
          </cell>
          <cell r="BW8">
            <v>318183426</v>
          </cell>
          <cell r="BX8">
            <v>300888650</v>
          </cell>
          <cell r="BY8">
            <v>276115727</v>
          </cell>
          <cell r="BZ8">
            <v>284368025</v>
          </cell>
          <cell r="CA8">
            <v>260214926</v>
          </cell>
          <cell r="CB8">
            <v>255340466</v>
          </cell>
          <cell r="CC8">
            <v>238194354</v>
          </cell>
          <cell r="CD8">
            <v>62231112</v>
          </cell>
          <cell r="CE8">
            <v>58528396</v>
          </cell>
          <cell r="CF8">
            <v>61906391</v>
          </cell>
          <cell r="CG8">
            <v>66313250</v>
          </cell>
          <cell r="CH8">
            <v>61659481</v>
          </cell>
          <cell r="CI8">
            <v>56267047</v>
          </cell>
          <cell r="CJ8">
            <v>52341039</v>
          </cell>
          <cell r="CK8">
            <v>59898173</v>
          </cell>
          <cell r="CL8">
            <v>54059428</v>
          </cell>
          <cell r="CM8">
            <v>52125975</v>
          </cell>
          <cell r="CN8">
            <v>47439613</v>
          </cell>
          <cell r="CO8">
            <v>50167760</v>
          </cell>
          <cell r="CP8">
            <v>47666080</v>
          </cell>
          <cell r="CQ8">
            <v>44265113</v>
          </cell>
          <cell r="CR8">
            <v>39733344</v>
          </cell>
          <cell r="CS8">
            <v>39733344</v>
          </cell>
          <cell r="CT8">
            <v>55681804</v>
          </cell>
          <cell r="CU8">
            <v>48809621</v>
          </cell>
          <cell r="CV8">
            <v>50686922</v>
          </cell>
          <cell r="CX8">
            <v>8581577</v>
          </cell>
          <cell r="CY8">
            <v>14932253</v>
          </cell>
          <cell r="DA8">
            <v>23513830</v>
          </cell>
          <cell r="DB8">
            <v>10715920</v>
          </cell>
          <cell r="DC8">
            <v>8096435</v>
          </cell>
          <cell r="DD8">
            <v>9405361</v>
          </cell>
          <cell r="DE8">
            <v>17501796</v>
          </cell>
          <cell r="DF8">
            <v>8776963</v>
          </cell>
          <cell r="DG8">
            <v>207144231</v>
          </cell>
        </row>
        <row r="9">
          <cell r="B9" t="str">
            <v>Standard Chartered Bank</v>
          </cell>
          <cell r="C9">
            <v>295.04962999999998</v>
          </cell>
          <cell r="D9">
            <v>111.748653</v>
          </cell>
          <cell r="E9">
            <v>230.84530799999999</v>
          </cell>
          <cell r="F9">
            <v>34.731287999999999</v>
          </cell>
          <cell r="G9">
            <v>40.987121999999999</v>
          </cell>
          <cell r="H9">
            <v>43.217064999999998</v>
          </cell>
          <cell r="I9">
            <v>220.13735500000001</v>
          </cell>
          <cell r="J9">
            <v>1.391464</v>
          </cell>
          <cell r="K9">
            <v>6.0699350000000001</v>
          </cell>
          <cell r="M9">
            <v>7.1279750319827348E-2</v>
          </cell>
          <cell r="N9">
            <v>7.498422676639499E-2</v>
          </cell>
          <cell r="O9">
            <v>7.1336857972631479E-2</v>
          </cell>
          <cell r="P9">
            <v>7.6881029199935363E-2</v>
          </cell>
          <cell r="Q9">
            <v>7.4690155088795118E-2</v>
          </cell>
          <cell r="R9">
            <v>7.3800484600600014E-2</v>
          </cell>
          <cell r="S9">
            <v>7.0819460656538033E-2</v>
          </cell>
          <cell r="T9">
            <v>7.3087283938123498E-2</v>
          </cell>
          <cell r="U9">
            <v>7.3584583805675452E-2</v>
          </cell>
          <cell r="V9">
            <v>7.4799545045957205E-2</v>
          </cell>
          <cell r="W9">
            <v>6.9135590723677365E-2</v>
          </cell>
          <cell r="X9">
            <v>6.8060282438070566E-2</v>
          </cell>
          <cell r="Y9">
            <v>7.2892927680585043E-2</v>
          </cell>
          <cell r="Z9">
            <v>7.2478126933566631E-2</v>
          </cell>
          <cell r="AA9">
            <v>7.2993438485868048E-2</v>
          </cell>
          <cell r="AB9">
            <v>7.3326734059672591E-2</v>
          </cell>
          <cell r="AC9">
            <v>7.6122376925973012E-2</v>
          </cell>
          <cell r="AD9">
            <v>7.8339222482251211E-2</v>
          </cell>
          <cell r="AE9">
            <v>313413032</v>
          </cell>
          <cell r="AF9">
            <v>195568503</v>
          </cell>
          <cell r="AG9">
            <v>0</v>
          </cell>
          <cell r="AH9">
            <v>228782134</v>
          </cell>
          <cell r="AI9">
            <v>0</v>
          </cell>
          <cell r="AJ9">
            <v>40312345</v>
          </cell>
          <cell r="AK9">
            <v>51920201</v>
          </cell>
          <cell r="AL9">
            <v>263782134</v>
          </cell>
          <cell r="AM9">
            <v>13553634</v>
          </cell>
          <cell r="AN9">
            <v>20834301</v>
          </cell>
          <cell r="AO9">
            <v>20834.300999999999</v>
          </cell>
          <cell r="AP9">
            <v>4733253</v>
          </cell>
          <cell r="AR9">
            <v>7.0428444792725406E-2</v>
          </cell>
          <cell r="AS9">
            <v>5.0040042009316422E-2</v>
          </cell>
          <cell r="AT9">
            <v>7.4583324422973066E-2</v>
          </cell>
          <cell r="AV9">
            <v>0.19168729003781765</v>
          </cell>
          <cell r="AW9">
            <v>2.8211736343617778E-2</v>
          </cell>
          <cell r="AX9">
            <v>0.18618885468120572</v>
          </cell>
          <cell r="AY9">
            <v>0.15777098802699796</v>
          </cell>
          <cell r="AZ9">
            <v>0.30283275857897379</v>
          </cell>
          <cell r="BA9">
            <v>0.47793747393679931</v>
          </cell>
          <cell r="BB9">
            <v>9.497440884777289E-2</v>
          </cell>
          <cell r="BC9">
            <v>0.60442354116941799</v>
          </cell>
          <cell r="BD9">
            <v>0.11806230717799343</v>
          </cell>
          <cell r="BE9">
            <v>2.9607597427359481E-2</v>
          </cell>
          <cell r="BF9">
            <v>8.845470975063395E-2</v>
          </cell>
          <cell r="BG9">
            <v>0.48408457580606323</v>
          </cell>
          <cell r="BH9">
            <v>9.4107074089275253E-2</v>
          </cell>
          <cell r="BI9">
            <v>0.29972440287381191</v>
          </cell>
          <cell r="BJ9">
            <v>0.19183286612806671</v>
          </cell>
          <cell r="BK9">
            <v>295049630</v>
          </cell>
          <cell r="BL9">
            <v>293306671</v>
          </cell>
          <cell r="BM9">
            <v>285124538</v>
          </cell>
          <cell r="BN9">
            <v>309951569</v>
          </cell>
          <cell r="BO9">
            <v>288711107</v>
          </cell>
          <cell r="BP9">
            <v>274006884</v>
          </cell>
          <cell r="BQ9">
            <v>250274108</v>
          </cell>
          <cell r="BR9">
            <v>264072997</v>
          </cell>
          <cell r="BS9">
            <v>255903727</v>
          </cell>
          <cell r="BT9">
            <v>249710651</v>
          </cell>
          <cell r="BU9">
            <v>234130556</v>
          </cell>
          <cell r="BV9">
            <v>231786864</v>
          </cell>
          <cell r="BW9">
            <v>228338094</v>
          </cell>
          <cell r="BX9">
            <v>232984465</v>
          </cell>
          <cell r="BY9">
            <v>222635993</v>
          </cell>
          <cell r="BZ9">
            <v>223082484</v>
          </cell>
          <cell r="CA9">
            <v>228860613</v>
          </cell>
          <cell r="CB9">
            <v>217819880</v>
          </cell>
          <cell r="CC9">
            <v>220523869</v>
          </cell>
          <cell r="CD9">
            <v>43217065</v>
          </cell>
          <cell r="CE9">
            <v>45028274</v>
          </cell>
          <cell r="CF9">
            <v>44583852</v>
          </cell>
          <cell r="CG9">
            <v>43809586</v>
          </cell>
          <cell r="CH9">
            <v>42698407</v>
          </cell>
          <cell r="CI9">
            <v>45660764</v>
          </cell>
          <cell r="CJ9">
            <v>43904779</v>
          </cell>
          <cell r="CK9">
            <v>43288125</v>
          </cell>
          <cell r="CL9">
            <v>43083098</v>
          </cell>
          <cell r="CM9">
            <v>43850954</v>
          </cell>
          <cell r="CN9">
            <v>40914483</v>
          </cell>
          <cell r="CO9">
            <v>41143859</v>
          </cell>
          <cell r="CP9">
            <v>39848778</v>
          </cell>
          <cell r="CQ9">
            <v>42126191</v>
          </cell>
          <cell r="CR9">
            <v>40449853</v>
          </cell>
          <cell r="CS9">
            <v>40449853</v>
          </cell>
          <cell r="CT9">
            <v>39684552</v>
          </cell>
          <cell r="CU9">
            <v>38765178</v>
          </cell>
          <cell r="CV9">
            <v>36029984</v>
          </cell>
          <cell r="CX9">
            <v>4255521</v>
          </cell>
          <cell r="CY9">
            <v>9796859</v>
          </cell>
          <cell r="DA9">
            <v>14052380</v>
          </cell>
          <cell r="DB9">
            <v>6716159</v>
          </cell>
          <cell r="DC9">
            <v>7088093</v>
          </cell>
          <cell r="DD9">
            <v>4638937</v>
          </cell>
          <cell r="DE9">
            <v>11727030</v>
          </cell>
          <cell r="DF9">
            <v>4117226</v>
          </cell>
          <cell r="DG9">
            <v>111748653</v>
          </cell>
        </row>
        <row r="10">
          <cell r="B10" t="str">
            <v>Barclays Bank of Kenya</v>
          </cell>
          <cell r="C10">
            <v>317.00731100000002</v>
          </cell>
          <cell r="D10">
            <v>176.11516599999999</v>
          </cell>
          <cell r="E10">
            <v>217.101933</v>
          </cell>
          <cell r="F10">
            <v>37.717959999999998</v>
          </cell>
          <cell r="G10">
            <v>42.763454000000003</v>
          </cell>
          <cell r="H10">
            <v>40.114088000000002</v>
          </cell>
          <cell r="I10">
            <v>256.71545200000003</v>
          </cell>
          <cell r="J10">
            <v>1.6416269999999999</v>
          </cell>
          <cell r="K10">
            <v>5.0653649999999999</v>
          </cell>
          <cell r="M10">
            <v>6.9899479535340897E-2</v>
          </cell>
          <cell r="N10">
            <v>6.9665979965692515E-2</v>
          </cell>
          <cell r="O10">
            <v>6.6571807625765284E-2</v>
          </cell>
          <cell r="P10">
            <v>6.8813021819434772E-2</v>
          </cell>
          <cell r="Q10">
            <v>6.7402797826715932E-2</v>
          </cell>
          <cell r="R10">
            <v>6.8672384088949323E-2</v>
          </cell>
          <cell r="S10">
            <v>6.9604026480536943E-2</v>
          </cell>
          <cell r="T10">
            <v>6.9696517493310753E-2</v>
          </cell>
          <cell r="U10">
            <v>7.0225197842729847E-2</v>
          </cell>
          <cell r="V10">
            <v>6.8253664356214966E-2</v>
          </cell>
          <cell r="W10">
            <v>6.7135957760077025E-2</v>
          </cell>
          <cell r="X10">
            <v>6.6433031723456507E-2</v>
          </cell>
          <cell r="Y10">
            <v>7.0473457433140194E-2</v>
          </cell>
          <cell r="Z10">
            <v>7.2892726696750149E-2</v>
          </cell>
          <cell r="AA10">
            <v>7.130132863843322E-2</v>
          </cell>
          <cell r="AB10">
            <v>7.2816030490544692E-2</v>
          </cell>
          <cell r="AC10">
            <v>7.2833618657822535E-2</v>
          </cell>
          <cell r="AD10">
            <v>7.8008697497295637E-2</v>
          </cell>
          <cell r="AE10">
            <v>313413032</v>
          </cell>
          <cell r="AF10">
            <v>195568503</v>
          </cell>
          <cell r="AG10">
            <v>0</v>
          </cell>
          <cell r="AH10">
            <v>228782134</v>
          </cell>
          <cell r="AI10">
            <v>0</v>
          </cell>
          <cell r="AJ10">
            <v>40312345</v>
          </cell>
          <cell r="AK10">
            <v>51920201</v>
          </cell>
          <cell r="AL10">
            <v>263782134</v>
          </cell>
          <cell r="AM10">
            <v>13553634</v>
          </cell>
          <cell r="AN10">
            <v>20834301</v>
          </cell>
          <cell r="AO10">
            <v>20834.300999999999</v>
          </cell>
          <cell r="AP10">
            <v>4733253</v>
          </cell>
          <cell r="AR10">
            <v>7.5669750548929118E-2</v>
          </cell>
          <cell r="AS10">
            <v>7.8862787769958489E-2</v>
          </cell>
          <cell r="AT10">
            <v>7.0143006336492508E-2</v>
          </cell>
          <cell r="AV10">
            <v>0.17937497891590054</v>
          </cell>
          <cell r="AW10">
            <v>2.4667425900818392E-2</v>
          </cell>
          <cell r="AX10">
            <v>0.16657919757786921</v>
          </cell>
          <cell r="AY10">
            <v>0.14692516444238032</v>
          </cell>
          <cell r="AZ10">
            <v>0.28776987495078754</v>
          </cell>
          <cell r="BA10">
            <v>0.55886478712026744</v>
          </cell>
          <cell r="BB10">
            <v>5.8443440253832482E-2</v>
          </cell>
          <cell r="BC10">
            <v>0.58257025922869898</v>
          </cell>
          <cell r="BD10">
            <v>0.12238084844313009</v>
          </cell>
          <cell r="BE10">
            <v>2.7146491612214805E-2</v>
          </cell>
          <cell r="BF10">
            <v>9.5234356830915287E-2</v>
          </cell>
          <cell r="BG10">
            <v>0.81120957131229221</v>
          </cell>
          <cell r="BH10">
            <v>6.306473223695859E-2</v>
          </cell>
          <cell r="BI10">
            <v>0.10454964409088637</v>
          </cell>
          <cell r="BJ10">
            <v>8.1824406305335717E-2</v>
          </cell>
          <cell r="BK10">
            <v>317007311</v>
          </cell>
          <cell r="BL10">
            <v>291293088</v>
          </cell>
          <cell r="BM10">
            <v>271682166</v>
          </cell>
          <cell r="BN10">
            <v>277609552</v>
          </cell>
          <cell r="BO10">
            <v>268015547</v>
          </cell>
          <cell r="BP10">
            <v>260429453</v>
          </cell>
          <cell r="BQ10">
            <v>259498223</v>
          </cell>
          <cell r="BR10">
            <v>264008571</v>
          </cell>
          <cell r="BS10">
            <v>256142570</v>
          </cell>
          <cell r="BT10">
            <v>211913140</v>
          </cell>
          <cell r="BU10">
            <v>241152698</v>
          </cell>
          <cell r="BV10">
            <v>221041523</v>
          </cell>
          <cell r="BW10">
            <v>234699871</v>
          </cell>
          <cell r="BX10">
            <v>230907978</v>
          </cell>
          <cell r="BY10">
            <v>226118124</v>
          </cell>
          <cell r="BZ10">
            <v>218771220</v>
          </cell>
          <cell r="CA10">
            <v>213439675</v>
          </cell>
          <cell r="CB10">
            <v>200974524</v>
          </cell>
          <cell r="CC10">
            <v>207009618</v>
          </cell>
          <cell r="CD10">
            <v>40114088</v>
          </cell>
          <cell r="CE10">
            <v>43607960</v>
          </cell>
          <cell r="CF10">
            <v>43559168</v>
          </cell>
          <cell r="CG10">
            <v>42020987</v>
          </cell>
          <cell r="CH10">
            <v>40337534</v>
          </cell>
          <cell r="CI10">
            <v>43652097</v>
          </cell>
          <cell r="CJ10">
            <v>42094710</v>
          </cell>
          <cell r="CK10">
            <v>41470872</v>
          </cell>
          <cell r="CL10">
            <v>39103584</v>
          </cell>
          <cell r="CM10">
            <v>42315483</v>
          </cell>
          <cell r="CN10">
            <v>39716371</v>
          </cell>
          <cell r="CO10">
            <v>36852164</v>
          </cell>
          <cell r="CP10">
            <v>36237869</v>
          </cell>
          <cell r="CQ10">
            <v>40265422</v>
          </cell>
          <cell r="CR10">
            <v>38186091</v>
          </cell>
          <cell r="CS10">
            <v>38186091</v>
          </cell>
          <cell r="CT10">
            <v>36042316</v>
          </cell>
          <cell r="CU10">
            <v>34465579</v>
          </cell>
          <cell r="CV10">
            <v>32370886</v>
          </cell>
          <cell r="CX10">
            <v>4424366</v>
          </cell>
          <cell r="CY10">
            <v>10950301</v>
          </cell>
          <cell r="DA10">
            <v>15374667</v>
          </cell>
          <cell r="DB10">
            <v>8592360</v>
          </cell>
          <cell r="DC10">
            <v>6368460</v>
          </cell>
          <cell r="DD10">
            <v>4563200</v>
          </cell>
          <cell r="DE10">
            <v>10931660</v>
          </cell>
          <cell r="DF10">
            <v>3607752</v>
          </cell>
          <cell r="DG10">
            <v>176115166</v>
          </cell>
        </row>
        <row r="11">
          <cell r="B11" t="str">
            <v>Diamond Trust Bank</v>
          </cell>
          <cell r="C11">
            <v>285.73515300000003</v>
          </cell>
          <cell r="D11">
            <v>153.05598699999999</v>
          </cell>
          <cell r="E11">
            <v>206.92792399999999</v>
          </cell>
          <cell r="F11">
            <v>36.195431999999997</v>
          </cell>
          <cell r="G11">
            <v>38.955300000000001</v>
          </cell>
          <cell r="H11">
            <v>44.769720999999997</v>
          </cell>
          <cell r="I11">
            <v>208.568679</v>
          </cell>
          <cell r="J11">
            <v>0.51704099999999997</v>
          </cell>
          <cell r="K11">
            <v>4.3035959999999998</v>
          </cell>
          <cell r="M11">
            <v>6.8787074781720137E-2</v>
          </cell>
          <cell r="N11">
            <v>6.9242724646015011E-2</v>
          </cell>
          <cell r="O11">
            <v>6.6636654223616559E-2</v>
          </cell>
          <cell r="P11">
            <v>6.6563556187517248E-2</v>
          </cell>
          <cell r="Q11">
            <v>6.4662708824676812E-2</v>
          </cell>
          <cell r="R11">
            <v>6.4225378142243925E-2</v>
          </cell>
          <cell r="S11">
            <v>6.3931954794117257E-2</v>
          </cell>
          <cell r="T11">
            <v>5.9424839579737959E-2</v>
          </cell>
          <cell r="U11">
            <v>5.8910864566428314E-2</v>
          </cell>
          <cell r="V11">
            <v>5.688000529505001E-2</v>
          </cell>
          <cell r="W11">
            <v>4.8020961225879545E-2</v>
          </cell>
          <cell r="X11">
            <v>4.6628364034915784E-2</v>
          </cell>
          <cell r="Y11">
            <v>4.6456312553362772E-2</v>
          </cell>
          <cell r="Z11">
            <v>4.6615122798219506E-2</v>
          </cell>
          <cell r="AA11">
            <v>4.4907011706007707E-2</v>
          </cell>
          <cell r="AB11">
            <v>4.1894073196298925E-2</v>
          </cell>
          <cell r="AC11">
            <v>4.3056383213295579E-2</v>
          </cell>
          <cell r="AD11">
            <v>4.3028618756943957E-2</v>
          </cell>
          <cell r="AE11">
            <v>313413032</v>
          </cell>
          <cell r="AF11">
            <v>195568503</v>
          </cell>
          <cell r="AG11">
            <v>0</v>
          </cell>
          <cell r="AH11">
            <v>228782134</v>
          </cell>
          <cell r="AI11">
            <v>0</v>
          </cell>
          <cell r="AJ11">
            <v>40312345</v>
          </cell>
          <cell r="AK11">
            <v>51920201</v>
          </cell>
          <cell r="AL11">
            <v>263782134</v>
          </cell>
          <cell r="AM11">
            <v>13553634</v>
          </cell>
          <cell r="AN11">
            <v>20834301</v>
          </cell>
          <cell r="AO11">
            <v>20834.300999999999</v>
          </cell>
          <cell r="AP11">
            <v>4733253</v>
          </cell>
          <cell r="AR11">
            <v>6.8205076035517995E-2</v>
          </cell>
          <cell r="AS11">
            <v>6.8537094753682512E-2</v>
          </cell>
          <cell r="AT11">
            <v>6.6855907194199135E-2</v>
          </cell>
          <cell r="AV11">
            <v>0.145109840228899</v>
          </cell>
          <cell r="AW11">
            <v>2.1996902650776799E-2</v>
          </cell>
          <cell r="AX11">
            <v>0.18677444852589781</v>
          </cell>
          <cell r="AY11">
            <v>0.17354203024894257</v>
          </cell>
          <cell r="AZ11">
            <v>0.18811625409081004</v>
          </cell>
          <cell r="BA11">
            <v>0.37358904825828099</v>
          </cell>
          <cell r="BB11">
            <v>6.6401913363864001E-2</v>
          </cell>
          <cell r="BC11">
            <v>0.69062441840789868</v>
          </cell>
          <cell r="BD11">
            <v>0.11675807100405156</v>
          </cell>
          <cell r="BE11">
            <v>5.7646843247204607E-2</v>
          </cell>
          <cell r="BF11">
            <v>5.9111227756846949E-2</v>
          </cell>
          <cell r="BG11">
            <v>0.73965844745052389</v>
          </cell>
          <cell r="BH11">
            <v>4.760658676882721E-2</v>
          </cell>
          <cell r="BI11">
            <v>6.2109366546497111E-2</v>
          </cell>
          <cell r="BJ11">
            <v>5.3609713965551635E-2</v>
          </cell>
          <cell r="BK11">
            <v>285735153</v>
          </cell>
          <cell r="BL11">
            <v>277054843</v>
          </cell>
          <cell r="BM11">
            <v>270081538</v>
          </cell>
          <cell r="BN11">
            <v>267675547</v>
          </cell>
          <cell r="BO11">
            <v>258159603</v>
          </cell>
          <cell r="BP11">
            <v>248863252</v>
          </cell>
          <cell r="BQ11">
            <v>244123818</v>
          </cell>
          <cell r="BR11">
            <v>230711438</v>
          </cell>
          <cell r="BS11">
            <v>222145764</v>
          </cell>
          <cell r="BT11">
            <v>205480349</v>
          </cell>
          <cell r="BU11">
            <v>190947903</v>
          </cell>
          <cell r="BV11">
            <v>166004397</v>
          </cell>
          <cell r="BW11">
            <v>158030111</v>
          </cell>
          <cell r="BX11">
            <v>148561346</v>
          </cell>
          <cell r="BY11">
            <v>141175794</v>
          </cell>
          <cell r="BZ11">
            <v>126274802</v>
          </cell>
          <cell r="CA11">
            <v>120443207</v>
          </cell>
          <cell r="CB11">
            <v>116208461</v>
          </cell>
          <cell r="CC11">
            <v>114136429</v>
          </cell>
          <cell r="CD11">
            <v>44769721</v>
          </cell>
          <cell r="CE11">
            <v>44323296</v>
          </cell>
          <cell r="CF11">
            <v>43003972</v>
          </cell>
          <cell r="CG11">
            <v>41508356</v>
          </cell>
          <cell r="CH11">
            <v>37678168</v>
          </cell>
          <cell r="CI11">
            <v>37678168</v>
          </cell>
          <cell r="CJ11">
            <v>36431809</v>
          </cell>
          <cell r="CK11">
            <v>33455124</v>
          </cell>
          <cell r="CL11">
            <v>32359121</v>
          </cell>
          <cell r="CM11">
            <v>31216658</v>
          </cell>
          <cell r="CN11">
            <v>29996201</v>
          </cell>
          <cell r="CO11">
            <v>28616712</v>
          </cell>
          <cell r="CP11">
            <v>27536573</v>
          </cell>
          <cell r="CQ11">
            <v>26882050</v>
          </cell>
          <cell r="CR11">
            <v>25784414</v>
          </cell>
          <cell r="CS11">
            <v>25784414</v>
          </cell>
          <cell r="CT11">
            <v>24822904</v>
          </cell>
          <cell r="CU11">
            <v>19515880</v>
          </cell>
          <cell r="CV11">
            <v>18568277</v>
          </cell>
          <cell r="CX11">
            <v>1643507</v>
          </cell>
          <cell r="CY11">
            <v>7093149</v>
          </cell>
          <cell r="DA11">
            <v>8736656</v>
          </cell>
          <cell r="DB11">
            <v>3263919</v>
          </cell>
          <cell r="DC11">
            <v>7518183</v>
          </cell>
          <cell r="DD11">
            <v>3367883</v>
          </cell>
          <cell r="DE11">
            <v>10886066</v>
          </cell>
          <cell r="DF11">
            <v>2991000</v>
          </cell>
          <cell r="DG11">
            <v>153055987</v>
          </cell>
        </row>
        <row r="12">
          <cell r="B12" t="str">
            <v>Stanbic Bank</v>
          </cell>
          <cell r="C12">
            <v>269.395802</v>
          </cell>
          <cell r="D12">
            <v>136.47652199999999</v>
          </cell>
          <cell r="E12">
            <v>164.87028799999999</v>
          </cell>
          <cell r="F12">
            <v>31.120321000000001</v>
          </cell>
          <cell r="G12">
            <v>36.887467999999998</v>
          </cell>
          <cell r="H12">
            <v>32.205145000000002</v>
          </cell>
          <cell r="I12">
            <v>212.138105</v>
          </cell>
          <cell r="J12">
            <v>1.681813</v>
          </cell>
          <cell r="K12">
            <v>5.4151470000000002</v>
          </cell>
          <cell r="M12">
            <v>5.6287454563110573E-2</v>
          </cell>
          <cell r="N12">
            <v>5.5261547049677041E-2</v>
          </cell>
          <cell r="O12">
            <v>5.4626473398050282E-2</v>
          </cell>
          <cell r="P12">
            <v>5.4247077894904377E-2</v>
          </cell>
          <cell r="Q12">
            <v>5.1513945858689549E-2</v>
          </cell>
          <cell r="R12">
            <v>5.0452352769446394E-2</v>
          </cell>
          <cell r="S12">
            <v>5.0877351905984365E-2</v>
          </cell>
          <cell r="T12">
            <v>5.4156401113650998E-2</v>
          </cell>
          <cell r="U12">
            <v>4.9734122707107808E-2</v>
          </cell>
          <cell r="V12">
            <v>5.0629626008313361E-2</v>
          </cell>
          <cell r="W12">
            <v>5.3268162842596556E-2</v>
          </cell>
          <cell r="X12">
            <v>5.0786597390307282E-2</v>
          </cell>
          <cell r="Y12">
            <v>4.9596497722514093E-2</v>
          </cell>
          <cell r="Z12">
            <v>4.963887593765233E-2</v>
          </cell>
          <cell r="AA12">
            <v>5.0735941973915108E-2</v>
          </cell>
          <cell r="AB12">
            <v>5.1204229655496709E-2</v>
          </cell>
          <cell r="AC12">
            <v>5.3034554301622905E-2</v>
          </cell>
          <cell r="AD12">
            <v>5.7120423501332312E-2</v>
          </cell>
          <cell r="AE12">
            <v>313413032</v>
          </cell>
          <cell r="AF12">
            <v>195568503</v>
          </cell>
          <cell r="AG12">
            <v>0</v>
          </cell>
          <cell r="AH12">
            <v>228782134</v>
          </cell>
          <cell r="AI12">
            <v>0</v>
          </cell>
          <cell r="AJ12">
            <v>40312345</v>
          </cell>
          <cell r="AK12">
            <v>51920201</v>
          </cell>
          <cell r="AL12">
            <v>263782134</v>
          </cell>
          <cell r="AM12">
            <v>13553634</v>
          </cell>
          <cell r="AN12">
            <v>20834301</v>
          </cell>
          <cell r="AO12">
            <v>20834.300999999999</v>
          </cell>
          <cell r="AP12">
            <v>4733253</v>
          </cell>
          <cell r="AR12">
            <v>6.4304867518556061E-2</v>
          </cell>
          <cell r="AS12">
            <v>6.1112959403326284E-2</v>
          </cell>
          <cell r="AT12">
            <v>5.3267594148428625E-2</v>
          </cell>
          <cell r="AV12">
            <v>0.22137601996686762</v>
          </cell>
          <cell r="AW12">
            <v>2.8236684551927464E-2</v>
          </cell>
          <cell r="AX12">
            <v>0.17388421566224513</v>
          </cell>
          <cell r="AY12">
            <v>0.14669840196790671</v>
          </cell>
          <cell r="AZ12">
            <v>0.48662310749107268</v>
          </cell>
          <cell r="BA12">
            <v>0.47808191694501528</v>
          </cell>
          <cell r="BB12">
            <v>5.7773052960558659E-2</v>
          </cell>
          <cell r="BC12">
            <v>0.38888402253457977</v>
          </cell>
          <cell r="BD12">
            <v>0.10703656551091147</v>
          </cell>
          <cell r="BE12">
            <v>3.022150251049054E-2</v>
          </cell>
          <cell r="BF12">
            <v>7.681506300042093E-2</v>
          </cell>
          <cell r="BG12">
            <v>0.82778118274409762</v>
          </cell>
          <cell r="BH12">
            <v>0.15121045691812038</v>
          </cell>
          <cell r="BI12">
            <v>0.27350221779211797</v>
          </cell>
          <cell r="BJ12">
            <v>0.2072648823239879</v>
          </cell>
          <cell r="BK12">
            <v>269395802</v>
          </cell>
          <cell r="BL12">
            <v>248985926</v>
          </cell>
          <cell r="BM12">
            <v>239407877</v>
          </cell>
          <cell r="BN12">
            <v>236547378</v>
          </cell>
          <cell r="BO12">
            <v>224804428</v>
          </cell>
          <cell r="BP12">
            <v>212633202</v>
          </cell>
          <cell r="BQ12">
            <v>204895157</v>
          </cell>
          <cell r="BR12">
            <v>229866887</v>
          </cell>
          <cell r="BS12">
            <v>202294738</v>
          </cell>
          <cell r="BT12">
            <v>208287745</v>
          </cell>
          <cell r="BU12">
            <v>198578014</v>
          </cell>
          <cell r="BV12">
            <v>208167708</v>
          </cell>
          <cell r="BW12">
            <v>203595164</v>
          </cell>
          <cell r="BX12">
            <v>184061612</v>
          </cell>
          <cell r="BY12">
            <v>171347152</v>
          </cell>
          <cell r="BZ12">
            <v>167107694</v>
          </cell>
          <cell r="CA12">
            <v>155933918</v>
          </cell>
          <cell r="CB12">
            <v>159885214</v>
          </cell>
          <cell r="CC12">
            <v>170726460</v>
          </cell>
          <cell r="CD12">
            <v>32205145</v>
          </cell>
          <cell r="CE12">
            <v>33048626</v>
          </cell>
          <cell r="CF12">
            <v>33051194</v>
          </cell>
          <cell r="CG12">
            <v>31922509</v>
          </cell>
          <cell r="CH12">
            <v>30830481</v>
          </cell>
          <cell r="CI12">
            <v>29267838</v>
          </cell>
          <cell r="CJ12">
            <v>30237504</v>
          </cell>
          <cell r="CK12">
            <v>28545962</v>
          </cell>
          <cell r="CL12">
            <v>27656039</v>
          </cell>
          <cell r="CM12">
            <v>27074070</v>
          </cell>
          <cell r="CN12">
            <v>28250550</v>
          </cell>
          <cell r="CO12">
            <v>26855040</v>
          </cell>
          <cell r="CP12">
            <v>26168836</v>
          </cell>
          <cell r="CQ12">
            <v>25907559</v>
          </cell>
          <cell r="CR12">
            <v>26644208</v>
          </cell>
          <cell r="CS12">
            <v>26644208</v>
          </cell>
          <cell r="CT12">
            <v>25311868</v>
          </cell>
          <cell r="CU12">
            <v>23485250</v>
          </cell>
          <cell r="CV12">
            <v>22353459</v>
          </cell>
          <cell r="CX12">
            <v>5285107</v>
          </cell>
          <cell r="CY12">
            <v>5575674</v>
          </cell>
          <cell r="DA12">
            <v>10860781</v>
          </cell>
          <cell r="DB12">
            <v>5192343</v>
          </cell>
          <cell r="DC12">
            <v>3254227</v>
          </cell>
          <cell r="DD12">
            <v>5113890</v>
          </cell>
          <cell r="DE12">
            <v>8368117</v>
          </cell>
          <cell r="DF12">
            <v>3488644</v>
          </cell>
          <cell r="DG12">
            <v>136476522</v>
          </cell>
        </row>
        <row r="13">
          <cell r="B13" t="str">
            <v>I&amp;M Bank</v>
          </cell>
          <cell r="C13">
            <v>225.143541</v>
          </cell>
          <cell r="D13">
            <v>129.51611800000001</v>
          </cell>
          <cell r="E13">
            <v>174.77231800000001</v>
          </cell>
          <cell r="F13">
            <v>31.135138000000001</v>
          </cell>
          <cell r="G13">
            <v>32.459774000000003</v>
          </cell>
          <cell r="H13">
            <v>35.886887999999999</v>
          </cell>
          <cell r="I13">
            <v>190.79898600000001</v>
          </cell>
          <cell r="J13">
            <v>1.009684</v>
          </cell>
          <cell r="K13">
            <v>3.9441109999999999</v>
          </cell>
          <cell r="M13">
            <v>5.5787367611461226E-2</v>
          </cell>
          <cell r="N13">
            <v>5.0203665962118768E-2</v>
          </cell>
          <cell r="O13">
            <v>4.8706199142924525E-2</v>
          </cell>
          <cell r="P13">
            <v>4.677578260238463E-2</v>
          </cell>
          <cell r="Q13">
            <v>4.6872061663632426E-2</v>
          </cell>
          <cell r="R13">
            <v>4.7975242386330899E-2</v>
          </cell>
          <cell r="S13">
            <v>4.7157045812076082E-2</v>
          </cell>
          <cell r="T13">
            <v>4.6143569105249208E-2</v>
          </cell>
          <cell r="U13">
            <v>4.6976317574451559E-2</v>
          </cell>
          <cell r="V13">
            <v>4.5655274182106423E-2</v>
          </cell>
          <cell r="W13">
            <v>4.3266496320107151E-2</v>
          </cell>
          <cell r="X13">
            <v>4.1531279066490255E-2</v>
          </cell>
          <cell r="Y13">
            <v>4.1213964931783365E-2</v>
          </cell>
          <cell r="Z13">
            <v>4.1396234031227719E-2</v>
          </cell>
          <cell r="AA13">
            <v>4.0476165015553178E-2</v>
          </cell>
          <cell r="AB13">
            <v>4.0632602184221024E-2</v>
          </cell>
          <cell r="AC13">
            <v>4.1902503947468056E-2</v>
          </cell>
          <cell r="AD13">
            <v>4.1224725549765084E-2</v>
          </cell>
          <cell r="AE13">
            <v>313413032</v>
          </cell>
          <cell r="AF13">
            <v>195568503</v>
          </cell>
          <cell r="AG13">
            <v>0</v>
          </cell>
          <cell r="AH13">
            <v>228782134</v>
          </cell>
          <cell r="AI13">
            <v>0</v>
          </cell>
          <cell r="AJ13">
            <v>40312345</v>
          </cell>
          <cell r="AK13">
            <v>51920201</v>
          </cell>
          <cell r="AL13">
            <v>263782134</v>
          </cell>
          <cell r="AM13">
            <v>13553634</v>
          </cell>
          <cell r="AN13">
            <v>20834301</v>
          </cell>
          <cell r="AO13">
            <v>20834.300999999999</v>
          </cell>
          <cell r="AP13">
            <v>4733253</v>
          </cell>
          <cell r="AR13">
            <v>5.3741838102820905E-2</v>
          </cell>
          <cell r="AS13">
            <v>5.799615307759981E-2</v>
          </cell>
          <cell r="AT13">
            <v>5.6466820168374475E-2</v>
          </cell>
          <cell r="AV13">
            <v>0.16641360955797604</v>
          </cell>
          <cell r="AW13">
            <v>2.7439128941990527E-2</v>
          </cell>
          <cell r="AX13">
            <v>0.1701255058032646</v>
          </cell>
          <cell r="AY13">
            <v>0.1631829322195664</v>
          </cell>
          <cell r="AZ13">
            <v>0.34311514304278484</v>
          </cell>
          <cell r="BA13">
            <v>0.35298871310716889</v>
          </cell>
          <cell r="BB13">
            <v>0.11319960203433946</v>
          </cell>
          <cell r="BC13">
            <v>0.29963906603315715</v>
          </cell>
          <cell r="BD13">
            <v>0.11565723209846029</v>
          </cell>
          <cell r="BE13">
            <v>4.6001036696268677E-2</v>
          </cell>
          <cell r="BF13">
            <v>6.9656195402191617E-2</v>
          </cell>
          <cell r="BG13">
            <v>0.74105624667631864</v>
          </cell>
          <cell r="BH13">
            <v>7.7888237765487423E-2</v>
          </cell>
          <cell r="BI13">
            <v>5.8644072722198293E-2</v>
          </cell>
          <cell r="BJ13">
            <v>7.001839110100963E-2</v>
          </cell>
          <cell r="BK13">
            <v>225143541</v>
          </cell>
          <cell r="BL13">
            <v>189087939</v>
          </cell>
          <cell r="BM13">
            <v>183952517</v>
          </cell>
          <cell r="BN13">
            <v>182817876</v>
          </cell>
          <cell r="BO13">
            <v>177329585</v>
          </cell>
          <cell r="BP13">
            <v>181582075</v>
          </cell>
          <cell r="BQ13">
            <v>164116122</v>
          </cell>
          <cell r="BR13">
            <v>164730002</v>
          </cell>
          <cell r="BS13">
            <v>164425933</v>
          </cell>
          <cell r="BT13">
            <v>157775781</v>
          </cell>
          <cell r="BU13">
            <v>147846339</v>
          </cell>
          <cell r="BV13">
            <v>151975238</v>
          </cell>
          <cell r="BW13">
            <v>145327389</v>
          </cell>
          <cell r="BX13">
            <v>140517390</v>
          </cell>
          <cell r="BY13">
            <v>137299354</v>
          </cell>
          <cell r="BZ13">
            <v>124648548</v>
          </cell>
          <cell r="CA13">
            <v>118333769</v>
          </cell>
          <cell r="CB13">
            <v>114972436</v>
          </cell>
          <cell r="CC13">
            <v>110315682</v>
          </cell>
          <cell r="CD13">
            <v>35886888</v>
          </cell>
          <cell r="CE13">
            <v>35595491</v>
          </cell>
          <cell r="CF13">
            <v>35023511</v>
          </cell>
          <cell r="CG13">
            <v>31519089</v>
          </cell>
          <cell r="CH13">
            <v>30474944</v>
          </cell>
          <cell r="CI13">
            <v>28745066</v>
          </cell>
          <cell r="CJ13">
            <v>31304829</v>
          </cell>
          <cell r="CK13">
            <v>30151112</v>
          </cell>
          <cell r="CL13">
            <v>28576772</v>
          </cell>
          <cell r="CM13">
            <v>26482435</v>
          </cell>
          <cell r="CN13">
            <v>26186678</v>
          </cell>
          <cell r="CO13">
            <v>24079849</v>
          </cell>
          <cell r="CP13">
            <v>23296896</v>
          </cell>
          <cell r="CQ13">
            <v>22159420</v>
          </cell>
          <cell r="CR13">
            <v>21814043</v>
          </cell>
          <cell r="CS13">
            <v>21814043</v>
          </cell>
          <cell r="CT13">
            <v>20071699</v>
          </cell>
          <cell r="CU13">
            <v>19500445</v>
          </cell>
          <cell r="CV13">
            <v>20524634</v>
          </cell>
          <cell r="CX13">
            <v>2788236</v>
          </cell>
          <cell r="CY13">
            <v>5338004</v>
          </cell>
          <cell r="DA13">
            <v>8126240</v>
          </cell>
          <cell r="DB13">
            <v>2868471</v>
          </cell>
          <cell r="DC13">
            <v>4953832</v>
          </cell>
          <cell r="DD13">
            <v>11578832</v>
          </cell>
          <cell r="DE13">
            <v>16532664</v>
          </cell>
          <cell r="DF13">
            <v>2760878</v>
          </cell>
          <cell r="DG13">
            <v>129516118</v>
          </cell>
        </row>
        <row r="14">
          <cell r="B14" t="str">
            <v>Commercial Bank of Africa</v>
          </cell>
          <cell r="C14">
            <v>223.44837899999999</v>
          </cell>
          <cell r="D14">
            <v>101.851443</v>
          </cell>
          <cell r="E14">
            <v>174.18705800000001</v>
          </cell>
          <cell r="F14">
            <v>21.528023999999998</v>
          </cell>
          <cell r="G14">
            <v>24.864609000000002</v>
          </cell>
          <cell r="H14">
            <v>31.950762999999998</v>
          </cell>
          <cell r="I14">
            <v>151.45630800000001</v>
          </cell>
          <cell r="J14">
            <v>1.08165</v>
          </cell>
          <cell r="K14">
            <v>3.9017369999999998</v>
          </cell>
          <cell r="M14">
            <v>5.3499901820130757E-2</v>
          </cell>
          <cell r="N14">
            <v>5.6204283601014399E-2</v>
          </cell>
          <cell r="O14">
            <v>5.5953636490812454E-2</v>
          </cell>
          <cell r="P14">
            <v>5.3466063280938905E-2</v>
          </cell>
          <cell r="Q14">
            <v>5.3057841065827435E-2</v>
          </cell>
          <cell r="R14">
            <v>5.1215123751676375E-2</v>
          </cell>
          <cell r="S14">
            <v>5.4621060328248094E-2</v>
          </cell>
          <cell r="T14">
            <v>5.3054020917043358E-2</v>
          </cell>
          <cell r="U14">
            <v>5.2787811272880056E-2</v>
          </cell>
          <cell r="V14">
            <v>5.2254477482426093E-2</v>
          </cell>
          <cell r="W14">
            <v>4.8437281495554596E-2</v>
          </cell>
          <cell r="X14">
            <v>4.5534816424572751E-2</v>
          </cell>
          <cell r="Y14">
            <v>4.6003496432953359E-2</v>
          </cell>
          <cell r="Z14">
            <v>4.7926210129083477E-2</v>
          </cell>
          <cell r="AA14">
            <v>4.2843468532287779E-2</v>
          </cell>
          <cell r="AB14">
            <v>4.2605531985737341E-2</v>
          </cell>
          <cell r="AC14">
            <v>3.8746058159839739E-2</v>
          </cell>
          <cell r="AD14">
            <v>3.978342370323365E-2</v>
          </cell>
          <cell r="AE14">
            <v>313413032</v>
          </cell>
          <cell r="AF14">
            <v>195568503</v>
          </cell>
          <cell r="AG14">
            <v>0</v>
          </cell>
          <cell r="AH14">
            <v>228782134</v>
          </cell>
          <cell r="AI14">
            <v>0</v>
          </cell>
          <cell r="AJ14">
            <v>40312345</v>
          </cell>
          <cell r="AK14">
            <v>51920201</v>
          </cell>
          <cell r="AL14">
            <v>263782134</v>
          </cell>
          <cell r="AM14">
            <v>13553634</v>
          </cell>
          <cell r="AN14">
            <v>20834301</v>
          </cell>
          <cell r="AO14">
            <v>20834.300999999999</v>
          </cell>
          <cell r="AP14">
            <v>4733253</v>
          </cell>
          <cell r="AR14">
            <v>5.3337202369735159E-2</v>
          </cell>
          <cell r="AS14">
            <v>4.5608160363503417E-2</v>
          </cell>
          <cell r="AT14">
            <v>5.6277729747477599E-2</v>
          </cell>
          <cell r="AV14">
            <v>0.1810321810077227</v>
          </cell>
          <cell r="AW14">
            <v>2.4838519023987069E-2</v>
          </cell>
          <cell r="AX14">
            <v>0.1641701777122416</v>
          </cell>
          <cell r="AY14">
            <v>0.1421401609763259</v>
          </cell>
          <cell r="AZ14">
            <v>0.54351160648036823</v>
          </cell>
          <cell r="BA14">
            <v>0.45223296013087316</v>
          </cell>
          <cell r="BB14">
            <v>6.4925768873287867E-2</v>
          </cell>
          <cell r="BC14">
            <v>0.74324972489845065</v>
          </cell>
          <cell r="BD14">
            <v>9.6073179780203188E-2</v>
          </cell>
          <cell r="BE14">
            <v>4.6372195167676482E-2</v>
          </cell>
          <cell r="BF14">
            <v>4.9700984612526707E-2</v>
          </cell>
          <cell r="BG14">
            <v>0.5847245149521958</v>
          </cell>
          <cell r="BH14">
            <v>4.8397641335108585E-2</v>
          </cell>
          <cell r="BI14">
            <v>5.3567033507069374E-3</v>
          </cell>
          <cell r="BJ14">
            <v>2.6462241193103496E-2</v>
          </cell>
          <cell r="BK14">
            <v>223448379</v>
          </cell>
          <cell r="BL14">
            <v>225544631</v>
          </cell>
          <cell r="BM14">
            <v>229525229</v>
          </cell>
          <cell r="BN14">
            <v>219009371</v>
          </cell>
          <cell r="BO14">
            <v>216387023</v>
          </cell>
          <cell r="BP14">
            <v>202699639</v>
          </cell>
          <cell r="BQ14">
            <v>210877927</v>
          </cell>
          <cell r="BR14">
            <v>211118198</v>
          </cell>
          <cell r="BS14">
            <v>206328561</v>
          </cell>
          <cell r="BT14">
            <v>195962086</v>
          </cell>
          <cell r="BU14">
            <v>198484270</v>
          </cell>
          <cell r="BV14">
            <v>184466862</v>
          </cell>
          <cell r="BW14">
            <v>179346404</v>
          </cell>
          <cell r="BX14">
            <v>174983667</v>
          </cell>
          <cell r="BY14">
            <v>175808828</v>
          </cell>
          <cell r="BZ14">
            <v>154710864</v>
          </cell>
          <cell r="CA14">
            <v>143801266</v>
          </cell>
          <cell r="CB14">
            <v>119783476</v>
          </cell>
          <cell r="CC14">
            <v>124881964</v>
          </cell>
          <cell r="CD14">
            <v>31950763</v>
          </cell>
          <cell r="CE14">
            <v>31671237</v>
          </cell>
          <cell r="CF14">
            <v>31571015</v>
          </cell>
          <cell r="CG14">
            <v>29764845</v>
          </cell>
          <cell r="CH14">
            <v>28396850</v>
          </cell>
          <cell r="CI14">
            <v>28887284</v>
          </cell>
          <cell r="CJ14">
            <v>27470172</v>
          </cell>
          <cell r="CK14">
            <v>26187655</v>
          </cell>
          <cell r="CL14">
            <v>24321102</v>
          </cell>
          <cell r="CM14">
            <v>23949685</v>
          </cell>
          <cell r="CN14">
            <v>22708080</v>
          </cell>
          <cell r="CO14">
            <v>19085273</v>
          </cell>
          <cell r="CP14">
            <v>18822475</v>
          </cell>
          <cell r="CQ14">
            <v>18511215</v>
          </cell>
          <cell r="CR14">
            <v>17856644</v>
          </cell>
          <cell r="CS14">
            <v>17856644</v>
          </cell>
          <cell r="CT14">
            <v>14954339</v>
          </cell>
          <cell r="CU14">
            <v>14571795</v>
          </cell>
          <cell r="CV14">
            <v>13749281</v>
          </cell>
          <cell r="CX14">
            <v>4757637</v>
          </cell>
          <cell r="CY14">
            <v>3995878</v>
          </cell>
          <cell r="DA14">
            <v>8753515</v>
          </cell>
          <cell r="DB14">
            <v>3958628</v>
          </cell>
          <cell r="DC14">
            <v>5256213</v>
          </cell>
          <cell r="DD14">
            <v>1815721</v>
          </cell>
          <cell r="DE14">
            <v>7071934</v>
          </cell>
          <cell r="DF14">
            <v>2731215</v>
          </cell>
          <cell r="DG14">
            <v>101851443</v>
          </cell>
        </row>
        <row r="15">
          <cell r="B15" t="str">
            <v>Total - Tier 1</v>
          </cell>
          <cell r="C15">
            <v>3002.2907719999998</v>
          </cell>
          <cell r="D15">
            <v>1651.7660519999999</v>
          </cell>
          <cell r="E15">
            <v>2237.215651</v>
          </cell>
          <cell r="F15">
            <v>379.94187699999998</v>
          </cell>
          <cell r="G15">
            <v>412.50999200000001</v>
          </cell>
          <cell r="H15">
            <v>440.314594</v>
          </cell>
          <cell r="I15">
            <v>2486.4039039999998</v>
          </cell>
          <cell r="J15">
            <v>10.749416999999999</v>
          </cell>
          <cell r="K15">
            <v>66.517644999999987</v>
          </cell>
          <cell r="L15">
            <v>0</v>
          </cell>
          <cell r="M15">
            <v>0.71356998619067125</v>
          </cell>
          <cell r="N15">
            <v>0.71490984852938533</v>
          </cell>
          <cell r="O15">
            <v>0.70696331222357101</v>
          </cell>
          <cell r="P15">
            <v>0.71293350555050972</v>
          </cell>
          <cell r="Q15">
            <v>0.70270325988721793</v>
          </cell>
          <cell r="R15">
            <v>0.64228344048516284</v>
          </cell>
          <cell r="S15">
            <v>0.64661885824950271</v>
          </cell>
          <cell r="T15">
            <v>0.64224849829791908</v>
          </cell>
          <cell r="U15">
            <v>0.63316130074371557</v>
          </cell>
          <cell r="V15">
            <v>0.6250940877883765</v>
          </cell>
          <cell r="W15">
            <v>0.59643739597308121</v>
          </cell>
          <cell r="X15">
            <v>0.58392797105172889</v>
          </cell>
          <cell r="Y15">
            <v>0.59026240157457077</v>
          </cell>
          <cell r="Z15">
            <v>0.54273378054025878</v>
          </cell>
          <cell r="AA15">
            <v>0.55851358393975303</v>
          </cell>
          <cell r="AB15">
            <v>0.56239543046831797</v>
          </cell>
          <cell r="AC15">
            <v>0.56761718609956691</v>
          </cell>
          <cell r="AD15">
            <v>0.57068662601065312</v>
          </cell>
          <cell r="AE15">
            <v>2193891224</v>
          </cell>
          <cell r="AF15">
            <v>1368979521</v>
          </cell>
          <cell r="AG15">
            <v>0</v>
          </cell>
          <cell r="AH15">
            <v>1601474938</v>
          </cell>
          <cell r="AI15">
            <v>0</v>
          </cell>
          <cell r="AJ15">
            <v>282186415</v>
          </cell>
          <cell r="AK15">
            <v>363441407</v>
          </cell>
          <cell r="AL15">
            <v>1846474938</v>
          </cell>
          <cell r="AM15">
            <v>94875438</v>
          </cell>
          <cell r="AN15">
            <v>145840107</v>
          </cell>
          <cell r="AO15">
            <v>145840.10700000002</v>
          </cell>
          <cell r="AP15">
            <v>33132771</v>
          </cell>
          <cell r="AR15">
            <v>0.71664780561667185</v>
          </cell>
          <cell r="AS15">
            <v>0.73964598599360953</v>
          </cell>
          <cell r="AT15">
            <v>0.72281729331352018</v>
          </cell>
          <cell r="AV15">
            <v>0.21924904517875718</v>
          </cell>
          <cell r="AW15">
            <v>3.3263047454138529E-2</v>
          </cell>
          <cell r="AX15">
            <v>0.16590626781770049</v>
          </cell>
          <cell r="AY15">
            <v>0.15280778653410609</v>
          </cell>
          <cell r="AZ15">
            <v>0.32979282137083848</v>
          </cell>
          <cell r="BA15">
            <v>0.46530944492892873</v>
          </cell>
          <cell r="BB15">
            <v>7.8716720454864539E-2</v>
          </cell>
          <cell r="BC15">
            <v>0.48579442950631091</v>
          </cell>
          <cell r="BD15">
            <v>0.1191121284862913</v>
          </cell>
          <cell r="BE15">
            <v>3.568268559012467E-2</v>
          </cell>
          <cell r="BF15">
            <v>8.3429442896166633E-2</v>
          </cell>
          <cell r="BG15">
            <v>0.73831329190893447</v>
          </cell>
          <cell r="BH15">
            <v>0.77109395653025281</v>
          </cell>
          <cell r="BI15">
            <v>0.90644489802660833</v>
          </cell>
          <cell r="BJ15">
            <v>0.8231818407689897</v>
          </cell>
          <cell r="BK15">
            <v>3002290772</v>
          </cell>
          <cell r="BL15">
            <v>2881784790</v>
          </cell>
          <cell r="BM15">
            <v>2824636302</v>
          </cell>
          <cell r="BN15">
            <v>2834954934</v>
          </cell>
          <cell r="BO15">
            <v>2752996452</v>
          </cell>
          <cell r="BP15">
            <v>2670632013</v>
          </cell>
          <cell r="BQ15">
            <v>2568307540</v>
          </cell>
          <cell r="BR15">
            <v>2576918064</v>
          </cell>
          <cell r="BS15">
            <v>2495870919</v>
          </cell>
          <cell r="BT15">
            <v>2392084834</v>
          </cell>
          <cell r="BU15">
            <v>2359760079</v>
          </cell>
          <cell r="BV15">
            <v>2254312590</v>
          </cell>
          <cell r="BW15">
            <v>2214893348</v>
          </cell>
          <cell r="BX15">
            <v>2109864071</v>
          </cell>
          <cell r="BY15">
            <v>2010159471</v>
          </cell>
          <cell r="BZ15">
            <v>1920408442</v>
          </cell>
          <cell r="CA15">
            <v>1862362040</v>
          </cell>
          <cell r="CB15">
            <v>1773939349</v>
          </cell>
          <cell r="CC15">
            <v>1737975314</v>
          </cell>
          <cell r="CD15">
            <v>440314594</v>
          </cell>
          <cell r="CE15">
            <v>435842779</v>
          </cell>
          <cell r="CF15">
            <v>449917163</v>
          </cell>
          <cell r="CG15">
            <v>440346501</v>
          </cell>
          <cell r="CH15">
            <v>417865981</v>
          </cell>
          <cell r="CI15">
            <v>409729822</v>
          </cell>
          <cell r="CJ15">
            <v>404820562</v>
          </cell>
          <cell r="CK15">
            <v>400550459</v>
          </cell>
          <cell r="CL15">
            <v>378098062</v>
          </cell>
          <cell r="CM15">
            <v>366906245</v>
          </cell>
          <cell r="CN15">
            <v>365408709</v>
          </cell>
          <cell r="CO15">
            <v>350598365</v>
          </cell>
          <cell r="CP15">
            <v>338807516</v>
          </cell>
          <cell r="CQ15">
            <v>342110864</v>
          </cell>
          <cell r="CR15">
            <v>324987055</v>
          </cell>
          <cell r="CS15">
            <v>324987055</v>
          </cell>
          <cell r="CT15">
            <v>325367321</v>
          </cell>
          <cell r="CU15">
            <v>303594353</v>
          </cell>
          <cell r="CV15">
            <v>292326124</v>
          </cell>
          <cell r="CW15">
            <v>0</v>
          </cell>
          <cell r="CX15">
            <v>46369897</v>
          </cell>
          <cell r="CY15">
            <v>94233215</v>
          </cell>
          <cell r="CZ15">
            <v>0</v>
          </cell>
          <cell r="DA15">
            <v>140603112</v>
          </cell>
          <cell r="DB15">
            <v>65423956</v>
          </cell>
          <cell r="DC15">
            <v>68560641</v>
          </cell>
          <cell r="DD15">
            <v>72570333</v>
          </cell>
          <cell r="DE15">
            <v>141130974</v>
          </cell>
          <cell r="DF15">
            <v>46323769</v>
          </cell>
          <cell r="DG15">
            <v>1651766052</v>
          </cell>
        </row>
        <row r="16">
          <cell r="BC16" t="str">
            <v/>
          </cell>
          <cell r="CB16" t="str">
            <v/>
          </cell>
          <cell r="CC16" t="str">
            <v/>
          </cell>
          <cell r="CV16">
            <v>0</v>
          </cell>
        </row>
        <row r="17">
          <cell r="B17" t="str">
            <v>TIER 2: Medium banks - WMSI between 1% &amp; 5%</v>
          </cell>
          <cell r="BC17" t="str">
            <v/>
          </cell>
        </row>
        <row r="19">
          <cell r="B19" t="str">
            <v>NIC Bank</v>
          </cell>
          <cell r="C19">
            <v>187.59339199999999</v>
          </cell>
          <cell r="D19">
            <v>108.245861</v>
          </cell>
          <cell r="E19">
            <v>138.64261500000001</v>
          </cell>
          <cell r="F19">
            <v>24.831496999999999</v>
          </cell>
          <cell r="G19">
            <v>29.437065</v>
          </cell>
          <cell r="H19">
            <v>27.551359999999999</v>
          </cell>
          <cell r="I19">
            <v>163.49179599999999</v>
          </cell>
          <cell r="J19">
            <v>0.636687</v>
          </cell>
          <cell r="K19">
            <v>2.9092519999999999</v>
          </cell>
          <cell r="M19">
            <v>4.4483547104544524E-2</v>
          </cell>
          <cell r="N19">
            <v>4.5168746265071349E-2</v>
          </cell>
          <cell r="O19">
            <v>4.6037833662093894E-2</v>
          </cell>
          <cell r="P19">
            <v>4.4394567022234849E-2</v>
          </cell>
          <cell r="Q19">
            <v>4.8147325838805849E-2</v>
          </cell>
          <cell r="R19">
            <v>4.4870986146508682E-2</v>
          </cell>
          <cell r="S19">
            <v>4.4753498515800891E-2</v>
          </cell>
          <cell r="T19">
            <v>4.360237431176113E-2</v>
          </cell>
          <cell r="U19">
            <v>4.4872562795483059E-2</v>
          </cell>
          <cell r="V19">
            <v>4.4800865051882431E-2</v>
          </cell>
          <cell r="W19">
            <v>4.4373235760172158E-2</v>
          </cell>
          <cell r="X19">
            <v>4.1524095097441455E-2</v>
          </cell>
          <cell r="Y19">
            <v>4.1234477482437679E-2</v>
          </cell>
          <cell r="Z19">
            <v>4.3230591495864903E-2</v>
          </cell>
          <cell r="AA19">
            <v>4.3216553515097185E-2</v>
          </cell>
          <cell r="AB19">
            <v>3.9175427611452124E-2</v>
          </cell>
          <cell r="AC19">
            <v>4.0015782983835298E-2</v>
          </cell>
          <cell r="AD19">
            <v>4.0294799887670998E-2</v>
          </cell>
          <cell r="AE19">
            <v>313413032</v>
          </cell>
          <cell r="AF19">
            <v>195568503</v>
          </cell>
          <cell r="AG19">
            <v>0</v>
          </cell>
          <cell r="AH19">
            <v>228782134</v>
          </cell>
          <cell r="AI19">
            <v>0</v>
          </cell>
          <cell r="AJ19">
            <v>40312345</v>
          </cell>
          <cell r="AK19">
            <v>51920201</v>
          </cell>
          <cell r="AL19">
            <v>263782134</v>
          </cell>
          <cell r="AM19">
            <v>13553634</v>
          </cell>
          <cell r="AN19">
            <v>20834301</v>
          </cell>
          <cell r="AO19">
            <v>20834.300999999999</v>
          </cell>
          <cell r="AP19">
            <v>4733253</v>
          </cell>
          <cell r="AR19">
            <v>4.4778605050113419E-2</v>
          </cell>
          <cell r="AS19">
            <v>4.8471523247574415E-2</v>
          </cell>
          <cell r="AT19">
            <v>4.4793750511898441E-2</v>
          </cell>
          <cell r="AV19">
            <v>0.13555160115522685</v>
          </cell>
          <cell r="AW19">
            <v>2.2059308683733563E-2</v>
          </cell>
          <cell r="AX19">
            <v>0.18005224555732449</v>
          </cell>
          <cell r="AY19">
            <v>0.15188222043875524</v>
          </cell>
          <cell r="AZ19">
            <v>0.28403660557256538</v>
          </cell>
          <cell r="BA19">
            <v>0.40722396432891966</v>
          </cell>
          <cell r="BB19">
            <v>0.114853495537951</v>
          </cell>
          <cell r="BC19">
            <v>0.46234963798632484</v>
          </cell>
          <cell r="BD19">
            <v>0.1059367706523935</v>
          </cell>
          <cell r="BE19">
            <v>5.4067688937555994E-2</v>
          </cell>
          <cell r="BF19">
            <v>5.1869081714837506E-2</v>
          </cell>
          <cell r="BG19">
            <v>0.78075461141583347</v>
          </cell>
          <cell r="BH19">
            <v>3.2838576272772153E-2</v>
          </cell>
          <cell r="BI19">
            <v>2.0083665743793604E-2</v>
          </cell>
          <cell r="BJ19">
            <v>2.5936462130786361E-2</v>
          </cell>
          <cell r="BK19">
            <v>187593392</v>
          </cell>
          <cell r="BL19">
            <v>187061442</v>
          </cell>
          <cell r="BM19">
            <v>192816873</v>
          </cell>
          <cell r="BN19">
            <v>181862147</v>
          </cell>
          <cell r="BO19">
            <v>181679649</v>
          </cell>
          <cell r="BP19">
            <v>166304746</v>
          </cell>
          <cell r="BQ19">
            <v>161847351</v>
          </cell>
          <cell r="BR19">
            <v>156714971</v>
          </cell>
          <cell r="BS19">
            <v>159485590</v>
          </cell>
          <cell r="BT19">
            <v>152262205</v>
          </cell>
          <cell r="BU19">
            <v>156762225</v>
          </cell>
          <cell r="BV19">
            <v>146001048</v>
          </cell>
          <cell r="BW19">
            <v>143376585</v>
          </cell>
          <cell r="BX19">
            <v>134470560</v>
          </cell>
          <cell r="BY19">
            <v>137087464</v>
          </cell>
          <cell r="BZ19">
            <v>125269062</v>
          </cell>
          <cell r="CA19">
            <v>120685605</v>
          </cell>
          <cell r="CB19">
            <v>116891955</v>
          </cell>
          <cell r="CC19">
            <v>112916814</v>
          </cell>
          <cell r="CD19">
            <v>27551360</v>
          </cell>
          <cell r="CE19">
            <v>26295885</v>
          </cell>
          <cell r="CF19">
            <v>28937703</v>
          </cell>
          <cell r="CG19">
            <v>28079484</v>
          </cell>
          <cell r="CH19">
            <v>32543157</v>
          </cell>
          <cell r="CI19">
            <v>31164181</v>
          </cell>
          <cell r="CJ19">
            <v>30288263</v>
          </cell>
          <cell r="CK19">
            <v>30025206</v>
          </cell>
          <cell r="CL19">
            <v>28363529</v>
          </cell>
          <cell r="CM19">
            <v>27436193</v>
          </cell>
          <cell r="CN19">
            <v>26454386</v>
          </cell>
          <cell r="CO19">
            <v>24424083</v>
          </cell>
          <cell r="CP19">
            <v>24149094</v>
          </cell>
          <cell r="CQ19">
            <v>24061490</v>
          </cell>
          <cell r="CR19">
            <v>23258017</v>
          </cell>
          <cell r="CS19">
            <v>23258017</v>
          </cell>
          <cell r="CT19">
            <v>20495957</v>
          </cell>
          <cell r="CU19">
            <v>18887289</v>
          </cell>
          <cell r="CV19">
            <v>17630929</v>
          </cell>
          <cell r="CX19">
            <v>1841922</v>
          </cell>
          <cell r="CY19">
            <v>4642883</v>
          </cell>
          <cell r="DA19">
            <v>6484805</v>
          </cell>
          <cell r="DB19">
            <v>2640768</v>
          </cell>
          <cell r="DC19">
            <v>6493979</v>
          </cell>
          <cell r="DD19">
            <v>7551623</v>
          </cell>
          <cell r="DE19">
            <v>14045602</v>
          </cell>
          <cell r="DF19">
            <v>2036477</v>
          </cell>
          <cell r="DG19">
            <v>108245861</v>
          </cell>
        </row>
        <row r="20">
          <cell r="B20" t="str">
            <v>Bank of Baroda</v>
          </cell>
          <cell r="C20">
            <v>123.352716</v>
          </cell>
          <cell r="D20">
            <v>41.086393000000001</v>
          </cell>
          <cell r="E20">
            <v>103.526229</v>
          </cell>
          <cell r="F20">
            <v>16.831167000000001</v>
          </cell>
          <cell r="G20">
            <v>16.831167000000001</v>
          </cell>
          <cell r="H20">
            <v>17.769712999999999</v>
          </cell>
          <cell r="I20">
            <v>59.954759000000003</v>
          </cell>
          <cell r="J20">
            <v>6.9297999999999998E-2</v>
          </cell>
          <cell r="K20">
            <v>2.478837</v>
          </cell>
          <cell r="M20">
            <v>3.0397481331140678E-2</v>
          </cell>
          <cell r="N20">
            <v>2.6082669343393251E-2</v>
          </cell>
          <cell r="O20">
            <v>2.5659178281376344E-2</v>
          </cell>
          <cell r="P20">
            <v>2.4713166021917022E-2</v>
          </cell>
          <cell r="Q20">
            <v>2.4416888552832881E-2</v>
          </cell>
          <cell r="R20">
            <v>2.3549346618616393E-2</v>
          </cell>
          <cell r="S20">
            <v>2.3671543942872644E-2</v>
          </cell>
          <cell r="T20">
            <v>2.2796575876147033E-2</v>
          </cell>
          <cell r="U20">
            <v>2.2636932080139675E-2</v>
          </cell>
          <cell r="V20">
            <v>2.141702622116393E-2</v>
          </cell>
          <cell r="W20">
            <v>2.271163209181766E-2</v>
          </cell>
          <cell r="X20">
            <v>2.183121520348582E-2</v>
          </cell>
          <cell r="Y20">
            <v>2.1829346098027273E-2</v>
          </cell>
          <cell r="Z20">
            <v>2.0088922922993333E-2</v>
          </cell>
          <cell r="AA20">
            <v>1.9579658140780807E-2</v>
          </cell>
          <cell r="AB20">
            <v>1.9613732706855409E-2</v>
          </cell>
          <cell r="AC20">
            <v>1.9835531066384929E-2</v>
          </cell>
          <cell r="AD20">
            <v>1.9738572604877803E-2</v>
          </cell>
          <cell r="AE20">
            <v>313413032</v>
          </cell>
          <cell r="AF20">
            <v>195568503</v>
          </cell>
          <cell r="AG20">
            <v>0</v>
          </cell>
          <cell r="AH20">
            <v>228782134</v>
          </cell>
          <cell r="AI20">
            <v>0</v>
          </cell>
          <cell r="AJ20">
            <v>40312345</v>
          </cell>
          <cell r="AK20">
            <v>51920201</v>
          </cell>
          <cell r="AL20">
            <v>263782134</v>
          </cell>
          <cell r="AM20">
            <v>13553634</v>
          </cell>
          <cell r="AN20">
            <v>20834301</v>
          </cell>
          <cell r="AO20">
            <v>20834.300999999999</v>
          </cell>
          <cell r="AP20">
            <v>4733253</v>
          </cell>
          <cell r="AR20">
            <v>2.9444334327207042E-2</v>
          </cell>
          <cell r="AS20">
            <v>1.8398117351188872E-2</v>
          </cell>
          <cell r="AT20">
            <v>3.3448071311001061E-2</v>
          </cell>
          <cell r="AV20">
            <v>0.20399439939626482</v>
          </cell>
          <cell r="AW20">
            <v>3.2775503996619819E-2</v>
          </cell>
          <cell r="AX20">
            <v>0.28073112594781674</v>
          </cell>
          <cell r="AY20">
            <v>0.28073112594781674</v>
          </cell>
          <cell r="AZ20">
            <v>5.0512642703840531E-2</v>
          </cell>
          <cell r="BA20">
            <v>0.21447674309445916</v>
          </cell>
          <cell r="BB20">
            <v>7.6227022221354857E-2</v>
          </cell>
          <cell r="BC20">
            <v>0.4765485817301453</v>
          </cell>
          <cell r="BD20">
            <v>0.13018045428535852</v>
          </cell>
          <cell r="BE20">
            <v>5.5596990206188648E-2</v>
          </cell>
          <cell r="BF20">
            <v>7.4583464079169867E-2</v>
          </cell>
          <cell r="BG20">
            <v>0.39686940591644654</v>
          </cell>
          <cell r="BH20">
            <v>1.3997224134303102E-2</v>
          </cell>
          <cell r="BI20">
            <v>1.127496945333356E-3</v>
          </cell>
          <cell r="BJ20">
            <v>9.2836403337679032E-3</v>
          </cell>
          <cell r="BK20">
            <v>123352716</v>
          </cell>
          <cell r="BL20">
            <v>98429020</v>
          </cell>
          <cell r="BM20">
            <v>96132100</v>
          </cell>
          <cell r="BN20">
            <v>92015867</v>
          </cell>
          <cell r="BO20">
            <v>88413486</v>
          </cell>
          <cell r="BP20">
            <v>85368565</v>
          </cell>
          <cell r="BQ20">
            <v>82907475</v>
          </cell>
          <cell r="BR20">
            <v>81225195</v>
          </cell>
          <cell r="BS20">
            <v>78391648</v>
          </cell>
          <cell r="BT20">
            <v>71954794</v>
          </cell>
          <cell r="BU20">
            <v>68177548</v>
          </cell>
          <cell r="BV20">
            <v>65245206</v>
          </cell>
          <cell r="BW20">
            <v>64198677</v>
          </cell>
          <cell r="BX20">
            <v>62518263</v>
          </cell>
          <cell r="BY20">
            <v>61944650</v>
          </cell>
          <cell r="BZ20">
            <v>59182328</v>
          </cell>
          <cell r="CA20">
            <v>56105943</v>
          </cell>
          <cell r="CB20">
            <v>53949524</v>
          </cell>
          <cell r="CC20">
            <v>52021524</v>
          </cell>
          <cell r="CD20">
            <v>17769713</v>
          </cell>
          <cell r="CE20">
            <v>16945349</v>
          </cell>
          <cell r="CF20">
            <v>17899936</v>
          </cell>
          <cell r="CG20">
            <v>16692069</v>
          </cell>
          <cell r="CH20">
            <v>16254476</v>
          </cell>
          <cell r="CI20">
            <v>14925822</v>
          </cell>
          <cell r="CJ20">
            <v>14224907</v>
          </cell>
          <cell r="CK20">
            <v>13387842</v>
          </cell>
          <cell r="CL20">
            <v>12776983</v>
          </cell>
          <cell r="CM20">
            <v>11846009</v>
          </cell>
          <cell r="CN20">
            <v>11273086</v>
          </cell>
          <cell r="CO20">
            <v>10242135</v>
          </cell>
          <cell r="CP20">
            <v>10844344</v>
          </cell>
          <cell r="CQ20">
            <v>10371347</v>
          </cell>
          <cell r="CR20">
            <v>9867331</v>
          </cell>
          <cell r="CS20">
            <v>9867331</v>
          </cell>
          <cell r="CT20">
            <v>9132583</v>
          </cell>
          <cell r="CU20">
            <v>8026209</v>
          </cell>
          <cell r="CV20">
            <v>7569115</v>
          </cell>
          <cell r="CX20">
            <v>164113</v>
          </cell>
          <cell r="CY20">
            <v>3084836</v>
          </cell>
          <cell r="DA20">
            <v>3248949</v>
          </cell>
          <cell r="DB20">
            <v>696824</v>
          </cell>
          <cell r="DC20">
            <v>1615656</v>
          </cell>
          <cell r="DD20">
            <v>1774672</v>
          </cell>
          <cell r="DE20">
            <v>3390328</v>
          </cell>
          <cell r="DF20">
            <v>1735186</v>
          </cell>
          <cell r="DG20">
            <v>41086393</v>
          </cell>
        </row>
        <row r="21">
          <cell r="B21" t="str">
            <v>Prime Bank</v>
          </cell>
          <cell r="C21">
            <v>89.623204000000001</v>
          </cell>
          <cell r="D21">
            <v>35.683703000000001</v>
          </cell>
          <cell r="E21">
            <v>65.786788000000001</v>
          </cell>
          <cell r="F21">
            <v>13.104348999999999</v>
          </cell>
          <cell r="G21">
            <v>14.113573000000001</v>
          </cell>
          <cell r="H21">
            <v>20.452739000000001</v>
          </cell>
          <cell r="I21">
            <v>52.697685999999997</v>
          </cell>
          <cell r="J21">
            <v>0.138048</v>
          </cell>
          <cell r="K21">
            <v>1.0505610000000001</v>
          </cell>
          <cell r="M21">
            <v>2.5073675987318841E-2</v>
          </cell>
          <cell r="N21">
            <v>2.1492276554682357E-2</v>
          </cell>
          <cell r="O21">
            <v>2.0399999729413875E-2</v>
          </cell>
          <cell r="P21">
            <v>1.9451957068045964E-2</v>
          </cell>
          <cell r="Q21">
            <v>1.8775662769375572E-2</v>
          </cell>
          <cell r="R21">
            <v>1.8293902083025261E-2</v>
          </cell>
          <cell r="S21">
            <v>1.8213608836170337E-2</v>
          </cell>
          <cell r="T21">
            <v>1.7950663031244402E-2</v>
          </cell>
          <cell r="U21">
            <v>1.8031279888122888E-2</v>
          </cell>
          <cell r="V21">
            <v>1.8600297804854948E-2</v>
          </cell>
          <cell r="W21">
            <v>1.9188996432328815E-2</v>
          </cell>
          <cell r="X21">
            <v>1.935055456979199E-2</v>
          </cell>
          <cell r="Y21">
            <v>1.9650573864422524E-2</v>
          </cell>
          <cell r="Z21">
            <v>1.7395228571298531E-2</v>
          </cell>
          <cell r="AA21">
            <v>1.7177551665809414E-2</v>
          </cell>
          <cell r="AB21">
            <v>1.7307839728550368E-2</v>
          </cell>
          <cell r="AC21">
            <v>1.7299928183852065E-2</v>
          </cell>
          <cell r="AD21">
            <v>1.7033047174600309E-2</v>
          </cell>
          <cell r="AE21">
            <v>313413032</v>
          </cell>
          <cell r="AF21">
            <v>195568503</v>
          </cell>
          <cell r="AG21">
            <v>0</v>
          </cell>
          <cell r="AH21">
            <v>228782134</v>
          </cell>
          <cell r="AI21">
            <v>0</v>
          </cell>
          <cell r="AJ21">
            <v>40312345</v>
          </cell>
          <cell r="AK21">
            <v>51920201</v>
          </cell>
          <cell r="AL21">
            <v>263782134</v>
          </cell>
          <cell r="AM21">
            <v>13553634</v>
          </cell>
          <cell r="AN21">
            <v>20834301</v>
          </cell>
          <cell r="AO21">
            <v>20834.300999999999</v>
          </cell>
          <cell r="AP21">
            <v>4733253</v>
          </cell>
          <cell r="AR21">
            <v>2.1393088596861374E-2</v>
          </cell>
          <cell r="AS21">
            <v>1.5978841348252944E-2</v>
          </cell>
          <cell r="AT21">
            <v>2.125491479406353E-2</v>
          </cell>
          <cell r="AV21">
            <v>0.11750542752832328</v>
          </cell>
          <cell r="AW21">
            <v>2.3328802406125167E-2</v>
          </cell>
          <cell r="AX21">
            <v>0.26782149409748279</v>
          </cell>
          <cell r="AY21">
            <v>0.24867029265763205</v>
          </cell>
          <cell r="AZ21">
            <v>0.21902110094853008</v>
          </cell>
          <cell r="BA21">
            <v>0.49496313396499136</v>
          </cell>
          <cell r="BB21">
            <v>6.0243912504408928E-2</v>
          </cell>
          <cell r="BC21">
            <v>0.29476607144106148</v>
          </cell>
          <cell r="BD21">
            <v>0.12431942691754497</v>
          </cell>
          <cell r="BE21">
            <v>6.5618810438386244E-2</v>
          </cell>
          <cell r="BF21">
            <v>5.8700616479158724E-2</v>
          </cell>
          <cell r="BG21">
            <v>0.54241442825875619</v>
          </cell>
          <cell r="BH21">
            <v>1.5242893589353839E-2</v>
          </cell>
          <cell r="BI21">
            <v>1.1134856485448553E-2</v>
          </cell>
          <cell r="BJ21">
            <v>1.6672272845954152E-2</v>
          </cell>
          <cell r="BK21">
            <v>89623204</v>
          </cell>
          <cell r="BL21">
            <v>77137825</v>
          </cell>
          <cell r="BM21">
            <v>76438199</v>
          </cell>
          <cell r="BN21">
            <v>73601507</v>
          </cell>
          <cell r="BO21">
            <v>70961293</v>
          </cell>
          <cell r="BP21">
            <v>67925452</v>
          </cell>
          <cell r="BQ21">
            <v>65335455</v>
          </cell>
          <cell r="BR21">
            <v>66915856</v>
          </cell>
          <cell r="BS21">
            <v>65000953</v>
          </cell>
          <cell r="BT21">
            <v>66032315</v>
          </cell>
          <cell r="BU21">
            <v>65001313</v>
          </cell>
          <cell r="BV21">
            <v>64343912</v>
          </cell>
          <cell r="BW21">
            <v>61271772</v>
          </cell>
          <cell r="BX21">
            <v>58715051</v>
          </cell>
          <cell r="BY21">
            <v>54917674</v>
          </cell>
          <cell r="BZ21">
            <v>55249673</v>
          </cell>
          <cell r="CA21">
            <v>53395624</v>
          </cell>
          <cell r="CB21">
            <v>51258965</v>
          </cell>
          <cell r="CC21">
            <v>49460889</v>
          </cell>
          <cell r="CD21">
            <v>20452739</v>
          </cell>
          <cell r="CE21">
            <v>15775115</v>
          </cell>
          <cell r="CF21">
            <v>14337719</v>
          </cell>
          <cell r="CG21">
            <v>12972256</v>
          </cell>
          <cell r="CH21">
            <v>11428716</v>
          </cell>
          <cell r="CI21">
            <v>11134955</v>
          </cell>
          <cell r="CJ21">
            <v>10833063</v>
          </cell>
          <cell r="CK21">
            <v>9814195</v>
          </cell>
          <cell r="CL21">
            <v>9578743</v>
          </cell>
          <cell r="CM21">
            <v>9224281</v>
          </cell>
          <cell r="CN21">
            <v>8725208</v>
          </cell>
          <cell r="CO21">
            <v>8252089</v>
          </cell>
          <cell r="CP21">
            <v>8248978</v>
          </cell>
          <cell r="CQ21">
            <v>8276028</v>
          </cell>
          <cell r="CR21">
            <v>7735022</v>
          </cell>
          <cell r="CS21">
            <v>7735022</v>
          </cell>
          <cell r="CT21">
            <v>7246225</v>
          </cell>
          <cell r="CU21">
            <v>6301136</v>
          </cell>
          <cell r="CV21">
            <v>5815849</v>
          </cell>
          <cell r="CX21">
            <v>503975</v>
          </cell>
          <cell r="CY21">
            <v>1797059</v>
          </cell>
          <cell r="DA21">
            <v>2301034</v>
          </cell>
          <cell r="DB21">
            <v>1138927</v>
          </cell>
          <cell r="DC21">
            <v>674288</v>
          </cell>
          <cell r="DD21">
            <v>1613248</v>
          </cell>
          <cell r="DE21">
            <v>2287536</v>
          </cell>
          <cell r="DF21">
            <v>936561</v>
          </cell>
          <cell r="DG21">
            <v>35683703</v>
          </cell>
        </row>
        <row r="22">
          <cell r="B22" t="str">
            <v>National Bank of Kenya</v>
          </cell>
          <cell r="C22">
            <v>113.56956</v>
          </cell>
          <cell r="D22">
            <v>47.815703999999997</v>
          </cell>
          <cell r="E22">
            <v>96.322828000000001</v>
          </cell>
          <cell r="F22">
            <v>1.738391</v>
          </cell>
          <cell r="G22">
            <v>3.0095679999999998</v>
          </cell>
          <cell r="H22">
            <v>5.7902399999999998</v>
          </cell>
          <cell r="I22">
            <v>88.505301000000003</v>
          </cell>
          <cell r="J22">
            <v>0.28497800000000001</v>
          </cell>
          <cell r="K22">
            <v>0.262158</v>
          </cell>
          <cell r="M22">
            <v>2.248378849069637E-2</v>
          </cell>
          <cell r="N22">
            <v>2.216059880051463E-2</v>
          </cell>
          <cell r="O22">
            <v>2.3669490440937156E-2</v>
          </cell>
          <cell r="P22">
            <v>2.6931255245621576E-2</v>
          </cell>
          <cell r="Q22">
            <v>2.7841790207691227E-2</v>
          </cell>
          <cell r="R22">
            <v>2.7459495446274188E-2</v>
          </cell>
          <cell r="S22">
            <v>2.8860617288786423E-2</v>
          </cell>
          <cell r="T22">
            <v>2.8625333711264821E-2</v>
          </cell>
          <cell r="U22">
            <v>2.9629673640735613E-2</v>
          </cell>
          <cell r="V22">
            <v>3.0930922906037377E-2</v>
          </cell>
          <cell r="W22">
            <v>3.0676786498131305E-2</v>
          </cell>
          <cell r="X22">
            <v>3.2750958090150294E-2</v>
          </cell>
          <cell r="Y22">
            <v>3.1627657601460205E-2</v>
          </cell>
          <cell r="Z22">
            <v>3.6075814954357334E-2</v>
          </cell>
          <cell r="AA22">
            <v>3.4938654374458228E-2</v>
          </cell>
          <cell r="AB22">
            <v>3.5137559929824431E-2</v>
          </cell>
          <cell r="AC22">
            <v>3.4238251692761776E-2</v>
          </cell>
          <cell r="AD22">
            <v>3.3567797886750565E-2</v>
          </cell>
          <cell r="AE22">
            <v>313413032</v>
          </cell>
          <cell r="AF22">
            <v>195568503</v>
          </cell>
          <cell r="AG22">
            <v>0</v>
          </cell>
          <cell r="AH22">
            <v>228782134</v>
          </cell>
          <cell r="AI22">
            <v>0</v>
          </cell>
          <cell r="AJ22">
            <v>40312345</v>
          </cell>
          <cell r="AK22">
            <v>51920201</v>
          </cell>
          <cell r="AL22">
            <v>263782134</v>
          </cell>
          <cell r="AM22">
            <v>13553634</v>
          </cell>
          <cell r="AN22">
            <v>20834301</v>
          </cell>
          <cell r="AO22">
            <v>20834.300999999999</v>
          </cell>
          <cell r="AP22">
            <v>4733253</v>
          </cell>
          <cell r="AR22">
            <v>2.7109091736851578E-2</v>
          </cell>
          <cell r="AS22">
            <v>2.1411442309421297E-2</v>
          </cell>
          <cell r="AT22">
            <v>3.1120739651603554E-2</v>
          </cell>
          <cell r="AV22">
            <v>-3.6499306448267252E-2</v>
          </cell>
          <cell r="AW22">
            <v>-2.699671359161136E-3</v>
          </cell>
          <cell r="AX22">
            <v>3.4004381274292256E-2</v>
          </cell>
          <cell r="AY22">
            <v>1.9641659656069638E-2</v>
          </cell>
          <cell r="AZ22">
            <v>0.31425969672574666</v>
          </cell>
          <cell r="BA22">
            <v>0.99007377297982135</v>
          </cell>
          <cell r="BB22">
            <v>0.35212323966996617</v>
          </cell>
          <cell r="BC22">
            <v>0.50462892506652779</v>
          </cell>
          <cell r="BD22">
            <v>7.91579030512371E-2</v>
          </cell>
          <cell r="BE22">
            <v>2.8093967185240938E-2</v>
          </cell>
          <cell r="BF22">
            <v>5.1063935865996161E-2</v>
          </cell>
          <cell r="BG22">
            <v>0.4964109234832681</v>
          </cell>
          <cell r="BH22">
            <v>1.69933237452243E-2</v>
          </cell>
          <cell r="BI22">
            <v>1.0045899033286454E-3</v>
          </cell>
          <cell r="BJ22">
            <v>8.8662178816226039E-3</v>
          </cell>
          <cell r="BK22">
            <v>113569560</v>
          </cell>
          <cell r="BL22">
            <v>105472552</v>
          </cell>
          <cell r="BM22">
            <v>109942042</v>
          </cell>
          <cell r="BN22">
            <v>116315700</v>
          </cell>
          <cell r="BO22">
            <v>116378429</v>
          </cell>
          <cell r="BP22">
            <v>115442827</v>
          </cell>
          <cell r="BQ22">
            <v>115114374</v>
          </cell>
          <cell r="BR22">
            <v>113215137</v>
          </cell>
          <cell r="BS22">
            <v>116157723</v>
          </cell>
          <cell r="BT22">
            <v>115220642</v>
          </cell>
          <cell r="BU22">
            <v>125295035</v>
          </cell>
          <cell r="BV22">
            <v>117789712</v>
          </cell>
          <cell r="BW22">
            <v>124144110</v>
          </cell>
          <cell r="BX22">
            <v>116587690</v>
          </cell>
          <cell r="BY22">
            <v>122864886</v>
          </cell>
          <cell r="BZ22">
            <v>116897968</v>
          </cell>
          <cell r="CA22">
            <v>109102269</v>
          </cell>
          <cell r="CB22">
            <v>98916489</v>
          </cell>
          <cell r="CC22">
            <v>92493034</v>
          </cell>
          <cell r="CD22">
            <v>5790240</v>
          </cell>
          <cell r="CE22">
            <v>6414689</v>
          </cell>
          <cell r="CF22">
            <v>7047537</v>
          </cell>
          <cell r="CG22">
            <v>10989919</v>
          </cell>
          <cell r="CH22">
            <v>11217864</v>
          </cell>
          <cell r="CI22">
            <v>10987755</v>
          </cell>
          <cell r="CJ22">
            <v>10996083</v>
          </cell>
          <cell r="CK22">
            <v>11315041</v>
          </cell>
          <cell r="CL22">
            <v>11222418</v>
          </cell>
          <cell r="CM22">
            <v>11237917</v>
          </cell>
          <cell r="CN22">
            <v>10913622</v>
          </cell>
          <cell r="CO22">
            <v>13443880</v>
          </cell>
          <cell r="CP22">
            <v>13116009</v>
          </cell>
          <cell r="CQ22">
            <v>12606495</v>
          </cell>
          <cell r="CR22">
            <v>12113912</v>
          </cell>
          <cell r="CS22">
            <v>12113912</v>
          </cell>
          <cell r="CT22">
            <v>12251404</v>
          </cell>
          <cell r="CU22">
            <v>12223289</v>
          </cell>
          <cell r="CV22">
            <v>11848291</v>
          </cell>
          <cell r="CX22">
            <v>1190620</v>
          </cell>
          <cell r="CY22">
            <v>2598030</v>
          </cell>
          <cell r="DA22">
            <v>3788650</v>
          </cell>
          <cell r="DB22">
            <v>3751043</v>
          </cell>
          <cell r="DC22">
            <v>13114296</v>
          </cell>
          <cell r="DD22">
            <v>12873703</v>
          </cell>
          <cell r="DE22">
            <v>25987999</v>
          </cell>
          <cell r="DF22">
            <v>-155196</v>
          </cell>
          <cell r="DG22">
            <v>47815704</v>
          </cell>
        </row>
        <row r="23">
          <cell r="B23" t="str">
            <v>Citibank</v>
          </cell>
          <cell r="C23">
            <v>85.155116000000007</v>
          </cell>
          <cell r="D23">
            <v>31.668253</v>
          </cell>
          <cell r="E23">
            <v>50.938659999999999</v>
          </cell>
          <cell r="F23">
            <v>16.990311999999999</v>
          </cell>
          <cell r="G23">
            <v>16.991432</v>
          </cell>
          <cell r="H23">
            <v>18.246231999999999</v>
          </cell>
          <cell r="I23">
            <v>75.963241999999994</v>
          </cell>
          <cell r="J23">
            <v>1.0203359999999999</v>
          </cell>
          <cell r="K23">
            <v>2.8330950000000001</v>
          </cell>
          <cell r="M23">
            <v>2.1947720410431186E-2</v>
          </cell>
          <cell r="N23">
            <v>2.5321587092931558E-2</v>
          </cell>
          <cell r="O23">
            <v>2.6019819430378691E-2</v>
          </cell>
          <cell r="P23">
            <v>2.4209510982573242E-2</v>
          </cell>
          <cell r="Q23">
            <v>2.485043641234011E-2</v>
          </cell>
          <cell r="R23">
            <v>2.7860405995863535E-2</v>
          </cell>
          <cell r="S23">
            <v>2.8223331975034582E-2</v>
          </cell>
          <cell r="T23">
            <v>3.287241352169528E-2</v>
          </cell>
          <cell r="U23">
            <v>3.0811535553056664E-2</v>
          </cell>
          <cell r="V23">
            <v>2.8398481336390932E-2</v>
          </cell>
          <cell r="W23">
            <v>3.9911890376728196E-2</v>
          </cell>
          <cell r="X23">
            <v>3.3255751637952705E-2</v>
          </cell>
          <cell r="Y23">
            <v>3.1834538024802427E-2</v>
          </cell>
          <cell r="Z23">
            <v>2.7910849228194583E-2</v>
          </cell>
          <cell r="AA23">
            <v>2.9745273318985473E-2</v>
          </cell>
          <cell r="AB23">
            <v>3.0815151670098295E-2</v>
          </cell>
          <cell r="AC23">
            <v>2.8800763856532775E-2</v>
          </cell>
          <cell r="AD23">
            <v>2.8911899733140151E-2</v>
          </cell>
          <cell r="AE23">
            <v>313413032</v>
          </cell>
          <cell r="AF23">
            <v>195568503</v>
          </cell>
          <cell r="AG23">
            <v>0</v>
          </cell>
          <cell r="AH23">
            <v>228782134</v>
          </cell>
          <cell r="AI23">
            <v>0</v>
          </cell>
          <cell r="AJ23">
            <v>40312345</v>
          </cell>
          <cell r="AK23">
            <v>51920201</v>
          </cell>
          <cell r="AL23">
            <v>263782134</v>
          </cell>
          <cell r="AM23">
            <v>13553634</v>
          </cell>
          <cell r="AN23">
            <v>20834301</v>
          </cell>
          <cell r="AO23">
            <v>20834.300999999999</v>
          </cell>
          <cell r="AP23">
            <v>4733253</v>
          </cell>
          <cell r="AR23">
            <v>2.0326554505505155E-2</v>
          </cell>
          <cell r="AS23">
            <v>1.4180758943749065E-2</v>
          </cell>
          <cell r="AT23">
            <v>1.645766438732002E-2</v>
          </cell>
          <cell r="AV23">
            <v>0.17247389468273602</v>
          </cell>
          <cell r="AW23">
            <v>3.6094559867880953E-2</v>
          </cell>
          <cell r="AX23">
            <v>0.22367965811675075</v>
          </cell>
          <cell r="AY23">
            <v>0.22366491414360648</v>
          </cell>
          <cell r="AZ23">
            <v>0.42666855652544222</v>
          </cell>
          <cell r="BA23">
            <v>0.33671588303757538</v>
          </cell>
          <cell r="BB23">
            <v>1.4017693240776027E-2</v>
          </cell>
          <cell r="BC23">
            <v>1</v>
          </cell>
          <cell r="BD23">
            <v>9.0331908204875952E-2</v>
          </cell>
          <cell r="BE23">
            <v>1.719131640003E-2</v>
          </cell>
          <cell r="BF23">
            <v>7.3140591804845945E-2</v>
          </cell>
          <cell r="BG23">
            <v>0.62169387651736419</v>
          </cell>
          <cell r="BH23">
            <v>3.1273979369629883E-2</v>
          </cell>
          <cell r="BI23">
            <v>2.9370424317636215E-2</v>
          </cell>
          <cell r="BJ23">
            <v>3.3211756202455672E-2</v>
          </cell>
          <cell r="BK23">
            <v>85155116</v>
          </cell>
          <cell r="BL23">
            <v>90072120</v>
          </cell>
          <cell r="BM23">
            <v>98231911</v>
          </cell>
          <cell r="BN23">
            <v>88851809</v>
          </cell>
          <cell r="BO23">
            <v>90025078</v>
          </cell>
          <cell r="BP23">
            <v>101117630</v>
          </cell>
          <cell r="BQ23">
            <v>103323540</v>
          </cell>
          <cell r="BR23">
            <v>116502032</v>
          </cell>
          <cell r="BS23">
            <v>103254695</v>
          </cell>
          <cell r="BT23">
            <v>89167854</v>
          </cell>
          <cell r="BU23">
            <v>88147287</v>
          </cell>
          <cell r="BV23">
            <v>93483001</v>
          </cell>
          <cell r="BW23">
            <v>115826138</v>
          </cell>
          <cell r="BX23">
            <v>82954185</v>
          </cell>
          <cell r="BY23">
            <v>79397808</v>
          </cell>
          <cell r="BZ23">
            <v>81940917</v>
          </cell>
          <cell r="CA23">
            <v>80054734</v>
          </cell>
          <cell r="CB23">
            <v>72191900</v>
          </cell>
          <cell r="CC23">
            <v>71242659</v>
          </cell>
          <cell r="CD23">
            <v>18246232</v>
          </cell>
          <cell r="CE23">
            <v>21172148</v>
          </cell>
          <cell r="CF23">
            <v>20177310</v>
          </cell>
          <cell r="CG23">
            <v>19161379</v>
          </cell>
          <cell r="CH23">
            <v>18414690</v>
          </cell>
          <cell r="CI23">
            <v>20400169</v>
          </cell>
          <cell r="CJ23">
            <v>19628607</v>
          </cell>
          <cell r="CK23">
            <v>21705386</v>
          </cell>
          <cell r="CL23">
            <v>21022221</v>
          </cell>
          <cell r="CM23">
            <v>20267062</v>
          </cell>
          <cell r="CN23">
            <v>19407199</v>
          </cell>
          <cell r="CO23">
            <v>20351926</v>
          </cell>
          <cell r="CP23">
            <v>19913000</v>
          </cell>
          <cell r="CQ23">
            <v>19188220</v>
          </cell>
          <cell r="CR23">
            <v>18358760</v>
          </cell>
          <cell r="CS23">
            <v>18358760</v>
          </cell>
          <cell r="CT23">
            <v>18002473</v>
          </cell>
          <cell r="CU23">
            <v>16706767</v>
          </cell>
          <cell r="CV23">
            <v>15963873</v>
          </cell>
          <cell r="CX23">
            <v>2007825</v>
          </cell>
          <cell r="CY23">
            <v>2697994</v>
          </cell>
          <cell r="DA23">
            <v>4705819</v>
          </cell>
          <cell r="DB23">
            <v>1584524</v>
          </cell>
          <cell r="DC23">
            <v>450227</v>
          </cell>
          <cell r="DD23">
            <v>0</v>
          </cell>
          <cell r="DE23">
            <v>450227</v>
          </cell>
          <cell r="DF23">
            <v>1580763</v>
          </cell>
          <cell r="DG23">
            <v>31668253</v>
          </cell>
        </row>
        <row r="24">
          <cell r="B24" t="str">
            <v>Family Bank Limited</v>
          </cell>
          <cell r="C24">
            <v>69.033490999999998</v>
          </cell>
          <cell r="D24">
            <v>43.880020999999999</v>
          </cell>
          <cell r="E24">
            <v>47.841061000000003</v>
          </cell>
          <cell r="F24">
            <v>10.613597</v>
          </cell>
          <cell r="G24">
            <v>13.000557000000001</v>
          </cell>
          <cell r="H24">
            <v>11.219706</v>
          </cell>
          <cell r="I24">
            <v>64.853288000000006</v>
          </cell>
          <cell r="J24">
            <v>0.182557</v>
          </cell>
          <cell r="K24">
            <v>0.12950200000000001</v>
          </cell>
          <cell r="M24">
            <v>1.6601228178345515E-2</v>
          </cell>
          <cell r="N24">
            <v>1.696080623335814E-2</v>
          </cell>
          <cell r="O24">
            <v>1.7208158079761463E-2</v>
          </cell>
          <cell r="P24">
            <v>1.7867112480765442E-2</v>
          </cell>
          <cell r="Q24">
            <v>1.8204566057299625E-2</v>
          </cell>
          <cell r="R24">
            <v>1.7971847967669177E-2</v>
          </cell>
          <cell r="S24">
            <v>1.858133330257877E-2</v>
          </cell>
          <cell r="T24">
            <v>2.1151590329892431E-2</v>
          </cell>
          <cell r="U24">
            <v>2.1530006794440726E-2</v>
          </cell>
          <cell r="V24">
            <v>2.4338794966044422E-2</v>
          </cell>
          <cell r="W24">
            <v>2.9544508195662136E-2</v>
          </cell>
          <cell r="X24">
            <v>3.5161238841224615E-2</v>
          </cell>
          <cell r="Y24">
            <v>2.8464016497288226E-2</v>
          </cell>
          <cell r="Z24">
            <v>2.0358435377465518E-2</v>
          </cell>
          <cell r="AA24">
            <v>1.7480672076559383E-2</v>
          </cell>
          <cell r="AB24">
            <v>1.6825293519119589E-2</v>
          </cell>
          <cell r="AC24">
            <v>1.6195377442659913E-2</v>
          </cell>
          <cell r="AD24">
            <v>1.6027640843028997E-2</v>
          </cell>
          <cell r="AE24">
            <v>313413032</v>
          </cell>
          <cell r="AF24">
            <v>195568503</v>
          </cell>
          <cell r="AG24">
            <v>0</v>
          </cell>
          <cell r="AH24">
            <v>228782134</v>
          </cell>
          <cell r="AI24">
            <v>0</v>
          </cell>
          <cell r="AJ24">
            <v>40312345</v>
          </cell>
          <cell r="AK24">
            <v>51920201</v>
          </cell>
          <cell r="AL24">
            <v>263782134</v>
          </cell>
          <cell r="AM24">
            <v>13553634</v>
          </cell>
          <cell r="AN24">
            <v>20834301</v>
          </cell>
          <cell r="AO24">
            <v>20834.300999999999</v>
          </cell>
          <cell r="AP24">
            <v>4733253</v>
          </cell>
          <cell r="AR24">
            <v>1.6478317257142827E-2</v>
          </cell>
          <cell r="AS24">
            <v>1.9649078850280968E-2</v>
          </cell>
          <cell r="AT24">
            <v>1.5456867649665399E-2</v>
          </cell>
          <cell r="AV24">
            <v>1.5538902344218545E-2</v>
          </cell>
          <cell r="AW24">
            <v>2.6195066279432822E-3</v>
          </cell>
          <cell r="AX24">
            <v>0.20046103136667487</v>
          </cell>
          <cell r="AY24">
            <v>0.16365549577070015</v>
          </cell>
          <cell r="AZ24">
            <v>0.37356743138202264</v>
          </cell>
          <cell r="BA24">
            <v>0.8383280791162302</v>
          </cell>
          <cell r="BB24">
            <v>0.14272482011296334</v>
          </cell>
          <cell r="BC24">
            <v>0.20391229269714944</v>
          </cell>
          <cell r="BD24">
            <v>0.1227471113878298</v>
          </cell>
          <cell r="BE24">
            <v>3.232753842354702E-2</v>
          </cell>
          <cell r="BF24">
            <v>9.0419572964282782E-2</v>
          </cell>
          <cell r="BG24">
            <v>0.91720417739063098</v>
          </cell>
          <cell r="BH24">
            <v>8.1789788901924405E-3</v>
          </cell>
          <cell r="BI24">
            <v>6.1850618338067324E-3</v>
          </cell>
          <cell r="BJ24">
            <v>7.2776744052267276E-3</v>
          </cell>
          <cell r="BK24">
            <v>69033491</v>
          </cell>
          <cell r="BL24">
            <v>67724535</v>
          </cell>
          <cell r="BM24">
            <v>69050943</v>
          </cell>
          <cell r="BN24">
            <v>71479580</v>
          </cell>
          <cell r="BO24">
            <v>69391049</v>
          </cell>
          <cell r="BP24">
            <v>66706579</v>
          </cell>
          <cell r="BQ24">
            <v>69432374</v>
          </cell>
          <cell r="BR24">
            <v>78734331</v>
          </cell>
          <cell r="BS24">
            <v>80104753</v>
          </cell>
          <cell r="BT24">
            <v>85939969</v>
          </cell>
          <cell r="BU24">
            <v>81190214</v>
          </cell>
          <cell r="BV24">
            <v>80554920</v>
          </cell>
          <cell r="BW24">
            <v>74747708</v>
          </cell>
          <cell r="BX24">
            <v>71030126</v>
          </cell>
          <cell r="BY24">
            <v>61812663</v>
          </cell>
          <cell r="BZ24">
            <v>56171763</v>
          </cell>
          <cell r="CA24">
            <v>50563721</v>
          </cell>
          <cell r="CB24">
            <v>45011901</v>
          </cell>
          <cell r="CC24">
            <v>43500989</v>
          </cell>
          <cell r="CD24">
            <v>11219706</v>
          </cell>
          <cell r="CE24">
            <v>11157254</v>
          </cell>
          <cell r="CF24">
            <v>11608295</v>
          </cell>
          <cell r="CG24">
            <v>11865416</v>
          </cell>
          <cell r="CH24">
            <v>12115533</v>
          </cell>
          <cell r="CI24">
            <v>12355585</v>
          </cell>
          <cell r="CJ24">
            <v>12618877</v>
          </cell>
          <cell r="CK24">
            <v>13113788</v>
          </cell>
          <cell r="CL24">
            <v>12011680</v>
          </cell>
          <cell r="CM24">
            <v>12271025</v>
          </cell>
          <cell r="CN24">
            <v>11926782</v>
          </cell>
          <cell r="CO24">
            <v>11770798</v>
          </cell>
          <cell r="CP24">
            <v>11141694</v>
          </cell>
          <cell r="CQ24">
            <v>11113094</v>
          </cell>
          <cell r="CR24">
            <v>10620650</v>
          </cell>
          <cell r="CS24">
            <v>10620650</v>
          </cell>
          <cell r="CT24">
            <v>7213495</v>
          </cell>
          <cell r="CU24">
            <v>6411938</v>
          </cell>
          <cell r="CV24">
            <v>5968296</v>
          </cell>
          <cell r="CX24">
            <v>1210809</v>
          </cell>
          <cell r="CY24">
            <v>2030397</v>
          </cell>
          <cell r="DA24">
            <v>3241206</v>
          </cell>
          <cell r="DB24">
            <v>2717194</v>
          </cell>
          <cell r="DC24">
            <v>1489668</v>
          </cell>
          <cell r="DD24">
            <v>5815767</v>
          </cell>
          <cell r="DE24">
            <v>7305435</v>
          </cell>
          <cell r="DF24">
            <v>90651</v>
          </cell>
          <cell r="DG24">
            <v>43880021</v>
          </cell>
        </row>
        <row r="25">
          <cell r="B25" t="str">
            <v>Bank of India</v>
          </cell>
          <cell r="C25">
            <v>64.098285000000004</v>
          </cell>
          <cell r="D25">
            <v>18.965928999999999</v>
          </cell>
          <cell r="E25">
            <v>41.732633</v>
          </cell>
          <cell r="F25">
            <v>10.747254</v>
          </cell>
          <cell r="G25">
            <v>10.932758</v>
          </cell>
          <cell r="H25">
            <v>11.954133000000001</v>
          </cell>
          <cell r="I25">
            <v>30.562158</v>
          </cell>
          <cell r="J25">
            <v>1.9147999999999998E-2</v>
          </cell>
          <cell r="K25">
            <v>1.2547299999999999</v>
          </cell>
          <cell r="M25">
            <v>1.5940579417243715E-2</v>
          </cell>
          <cell r="N25">
            <v>1.4430350871621971E-2</v>
          </cell>
          <cell r="O25">
            <v>1.4327393302563374E-2</v>
          </cell>
          <cell r="P25">
            <v>1.4096669921872525E-2</v>
          </cell>
          <cell r="Q25">
            <v>1.3914177932117276E-2</v>
          </cell>
          <cell r="R25">
            <v>1.3136110469778282E-2</v>
          </cell>
          <cell r="S25">
            <v>1.3034718536212294E-2</v>
          </cell>
          <cell r="T25">
            <v>1.2598448051087631E-2</v>
          </cell>
          <cell r="U25">
            <v>1.2266224924117719E-2</v>
          </cell>
          <cell r="V25">
            <v>1.1599550651665885E-2</v>
          </cell>
          <cell r="W25">
            <v>1.6227744516641308E-2</v>
          </cell>
          <cell r="X25">
            <v>1.3650597141543732E-2</v>
          </cell>
          <cell r="Y25">
            <v>1.3486590778816261E-2</v>
          </cell>
          <cell r="Z25">
            <v>1.1204588493967032E-2</v>
          </cell>
          <cell r="AA25">
            <v>1.1506779612066271E-2</v>
          </cell>
          <cell r="AB25">
            <v>1.1959499437245474E-2</v>
          </cell>
          <cell r="AC25">
            <v>1.1991009587672428E-2</v>
          </cell>
          <cell r="AD25">
            <v>1.1753065305750014E-2</v>
          </cell>
          <cell r="AE25">
            <v>313413032</v>
          </cell>
          <cell r="AF25">
            <v>195568503</v>
          </cell>
          <cell r="AG25">
            <v>0</v>
          </cell>
          <cell r="AH25">
            <v>228782134</v>
          </cell>
          <cell r="AI25">
            <v>0</v>
          </cell>
          <cell r="AJ25">
            <v>40312345</v>
          </cell>
          <cell r="AK25">
            <v>51920201</v>
          </cell>
          <cell r="AL25">
            <v>263782134</v>
          </cell>
          <cell r="AM25">
            <v>13553634</v>
          </cell>
          <cell r="AN25">
            <v>20834301</v>
          </cell>
          <cell r="AO25">
            <v>20834.300999999999</v>
          </cell>
          <cell r="AP25">
            <v>4733253</v>
          </cell>
          <cell r="AR25">
            <v>1.5300281943857647E-2</v>
          </cell>
          <cell r="AS25">
            <v>8.4927724713219806E-3</v>
          </cell>
          <cell r="AT25">
            <v>1.3483308510926599E-2</v>
          </cell>
          <cell r="AV25">
            <v>0.16627022206158676</v>
          </cell>
          <cell r="AW25">
            <v>3.0720941927810892E-2</v>
          </cell>
          <cell r="AX25">
            <v>0.35772205614538083</v>
          </cell>
          <cell r="AY25">
            <v>0.35165232769230498</v>
          </cell>
          <cell r="AZ25">
            <v>6.6942861336007631E-2</v>
          </cell>
          <cell r="BA25">
            <v>0.18087041068414744</v>
          </cell>
          <cell r="BB25">
            <v>3.7821234775338587E-2</v>
          </cell>
          <cell r="BC25">
            <v>0.27628566178097974</v>
          </cell>
          <cell r="BD25">
            <v>9.5836954026426807E-2</v>
          </cell>
          <cell r="BE25">
            <v>5.977245055389481E-2</v>
          </cell>
          <cell r="BF25">
            <v>3.6064503472531997E-2</v>
          </cell>
          <cell r="BG25">
            <v>0.45446279414001983</v>
          </cell>
          <cell r="BH25">
            <v>2.7009599207344004E-3</v>
          </cell>
          <cell r="BI25">
            <v>0</v>
          </cell>
          <cell r="BJ25">
            <v>2.3421792998637265E-3</v>
          </cell>
          <cell r="BK25">
            <v>64098285</v>
          </cell>
          <cell r="BL25">
            <v>55328548</v>
          </cell>
          <cell r="BM25">
            <v>56630656</v>
          </cell>
          <cell r="BN25">
            <v>57297472</v>
          </cell>
          <cell r="BO25">
            <v>56956597</v>
          </cell>
          <cell r="BP25">
            <v>49736103</v>
          </cell>
          <cell r="BQ25">
            <v>47815075</v>
          </cell>
          <cell r="BR25">
            <v>46410726</v>
          </cell>
          <cell r="BS25">
            <v>43717462</v>
          </cell>
          <cell r="BT25">
            <v>41427446</v>
          </cell>
          <cell r="BU25">
            <v>42162947</v>
          </cell>
          <cell r="BV25">
            <v>37527774</v>
          </cell>
          <cell r="BW25">
            <v>36899261</v>
          </cell>
          <cell r="BX25">
            <v>36656582</v>
          </cell>
          <cell r="BY25">
            <v>34370422</v>
          </cell>
          <cell r="BZ25">
            <v>33998194</v>
          </cell>
          <cell r="CA25">
            <v>34265232</v>
          </cell>
          <cell r="CB25">
            <v>32447854</v>
          </cell>
          <cell r="CC25">
            <v>30721440</v>
          </cell>
          <cell r="CD25">
            <v>11954133</v>
          </cell>
          <cell r="CE25">
            <v>11502121</v>
          </cell>
          <cell r="CF25">
            <v>11625015</v>
          </cell>
          <cell r="CG25">
            <v>10920398</v>
          </cell>
          <cell r="CH25">
            <v>10412590</v>
          </cell>
          <cell r="CI25">
            <v>9978992</v>
          </cell>
          <cell r="CJ25">
            <v>9536344</v>
          </cell>
          <cell r="CK25">
            <v>9176776</v>
          </cell>
          <cell r="CL25">
            <v>8454584</v>
          </cell>
          <cell r="CM25">
            <v>7597500</v>
          </cell>
          <cell r="CN25">
            <v>7182738</v>
          </cell>
          <cell r="CO25">
            <v>6881061</v>
          </cell>
          <cell r="CP25">
            <v>6580115</v>
          </cell>
          <cell r="CQ25">
            <v>6305179</v>
          </cell>
          <cell r="CR25">
            <v>6074801</v>
          </cell>
          <cell r="CS25">
            <v>6074801</v>
          </cell>
          <cell r="CT25">
            <v>5733008</v>
          </cell>
          <cell r="CU25">
            <v>5254372</v>
          </cell>
          <cell r="CV25">
            <v>5086879</v>
          </cell>
          <cell r="CX25">
            <v>109473</v>
          </cell>
          <cell r="CY25">
            <v>1525847</v>
          </cell>
          <cell r="DA25">
            <v>1635320</v>
          </cell>
          <cell r="DB25">
            <v>295781</v>
          </cell>
          <cell r="DC25">
            <v>205974</v>
          </cell>
          <cell r="DD25">
            <v>539537</v>
          </cell>
          <cell r="DE25">
            <v>745511</v>
          </cell>
          <cell r="DF25">
            <v>929730</v>
          </cell>
          <cell r="DG25">
            <v>18965929</v>
          </cell>
        </row>
        <row r="26">
          <cell r="B26" t="str">
            <v>Housing Finance Company of Kenya</v>
          </cell>
          <cell r="C26">
            <v>60.262912</v>
          </cell>
          <cell r="D26">
            <v>47.593741000000001</v>
          </cell>
          <cell r="E26">
            <v>36.386263999999997</v>
          </cell>
          <cell r="F26">
            <v>7.9459790000000003</v>
          </cell>
          <cell r="G26">
            <v>8.7034470000000006</v>
          </cell>
          <cell r="H26">
            <v>9.6980190000000004</v>
          </cell>
          <cell r="I26">
            <v>50.932537000000004</v>
          </cell>
          <cell r="J26">
            <v>2.4417999999999999E-2</v>
          </cell>
          <cell r="K26">
            <v>0.107026</v>
          </cell>
          <cell r="M26">
            <v>1.3861933339196358E-2</v>
          </cell>
          <cell r="N26">
            <v>1.4466748241452949E-2</v>
          </cell>
          <cell r="O26">
            <v>1.4570338495473026E-2</v>
          </cell>
          <cell r="P26">
            <v>1.469281947616255E-2</v>
          </cell>
          <cell r="Q26">
            <v>1.5563601037459084E-2</v>
          </cell>
          <cell r="R26">
            <v>1.5989067838845419E-2</v>
          </cell>
          <cell r="S26">
            <v>1.6450986245772264E-2</v>
          </cell>
          <cell r="T26">
            <v>1.6905923019384282E-2</v>
          </cell>
          <cell r="U26">
            <v>1.6943702869071292E-2</v>
          </cell>
          <cell r="V26">
            <v>1.7738154293366407E-2</v>
          </cell>
          <cell r="W26">
            <v>1.7915712670493161E-2</v>
          </cell>
          <cell r="X26">
            <v>1.7134565438745517E-2</v>
          </cell>
          <cell r="Y26">
            <v>1.7390017992833656E-2</v>
          </cell>
          <cell r="Z26">
            <v>1.5752277555412333E-2</v>
          </cell>
          <cell r="AA26">
            <v>1.597529738593486E-2</v>
          </cell>
          <cell r="AB26">
            <v>1.492652252379185E-2</v>
          </cell>
          <cell r="AC26">
            <v>1.5624891821292095E-2</v>
          </cell>
          <cell r="AD26">
            <v>1.5325972147396342E-2</v>
          </cell>
          <cell r="AE26">
            <v>313413032</v>
          </cell>
          <cell r="AF26">
            <v>195568503</v>
          </cell>
          <cell r="AG26">
            <v>0</v>
          </cell>
          <cell r="AH26">
            <v>228782134</v>
          </cell>
          <cell r="AI26">
            <v>0</v>
          </cell>
          <cell r="AJ26">
            <v>40312345</v>
          </cell>
          <cell r="AK26">
            <v>51920201</v>
          </cell>
          <cell r="AL26">
            <v>263782134</v>
          </cell>
          <cell r="AM26">
            <v>13553634</v>
          </cell>
          <cell r="AN26">
            <v>20834301</v>
          </cell>
          <cell r="AO26">
            <v>20834.300999999999</v>
          </cell>
          <cell r="AP26">
            <v>4733253</v>
          </cell>
          <cell r="AR26">
            <v>1.4384777133395726E-2</v>
          </cell>
          <cell r="AS26">
            <v>2.1312049273833532E-2</v>
          </cell>
          <cell r="AT26">
            <v>1.1755961409672428E-2</v>
          </cell>
          <cell r="AV26">
            <v>1.1872033513012345E-2</v>
          </cell>
          <cell r="AW26">
            <v>1.8081758761871638E-3</v>
          </cell>
          <cell r="AX26">
            <v>0.17088186673285094</v>
          </cell>
          <cell r="AY26">
            <v>0.1560098802853665</v>
          </cell>
          <cell r="AZ26">
            <v>9.6711794935281467E-2</v>
          </cell>
          <cell r="BA26">
            <v>0.7744970335373772</v>
          </cell>
          <cell r="BB26">
            <v>0.13404351224867311</v>
          </cell>
          <cell r="BC26">
            <v>0.26593373747870785</v>
          </cell>
          <cell r="BD26">
            <v>0.11832849200794539</v>
          </cell>
          <cell r="BE26">
            <v>6.0103816327720709E-2</v>
          </cell>
          <cell r="BF26">
            <v>5.8224675680224679E-2</v>
          </cell>
          <cell r="BG26">
            <v>1.3080139527377694</v>
          </cell>
          <cell r="BH26">
            <v>3.3134498317740068E-4</v>
          </cell>
          <cell r="BI26">
            <v>4.0663097897020335E-3</v>
          </cell>
          <cell r="BJ26">
            <v>2.136427546411945E-3</v>
          </cell>
          <cell r="BK26">
            <v>60262912</v>
          </cell>
          <cell r="BL26">
            <v>61411498</v>
          </cell>
          <cell r="BM26">
            <v>62126556</v>
          </cell>
          <cell r="BN26">
            <v>66807678</v>
          </cell>
          <cell r="BO26">
            <v>67587483</v>
          </cell>
          <cell r="BP26">
            <v>67986372</v>
          </cell>
          <cell r="BQ26">
            <v>68084930</v>
          </cell>
          <cell r="BR26">
            <v>69695177</v>
          </cell>
          <cell r="BS26">
            <v>67895556</v>
          </cell>
          <cell r="BT26">
            <v>69122232</v>
          </cell>
          <cell r="BU26">
            <v>68808654</v>
          </cell>
          <cell r="BV26">
            <v>64907602</v>
          </cell>
          <cell r="BW26">
            <v>66538187</v>
          </cell>
          <cell r="BX26">
            <v>62781072</v>
          </cell>
          <cell r="BY26">
            <v>60490833</v>
          </cell>
          <cell r="BZ26">
            <v>56632118</v>
          </cell>
          <cell r="CA26">
            <v>49099911</v>
          </cell>
          <cell r="CB26">
            <v>50361123</v>
          </cell>
          <cell r="CC26">
            <v>46755111</v>
          </cell>
          <cell r="CD26">
            <v>9698019</v>
          </cell>
          <cell r="CE26">
            <v>9793315</v>
          </cell>
          <cell r="CF26">
            <v>9963461</v>
          </cell>
          <cell r="CG26">
            <v>9780759</v>
          </cell>
          <cell r="CH26">
            <v>9774298</v>
          </cell>
          <cell r="CI26">
            <v>9871533</v>
          </cell>
          <cell r="CJ26">
            <v>9774970</v>
          </cell>
          <cell r="CK26">
            <v>9634289</v>
          </cell>
          <cell r="CL26">
            <v>9386355</v>
          </cell>
          <cell r="CM26">
            <v>9444788</v>
          </cell>
          <cell r="CN26">
            <v>9089954</v>
          </cell>
          <cell r="CO26">
            <v>8746393</v>
          </cell>
          <cell r="CP26">
            <v>9662314</v>
          </cell>
          <cell r="CQ26">
            <v>9820564</v>
          </cell>
          <cell r="CR26">
            <v>6276033</v>
          </cell>
          <cell r="CS26">
            <v>6276033</v>
          </cell>
          <cell r="CT26">
            <v>5886067</v>
          </cell>
          <cell r="CU26">
            <v>5912076</v>
          </cell>
          <cell r="CV26">
            <v>5681853</v>
          </cell>
          <cell r="CX26">
            <v>143741</v>
          </cell>
          <cell r="CY26">
            <v>1342541</v>
          </cell>
          <cell r="DA26">
            <v>1486282</v>
          </cell>
          <cell r="DB26">
            <v>1151121</v>
          </cell>
          <cell r="DC26">
            <v>1959174</v>
          </cell>
          <cell r="DD26">
            <v>5407977</v>
          </cell>
          <cell r="DE26">
            <v>7367151</v>
          </cell>
          <cell r="DF26">
            <v>57794</v>
          </cell>
          <cell r="DG26">
            <v>47593741</v>
          </cell>
        </row>
        <row r="27">
          <cell r="B27" t="str">
            <v>EcoBank</v>
          </cell>
          <cell r="C27">
            <v>43.138945</v>
          </cell>
          <cell r="D27">
            <v>14.314734</v>
          </cell>
          <cell r="E27">
            <v>32.824354999999997</v>
          </cell>
          <cell r="F27">
            <v>5.6719489999999997</v>
          </cell>
          <cell r="G27">
            <v>5.8682470000000002</v>
          </cell>
          <cell r="H27">
            <v>6.4770450000000004</v>
          </cell>
          <cell r="I27">
            <v>33.731803999999997</v>
          </cell>
          <cell r="J27">
            <v>0.22325900000000001</v>
          </cell>
          <cell r="K27">
            <v>0.104587</v>
          </cell>
          <cell r="M27">
            <v>1.0405923906998665E-2</v>
          </cell>
          <cell r="N27">
            <v>1.1429751836055923E-2</v>
          </cell>
          <cell r="O27">
            <v>1.2804569114304755E-2</v>
          </cell>
          <cell r="P27">
            <v>1.1595602123538423E-2</v>
          </cell>
          <cell r="Q27">
            <v>1.183081397400184E-2</v>
          </cell>
          <cell r="R27">
            <v>1.2413477654936111E-2</v>
          </cell>
          <cell r="S27">
            <v>1.2431144013768314E-2</v>
          </cell>
          <cell r="T27">
            <v>1.3364983048455757E-2</v>
          </cell>
          <cell r="U27">
            <v>1.2868565205126406E-2</v>
          </cell>
          <cell r="V27">
            <v>1.391718983810159E-2</v>
          </cell>
          <cell r="W27">
            <v>1.6955242585096973E-2</v>
          </cell>
          <cell r="X27">
            <v>1.74599213396541E-2</v>
          </cell>
          <cell r="Y27">
            <v>1.7307138921627711E-2</v>
          </cell>
          <cell r="Z27">
            <v>1.4700685553685956E-2</v>
          </cell>
          <cell r="AA27">
            <v>1.4176475454359006E-2</v>
          </cell>
          <cell r="AB27">
            <v>1.3549300995831568E-2</v>
          </cell>
          <cell r="AC27">
            <v>1.3773775020693496E-2</v>
          </cell>
          <cell r="AD27">
            <v>1.4514384060259863E-2</v>
          </cell>
          <cell r="AE27">
            <v>313413032</v>
          </cell>
          <cell r="AF27">
            <v>195568503</v>
          </cell>
          <cell r="AG27">
            <v>0</v>
          </cell>
          <cell r="AH27">
            <v>228782134</v>
          </cell>
          <cell r="AI27">
            <v>0</v>
          </cell>
          <cell r="AJ27">
            <v>40312345</v>
          </cell>
          <cell r="AK27">
            <v>51920201</v>
          </cell>
          <cell r="AL27">
            <v>263782134</v>
          </cell>
          <cell r="AM27">
            <v>13553634</v>
          </cell>
          <cell r="AN27">
            <v>20834301</v>
          </cell>
          <cell r="AO27">
            <v>20834.300999999999</v>
          </cell>
          <cell r="AP27">
            <v>4733253</v>
          </cell>
          <cell r="AR27">
            <v>1.0297280516328449E-2</v>
          </cell>
          <cell r="AS27">
            <v>6.410009172210694E-3</v>
          </cell>
          <cell r="AT27">
            <v>1.0605151731911476E-2</v>
          </cell>
          <cell r="AV27">
            <v>1.7441758803936586E-2</v>
          </cell>
          <cell r="AW27">
            <v>2.7681284013594079E-3</v>
          </cell>
          <cell r="AX27">
            <v>0.17396777830204399</v>
          </cell>
          <cell r="AY27">
            <v>0.16814840380312895</v>
          </cell>
          <cell r="AZ27">
            <v>0.33917008158636491</v>
          </cell>
          <cell r="BA27">
            <v>0.85824465529708227</v>
          </cell>
          <cell r="BB27">
            <v>0.29029209125778793</v>
          </cell>
          <cell r="BC27">
            <v>0.47778003030147248</v>
          </cell>
          <cell r="BD27">
            <v>8.7313278258931495E-2</v>
          </cell>
          <cell r="BE27">
            <v>2.6986518135610146E-2</v>
          </cell>
          <cell r="BF27">
            <v>6.0326760123321346E-2</v>
          </cell>
          <cell r="BG27">
            <v>0.43610099878581016</v>
          </cell>
          <cell r="BH27">
            <v>1.3838714883090294E-2</v>
          </cell>
          <cell r="BI27">
            <v>0</v>
          </cell>
          <cell r="BJ27">
            <v>1.056323832213423E-2</v>
          </cell>
          <cell r="BK27">
            <v>43138945</v>
          </cell>
          <cell r="BL27">
            <v>48619617</v>
          </cell>
          <cell r="BM27">
            <v>53455760</v>
          </cell>
          <cell r="BN27">
            <v>44295854</v>
          </cell>
          <cell r="BO27">
            <v>45145977</v>
          </cell>
          <cell r="BP27">
            <v>47908081</v>
          </cell>
          <cell r="BQ27">
            <v>47123839</v>
          </cell>
          <cell r="BR27">
            <v>49308904</v>
          </cell>
          <cell r="BS27">
            <v>46581940</v>
          </cell>
          <cell r="BT27">
            <v>49286922</v>
          </cell>
          <cell r="BU27">
            <v>52426513</v>
          </cell>
          <cell r="BV27">
            <v>55142958</v>
          </cell>
          <cell r="BW27">
            <v>48824375</v>
          </cell>
          <cell r="BX27">
            <v>44920413</v>
          </cell>
          <cell r="BY27">
            <v>45934458</v>
          </cell>
          <cell r="BZ27">
            <v>42241117</v>
          </cell>
          <cell r="CA27">
            <v>36647025</v>
          </cell>
          <cell r="CB27">
            <v>36143426</v>
          </cell>
          <cell r="CC27">
            <v>36907136</v>
          </cell>
          <cell r="CD27">
            <v>6477045</v>
          </cell>
          <cell r="CE27">
            <v>6366947</v>
          </cell>
          <cell r="CF27">
            <v>6438538</v>
          </cell>
          <cell r="CG27">
            <v>7617842</v>
          </cell>
          <cell r="CH27">
            <v>7534386</v>
          </cell>
          <cell r="CI27">
            <v>7305154</v>
          </cell>
          <cell r="CJ27">
            <v>7307241</v>
          </cell>
          <cell r="CK27">
            <v>7946220</v>
          </cell>
          <cell r="CL27">
            <v>7959585</v>
          </cell>
          <cell r="CM27">
            <v>7699140</v>
          </cell>
          <cell r="CN27">
            <v>7560671</v>
          </cell>
          <cell r="CO27">
            <v>7294222</v>
          </cell>
          <cell r="CP27">
            <v>7595021</v>
          </cell>
          <cell r="CQ27">
            <v>7740628</v>
          </cell>
          <cell r="CR27">
            <v>7827942</v>
          </cell>
          <cell r="CS27">
            <v>7827942</v>
          </cell>
          <cell r="CT27">
            <v>3657839</v>
          </cell>
          <cell r="CU27">
            <v>3764734</v>
          </cell>
          <cell r="CV27">
            <v>3390412</v>
          </cell>
          <cell r="CX27">
            <v>483606</v>
          </cell>
          <cell r="CY27">
            <v>942245</v>
          </cell>
          <cell r="DA27">
            <v>1425851</v>
          </cell>
          <cell r="DB27">
            <v>1223729</v>
          </cell>
          <cell r="DC27">
            <v>2797479</v>
          </cell>
          <cell r="DD27">
            <v>3057682</v>
          </cell>
          <cell r="DE27">
            <v>5855161</v>
          </cell>
          <cell r="DF27">
            <v>61096</v>
          </cell>
          <cell r="DG27">
            <v>14314734</v>
          </cell>
        </row>
        <row r="28">
          <cell r="B28" t="str">
            <v>Bank Of Africa Kenya Ltd</v>
          </cell>
          <cell r="C28">
            <v>45.594970000000004</v>
          </cell>
          <cell r="D28">
            <v>23.537524999999999</v>
          </cell>
          <cell r="E28">
            <v>30.753561999999999</v>
          </cell>
          <cell r="F28">
            <v>3.7341009999999999</v>
          </cell>
          <cell r="G28">
            <v>5.2194440000000002</v>
          </cell>
          <cell r="H28">
            <v>6.0993219999999999</v>
          </cell>
          <cell r="I28">
            <v>33.944761999999997</v>
          </cell>
          <cell r="J28">
            <v>0.19848299999999999</v>
          </cell>
          <cell r="K28">
            <v>3.9759000000000003E-2</v>
          </cell>
          <cell r="M28">
            <v>1.0177805348513865E-2</v>
          </cell>
          <cell r="N28">
            <v>1.052197208223505E-2</v>
          </cell>
          <cell r="O28">
            <v>1.2523461500078647E-2</v>
          </cell>
          <cell r="P28">
            <v>1.2373943911985286E-2</v>
          </cell>
          <cell r="Q28">
            <v>1.3351437237861499E-2</v>
          </cell>
          <cell r="R28">
            <v>1.4379388910788594E-2</v>
          </cell>
          <cell r="S28">
            <v>1.4133633319425598E-2</v>
          </cell>
          <cell r="T28">
            <v>1.4716794444925909E-2</v>
          </cell>
          <cell r="U28">
            <v>1.5976574712738733E-2</v>
          </cell>
          <cell r="V28">
            <v>1.7371418679000432E-2</v>
          </cell>
          <cell r="W28">
            <v>1.7144060174214881E-2</v>
          </cell>
          <cell r="X28">
            <v>1.7338287015198711E-2</v>
          </cell>
          <cell r="Y28">
            <v>1.7683314743432797E-2</v>
          </cell>
          <cell r="Z28">
            <v>1.7798810383758638E-2</v>
          </cell>
          <cell r="AA28">
            <v>1.7486344949999816E-2</v>
          </cell>
          <cell r="AB28">
            <v>1.8120979532097455E-2</v>
          </cell>
          <cell r="AC28">
            <v>1.6562657310553237E-2</v>
          </cell>
          <cell r="AD28">
            <v>1.7279420011048791E-2</v>
          </cell>
          <cell r="AE28">
            <v>313413032</v>
          </cell>
          <cell r="AF28">
            <v>195568503</v>
          </cell>
          <cell r="AG28">
            <v>0</v>
          </cell>
          <cell r="AH28">
            <v>228782134</v>
          </cell>
          <cell r="AI28">
            <v>0</v>
          </cell>
          <cell r="AJ28">
            <v>40312345</v>
          </cell>
          <cell r="AK28">
            <v>51920201</v>
          </cell>
          <cell r="AL28">
            <v>263782134</v>
          </cell>
          <cell r="AM28">
            <v>13553634</v>
          </cell>
          <cell r="AN28">
            <v>20834301</v>
          </cell>
          <cell r="AO28">
            <v>20834.300999999999</v>
          </cell>
          <cell r="AP28">
            <v>4733253</v>
          </cell>
          <cell r="AR28">
            <v>1.0883534500521052E-2</v>
          </cell>
          <cell r="AS28">
            <v>1.0539892053959124E-2</v>
          </cell>
          <cell r="AT28">
            <v>9.9361035824389234E-3</v>
          </cell>
          <cell r="AV28">
            <v>1.5173413434408766E-2</v>
          </cell>
          <cell r="AW28">
            <v>2.0977786556695514E-3</v>
          </cell>
          <cell r="AX28">
            <v>0.15376286921675869</v>
          </cell>
          <cell r="AY28">
            <v>0.11000521965657029</v>
          </cell>
          <cell r="AZ28">
            <v>0.49567873422313763</v>
          </cell>
          <cell r="BA28">
            <v>0.74675750654545148</v>
          </cell>
          <cell r="BB28">
            <v>0.25175573760084674</v>
          </cell>
          <cell r="BC28">
            <v>0.42736835565760489</v>
          </cell>
          <cell r="BD28">
            <v>0.11449991821287957</v>
          </cell>
          <cell r="BE28">
            <v>5.5390839578676597E-2</v>
          </cell>
          <cell r="BF28">
            <v>5.910907863420297E-2</v>
          </cell>
          <cell r="BG28">
            <v>0.76535931024835435</v>
          </cell>
          <cell r="BH28">
            <v>1.5803059612632446E-2</v>
          </cell>
          <cell r="BI28">
            <v>2.2113727557587529E-4</v>
          </cell>
          <cell r="BJ28">
            <v>9.2235487411042785E-3</v>
          </cell>
          <cell r="BK28">
            <v>45594970</v>
          </cell>
          <cell r="BL28">
            <v>46661321</v>
          </cell>
          <cell r="BM28">
            <v>54191291</v>
          </cell>
          <cell r="BN28">
            <v>53979562</v>
          </cell>
          <cell r="BO28">
            <v>59626808</v>
          </cell>
          <cell r="BP28">
            <v>59921903</v>
          </cell>
          <cell r="BQ28">
            <v>55995671</v>
          </cell>
          <cell r="BR28">
            <v>60364364</v>
          </cell>
          <cell r="BS28">
            <v>62804576</v>
          </cell>
          <cell r="BT28">
            <v>66482816</v>
          </cell>
          <cell r="BU28">
            <v>69280267</v>
          </cell>
          <cell r="BV28">
            <v>65069310</v>
          </cell>
          <cell r="BW28">
            <v>63122599</v>
          </cell>
          <cell r="BX28">
            <v>63211641</v>
          </cell>
          <cell r="BY28">
            <v>62211641</v>
          </cell>
          <cell r="BZ28">
            <v>58432443</v>
          </cell>
          <cell r="CA28">
            <v>57647846</v>
          </cell>
          <cell r="CB28">
            <v>51954246</v>
          </cell>
          <cell r="CC28">
            <v>52683299</v>
          </cell>
          <cell r="CD28">
            <v>6099322</v>
          </cell>
          <cell r="CE28">
            <v>6207582</v>
          </cell>
          <cell r="CF28">
            <v>8467705</v>
          </cell>
          <cell r="CG28">
            <v>8397488</v>
          </cell>
          <cell r="CH28">
            <v>8447965</v>
          </cell>
          <cell r="CI28">
            <v>8434199</v>
          </cell>
          <cell r="CJ28">
            <v>8417986</v>
          </cell>
          <cell r="CK28">
            <v>8457381</v>
          </cell>
          <cell r="CL28">
            <v>8453254</v>
          </cell>
          <cell r="CM28">
            <v>8408203</v>
          </cell>
          <cell r="CN28">
            <v>8495736</v>
          </cell>
          <cell r="CO28">
            <v>9750300</v>
          </cell>
          <cell r="CP28">
            <v>9135664</v>
          </cell>
          <cell r="CQ28">
            <v>8014300</v>
          </cell>
          <cell r="CR28">
            <v>7913209</v>
          </cell>
          <cell r="CS28">
            <v>7913209</v>
          </cell>
          <cell r="CT28">
            <v>8134565</v>
          </cell>
          <cell r="CU28">
            <v>6710063</v>
          </cell>
          <cell r="CV28">
            <v>6539160</v>
          </cell>
          <cell r="CX28">
            <v>762399</v>
          </cell>
          <cell r="CY28">
            <v>775692</v>
          </cell>
          <cell r="DA28">
            <v>1538091</v>
          </cell>
          <cell r="DB28">
            <v>1148581</v>
          </cell>
          <cell r="DC28">
            <v>3384536</v>
          </cell>
          <cell r="DD28">
            <v>4534946</v>
          </cell>
          <cell r="DE28">
            <v>7919482</v>
          </cell>
          <cell r="DF28">
            <v>55183</v>
          </cell>
          <cell r="DG28">
            <v>23537525</v>
          </cell>
        </row>
        <row r="29">
          <cell r="B29" t="str">
            <v>Total - Medium Tier banks</v>
          </cell>
          <cell r="C29">
            <v>881.42259100000012</v>
          </cell>
          <cell r="D29">
            <v>412.79186400000003</v>
          </cell>
          <cell r="E29">
            <v>644.75499500000001</v>
          </cell>
          <cell r="F29">
            <v>112.20859599999999</v>
          </cell>
          <cell r="G29">
            <v>124.107258</v>
          </cell>
          <cell r="H29">
            <v>135.258509</v>
          </cell>
          <cell r="I29">
            <v>654.63733300000001</v>
          </cell>
          <cell r="J29">
            <v>2.7972119999999996</v>
          </cell>
          <cell r="K29">
            <v>11.169507000000001</v>
          </cell>
          <cell r="M29">
            <v>0.21137368351442973</v>
          </cell>
          <cell r="N29">
            <v>0.20803550732131718</v>
          </cell>
          <cell r="O29">
            <v>0.21322024203638121</v>
          </cell>
          <cell r="P29">
            <v>0.21032660425471689</v>
          </cell>
          <cell r="Q29">
            <v>0.21689670001978495</v>
          </cell>
          <cell r="R29">
            <v>0.90942259336914488</v>
          </cell>
          <cell r="S29">
            <v>0.26551146178849822</v>
          </cell>
          <cell r="T29">
            <v>0.27072866845110788</v>
          </cell>
          <cell r="U29">
            <v>0.91151617047962841</v>
          </cell>
          <cell r="V29">
            <v>0.90646126701931085</v>
          </cell>
          <cell r="W29">
            <v>0.89952448676992247</v>
          </cell>
          <cell r="X29">
            <v>0.87891997185149051</v>
          </cell>
          <cell r="Y29">
            <v>0.87677357001267286</v>
          </cell>
          <cell r="Z29">
            <v>0.85657242923756804</v>
          </cell>
          <cell r="AA29">
            <v>0.86311647798164426</v>
          </cell>
          <cell r="AB29">
            <v>0.86306487229314288</v>
          </cell>
          <cell r="AC29">
            <v>0.86260371717311268</v>
          </cell>
          <cell r="AD29">
            <v>0.86614137491817567</v>
          </cell>
          <cell r="AE29">
            <v>5954847608</v>
          </cell>
          <cell r="AF29">
            <v>3715801557</v>
          </cell>
          <cell r="AG29">
            <v>0</v>
          </cell>
          <cell r="AH29">
            <v>4346860546</v>
          </cell>
          <cell r="AI29">
            <v>0</v>
          </cell>
          <cell r="AJ29">
            <v>765934555</v>
          </cell>
          <cell r="AK29">
            <v>986483819</v>
          </cell>
          <cell r="AL29">
            <v>5011860546</v>
          </cell>
          <cell r="AM29">
            <v>257519046</v>
          </cell>
          <cell r="AN29">
            <v>395851719</v>
          </cell>
          <cell r="AO29">
            <v>395851.71899999992</v>
          </cell>
          <cell r="AP29">
            <v>89931807</v>
          </cell>
          <cell r="AR29">
            <v>0.21039586556778428</v>
          </cell>
          <cell r="AS29">
            <v>0.1848444850217929</v>
          </cell>
          <cell r="AT29">
            <v>0.20831253354050144</v>
          </cell>
          <cell r="AU29">
            <v>0</v>
          </cell>
          <cell r="AV29">
            <v>0.10901685238123308</v>
          </cell>
          <cell r="AW29">
            <v>1.7259146156255317E-2</v>
          </cell>
          <cell r="AX29">
            <v>0.18958169927653667</v>
          </cell>
          <cell r="AY29">
            <v>0.17140573924463301</v>
          </cell>
          <cell r="AZ29">
            <v>0.28196948774831143</v>
          </cell>
          <cell r="BA29">
            <v>0.54757797986850687</v>
          </cell>
          <cell r="BB29">
            <v>0.15436854200774269</v>
          </cell>
          <cell r="BC29">
            <v>0.42711856682829219</v>
          </cell>
          <cell r="BD29">
            <v>0.10472603291273364</v>
          </cell>
          <cell r="BE29">
            <v>4.7587614316446245E-2</v>
          </cell>
          <cell r="BF29">
            <v>5.7138418596287391E-2</v>
          </cell>
          <cell r="BG29">
            <v>0.64023057936914474</v>
          </cell>
          <cell r="BH29">
            <v>0.15119905540111025</v>
          </cell>
          <cell r="BI29">
            <v>7.3193542294625019E-2</v>
          </cell>
          <cell r="BJ29">
            <v>0.12551341770932758</v>
          </cell>
          <cell r="BK29">
            <v>881422591</v>
          </cell>
          <cell r="BL29">
            <v>837918478</v>
          </cell>
          <cell r="BM29">
            <v>869016331</v>
          </cell>
          <cell r="BN29">
            <v>846507176</v>
          </cell>
          <cell r="BO29">
            <v>846165849</v>
          </cell>
          <cell r="BP29">
            <v>828418258</v>
          </cell>
          <cell r="BQ29">
            <v>816980084</v>
          </cell>
          <cell r="BR29">
            <v>839086693</v>
          </cell>
          <cell r="BS29">
            <v>823394896</v>
          </cell>
          <cell r="BT29">
            <v>806897195</v>
          </cell>
          <cell r="BU29">
            <v>817252003</v>
          </cell>
          <cell r="BV29">
            <v>790065443</v>
          </cell>
          <cell r="BW29">
            <v>798949412</v>
          </cell>
          <cell r="BX29">
            <v>733845583</v>
          </cell>
          <cell r="BY29">
            <v>721032499</v>
          </cell>
          <cell r="BZ29">
            <v>686015583</v>
          </cell>
          <cell r="CA29">
            <v>647567910</v>
          </cell>
          <cell r="CB29">
            <v>609127383</v>
          </cell>
          <cell r="CC29">
            <v>588702895</v>
          </cell>
          <cell r="CD29">
            <v>135258509</v>
          </cell>
          <cell r="CE29">
            <v>131630405</v>
          </cell>
          <cell r="CF29">
            <v>136503219</v>
          </cell>
          <cell r="CG29">
            <v>136477010</v>
          </cell>
          <cell r="CH29">
            <v>138143675</v>
          </cell>
          <cell r="CI29">
            <v>136558345</v>
          </cell>
          <cell r="CJ29">
            <v>133626341</v>
          </cell>
          <cell r="CK29">
            <v>134576124</v>
          </cell>
          <cell r="CL29">
            <v>129229352</v>
          </cell>
          <cell r="CM29">
            <v>125432118</v>
          </cell>
          <cell r="CN29">
            <v>121029382</v>
          </cell>
          <cell r="CO29">
            <v>121156887</v>
          </cell>
          <cell r="CP29">
            <v>120386233</v>
          </cell>
          <cell r="CQ29">
            <v>117497345</v>
          </cell>
          <cell r="CR29">
            <v>110045677</v>
          </cell>
          <cell r="CS29">
            <v>110045677</v>
          </cell>
          <cell r="CT29">
            <v>97753616</v>
          </cell>
          <cell r="CU29">
            <v>90197873</v>
          </cell>
          <cell r="CV29">
            <v>85494657</v>
          </cell>
          <cell r="CW29">
            <v>0</v>
          </cell>
          <cell r="CX29">
            <v>8418483</v>
          </cell>
          <cell r="CY29">
            <v>21437524</v>
          </cell>
          <cell r="CZ29">
            <v>0</v>
          </cell>
          <cell r="DA29">
            <v>29856007</v>
          </cell>
          <cell r="DB29">
            <v>16348492</v>
          </cell>
          <cell r="DC29">
            <v>32185277</v>
          </cell>
          <cell r="DD29">
            <v>43169155</v>
          </cell>
          <cell r="DE29">
            <v>75354432</v>
          </cell>
          <cell r="DF29">
            <v>7328245</v>
          </cell>
          <cell r="DG29">
            <v>412791864</v>
          </cell>
        </row>
        <row r="30">
          <cell r="BC30" t="str">
            <v/>
          </cell>
        </row>
        <row r="31">
          <cell r="B31" t="str">
            <v>TIER 3 - Small banks WMSI  &lt; 1%</v>
          </cell>
          <cell r="BC31" t="str">
            <v/>
          </cell>
        </row>
        <row r="32">
          <cell r="B32" t="str">
            <v>GT Bank</v>
          </cell>
          <cell r="C32">
            <v>27.018070999999999</v>
          </cell>
          <cell r="D32">
            <v>13.387409</v>
          </cell>
          <cell r="E32">
            <v>16.733816999999998</v>
          </cell>
          <cell r="F32">
            <v>5.0240530000000003</v>
          </cell>
          <cell r="G32">
            <v>5.0240530000000003</v>
          </cell>
          <cell r="H32">
            <v>8.3852189999999993</v>
          </cell>
          <cell r="I32">
            <v>19.802765999999998</v>
          </cell>
          <cell r="J32">
            <v>3.0742999999999999E-2</v>
          </cell>
          <cell r="K32">
            <v>0.24365200000000001</v>
          </cell>
          <cell r="M32">
            <v>8.4033376354606722E-3</v>
          </cell>
          <cell r="N32">
            <v>8.1624563492911414E-3</v>
          </cell>
          <cell r="O32">
            <v>8.4958327619748912E-3</v>
          </cell>
          <cell r="P32">
            <v>8.7822926189684777E-3</v>
          </cell>
          <cell r="Q32">
            <v>8.9182504962042938E-3</v>
          </cell>
          <cell r="R32">
            <v>8.8883596080166841E-3</v>
          </cell>
          <cell r="S32">
            <v>9.4469844970881556E-3</v>
          </cell>
          <cell r="T32">
            <v>9.7931767487665668E-3</v>
          </cell>
          <cell r="U32">
            <v>9.6990147031472129E-3</v>
          </cell>
          <cell r="V32">
            <v>9.996201536046849E-3</v>
          </cell>
          <cell r="W32">
            <v>7.9532605463950752E-3</v>
          </cell>
          <cell r="X32">
            <v>9.8447529175647273E-3</v>
          </cell>
          <cell r="Y32">
            <v>1.0107948540167158E-2</v>
          </cell>
          <cell r="Z32">
            <v>1.0778106109904245E-2</v>
          </cell>
          <cell r="AA32">
            <v>8.8082658354365038E-3</v>
          </cell>
          <cell r="AB32">
            <v>9.2180809085022301E-3</v>
          </cell>
          <cell r="AC32">
            <v>9.1783622891588156E-3</v>
          </cell>
          <cell r="AD32">
            <v>9.8101959543893304E-3</v>
          </cell>
          <cell r="AE32">
            <v>313413032</v>
          </cell>
          <cell r="AF32">
            <v>195568503</v>
          </cell>
          <cell r="AG32">
            <v>0</v>
          </cell>
          <cell r="AH32">
            <v>228782134</v>
          </cell>
          <cell r="AI32">
            <v>0</v>
          </cell>
          <cell r="AJ32">
            <v>40312345</v>
          </cell>
          <cell r="AK32">
            <v>51920201</v>
          </cell>
          <cell r="AL32">
            <v>263782134</v>
          </cell>
          <cell r="AM32">
            <v>13553634</v>
          </cell>
          <cell r="AN32">
            <v>20834301</v>
          </cell>
          <cell r="AO32">
            <v>20834.300999999999</v>
          </cell>
          <cell r="AP32">
            <v>4733253</v>
          </cell>
          <cell r="AR32">
            <v>6.4492225319158518E-3</v>
          </cell>
          <cell r="AS32">
            <v>5.9947613753867863E-3</v>
          </cell>
          <cell r="AT32">
            <v>5.4064936946678676E-3</v>
          </cell>
          <cell r="AV32">
            <v>4.4053473222941807E-2</v>
          </cell>
          <cell r="AW32">
            <v>1.3451372113713772E-2</v>
          </cell>
          <cell r="AX32">
            <v>0.25370460874001138</v>
          </cell>
          <cell r="AY32">
            <v>0.25370460874001138</v>
          </cell>
          <cell r="AZ32">
            <v>0.25904269122548168</v>
          </cell>
          <cell r="BA32">
            <v>0.70001235193262412</v>
          </cell>
          <cell r="BB32">
            <v>8.7032714423119412E-2</v>
          </cell>
          <cell r="BC32">
            <v>0.14584689883757831</v>
          </cell>
          <cell r="BD32">
            <v>0.12115313706357905</v>
          </cell>
          <cell r="BE32">
            <v>5.3780189254548479E-2</v>
          </cell>
          <cell r="BF32">
            <v>6.7372947809030581E-2</v>
          </cell>
          <cell r="BG32">
            <v>0.80002123842994111</v>
          </cell>
          <cell r="BH32">
            <v>3.3460291711390673E-3</v>
          </cell>
          <cell r="BI32">
            <v>1.9079561320630876E-3</v>
          </cell>
          <cell r="BJ32">
            <v>3.0398268800891017E-3</v>
          </cell>
          <cell r="BK32">
            <v>27018071</v>
          </cell>
          <cell r="BL32">
            <v>25341638</v>
          </cell>
          <cell r="BM32">
            <v>27627849</v>
          </cell>
          <cell r="BN32">
            <v>27623812</v>
          </cell>
          <cell r="BO32">
            <v>28487642</v>
          </cell>
          <cell r="BP32">
            <v>27803556</v>
          </cell>
          <cell r="BQ32">
            <v>29619072</v>
          </cell>
          <cell r="BR32">
            <v>30685457</v>
          </cell>
          <cell r="BS32">
            <v>28784276</v>
          </cell>
          <cell r="BT32">
            <v>29252326</v>
          </cell>
          <cell r="BU32">
            <v>29374062</v>
          </cell>
          <cell r="BV32">
            <v>29161835</v>
          </cell>
          <cell r="BW32">
            <v>30169915</v>
          </cell>
          <cell r="BX32">
            <v>31366414</v>
          </cell>
          <cell r="BY32">
            <v>32991926</v>
          </cell>
          <cell r="BZ32">
            <v>28103602</v>
          </cell>
          <cell r="CA32">
            <v>27757959</v>
          </cell>
          <cell r="CB32">
            <v>23977044</v>
          </cell>
          <cell r="CC32">
            <v>25638050</v>
          </cell>
          <cell r="CD32">
            <v>8385219</v>
          </cell>
          <cell r="CE32">
            <v>8111539</v>
          </cell>
          <cell r="CF32">
            <v>8609134</v>
          </cell>
          <cell r="CG32">
            <v>8624231</v>
          </cell>
          <cell r="CH32">
            <v>8563002</v>
          </cell>
          <cell r="CI32">
            <v>8425536</v>
          </cell>
          <cell r="CJ32">
            <v>8366449</v>
          </cell>
          <cell r="CK32">
            <v>8340364</v>
          </cell>
          <cell r="CL32">
            <v>8208287</v>
          </cell>
          <cell r="CM32">
            <v>8043954</v>
          </cell>
          <cell r="CN32">
            <v>7905730</v>
          </cell>
          <cell r="CO32">
            <v>7776166</v>
          </cell>
          <cell r="CP32">
            <v>7670097</v>
          </cell>
          <cell r="CQ32">
            <v>7268290</v>
          </cell>
          <cell r="CR32">
            <v>7165033</v>
          </cell>
          <cell r="CS32">
            <v>6738561</v>
          </cell>
          <cell r="CT32">
            <v>6326694</v>
          </cell>
          <cell r="CU32">
            <v>6219009</v>
          </cell>
          <cell r="CV32">
            <v>6090652</v>
          </cell>
          <cell r="CX32">
            <v>228593</v>
          </cell>
          <cell r="CY32">
            <v>653860</v>
          </cell>
          <cell r="DA32">
            <v>882453</v>
          </cell>
          <cell r="DB32">
            <v>617728</v>
          </cell>
          <cell r="DC32">
            <v>186132</v>
          </cell>
          <cell r="DD32">
            <v>1090083</v>
          </cell>
          <cell r="DE32">
            <v>1276215</v>
          </cell>
          <cell r="DF32">
            <v>186657</v>
          </cell>
          <cell r="DG32">
            <v>13387409</v>
          </cell>
        </row>
        <row r="33">
          <cell r="B33" t="str">
            <v>Victoria Commercial Bank</v>
          </cell>
          <cell r="C33">
            <v>31.644922000000001</v>
          </cell>
          <cell r="D33">
            <v>20.566468</v>
          </cell>
          <cell r="E33">
            <v>23.440788000000001</v>
          </cell>
          <cell r="F33">
            <v>5.4819649999999998</v>
          </cell>
          <cell r="G33">
            <v>5.641883</v>
          </cell>
          <cell r="H33">
            <v>5.9077419999999998</v>
          </cell>
          <cell r="I33">
            <v>27.959108000000001</v>
          </cell>
          <cell r="J33">
            <v>2.2453000000000001E-2</v>
          </cell>
          <cell r="K33">
            <v>0.42798399999999998</v>
          </cell>
          <cell r="M33">
            <v>8.1785853201216674E-3</v>
          </cell>
          <cell r="N33">
            <v>7.6074221237075346E-3</v>
          </cell>
          <cell r="O33">
            <v>7.2146360042666391E-3</v>
          </cell>
          <cell r="P33">
            <v>7.0034161086118523E-3</v>
          </cell>
          <cell r="Q33">
            <v>6.801565050384515E-3</v>
          </cell>
          <cell r="R33">
            <v>6.8028323736245531E-3</v>
          </cell>
          <cell r="S33">
            <v>6.8414987767467655E-3</v>
          </cell>
          <cell r="T33">
            <v>6.1604498028246923E-3</v>
          </cell>
          <cell r="U33">
            <v>6.2265714296695683E-3</v>
          </cell>
          <cell r="V33">
            <v>6.3005062365322113E-3</v>
          </cell>
          <cell r="W33">
            <v>5.8939153713499712E-3</v>
          </cell>
          <cell r="X33">
            <v>5.6409863715400216E-3</v>
          </cell>
          <cell r="Y33">
            <v>5.6483176572236903E-3</v>
          </cell>
          <cell r="Z33">
            <v>5.494251376354559E-3</v>
          </cell>
          <cell r="AA33">
            <v>5.4373613532771904E-3</v>
          </cell>
          <cell r="AB33">
            <v>5.4107645886222553E-3</v>
          </cell>
          <cell r="AC33">
            <v>5.3532586364741109E-3</v>
          </cell>
          <cell r="AD33">
            <v>5.1327338794256239E-3</v>
          </cell>
          <cell r="AE33">
            <v>313413032</v>
          </cell>
          <cell r="AF33">
            <v>195568503</v>
          </cell>
          <cell r="AG33">
            <v>0</v>
          </cell>
          <cell r="AH33">
            <v>228782134</v>
          </cell>
          <cell r="AI33">
            <v>0</v>
          </cell>
          <cell r="AJ33">
            <v>40312345</v>
          </cell>
          <cell r="AK33">
            <v>51920201</v>
          </cell>
          <cell r="AL33">
            <v>263782134</v>
          </cell>
          <cell r="AM33">
            <v>13553634</v>
          </cell>
          <cell r="AN33">
            <v>20834301</v>
          </cell>
          <cell r="AO33">
            <v>20834.300999999999</v>
          </cell>
          <cell r="AP33">
            <v>4733253</v>
          </cell>
          <cell r="AR33">
            <v>7.5536534041649259E-3</v>
          </cell>
          <cell r="AS33">
            <v>9.2094794440453955E-3</v>
          </cell>
          <cell r="AT33">
            <v>7.5734348308007819E-3</v>
          </cell>
          <cell r="AV33">
            <v>0.1056873460682746</v>
          </cell>
          <cell r="AW33">
            <v>2.196606523503726E-2</v>
          </cell>
          <cell r="AX33">
            <v>0.20179052207244952</v>
          </cell>
          <cell r="AY33">
            <v>0.19607081170114582</v>
          </cell>
          <cell r="AZ33">
            <v>0.21202200924677325</v>
          </cell>
          <cell r="BA33">
            <v>0.47584882488923136</v>
          </cell>
          <cell r="BB33">
            <v>0</v>
          </cell>
          <cell r="BC33">
            <v>0</v>
          </cell>
          <cell r="BD33">
            <v>0.14153760749162911</v>
          </cell>
          <cell r="BE33">
            <v>7.6575497390649255E-2</v>
          </cell>
          <cell r="BF33">
            <v>6.4962110100979853E-2</v>
          </cell>
          <cell r="BG33">
            <v>0.8773795488445183</v>
          </cell>
          <cell r="BH33">
            <v>7.6675650443141083E-3</v>
          </cell>
          <cell r="BI33">
            <v>0</v>
          </cell>
          <cell r="BJ33">
            <v>3.8069372019444224E-3</v>
          </cell>
          <cell r="BK33">
            <v>31644922</v>
          </cell>
          <cell r="BL33">
            <v>27319018</v>
          </cell>
          <cell r="BM33">
            <v>25985160</v>
          </cell>
          <cell r="BN33">
            <v>24299684</v>
          </cell>
          <cell r="BO33">
            <v>22927255</v>
          </cell>
          <cell r="BP33">
            <v>22872534</v>
          </cell>
          <cell r="BQ33">
            <v>22403481</v>
          </cell>
          <cell r="BR33">
            <v>21792966</v>
          </cell>
          <cell r="BS33">
            <v>21246376</v>
          </cell>
          <cell r="BT33">
            <v>21158718</v>
          </cell>
          <cell r="BU33">
            <v>20020072</v>
          </cell>
          <cell r="BV33">
            <v>20651449</v>
          </cell>
          <cell r="BW33">
            <v>19226689</v>
          </cell>
          <cell r="BX33">
            <v>18420007</v>
          </cell>
          <cell r="BY33">
            <v>17244092</v>
          </cell>
          <cell r="BZ33">
            <v>16469538</v>
          </cell>
          <cell r="CA33">
            <v>15834869</v>
          </cell>
          <cell r="CB33">
            <v>14801213</v>
          </cell>
          <cell r="CC33">
            <v>13644242</v>
          </cell>
          <cell r="CD33">
            <v>5907742</v>
          </cell>
          <cell r="CE33">
            <v>5777623</v>
          </cell>
          <cell r="CF33">
            <v>5611893</v>
          </cell>
          <cell r="CG33">
            <v>5635865</v>
          </cell>
          <cell r="CH33">
            <v>5434543</v>
          </cell>
          <cell r="CI33">
            <v>5287038</v>
          </cell>
          <cell r="CJ33">
            <v>5060037</v>
          </cell>
          <cell r="CK33">
            <v>3877320</v>
          </cell>
          <cell r="CL33">
            <v>3810416</v>
          </cell>
          <cell r="CM33">
            <v>3651938</v>
          </cell>
          <cell r="CN33">
            <v>3511509</v>
          </cell>
          <cell r="CO33">
            <v>3435516</v>
          </cell>
          <cell r="CP33">
            <v>3109258</v>
          </cell>
          <cell r="CQ33">
            <v>2963622</v>
          </cell>
          <cell r="CR33">
            <v>2875548</v>
          </cell>
          <cell r="CS33">
            <v>2875548</v>
          </cell>
          <cell r="CT33">
            <v>2852514</v>
          </cell>
          <cell r="CU33">
            <v>2586428</v>
          </cell>
          <cell r="CV33">
            <v>2528144</v>
          </cell>
          <cell r="CX33">
            <v>176097</v>
          </cell>
          <cell r="CY33">
            <v>654463</v>
          </cell>
          <cell r="DA33">
            <v>830560</v>
          </cell>
          <cell r="DB33">
            <v>395221</v>
          </cell>
          <cell r="DC33">
            <v>0</v>
          </cell>
          <cell r="DD33">
            <v>0</v>
          </cell>
          <cell r="DE33">
            <v>0</v>
          </cell>
          <cell r="DF33">
            <v>299684</v>
          </cell>
          <cell r="DG33">
            <v>20566468</v>
          </cell>
        </row>
        <row r="34">
          <cell r="B34" t="str">
            <v>Gulf African Bank</v>
          </cell>
          <cell r="C34">
            <v>32.288071000000002</v>
          </cell>
          <cell r="D34">
            <v>21.422086</v>
          </cell>
          <cell r="E34">
            <v>26.959700999999999</v>
          </cell>
          <cell r="F34">
            <v>4.3727039999999997</v>
          </cell>
          <cell r="G34">
            <v>4.7328210000000004</v>
          </cell>
          <cell r="H34">
            <v>4.5131870000000003</v>
          </cell>
          <cell r="I34">
            <v>30.964162999999999</v>
          </cell>
          <cell r="J34">
            <v>0.10621899999999999</v>
          </cell>
          <cell r="K34">
            <v>0.326795</v>
          </cell>
          <cell r="M34">
            <v>7.8684087512311922E-3</v>
          </cell>
          <cell r="N34">
            <v>7.6896816231393789E-3</v>
          </cell>
          <cell r="O34">
            <v>7.8917205441061331E-3</v>
          </cell>
          <cell r="P34">
            <v>7.7493919586088178E-3</v>
          </cell>
          <cell r="Q34">
            <v>7.9523347752642713E-3</v>
          </cell>
          <cell r="R34">
            <v>7.3072430119434963E-3</v>
          </cell>
          <cell r="S34">
            <v>7.6597289580203707E-3</v>
          </cell>
          <cell r="T34">
            <v>6.7981092668204495E-3</v>
          </cell>
          <cell r="U34">
            <v>6.8135748121896031E-3</v>
          </cell>
          <cell r="V34">
            <v>7.0717017263821954E-3</v>
          </cell>
          <cell r="W34">
            <v>6.8156702168746001E-3</v>
          </cell>
          <cell r="X34">
            <v>6.6414845665934011E-3</v>
          </cell>
          <cell r="Y34">
            <v>6.4972161789634136E-3</v>
          </cell>
          <cell r="Z34">
            <v>6.4454535582140985E-3</v>
          </cell>
          <cell r="AA34">
            <v>6.4405605012668281E-3</v>
          </cell>
          <cell r="AB34">
            <v>6.3060468550378834E-3</v>
          </cell>
          <cell r="AC34">
            <v>6.4461685136653919E-3</v>
          </cell>
          <cell r="AD34">
            <v>6.3554162267492557E-3</v>
          </cell>
          <cell r="AE34">
            <v>313413032</v>
          </cell>
          <cell r="AF34">
            <v>195568503</v>
          </cell>
          <cell r="AG34">
            <v>0</v>
          </cell>
          <cell r="AH34">
            <v>228782134</v>
          </cell>
          <cell r="AI34">
            <v>0</v>
          </cell>
          <cell r="AJ34">
            <v>40312345</v>
          </cell>
          <cell r="AK34">
            <v>51920201</v>
          </cell>
          <cell r="AL34">
            <v>263782134</v>
          </cell>
          <cell r="AM34">
            <v>13553634</v>
          </cell>
          <cell r="AN34">
            <v>20834301</v>
          </cell>
          <cell r="AO34">
            <v>20834.300999999999</v>
          </cell>
          <cell r="AP34">
            <v>4733253</v>
          </cell>
          <cell r="AR34">
            <v>7.7071732843288039E-3</v>
          </cell>
          <cell r="AS34">
            <v>9.592617491033106E-3</v>
          </cell>
          <cell r="AT34">
            <v>8.7103530214673094E-3</v>
          </cell>
          <cell r="AV34">
            <v>9.4716964305620585E-2</v>
          </cell>
          <cell r="AW34">
            <v>1.362665985046066E-2</v>
          </cell>
          <cell r="AX34">
            <v>0.15284834277613124</v>
          </cell>
          <cell r="AY34">
            <v>0.14121822056032968</v>
          </cell>
          <cell r="AZ34">
            <v>0.28412420152730417</v>
          </cell>
          <cell r="BA34">
            <v>0.67247999050732155</v>
          </cell>
          <cell r="BB34">
            <v>9.6560440336242476E-2</v>
          </cell>
          <cell r="BC34">
            <v>0.29249104215037308</v>
          </cell>
          <cell r="BD34">
            <v>0.12077871886056714</v>
          </cell>
          <cell r="BE34">
            <v>2.1899689813850626E-2</v>
          </cell>
          <cell r="BF34">
            <v>9.8879029046716513E-2</v>
          </cell>
          <cell r="BG34">
            <v>0.79459657212073687</v>
          </cell>
          <cell r="BH34">
            <v>9.8544448540761349E-3</v>
          </cell>
          <cell r="BI34">
            <v>3.039171558667272E-3</v>
          </cell>
          <cell r="BJ34">
            <v>6.7185336411230119E-3</v>
          </cell>
          <cell r="BK34">
            <v>32288071</v>
          </cell>
          <cell r="BL34">
            <v>30042805</v>
          </cell>
          <cell r="BM34">
            <v>31316228</v>
          </cell>
          <cell r="BN34">
            <v>29751830</v>
          </cell>
          <cell r="BO34">
            <v>30065287</v>
          </cell>
          <cell r="BP34">
            <v>26213067</v>
          </cell>
          <cell r="BQ34">
            <v>27156264</v>
          </cell>
          <cell r="BR34">
            <v>23703026</v>
          </cell>
          <cell r="BS34">
            <v>22877199</v>
          </cell>
          <cell r="BT34">
            <v>23398523</v>
          </cell>
          <cell r="BU34">
            <v>24713782</v>
          </cell>
          <cell r="BV34">
            <v>23723135</v>
          </cell>
          <cell r="BW34">
            <v>21903335</v>
          </cell>
          <cell r="BX34">
            <v>20817084</v>
          </cell>
          <cell r="BY34">
            <v>19753647</v>
          </cell>
          <cell r="BZ34">
            <v>19148625</v>
          </cell>
          <cell r="CA34">
            <v>17319720</v>
          </cell>
          <cell r="CB34">
            <v>16958464</v>
          </cell>
          <cell r="CC34">
            <v>16053971</v>
          </cell>
          <cell r="CD34">
            <v>4513187</v>
          </cell>
          <cell r="CE34">
            <v>4419876</v>
          </cell>
          <cell r="CF34">
            <v>4419463</v>
          </cell>
          <cell r="CG34">
            <v>4594135</v>
          </cell>
          <cell r="CH34">
            <v>4457413</v>
          </cell>
          <cell r="CI34">
            <v>4495395</v>
          </cell>
          <cell r="CJ34">
            <v>4375707</v>
          </cell>
          <cell r="CK34">
            <v>4273794</v>
          </cell>
          <cell r="CL34">
            <v>4167002</v>
          </cell>
          <cell r="CM34">
            <v>4055478</v>
          </cell>
          <cell r="CN34">
            <v>3877386</v>
          </cell>
          <cell r="CO34">
            <v>3147507</v>
          </cell>
          <cell r="CP34">
            <v>3551668</v>
          </cell>
          <cell r="CQ34">
            <v>3303041</v>
          </cell>
          <cell r="CR34">
            <v>3146683</v>
          </cell>
          <cell r="CS34">
            <v>3146683</v>
          </cell>
          <cell r="CT34">
            <v>3015261</v>
          </cell>
          <cell r="CU34">
            <v>2771877</v>
          </cell>
          <cell r="CV34">
            <v>2685926</v>
          </cell>
          <cell r="CX34">
            <v>402271</v>
          </cell>
          <cell r="CY34">
            <v>1013557</v>
          </cell>
          <cell r="DA34">
            <v>1415828</v>
          </cell>
          <cell r="DB34">
            <v>952116</v>
          </cell>
          <cell r="DC34">
            <v>669691</v>
          </cell>
          <cell r="DD34">
            <v>1619921</v>
          </cell>
          <cell r="DE34">
            <v>2289612</v>
          </cell>
          <cell r="DF34">
            <v>212417</v>
          </cell>
          <cell r="DG34">
            <v>21422086</v>
          </cell>
        </row>
        <row r="35">
          <cell r="B35" t="str">
            <v>ABC Bank</v>
          </cell>
          <cell r="C35">
            <v>25.360907000000001</v>
          </cell>
          <cell r="D35">
            <v>14.411607999999999</v>
          </cell>
          <cell r="E35">
            <v>20.108176</v>
          </cell>
          <cell r="F35">
            <v>2.5247310000000001</v>
          </cell>
          <cell r="G35">
            <v>2.8331719999999998</v>
          </cell>
          <cell r="H35">
            <v>3.2280319999999998</v>
          </cell>
          <cell r="I35">
            <v>18.817675999999999</v>
          </cell>
          <cell r="J35">
            <v>2.8597000000000001E-2</v>
          </cell>
          <cell r="K35">
            <v>7.7184000000000003E-2</v>
          </cell>
          <cell r="M35">
            <v>5.8971092473043239E-3</v>
          </cell>
          <cell r="N35">
            <v>6.0054369432293525E-3</v>
          </cell>
          <cell r="O35">
            <v>5.9652939945429879E-3</v>
          </cell>
          <cell r="P35">
            <v>5.802905455877235E-3</v>
          </cell>
          <cell r="Q35">
            <v>5.9265802092161339E-3</v>
          </cell>
          <cell r="R35">
            <v>1.6325112664941153E-2</v>
          </cell>
          <cell r="S35">
            <v>5.7408823984750005E-3</v>
          </cell>
          <cell r="T35">
            <v>5.550245511844464E-3</v>
          </cell>
          <cell r="U35">
            <v>5.9977886697423826E-3</v>
          </cell>
          <cell r="V35">
            <v>5.9408597942924232E-3</v>
          </cell>
          <cell r="W35">
            <v>6.0620791276857541E-3</v>
          </cell>
          <cell r="X35">
            <v>5.9889041038479682E-3</v>
          </cell>
          <cell r="Y35">
            <v>6.195277048524921E-3</v>
          </cell>
          <cell r="Z35">
            <v>6.3098294446030326E-3</v>
          </cell>
          <cell r="AA35">
            <v>6.9478028829091515E-3</v>
          </cell>
          <cell r="AB35">
            <v>7.0505678445212808E-3</v>
          </cell>
          <cell r="AC35">
            <v>6.6617917698490684E-3</v>
          </cell>
          <cell r="AD35">
            <v>6.6548282065482661E-3</v>
          </cell>
          <cell r="AE35">
            <v>313413032</v>
          </cell>
          <cell r="AF35">
            <v>195568503</v>
          </cell>
          <cell r="AG35">
            <v>0</v>
          </cell>
          <cell r="AH35">
            <v>228782134</v>
          </cell>
          <cell r="AI35">
            <v>0</v>
          </cell>
          <cell r="AJ35">
            <v>40312345</v>
          </cell>
          <cell r="AK35">
            <v>51920201</v>
          </cell>
          <cell r="AL35">
            <v>263782134</v>
          </cell>
          <cell r="AM35">
            <v>13553634</v>
          </cell>
          <cell r="AN35">
            <v>20834301</v>
          </cell>
          <cell r="AO35">
            <v>20834.300999999999</v>
          </cell>
          <cell r="AP35">
            <v>4733253</v>
          </cell>
          <cell r="AR35">
            <v>6.0536569340654432E-3</v>
          </cell>
          <cell r="AS35">
            <v>6.4533884783541913E-3</v>
          </cell>
          <cell r="AT35">
            <v>6.4967082378916755E-3</v>
          </cell>
          <cell r="AV35">
            <v>3.4169115588200467E-2</v>
          </cell>
          <cell r="AW35">
            <v>4.404522394258069E-3</v>
          </cell>
          <cell r="AX35">
            <v>0.15055908072814092</v>
          </cell>
          <cell r="AY35">
            <v>0.13416805560899234</v>
          </cell>
          <cell r="AZ35">
            <v>0.41395531735166469</v>
          </cell>
          <cell r="BA35">
            <v>0.76857213597040575</v>
          </cell>
          <cell r="BB35">
            <v>0.17930718134291024</v>
          </cell>
          <cell r="BC35">
            <v>0.12850816864299308</v>
          </cell>
          <cell r="BD35">
            <v>0.15698421799712234</v>
          </cell>
          <cell r="BE35">
            <v>8.6897240613101473E-2</v>
          </cell>
          <cell r="BF35">
            <v>7.0086977384020865E-2</v>
          </cell>
          <cell r="BG35">
            <v>0.71670389198900974</v>
          </cell>
          <cell r="BH35">
            <v>2.3951781192450179E-3</v>
          </cell>
          <cell r="BI35">
            <v>5.3845474402229327E-4</v>
          </cell>
          <cell r="BJ35">
            <v>1.5634584227523275E-3</v>
          </cell>
          <cell r="BK35">
            <v>25360907</v>
          </cell>
          <cell r="BL35">
            <v>24740084</v>
          </cell>
          <cell r="BM35">
            <v>24804407</v>
          </cell>
          <cell r="BN35">
            <v>23670819</v>
          </cell>
          <cell r="BO35">
            <v>23705934</v>
          </cell>
          <cell r="BP35">
            <v>22678535</v>
          </cell>
          <cell r="BQ35">
            <v>22422351</v>
          </cell>
          <cell r="BR35">
            <v>21645599</v>
          </cell>
          <cell r="BS35">
            <v>24039489</v>
          </cell>
          <cell r="BT35">
            <v>21727653</v>
          </cell>
          <cell r="BU35">
            <v>22058297</v>
          </cell>
          <cell r="BV35">
            <v>21758165</v>
          </cell>
          <cell r="BW35">
            <v>21979802</v>
          </cell>
          <cell r="BX35">
            <v>21807865</v>
          </cell>
          <cell r="BY35">
            <v>21438729</v>
          </cell>
          <cell r="BZ35">
            <v>21618307</v>
          </cell>
          <cell r="CA35">
            <v>20733310</v>
          </cell>
          <cell r="CB35">
            <v>20231896</v>
          </cell>
          <cell r="CC35">
            <v>19639370</v>
          </cell>
          <cell r="CD35">
            <v>3228032</v>
          </cell>
          <cell r="CE35">
            <v>3204998</v>
          </cell>
          <cell r="CF35">
            <v>3160146</v>
          </cell>
          <cell r="CG35">
            <v>3129773</v>
          </cell>
          <cell r="CH35">
            <v>3096861</v>
          </cell>
          <cell r="CI35">
            <v>22678535</v>
          </cell>
          <cell r="CJ35">
            <v>2996763</v>
          </cell>
          <cell r="CK35">
            <v>2998032</v>
          </cell>
          <cell r="CL35">
            <v>2943527</v>
          </cell>
          <cell r="CM35">
            <v>2896590</v>
          </cell>
          <cell r="CN35">
            <v>2836608</v>
          </cell>
          <cell r="CO35">
            <v>2749967</v>
          </cell>
          <cell r="CP35">
            <v>2705531</v>
          </cell>
          <cell r="CQ35">
            <v>2688873</v>
          </cell>
          <cell r="CR35">
            <v>2622550</v>
          </cell>
          <cell r="CS35">
            <v>2622550</v>
          </cell>
          <cell r="CT35">
            <v>2610617</v>
          </cell>
          <cell r="CU35">
            <v>2530689</v>
          </cell>
          <cell r="CV35">
            <v>2449940</v>
          </cell>
          <cell r="CX35">
            <v>284230</v>
          </cell>
          <cell r="CY35">
            <v>402390</v>
          </cell>
          <cell r="DA35">
            <v>686620</v>
          </cell>
          <cell r="DB35">
            <v>527717</v>
          </cell>
          <cell r="DC35">
            <v>404632</v>
          </cell>
          <cell r="DD35">
            <v>2744055</v>
          </cell>
          <cell r="DE35">
            <v>3148687</v>
          </cell>
          <cell r="DF35">
            <v>54029</v>
          </cell>
          <cell r="DG35">
            <v>14411608</v>
          </cell>
        </row>
        <row r="36">
          <cell r="B36" t="str">
            <v>Sidian Bank</v>
          </cell>
          <cell r="C36">
            <v>22.865504999999999</v>
          </cell>
          <cell r="D36">
            <v>12.285861000000001</v>
          </cell>
          <cell r="E36">
            <v>14.190694000000001</v>
          </cell>
          <cell r="F36">
            <v>3.4374069999999999</v>
          </cell>
          <cell r="G36">
            <v>3.454447</v>
          </cell>
          <cell r="H36">
            <v>3.5477949999999998</v>
          </cell>
          <cell r="I36">
            <v>24.034594999999999</v>
          </cell>
          <cell r="J36">
            <v>9.2888999999999999E-2</v>
          </cell>
          <cell r="K36">
            <v>-0.18732599999999999</v>
          </cell>
          <cell r="M36">
            <v>5.2310206975375228E-3</v>
          </cell>
          <cell r="N36">
            <v>5.2130120422724672E-3</v>
          </cell>
          <cell r="O36">
            <v>4.8577676335101903E-3</v>
          </cell>
          <cell r="P36">
            <v>4.7403092536002596E-3</v>
          </cell>
          <cell r="Q36">
            <v>5.1092129351196659E-3</v>
          </cell>
          <cell r="R36">
            <v>5.5115399521931206E-3</v>
          </cell>
          <cell r="S36">
            <v>5.7831533357377597E-3</v>
          </cell>
          <cell r="T36">
            <v>6.0471710007283025E-3</v>
          </cell>
          <cell r="U36">
            <v>5.9714452813604355E-3</v>
          </cell>
          <cell r="V36">
            <v>5.8765362646233076E-3</v>
          </cell>
          <cell r="W36">
            <v>4.8361310963036122E-3</v>
          </cell>
          <cell r="X36">
            <v>4.9145450864562451E-3</v>
          </cell>
          <cell r="Y36">
            <v>5.0263543763286195E-3</v>
          </cell>
          <cell r="Z36">
            <v>5.0161580402710727E-3</v>
          </cell>
          <cell r="AA36">
            <v>4.7468276498234228E-3</v>
          </cell>
          <cell r="AB36">
            <v>4.6988582350972414E-3</v>
          </cell>
          <cell r="AC36">
            <v>4.8405717073295926E-3</v>
          </cell>
          <cell r="AD36">
            <v>4.6830084226306083E-3</v>
          </cell>
          <cell r="AE36">
            <v>313413032</v>
          </cell>
          <cell r="AF36">
            <v>195568503</v>
          </cell>
          <cell r="AG36">
            <v>0</v>
          </cell>
          <cell r="AH36">
            <v>228782134</v>
          </cell>
          <cell r="AI36">
            <v>0</v>
          </cell>
          <cell r="AJ36">
            <v>40312345</v>
          </cell>
          <cell r="AK36">
            <v>51920201</v>
          </cell>
          <cell r="AL36">
            <v>263782134</v>
          </cell>
          <cell r="AM36">
            <v>13553634</v>
          </cell>
          <cell r="AN36">
            <v>20834301</v>
          </cell>
          <cell r="AO36">
            <v>20834.300999999999</v>
          </cell>
          <cell r="AP36">
            <v>4733253</v>
          </cell>
          <cell r="AR36">
            <v>5.4580036468789561E-3</v>
          </cell>
          <cell r="AS36">
            <v>5.5014980857140379E-3</v>
          </cell>
          <cell r="AT36">
            <v>4.5848414401783617E-3</v>
          </cell>
          <cell r="AV36">
            <v>-7.1912172909926339E-2</v>
          </cell>
          <cell r="AW36">
            <v>-1.2473344335784165E-2</v>
          </cell>
          <cell r="AX36">
            <v>0.14372811357961307</v>
          </cell>
          <cell r="AY36">
            <v>0.14301913554191364</v>
          </cell>
          <cell r="AZ36">
            <v>0.52984503138213823</v>
          </cell>
          <cell r="BA36">
            <v>1.0126455451487892</v>
          </cell>
          <cell r="BB36">
            <v>0.1818669267461622</v>
          </cell>
          <cell r="BC36">
            <v>0.2731481176352557</v>
          </cell>
          <cell r="BD36">
            <v>0.11897589980489968</v>
          </cell>
          <cell r="BE36">
            <v>5.0703111129468105E-2</v>
          </cell>
          <cell r="BF36">
            <v>6.8272788675431573E-2</v>
          </cell>
          <cell r="BG36">
            <v>0.86576886232625405</v>
          </cell>
          <cell r="BH36">
            <v>2.6473112455440487E-2</v>
          </cell>
          <cell r="BI36">
            <v>1.3575202039461049E-2</v>
          </cell>
          <cell r="BJ36">
            <v>1.9828698009707754E-2</v>
          </cell>
          <cell r="BK36">
            <v>22865505</v>
          </cell>
          <cell r="BL36">
            <v>21357207</v>
          </cell>
          <cell r="BM36">
            <v>19301752</v>
          </cell>
          <cell r="BN36">
            <v>18479802</v>
          </cell>
          <cell r="BO36">
            <v>19185126</v>
          </cell>
          <cell r="BP36">
            <v>20996145</v>
          </cell>
          <cell r="BQ36">
            <v>20875499</v>
          </cell>
          <cell r="BR36">
            <v>21348559</v>
          </cell>
          <cell r="BS36">
            <v>20249944</v>
          </cell>
          <cell r="BT36">
            <v>19948959</v>
          </cell>
          <cell r="BU36">
            <v>19106557</v>
          </cell>
          <cell r="BV36">
            <v>17879138</v>
          </cell>
          <cell r="BW36">
            <v>17208615</v>
          </cell>
          <cell r="BX36">
            <v>16838487</v>
          </cell>
          <cell r="BY36">
            <v>15798777</v>
          </cell>
          <cell r="BZ36">
            <v>14462755</v>
          </cell>
          <cell r="CA36">
            <v>13719401</v>
          </cell>
          <cell r="CB36">
            <v>13910275</v>
          </cell>
          <cell r="CC36">
            <v>13199239</v>
          </cell>
          <cell r="CD36">
            <v>3547795</v>
          </cell>
          <cell r="CE36">
            <v>3316125</v>
          </cell>
          <cell r="CF36">
            <v>3446978</v>
          </cell>
          <cell r="CG36">
            <v>3593855</v>
          </cell>
          <cell r="CH36">
            <v>3745991</v>
          </cell>
          <cell r="CI36">
            <v>3806165</v>
          </cell>
          <cell r="CJ36">
            <v>3868788</v>
          </cell>
          <cell r="CK36">
            <v>4047881</v>
          </cell>
          <cell r="CL36">
            <v>3986414</v>
          </cell>
          <cell r="CM36">
            <v>3928335</v>
          </cell>
          <cell r="CN36">
            <v>3837485</v>
          </cell>
          <cell r="CO36">
            <v>2689538</v>
          </cell>
          <cell r="CP36">
            <v>2636901</v>
          </cell>
          <cell r="CQ36">
            <v>2529002</v>
          </cell>
          <cell r="CR36">
            <v>2431774</v>
          </cell>
          <cell r="CS36">
            <v>2431774</v>
          </cell>
          <cell r="CT36">
            <v>2197975</v>
          </cell>
          <cell r="CU36">
            <v>1985856</v>
          </cell>
          <cell r="CV36">
            <v>1867591</v>
          </cell>
          <cell r="CX36">
            <v>480171</v>
          </cell>
          <cell r="CY36">
            <v>426077</v>
          </cell>
          <cell r="DA36">
            <v>906248</v>
          </cell>
          <cell r="DB36">
            <v>917708</v>
          </cell>
          <cell r="DC36">
            <v>745991</v>
          </cell>
          <cell r="DD36">
            <v>1985095</v>
          </cell>
          <cell r="DE36">
            <v>2731086</v>
          </cell>
          <cell r="DF36">
            <v>-131128</v>
          </cell>
          <cell r="DG36">
            <v>12285861</v>
          </cell>
        </row>
        <row r="37">
          <cell r="B37" t="str">
            <v>Habib A.G.Zurich</v>
          </cell>
          <cell r="C37">
            <v>20.679735999999998</v>
          </cell>
          <cell r="D37">
            <v>6.3352009999999996</v>
          </cell>
          <cell r="E37">
            <v>14.843273999999999</v>
          </cell>
          <cell r="F37">
            <v>2.7827470000000001</v>
          </cell>
          <cell r="G37">
            <v>2.7827470000000001</v>
          </cell>
          <cell r="H37">
            <v>2.8290380000000002</v>
          </cell>
          <cell r="I37">
            <v>11.70111</v>
          </cell>
          <cell r="J37">
            <v>8.8769999999999995E-3</v>
          </cell>
          <cell r="K37">
            <v>0.15639700000000001</v>
          </cell>
          <cell r="M37">
            <v>4.7458222903011254E-3</v>
          </cell>
          <cell r="N37">
            <v>4.6371908161057015E-3</v>
          </cell>
          <cell r="O37">
            <v>4.4617784379538021E-3</v>
          </cell>
          <cell r="P37">
            <v>4.404329053324268E-3</v>
          </cell>
          <cell r="Q37">
            <v>4.3488569402848681E-3</v>
          </cell>
          <cell r="R37">
            <v>4.3577280804146063E-3</v>
          </cell>
          <cell r="S37">
            <v>4.6889761087926538E-3</v>
          </cell>
          <cell r="T37">
            <v>4.7844030843374845E-3</v>
          </cell>
          <cell r="U37">
            <v>4.7184382030434589E-3</v>
          </cell>
          <cell r="V37">
            <v>4.7760036747840785E-3</v>
          </cell>
          <cell r="W37">
            <v>4.3186738387556347E-3</v>
          </cell>
          <cell r="X37">
            <v>4.1451869960574608E-3</v>
          </cell>
          <cell r="Y37">
            <v>4.0923649400834757E-3</v>
          </cell>
          <cell r="Z37">
            <v>4.0574508607203316E-3</v>
          </cell>
          <cell r="AA37">
            <v>4.0974147845830918E-3</v>
          </cell>
          <cell r="AB37">
            <v>3.9819196449738612E-3</v>
          </cell>
          <cell r="AC37">
            <v>4.1755380122148363E-3</v>
          </cell>
          <cell r="AD37">
            <v>4.2563736831342288E-3</v>
          </cell>
          <cell r="AE37">
            <v>313413032</v>
          </cell>
          <cell r="AF37">
            <v>195568503</v>
          </cell>
          <cell r="AG37">
            <v>0</v>
          </cell>
          <cell r="AH37">
            <v>228782134</v>
          </cell>
          <cell r="AI37">
            <v>0</v>
          </cell>
          <cell r="AJ37">
            <v>40312345</v>
          </cell>
          <cell r="AK37">
            <v>51920201</v>
          </cell>
          <cell r="AL37">
            <v>263782134</v>
          </cell>
          <cell r="AM37">
            <v>13553634</v>
          </cell>
          <cell r="AN37">
            <v>20834301</v>
          </cell>
          <cell r="AO37">
            <v>20834.300999999999</v>
          </cell>
          <cell r="AP37">
            <v>4733253</v>
          </cell>
          <cell r="AR37">
            <v>4.9362598597535471E-3</v>
          </cell>
          <cell r="AS37">
            <v>2.8368460439291685E-3</v>
          </cell>
          <cell r="AT37">
            <v>4.7956821381055798E-3</v>
          </cell>
          <cell r="AV37">
            <v>6.703544136118518E-2</v>
          </cell>
          <cell r="AW37">
            <v>9.8546274015385467E-3</v>
          </cell>
          <cell r="AX37">
            <v>0.23781906161039423</v>
          </cell>
          <cell r="AY37">
            <v>0.23781906161039423</v>
          </cell>
          <cell r="AZ37">
            <v>0.10852309846923008</v>
          </cell>
          <cell r="BA37">
            <v>0.66145651995321231</v>
          </cell>
          <cell r="BB37">
            <v>7.0911067818553733E-2</v>
          </cell>
          <cell r="BC37">
            <v>0.28865017796464698</v>
          </cell>
          <cell r="BD37">
            <v>8.9700217375038388E-2</v>
          </cell>
          <cell r="BE37">
            <v>5.6905285649192977E-2</v>
          </cell>
          <cell r="BF37">
            <v>3.2794931725845411E-2</v>
          </cell>
          <cell r="BG37">
            <v>0.42680617497190981</v>
          </cell>
          <cell r="BH37">
            <v>1.0309579226420152E-3</v>
          </cell>
          <cell r="BI37">
            <v>0</v>
          </cell>
          <cell r="BJ37">
            <v>1.457964590579753E-3</v>
          </cell>
          <cell r="BK37">
            <v>20679736</v>
          </cell>
          <cell r="BL37">
            <v>18939954</v>
          </cell>
          <cell r="BM37">
            <v>18708241</v>
          </cell>
          <cell r="BN37">
            <v>17856497</v>
          </cell>
          <cell r="BO37">
            <v>16899767</v>
          </cell>
          <cell r="BP37">
            <v>16831253</v>
          </cell>
          <cell r="BQ37">
            <v>17032990</v>
          </cell>
          <cell r="BR37">
            <v>17578063</v>
          </cell>
          <cell r="BS37">
            <v>16765434</v>
          </cell>
          <cell r="BT37">
            <v>16490956</v>
          </cell>
          <cell r="BU37">
            <v>14439951</v>
          </cell>
          <cell r="BV37">
            <v>15043832</v>
          </cell>
          <cell r="BW37">
            <v>13721500</v>
          </cell>
          <cell r="BX37">
            <v>13293182</v>
          </cell>
          <cell r="BY37">
            <v>12147286</v>
          </cell>
          <cell r="BZ37">
            <v>11960038</v>
          </cell>
          <cell r="CA37">
            <v>10918785</v>
          </cell>
          <cell r="CB37">
            <v>11152222</v>
          </cell>
          <cell r="CC37">
            <v>11009480</v>
          </cell>
          <cell r="CD37">
            <v>2829038</v>
          </cell>
          <cell r="CE37">
            <v>2886981</v>
          </cell>
          <cell r="CF37">
            <v>2842332</v>
          </cell>
          <cell r="CG37">
            <v>2755123</v>
          </cell>
          <cell r="CH37">
            <v>2695383</v>
          </cell>
          <cell r="CI37">
            <v>2641360</v>
          </cell>
          <cell r="CJ37">
            <v>2964975</v>
          </cell>
          <cell r="CK37">
            <v>2894970</v>
          </cell>
          <cell r="CL37">
            <v>2774860</v>
          </cell>
          <cell r="CM37">
            <v>2663303</v>
          </cell>
          <cell r="CN37">
            <v>2572730</v>
          </cell>
          <cell r="CO37">
            <v>2452577</v>
          </cell>
          <cell r="CP37">
            <v>2380916</v>
          </cell>
          <cell r="CQ37">
            <v>2310783</v>
          </cell>
          <cell r="CR37">
            <v>2243442</v>
          </cell>
          <cell r="CS37">
            <v>2243442</v>
          </cell>
          <cell r="CT37">
            <v>2054499</v>
          </cell>
          <cell r="CU37">
            <v>1912037</v>
          </cell>
          <cell r="CV37">
            <v>1843465</v>
          </cell>
          <cell r="CX37">
            <v>55482</v>
          </cell>
          <cell r="CY37">
            <v>455764</v>
          </cell>
          <cell r="DA37">
            <v>511246</v>
          </cell>
          <cell r="DB37">
            <v>338167</v>
          </cell>
          <cell r="DC37">
            <v>139569</v>
          </cell>
          <cell r="DD37">
            <v>343954</v>
          </cell>
          <cell r="DE37">
            <v>483523</v>
          </cell>
          <cell r="DF37">
            <v>92583</v>
          </cell>
          <cell r="DG37">
            <v>6335201</v>
          </cell>
        </row>
        <row r="38">
          <cell r="B38" t="str">
            <v>Guardian  Bank</v>
          </cell>
          <cell r="C38">
            <v>16.028257</v>
          </cell>
          <cell r="D38">
            <v>9.4561060000000001</v>
          </cell>
          <cell r="E38">
            <v>13.280004</v>
          </cell>
          <cell r="F38">
            <v>2.1325379999999998</v>
          </cell>
          <cell r="G38">
            <v>2.2462049999999998</v>
          </cell>
          <cell r="H38">
            <v>2.5365280000000001</v>
          </cell>
          <cell r="I38">
            <v>11.748338</v>
          </cell>
          <cell r="J38">
            <v>1.2198000000000001E-2</v>
          </cell>
          <cell r="K38">
            <v>0.424458</v>
          </cell>
          <cell r="M38">
            <v>4.0520774522641925E-3</v>
          </cell>
          <cell r="N38">
            <v>4.0776311516202779E-3</v>
          </cell>
          <cell r="O38">
            <v>4.0527302347947367E-3</v>
          </cell>
          <cell r="P38">
            <v>4.0407583669923672E-3</v>
          </cell>
          <cell r="Q38">
            <v>4.0748381921586257E-3</v>
          </cell>
          <cell r="R38">
            <v>4.0836640982174228E-3</v>
          </cell>
          <cell r="S38">
            <v>4.1291983133030724E-3</v>
          </cell>
          <cell r="T38">
            <v>4.1287237506087062E-3</v>
          </cell>
          <cell r="U38">
            <v>4.3117015767598849E-3</v>
          </cell>
          <cell r="V38">
            <v>4.4457248716729889E-3</v>
          </cell>
          <cell r="W38">
            <v>4.2941558469301779E-3</v>
          </cell>
          <cell r="X38">
            <v>4.4595346408867345E-3</v>
          </cell>
          <cell r="Y38">
            <v>4.5670489120401541E-3</v>
          </cell>
          <cell r="Z38">
            <v>4.5223875881388875E-3</v>
          </cell>
          <cell r="AA38">
            <v>4.6399194243748471E-3</v>
          </cell>
          <cell r="AB38">
            <v>4.7407532473768025E-3</v>
          </cell>
          <cell r="AC38">
            <v>4.8897751558438724E-3</v>
          </cell>
          <cell r="AD38">
            <v>4.6996123142062978E-3</v>
          </cell>
          <cell r="AE38">
            <v>313413032</v>
          </cell>
          <cell r="AF38">
            <v>195568503</v>
          </cell>
          <cell r="AG38">
            <v>0</v>
          </cell>
          <cell r="AH38">
            <v>228782134</v>
          </cell>
          <cell r="AI38">
            <v>0</v>
          </cell>
          <cell r="AJ38">
            <v>40312345</v>
          </cell>
          <cell r="AK38">
            <v>51920201</v>
          </cell>
          <cell r="AL38">
            <v>263782134</v>
          </cell>
          <cell r="AM38">
            <v>13553634</v>
          </cell>
          <cell r="AN38">
            <v>20834301</v>
          </cell>
          <cell r="AO38">
            <v>20834.300999999999</v>
          </cell>
          <cell r="AP38">
            <v>4733253</v>
          </cell>
          <cell r="AR38">
            <v>3.8259502757150197E-3</v>
          </cell>
          <cell r="AS38">
            <v>4.2343592408630561E-3</v>
          </cell>
          <cell r="AT38">
            <v>4.2906085259067951E-3</v>
          </cell>
          <cell r="AV38">
            <v>0.32594649516267793</v>
          </cell>
          <cell r="AW38">
            <v>5.0282548438221553E-2</v>
          </cell>
          <cell r="AX38">
            <v>0.19119342667873529</v>
          </cell>
          <cell r="AY38">
            <v>0.1815182709247895</v>
          </cell>
          <cell r="AZ38">
            <v>0.15480357671682621</v>
          </cell>
          <cell r="BA38">
            <v>0.71543284707767241</v>
          </cell>
          <cell r="BB38">
            <v>7.2789975654145911E-2</v>
          </cell>
          <cell r="BC38">
            <v>0.50286052980756923</v>
          </cell>
          <cell r="BD38">
            <v>0.13187350301665193</v>
          </cell>
          <cell r="BE38">
            <v>6.6536791338507845E-2</v>
          </cell>
          <cell r="BF38">
            <v>6.5336711678144088E-2</v>
          </cell>
          <cell r="BG38">
            <v>0.71205596022410833</v>
          </cell>
          <cell r="BH38">
            <v>1.6572172778292519E-3</v>
          </cell>
          <cell r="BI38">
            <v>1.2386952233364796E-4</v>
          </cell>
          <cell r="BJ38">
            <v>9.3526535482739968E-4</v>
          </cell>
          <cell r="BK38">
            <v>16028257</v>
          </cell>
          <cell r="BL38">
            <v>15665170</v>
          </cell>
          <cell r="BM38">
            <v>15802759</v>
          </cell>
          <cell r="BN38">
            <v>15520532</v>
          </cell>
          <cell r="BO38">
            <v>15271509</v>
          </cell>
          <cell r="BP38">
            <v>15019755</v>
          </cell>
          <cell r="BQ38">
            <v>14705351</v>
          </cell>
          <cell r="BR38">
            <v>15135225</v>
          </cell>
          <cell r="BS38">
            <v>15349948</v>
          </cell>
          <cell r="BT38">
            <v>15386946</v>
          </cell>
          <cell r="BU38">
            <v>14609492</v>
          </cell>
          <cell r="BV38">
            <v>15113307</v>
          </cell>
          <cell r="BW38">
            <v>15694727</v>
          </cell>
          <cell r="BX38">
            <v>15383115</v>
          </cell>
          <cell r="BY38">
            <v>14570598</v>
          </cell>
          <cell r="BZ38">
            <v>14464148</v>
          </cell>
          <cell r="CA38">
            <v>14195379</v>
          </cell>
          <cell r="CB38">
            <v>13997862</v>
          </cell>
          <cell r="CC38">
            <v>12834687</v>
          </cell>
          <cell r="CD38">
            <v>2536528</v>
          </cell>
          <cell r="CE38">
            <v>2407699</v>
          </cell>
          <cell r="CF38">
            <v>2374615</v>
          </cell>
          <cell r="CG38">
            <v>2327011</v>
          </cell>
          <cell r="CH38">
            <v>2291970</v>
          </cell>
          <cell r="CI38">
            <v>2264442</v>
          </cell>
          <cell r="CJ38">
            <v>2214594</v>
          </cell>
          <cell r="CK38">
            <v>2049357</v>
          </cell>
          <cell r="CL38">
            <v>2025717</v>
          </cell>
          <cell r="CM38">
            <v>2034496</v>
          </cell>
          <cell r="CN38">
            <v>1984466</v>
          </cell>
          <cell r="CO38">
            <v>1994181</v>
          </cell>
          <cell r="CP38">
            <v>1890337</v>
          </cell>
          <cell r="CQ38">
            <v>1818843</v>
          </cell>
          <cell r="CR38">
            <v>1755138</v>
          </cell>
          <cell r="CS38">
            <v>1755138</v>
          </cell>
          <cell r="CT38">
            <v>1715270</v>
          </cell>
          <cell r="CU38">
            <v>1554857</v>
          </cell>
          <cell r="CV38">
            <v>1493885</v>
          </cell>
          <cell r="CX38">
            <v>72660</v>
          </cell>
          <cell r="CY38">
            <v>396709</v>
          </cell>
          <cell r="DA38">
            <v>469369</v>
          </cell>
          <cell r="DB38">
            <v>335802</v>
          </cell>
          <cell r="DC38">
            <v>373296</v>
          </cell>
          <cell r="DD38">
            <v>369049</v>
          </cell>
          <cell r="DE38">
            <v>742345</v>
          </cell>
          <cell r="DF38">
            <v>393458</v>
          </cell>
          <cell r="DG38">
            <v>9456106</v>
          </cell>
        </row>
        <row r="39">
          <cell r="B39" t="str">
            <v>Credit Bank</v>
          </cell>
          <cell r="C39">
            <v>16.132842</v>
          </cell>
          <cell r="D39">
            <v>11.659243</v>
          </cell>
          <cell r="E39">
            <v>11.972833</v>
          </cell>
          <cell r="F39">
            <v>2.6357539999999999</v>
          </cell>
          <cell r="G39">
            <v>2.690652</v>
          </cell>
          <cell r="H39">
            <v>2.7696100000000001</v>
          </cell>
          <cell r="I39">
            <v>17.762907999999999</v>
          </cell>
          <cell r="J39">
            <v>4.0764000000000002E-2</v>
          </cell>
          <cell r="K39">
            <v>0.16808699999999999</v>
          </cell>
          <cell r="M39">
            <v>4.0433573375004851E-3</v>
          </cell>
          <cell r="N39">
            <v>3.9857052510327397E-3</v>
          </cell>
          <cell r="O39">
            <v>3.8410824440889627E-3</v>
          </cell>
          <cell r="P39">
            <v>3.8796088648280665E-3</v>
          </cell>
          <cell r="Q39">
            <v>3.8695415603358578E-3</v>
          </cell>
          <cell r="R39">
            <v>3.6864442802451557E-3</v>
          </cell>
          <cell r="S39">
            <v>3.6355440445543803E-3</v>
          </cell>
          <cell r="T39">
            <v>3.4989097018524365E-3</v>
          </cell>
          <cell r="U39">
            <v>3.3327067234972486E-3</v>
          </cell>
          <cell r="V39">
            <v>3.140047870071703E-3</v>
          </cell>
          <cell r="W39">
            <v>2.8919251478437126E-3</v>
          </cell>
          <cell r="X39">
            <v>2.5775180393315849E-3</v>
          </cell>
          <cell r="Y39">
            <v>2.5816394990063472E-3</v>
          </cell>
          <cell r="Z39">
            <v>2.7375039181430178E-3</v>
          </cell>
          <cell r="AA39">
            <v>2.8849107269786518E-3</v>
          </cell>
          <cell r="AB39">
            <v>2.9470418296018448E-3</v>
          </cell>
          <cell r="AC39">
            <v>2.9730819231159732E-3</v>
          </cell>
          <cell r="AD39">
            <v>2.8524193975043499E-3</v>
          </cell>
          <cell r="AE39">
            <v>313413032</v>
          </cell>
          <cell r="AF39">
            <v>195568503</v>
          </cell>
          <cell r="AG39">
            <v>0</v>
          </cell>
          <cell r="AH39">
            <v>228782134</v>
          </cell>
          <cell r="AI39">
            <v>0</v>
          </cell>
          <cell r="AJ39">
            <v>40312345</v>
          </cell>
          <cell r="AK39">
            <v>51920201</v>
          </cell>
          <cell r="AL39">
            <v>263782134</v>
          </cell>
          <cell r="AM39">
            <v>13553634</v>
          </cell>
          <cell r="AN39">
            <v>20834301</v>
          </cell>
          <cell r="AO39">
            <v>20834.300999999999</v>
          </cell>
          <cell r="AP39">
            <v>4733253</v>
          </cell>
          <cell r="AR39">
            <v>3.8509147499922701E-3</v>
          </cell>
          <cell r="AS39">
            <v>5.220904179639896E-3</v>
          </cell>
          <cell r="AT39">
            <v>3.8682774002973368E-3</v>
          </cell>
          <cell r="AV39">
            <v>0.11763403433066515</v>
          </cell>
          <cell r="AW39">
            <v>2.1080353669865701E-2</v>
          </cell>
          <cell r="AX39">
            <v>0.15147587320724737</v>
          </cell>
          <cell r="AY39">
            <v>0.14838527565418905</v>
          </cell>
          <cell r="AZ39">
            <v>0.4414025795475901</v>
          </cell>
          <cell r="BA39">
            <v>0.70490737169025652</v>
          </cell>
          <cell r="BB39">
            <v>8.7009708629908047E-2</v>
          </cell>
          <cell r="BC39">
            <v>0.37614791188932528</v>
          </cell>
          <cell r="BD39">
            <v>0.14987376343038453</v>
          </cell>
          <cell r="BE39">
            <v>7.3101064334725865E-2</v>
          </cell>
          <cell r="BF39">
            <v>7.6772699095658661E-2</v>
          </cell>
          <cell r="BG39">
            <v>0.97380820395640699</v>
          </cell>
          <cell r="BH39">
            <v>1.4898509359824515E-2</v>
          </cell>
          <cell r="BI39">
            <v>0</v>
          </cell>
          <cell r="BJ39">
            <v>7.6174716495458396E-3</v>
          </cell>
          <cell r="BK39">
            <v>16132842</v>
          </cell>
          <cell r="BL39">
            <v>14933181</v>
          </cell>
          <cell r="BM39">
            <v>14465074</v>
          </cell>
          <cell r="BN39">
            <v>14411385</v>
          </cell>
          <cell r="BO39">
            <v>13959063</v>
          </cell>
          <cell r="BP39">
            <v>13010223</v>
          </cell>
          <cell r="BQ39">
            <v>12201968</v>
          </cell>
          <cell r="BR39">
            <v>11780598</v>
          </cell>
          <cell r="BS39">
            <v>11197836</v>
          </cell>
          <cell r="BT39">
            <v>11153369</v>
          </cell>
          <cell r="BU39">
            <v>10287085</v>
          </cell>
          <cell r="BV39">
            <v>10189227</v>
          </cell>
          <cell r="BW39">
            <v>8742291</v>
          </cell>
          <cell r="BX39">
            <v>8884581</v>
          </cell>
          <cell r="BY39">
            <v>8864537</v>
          </cell>
          <cell r="BZ39">
            <v>8592048</v>
          </cell>
          <cell r="CA39">
            <v>8241305</v>
          </cell>
          <cell r="CB39">
            <v>7936623</v>
          </cell>
          <cell r="CC39">
            <v>7308855</v>
          </cell>
          <cell r="CD39">
            <v>2769610</v>
          </cell>
          <cell r="CE39">
            <v>2653211</v>
          </cell>
          <cell r="CF39">
            <v>2665073</v>
          </cell>
          <cell r="CG39">
            <v>2667664</v>
          </cell>
          <cell r="CH39">
            <v>2622945</v>
          </cell>
          <cell r="CI39">
            <v>2482312</v>
          </cell>
          <cell r="CJ39">
            <v>2459574</v>
          </cell>
          <cell r="CK39">
            <v>2374315</v>
          </cell>
          <cell r="CL39">
            <v>2107998</v>
          </cell>
          <cell r="CM39">
            <v>1425282</v>
          </cell>
          <cell r="CN39">
            <v>1391955</v>
          </cell>
          <cell r="CO39">
            <v>1294064</v>
          </cell>
          <cell r="CP39">
            <v>1263351</v>
          </cell>
          <cell r="CQ39">
            <v>1159432</v>
          </cell>
          <cell r="CR39">
            <v>1151660</v>
          </cell>
          <cell r="CS39">
            <v>1151660</v>
          </cell>
          <cell r="CT39">
            <v>1283466</v>
          </cell>
          <cell r="CU39">
            <v>1274332</v>
          </cell>
          <cell r="CV39">
            <v>1237653</v>
          </cell>
          <cell r="CX39">
            <v>357017</v>
          </cell>
          <cell r="CY39">
            <v>451807</v>
          </cell>
          <cell r="DA39">
            <v>808824</v>
          </cell>
          <cell r="DB39">
            <v>570146</v>
          </cell>
          <cell r="DC39">
            <v>417956</v>
          </cell>
          <cell r="DD39">
            <v>693192</v>
          </cell>
          <cell r="DE39">
            <v>1111148</v>
          </cell>
          <cell r="DF39">
            <v>158587</v>
          </cell>
          <cell r="DG39">
            <v>11659243</v>
          </cell>
        </row>
        <row r="40">
          <cell r="B40" t="str">
            <v>First Community Bank</v>
          </cell>
          <cell r="C40">
            <v>15.864563</v>
          </cell>
          <cell r="D40">
            <v>9.3111270000000008</v>
          </cell>
          <cell r="E40">
            <v>13.453371000000001</v>
          </cell>
          <cell r="F40">
            <v>1.5790850000000001</v>
          </cell>
          <cell r="G40">
            <v>1.8835230000000001</v>
          </cell>
          <cell r="H40">
            <v>1.6734849999999999</v>
          </cell>
          <cell r="I40">
            <v>12.338436</v>
          </cell>
          <cell r="J40">
            <v>7.0644999999999999E-2</v>
          </cell>
          <cell r="K40">
            <v>-1.1861E-2</v>
          </cell>
          <cell r="M40">
            <v>3.5995631202398902E-3</v>
          </cell>
          <cell r="N40">
            <v>3.7119469920936744E-3</v>
          </cell>
          <cell r="O40">
            <v>4.0282508934422097E-3</v>
          </cell>
          <cell r="P40">
            <v>3.593650759412577E-3</v>
          </cell>
          <cell r="Q40">
            <v>3.9742403095568033E-3</v>
          </cell>
          <cell r="R40">
            <v>3.8464107548367441E-3</v>
          </cell>
          <cell r="S40">
            <v>3.8293303985279933E-3</v>
          </cell>
          <cell r="T40">
            <v>3.7782059251250119E-3</v>
          </cell>
          <cell r="U40">
            <v>4.0288143044451986E-3</v>
          </cell>
          <cell r="V40">
            <v>4.0397055143437961E-3</v>
          </cell>
          <cell r="W40">
            <v>4.2038993134941608E-3</v>
          </cell>
          <cell r="X40">
            <v>4.3404911020331928E-3</v>
          </cell>
          <cell r="Y40">
            <v>4.4391985869509315E-3</v>
          </cell>
          <cell r="Z40">
            <v>4.5393193659595656E-3</v>
          </cell>
          <cell r="AA40">
            <v>4.0305941910865435E-3</v>
          </cell>
          <cell r="AB40">
            <v>4.1190609998637655E-3</v>
          </cell>
          <cell r="AC40">
            <v>4.2032531290867783E-3</v>
          </cell>
          <cell r="AD40">
            <v>4.0137771017887481E-3</v>
          </cell>
          <cell r="AE40">
            <v>313413032</v>
          </cell>
          <cell r="AF40">
            <v>195568503</v>
          </cell>
          <cell r="AG40">
            <v>0</v>
          </cell>
          <cell r="AH40">
            <v>228782134</v>
          </cell>
          <cell r="AI40">
            <v>0</v>
          </cell>
          <cell r="AJ40">
            <v>40312345</v>
          </cell>
          <cell r="AK40">
            <v>51920201</v>
          </cell>
          <cell r="AL40">
            <v>263782134</v>
          </cell>
          <cell r="AM40">
            <v>13553634</v>
          </cell>
          <cell r="AN40">
            <v>20834301</v>
          </cell>
          <cell r="AO40">
            <v>20834.300999999999</v>
          </cell>
          <cell r="AP40">
            <v>4733253</v>
          </cell>
          <cell r="AR40">
            <v>3.78687646348248E-3</v>
          </cell>
          <cell r="AS40">
            <v>4.169438948262584E-3</v>
          </cell>
          <cell r="AT40">
            <v>4.346621304842019E-3</v>
          </cell>
          <cell r="AV40">
            <v>-4.3534072084111433E-2</v>
          </cell>
          <cell r="AW40">
            <v>-4.416153068909575E-3</v>
          </cell>
          <cell r="AX40">
            <v>0.15265492320096324</v>
          </cell>
          <cell r="AY40">
            <v>0.12798096938704387</v>
          </cell>
          <cell r="AZ40">
            <v>0.36657365204330034</v>
          </cell>
          <cell r="BA40">
            <v>0.84963031542963696</v>
          </cell>
          <cell r="BB40">
            <v>0.31535246918282539</v>
          </cell>
          <cell r="BC40">
            <v>0.21158228363136453</v>
          </cell>
          <cell r="BD40">
            <v>9.340483428016999E-2</v>
          </cell>
          <cell r="BE40">
            <v>1.4262986490272413E-2</v>
          </cell>
          <cell r="BF40">
            <v>7.9141847789897579E-2</v>
          </cell>
          <cell r="BG40">
            <v>0.69210363707356326</v>
          </cell>
          <cell r="BH40">
            <v>6.5795828463861557E-4</v>
          </cell>
          <cell r="BI40">
            <v>0</v>
          </cell>
          <cell r="BJ40">
            <v>3.2441457015419716E-4</v>
          </cell>
          <cell r="BK40">
            <v>15864563</v>
          </cell>
          <cell r="BL40">
            <v>15583625</v>
          </cell>
          <cell r="BM40">
            <v>17359968</v>
          </cell>
          <cell r="BN40">
            <v>15050947</v>
          </cell>
          <cell r="BO40">
            <v>16489388</v>
          </cell>
          <cell r="BP40">
            <v>15521372</v>
          </cell>
          <cell r="BQ40">
            <v>14962089</v>
          </cell>
          <cell r="BR40">
            <v>14519582</v>
          </cell>
          <cell r="BS40">
            <v>15069141</v>
          </cell>
          <cell r="BT40">
            <v>14827745</v>
          </cell>
          <cell r="BU40">
            <v>14564631</v>
          </cell>
          <cell r="BV40">
            <v>15726633</v>
          </cell>
          <cell r="BW40">
            <v>16180372</v>
          </cell>
          <cell r="BX40">
            <v>15121959</v>
          </cell>
          <cell r="BY40">
            <v>15278026</v>
          </cell>
          <cell r="BZ40">
            <v>12978408</v>
          </cell>
          <cell r="CA40">
            <v>12696667</v>
          </cell>
          <cell r="CB40">
            <v>12503956</v>
          </cell>
          <cell r="CC40">
            <v>11305398</v>
          </cell>
          <cell r="CD40">
            <v>1673485</v>
          </cell>
          <cell r="CE40">
            <v>1724306</v>
          </cell>
          <cell r="CF40">
            <v>1709205</v>
          </cell>
          <cell r="CG40">
            <v>1622135</v>
          </cell>
          <cell r="CH40">
            <v>1608542</v>
          </cell>
          <cell r="CI40">
            <v>1602035</v>
          </cell>
          <cell r="CJ40">
            <v>1557408</v>
          </cell>
          <cell r="CK40">
            <v>1687582</v>
          </cell>
          <cell r="CL40">
            <v>1698111</v>
          </cell>
          <cell r="CM40">
            <v>1669863</v>
          </cell>
          <cell r="CN40">
            <v>1611608</v>
          </cell>
          <cell r="CO40">
            <v>1687798</v>
          </cell>
          <cell r="CP40">
            <v>1677757</v>
          </cell>
          <cell r="CQ40">
            <v>1661381</v>
          </cell>
          <cell r="CR40">
            <v>1517722</v>
          </cell>
          <cell r="CS40">
            <v>1517722</v>
          </cell>
          <cell r="CT40">
            <v>1301967</v>
          </cell>
          <cell r="CU40">
            <v>1225689</v>
          </cell>
          <cell r="CV40">
            <v>1210095</v>
          </cell>
          <cell r="CX40">
            <v>226478</v>
          </cell>
          <cell r="CY40">
            <v>391346</v>
          </cell>
          <cell r="DA40">
            <v>617824</v>
          </cell>
          <cell r="DB40">
            <v>524922</v>
          </cell>
          <cell r="DC40">
            <v>907425</v>
          </cell>
          <cell r="DD40">
            <v>3381332</v>
          </cell>
          <cell r="DE40">
            <v>4288757</v>
          </cell>
          <cell r="DF40">
            <v>-35720</v>
          </cell>
          <cell r="DG40">
            <v>9311127</v>
          </cell>
        </row>
        <row r="41">
          <cell r="B41" t="str">
            <v>M-Oriental Bank Limited</v>
          </cell>
          <cell r="C41">
            <v>11.081702</v>
          </cell>
          <cell r="D41">
            <v>7.5933650000000004</v>
          </cell>
          <cell r="E41">
            <v>8.0121389999999995</v>
          </cell>
          <cell r="F41">
            <v>2.5016319999999999</v>
          </cell>
          <cell r="G41">
            <v>2.6074079999999999</v>
          </cell>
          <cell r="H41">
            <v>2.9932180000000002</v>
          </cell>
          <cell r="I41">
            <v>8.4620990000000003</v>
          </cell>
          <cell r="J41">
            <v>6.1209999999999997E-3</v>
          </cell>
          <cell r="K41">
            <v>4.1831E-2</v>
          </cell>
          <cell r="M41">
            <v>3.3336096498005011E-3</v>
          </cell>
          <cell r="N41">
            <v>3.3522206518145411E-3</v>
          </cell>
          <cell r="O41">
            <v>3.3054680611380735E-3</v>
          </cell>
          <cell r="P41">
            <v>3.3323962628632204E-3</v>
          </cell>
          <cell r="Q41">
            <v>3.407465827841575E-3</v>
          </cell>
          <cell r="R41">
            <v>3.3249907589377476E-3</v>
          </cell>
          <cell r="S41">
            <v>3.4131278102975944E-3</v>
          </cell>
          <cell r="T41">
            <v>3.3798046960819392E-3</v>
          </cell>
          <cell r="U41">
            <v>3.2828546697020239E-3</v>
          </cell>
          <cell r="V41">
            <v>3.1187169408902677E-3</v>
          </cell>
          <cell r="W41">
            <v>2.7937279186075153E-3</v>
          </cell>
          <cell r="X41">
            <v>2.849934976557506E-3</v>
          </cell>
          <cell r="Y41">
            <v>2.9896141557676382E-3</v>
          </cell>
          <cell r="Z41">
            <v>2.7855794505652247E-3</v>
          </cell>
          <cell r="AA41">
            <v>2.8947533750014391E-3</v>
          </cell>
          <cell r="AB41">
            <v>2.9795413567498025E-3</v>
          </cell>
          <cell r="AC41">
            <v>2.9634462208108963E-3</v>
          </cell>
          <cell r="AD41">
            <v>2.8842255460702583E-3</v>
          </cell>
          <cell r="AE41">
            <v>313413032</v>
          </cell>
          <cell r="AF41">
            <v>195568503</v>
          </cell>
          <cell r="AG41">
            <v>0</v>
          </cell>
          <cell r="AH41">
            <v>228782134</v>
          </cell>
          <cell r="AI41">
            <v>0</v>
          </cell>
          <cell r="AJ41">
            <v>40312345</v>
          </cell>
          <cell r="AK41">
            <v>51920201</v>
          </cell>
          <cell r="AL41">
            <v>263782134</v>
          </cell>
          <cell r="AM41">
            <v>13553634</v>
          </cell>
          <cell r="AN41">
            <v>20834301</v>
          </cell>
          <cell r="AO41">
            <v>20834.300999999999</v>
          </cell>
          <cell r="AP41">
            <v>4733253</v>
          </cell>
          <cell r="AR41">
            <v>2.6452059523559977E-3</v>
          </cell>
          <cell r="AS41">
            <v>3.400240570166631E-3</v>
          </cell>
          <cell r="AT41">
            <v>2.5886251166905025E-3</v>
          </cell>
          <cell r="AV41">
            <v>2.1510851973045732E-2</v>
          </cell>
          <cell r="AW41">
            <v>5.9666827904550695E-3</v>
          </cell>
          <cell r="AX41">
            <v>0.30812780611524399</v>
          </cell>
          <cell r="AY41">
            <v>0.29562783418156652</v>
          </cell>
          <cell r="AZ41">
            <v>0.23979897912660134</v>
          </cell>
          <cell r="BA41">
            <v>0.75114068375892573</v>
          </cell>
          <cell r="BB41">
            <v>8.7622261811828042E-2</v>
          </cell>
          <cell r="BC41">
            <v>0.55996878968139696</v>
          </cell>
          <cell r="BD41">
            <v>0.12386684422835297</v>
          </cell>
          <cell r="BE41">
            <v>7.8193592865866066E-2</v>
          </cell>
          <cell r="BF41">
            <v>4.56732513624869E-2</v>
          </cell>
          <cell r="BG41">
            <v>0.94773255930782041</v>
          </cell>
          <cell r="BH41">
            <v>9.8938671899266844E-4</v>
          </cell>
          <cell r="BI41">
            <v>0</v>
          </cell>
          <cell r="BJ41">
            <v>9.5073340828586068E-4</v>
          </cell>
          <cell r="BK41">
            <v>11081702</v>
          </cell>
          <cell r="BL41">
            <v>10675058</v>
          </cell>
          <cell r="BM41">
            <v>10576525</v>
          </cell>
          <cell r="BN41">
            <v>10492155</v>
          </cell>
          <cell r="BO41">
            <v>10482709</v>
          </cell>
          <cell r="BP41">
            <v>10005843</v>
          </cell>
          <cell r="BQ41">
            <v>9920247</v>
          </cell>
          <cell r="BR41">
            <v>9809585</v>
          </cell>
          <cell r="BS41">
            <v>8776999</v>
          </cell>
          <cell r="BT41">
            <v>9024348</v>
          </cell>
          <cell r="BU41">
            <v>8496350</v>
          </cell>
          <cell r="BV41">
            <v>9316625</v>
          </cell>
          <cell r="BW41">
            <v>9056018</v>
          </cell>
          <cell r="BX41">
            <v>9153613</v>
          </cell>
          <cell r="BY41">
            <v>7857515</v>
          </cell>
          <cell r="BZ41">
            <v>8092950</v>
          </cell>
          <cell r="CA41">
            <v>7916635</v>
          </cell>
          <cell r="CB41">
            <v>7480066</v>
          </cell>
          <cell r="CC41">
            <v>7006528</v>
          </cell>
          <cell r="CD41">
            <v>2993218</v>
          </cell>
          <cell r="CE41">
            <v>2981991</v>
          </cell>
          <cell r="CF41">
            <v>3027998</v>
          </cell>
          <cell r="CG41">
            <v>3020563</v>
          </cell>
          <cell r="CH41">
            <v>2988321</v>
          </cell>
          <cell r="CI41">
            <v>2955250</v>
          </cell>
          <cell r="CJ41">
            <v>2931488</v>
          </cell>
          <cell r="CK41">
            <v>2930072</v>
          </cell>
          <cell r="CL41">
            <v>2927334</v>
          </cell>
          <cell r="CM41">
            <v>2262088</v>
          </cell>
          <cell r="CN41">
            <v>2240085</v>
          </cell>
          <cell r="CO41">
            <v>1658696</v>
          </cell>
          <cell r="CP41">
            <v>1630645</v>
          </cell>
          <cell r="CQ41">
            <v>1612058</v>
          </cell>
          <cell r="CR41">
            <v>1596443</v>
          </cell>
          <cell r="CS41">
            <v>1596443</v>
          </cell>
          <cell r="CT41">
            <v>1612493</v>
          </cell>
          <cell r="CU41">
            <v>1548292</v>
          </cell>
          <cell r="CV41">
            <v>1524496</v>
          </cell>
          <cell r="CX41">
            <v>69952</v>
          </cell>
          <cell r="CY41">
            <v>221759</v>
          </cell>
          <cell r="DA41">
            <v>291711</v>
          </cell>
          <cell r="DB41">
            <v>219116</v>
          </cell>
          <cell r="DC41">
            <v>408355</v>
          </cell>
          <cell r="DD41">
            <v>320891</v>
          </cell>
          <cell r="DE41">
            <v>729246</v>
          </cell>
          <cell r="DF41">
            <v>32167</v>
          </cell>
          <cell r="DG41">
            <v>7593365</v>
          </cell>
        </row>
        <row r="42">
          <cell r="B42" t="str">
            <v>Development Bank of Kenya</v>
          </cell>
          <cell r="C42">
            <v>15.630629000000001</v>
          </cell>
          <cell r="D42">
            <v>8.8858060000000005</v>
          </cell>
          <cell r="E42">
            <v>4.4400230000000001</v>
          </cell>
          <cell r="F42">
            <v>1.6496029999999999</v>
          </cell>
          <cell r="G42">
            <v>1.931594</v>
          </cell>
          <cell r="H42">
            <v>2.7027700000000001</v>
          </cell>
          <cell r="I42">
            <v>8.1316989999999993</v>
          </cell>
          <cell r="J42">
            <v>1.3254E-2</v>
          </cell>
          <cell r="K42">
            <v>9.1259999999999994E-2</v>
          </cell>
          <cell r="M42">
            <v>3.1566615078690479E-3</v>
          </cell>
          <cell r="N42">
            <v>3.5881796639193764E-3</v>
          </cell>
          <cell r="O42">
            <v>3.5933647142961721E-3</v>
          </cell>
          <cell r="P42">
            <v>3.6176024317071632E-3</v>
          </cell>
          <cell r="Q42">
            <v>3.5332840216392115E-3</v>
          </cell>
          <cell r="R42">
            <v>3.7172663452309379E-3</v>
          </cell>
          <cell r="S42">
            <v>3.8373178403927365E-3</v>
          </cell>
          <cell r="T42">
            <v>4.1193945464215774E-3</v>
          </cell>
          <cell r="U42">
            <v>4.2375972063738486E-3</v>
          </cell>
          <cell r="V42">
            <v>4.6195760288308633E-3</v>
          </cell>
          <cell r="W42">
            <v>4.3337321699578601E-3</v>
          </cell>
          <cell r="X42">
            <v>4.776216929269432E-3</v>
          </cell>
          <cell r="Y42">
            <v>4.778790398319078E-3</v>
          </cell>
          <cell r="Z42">
            <v>4.8339510949649729E-3</v>
          </cell>
          <cell r="AA42">
            <v>4.2823539611270105E-3</v>
          </cell>
          <cell r="AB42">
            <v>4.5819977307647204E-3</v>
          </cell>
          <cell r="AC42">
            <v>4.7104248213690495E-3</v>
          </cell>
          <cell r="AD42">
            <v>4.6789551496849574E-3</v>
          </cell>
          <cell r="AE42">
            <v>313413032</v>
          </cell>
          <cell r="AF42">
            <v>195568503</v>
          </cell>
          <cell r="AG42">
            <v>0</v>
          </cell>
          <cell r="AH42">
            <v>228782134</v>
          </cell>
          <cell r="AI42">
            <v>0</v>
          </cell>
          <cell r="AJ42">
            <v>40312345</v>
          </cell>
          <cell r="AK42">
            <v>51920201</v>
          </cell>
          <cell r="AL42">
            <v>263782134</v>
          </cell>
          <cell r="AM42">
            <v>13553634</v>
          </cell>
          <cell r="AN42">
            <v>20834301</v>
          </cell>
          <cell r="AO42">
            <v>20834.300999999999</v>
          </cell>
          <cell r="AP42">
            <v>4733253</v>
          </cell>
          <cell r="AR42">
            <v>3.7310363398933015E-3</v>
          </cell>
          <cell r="AS42">
            <v>3.9789840287975187E-3</v>
          </cell>
          <cell r="AT42">
            <v>1.434517680794544E-3</v>
          </cell>
          <cell r="AV42">
            <v>4.5527425085303344E-2</v>
          </cell>
          <cell r="AW42">
            <v>7.9009043890017356E-3</v>
          </cell>
          <cell r="AX42">
            <v>0.23753879724274105</v>
          </cell>
          <cell r="AY42">
            <v>0.20286080436572973</v>
          </cell>
          <cell r="AZ42">
            <v>0.19387658401786154</v>
          </cell>
          <cell r="BA42">
            <v>0.59678098003464652</v>
          </cell>
          <cell r="BB42">
            <v>0.1726836638605326</v>
          </cell>
          <cell r="BC42">
            <v>0.62921143552206493</v>
          </cell>
          <cell r="BD42">
            <v>0.10167574678268905</v>
          </cell>
          <cell r="BE42">
            <v>0.125255079784311</v>
          </cell>
          <cell r="BF42">
            <v>-2.3579333001621947E-2</v>
          </cell>
          <cell r="BG42">
            <v>2.0012972905770985</v>
          </cell>
          <cell r="BH42">
            <v>1.0964086804904195E-3</v>
          </cell>
          <cell r="BI42">
            <v>1.2136792147870084E-4</v>
          </cell>
          <cell r="BJ42">
            <v>5.9958277525749587E-4</v>
          </cell>
          <cell r="BK42">
            <v>15630629</v>
          </cell>
          <cell r="BL42">
            <v>16040121</v>
          </cell>
          <cell r="BM42">
            <v>16319925</v>
          </cell>
          <cell r="BN42">
            <v>16127993</v>
          </cell>
          <cell r="BO42">
            <v>16710985</v>
          </cell>
          <cell r="BP42">
            <v>16435365</v>
          </cell>
          <cell r="BQ42">
            <v>16418382</v>
          </cell>
          <cell r="BR42">
            <v>17492953</v>
          </cell>
          <cell r="BS42">
            <v>17013141</v>
          </cell>
          <cell r="BT42">
            <v>17251091</v>
          </cell>
          <cell r="BU42">
            <v>16942714</v>
          </cell>
          <cell r="BV42">
            <v>18106690</v>
          </cell>
          <cell r="BW42">
            <v>17841799</v>
          </cell>
          <cell r="BX42">
            <v>16999848</v>
          </cell>
          <cell r="BY42">
            <v>16954227</v>
          </cell>
          <cell r="BZ42">
            <v>16004815</v>
          </cell>
          <cell r="CA42">
            <v>16493105</v>
          </cell>
          <cell r="CB42">
            <v>16082152</v>
          </cell>
          <cell r="CC42">
            <v>15580630</v>
          </cell>
          <cell r="CD42">
            <v>2702770</v>
          </cell>
          <cell r="CE42">
            <v>2955617</v>
          </cell>
          <cell r="CF42">
            <v>2929746</v>
          </cell>
          <cell r="CG42">
            <v>2958319</v>
          </cell>
          <cell r="CH42">
            <v>2909847</v>
          </cell>
          <cell r="CI42">
            <v>2919672</v>
          </cell>
          <cell r="CJ42">
            <v>2903344</v>
          </cell>
          <cell r="CK42">
            <v>2949975</v>
          </cell>
          <cell r="CL42">
            <v>2912557</v>
          </cell>
          <cell r="CM42">
            <v>2876234</v>
          </cell>
          <cell r="CN42">
            <v>2843621</v>
          </cell>
          <cell r="CO42">
            <v>2856189</v>
          </cell>
          <cell r="CP42">
            <v>2808229</v>
          </cell>
          <cell r="CQ42">
            <v>2806585</v>
          </cell>
          <cell r="CR42">
            <v>2763601</v>
          </cell>
          <cell r="CS42">
            <v>2763601</v>
          </cell>
          <cell r="CT42">
            <v>1999548</v>
          </cell>
          <cell r="CU42">
            <v>1874489</v>
          </cell>
          <cell r="CV42">
            <v>1822274</v>
          </cell>
          <cell r="CX42">
            <v>51146</v>
          </cell>
          <cell r="CY42">
            <v>212661</v>
          </cell>
          <cell r="DA42">
            <v>263807</v>
          </cell>
          <cell r="DB42">
            <v>157435</v>
          </cell>
          <cell r="DC42">
            <v>1167006</v>
          </cell>
          <cell r="DD42">
            <v>687706</v>
          </cell>
          <cell r="DE42">
            <v>1854712</v>
          </cell>
          <cell r="DF42">
            <v>63882</v>
          </cell>
          <cell r="DG42">
            <v>8885806</v>
          </cell>
        </row>
        <row r="43">
          <cell r="B43" t="str">
            <v>United Bank for Africa</v>
          </cell>
          <cell r="C43">
            <v>13.811976</v>
          </cell>
          <cell r="D43">
            <v>3.5003009999999999</v>
          </cell>
          <cell r="E43">
            <v>5.0715430000000001</v>
          </cell>
          <cell r="F43">
            <v>2.1167370000000001</v>
          </cell>
          <cell r="G43">
            <v>2.1167370000000001</v>
          </cell>
          <cell r="H43">
            <v>2.1270020000000001</v>
          </cell>
          <cell r="I43">
            <v>5.5339700000000001</v>
          </cell>
          <cell r="J43">
            <v>2.9458000000000002E-2</v>
          </cell>
          <cell r="K43">
            <v>2.0531000000000001E-2</v>
          </cell>
          <cell r="M43">
            <v>2.7743133368893511E-3</v>
          </cell>
          <cell r="N43">
            <v>2.1470700496677526E-3</v>
          </cell>
          <cell r="O43">
            <v>2.0044733969198118E-3</v>
          </cell>
          <cell r="P43">
            <v>2.2052935247155385E-3</v>
          </cell>
          <cell r="Q43">
            <v>2.3316271860098323E-3</v>
          </cell>
          <cell r="R43">
            <v>2.020231259853443E-3</v>
          </cell>
          <cell r="S43">
            <v>1.9487866954207773E-3</v>
          </cell>
          <cell r="T43">
            <v>2.2036384108273721E-3</v>
          </cell>
          <cell r="U43">
            <v>2.0994959873449227E-3</v>
          </cell>
          <cell r="V43">
            <v>1.708461816788139E-3</v>
          </cell>
          <cell r="W43">
            <v>1.9597987308742869E-3</v>
          </cell>
          <cell r="X43">
            <v>1.914723228659556E-3</v>
          </cell>
          <cell r="Y43">
            <v>1.8501874804122268E-3</v>
          </cell>
          <cell r="Z43">
            <v>1.7724052524856274E-3</v>
          </cell>
          <cell r="AA43">
            <v>1.5934328058627707E-3</v>
          </cell>
          <cell r="AB43">
            <v>1.5618806344033891E-3</v>
          </cell>
          <cell r="AC43">
            <v>1.7389921178298006E-3</v>
          </cell>
          <cell r="AD43">
            <v>1.7297540438505241E-3</v>
          </cell>
          <cell r="AE43">
            <v>313413032</v>
          </cell>
          <cell r="AF43">
            <v>195568503</v>
          </cell>
          <cell r="AG43">
            <v>0</v>
          </cell>
          <cell r="AH43">
            <v>228782134</v>
          </cell>
          <cell r="AI43">
            <v>0</v>
          </cell>
          <cell r="AJ43">
            <v>40312345</v>
          </cell>
          <cell r="AK43">
            <v>51920201</v>
          </cell>
          <cell r="AL43">
            <v>263782134</v>
          </cell>
          <cell r="AM43">
            <v>13553634</v>
          </cell>
          <cell r="AN43">
            <v>20834301</v>
          </cell>
          <cell r="AO43">
            <v>20834.300999999999</v>
          </cell>
          <cell r="AP43">
            <v>4733253</v>
          </cell>
          <cell r="AR43">
            <v>3.2969232640435724E-3</v>
          </cell>
          <cell r="AS43">
            <v>1.567403314340194E-3</v>
          </cell>
          <cell r="AT43">
            <v>1.638554147672164E-3</v>
          </cell>
          <cell r="AV43">
            <v>1.9183529690976146E-2</v>
          </cell>
          <cell r="AW43">
            <v>3.8090135274617336E-3</v>
          </cell>
          <cell r="AX43">
            <v>0.38249882091879789</v>
          </cell>
          <cell r="AY43">
            <v>0.38249882091879789</v>
          </cell>
          <cell r="AZ43">
            <v>0.38282830645444232</v>
          </cell>
          <cell r="BA43">
            <v>0.86181540692574876</v>
          </cell>
          <cell r="BB43">
            <v>7.107570533127501E-2</v>
          </cell>
          <cell r="BC43">
            <v>4.6407688688755964E-2</v>
          </cell>
          <cell r="BD43">
            <v>0.11572753326937962</v>
          </cell>
          <cell r="BE43">
            <v>5.8088232988664605E-2</v>
          </cell>
          <cell r="BF43">
            <v>5.7639300280715018E-2</v>
          </cell>
          <cell r="BG43">
            <v>0.69018462428495619</v>
          </cell>
          <cell r="BH43">
            <v>7.8642928481542564E-4</v>
          </cell>
          <cell r="BI43">
            <v>0</v>
          </cell>
          <cell r="BJ43">
            <v>3.8775880530207018E-4</v>
          </cell>
          <cell r="BK43">
            <v>13811976</v>
          </cell>
          <cell r="BL43">
            <v>7086915</v>
          </cell>
          <cell r="BM43">
            <v>6504732</v>
          </cell>
          <cell r="BN43">
            <v>6937385</v>
          </cell>
          <cell r="BO43">
            <v>7748462</v>
          </cell>
          <cell r="BP43">
            <v>6281056</v>
          </cell>
          <cell r="BQ43">
            <v>5601281</v>
          </cell>
          <cell r="BR43">
            <v>7539176</v>
          </cell>
          <cell r="BS43">
            <v>5761555</v>
          </cell>
          <cell r="BT43">
            <v>6538183</v>
          </cell>
          <cell r="BU43">
            <v>7781237</v>
          </cell>
          <cell r="BV43">
            <v>8176112</v>
          </cell>
          <cell r="BW43">
            <v>7269162</v>
          </cell>
          <cell r="BX43">
            <v>5332978</v>
          </cell>
          <cell r="BY43">
            <v>4755787</v>
          </cell>
          <cell r="BZ43">
            <v>4354318</v>
          </cell>
          <cell r="CA43">
            <v>3726303</v>
          </cell>
          <cell r="CB43">
            <v>3984411</v>
          </cell>
          <cell r="CC43">
            <v>3709630</v>
          </cell>
          <cell r="CD43">
            <v>2127002</v>
          </cell>
          <cell r="CE43">
            <v>2123592</v>
          </cell>
          <cell r="CF43">
            <v>2161995</v>
          </cell>
          <cell r="CG43">
            <v>2159848</v>
          </cell>
          <cell r="CH43">
            <v>2153962</v>
          </cell>
          <cell r="CI43">
            <v>2148603</v>
          </cell>
          <cell r="CJ43">
            <v>2143386</v>
          </cell>
          <cell r="CK43">
            <v>2175142</v>
          </cell>
          <cell r="CL43">
            <v>2185477</v>
          </cell>
          <cell r="CM43">
            <v>1135692</v>
          </cell>
          <cell r="CN43">
            <v>1119088</v>
          </cell>
          <cell r="CO43">
            <v>1043147</v>
          </cell>
          <cell r="CP43">
            <v>1172769</v>
          </cell>
          <cell r="CQ43">
            <v>1222199</v>
          </cell>
          <cell r="CR43">
            <v>1138961</v>
          </cell>
          <cell r="CS43">
            <v>1138961</v>
          </cell>
          <cell r="CT43">
            <v>807249</v>
          </cell>
          <cell r="CU43">
            <v>1007444</v>
          </cell>
          <cell r="CV43">
            <v>1059034</v>
          </cell>
          <cell r="CX43">
            <v>130938</v>
          </cell>
          <cell r="CY43">
            <v>211090</v>
          </cell>
          <cell r="DA43">
            <v>342028</v>
          </cell>
          <cell r="DB43">
            <v>294765</v>
          </cell>
          <cell r="DC43">
            <v>12429</v>
          </cell>
          <cell r="DD43">
            <v>255393</v>
          </cell>
          <cell r="DE43">
            <v>267822</v>
          </cell>
          <cell r="DF43">
            <v>20531</v>
          </cell>
          <cell r="DG43">
            <v>3500301</v>
          </cell>
        </row>
        <row r="44">
          <cell r="B44" t="str">
            <v>Trans-National Bank</v>
          </cell>
          <cell r="C44">
            <v>10.119596</v>
          </cell>
          <cell r="D44">
            <v>6.7813429999999997</v>
          </cell>
          <cell r="E44">
            <v>7.6694459999999998</v>
          </cell>
          <cell r="F44">
            <v>2.0327989999999998</v>
          </cell>
          <cell r="G44">
            <v>2.0452539999999999</v>
          </cell>
          <cell r="H44">
            <v>2.04169</v>
          </cell>
          <cell r="I44">
            <v>9.8184629999999995</v>
          </cell>
          <cell r="J44">
            <v>6.7039999999999999E-3</v>
          </cell>
          <cell r="K44">
            <v>1.0181000000000001E-2</v>
          </cell>
          <cell r="M44">
            <v>2.715016942172869E-3</v>
          </cell>
          <cell r="N44">
            <v>2.7940324670370181E-3</v>
          </cell>
          <cell r="O44">
            <v>2.8657683321832196E-3</v>
          </cell>
          <cell r="P44">
            <v>2.832707856838871E-3</v>
          </cell>
          <cell r="Q44">
            <v>2.8564793770308921E-3</v>
          </cell>
          <cell r="R44">
            <v>3.0557541932423569E-3</v>
          </cell>
          <cell r="S44">
            <v>3.1188887467972362E-3</v>
          </cell>
          <cell r="T44">
            <v>3.0646052462589717E-3</v>
          </cell>
          <cell r="U44">
            <v>3.095287125766134E-3</v>
          </cell>
          <cell r="V44">
            <v>3.289699569708259E-3</v>
          </cell>
          <cell r="W44">
            <v>3.245054196239011E-3</v>
          </cell>
          <cell r="X44">
            <v>3.2539850902409458E-3</v>
          </cell>
          <cell r="Y44">
            <v>3.383897920984251E-3</v>
          </cell>
          <cell r="Z44">
            <v>3.4539711939486025E-3</v>
          </cell>
          <cell r="AA44">
            <v>3.5303941842276506E-3</v>
          </cell>
          <cell r="AB44">
            <v>3.5003510202464873E-3</v>
          </cell>
          <cell r="AC44">
            <v>3.7630384628247202E-3</v>
          </cell>
          <cell r="AD44">
            <v>3.9182679979662049E-3</v>
          </cell>
          <cell r="AE44">
            <v>313413032</v>
          </cell>
          <cell r="AF44">
            <v>195568503</v>
          </cell>
          <cell r="AG44">
            <v>0</v>
          </cell>
          <cell r="AH44">
            <v>228782134</v>
          </cell>
          <cell r="AI44">
            <v>0</v>
          </cell>
          <cell r="AJ44">
            <v>40312345</v>
          </cell>
          <cell r="AK44">
            <v>51920201</v>
          </cell>
          <cell r="AL44">
            <v>263782134</v>
          </cell>
          <cell r="AM44">
            <v>13553634</v>
          </cell>
          <cell r="AN44">
            <v>20834301</v>
          </cell>
          <cell r="AO44">
            <v>20834.300999999999</v>
          </cell>
          <cell r="AP44">
            <v>4733253</v>
          </cell>
          <cell r="AR44">
            <v>2.4155509302305677E-3</v>
          </cell>
          <cell r="AS44">
            <v>3.0366244199792176E-3</v>
          </cell>
          <cell r="AT44">
            <v>2.4779051570000855E-3</v>
          </cell>
          <cell r="AV44">
            <v>6.9281045116279293E-3</v>
          </cell>
          <cell r="AW44">
            <v>1.4250679591655145E-3</v>
          </cell>
          <cell r="AX44">
            <v>0.20830694172804848</v>
          </cell>
          <cell r="AY44">
            <v>0.20703841324248001</v>
          </cell>
          <cell r="AZ44">
            <v>0.28942188906802907</v>
          </cell>
          <cell r="BA44">
            <v>0.86213279172511992</v>
          </cell>
          <cell r="BB44">
            <v>0.16635302505977589</v>
          </cell>
          <cell r="BC44">
            <v>0.39245658646459852</v>
          </cell>
          <cell r="BD44">
            <v>0.14384436740479312</v>
          </cell>
          <cell r="BE44">
            <v>5.3123207265163716E-2</v>
          </cell>
          <cell r="BF44">
            <v>9.07211601396294E-2</v>
          </cell>
          <cell r="BG44">
            <v>0.88420245738740455</v>
          </cell>
          <cell r="BH44">
            <v>1.1181331080524313E-3</v>
          </cell>
          <cell r="BI44">
            <v>2.6915953198796165E-4</v>
          </cell>
          <cell r="BJ44">
            <v>6.8191104489202824E-4</v>
          </cell>
          <cell r="BK44">
            <v>10119596</v>
          </cell>
          <cell r="BL44">
            <v>9977176</v>
          </cell>
          <cell r="BM44">
            <v>10295352</v>
          </cell>
          <cell r="BN44">
            <v>10137915</v>
          </cell>
          <cell r="BO44">
            <v>9885064</v>
          </cell>
          <cell r="BP44">
            <v>10603271</v>
          </cell>
          <cell r="BQ44">
            <v>10464500</v>
          </cell>
          <cell r="BR44">
            <v>10351824</v>
          </cell>
          <cell r="BS44">
            <v>9973356</v>
          </cell>
          <cell r="BT44">
            <v>10507615</v>
          </cell>
          <cell r="BU44">
            <v>10533322</v>
          </cell>
          <cell r="BV44">
            <v>10803306</v>
          </cell>
          <cell r="BW44">
            <v>10456605</v>
          </cell>
          <cell r="BX44">
            <v>10300961</v>
          </cell>
          <cell r="BY44">
            <v>10239922</v>
          </cell>
          <cell r="BZ44">
            <v>9678121</v>
          </cell>
          <cell r="CA44">
            <v>8935515</v>
          </cell>
          <cell r="CB44">
            <v>9268777</v>
          </cell>
          <cell r="CC44">
            <v>9657867</v>
          </cell>
          <cell r="CD44">
            <v>2041690</v>
          </cell>
          <cell r="CE44">
            <v>2053824</v>
          </cell>
          <cell r="CF44">
            <v>2132336</v>
          </cell>
          <cell r="CG44">
            <v>2074929</v>
          </cell>
          <cell r="CH44">
            <v>2073144</v>
          </cell>
          <cell r="CI44">
            <v>2088544</v>
          </cell>
          <cell r="CJ44">
            <v>2073408</v>
          </cell>
          <cell r="CK44">
            <v>2154496</v>
          </cell>
          <cell r="CL44">
            <v>2159748</v>
          </cell>
          <cell r="CM44">
            <v>2080839</v>
          </cell>
          <cell r="CN44">
            <v>2032789</v>
          </cell>
          <cell r="CO44">
            <v>2044903</v>
          </cell>
          <cell r="CP44">
            <v>1975069</v>
          </cell>
          <cell r="CQ44">
            <v>1957169</v>
          </cell>
          <cell r="CR44">
            <v>1914759</v>
          </cell>
          <cell r="CS44">
            <v>1914759</v>
          </cell>
          <cell r="CT44">
            <v>1929129</v>
          </cell>
          <cell r="CU44">
            <v>1905126</v>
          </cell>
          <cell r="CV44">
            <v>1869047</v>
          </cell>
          <cell r="CX44">
            <v>138225</v>
          </cell>
          <cell r="CY44">
            <v>339365</v>
          </cell>
          <cell r="DA44">
            <v>477590</v>
          </cell>
          <cell r="DB44">
            <v>411746</v>
          </cell>
          <cell r="DC44">
            <v>531075</v>
          </cell>
          <cell r="DD44">
            <v>822132</v>
          </cell>
          <cell r="DE44">
            <v>1353207</v>
          </cell>
          <cell r="DF44">
            <v>7127</v>
          </cell>
          <cell r="DG44">
            <v>6781343</v>
          </cell>
        </row>
        <row r="45">
          <cell r="B45" t="str">
            <v>Paramount Universal Bank</v>
          </cell>
          <cell r="C45">
            <v>9.9157829999999993</v>
          </cell>
          <cell r="D45">
            <v>5.6333820000000001</v>
          </cell>
          <cell r="E45">
            <v>8.2480729999999998</v>
          </cell>
          <cell r="F45">
            <v>1.5063169999999999</v>
          </cell>
          <cell r="G45">
            <v>1.5063169999999999</v>
          </cell>
          <cell r="H45">
            <v>1.5687979999999999</v>
          </cell>
          <cell r="I45">
            <v>5.7653049999999997</v>
          </cell>
          <cell r="J45">
            <v>1.9780000000000002E-3</v>
          </cell>
          <cell r="K45">
            <v>3.7474E-2</v>
          </cell>
          <cell r="M45">
            <v>2.5100734500485482E-3</v>
          </cell>
          <cell r="N45">
            <v>2.6029272765965747E-3</v>
          </cell>
          <cell r="O45">
            <v>2.5935354348196903E-3</v>
          </cell>
          <cell r="P45">
            <v>2.6236331568486775E-3</v>
          </cell>
          <cell r="Q45">
            <v>2.7115113381940455E-3</v>
          </cell>
          <cell r="R45">
            <v>2.7142431506609762E-3</v>
          </cell>
          <cell r="S45">
            <v>2.7436015660860188E-3</v>
          </cell>
          <cell r="T45">
            <v>2.7514415585708201E-3</v>
          </cell>
          <cell r="U45">
            <v>2.7960270752280031E-3</v>
          </cell>
          <cell r="V45">
            <v>2.8937146314500129E-3</v>
          </cell>
          <cell r="W45">
            <v>3.1127034995126492E-3</v>
          </cell>
          <cell r="X45">
            <v>3.1503060367453657E-3</v>
          </cell>
          <cell r="Y45">
            <v>3.1005681559442178E-3</v>
          </cell>
          <cell r="Z45">
            <v>3.1697197883291742E-3</v>
          </cell>
          <cell r="AA45">
            <v>3.0712448282937156E-3</v>
          </cell>
          <cell r="AB45">
            <v>3.1174189543764601E-3</v>
          </cell>
          <cell r="AC45">
            <v>3.1324341450229224E-3</v>
          </cell>
          <cell r="AD45">
            <v>3.0996129310015578E-3</v>
          </cell>
          <cell r="AE45">
            <v>313413032</v>
          </cell>
          <cell r="AF45">
            <v>195568503</v>
          </cell>
          <cell r="AG45">
            <v>0</v>
          </cell>
          <cell r="AH45">
            <v>228782134</v>
          </cell>
          <cell r="AI45">
            <v>0</v>
          </cell>
          <cell r="AJ45">
            <v>40312345</v>
          </cell>
          <cell r="AK45">
            <v>51920201</v>
          </cell>
          <cell r="AL45">
            <v>263782134</v>
          </cell>
          <cell r="AM45">
            <v>13553634</v>
          </cell>
          <cell r="AN45">
            <v>20834301</v>
          </cell>
          <cell r="AO45">
            <v>20834.300999999999</v>
          </cell>
          <cell r="AP45">
            <v>4733253</v>
          </cell>
          <cell r="AR45">
            <v>2.36690069935741E-3</v>
          </cell>
          <cell r="AS45">
            <v>2.5225778062356327E-3</v>
          </cell>
          <cell r="AT45">
            <v>2.664852535895444E-3</v>
          </cell>
          <cell r="AV45">
            <v>5.9080484173384414E-2</v>
          </cell>
          <cell r="AW45">
            <v>9.8225313072713757E-3</v>
          </cell>
          <cell r="AX45">
            <v>0.26127273405309864</v>
          </cell>
          <cell r="AY45">
            <v>0.26127273405309864</v>
          </cell>
          <cell r="AZ45">
            <v>0.24331099624698158</v>
          </cell>
          <cell r="BA45">
            <v>0.80620557231106416</v>
          </cell>
          <cell r="BB45">
            <v>0.10099743738607635</v>
          </cell>
          <cell r="BC45">
            <v>0.21280313995158609</v>
          </cell>
          <cell r="BD45">
            <v>0.12161812821422045</v>
          </cell>
          <cell r="BE45">
            <v>7.8256488552814252E-2</v>
          </cell>
          <cell r="BF45">
            <v>4.3361639661406201E-2</v>
          </cell>
          <cell r="BG45">
            <v>0.68299371259202002</v>
          </cell>
          <cell r="BH45">
            <v>1.3953912973620555E-3</v>
          </cell>
          <cell r="BI45">
            <v>0</v>
          </cell>
          <cell r="BJ45">
            <v>6.8801515004747861E-4</v>
          </cell>
          <cell r="BK45">
            <v>9915783</v>
          </cell>
          <cell r="BL45">
            <v>9924109</v>
          </cell>
          <cell r="BM45">
            <v>9541251</v>
          </cell>
          <cell r="BN45">
            <v>9579358</v>
          </cell>
          <cell r="BO45">
            <v>9745544</v>
          </cell>
          <cell r="BP45">
            <v>9738935</v>
          </cell>
          <cell r="BQ45">
            <v>9426931</v>
          </cell>
          <cell r="BR45">
            <v>9582882</v>
          </cell>
          <cell r="BS45">
            <v>9455656</v>
          </cell>
          <cell r="BT45">
            <v>9853717</v>
          </cell>
          <cell r="BU45">
            <v>10525709</v>
          </cell>
          <cell r="BV45">
            <v>10914946</v>
          </cell>
          <cell r="BW45">
            <v>10818758</v>
          </cell>
          <cell r="BX45">
            <v>10169780</v>
          </cell>
          <cell r="BY45">
            <v>10402326</v>
          </cell>
          <cell r="BZ45">
            <v>9042178</v>
          </cell>
          <cell r="CA45">
            <v>8698023</v>
          </cell>
          <cell r="CB45">
            <v>8323852</v>
          </cell>
          <cell r="CC45">
            <v>8028877</v>
          </cell>
          <cell r="CD45">
            <v>1568798</v>
          </cell>
          <cell r="CE45">
            <v>1546091</v>
          </cell>
          <cell r="CF45">
            <v>1759693</v>
          </cell>
          <cell r="CG45">
            <v>1730416</v>
          </cell>
          <cell r="CH45">
            <v>1700031</v>
          </cell>
          <cell r="CI45">
            <v>1659151</v>
          </cell>
          <cell r="CJ45">
            <v>1644209</v>
          </cell>
          <cell r="CK45">
            <v>1624002</v>
          </cell>
          <cell r="CL45">
            <v>1605827</v>
          </cell>
          <cell r="CM45">
            <v>1575131</v>
          </cell>
          <cell r="CN45">
            <v>1536285</v>
          </cell>
          <cell r="CO45">
            <v>1488698</v>
          </cell>
          <cell r="CP45">
            <v>1469236</v>
          </cell>
          <cell r="CQ45">
            <v>1410219</v>
          </cell>
          <cell r="CR45">
            <v>1378260</v>
          </cell>
          <cell r="CS45">
            <v>1378260</v>
          </cell>
          <cell r="CT45">
            <v>1348014</v>
          </cell>
          <cell r="CU45">
            <v>1289232</v>
          </cell>
          <cell r="CV45">
            <v>1230414</v>
          </cell>
          <cell r="CX45">
            <v>50179</v>
          </cell>
          <cell r="CY45">
            <v>156055</v>
          </cell>
          <cell r="DA45">
            <v>206234</v>
          </cell>
          <cell r="DB45">
            <v>166267</v>
          </cell>
          <cell r="DC45">
            <v>134678</v>
          </cell>
          <cell r="DD45">
            <v>498198</v>
          </cell>
          <cell r="DE45">
            <v>632876</v>
          </cell>
          <cell r="DF45">
            <v>48281</v>
          </cell>
          <cell r="DG45">
            <v>5633382</v>
          </cell>
        </row>
        <row r="46">
          <cell r="B46" t="str">
            <v>Consolidated Bank of Kenya</v>
          </cell>
          <cell r="C46">
            <v>12.421918</v>
          </cell>
          <cell r="D46">
            <v>7.7186820000000003</v>
          </cell>
          <cell r="E46">
            <v>8.6761029999999995</v>
          </cell>
          <cell r="F46">
            <v>0.465028</v>
          </cell>
          <cell r="G46">
            <v>0.56004200000000004</v>
          </cell>
          <cell r="H46">
            <v>0.96642899999999998</v>
          </cell>
          <cell r="I46">
            <v>10.807683000000001</v>
          </cell>
          <cell r="J46">
            <v>8.9840000000000007E-3</v>
          </cell>
          <cell r="K46">
            <v>-0.22581899999999999</v>
          </cell>
          <cell r="M46">
            <v>2.4357980908586208E-3</v>
          </cell>
          <cell r="N46">
            <v>2.2831051018938715E-3</v>
          </cell>
          <cell r="O46">
            <v>2.667232875557445E-3</v>
          </cell>
          <cell r="P46">
            <v>2.7943385230868381E-3</v>
          </cell>
          <cell r="Q46">
            <v>2.9311894911254019E-3</v>
          </cell>
          <cell r="R46">
            <v>3.0410302221931039E-3</v>
          </cell>
          <cell r="S46">
            <v>3.2463100336946882E-3</v>
          </cell>
          <cell r="T46">
            <v>3.127047466179375E-3</v>
          </cell>
          <cell r="U46">
            <v>3.4316570805427039E-3</v>
          </cell>
          <cell r="V46">
            <v>3.5951394425047193E-3</v>
          </cell>
          <cell r="W46">
            <v>3.5168922779126709E-3</v>
          </cell>
          <cell r="X46">
            <v>3.6589293862348505E-3</v>
          </cell>
          <cell r="Y46">
            <v>3.8139306267146143E-3</v>
          </cell>
          <cell r="Z46">
            <v>4.1598331954687522E-3</v>
          </cell>
          <cell r="AA46">
            <v>4.3305980844768359E-3</v>
          </cell>
          <cell r="AB46">
            <v>4.7091276126817556E-3</v>
          </cell>
          <cell r="AC46">
            <v>4.9352439066792245E-3</v>
          </cell>
          <cell r="AD46">
            <v>5.0564486501753214E-3</v>
          </cell>
          <cell r="AE46">
            <v>313413032</v>
          </cell>
          <cell r="AF46">
            <v>195568503</v>
          </cell>
          <cell r="AG46">
            <v>0</v>
          </cell>
          <cell r="AH46">
            <v>228782134</v>
          </cell>
          <cell r="AI46">
            <v>0</v>
          </cell>
          <cell r="AJ46">
            <v>40312345</v>
          </cell>
          <cell r="AK46">
            <v>51920201</v>
          </cell>
          <cell r="AL46">
            <v>263782134</v>
          </cell>
          <cell r="AM46">
            <v>13553634</v>
          </cell>
          <cell r="AN46">
            <v>20834301</v>
          </cell>
          <cell r="AO46">
            <v>20834.300999999999</v>
          </cell>
          <cell r="AP46">
            <v>4733253</v>
          </cell>
          <cell r="AR46">
            <v>2.9651159572129E-3</v>
          </cell>
          <cell r="AS46">
            <v>3.4563563959608043E-3</v>
          </cell>
          <cell r="AT46">
            <v>2.8031438472040761E-3</v>
          </cell>
          <cell r="AV46">
            <v>-0.43376402694659433</v>
          </cell>
          <cell r="AW46">
            <v>-3.5874757668369603E-2</v>
          </cell>
          <cell r="AX46">
            <v>5.1818877367147055E-2</v>
          </cell>
          <cell r="AY46">
            <v>4.3027538835104615E-2</v>
          </cell>
          <cell r="AZ46">
            <v>0.3361668374724488</v>
          </cell>
          <cell r="BA46">
            <v>1.1204514186239138</v>
          </cell>
          <cell r="BB46">
            <v>0.21191860138632077</v>
          </cell>
          <cell r="BC46">
            <v>0.42029969338809053</v>
          </cell>
          <cell r="BD46">
            <v>0.16661992865983713</v>
          </cell>
          <cell r="BE46">
            <v>4.7685936814119062E-2</v>
          </cell>
          <cell r="BF46">
            <v>0.11893399184571807</v>
          </cell>
          <cell r="BG46">
            <v>0.88964849771838816</v>
          </cell>
          <cell r="BH46">
            <v>2.1042568860379944E-3</v>
          </cell>
          <cell r="BI46">
            <v>1.5689277361967432E-4</v>
          </cell>
          <cell r="BJ46">
            <v>1.1136576736955088E-3</v>
          </cell>
          <cell r="BK46">
            <v>12421918</v>
          </cell>
          <cell r="BL46">
            <v>12302979</v>
          </cell>
          <cell r="BM46">
            <v>13455744</v>
          </cell>
          <cell r="BN46">
            <v>13423571</v>
          </cell>
          <cell r="BO46">
            <v>13620906</v>
          </cell>
          <cell r="BP46">
            <v>13697179</v>
          </cell>
          <cell r="BQ46">
            <v>13917895</v>
          </cell>
          <cell r="BR46">
            <v>13898951</v>
          </cell>
          <cell r="BS46">
            <v>14419461</v>
          </cell>
          <cell r="BT46">
            <v>14272743</v>
          </cell>
          <cell r="BU46">
            <v>14135528</v>
          </cell>
          <cell r="BV46">
            <v>14425550</v>
          </cell>
          <cell r="BW46">
            <v>14573039</v>
          </cell>
          <cell r="BX46">
            <v>14428785</v>
          </cell>
          <cell r="BY46">
            <v>15077051</v>
          </cell>
          <cell r="BZ46">
            <v>15965750</v>
          </cell>
          <cell r="CA46">
            <v>16616891</v>
          </cell>
          <cell r="CB46">
            <v>16730762</v>
          </cell>
          <cell r="CC46">
            <v>16778631</v>
          </cell>
          <cell r="CD46">
            <v>966429</v>
          </cell>
          <cell r="CE46">
            <v>562347</v>
          </cell>
          <cell r="CF46">
            <v>1068434</v>
          </cell>
          <cell r="CG46">
            <v>1045060</v>
          </cell>
          <cell r="CH46">
            <v>1187461</v>
          </cell>
          <cell r="CI46">
            <v>1325345</v>
          </cell>
          <cell r="CJ46">
            <v>1403073</v>
          </cell>
          <cell r="CK46">
            <v>1410759</v>
          </cell>
          <cell r="CL46">
            <v>1542883</v>
          </cell>
          <cell r="CM46">
            <v>1586460</v>
          </cell>
          <cell r="CN46">
            <v>1615215</v>
          </cell>
          <cell r="CO46">
            <v>1587672</v>
          </cell>
          <cell r="CP46">
            <v>1606209</v>
          </cell>
          <cell r="CQ46">
            <v>1551228</v>
          </cell>
          <cell r="CR46">
            <v>1567820</v>
          </cell>
          <cell r="CS46">
            <v>1567820</v>
          </cell>
          <cell r="CT46">
            <v>1089376</v>
          </cell>
          <cell r="CU46">
            <v>1258313</v>
          </cell>
          <cell r="CV46">
            <v>1241702</v>
          </cell>
          <cell r="CX46">
            <v>191564</v>
          </cell>
          <cell r="CY46">
            <v>378284</v>
          </cell>
          <cell r="DA46">
            <v>569848</v>
          </cell>
          <cell r="DB46">
            <v>638487</v>
          </cell>
          <cell r="DC46">
            <v>872369</v>
          </cell>
          <cell r="DD46">
            <v>1203219</v>
          </cell>
          <cell r="DE46">
            <v>2075588</v>
          </cell>
          <cell r="DF46">
            <v>-233570</v>
          </cell>
          <cell r="DG46">
            <v>7718682</v>
          </cell>
        </row>
        <row r="47">
          <cell r="B47" t="str">
            <v>Spire Bank</v>
          </cell>
          <cell r="C47">
            <v>10.96504</v>
          </cell>
          <cell r="D47">
            <v>4.8221470000000002</v>
          </cell>
          <cell r="E47">
            <v>6.6378329999999997</v>
          </cell>
          <cell r="F47">
            <v>-1.1438390000000001</v>
          </cell>
          <cell r="G47">
            <v>-0.97178799999999999</v>
          </cell>
          <cell r="H47">
            <v>0.76819000000000004</v>
          </cell>
          <cell r="I47">
            <v>8.9640789999999999</v>
          </cell>
          <cell r="J47">
            <v>1.1091999999999999E-2</v>
          </cell>
          <cell r="K47">
            <v>-0.17092499999999999</v>
          </cell>
          <cell r="M47">
            <v>1.9951270965040003E-3</v>
          </cell>
          <cell r="N47">
            <v>2.2215219873531959E-3</v>
          </cell>
          <cell r="O47">
            <v>2.3264679233426658E-3</v>
          </cell>
          <cell r="P47">
            <v>2.5178370370550077E-3</v>
          </cell>
          <cell r="Q47">
            <v>2.9204333094317424E-3</v>
          </cell>
          <cell r="R47">
            <v>3.0588598481347401E-3</v>
          </cell>
          <cell r="S47">
            <v>3.3461308451362866E-3</v>
          </cell>
          <cell r="T47">
            <v>3.510592734375647E-3</v>
          </cell>
          <cell r="U47">
            <v>3.817287304938452E-3</v>
          </cell>
          <cell r="V47">
            <v>4.0857315203113587E-3</v>
          </cell>
          <cell r="W47">
            <v>4.3179555382334422E-3</v>
          </cell>
          <cell r="X47">
            <v>4.7633665332035748E-3</v>
          </cell>
          <cell r="Y47">
            <v>4.7657858994089222E-3</v>
          </cell>
          <cell r="Z47">
            <v>4.5753422744545516E-3</v>
          </cell>
          <cell r="AA47">
            <v>5.4417109266859413E-3</v>
          </cell>
          <cell r="AB47">
            <v>5.3969313576378072E-3</v>
          </cell>
          <cell r="AC47">
            <v>5.6779324554218844E-3</v>
          </cell>
          <cell r="AD47">
            <v>5.4898150641763069E-3</v>
          </cell>
          <cell r="AE47">
            <v>313413032</v>
          </cell>
          <cell r="AF47">
            <v>195568503</v>
          </cell>
          <cell r="AG47">
            <v>0</v>
          </cell>
          <cell r="AH47">
            <v>228782134</v>
          </cell>
          <cell r="AI47">
            <v>0</v>
          </cell>
          <cell r="AJ47">
            <v>40312345</v>
          </cell>
          <cell r="AK47">
            <v>51920201</v>
          </cell>
          <cell r="AL47">
            <v>263782134</v>
          </cell>
          <cell r="AM47">
            <v>13553634</v>
          </cell>
          <cell r="AN47">
            <v>20834301</v>
          </cell>
          <cell r="AO47">
            <v>20834.300999999999</v>
          </cell>
          <cell r="AP47">
            <v>4733253</v>
          </cell>
          <cell r="AR47">
            <v>2.617358694162829E-3</v>
          </cell>
          <cell r="AS47">
            <v>2.1593140675717957E-3</v>
          </cell>
          <cell r="AT47">
            <v>2.1446034853111096E-3</v>
          </cell>
          <cell r="AV47">
            <v>-0.700149517239538</v>
          </cell>
          <cell r="AW47">
            <v>-6.9814959316774394E-2</v>
          </cell>
          <cell r="AX47">
            <v>-0.10840912937068047</v>
          </cell>
          <cell r="AY47">
            <v>-0.12760251220454438</v>
          </cell>
          <cell r="AZ47">
            <v>0.41236768249585637</v>
          </cell>
          <cell r="BA47">
            <v>1.9239016768828248</v>
          </cell>
          <cell r="BB47">
            <v>0.33031577245762456</v>
          </cell>
          <cell r="BC47">
            <v>0.64668542653903904</v>
          </cell>
          <cell r="BD47">
            <v>0.12630305921122453</v>
          </cell>
          <cell r="BE47">
            <v>5.4847927919146985E-2</v>
          </cell>
          <cell r="BF47">
            <v>7.1455131292077548E-2</v>
          </cell>
          <cell r="BG47">
            <v>0.72646404331052028</v>
          </cell>
          <cell r="BH47">
            <v>1.2359494792501581E-3</v>
          </cell>
          <cell r="BI47">
            <v>0</v>
          </cell>
          <cell r="BJ47">
            <v>7.3612072429665905E-4</v>
          </cell>
          <cell r="BK47">
            <v>10965040</v>
          </cell>
          <cell r="BL47">
            <v>11203247</v>
          </cell>
          <cell r="BM47">
            <v>11147949</v>
          </cell>
          <cell r="BN47">
            <v>11686475</v>
          </cell>
          <cell r="BO47">
            <v>13074106</v>
          </cell>
          <cell r="BP47">
            <v>13185616</v>
          </cell>
          <cell r="BQ47">
            <v>13802498</v>
          </cell>
          <cell r="BR47">
            <v>14204005</v>
          </cell>
          <cell r="BS47">
            <v>14382397</v>
          </cell>
          <cell r="BT47">
            <v>15107721</v>
          </cell>
          <cell r="BU47">
            <v>14469562</v>
          </cell>
          <cell r="BV47">
            <v>15826494</v>
          </cell>
          <cell r="BW47">
            <v>16857598</v>
          </cell>
          <cell r="BX47">
            <v>16800655</v>
          </cell>
          <cell r="BY47">
            <v>16589359</v>
          </cell>
          <cell r="BZ47">
            <v>17019940</v>
          </cell>
          <cell r="CA47">
            <v>16250564</v>
          </cell>
          <cell r="CB47">
            <v>16454140</v>
          </cell>
          <cell r="CC47">
            <v>15562476</v>
          </cell>
          <cell r="CD47">
            <v>768190</v>
          </cell>
          <cell r="CE47">
            <v>992269</v>
          </cell>
          <cell r="CF47">
            <v>1187760</v>
          </cell>
          <cell r="CG47">
            <v>1424536</v>
          </cell>
          <cell r="CH47">
            <v>1628858</v>
          </cell>
          <cell r="CI47">
            <v>1717309</v>
          </cell>
          <cell r="CJ47">
            <v>1817222</v>
          </cell>
          <cell r="CK47">
            <v>2037416</v>
          </cell>
          <cell r="CL47">
            <v>2182475</v>
          </cell>
          <cell r="CM47">
            <v>1933604</v>
          </cell>
          <cell r="CN47">
            <v>2068845</v>
          </cell>
          <cell r="CO47">
            <v>1993347</v>
          </cell>
          <cell r="CP47">
            <v>2106331</v>
          </cell>
          <cell r="CQ47">
            <v>1718831</v>
          </cell>
          <cell r="CR47">
            <v>1154947</v>
          </cell>
          <cell r="CS47">
            <v>1154947</v>
          </cell>
          <cell r="CT47">
            <v>1526979</v>
          </cell>
          <cell r="CU47">
            <v>1408728</v>
          </cell>
          <cell r="CV47">
            <v>1371482</v>
          </cell>
          <cell r="CX47">
            <v>99767</v>
          </cell>
          <cell r="CY47">
            <v>142170</v>
          </cell>
          <cell r="DA47">
            <v>241937</v>
          </cell>
          <cell r="DB47">
            <v>465463</v>
          </cell>
          <cell r="DC47">
            <v>1538129</v>
          </cell>
          <cell r="DD47">
            <v>840352</v>
          </cell>
          <cell r="DE47">
            <v>2378481</v>
          </cell>
          <cell r="DF47">
            <v>-419573</v>
          </cell>
          <cell r="DG47">
            <v>4822147</v>
          </cell>
        </row>
        <row r="48">
          <cell r="B48" t="str">
            <v>Middle East Bank</v>
          </cell>
          <cell r="C48">
            <v>5.1654840000000002</v>
          </cell>
          <cell r="D48">
            <v>2.4465970000000001</v>
          </cell>
          <cell r="E48">
            <v>4.0013670000000001</v>
          </cell>
          <cell r="F48">
            <v>1.0596209999999999</v>
          </cell>
          <cell r="G48">
            <v>1.0596209999999999</v>
          </cell>
          <cell r="H48">
            <v>1.083394</v>
          </cell>
          <cell r="I48">
            <v>2.4975450000000001</v>
          </cell>
          <cell r="J48">
            <v>3.9399999999999999E-3</v>
          </cell>
          <cell r="K48">
            <v>-6.6360000000000002E-2</v>
          </cell>
          <cell r="M48">
            <v>1.4170696233015406E-3</v>
          </cell>
          <cell r="N48">
            <v>1.4595526780470818E-3</v>
          </cell>
          <cell r="O48">
            <v>1.4768173016462597E-3</v>
          </cell>
          <cell r="P48">
            <v>1.4769299628961381E-3</v>
          </cell>
          <cell r="Q48">
            <v>1.5459463853591893E-3</v>
          </cell>
          <cell r="R48">
            <v>1.6019345997390294E-3</v>
          </cell>
          <cell r="S48">
            <v>1.6457505318533876E-3</v>
          </cell>
          <cell r="T48">
            <v>1.6597976324624964E-3</v>
          </cell>
          <cell r="U48">
            <v>1.7406970541681173E-3</v>
          </cell>
          <cell r="V48">
            <v>1.7623379659851292E-3</v>
          </cell>
          <cell r="W48">
            <v>1.9075708158961323E-3</v>
          </cell>
          <cell r="X48">
            <v>1.9305963266920123E-3</v>
          </cell>
          <cell r="Y48">
            <v>1.9367902077399666E-3</v>
          </cell>
          <cell r="Z48">
            <v>2.0384148379067593E-3</v>
          </cell>
          <cell r="AA48">
            <v>2.135885306845442E-3</v>
          </cell>
          <cell r="AB48">
            <v>2.277695536393396E-3</v>
          </cell>
          <cell r="AC48">
            <v>2.3491586322533392E-3</v>
          </cell>
          <cell r="AD48">
            <v>2.2687049910450462E-3</v>
          </cell>
          <cell r="AE48">
            <v>313413032</v>
          </cell>
          <cell r="AF48">
            <v>195568503</v>
          </cell>
          <cell r="AG48">
            <v>0</v>
          </cell>
          <cell r="AH48">
            <v>228782134</v>
          </cell>
          <cell r="AI48">
            <v>0</v>
          </cell>
          <cell r="AJ48">
            <v>40312345</v>
          </cell>
          <cell r="AK48">
            <v>51920201</v>
          </cell>
          <cell r="AL48">
            <v>263782134</v>
          </cell>
          <cell r="AM48">
            <v>13553634</v>
          </cell>
          <cell r="AN48">
            <v>20834301</v>
          </cell>
          <cell r="AO48">
            <v>20834.300999999999</v>
          </cell>
          <cell r="AP48">
            <v>4733253</v>
          </cell>
          <cell r="AR48">
            <v>1.2330027484586455E-3</v>
          </cell>
          <cell r="AS48">
            <v>1.0955641376712393E-3</v>
          </cell>
          <cell r="AT48">
            <v>1.292793237523279E-3</v>
          </cell>
          <cell r="AV48">
            <v>-8.6410659318989919E-2</v>
          </cell>
          <cell r="AW48">
            <v>-1.876502082596624E-2</v>
          </cell>
          <cell r="AX48">
            <v>0.42426502825774903</v>
          </cell>
          <cell r="AY48">
            <v>0.42426502825774903</v>
          </cell>
          <cell r="AZ48">
            <v>0.3410463639795463</v>
          </cell>
          <cell r="BA48">
            <v>1.3716839973918116</v>
          </cell>
          <cell r="BB48">
            <v>0.30555857529487401</v>
          </cell>
          <cell r="BC48">
            <v>0.22144450905604923</v>
          </cell>
          <cell r="BD48">
            <v>9.4899624142293623E-2</v>
          </cell>
          <cell r="BE48">
            <v>6.5833072707463303E-2</v>
          </cell>
          <cell r="BF48">
            <v>2.9066551434830321E-2</v>
          </cell>
          <cell r="BG48">
            <v>0.61144029028079661</v>
          </cell>
          <cell r="BH48">
            <v>7.3875154131454641E-4</v>
          </cell>
          <cell r="BI48">
            <v>9.6835273094422934E-5</v>
          </cell>
          <cell r="BJ48">
            <v>4.1123708236105218E-4</v>
          </cell>
          <cell r="BK48">
            <v>5165484</v>
          </cell>
          <cell r="BL48">
            <v>5090148</v>
          </cell>
          <cell r="BM48">
            <v>5121036</v>
          </cell>
          <cell r="BN48">
            <v>5092123</v>
          </cell>
          <cell r="BO48">
            <v>5249639</v>
          </cell>
          <cell r="BP48">
            <v>5280693</v>
          </cell>
          <cell r="BQ48">
            <v>5233522</v>
          </cell>
          <cell r="BR48">
            <v>5237919</v>
          </cell>
          <cell r="BS48">
            <v>5443993</v>
          </cell>
          <cell r="BT48">
            <v>5375994</v>
          </cell>
          <cell r="BU48">
            <v>5677553</v>
          </cell>
          <cell r="BV48">
            <v>6288542</v>
          </cell>
          <cell r="BW48">
            <v>6192662</v>
          </cell>
          <cell r="BX48">
            <v>5836720</v>
          </cell>
          <cell r="BY48">
            <v>5936601</v>
          </cell>
          <cell r="BZ48">
            <v>5906089</v>
          </cell>
          <cell r="CA48">
            <v>6153754</v>
          </cell>
          <cell r="CB48">
            <v>6204136</v>
          </cell>
          <cell r="CC48">
            <v>5765799</v>
          </cell>
          <cell r="CD48">
            <v>1083394</v>
          </cell>
          <cell r="CE48">
            <v>1098966</v>
          </cell>
          <cell r="CF48">
            <v>1161853</v>
          </cell>
          <cell r="CG48">
            <v>1143420</v>
          </cell>
          <cell r="CH48">
            <v>1178364</v>
          </cell>
          <cell r="CI48">
            <v>1213931</v>
          </cell>
          <cell r="CJ48">
            <v>1192109</v>
          </cell>
          <cell r="CK48">
            <v>1235641</v>
          </cell>
          <cell r="CL48">
            <v>1237851</v>
          </cell>
          <cell r="CM48">
            <v>1252646</v>
          </cell>
          <cell r="CN48">
            <v>1263462</v>
          </cell>
          <cell r="CO48">
            <v>1197477</v>
          </cell>
          <cell r="CP48">
            <v>1193546</v>
          </cell>
          <cell r="CQ48">
            <v>1211872</v>
          </cell>
          <cell r="CR48">
            <v>1233695</v>
          </cell>
          <cell r="CS48">
            <v>1233695</v>
          </cell>
          <cell r="CT48">
            <v>1216395</v>
          </cell>
          <cell r="CU48">
            <v>1169933</v>
          </cell>
          <cell r="CV48">
            <v>1175205</v>
          </cell>
          <cell r="CX48">
            <v>39751</v>
          </cell>
          <cell r="CY48">
            <v>76805</v>
          </cell>
          <cell r="DA48">
            <v>116556</v>
          </cell>
          <cell r="DB48">
            <v>159878</v>
          </cell>
          <cell r="DC48">
            <v>238389</v>
          </cell>
          <cell r="DD48">
            <v>838129</v>
          </cell>
          <cell r="DE48">
            <v>1076518</v>
          </cell>
          <cell r="DF48">
            <v>-48860</v>
          </cell>
          <cell r="DG48">
            <v>2446597</v>
          </cell>
        </row>
        <row r="49">
          <cell r="B49" t="str">
            <v xml:space="preserve">Dubai Islamic Bank </v>
          </cell>
          <cell r="C49">
            <v>4.1690569999999996</v>
          </cell>
          <cell r="D49">
            <v>1.146107</v>
          </cell>
          <cell r="E49">
            <v>2.3091520000000001</v>
          </cell>
          <cell r="F49">
            <v>1.052773</v>
          </cell>
          <cell r="G49">
            <v>1.0545450000000001</v>
          </cell>
          <cell r="H49">
            <v>1.5760149999999999</v>
          </cell>
          <cell r="I49">
            <v>2.768418</v>
          </cell>
          <cell r="J49">
            <v>6.8900000000000003E-3</v>
          </cell>
          <cell r="K49">
            <v>-0.44304900000000003</v>
          </cell>
          <cell r="M49">
            <v>1.4170584184887587E-3</v>
          </cell>
          <cell r="N49">
            <v>1.2905753969860989E-3</v>
          </cell>
          <cell r="O49">
            <v>1.0097300653005045E-3</v>
          </cell>
          <cell r="P49">
            <v>8.9810759525201064E-4</v>
          </cell>
          <cell r="Q49">
            <v>8.1594244188925907E-4</v>
          </cell>
          <cell r="R49">
            <v>1.6019345997390294E-3</v>
          </cell>
          <cell r="S49">
            <v>1.6457505318533876E-3</v>
          </cell>
          <cell r="T49">
            <v>1.6597976324624964E-3</v>
          </cell>
          <cell r="U49">
            <v>1.7406970541681173E-3</v>
          </cell>
          <cell r="V49">
            <v>1.7623379659851292E-3</v>
          </cell>
          <cell r="W49">
            <v>1.9075708158961323E-3</v>
          </cell>
          <cell r="X49">
            <v>1.9305963266920123E-3</v>
          </cell>
          <cell r="Y49">
            <v>1.9367902077399666E-3</v>
          </cell>
          <cell r="Z49">
            <v>2.0384148379067593E-3</v>
          </cell>
          <cell r="AA49">
            <v>2.135885306845442E-3</v>
          </cell>
          <cell r="AB49">
            <v>2.277695536393396E-3</v>
          </cell>
          <cell r="AC49">
            <v>2.3491586322533392E-3</v>
          </cell>
          <cell r="AD49">
            <v>2.2687049910450462E-3</v>
          </cell>
          <cell r="AE49">
            <v>313413032</v>
          </cell>
          <cell r="AF49">
            <v>195568503</v>
          </cell>
          <cell r="AG49">
            <v>0</v>
          </cell>
          <cell r="AH49">
            <v>228782134</v>
          </cell>
          <cell r="AI49">
            <v>0</v>
          </cell>
          <cell r="AJ49">
            <v>40312345</v>
          </cell>
          <cell r="AK49">
            <v>51920201</v>
          </cell>
          <cell r="AL49">
            <v>263782134</v>
          </cell>
          <cell r="AM49">
            <v>13553634</v>
          </cell>
          <cell r="AN49">
            <v>20834301</v>
          </cell>
          <cell r="AO49">
            <v>20834.300999999999</v>
          </cell>
          <cell r="AP49">
            <v>4733253</v>
          </cell>
          <cell r="AR49">
            <v>9.9515529222058471E-4</v>
          </cell>
          <cell r="AS49">
            <v>5.1321640921409245E-4</v>
          </cell>
          <cell r="AT49">
            <v>7.4605905682067022E-4</v>
          </cell>
          <cell r="AV49">
            <v>-0.62649660272771623</v>
          </cell>
          <cell r="AW49">
            <v>-0.31749702424248072</v>
          </cell>
          <cell r="AX49">
            <v>0.38091971660348983</v>
          </cell>
          <cell r="AY49">
            <v>0.38027963985207436</v>
          </cell>
          <cell r="AZ49">
            <v>0.72411616161616166</v>
          </cell>
          <cell r="BA49">
            <v>10.816200801114594</v>
          </cell>
          <cell r="BB49">
            <v>0</v>
          </cell>
          <cell r="BC49">
            <v>0</v>
          </cell>
          <cell r="BD49">
            <v>7.3352662534998919E-2</v>
          </cell>
          <cell r="BE49">
            <v>7.429743988046851E-2</v>
          </cell>
          <cell r="BF49">
            <v>-9.4477734546959125E-4</v>
          </cell>
          <cell r="BG49">
            <v>0.49633241986668697</v>
          </cell>
          <cell r="BH49">
            <v>1.7019241594413092E-4</v>
          </cell>
          <cell r="BI49">
            <v>0</v>
          </cell>
          <cell r="BJ49">
            <v>8.3915501561539451E-5</v>
          </cell>
          <cell r="BK49">
            <v>4169057</v>
          </cell>
          <cell r="BL49">
            <v>3312834</v>
          </cell>
          <cell r="BM49">
            <v>2610309</v>
          </cell>
          <cell r="BN49">
            <v>1855248</v>
          </cell>
          <cell r="BO49">
            <v>1412715</v>
          </cell>
          <cell r="CD49">
            <v>1576015</v>
          </cell>
          <cell r="CE49">
            <v>1550896</v>
          </cell>
          <cell r="CF49">
            <v>1268840</v>
          </cell>
          <cell r="CG49">
            <v>1296179</v>
          </cell>
          <cell r="CH49">
            <v>1252725</v>
          </cell>
          <cell r="CX49">
            <v>33263</v>
          </cell>
          <cell r="CY49">
            <v>12673</v>
          </cell>
          <cell r="DA49">
            <v>45936</v>
          </cell>
          <cell r="DB49">
            <v>496853</v>
          </cell>
          <cell r="DC49">
            <v>0</v>
          </cell>
          <cell r="DD49">
            <v>0</v>
          </cell>
          <cell r="DE49">
            <v>0</v>
          </cell>
          <cell r="DF49">
            <v>-443049</v>
          </cell>
          <cell r="DG49">
            <v>1146107</v>
          </cell>
        </row>
        <row r="50">
          <cell r="B50" t="str">
            <v xml:space="preserve">Mayfair Bank </v>
          </cell>
          <cell r="C50">
            <v>4.4757699999999998</v>
          </cell>
          <cell r="D50">
            <v>1.263881</v>
          </cell>
          <cell r="E50">
            <v>3.1140080000000001</v>
          </cell>
          <cell r="F50">
            <v>1.112957</v>
          </cell>
          <cell r="G50">
            <v>1.112957</v>
          </cell>
          <cell r="H50">
            <v>1.112957</v>
          </cell>
          <cell r="I50">
            <v>2.3035649999999999</v>
          </cell>
          <cell r="J50">
            <v>5.1229999999999999E-3</v>
          </cell>
          <cell r="K50">
            <v>-7.9879000000000006E-2</v>
          </cell>
          <cell r="M50">
            <v>1.2823203270047327E-3</v>
          </cell>
          <cell r="N50">
            <v>1.2024846829300833E-3</v>
          </cell>
          <cell r="O50">
            <v>1.1394633381557604E-3</v>
          </cell>
          <cell r="P50">
            <v>9.2633368985826719E-4</v>
          </cell>
          <cell r="Q50">
            <v>8.1594244188925907E-4</v>
          </cell>
          <cell r="R50">
            <v>1.6019345997390294E-3</v>
          </cell>
          <cell r="S50">
            <v>1.6457505318533876E-3</v>
          </cell>
          <cell r="T50">
            <v>1.6597976324624964E-3</v>
          </cell>
          <cell r="U50">
            <v>1.7406970541681173E-3</v>
          </cell>
          <cell r="V50">
            <v>1.7623379659851292E-3</v>
          </cell>
          <cell r="W50">
            <v>1.9075708158961323E-3</v>
          </cell>
          <cell r="X50">
            <v>1.9305963266920123E-3</v>
          </cell>
          <cell r="Y50">
            <v>1.9367902077399666E-3</v>
          </cell>
          <cell r="Z50">
            <v>2.0384148379067593E-3</v>
          </cell>
          <cell r="AA50">
            <v>2.135885306845442E-3</v>
          </cell>
          <cell r="AB50">
            <v>2.277695536393396E-3</v>
          </cell>
          <cell r="AC50">
            <v>2.3491586322533392E-3</v>
          </cell>
          <cell r="AD50">
            <v>2.2687049910450462E-3</v>
          </cell>
          <cell r="AE50">
            <v>313413032</v>
          </cell>
          <cell r="AF50">
            <v>195568503</v>
          </cell>
          <cell r="AG50">
            <v>0</v>
          </cell>
          <cell r="AH50">
            <v>228782134</v>
          </cell>
          <cell r="AI50">
            <v>0</v>
          </cell>
          <cell r="AJ50">
            <v>40312345</v>
          </cell>
          <cell r="AK50">
            <v>51920201</v>
          </cell>
          <cell r="AL50">
            <v>263782134</v>
          </cell>
          <cell r="AM50">
            <v>13553634</v>
          </cell>
          <cell r="AN50">
            <v>20834301</v>
          </cell>
          <cell r="AO50">
            <v>20834.300999999999</v>
          </cell>
          <cell r="AP50">
            <v>4733253</v>
          </cell>
          <cell r="AR50">
            <v>1.068367787310686E-3</v>
          </cell>
          <cell r="AS50">
            <v>5.6595454743223487E-4</v>
          </cell>
          <cell r="AT50">
            <v>1.0060982869087968E-3</v>
          </cell>
          <cell r="AV50">
            <v>-0.12999042136686165</v>
          </cell>
          <cell r="AW50">
            <v>-5.2223279841928781E-2</v>
          </cell>
          <cell r="AX50">
            <v>0.48314547234395383</v>
          </cell>
          <cell r="AY50">
            <v>0.48314547234395383</v>
          </cell>
          <cell r="AZ50">
            <v>0.72610322868953192</v>
          </cell>
          <cell r="BA50">
            <v>1.3407887386884147</v>
          </cell>
          <cell r="BB50">
            <v>0</v>
          </cell>
          <cell r="BC50">
            <v>0</v>
          </cell>
          <cell r="BD50">
            <v>6.1222535982422395E-2</v>
          </cell>
          <cell r="BE50">
            <v>0.11784478069524798</v>
          </cell>
          <cell r="BF50">
            <v>-5.6622244712825585E-2</v>
          </cell>
          <cell r="BG50">
            <v>0.40586954176097173</v>
          </cell>
          <cell r="BH50">
            <v>9.1116167227821244E-5</v>
          </cell>
          <cell r="BI50">
            <v>5.3265018203852625E-4</v>
          </cell>
          <cell r="BJ50">
            <v>3.5923903525912079E-4</v>
          </cell>
          <cell r="BK50">
            <v>4475770</v>
          </cell>
          <cell r="BL50">
            <v>3953412</v>
          </cell>
          <cell r="BM50">
            <v>3547988</v>
          </cell>
          <cell r="BN50">
            <v>2563150</v>
          </cell>
          <cell r="BO50">
            <v>1412715</v>
          </cell>
          <cell r="CD50">
            <v>1112957</v>
          </cell>
          <cell r="CE50">
            <v>1079558</v>
          </cell>
          <cell r="CF50">
            <v>1168946</v>
          </cell>
          <cell r="CG50">
            <v>1120846</v>
          </cell>
          <cell r="CH50">
            <v>1252725</v>
          </cell>
          <cell r="CX50">
            <v>129987</v>
          </cell>
          <cell r="CY50">
            <v>49033</v>
          </cell>
          <cell r="DA50">
            <v>179020</v>
          </cell>
          <cell r="DB50">
            <v>240028</v>
          </cell>
          <cell r="DC50">
            <v>0</v>
          </cell>
          <cell r="DD50">
            <v>0</v>
          </cell>
          <cell r="DE50">
            <v>0</v>
          </cell>
          <cell r="DF50">
            <v>-76879</v>
          </cell>
          <cell r="DG50">
            <v>1263881</v>
          </cell>
        </row>
        <row r="51">
          <cell r="B51" t="str">
            <v xml:space="preserve">Jamii Bora Bank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3.0224909005594821E-3</v>
          </cell>
          <cell r="O51">
            <v>3.476346848968026E-3</v>
          </cell>
          <cell r="P51">
            <v>3.5180477134277906E-3</v>
          </cell>
          <cell r="Q51">
            <v>3.2512212159849403E-3</v>
          </cell>
          <cell r="R51">
            <v>4.0298106709611972E-3</v>
          </cell>
          <cell r="S51">
            <v>4.4514540520524618E-3</v>
          </cell>
          <cell r="T51">
            <v>4.4692455535187319E-3</v>
          </cell>
          <cell r="U51">
            <v>4.5511325872303011E-3</v>
          </cell>
          <cell r="V51">
            <v>4.9632838540780181E-3</v>
          </cell>
          <cell r="W51">
            <v>4.5362823760640957E-3</v>
          </cell>
          <cell r="X51">
            <v>4.7800398144967528E-3</v>
          </cell>
          <cell r="Y51">
            <v>4.5513830838513417E-3</v>
          </cell>
          <cell r="Z51">
            <v>4.6643770964833187E-3</v>
          </cell>
          <cell r="AA51">
            <v>2.9185973673679262E-3</v>
          </cell>
          <cell r="AB51">
            <v>2.984048240605761E-3</v>
          </cell>
          <cell r="AC51">
            <v>2.7145443083773806E-3</v>
          </cell>
          <cell r="AD51">
            <v>2.6078119729559994E-3</v>
          </cell>
          <cell r="AE51">
            <v>313413032</v>
          </cell>
          <cell r="AF51">
            <v>195568503</v>
          </cell>
          <cell r="AG51">
            <v>0</v>
          </cell>
          <cell r="AH51">
            <v>228782134</v>
          </cell>
          <cell r="AI51">
            <v>0</v>
          </cell>
          <cell r="AJ51">
            <v>40312345</v>
          </cell>
          <cell r="AK51">
            <v>51920201</v>
          </cell>
          <cell r="AL51">
            <v>263782134</v>
          </cell>
          <cell r="AM51">
            <v>13553634</v>
          </cell>
          <cell r="AN51">
            <v>20834301</v>
          </cell>
          <cell r="AO51">
            <v>20834.300999999999</v>
          </cell>
          <cell r="AP51">
            <v>4733253</v>
          </cell>
          <cell r="AR51">
            <v>0</v>
          </cell>
          <cell r="AS51">
            <v>0</v>
          </cell>
          <cell r="AT51">
            <v>0</v>
          </cell>
          <cell r="AV51">
            <v>0</v>
          </cell>
          <cell r="AW51">
            <v>0</v>
          </cell>
          <cell r="AX51" t="e">
            <v>#DIV/0!</v>
          </cell>
          <cell r="AY51" t="e">
            <v>#DIV/0!</v>
          </cell>
          <cell r="AZ51" t="e">
            <v>#DIV/0!</v>
          </cell>
          <cell r="BA51" t="e">
            <v>#DIV/0!</v>
          </cell>
          <cell r="BB51" t="e">
            <v>#DIV/0!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e">
            <v>#DIV/0!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12448282</v>
          </cell>
          <cell r="BM51">
            <v>12850795</v>
          </cell>
          <cell r="BN51">
            <v>13778388</v>
          </cell>
          <cell r="BO51">
            <v>14594119</v>
          </cell>
          <cell r="BP51">
            <v>15336497</v>
          </cell>
          <cell r="BQ51">
            <v>15724254</v>
          </cell>
          <cell r="BR51">
            <v>17244601</v>
          </cell>
          <cell r="BS51">
            <v>17103526</v>
          </cell>
          <cell r="BT51">
            <v>17281779</v>
          </cell>
          <cell r="BU51">
            <v>16781543</v>
          </cell>
          <cell r="BV51">
            <v>17042346</v>
          </cell>
          <cell r="BW51">
            <v>15896471</v>
          </cell>
          <cell r="BX51">
            <v>13724146</v>
          </cell>
          <cell r="BY51">
            <v>13117892</v>
          </cell>
          <cell r="BZ51">
            <v>9437406</v>
          </cell>
          <cell r="CA51">
            <v>9034229</v>
          </cell>
          <cell r="CB51">
            <v>7577619</v>
          </cell>
          <cell r="CC51">
            <v>7010323</v>
          </cell>
          <cell r="CD51">
            <v>0</v>
          </cell>
          <cell r="CE51">
            <v>3395143</v>
          </cell>
          <cell r="CF51">
            <v>3454435</v>
          </cell>
          <cell r="CG51">
            <v>3236996</v>
          </cell>
          <cell r="CH51">
            <v>3382368</v>
          </cell>
          <cell r="CI51">
            <v>3496545</v>
          </cell>
          <cell r="CJ51">
            <v>3590079</v>
          </cell>
          <cell r="CK51">
            <v>3135336</v>
          </cell>
          <cell r="CL51">
            <v>3149170</v>
          </cell>
          <cell r="CM51">
            <v>3166310</v>
          </cell>
          <cell r="CN51">
            <v>3162791</v>
          </cell>
          <cell r="CO51">
            <v>3167452</v>
          </cell>
          <cell r="CP51">
            <v>3150756</v>
          </cell>
          <cell r="CQ51">
            <v>3126920</v>
          </cell>
          <cell r="CR51">
            <v>3105500</v>
          </cell>
          <cell r="CS51">
            <v>3105500</v>
          </cell>
          <cell r="CT51">
            <v>2308081</v>
          </cell>
          <cell r="CU51">
            <v>2269490</v>
          </cell>
          <cell r="CV51">
            <v>2250639</v>
          </cell>
          <cell r="CX51">
            <v>0</v>
          </cell>
          <cell r="CY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</row>
        <row r="52">
          <cell r="B52" t="str">
            <v>SBM Bank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2.5486844990394537E-3</v>
          </cell>
          <cell r="P52">
            <v>8.9810759525201064E-4</v>
          </cell>
          <cell r="Q52">
            <v>8.1594244188925907E-4</v>
          </cell>
          <cell r="R52">
            <v>1.6019345997390294E-3</v>
          </cell>
          <cell r="S52">
            <v>1.6457505318533876E-3</v>
          </cell>
          <cell r="T52">
            <v>1.6597976324624964E-3</v>
          </cell>
          <cell r="U52">
            <v>1.7406970541681173E-3</v>
          </cell>
          <cell r="V52">
            <v>1.7623379659851292E-3</v>
          </cell>
          <cell r="W52">
            <v>1.9075708158961323E-3</v>
          </cell>
          <cell r="X52">
            <v>1.9305963266920123E-3</v>
          </cell>
          <cell r="Y52">
            <v>1.9367902077399666E-3</v>
          </cell>
          <cell r="Z52">
            <v>2.0384148379067593E-3</v>
          </cell>
          <cell r="AA52">
            <v>2.135885306845442E-3</v>
          </cell>
          <cell r="AB52">
            <v>2.277695536393396E-3</v>
          </cell>
          <cell r="AC52">
            <v>2.3491586322533392E-3</v>
          </cell>
          <cell r="AD52">
            <v>2.2687049910450462E-3</v>
          </cell>
          <cell r="AE52">
            <v>313413032</v>
          </cell>
          <cell r="AF52">
            <v>195568503</v>
          </cell>
          <cell r="AG52">
            <v>0</v>
          </cell>
          <cell r="AH52">
            <v>228782134</v>
          </cell>
          <cell r="AI52">
            <v>0</v>
          </cell>
          <cell r="AJ52">
            <v>40312345</v>
          </cell>
          <cell r="AK52">
            <v>51920201</v>
          </cell>
          <cell r="AL52">
            <v>263782134</v>
          </cell>
          <cell r="AM52">
            <v>13553634</v>
          </cell>
          <cell r="AN52">
            <v>20834301</v>
          </cell>
          <cell r="AO52">
            <v>20834.300999999999</v>
          </cell>
          <cell r="AP52">
            <v>4733253</v>
          </cell>
          <cell r="AR52">
            <v>0</v>
          </cell>
          <cell r="AS52">
            <v>0</v>
          </cell>
          <cell r="AT52">
            <v>0</v>
          </cell>
          <cell r="AV52" t="e">
            <v>#DIV/0!</v>
          </cell>
          <cell r="AW52" t="e">
            <v>#DIV/0!</v>
          </cell>
          <cell r="AX52" t="e">
            <v>#DIV/0!</v>
          </cell>
          <cell r="AY52" t="e">
            <v>#DIV/0!</v>
          </cell>
          <cell r="AZ52" t="e">
            <v>#DIV/0!</v>
          </cell>
          <cell r="BA52" t="e">
            <v>#DIV/0!</v>
          </cell>
          <cell r="BB52" t="e">
            <v>#DIV/0!</v>
          </cell>
          <cell r="BC52">
            <v>0</v>
          </cell>
          <cell r="BD52" t="e">
            <v>#DIV/0!</v>
          </cell>
          <cell r="BE52" t="e">
            <v>#DIV/0!</v>
          </cell>
          <cell r="BF52" t="e">
            <v>#DIV/0!</v>
          </cell>
          <cell r="BG52" t="e">
            <v>#DIV/0!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11745145</v>
          </cell>
          <cell r="CD52">
            <v>0</v>
          </cell>
          <cell r="CE52">
            <v>0</v>
          </cell>
          <cell r="CF52">
            <v>1607161</v>
          </cell>
          <cell r="CX52">
            <v>0</v>
          </cell>
          <cell r="CY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</row>
        <row r="53">
          <cell r="B53" t="str">
            <v>Total - Tier 3</v>
          </cell>
          <cell r="C53">
            <v>305.63982899999996</v>
          </cell>
          <cell r="D53">
            <v>168.62672000000001</v>
          </cell>
          <cell r="E53">
            <v>213.16234500000002</v>
          </cell>
          <cell r="F53">
            <v>42.324611999999995</v>
          </cell>
          <cell r="G53">
            <v>44.312190000000008</v>
          </cell>
          <cell r="H53">
            <v>52.331098999999995</v>
          </cell>
          <cell r="I53">
            <v>240.181926</v>
          </cell>
          <cell r="J53">
            <v>0.50692899999999996</v>
          </cell>
          <cell r="K53">
            <v>0.84061499999999989</v>
          </cell>
          <cell r="M53">
            <v>7.5056330294899026E-2</v>
          </cell>
          <cell r="N53">
            <v>7.7054644149297316E-2</v>
          </cell>
          <cell r="O53">
            <v>7.9816445740047634E-2</v>
          </cell>
          <cell r="P53">
            <v>7.7637997790025448E-2</v>
          </cell>
          <cell r="Q53">
            <v>7.8912405946809649E-2</v>
          </cell>
          <cell r="R53">
            <v>9.217925967260357E-2</v>
          </cell>
          <cell r="S53">
            <v>8.7869679961999098E-2</v>
          </cell>
          <cell r="T53">
            <v>8.7022833250973042E-2</v>
          </cell>
          <cell r="U53">
            <v>8.5374182957653838E-2</v>
          </cell>
          <cell r="V53">
            <v>8.6910963157251692E-2</v>
          </cell>
          <cell r="W53">
            <v>8.2716140476618738E-2</v>
          </cell>
          <cell r="X53">
            <v>8.5423291126487375E-2</v>
          </cell>
          <cell r="Y53">
            <v>8.6136684291650875E-2</v>
          </cell>
          <cell r="Z53">
            <v>8.7469298960636072E-2</v>
          </cell>
          <cell r="AA53">
            <v>8.4640284110161279E-2</v>
          </cell>
          <cell r="AB53">
            <v>8.6415173206636942E-2</v>
          </cell>
          <cell r="AC53">
            <v>8.7754492104087659E-2</v>
          </cell>
          <cell r="AD53">
            <v>8.6998076506438038E-2</v>
          </cell>
          <cell r="AE53">
            <v>6581673672</v>
          </cell>
          <cell r="AF53">
            <v>4106938563</v>
          </cell>
          <cell r="AG53">
            <v>0</v>
          </cell>
          <cell r="AH53">
            <v>4804424814</v>
          </cell>
          <cell r="AI53">
            <v>0</v>
          </cell>
          <cell r="AJ53">
            <v>846559245</v>
          </cell>
          <cell r="AK53">
            <v>1090324221</v>
          </cell>
          <cell r="AL53">
            <v>5539424814</v>
          </cell>
          <cell r="AM53">
            <v>284626314</v>
          </cell>
          <cell r="AN53">
            <v>437520321</v>
          </cell>
          <cell r="AO53">
            <v>437520.32099999988</v>
          </cell>
          <cell r="AP53">
            <v>99398313</v>
          </cell>
          <cell r="AR53">
            <v>7.2956328815543772E-2</v>
          </cell>
          <cell r="AS53">
            <v>7.5509528984597576E-2</v>
          </cell>
          <cell r="AT53">
            <v>6.8870173145978389E-2</v>
          </cell>
          <cell r="AV53">
            <v>6.8228413789102041E-3</v>
          </cell>
          <cell r="AW53">
            <v>1.2635375241680216E-3</v>
          </cell>
          <cell r="AX53">
            <v>0.18449427372815724</v>
          </cell>
          <cell r="AY53">
            <v>0.17621897161404224</v>
          </cell>
          <cell r="AZ53">
            <v>0.32622554414248128</v>
          </cell>
          <cell r="BA53">
            <v>0.85461004807657703</v>
          </cell>
          <cell r="BB53">
            <v>0.13554258251247114</v>
          </cell>
          <cell r="BC53">
            <v>0.33083133725970859</v>
          </cell>
          <cell r="BD53">
            <v>0.12335799221051616</v>
          </cell>
          <cell r="BE53">
            <v>5.9693167813934273E-2</v>
          </cell>
          <cell r="BF53">
            <v>6.3664824396581887E-2</v>
          </cell>
          <cell r="BG53">
            <v>0.79107180022813128</v>
          </cell>
          <cell r="BH53">
            <v>7.7706988068636865E-2</v>
          </cell>
          <cell r="BI53">
            <v>2.0361559678766631E-2</v>
          </cell>
          <cell r="BJ53">
            <v>5.1304741521682615E-2</v>
          </cell>
          <cell r="BK53">
            <v>305639829</v>
          </cell>
          <cell r="BL53">
            <v>295936963</v>
          </cell>
          <cell r="BM53">
            <v>309088189</v>
          </cell>
          <cell r="BN53">
            <v>288339069</v>
          </cell>
          <cell r="BO53">
            <v>290927935</v>
          </cell>
          <cell r="BP53">
            <v>266174398</v>
          </cell>
          <cell r="BQ53">
            <v>266164321</v>
          </cell>
          <cell r="BR53">
            <v>266306370</v>
          </cell>
          <cell r="BS53">
            <v>260806201</v>
          </cell>
          <cell r="BT53">
            <v>261276607</v>
          </cell>
          <cell r="BU53">
            <v>257735904</v>
          </cell>
          <cell r="BV53">
            <v>263104986</v>
          </cell>
          <cell r="BW53">
            <v>257892887</v>
          </cell>
          <cell r="BX53">
            <v>250956034</v>
          </cell>
          <cell r="BY53">
            <v>245900406</v>
          </cell>
          <cell r="BZ53">
            <v>233861630</v>
          </cell>
          <cell r="CA53">
            <v>226208185</v>
          </cell>
          <cell r="CB53">
            <v>219997851</v>
          </cell>
          <cell r="CC53">
            <v>212723730</v>
          </cell>
          <cell r="CD53">
            <v>52331099</v>
          </cell>
          <cell r="CE53">
            <v>54842652</v>
          </cell>
          <cell r="CF53">
            <v>57768036</v>
          </cell>
          <cell r="CG53">
            <v>56160904</v>
          </cell>
          <cell r="CH53">
            <v>56224456</v>
          </cell>
          <cell r="CI53">
            <v>73207168</v>
          </cell>
          <cell r="CJ53">
            <v>53562613</v>
          </cell>
          <cell r="CK53">
            <v>52196454</v>
          </cell>
          <cell r="CL53">
            <v>51625654</v>
          </cell>
          <cell r="CM53">
            <v>48238243</v>
          </cell>
          <cell r="CN53">
            <v>47411658</v>
          </cell>
          <cell r="CO53">
            <v>44264895</v>
          </cell>
          <cell r="CP53">
            <v>43998606</v>
          </cell>
          <cell r="CQ53">
            <v>42320348</v>
          </cell>
          <cell r="CR53">
            <v>40763536</v>
          </cell>
          <cell r="CS53">
            <v>40337064</v>
          </cell>
          <cell r="CT53">
            <v>37195527</v>
          </cell>
          <cell r="CU53">
            <v>35791821</v>
          </cell>
          <cell r="CV53">
            <v>34951644</v>
          </cell>
          <cell r="CW53">
            <v>0</v>
          </cell>
          <cell r="CX53">
            <v>3217771</v>
          </cell>
          <cell r="CY53">
            <v>6645868</v>
          </cell>
          <cell r="CZ53">
            <v>0</v>
          </cell>
          <cell r="DA53">
            <v>9863639</v>
          </cell>
          <cell r="DB53">
            <v>8429565</v>
          </cell>
          <cell r="DC53">
            <v>8747122</v>
          </cell>
          <cell r="DD53">
            <v>17692701</v>
          </cell>
          <cell r="DE53">
            <v>26439823</v>
          </cell>
          <cell r="DF53">
            <v>180624</v>
          </cell>
          <cell r="DG53">
            <v>168626720</v>
          </cell>
        </row>
        <row r="55">
          <cell r="B55" t="str">
            <v xml:space="preserve">TOTAL/Average </v>
          </cell>
          <cell r="C55">
            <v>4189.3531920000005</v>
          </cell>
          <cell r="D55">
            <v>2233.184636</v>
          </cell>
          <cell r="E55">
            <v>3095.1329909999999</v>
          </cell>
          <cell r="F55">
            <v>534.47508499999992</v>
          </cell>
          <cell r="G55">
            <v>580.92944</v>
          </cell>
          <cell r="H55">
            <v>627.90420199999994</v>
          </cell>
          <cell r="I55">
            <v>3381.2231629999997</v>
          </cell>
          <cell r="J55">
            <v>14.053557999999999</v>
          </cell>
          <cell r="K55">
            <v>78.527766999999983</v>
          </cell>
          <cell r="L55">
            <v>0</v>
          </cell>
          <cell r="M55">
            <v>1</v>
          </cell>
          <cell r="N55">
            <v>0.99999999999999978</v>
          </cell>
          <cell r="O55">
            <v>0.99999999999999978</v>
          </cell>
          <cell r="P55">
            <v>1.0008981075952521</v>
          </cell>
          <cell r="Q55">
            <v>0.99851236585381253</v>
          </cell>
          <cell r="R55">
            <v>1.6438852935269113</v>
          </cell>
          <cell r="S55">
            <v>1</v>
          </cell>
          <cell r="T55">
            <v>1</v>
          </cell>
          <cell r="U55">
            <v>1.6300516541809977</v>
          </cell>
          <cell r="V55">
            <v>1.618466317964939</v>
          </cell>
          <cell r="W55">
            <v>0.99999999999999989</v>
          </cell>
          <cell r="X55">
            <v>0.99999999999999978</v>
          </cell>
          <cell r="Y55">
            <v>0.99880925099301221</v>
          </cell>
          <cell r="Z55">
            <v>1.4867755087384629</v>
          </cell>
          <cell r="AA55">
            <v>1.5062703460315585</v>
          </cell>
          <cell r="AB55">
            <v>1.5118754759680977</v>
          </cell>
          <cell r="AC55">
            <v>1.5179753953767672</v>
          </cell>
          <cell r="AD55">
            <v>1.5238260774352668</v>
          </cell>
          <cell r="AE55">
            <v>14730412504</v>
          </cell>
          <cell r="AF55">
            <v>9191719641</v>
          </cell>
          <cell r="AG55">
            <v>0</v>
          </cell>
          <cell r="AH55">
            <v>10752760298</v>
          </cell>
          <cell r="AI55">
            <v>0</v>
          </cell>
          <cell r="AJ55">
            <v>1894680215</v>
          </cell>
          <cell r="AK55">
            <v>2440249447</v>
          </cell>
          <cell r="AL55">
            <v>12397760298</v>
          </cell>
          <cell r="AM55">
            <v>637020798</v>
          </cell>
          <cell r="AN55">
            <v>979212147</v>
          </cell>
          <cell r="AO55">
            <v>979212.14699999988</v>
          </cell>
          <cell r="AP55">
            <v>222462891</v>
          </cell>
          <cell r="AR55">
            <v>0.99999999999999989</v>
          </cell>
          <cell r="AS55">
            <v>1</v>
          </cell>
          <cell r="AT55">
            <v>1</v>
          </cell>
          <cell r="AV55">
            <v>0.17651293597470638</v>
          </cell>
          <cell r="AW55">
            <v>2.7462811310521668E-2</v>
          </cell>
          <cell r="AX55">
            <v>0.17181044018537028</v>
          </cell>
          <cell r="AY55">
            <v>0.15807152004891195</v>
          </cell>
          <cell r="AZ55">
            <v>0.32167959077023434</v>
          </cell>
          <cell r="BA55">
            <v>0.50022534038659727</v>
          </cell>
          <cell r="BB55">
            <v>9.8107613250028383E-2</v>
          </cell>
          <cell r="BC55">
            <v>0.45072733058944653</v>
          </cell>
          <cell r="BD55">
            <v>0.1171956547658127</v>
          </cell>
          <cell r="BE55">
            <v>3.9608896119627951E-2</v>
          </cell>
          <cell r="BF55">
            <v>7.758675864618475E-2</v>
          </cell>
          <cell r="BG55">
            <v>0.72151492116611282</v>
          </cell>
          <cell r="BH55">
            <v>1</v>
          </cell>
          <cell r="BI55">
            <v>1</v>
          </cell>
          <cell r="BJ55">
            <v>0.99999999999999989</v>
          </cell>
          <cell r="BK55">
            <v>4189353192</v>
          </cell>
          <cell r="BL55">
            <v>4015640231</v>
          </cell>
          <cell r="BM55">
            <v>4002740822</v>
          </cell>
          <cell r="BN55">
            <v>3969801179</v>
          </cell>
          <cell r="BO55">
            <v>3890090236</v>
          </cell>
          <cell r="BP55">
            <v>3765224669</v>
          </cell>
          <cell r="BQ55">
            <v>3651451945</v>
          </cell>
          <cell r="BR55">
            <v>3682311127</v>
          </cell>
          <cell r="BS55">
            <v>3580072016</v>
          </cell>
          <cell r="BT55">
            <v>3460258636</v>
          </cell>
          <cell r="BU55">
            <v>3434747986</v>
          </cell>
          <cell r="BV55">
            <v>3307483019</v>
          </cell>
          <cell r="BW55">
            <v>3271735647</v>
          </cell>
          <cell r="BX55">
            <v>3094665688</v>
          </cell>
          <cell r="BY55">
            <v>2977092376</v>
          </cell>
          <cell r="BZ55">
            <v>2840285655</v>
          </cell>
          <cell r="CA55">
            <v>2736138135</v>
          </cell>
          <cell r="CB55">
            <v>2603064583</v>
          </cell>
          <cell r="CC55">
            <v>2539401939</v>
          </cell>
          <cell r="CD55">
            <v>627904202</v>
          </cell>
          <cell r="CE55">
            <v>622315836</v>
          </cell>
          <cell r="CF55">
            <v>644188418</v>
          </cell>
          <cell r="CG55">
            <v>632984415</v>
          </cell>
          <cell r="CH55">
            <v>612234112</v>
          </cell>
          <cell r="CI55">
            <v>619495335</v>
          </cell>
          <cell r="CJ55">
            <v>592009516</v>
          </cell>
          <cell r="CK55">
            <v>587323037</v>
          </cell>
          <cell r="CL55">
            <v>558953068</v>
          </cell>
          <cell r="CM55">
            <v>540576606</v>
          </cell>
          <cell r="CN55">
            <v>533849749</v>
          </cell>
          <cell r="CO55">
            <v>516020147</v>
          </cell>
          <cell r="CP55">
            <v>503192355</v>
          </cell>
          <cell r="CQ55">
            <v>501928557</v>
          </cell>
          <cell r="CR55">
            <v>475796268</v>
          </cell>
          <cell r="CS55">
            <v>475369796</v>
          </cell>
          <cell r="CT55">
            <v>460316464</v>
          </cell>
          <cell r="CU55">
            <v>429584047</v>
          </cell>
          <cell r="CV55">
            <v>412772425</v>
          </cell>
          <cell r="CW55">
            <v>0</v>
          </cell>
          <cell r="CX55">
            <v>58006151</v>
          </cell>
          <cell r="CY55">
            <v>122316607</v>
          </cell>
          <cell r="CZ55">
            <v>0</v>
          </cell>
          <cell r="DA55">
            <v>180322758</v>
          </cell>
          <cell r="DB55">
            <v>90202013</v>
          </cell>
          <cell r="DC55">
            <v>109493040</v>
          </cell>
          <cell r="DD55">
            <v>133432189</v>
          </cell>
          <cell r="DE55">
            <v>242925229</v>
          </cell>
          <cell r="DF55">
            <v>53832638</v>
          </cell>
          <cell r="DG55">
            <v>2233184636</v>
          </cell>
        </row>
        <row r="58">
          <cell r="B58" t="str">
            <v>Jun 2018 (Ranking out of 8 banks)</v>
          </cell>
          <cell r="C58">
            <v>6</v>
          </cell>
          <cell r="D58">
            <v>5</v>
          </cell>
          <cell r="E58">
            <v>6</v>
          </cell>
          <cell r="F58">
            <v>5</v>
          </cell>
          <cell r="G58">
            <v>6</v>
          </cell>
          <cell r="H58">
            <v>4</v>
          </cell>
          <cell r="I58">
            <v>7</v>
          </cell>
          <cell r="J58">
            <v>8</v>
          </cell>
          <cell r="K58">
            <v>7</v>
          </cell>
          <cell r="M58">
            <v>6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O58">
            <v>1</v>
          </cell>
          <cell r="AP58">
            <v>1</v>
          </cell>
          <cell r="AR58">
            <v>6</v>
          </cell>
          <cell r="AS58">
            <v>5</v>
          </cell>
          <cell r="AT58">
            <v>6</v>
          </cell>
          <cell r="AU58" t="e">
            <v>#N/A</v>
          </cell>
          <cell r="AV58">
            <v>8</v>
          </cell>
          <cell r="AW58">
            <v>8</v>
          </cell>
          <cell r="AX58">
            <v>1</v>
          </cell>
          <cell r="AY58">
            <v>1</v>
          </cell>
          <cell r="AZ58">
            <v>8</v>
          </cell>
          <cell r="BA58">
            <v>2</v>
          </cell>
          <cell r="BB58">
            <v>6</v>
          </cell>
          <cell r="BC58">
            <v>1</v>
          </cell>
          <cell r="BD58">
            <v>5</v>
          </cell>
          <cell r="BE58">
            <v>8</v>
          </cell>
          <cell r="BF58">
            <v>8</v>
          </cell>
          <cell r="BG58">
            <v>6</v>
          </cell>
          <cell r="BH58">
            <v>7</v>
          </cell>
          <cell r="BI58">
            <v>4</v>
          </cell>
          <cell r="BJ58">
            <v>7</v>
          </cell>
        </row>
        <row r="59">
          <cell r="B59" t="str">
            <v>Mar 2018 (Ranking out of 8 banks)</v>
          </cell>
          <cell r="C59">
            <v>6</v>
          </cell>
          <cell r="D59">
            <v>5</v>
          </cell>
          <cell r="E59">
            <v>5</v>
          </cell>
          <cell r="F59">
            <v>5</v>
          </cell>
          <cell r="G59">
            <v>6</v>
          </cell>
          <cell r="H59">
            <v>5</v>
          </cell>
          <cell r="I59">
            <v>6</v>
          </cell>
          <cell r="J59">
            <v>8</v>
          </cell>
          <cell r="K59">
            <v>7</v>
          </cell>
          <cell r="N59">
            <v>6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R59">
            <v>6</v>
          </cell>
          <cell r="AS59">
            <v>5</v>
          </cell>
          <cell r="AT59">
            <v>5</v>
          </cell>
          <cell r="AU59" t="e">
            <v>#N/A</v>
          </cell>
          <cell r="AV59">
            <v>8</v>
          </cell>
          <cell r="AW59">
            <v>7</v>
          </cell>
          <cell r="AX59">
            <v>1</v>
          </cell>
          <cell r="AY59">
            <v>1</v>
          </cell>
          <cell r="AZ59">
            <v>8</v>
          </cell>
          <cell r="BA59">
            <v>1</v>
          </cell>
          <cell r="BB59">
            <v>4</v>
          </cell>
          <cell r="BC59">
            <v>2</v>
          </cell>
          <cell r="BD59">
            <v>6</v>
          </cell>
          <cell r="BE59">
            <v>8</v>
          </cell>
          <cell r="BF59">
            <v>7</v>
          </cell>
          <cell r="BG59">
            <v>5</v>
          </cell>
          <cell r="BH59">
            <v>5</v>
          </cell>
          <cell r="BI59">
            <v>6</v>
          </cell>
          <cell r="BJ59">
            <v>5</v>
          </cell>
        </row>
        <row r="60">
          <cell r="B60" t="str">
            <v>Dec 2017 (Ranking out of 8 banks)</v>
          </cell>
          <cell r="C60">
            <v>6</v>
          </cell>
          <cell r="D60">
            <v>5</v>
          </cell>
          <cell r="E60">
            <v>5</v>
          </cell>
          <cell r="F60">
            <v>6</v>
          </cell>
          <cell r="G60">
            <v>6</v>
          </cell>
          <cell r="H60">
            <v>6</v>
          </cell>
          <cell r="I60">
            <v>7</v>
          </cell>
          <cell r="J60">
            <v>8</v>
          </cell>
          <cell r="K60">
            <v>6</v>
          </cell>
          <cell r="O60">
            <v>5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R60">
            <v>6</v>
          </cell>
          <cell r="AS60">
            <v>5</v>
          </cell>
          <cell r="AT60">
            <v>5</v>
          </cell>
          <cell r="AU60" t="e">
            <v>#N/A</v>
          </cell>
          <cell r="AV60">
            <v>7</v>
          </cell>
          <cell r="AW60">
            <v>7</v>
          </cell>
          <cell r="AX60">
            <v>2</v>
          </cell>
          <cell r="AY60">
            <v>1</v>
          </cell>
          <cell r="AZ60">
            <v>8</v>
          </cell>
          <cell r="BA60">
            <v>1</v>
          </cell>
          <cell r="BB60">
            <v>3</v>
          </cell>
          <cell r="BC60">
            <v>1</v>
          </cell>
          <cell r="BD60">
            <v>4</v>
          </cell>
          <cell r="BE60">
            <v>8</v>
          </cell>
          <cell r="BF60">
            <v>7</v>
          </cell>
          <cell r="BG60">
            <v>5</v>
          </cell>
          <cell r="BH60">
            <v>5</v>
          </cell>
          <cell r="BI60">
            <v>7</v>
          </cell>
          <cell r="BJ60">
            <v>7</v>
          </cell>
        </row>
        <row r="61">
          <cell r="B61" t="str">
            <v>Sep  2017 (Ranking out of 8 banks)</v>
          </cell>
          <cell r="C61">
            <v>6</v>
          </cell>
          <cell r="D61">
            <v>5</v>
          </cell>
          <cell r="E61">
            <v>6</v>
          </cell>
          <cell r="F61">
            <v>6</v>
          </cell>
          <cell r="G61">
            <v>6</v>
          </cell>
          <cell r="H61">
            <v>6</v>
          </cell>
          <cell r="I61">
            <v>6</v>
          </cell>
          <cell r="J61">
            <v>8</v>
          </cell>
          <cell r="K61">
            <v>6</v>
          </cell>
          <cell r="P61">
            <v>6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R61">
            <v>6</v>
          </cell>
          <cell r="AS61">
            <v>5</v>
          </cell>
          <cell r="AT61">
            <v>6</v>
          </cell>
          <cell r="AV61">
            <v>7</v>
          </cell>
          <cell r="AW61">
            <v>7</v>
          </cell>
          <cell r="AX61">
            <v>6</v>
          </cell>
          <cell r="AY61">
            <v>2</v>
          </cell>
          <cell r="AZ61">
            <v>8</v>
          </cell>
          <cell r="BA61">
            <v>1</v>
          </cell>
          <cell r="BB61">
            <v>2</v>
          </cell>
          <cell r="BC61">
            <v>2</v>
          </cell>
          <cell r="BD61">
            <v>4</v>
          </cell>
          <cell r="BE61">
            <v>8</v>
          </cell>
          <cell r="BF61">
            <v>7</v>
          </cell>
          <cell r="BG61">
            <v>4</v>
          </cell>
          <cell r="BH61">
            <v>6</v>
          </cell>
          <cell r="BI61">
            <v>4</v>
          </cell>
          <cell r="BJ61">
            <v>6</v>
          </cell>
        </row>
        <row r="62">
          <cell r="B62" t="str">
            <v>June  2017 (Ranking out of 8 banks)</v>
          </cell>
          <cell r="C62">
            <v>6</v>
          </cell>
          <cell r="D62">
            <v>5</v>
          </cell>
          <cell r="E62">
            <v>6</v>
          </cell>
          <cell r="F62">
            <v>6</v>
          </cell>
          <cell r="G62">
            <v>6</v>
          </cell>
          <cell r="H62">
            <v>6</v>
          </cell>
          <cell r="I62">
            <v>6</v>
          </cell>
          <cell r="J62">
            <v>8</v>
          </cell>
          <cell r="K62">
            <v>6</v>
          </cell>
          <cell r="Q62">
            <v>6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R62">
            <v>6</v>
          </cell>
          <cell r="AS62">
            <v>5</v>
          </cell>
          <cell r="AT62">
            <v>6</v>
          </cell>
          <cell r="AV62">
            <v>6</v>
          </cell>
          <cell r="AW62">
            <v>7</v>
          </cell>
          <cell r="AX62">
            <v>6</v>
          </cell>
          <cell r="AY62">
            <v>2</v>
          </cell>
          <cell r="AZ62">
            <v>8</v>
          </cell>
          <cell r="BA62">
            <v>1</v>
          </cell>
          <cell r="BB62">
            <v>1</v>
          </cell>
          <cell r="BC62">
            <v>1</v>
          </cell>
          <cell r="BD62">
            <v>4</v>
          </cell>
          <cell r="BE62">
            <v>8</v>
          </cell>
          <cell r="BF62">
            <v>7</v>
          </cell>
          <cell r="BG62">
            <v>4</v>
          </cell>
          <cell r="BH62">
            <v>7</v>
          </cell>
          <cell r="BI62">
            <v>7</v>
          </cell>
          <cell r="BJ62">
            <v>6</v>
          </cell>
        </row>
        <row r="64">
          <cell r="B64" t="str">
            <v>Jun 2018 (Ranking out of 40 banks)</v>
          </cell>
          <cell r="C64">
            <v>6</v>
          </cell>
          <cell r="D64">
            <v>5</v>
          </cell>
          <cell r="E64">
            <v>6</v>
          </cell>
          <cell r="F64">
            <v>5</v>
          </cell>
          <cell r="G64">
            <v>6</v>
          </cell>
          <cell r="H64">
            <v>4</v>
          </cell>
          <cell r="I64">
            <v>7</v>
          </cell>
          <cell r="J64">
            <v>11</v>
          </cell>
          <cell r="K64">
            <v>7</v>
          </cell>
          <cell r="L64" t="e">
            <v>#REF!</v>
          </cell>
          <cell r="M64">
            <v>6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R64">
            <v>6</v>
          </cell>
          <cell r="AS64">
            <v>5</v>
          </cell>
          <cell r="AT64">
            <v>6</v>
          </cell>
          <cell r="AU64">
            <v>6</v>
          </cell>
          <cell r="AV64">
            <v>13</v>
          </cell>
          <cell r="AW64">
            <v>15</v>
          </cell>
          <cell r="AX64">
            <v>18</v>
          </cell>
          <cell r="AY64">
            <v>17</v>
          </cell>
          <cell r="AZ64">
            <v>33</v>
          </cell>
          <cell r="BA64">
            <v>5</v>
          </cell>
          <cell r="BB64">
            <v>10</v>
          </cell>
          <cell r="BC64">
            <v>3</v>
          </cell>
          <cell r="BD64">
            <v>21</v>
          </cell>
          <cell r="BE64">
            <v>14</v>
          </cell>
          <cell r="BF64">
            <v>15</v>
          </cell>
          <cell r="BG64">
            <v>20</v>
          </cell>
          <cell r="BH64">
            <v>8</v>
          </cell>
          <cell r="BI64">
            <v>4</v>
          </cell>
          <cell r="BJ64">
            <v>7</v>
          </cell>
        </row>
        <row r="65">
          <cell r="B65" t="str">
            <v>Mar 2018 (Ranking out of 40 banks)</v>
          </cell>
          <cell r="C65">
            <v>6</v>
          </cell>
          <cell r="D65">
            <v>5</v>
          </cell>
          <cell r="E65">
            <v>5</v>
          </cell>
          <cell r="F65">
            <v>5</v>
          </cell>
          <cell r="G65">
            <v>6</v>
          </cell>
          <cell r="H65">
            <v>5</v>
          </cell>
          <cell r="I65">
            <v>6</v>
          </cell>
          <cell r="J65">
            <v>11</v>
          </cell>
          <cell r="K65">
            <v>7</v>
          </cell>
          <cell r="L65" t="e">
            <v>#REF!</v>
          </cell>
          <cell r="N65">
            <v>6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>
            <v>6</v>
          </cell>
          <cell r="AS65">
            <v>5</v>
          </cell>
          <cell r="AT65">
            <v>5</v>
          </cell>
          <cell r="AU65" t="e">
            <v>#N/A</v>
          </cell>
          <cell r="AV65">
            <v>12</v>
          </cell>
          <cell r="AW65">
            <v>13</v>
          </cell>
          <cell r="AX65">
            <v>19</v>
          </cell>
          <cell r="AY65">
            <v>19</v>
          </cell>
          <cell r="AZ65">
            <v>34</v>
          </cell>
          <cell r="BA65">
            <v>5</v>
          </cell>
          <cell r="BB65">
            <v>12</v>
          </cell>
          <cell r="BC65">
            <v>5</v>
          </cell>
          <cell r="BD65">
            <v>21</v>
          </cell>
          <cell r="BE65">
            <v>16</v>
          </cell>
          <cell r="BF65">
            <v>25</v>
          </cell>
          <cell r="BG65">
            <v>21</v>
          </cell>
          <cell r="BH65">
            <v>6</v>
          </cell>
          <cell r="BI65">
            <v>8</v>
          </cell>
          <cell r="BJ65">
            <v>5</v>
          </cell>
        </row>
        <row r="66">
          <cell r="B66" t="str">
            <v>Dec 2017 (Ranking out of 40 banks)</v>
          </cell>
          <cell r="C66">
            <v>6</v>
          </cell>
          <cell r="D66">
            <v>5</v>
          </cell>
          <cell r="E66">
            <v>5</v>
          </cell>
          <cell r="F66">
            <v>6</v>
          </cell>
          <cell r="G66">
            <v>6</v>
          </cell>
          <cell r="H66">
            <v>6</v>
          </cell>
          <cell r="I66">
            <v>7</v>
          </cell>
          <cell r="J66">
            <v>11</v>
          </cell>
          <cell r="K66">
            <v>6</v>
          </cell>
          <cell r="L66" t="e">
            <v>#REF!</v>
          </cell>
          <cell r="O66">
            <v>5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>
            <v>6</v>
          </cell>
          <cell r="AS66">
            <v>5</v>
          </cell>
          <cell r="AT66">
            <v>5</v>
          </cell>
          <cell r="AU66" t="e">
            <v>#N/A</v>
          </cell>
          <cell r="AV66">
            <v>13</v>
          </cell>
          <cell r="AW66">
            <v>14</v>
          </cell>
          <cell r="AX66">
            <v>21</v>
          </cell>
          <cell r="AY66">
            <v>18</v>
          </cell>
          <cell r="AZ66">
            <v>33</v>
          </cell>
          <cell r="BA66">
            <v>6</v>
          </cell>
          <cell r="BB66">
            <v>14</v>
          </cell>
          <cell r="BC66">
            <v>3</v>
          </cell>
          <cell r="BD66">
            <v>26</v>
          </cell>
          <cell r="BE66">
            <v>16</v>
          </cell>
          <cell r="BF66">
            <v>27</v>
          </cell>
          <cell r="BG66">
            <v>21</v>
          </cell>
          <cell r="BH66">
            <v>6</v>
          </cell>
          <cell r="BI66">
            <v>11</v>
          </cell>
          <cell r="BJ66">
            <v>32</v>
          </cell>
        </row>
        <row r="67">
          <cell r="B67" t="str">
            <v>Sep 2017 (Ranking out of 39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11</v>
          </cell>
          <cell r="K67">
            <v>6</v>
          </cell>
          <cell r="L67" t="e">
            <v>#REF!</v>
          </cell>
          <cell r="P67">
            <v>6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>
            <v>6</v>
          </cell>
          <cell r="AS67">
            <v>5</v>
          </cell>
          <cell r="AT67">
            <v>6</v>
          </cell>
          <cell r="AU67" t="e">
            <v>#N/A</v>
          </cell>
          <cell r="AV67">
            <v>13</v>
          </cell>
          <cell r="AW67">
            <v>14</v>
          </cell>
          <cell r="AX67">
            <v>23</v>
          </cell>
          <cell r="AY67">
            <v>21</v>
          </cell>
          <cell r="AZ67">
            <v>33</v>
          </cell>
          <cell r="BA67">
            <v>6</v>
          </cell>
          <cell r="BB67">
            <v>11</v>
          </cell>
          <cell r="BC67">
            <v>5</v>
          </cell>
          <cell r="BD67">
            <v>25</v>
          </cell>
          <cell r="BE67">
            <v>14</v>
          </cell>
          <cell r="BF67">
            <v>26</v>
          </cell>
          <cell r="BG67">
            <v>25</v>
          </cell>
          <cell r="BH67">
            <v>7</v>
          </cell>
          <cell r="BI67">
            <v>6</v>
          </cell>
          <cell r="BJ67">
            <v>33</v>
          </cell>
        </row>
        <row r="68">
          <cell r="B68" t="str">
            <v>June 2017 (Ranking out of 39 banks)</v>
          </cell>
          <cell r="C68">
            <v>6</v>
          </cell>
          <cell r="D68">
            <v>5</v>
          </cell>
          <cell r="E68">
            <v>6</v>
          </cell>
          <cell r="F68">
            <v>7</v>
          </cell>
          <cell r="G68">
            <v>6</v>
          </cell>
          <cell r="H68">
            <v>6</v>
          </cell>
          <cell r="I68">
            <v>6</v>
          </cell>
          <cell r="J68">
            <v>11</v>
          </cell>
          <cell r="K68">
            <v>6</v>
          </cell>
          <cell r="L68" t="e">
            <v>#N/A</v>
          </cell>
          <cell r="Q68">
            <v>6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>
            <v>6</v>
          </cell>
          <cell r="AS68">
            <v>5</v>
          </cell>
          <cell r="AT68">
            <v>6</v>
          </cell>
          <cell r="AU68" t="e">
            <v>#N/A</v>
          </cell>
          <cell r="AV68">
            <v>11</v>
          </cell>
          <cell r="AW68">
            <v>14</v>
          </cell>
          <cell r="AX68">
            <v>23</v>
          </cell>
          <cell r="AY68">
            <v>23</v>
          </cell>
          <cell r="AZ68">
            <v>31</v>
          </cell>
          <cell r="BA68">
            <v>5</v>
          </cell>
          <cell r="BB68">
            <v>6</v>
          </cell>
          <cell r="BC68">
            <v>2</v>
          </cell>
          <cell r="BD68">
            <v>24</v>
          </cell>
          <cell r="BE68">
            <v>15</v>
          </cell>
          <cell r="BF68">
            <v>30</v>
          </cell>
          <cell r="BG68">
            <v>24</v>
          </cell>
          <cell r="BH68">
            <v>9</v>
          </cell>
          <cell r="BI68">
            <v>10</v>
          </cell>
          <cell r="BJ68">
            <v>31</v>
          </cell>
        </row>
        <row r="69">
          <cell r="B69" t="str">
            <v>***SBM Bank did not publish their Q2 2018 results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Sep-18"/>
      <sheetName val="Sep_1"/>
      <sheetName val="board paper"/>
      <sheetName val="summary-Sep-18_print"/>
      <sheetName val="Sheet1"/>
      <sheetName val="Growth analysis"/>
    </sheetNames>
    <sheetDataSet>
      <sheetData sheetId="0">
        <row r="1">
          <cell r="B1" t="str">
            <v>DIAMOND TRUST BANK KENYA LIMITED</v>
          </cell>
          <cell r="BC1" t="str">
            <v>Figures in KShs billions, except where otherwise indicated</v>
          </cell>
        </row>
        <row r="2">
          <cell r="B2" t="str">
            <v>Kenya Banking Industry analysis as at 30 September 2018</v>
          </cell>
        </row>
        <row r="3">
          <cell r="M3" t="str">
            <v xml:space="preserve">Weighted market share index </v>
          </cell>
          <cell r="AS3" t="str">
            <v>Market share on:</v>
          </cell>
          <cell r="AW3" t="str">
            <v>Key ratios as at 30 Jun 2018</v>
          </cell>
          <cell r="BI3" t="str">
            <v>Market share on off balance sheet items:</v>
          </cell>
          <cell r="CC3" t="str">
            <v>ok</v>
          </cell>
          <cell r="CD3" t="str">
            <v>ok</v>
          </cell>
          <cell r="CE3" t="str">
            <v>ok</v>
          </cell>
          <cell r="CU3" t="str">
            <v>ok</v>
          </cell>
          <cell r="CV3" t="str">
            <v>ok</v>
          </cell>
          <cell r="DA3" t="str">
            <v>ok</v>
          </cell>
          <cell r="DB3" t="str">
            <v>ok</v>
          </cell>
          <cell r="DE3" t="str">
            <v>ok</v>
          </cell>
          <cell r="DF3" t="str">
            <v>ok</v>
          </cell>
          <cell r="DG3" t="str">
            <v>ok</v>
          </cell>
          <cell r="DH3" t="str">
            <v>ok</v>
          </cell>
          <cell r="DI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Sep- 18</v>
          </cell>
          <cell r="N4" t="str">
            <v>Jun- 18</v>
          </cell>
          <cell r="O4" t="str">
            <v>Mar- 18</v>
          </cell>
          <cell r="P4" t="str">
            <v>Dec- 17</v>
          </cell>
          <cell r="Q4" t="str">
            <v>Sep- 17</v>
          </cell>
          <cell r="R4" t="str">
            <v>Jun- 17</v>
          </cell>
          <cell r="S4" t="str">
            <v>Mar- 17</v>
          </cell>
          <cell r="T4" t="str">
            <v>Dec- 16</v>
          </cell>
          <cell r="U4" t="str">
            <v>Sep- 16</v>
          </cell>
          <cell r="V4" t="str">
            <v>Jun- 16</v>
          </cell>
          <cell r="W4" t="str">
            <v>Mar- 16</v>
          </cell>
          <cell r="X4" t="str">
            <v>Sep- 15</v>
          </cell>
          <cell r="Y4" t="str">
            <v>June - 15</v>
          </cell>
          <cell r="Z4" t="str">
            <v>Mar - 15</v>
          </cell>
          <cell r="AA4" t="str">
            <v>Dec - 14</v>
          </cell>
          <cell r="AB4" t="str">
            <v>Sep - 14</v>
          </cell>
          <cell r="AC4" t="str">
            <v>Jun - 14</v>
          </cell>
          <cell r="AD4" t="str">
            <v>Mar - 14</v>
          </cell>
          <cell r="AE4" t="str">
            <v>Dec - 13</v>
          </cell>
          <cell r="AF4" t="str">
            <v>Assets
Sep 2013</v>
          </cell>
          <cell r="AG4" t="str">
            <v>Advances Sep 2013</v>
          </cell>
          <cell r="AH4" t="str">
            <v>Advances - Dec 2010</v>
          </cell>
          <cell r="AI4" t="str">
            <v>Deposits - Sep 2013</v>
          </cell>
          <cell r="AJ4" t="str">
            <v>Deposits - Dec 2010</v>
          </cell>
          <cell r="AK4" t="str">
            <v>Core Capital</v>
          </cell>
          <cell r="AL4" t="str">
            <v>Total Capital</v>
          </cell>
          <cell r="AM4" t="str">
            <v>Total Risk Weighted Assets</v>
          </cell>
          <cell r="AN4" t="str">
            <v>PBT</v>
          </cell>
          <cell r="AO4" t="str">
            <v>Interest income on
 loans and advances</v>
          </cell>
          <cell r="AP4" t="str">
            <v>Interest income on
 loans and advances</v>
          </cell>
          <cell r="AQ4" t="str">
            <v>Interest expenses on 
customer deposits</v>
          </cell>
          <cell r="AS4" t="str">
            <v>Assets</v>
          </cell>
          <cell r="AT4" t="str">
            <v xml:space="preserve"> Advances</v>
          </cell>
          <cell r="AU4" t="str">
            <v>Customer Deposits</v>
          </cell>
          <cell r="AW4" t="str">
            <v>Annualised ROE</v>
          </cell>
          <cell r="AX4" t="str">
            <v>Annualised ROA</v>
          </cell>
          <cell r="AY4" t="str">
            <v>Total capital/ TRWA</v>
          </cell>
          <cell r="AZ4" t="str">
            <v>Core capital/ TRWA</v>
          </cell>
          <cell r="BA4" t="str">
            <v>Fee income/Total income</v>
          </cell>
          <cell r="BB4" t="str">
            <v>Cost
/Income</v>
          </cell>
          <cell r="BC4" t="str">
            <v>NPA ratio</v>
          </cell>
          <cell r="BD4" t="str">
            <v>Coverarge ratio (Specific provision/NPL)</v>
          </cell>
          <cell r="BE4" t="str">
            <v>Yield on Loans</v>
          </cell>
          <cell r="BF4" t="str">
            <v>Cost of customer deposits</v>
          </cell>
          <cell r="BG4" t="str">
            <v>Spread</v>
          </cell>
          <cell r="BH4" t="str">
            <v>Advances to Deposits ratio</v>
          </cell>
          <cell r="BI4" t="str">
            <v>Letter of credit, guarantees, acceptances</v>
          </cell>
          <cell r="BJ4" t="str">
            <v>Forwardsswaps &amp; options</v>
          </cell>
          <cell r="BK4" t="str">
            <v>Overall off balance sheet items</v>
          </cell>
          <cell r="BL4" t="str">
            <v>Total assets Sep 18</v>
          </cell>
          <cell r="BM4" t="str">
            <v>Total assets Jun 18</v>
          </cell>
          <cell r="BN4" t="str">
            <v>Total assets Mar 18</v>
          </cell>
          <cell r="BO4" t="str">
            <v>Total assets Dec 17</v>
          </cell>
          <cell r="BP4" t="str">
            <v>Total assets Sep 17</v>
          </cell>
          <cell r="BQ4" t="str">
            <v>Total assets Jun 17</v>
          </cell>
          <cell r="BR4" t="str">
            <v>Total assets Mar 17</v>
          </cell>
          <cell r="BS4" t="str">
            <v>Total assets Dec 16</v>
          </cell>
          <cell r="BT4" t="str">
            <v>Total assets Sep 16</v>
          </cell>
          <cell r="BU4" t="str">
            <v>Total assets Jun 16</v>
          </cell>
          <cell r="BV4" t="str">
            <v>Total assets Mar 16</v>
          </cell>
          <cell r="BW4" t="str">
            <v>Total assets Dec 15</v>
          </cell>
          <cell r="BX4" t="str">
            <v>Total assets Sep 15</v>
          </cell>
          <cell r="BY4" t="str">
            <v>Total assets June 15</v>
          </cell>
          <cell r="BZ4" t="str">
            <v>Total assets Mar 15</v>
          </cell>
          <cell r="CA4" t="str">
            <v>Total assets Dec 14</v>
          </cell>
          <cell r="CB4" t="str">
            <v>Total assets Sep 14</v>
          </cell>
          <cell r="CC4" t="str">
            <v>Total assets June 14</v>
          </cell>
          <cell r="CD4" t="str">
            <v>Total assets Mar 14</v>
          </cell>
          <cell r="CE4" t="str">
            <v>Total assets Dec 13</v>
          </cell>
          <cell r="CF4" t="str">
            <v>Total Equity Sep 18</v>
          </cell>
          <cell r="CG4" t="str">
            <v>Total Equity Jun 18</v>
          </cell>
          <cell r="CH4" t="str">
            <v>Total Equity Mar 18</v>
          </cell>
          <cell r="CI4" t="str">
            <v>Total Equity Dec 17</v>
          </cell>
          <cell r="CJ4" t="str">
            <v>Total Equity Sep 17</v>
          </cell>
          <cell r="CK4" t="str">
            <v>Total Equity Jun 17</v>
          </cell>
          <cell r="CL4" t="str">
            <v>Total Equity Mar 17</v>
          </cell>
          <cell r="CM4" t="str">
            <v>Total Equity Dec 16</v>
          </cell>
          <cell r="CN4" t="str">
            <v>Total Equity Sep 16</v>
          </cell>
          <cell r="CO4" t="str">
            <v>Total Equity Jun 16</v>
          </cell>
          <cell r="CP4" t="str">
            <v>Total Equity March 16</v>
          </cell>
          <cell r="CQ4" t="str">
            <v>Total Equity December 15</v>
          </cell>
          <cell r="CR4" t="str">
            <v>Total Equity September 15</v>
          </cell>
          <cell r="CS4" t="str">
            <v>Total Equity June 15</v>
          </cell>
          <cell r="CT4" t="str">
            <v>Total Equity Mar 15</v>
          </cell>
          <cell r="CU4" t="str">
            <v>Total equity Dec 14</v>
          </cell>
          <cell r="CV4" t="str">
            <v>Total equity Sep 14</v>
          </cell>
          <cell r="CW4" t="str">
            <v>Total equity June 14</v>
          </cell>
          <cell r="CX4" t="str">
            <v>Total equity Mar 14</v>
          </cell>
          <cell r="CY4" t="str">
            <v>Total equity Dec 13</v>
          </cell>
          <cell r="DA4" t="str">
            <v>Fee income</v>
          </cell>
          <cell r="DB4" t="str">
            <v>Net Interest income</v>
          </cell>
          <cell r="DD4" t="str">
            <v>Total operating income</v>
          </cell>
          <cell r="DE4" t="str">
            <v>Total expenses</v>
          </cell>
          <cell r="DF4" t="str">
            <v>Specific Provision Jun 18</v>
          </cell>
          <cell r="DG4" t="str">
            <v>Net non performing loans</v>
          </cell>
          <cell r="DH4" t="str">
            <v>Total NPA</v>
          </cell>
          <cell r="DI4" t="str">
            <v>Profit after tax</v>
          </cell>
          <cell r="DJ4" t="str">
            <v>Advances - Sep 2018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Y5" t="str">
            <v>CBK Min = 14.5%</v>
          </cell>
          <cell r="AZ5" t="str">
            <v>CBK Min = 10.5%</v>
          </cell>
        </row>
        <row r="6">
          <cell r="B6" t="str">
            <v>Kenya Commercial Bank</v>
          </cell>
          <cell r="C6">
            <v>594.00888199999997</v>
          </cell>
          <cell r="D6">
            <v>398.43919799999998</v>
          </cell>
          <cell r="E6">
            <v>472.04127999999997</v>
          </cell>
          <cell r="F6">
            <v>77.275086999999999</v>
          </cell>
          <cell r="G6">
            <v>84.842586999999995</v>
          </cell>
          <cell r="H6">
            <v>86.547810999999996</v>
          </cell>
          <cell r="I6">
            <v>515.29057799999998</v>
          </cell>
          <cell r="J6">
            <v>2.0656690000000002</v>
          </cell>
          <cell r="K6">
            <v>23.860218</v>
          </cell>
          <cell r="M6">
            <v>0.13881037333648602</v>
          </cell>
          <cell r="N6">
            <v>0.14117435452314622</v>
          </cell>
          <cell r="O6">
            <v>0.13796686321193541</v>
          </cell>
          <cell r="P6">
            <v>0.14291263056409176</v>
          </cell>
          <cell r="Q6">
            <v>0.1430842533304027</v>
          </cell>
          <cell r="R6">
            <v>0.14152595466646359</v>
          </cell>
          <cell r="S6">
            <v>0.13574438000670025</v>
          </cell>
          <cell r="T6">
            <v>0.13992352803734659</v>
          </cell>
          <cell r="U6">
            <v>0.13433714985353076</v>
          </cell>
          <cell r="V6">
            <v>0.13275515468664842</v>
          </cell>
          <cell r="W6">
            <v>0.13119905159235939</v>
          </cell>
          <cell r="X6">
            <v>0.12315759144100659</v>
          </cell>
          <cell r="Y6">
            <v>0.12828392399161925</v>
          </cell>
          <cell r="Z6">
            <v>0.12776260968164574</v>
          </cell>
          <cell r="AA6">
            <v>0.12747288756217376</v>
          </cell>
          <cell r="AB6">
            <v>0.1249181995617412</v>
          </cell>
          <cell r="AC6">
            <v>0.13106153348130317</v>
          </cell>
          <cell r="AD6">
            <v>0.13103110285523009</v>
          </cell>
          <cell r="AE6">
            <v>0.12953006295034575</v>
          </cell>
          <cell r="AF6">
            <v>313413032</v>
          </cell>
          <cell r="AG6">
            <v>195568503</v>
          </cell>
          <cell r="AH6">
            <v>0</v>
          </cell>
          <cell r="AI6">
            <v>228782134</v>
          </cell>
          <cell r="AJ6">
            <v>0</v>
          </cell>
          <cell r="AK6">
            <v>40312345</v>
          </cell>
          <cell r="AL6">
            <v>51920201</v>
          </cell>
          <cell r="AM6">
            <v>263782134</v>
          </cell>
          <cell r="AN6">
            <v>13553634</v>
          </cell>
          <cell r="AO6">
            <v>20834301</v>
          </cell>
          <cell r="AP6">
            <v>20834.300999999999</v>
          </cell>
          <cell r="AQ6">
            <v>4733253</v>
          </cell>
          <cell r="AS6">
            <v>0.13690348403866434</v>
          </cell>
          <cell r="AT6">
            <v>0.17493619166076185</v>
          </cell>
          <cell r="AU6">
            <v>0.14853213189863612</v>
          </cell>
          <cell r="AW6">
            <v>0.36548213739797836</v>
          </cell>
          <cell r="AX6">
            <v>5.5552563462686999E-2</v>
          </cell>
          <cell r="AY6">
            <v>0.16464998706031064</v>
          </cell>
          <cell r="AZ6">
            <v>0.14996409850909403</v>
          </cell>
          <cell r="BA6">
            <v>0.29218273114402815</v>
          </cell>
          <cell r="BB6">
            <v>0.45106035792683696</v>
          </cell>
          <cell r="BC6">
            <v>6.5437278096027424E-2</v>
          </cell>
          <cell r="BD6">
            <v>0.55519433572642418</v>
          </cell>
          <cell r="BE6">
            <v>0.12063238800373229</v>
          </cell>
          <cell r="BF6">
            <v>3.0161010543849131E-2</v>
          </cell>
          <cell r="BG6">
            <v>9.0471377459883151E-2</v>
          </cell>
          <cell r="BH6">
            <v>0.84407702224686787</v>
          </cell>
          <cell r="BI6">
            <v>0.13695312099758128</v>
          </cell>
          <cell r="BJ6">
            <v>4.7065285024617605E-2</v>
          </cell>
          <cell r="BK6">
            <v>9.3364706703992023E-2</v>
          </cell>
          <cell r="BL6">
            <v>594008882</v>
          </cell>
          <cell r="BM6">
            <v>582710853</v>
          </cell>
          <cell r="BN6">
            <v>560903987</v>
          </cell>
          <cell r="BO6">
            <v>555630311</v>
          </cell>
          <cell r="BP6">
            <v>551343268</v>
          </cell>
          <cell r="BQ6">
            <v>539972430</v>
          </cell>
          <cell r="BR6">
            <v>520535661</v>
          </cell>
          <cell r="BS6">
            <v>504775429</v>
          </cell>
          <cell r="BT6">
            <v>480228078</v>
          </cell>
          <cell r="BU6">
            <v>468119269</v>
          </cell>
          <cell r="BV6">
            <v>467040289</v>
          </cell>
          <cell r="BW6">
            <v>467741173</v>
          </cell>
          <cell r="BX6">
            <v>445775641</v>
          </cell>
          <cell r="BY6">
            <v>428373929</v>
          </cell>
          <cell r="BZ6">
            <v>392112176</v>
          </cell>
          <cell r="CA6">
            <v>376969401</v>
          </cell>
          <cell r="CB6">
            <v>354645696</v>
          </cell>
          <cell r="CC6">
            <v>357832852</v>
          </cell>
          <cell r="CD6">
            <v>344881270</v>
          </cell>
          <cell r="CE6">
            <v>323312454</v>
          </cell>
          <cell r="CF6">
            <v>86547811</v>
          </cell>
          <cell r="CG6">
            <v>83188923</v>
          </cell>
          <cell r="CH6">
            <v>77025627</v>
          </cell>
          <cell r="CI6">
            <v>88990915</v>
          </cell>
          <cell r="CJ6">
            <v>87543455</v>
          </cell>
          <cell r="CK6">
            <v>82387611</v>
          </cell>
          <cell r="CL6">
            <v>76498794</v>
          </cell>
          <cell r="CM6">
            <v>80989888</v>
          </cell>
          <cell r="CN6">
            <v>79112934</v>
          </cell>
          <cell r="CO6">
            <v>71821971</v>
          </cell>
          <cell r="CP6">
            <v>65237685</v>
          </cell>
          <cell r="CQ6">
            <v>80885958</v>
          </cell>
          <cell r="CR6">
            <v>75806174</v>
          </cell>
          <cell r="CS6">
            <v>73434331</v>
          </cell>
          <cell r="CT6">
            <v>75829560</v>
          </cell>
          <cell r="CU6">
            <v>72167339</v>
          </cell>
          <cell r="CV6">
            <v>72167339</v>
          </cell>
          <cell r="CW6">
            <v>68163363</v>
          </cell>
          <cell r="CX6">
            <v>65596612</v>
          </cell>
          <cell r="CY6">
            <v>62390636</v>
          </cell>
          <cell r="DA6">
            <v>13599119</v>
          </cell>
          <cell r="DB6">
            <v>32944080</v>
          </cell>
          <cell r="DD6">
            <v>46543199</v>
          </cell>
          <cell r="DE6">
            <v>20993792</v>
          </cell>
          <cell r="DF6">
            <v>15489017</v>
          </cell>
          <cell r="DG6">
            <v>12409353</v>
          </cell>
          <cell r="DH6">
            <v>27898370</v>
          </cell>
          <cell r="DI6">
            <v>23860218</v>
          </cell>
          <cell r="DJ6">
            <v>398439198</v>
          </cell>
        </row>
        <row r="7">
          <cell r="B7" t="str">
            <v>Equity Bank</v>
          </cell>
          <cell r="C7">
            <v>424.25599299999999</v>
          </cell>
          <cell r="D7">
            <v>215.63948300000001</v>
          </cell>
          <cell r="E7">
            <v>309.94670200000002</v>
          </cell>
          <cell r="F7">
            <v>56.863975000000003</v>
          </cell>
          <cell r="G7">
            <v>56.955027999999999</v>
          </cell>
          <cell r="H7">
            <v>66.014329000000004</v>
          </cell>
          <cell r="I7">
            <v>385.16997300000003</v>
          </cell>
          <cell r="J7">
            <v>1.5015160000000001</v>
          </cell>
          <cell r="K7">
            <v>18.267678</v>
          </cell>
          <cell r="M7">
            <v>9.8408090677759213E-2</v>
          </cell>
          <cell r="N7">
            <v>9.8374743180696667E-2</v>
          </cell>
          <cell r="O7">
            <v>9.9213182021215762E-2</v>
          </cell>
          <cell r="P7">
            <v>0.10021070817425724</v>
          </cell>
          <cell r="Q7">
            <v>0.10263867923579205</v>
          </cell>
          <cell r="R7">
            <v>0.10210981080849582</v>
          </cell>
          <cell r="S7">
            <v>0.10023911955140558</v>
          </cell>
          <cell r="T7">
            <v>9.8746469930219127E-2</v>
          </cell>
          <cell r="U7">
            <v>0.10184218946700879</v>
          </cell>
          <cell r="V7">
            <v>9.8472200158710665E-2</v>
          </cell>
          <cell r="W7">
            <v>9.6887678984456008E-2</v>
          </cell>
          <cell r="X7">
            <v>9.1101266839765715E-2</v>
          </cell>
          <cell r="Y7">
            <v>9.1091482465713358E-2</v>
          </cell>
          <cell r="Z7">
            <v>8.966130581150647E-2</v>
          </cell>
          <cell r="AA7">
            <v>8.4610822065211241E-2</v>
          </cell>
          <cell r="AB7">
            <v>9.4623204645071957E-2</v>
          </cell>
          <cell r="AC7">
            <v>9.3120895302110526E-2</v>
          </cell>
          <cell r="AD7">
            <v>9.4513985779401066E-2</v>
          </cell>
          <cell r="AE7">
            <v>9.1886694776309688E-2</v>
          </cell>
          <cell r="AF7">
            <v>313413032</v>
          </cell>
          <cell r="AG7">
            <v>195568503</v>
          </cell>
          <cell r="AH7">
            <v>0</v>
          </cell>
          <cell r="AI7">
            <v>228782134</v>
          </cell>
          <cell r="AJ7">
            <v>0</v>
          </cell>
          <cell r="AK7">
            <v>40312345</v>
          </cell>
          <cell r="AL7">
            <v>51920201</v>
          </cell>
          <cell r="AM7">
            <v>263782134</v>
          </cell>
          <cell r="AN7">
            <v>13553634</v>
          </cell>
          <cell r="AO7">
            <v>20834301</v>
          </cell>
          <cell r="AP7">
            <v>20834.300999999999</v>
          </cell>
          <cell r="AQ7">
            <v>4733253</v>
          </cell>
          <cell r="AS7">
            <v>9.7779890715477866E-2</v>
          </cell>
          <cell r="AT7">
            <v>9.4677306141238649E-2</v>
          </cell>
          <cell r="AU7">
            <v>9.7527581534842173E-2</v>
          </cell>
          <cell r="AW7">
            <v>0.36813042578221733</v>
          </cell>
          <cell r="AX7">
            <v>5.8706089619066246E-2</v>
          </cell>
          <cell r="AY7">
            <v>0.14786985484977042</v>
          </cell>
          <cell r="AZ7">
            <v>0.14763345791755164</v>
          </cell>
          <cell r="BA7">
            <v>0.35954688193326023</v>
          </cell>
          <cell r="BB7">
            <v>0.47044435535322277</v>
          </cell>
          <cell r="BC7">
            <v>7.8989762786932066E-2</v>
          </cell>
          <cell r="BD7">
            <v>0.31873670830485362</v>
          </cell>
          <cell r="BE7">
            <v>0.11282309306148566</v>
          </cell>
          <cell r="BF7">
            <v>2.2715321027809356E-2</v>
          </cell>
          <cell r="BG7">
            <v>9.0107772033676314E-2</v>
          </cell>
          <cell r="BH7">
            <v>0.69573085181593575</v>
          </cell>
          <cell r="BI7">
            <v>0.1065094241147052</v>
          </cell>
          <cell r="BJ7">
            <v>3.626503100222038E-2</v>
          </cell>
          <cell r="BK7">
            <v>7.2456176853475204E-2</v>
          </cell>
          <cell r="BL7">
            <v>424255993</v>
          </cell>
          <cell r="BM7">
            <v>410372609</v>
          </cell>
          <cell r="BN7">
            <v>402181727</v>
          </cell>
          <cell r="BO7">
            <v>406402486</v>
          </cell>
          <cell r="BP7">
            <v>405535402</v>
          </cell>
          <cell r="BQ7">
            <v>399529870</v>
          </cell>
          <cell r="BR7">
            <v>393863646</v>
          </cell>
          <cell r="BS7">
            <v>379748996</v>
          </cell>
          <cell r="BT7">
            <v>380264086</v>
          </cell>
          <cell r="BU7">
            <v>360468890</v>
          </cell>
          <cell r="BV7">
            <v>347559904</v>
          </cell>
          <cell r="BW7">
            <v>341329318</v>
          </cell>
          <cell r="BX7">
            <v>321146247</v>
          </cell>
          <cell r="BY7">
            <v>318183426</v>
          </cell>
          <cell r="BZ7">
            <v>300888650</v>
          </cell>
          <cell r="CA7">
            <v>276115727</v>
          </cell>
          <cell r="CB7">
            <v>284368025</v>
          </cell>
          <cell r="CC7">
            <v>260214926</v>
          </cell>
          <cell r="CD7">
            <v>255340466</v>
          </cell>
          <cell r="CE7">
            <v>238194354</v>
          </cell>
          <cell r="CF7">
            <v>66014329</v>
          </cell>
          <cell r="CG7">
            <v>62231112</v>
          </cell>
          <cell r="CH7">
            <v>58528396</v>
          </cell>
          <cell r="CI7">
            <v>61906391</v>
          </cell>
          <cell r="CJ7">
            <v>66313250</v>
          </cell>
          <cell r="CK7">
            <v>61659481</v>
          </cell>
          <cell r="CL7">
            <v>56267047</v>
          </cell>
          <cell r="CM7">
            <v>52341039</v>
          </cell>
          <cell r="CN7">
            <v>59898173</v>
          </cell>
          <cell r="CO7">
            <v>54059428</v>
          </cell>
          <cell r="CP7">
            <v>52125975</v>
          </cell>
          <cell r="CQ7">
            <v>47439613</v>
          </cell>
          <cell r="CR7">
            <v>50167760</v>
          </cell>
          <cell r="CS7">
            <v>47666080</v>
          </cell>
          <cell r="CT7">
            <v>44265113</v>
          </cell>
          <cell r="CU7">
            <v>39733344</v>
          </cell>
          <cell r="CV7">
            <v>39733344</v>
          </cell>
          <cell r="CW7">
            <v>55681804</v>
          </cell>
          <cell r="CX7">
            <v>48809621</v>
          </cell>
          <cell r="CY7">
            <v>50686922</v>
          </cell>
          <cell r="DA7">
            <v>12696363</v>
          </cell>
          <cell r="DB7">
            <v>22615758</v>
          </cell>
          <cell r="DD7">
            <v>35312121</v>
          </cell>
          <cell r="DE7">
            <v>16612388</v>
          </cell>
          <cell r="DF7">
            <v>5894768</v>
          </cell>
          <cell r="DG7">
            <v>12599393</v>
          </cell>
          <cell r="DH7">
            <v>18494161</v>
          </cell>
          <cell r="DI7">
            <v>18267678</v>
          </cell>
          <cell r="DJ7">
            <v>215639483</v>
          </cell>
        </row>
        <row r="8">
          <cell r="B8" t="str">
            <v>Co-operative Bank of Kenya</v>
          </cell>
          <cell r="C8">
            <v>398.614957</v>
          </cell>
          <cell r="D8">
            <v>252.25833600000001</v>
          </cell>
          <cell r="E8">
            <v>293.83852000000002</v>
          </cell>
          <cell r="F8">
            <v>59.76502</v>
          </cell>
          <cell r="G8">
            <v>60.071843000000001</v>
          </cell>
          <cell r="H8">
            <v>69.435423999999998</v>
          </cell>
          <cell r="I8">
            <v>367.78296899999998</v>
          </cell>
          <cell r="J8">
            <v>1.6033980000000001</v>
          </cell>
          <cell r="K8">
            <v>13.879249</v>
          </cell>
          <cell r="M8">
            <v>9.6474712596889139E-2</v>
          </cell>
          <cell r="N8">
            <v>9.8479859855237384E-2</v>
          </cell>
          <cell r="O8">
            <v>0.1021673753053215</v>
          </cell>
          <cell r="P8">
            <v>0.10000834463142143</v>
          </cell>
          <cell r="Q8">
            <v>0.1004640419991996</v>
          </cell>
          <cell r="R8">
            <v>0.10086798408392122</v>
          </cell>
          <cell r="S8">
            <v>0.10117409893948653</v>
          </cell>
          <cell r="T8">
            <v>9.8095006116512201E-2</v>
          </cell>
          <cell r="U8">
            <v>9.6650095935512909E-2</v>
          </cell>
          <cell r="V8">
            <v>0.10250285940196353</v>
          </cell>
          <cell r="W8">
            <v>0.10078924232391917</v>
          </cell>
          <cell r="X8">
            <v>0.10135136881997128</v>
          </cell>
          <cell r="Y8">
            <v>9.1113009941155967E-2</v>
          </cell>
          <cell r="Z8">
            <v>9.2205325760033208E-2</v>
          </cell>
          <cell r="AA8">
            <v>8.9025218546685186E-2</v>
          </cell>
          <cell r="AB8">
            <v>9.9034458928715832E-2</v>
          </cell>
          <cell r="AC8">
            <v>9.8971934282891236E-2</v>
          </cell>
          <cell r="AD8">
            <v>9.7025164366221661E-2</v>
          </cell>
          <cell r="AE8">
            <v>9.277290604617458E-2</v>
          </cell>
          <cell r="AF8">
            <v>313413032</v>
          </cell>
          <cell r="AG8">
            <v>195568503</v>
          </cell>
          <cell r="AH8">
            <v>0</v>
          </cell>
          <cell r="AI8">
            <v>228782134</v>
          </cell>
          <cell r="AJ8">
            <v>0</v>
          </cell>
          <cell r="AK8">
            <v>40312345</v>
          </cell>
          <cell r="AL8">
            <v>51920201</v>
          </cell>
          <cell r="AM8">
            <v>263782134</v>
          </cell>
          <cell r="AN8">
            <v>13553634</v>
          </cell>
          <cell r="AO8">
            <v>20834301</v>
          </cell>
          <cell r="AP8">
            <v>20834.300999999999</v>
          </cell>
          <cell r="AQ8">
            <v>4733253</v>
          </cell>
          <cell r="AS8">
            <v>9.1870303722533173E-2</v>
          </cell>
          <cell r="AT8">
            <v>0.11075494789677011</v>
          </cell>
          <cell r="AU8">
            <v>9.245899386074885E-2</v>
          </cell>
          <cell r="AW8">
            <v>0.27338877398256989</v>
          </cell>
          <cell r="AX8">
            <v>4.7263796891326607E-2</v>
          </cell>
          <cell r="AY8">
            <v>0.16333503197098831</v>
          </cell>
          <cell r="AZ8">
            <v>0.16250078181298278</v>
          </cell>
          <cell r="BA8">
            <v>0.30366603206718329</v>
          </cell>
          <cell r="BB8">
            <v>0.51038062558999553</v>
          </cell>
          <cell r="BC8">
            <v>0.10100736093300043</v>
          </cell>
          <cell r="BD8">
            <v>0.34576049673041931</v>
          </cell>
          <cell r="BE8">
            <v>0.1227930335195612</v>
          </cell>
          <cell r="BF8">
            <v>3.7579517950608834E-2</v>
          </cell>
          <cell r="BG8">
            <v>8.5213515568952361E-2</v>
          </cell>
          <cell r="BH8">
            <v>0.85849307980451306</v>
          </cell>
          <cell r="BI8">
            <v>2.6846165713684457E-2</v>
          </cell>
          <cell r="BJ8">
            <v>3.2806119820043729E-2</v>
          </cell>
          <cell r="BK8">
            <v>2.9061771712507067E-2</v>
          </cell>
          <cell r="BL8">
            <v>398614957</v>
          </cell>
          <cell r="BM8">
            <v>393427494</v>
          </cell>
          <cell r="BN8">
            <v>393425978</v>
          </cell>
          <cell r="BO8">
            <v>382829640</v>
          </cell>
          <cell r="BP8">
            <v>384464971</v>
          </cell>
          <cell r="BQ8">
            <v>380086859</v>
          </cell>
          <cell r="BR8">
            <v>376018201</v>
          </cell>
          <cell r="BS8">
            <v>349997760</v>
          </cell>
          <cell r="BT8">
            <v>351917807</v>
          </cell>
          <cell r="BU8">
            <v>360041467</v>
          </cell>
          <cell r="BV8">
            <v>348354889</v>
          </cell>
          <cell r="BW8">
            <v>339549808</v>
          </cell>
          <cell r="BX8">
            <v>323948110</v>
          </cell>
          <cell r="BY8">
            <v>318998960</v>
          </cell>
          <cell r="BZ8">
            <v>304846787</v>
          </cell>
          <cell r="CA8">
            <v>282689098</v>
          </cell>
          <cell r="CB8">
            <v>266799109</v>
          </cell>
          <cell r="CC8">
            <v>263501814</v>
          </cell>
          <cell r="CD8">
            <v>244073622</v>
          </cell>
          <cell r="CE8">
            <v>228874484</v>
          </cell>
          <cell r="CF8">
            <v>69435424</v>
          </cell>
          <cell r="CG8">
            <v>66750889</v>
          </cell>
          <cell r="CH8">
            <v>67013872</v>
          </cell>
          <cell r="CI8">
            <v>68227145</v>
          </cell>
          <cell r="CJ8">
            <v>65944424</v>
          </cell>
          <cell r="CK8">
            <v>63402505</v>
          </cell>
          <cell r="CL8">
            <v>63072764</v>
          </cell>
          <cell r="CM8">
            <v>60045832</v>
          </cell>
          <cell r="CN8">
            <v>58440502</v>
          </cell>
          <cell r="CO8">
            <v>57116947</v>
          </cell>
          <cell r="CP8">
            <v>54653300</v>
          </cell>
          <cell r="CQ8">
            <v>49310775</v>
          </cell>
          <cell r="CR8">
            <v>47991534</v>
          </cell>
          <cell r="CS8">
            <v>45795678</v>
          </cell>
          <cell r="CT8">
            <v>46164334</v>
          </cell>
          <cell r="CU8">
            <v>42351119</v>
          </cell>
          <cell r="CV8">
            <v>42351119</v>
          </cell>
          <cell r="CW8">
            <v>40634476</v>
          </cell>
          <cell r="CX8">
            <v>38883993</v>
          </cell>
          <cell r="CY8">
            <v>35652045</v>
          </cell>
          <cell r="DA8">
            <v>9352277</v>
          </cell>
          <cell r="DB8">
            <v>21445626</v>
          </cell>
          <cell r="DD8">
            <v>30797903</v>
          </cell>
          <cell r="DE8">
            <v>15718653</v>
          </cell>
          <cell r="DF8">
            <v>9799813</v>
          </cell>
          <cell r="DG8">
            <v>18542965</v>
          </cell>
          <cell r="DH8">
            <v>28342778</v>
          </cell>
          <cell r="DI8">
            <v>13879249</v>
          </cell>
          <cell r="DJ8">
            <v>252258336</v>
          </cell>
        </row>
        <row r="9">
          <cell r="B9" t="str">
            <v>Barclays Bank of Kenya</v>
          </cell>
          <cell r="C9">
            <v>322.637854</v>
          </cell>
          <cell r="D9">
            <v>178.43446700000001</v>
          </cell>
          <cell r="E9">
            <v>220.538197</v>
          </cell>
          <cell r="F9">
            <v>38.515267000000001</v>
          </cell>
          <cell r="G9">
            <v>43.560679999999998</v>
          </cell>
          <cell r="H9">
            <v>41.909847999999997</v>
          </cell>
          <cell r="I9">
            <v>260.837332</v>
          </cell>
          <cell r="J9">
            <v>2.5225330000000001</v>
          </cell>
          <cell r="K9">
            <v>7.3894089999999997</v>
          </cell>
          <cell r="M9">
            <v>6.9062370315111657E-2</v>
          </cell>
          <cell r="N9">
            <v>6.9899479535340897E-2</v>
          </cell>
          <cell r="O9">
            <v>6.9665979965692515E-2</v>
          </cell>
          <cell r="P9">
            <v>6.6571807625765284E-2</v>
          </cell>
          <cell r="Q9">
            <v>6.8813021819434772E-2</v>
          </cell>
          <cell r="R9">
            <v>6.7402797826715932E-2</v>
          </cell>
          <cell r="S9">
            <v>6.8672384088949323E-2</v>
          </cell>
          <cell r="T9">
            <v>6.9604026480536943E-2</v>
          </cell>
          <cell r="U9">
            <v>6.9696517493310753E-2</v>
          </cell>
          <cell r="V9">
            <v>7.0225197842729847E-2</v>
          </cell>
          <cell r="W9">
            <v>6.8253664356214966E-2</v>
          </cell>
          <cell r="X9">
            <v>6.7135957760077025E-2</v>
          </cell>
          <cell r="Y9">
            <v>6.6433031723456507E-2</v>
          </cell>
          <cell r="Z9">
            <v>7.0473457433140194E-2</v>
          </cell>
          <cell r="AA9">
            <v>7.2892726696750149E-2</v>
          </cell>
          <cell r="AB9">
            <v>7.130132863843322E-2</v>
          </cell>
          <cell r="AC9">
            <v>7.2816030490544692E-2</v>
          </cell>
          <cell r="AD9">
            <v>7.2833618657822535E-2</v>
          </cell>
          <cell r="AE9">
            <v>7.8008697497295637E-2</v>
          </cell>
          <cell r="AF9">
            <v>313413032</v>
          </cell>
          <cell r="AG9">
            <v>195568503</v>
          </cell>
          <cell r="AH9">
            <v>0</v>
          </cell>
          <cell r="AI9">
            <v>228782134</v>
          </cell>
          <cell r="AJ9">
            <v>0</v>
          </cell>
          <cell r="AK9">
            <v>40312345</v>
          </cell>
          <cell r="AL9">
            <v>51920201</v>
          </cell>
          <cell r="AM9">
            <v>263782134</v>
          </cell>
          <cell r="AN9">
            <v>13553634</v>
          </cell>
          <cell r="AO9">
            <v>20834301</v>
          </cell>
          <cell r="AP9">
            <v>20834.300999999999</v>
          </cell>
          <cell r="AQ9">
            <v>4733253</v>
          </cell>
          <cell r="AS9">
            <v>7.4359572110502412E-2</v>
          </cell>
          <cell r="AT9">
            <v>7.8342307370064257E-2</v>
          </cell>
          <cell r="AU9">
            <v>6.939437280885985E-2</v>
          </cell>
          <cell r="AW9">
            <v>0.23477772700184227</v>
          </cell>
          <cell r="AX9">
            <v>3.2828281254857546E-2</v>
          </cell>
          <cell r="AY9">
            <v>0.16700324169854641</v>
          </cell>
          <cell r="AZ9">
            <v>0.14766010181395353</v>
          </cell>
          <cell r="BA9">
            <v>0.29687091727485598</v>
          </cell>
          <cell r="BB9">
            <v>0.56378616580784435</v>
          </cell>
          <cell r="BC9">
            <v>6.0632844595973893E-2</v>
          </cell>
          <cell r="BD9">
            <v>0.62595246792286785</v>
          </cell>
          <cell r="BE9">
            <v>0.12357118651760896</v>
          </cell>
          <cell r="BF9">
            <v>2.8576593172466417E-2</v>
          </cell>
          <cell r="BG9">
            <v>9.4994593345142542E-2</v>
          </cell>
          <cell r="BH9">
            <v>0.80908645045284389</v>
          </cell>
          <cell r="BI9">
            <v>5.6524126898669091E-2</v>
          </cell>
          <cell r="BJ9">
            <v>0.11897134921894871</v>
          </cell>
          <cell r="BK9">
            <v>8.3958581618859593E-2</v>
          </cell>
          <cell r="BL9">
            <v>322637854</v>
          </cell>
          <cell r="BM9">
            <v>317007311</v>
          </cell>
          <cell r="BN9">
            <v>291293088</v>
          </cell>
          <cell r="BO9">
            <v>271682166</v>
          </cell>
          <cell r="BP9">
            <v>277609552</v>
          </cell>
          <cell r="BQ9">
            <v>268015547</v>
          </cell>
          <cell r="BR9">
            <v>260429453</v>
          </cell>
          <cell r="BS9">
            <v>259498223</v>
          </cell>
          <cell r="BT9">
            <v>264008571</v>
          </cell>
          <cell r="BU9">
            <v>256142570</v>
          </cell>
          <cell r="BV9">
            <v>211913140</v>
          </cell>
          <cell r="BW9">
            <v>241152698</v>
          </cell>
          <cell r="BX9">
            <v>221041523</v>
          </cell>
          <cell r="BY9">
            <v>234699871</v>
          </cell>
          <cell r="BZ9">
            <v>230907978</v>
          </cell>
          <cell r="CA9">
            <v>226118124</v>
          </cell>
          <cell r="CB9">
            <v>218771220</v>
          </cell>
          <cell r="CC9">
            <v>213439675</v>
          </cell>
          <cell r="CD9">
            <v>200974524</v>
          </cell>
          <cell r="CE9">
            <v>207009618</v>
          </cell>
          <cell r="CF9">
            <v>41909848</v>
          </cell>
          <cell r="CG9">
            <v>40114088</v>
          </cell>
          <cell r="CH9">
            <v>43607960</v>
          </cell>
          <cell r="CI9">
            <v>43559168</v>
          </cell>
          <cell r="CJ9">
            <v>42020987</v>
          </cell>
          <cell r="CK9">
            <v>40337534</v>
          </cell>
          <cell r="CL9">
            <v>43652097</v>
          </cell>
          <cell r="CM9">
            <v>42094710</v>
          </cell>
          <cell r="CN9">
            <v>41470872</v>
          </cell>
          <cell r="CO9">
            <v>39103584</v>
          </cell>
          <cell r="CP9">
            <v>42315483</v>
          </cell>
          <cell r="CQ9">
            <v>39716371</v>
          </cell>
          <cell r="CR9">
            <v>36852164</v>
          </cell>
          <cell r="CS9">
            <v>36237869</v>
          </cell>
          <cell r="CT9">
            <v>40265422</v>
          </cell>
          <cell r="CU9">
            <v>38186091</v>
          </cell>
          <cell r="CV9">
            <v>38186091</v>
          </cell>
          <cell r="CW9">
            <v>36042316</v>
          </cell>
          <cell r="CX9">
            <v>34465579</v>
          </cell>
          <cell r="CY9">
            <v>32370886</v>
          </cell>
          <cell r="DA9">
            <v>6954404</v>
          </cell>
          <cell r="DB9">
            <v>16471279</v>
          </cell>
          <cell r="DD9">
            <v>23425683</v>
          </cell>
          <cell r="DE9">
            <v>13207076</v>
          </cell>
          <cell r="DF9">
            <v>7209293</v>
          </cell>
          <cell r="DG9">
            <v>4308024</v>
          </cell>
          <cell r="DH9">
            <v>11517317</v>
          </cell>
          <cell r="DI9">
            <v>7389409</v>
          </cell>
          <cell r="DJ9">
            <v>178434467</v>
          </cell>
        </row>
        <row r="10">
          <cell r="B10" t="str">
            <v>Standard Chartered Bank</v>
          </cell>
          <cell r="C10">
            <v>287.60616399999998</v>
          </cell>
          <cell r="D10">
            <v>111.004251</v>
          </cell>
          <cell r="E10">
            <v>219.46309400000001</v>
          </cell>
          <cell r="F10">
            <v>36.913913999999998</v>
          </cell>
          <cell r="G10">
            <v>42.170456000000001</v>
          </cell>
          <cell r="H10">
            <v>45.209896999999998</v>
          </cell>
          <cell r="I10">
            <v>212.60158000000001</v>
          </cell>
          <cell r="J10">
            <v>2.0976089999999998</v>
          </cell>
          <cell r="K10">
            <v>8.5573049999999995</v>
          </cell>
          <cell r="M10">
            <v>6.7923254318470433E-2</v>
          </cell>
          <cell r="N10">
            <v>7.1279750319827348E-2</v>
          </cell>
          <cell r="O10">
            <v>7.498422676639499E-2</v>
          </cell>
          <cell r="P10">
            <v>7.1336857972631479E-2</v>
          </cell>
          <cell r="Q10">
            <v>7.6881029199935363E-2</v>
          </cell>
          <cell r="R10">
            <v>7.4690155088795118E-2</v>
          </cell>
          <cell r="S10">
            <v>7.3800484600600014E-2</v>
          </cell>
          <cell r="T10">
            <v>7.0819460656538033E-2</v>
          </cell>
          <cell r="U10">
            <v>7.3087283938123498E-2</v>
          </cell>
          <cell r="V10">
            <v>7.3584583805675452E-2</v>
          </cell>
          <cell r="W10">
            <v>7.4799545045957205E-2</v>
          </cell>
          <cell r="X10">
            <v>6.9135590723677365E-2</v>
          </cell>
          <cell r="Y10">
            <v>6.8060282438070566E-2</v>
          </cell>
          <cell r="Z10">
            <v>7.2892927680585043E-2</v>
          </cell>
          <cell r="AA10">
            <v>7.2478126933566631E-2</v>
          </cell>
          <cell r="AB10">
            <v>7.2993438485868048E-2</v>
          </cell>
          <cell r="AC10">
            <v>7.3326734059672591E-2</v>
          </cell>
          <cell r="AD10">
            <v>7.6122376925973012E-2</v>
          </cell>
          <cell r="AE10">
            <v>7.8339222482251211E-2</v>
          </cell>
          <cell r="AF10">
            <v>313413032</v>
          </cell>
          <cell r="AG10">
            <v>195568503</v>
          </cell>
          <cell r="AH10">
            <v>0</v>
          </cell>
          <cell r="AI10">
            <v>228782134</v>
          </cell>
          <cell r="AJ10">
            <v>0</v>
          </cell>
          <cell r="AK10">
            <v>40312345</v>
          </cell>
          <cell r="AL10">
            <v>51920201</v>
          </cell>
          <cell r="AM10">
            <v>263782134</v>
          </cell>
          <cell r="AN10">
            <v>13553634</v>
          </cell>
          <cell r="AO10">
            <v>20834301</v>
          </cell>
          <cell r="AP10">
            <v>20834.300999999999</v>
          </cell>
          <cell r="AQ10">
            <v>4733253</v>
          </cell>
          <cell r="AS10">
            <v>6.628568540932267E-2</v>
          </cell>
          <cell r="AT10">
            <v>4.8736823649803945E-2</v>
          </cell>
          <cell r="AU10">
            <v>6.9056081758126706E-2</v>
          </cell>
          <cell r="AW10">
            <v>0.25634253571209797</v>
          </cell>
          <cell r="AX10">
            <v>3.8187908447667937E-2</v>
          </cell>
          <cell r="AY10">
            <v>0.19835438664190547</v>
          </cell>
          <cell r="AZ10">
            <v>0.17362953746627846</v>
          </cell>
          <cell r="BA10">
            <v>0.30132701323591671</v>
          </cell>
          <cell r="BB10">
            <v>0.49707511565252988</v>
          </cell>
          <cell r="BC10">
            <v>9.890967619244205E-2</v>
          </cell>
          <cell r="BD10">
            <v>0.58705677329828576</v>
          </cell>
          <cell r="BE10">
            <v>0.11738454908407885</v>
          </cell>
          <cell r="BF10">
            <v>2.890312782943065E-2</v>
          </cell>
          <cell r="BG10">
            <v>8.8481421254648196E-2</v>
          </cell>
          <cell r="BH10">
            <v>0.50579917095308968</v>
          </cell>
          <cell r="BI10">
            <v>9.3784107136723402E-2</v>
          </cell>
          <cell r="BJ10">
            <v>0.19116756994348186</v>
          </cell>
          <cell r="BK10">
            <v>0.13646099181850654</v>
          </cell>
          <cell r="BL10">
            <v>287606164</v>
          </cell>
          <cell r="BM10">
            <v>295049630</v>
          </cell>
          <cell r="BN10">
            <v>293306671</v>
          </cell>
          <cell r="BO10">
            <v>285124538</v>
          </cell>
          <cell r="BP10">
            <v>309951569</v>
          </cell>
          <cell r="BQ10">
            <v>288711107</v>
          </cell>
          <cell r="BR10">
            <v>274006884</v>
          </cell>
          <cell r="BS10">
            <v>250274108</v>
          </cell>
          <cell r="BT10">
            <v>264072997</v>
          </cell>
          <cell r="BU10">
            <v>255903727</v>
          </cell>
          <cell r="BV10">
            <v>249710651</v>
          </cell>
          <cell r="BW10">
            <v>234130556</v>
          </cell>
          <cell r="BX10">
            <v>231786864</v>
          </cell>
          <cell r="BY10">
            <v>228338094</v>
          </cell>
          <cell r="BZ10">
            <v>232984465</v>
          </cell>
          <cell r="CA10">
            <v>222635993</v>
          </cell>
          <cell r="CB10">
            <v>223082484</v>
          </cell>
          <cell r="CC10">
            <v>228860613</v>
          </cell>
          <cell r="CD10">
            <v>217819880</v>
          </cell>
          <cell r="CE10">
            <v>220523869</v>
          </cell>
          <cell r="CF10">
            <v>45209897</v>
          </cell>
          <cell r="CG10">
            <v>43217065</v>
          </cell>
          <cell r="CH10">
            <v>45028274</v>
          </cell>
          <cell r="CI10">
            <v>44583852</v>
          </cell>
          <cell r="CJ10">
            <v>43809586</v>
          </cell>
          <cell r="CK10">
            <v>42698407</v>
          </cell>
          <cell r="CL10">
            <v>45660764</v>
          </cell>
          <cell r="CM10">
            <v>43904779</v>
          </cell>
          <cell r="CN10">
            <v>43288125</v>
          </cell>
          <cell r="CO10">
            <v>43083098</v>
          </cell>
          <cell r="CP10">
            <v>43850954</v>
          </cell>
          <cell r="CQ10">
            <v>40914483</v>
          </cell>
          <cell r="CR10">
            <v>41143859</v>
          </cell>
          <cell r="CS10">
            <v>39848778</v>
          </cell>
          <cell r="CT10">
            <v>42126191</v>
          </cell>
          <cell r="CU10">
            <v>40449853</v>
          </cell>
          <cell r="CV10">
            <v>40449853</v>
          </cell>
          <cell r="CW10">
            <v>39684552</v>
          </cell>
          <cell r="CX10">
            <v>38765178</v>
          </cell>
          <cell r="CY10">
            <v>36029984</v>
          </cell>
          <cell r="DA10">
            <v>6252757</v>
          </cell>
          <cell r="DB10">
            <v>14497978</v>
          </cell>
          <cell r="DD10">
            <v>20750735</v>
          </cell>
          <cell r="DE10">
            <v>10314674</v>
          </cell>
          <cell r="DF10">
            <v>7153032</v>
          </cell>
          <cell r="DG10">
            <v>5031534</v>
          </cell>
          <cell r="DH10">
            <v>12184566</v>
          </cell>
          <cell r="DI10">
            <v>8557305</v>
          </cell>
          <cell r="DJ10">
            <v>111004251</v>
          </cell>
        </row>
        <row r="11">
          <cell r="B11" t="str">
            <v>Diamond Trust Bank</v>
          </cell>
          <cell r="C11">
            <v>291.51554399999998</v>
          </cell>
          <cell r="D11">
            <v>152.18407300000001</v>
          </cell>
          <cell r="E11">
            <v>205.703565</v>
          </cell>
          <cell r="F11">
            <v>37.038560520466831</v>
          </cell>
          <cell r="G11">
            <v>39.797084520466832</v>
          </cell>
          <cell r="H11">
            <v>46.325609999999998</v>
          </cell>
          <cell r="I11">
            <v>208.55213739138719</v>
          </cell>
          <cell r="J11">
            <v>0.77988599999999997</v>
          </cell>
          <cell r="K11">
            <v>6.4651439999999996</v>
          </cell>
          <cell r="M11">
            <v>6.7343303785622588E-2</v>
          </cell>
          <cell r="N11">
            <v>6.8787074781720137E-2</v>
          </cell>
          <cell r="O11">
            <v>6.9242724646015011E-2</v>
          </cell>
          <cell r="P11">
            <v>6.6636654223616559E-2</v>
          </cell>
          <cell r="Q11">
            <v>6.6563556187517248E-2</v>
          </cell>
          <cell r="R11">
            <v>6.4662708824676812E-2</v>
          </cell>
          <cell r="S11">
            <v>6.4225378142243925E-2</v>
          </cell>
          <cell r="T11">
            <v>6.3931954794117257E-2</v>
          </cell>
          <cell r="U11">
            <v>5.9424839579737959E-2</v>
          </cell>
          <cell r="V11">
            <v>5.8910864566428314E-2</v>
          </cell>
          <cell r="W11">
            <v>5.688000529505001E-2</v>
          </cell>
          <cell r="X11">
            <v>4.8020961225879545E-2</v>
          </cell>
          <cell r="Y11">
            <v>4.6628364034915784E-2</v>
          </cell>
          <cell r="Z11">
            <v>4.6456312553362772E-2</v>
          </cell>
          <cell r="AA11">
            <v>4.6615122798219506E-2</v>
          </cell>
          <cell r="AB11">
            <v>4.4907011706007707E-2</v>
          </cell>
          <cell r="AC11">
            <v>4.1894073196298925E-2</v>
          </cell>
          <cell r="AD11">
            <v>4.3056383213295579E-2</v>
          </cell>
          <cell r="AE11">
            <v>4.3028618756943957E-2</v>
          </cell>
          <cell r="AF11">
            <v>313413032</v>
          </cell>
          <cell r="AG11">
            <v>195568503</v>
          </cell>
          <cell r="AH11">
            <v>0</v>
          </cell>
          <cell r="AI11">
            <v>228782134</v>
          </cell>
          <cell r="AJ11">
            <v>0</v>
          </cell>
          <cell r="AK11">
            <v>40312345</v>
          </cell>
          <cell r="AL11">
            <v>51920201</v>
          </cell>
          <cell r="AM11">
            <v>263782134</v>
          </cell>
          <cell r="AN11">
            <v>13553634</v>
          </cell>
          <cell r="AO11">
            <v>20834301</v>
          </cell>
          <cell r="AP11">
            <v>20834.300999999999</v>
          </cell>
          <cell r="AQ11">
            <v>4733253</v>
          </cell>
          <cell r="AS11">
            <v>6.7186695072055422E-2</v>
          </cell>
          <cell r="AT11">
            <v>6.6816975577898272E-2</v>
          </cell>
          <cell r="AU11">
            <v>6.4726519359916301E-2</v>
          </cell>
          <cell r="AW11">
            <v>0.19628379299188198</v>
          </cell>
          <cell r="AX11">
            <v>3.0830934679536945E-2</v>
          </cell>
          <cell r="AY11">
            <v>0.19082558931429286</v>
          </cell>
          <cell r="AZ11">
            <v>0.17759856592098611</v>
          </cell>
          <cell r="BA11">
            <v>0.18544573306881273</v>
          </cell>
          <cell r="BB11">
            <v>0.37461232418012191</v>
          </cell>
          <cell r="BC11">
            <v>6.9817519560294736E-2</v>
          </cell>
          <cell r="BD11">
            <v>0.74843146660050552</v>
          </cell>
          <cell r="BE11">
            <v>0.11253951600851025</v>
          </cell>
          <cell r="BF11">
            <v>5.8049116712021336E-2</v>
          </cell>
          <cell r="BG11">
            <v>5.4490399296488919E-2</v>
          </cell>
          <cell r="BH11">
            <v>0.73982224372241678</v>
          </cell>
          <cell r="BI11">
            <v>5.0147437353019172E-2</v>
          </cell>
          <cell r="BJ11">
            <v>1.9058801156020187E-2</v>
          </cell>
          <cell r="BK11">
            <v>3.5019727223158881E-2</v>
          </cell>
          <cell r="BL11">
            <v>291515544</v>
          </cell>
          <cell r="BM11">
            <v>285735153</v>
          </cell>
          <cell r="BN11">
            <v>277054843</v>
          </cell>
          <cell r="BO11">
            <v>270081538</v>
          </cell>
          <cell r="BP11">
            <v>267675547</v>
          </cell>
          <cell r="BQ11">
            <v>258159603</v>
          </cell>
          <cell r="BR11">
            <v>248863252</v>
          </cell>
          <cell r="BS11">
            <v>244123818</v>
          </cell>
          <cell r="BT11">
            <v>230711438</v>
          </cell>
          <cell r="BU11">
            <v>222145764</v>
          </cell>
          <cell r="BV11">
            <v>205480349</v>
          </cell>
          <cell r="BW11">
            <v>190947903</v>
          </cell>
          <cell r="BX11">
            <v>166004397</v>
          </cell>
          <cell r="BY11">
            <v>158030111</v>
          </cell>
          <cell r="BZ11">
            <v>148561346</v>
          </cell>
          <cell r="CA11">
            <v>141175794</v>
          </cell>
          <cell r="CB11">
            <v>126274802</v>
          </cell>
          <cell r="CC11">
            <v>120443207</v>
          </cell>
          <cell r="CD11">
            <v>116208461</v>
          </cell>
          <cell r="CE11">
            <v>114136429</v>
          </cell>
          <cell r="CF11">
            <v>46325610</v>
          </cell>
          <cell r="CG11">
            <v>44769721</v>
          </cell>
          <cell r="CH11">
            <v>44323296</v>
          </cell>
          <cell r="CI11">
            <v>43003972</v>
          </cell>
          <cell r="CJ11">
            <v>41508356</v>
          </cell>
          <cell r="CK11">
            <v>37678168</v>
          </cell>
          <cell r="CL11">
            <v>37678168</v>
          </cell>
          <cell r="CM11">
            <v>36431809</v>
          </cell>
          <cell r="CN11">
            <v>33455124</v>
          </cell>
          <cell r="CO11">
            <v>32359121</v>
          </cell>
          <cell r="CP11">
            <v>31216658</v>
          </cell>
          <cell r="CQ11">
            <v>29996201</v>
          </cell>
          <cell r="CR11">
            <v>28616712</v>
          </cell>
          <cell r="CS11">
            <v>27536573</v>
          </cell>
          <cell r="CT11">
            <v>26882050</v>
          </cell>
          <cell r="CU11">
            <v>25784414</v>
          </cell>
          <cell r="CV11">
            <v>25784414</v>
          </cell>
          <cell r="CW11">
            <v>24822904</v>
          </cell>
          <cell r="CX11">
            <v>19515880</v>
          </cell>
          <cell r="CY11">
            <v>18568277</v>
          </cell>
          <cell r="DA11">
            <v>2413528</v>
          </cell>
          <cell r="DB11">
            <v>10601212</v>
          </cell>
          <cell r="DD11">
            <v>13014740</v>
          </cell>
          <cell r="DE11">
            <v>4875482</v>
          </cell>
          <cell r="DF11">
            <v>8549043</v>
          </cell>
          <cell r="DG11">
            <v>2873570</v>
          </cell>
          <cell r="DH11">
            <v>11422613</v>
          </cell>
          <cell r="DI11">
            <v>6465144</v>
          </cell>
          <cell r="DJ11">
            <v>152184073</v>
          </cell>
        </row>
        <row r="12">
          <cell r="B12" t="str">
            <v>Stanbic Bank</v>
          </cell>
          <cell r="C12">
            <v>286.30829</v>
          </cell>
          <cell r="D12">
            <v>141.11134999999999</v>
          </cell>
          <cell r="E12">
            <v>181.45803100000001</v>
          </cell>
          <cell r="F12">
            <v>30.787262999999999</v>
          </cell>
          <cell r="G12">
            <v>37.367114999999998</v>
          </cell>
          <cell r="H12">
            <v>33.140213000000003</v>
          </cell>
          <cell r="I12">
            <v>221.68334100000001</v>
          </cell>
          <cell r="J12">
            <v>2.340554</v>
          </cell>
          <cell r="K12">
            <v>6.7058049999999998</v>
          </cell>
          <cell r="M12">
            <v>5.7747925183877918E-2</v>
          </cell>
          <cell r="N12">
            <v>5.6287454563110573E-2</v>
          </cell>
          <cell r="O12">
            <v>5.5261547049677041E-2</v>
          </cell>
          <cell r="P12">
            <v>5.4626473398050282E-2</v>
          </cell>
          <cell r="Q12">
            <v>5.4247077894904377E-2</v>
          </cell>
          <cell r="R12">
            <v>5.1513945858689549E-2</v>
          </cell>
          <cell r="S12">
            <v>5.0452352769446394E-2</v>
          </cell>
          <cell r="T12">
            <v>5.0877351905984365E-2</v>
          </cell>
          <cell r="U12">
            <v>5.4156401113650998E-2</v>
          </cell>
          <cell r="V12">
            <v>4.9734122707107808E-2</v>
          </cell>
          <cell r="W12">
            <v>5.0629626008313361E-2</v>
          </cell>
          <cell r="X12">
            <v>5.3268162842596556E-2</v>
          </cell>
          <cell r="Y12">
            <v>5.0786597390307282E-2</v>
          </cell>
          <cell r="Z12">
            <v>4.9596497722514093E-2</v>
          </cell>
          <cell r="AA12">
            <v>4.963887593765233E-2</v>
          </cell>
          <cell r="AB12">
            <v>5.0735941973915108E-2</v>
          </cell>
          <cell r="AC12">
            <v>5.1204229655496709E-2</v>
          </cell>
          <cell r="AD12">
            <v>5.3034554301622905E-2</v>
          </cell>
          <cell r="AE12">
            <v>5.7120423501332312E-2</v>
          </cell>
          <cell r="AF12">
            <v>313413032</v>
          </cell>
          <cell r="AG12">
            <v>195568503</v>
          </cell>
          <cell r="AH12">
            <v>0</v>
          </cell>
          <cell r="AI12">
            <v>228782134</v>
          </cell>
          <cell r="AJ12">
            <v>0</v>
          </cell>
          <cell r="AK12">
            <v>40312345</v>
          </cell>
          <cell r="AL12">
            <v>51920201</v>
          </cell>
          <cell r="AM12">
            <v>263782134</v>
          </cell>
          <cell r="AN12">
            <v>13553634</v>
          </cell>
          <cell r="AO12">
            <v>20834301</v>
          </cell>
          <cell r="AP12">
            <v>20834.300999999999</v>
          </cell>
          <cell r="AQ12">
            <v>4733253</v>
          </cell>
          <cell r="AS12">
            <v>6.5986559457123201E-2</v>
          </cell>
          <cell r="AT12">
            <v>6.1955455921555304E-2</v>
          </cell>
          <cell r="AU12">
            <v>5.7097439009060398E-2</v>
          </cell>
          <cell r="AW12">
            <v>0.27484473623262595</v>
          </cell>
          <cell r="AX12">
            <v>3.4200923430874365E-2</v>
          </cell>
          <cell r="AY12">
            <v>0.16856077155567586</v>
          </cell>
          <cell r="AZ12">
            <v>0.13887946140255977</v>
          </cell>
          <cell r="BA12">
            <v>0.46518143618975721</v>
          </cell>
          <cell r="BB12">
            <v>0.50099356837808484</v>
          </cell>
          <cell r="BC12">
            <v>5.4421144289168451E-2</v>
          </cell>
          <cell r="BD12">
            <v>0.48505039390904398</v>
          </cell>
          <cell r="BE12">
            <v>0.10511972891143558</v>
          </cell>
          <cell r="BF12">
            <v>2.6814384687966389E-2</v>
          </cell>
          <cell r="BG12">
            <v>7.8305344223469187E-2</v>
          </cell>
          <cell r="BH12">
            <v>0.77765282265186697</v>
          </cell>
          <cell r="BI12">
            <v>0.16607669926532465</v>
          </cell>
          <cell r="BJ12">
            <v>0.34936639916382928</v>
          </cell>
          <cell r="BK12">
            <v>0.24659671573458489</v>
          </cell>
          <cell r="BL12">
            <v>286308290</v>
          </cell>
          <cell r="BM12">
            <v>269395802</v>
          </cell>
          <cell r="BN12">
            <v>248985926</v>
          </cell>
          <cell r="BO12">
            <v>239407877</v>
          </cell>
          <cell r="BP12">
            <v>236547378</v>
          </cell>
          <cell r="BQ12">
            <v>224804428</v>
          </cell>
          <cell r="BR12">
            <v>212633202</v>
          </cell>
          <cell r="BS12">
            <v>204895157</v>
          </cell>
          <cell r="BT12">
            <v>229866887</v>
          </cell>
          <cell r="BU12">
            <v>202294738</v>
          </cell>
          <cell r="BV12">
            <v>208287745</v>
          </cell>
          <cell r="BW12">
            <v>198578014</v>
          </cell>
          <cell r="BX12">
            <v>208167708</v>
          </cell>
          <cell r="BY12">
            <v>203595164</v>
          </cell>
          <cell r="BZ12">
            <v>184061612</v>
          </cell>
          <cell r="CA12">
            <v>171347152</v>
          </cell>
          <cell r="CB12">
            <v>167107694</v>
          </cell>
          <cell r="CC12">
            <v>155933918</v>
          </cell>
          <cell r="CD12">
            <v>159885214</v>
          </cell>
          <cell r="CE12">
            <v>170726460</v>
          </cell>
          <cell r="CF12">
            <v>33140213</v>
          </cell>
          <cell r="CG12">
            <v>32205145</v>
          </cell>
          <cell r="CH12">
            <v>33048626</v>
          </cell>
          <cell r="CI12">
            <v>33051194</v>
          </cell>
          <cell r="CJ12">
            <v>31922509</v>
          </cell>
          <cell r="CK12">
            <v>30830481</v>
          </cell>
          <cell r="CL12">
            <v>29267838</v>
          </cell>
          <cell r="CM12">
            <v>30237504</v>
          </cell>
          <cell r="CN12">
            <v>28545962</v>
          </cell>
          <cell r="CO12">
            <v>27656039</v>
          </cell>
          <cell r="CP12">
            <v>27074070</v>
          </cell>
          <cell r="CQ12">
            <v>28250550</v>
          </cell>
          <cell r="CR12">
            <v>26855040</v>
          </cell>
          <cell r="CS12">
            <v>26168836</v>
          </cell>
          <cell r="CT12">
            <v>25907559</v>
          </cell>
          <cell r="CU12">
            <v>26644208</v>
          </cell>
          <cell r="CV12">
            <v>26644208</v>
          </cell>
          <cell r="CW12">
            <v>25311868</v>
          </cell>
          <cell r="CX12">
            <v>23485250</v>
          </cell>
          <cell r="CY12">
            <v>22353459</v>
          </cell>
          <cell r="DA12">
            <v>7413831</v>
          </cell>
          <cell r="DB12">
            <v>8523673</v>
          </cell>
          <cell r="DD12">
            <v>15937504</v>
          </cell>
          <cell r="DE12">
            <v>7984587</v>
          </cell>
          <cell r="DF12">
            <v>3939297</v>
          </cell>
          <cell r="DG12">
            <v>4182121</v>
          </cell>
          <cell r="DH12">
            <v>8121418</v>
          </cell>
          <cell r="DI12">
            <v>6705805</v>
          </cell>
          <cell r="DJ12">
            <v>141111350</v>
          </cell>
        </row>
        <row r="13">
          <cell r="B13" t="str">
            <v>I&amp;M Bank</v>
          </cell>
          <cell r="C13">
            <v>230.291099</v>
          </cell>
          <cell r="D13">
            <v>130.605322</v>
          </cell>
          <cell r="E13">
            <v>172.73811799999999</v>
          </cell>
          <cell r="F13">
            <v>31.733702000000001</v>
          </cell>
          <cell r="G13">
            <v>33.072209000000001</v>
          </cell>
          <cell r="H13">
            <v>37.568688000000002</v>
          </cell>
          <cell r="I13">
            <v>190.02733799999999</v>
          </cell>
          <cell r="J13">
            <v>1.5434969999999999</v>
          </cell>
          <cell r="K13">
            <v>6.3103550000000004</v>
          </cell>
          <cell r="M13">
            <v>5.4764084219746004E-2</v>
          </cell>
          <cell r="N13">
            <v>5.5787367611461226E-2</v>
          </cell>
          <cell r="O13">
            <v>5.0203665962118768E-2</v>
          </cell>
          <cell r="P13">
            <v>4.8706199142924525E-2</v>
          </cell>
          <cell r="Q13">
            <v>4.677578260238463E-2</v>
          </cell>
          <cell r="R13">
            <v>4.6872061663632426E-2</v>
          </cell>
          <cell r="S13">
            <v>4.7975242386330899E-2</v>
          </cell>
          <cell r="T13">
            <v>4.7157045812076082E-2</v>
          </cell>
          <cell r="U13">
            <v>4.6143569105249208E-2</v>
          </cell>
          <cell r="V13">
            <v>4.6976317574451559E-2</v>
          </cell>
          <cell r="W13">
            <v>4.5655274182106423E-2</v>
          </cell>
          <cell r="X13">
            <v>4.3266496320107151E-2</v>
          </cell>
          <cell r="Y13">
            <v>4.1531279066490255E-2</v>
          </cell>
          <cell r="Z13">
            <v>4.1213964931783365E-2</v>
          </cell>
          <cell r="AA13">
            <v>4.1396234031227719E-2</v>
          </cell>
          <cell r="AB13">
            <v>4.0476165015553178E-2</v>
          </cell>
          <cell r="AC13">
            <v>4.0632602184221024E-2</v>
          </cell>
          <cell r="AD13">
            <v>4.1902503947468056E-2</v>
          </cell>
          <cell r="AE13">
            <v>4.1224725549765084E-2</v>
          </cell>
          <cell r="AF13">
            <v>313413032</v>
          </cell>
          <cell r="AG13">
            <v>195568503</v>
          </cell>
          <cell r="AH13">
            <v>0</v>
          </cell>
          <cell r="AI13">
            <v>228782134</v>
          </cell>
          <cell r="AJ13">
            <v>0</v>
          </cell>
          <cell r="AK13">
            <v>40312345</v>
          </cell>
          <cell r="AL13">
            <v>51920201</v>
          </cell>
          <cell r="AM13">
            <v>263782134</v>
          </cell>
          <cell r="AN13">
            <v>13553634</v>
          </cell>
          <cell r="AO13">
            <v>20834301</v>
          </cell>
          <cell r="AP13">
            <v>20834.300999999999</v>
          </cell>
          <cell r="AQ13">
            <v>4733253</v>
          </cell>
          <cell r="AS13">
            <v>5.3076064603682083E-2</v>
          </cell>
          <cell r="AT13">
            <v>5.7342745784031819E-2</v>
          </cell>
          <cell r="AU13">
            <v>5.4353638153633872E-2</v>
          </cell>
          <cell r="AW13">
            <v>0.24356860307335307</v>
          </cell>
          <cell r="AX13">
            <v>4.0734078298185927E-2</v>
          </cell>
          <cell r="AY13">
            <v>0.17403921639948461</v>
          </cell>
          <cell r="AZ13">
            <v>0.16699545620114936</v>
          </cell>
          <cell r="BA13">
            <v>0.34541832262115946</v>
          </cell>
          <cell r="BB13">
            <v>0.34523369246814456</v>
          </cell>
          <cell r="BC13">
            <v>0.10449161434452726</v>
          </cell>
          <cell r="BD13">
            <v>0.34625102233869098</v>
          </cell>
          <cell r="BE13">
            <v>0.11423939494860763</v>
          </cell>
          <cell r="BF13">
            <v>4.8498436012625226E-2</v>
          </cell>
          <cell r="BG13">
            <v>6.5740958935982405E-2</v>
          </cell>
          <cell r="BH13">
            <v>0.75608860112740151</v>
          </cell>
          <cell r="BI13">
            <v>8.0041703087588817E-2</v>
          </cell>
          <cell r="BJ13">
            <v>7.4251343528971614E-2</v>
          </cell>
          <cell r="BK13">
            <v>7.9139574066446464E-2</v>
          </cell>
          <cell r="BL13">
            <v>230291099</v>
          </cell>
          <cell r="BM13">
            <v>225143541</v>
          </cell>
          <cell r="BN13">
            <v>189087939</v>
          </cell>
          <cell r="BO13">
            <v>183952517</v>
          </cell>
          <cell r="BP13">
            <v>182817876</v>
          </cell>
          <cell r="BQ13">
            <v>177329585</v>
          </cell>
          <cell r="BR13">
            <v>181582075</v>
          </cell>
          <cell r="BS13">
            <v>164116122</v>
          </cell>
          <cell r="BT13">
            <v>164730002</v>
          </cell>
          <cell r="BU13">
            <v>164425933</v>
          </cell>
          <cell r="BV13">
            <v>157775781</v>
          </cell>
          <cell r="BW13">
            <v>147846339</v>
          </cell>
          <cell r="BX13">
            <v>151975238</v>
          </cell>
          <cell r="BY13">
            <v>145327389</v>
          </cell>
          <cell r="BZ13">
            <v>140517390</v>
          </cell>
          <cell r="CA13">
            <v>137299354</v>
          </cell>
          <cell r="CB13">
            <v>124648548</v>
          </cell>
          <cell r="CC13">
            <v>118333769</v>
          </cell>
          <cell r="CD13">
            <v>114972436</v>
          </cell>
          <cell r="CE13">
            <v>110315682</v>
          </cell>
          <cell r="CF13">
            <v>37568688</v>
          </cell>
          <cell r="CG13">
            <v>35886888</v>
          </cell>
          <cell r="CH13">
            <v>35595491</v>
          </cell>
          <cell r="CI13">
            <v>35023511</v>
          </cell>
          <cell r="CJ13">
            <v>31519089</v>
          </cell>
          <cell r="CK13">
            <v>30474944</v>
          </cell>
          <cell r="CL13">
            <v>28745066</v>
          </cell>
          <cell r="CM13">
            <v>31304829</v>
          </cell>
          <cell r="CN13">
            <v>30151112</v>
          </cell>
          <cell r="CO13">
            <v>28576772</v>
          </cell>
          <cell r="CP13">
            <v>26482435</v>
          </cell>
          <cell r="CQ13">
            <v>26186678</v>
          </cell>
          <cell r="CR13">
            <v>24079849</v>
          </cell>
          <cell r="CS13">
            <v>23296896</v>
          </cell>
          <cell r="CT13">
            <v>22159420</v>
          </cell>
          <cell r="CU13">
            <v>21814043</v>
          </cell>
          <cell r="CV13">
            <v>21814043</v>
          </cell>
          <cell r="CW13">
            <v>20071699</v>
          </cell>
          <cell r="CX13">
            <v>19500445</v>
          </cell>
          <cell r="CY13">
            <v>20524634</v>
          </cell>
          <cell r="DA13">
            <v>4224416</v>
          </cell>
          <cell r="DB13">
            <v>8005439</v>
          </cell>
          <cell r="DD13">
            <v>12229855</v>
          </cell>
          <cell r="DE13">
            <v>4222158</v>
          </cell>
          <cell r="DF13">
            <v>5276716</v>
          </cell>
          <cell r="DG13">
            <v>9962852</v>
          </cell>
          <cell r="DH13">
            <v>15239568</v>
          </cell>
          <cell r="DI13">
            <v>6310355</v>
          </cell>
          <cell r="DJ13">
            <v>130605322</v>
          </cell>
        </row>
        <row r="14">
          <cell r="B14" t="str">
            <v>Commercial Bank of Africa</v>
          </cell>
          <cell r="C14">
            <v>227.367344</v>
          </cell>
          <cell r="D14">
            <v>103.49919800000001</v>
          </cell>
          <cell r="E14">
            <v>178.99564699999999</v>
          </cell>
          <cell r="F14">
            <v>22.061194</v>
          </cell>
          <cell r="G14">
            <v>24.861194000000001</v>
          </cell>
          <cell r="H14">
            <v>32.677306999999999</v>
          </cell>
          <cell r="I14">
            <v>155.01777999999999</v>
          </cell>
          <cell r="J14">
            <v>1.6030789999999999</v>
          </cell>
          <cell r="K14">
            <v>5.9707619999999997</v>
          </cell>
          <cell r="M14">
            <v>5.2727994307223469E-2</v>
          </cell>
          <cell r="N14">
            <v>5.3499901820130757E-2</v>
          </cell>
          <cell r="O14">
            <v>5.6204283601014399E-2</v>
          </cell>
          <cell r="P14">
            <v>5.5953636490812454E-2</v>
          </cell>
          <cell r="Q14">
            <v>5.3466063280938905E-2</v>
          </cell>
          <cell r="R14">
            <v>5.3057841065827435E-2</v>
          </cell>
          <cell r="S14">
            <v>5.1215123751676375E-2</v>
          </cell>
          <cell r="T14">
            <v>5.4621060328248094E-2</v>
          </cell>
          <cell r="U14">
            <v>5.3054020917043358E-2</v>
          </cell>
          <cell r="V14">
            <v>5.2787811272880056E-2</v>
          </cell>
          <cell r="W14">
            <v>5.2254477482426093E-2</v>
          </cell>
          <cell r="X14">
            <v>4.8437281495554596E-2</v>
          </cell>
          <cell r="Y14">
            <v>4.5534816424572751E-2</v>
          </cell>
          <cell r="Z14">
            <v>4.6003496432953359E-2</v>
          </cell>
          <cell r="AA14">
            <v>4.7926210129083477E-2</v>
          </cell>
          <cell r="AB14">
            <v>4.2843468532287779E-2</v>
          </cell>
          <cell r="AC14">
            <v>4.2605531985737341E-2</v>
          </cell>
          <cell r="AD14">
            <v>3.8746058159839739E-2</v>
          </cell>
          <cell r="AE14">
            <v>3.978342370323365E-2</v>
          </cell>
          <cell r="AF14">
            <v>313413032</v>
          </cell>
          <cell r="AG14">
            <v>195568503</v>
          </cell>
          <cell r="AH14">
            <v>0</v>
          </cell>
          <cell r="AI14">
            <v>228782134</v>
          </cell>
          <cell r="AJ14">
            <v>0</v>
          </cell>
          <cell r="AK14">
            <v>40312345</v>
          </cell>
          <cell r="AL14">
            <v>51920201</v>
          </cell>
          <cell r="AM14">
            <v>263782134</v>
          </cell>
          <cell r="AN14">
            <v>13553634</v>
          </cell>
          <cell r="AO14">
            <v>20834301</v>
          </cell>
          <cell r="AP14">
            <v>20834.300999999999</v>
          </cell>
          <cell r="AQ14">
            <v>4733253</v>
          </cell>
          <cell r="AS14">
            <v>5.2402215679693324E-2</v>
          </cell>
          <cell r="AT14">
            <v>4.5441702595895556E-2</v>
          </cell>
          <cell r="AU14">
            <v>5.6322627227613886E-2</v>
          </cell>
          <cell r="AW14">
            <v>0.2549885212156045</v>
          </cell>
          <cell r="AX14">
            <v>3.5669494991467016E-2</v>
          </cell>
          <cell r="AY14">
            <v>0.16037640327451472</v>
          </cell>
          <cell r="AZ14">
            <v>0.14231395908262912</v>
          </cell>
          <cell r="BA14">
            <v>0.54845463176723219</v>
          </cell>
          <cell r="BB14">
            <v>0.46771879653123893</v>
          </cell>
          <cell r="BC14">
            <v>7.1260583022795462E-2</v>
          </cell>
          <cell r="BD14">
            <v>0.89382842843679811</v>
          </cell>
          <cell r="BE14">
            <v>9.4843640211209626E-2</v>
          </cell>
          <cell r="BF14">
            <v>4.6274660630198139E-2</v>
          </cell>
          <cell r="BG14">
            <v>4.8568979581011487E-2</v>
          </cell>
          <cell r="BH14">
            <v>0.57822187150729987</v>
          </cell>
          <cell r="BI14">
            <v>4.8312478934088486E-2</v>
          </cell>
          <cell r="BJ14">
            <v>1.4149830755363087E-2</v>
          </cell>
          <cell r="BK14">
            <v>3.1816498672370165E-2</v>
          </cell>
          <cell r="BL14">
            <v>227367344</v>
          </cell>
          <cell r="BM14">
            <v>223448379</v>
          </cell>
          <cell r="BN14">
            <v>225544631</v>
          </cell>
          <cell r="BO14">
            <v>229525229</v>
          </cell>
          <cell r="BP14">
            <v>219009371</v>
          </cell>
          <cell r="BQ14">
            <v>216387023</v>
          </cell>
          <cell r="BR14">
            <v>202699639</v>
          </cell>
          <cell r="BS14">
            <v>210877927</v>
          </cell>
          <cell r="BT14">
            <v>211118198</v>
          </cell>
          <cell r="BU14">
            <v>206328561</v>
          </cell>
          <cell r="BV14">
            <v>195962086</v>
          </cell>
          <cell r="BW14">
            <v>198484270</v>
          </cell>
          <cell r="BX14">
            <v>184466862</v>
          </cell>
          <cell r="BY14">
            <v>179346404</v>
          </cell>
          <cell r="BZ14">
            <v>174983667</v>
          </cell>
          <cell r="CA14">
            <v>175808828</v>
          </cell>
          <cell r="CB14">
            <v>154710864</v>
          </cell>
          <cell r="CC14">
            <v>143801266</v>
          </cell>
          <cell r="CD14">
            <v>119783476</v>
          </cell>
          <cell r="CE14">
            <v>124881964</v>
          </cell>
          <cell r="CF14">
            <v>32677307</v>
          </cell>
          <cell r="CG14">
            <v>31950763</v>
          </cell>
          <cell r="CH14">
            <v>31671237</v>
          </cell>
          <cell r="CI14">
            <v>31571015</v>
          </cell>
          <cell r="CJ14">
            <v>29764845</v>
          </cell>
          <cell r="CK14">
            <v>28396850</v>
          </cell>
          <cell r="CL14">
            <v>28887284</v>
          </cell>
          <cell r="CM14">
            <v>27470172</v>
          </cell>
          <cell r="CN14">
            <v>26187655</v>
          </cell>
          <cell r="CO14">
            <v>24321102</v>
          </cell>
          <cell r="CP14">
            <v>23949685</v>
          </cell>
          <cell r="CQ14">
            <v>22708080</v>
          </cell>
          <cell r="CR14">
            <v>19085273</v>
          </cell>
          <cell r="CS14">
            <v>18822475</v>
          </cell>
          <cell r="CT14">
            <v>18511215</v>
          </cell>
          <cell r="CU14">
            <v>17856644</v>
          </cell>
          <cell r="CV14">
            <v>17856644</v>
          </cell>
          <cell r="CW14">
            <v>14954339</v>
          </cell>
          <cell r="CX14">
            <v>14571795</v>
          </cell>
          <cell r="CY14">
            <v>13749281</v>
          </cell>
          <cell r="DA14">
            <v>7422372</v>
          </cell>
          <cell r="DB14">
            <v>6110875</v>
          </cell>
          <cell r="DD14">
            <v>13533247</v>
          </cell>
          <cell r="DE14">
            <v>6329754</v>
          </cell>
          <cell r="DF14">
            <v>7098174</v>
          </cell>
          <cell r="DG14">
            <v>843142</v>
          </cell>
          <cell r="DH14">
            <v>7941316</v>
          </cell>
          <cell r="DI14">
            <v>5970762</v>
          </cell>
          <cell r="DJ14">
            <v>103499198</v>
          </cell>
        </row>
        <row r="15">
          <cell r="B15" t="str">
            <v>Total - Tier 1</v>
          </cell>
          <cell r="C15">
            <v>3062.606127</v>
          </cell>
          <cell r="D15">
            <v>1683.1756780000001</v>
          </cell>
          <cell r="E15">
            <v>2254.7231539999998</v>
          </cell>
          <cell r="F15">
            <v>390.95398252046681</v>
          </cell>
          <cell r="G15">
            <v>422.69819652046687</v>
          </cell>
          <cell r="H15">
            <v>458.82912700000003</v>
          </cell>
          <cell r="I15">
            <v>2516.9630283913871</v>
          </cell>
          <cell r="J15">
            <v>16.057741</v>
          </cell>
          <cell r="K15">
            <v>97.405924999999982</v>
          </cell>
          <cell r="L15">
            <v>0</v>
          </cell>
          <cell r="M15">
            <v>0.70326210874118655</v>
          </cell>
          <cell r="N15">
            <v>0.71356998619067125</v>
          </cell>
          <cell r="O15">
            <v>0.71490984852938533</v>
          </cell>
          <cell r="P15">
            <v>0.70696331222357089</v>
          </cell>
          <cell r="Q15">
            <v>0.71293350555050972</v>
          </cell>
          <cell r="R15">
            <v>0.70270325988721793</v>
          </cell>
          <cell r="S15">
            <v>0.64228344048516284</v>
          </cell>
          <cell r="T15">
            <v>0.64661885824950271</v>
          </cell>
          <cell r="U15">
            <v>0.64224849829791908</v>
          </cell>
          <cell r="V15">
            <v>0.63316130074371557</v>
          </cell>
          <cell r="W15">
            <v>0.6250940877883765</v>
          </cell>
          <cell r="X15">
            <v>0.59643739597308121</v>
          </cell>
          <cell r="Y15">
            <v>0.58392797105172889</v>
          </cell>
          <cell r="Z15">
            <v>0.59026240157457077</v>
          </cell>
          <cell r="AA15">
            <v>0.54273378054025889</v>
          </cell>
          <cell r="AB15">
            <v>0.55851358393975303</v>
          </cell>
          <cell r="AC15">
            <v>0.56239543046831797</v>
          </cell>
          <cell r="AD15">
            <v>0.56761718609956691</v>
          </cell>
          <cell r="AE15">
            <v>0.57068662601065312</v>
          </cell>
          <cell r="AF15">
            <v>2193891224</v>
          </cell>
          <cell r="AG15">
            <v>1368979521</v>
          </cell>
          <cell r="AH15">
            <v>0</v>
          </cell>
          <cell r="AI15">
            <v>1601474938</v>
          </cell>
          <cell r="AJ15">
            <v>0</v>
          </cell>
          <cell r="AK15">
            <v>282186415</v>
          </cell>
          <cell r="AL15">
            <v>363441407</v>
          </cell>
          <cell r="AM15">
            <v>1846474938</v>
          </cell>
          <cell r="AN15">
            <v>94875438</v>
          </cell>
          <cell r="AO15">
            <v>145840107</v>
          </cell>
          <cell r="AP15">
            <v>145840.10700000002</v>
          </cell>
          <cell r="AQ15">
            <v>33132771</v>
          </cell>
          <cell r="AS15">
            <v>0.70585047080905439</v>
          </cell>
          <cell r="AT15">
            <v>0.73900445659801972</v>
          </cell>
          <cell r="AU15">
            <v>0.70946938561143824</v>
          </cell>
          <cell r="AW15">
            <v>0.2888747484304961</v>
          </cell>
          <cell r="AX15">
            <v>4.404348350897614E-2</v>
          </cell>
          <cell r="AY15">
            <v>0.16793977176161262</v>
          </cell>
          <cell r="AZ15">
            <v>0.15532766199205114</v>
          </cell>
          <cell r="BA15">
            <v>0.33245442493042865</v>
          </cell>
          <cell r="BB15">
            <v>0.47393495549956</v>
          </cell>
          <cell r="BC15">
            <v>7.7377176617541801E-2</v>
          </cell>
          <cell r="BD15">
            <v>0.49878224756166328</v>
          </cell>
          <cell r="BE15">
            <v>0.11600761690784928</v>
          </cell>
          <cell r="BF15">
            <v>3.4681719240469012E-2</v>
          </cell>
          <cell r="BG15">
            <v>8.132589766738027E-2</v>
          </cell>
          <cell r="BH15">
            <v>0.74651101844319834</v>
          </cell>
          <cell r="BI15">
            <v>0.76519526350138467</v>
          </cell>
          <cell r="BJ15">
            <v>0.88310172961349642</v>
          </cell>
          <cell r="BK15">
            <v>0.80787474440390084</v>
          </cell>
          <cell r="BL15">
            <v>3062606127</v>
          </cell>
          <cell r="BM15">
            <v>3002290772</v>
          </cell>
          <cell r="BN15">
            <v>2881784790</v>
          </cell>
          <cell r="BO15">
            <v>2824636302</v>
          </cell>
          <cell r="BP15">
            <v>2834954934</v>
          </cell>
          <cell r="BQ15">
            <v>2752996452</v>
          </cell>
          <cell r="BR15">
            <v>2670632013</v>
          </cell>
          <cell r="BS15">
            <v>2568307540</v>
          </cell>
          <cell r="BT15">
            <v>2576918064</v>
          </cell>
          <cell r="BU15">
            <v>2495870919</v>
          </cell>
          <cell r="BV15">
            <v>2392084834</v>
          </cell>
          <cell r="BW15">
            <v>2359760079</v>
          </cell>
          <cell r="BX15">
            <v>2254312590</v>
          </cell>
          <cell r="BY15">
            <v>2214893348</v>
          </cell>
          <cell r="BZ15">
            <v>2109864071</v>
          </cell>
          <cell r="CA15">
            <v>2010159471</v>
          </cell>
          <cell r="CB15">
            <v>1920408442</v>
          </cell>
          <cell r="CC15">
            <v>1862362040</v>
          </cell>
          <cell r="CD15">
            <v>1773939349</v>
          </cell>
          <cell r="CE15">
            <v>1737975314</v>
          </cell>
          <cell r="CF15">
            <v>458829127</v>
          </cell>
          <cell r="CG15">
            <v>440314594</v>
          </cell>
          <cell r="CH15">
            <v>435842779</v>
          </cell>
          <cell r="CI15">
            <v>449917163</v>
          </cell>
          <cell r="CJ15">
            <v>440346501</v>
          </cell>
          <cell r="CK15">
            <v>417865981</v>
          </cell>
          <cell r="CL15">
            <v>409729822</v>
          </cell>
          <cell r="CM15">
            <v>404820562</v>
          </cell>
          <cell r="CN15">
            <v>400550459</v>
          </cell>
          <cell r="CO15">
            <v>378098062</v>
          </cell>
          <cell r="CP15">
            <v>366906245</v>
          </cell>
          <cell r="CQ15">
            <v>365408709</v>
          </cell>
          <cell r="CR15">
            <v>350598365</v>
          </cell>
          <cell r="CS15">
            <v>338807516</v>
          </cell>
          <cell r="CT15">
            <v>342110864</v>
          </cell>
          <cell r="CU15">
            <v>324987055</v>
          </cell>
          <cell r="CV15">
            <v>324987055</v>
          </cell>
          <cell r="CW15">
            <v>325367321</v>
          </cell>
          <cell r="CX15">
            <v>303594353</v>
          </cell>
          <cell r="CY15">
            <v>292326124</v>
          </cell>
          <cell r="CZ15">
            <v>0</v>
          </cell>
          <cell r="DA15">
            <v>70329067</v>
          </cell>
          <cell r="DB15">
            <v>141215920</v>
          </cell>
          <cell r="DC15">
            <v>0</v>
          </cell>
          <cell r="DD15">
            <v>211544987</v>
          </cell>
          <cell r="DE15">
            <v>100258564</v>
          </cell>
          <cell r="DF15">
            <v>70409153</v>
          </cell>
          <cell r="DG15">
            <v>70752954</v>
          </cell>
          <cell r="DH15">
            <v>141162107</v>
          </cell>
          <cell r="DI15">
            <v>97405925</v>
          </cell>
          <cell r="DJ15">
            <v>1683175678</v>
          </cell>
        </row>
        <row r="16">
          <cell r="BD16" t="str">
            <v/>
          </cell>
          <cell r="CD16" t="str">
            <v/>
          </cell>
          <cell r="CE16" t="str">
            <v/>
          </cell>
          <cell r="CY16">
            <v>0</v>
          </cell>
        </row>
        <row r="17">
          <cell r="B17" t="str">
            <v>TIER 2: Medium banks - WMSI between 1% &amp; 5%</v>
          </cell>
          <cell r="BD17" t="str">
            <v/>
          </cell>
        </row>
        <row r="19">
          <cell r="B19" t="str">
            <v>NIC Bank</v>
          </cell>
          <cell r="C19">
            <v>187.98154500000001</v>
          </cell>
          <cell r="D19">
            <v>107.78892399999999</v>
          </cell>
          <cell r="E19">
            <v>136.276568</v>
          </cell>
          <cell r="F19">
            <v>24.756609999999998</v>
          </cell>
          <cell r="G19">
            <v>28.214867000000002</v>
          </cell>
          <cell r="H19">
            <v>29.094923999999999</v>
          </cell>
          <cell r="I19">
            <v>162.88864899999999</v>
          </cell>
          <cell r="J19">
            <v>0.93726299999999996</v>
          </cell>
          <cell r="K19">
            <v>4.376366</v>
          </cell>
          <cell r="M19">
            <v>4.341415901940629E-2</v>
          </cell>
          <cell r="N19">
            <v>4.4483547104544524E-2</v>
          </cell>
          <cell r="O19">
            <v>4.5168746265071349E-2</v>
          </cell>
          <cell r="P19">
            <v>4.6037833662093894E-2</v>
          </cell>
          <cell r="Q19">
            <v>4.4394567022234849E-2</v>
          </cell>
          <cell r="R19">
            <v>4.8147325838805849E-2</v>
          </cell>
          <cell r="S19">
            <v>4.4870986146508682E-2</v>
          </cell>
          <cell r="T19">
            <v>4.4753498515800891E-2</v>
          </cell>
          <cell r="U19">
            <v>4.360237431176113E-2</v>
          </cell>
          <cell r="V19">
            <v>4.4872562795483059E-2</v>
          </cell>
          <cell r="W19">
            <v>4.4800865051882431E-2</v>
          </cell>
          <cell r="X19">
            <v>4.4373235760172158E-2</v>
          </cell>
          <cell r="Y19">
            <v>4.1524095097441455E-2</v>
          </cell>
          <cell r="Z19">
            <v>4.1234477482437679E-2</v>
          </cell>
          <cell r="AA19">
            <v>4.3230591495864903E-2</v>
          </cell>
          <cell r="AB19">
            <v>4.3216553515097185E-2</v>
          </cell>
          <cell r="AC19">
            <v>3.9175427611452124E-2</v>
          </cell>
          <cell r="AD19">
            <v>4.0015782983835298E-2</v>
          </cell>
          <cell r="AE19">
            <v>4.0294799887670998E-2</v>
          </cell>
          <cell r="AF19">
            <v>313413032</v>
          </cell>
          <cell r="AG19">
            <v>195568503</v>
          </cell>
          <cell r="AH19">
            <v>0</v>
          </cell>
          <cell r="AI19">
            <v>228782134</v>
          </cell>
          <cell r="AJ19">
            <v>0</v>
          </cell>
          <cell r="AK19">
            <v>40312345</v>
          </cell>
          <cell r="AL19">
            <v>51920201</v>
          </cell>
          <cell r="AM19">
            <v>263782134</v>
          </cell>
          <cell r="AN19">
            <v>13553634</v>
          </cell>
          <cell r="AO19">
            <v>20834301</v>
          </cell>
          <cell r="AP19">
            <v>20834.300999999999</v>
          </cell>
          <cell r="AQ19">
            <v>4733253</v>
          </cell>
          <cell r="AS19">
            <v>4.3324820933352583E-2</v>
          </cell>
          <cell r="AT19">
            <v>4.7325122534182223E-2</v>
          </cell>
          <cell r="AU19">
            <v>4.2880675971536754E-2</v>
          </cell>
          <cell r="AW19">
            <v>0.20411771177995117</v>
          </cell>
          <cell r="AX19">
            <v>3.1554706990469188E-2</v>
          </cell>
          <cell r="AY19">
            <v>0.17321567324190898</v>
          </cell>
          <cell r="AZ19">
            <v>0.15198486912369197</v>
          </cell>
          <cell r="BA19">
            <v>0.30335785564739792</v>
          </cell>
          <cell r="BB19">
            <v>0.41134532858412098</v>
          </cell>
          <cell r="BC19">
            <v>0.11549133953654254</v>
          </cell>
          <cell r="BD19">
            <v>0.44372016822073584</v>
          </cell>
          <cell r="BE19">
            <v>0.10283238561165156</v>
          </cell>
          <cell r="BF19">
            <v>5.5045112691326871E-2</v>
          </cell>
          <cell r="BG19">
            <v>4.778727292032469E-2</v>
          </cell>
          <cell r="BH19">
            <v>0.79095713651961064</v>
          </cell>
          <cell r="BI19">
            <v>3.2649317144795825E-2</v>
          </cell>
          <cell r="BJ19">
            <v>2.2567653217055311E-2</v>
          </cell>
          <cell r="BK19">
            <v>2.7435931373850839E-2</v>
          </cell>
          <cell r="BL19">
            <v>187981545</v>
          </cell>
          <cell r="BM19">
            <v>187593392</v>
          </cell>
          <cell r="BN19">
            <v>187061442</v>
          </cell>
          <cell r="BO19">
            <v>192816873</v>
          </cell>
          <cell r="BP19">
            <v>181862147</v>
          </cell>
          <cell r="BQ19">
            <v>181679649</v>
          </cell>
          <cell r="BR19">
            <v>166304746</v>
          </cell>
          <cell r="BS19">
            <v>161847351</v>
          </cell>
          <cell r="BT19">
            <v>156714971</v>
          </cell>
          <cell r="BU19">
            <v>159485590</v>
          </cell>
          <cell r="BV19">
            <v>152262205</v>
          </cell>
          <cell r="BW19">
            <v>156762225</v>
          </cell>
          <cell r="BX19">
            <v>146001048</v>
          </cell>
          <cell r="BY19">
            <v>143376585</v>
          </cell>
          <cell r="BZ19">
            <v>134470560</v>
          </cell>
          <cell r="CA19">
            <v>137087464</v>
          </cell>
          <cell r="CB19">
            <v>125269062</v>
          </cell>
          <cell r="CC19">
            <v>120685605</v>
          </cell>
          <cell r="CD19">
            <v>116891955</v>
          </cell>
          <cell r="CE19">
            <v>112916814</v>
          </cell>
          <cell r="CF19">
            <v>29094924</v>
          </cell>
          <cell r="CG19">
            <v>27551360</v>
          </cell>
          <cell r="CH19">
            <v>26295885</v>
          </cell>
          <cell r="CI19">
            <v>28937703</v>
          </cell>
          <cell r="CJ19">
            <v>28079484</v>
          </cell>
          <cell r="CK19">
            <v>32543157</v>
          </cell>
          <cell r="CL19">
            <v>31164181</v>
          </cell>
          <cell r="CM19">
            <v>30288263</v>
          </cell>
          <cell r="CN19">
            <v>30025206</v>
          </cell>
          <cell r="CO19">
            <v>28363529</v>
          </cell>
          <cell r="CP19">
            <v>27436193</v>
          </cell>
          <cell r="CQ19">
            <v>26454386</v>
          </cell>
          <cell r="CR19">
            <v>24424083</v>
          </cell>
          <cell r="CS19">
            <v>24149094</v>
          </cell>
          <cell r="CT19">
            <v>24061490</v>
          </cell>
          <cell r="CU19">
            <v>23258017</v>
          </cell>
          <cell r="CV19">
            <v>23258017</v>
          </cell>
          <cell r="CW19">
            <v>20495957</v>
          </cell>
          <cell r="CX19">
            <v>18887289</v>
          </cell>
          <cell r="CY19">
            <v>17630929</v>
          </cell>
          <cell r="DA19">
            <v>2981789</v>
          </cell>
          <cell r="DB19">
            <v>6847490</v>
          </cell>
          <cell r="DD19">
            <v>9829279</v>
          </cell>
          <cell r="DE19">
            <v>4043228</v>
          </cell>
          <cell r="DF19">
            <v>6244974</v>
          </cell>
          <cell r="DG19">
            <v>7829153</v>
          </cell>
          <cell r="DH19">
            <v>14074127</v>
          </cell>
          <cell r="DI19">
            <v>4376366</v>
          </cell>
          <cell r="DJ19">
            <v>107788924</v>
          </cell>
        </row>
        <row r="20">
          <cell r="B20" t="str">
            <v>Bank of Baroda</v>
          </cell>
          <cell r="C20">
            <v>122.198105</v>
          </cell>
          <cell r="D20">
            <v>40.313032999999997</v>
          </cell>
          <cell r="E20">
            <v>101.306934</v>
          </cell>
          <cell r="F20">
            <v>17.407069</v>
          </cell>
          <cell r="G20">
            <v>17.407069</v>
          </cell>
          <cell r="H20">
            <v>18.995628</v>
          </cell>
          <cell r="I20">
            <v>58.886318000000003</v>
          </cell>
          <cell r="J20">
            <v>0.105895</v>
          </cell>
          <cell r="K20">
            <v>3.9769030000000001</v>
          </cell>
          <cell r="M20">
            <v>2.9597228966322432E-2</v>
          </cell>
          <cell r="N20">
            <v>3.0397481331140678E-2</v>
          </cell>
          <cell r="O20">
            <v>2.6082669343393251E-2</v>
          </cell>
          <cell r="P20">
            <v>2.5659178281376344E-2</v>
          </cell>
          <cell r="Q20">
            <v>2.4713166021917022E-2</v>
          </cell>
          <cell r="R20">
            <v>2.4416888552832881E-2</v>
          </cell>
          <cell r="S20">
            <v>2.3549346618616393E-2</v>
          </cell>
          <cell r="T20">
            <v>2.3671543942872644E-2</v>
          </cell>
          <cell r="U20">
            <v>2.2796575876147033E-2</v>
          </cell>
          <cell r="V20">
            <v>2.2636932080139675E-2</v>
          </cell>
          <cell r="W20">
            <v>2.141702622116393E-2</v>
          </cell>
          <cell r="X20">
            <v>2.271163209181766E-2</v>
          </cell>
          <cell r="Y20">
            <v>2.183121520348582E-2</v>
          </cell>
          <cell r="Z20">
            <v>2.1829346098027273E-2</v>
          </cell>
          <cell r="AA20">
            <v>2.0088922922993333E-2</v>
          </cell>
          <cell r="AB20">
            <v>1.9579658140780807E-2</v>
          </cell>
          <cell r="AC20">
            <v>1.9613732706855409E-2</v>
          </cell>
          <cell r="AD20">
            <v>1.9835531066384929E-2</v>
          </cell>
          <cell r="AE20">
            <v>1.9738572604877803E-2</v>
          </cell>
          <cell r="AF20">
            <v>313413032</v>
          </cell>
          <cell r="AG20">
            <v>195568503</v>
          </cell>
          <cell r="AH20">
            <v>0</v>
          </cell>
          <cell r="AI20">
            <v>228782134</v>
          </cell>
          <cell r="AJ20">
            <v>0</v>
          </cell>
          <cell r="AK20">
            <v>40312345</v>
          </cell>
          <cell r="AL20">
            <v>51920201</v>
          </cell>
          <cell r="AM20">
            <v>263782134</v>
          </cell>
          <cell r="AN20">
            <v>13553634</v>
          </cell>
          <cell r="AO20">
            <v>20834301</v>
          </cell>
          <cell r="AP20">
            <v>20834.300999999999</v>
          </cell>
          <cell r="AQ20">
            <v>4733253</v>
          </cell>
          <cell r="AS20">
            <v>2.8163461564910619E-2</v>
          </cell>
          <cell r="AT20">
            <v>1.769958503760119E-2</v>
          </cell>
          <cell r="AU20">
            <v>3.1877158885626325E-2</v>
          </cell>
          <cell r="AW20">
            <v>0.29716332400677653</v>
          </cell>
          <cell r="AX20">
            <v>4.9506923230323491E-2</v>
          </cell>
          <cell r="AY20">
            <v>0.29560464283061472</v>
          </cell>
          <cell r="AZ20">
            <v>0.29560464283061472</v>
          </cell>
          <cell r="BA20">
            <v>6.2921694659285543E-2</v>
          </cell>
          <cell r="BB20">
            <v>0.17214961406148069</v>
          </cell>
          <cell r="BC20">
            <v>7.7710359788982469E-2</v>
          </cell>
          <cell r="BD20">
            <v>0.50226675958040434</v>
          </cell>
          <cell r="BE20">
            <v>0.12878842531140222</v>
          </cell>
          <cell r="BF20">
            <v>5.7045550137827687E-2</v>
          </cell>
          <cell r="BG20">
            <v>7.1742875173574527E-2</v>
          </cell>
          <cell r="BH20">
            <v>0.39792965208087333</v>
          </cell>
          <cell r="BI20">
            <v>1.3476437644776561E-2</v>
          </cell>
          <cell r="BJ20">
            <v>6.3023951868058177E-4</v>
          </cell>
          <cell r="BK20">
            <v>9.0895515970593112E-3</v>
          </cell>
          <cell r="BL20">
            <v>122198105</v>
          </cell>
          <cell r="BM20">
            <v>123352716</v>
          </cell>
          <cell r="BN20">
            <v>98429020</v>
          </cell>
          <cell r="BO20">
            <v>96132100</v>
          </cell>
          <cell r="BP20">
            <v>92015867</v>
          </cell>
          <cell r="BQ20">
            <v>88413486</v>
          </cell>
          <cell r="BR20">
            <v>85368565</v>
          </cell>
          <cell r="BS20">
            <v>82907475</v>
          </cell>
          <cell r="BT20">
            <v>81225195</v>
          </cell>
          <cell r="BU20">
            <v>78391648</v>
          </cell>
          <cell r="BV20">
            <v>71954794</v>
          </cell>
          <cell r="BW20">
            <v>68177548</v>
          </cell>
          <cell r="BX20">
            <v>65245206</v>
          </cell>
          <cell r="BY20">
            <v>64198677</v>
          </cell>
          <cell r="BZ20">
            <v>62518263</v>
          </cell>
          <cell r="CA20">
            <v>61944650</v>
          </cell>
          <cell r="CB20">
            <v>59182328</v>
          </cell>
          <cell r="CC20">
            <v>56105943</v>
          </cell>
          <cell r="CD20">
            <v>53949524</v>
          </cell>
          <cell r="CE20">
            <v>52021524</v>
          </cell>
          <cell r="CF20">
            <v>18995628</v>
          </cell>
          <cell r="CG20">
            <v>17769713</v>
          </cell>
          <cell r="CH20">
            <v>16945349</v>
          </cell>
          <cell r="CI20">
            <v>17899936</v>
          </cell>
          <cell r="CJ20">
            <v>16692069</v>
          </cell>
          <cell r="CK20">
            <v>16254476</v>
          </cell>
          <cell r="CL20">
            <v>14925822</v>
          </cell>
          <cell r="CM20">
            <v>14224907</v>
          </cell>
          <cell r="CN20">
            <v>13387842</v>
          </cell>
          <cell r="CO20">
            <v>12776983</v>
          </cell>
          <cell r="CP20">
            <v>11846009</v>
          </cell>
          <cell r="CQ20">
            <v>11273086</v>
          </cell>
          <cell r="CR20">
            <v>10242135</v>
          </cell>
          <cell r="CS20">
            <v>10844344</v>
          </cell>
          <cell r="CT20">
            <v>10371347</v>
          </cell>
          <cell r="CU20">
            <v>9867331</v>
          </cell>
          <cell r="CV20">
            <v>9867331</v>
          </cell>
          <cell r="CW20">
            <v>9132583</v>
          </cell>
          <cell r="CX20">
            <v>8026209</v>
          </cell>
          <cell r="CY20">
            <v>7569115</v>
          </cell>
          <cell r="DA20">
            <v>324563</v>
          </cell>
          <cell r="DB20">
            <v>4833642</v>
          </cell>
          <cell r="DD20">
            <v>5158205</v>
          </cell>
          <cell r="DE20">
            <v>887983</v>
          </cell>
          <cell r="DF20">
            <v>1706049</v>
          </cell>
          <cell r="DG20">
            <v>1690650</v>
          </cell>
          <cell r="DH20">
            <v>3396699</v>
          </cell>
          <cell r="DI20">
            <v>3976903</v>
          </cell>
          <cell r="DJ20">
            <v>40313033</v>
          </cell>
        </row>
        <row r="21">
          <cell r="B21" t="str">
            <v>Citibank</v>
          </cell>
          <cell r="C21">
            <v>100.756266</v>
          </cell>
          <cell r="D21">
            <v>30.304275000000001</v>
          </cell>
          <cell r="E21">
            <v>71.094938999999997</v>
          </cell>
          <cell r="F21">
            <v>16.917133</v>
          </cell>
          <cell r="G21">
            <v>17.472339000000002</v>
          </cell>
          <cell r="H21">
            <v>19.201129999999999</v>
          </cell>
          <cell r="I21">
            <v>75.973410999999999</v>
          </cell>
          <cell r="J21">
            <v>1.4330940000000001</v>
          </cell>
          <cell r="K21">
            <v>4.349011</v>
          </cell>
          <cell r="M21">
            <v>2.4884820891197167E-2</v>
          </cell>
          <cell r="N21">
            <v>2.1947720410431186E-2</v>
          </cell>
          <cell r="O21">
            <v>2.5321587092931558E-2</v>
          </cell>
          <cell r="P21">
            <v>2.6019819430378691E-2</v>
          </cell>
          <cell r="Q21">
            <v>2.4209510982573242E-2</v>
          </cell>
          <cell r="R21">
            <v>2.485043641234011E-2</v>
          </cell>
          <cell r="S21">
            <v>2.7860405995863535E-2</v>
          </cell>
          <cell r="T21">
            <v>2.8223331975034582E-2</v>
          </cell>
          <cell r="U21">
            <v>3.287241352169528E-2</v>
          </cell>
          <cell r="V21">
            <v>3.0811535553056664E-2</v>
          </cell>
          <cell r="W21">
            <v>2.8398481336390932E-2</v>
          </cell>
          <cell r="X21">
            <v>3.9911890376728196E-2</v>
          </cell>
          <cell r="Y21">
            <v>3.3255751637952705E-2</v>
          </cell>
          <cell r="Z21">
            <v>3.1834538024802427E-2</v>
          </cell>
          <cell r="AA21">
            <v>2.7910849228194583E-2</v>
          </cell>
          <cell r="AB21">
            <v>2.9745273318985473E-2</v>
          </cell>
          <cell r="AC21">
            <v>3.0815151670098295E-2</v>
          </cell>
          <cell r="AD21">
            <v>2.8800763856532775E-2</v>
          </cell>
          <cell r="AE21">
            <v>2.8911899733140151E-2</v>
          </cell>
          <cell r="AF21">
            <v>313413032</v>
          </cell>
          <cell r="AG21">
            <v>195568503</v>
          </cell>
          <cell r="AH21">
            <v>0</v>
          </cell>
          <cell r="AI21">
            <v>228782134</v>
          </cell>
          <cell r="AJ21">
            <v>0</v>
          </cell>
          <cell r="AK21">
            <v>40312345</v>
          </cell>
          <cell r="AL21">
            <v>51920201</v>
          </cell>
          <cell r="AM21">
            <v>263782134</v>
          </cell>
          <cell r="AN21">
            <v>13553634</v>
          </cell>
          <cell r="AO21">
            <v>20834301</v>
          </cell>
          <cell r="AP21">
            <v>20834.300999999999</v>
          </cell>
          <cell r="AQ21">
            <v>4733253</v>
          </cell>
          <cell r="AS21">
            <v>2.3221679459881236E-2</v>
          </cell>
          <cell r="AT21">
            <v>1.3305203117943316E-2</v>
          </cell>
          <cell r="AU21">
            <v>2.2370676685042223E-2</v>
          </cell>
          <cell r="AW21">
            <v>0.30230980634417487</v>
          </cell>
          <cell r="AX21">
            <v>6.1164919619940583E-2</v>
          </cell>
          <cell r="AY21">
            <v>0.22997965696182843</v>
          </cell>
          <cell r="AZ21">
            <v>0.22267175814970319</v>
          </cell>
          <cell r="BA21">
            <v>0.42481084477929287</v>
          </cell>
          <cell r="BB21">
            <v>0.33508204059921848</v>
          </cell>
          <cell r="BC21">
            <v>1.4250816438116256E-2</v>
          </cell>
          <cell r="BD21">
            <v>1</v>
          </cell>
          <cell r="BE21">
            <v>9.0966372518078722E-2</v>
          </cell>
          <cell r="BF21">
            <v>1.4660353901584024E-2</v>
          </cell>
          <cell r="BG21">
            <v>7.6306018616494692E-2</v>
          </cell>
          <cell r="BH21">
            <v>0.42625080527883991</v>
          </cell>
          <cell r="BI21">
            <v>3.021539317337852E-2</v>
          </cell>
          <cell r="BJ21">
            <v>2.6957987386475559E-2</v>
          </cell>
          <cell r="BK21">
            <v>3.2023518304024882E-2</v>
          </cell>
          <cell r="BL21">
            <v>100756266</v>
          </cell>
          <cell r="BM21">
            <v>85155116</v>
          </cell>
          <cell r="BN21">
            <v>90072120</v>
          </cell>
          <cell r="BO21">
            <v>98231911</v>
          </cell>
          <cell r="BP21">
            <v>88851809</v>
          </cell>
          <cell r="BQ21">
            <v>90025078</v>
          </cell>
          <cell r="BR21">
            <v>101117630</v>
          </cell>
          <cell r="BS21">
            <v>103323540</v>
          </cell>
          <cell r="BT21">
            <v>116502032</v>
          </cell>
          <cell r="BU21">
            <v>103254695</v>
          </cell>
          <cell r="BV21">
            <v>89167854</v>
          </cell>
          <cell r="BW21">
            <v>88147287</v>
          </cell>
          <cell r="BX21">
            <v>93483001</v>
          </cell>
          <cell r="BY21">
            <v>115826138</v>
          </cell>
          <cell r="BZ21">
            <v>82954185</v>
          </cell>
          <cell r="CA21">
            <v>79397808</v>
          </cell>
          <cell r="CB21">
            <v>81940917</v>
          </cell>
          <cell r="CC21">
            <v>80054734</v>
          </cell>
          <cell r="CD21">
            <v>72191900</v>
          </cell>
          <cell r="CE21">
            <v>71242659</v>
          </cell>
          <cell r="CF21">
            <v>19201130</v>
          </cell>
          <cell r="CG21">
            <v>18246232</v>
          </cell>
          <cell r="CH21">
            <v>21172148</v>
          </cell>
          <cell r="CI21">
            <v>20177310</v>
          </cell>
          <cell r="CJ21">
            <v>19161379</v>
          </cell>
          <cell r="CK21">
            <v>18414690</v>
          </cell>
          <cell r="CL21">
            <v>20400169</v>
          </cell>
          <cell r="CM21">
            <v>19628607</v>
          </cell>
          <cell r="CN21">
            <v>21705386</v>
          </cell>
          <cell r="CO21">
            <v>21022221</v>
          </cell>
          <cell r="CP21">
            <v>20267062</v>
          </cell>
          <cell r="CQ21">
            <v>19407199</v>
          </cell>
          <cell r="CR21">
            <v>20351926</v>
          </cell>
          <cell r="CS21">
            <v>19913000</v>
          </cell>
          <cell r="CT21">
            <v>19188220</v>
          </cell>
          <cell r="CU21">
            <v>18358760</v>
          </cell>
          <cell r="CV21">
            <v>18358760</v>
          </cell>
          <cell r="CW21">
            <v>18002473</v>
          </cell>
          <cell r="CX21">
            <v>16706767</v>
          </cell>
          <cell r="CY21">
            <v>15963873</v>
          </cell>
          <cell r="DA21">
            <v>2949395</v>
          </cell>
          <cell r="DB21">
            <v>3993448</v>
          </cell>
          <cell r="DD21">
            <v>6942843</v>
          </cell>
          <cell r="DE21">
            <v>2326422</v>
          </cell>
          <cell r="DF21">
            <v>438104</v>
          </cell>
          <cell r="DG21">
            <v>0</v>
          </cell>
          <cell r="DH21">
            <v>438104</v>
          </cell>
          <cell r="DI21">
            <v>4349011</v>
          </cell>
          <cell r="DJ21">
            <v>30304275</v>
          </cell>
        </row>
        <row r="22">
          <cell r="B22" t="str">
            <v>Prime Bank</v>
          </cell>
          <cell r="C22">
            <v>90.725740999999999</v>
          </cell>
          <cell r="D22">
            <v>36.630141999999999</v>
          </cell>
          <cell r="E22">
            <v>66.973667000000006</v>
          </cell>
          <cell r="F22">
            <v>13.790578</v>
          </cell>
          <cell r="G22">
            <v>14.194178000000001</v>
          </cell>
          <cell r="H22">
            <v>20.916339000000001</v>
          </cell>
          <cell r="I22">
            <v>52.711351000000001</v>
          </cell>
          <cell r="J22">
            <v>0.191221</v>
          </cell>
          <cell r="K22">
            <v>1.643902</v>
          </cell>
          <cell r="M22">
            <v>2.4547322997968177E-2</v>
          </cell>
          <cell r="N22">
            <v>2.5073675987318841E-2</v>
          </cell>
          <cell r="O22">
            <v>2.1492276554682357E-2</v>
          </cell>
          <cell r="P22">
            <v>2.0399999729413875E-2</v>
          </cell>
          <cell r="Q22">
            <v>1.9451957068045964E-2</v>
          </cell>
          <cell r="R22">
            <v>1.8775662769375572E-2</v>
          </cell>
          <cell r="S22">
            <v>1.8293902083025261E-2</v>
          </cell>
          <cell r="T22">
            <v>1.8213608836170337E-2</v>
          </cell>
          <cell r="U22">
            <v>1.7950663031244402E-2</v>
          </cell>
          <cell r="V22">
            <v>1.8031279888122888E-2</v>
          </cell>
          <cell r="W22">
            <v>1.8600297804854948E-2</v>
          </cell>
          <cell r="X22">
            <v>1.9188996432328815E-2</v>
          </cell>
          <cell r="Y22">
            <v>1.935055456979199E-2</v>
          </cell>
          <cell r="Z22">
            <v>1.9650573864422524E-2</v>
          </cell>
          <cell r="AA22">
            <v>1.7395228571298531E-2</v>
          </cell>
          <cell r="AB22">
            <v>1.7177551665809414E-2</v>
          </cell>
          <cell r="AC22">
            <v>1.7307839728550368E-2</v>
          </cell>
          <cell r="AD22">
            <v>1.7299928183852065E-2</v>
          </cell>
          <cell r="AE22">
            <v>1.7033047174600309E-2</v>
          </cell>
          <cell r="AF22">
            <v>313413032</v>
          </cell>
          <cell r="AG22">
            <v>195568503</v>
          </cell>
          <cell r="AH22">
            <v>0</v>
          </cell>
          <cell r="AI22">
            <v>228782134</v>
          </cell>
          <cell r="AJ22">
            <v>0</v>
          </cell>
          <cell r="AK22">
            <v>40312345</v>
          </cell>
          <cell r="AL22">
            <v>51920201</v>
          </cell>
          <cell r="AM22">
            <v>263782134</v>
          </cell>
          <cell r="AN22">
            <v>13553634</v>
          </cell>
          <cell r="AO22">
            <v>20834301</v>
          </cell>
          <cell r="AP22">
            <v>20834.300999999999</v>
          </cell>
          <cell r="AQ22">
            <v>4733253</v>
          </cell>
          <cell r="AS22">
            <v>2.0909906251013757E-2</v>
          </cell>
          <cell r="AT22">
            <v>1.6082598232398115E-2</v>
          </cell>
          <cell r="AU22">
            <v>2.1073880531336867E-2</v>
          </cell>
          <cell r="AW22">
            <v>0.12935734475467831</v>
          </cell>
          <cell r="AX22">
            <v>2.6676882379644471E-2</v>
          </cell>
          <cell r="AY22">
            <v>0.26928124077108173</v>
          </cell>
          <cell r="AZ22">
            <v>0.26162444593765011</v>
          </cell>
          <cell r="BA22">
            <v>0.21720994137241459</v>
          </cell>
          <cell r="BB22">
            <v>0.48375239303523626</v>
          </cell>
          <cell r="BC22">
            <v>6.7684162143119828E-2</v>
          </cell>
          <cell r="BD22">
            <v>0.27403487647554536</v>
          </cell>
          <cell r="BE22">
            <v>0.11958725667739219</v>
          </cell>
          <cell r="BF22">
            <v>6.6026825353371704E-2</v>
          </cell>
          <cell r="BG22">
            <v>5.3560431324020483E-2</v>
          </cell>
          <cell r="BH22">
            <v>0.54693349850471817</v>
          </cell>
          <cell r="BI22">
            <v>1.5023884241097744E-2</v>
          </cell>
          <cell r="BJ22">
            <v>1.2593395710409939E-2</v>
          </cell>
          <cell r="BK22">
            <v>1.6994331954447238E-2</v>
          </cell>
          <cell r="BL22">
            <v>90725741</v>
          </cell>
          <cell r="BM22">
            <v>89623204</v>
          </cell>
          <cell r="BN22">
            <v>77137825</v>
          </cell>
          <cell r="BO22">
            <v>76438199</v>
          </cell>
          <cell r="BP22">
            <v>73601507</v>
          </cell>
          <cell r="BQ22">
            <v>70961293</v>
          </cell>
          <cell r="BR22">
            <v>67925452</v>
          </cell>
          <cell r="BS22">
            <v>65335455</v>
          </cell>
          <cell r="BT22">
            <v>66915856</v>
          </cell>
          <cell r="BU22">
            <v>65000953</v>
          </cell>
          <cell r="BV22">
            <v>66032315</v>
          </cell>
          <cell r="BW22">
            <v>65001313</v>
          </cell>
          <cell r="BX22">
            <v>64343912</v>
          </cell>
          <cell r="BY22">
            <v>61271772</v>
          </cell>
          <cell r="BZ22">
            <v>58715051</v>
          </cell>
          <cell r="CA22">
            <v>54917674</v>
          </cell>
          <cell r="CB22">
            <v>55249673</v>
          </cell>
          <cell r="CC22">
            <v>53395624</v>
          </cell>
          <cell r="CD22">
            <v>51258965</v>
          </cell>
          <cell r="CE22">
            <v>49460889</v>
          </cell>
          <cell r="CF22">
            <v>20916339</v>
          </cell>
          <cell r="CG22">
            <v>20452739</v>
          </cell>
          <cell r="CH22">
            <v>15775115</v>
          </cell>
          <cell r="CI22">
            <v>14337719</v>
          </cell>
          <cell r="CJ22">
            <v>12972256</v>
          </cell>
          <cell r="CK22">
            <v>11428716</v>
          </cell>
          <cell r="CL22">
            <v>11134955</v>
          </cell>
          <cell r="CM22">
            <v>10833063</v>
          </cell>
          <cell r="CN22">
            <v>9814195</v>
          </cell>
          <cell r="CO22">
            <v>9578743</v>
          </cell>
          <cell r="CP22">
            <v>9224281</v>
          </cell>
          <cell r="CQ22">
            <v>8725208</v>
          </cell>
          <cell r="CR22">
            <v>8252089</v>
          </cell>
          <cell r="CS22">
            <v>8248978</v>
          </cell>
          <cell r="CT22">
            <v>8276028</v>
          </cell>
          <cell r="CU22">
            <v>7735022</v>
          </cell>
          <cell r="CV22">
            <v>7735022</v>
          </cell>
          <cell r="CW22">
            <v>7246225</v>
          </cell>
          <cell r="CX22">
            <v>6301136</v>
          </cell>
          <cell r="CY22">
            <v>5815849</v>
          </cell>
          <cell r="DA22">
            <v>763582</v>
          </cell>
          <cell r="DB22">
            <v>2751828</v>
          </cell>
          <cell r="DD22">
            <v>3515410</v>
          </cell>
          <cell r="DE22">
            <v>1700588</v>
          </cell>
          <cell r="DF22">
            <v>728733</v>
          </cell>
          <cell r="DG22">
            <v>1930538</v>
          </cell>
          <cell r="DH22">
            <v>2659271</v>
          </cell>
          <cell r="DI22">
            <v>1643902</v>
          </cell>
          <cell r="DJ22">
            <v>36630142</v>
          </cell>
        </row>
        <row r="23">
          <cell r="B23" t="str">
            <v>National Bank of Kenya</v>
          </cell>
          <cell r="C23">
            <v>112.734821</v>
          </cell>
          <cell r="D23">
            <v>48.002783000000001</v>
          </cell>
          <cell r="E23">
            <v>93.166126000000006</v>
          </cell>
          <cell r="F23">
            <v>2.3446549999999999</v>
          </cell>
          <cell r="G23">
            <v>3.624844</v>
          </cell>
          <cell r="H23">
            <v>6.9194269999999998</v>
          </cell>
          <cell r="I23">
            <v>89.196544000000003</v>
          </cell>
          <cell r="J23">
            <v>0.404914</v>
          </cell>
          <cell r="K23">
            <v>0.56169400000000003</v>
          </cell>
          <cell r="M23">
            <v>2.1923661717223434E-2</v>
          </cell>
          <cell r="N23">
            <v>2.248378849069637E-2</v>
          </cell>
          <cell r="O23">
            <v>2.216059880051463E-2</v>
          </cell>
          <cell r="P23">
            <v>2.3669490440937156E-2</v>
          </cell>
          <cell r="Q23">
            <v>2.6931255245621576E-2</v>
          </cell>
          <cell r="R23">
            <v>2.7841790207691227E-2</v>
          </cell>
          <cell r="S23">
            <v>2.7459495446274188E-2</v>
          </cell>
          <cell r="T23">
            <v>2.8860617288786423E-2</v>
          </cell>
          <cell r="U23">
            <v>2.8625333711264821E-2</v>
          </cell>
          <cell r="V23">
            <v>2.9629673640735613E-2</v>
          </cell>
          <cell r="W23">
            <v>3.0930922906037377E-2</v>
          </cell>
          <cell r="X23">
            <v>3.0676786498131305E-2</v>
          </cell>
          <cell r="Y23">
            <v>3.2750958090150294E-2</v>
          </cell>
          <cell r="Z23">
            <v>3.1627657601460205E-2</v>
          </cell>
          <cell r="AA23">
            <v>3.6075814954357334E-2</v>
          </cell>
          <cell r="AB23">
            <v>3.4938654374458228E-2</v>
          </cell>
          <cell r="AC23">
            <v>3.5137559929824431E-2</v>
          </cell>
          <cell r="AD23">
            <v>3.4238251692761776E-2</v>
          </cell>
          <cell r="AE23">
            <v>3.3567797886750565E-2</v>
          </cell>
          <cell r="AF23">
            <v>313413032</v>
          </cell>
          <cell r="AG23">
            <v>195568503</v>
          </cell>
          <cell r="AH23">
            <v>0</v>
          </cell>
          <cell r="AI23">
            <v>228782134</v>
          </cell>
          <cell r="AJ23">
            <v>0</v>
          </cell>
          <cell r="AK23">
            <v>40312345</v>
          </cell>
          <cell r="AL23">
            <v>51920201</v>
          </cell>
          <cell r="AM23">
            <v>263782134</v>
          </cell>
          <cell r="AN23">
            <v>13553634</v>
          </cell>
          <cell r="AO23">
            <v>20834301</v>
          </cell>
          <cell r="AP23">
            <v>20834.300999999999</v>
          </cell>
          <cell r="AQ23">
            <v>4733253</v>
          </cell>
          <cell r="AS23">
            <v>2.5982422544609661E-2</v>
          </cell>
          <cell r="AT23">
            <v>2.1075797986969048E-2</v>
          </cell>
          <cell r="AU23">
            <v>2.931557874666587E-2</v>
          </cell>
          <cell r="AW23">
            <v>8.3635140371215499E-2</v>
          </cell>
          <cell r="AX23">
            <v>6.5393899133137827E-3</v>
          </cell>
          <cell r="AY23">
            <v>4.0638839101210016E-2</v>
          </cell>
          <cell r="AZ23">
            <v>2.6286388405362432E-2</v>
          </cell>
          <cell r="BA23">
            <v>0.28569464403471129</v>
          </cell>
          <cell r="BB23">
            <v>0.94276966528066852</v>
          </cell>
          <cell r="BC23">
            <v>0.35598100114569703</v>
          </cell>
          <cell r="BD23">
            <v>0.5002978310325501</v>
          </cell>
          <cell r="BE23">
            <v>7.7691351678133985E-2</v>
          </cell>
          <cell r="BF23">
            <v>2.7969982081578911E-2</v>
          </cell>
          <cell r="BG23">
            <v>4.9721369596555071E-2</v>
          </cell>
          <cell r="BH23">
            <v>0.51523858574950299</v>
          </cell>
          <cell r="BI23">
            <v>1.7210134102260171E-2</v>
          </cell>
          <cell r="BJ23">
            <v>4.3946242925619987E-4</v>
          </cell>
          <cell r="BK23">
            <v>9.2343069724127938E-3</v>
          </cell>
          <cell r="BL23">
            <v>112734821</v>
          </cell>
          <cell r="BM23">
            <v>113569560</v>
          </cell>
          <cell r="BN23">
            <v>105472552</v>
          </cell>
          <cell r="BO23">
            <v>109942042</v>
          </cell>
          <cell r="BP23">
            <v>116315700</v>
          </cell>
          <cell r="BQ23">
            <v>116378429</v>
          </cell>
          <cell r="BR23">
            <v>115442827</v>
          </cell>
          <cell r="BS23">
            <v>115114374</v>
          </cell>
          <cell r="BT23">
            <v>113215137</v>
          </cell>
          <cell r="BU23">
            <v>116157723</v>
          </cell>
          <cell r="BV23">
            <v>115220642</v>
          </cell>
          <cell r="BW23">
            <v>125295035</v>
          </cell>
          <cell r="BX23">
            <v>117789712</v>
          </cell>
          <cell r="BY23">
            <v>124144110</v>
          </cell>
          <cell r="BZ23">
            <v>116587690</v>
          </cell>
          <cell r="CA23">
            <v>122864886</v>
          </cell>
          <cell r="CB23">
            <v>116897968</v>
          </cell>
          <cell r="CC23">
            <v>109102269</v>
          </cell>
          <cell r="CD23">
            <v>98916489</v>
          </cell>
          <cell r="CE23">
            <v>92493034</v>
          </cell>
          <cell r="CF23">
            <v>6919427</v>
          </cell>
          <cell r="CG23">
            <v>5790240</v>
          </cell>
          <cell r="CH23">
            <v>6414689</v>
          </cell>
          <cell r="CI23">
            <v>7047537</v>
          </cell>
          <cell r="CJ23">
            <v>10989919</v>
          </cell>
          <cell r="CK23">
            <v>11217864</v>
          </cell>
          <cell r="CL23">
            <v>10987755</v>
          </cell>
          <cell r="CM23">
            <v>10996083</v>
          </cell>
          <cell r="CN23">
            <v>11315041</v>
          </cell>
          <cell r="CO23">
            <v>11222418</v>
          </cell>
          <cell r="CP23">
            <v>11237917</v>
          </cell>
          <cell r="CQ23">
            <v>10913622</v>
          </cell>
          <cell r="CR23">
            <v>13443880</v>
          </cell>
          <cell r="CS23">
            <v>13116009</v>
          </cell>
          <cell r="CT23">
            <v>12606495</v>
          </cell>
          <cell r="CU23">
            <v>12113912</v>
          </cell>
          <cell r="CV23">
            <v>12113912</v>
          </cell>
          <cell r="CW23">
            <v>12251404</v>
          </cell>
          <cell r="CX23">
            <v>12223289</v>
          </cell>
          <cell r="CY23">
            <v>11848291</v>
          </cell>
          <cell r="DA23">
            <v>1641544</v>
          </cell>
          <cell r="DB23">
            <v>4104255</v>
          </cell>
          <cell r="DD23">
            <v>5745799</v>
          </cell>
          <cell r="DE23">
            <v>5416965</v>
          </cell>
          <cell r="DF23">
            <v>13274653</v>
          </cell>
          <cell r="DG23">
            <v>13258848</v>
          </cell>
          <cell r="DH23">
            <v>26533501</v>
          </cell>
          <cell r="DI23">
            <v>561694</v>
          </cell>
          <cell r="DJ23">
            <v>48002783</v>
          </cell>
        </row>
        <row r="24">
          <cell r="B24" t="str">
            <v>Family Bank Limited</v>
          </cell>
          <cell r="C24">
            <v>68.730616999999995</v>
          </cell>
          <cell r="D24">
            <v>44.586803000000003</v>
          </cell>
          <cell r="E24">
            <v>47.9133</v>
          </cell>
          <cell r="F24">
            <v>11.084716999999999</v>
          </cell>
          <cell r="G24">
            <v>13.523255000000001</v>
          </cell>
          <cell r="H24">
            <v>11.785863000000001</v>
          </cell>
          <cell r="I24">
            <v>65.211135999999996</v>
          </cell>
          <cell r="J24">
            <v>0.25991799999999998</v>
          </cell>
          <cell r="K24">
            <v>0.253668</v>
          </cell>
          <cell r="M24">
            <v>1.6251868356895446E-2</v>
          </cell>
          <cell r="N24">
            <v>1.6601228178345515E-2</v>
          </cell>
          <cell r="O24">
            <v>1.696080623335814E-2</v>
          </cell>
          <cell r="P24">
            <v>1.7208158079761463E-2</v>
          </cell>
          <cell r="Q24">
            <v>1.7867112480765442E-2</v>
          </cell>
          <cell r="R24">
            <v>1.8204566057299625E-2</v>
          </cell>
          <cell r="S24">
            <v>1.7971847967669177E-2</v>
          </cell>
          <cell r="T24">
            <v>1.858133330257877E-2</v>
          </cell>
          <cell r="U24">
            <v>2.1151590329892431E-2</v>
          </cell>
          <cell r="V24">
            <v>2.1530006794440726E-2</v>
          </cell>
          <cell r="W24">
            <v>2.4338794966044422E-2</v>
          </cell>
          <cell r="X24">
            <v>2.9544508195662136E-2</v>
          </cell>
          <cell r="Y24">
            <v>3.5161238841224615E-2</v>
          </cell>
          <cell r="Z24">
            <v>2.8464016497288226E-2</v>
          </cell>
          <cell r="AA24">
            <v>2.0358435377465518E-2</v>
          </cell>
          <cell r="AB24">
            <v>1.7480672076559383E-2</v>
          </cell>
          <cell r="AC24">
            <v>1.6825293519119589E-2</v>
          </cell>
          <cell r="AD24">
            <v>1.6195377442659913E-2</v>
          </cell>
          <cell r="AE24">
            <v>1.6027640843028997E-2</v>
          </cell>
          <cell r="AF24">
            <v>313413032</v>
          </cell>
          <cell r="AG24">
            <v>195568503</v>
          </cell>
          <cell r="AH24">
            <v>0</v>
          </cell>
          <cell r="AI24">
            <v>228782134</v>
          </cell>
          <cell r="AJ24">
            <v>0</v>
          </cell>
          <cell r="AK24">
            <v>40312345</v>
          </cell>
          <cell r="AL24">
            <v>51920201</v>
          </cell>
          <cell r="AM24">
            <v>263782134</v>
          </cell>
          <cell r="AN24">
            <v>13553634</v>
          </cell>
          <cell r="AO24">
            <v>20834301</v>
          </cell>
          <cell r="AP24">
            <v>20834.300999999999</v>
          </cell>
          <cell r="AQ24">
            <v>4733253</v>
          </cell>
          <cell r="AS24">
            <v>1.584060644976526E-2</v>
          </cell>
          <cell r="AT24">
            <v>1.957599943554909E-2</v>
          </cell>
          <cell r="AU24">
            <v>1.5076360684597164E-2</v>
          </cell>
          <cell r="AW24">
            <v>2.860090568463549E-2</v>
          </cell>
          <cell r="AX24">
            <v>4.8245278479995286E-3</v>
          </cell>
          <cell r="AY24">
            <v>0.20737646711138419</v>
          </cell>
          <cell r="AZ24">
            <v>0.16998196443012434</v>
          </cell>
          <cell r="BA24">
            <v>0.36791623562250936</v>
          </cell>
          <cell r="BB24">
            <v>0.82679982615402503</v>
          </cell>
          <cell r="BC24">
            <v>0.13896359045677695</v>
          </cell>
          <cell r="BD24">
            <v>0.23466615489461237</v>
          </cell>
          <cell r="BE24">
            <v>0.12518999226543309</v>
          </cell>
          <cell r="BF24">
            <v>3.2121580041611759E-2</v>
          </cell>
          <cell r="BG24">
            <v>9.306841222382134E-2</v>
          </cell>
          <cell r="BH24">
            <v>0.93057257588185338</v>
          </cell>
          <cell r="BI24">
            <v>8.5288787582150256E-3</v>
          </cell>
          <cell r="BJ24">
            <v>7.9880626806843342E-3</v>
          </cell>
          <cell r="BK24">
            <v>8.3778035784306589E-3</v>
          </cell>
          <cell r="BL24">
            <v>68730617</v>
          </cell>
          <cell r="BM24">
            <v>69033491</v>
          </cell>
          <cell r="BN24">
            <v>67724535</v>
          </cell>
          <cell r="BO24">
            <v>69050943</v>
          </cell>
          <cell r="BP24">
            <v>71479580</v>
          </cell>
          <cell r="BQ24">
            <v>69391049</v>
          </cell>
          <cell r="BR24">
            <v>66706579</v>
          </cell>
          <cell r="BS24">
            <v>69432374</v>
          </cell>
          <cell r="BT24">
            <v>78734331</v>
          </cell>
          <cell r="BU24">
            <v>80104753</v>
          </cell>
          <cell r="BV24">
            <v>85939969</v>
          </cell>
          <cell r="BW24">
            <v>81190214</v>
          </cell>
          <cell r="BX24">
            <v>80554920</v>
          </cell>
          <cell r="BY24">
            <v>74747708</v>
          </cell>
          <cell r="BZ24">
            <v>71030126</v>
          </cell>
          <cell r="CA24">
            <v>61812663</v>
          </cell>
          <cell r="CB24">
            <v>56171763</v>
          </cell>
          <cell r="CC24">
            <v>50563721</v>
          </cell>
          <cell r="CD24">
            <v>45011901</v>
          </cell>
          <cell r="CE24">
            <v>43500989</v>
          </cell>
          <cell r="CF24">
            <v>11785863</v>
          </cell>
          <cell r="CG24">
            <v>11219706</v>
          </cell>
          <cell r="CH24">
            <v>11157254</v>
          </cell>
          <cell r="CI24">
            <v>11608295</v>
          </cell>
          <cell r="CJ24">
            <v>11865416</v>
          </cell>
          <cell r="CK24">
            <v>12115533</v>
          </cell>
          <cell r="CL24">
            <v>12355585</v>
          </cell>
          <cell r="CM24">
            <v>12618877</v>
          </cell>
          <cell r="CN24">
            <v>13113788</v>
          </cell>
          <cell r="CO24">
            <v>12011680</v>
          </cell>
          <cell r="CP24">
            <v>12271025</v>
          </cell>
          <cell r="CQ24">
            <v>11926782</v>
          </cell>
          <cell r="CR24">
            <v>11770798</v>
          </cell>
          <cell r="CS24">
            <v>11141694</v>
          </cell>
          <cell r="CT24">
            <v>11113094</v>
          </cell>
          <cell r="CU24">
            <v>10620650</v>
          </cell>
          <cell r="CV24">
            <v>10620650</v>
          </cell>
          <cell r="CW24">
            <v>7213495</v>
          </cell>
          <cell r="CX24">
            <v>6411938</v>
          </cell>
          <cell r="CY24">
            <v>5968296</v>
          </cell>
          <cell r="DA24">
            <v>1803117</v>
          </cell>
          <cell r="DB24">
            <v>3097773</v>
          </cell>
          <cell r="DD24">
            <v>4900890</v>
          </cell>
          <cell r="DE24">
            <v>4052055</v>
          </cell>
          <cell r="DF24">
            <v>1688637</v>
          </cell>
          <cell r="DG24">
            <v>5507275</v>
          </cell>
          <cell r="DH24">
            <v>7195912</v>
          </cell>
          <cell r="DI24">
            <v>253668</v>
          </cell>
          <cell r="DJ24">
            <v>44586803</v>
          </cell>
        </row>
        <row r="25">
          <cell r="B25" t="str">
            <v>Bank of India</v>
          </cell>
          <cell r="C25">
            <v>62.563918000000001</v>
          </cell>
          <cell r="D25">
            <v>19.168838000000001</v>
          </cell>
          <cell r="E25">
            <v>40.926219000000003</v>
          </cell>
          <cell r="F25">
            <v>11.000982</v>
          </cell>
          <cell r="G25">
            <v>11.186486</v>
          </cell>
          <cell r="H25">
            <v>12.461589999999999</v>
          </cell>
          <cell r="I25">
            <v>29.678384999999999</v>
          </cell>
          <cell r="J25">
            <v>2.9508E-2</v>
          </cell>
          <cell r="K25">
            <v>1.897187</v>
          </cell>
          <cell r="M25">
            <v>1.5386182703891142E-2</v>
          </cell>
          <cell r="N25">
            <v>1.5940579417243715E-2</v>
          </cell>
          <cell r="O25">
            <v>1.4430350871621971E-2</v>
          </cell>
          <cell r="P25">
            <v>1.4327393302563374E-2</v>
          </cell>
          <cell r="Q25">
            <v>1.4096669921872525E-2</v>
          </cell>
          <cell r="R25">
            <v>1.3914177932117276E-2</v>
          </cell>
          <cell r="S25">
            <v>1.3136110469778282E-2</v>
          </cell>
          <cell r="T25">
            <v>1.3034718536212294E-2</v>
          </cell>
          <cell r="U25">
            <v>1.2598448051087631E-2</v>
          </cell>
          <cell r="V25">
            <v>1.2266224924117719E-2</v>
          </cell>
          <cell r="W25">
            <v>1.1599550651665885E-2</v>
          </cell>
          <cell r="X25">
            <v>1.6227744516641308E-2</v>
          </cell>
          <cell r="Y25">
            <v>1.3650597141543732E-2</v>
          </cell>
          <cell r="Z25">
            <v>1.3486590778816261E-2</v>
          </cell>
          <cell r="AA25">
            <v>1.1204588493967032E-2</v>
          </cell>
          <cell r="AB25">
            <v>1.1506779612066271E-2</v>
          </cell>
          <cell r="AC25">
            <v>1.1959499437245474E-2</v>
          </cell>
          <cell r="AD25">
            <v>1.1991009587672428E-2</v>
          </cell>
          <cell r="AE25">
            <v>1.1753065305750014E-2</v>
          </cell>
          <cell r="AF25">
            <v>313413032</v>
          </cell>
          <cell r="AG25">
            <v>195568503</v>
          </cell>
          <cell r="AH25">
            <v>0</v>
          </cell>
          <cell r="AI25">
            <v>228782134</v>
          </cell>
          <cell r="AJ25">
            <v>0</v>
          </cell>
          <cell r="AK25">
            <v>40312345</v>
          </cell>
          <cell r="AL25">
            <v>51920201</v>
          </cell>
          <cell r="AM25">
            <v>263782134</v>
          </cell>
          <cell r="AN25">
            <v>13553634</v>
          </cell>
          <cell r="AO25">
            <v>20834301</v>
          </cell>
          <cell r="AP25">
            <v>20834.300999999999</v>
          </cell>
          <cell r="AQ25">
            <v>4733253</v>
          </cell>
          <cell r="AS25">
            <v>1.4419343900162935E-2</v>
          </cell>
          <cell r="AT25">
            <v>8.4161486498175696E-3</v>
          </cell>
          <cell r="AU25">
            <v>1.287781136137176E-2</v>
          </cell>
          <cell r="AW25">
            <v>0.21637019629525656</v>
          </cell>
          <cell r="AX25">
            <v>4.2208465406027185E-2</v>
          </cell>
          <cell r="AY25">
            <v>0.37692367694535944</v>
          </cell>
          <cell r="AZ25">
            <v>0.37067320206271337</v>
          </cell>
          <cell r="BA25">
            <v>6.1077985045743917E-2</v>
          </cell>
          <cell r="BB25">
            <v>0.20373459343843212</v>
          </cell>
          <cell r="BC25">
            <v>3.7390917149887723E-2</v>
          </cell>
          <cell r="BD25">
            <v>0.28110440637083139</v>
          </cell>
          <cell r="BE25">
            <v>8.547186466674464E-2</v>
          </cell>
          <cell r="BF25">
            <v>6.2780934309374162E-2</v>
          </cell>
          <cell r="BG25">
            <v>2.2690930357370478E-2</v>
          </cell>
          <cell r="BH25">
            <v>0.46837549298165071</v>
          </cell>
          <cell r="BI25">
            <v>2.5502195033505299E-3</v>
          </cell>
          <cell r="BJ25">
            <v>0</v>
          </cell>
          <cell r="BK25">
            <v>2.4181536307051389E-3</v>
          </cell>
          <cell r="BL25">
            <v>62563918</v>
          </cell>
          <cell r="BM25">
            <v>64098285</v>
          </cell>
          <cell r="BN25">
            <v>55328548</v>
          </cell>
          <cell r="BO25">
            <v>56630656</v>
          </cell>
          <cell r="BP25">
            <v>57297472</v>
          </cell>
          <cell r="BQ25">
            <v>56956597</v>
          </cell>
          <cell r="BR25">
            <v>49736103</v>
          </cell>
          <cell r="BS25">
            <v>47815075</v>
          </cell>
          <cell r="BT25">
            <v>46410726</v>
          </cell>
          <cell r="BU25">
            <v>43717462</v>
          </cell>
          <cell r="BV25">
            <v>41427446</v>
          </cell>
          <cell r="BW25">
            <v>42162947</v>
          </cell>
          <cell r="BX25">
            <v>37527774</v>
          </cell>
          <cell r="BY25">
            <v>36899261</v>
          </cell>
          <cell r="BZ25">
            <v>36656582</v>
          </cell>
          <cell r="CA25">
            <v>34370422</v>
          </cell>
          <cell r="CB25">
            <v>33998194</v>
          </cell>
          <cell r="CC25">
            <v>34265232</v>
          </cell>
          <cell r="CD25">
            <v>32447854</v>
          </cell>
          <cell r="CE25">
            <v>30721440</v>
          </cell>
          <cell r="CF25">
            <v>12461590</v>
          </cell>
          <cell r="CG25">
            <v>11954133</v>
          </cell>
          <cell r="CH25">
            <v>11502121</v>
          </cell>
          <cell r="CI25">
            <v>11625015</v>
          </cell>
          <cell r="CJ25">
            <v>10920398</v>
          </cell>
          <cell r="CK25">
            <v>10412590</v>
          </cell>
          <cell r="CL25">
            <v>9978992</v>
          </cell>
          <cell r="CM25">
            <v>9536344</v>
          </cell>
          <cell r="CN25">
            <v>9176776</v>
          </cell>
          <cell r="CO25">
            <v>8454584</v>
          </cell>
          <cell r="CP25">
            <v>7597500</v>
          </cell>
          <cell r="CQ25">
            <v>7182738</v>
          </cell>
          <cell r="CR25">
            <v>6881061</v>
          </cell>
          <cell r="CS25">
            <v>6580115</v>
          </cell>
          <cell r="CT25">
            <v>6305179</v>
          </cell>
          <cell r="CU25">
            <v>6074801</v>
          </cell>
          <cell r="CV25">
            <v>6074801</v>
          </cell>
          <cell r="CW25">
            <v>5733008</v>
          </cell>
          <cell r="CX25">
            <v>5254372</v>
          </cell>
          <cell r="CY25">
            <v>5086879</v>
          </cell>
          <cell r="DA25">
            <v>152288</v>
          </cell>
          <cell r="DB25">
            <v>2341049</v>
          </cell>
          <cell r="DD25">
            <v>2493337</v>
          </cell>
          <cell r="DE25">
            <v>507979</v>
          </cell>
          <cell r="DF25">
            <v>209305</v>
          </cell>
          <cell r="DG25">
            <v>535276</v>
          </cell>
          <cell r="DH25">
            <v>744581</v>
          </cell>
          <cell r="DI25">
            <v>1897187</v>
          </cell>
          <cell r="DJ25">
            <v>19168838</v>
          </cell>
        </row>
        <row r="26">
          <cell r="B26" t="str">
            <v>Housing Finance Company of Kenya</v>
          </cell>
          <cell r="C26">
            <v>58.349730000000001</v>
          </cell>
          <cell r="D26">
            <v>45.431268000000003</v>
          </cell>
          <cell r="E26">
            <v>34.845602999999997</v>
          </cell>
          <cell r="F26">
            <v>7.5202989999999996</v>
          </cell>
          <cell r="G26">
            <v>8.2323740000000001</v>
          </cell>
          <cell r="H26">
            <v>9.5598150000000004</v>
          </cell>
          <cell r="I26">
            <v>49.167068</v>
          </cell>
          <cell r="J26">
            <v>3.0946999999999999E-2</v>
          </cell>
          <cell r="K26">
            <v>-9.1622999999999996E-2</v>
          </cell>
          <cell r="M26">
            <v>1.2960649723537885E-2</v>
          </cell>
          <cell r="N26">
            <v>1.3861933339196358E-2</v>
          </cell>
          <cell r="O26">
            <v>1.4466748241452949E-2</v>
          </cell>
          <cell r="P26">
            <v>1.4570338495473026E-2</v>
          </cell>
          <cell r="Q26">
            <v>1.469281947616255E-2</v>
          </cell>
          <cell r="R26">
            <v>1.5563601037459084E-2</v>
          </cell>
          <cell r="S26">
            <v>1.5989067838845419E-2</v>
          </cell>
          <cell r="T26">
            <v>1.6450986245772264E-2</v>
          </cell>
          <cell r="U26">
            <v>1.6905923019384282E-2</v>
          </cell>
          <cell r="V26">
            <v>1.6943702869071292E-2</v>
          </cell>
          <cell r="W26">
            <v>1.7738154293366407E-2</v>
          </cell>
          <cell r="X26">
            <v>1.7915712670493161E-2</v>
          </cell>
          <cell r="Y26">
            <v>1.7134565438745517E-2</v>
          </cell>
          <cell r="Z26">
            <v>1.7390017992833656E-2</v>
          </cell>
          <cell r="AA26">
            <v>1.5752277555412333E-2</v>
          </cell>
          <cell r="AB26">
            <v>1.597529738593486E-2</v>
          </cell>
          <cell r="AC26">
            <v>1.492652252379185E-2</v>
          </cell>
          <cell r="AD26">
            <v>1.5624891821292095E-2</v>
          </cell>
          <cell r="AE26">
            <v>1.5325972147396342E-2</v>
          </cell>
          <cell r="AF26">
            <v>313413032</v>
          </cell>
          <cell r="AG26">
            <v>195568503</v>
          </cell>
          <cell r="AH26">
            <v>0</v>
          </cell>
          <cell r="AI26">
            <v>228782134</v>
          </cell>
          <cell r="AJ26">
            <v>0</v>
          </cell>
          <cell r="AK26">
            <v>40312345</v>
          </cell>
          <cell r="AL26">
            <v>51920201</v>
          </cell>
          <cell r="AM26">
            <v>263782134</v>
          </cell>
          <cell r="AN26">
            <v>13553634</v>
          </cell>
          <cell r="AO26">
            <v>20834301</v>
          </cell>
          <cell r="AP26">
            <v>20834.300999999999</v>
          </cell>
          <cell r="AQ26">
            <v>4733253</v>
          </cell>
          <cell r="AS26">
            <v>1.3448083979517623E-2</v>
          </cell>
          <cell r="AT26">
            <v>1.994676489194077E-2</v>
          </cell>
          <cell r="AU26">
            <v>1.0964489590578837E-2</v>
          </cell>
          <cell r="AW26">
            <v>-1.2632923924594999E-2</v>
          </cell>
          <cell r="AX26">
            <v>-1.9521657080018788E-3</v>
          </cell>
          <cell r="AY26">
            <v>0.16743674851630364</v>
          </cell>
          <cell r="AZ26">
            <v>0.15295398537899391</v>
          </cell>
          <cell r="BA26">
            <v>9.4057315034708239E-2</v>
          </cell>
          <cell r="BB26">
            <v>0.87483395383610241</v>
          </cell>
          <cell r="BC26">
            <v>0.14059412098795587</v>
          </cell>
          <cell r="BD26">
            <v>0.30689188338265855</v>
          </cell>
          <cell r="BE26">
            <v>0.12164339590520469</v>
          </cell>
          <cell r="BF26">
            <v>6.4469263012529213E-2</v>
          </cell>
          <cell r="BG26">
            <v>5.7174132892675478E-2</v>
          </cell>
          <cell r="BH26">
            <v>1.3037876830543011</v>
          </cell>
          <cell r="BI26">
            <v>4.3561567954859256E-4</v>
          </cell>
          <cell r="BJ26">
            <v>4.1218830185420826E-3</v>
          </cell>
          <cell r="BK26">
            <v>2.1095390616248065E-3</v>
          </cell>
          <cell r="BL26">
            <v>58349730</v>
          </cell>
          <cell r="BM26">
            <v>60262912</v>
          </cell>
          <cell r="BN26">
            <v>61411498</v>
          </cell>
          <cell r="BO26">
            <v>62126556</v>
          </cell>
          <cell r="BP26">
            <v>66807678</v>
          </cell>
          <cell r="BQ26">
            <v>67587483</v>
          </cell>
          <cell r="BR26">
            <v>67986372</v>
          </cell>
          <cell r="BS26">
            <v>68084930</v>
          </cell>
          <cell r="BT26">
            <v>69695177</v>
          </cell>
          <cell r="BU26">
            <v>67895556</v>
          </cell>
          <cell r="BV26">
            <v>69122232</v>
          </cell>
          <cell r="BW26">
            <v>68808654</v>
          </cell>
          <cell r="BX26">
            <v>64907602</v>
          </cell>
          <cell r="BY26">
            <v>66538187</v>
          </cell>
          <cell r="BZ26">
            <v>62781072</v>
          </cell>
          <cell r="CA26">
            <v>60490833</v>
          </cell>
          <cell r="CB26">
            <v>56632118</v>
          </cell>
          <cell r="CC26">
            <v>49099911</v>
          </cell>
          <cell r="CD26">
            <v>50361123</v>
          </cell>
          <cell r="CE26">
            <v>46755111</v>
          </cell>
          <cell r="CF26">
            <v>9559815</v>
          </cell>
          <cell r="CG26">
            <v>9698019</v>
          </cell>
          <cell r="CH26">
            <v>9793315</v>
          </cell>
          <cell r="CI26">
            <v>9963461</v>
          </cell>
          <cell r="CJ26">
            <v>9780759</v>
          </cell>
          <cell r="CK26">
            <v>9774298</v>
          </cell>
          <cell r="CL26">
            <v>9871533</v>
          </cell>
          <cell r="CM26">
            <v>9774970</v>
          </cell>
          <cell r="CN26">
            <v>9634289</v>
          </cell>
          <cell r="CO26">
            <v>9386355</v>
          </cell>
          <cell r="CP26">
            <v>9444788</v>
          </cell>
          <cell r="CQ26">
            <v>9089954</v>
          </cell>
          <cell r="CR26">
            <v>8746393</v>
          </cell>
          <cell r="CS26">
            <v>9662314</v>
          </cell>
          <cell r="CT26">
            <v>9820564</v>
          </cell>
          <cell r="CU26">
            <v>6276033</v>
          </cell>
          <cell r="CV26">
            <v>6276033</v>
          </cell>
          <cell r="CW26">
            <v>5886067</v>
          </cell>
          <cell r="CX26">
            <v>5912076</v>
          </cell>
          <cell r="CY26">
            <v>5681853</v>
          </cell>
          <cell r="DA26">
            <v>199533</v>
          </cell>
          <cell r="DB26">
            <v>1921865</v>
          </cell>
          <cell r="DD26">
            <v>2121398</v>
          </cell>
          <cell r="DE26">
            <v>1855871</v>
          </cell>
          <cell r="DF26">
            <v>2280915</v>
          </cell>
          <cell r="DG26">
            <v>5151393</v>
          </cell>
          <cell r="DH26">
            <v>7432308</v>
          </cell>
          <cell r="DI26">
            <v>-91623</v>
          </cell>
          <cell r="DJ26">
            <v>45431268</v>
          </cell>
        </row>
        <row r="27">
          <cell r="B27" t="str">
            <v>EcoBank</v>
          </cell>
          <cell r="C27">
            <v>45.003632000000003</v>
          </cell>
          <cell r="D27">
            <v>14.559464999999999</v>
          </cell>
          <cell r="E27">
            <v>33.812479000000003</v>
          </cell>
          <cell r="F27">
            <v>5.6757840000000002</v>
          </cell>
          <cell r="G27">
            <v>5.785596</v>
          </cell>
          <cell r="H27">
            <v>6.4851890000000001</v>
          </cell>
          <cell r="I27">
            <v>33.606482999999997</v>
          </cell>
          <cell r="J27">
            <v>0.332422</v>
          </cell>
          <cell r="K27">
            <v>0.122769</v>
          </cell>
          <cell r="M27">
            <v>1.0275767758422802E-2</v>
          </cell>
          <cell r="N27">
            <v>1.0405923906998665E-2</v>
          </cell>
          <cell r="O27">
            <v>1.1429751836055923E-2</v>
          </cell>
          <cell r="P27">
            <v>1.2804569114304755E-2</v>
          </cell>
          <cell r="Q27">
            <v>1.1595602123538423E-2</v>
          </cell>
          <cell r="R27">
            <v>1.183081397400184E-2</v>
          </cell>
          <cell r="S27">
            <v>1.2413477654936111E-2</v>
          </cell>
          <cell r="T27">
            <v>1.2431144013768314E-2</v>
          </cell>
          <cell r="U27">
            <v>1.3364983048455757E-2</v>
          </cell>
          <cell r="V27">
            <v>1.2868565205126406E-2</v>
          </cell>
          <cell r="W27">
            <v>1.391718983810159E-2</v>
          </cell>
          <cell r="X27">
            <v>1.6955242585096973E-2</v>
          </cell>
          <cell r="Y27">
            <v>1.74599213396541E-2</v>
          </cell>
          <cell r="Z27">
            <v>1.7307138921627711E-2</v>
          </cell>
          <cell r="AA27">
            <v>1.4700685553685956E-2</v>
          </cell>
          <cell r="AB27">
            <v>1.4176475454359006E-2</v>
          </cell>
          <cell r="AC27">
            <v>1.3549300995831568E-2</v>
          </cell>
          <cell r="AD27">
            <v>1.3773775020693496E-2</v>
          </cell>
          <cell r="AE27">
            <v>1.4514384060259863E-2</v>
          </cell>
          <cell r="AF27">
            <v>313413032</v>
          </cell>
          <cell r="AG27">
            <v>195568503</v>
          </cell>
          <cell r="AH27">
            <v>0</v>
          </cell>
          <cell r="AI27">
            <v>228782134</v>
          </cell>
          <cell r="AJ27">
            <v>0</v>
          </cell>
          <cell r="AK27">
            <v>40312345</v>
          </cell>
          <cell r="AL27">
            <v>51920201</v>
          </cell>
          <cell r="AM27">
            <v>263782134</v>
          </cell>
          <cell r="AN27">
            <v>13553634</v>
          </cell>
          <cell r="AO27">
            <v>20834301</v>
          </cell>
          <cell r="AP27">
            <v>20834.300999999999</v>
          </cell>
          <cell r="AQ27">
            <v>4733253</v>
          </cell>
          <cell r="AS27">
            <v>1.0372158063444452E-2</v>
          </cell>
          <cell r="AT27">
            <v>6.3923865234719055E-3</v>
          </cell>
          <cell r="AU27">
            <v>1.0639407618435117E-2</v>
          </cell>
          <cell r="AW27">
            <v>2.3213733274783273E-2</v>
          </cell>
          <cell r="AX27">
            <v>3.6661353235560618E-3</v>
          </cell>
          <cell r="AY27">
            <v>0.17215714003753385</v>
          </cell>
          <cell r="AZ27">
            <v>0.16888955622044713</v>
          </cell>
          <cell r="BA27">
            <v>0.36373970671137357</v>
          </cell>
          <cell r="BB27">
            <v>0.88276438317653105</v>
          </cell>
          <cell r="BC27">
            <v>0.27673631763093032</v>
          </cell>
          <cell r="BD27">
            <v>0.50292150128007529</v>
          </cell>
          <cell r="BE27">
            <v>8.8235810156981398E-2</v>
          </cell>
          <cell r="BF27">
            <v>2.5582413186702242E-2</v>
          </cell>
          <cell r="BG27">
            <v>6.2653396970279163E-2</v>
          </cell>
          <cell r="BH27">
            <v>0.43059442639505957</v>
          </cell>
          <cell r="BI27">
            <v>1.4088804313696943E-2</v>
          </cell>
          <cell r="BJ27">
            <v>1.0525181420955744E-2</v>
          </cell>
          <cell r="BK27">
            <v>1.2198161465584757E-2</v>
          </cell>
          <cell r="BL27">
            <v>45003632</v>
          </cell>
          <cell r="BM27">
            <v>43138945</v>
          </cell>
          <cell r="BN27">
            <v>48619617</v>
          </cell>
          <cell r="BO27">
            <v>53455760</v>
          </cell>
          <cell r="BP27">
            <v>44295854</v>
          </cell>
          <cell r="BQ27">
            <v>45145977</v>
          </cell>
          <cell r="BR27">
            <v>47908081</v>
          </cell>
          <cell r="BS27">
            <v>47123839</v>
          </cell>
          <cell r="BT27">
            <v>49308904</v>
          </cell>
          <cell r="BU27">
            <v>46581940</v>
          </cell>
          <cell r="BV27">
            <v>49286922</v>
          </cell>
          <cell r="BW27">
            <v>52426513</v>
          </cell>
          <cell r="BX27">
            <v>55142958</v>
          </cell>
          <cell r="BY27">
            <v>48824375</v>
          </cell>
          <cell r="BZ27">
            <v>44920413</v>
          </cell>
          <cell r="CA27">
            <v>45934458</v>
          </cell>
          <cell r="CB27">
            <v>42241117</v>
          </cell>
          <cell r="CC27">
            <v>36647025</v>
          </cell>
          <cell r="CD27">
            <v>36143426</v>
          </cell>
          <cell r="CE27">
            <v>36907136</v>
          </cell>
          <cell r="CF27">
            <v>6485189</v>
          </cell>
          <cell r="CG27">
            <v>6477045</v>
          </cell>
          <cell r="CH27">
            <v>6366947</v>
          </cell>
          <cell r="CI27">
            <v>6438538</v>
          </cell>
          <cell r="CJ27">
            <v>7617842</v>
          </cell>
          <cell r="CK27">
            <v>7534386</v>
          </cell>
          <cell r="CL27">
            <v>7305154</v>
          </cell>
          <cell r="CM27">
            <v>7307241</v>
          </cell>
          <cell r="CN27">
            <v>7946220</v>
          </cell>
          <cell r="CO27">
            <v>7959585</v>
          </cell>
          <cell r="CP27">
            <v>7699140</v>
          </cell>
          <cell r="CQ27">
            <v>7560671</v>
          </cell>
          <cell r="CR27">
            <v>7294222</v>
          </cell>
          <cell r="CS27">
            <v>7595021</v>
          </cell>
          <cell r="CT27">
            <v>7740628</v>
          </cell>
          <cell r="CU27">
            <v>7827942</v>
          </cell>
          <cell r="CV27">
            <v>7827942</v>
          </cell>
          <cell r="CW27">
            <v>3657839</v>
          </cell>
          <cell r="CX27">
            <v>3764734</v>
          </cell>
          <cell r="CY27">
            <v>3390412</v>
          </cell>
          <cell r="DA27">
            <v>742663</v>
          </cell>
          <cell r="DB27">
            <v>1299080</v>
          </cell>
          <cell r="DD27">
            <v>2041743</v>
          </cell>
          <cell r="DE27">
            <v>1802378</v>
          </cell>
          <cell r="DF27">
            <v>2801658</v>
          </cell>
          <cell r="DG27">
            <v>2769108</v>
          </cell>
          <cell r="DH27">
            <v>5570766</v>
          </cell>
          <cell r="DI27">
            <v>122769</v>
          </cell>
          <cell r="DJ27">
            <v>14559465</v>
          </cell>
        </row>
        <row r="28">
          <cell r="B28" t="str">
            <v>Bank Of Africa Kenya Ltd</v>
          </cell>
          <cell r="C28">
            <v>43.111732000000003</v>
          </cell>
          <cell r="D28">
            <v>23.016401999999999</v>
          </cell>
          <cell r="E28">
            <v>27.274674999999998</v>
          </cell>
          <cell r="F28">
            <v>3.73813</v>
          </cell>
          <cell r="G28">
            <v>5.1961339999999998</v>
          </cell>
          <cell r="H28">
            <v>6.115405</v>
          </cell>
          <cell r="I28">
            <v>33.869228999999997</v>
          </cell>
          <cell r="J28">
            <v>0.34337000000000001</v>
          </cell>
          <cell r="K28">
            <v>4.8864999999999999E-2</v>
          </cell>
          <cell r="M28">
            <v>9.2581328633084756E-3</v>
          </cell>
          <cell r="N28">
            <v>1.0177805348513865E-2</v>
          </cell>
          <cell r="O28">
            <v>1.052197208223505E-2</v>
          </cell>
          <cell r="P28">
            <v>1.2523461500078647E-2</v>
          </cell>
          <cell r="Q28">
            <v>1.2373943911985286E-2</v>
          </cell>
          <cell r="R28">
            <v>1.3351437237861499E-2</v>
          </cell>
          <cell r="S28">
            <v>1.4379388910788594E-2</v>
          </cell>
          <cell r="T28">
            <v>1.4133633319425598E-2</v>
          </cell>
          <cell r="U28">
            <v>1.4716794444925909E-2</v>
          </cell>
          <cell r="V28">
            <v>1.5976574712738733E-2</v>
          </cell>
          <cell r="W28">
            <v>1.7371418679000432E-2</v>
          </cell>
          <cell r="X28">
            <v>1.7144060174214881E-2</v>
          </cell>
          <cell r="Y28">
            <v>1.7338287015198711E-2</v>
          </cell>
          <cell r="Z28">
            <v>1.7683314743432797E-2</v>
          </cell>
          <cell r="AA28">
            <v>1.7798810383758638E-2</v>
          </cell>
          <cell r="AB28">
            <v>1.7486344949999816E-2</v>
          </cell>
          <cell r="AC28">
            <v>1.8120979532097455E-2</v>
          </cell>
          <cell r="AD28">
            <v>1.6562657310553237E-2</v>
          </cell>
          <cell r="AE28">
            <v>1.7279420011048791E-2</v>
          </cell>
          <cell r="AF28">
            <v>313413032</v>
          </cell>
          <cell r="AG28">
            <v>195568503</v>
          </cell>
          <cell r="AH28">
            <v>0</v>
          </cell>
          <cell r="AI28">
            <v>228782134</v>
          </cell>
          <cell r="AJ28">
            <v>0</v>
          </cell>
          <cell r="AK28">
            <v>40312345</v>
          </cell>
          <cell r="AL28">
            <v>51920201</v>
          </cell>
          <cell r="AM28">
            <v>263782134</v>
          </cell>
          <cell r="AN28">
            <v>13553634</v>
          </cell>
          <cell r="AO28">
            <v>20834301</v>
          </cell>
          <cell r="AP28">
            <v>20834.300999999999</v>
          </cell>
          <cell r="AQ28">
            <v>4733253</v>
          </cell>
          <cell r="AS28">
            <v>9.9361246819558071E-3</v>
          </cell>
          <cell r="AT28">
            <v>1.0105435739816801E-2</v>
          </cell>
          <cell r="AU28">
            <v>8.582227436957279E-3</v>
          </cell>
          <cell r="AW28">
            <v>8.9786830693691921E-3</v>
          </cell>
          <cell r="AX28">
            <v>1.3421045420062758E-3</v>
          </cell>
          <cell r="AY28">
            <v>0.15341754605633331</v>
          </cell>
          <cell r="AZ28">
            <v>0.1103695038348821</v>
          </cell>
          <cell r="BA28">
            <v>0.57022510064764576</v>
          </cell>
          <cell r="BB28">
            <v>0.78924884765738956</v>
          </cell>
          <cell r="BC28">
            <v>0.24671314145472745</v>
          </cell>
          <cell r="BD28">
            <v>0.40775028192961504</v>
          </cell>
          <cell r="BE28">
            <v>0.10729063081604485</v>
          </cell>
          <cell r="BF28">
            <v>5.6937825674181521E-2</v>
          </cell>
          <cell r="BG28">
            <v>5.0352805141863334E-2</v>
          </cell>
          <cell r="BH28">
            <v>0.843874473298032</v>
          </cell>
          <cell r="BI28">
            <v>1.658570768216179E-2</v>
          </cell>
          <cell r="BJ28">
            <v>2.5159108710261528E-4</v>
          </cell>
          <cell r="BK28">
            <v>1.0790990150555341E-2</v>
          </cell>
          <cell r="BL28">
            <v>43111732</v>
          </cell>
          <cell r="BM28">
            <v>45594970</v>
          </cell>
          <cell r="BN28">
            <v>46661321</v>
          </cell>
          <cell r="BO28">
            <v>54191291</v>
          </cell>
          <cell r="BP28">
            <v>53979562</v>
          </cell>
          <cell r="BQ28">
            <v>59626808</v>
          </cell>
          <cell r="BR28">
            <v>59921903</v>
          </cell>
          <cell r="BS28">
            <v>55995671</v>
          </cell>
          <cell r="BT28">
            <v>60364364</v>
          </cell>
          <cell r="BU28">
            <v>62804576</v>
          </cell>
          <cell r="BV28">
            <v>66482816</v>
          </cell>
          <cell r="BW28">
            <v>69280267</v>
          </cell>
          <cell r="BX28">
            <v>65069310</v>
          </cell>
          <cell r="BY28">
            <v>63122599</v>
          </cell>
          <cell r="BZ28">
            <v>63211641</v>
          </cell>
          <cell r="CA28">
            <v>62211641</v>
          </cell>
          <cell r="CB28">
            <v>58432443</v>
          </cell>
          <cell r="CC28">
            <v>57647846</v>
          </cell>
          <cell r="CD28">
            <v>51954246</v>
          </cell>
          <cell r="CE28">
            <v>52683299</v>
          </cell>
          <cell r="CF28">
            <v>6115405</v>
          </cell>
          <cell r="CG28">
            <v>6099322</v>
          </cell>
          <cell r="CH28">
            <v>6207582</v>
          </cell>
          <cell r="CI28">
            <v>8467705</v>
          </cell>
          <cell r="CJ28">
            <v>8397488</v>
          </cell>
          <cell r="CK28">
            <v>8447965</v>
          </cell>
          <cell r="CL28">
            <v>8434199</v>
          </cell>
          <cell r="CM28">
            <v>8417986</v>
          </cell>
          <cell r="CN28">
            <v>8457381</v>
          </cell>
          <cell r="CO28">
            <v>8453254</v>
          </cell>
          <cell r="CP28">
            <v>8408203</v>
          </cell>
          <cell r="CQ28">
            <v>8495736</v>
          </cell>
          <cell r="CR28">
            <v>9750300</v>
          </cell>
          <cell r="CS28">
            <v>9135664</v>
          </cell>
          <cell r="CT28">
            <v>8014300</v>
          </cell>
          <cell r="CU28">
            <v>7913209</v>
          </cell>
          <cell r="CV28">
            <v>7913209</v>
          </cell>
          <cell r="CW28">
            <v>8134565</v>
          </cell>
          <cell r="CX28">
            <v>6710063</v>
          </cell>
          <cell r="CY28">
            <v>6539160</v>
          </cell>
          <cell r="DA28">
            <v>1221636</v>
          </cell>
          <cell r="DB28">
            <v>920739</v>
          </cell>
          <cell r="DD28">
            <v>2142375</v>
          </cell>
          <cell r="DE28">
            <v>1690867</v>
          </cell>
          <cell r="DF28">
            <v>3073715</v>
          </cell>
          <cell r="DG28">
            <v>4464514</v>
          </cell>
          <cell r="DH28">
            <v>7538229</v>
          </cell>
          <cell r="DI28">
            <v>48865</v>
          </cell>
          <cell r="DJ28">
            <v>23016402</v>
          </cell>
        </row>
        <row r="29">
          <cell r="B29" t="str">
            <v>SBM Bank</v>
          </cell>
          <cell r="C29">
            <v>75.549228999999997</v>
          </cell>
          <cell r="D29">
            <v>12.405104</v>
          </cell>
          <cell r="E29">
            <v>53.675617000000003</v>
          </cell>
          <cell r="F29">
            <v>6.5665420000000001</v>
          </cell>
          <cell r="G29">
            <v>6.5878160000000001</v>
          </cell>
          <cell r="H29">
            <v>8.0650250000000003</v>
          </cell>
          <cell r="I29">
            <v>28.369102999999999</v>
          </cell>
          <cell r="J29">
            <v>0.122003</v>
          </cell>
          <cell r="K29">
            <v>1.8222719999999999</v>
          </cell>
          <cell r="M29">
            <v>1.5502854139556209E-2</v>
          </cell>
          <cell r="N29">
            <v>0</v>
          </cell>
          <cell r="O29">
            <v>0</v>
          </cell>
          <cell r="P29">
            <v>2.5486844990394537E-3</v>
          </cell>
          <cell r="Q29">
            <v>8.9810759525201064E-4</v>
          </cell>
          <cell r="R29">
            <v>8.1594244188925907E-4</v>
          </cell>
          <cell r="S29">
            <v>1.6019345997390294E-3</v>
          </cell>
          <cell r="T29">
            <v>1.6457505318533876E-3</v>
          </cell>
          <cell r="U29">
            <v>1.6597976324624964E-3</v>
          </cell>
          <cell r="V29">
            <v>1.7406970541681173E-3</v>
          </cell>
          <cell r="W29">
            <v>1.7623379659851292E-3</v>
          </cell>
          <cell r="X29">
            <v>1.9075708158961323E-3</v>
          </cell>
          <cell r="Y29">
            <v>1.9305963266920123E-3</v>
          </cell>
          <cell r="Z29">
            <v>1.9367902077399666E-3</v>
          </cell>
          <cell r="AA29">
            <v>2.0384148379067593E-3</v>
          </cell>
          <cell r="AB29">
            <v>2.135885306845442E-3</v>
          </cell>
          <cell r="AC29">
            <v>2.277695536393396E-3</v>
          </cell>
          <cell r="AD29">
            <v>2.3491586322533392E-3</v>
          </cell>
          <cell r="AE29">
            <v>2.2687049910450462E-3</v>
          </cell>
          <cell r="AF29">
            <v>313413032</v>
          </cell>
          <cell r="AG29">
            <v>195568503</v>
          </cell>
          <cell r="AH29">
            <v>0</v>
          </cell>
          <cell r="AI29">
            <v>228782134</v>
          </cell>
          <cell r="AJ29">
            <v>0</v>
          </cell>
          <cell r="AK29">
            <v>40312345</v>
          </cell>
          <cell r="AL29">
            <v>51920201</v>
          </cell>
          <cell r="AM29">
            <v>263782134</v>
          </cell>
          <cell r="AN29">
            <v>13553634</v>
          </cell>
          <cell r="AO29">
            <v>20834301</v>
          </cell>
          <cell r="AP29">
            <v>20834.300999999999</v>
          </cell>
          <cell r="AQ29">
            <v>4733253</v>
          </cell>
          <cell r="AS29">
            <v>1.7412117865494976E-2</v>
          </cell>
          <cell r="AT29">
            <v>5.4465064225826584E-3</v>
          </cell>
          <cell r="AU29">
            <v>1.6889526746441914E-2</v>
          </cell>
          <cell r="AW29">
            <v>0.30126329428613052</v>
          </cell>
          <cell r="AX29">
            <v>3.2160434092583526E-2</v>
          </cell>
          <cell r="AY29">
            <v>0.23221798729413476</v>
          </cell>
          <cell r="AZ29">
            <v>0.2314680869536129</v>
          </cell>
          <cell r="BA29">
            <v>0.94504587555068498</v>
          </cell>
          <cell r="BB29">
            <v>0.2678657054413765</v>
          </cell>
          <cell r="BC29">
            <v>0.52734563573174553</v>
          </cell>
          <cell r="BD29">
            <v>0.57065158726087406</v>
          </cell>
          <cell r="BE29">
            <v>3.1236497493289859E-2</v>
          </cell>
          <cell r="BF29">
            <v>1.4100654554810863E-2</v>
          </cell>
          <cell r="BG29">
            <v>1.7135842938478994E-2</v>
          </cell>
          <cell r="BH29">
            <v>0.23111246210732891</v>
          </cell>
          <cell r="BI29">
            <v>5.7330870347144496E-3</v>
          </cell>
          <cell r="BJ29">
            <v>3.5180812335081266E-3</v>
          </cell>
          <cell r="BK29">
            <v>4.6147110840296076E-3</v>
          </cell>
          <cell r="BL29">
            <v>75549229</v>
          </cell>
          <cell r="BM29">
            <v>0</v>
          </cell>
          <cell r="BN29">
            <v>0</v>
          </cell>
          <cell r="BO29">
            <v>11745145</v>
          </cell>
          <cell r="CF29">
            <v>8065025</v>
          </cell>
          <cell r="CG29">
            <v>0</v>
          </cell>
          <cell r="CH29">
            <v>0</v>
          </cell>
          <cell r="CI29">
            <v>1607161</v>
          </cell>
          <cell r="DA29">
            <v>3866865</v>
          </cell>
          <cell r="DB29">
            <v>224857</v>
          </cell>
          <cell r="DD29">
            <v>4091722</v>
          </cell>
          <cell r="DE29">
            <v>1096032</v>
          </cell>
          <cell r="DF29">
            <v>7898109</v>
          </cell>
          <cell r="DG29">
            <v>5942401</v>
          </cell>
          <cell r="DH29">
            <v>13840510</v>
          </cell>
          <cell r="DI29">
            <v>1822272</v>
          </cell>
          <cell r="DJ29">
            <v>12405104</v>
          </cell>
        </row>
        <row r="30">
          <cell r="B30" t="str">
            <v>Total - Medium Tier banks</v>
          </cell>
          <cell r="C30">
            <v>967.7053360000001</v>
          </cell>
          <cell r="D30">
            <v>422.20703699999996</v>
          </cell>
          <cell r="E30">
            <v>707.26612699999998</v>
          </cell>
          <cell r="F30">
            <v>120.802499</v>
          </cell>
          <cell r="G30">
            <v>131.424958</v>
          </cell>
          <cell r="H30">
            <v>149.600335</v>
          </cell>
          <cell r="I30">
            <v>679.55767700000001</v>
          </cell>
          <cell r="J30">
            <v>4.1905549999999998</v>
          </cell>
          <cell r="K30">
            <v>18.961014000000006</v>
          </cell>
          <cell r="M30">
            <v>0.22400264913772946</v>
          </cell>
          <cell r="N30">
            <v>0.21137368351442973</v>
          </cell>
          <cell r="O30">
            <v>0.20803550732131718</v>
          </cell>
          <cell r="P30">
            <v>0.21576892653542065</v>
          </cell>
          <cell r="Q30">
            <v>0.21122471184996891</v>
          </cell>
          <cell r="R30">
            <v>0.21689670001978495</v>
          </cell>
          <cell r="S30">
            <v>0.90942259336914488</v>
          </cell>
          <cell r="T30">
            <v>0.26551146178849822</v>
          </cell>
          <cell r="U30">
            <v>0.27072866845110788</v>
          </cell>
          <cell r="V30">
            <v>0.91151617047962841</v>
          </cell>
          <cell r="W30">
            <v>0.90646126701931085</v>
          </cell>
          <cell r="X30">
            <v>0.89952448676992247</v>
          </cell>
          <cell r="Y30">
            <v>0.87891997185149051</v>
          </cell>
          <cell r="Z30">
            <v>0.87677357001267286</v>
          </cell>
          <cell r="AA30">
            <v>0.85657242923756816</v>
          </cell>
          <cell r="AB30">
            <v>0.86311647798164426</v>
          </cell>
          <cell r="AC30">
            <v>0.86306487229314288</v>
          </cell>
          <cell r="AD30">
            <v>0.86260371717311268</v>
          </cell>
          <cell r="AE30">
            <v>0.86614137491817567</v>
          </cell>
          <cell r="AF30">
            <v>5954847608</v>
          </cell>
          <cell r="AG30">
            <v>3715801557</v>
          </cell>
          <cell r="AH30">
            <v>0</v>
          </cell>
          <cell r="AI30">
            <v>4346860546</v>
          </cell>
          <cell r="AJ30">
            <v>0</v>
          </cell>
          <cell r="AK30">
            <v>765934555</v>
          </cell>
          <cell r="AL30">
            <v>986483819</v>
          </cell>
          <cell r="AM30">
            <v>5011860546</v>
          </cell>
          <cell r="AN30">
            <v>257519046</v>
          </cell>
          <cell r="AO30">
            <v>395851719</v>
          </cell>
          <cell r="AP30">
            <v>395851.71899999992</v>
          </cell>
          <cell r="AQ30">
            <v>89931807</v>
          </cell>
          <cell r="AS30">
            <v>0.22303072569410895</v>
          </cell>
          <cell r="AT30">
            <v>0.18537154857227267</v>
          </cell>
          <cell r="AU30">
            <v>0.22254779425859011</v>
          </cell>
          <cell r="AV30">
            <v>0</v>
          </cell>
          <cell r="AW30">
            <v>0.17674487296433766</v>
          </cell>
          <cell r="AX30">
            <v>2.7870331433366282E-2</v>
          </cell>
          <cell r="AY30">
            <v>0.19339779749114658</v>
          </cell>
          <cell r="AZ30">
            <v>0.17776636640071392</v>
          </cell>
          <cell r="BA30">
            <v>0.33985208460379956</v>
          </cell>
          <cell r="BB30">
            <v>0.5181464483974757</v>
          </cell>
          <cell r="BC30">
            <v>0.17478221635280167</v>
          </cell>
          <cell r="BD30">
            <v>0.45116353988517266</v>
          </cell>
          <cell r="BE30">
            <v>0.10544111840554803</v>
          </cell>
          <cell r="BF30">
            <v>4.4954383269353825E-2</v>
          </cell>
          <cell r="BG30">
            <v>6.0486735136194202E-2</v>
          </cell>
          <cell r="BH30">
            <v>0.59695639432199188</v>
          </cell>
          <cell r="BI30">
            <v>0.15649747927799615</v>
          </cell>
          <cell r="BJ30">
            <v>8.9593537702670478E-2</v>
          </cell>
          <cell r="BK30">
            <v>0.13528699917272535</v>
          </cell>
          <cell r="BL30">
            <v>967705336</v>
          </cell>
          <cell r="BM30">
            <v>881422591</v>
          </cell>
          <cell r="BN30">
            <v>837918478</v>
          </cell>
          <cell r="BO30">
            <v>880761476</v>
          </cell>
          <cell r="BP30">
            <v>846507176</v>
          </cell>
          <cell r="BQ30">
            <v>846165849</v>
          </cell>
          <cell r="BR30">
            <v>828418258</v>
          </cell>
          <cell r="BS30">
            <v>816980084</v>
          </cell>
          <cell r="BT30">
            <v>839086693</v>
          </cell>
          <cell r="BU30">
            <v>823394896</v>
          </cell>
          <cell r="BV30">
            <v>806897195</v>
          </cell>
          <cell r="BW30">
            <v>817252003</v>
          </cell>
          <cell r="BX30">
            <v>790065443</v>
          </cell>
          <cell r="BY30">
            <v>798949412</v>
          </cell>
          <cell r="BZ30">
            <v>733845583</v>
          </cell>
          <cell r="CA30">
            <v>721032499</v>
          </cell>
          <cell r="CB30">
            <v>686015583</v>
          </cell>
          <cell r="CC30">
            <v>647567910</v>
          </cell>
          <cell r="CD30">
            <v>609127383</v>
          </cell>
          <cell r="CE30">
            <v>588702895</v>
          </cell>
          <cell r="CF30">
            <v>149600335</v>
          </cell>
          <cell r="CG30">
            <v>135258509</v>
          </cell>
          <cell r="CH30">
            <v>131630405</v>
          </cell>
          <cell r="CI30">
            <v>138110380</v>
          </cell>
          <cell r="CJ30">
            <v>136477010</v>
          </cell>
          <cell r="CK30">
            <v>138143675</v>
          </cell>
          <cell r="CL30">
            <v>136558345</v>
          </cell>
          <cell r="CM30">
            <v>133626341</v>
          </cell>
          <cell r="CN30">
            <v>134576124</v>
          </cell>
          <cell r="CO30">
            <v>129229352</v>
          </cell>
          <cell r="CP30">
            <v>125432118</v>
          </cell>
          <cell r="CQ30">
            <v>121029382</v>
          </cell>
          <cell r="CR30">
            <v>121156887</v>
          </cell>
          <cell r="CS30">
            <v>120386233</v>
          </cell>
          <cell r="CT30">
            <v>117497345</v>
          </cell>
          <cell r="CU30">
            <v>110045677</v>
          </cell>
          <cell r="CV30">
            <v>110045677</v>
          </cell>
          <cell r="CW30">
            <v>97753616</v>
          </cell>
          <cell r="CX30">
            <v>90197873</v>
          </cell>
          <cell r="CY30">
            <v>85494657</v>
          </cell>
          <cell r="CZ30">
            <v>0</v>
          </cell>
          <cell r="DA30">
            <v>16646975</v>
          </cell>
          <cell r="DB30">
            <v>32336026</v>
          </cell>
          <cell r="DC30">
            <v>0</v>
          </cell>
          <cell r="DD30">
            <v>48983001</v>
          </cell>
          <cell r="DE30">
            <v>25380368</v>
          </cell>
          <cell r="DF30">
            <v>40344852</v>
          </cell>
          <cell r="DG30">
            <v>49079156</v>
          </cell>
          <cell r="DH30">
            <v>89424008</v>
          </cell>
          <cell r="DI30">
            <v>18961014</v>
          </cell>
          <cell r="DJ30">
            <v>422207037</v>
          </cell>
        </row>
        <row r="31">
          <cell r="BD31" t="str">
            <v/>
          </cell>
        </row>
        <row r="32">
          <cell r="B32" t="str">
            <v>TIER 3 - Small banks WMSI  &lt; 1%</v>
          </cell>
          <cell r="BD32" t="str">
            <v/>
          </cell>
        </row>
        <row r="34">
          <cell r="B34" t="str">
            <v>GT Bank</v>
          </cell>
          <cell r="C34">
            <v>26.744917999999998</v>
          </cell>
          <cell r="D34">
            <v>12.693857</v>
          </cell>
          <cell r="E34">
            <v>15.677358999999999</v>
          </cell>
          <cell r="F34">
            <v>5.0495169999999998</v>
          </cell>
          <cell r="G34">
            <v>5.0495169999999998</v>
          </cell>
          <cell r="H34">
            <v>8.4369960000000006</v>
          </cell>
          <cell r="I34">
            <v>19.040184</v>
          </cell>
          <cell r="J34">
            <v>4.7546999999999999E-2</v>
          </cell>
          <cell r="K34">
            <v>0.31542799999999999</v>
          </cell>
          <cell r="M34">
            <v>7.9556490716365738E-3</v>
          </cell>
          <cell r="N34">
            <v>8.4033376354606722E-3</v>
          </cell>
          <cell r="O34">
            <v>8.1624563492911414E-3</v>
          </cell>
          <cell r="P34">
            <v>8.4958327619748912E-3</v>
          </cell>
          <cell r="Q34">
            <v>8.7822926189684777E-3</v>
          </cell>
          <cell r="R34">
            <v>8.9182504962042938E-3</v>
          </cell>
          <cell r="S34">
            <v>8.8883596080166841E-3</v>
          </cell>
          <cell r="T34">
            <v>9.4469844970881556E-3</v>
          </cell>
          <cell r="U34">
            <v>9.7931767487665668E-3</v>
          </cell>
          <cell r="V34">
            <v>9.6990147031472129E-3</v>
          </cell>
          <cell r="W34">
            <v>9.996201536046849E-3</v>
          </cell>
          <cell r="X34">
            <v>7.9532605463950752E-3</v>
          </cell>
          <cell r="Y34">
            <v>9.8447529175647273E-3</v>
          </cell>
          <cell r="Z34">
            <v>1.0107948540167158E-2</v>
          </cell>
          <cell r="AA34">
            <v>1.0778106109904245E-2</v>
          </cell>
          <cell r="AB34">
            <v>8.8082658354365038E-3</v>
          </cell>
          <cell r="AC34">
            <v>9.2180809085022301E-3</v>
          </cell>
          <cell r="AD34">
            <v>9.1783622891588156E-3</v>
          </cell>
          <cell r="AE34">
            <v>9.8101959543893304E-3</v>
          </cell>
          <cell r="AF34">
            <v>313413032</v>
          </cell>
          <cell r="AG34">
            <v>195568503</v>
          </cell>
          <cell r="AH34">
            <v>0</v>
          </cell>
          <cell r="AI34">
            <v>228782134</v>
          </cell>
          <cell r="AJ34">
            <v>0</v>
          </cell>
          <cell r="AK34">
            <v>40312345</v>
          </cell>
          <cell r="AL34">
            <v>51920201</v>
          </cell>
          <cell r="AM34">
            <v>263782134</v>
          </cell>
          <cell r="AN34">
            <v>13553634</v>
          </cell>
          <cell r="AO34">
            <v>20834301</v>
          </cell>
          <cell r="AP34">
            <v>20834.300999999999</v>
          </cell>
          <cell r="AQ34">
            <v>4733253</v>
          </cell>
          <cell r="AS34">
            <v>6.1640028718095603E-3</v>
          </cell>
          <cell r="AT34">
            <v>5.5732844865988901E-3</v>
          </cell>
          <cell r="AU34">
            <v>4.9330252532368991E-3</v>
          </cell>
          <cell r="AW34">
            <v>4.930133883883811E-2</v>
          </cell>
          <cell r="AX34">
            <v>1.5471049872478783E-2</v>
          </cell>
          <cell r="AY34">
            <v>0.26520316190221688</v>
          </cell>
          <cell r="AZ34">
            <v>0.26520316190221688</v>
          </cell>
          <cell r="BA34">
            <v>0.26845333949688727</v>
          </cell>
          <cell r="BB34">
            <v>0.74499331229136434</v>
          </cell>
          <cell r="BC34">
            <v>0.16814150535055392</v>
          </cell>
          <cell r="BD34">
            <v>8.7257354299553586E-2</v>
          </cell>
          <cell r="BE34">
            <v>0.1166891391281987</v>
          </cell>
          <cell r="BF34">
            <v>5.3814382888463012E-2</v>
          </cell>
          <cell r="BG34">
            <v>6.287475623973568E-2</v>
          </cell>
          <cell r="BH34">
            <v>0.80969358423188498</v>
          </cell>
          <cell r="BI34">
            <v>3.2822769044231707E-3</v>
          </cell>
          <cell r="BJ34">
            <v>8.9183848968361055E-4</v>
          </cell>
          <cell r="BK34">
            <v>2.7569851125716816E-3</v>
          </cell>
          <cell r="BL34">
            <v>26744918</v>
          </cell>
          <cell r="BM34">
            <v>27018071</v>
          </cell>
          <cell r="BN34">
            <v>25341638</v>
          </cell>
          <cell r="BO34">
            <v>27627849</v>
          </cell>
          <cell r="BP34">
            <v>27623812</v>
          </cell>
          <cell r="BQ34">
            <v>28487642</v>
          </cell>
          <cell r="BR34">
            <v>27803556</v>
          </cell>
          <cell r="BS34">
            <v>29619072</v>
          </cell>
          <cell r="BT34">
            <v>30685457</v>
          </cell>
          <cell r="BU34">
            <v>28784276</v>
          </cell>
          <cell r="BV34">
            <v>29252326</v>
          </cell>
          <cell r="BW34">
            <v>29374062</v>
          </cell>
          <cell r="BX34">
            <v>29161835</v>
          </cell>
          <cell r="BY34">
            <v>30169915</v>
          </cell>
          <cell r="BZ34">
            <v>31366414</v>
          </cell>
          <cell r="CA34">
            <v>32991926</v>
          </cell>
          <cell r="CB34">
            <v>28103602</v>
          </cell>
          <cell r="CC34">
            <v>27757959</v>
          </cell>
          <cell r="CD34">
            <v>23977044</v>
          </cell>
          <cell r="CE34">
            <v>25638050</v>
          </cell>
          <cell r="CF34">
            <v>8436996</v>
          </cell>
          <cell r="CG34">
            <v>8385219</v>
          </cell>
          <cell r="CH34">
            <v>8111539</v>
          </cell>
          <cell r="CI34">
            <v>8609134</v>
          </cell>
          <cell r="CJ34">
            <v>8624231</v>
          </cell>
          <cell r="CK34">
            <v>8563002</v>
          </cell>
          <cell r="CL34">
            <v>8425536</v>
          </cell>
          <cell r="CM34">
            <v>8366449</v>
          </cell>
          <cell r="CN34">
            <v>8340364</v>
          </cell>
          <cell r="CO34">
            <v>8208287</v>
          </cell>
          <cell r="CP34">
            <v>8043954</v>
          </cell>
          <cell r="CQ34">
            <v>7905730</v>
          </cell>
          <cell r="CR34">
            <v>7776166</v>
          </cell>
          <cell r="CS34">
            <v>7670097</v>
          </cell>
          <cell r="CT34">
            <v>7268290</v>
          </cell>
          <cell r="CU34">
            <v>7165033</v>
          </cell>
          <cell r="CV34">
            <v>6738561</v>
          </cell>
          <cell r="CW34">
            <v>6326694</v>
          </cell>
          <cell r="CX34">
            <v>6219009</v>
          </cell>
          <cell r="CY34">
            <v>6090652</v>
          </cell>
          <cell r="DA34">
            <v>354247</v>
          </cell>
          <cell r="DB34">
            <v>965338</v>
          </cell>
          <cell r="DD34">
            <v>1319585</v>
          </cell>
          <cell r="DE34">
            <v>983082</v>
          </cell>
          <cell r="DF34">
            <v>223883</v>
          </cell>
          <cell r="DG34">
            <v>2341895</v>
          </cell>
          <cell r="DH34">
            <v>2565778</v>
          </cell>
          <cell r="DI34">
            <v>315428</v>
          </cell>
          <cell r="DJ34">
            <v>12693857</v>
          </cell>
        </row>
        <row r="35">
          <cell r="B35" t="str">
            <v>Victoria Commercial Bank</v>
          </cell>
          <cell r="C35">
            <v>31.020952000000001</v>
          </cell>
          <cell r="D35">
            <v>22.831800000000001</v>
          </cell>
          <cell r="E35">
            <v>22.666706000000001</v>
          </cell>
          <cell r="F35">
            <v>5.5425599999999999</v>
          </cell>
          <cell r="G35">
            <v>6.1372559999999998</v>
          </cell>
          <cell r="H35">
            <v>5.9217560000000002</v>
          </cell>
          <cell r="I35">
            <v>28.910412000000001</v>
          </cell>
          <cell r="J35">
            <v>3.3950000000000001E-2</v>
          </cell>
          <cell r="K35">
            <v>0.39537099999999997</v>
          </cell>
          <cell r="M35">
            <v>7.7482503046734305E-3</v>
          </cell>
          <cell r="N35">
            <v>8.1785853201216674E-3</v>
          </cell>
          <cell r="O35">
            <v>7.6074221237075346E-3</v>
          </cell>
          <cell r="P35">
            <v>7.2146360042666391E-3</v>
          </cell>
          <cell r="Q35">
            <v>7.0034161086118523E-3</v>
          </cell>
          <cell r="R35">
            <v>6.801565050384515E-3</v>
          </cell>
          <cell r="S35">
            <v>6.8028323736245531E-3</v>
          </cell>
          <cell r="T35">
            <v>6.8414987767467655E-3</v>
          </cell>
          <cell r="U35">
            <v>6.1604498028246923E-3</v>
          </cell>
          <cell r="V35">
            <v>6.2265714296695683E-3</v>
          </cell>
          <cell r="W35">
            <v>6.3005062365322113E-3</v>
          </cell>
          <cell r="X35">
            <v>5.8939153713499712E-3</v>
          </cell>
          <cell r="Y35">
            <v>5.6409863715400216E-3</v>
          </cell>
          <cell r="Z35">
            <v>5.6483176572236903E-3</v>
          </cell>
          <cell r="AA35">
            <v>5.494251376354559E-3</v>
          </cell>
          <cell r="AB35">
            <v>5.4373613532771904E-3</v>
          </cell>
          <cell r="AC35">
            <v>5.4107645886222553E-3</v>
          </cell>
          <cell r="AD35">
            <v>5.3532586364741109E-3</v>
          </cell>
          <cell r="AE35">
            <v>5.1327338794256239E-3</v>
          </cell>
          <cell r="AF35">
            <v>313413032</v>
          </cell>
          <cell r="AG35">
            <v>195568503</v>
          </cell>
          <cell r="AH35">
            <v>0</v>
          </cell>
          <cell r="AI35">
            <v>228782134</v>
          </cell>
          <cell r="AJ35">
            <v>0</v>
          </cell>
          <cell r="AK35">
            <v>40312345</v>
          </cell>
          <cell r="AL35">
            <v>51920201</v>
          </cell>
          <cell r="AM35">
            <v>263782134</v>
          </cell>
          <cell r="AN35">
            <v>13553634</v>
          </cell>
          <cell r="AO35">
            <v>20834301</v>
          </cell>
          <cell r="AP35">
            <v>20834.300999999999</v>
          </cell>
          <cell r="AQ35">
            <v>4733253</v>
          </cell>
          <cell r="AS35">
            <v>7.1495166750657653E-3</v>
          </cell>
          <cell r="AT35">
            <v>1.0024385554455872E-2</v>
          </cell>
          <cell r="AU35">
            <v>7.1322875942112672E-3</v>
          </cell>
          <cell r="AW35">
            <v>9.122315627642287E-2</v>
          </cell>
          <cell r="AX35">
            <v>1.9058397424546361E-2</v>
          </cell>
          <cell r="AY35">
            <v>0.21228531782943805</v>
          </cell>
          <cell r="AZ35">
            <v>0.19171501257055762</v>
          </cell>
          <cell r="BA35">
            <v>0.2327801406472553</v>
          </cell>
          <cell r="BB35">
            <v>0.49700657247171587</v>
          </cell>
          <cell r="BC35">
            <v>2.6736671307952559E-2</v>
          </cell>
          <cell r="BD35">
            <v>0.20548582944312646</v>
          </cell>
          <cell r="BE35">
            <v>0.12158564871854992</v>
          </cell>
          <cell r="BF35">
            <v>7.7227127821446945E-2</v>
          </cell>
          <cell r="BG35">
            <v>4.4358520897102974E-2</v>
          </cell>
          <cell r="BH35">
            <v>1.0072835461844345</v>
          </cell>
          <cell r="BI35">
            <v>6.8546188220205539E-3</v>
          </cell>
          <cell r="BJ35">
            <v>8.4997313673901319E-5</v>
          </cell>
          <cell r="BK35">
            <v>3.8792661709986741E-3</v>
          </cell>
          <cell r="BL35">
            <v>31020952</v>
          </cell>
          <cell r="BM35">
            <v>31644922</v>
          </cell>
          <cell r="BN35">
            <v>27319018</v>
          </cell>
          <cell r="BO35">
            <v>25985160</v>
          </cell>
          <cell r="BP35">
            <v>24299684</v>
          </cell>
          <cell r="BQ35">
            <v>22927255</v>
          </cell>
          <cell r="BR35">
            <v>22872534</v>
          </cell>
          <cell r="BS35">
            <v>22403481</v>
          </cell>
          <cell r="BT35">
            <v>21792966</v>
          </cell>
          <cell r="BU35">
            <v>21246376</v>
          </cell>
          <cell r="BV35">
            <v>21158718</v>
          </cell>
          <cell r="BW35">
            <v>20020072</v>
          </cell>
          <cell r="BX35">
            <v>20651449</v>
          </cell>
          <cell r="BY35">
            <v>19226689</v>
          </cell>
          <cell r="BZ35">
            <v>18420007</v>
          </cell>
          <cell r="CA35">
            <v>17244092</v>
          </cell>
          <cell r="CB35">
            <v>16469538</v>
          </cell>
          <cell r="CC35">
            <v>15834869</v>
          </cell>
          <cell r="CD35">
            <v>14801213</v>
          </cell>
          <cell r="CE35">
            <v>13644242</v>
          </cell>
          <cell r="CF35">
            <v>5921756</v>
          </cell>
          <cell r="CG35">
            <v>5907742</v>
          </cell>
          <cell r="CH35">
            <v>5777623</v>
          </cell>
          <cell r="CI35">
            <v>5611893</v>
          </cell>
          <cell r="CJ35">
            <v>5635865</v>
          </cell>
          <cell r="CK35">
            <v>5434543</v>
          </cell>
          <cell r="CL35">
            <v>5287038</v>
          </cell>
          <cell r="CM35">
            <v>5060037</v>
          </cell>
          <cell r="CN35">
            <v>3877320</v>
          </cell>
          <cell r="CO35">
            <v>3810416</v>
          </cell>
          <cell r="CP35">
            <v>3651938</v>
          </cell>
          <cell r="CQ35">
            <v>3511509</v>
          </cell>
          <cell r="CR35">
            <v>3435516</v>
          </cell>
          <cell r="CS35">
            <v>3109258</v>
          </cell>
          <cell r="CT35">
            <v>2963622</v>
          </cell>
          <cell r="CU35">
            <v>2875548</v>
          </cell>
          <cell r="CV35">
            <v>2875548</v>
          </cell>
          <cell r="CW35">
            <v>2852514</v>
          </cell>
          <cell r="CX35">
            <v>2586428</v>
          </cell>
          <cell r="CY35">
            <v>2528144</v>
          </cell>
          <cell r="DA35">
            <v>281427</v>
          </cell>
          <cell r="DB35">
            <v>927555</v>
          </cell>
          <cell r="DD35">
            <v>1208982</v>
          </cell>
          <cell r="DE35">
            <v>600872</v>
          </cell>
          <cell r="DF35">
            <v>128884</v>
          </cell>
          <cell r="DG35">
            <v>498332</v>
          </cell>
          <cell r="DH35">
            <v>627216</v>
          </cell>
          <cell r="DI35">
            <v>395371</v>
          </cell>
          <cell r="DJ35">
            <v>22831800</v>
          </cell>
        </row>
        <row r="36">
          <cell r="B36" t="str">
            <v>Gulf African Bank</v>
          </cell>
          <cell r="C36">
            <v>32.403889999999997</v>
          </cell>
          <cell r="D36">
            <v>21.573246000000001</v>
          </cell>
          <cell r="E36">
            <v>27.088913000000002</v>
          </cell>
          <cell r="F36">
            <v>4.246677</v>
          </cell>
          <cell r="G36">
            <v>4.8361689999999999</v>
          </cell>
          <cell r="H36">
            <v>4.4905920000000004</v>
          </cell>
          <cell r="I36">
            <v>29.847176999999999</v>
          </cell>
          <cell r="J36">
            <v>0.155643</v>
          </cell>
          <cell r="K36">
            <v>0.29203499999999999</v>
          </cell>
          <cell r="M36">
            <v>7.5962713770196845E-3</v>
          </cell>
          <cell r="N36">
            <v>7.8684087512311922E-3</v>
          </cell>
          <cell r="O36">
            <v>7.6896816231393789E-3</v>
          </cell>
          <cell r="P36">
            <v>7.8917205441061331E-3</v>
          </cell>
          <cell r="Q36">
            <v>7.7493919586088178E-3</v>
          </cell>
          <cell r="R36">
            <v>7.9523347752642713E-3</v>
          </cell>
          <cell r="S36">
            <v>7.3072430119434963E-3</v>
          </cell>
          <cell r="T36">
            <v>7.6597289580203707E-3</v>
          </cell>
          <cell r="U36">
            <v>6.7981092668204495E-3</v>
          </cell>
          <cell r="V36">
            <v>6.8135748121896031E-3</v>
          </cell>
          <cell r="W36">
            <v>7.0717017263821954E-3</v>
          </cell>
          <cell r="X36">
            <v>6.8156702168746001E-3</v>
          </cell>
          <cell r="Y36">
            <v>6.6414845665934011E-3</v>
          </cell>
          <cell r="Z36">
            <v>6.4972161789634136E-3</v>
          </cell>
          <cell r="AA36">
            <v>6.4454535582140985E-3</v>
          </cell>
          <cell r="AB36">
            <v>6.4405605012668281E-3</v>
          </cell>
          <cell r="AC36">
            <v>6.3060468550378834E-3</v>
          </cell>
          <cell r="AD36">
            <v>6.4461685136653919E-3</v>
          </cell>
          <cell r="AE36">
            <v>6.3554162267492557E-3</v>
          </cell>
          <cell r="AF36">
            <v>313413032</v>
          </cell>
          <cell r="AG36">
            <v>195568503</v>
          </cell>
          <cell r="AH36">
            <v>0</v>
          </cell>
          <cell r="AI36">
            <v>228782134</v>
          </cell>
          <cell r="AJ36">
            <v>0</v>
          </cell>
          <cell r="AK36">
            <v>40312345</v>
          </cell>
          <cell r="AL36">
            <v>51920201</v>
          </cell>
          <cell r="AM36">
            <v>263782134</v>
          </cell>
          <cell r="AN36">
            <v>13553634</v>
          </cell>
          <cell r="AO36">
            <v>20834301</v>
          </cell>
          <cell r="AP36">
            <v>20834.300999999999</v>
          </cell>
          <cell r="AQ36">
            <v>4733253</v>
          </cell>
          <cell r="AS36">
            <v>7.468247650555559E-3</v>
          </cell>
          <cell r="AT36">
            <v>9.4718128034199187E-3</v>
          </cell>
          <cell r="AU36">
            <v>8.5237757145025083E-3</v>
          </cell>
          <cell r="AW36">
            <v>8.5721893459209067E-2</v>
          </cell>
          <cell r="AX36">
            <v>1.2529176719375144E-2</v>
          </cell>
          <cell r="AY36">
            <v>0.16203103563194604</v>
          </cell>
          <cell r="AZ36">
            <v>0.14228069207349159</v>
          </cell>
          <cell r="BA36">
            <v>0.27676798839099276</v>
          </cell>
          <cell r="BB36">
            <v>0.68813171348071211</v>
          </cell>
          <cell r="BC36">
            <v>9.9636503198835283E-2</v>
          </cell>
          <cell r="BD36">
            <v>0.31430833350786436</v>
          </cell>
          <cell r="BE36">
            <v>0.11588242077478475</v>
          </cell>
          <cell r="BF36">
            <v>2.3176274522618397E-2</v>
          </cell>
          <cell r="BG36">
            <v>9.270614625216636E-2</v>
          </cell>
          <cell r="BH36">
            <v>0.79638655120639212</v>
          </cell>
          <cell r="BI36">
            <v>7.4602243414586085E-3</v>
          </cell>
          <cell r="BJ36">
            <v>3.3304550412483563E-3</v>
          </cell>
          <cell r="BK36">
            <v>5.8930262173997093E-3</v>
          </cell>
          <cell r="BL36">
            <v>32403890</v>
          </cell>
          <cell r="BM36">
            <v>32288071</v>
          </cell>
          <cell r="BN36">
            <v>30042805</v>
          </cell>
          <cell r="BO36">
            <v>31316228</v>
          </cell>
          <cell r="BP36">
            <v>29751830</v>
          </cell>
          <cell r="BQ36">
            <v>30065287</v>
          </cell>
          <cell r="BR36">
            <v>26213067</v>
          </cell>
          <cell r="BS36">
            <v>27156264</v>
          </cell>
          <cell r="BT36">
            <v>23703026</v>
          </cell>
          <cell r="BU36">
            <v>22877199</v>
          </cell>
          <cell r="BV36">
            <v>23398523</v>
          </cell>
          <cell r="BW36">
            <v>24713782</v>
          </cell>
          <cell r="BX36">
            <v>23723135</v>
          </cell>
          <cell r="BY36">
            <v>21903335</v>
          </cell>
          <cell r="BZ36">
            <v>20817084</v>
          </cell>
          <cell r="CA36">
            <v>19753647</v>
          </cell>
          <cell r="CB36">
            <v>19148625</v>
          </cell>
          <cell r="CC36">
            <v>17319720</v>
          </cell>
          <cell r="CD36">
            <v>16958464</v>
          </cell>
          <cell r="CE36">
            <v>16053971</v>
          </cell>
          <cell r="CF36">
            <v>4490592</v>
          </cell>
          <cell r="CG36">
            <v>4513187</v>
          </cell>
          <cell r="CH36">
            <v>4419876</v>
          </cell>
          <cell r="CI36">
            <v>4419463</v>
          </cell>
          <cell r="CJ36">
            <v>4594135</v>
          </cell>
          <cell r="CK36">
            <v>4457413</v>
          </cell>
          <cell r="CL36">
            <v>4495395</v>
          </cell>
          <cell r="CM36">
            <v>4375707</v>
          </cell>
          <cell r="CN36">
            <v>4273794</v>
          </cell>
          <cell r="CO36">
            <v>4167002</v>
          </cell>
          <cell r="CP36">
            <v>4055478</v>
          </cell>
          <cell r="CQ36">
            <v>3877386</v>
          </cell>
          <cell r="CR36">
            <v>3147507</v>
          </cell>
          <cell r="CS36">
            <v>3551668</v>
          </cell>
          <cell r="CT36">
            <v>3303041</v>
          </cell>
          <cell r="CU36">
            <v>3146683</v>
          </cell>
          <cell r="CV36">
            <v>3146683</v>
          </cell>
          <cell r="CW36">
            <v>3015261</v>
          </cell>
          <cell r="CX36">
            <v>2771877</v>
          </cell>
          <cell r="CY36">
            <v>2685926</v>
          </cell>
          <cell r="DA36">
            <v>581334</v>
          </cell>
          <cell r="DB36">
            <v>1519104</v>
          </cell>
          <cell r="DD36">
            <v>2100438</v>
          </cell>
          <cell r="DE36">
            <v>1445378</v>
          </cell>
          <cell r="DF36">
            <v>750364</v>
          </cell>
          <cell r="DG36">
            <v>1636986</v>
          </cell>
          <cell r="DH36">
            <v>2387350</v>
          </cell>
          <cell r="DI36">
            <v>292035</v>
          </cell>
          <cell r="DJ36">
            <v>21573246</v>
          </cell>
        </row>
        <row r="37">
          <cell r="B37" t="str">
            <v>ABC Bank</v>
          </cell>
          <cell r="C37">
            <v>25.184867000000001</v>
          </cell>
          <cell r="D37">
            <v>14.867278000000001</v>
          </cell>
          <cell r="E37">
            <v>19.915600000000001</v>
          </cell>
          <cell r="F37">
            <v>2.530224</v>
          </cell>
          <cell r="G37">
            <v>2.7886850000000001</v>
          </cell>
          <cell r="H37">
            <v>3.2436590000000001</v>
          </cell>
          <cell r="I37">
            <v>18.692710000000002</v>
          </cell>
          <cell r="J37">
            <v>3.7506999999999999E-2</v>
          </cell>
          <cell r="K37">
            <v>9.2879000000000003E-2</v>
          </cell>
          <cell r="M37">
            <v>5.6601862510039895E-3</v>
          </cell>
          <cell r="N37">
            <v>5.8971092473043239E-3</v>
          </cell>
          <cell r="O37">
            <v>6.0054369432293525E-3</v>
          </cell>
          <cell r="P37">
            <v>5.9652939945429879E-3</v>
          </cell>
          <cell r="Q37">
            <v>5.802905455877235E-3</v>
          </cell>
          <cell r="R37">
            <v>5.9265802092161339E-3</v>
          </cell>
          <cell r="S37">
            <v>1.6325112664941153E-2</v>
          </cell>
          <cell r="T37">
            <v>5.7408823984750005E-3</v>
          </cell>
          <cell r="U37">
            <v>5.550245511844464E-3</v>
          </cell>
          <cell r="V37">
            <v>5.9977886697423826E-3</v>
          </cell>
          <cell r="W37">
            <v>5.9408597942924232E-3</v>
          </cell>
          <cell r="X37">
            <v>6.0620791276857541E-3</v>
          </cell>
          <cell r="Y37">
            <v>5.9889041038479682E-3</v>
          </cell>
          <cell r="Z37">
            <v>6.195277048524921E-3</v>
          </cell>
          <cell r="AA37">
            <v>6.3098294446030326E-3</v>
          </cell>
          <cell r="AB37">
            <v>6.9478028829091515E-3</v>
          </cell>
          <cell r="AC37">
            <v>7.0505678445212808E-3</v>
          </cell>
          <cell r="AD37">
            <v>6.6617917698490684E-3</v>
          </cell>
          <cell r="AE37">
            <v>6.6548282065482661E-3</v>
          </cell>
          <cell r="AF37">
            <v>313413032</v>
          </cell>
          <cell r="AG37">
            <v>195568503</v>
          </cell>
          <cell r="AH37">
            <v>0</v>
          </cell>
          <cell r="AI37">
            <v>228782134</v>
          </cell>
          <cell r="AJ37">
            <v>0</v>
          </cell>
          <cell r="AK37">
            <v>40312345</v>
          </cell>
          <cell r="AL37">
            <v>51920201</v>
          </cell>
          <cell r="AM37">
            <v>263782134</v>
          </cell>
          <cell r="AN37">
            <v>13553634</v>
          </cell>
          <cell r="AO37">
            <v>20834301</v>
          </cell>
          <cell r="AP37">
            <v>20834.300999999999</v>
          </cell>
          <cell r="AQ37">
            <v>4733253</v>
          </cell>
          <cell r="AS37">
            <v>5.804451990248833E-3</v>
          </cell>
          <cell r="AT37">
            <v>6.5275329504147538E-3</v>
          </cell>
          <cell r="AU37">
            <v>6.2666267789979677E-3</v>
          </cell>
          <cell r="AW37">
            <v>3.8860904663819015E-2</v>
          </cell>
          <cell r="AX37">
            <v>5.0695702713770786E-3</v>
          </cell>
          <cell r="AY37">
            <v>0.14918569859586972</v>
          </cell>
          <cell r="AZ37">
            <v>0.13535886449851306</v>
          </cell>
          <cell r="BA37">
            <v>0.38669125706346263</v>
          </cell>
          <cell r="BB37">
            <v>0.81665916798306548</v>
          </cell>
          <cell r="BC37">
            <v>0.17867807041846198</v>
          </cell>
          <cell r="BD37">
            <v>0.12721345475018758</v>
          </cell>
          <cell r="BE37">
            <v>0.15036303555927441</v>
          </cell>
          <cell r="BF37">
            <v>8.771393733485941E-2</v>
          </cell>
          <cell r="BG37">
            <v>6.2649098224415001E-2</v>
          </cell>
          <cell r="BH37">
            <v>0.74651418988129903</v>
          </cell>
          <cell r="BI37">
            <v>2.4165133846941115E-3</v>
          </cell>
          <cell r="BJ37">
            <v>5.0919075003400915E-4</v>
          </cell>
          <cell r="BK37">
            <v>1.5741101070106105E-3</v>
          </cell>
          <cell r="BL37">
            <v>25184867</v>
          </cell>
          <cell r="BM37">
            <v>25360907</v>
          </cell>
          <cell r="BN37">
            <v>24740084</v>
          </cell>
          <cell r="BO37">
            <v>24804407</v>
          </cell>
          <cell r="BP37">
            <v>23670819</v>
          </cell>
          <cell r="BQ37">
            <v>23705934</v>
          </cell>
          <cell r="BR37">
            <v>22678535</v>
          </cell>
          <cell r="BS37">
            <v>22422351</v>
          </cell>
          <cell r="BT37">
            <v>21645599</v>
          </cell>
          <cell r="BU37">
            <v>24039489</v>
          </cell>
          <cell r="BV37">
            <v>21727653</v>
          </cell>
          <cell r="BW37">
            <v>22058297</v>
          </cell>
          <cell r="BX37">
            <v>21758165</v>
          </cell>
          <cell r="BY37">
            <v>21979802</v>
          </cell>
          <cell r="BZ37">
            <v>21807865</v>
          </cell>
          <cell r="CA37">
            <v>21438729</v>
          </cell>
          <cell r="CB37">
            <v>21618307</v>
          </cell>
          <cell r="CC37">
            <v>20733310</v>
          </cell>
          <cell r="CD37">
            <v>20231896</v>
          </cell>
          <cell r="CE37">
            <v>19639370</v>
          </cell>
          <cell r="CF37">
            <v>3243659</v>
          </cell>
          <cell r="CG37">
            <v>3228032</v>
          </cell>
          <cell r="CH37">
            <v>3204998</v>
          </cell>
          <cell r="CI37">
            <v>3160146</v>
          </cell>
          <cell r="CJ37">
            <v>3129773</v>
          </cell>
          <cell r="CK37">
            <v>3096861</v>
          </cell>
          <cell r="CL37">
            <v>22678535</v>
          </cell>
          <cell r="CM37">
            <v>2996763</v>
          </cell>
          <cell r="CN37">
            <v>2998032</v>
          </cell>
          <cell r="CO37">
            <v>2943527</v>
          </cell>
          <cell r="CP37">
            <v>2896590</v>
          </cell>
          <cell r="CQ37">
            <v>2836608</v>
          </cell>
          <cell r="CR37">
            <v>2749967</v>
          </cell>
          <cell r="CS37">
            <v>2705531</v>
          </cell>
          <cell r="CT37">
            <v>2688873</v>
          </cell>
          <cell r="CU37">
            <v>2622550</v>
          </cell>
          <cell r="CV37">
            <v>2622550</v>
          </cell>
          <cell r="CW37">
            <v>2610617</v>
          </cell>
          <cell r="CX37">
            <v>2530689</v>
          </cell>
          <cell r="CY37">
            <v>2449940</v>
          </cell>
          <cell r="DA37">
            <v>390197</v>
          </cell>
          <cell r="DB37">
            <v>618869</v>
          </cell>
          <cell r="DD37">
            <v>1009066</v>
          </cell>
          <cell r="DE37">
            <v>824063</v>
          </cell>
          <cell r="DF37">
            <v>411455</v>
          </cell>
          <cell r="DG37">
            <v>2822912</v>
          </cell>
          <cell r="DH37">
            <v>3234367</v>
          </cell>
          <cell r="DI37">
            <v>92879</v>
          </cell>
          <cell r="DJ37">
            <v>14867278</v>
          </cell>
        </row>
        <row r="38">
          <cell r="B38" t="str">
            <v>Sidian Bank</v>
          </cell>
          <cell r="C38">
            <v>24.517842999999999</v>
          </cell>
          <cell r="D38">
            <v>13.08433</v>
          </cell>
          <cell r="E38">
            <v>16.721012999999999</v>
          </cell>
          <cell r="F38">
            <v>3.5360960000000001</v>
          </cell>
          <cell r="G38">
            <v>3.5531359999999999</v>
          </cell>
          <cell r="H38">
            <v>3.6464850000000002</v>
          </cell>
          <cell r="I38">
            <v>25.357838000000001</v>
          </cell>
          <cell r="J38">
            <v>0.154033</v>
          </cell>
          <cell r="K38">
            <v>-0.25088100000000002</v>
          </cell>
          <cell r="M38">
            <v>5.4771077510110035E-3</v>
          </cell>
          <cell r="N38">
            <v>5.2310206975375228E-3</v>
          </cell>
          <cell r="O38">
            <v>5.2130120422724672E-3</v>
          </cell>
          <cell r="P38">
            <v>4.8577676335101903E-3</v>
          </cell>
          <cell r="Q38">
            <v>4.7403092536002596E-3</v>
          </cell>
          <cell r="R38">
            <v>5.1092129351196659E-3</v>
          </cell>
          <cell r="S38">
            <v>5.5115399521931206E-3</v>
          </cell>
          <cell r="T38">
            <v>5.7831533357377597E-3</v>
          </cell>
          <cell r="U38">
            <v>6.0471710007283025E-3</v>
          </cell>
          <cell r="V38">
            <v>5.9714452813604355E-3</v>
          </cell>
          <cell r="W38">
            <v>5.8765362646233076E-3</v>
          </cell>
          <cell r="X38">
            <v>4.8361310963036122E-3</v>
          </cell>
          <cell r="Y38">
            <v>4.9145450864562451E-3</v>
          </cell>
          <cell r="Z38">
            <v>5.0263543763286195E-3</v>
          </cell>
          <cell r="AA38">
            <v>5.0161580402710727E-3</v>
          </cell>
          <cell r="AB38">
            <v>4.7468276498234228E-3</v>
          </cell>
          <cell r="AC38">
            <v>4.6988582350972414E-3</v>
          </cell>
          <cell r="AD38">
            <v>4.8405717073295926E-3</v>
          </cell>
          <cell r="AE38">
            <v>4.6830084226306083E-3</v>
          </cell>
          <cell r="AF38">
            <v>313413032</v>
          </cell>
          <cell r="AG38">
            <v>195568503</v>
          </cell>
          <cell r="AH38">
            <v>0</v>
          </cell>
          <cell r="AI38">
            <v>228782134</v>
          </cell>
          <cell r="AJ38">
            <v>0</v>
          </cell>
          <cell r="AK38">
            <v>40312345</v>
          </cell>
          <cell r="AL38">
            <v>51920201</v>
          </cell>
          <cell r="AM38">
            <v>263782134</v>
          </cell>
          <cell r="AN38">
            <v>13553634</v>
          </cell>
          <cell r="AO38">
            <v>20834301</v>
          </cell>
          <cell r="AP38">
            <v>20834.300999999999</v>
          </cell>
          <cell r="AQ38">
            <v>4733253</v>
          </cell>
          <cell r="AS38">
            <v>5.6507204345354854E-3</v>
          </cell>
          <cell r="AT38">
            <v>5.744723089801662E-3</v>
          </cell>
          <cell r="AU38">
            <v>5.2614205867648044E-3</v>
          </cell>
          <cell r="AW38">
            <v>-9.2401185579682715E-2</v>
          </cell>
          <cell r="AX38">
            <v>-1.5559363774457879E-2</v>
          </cell>
          <cell r="AY38">
            <v>0.14011983198252154</v>
          </cell>
          <cell r="AZ38">
            <v>0.13944785040428131</v>
          </cell>
          <cell r="BA38">
            <v>0.54606706506126645</v>
          </cell>
          <cell r="BB38">
            <v>0.97680917844413317</v>
          </cell>
          <cell r="BC38">
            <v>0.17031494200118868</v>
          </cell>
          <cell r="BD38">
            <v>0.31144749241131581</v>
          </cell>
          <cell r="BE38">
            <v>0.11935001900827731</v>
          </cell>
          <cell r="BF38">
            <v>4.945519219713012E-2</v>
          </cell>
          <cell r="BG38">
            <v>6.9894826811147198E-2</v>
          </cell>
          <cell r="BH38">
            <v>0.7825082128696389</v>
          </cell>
          <cell r="BI38">
            <v>2.963374209733197E-2</v>
          </cell>
          <cell r="BJ38">
            <v>2.0490853874456955E-2</v>
          </cell>
          <cell r="BK38">
            <v>2.5125326789874322E-2</v>
          </cell>
          <cell r="BL38">
            <v>24517843</v>
          </cell>
          <cell r="BM38">
            <v>22865505</v>
          </cell>
          <cell r="BN38">
            <v>21357207</v>
          </cell>
          <cell r="BO38">
            <v>19301752</v>
          </cell>
          <cell r="BP38">
            <v>18479802</v>
          </cell>
          <cell r="BQ38">
            <v>19185126</v>
          </cell>
          <cell r="BR38">
            <v>20996145</v>
          </cell>
          <cell r="BS38">
            <v>20875499</v>
          </cell>
          <cell r="BT38">
            <v>21348559</v>
          </cell>
          <cell r="BU38">
            <v>20249944</v>
          </cell>
          <cell r="BV38">
            <v>19948959</v>
          </cell>
          <cell r="BW38">
            <v>19106557</v>
          </cell>
          <cell r="BX38">
            <v>17879138</v>
          </cell>
          <cell r="BY38">
            <v>17208615</v>
          </cell>
          <cell r="BZ38">
            <v>16838487</v>
          </cell>
          <cell r="CA38">
            <v>15798777</v>
          </cell>
          <cell r="CB38">
            <v>14462755</v>
          </cell>
          <cell r="CC38">
            <v>13719401</v>
          </cell>
          <cell r="CD38">
            <v>13910275</v>
          </cell>
          <cell r="CE38">
            <v>13199239</v>
          </cell>
          <cell r="CF38">
            <v>3646485</v>
          </cell>
          <cell r="CG38">
            <v>3547795</v>
          </cell>
          <cell r="CH38">
            <v>3316125</v>
          </cell>
          <cell r="CI38">
            <v>3446978</v>
          </cell>
          <cell r="CJ38">
            <v>3593855</v>
          </cell>
          <cell r="CK38">
            <v>3745991</v>
          </cell>
          <cell r="CL38">
            <v>3806165</v>
          </cell>
          <cell r="CM38">
            <v>3868788</v>
          </cell>
          <cell r="CN38">
            <v>4047881</v>
          </cell>
          <cell r="CO38">
            <v>3986414</v>
          </cell>
          <cell r="CP38">
            <v>3928335</v>
          </cell>
          <cell r="CQ38">
            <v>3837485</v>
          </cell>
          <cell r="CR38">
            <v>2689538</v>
          </cell>
          <cell r="CS38">
            <v>2636901</v>
          </cell>
          <cell r="CT38">
            <v>2529002</v>
          </cell>
          <cell r="CU38">
            <v>2431774</v>
          </cell>
          <cell r="CV38">
            <v>2431774</v>
          </cell>
          <cell r="CW38">
            <v>2197975</v>
          </cell>
          <cell r="CX38">
            <v>1985856</v>
          </cell>
          <cell r="CY38">
            <v>1867591</v>
          </cell>
          <cell r="DA38">
            <v>769859</v>
          </cell>
          <cell r="DB38">
            <v>639966</v>
          </cell>
          <cell r="DD38">
            <v>1409825</v>
          </cell>
          <cell r="DE38">
            <v>1377130</v>
          </cell>
          <cell r="DF38">
            <v>836519</v>
          </cell>
          <cell r="DG38">
            <v>1849388</v>
          </cell>
          <cell r="DH38">
            <v>2685907</v>
          </cell>
          <cell r="DI38">
            <v>-250881</v>
          </cell>
          <cell r="DJ38">
            <v>13084330</v>
          </cell>
        </row>
        <row r="39">
          <cell r="B39" t="str">
            <v>Habib A.G.Zurich</v>
          </cell>
          <cell r="C39">
            <v>21.236872000000002</v>
          </cell>
          <cell r="D39">
            <v>5.9764929999999996</v>
          </cell>
          <cell r="E39">
            <v>14.925653000000001</v>
          </cell>
          <cell r="F39">
            <v>2.733457</v>
          </cell>
          <cell r="G39">
            <v>2.733457</v>
          </cell>
          <cell r="H39">
            <v>2.9072529999999999</v>
          </cell>
          <cell r="I39">
            <v>11.838326</v>
          </cell>
          <cell r="J39">
            <v>1.5103999999999999E-2</v>
          </cell>
          <cell r="K39">
            <v>0.26841500000000001</v>
          </cell>
          <cell r="M39">
            <v>4.6637817232382649E-3</v>
          </cell>
          <cell r="N39">
            <v>4.7458222903011254E-3</v>
          </cell>
          <cell r="O39">
            <v>4.6371908161057015E-3</v>
          </cell>
          <cell r="P39">
            <v>4.4617784379538021E-3</v>
          </cell>
          <cell r="Q39">
            <v>4.404329053324268E-3</v>
          </cell>
          <cell r="R39">
            <v>4.3488569402848681E-3</v>
          </cell>
          <cell r="S39">
            <v>4.3577280804146063E-3</v>
          </cell>
          <cell r="T39">
            <v>4.6889761087926538E-3</v>
          </cell>
          <cell r="U39">
            <v>4.7844030843374845E-3</v>
          </cell>
          <cell r="V39">
            <v>4.7184382030434589E-3</v>
          </cell>
          <cell r="W39">
            <v>4.7760036747840785E-3</v>
          </cell>
          <cell r="X39">
            <v>4.3186738387556347E-3</v>
          </cell>
          <cell r="Y39">
            <v>4.1451869960574608E-3</v>
          </cell>
          <cell r="Z39">
            <v>4.0923649400834757E-3</v>
          </cell>
          <cell r="AA39">
            <v>4.0574508607203316E-3</v>
          </cell>
          <cell r="AB39">
            <v>4.0974147845830918E-3</v>
          </cell>
          <cell r="AC39">
            <v>3.9819196449738612E-3</v>
          </cell>
          <cell r="AD39">
            <v>4.1755380122148363E-3</v>
          </cell>
          <cell r="AE39">
            <v>4.2563736831342288E-3</v>
          </cell>
          <cell r="AF39">
            <v>313413032</v>
          </cell>
          <cell r="AG39">
            <v>195568503</v>
          </cell>
          <cell r="AH39">
            <v>0</v>
          </cell>
          <cell r="AI39">
            <v>228782134</v>
          </cell>
          <cell r="AJ39">
            <v>0</v>
          </cell>
          <cell r="AK39">
            <v>40312345</v>
          </cell>
          <cell r="AL39">
            <v>51920201</v>
          </cell>
          <cell r="AM39">
            <v>263782134</v>
          </cell>
          <cell r="AN39">
            <v>13553634</v>
          </cell>
          <cell r="AO39">
            <v>20834301</v>
          </cell>
          <cell r="AP39">
            <v>20834.300999999999</v>
          </cell>
          <cell r="AQ39">
            <v>4733253</v>
          </cell>
          <cell r="AS39">
            <v>4.8945425817440184E-3</v>
          </cell>
          <cell r="AT39">
            <v>2.6240011779845055E-3</v>
          </cell>
          <cell r="AU39">
            <v>4.6964940440574901E-3</v>
          </cell>
          <cell r="AW39">
            <v>0.12640865483559083</v>
          </cell>
          <cell r="AX39">
            <v>1.8309328452437379E-2</v>
          </cell>
          <cell r="AY39">
            <v>0.23089894635440855</v>
          </cell>
          <cell r="AZ39">
            <v>0.23089894635440855</v>
          </cell>
          <cell r="BA39">
            <v>0.1465401184706516</v>
          </cell>
          <cell r="BB39">
            <v>0.62947691780486614</v>
          </cell>
          <cell r="BC39">
            <v>7.3640583595490847E-2</v>
          </cell>
          <cell r="BD39">
            <v>0.32503541367167688</v>
          </cell>
          <cell r="BE39">
            <v>9.3582684790482942E-2</v>
          </cell>
          <cell r="BF39">
            <v>5.7456786262168845E-2</v>
          </cell>
          <cell r="BG39">
            <v>3.6125898528314097E-2</v>
          </cell>
          <cell r="BH39">
            <v>0.40041752277103049</v>
          </cell>
          <cell r="BI39">
            <v>9.4729638012736874E-4</v>
          </cell>
          <cell r="BJ39">
            <v>0</v>
          </cell>
          <cell r="BK39">
            <v>9.8025871685193731E-4</v>
          </cell>
          <cell r="BL39">
            <v>21236872</v>
          </cell>
          <cell r="BM39">
            <v>20679736</v>
          </cell>
          <cell r="BN39">
            <v>18939954</v>
          </cell>
          <cell r="BO39">
            <v>18708241</v>
          </cell>
          <cell r="BP39">
            <v>17856497</v>
          </cell>
          <cell r="BQ39">
            <v>16899767</v>
          </cell>
          <cell r="BR39">
            <v>16831253</v>
          </cell>
          <cell r="BS39">
            <v>17032990</v>
          </cell>
          <cell r="BT39">
            <v>17578063</v>
          </cell>
          <cell r="BU39">
            <v>16765434</v>
          </cell>
          <cell r="BV39">
            <v>16490956</v>
          </cell>
          <cell r="BW39">
            <v>14439951</v>
          </cell>
          <cell r="BX39">
            <v>15043832</v>
          </cell>
          <cell r="BY39">
            <v>13721500</v>
          </cell>
          <cell r="BZ39">
            <v>13293182</v>
          </cell>
          <cell r="CA39">
            <v>12147286</v>
          </cell>
          <cell r="CB39">
            <v>11960038</v>
          </cell>
          <cell r="CC39">
            <v>10918785</v>
          </cell>
          <cell r="CD39">
            <v>11152222</v>
          </cell>
          <cell r="CE39">
            <v>11009480</v>
          </cell>
          <cell r="CF39">
            <v>2907253</v>
          </cell>
          <cell r="CG39">
            <v>2829038</v>
          </cell>
          <cell r="CH39">
            <v>2886981</v>
          </cell>
          <cell r="CI39">
            <v>2842332</v>
          </cell>
          <cell r="CJ39">
            <v>2755123</v>
          </cell>
          <cell r="CK39">
            <v>2695383</v>
          </cell>
          <cell r="CL39">
            <v>2641360</v>
          </cell>
          <cell r="CM39">
            <v>2964975</v>
          </cell>
          <cell r="CN39">
            <v>2894970</v>
          </cell>
          <cell r="CO39">
            <v>2774860</v>
          </cell>
          <cell r="CP39">
            <v>2663303</v>
          </cell>
          <cell r="CQ39">
            <v>2572730</v>
          </cell>
          <cell r="CR39">
            <v>2452577</v>
          </cell>
          <cell r="CS39">
            <v>2380916</v>
          </cell>
          <cell r="CT39">
            <v>2310783</v>
          </cell>
          <cell r="CU39">
            <v>2243442</v>
          </cell>
          <cell r="CV39">
            <v>2243442</v>
          </cell>
          <cell r="CW39">
            <v>2054499</v>
          </cell>
          <cell r="CX39">
            <v>1912037</v>
          </cell>
          <cell r="CY39">
            <v>1843465</v>
          </cell>
          <cell r="DA39">
            <v>119735</v>
          </cell>
          <cell r="DB39">
            <v>697345</v>
          </cell>
          <cell r="DD39">
            <v>817080</v>
          </cell>
          <cell r="DE39">
            <v>514333</v>
          </cell>
          <cell r="DF39">
            <v>154424</v>
          </cell>
          <cell r="DG39">
            <v>320675</v>
          </cell>
          <cell r="DH39">
            <v>475099</v>
          </cell>
          <cell r="DI39">
            <v>268415</v>
          </cell>
          <cell r="DJ39">
            <v>5976493</v>
          </cell>
        </row>
        <row r="40">
          <cell r="B40" t="str">
            <v>Credit Bank</v>
          </cell>
          <cell r="C40">
            <v>16.287851</v>
          </cell>
          <cell r="D40">
            <v>12.125537</v>
          </cell>
          <cell r="E40">
            <v>12.045018000000001</v>
          </cell>
          <cell r="F40">
            <v>2.6178180000000002</v>
          </cell>
          <cell r="G40">
            <v>2.7227830000000002</v>
          </cell>
          <cell r="H40">
            <v>2.850911</v>
          </cell>
          <cell r="I40">
            <v>18.385331000000001</v>
          </cell>
          <cell r="J40">
            <v>6.2419000000000002E-2</v>
          </cell>
          <cell r="K40">
            <v>0.28458600000000001</v>
          </cell>
          <cell r="M40">
            <v>3.953010020471273E-3</v>
          </cell>
          <cell r="N40">
            <v>4.0433573375004851E-3</v>
          </cell>
          <cell r="O40">
            <v>3.9857052510327397E-3</v>
          </cell>
          <cell r="P40">
            <v>3.8410824440889627E-3</v>
          </cell>
          <cell r="Q40">
            <v>3.8796088648280665E-3</v>
          </cell>
          <cell r="R40">
            <v>3.8695415603358578E-3</v>
          </cell>
          <cell r="S40">
            <v>3.6864442802451557E-3</v>
          </cell>
          <cell r="T40">
            <v>3.6355440445543803E-3</v>
          </cell>
          <cell r="U40">
            <v>3.4989097018524365E-3</v>
          </cell>
          <cell r="V40">
            <v>3.3327067234972486E-3</v>
          </cell>
          <cell r="W40">
            <v>3.140047870071703E-3</v>
          </cell>
          <cell r="X40">
            <v>2.8919251478437126E-3</v>
          </cell>
          <cell r="Y40">
            <v>2.5775180393315849E-3</v>
          </cell>
          <cell r="Z40">
            <v>2.5816394990063472E-3</v>
          </cell>
          <cell r="AA40">
            <v>2.7375039181430178E-3</v>
          </cell>
          <cell r="AB40">
            <v>2.8849107269786518E-3</v>
          </cell>
          <cell r="AC40">
            <v>2.9470418296018448E-3</v>
          </cell>
          <cell r="AD40">
            <v>2.9730819231159732E-3</v>
          </cell>
          <cell r="AE40">
            <v>2.8524193975043499E-3</v>
          </cell>
          <cell r="AF40">
            <v>313413032</v>
          </cell>
          <cell r="AG40">
            <v>195568503</v>
          </cell>
          <cell r="AH40">
            <v>0</v>
          </cell>
          <cell r="AI40">
            <v>228782134</v>
          </cell>
          <cell r="AJ40">
            <v>0</v>
          </cell>
          <cell r="AK40">
            <v>40312345</v>
          </cell>
          <cell r="AL40">
            <v>51920201</v>
          </cell>
          <cell r="AM40">
            <v>263782134</v>
          </cell>
          <cell r="AN40">
            <v>13553634</v>
          </cell>
          <cell r="AO40">
            <v>20834301</v>
          </cell>
          <cell r="AP40">
            <v>20834.300999999999</v>
          </cell>
          <cell r="AQ40">
            <v>4733253</v>
          </cell>
          <cell r="AS40">
            <v>3.7539229075073711E-3</v>
          </cell>
          <cell r="AT40">
            <v>5.3237615055676812E-3</v>
          </cell>
          <cell r="AU40">
            <v>3.7900757372267236E-3</v>
          </cell>
          <cell r="AW40">
            <v>0.13751665964492646</v>
          </cell>
          <cell r="AX40">
            <v>2.472035460426442E-2</v>
          </cell>
          <cell r="AY40">
            <v>0.14809540279693631</v>
          </cell>
          <cell r="AZ40">
            <v>0.14238623171918963</v>
          </cell>
          <cell r="BA40">
            <v>0.47577475404315372</v>
          </cell>
          <cell r="BB40">
            <v>0.70392248049584261</v>
          </cell>
          <cell r="BC40">
            <v>7.5908488431572552E-2</v>
          </cell>
          <cell r="BD40">
            <v>0.40688065427156966</v>
          </cell>
          <cell r="BE40">
            <v>0.13764918795807132</v>
          </cell>
          <cell r="BF40">
            <v>7.3398429922073655E-2</v>
          </cell>
          <cell r="BG40">
            <v>6.4250758035997668E-2</v>
          </cell>
          <cell r="BH40">
            <v>1.0066848384950524</v>
          </cell>
          <cell r="BI40">
            <v>1.5747218589299949E-2</v>
          </cell>
          <cell r="BJ40">
            <v>0</v>
          </cell>
          <cell r="BK40">
            <v>8.4740476042170516E-3</v>
          </cell>
          <cell r="BL40">
            <v>16287851</v>
          </cell>
          <cell r="BM40">
            <v>16132842</v>
          </cell>
          <cell r="BN40">
            <v>14933181</v>
          </cell>
          <cell r="BO40">
            <v>14465074</v>
          </cell>
          <cell r="BP40">
            <v>14411385</v>
          </cell>
          <cell r="BQ40">
            <v>13959063</v>
          </cell>
          <cell r="BR40">
            <v>13010223</v>
          </cell>
          <cell r="BS40">
            <v>12201968</v>
          </cell>
          <cell r="BT40">
            <v>11780598</v>
          </cell>
          <cell r="BU40">
            <v>11197836</v>
          </cell>
          <cell r="BV40">
            <v>11153369</v>
          </cell>
          <cell r="BW40">
            <v>10287085</v>
          </cell>
          <cell r="BX40">
            <v>10189227</v>
          </cell>
          <cell r="BY40">
            <v>8742291</v>
          </cell>
          <cell r="BZ40">
            <v>8884581</v>
          </cell>
          <cell r="CA40">
            <v>8864537</v>
          </cell>
          <cell r="CB40">
            <v>8592048</v>
          </cell>
          <cell r="CC40">
            <v>8241305</v>
          </cell>
          <cell r="CD40">
            <v>7936623</v>
          </cell>
          <cell r="CE40">
            <v>7308855</v>
          </cell>
          <cell r="CF40">
            <v>2850911</v>
          </cell>
          <cell r="CG40">
            <v>2769610</v>
          </cell>
          <cell r="CH40">
            <v>2653211</v>
          </cell>
          <cell r="CI40">
            <v>2665073</v>
          </cell>
          <cell r="CJ40">
            <v>2667664</v>
          </cell>
          <cell r="CK40">
            <v>2622945</v>
          </cell>
          <cell r="CL40">
            <v>2482312</v>
          </cell>
          <cell r="CM40">
            <v>2459574</v>
          </cell>
          <cell r="CN40">
            <v>2374315</v>
          </cell>
          <cell r="CO40">
            <v>2107998</v>
          </cell>
          <cell r="CP40">
            <v>1425282</v>
          </cell>
          <cell r="CQ40">
            <v>1391955</v>
          </cell>
          <cell r="CR40">
            <v>1294064</v>
          </cell>
          <cell r="CS40">
            <v>1263351</v>
          </cell>
          <cell r="CT40">
            <v>1159432</v>
          </cell>
          <cell r="CU40">
            <v>1151660</v>
          </cell>
          <cell r="CV40">
            <v>1151660</v>
          </cell>
          <cell r="CW40">
            <v>1283466</v>
          </cell>
          <cell r="CX40">
            <v>1274332</v>
          </cell>
          <cell r="CY40">
            <v>1237653</v>
          </cell>
          <cell r="DA40">
            <v>593372</v>
          </cell>
          <cell r="DB40">
            <v>653798</v>
          </cell>
          <cell r="DD40">
            <v>1247170</v>
          </cell>
          <cell r="DE40">
            <v>877911</v>
          </cell>
          <cell r="DF40">
            <v>405269</v>
          </cell>
          <cell r="DG40">
            <v>590770</v>
          </cell>
          <cell r="DH40">
            <v>996039</v>
          </cell>
          <cell r="DI40">
            <v>284586</v>
          </cell>
          <cell r="DJ40">
            <v>12125537</v>
          </cell>
        </row>
        <row r="41">
          <cell r="B41" t="str">
            <v>Guardian  Bank</v>
          </cell>
          <cell r="C41">
            <v>16.012015999999999</v>
          </cell>
          <cell r="D41">
            <v>9.4820829999999994</v>
          </cell>
          <cell r="E41">
            <v>13.115164</v>
          </cell>
          <cell r="F41">
            <v>2.1767050000000001</v>
          </cell>
          <cell r="G41">
            <v>2.3330099999999998</v>
          </cell>
          <cell r="H41">
            <v>2.6366640000000001</v>
          </cell>
          <cell r="I41">
            <v>11.334709</v>
          </cell>
          <cell r="J41">
            <v>1.9630999999999999E-2</v>
          </cell>
          <cell r="K41">
            <v>0.48990400000000001</v>
          </cell>
          <cell r="M41">
            <v>3.9359708078004815E-3</v>
          </cell>
          <cell r="N41">
            <v>4.0520774522641925E-3</v>
          </cell>
          <cell r="O41">
            <v>4.0776311516202779E-3</v>
          </cell>
          <cell r="P41">
            <v>4.0527302347947367E-3</v>
          </cell>
          <cell r="Q41">
            <v>4.0407583669923672E-3</v>
          </cell>
          <cell r="R41">
            <v>4.0748381921586257E-3</v>
          </cell>
          <cell r="S41">
            <v>4.0836640982174228E-3</v>
          </cell>
          <cell r="T41">
            <v>4.1291983133030724E-3</v>
          </cell>
          <cell r="U41">
            <v>4.1287237506087062E-3</v>
          </cell>
          <cell r="V41">
            <v>4.3117015767598849E-3</v>
          </cell>
          <cell r="W41">
            <v>4.4457248716729889E-3</v>
          </cell>
          <cell r="X41">
            <v>4.2941558469301779E-3</v>
          </cell>
          <cell r="Y41">
            <v>4.4595346408867345E-3</v>
          </cell>
          <cell r="Z41">
            <v>4.5670489120401541E-3</v>
          </cell>
          <cell r="AA41">
            <v>4.5223875881388875E-3</v>
          </cell>
          <cell r="AB41">
            <v>4.6399194243748471E-3</v>
          </cell>
          <cell r="AC41">
            <v>4.7407532473768025E-3</v>
          </cell>
          <cell r="AD41">
            <v>4.8897751558438724E-3</v>
          </cell>
          <cell r="AE41">
            <v>4.6996123142062978E-3</v>
          </cell>
          <cell r="AF41">
            <v>313413032</v>
          </cell>
          <cell r="AG41">
            <v>195568503</v>
          </cell>
          <cell r="AH41">
            <v>0</v>
          </cell>
          <cell r="AI41">
            <v>228782134</v>
          </cell>
          <cell r="AJ41">
            <v>0</v>
          </cell>
          <cell r="AK41">
            <v>40312345</v>
          </cell>
          <cell r="AL41">
            <v>51920201</v>
          </cell>
          <cell r="AM41">
            <v>263782134</v>
          </cell>
          <cell r="AN41">
            <v>13553634</v>
          </cell>
          <cell r="AO41">
            <v>20834301</v>
          </cell>
          <cell r="AP41">
            <v>20834.300999999999</v>
          </cell>
          <cell r="AQ41">
            <v>4733253</v>
          </cell>
          <cell r="AS41">
            <v>3.6903501669910011E-3</v>
          </cell>
          <cell r="AT41">
            <v>4.163143328662286E-3</v>
          </cell>
          <cell r="AU41">
            <v>4.1268070223016177E-3</v>
          </cell>
          <cell r="AW41">
            <v>0.26319423948317866</v>
          </cell>
          <cell r="AX41">
            <v>4.1430545564115746E-2</v>
          </cell>
          <cell r="AY41">
            <v>0.20582883954056516</v>
          </cell>
          <cell r="AZ41">
            <v>0.19203889574933067</v>
          </cell>
          <cell r="BA41">
            <v>0.40858467292694572</v>
          </cell>
          <cell r="BB41">
            <v>0.50352041222346011</v>
          </cell>
          <cell r="BC41">
            <v>6.831046233386677E-2</v>
          </cell>
          <cell r="BD41">
            <v>0.56081131619525437</v>
          </cell>
          <cell r="BE41">
            <v>0.13138923093534161</v>
          </cell>
          <cell r="BF41">
            <v>6.63970952631249E-2</v>
          </cell>
          <cell r="BG41">
            <v>6.4992135672216705E-2</v>
          </cell>
          <cell r="BH41">
            <v>0.72298623181532451</v>
          </cell>
          <cell r="BI41">
            <v>1.287624982021109E-3</v>
          </cell>
          <cell r="BJ41">
            <v>1.6999462734780264E-4</v>
          </cell>
          <cell r="BK41">
            <v>7.9324111972810653E-4</v>
          </cell>
          <cell r="BL41">
            <v>16012016</v>
          </cell>
          <cell r="BM41">
            <v>16028257</v>
          </cell>
          <cell r="BN41">
            <v>15665170</v>
          </cell>
          <cell r="BO41">
            <v>15802759</v>
          </cell>
          <cell r="BP41">
            <v>15520532</v>
          </cell>
          <cell r="BQ41">
            <v>15271509</v>
          </cell>
          <cell r="BR41">
            <v>15019755</v>
          </cell>
          <cell r="BS41">
            <v>14705351</v>
          </cell>
          <cell r="BT41">
            <v>15135225</v>
          </cell>
          <cell r="BU41">
            <v>15349948</v>
          </cell>
          <cell r="BV41">
            <v>15386946</v>
          </cell>
          <cell r="BW41">
            <v>14609492</v>
          </cell>
          <cell r="BX41">
            <v>15113307</v>
          </cell>
          <cell r="BY41">
            <v>15694727</v>
          </cell>
          <cell r="BZ41">
            <v>15383115</v>
          </cell>
          <cell r="CA41">
            <v>14570598</v>
          </cell>
          <cell r="CB41">
            <v>14464148</v>
          </cell>
          <cell r="CC41">
            <v>14195379</v>
          </cell>
          <cell r="CD41">
            <v>13997862</v>
          </cell>
          <cell r="CE41">
            <v>12834687</v>
          </cell>
          <cell r="CF41">
            <v>2636664</v>
          </cell>
          <cell r="CG41">
            <v>2536528</v>
          </cell>
          <cell r="CH41">
            <v>2407699</v>
          </cell>
          <cell r="CI41">
            <v>2374615</v>
          </cell>
          <cell r="CJ41">
            <v>2327011</v>
          </cell>
          <cell r="CK41">
            <v>2291970</v>
          </cell>
          <cell r="CL41">
            <v>2264442</v>
          </cell>
          <cell r="CM41">
            <v>2214594</v>
          </cell>
          <cell r="CN41">
            <v>2049357</v>
          </cell>
          <cell r="CO41">
            <v>2025717</v>
          </cell>
          <cell r="CP41">
            <v>2034496</v>
          </cell>
          <cell r="CQ41">
            <v>1984466</v>
          </cell>
          <cell r="CR41">
            <v>1994181</v>
          </cell>
          <cell r="CS41">
            <v>1890337</v>
          </cell>
          <cell r="CT41">
            <v>1818843</v>
          </cell>
          <cell r="CU41">
            <v>1755138</v>
          </cell>
          <cell r="CV41">
            <v>1755138</v>
          </cell>
          <cell r="CW41">
            <v>1715270</v>
          </cell>
          <cell r="CX41">
            <v>1554857</v>
          </cell>
          <cell r="CY41">
            <v>1493885</v>
          </cell>
          <cell r="DA41">
            <v>410742</v>
          </cell>
          <cell r="DB41">
            <v>594538</v>
          </cell>
          <cell r="DD41">
            <v>1005280</v>
          </cell>
          <cell r="DE41">
            <v>506179</v>
          </cell>
          <cell r="DF41">
            <v>389885</v>
          </cell>
          <cell r="DG41">
            <v>305331</v>
          </cell>
          <cell r="DH41">
            <v>695216</v>
          </cell>
          <cell r="DI41">
            <v>489904</v>
          </cell>
          <cell r="DJ41">
            <v>9482083</v>
          </cell>
        </row>
        <row r="42">
          <cell r="B42" t="str">
            <v>First Community Bank</v>
          </cell>
          <cell r="C42">
            <v>15.775791</v>
          </cell>
          <cell r="D42">
            <v>8.8948400000000003</v>
          </cell>
          <cell r="E42">
            <v>13.378288</v>
          </cell>
          <cell r="F42">
            <v>1.4508989999999999</v>
          </cell>
          <cell r="G42">
            <v>1.7643249999999999</v>
          </cell>
          <cell r="H42">
            <v>1.545299</v>
          </cell>
          <cell r="I42">
            <v>11.625748</v>
          </cell>
          <cell r="J42">
            <v>0.103259</v>
          </cell>
          <cell r="K42">
            <v>-0.14275399999999999</v>
          </cell>
          <cell r="M42">
            <v>3.3948047385447353E-3</v>
          </cell>
          <cell r="N42">
            <v>3.5995631202398902E-3</v>
          </cell>
          <cell r="O42">
            <v>3.7119469920936744E-3</v>
          </cell>
          <cell r="P42">
            <v>4.0282508934422097E-3</v>
          </cell>
          <cell r="Q42">
            <v>3.593650759412577E-3</v>
          </cell>
          <cell r="R42">
            <v>3.9742403095568033E-3</v>
          </cell>
          <cell r="S42">
            <v>3.8464107548367441E-3</v>
          </cell>
          <cell r="T42">
            <v>3.8293303985279933E-3</v>
          </cell>
          <cell r="U42">
            <v>3.7782059251250119E-3</v>
          </cell>
          <cell r="V42">
            <v>4.0288143044451986E-3</v>
          </cell>
          <cell r="W42">
            <v>4.0397055143437961E-3</v>
          </cell>
          <cell r="X42">
            <v>4.2038993134941608E-3</v>
          </cell>
          <cell r="Y42">
            <v>4.3404911020331928E-3</v>
          </cell>
          <cell r="Z42">
            <v>4.4391985869509315E-3</v>
          </cell>
          <cell r="AA42">
            <v>4.5393193659595656E-3</v>
          </cell>
          <cell r="AB42">
            <v>4.0305941910865435E-3</v>
          </cell>
          <cell r="AC42">
            <v>4.1190609998637655E-3</v>
          </cell>
          <cell r="AD42">
            <v>4.2032531290867783E-3</v>
          </cell>
          <cell r="AE42">
            <v>4.0137771017887481E-3</v>
          </cell>
          <cell r="AF42">
            <v>313413032</v>
          </cell>
          <cell r="AG42">
            <v>195568503</v>
          </cell>
          <cell r="AH42">
            <v>0</v>
          </cell>
          <cell r="AI42">
            <v>228782134</v>
          </cell>
          <cell r="AJ42">
            <v>0</v>
          </cell>
          <cell r="AK42">
            <v>40312345</v>
          </cell>
          <cell r="AL42">
            <v>51920201</v>
          </cell>
          <cell r="AM42">
            <v>263782134</v>
          </cell>
          <cell r="AN42">
            <v>13553634</v>
          </cell>
          <cell r="AO42">
            <v>20834301</v>
          </cell>
          <cell r="AP42">
            <v>20834.300999999999</v>
          </cell>
          <cell r="AQ42">
            <v>4733253</v>
          </cell>
          <cell r="AS42">
            <v>3.635906493677319E-3</v>
          </cell>
          <cell r="AT42">
            <v>3.9053121350570812E-3</v>
          </cell>
          <cell r="AU42">
            <v>4.2096014098469119E-3</v>
          </cell>
          <cell r="AW42">
            <v>-0.12018477206891551</v>
          </cell>
          <cell r="AX42">
            <v>-1.2348933362113543E-2</v>
          </cell>
          <cell r="AY42">
            <v>0.15176012760641294</v>
          </cell>
          <cell r="AZ42">
            <v>0.12480048595582839</v>
          </cell>
          <cell r="BA42">
            <v>0.3691928836735619</v>
          </cell>
          <cell r="BB42">
            <v>0.90329664740037796</v>
          </cell>
          <cell r="BC42">
            <v>0.33729201994343599</v>
          </cell>
          <cell r="BD42">
            <v>0.22251431373588507</v>
          </cell>
          <cell r="BE42">
            <v>9.518424368193E-2</v>
          </cell>
          <cell r="BF42">
            <v>1.5576914393625482E-2</v>
          </cell>
          <cell r="BG42">
            <v>7.9607329288304524E-2</v>
          </cell>
          <cell r="BH42">
            <v>0.66487131985796688</v>
          </cell>
          <cell r="BI42">
            <v>5.2024078383869647E-4</v>
          </cell>
          <cell r="BJ42">
            <v>0</v>
          </cell>
          <cell r="BK42">
            <v>2.7307964634564841E-4</v>
          </cell>
          <cell r="BL42">
            <v>15775791</v>
          </cell>
          <cell r="BM42">
            <v>15864563</v>
          </cell>
          <cell r="BN42">
            <v>15583625</v>
          </cell>
          <cell r="BO42">
            <v>17359968</v>
          </cell>
          <cell r="BP42">
            <v>15050947</v>
          </cell>
          <cell r="BQ42">
            <v>16489388</v>
          </cell>
          <cell r="BR42">
            <v>15521372</v>
          </cell>
          <cell r="BS42">
            <v>14962089</v>
          </cell>
          <cell r="BT42">
            <v>14519582</v>
          </cell>
          <cell r="BU42">
            <v>15069141</v>
          </cell>
          <cell r="BV42">
            <v>14827745</v>
          </cell>
          <cell r="BW42">
            <v>14564631</v>
          </cell>
          <cell r="BX42">
            <v>15726633</v>
          </cell>
          <cell r="BY42">
            <v>16180372</v>
          </cell>
          <cell r="BZ42">
            <v>15121959</v>
          </cell>
          <cell r="CA42">
            <v>15278026</v>
          </cell>
          <cell r="CB42">
            <v>12978408</v>
          </cell>
          <cell r="CC42">
            <v>12696667</v>
          </cell>
          <cell r="CD42">
            <v>12503956</v>
          </cell>
          <cell r="CE42">
            <v>11305398</v>
          </cell>
          <cell r="CF42">
            <v>1545299</v>
          </cell>
          <cell r="CG42">
            <v>1673485</v>
          </cell>
          <cell r="CH42">
            <v>1724306</v>
          </cell>
          <cell r="CI42">
            <v>1709205</v>
          </cell>
          <cell r="CJ42">
            <v>1622135</v>
          </cell>
          <cell r="CK42">
            <v>1608542</v>
          </cell>
          <cell r="CL42">
            <v>1602035</v>
          </cell>
          <cell r="CM42">
            <v>1557408</v>
          </cell>
          <cell r="CN42">
            <v>1687582</v>
          </cell>
          <cell r="CO42">
            <v>1698111</v>
          </cell>
          <cell r="CP42">
            <v>1669863</v>
          </cell>
          <cell r="CQ42">
            <v>1611608</v>
          </cell>
          <cell r="CR42">
            <v>1687798</v>
          </cell>
          <cell r="CS42">
            <v>1677757</v>
          </cell>
          <cell r="CT42">
            <v>1661381</v>
          </cell>
          <cell r="CU42">
            <v>1517722</v>
          </cell>
          <cell r="CV42">
            <v>1517722</v>
          </cell>
          <cell r="CW42">
            <v>1301967</v>
          </cell>
          <cell r="CX42">
            <v>1225689</v>
          </cell>
          <cell r="CY42">
            <v>1210095</v>
          </cell>
          <cell r="DA42">
            <v>333877</v>
          </cell>
          <cell r="DB42">
            <v>570466</v>
          </cell>
          <cell r="DD42">
            <v>904343</v>
          </cell>
          <cell r="DE42">
            <v>816890</v>
          </cell>
          <cell r="DF42">
            <v>1007349</v>
          </cell>
          <cell r="DG42">
            <v>3519771</v>
          </cell>
          <cell r="DH42">
            <v>4527120</v>
          </cell>
          <cell r="DI42">
            <v>-142754</v>
          </cell>
          <cell r="DJ42">
            <v>8894840</v>
          </cell>
        </row>
        <row r="43">
          <cell r="B43" t="str">
            <v>Development Bank of Kenya</v>
          </cell>
          <cell r="C43">
            <v>15.445261</v>
          </cell>
          <cell r="D43">
            <v>8.6328099999999992</v>
          </cell>
          <cell r="E43">
            <v>5.9584960000000002</v>
          </cell>
          <cell r="F43">
            <v>1.657678</v>
          </cell>
          <cell r="G43">
            <v>1.9375549999999999</v>
          </cell>
          <cell r="H43">
            <v>2.7386840000000001</v>
          </cell>
          <cell r="I43">
            <v>7.9625529999999998</v>
          </cell>
          <cell r="J43">
            <v>1.5611999999999999E-2</v>
          </cell>
          <cell r="K43">
            <v>0.142563</v>
          </cell>
          <cell r="M43">
            <v>3.1932641460232763E-3</v>
          </cell>
          <cell r="N43">
            <v>3.1566615078690479E-3</v>
          </cell>
          <cell r="O43">
            <v>3.5881796639193764E-3</v>
          </cell>
          <cell r="P43">
            <v>3.5933647142961721E-3</v>
          </cell>
          <cell r="Q43">
            <v>3.6176024317071632E-3</v>
          </cell>
          <cell r="R43">
            <v>3.5332840216392115E-3</v>
          </cell>
          <cell r="S43">
            <v>3.7172663452309379E-3</v>
          </cell>
          <cell r="T43">
            <v>3.8373178403927365E-3</v>
          </cell>
          <cell r="U43">
            <v>4.1193945464215774E-3</v>
          </cell>
          <cell r="V43">
            <v>4.2375972063738486E-3</v>
          </cell>
          <cell r="W43">
            <v>4.6195760288308633E-3</v>
          </cell>
          <cell r="X43">
            <v>4.3337321699578601E-3</v>
          </cell>
          <cell r="Y43">
            <v>4.776216929269432E-3</v>
          </cell>
          <cell r="Z43">
            <v>4.778790398319078E-3</v>
          </cell>
          <cell r="AA43">
            <v>4.8339510949649729E-3</v>
          </cell>
          <cell r="AB43">
            <v>4.2823539611270105E-3</v>
          </cell>
          <cell r="AC43">
            <v>4.5819977307647204E-3</v>
          </cell>
          <cell r="AD43">
            <v>4.7104248213690495E-3</v>
          </cell>
          <cell r="AE43">
            <v>4.6789551496849574E-3</v>
          </cell>
          <cell r="AF43">
            <v>313413032</v>
          </cell>
          <cell r="AG43">
            <v>195568503</v>
          </cell>
          <cell r="AH43">
            <v>0</v>
          </cell>
          <cell r="AI43">
            <v>228782134</v>
          </cell>
          <cell r="AJ43">
            <v>0</v>
          </cell>
          <cell r="AK43">
            <v>40312345</v>
          </cell>
          <cell r="AL43">
            <v>51920201</v>
          </cell>
          <cell r="AM43">
            <v>263782134</v>
          </cell>
          <cell r="AN43">
            <v>13553634</v>
          </cell>
          <cell r="AO43">
            <v>20834301</v>
          </cell>
          <cell r="AP43">
            <v>20834.300999999999</v>
          </cell>
          <cell r="AQ43">
            <v>4733253</v>
          </cell>
          <cell r="AS43">
            <v>3.5597279886910929E-3</v>
          </cell>
          <cell r="AT43">
            <v>3.7902669022311943E-3</v>
          </cell>
          <cell r="AU43">
            <v>1.8748955891940123E-3</v>
          </cell>
          <cell r="AW43">
            <v>6.673122692756174E-2</v>
          </cell>
          <cell r="AX43">
            <v>1.2040824173523578E-2</v>
          </cell>
          <cell r="AY43">
            <v>0.243333388173366</v>
          </cell>
          <cell r="AZ43">
            <v>0.20818423437809458</v>
          </cell>
          <cell r="BA43">
            <v>0.18490995241325492</v>
          </cell>
          <cell r="BB43">
            <v>0.59494142188990273</v>
          </cell>
          <cell r="BC43">
            <v>0.17727153295899142</v>
          </cell>
          <cell r="BD43">
            <v>0.64304687991406884</v>
          </cell>
          <cell r="BE43">
            <v>9.820558345712066E-2</v>
          </cell>
          <cell r="BF43">
            <v>9.0448531548094277E-2</v>
          </cell>
          <cell r="BG43">
            <v>7.7570519090263829E-3</v>
          </cell>
          <cell r="BH43">
            <v>1.4488236628840565</v>
          </cell>
          <cell r="BI43">
            <v>1.292292598814534E-3</v>
          </cell>
          <cell r="BJ43">
            <v>5.7043015488092006E-5</v>
          </cell>
          <cell r="BK43">
            <v>7.0446797118836233E-4</v>
          </cell>
          <cell r="BL43">
            <v>15445261</v>
          </cell>
          <cell r="BM43">
            <v>15630629</v>
          </cell>
          <cell r="BN43">
            <v>16040121</v>
          </cell>
          <cell r="BO43">
            <v>16319925</v>
          </cell>
          <cell r="BP43">
            <v>16127993</v>
          </cell>
          <cell r="BQ43">
            <v>16710985</v>
          </cell>
          <cell r="BR43">
            <v>16435365</v>
          </cell>
          <cell r="BS43">
            <v>16418382</v>
          </cell>
          <cell r="BT43">
            <v>17492953</v>
          </cell>
          <cell r="BU43">
            <v>17013141</v>
          </cell>
          <cell r="BV43">
            <v>17251091</v>
          </cell>
          <cell r="BW43">
            <v>16942714</v>
          </cell>
          <cell r="BX43">
            <v>18106690</v>
          </cell>
          <cell r="BY43">
            <v>17841799</v>
          </cell>
          <cell r="BZ43">
            <v>16999848</v>
          </cell>
          <cell r="CA43">
            <v>16954227</v>
          </cell>
          <cell r="CB43">
            <v>16004815</v>
          </cell>
          <cell r="CC43">
            <v>16493105</v>
          </cell>
          <cell r="CD43">
            <v>16082152</v>
          </cell>
          <cell r="CE43">
            <v>15580630</v>
          </cell>
          <cell r="CF43">
            <v>2738684</v>
          </cell>
          <cell r="CG43">
            <v>2702770</v>
          </cell>
          <cell r="CH43">
            <v>2955617</v>
          </cell>
          <cell r="CI43">
            <v>2929746</v>
          </cell>
          <cell r="CJ43">
            <v>2958319</v>
          </cell>
          <cell r="CK43">
            <v>2909847</v>
          </cell>
          <cell r="CL43">
            <v>2919672</v>
          </cell>
          <cell r="CM43">
            <v>2903344</v>
          </cell>
          <cell r="CN43">
            <v>2949975</v>
          </cell>
          <cell r="CO43">
            <v>2912557</v>
          </cell>
          <cell r="CP43">
            <v>2876234</v>
          </cell>
          <cell r="CQ43">
            <v>2843621</v>
          </cell>
          <cell r="CR43">
            <v>2856189</v>
          </cell>
          <cell r="CS43">
            <v>2808229</v>
          </cell>
          <cell r="CT43">
            <v>2806585</v>
          </cell>
          <cell r="CU43">
            <v>2763601</v>
          </cell>
          <cell r="CV43">
            <v>2763601</v>
          </cell>
          <cell r="CW43">
            <v>1999548</v>
          </cell>
          <cell r="CX43">
            <v>1874489</v>
          </cell>
          <cell r="CY43">
            <v>1822274</v>
          </cell>
          <cell r="DA43">
            <v>72508</v>
          </cell>
          <cell r="DB43">
            <v>319618</v>
          </cell>
          <cell r="DD43">
            <v>392126</v>
          </cell>
          <cell r="DE43">
            <v>233292</v>
          </cell>
          <cell r="DF43">
            <v>1196127</v>
          </cell>
          <cell r="DG43">
            <v>663966</v>
          </cell>
          <cell r="DH43">
            <v>1860093</v>
          </cell>
          <cell r="DI43">
            <v>142563</v>
          </cell>
          <cell r="DJ43">
            <v>8632810</v>
          </cell>
        </row>
        <row r="44">
          <cell r="B44" t="str">
            <v>M-Oriental Bank Limited</v>
          </cell>
          <cell r="C44">
            <v>9.8988490000000002</v>
          </cell>
          <cell r="D44">
            <v>7.374949</v>
          </cell>
          <cell r="E44">
            <v>6.8042410000000002</v>
          </cell>
          <cell r="F44">
            <v>2.5211589999999999</v>
          </cell>
          <cell r="G44">
            <v>2.6258569999999999</v>
          </cell>
          <cell r="H44">
            <v>3.0167579999999998</v>
          </cell>
          <cell r="I44">
            <v>8.3758710000000001</v>
          </cell>
          <cell r="J44">
            <v>9.2040000000000004E-3</v>
          </cell>
          <cell r="K44">
            <v>7.4025999999999995E-2</v>
          </cell>
          <cell r="M44">
            <v>2.9961645198688137E-3</v>
          </cell>
          <cell r="N44">
            <v>3.3336096498005011E-3</v>
          </cell>
          <cell r="O44">
            <v>3.3522206518145411E-3</v>
          </cell>
          <cell r="P44">
            <v>3.3054680611380735E-3</v>
          </cell>
          <cell r="Q44">
            <v>3.3323962628632204E-3</v>
          </cell>
          <cell r="R44">
            <v>3.407465827841575E-3</v>
          </cell>
          <cell r="S44">
            <v>3.3249907589377476E-3</v>
          </cell>
          <cell r="T44">
            <v>3.4131278102975944E-3</v>
          </cell>
          <cell r="U44">
            <v>3.3798046960819392E-3</v>
          </cell>
          <cell r="V44">
            <v>3.2828546697020239E-3</v>
          </cell>
          <cell r="W44">
            <v>3.1187169408902677E-3</v>
          </cell>
          <cell r="X44">
            <v>2.7937279186075153E-3</v>
          </cell>
          <cell r="Y44">
            <v>2.849934976557506E-3</v>
          </cell>
          <cell r="Z44">
            <v>2.9896141557676382E-3</v>
          </cell>
          <cell r="AA44">
            <v>2.7855794505652247E-3</v>
          </cell>
          <cell r="AB44">
            <v>2.8947533750014391E-3</v>
          </cell>
          <cell r="AC44">
            <v>2.9795413567498025E-3</v>
          </cell>
          <cell r="AD44">
            <v>2.9634462208108963E-3</v>
          </cell>
          <cell r="AE44">
            <v>2.8842255460702583E-3</v>
          </cell>
          <cell r="AF44">
            <v>313413032</v>
          </cell>
          <cell r="AG44">
            <v>195568503</v>
          </cell>
          <cell r="AH44">
            <v>0</v>
          </cell>
          <cell r="AI44">
            <v>228782134</v>
          </cell>
          <cell r="AJ44">
            <v>0</v>
          </cell>
          <cell r="AK44">
            <v>40312345</v>
          </cell>
          <cell r="AL44">
            <v>51920201</v>
          </cell>
          <cell r="AM44">
            <v>263782134</v>
          </cell>
          <cell r="AN44">
            <v>13553634</v>
          </cell>
          <cell r="AO44">
            <v>20834301</v>
          </cell>
          <cell r="AP44">
            <v>20834.300999999999</v>
          </cell>
          <cell r="AQ44">
            <v>4733253</v>
          </cell>
          <cell r="AS44">
            <v>2.2814253408295813E-3</v>
          </cell>
          <cell r="AT44">
            <v>3.2379984153876949E-3</v>
          </cell>
          <cell r="AU44">
            <v>2.1410170349553067E-3</v>
          </cell>
          <cell r="AW44">
            <v>3.2697063261447695E-2</v>
          </cell>
          <cell r="AX44">
            <v>9.6808703812066663E-3</v>
          </cell>
          <cell r="AY44">
            <v>0.31350255991287351</v>
          </cell>
          <cell r="AZ44">
            <v>0.30100260617671881</v>
          </cell>
          <cell r="BA44">
            <v>0.25848962207346016</v>
          </cell>
          <cell r="BB44">
            <v>0.73680621967201498</v>
          </cell>
          <cell r="BC44">
            <v>8.8752533748823859E-2</v>
          </cell>
          <cell r="BD44">
            <v>0.588094601668393</v>
          </cell>
          <cell r="BE44">
            <v>0.11756208591288786</v>
          </cell>
          <cell r="BF44">
            <v>8.104354742090035E-2</v>
          </cell>
          <cell r="BG44">
            <v>3.6518538491987509E-2</v>
          </cell>
          <cell r="BH44">
            <v>1.0838753359853068</v>
          </cell>
          <cell r="BI44">
            <v>1.1717222486362995E-3</v>
          </cell>
          <cell r="BJ44">
            <v>0</v>
          </cell>
          <cell r="BK44">
            <v>1.3969399859287146E-3</v>
          </cell>
          <cell r="BL44">
            <v>9898849</v>
          </cell>
          <cell r="BM44">
            <v>11081702</v>
          </cell>
          <cell r="BN44">
            <v>10675058</v>
          </cell>
          <cell r="BO44">
            <v>10576525</v>
          </cell>
          <cell r="BP44">
            <v>10492155</v>
          </cell>
          <cell r="BQ44">
            <v>10482709</v>
          </cell>
          <cell r="BR44">
            <v>10005843</v>
          </cell>
          <cell r="BS44">
            <v>9920247</v>
          </cell>
          <cell r="BT44">
            <v>9809585</v>
          </cell>
          <cell r="BU44">
            <v>8776999</v>
          </cell>
          <cell r="BV44">
            <v>9024348</v>
          </cell>
          <cell r="BW44">
            <v>8496350</v>
          </cell>
          <cell r="BX44">
            <v>9316625</v>
          </cell>
          <cell r="BY44">
            <v>9056018</v>
          </cell>
          <cell r="BZ44">
            <v>9153613</v>
          </cell>
          <cell r="CA44">
            <v>7857515</v>
          </cell>
          <cell r="CB44">
            <v>8092950</v>
          </cell>
          <cell r="CC44">
            <v>7916635</v>
          </cell>
          <cell r="CD44">
            <v>7480066</v>
          </cell>
          <cell r="CE44">
            <v>7006528</v>
          </cell>
          <cell r="CF44">
            <v>3016758</v>
          </cell>
          <cell r="CG44">
            <v>2993218</v>
          </cell>
          <cell r="CH44">
            <v>2981991</v>
          </cell>
          <cell r="CI44">
            <v>3027998</v>
          </cell>
          <cell r="CJ44">
            <v>3020563</v>
          </cell>
          <cell r="CK44">
            <v>2988321</v>
          </cell>
          <cell r="CL44">
            <v>2955250</v>
          </cell>
          <cell r="CM44">
            <v>2931488</v>
          </cell>
          <cell r="CN44">
            <v>2930072</v>
          </cell>
          <cell r="CO44">
            <v>2927334</v>
          </cell>
          <cell r="CP44">
            <v>2262088</v>
          </cell>
          <cell r="CQ44">
            <v>2240085</v>
          </cell>
          <cell r="CR44">
            <v>1658696</v>
          </cell>
          <cell r="CS44">
            <v>1630645</v>
          </cell>
          <cell r="CT44">
            <v>1612058</v>
          </cell>
          <cell r="CU44">
            <v>1596443</v>
          </cell>
          <cell r="CV44">
            <v>1596443</v>
          </cell>
          <cell r="CW44">
            <v>1612493</v>
          </cell>
          <cell r="CX44">
            <v>1548292</v>
          </cell>
          <cell r="CY44">
            <v>1524496</v>
          </cell>
          <cell r="DA44">
            <v>116767</v>
          </cell>
          <cell r="DB44">
            <v>334961</v>
          </cell>
          <cell r="DD44">
            <v>451728</v>
          </cell>
          <cell r="DE44">
            <v>332836</v>
          </cell>
          <cell r="DF44">
            <v>422426</v>
          </cell>
          <cell r="DG44">
            <v>295870</v>
          </cell>
          <cell r="DH44">
            <v>718296</v>
          </cell>
          <cell r="DI44">
            <v>74026</v>
          </cell>
          <cell r="DJ44">
            <v>7374949</v>
          </cell>
        </row>
        <row r="45">
          <cell r="B45" t="str">
            <v>United Bank for Africa</v>
          </cell>
          <cell r="C45">
            <v>15.793296</v>
          </cell>
          <cell r="D45">
            <v>3.6434479999999998</v>
          </cell>
          <cell r="E45">
            <v>5.9613560000000003</v>
          </cell>
          <cell r="F45">
            <v>2.1056949999999999</v>
          </cell>
          <cell r="G45">
            <v>2.015695</v>
          </cell>
          <cell r="H45">
            <v>2.1317780000000002</v>
          </cell>
          <cell r="I45">
            <v>6.2917589999999999</v>
          </cell>
          <cell r="J45">
            <v>5.4441999999999997E-2</v>
          </cell>
          <cell r="K45">
            <v>5.2207000000000003E-2</v>
          </cell>
          <cell r="M45">
            <v>2.9141050898736903E-3</v>
          </cell>
          <cell r="N45">
            <v>2.7743133368893511E-3</v>
          </cell>
          <cell r="O45">
            <v>2.1470700496677526E-3</v>
          </cell>
          <cell r="P45">
            <v>2.0044733969198118E-3</v>
          </cell>
          <cell r="Q45">
            <v>2.2052935247155385E-3</v>
          </cell>
          <cell r="R45">
            <v>2.3316271860098323E-3</v>
          </cell>
          <cell r="S45">
            <v>2.020231259853443E-3</v>
          </cell>
          <cell r="T45">
            <v>1.9487866954207773E-3</v>
          </cell>
          <cell r="U45">
            <v>2.2036384108273721E-3</v>
          </cell>
          <cell r="V45">
            <v>2.0994959873449227E-3</v>
          </cell>
          <cell r="W45">
            <v>1.708461816788139E-3</v>
          </cell>
          <cell r="X45">
            <v>1.9597987308742869E-3</v>
          </cell>
          <cell r="Y45">
            <v>1.914723228659556E-3</v>
          </cell>
          <cell r="Z45">
            <v>1.8501874804122268E-3</v>
          </cell>
          <cell r="AA45">
            <v>1.7724052524856274E-3</v>
          </cell>
          <cell r="AB45">
            <v>1.5934328058627707E-3</v>
          </cell>
          <cell r="AC45">
            <v>1.5618806344033891E-3</v>
          </cell>
          <cell r="AD45">
            <v>1.7389921178298006E-3</v>
          </cell>
          <cell r="AE45">
            <v>1.7297540438505241E-3</v>
          </cell>
          <cell r="AF45">
            <v>313413032</v>
          </cell>
          <cell r="AG45">
            <v>195568503</v>
          </cell>
          <cell r="AH45">
            <v>0</v>
          </cell>
          <cell r="AI45">
            <v>228782134</v>
          </cell>
          <cell r="AJ45">
            <v>0</v>
          </cell>
          <cell r="AK45">
            <v>40312345</v>
          </cell>
          <cell r="AL45">
            <v>51920201</v>
          </cell>
          <cell r="AM45">
            <v>263782134</v>
          </cell>
          <cell r="AN45">
            <v>13553634</v>
          </cell>
          <cell r="AO45">
            <v>20834301</v>
          </cell>
          <cell r="AP45">
            <v>20834.300999999999</v>
          </cell>
          <cell r="AQ45">
            <v>4733253</v>
          </cell>
          <cell r="AS45">
            <v>3.6399409375395524E-3</v>
          </cell>
          <cell r="AT45">
            <v>1.5996692113460671E-3</v>
          </cell>
          <cell r="AU45">
            <v>1.875795514508235E-3</v>
          </cell>
          <cell r="AW45">
            <v>3.2439608359784065E-2</v>
          </cell>
          <cell r="AX45">
            <v>6.1247028483953758E-3</v>
          </cell>
          <cell r="AY45">
            <v>0.32037066263981184</v>
          </cell>
          <cell r="AZ45">
            <v>0.33467508847684724</v>
          </cell>
          <cell r="BA45">
            <v>0.37838431360871866</v>
          </cell>
          <cell r="BB45">
            <v>0.8727099819106251</v>
          </cell>
          <cell r="BC45">
            <v>7.1666768584765284E-2</v>
          </cell>
          <cell r="BD45">
            <v>4.488893313234165E-2</v>
          </cell>
          <cell r="BE45">
            <v>0.11054025746588728</v>
          </cell>
          <cell r="BF45">
            <v>6.0139400420802021E-2</v>
          </cell>
          <cell r="BG45">
            <v>5.0400857045085255E-2</v>
          </cell>
          <cell r="BH45">
            <v>0.61117772533631598</v>
          </cell>
          <cell r="BI45">
            <v>1.5117144645391081E-3</v>
          </cell>
          <cell r="BJ45">
            <v>0</v>
          </cell>
          <cell r="BK45">
            <v>7.9351420376134432E-4</v>
          </cell>
          <cell r="BL45">
            <v>15793296</v>
          </cell>
          <cell r="BM45">
            <v>13811976</v>
          </cell>
          <cell r="BN45">
            <v>7086915</v>
          </cell>
          <cell r="BO45">
            <v>6504732</v>
          </cell>
          <cell r="BP45">
            <v>6937385</v>
          </cell>
          <cell r="BQ45">
            <v>7748462</v>
          </cell>
          <cell r="BR45">
            <v>6281056</v>
          </cell>
          <cell r="BS45">
            <v>5601281</v>
          </cell>
          <cell r="BT45">
            <v>7539176</v>
          </cell>
          <cell r="BU45">
            <v>5761555</v>
          </cell>
          <cell r="BV45">
            <v>6538183</v>
          </cell>
          <cell r="BW45">
            <v>7781237</v>
          </cell>
          <cell r="BX45">
            <v>8176112</v>
          </cell>
          <cell r="BY45">
            <v>7269162</v>
          </cell>
          <cell r="BZ45">
            <v>5332978</v>
          </cell>
          <cell r="CA45">
            <v>4755787</v>
          </cell>
          <cell r="CB45">
            <v>4354318</v>
          </cell>
          <cell r="CC45">
            <v>3726303</v>
          </cell>
          <cell r="CD45">
            <v>3984411</v>
          </cell>
          <cell r="CE45">
            <v>3709630</v>
          </cell>
          <cell r="CF45">
            <v>2131778</v>
          </cell>
          <cell r="CG45">
            <v>2127002</v>
          </cell>
          <cell r="CH45">
            <v>2123592</v>
          </cell>
          <cell r="CI45">
            <v>2161995</v>
          </cell>
          <cell r="CJ45">
            <v>2159848</v>
          </cell>
          <cell r="CK45">
            <v>2153962</v>
          </cell>
          <cell r="CL45">
            <v>2148603</v>
          </cell>
          <cell r="CM45">
            <v>2143386</v>
          </cell>
          <cell r="CN45">
            <v>2175142</v>
          </cell>
          <cell r="CO45">
            <v>2185477</v>
          </cell>
          <cell r="CP45">
            <v>1135692</v>
          </cell>
          <cell r="CQ45">
            <v>1119088</v>
          </cell>
          <cell r="CR45">
            <v>1043147</v>
          </cell>
          <cell r="CS45">
            <v>1172769</v>
          </cell>
          <cell r="CT45">
            <v>1222199</v>
          </cell>
          <cell r="CU45">
            <v>1138961</v>
          </cell>
          <cell r="CV45">
            <v>1138961</v>
          </cell>
          <cell r="CW45">
            <v>807249</v>
          </cell>
          <cell r="CX45">
            <v>1007444</v>
          </cell>
          <cell r="CY45">
            <v>1059034</v>
          </cell>
          <cell r="DA45">
            <v>203318</v>
          </cell>
          <cell r="DB45">
            <v>334014</v>
          </cell>
          <cell r="DD45">
            <v>537332</v>
          </cell>
          <cell r="DE45">
            <v>468935</v>
          </cell>
          <cell r="DF45">
            <v>12626</v>
          </cell>
          <cell r="DG45">
            <v>268646</v>
          </cell>
          <cell r="DH45">
            <v>281272</v>
          </cell>
          <cell r="DI45">
            <v>52207</v>
          </cell>
          <cell r="DJ45">
            <v>3643448</v>
          </cell>
        </row>
        <row r="46">
          <cell r="B46" t="str">
            <v>Trans-National Bank</v>
          </cell>
          <cell r="C46">
            <v>10.105088</v>
          </cell>
          <cell r="D46">
            <v>6.8494760000000001</v>
          </cell>
          <cell r="E46">
            <v>7.7937810000000001</v>
          </cell>
          <cell r="F46">
            <v>2.0089589999999999</v>
          </cell>
          <cell r="G46">
            <v>2.0559150000000002</v>
          </cell>
          <cell r="H46">
            <v>2.0634790000000001</v>
          </cell>
          <cell r="I46">
            <v>9.7409529999999993</v>
          </cell>
          <cell r="J46">
            <v>1.1047E-2</v>
          </cell>
          <cell r="K46">
            <v>1.5126000000000001E-2</v>
          </cell>
          <cell r="M46">
            <v>2.6348489843906952E-3</v>
          </cell>
          <cell r="N46">
            <v>2.715016942172869E-3</v>
          </cell>
          <cell r="O46">
            <v>2.7940324670370181E-3</v>
          </cell>
          <cell r="P46">
            <v>2.8657683321832196E-3</v>
          </cell>
          <cell r="Q46">
            <v>2.832707856838871E-3</v>
          </cell>
          <cell r="R46">
            <v>2.8564793770308921E-3</v>
          </cell>
          <cell r="S46">
            <v>3.0557541932423569E-3</v>
          </cell>
          <cell r="T46">
            <v>3.1188887467972362E-3</v>
          </cell>
          <cell r="U46">
            <v>3.0646052462589717E-3</v>
          </cell>
          <cell r="V46">
            <v>3.095287125766134E-3</v>
          </cell>
          <cell r="W46">
            <v>3.289699569708259E-3</v>
          </cell>
          <cell r="X46">
            <v>3.245054196239011E-3</v>
          </cell>
          <cell r="Y46">
            <v>3.2539850902409458E-3</v>
          </cell>
          <cell r="Z46">
            <v>3.383897920984251E-3</v>
          </cell>
          <cell r="AA46">
            <v>3.4539711939486025E-3</v>
          </cell>
          <cell r="AB46">
            <v>3.5303941842276506E-3</v>
          </cell>
          <cell r="AC46">
            <v>3.5003510202464873E-3</v>
          </cell>
          <cell r="AD46">
            <v>3.7630384628247202E-3</v>
          </cell>
          <cell r="AE46">
            <v>3.9182679979662049E-3</v>
          </cell>
          <cell r="AF46">
            <v>313413032</v>
          </cell>
          <cell r="AG46">
            <v>195568503</v>
          </cell>
          <cell r="AH46">
            <v>0</v>
          </cell>
          <cell r="AI46">
            <v>228782134</v>
          </cell>
          <cell r="AJ46">
            <v>0</v>
          </cell>
          <cell r="AK46">
            <v>40312345</v>
          </cell>
          <cell r="AL46">
            <v>51920201</v>
          </cell>
          <cell r="AM46">
            <v>263782134</v>
          </cell>
          <cell r="AN46">
            <v>13553634</v>
          </cell>
          <cell r="AO46">
            <v>20834301</v>
          </cell>
          <cell r="AP46">
            <v>20834.300999999999</v>
          </cell>
          <cell r="AQ46">
            <v>4733253</v>
          </cell>
          <cell r="AS46">
            <v>2.3289580267880547E-3</v>
          </cell>
          <cell r="AT46">
            <v>3.0072875669019607E-3</v>
          </cell>
          <cell r="AU46">
            <v>2.4523849004923553E-3</v>
          </cell>
          <cell r="AW46">
            <v>9.7467431920680615E-3</v>
          </cell>
          <cell r="AX46">
            <v>1.9925897358213109E-3</v>
          </cell>
          <cell r="AY46">
            <v>0.21105891795186779</v>
          </cell>
          <cell r="AZ46">
            <v>0.20623844504741989</v>
          </cell>
          <cell r="BA46">
            <v>0.29656246803404912</v>
          </cell>
          <cell r="BB46">
            <v>0.86037687337751201</v>
          </cell>
          <cell r="BC46">
            <v>0.20035313239219177</v>
          </cell>
          <cell r="BD46">
            <v>0.34108556944323049</v>
          </cell>
          <cell r="BE46">
            <v>0.14273530738010698</v>
          </cell>
          <cell r="BF46">
            <v>5.3093934106814428E-2</v>
          </cell>
          <cell r="BG46">
            <v>8.9641373273292552E-2</v>
          </cell>
          <cell r="BH46">
            <v>0.87883865353671087</v>
          </cell>
          <cell r="BI46">
            <v>7.6741553849212656E-4</v>
          </cell>
          <cell r="BJ46">
            <v>5.8501417013253135E-4</v>
          </cell>
          <cell r="BK46">
            <v>6.6977533173691772E-4</v>
          </cell>
          <cell r="BL46">
            <v>10105088</v>
          </cell>
          <cell r="BM46">
            <v>10119596</v>
          </cell>
          <cell r="BN46">
            <v>9977176</v>
          </cell>
          <cell r="BO46">
            <v>10295352</v>
          </cell>
          <cell r="BP46">
            <v>10137915</v>
          </cell>
          <cell r="BQ46">
            <v>9885064</v>
          </cell>
          <cell r="BR46">
            <v>10603271</v>
          </cell>
          <cell r="BS46">
            <v>10464500</v>
          </cell>
          <cell r="BT46">
            <v>10351824</v>
          </cell>
          <cell r="BU46">
            <v>9973356</v>
          </cell>
          <cell r="BV46">
            <v>10507615</v>
          </cell>
          <cell r="BW46">
            <v>10533322</v>
          </cell>
          <cell r="BX46">
            <v>10803306</v>
          </cell>
          <cell r="BY46">
            <v>10456605</v>
          </cell>
          <cell r="BZ46">
            <v>10300961</v>
          </cell>
          <cell r="CA46">
            <v>10239922</v>
          </cell>
          <cell r="CB46">
            <v>9678121</v>
          </cell>
          <cell r="CC46">
            <v>8935515</v>
          </cell>
          <cell r="CD46">
            <v>9268777</v>
          </cell>
          <cell r="CE46">
            <v>9657867</v>
          </cell>
          <cell r="CF46">
            <v>2063479</v>
          </cell>
          <cell r="CG46">
            <v>2041690</v>
          </cell>
          <cell r="CH46">
            <v>2053824</v>
          </cell>
          <cell r="CI46">
            <v>2132336</v>
          </cell>
          <cell r="CJ46">
            <v>2074929</v>
          </cell>
          <cell r="CK46">
            <v>2073144</v>
          </cell>
          <cell r="CL46">
            <v>2088544</v>
          </cell>
          <cell r="CM46">
            <v>2073408</v>
          </cell>
          <cell r="CN46">
            <v>2154496</v>
          </cell>
          <cell r="CO46">
            <v>2159748</v>
          </cell>
          <cell r="CP46">
            <v>2080839</v>
          </cell>
          <cell r="CQ46">
            <v>2032789</v>
          </cell>
          <cell r="CR46">
            <v>2044903</v>
          </cell>
          <cell r="CS46">
            <v>1975069</v>
          </cell>
          <cell r="CT46">
            <v>1957169</v>
          </cell>
          <cell r="CU46">
            <v>1914759</v>
          </cell>
          <cell r="CV46">
            <v>1914759</v>
          </cell>
          <cell r="CW46">
            <v>1929129</v>
          </cell>
          <cell r="CX46">
            <v>1905126</v>
          </cell>
          <cell r="CY46">
            <v>1869047</v>
          </cell>
          <cell r="DA46">
            <v>214541</v>
          </cell>
          <cell r="DB46">
            <v>508885</v>
          </cell>
          <cell r="DD46">
            <v>723426</v>
          </cell>
          <cell r="DE46">
            <v>622419</v>
          </cell>
          <cell r="DF46">
            <v>585354</v>
          </cell>
          <cell r="DG46">
            <v>1130796</v>
          </cell>
          <cell r="DH46">
            <v>1716150</v>
          </cell>
          <cell r="DI46">
            <v>15126</v>
          </cell>
          <cell r="DJ46">
            <v>6849476</v>
          </cell>
        </row>
        <row r="47">
          <cell r="B47" t="str">
            <v>Paramount Universal Bank</v>
          </cell>
          <cell r="C47">
            <v>9.8506499999999999</v>
          </cell>
          <cell r="D47">
            <v>5.6463279999999996</v>
          </cell>
          <cell r="E47">
            <v>8.1150990000000007</v>
          </cell>
          <cell r="F47">
            <v>1.5207900000000001</v>
          </cell>
          <cell r="G47">
            <v>1.5207900000000001</v>
          </cell>
          <cell r="H47">
            <v>1.601294</v>
          </cell>
          <cell r="I47">
            <v>5.7657850000000002</v>
          </cell>
          <cell r="J47">
            <v>2.6549999999999998E-3</v>
          </cell>
          <cell r="K47">
            <v>6.8195000000000006E-2</v>
          </cell>
          <cell r="M47">
            <v>2.4158218443181161E-3</v>
          </cell>
          <cell r="N47">
            <v>2.5100734500485482E-3</v>
          </cell>
          <cell r="O47">
            <v>2.6029272765965747E-3</v>
          </cell>
          <cell r="P47">
            <v>2.5935354348196903E-3</v>
          </cell>
          <cell r="Q47">
            <v>2.6236331568486775E-3</v>
          </cell>
          <cell r="R47">
            <v>2.7115113381940455E-3</v>
          </cell>
          <cell r="S47">
            <v>2.7142431506609762E-3</v>
          </cell>
          <cell r="T47">
            <v>2.7436015660860188E-3</v>
          </cell>
          <cell r="U47">
            <v>2.7514415585708201E-3</v>
          </cell>
          <cell r="V47">
            <v>2.7960270752280031E-3</v>
          </cell>
          <cell r="W47">
            <v>2.8937146314500129E-3</v>
          </cell>
          <cell r="X47">
            <v>3.1127034995126492E-3</v>
          </cell>
          <cell r="Y47">
            <v>3.1503060367453657E-3</v>
          </cell>
          <cell r="Z47">
            <v>3.1005681559442178E-3</v>
          </cell>
          <cell r="AA47">
            <v>3.1697197883291742E-3</v>
          </cell>
          <cell r="AB47">
            <v>3.0712448282937156E-3</v>
          </cell>
          <cell r="AC47">
            <v>3.1174189543764601E-3</v>
          </cell>
          <cell r="AD47">
            <v>3.1324341450229224E-3</v>
          </cell>
          <cell r="AE47">
            <v>3.0996129310015578E-3</v>
          </cell>
          <cell r="AF47">
            <v>313413032</v>
          </cell>
          <cell r="AG47">
            <v>195568503</v>
          </cell>
          <cell r="AH47">
            <v>0</v>
          </cell>
          <cell r="AI47">
            <v>228782134</v>
          </cell>
          <cell r="AJ47">
            <v>0</v>
          </cell>
          <cell r="AK47">
            <v>40312345</v>
          </cell>
          <cell r="AL47">
            <v>51920201</v>
          </cell>
          <cell r="AM47">
            <v>263782134</v>
          </cell>
          <cell r="AN47">
            <v>13553634</v>
          </cell>
          <cell r="AO47">
            <v>20834301</v>
          </cell>
          <cell r="AP47">
            <v>20834.300999999999</v>
          </cell>
          <cell r="AQ47">
            <v>4733253</v>
          </cell>
          <cell r="AS47">
            <v>2.2703167341620134E-3</v>
          </cell>
          <cell r="AT47">
            <v>2.4790410234374733E-3</v>
          </cell>
          <cell r="AU47">
            <v>2.5534905655676772E-3</v>
          </cell>
          <cell r="AW47">
            <v>5.4582581717296325E-2</v>
          </cell>
          <cell r="AX47">
            <v>9.3594059937254451E-3</v>
          </cell>
          <cell r="AY47">
            <v>0.26376113573433629</v>
          </cell>
          <cell r="AZ47">
            <v>0.26376113573433629</v>
          </cell>
          <cell r="BA47">
            <v>0.24298601182610469</v>
          </cell>
          <cell r="BB47">
            <v>0.7743137261145483</v>
          </cell>
          <cell r="BC47">
            <v>0.10144103235022221</v>
          </cell>
          <cell r="BD47">
            <v>0.21128247606407596</v>
          </cell>
          <cell r="BE47">
            <v>0.12173656990188673</v>
          </cell>
          <cell r="BF47">
            <v>7.990344138308271E-2</v>
          </cell>
          <cell r="BG47">
            <v>4.1833128518804025E-2</v>
          </cell>
          <cell r="BH47">
            <v>0.69578054439015458</v>
          </cell>
          <cell r="BI47">
            <v>1.2410114947062874E-3</v>
          </cell>
          <cell r="BJ47">
            <v>0</v>
          </cell>
          <cell r="BK47">
            <v>6.5141947846663576E-4</v>
          </cell>
          <cell r="BL47">
            <v>9850650</v>
          </cell>
          <cell r="BM47">
            <v>9915783</v>
          </cell>
          <cell r="BN47">
            <v>9924109</v>
          </cell>
          <cell r="BO47">
            <v>9541251</v>
          </cell>
          <cell r="BP47">
            <v>9579358</v>
          </cell>
          <cell r="BQ47">
            <v>9745544</v>
          </cell>
          <cell r="BR47">
            <v>9738935</v>
          </cell>
          <cell r="BS47">
            <v>9426931</v>
          </cell>
          <cell r="BT47">
            <v>9582882</v>
          </cell>
          <cell r="BU47">
            <v>9455656</v>
          </cell>
          <cell r="BV47">
            <v>9853717</v>
          </cell>
          <cell r="BW47">
            <v>10525709</v>
          </cell>
          <cell r="BX47">
            <v>10914946</v>
          </cell>
          <cell r="BY47">
            <v>10818758</v>
          </cell>
          <cell r="BZ47">
            <v>10169780</v>
          </cell>
          <cell r="CA47">
            <v>10402326</v>
          </cell>
          <cell r="CB47">
            <v>9042178</v>
          </cell>
          <cell r="CC47">
            <v>8698023</v>
          </cell>
          <cell r="CD47">
            <v>8323852</v>
          </cell>
          <cell r="CE47">
            <v>8028877</v>
          </cell>
          <cell r="CF47">
            <v>1601294</v>
          </cell>
          <cell r="CG47">
            <v>1568798</v>
          </cell>
          <cell r="CH47">
            <v>1546091</v>
          </cell>
          <cell r="CI47">
            <v>1759693</v>
          </cell>
          <cell r="CJ47">
            <v>1730416</v>
          </cell>
          <cell r="CK47">
            <v>1700031</v>
          </cell>
          <cell r="CL47">
            <v>1659151</v>
          </cell>
          <cell r="CM47">
            <v>1644209</v>
          </cell>
          <cell r="CN47">
            <v>1624002</v>
          </cell>
          <cell r="CO47">
            <v>1605827</v>
          </cell>
          <cell r="CP47">
            <v>1575131</v>
          </cell>
          <cell r="CQ47">
            <v>1536285</v>
          </cell>
          <cell r="CR47">
            <v>1488698</v>
          </cell>
          <cell r="CS47">
            <v>1469236</v>
          </cell>
          <cell r="CT47">
            <v>1410219</v>
          </cell>
          <cell r="CU47">
            <v>1378260</v>
          </cell>
          <cell r="CV47">
            <v>1378260</v>
          </cell>
          <cell r="CW47">
            <v>1348014</v>
          </cell>
          <cell r="CX47">
            <v>1289232</v>
          </cell>
          <cell r="CY47">
            <v>1230414</v>
          </cell>
          <cell r="DA47">
            <v>76310</v>
          </cell>
          <cell r="DB47">
            <v>237741</v>
          </cell>
          <cell r="DD47">
            <v>314051</v>
          </cell>
          <cell r="DE47">
            <v>243174</v>
          </cell>
          <cell r="DF47">
            <v>134678</v>
          </cell>
          <cell r="DG47">
            <v>502753</v>
          </cell>
          <cell r="DH47">
            <v>637431</v>
          </cell>
          <cell r="DI47">
            <v>68195</v>
          </cell>
          <cell r="DJ47">
            <v>5646328</v>
          </cell>
        </row>
        <row r="48">
          <cell r="B48" t="str">
            <v>Consolidated Bank of Kenya</v>
          </cell>
          <cell r="C48">
            <v>12.574555999999999</v>
          </cell>
          <cell r="D48">
            <v>7.9074710000000001</v>
          </cell>
          <cell r="E48">
            <v>8.3358620000000005</v>
          </cell>
          <cell r="F48">
            <v>0.27657199999999998</v>
          </cell>
          <cell r="G48">
            <v>0.37158600000000003</v>
          </cell>
          <cell r="H48">
            <v>0.79509600000000002</v>
          </cell>
          <cell r="I48">
            <v>11.013503999999999</v>
          </cell>
          <cell r="J48">
            <v>1.026E-2</v>
          </cell>
          <cell r="K48">
            <v>-0.39291799999999999</v>
          </cell>
          <cell r="M48">
            <v>2.2414962355843987E-3</v>
          </cell>
          <cell r="N48">
            <v>2.4357980908586208E-3</v>
          </cell>
          <cell r="O48">
            <v>2.2831051018938715E-3</v>
          </cell>
          <cell r="P48">
            <v>2.667232875557445E-3</v>
          </cell>
          <cell r="Q48">
            <v>2.7943385230868381E-3</v>
          </cell>
          <cell r="R48">
            <v>2.9311894911254019E-3</v>
          </cell>
          <cell r="S48">
            <v>3.0410302221931039E-3</v>
          </cell>
          <cell r="T48">
            <v>3.2463100336946882E-3</v>
          </cell>
          <cell r="U48">
            <v>3.127047466179375E-3</v>
          </cell>
          <cell r="V48">
            <v>3.4316570805427039E-3</v>
          </cell>
          <cell r="W48">
            <v>3.5951394425047193E-3</v>
          </cell>
          <cell r="X48">
            <v>3.5168922779126709E-3</v>
          </cell>
          <cell r="Y48">
            <v>3.6589293862348505E-3</v>
          </cell>
          <cell r="Z48">
            <v>3.8139306267146143E-3</v>
          </cell>
          <cell r="AA48">
            <v>4.1598331954687522E-3</v>
          </cell>
          <cell r="AB48">
            <v>4.3305980844768359E-3</v>
          </cell>
          <cell r="AC48">
            <v>4.7091276126817556E-3</v>
          </cell>
          <cell r="AD48">
            <v>4.9352439066792245E-3</v>
          </cell>
          <cell r="AE48">
            <v>5.0564486501753214E-3</v>
          </cell>
          <cell r="AF48">
            <v>313413032</v>
          </cell>
          <cell r="AG48">
            <v>195568503</v>
          </cell>
          <cell r="AH48">
            <v>0</v>
          </cell>
          <cell r="AI48">
            <v>228782134</v>
          </cell>
          <cell r="AJ48">
            <v>0</v>
          </cell>
          <cell r="AK48">
            <v>40312345</v>
          </cell>
          <cell r="AL48">
            <v>51920201</v>
          </cell>
          <cell r="AM48">
            <v>263782134</v>
          </cell>
          <cell r="AN48">
            <v>13553634</v>
          </cell>
          <cell r="AO48">
            <v>20834301</v>
          </cell>
          <cell r="AP48">
            <v>20834.300999999999</v>
          </cell>
          <cell r="AQ48">
            <v>4733253</v>
          </cell>
          <cell r="AS48">
            <v>2.8981056997718271E-3</v>
          </cell>
          <cell r="AT48">
            <v>3.4718041531845377E-3</v>
          </cell>
          <cell r="AU48">
            <v>2.6229556747088493E-3</v>
          </cell>
          <cell r="AW48">
            <v>-0.56939810175514105</v>
          </cell>
          <cell r="AX48">
            <v>-4.0302185358711932E-2</v>
          </cell>
          <cell r="AY48">
            <v>3.3739126076496637E-2</v>
          </cell>
          <cell r="AZ48">
            <v>2.5112080587613172E-2</v>
          </cell>
          <cell r="BA48">
            <v>0.34446457466412678</v>
          </cell>
          <cell r="BB48">
            <v>1.1848217081314667</v>
          </cell>
          <cell r="BC48">
            <v>0.20699529490506524</v>
          </cell>
          <cell r="BD48">
            <v>0.44901795490441171</v>
          </cell>
          <cell r="BE48">
            <v>0.16008470730353253</v>
          </cell>
          <cell r="BF48">
            <v>4.7740678686050024E-2</v>
          </cell>
          <cell r="BG48">
            <v>0.11234402861748249</v>
          </cell>
          <cell r="BH48">
            <v>0.9486086741839056</v>
          </cell>
          <cell r="BI48">
            <v>2.2000103464809135E-3</v>
          </cell>
          <cell r="BJ48">
            <v>1.5142332117621391E-4</v>
          </cell>
          <cell r="BK48">
            <v>1.2239045106512616E-3</v>
          </cell>
          <cell r="BL48">
            <v>12574556</v>
          </cell>
          <cell r="BM48">
            <v>12421918</v>
          </cell>
          <cell r="BN48">
            <v>12302979</v>
          </cell>
          <cell r="BO48">
            <v>13455744</v>
          </cell>
          <cell r="BP48">
            <v>13423571</v>
          </cell>
          <cell r="BQ48">
            <v>13620906</v>
          </cell>
          <cell r="BR48">
            <v>13697179</v>
          </cell>
          <cell r="BS48">
            <v>13917895</v>
          </cell>
          <cell r="BT48">
            <v>13898951</v>
          </cell>
          <cell r="BU48">
            <v>14419461</v>
          </cell>
          <cell r="BV48">
            <v>14272743</v>
          </cell>
          <cell r="BW48">
            <v>14135528</v>
          </cell>
          <cell r="BX48">
            <v>14425550</v>
          </cell>
          <cell r="BY48">
            <v>14573039</v>
          </cell>
          <cell r="BZ48">
            <v>14428785</v>
          </cell>
          <cell r="CA48">
            <v>15077051</v>
          </cell>
          <cell r="CB48">
            <v>15965750</v>
          </cell>
          <cell r="CC48">
            <v>16616891</v>
          </cell>
          <cell r="CD48">
            <v>16730762</v>
          </cell>
          <cell r="CE48">
            <v>16778631</v>
          </cell>
          <cell r="CF48">
            <v>795096</v>
          </cell>
          <cell r="CG48">
            <v>966429</v>
          </cell>
          <cell r="CH48">
            <v>562347</v>
          </cell>
          <cell r="CI48">
            <v>1068434</v>
          </cell>
          <cell r="CJ48">
            <v>1045060</v>
          </cell>
          <cell r="CK48">
            <v>1187461</v>
          </cell>
          <cell r="CL48">
            <v>1325345</v>
          </cell>
          <cell r="CM48">
            <v>1403073</v>
          </cell>
          <cell r="CN48">
            <v>1410759</v>
          </cell>
          <cell r="CO48">
            <v>1542883</v>
          </cell>
          <cell r="CP48">
            <v>1586460</v>
          </cell>
          <cell r="CQ48">
            <v>1615215</v>
          </cell>
          <cell r="CR48">
            <v>1587672</v>
          </cell>
          <cell r="CS48">
            <v>1606209</v>
          </cell>
          <cell r="CT48">
            <v>1551228</v>
          </cell>
          <cell r="CU48">
            <v>1567820</v>
          </cell>
          <cell r="CV48">
            <v>1567820</v>
          </cell>
          <cell r="CW48">
            <v>1089376</v>
          </cell>
          <cell r="CX48">
            <v>1258313</v>
          </cell>
          <cell r="CY48">
            <v>1241702</v>
          </cell>
          <cell r="DA48">
            <v>288239</v>
          </cell>
          <cell r="DB48">
            <v>548535</v>
          </cell>
          <cell r="DD48">
            <v>836774</v>
          </cell>
          <cell r="DE48">
            <v>991428</v>
          </cell>
          <cell r="DF48">
            <v>926800</v>
          </cell>
          <cell r="DG48">
            <v>1137260</v>
          </cell>
          <cell r="DH48">
            <v>2064060</v>
          </cell>
          <cell r="DI48">
            <v>-392918</v>
          </cell>
          <cell r="DJ48">
            <v>7907471</v>
          </cell>
        </row>
        <row r="49">
          <cell r="B49" t="str">
            <v>Spire Bank</v>
          </cell>
          <cell r="C49">
            <v>10.827686999999999</v>
          </cell>
          <cell r="D49">
            <v>4.4977229999999997</v>
          </cell>
          <cell r="E49">
            <v>6.8455199999999996</v>
          </cell>
          <cell r="F49">
            <v>-1.3423970000000001</v>
          </cell>
          <cell r="G49">
            <v>-1.1972130000000001</v>
          </cell>
          <cell r="H49">
            <v>0.55163200000000001</v>
          </cell>
          <cell r="I49">
            <v>8.4147090000000002</v>
          </cell>
          <cell r="J49">
            <v>1.6590000000000001E-2</v>
          </cell>
          <cell r="K49">
            <v>-0.38852999999999999</v>
          </cell>
          <cell r="M49">
            <v>1.828144471978596E-3</v>
          </cell>
          <cell r="N49">
            <v>1.9951270965040003E-3</v>
          </cell>
          <cell r="O49">
            <v>2.2215219873531959E-3</v>
          </cell>
          <cell r="P49">
            <v>2.3264679233426658E-3</v>
          </cell>
          <cell r="Q49">
            <v>2.5178370370550077E-3</v>
          </cell>
          <cell r="R49">
            <v>2.9204333094317424E-3</v>
          </cell>
          <cell r="S49">
            <v>3.0588598481347401E-3</v>
          </cell>
          <cell r="T49">
            <v>3.3461308451362866E-3</v>
          </cell>
          <cell r="U49">
            <v>3.510592734375647E-3</v>
          </cell>
          <cell r="V49">
            <v>3.817287304938452E-3</v>
          </cell>
          <cell r="W49">
            <v>4.0857315203113587E-3</v>
          </cell>
          <cell r="X49">
            <v>4.3179555382334422E-3</v>
          </cell>
          <cell r="Y49">
            <v>4.7633665332035748E-3</v>
          </cell>
          <cell r="Z49">
            <v>4.7657858994089222E-3</v>
          </cell>
          <cell r="AA49">
            <v>4.5753422744545516E-3</v>
          </cell>
          <cell r="AB49">
            <v>5.4417109266859413E-3</v>
          </cell>
          <cell r="AC49">
            <v>5.3969313576378072E-3</v>
          </cell>
          <cell r="AD49">
            <v>5.6779324554218844E-3</v>
          </cell>
          <cell r="AE49">
            <v>5.4898150641763069E-3</v>
          </cell>
          <cell r="AF49">
            <v>313413032</v>
          </cell>
          <cell r="AG49">
            <v>195568503</v>
          </cell>
          <cell r="AH49">
            <v>0</v>
          </cell>
          <cell r="AI49">
            <v>228782134</v>
          </cell>
          <cell r="AJ49">
            <v>0</v>
          </cell>
          <cell r="AK49">
            <v>40312345</v>
          </cell>
          <cell r="AL49">
            <v>51920201</v>
          </cell>
          <cell r="AM49">
            <v>263782134</v>
          </cell>
          <cell r="AN49">
            <v>13553634</v>
          </cell>
          <cell r="AO49">
            <v>20834301</v>
          </cell>
          <cell r="AP49">
            <v>20834.300999999999</v>
          </cell>
          <cell r="AQ49">
            <v>4733253</v>
          </cell>
          <cell r="AS49">
            <v>2.4954981639149182E-3</v>
          </cell>
          <cell r="AT49">
            <v>1.9747417842283098E-3</v>
          </cell>
          <cell r="AU49">
            <v>2.1540058521041876E-3</v>
          </cell>
          <cell r="AW49">
            <v>-0.52428740876281776</v>
          </cell>
          <cell r="AX49">
            <v>-4.6019034596979445E-2</v>
          </cell>
          <cell r="AY49">
            <v>-0.14227622131674431</v>
          </cell>
          <cell r="AZ49">
            <v>-0.15952981855938214</v>
          </cell>
          <cell r="BA49">
            <v>0.52598366064300217</v>
          </cell>
          <cell r="BB49">
            <v>2.6261050574721025</v>
          </cell>
          <cell r="BC49">
            <v>0.3448314388405162</v>
          </cell>
          <cell r="BD49">
            <v>0.60359833275812613</v>
          </cell>
          <cell r="BE49">
            <v>0.12274968489263152</v>
          </cell>
          <cell r="BF49">
            <v>6.0438515473091696E-2</v>
          </cell>
          <cell r="BG49">
            <v>6.2311169419539826E-2</v>
          </cell>
          <cell r="BH49">
            <v>0.6570316060722925</v>
          </cell>
          <cell r="BI49">
            <v>1.0738652655848883E-3</v>
          </cell>
          <cell r="BJ49">
            <v>0</v>
          </cell>
          <cell r="BK49">
            <v>6.9872004581406891E-4</v>
          </cell>
          <cell r="BL49">
            <v>10827687</v>
          </cell>
          <cell r="BM49">
            <v>10965040</v>
          </cell>
          <cell r="BN49">
            <v>11203247</v>
          </cell>
          <cell r="BO49">
            <v>11147949</v>
          </cell>
          <cell r="BP49">
            <v>11686475</v>
          </cell>
          <cell r="BQ49">
            <v>13074106</v>
          </cell>
          <cell r="BR49">
            <v>13185616</v>
          </cell>
          <cell r="BS49">
            <v>13802498</v>
          </cell>
          <cell r="BT49">
            <v>14204005</v>
          </cell>
          <cell r="BU49">
            <v>14382397</v>
          </cell>
          <cell r="BV49">
            <v>15107721</v>
          </cell>
          <cell r="BW49">
            <v>14469562</v>
          </cell>
          <cell r="BX49">
            <v>15826494</v>
          </cell>
          <cell r="BY49">
            <v>16857598</v>
          </cell>
          <cell r="BZ49">
            <v>16800655</v>
          </cell>
          <cell r="CA49">
            <v>16589359</v>
          </cell>
          <cell r="CB49">
            <v>17019940</v>
          </cell>
          <cell r="CC49">
            <v>16250564</v>
          </cell>
          <cell r="CD49">
            <v>16454140</v>
          </cell>
          <cell r="CE49">
            <v>15562476</v>
          </cell>
          <cell r="CF49">
            <v>551632</v>
          </cell>
          <cell r="CG49">
            <v>768190</v>
          </cell>
          <cell r="CH49">
            <v>992269</v>
          </cell>
          <cell r="CI49">
            <v>1187760</v>
          </cell>
          <cell r="CJ49">
            <v>1424536</v>
          </cell>
          <cell r="CK49">
            <v>1628858</v>
          </cell>
          <cell r="CL49">
            <v>1717309</v>
          </cell>
          <cell r="CM49">
            <v>1817222</v>
          </cell>
          <cell r="CN49">
            <v>2037416</v>
          </cell>
          <cell r="CO49">
            <v>2182475</v>
          </cell>
          <cell r="CP49">
            <v>1933604</v>
          </cell>
          <cell r="CQ49">
            <v>2068845</v>
          </cell>
          <cell r="CR49">
            <v>1993347</v>
          </cell>
          <cell r="CS49">
            <v>2106331</v>
          </cell>
          <cell r="CT49">
            <v>1718831</v>
          </cell>
          <cell r="CU49">
            <v>1154947</v>
          </cell>
          <cell r="CV49">
            <v>1154947</v>
          </cell>
          <cell r="CW49">
            <v>1526979</v>
          </cell>
          <cell r="CX49">
            <v>1408728</v>
          </cell>
          <cell r="CY49">
            <v>1371482</v>
          </cell>
          <cell r="DA49">
            <v>144281</v>
          </cell>
          <cell r="DB49">
            <v>130026</v>
          </cell>
          <cell r="DD49">
            <v>274307</v>
          </cell>
          <cell r="DE49">
            <v>720359</v>
          </cell>
          <cell r="DF49">
            <v>1428876</v>
          </cell>
          <cell r="DG49">
            <v>938387</v>
          </cell>
          <cell r="DH49">
            <v>2367263</v>
          </cell>
          <cell r="DI49">
            <v>-388530</v>
          </cell>
          <cell r="DJ49">
            <v>4497723</v>
          </cell>
        </row>
        <row r="50">
          <cell r="B50" t="str">
            <v xml:space="preserve">Dubai Islamic Bank </v>
          </cell>
          <cell r="C50">
            <v>4.1833580000000001</v>
          </cell>
          <cell r="D50">
            <v>1.4473069999999999</v>
          </cell>
          <cell r="E50">
            <v>2.4940549999999999</v>
          </cell>
          <cell r="F50">
            <v>1.079928</v>
          </cell>
          <cell r="G50">
            <v>1.0817000000000001</v>
          </cell>
          <cell r="H50">
            <v>1.60317</v>
          </cell>
          <cell r="I50">
            <v>2.9393799999999999</v>
          </cell>
          <cell r="J50">
            <v>1.026E-2</v>
          </cell>
          <cell r="K50">
            <v>-0.66589399999999999</v>
          </cell>
          <cell r="M50">
            <v>1.39180981416708E-3</v>
          </cell>
          <cell r="N50">
            <v>1.4170584184887587E-3</v>
          </cell>
          <cell r="O50">
            <v>1.2905753969860989E-3</v>
          </cell>
          <cell r="P50">
            <v>1.0097300653005045E-3</v>
          </cell>
          <cell r="Q50">
            <v>8.9810759525201064E-4</v>
          </cell>
          <cell r="R50">
            <v>8.1594244188925907E-4</v>
          </cell>
          <cell r="S50">
            <v>1.6019345997390294E-3</v>
          </cell>
          <cell r="T50">
            <v>1.6457505318533876E-3</v>
          </cell>
          <cell r="U50">
            <v>1.6597976324624964E-3</v>
          </cell>
          <cell r="V50">
            <v>1.7406970541681173E-3</v>
          </cell>
          <cell r="W50">
            <v>1.7623379659851292E-3</v>
          </cell>
          <cell r="X50">
            <v>1.9075708158961323E-3</v>
          </cell>
          <cell r="Y50">
            <v>1.9305963266920123E-3</v>
          </cell>
          <cell r="Z50">
            <v>1.9367902077399666E-3</v>
          </cell>
          <cell r="AA50">
            <v>2.0384148379067593E-3</v>
          </cell>
          <cell r="AB50">
            <v>2.135885306845442E-3</v>
          </cell>
          <cell r="AC50">
            <v>2.277695536393396E-3</v>
          </cell>
          <cell r="AD50">
            <v>2.3491586322533392E-3</v>
          </cell>
          <cell r="AE50">
            <v>2.2687049910450462E-3</v>
          </cell>
          <cell r="AF50">
            <v>313413032</v>
          </cell>
          <cell r="AG50">
            <v>195568503</v>
          </cell>
          <cell r="AH50">
            <v>0</v>
          </cell>
          <cell r="AI50">
            <v>228782134</v>
          </cell>
          <cell r="AJ50">
            <v>0</v>
          </cell>
          <cell r="AK50">
            <v>40312345</v>
          </cell>
          <cell r="AL50">
            <v>51920201</v>
          </cell>
          <cell r="AM50">
            <v>263782134</v>
          </cell>
          <cell r="AN50">
            <v>13553634</v>
          </cell>
          <cell r="AO50">
            <v>20834301</v>
          </cell>
          <cell r="AP50">
            <v>20834.300999999999</v>
          </cell>
          <cell r="AQ50">
            <v>4733253</v>
          </cell>
          <cell r="AS50">
            <v>9.6415441340323054E-4</v>
          </cell>
          <cell r="AT50">
            <v>6.3544544817591532E-4</v>
          </cell>
          <cell r="AU50">
            <v>7.8477735299432481E-4</v>
          </cell>
          <cell r="AW50">
            <v>-0.61245380715923925</v>
          </cell>
          <cell r="AX50">
            <v>-0.29406080365788617</v>
          </cell>
          <cell r="AY50">
            <v>0.36800277609563925</v>
          </cell>
          <cell r="AZ50">
            <v>0.36739992787594666</v>
          </cell>
          <cell r="BA50">
            <v>0.60350153192021505</v>
          </cell>
          <cell r="BB50">
            <v>9.3828675045332339</v>
          </cell>
          <cell r="BC50">
            <v>0</v>
          </cell>
          <cell r="BD50">
            <v>0</v>
          </cell>
          <cell r="BE50">
            <v>0.10647108938030152</v>
          </cell>
          <cell r="BF50">
            <v>7.0887403957125505E-2</v>
          </cell>
          <cell r="BG50">
            <v>3.5583685423176012E-2</v>
          </cell>
          <cell r="BH50">
            <v>0.58030275996319247</v>
          </cell>
          <cell r="BI50">
            <v>1.3975688778522711E-4</v>
          </cell>
          <cell r="BJ50">
            <v>0</v>
          </cell>
          <cell r="BK50">
            <v>7.3359803145674722E-5</v>
          </cell>
          <cell r="BL50">
            <v>4183358</v>
          </cell>
          <cell r="BM50">
            <v>4169057</v>
          </cell>
          <cell r="BN50">
            <v>3312834</v>
          </cell>
          <cell r="BO50">
            <v>2610309</v>
          </cell>
          <cell r="BP50">
            <v>1855248</v>
          </cell>
          <cell r="BQ50">
            <v>1412715</v>
          </cell>
          <cell r="CF50">
            <v>1603170</v>
          </cell>
          <cell r="CG50">
            <v>1576015</v>
          </cell>
          <cell r="CH50">
            <v>1550896</v>
          </cell>
          <cell r="CI50">
            <v>1268840</v>
          </cell>
          <cell r="CJ50">
            <v>1296179</v>
          </cell>
          <cell r="CK50">
            <v>1252725</v>
          </cell>
          <cell r="DA50">
            <v>48259</v>
          </cell>
          <cell r="DB50">
            <v>31706</v>
          </cell>
          <cell r="DD50">
            <v>79965</v>
          </cell>
          <cell r="DE50">
            <v>750301</v>
          </cell>
          <cell r="DF50">
            <v>0</v>
          </cell>
          <cell r="DG50">
            <v>0</v>
          </cell>
          <cell r="DH50">
            <v>0</v>
          </cell>
          <cell r="DI50">
            <v>-665894</v>
          </cell>
          <cell r="DJ50">
            <v>1447307</v>
          </cell>
        </row>
        <row r="51">
          <cell r="B51" t="str">
            <v>Middle East Bank</v>
          </cell>
          <cell r="C51">
            <v>5.3436599999999999</v>
          </cell>
          <cell r="D51">
            <v>2.4610650000000001</v>
          </cell>
          <cell r="E51">
            <v>4.1016019999999997</v>
          </cell>
          <cell r="F51">
            <v>1.018283</v>
          </cell>
          <cell r="G51">
            <v>1.037898</v>
          </cell>
          <cell r="H51">
            <v>1.061671</v>
          </cell>
          <cell r="I51">
            <v>2.40286</v>
          </cell>
          <cell r="J51">
            <v>5.3810000000000004E-3</v>
          </cell>
          <cell r="K51">
            <v>-0.10058300000000001</v>
          </cell>
          <cell r="M51">
            <v>1.3763618780880339E-3</v>
          </cell>
          <cell r="N51">
            <v>1.4170696233015406E-3</v>
          </cell>
          <cell r="O51">
            <v>1.4595526780470818E-3</v>
          </cell>
          <cell r="P51">
            <v>1.4768173016462597E-3</v>
          </cell>
          <cell r="Q51">
            <v>1.4769299628961381E-3</v>
          </cell>
          <cell r="R51">
            <v>1.5459463853591893E-3</v>
          </cell>
          <cell r="S51">
            <v>1.6019345997390294E-3</v>
          </cell>
          <cell r="T51">
            <v>1.6457505318533876E-3</v>
          </cell>
          <cell r="U51">
            <v>1.6597976324624964E-3</v>
          </cell>
          <cell r="V51">
            <v>1.7406970541681173E-3</v>
          </cell>
          <cell r="W51">
            <v>1.7623379659851292E-3</v>
          </cell>
          <cell r="X51">
            <v>1.9075708158961323E-3</v>
          </cell>
          <cell r="Y51">
            <v>1.9305963266920123E-3</v>
          </cell>
          <cell r="Z51">
            <v>1.9367902077399666E-3</v>
          </cell>
          <cell r="AA51">
            <v>2.0384148379067593E-3</v>
          </cell>
          <cell r="AB51">
            <v>2.135885306845442E-3</v>
          </cell>
          <cell r="AC51">
            <v>2.277695536393396E-3</v>
          </cell>
          <cell r="AD51">
            <v>2.3491586322533392E-3</v>
          </cell>
          <cell r="AE51">
            <v>2.2687049910450462E-3</v>
          </cell>
          <cell r="AF51">
            <v>313413032</v>
          </cell>
          <cell r="AG51">
            <v>195568503</v>
          </cell>
          <cell r="AH51">
            <v>0</v>
          </cell>
          <cell r="AI51">
            <v>228782134</v>
          </cell>
          <cell r="AJ51">
            <v>0</v>
          </cell>
          <cell r="AK51">
            <v>40312345</v>
          </cell>
          <cell r="AL51">
            <v>51920201</v>
          </cell>
          <cell r="AM51">
            <v>263782134</v>
          </cell>
          <cell r="AN51">
            <v>13553634</v>
          </cell>
          <cell r="AO51">
            <v>20834301</v>
          </cell>
          <cell r="AP51">
            <v>20834.300999999999</v>
          </cell>
          <cell r="AQ51">
            <v>4733253</v>
          </cell>
          <cell r="AS51">
            <v>1.23157362404229E-3</v>
          </cell>
          <cell r="AT51">
            <v>1.0805396173134373E-3</v>
          </cell>
          <cell r="AU51">
            <v>1.290606807226075E-3</v>
          </cell>
          <cell r="AW51">
            <v>-0.12163730808993067</v>
          </cell>
          <cell r="AX51">
            <v>-2.5702080364581489E-2</v>
          </cell>
          <cell r="AY51">
            <v>0.43194276820122685</v>
          </cell>
          <cell r="AZ51">
            <v>0.42377957933462623</v>
          </cell>
          <cell r="BA51">
            <v>0.3576481335681273</v>
          </cell>
          <cell r="BB51">
            <v>1.4653488553793266</v>
          </cell>
          <cell r="BC51">
            <v>0.30363962477325029</v>
          </cell>
          <cell r="BD51">
            <v>0.2405336598584685</v>
          </cell>
          <cell r="BE51">
            <v>8.6830259893868236E-2</v>
          </cell>
          <cell r="BF51">
            <v>6.4483306766838958E-2</v>
          </cell>
          <cell r="BG51">
            <v>2.2346953127029279E-2</v>
          </cell>
          <cell r="BH51">
            <v>0.60002530718485125</v>
          </cell>
          <cell r="BI51">
            <v>5.4078122282533983E-4</v>
          </cell>
          <cell r="BJ51">
            <v>8.5857741732582406E-5</v>
          </cell>
          <cell r="BK51">
            <v>3.2303976702883076E-4</v>
          </cell>
          <cell r="BL51">
            <v>5343660</v>
          </cell>
          <cell r="BM51">
            <v>5165484</v>
          </cell>
          <cell r="BN51">
            <v>5090148</v>
          </cell>
          <cell r="BO51">
            <v>5121036</v>
          </cell>
          <cell r="BP51">
            <v>5092123</v>
          </cell>
          <cell r="BQ51">
            <v>5249639</v>
          </cell>
          <cell r="BR51">
            <v>5280693</v>
          </cell>
          <cell r="BS51">
            <v>5233522</v>
          </cell>
          <cell r="BT51">
            <v>5237919</v>
          </cell>
          <cell r="BU51">
            <v>5443993</v>
          </cell>
          <cell r="BV51">
            <v>5375994</v>
          </cell>
          <cell r="BW51">
            <v>5677553</v>
          </cell>
          <cell r="BX51">
            <v>6288542</v>
          </cell>
          <cell r="BY51">
            <v>6192662</v>
          </cell>
          <cell r="BZ51">
            <v>5836720</v>
          </cell>
          <cell r="CA51">
            <v>5936601</v>
          </cell>
          <cell r="CB51">
            <v>5906089</v>
          </cell>
          <cell r="CC51">
            <v>6153754</v>
          </cell>
          <cell r="CD51">
            <v>6204136</v>
          </cell>
          <cell r="CE51">
            <v>5765799</v>
          </cell>
          <cell r="CF51">
            <v>1061671</v>
          </cell>
          <cell r="CG51">
            <v>1083394</v>
          </cell>
          <cell r="CH51">
            <v>1098966</v>
          </cell>
          <cell r="CI51">
            <v>1161853</v>
          </cell>
          <cell r="CJ51">
            <v>1143420</v>
          </cell>
          <cell r="CK51">
            <v>1178364</v>
          </cell>
          <cell r="CL51">
            <v>1213931</v>
          </cell>
          <cell r="CM51">
            <v>1192109</v>
          </cell>
          <cell r="CN51">
            <v>1235641</v>
          </cell>
          <cell r="CO51">
            <v>1237851</v>
          </cell>
          <cell r="CP51">
            <v>1252646</v>
          </cell>
          <cell r="CQ51">
            <v>1263462</v>
          </cell>
          <cell r="CR51">
            <v>1197477</v>
          </cell>
          <cell r="CS51">
            <v>1193546</v>
          </cell>
          <cell r="CT51">
            <v>1211872</v>
          </cell>
          <cell r="CU51">
            <v>1233695</v>
          </cell>
          <cell r="CV51">
            <v>1233695</v>
          </cell>
          <cell r="CW51">
            <v>1216395</v>
          </cell>
          <cell r="CX51">
            <v>1169933</v>
          </cell>
          <cell r="CY51">
            <v>1175205</v>
          </cell>
          <cell r="DA51">
            <v>59508</v>
          </cell>
          <cell r="DB51">
            <v>106879</v>
          </cell>
          <cell r="DD51">
            <v>166387</v>
          </cell>
          <cell r="DE51">
            <v>243815</v>
          </cell>
          <cell r="DF51">
            <v>258121</v>
          </cell>
          <cell r="DG51">
            <v>814997</v>
          </cell>
          <cell r="DH51">
            <v>1073118</v>
          </cell>
          <cell r="DI51">
            <v>-100583</v>
          </cell>
          <cell r="DJ51">
            <v>2461065</v>
          </cell>
        </row>
        <row r="52">
          <cell r="B52" t="str">
            <v xml:space="preserve">Mayfair Bank </v>
          </cell>
          <cell r="C52">
            <v>5.3691170000000001</v>
          </cell>
          <cell r="D52">
            <v>2.2531270000000001</v>
          </cell>
          <cell r="E52">
            <v>4.108498</v>
          </cell>
          <cell r="F52">
            <v>1.020349</v>
          </cell>
          <cell r="G52">
            <v>1.020349</v>
          </cell>
          <cell r="H52">
            <v>1.020349</v>
          </cell>
          <cell r="I52">
            <v>3.2847569999999999</v>
          </cell>
          <cell r="J52">
            <v>1.3690000000000001E-2</v>
          </cell>
          <cell r="K52">
            <v>-0.169487</v>
          </cell>
          <cell r="M52">
            <v>1.3581930913919007E-3</v>
          </cell>
          <cell r="N52">
            <v>1.2823203270047327E-3</v>
          </cell>
          <cell r="O52">
            <v>1.2024846829300833E-3</v>
          </cell>
          <cell r="P52">
            <v>1.1394633381557604E-3</v>
          </cell>
          <cell r="Q52">
            <v>9.2633368985826719E-4</v>
          </cell>
          <cell r="R52">
            <v>8.1594244188925907E-4</v>
          </cell>
          <cell r="S52">
            <v>1.6019345997390294E-3</v>
          </cell>
          <cell r="T52">
            <v>1.6457505318533876E-3</v>
          </cell>
          <cell r="U52">
            <v>1.6597976324624964E-3</v>
          </cell>
          <cell r="V52">
            <v>1.7406970541681173E-3</v>
          </cell>
          <cell r="W52">
            <v>1.7623379659851292E-3</v>
          </cell>
          <cell r="X52">
            <v>1.9075708158961323E-3</v>
          </cell>
          <cell r="Y52">
            <v>1.9305963266920123E-3</v>
          </cell>
          <cell r="Z52">
            <v>1.9367902077399666E-3</v>
          </cell>
          <cell r="AA52">
            <v>2.0384148379067593E-3</v>
          </cell>
          <cell r="AB52">
            <v>2.135885306845442E-3</v>
          </cell>
          <cell r="AC52">
            <v>2.277695536393396E-3</v>
          </cell>
          <cell r="AD52">
            <v>2.3491586322533392E-3</v>
          </cell>
          <cell r="AE52">
            <v>2.2687049910450462E-3</v>
          </cell>
          <cell r="AF52">
            <v>313413032</v>
          </cell>
          <cell r="AG52">
            <v>195568503</v>
          </cell>
          <cell r="AH52">
            <v>0</v>
          </cell>
          <cell r="AI52">
            <v>228782134</v>
          </cell>
          <cell r="AJ52">
            <v>0</v>
          </cell>
          <cell r="AK52">
            <v>40312345</v>
          </cell>
          <cell r="AL52">
            <v>51920201</v>
          </cell>
          <cell r="AM52">
            <v>263782134</v>
          </cell>
          <cell r="AN52">
            <v>13553634</v>
          </cell>
          <cell r="AO52">
            <v>20834301</v>
          </cell>
          <cell r="AP52">
            <v>20834.300999999999</v>
          </cell>
          <cell r="AQ52">
            <v>4733253</v>
          </cell>
          <cell r="AS52">
            <v>1.2374407955590492E-3</v>
          </cell>
          <cell r="AT52">
            <v>9.8924367553826216E-4</v>
          </cell>
          <cell r="AU52">
            <v>1.2927766970746344E-3</v>
          </cell>
          <cell r="AW52">
            <v>-0.2110808839612148</v>
          </cell>
          <cell r="AX52">
            <v>-5.6978078692173792E-2</v>
          </cell>
          <cell r="AY52">
            <v>0.31063150181276727</v>
          </cell>
          <cell r="AZ52">
            <v>0.31063150181276727</v>
          </cell>
          <cell r="BA52">
            <v>0.67418089978633167</v>
          </cell>
          <cell r="BB52">
            <v>1.6406116314289243</v>
          </cell>
          <cell r="BC52">
            <v>0</v>
          </cell>
          <cell r="BD52">
            <v>0</v>
          </cell>
          <cell r="BE52">
            <v>0.10632571236922435</v>
          </cell>
          <cell r="BF52">
            <v>8.5462917008518074E-2</v>
          </cell>
          <cell r="BG52">
            <v>2.0862795360706274E-2</v>
          </cell>
          <cell r="BH52">
            <v>0.54840649794645147</v>
          </cell>
          <cell r="BI52">
            <v>2.1893086753905274E-4</v>
          </cell>
          <cell r="BJ52">
            <v>9.480643388589887E-4</v>
          </cell>
          <cell r="BK52">
            <v>5.5377384065422735E-4</v>
          </cell>
          <cell r="BL52">
            <v>5369117</v>
          </cell>
          <cell r="BM52">
            <v>4475770</v>
          </cell>
          <cell r="BN52">
            <v>3953412</v>
          </cell>
          <cell r="BO52">
            <v>3547988</v>
          </cell>
          <cell r="BP52">
            <v>2563150</v>
          </cell>
          <cell r="BQ52">
            <v>1412715</v>
          </cell>
          <cell r="CF52">
            <v>1020349</v>
          </cell>
          <cell r="CG52">
            <v>1112957</v>
          </cell>
          <cell r="CH52">
            <v>1079558</v>
          </cell>
          <cell r="CI52">
            <v>1168946</v>
          </cell>
          <cell r="CJ52">
            <v>1120846</v>
          </cell>
          <cell r="CK52">
            <v>1252725</v>
          </cell>
          <cell r="DA52">
            <v>147351</v>
          </cell>
          <cell r="DB52">
            <v>71212</v>
          </cell>
          <cell r="DD52">
            <v>218563</v>
          </cell>
          <cell r="DE52">
            <v>358577</v>
          </cell>
          <cell r="DF52">
            <v>0</v>
          </cell>
          <cell r="DG52">
            <v>0</v>
          </cell>
          <cell r="DH52">
            <v>0</v>
          </cell>
          <cell r="DI52">
            <v>-169487</v>
          </cell>
          <cell r="DJ52">
            <v>2253127</v>
          </cell>
        </row>
        <row r="53">
          <cell r="B53" t="str">
            <v xml:space="preserve">Jamii Bora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3.0224909005594821E-3</v>
          </cell>
          <cell r="P53">
            <v>3.476346848968026E-3</v>
          </cell>
          <cell r="Q53">
            <v>3.5180477134277906E-3</v>
          </cell>
          <cell r="R53">
            <v>3.2512212159849403E-3</v>
          </cell>
          <cell r="S53">
            <v>4.0298106709611972E-3</v>
          </cell>
          <cell r="T53">
            <v>4.4514540520524618E-3</v>
          </cell>
          <cell r="U53">
            <v>4.4692455535187319E-3</v>
          </cell>
          <cell r="V53">
            <v>4.5511325872303011E-3</v>
          </cell>
          <cell r="W53">
            <v>4.9632838540780181E-3</v>
          </cell>
          <cell r="X53">
            <v>4.5362823760640957E-3</v>
          </cell>
          <cell r="Y53">
            <v>4.7800398144967528E-3</v>
          </cell>
          <cell r="Z53">
            <v>4.5513830838513417E-3</v>
          </cell>
          <cell r="AA53">
            <v>4.6643770964833187E-3</v>
          </cell>
          <cell r="AB53">
            <v>2.9185973673679262E-3</v>
          </cell>
          <cell r="AC53">
            <v>2.984048240605761E-3</v>
          </cell>
          <cell r="AD53">
            <v>2.7145443083773806E-3</v>
          </cell>
          <cell r="AE53">
            <v>2.6078119729559994E-3</v>
          </cell>
          <cell r="AF53">
            <v>313413032</v>
          </cell>
          <cell r="AG53">
            <v>195568503</v>
          </cell>
          <cell r="AH53">
            <v>0</v>
          </cell>
          <cell r="AI53">
            <v>228782134</v>
          </cell>
          <cell r="AJ53">
            <v>0</v>
          </cell>
          <cell r="AK53">
            <v>40312345</v>
          </cell>
          <cell r="AL53">
            <v>51920201</v>
          </cell>
          <cell r="AM53">
            <v>263782134</v>
          </cell>
          <cell r="AN53">
            <v>13553634</v>
          </cell>
          <cell r="AO53">
            <v>20834301</v>
          </cell>
          <cell r="AP53">
            <v>20834.300999999999</v>
          </cell>
          <cell r="AQ53">
            <v>4733253</v>
          </cell>
          <cell r="AS53">
            <v>0</v>
          </cell>
          <cell r="AT53">
            <v>0</v>
          </cell>
          <cell r="AU53">
            <v>0</v>
          </cell>
          <cell r="AW53">
            <v>0</v>
          </cell>
          <cell r="AX53">
            <v>0</v>
          </cell>
          <cell r="AY53" t="e">
            <v>#DIV/0!</v>
          </cell>
          <cell r="AZ53" t="e">
            <v>#DIV/0!</v>
          </cell>
          <cell r="BA53" t="e">
            <v>#DIV/0!</v>
          </cell>
          <cell r="BB53" t="e">
            <v>#DIV/0!</v>
          </cell>
          <cell r="BC53" t="e">
            <v>#DIV/0!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 t="e">
            <v>#DIV/0!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12448282</v>
          </cell>
          <cell r="BO53">
            <v>12850795</v>
          </cell>
          <cell r="BP53">
            <v>13778388</v>
          </cell>
          <cell r="BQ53">
            <v>14594119</v>
          </cell>
          <cell r="BR53">
            <v>15336497</v>
          </cell>
          <cell r="BS53">
            <v>15724254</v>
          </cell>
          <cell r="BT53">
            <v>17244601</v>
          </cell>
          <cell r="BU53">
            <v>17103526</v>
          </cell>
          <cell r="BV53">
            <v>17281779</v>
          </cell>
          <cell r="BW53">
            <v>16781543</v>
          </cell>
          <cell r="BX53">
            <v>17042346</v>
          </cell>
          <cell r="BY53">
            <v>15896471</v>
          </cell>
          <cell r="BZ53">
            <v>13724146</v>
          </cell>
          <cell r="CA53">
            <v>13117892</v>
          </cell>
          <cell r="CB53">
            <v>9437406</v>
          </cell>
          <cell r="CC53">
            <v>9034229</v>
          </cell>
          <cell r="CD53">
            <v>7577619</v>
          </cell>
          <cell r="CE53">
            <v>7010323</v>
          </cell>
          <cell r="CF53">
            <v>0</v>
          </cell>
          <cell r="CG53">
            <v>0</v>
          </cell>
          <cell r="CH53">
            <v>3395143</v>
          </cell>
          <cell r="CI53">
            <v>3454435</v>
          </cell>
          <cell r="CJ53">
            <v>3236996</v>
          </cell>
          <cell r="CK53">
            <v>3382368</v>
          </cell>
          <cell r="CL53">
            <v>3496545</v>
          </cell>
          <cell r="CM53">
            <v>3590079</v>
          </cell>
          <cell r="CN53">
            <v>3135336</v>
          </cell>
          <cell r="CO53">
            <v>3149170</v>
          </cell>
          <cell r="CP53">
            <v>3166310</v>
          </cell>
          <cell r="CQ53">
            <v>3162791</v>
          </cell>
          <cell r="CR53">
            <v>3167452</v>
          </cell>
          <cell r="CS53">
            <v>3150756</v>
          </cell>
          <cell r="CT53">
            <v>3126920</v>
          </cell>
          <cell r="CU53">
            <v>3105500</v>
          </cell>
          <cell r="CV53">
            <v>3105500</v>
          </cell>
          <cell r="CW53">
            <v>2308081</v>
          </cell>
          <cell r="CX53">
            <v>2269490</v>
          </cell>
          <cell r="CY53">
            <v>2250639</v>
          </cell>
          <cell r="DA53">
            <v>0</v>
          </cell>
          <cell r="DB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</row>
        <row r="54">
          <cell r="B54" t="str">
            <v>Total - Tier 3</v>
          </cell>
          <cell r="C54">
            <v>308.57652199999995</v>
          </cell>
          <cell r="D54">
            <v>172.243168</v>
          </cell>
          <cell r="E54">
            <v>216.05222399999997</v>
          </cell>
          <cell r="F54">
            <v>41.750968999999998</v>
          </cell>
          <cell r="G54">
            <v>44.388470000000005</v>
          </cell>
          <cell r="H54">
            <v>52.263526000000006</v>
          </cell>
          <cell r="I54">
            <v>241.22456600000004</v>
          </cell>
          <cell r="J54">
            <v>0.77823399999999998</v>
          </cell>
          <cell r="K54">
            <v>0.3796880000000003</v>
          </cell>
          <cell r="M54">
            <v>7.2735242121084051E-2</v>
          </cell>
          <cell r="N54">
            <v>7.5056330294899026E-2</v>
          </cell>
          <cell r="O54">
            <v>7.7054644149297316E-2</v>
          </cell>
          <cell r="P54">
            <v>7.7267761241008176E-2</v>
          </cell>
          <cell r="Q54">
            <v>7.6739890194773439E-2</v>
          </cell>
          <cell r="R54">
            <v>0.2958091059665946</v>
          </cell>
          <cell r="S54">
            <v>1.0016018530417483</v>
          </cell>
          <cell r="T54">
            <v>8.7869679961999098E-2</v>
          </cell>
          <cell r="U54">
            <v>8.7022833250973042E-2</v>
          </cell>
          <cell r="V54">
            <v>0.99689035343728216</v>
          </cell>
          <cell r="W54">
            <v>0.99337223017656251</v>
          </cell>
          <cell r="X54">
            <v>0.98224062724654115</v>
          </cell>
          <cell r="Y54">
            <v>0.9643432629779779</v>
          </cell>
          <cell r="Z54">
            <v>0.96291025430432375</v>
          </cell>
          <cell r="AA54">
            <v>0.94404172819820431</v>
          </cell>
          <cell r="AB54">
            <v>0.94775676209180537</v>
          </cell>
          <cell r="AC54">
            <v>0.94948004549977949</v>
          </cell>
          <cell r="AD54">
            <v>0.95035820927720049</v>
          </cell>
          <cell r="AE54">
            <v>0.95313945142461387</v>
          </cell>
          <cell r="AF54">
            <v>12536521280</v>
          </cell>
          <cell r="AG54">
            <v>7822740120</v>
          </cell>
          <cell r="AH54">
            <v>0</v>
          </cell>
          <cell r="AI54">
            <v>9151285360</v>
          </cell>
          <cell r="AJ54">
            <v>0</v>
          </cell>
          <cell r="AK54">
            <v>1612493800</v>
          </cell>
          <cell r="AL54">
            <v>2076808040</v>
          </cell>
          <cell r="AM54">
            <v>10551285360</v>
          </cell>
          <cell r="AN54">
            <v>542145360</v>
          </cell>
          <cell r="AO54">
            <v>833372040</v>
          </cell>
          <cell r="AP54">
            <v>833372.03999999946</v>
          </cell>
          <cell r="AQ54">
            <v>189330120</v>
          </cell>
          <cell r="AS54">
            <v>7.1118803496836525E-2</v>
          </cell>
          <cell r="AT54">
            <v>7.5623994829707525E-2</v>
          </cell>
          <cell r="AU54">
            <v>6.7982820129971838E-2</v>
          </cell>
          <cell r="AW54">
            <v>9.3383136377413588E-3</v>
          </cell>
          <cell r="AX54">
            <v>1.6962219593512568E-3</v>
          </cell>
          <cell r="AY54">
            <v>0.18401305777455518</v>
          </cell>
          <cell r="AZ54">
            <v>0.17307925843672153</v>
          </cell>
          <cell r="BA54">
            <v>0.34667845109369549</v>
          </cell>
          <cell r="BB54">
            <v>0.85978995803795688</v>
          </cell>
          <cell r="BC54">
            <v>0.14372888167108078</v>
          </cell>
          <cell r="BD54">
            <v>0.32073575558747258</v>
          </cell>
          <cell r="BE54">
            <v>0.11919648399733015</v>
          </cell>
          <cell r="BF54">
            <v>5.7914140303817696E-2</v>
          </cell>
          <cell r="BG54">
            <v>6.1282343693512459E-2</v>
          </cell>
          <cell r="BH54">
            <v>0.79722932174028449</v>
          </cell>
          <cell r="BI54">
            <v>7.8307257220619347E-2</v>
          </cell>
          <cell r="BJ54">
            <v>2.7304732683833044E-2</v>
          </cell>
          <cell r="BK54">
            <v>5.6838256423373777E-2</v>
          </cell>
          <cell r="BL54">
            <v>308576522</v>
          </cell>
          <cell r="BM54">
            <v>305639829</v>
          </cell>
          <cell r="BN54">
            <v>295936963</v>
          </cell>
          <cell r="BO54">
            <v>297343044</v>
          </cell>
          <cell r="BP54">
            <v>288339069</v>
          </cell>
          <cell r="BQ54">
            <v>290927935</v>
          </cell>
          <cell r="BR54">
            <v>281510895</v>
          </cell>
          <cell r="BS54">
            <v>281888575</v>
          </cell>
          <cell r="BT54">
            <v>283550971</v>
          </cell>
          <cell r="BU54">
            <v>277909727</v>
          </cell>
          <cell r="BV54">
            <v>278558386</v>
          </cell>
          <cell r="BW54">
            <v>274517447</v>
          </cell>
          <cell r="BX54">
            <v>280147332</v>
          </cell>
          <cell r="BY54">
            <v>273789358</v>
          </cell>
          <cell r="BZ54">
            <v>264680180</v>
          </cell>
          <cell r="CA54">
            <v>259018298</v>
          </cell>
          <cell r="CB54">
            <v>243299036</v>
          </cell>
          <cell r="CC54">
            <v>235242414</v>
          </cell>
          <cell r="CD54">
            <v>227575470</v>
          </cell>
          <cell r="CE54">
            <v>219734053</v>
          </cell>
          <cell r="CF54">
            <v>52263526</v>
          </cell>
          <cell r="CG54">
            <v>52331099</v>
          </cell>
          <cell r="CH54">
            <v>54842652</v>
          </cell>
          <cell r="CI54">
            <v>56160875</v>
          </cell>
          <cell r="CJ54">
            <v>56160904</v>
          </cell>
          <cell r="CK54">
            <v>56224456</v>
          </cell>
          <cell r="CL54">
            <v>73207168</v>
          </cell>
          <cell r="CM54">
            <v>53562613</v>
          </cell>
          <cell r="CN54">
            <v>52196454</v>
          </cell>
          <cell r="CO54">
            <v>51625654</v>
          </cell>
          <cell r="CP54">
            <v>48238243</v>
          </cell>
          <cell r="CQ54">
            <v>47411658</v>
          </cell>
          <cell r="CR54">
            <v>44264895</v>
          </cell>
          <cell r="CS54">
            <v>43998606</v>
          </cell>
          <cell r="CT54">
            <v>42320348</v>
          </cell>
          <cell r="CU54">
            <v>40763536</v>
          </cell>
          <cell r="CV54">
            <v>40337064</v>
          </cell>
          <cell r="CW54">
            <v>37195527</v>
          </cell>
          <cell r="CX54">
            <v>35791821</v>
          </cell>
          <cell r="CY54">
            <v>34951644</v>
          </cell>
          <cell r="CZ54">
            <v>0</v>
          </cell>
          <cell r="DA54">
            <v>5205872</v>
          </cell>
          <cell r="DB54">
            <v>9810556</v>
          </cell>
          <cell r="DC54">
            <v>0</v>
          </cell>
          <cell r="DD54">
            <v>15016428</v>
          </cell>
          <cell r="DE54">
            <v>12910974</v>
          </cell>
          <cell r="DF54">
            <v>9273040</v>
          </cell>
          <cell r="DG54">
            <v>19638735</v>
          </cell>
          <cell r="DH54">
            <v>28911775</v>
          </cell>
          <cell r="DI54">
            <v>379688</v>
          </cell>
          <cell r="DJ54">
            <v>172243168</v>
          </cell>
        </row>
        <row r="56">
          <cell r="B56" t="str">
            <v xml:space="preserve">TOTAL/Average </v>
          </cell>
          <cell r="C56">
            <v>4338.8879850000003</v>
          </cell>
          <cell r="D56">
            <v>2277.6258830000002</v>
          </cell>
          <cell r="E56">
            <v>3178.0415049999997</v>
          </cell>
          <cell r="F56">
            <v>553.50745052046682</v>
          </cell>
          <cell r="G56">
            <v>598.51162452046685</v>
          </cell>
          <cell r="H56">
            <v>660.69298800000001</v>
          </cell>
          <cell r="I56">
            <v>3437.7452713913872</v>
          </cell>
          <cell r="J56">
            <v>21.026530000000001</v>
          </cell>
          <cell r="K56">
            <v>116.74662699999999</v>
          </cell>
          <cell r="L56">
            <v>0</v>
          </cell>
          <cell r="M56">
            <v>1</v>
          </cell>
          <cell r="N56">
            <v>1</v>
          </cell>
          <cell r="O56">
            <v>0.99999999999999978</v>
          </cell>
          <cell r="P56">
            <v>0.99999999999999978</v>
          </cell>
          <cell r="Q56">
            <v>1.0008981075952521</v>
          </cell>
          <cell r="R56">
            <v>1.2154090658735974</v>
          </cell>
          <cell r="S56">
            <v>2.5533078868960559</v>
          </cell>
          <cell r="T56">
            <v>1</v>
          </cell>
          <cell r="U56">
            <v>1</v>
          </cell>
          <cell r="V56">
            <v>2.5415678246606261</v>
          </cell>
          <cell r="W56">
            <v>2.5249275849842499</v>
          </cell>
          <cell r="X56">
            <v>0.99999999999999989</v>
          </cell>
          <cell r="Y56">
            <v>0.99999999999999978</v>
          </cell>
          <cell r="Z56">
            <v>0.99880925099301221</v>
          </cell>
          <cell r="AA56">
            <v>2.3433479379760311</v>
          </cell>
          <cell r="AB56">
            <v>2.3693868240132026</v>
          </cell>
          <cell r="AC56">
            <v>2.3749403482612403</v>
          </cell>
          <cell r="AD56">
            <v>2.3805791125498801</v>
          </cell>
          <cell r="AE56">
            <v>2.3899674523534427</v>
          </cell>
          <cell r="AF56">
            <v>20685260112</v>
          </cell>
          <cell r="AG56">
            <v>12907521198</v>
          </cell>
          <cell r="AH56">
            <v>0</v>
          </cell>
          <cell r="AI56">
            <v>15099620844</v>
          </cell>
          <cell r="AJ56">
            <v>0</v>
          </cell>
          <cell r="AK56">
            <v>2660614770</v>
          </cell>
          <cell r="AL56">
            <v>3426733266</v>
          </cell>
          <cell r="AM56">
            <v>17409620844</v>
          </cell>
          <cell r="AN56">
            <v>894539844</v>
          </cell>
          <cell r="AO56">
            <v>1375063866</v>
          </cell>
          <cell r="AP56">
            <v>1375063.8659999995</v>
          </cell>
          <cell r="AQ56">
            <v>312394698</v>
          </cell>
          <cell r="AS56">
            <v>0.99999999999999989</v>
          </cell>
          <cell r="AT56">
            <v>0.99999999999999989</v>
          </cell>
          <cell r="AU56">
            <v>1.0000000000000002</v>
          </cell>
          <cell r="AW56">
            <v>0.24065067376512464</v>
          </cell>
          <cell r="AX56">
            <v>3.7469729884176795E-2</v>
          </cell>
          <cell r="AY56">
            <v>0.17410005025713446</v>
          </cell>
          <cell r="AZ56">
            <v>0.16100886098999451</v>
          </cell>
          <cell r="BA56">
            <v>0.33454466375395536</v>
          </cell>
          <cell r="BB56">
            <v>0.50282240522703969</v>
          </cell>
          <cell r="BC56">
            <v>0.10228034310409656</v>
          </cell>
          <cell r="BD56">
            <v>0.46253572620571209</v>
          </cell>
          <cell r="BE56">
            <v>0.11422591130300835</v>
          </cell>
          <cell r="BF56">
            <v>3.845761662704307E-2</v>
          </cell>
          <cell r="BG56">
            <v>7.5768294675965284E-2</v>
          </cell>
          <cell r="BH56">
            <v>0.71667594001419455</v>
          </cell>
          <cell r="BI56">
            <v>1.0000000000000002</v>
          </cell>
          <cell r="BJ56">
            <v>1</v>
          </cell>
          <cell r="BK56">
            <v>1</v>
          </cell>
          <cell r="BL56">
            <v>4338887985</v>
          </cell>
          <cell r="BM56">
            <v>4189353192</v>
          </cell>
          <cell r="BN56">
            <v>4015640231</v>
          </cell>
          <cell r="BO56">
            <v>4002740822</v>
          </cell>
          <cell r="BP56">
            <v>3969801179</v>
          </cell>
          <cell r="BQ56">
            <v>3890090236</v>
          </cell>
          <cell r="BR56">
            <v>3780561166</v>
          </cell>
          <cell r="BS56">
            <v>3667176199</v>
          </cell>
          <cell r="BT56">
            <v>3699555728</v>
          </cell>
          <cell r="BU56">
            <v>3597175542</v>
          </cell>
          <cell r="BV56">
            <v>3477540415</v>
          </cell>
          <cell r="BW56">
            <v>3451529529</v>
          </cell>
          <cell r="BX56">
            <v>3324525365</v>
          </cell>
          <cell r="BY56">
            <v>3287632118</v>
          </cell>
          <cell r="BZ56">
            <v>3108389834</v>
          </cell>
          <cell r="CA56">
            <v>2990210268</v>
          </cell>
          <cell r="CB56">
            <v>2849723061</v>
          </cell>
          <cell r="CC56">
            <v>2745172364</v>
          </cell>
          <cell r="CD56">
            <v>2610642202</v>
          </cell>
          <cell r="CE56">
            <v>2546412262</v>
          </cell>
          <cell r="CF56">
            <v>660692988</v>
          </cell>
          <cell r="CG56">
            <v>627904202</v>
          </cell>
          <cell r="CH56">
            <v>622315836</v>
          </cell>
          <cell r="CI56">
            <v>644188418</v>
          </cell>
          <cell r="CJ56">
            <v>632984415</v>
          </cell>
          <cell r="CK56">
            <v>612234112</v>
          </cell>
          <cell r="CL56">
            <v>619495335</v>
          </cell>
          <cell r="CM56">
            <v>592009516</v>
          </cell>
          <cell r="CN56">
            <v>587323037</v>
          </cell>
          <cell r="CO56">
            <v>558953068</v>
          </cell>
          <cell r="CP56">
            <v>540576606</v>
          </cell>
          <cell r="CQ56">
            <v>533849749</v>
          </cell>
          <cell r="CR56">
            <v>516020147</v>
          </cell>
          <cell r="CS56">
            <v>503192355</v>
          </cell>
          <cell r="CT56">
            <v>501928557</v>
          </cell>
          <cell r="CU56">
            <v>475796268</v>
          </cell>
          <cell r="CV56">
            <v>475369796</v>
          </cell>
          <cell r="CW56">
            <v>460316464</v>
          </cell>
          <cell r="CX56">
            <v>429584047</v>
          </cell>
          <cell r="CY56">
            <v>412772425</v>
          </cell>
          <cell r="CZ56">
            <v>0</v>
          </cell>
          <cell r="DA56">
            <v>92181914</v>
          </cell>
          <cell r="DB56">
            <v>183362502</v>
          </cell>
          <cell r="DC56">
            <v>0</v>
          </cell>
          <cell r="DD56">
            <v>275544416</v>
          </cell>
          <cell r="DE56">
            <v>138549906</v>
          </cell>
          <cell r="DF56">
            <v>120027045</v>
          </cell>
          <cell r="DG56">
            <v>139470845</v>
          </cell>
          <cell r="DH56">
            <v>259497890</v>
          </cell>
          <cell r="DI56">
            <v>116746627</v>
          </cell>
          <cell r="DJ56">
            <v>2277625883</v>
          </cell>
        </row>
        <row r="59">
          <cell r="B59" t="str">
            <v>Sep 2018 (Ranking out of 8 banks)</v>
          </cell>
          <cell r="C59">
            <v>5</v>
          </cell>
          <cell r="D59">
            <v>5</v>
          </cell>
          <cell r="E59">
            <v>6</v>
          </cell>
          <cell r="F59">
            <v>5</v>
          </cell>
          <cell r="G59">
            <v>6</v>
          </cell>
          <cell r="H59">
            <v>4</v>
          </cell>
          <cell r="I59">
            <v>7</v>
          </cell>
          <cell r="J59">
            <v>9</v>
          </cell>
          <cell r="K59">
            <v>7</v>
          </cell>
          <cell r="M59">
            <v>6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S59">
            <v>5</v>
          </cell>
          <cell r="AT59">
            <v>5</v>
          </cell>
          <cell r="AU59">
            <v>6</v>
          </cell>
          <cell r="AV59" t="e">
            <v>#N/A</v>
          </cell>
          <cell r="AW59">
            <v>9</v>
          </cell>
          <cell r="AX59">
            <v>9</v>
          </cell>
          <cell r="AY59">
            <v>2</v>
          </cell>
          <cell r="AZ59">
            <v>1</v>
          </cell>
          <cell r="BA59">
            <v>9</v>
          </cell>
          <cell r="BB59">
            <v>2</v>
          </cell>
          <cell r="BC59">
            <v>6</v>
          </cell>
          <cell r="BD59">
            <v>2</v>
          </cell>
          <cell r="BE59">
            <v>7</v>
          </cell>
          <cell r="BF59">
            <v>9</v>
          </cell>
          <cell r="BG59">
            <v>8</v>
          </cell>
          <cell r="BH59">
            <v>6</v>
          </cell>
          <cell r="BI59">
            <v>7</v>
          </cell>
          <cell r="BJ59">
            <v>8</v>
          </cell>
          <cell r="BK59">
            <v>7</v>
          </cell>
        </row>
        <row r="60">
          <cell r="B60" t="str">
            <v>Jun 2018 (Ranking out of 8 banks)</v>
          </cell>
          <cell r="C60">
            <v>6</v>
          </cell>
          <cell r="D60">
            <v>5</v>
          </cell>
          <cell r="E60">
            <v>6</v>
          </cell>
          <cell r="F60">
            <v>5</v>
          </cell>
          <cell r="G60">
            <v>6</v>
          </cell>
          <cell r="H60">
            <v>4</v>
          </cell>
          <cell r="I60">
            <v>7</v>
          </cell>
          <cell r="J60">
            <v>8</v>
          </cell>
          <cell r="K60">
            <v>7</v>
          </cell>
          <cell r="N60">
            <v>6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S60">
            <v>6</v>
          </cell>
          <cell r="AT60">
            <v>5</v>
          </cell>
          <cell r="AU60">
            <v>6</v>
          </cell>
          <cell r="AV60" t="e">
            <v>#N/A</v>
          </cell>
          <cell r="AW60">
            <v>8</v>
          </cell>
          <cell r="AX60">
            <v>8</v>
          </cell>
          <cell r="AY60">
            <v>1</v>
          </cell>
          <cell r="AZ60">
            <v>1</v>
          </cell>
          <cell r="BA60">
            <v>8</v>
          </cell>
          <cell r="BB60">
            <v>2</v>
          </cell>
          <cell r="BC60">
            <v>6</v>
          </cell>
          <cell r="BD60">
            <v>1</v>
          </cell>
          <cell r="BE60">
            <v>5</v>
          </cell>
          <cell r="BF60">
            <v>8</v>
          </cell>
          <cell r="BG60">
            <v>8</v>
          </cell>
          <cell r="BH60">
            <v>6</v>
          </cell>
          <cell r="BI60">
            <v>7</v>
          </cell>
          <cell r="BJ60">
            <v>4</v>
          </cell>
          <cell r="BK60">
            <v>7</v>
          </cell>
        </row>
        <row r="61">
          <cell r="B61" t="str">
            <v>Mar 2018 (Ranking out of 8 banks)</v>
          </cell>
          <cell r="C61">
            <v>6</v>
          </cell>
          <cell r="D61">
            <v>5</v>
          </cell>
          <cell r="E61">
            <v>5</v>
          </cell>
          <cell r="F61">
            <v>5</v>
          </cell>
          <cell r="G61">
            <v>6</v>
          </cell>
          <cell r="H61">
            <v>5</v>
          </cell>
          <cell r="I61">
            <v>6</v>
          </cell>
          <cell r="J61">
            <v>8</v>
          </cell>
          <cell r="K61">
            <v>7</v>
          </cell>
          <cell r="O61">
            <v>6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S61">
            <v>6</v>
          </cell>
          <cell r="AT61">
            <v>5</v>
          </cell>
          <cell r="AU61">
            <v>5</v>
          </cell>
          <cell r="AV61" t="e">
            <v>#N/A</v>
          </cell>
          <cell r="AW61">
            <v>8</v>
          </cell>
          <cell r="AX61">
            <v>7</v>
          </cell>
          <cell r="AY61">
            <v>1</v>
          </cell>
          <cell r="AZ61">
            <v>1</v>
          </cell>
          <cell r="BA61">
            <v>8</v>
          </cell>
          <cell r="BB61">
            <v>1</v>
          </cell>
          <cell r="BC61">
            <v>4</v>
          </cell>
          <cell r="BD61">
            <v>2</v>
          </cell>
          <cell r="BE61">
            <v>6</v>
          </cell>
          <cell r="BF61">
            <v>8</v>
          </cell>
          <cell r="BG61">
            <v>7</v>
          </cell>
          <cell r="BH61">
            <v>5</v>
          </cell>
          <cell r="BI61">
            <v>5</v>
          </cell>
          <cell r="BJ61">
            <v>6</v>
          </cell>
          <cell r="BK61">
            <v>5</v>
          </cell>
        </row>
        <row r="62">
          <cell r="B62" t="str">
            <v>Dec 2017 (Ranking out of 8 banks)</v>
          </cell>
          <cell r="C62">
            <v>6</v>
          </cell>
          <cell r="D62">
            <v>5</v>
          </cell>
          <cell r="E62">
            <v>5</v>
          </cell>
          <cell r="F62">
            <v>6</v>
          </cell>
          <cell r="G62">
            <v>6</v>
          </cell>
          <cell r="H62">
            <v>6</v>
          </cell>
          <cell r="I62">
            <v>7</v>
          </cell>
          <cell r="J62">
            <v>8</v>
          </cell>
          <cell r="K62">
            <v>6</v>
          </cell>
          <cell r="P62">
            <v>5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S62">
            <v>6</v>
          </cell>
          <cell r="AT62">
            <v>5</v>
          </cell>
          <cell r="AU62">
            <v>5</v>
          </cell>
          <cell r="AV62" t="e">
            <v>#N/A</v>
          </cell>
          <cell r="AW62">
            <v>7</v>
          </cell>
          <cell r="AX62">
            <v>7</v>
          </cell>
          <cell r="AY62">
            <v>2</v>
          </cell>
          <cell r="AZ62">
            <v>1</v>
          </cell>
          <cell r="BA62">
            <v>8</v>
          </cell>
          <cell r="BB62">
            <v>1</v>
          </cell>
          <cell r="BC62">
            <v>3</v>
          </cell>
          <cell r="BD62">
            <v>1</v>
          </cell>
          <cell r="BE62">
            <v>4</v>
          </cell>
          <cell r="BF62">
            <v>8</v>
          </cell>
          <cell r="BG62">
            <v>7</v>
          </cell>
          <cell r="BH62">
            <v>5</v>
          </cell>
          <cell r="BI62">
            <v>5</v>
          </cell>
          <cell r="BJ62">
            <v>7</v>
          </cell>
          <cell r="BK62">
            <v>7</v>
          </cell>
        </row>
        <row r="63">
          <cell r="B63" t="str">
            <v>Sep  2017 (Ranking out of 8 banks)</v>
          </cell>
          <cell r="C63">
            <v>6</v>
          </cell>
          <cell r="D63">
            <v>5</v>
          </cell>
          <cell r="E63">
            <v>6</v>
          </cell>
          <cell r="F63">
            <v>6</v>
          </cell>
          <cell r="G63">
            <v>6</v>
          </cell>
          <cell r="H63">
            <v>6</v>
          </cell>
          <cell r="I63">
            <v>6</v>
          </cell>
          <cell r="J63">
            <v>8</v>
          </cell>
          <cell r="K63">
            <v>6</v>
          </cell>
          <cell r="Q63">
            <v>6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S63">
            <v>6</v>
          </cell>
          <cell r="AT63">
            <v>5</v>
          </cell>
          <cell r="AU63">
            <v>6</v>
          </cell>
          <cell r="AW63">
            <v>7</v>
          </cell>
          <cell r="AX63">
            <v>7</v>
          </cell>
          <cell r="AY63">
            <v>6</v>
          </cell>
          <cell r="AZ63">
            <v>2</v>
          </cell>
          <cell r="BA63">
            <v>8</v>
          </cell>
          <cell r="BB63">
            <v>1</v>
          </cell>
          <cell r="BC63">
            <v>2</v>
          </cell>
          <cell r="BD63">
            <v>2</v>
          </cell>
          <cell r="BE63">
            <v>4</v>
          </cell>
          <cell r="BF63">
            <v>8</v>
          </cell>
          <cell r="BG63">
            <v>7</v>
          </cell>
          <cell r="BH63">
            <v>4</v>
          </cell>
          <cell r="BI63">
            <v>6</v>
          </cell>
          <cell r="BJ63">
            <v>4</v>
          </cell>
          <cell r="BK63">
            <v>6</v>
          </cell>
        </row>
        <row r="64">
          <cell r="B64" t="str">
            <v>June  2017 (Ranking out of 8 banks)</v>
          </cell>
          <cell r="C64">
            <v>6</v>
          </cell>
          <cell r="D64">
            <v>5</v>
          </cell>
          <cell r="E64">
            <v>6</v>
          </cell>
          <cell r="F64">
            <v>6</v>
          </cell>
          <cell r="G64">
            <v>6</v>
          </cell>
          <cell r="H64">
            <v>6</v>
          </cell>
          <cell r="I64">
            <v>6</v>
          </cell>
          <cell r="J64">
            <v>8</v>
          </cell>
          <cell r="K64">
            <v>6</v>
          </cell>
          <cell r="R64">
            <v>6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S64">
            <v>6</v>
          </cell>
          <cell r="AT64">
            <v>5</v>
          </cell>
          <cell r="AU64">
            <v>6</v>
          </cell>
          <cell r="AW64">
            <v>6</v>
          </cell>
          <cell r="AX64">
            <v>7</v>
          </cell>
          <cell r="AY64">
            <v>6</v>
          </cell>
          <cell r="AZ64">
            <v>2</v>
          </cell>
          <cell r="BA64">
            <v>8</v>
          </cell>
          <cell r="BB64">
            <v>1</v>
          </cell>
          <cell r="BC64">
            <v>1</v>
          </cell>
          <cell r="BD64">
            <v>1</v>
          </cell>
          <cell r="BE64">
            <v>4</v>
          </cell>
          <cell r="BF64">
            <v>8</v>
          </cell>
          <cell r="BG64">
            <v>7</v>
          </cell>
          <cell r="BH64">
            <v>4</v>
          </cell>
          <cell r="BI64">
            <v>7</v>
          </cell>
          <cell r="BJ64">
            <v>7</v>
          </cell>
          <cell r="BK64">
            <v>6</v>
          </cell>
        </row>
        <row r="66">
          <cell r="B66" t="str">
            <v>Sep 2018 (Ranking out of 40 banks)</v>
          </cell>
          <cell r="C66">
            <v>5</v>
          </cell>
          <cell r="D66">
            <v>5</v>
          </cell>
          <cell r="E66">
            <v>6</v>
          </cell>
          <cell r="F66">
            <v>5</v>
          </cell>
          <cell r="G66">
            <v>6</v>
          </cell>
          <cell r="H66">
            <v>4</v>
          </cell>
          <cell r="I66">
            <v>7</v>
          </cell>
          <cell r="J66">
            <v>11</v>
          </cell>
          <cell r="K66">
            <v>7</v>
          </cell>
          <cell r="L66">
            <v>0</v>
          </cell>
          <cell r="M66">
            <v>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S66">
            <v>5</v>
          </cell>
          <cell r="AT66">
            <v>5</v>
          </cell>
          <cell r="AU66">
            <v>6</v>
          </cell>
          <cell r="AV66" t="e">
            <v>#N/A</v>
          </cell>
          <cell r="AW66">
            <v>15</v>
          </cell>
          <cell r="AX66">
            <v>15</v>
          </cell>
          <cell r="AY66">
            <v>20</v>
          </cell>
          <cell r="AZ66">
            <v>18</v>
          </cell>
          <cell r="BA66">
            <v>34</v>
          </cell>
          <cell r="BB66">
            <v>6</v>
          </cell>
          <cell r="BC66">
            <v>11</v>
          </cell>
          <cell r="BD66">
            <v>3</v>
          </cell>
          <cell r="BE66">
            <v>23</v>
          </cell>
          <cell r="BF66">
            <v>16</v>
          </cell>
          <cell r="BG66">
            <v>23</v>
          </cell>
          <cell r="BH66">
            <v>20</v>
          </cell>
          <cell r="BI66">
            <v>7</v>
          </cell>
          <cell r="BJ66">
            <v>11</v>
          </cell>
          <cell r="BK66">
            <v>7</v>
          </cell>
        </row>
        <row r="67">
          <cell r="B67" t="str">
            <v>Jun 2018 (Ranking out of 40 banks)</v>
          </cell>
          <cell r="C67">
            <v>6</v>
          </cell>
          <cell r="D67">
            <v>5</v>
          </cell>
          <cell r="E67">
            <v>6</v>
          </cell>
          <cell r="F67">
            <v>5</v>
          </cell>
          <cell r="G67">
            <v>6</v>
          </cell>
          <cell r="H67">
            <v>4</v>
          </cell>
          <cell r="I67">
            <v>7</v>
          </cell>
          <cell r="J67">
            <v>11</v>
          </cell>
          <cell r="K67">
            <v>7</v>
          </cell>
          <cell r="L67" t="e">
            <v>#REF!</v>
          </cell>
          <cell r="N67">
            <v>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S67">
            <v>6</v>
          </cell>
          <cell r="AT67">
            <v>5</v>
          </cell>
          <cell r="AU67">
            <v>6</v>
          </cell>
          <cell r="AV67">
            <v>6</v>
          </cell>
          <cell r="AW67">
            <v>13</v>
          </cell>
          <cell r="AX67">
            <v>15</v>
          </cell>
          <cell r="AY67">
            <v>18</v>
          </cell>
          <cell r="AZ67">
            <v>17</v>
          </cell>
          <cell r="BA67">
            <v>33</v>
          </cell>
          <cell r="BB67">
            <v>5</v>
          </cell>
          <cell r="BC67">
            <v>10</v>
          </cell>
          <cell r="BD67">
            <v>3</v>
          </cell>
          <cell r="BE67">
            <v>21</v>
          </cell>
          <cell r="BF67">
            <v>14</v>
          </cell>
          <cell r="BG67">
            <v>15</v>
          </cell>
          <cell r="BH67">
            <v>20</v>
          </cell>
          <cell r="BI67">
            <v>8</v>
          </cell>
          <cell r="BJ67">
            <v>4</v>
          </cell>
          <cell r="BK67">
            <v>7</v>
          </cell>
        </row>
        <row r="68">
          <cell r="B68" t="str">
            <v>Mar 2018 (Ranking out of 40 banks)</v>
          </cell>
          <cell r="C68">
            <v>6</v>
          </cell>
          <cell r="D68">
            <v>5</v>
          </cell>
          <cell r="E68">
            <v>5</v>
          </cell>
          <cell r="F68">
            <v>5</v>
          </cell>
          <cell r="G68">
            <v>6</v>
          </cell>
          <cell r="H68">
            <v>5</v>
          </cell>
          <cell r="I68">
            <v>6</v>
          </cell>
          <cell r="J68">
            <v>11</v>
          </cell>
          <cell r="K68">
            <v>7</v>
          </cell>
          <cell r="L68" t="e">
            <v>#REF!</v>
          </cell>
          <cell r="O68">
            <v>6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>
            <v>6</v>
          </cell>
          <cell r="AT68">
            <v>5</v>
          </cell>
          <cell r="AU68">
            <v>5</v>
          </cell>
          <cell r="AV68" t="e">
            <v>#N/A</v>
          </cell>
          <cell r="AW68">
            <v>12</v>
          </cell>
          <cell r="AX68">
            <v>13</v>
          </cell>
          <cell r="AY68">
            <v>19</v>
          </cell>
          <cell r="AZ68">
            <v>19</v>
          </cell>
          <cell r="BA68">
            <v>34</v>
          </cell>
          <cell r="BB68">
            <v>5</v>
          </cell>
          <cell r="BC68">
            <v>12</v>
          </cell>
          <cell r="BD68">
            <v>5</v>
          </cell>
          <cell r="BE68">
            <v>21</v>
          </cell>
          <cell r="BF68">
            <v>16</v>
          </cell>
          <cell r="BG68">
            <v>25</v>
          </cell>
          <cell r="BH68">
            <v>21</v>
          </cell>
          <cell r="BI68">
            <v>6</v>
          </cell>
          <cell r="BJ68">
            <v>8</v>
          </cell>
          <cell r="BK68">
            <v>5</v>
          </cell>
        </row>
        <row r="69">
          <cell r="B69" t="str">
            <v>Dec 2017 (Ranking out of 40 banks)</v>
          </cell>
          <cell r="C69">
            <v>6</v>
          </cell>
          <cell r="D69">
            <v>5</v>
          </cell>
          <cell r="E69">
            <v>5</v>
          </cell>
          <cell r="F69">
            <v>6</v>
          </cell>
          <cell r="G69">
            <v>6</v>
          </cell>
          <cell r="H69">
            <v>6</v>
          </cell>
          <cell r="I69">
            <v>7</v>
          </cell>
          <cell r="J69">
            <v>11</v>
          </cell>
          <cell r="K69">
            <v>6</v>
          </cell>
          <cell r="L69" t="e">
            <v>#REF!</v>
          </cell>
          <cell r="P69">
            <v>5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>
            <v>6</v>
          </cell>
          <cell r="AT69">
            <v>5</v>
          </cell>
          <cell r="AU69">
            <v>5</v>
          </cell>
          <cell r="AV69" t="e">
            <v>#N/A</v>
          </cell>
          <cell r="AW69">
            <v>13</v>
          </cell>
          <cell r="AX69">
            <v>14</v>
          </cell>
          <cell r="AY69">
            <v>21</v>
          </cell>
          <cell r="AZ69">
            <v>18</v>
          </cell>
          <cell r="BA69">
            <v>33</v>
          </cell>
          <cell r="BB69">
            <v>6</v>
          </cell>
          <cell r="BC69">
            <v>14</v>
          </cell>
          <cell r="BD69">
            <v>3</v>
          </cell>
          <cell r="BE69">
            <v>26</v>
          </cell>
          <cell r="BF69">
            <v>16</v>
          </cell>
          <cell r="BG69">
            <v>27</v>
          </cell>
          <cell r="BH69">
            <v>21</v>
          </cell>
          <cell r="BI69">
            <v>6</v>
          </cell>
          <cell r="BJ69">
            <v>11</v>
          </cell>
          <cell r="BK69">
            <v>32</v>
          </cell>
        </row>
        <row r="70">
          <cell r="B70" t="str">
            <v>Sep 2017 (Ranking out of 39 banks)</v>
          </cell>
          <cell r="C70">
            <v>6</v>
          </cell>
          <cell r="D70">
            <v>5</v>
          </cell>
          <cell r="E70">
            <v>6</v>
          </cell>
          <cell r="F70">
            <v>6</v>
          </cell>
          <cell r="G70">
            <v>6</v>
          </cell>
          <cell r="H70">
            <v>6</v>
          </cell>
          <cell r="I70">
            <v>6</v>
          </cell>
          <cell r="J70">
            <v>11</v>
          </cell>
          <cell r="K70">
            <v>6</v>
          </cell>
          <cell r="L70" t="e">
            <v>#REF!</v>
          </cell>
          <cell r="Q70">
            <v>6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>
            <v>6</v>
          </cell>
          <cell r="AT70">
            <v>5</v>
          </cell>
          <cell r="AU70">
            <v>6</v>
          </cell>
          <cell r="AV70" t="e">
            <v>#N/A</v>
          </cell>
          <cell r="AW70">
            <v>13</v>
          </cell>
          <cell r="AX70">
            <v>14</v>
          </cell>
          <cell r="AY70">
            <v>23</v>
          </cell>
          <cell r="AZ70">
            <v>21</v>
          </cell>
          <cell r="BA70">
            <v>33</v>
          </cell>
          <cell r="BB70">
            <v>6</v>
          </cell>
          <cell r="BC70">
            <v>11</v>
          </cell>
          <cell r="BD70">
            <v>5</v>
          </cell>
          <cell r="BE70">
            <v>25</v>
          </cell>
          <cell r="BF70">
            <v>14</v>
          </cell>
          <cell r="BG70">
            <v>26</v>
          </cell>
          <cell r="BH70">
            <v>25</v>
          </cell>
          <cell r="BI70">
            <v>7</v>
          </cell>
          <cell r="BJ70">
            <v>6</v>
          </cell>
          <cell r="BK70">
            <v>33</v>
          </cell>
        </row>
        <row r="71">
          <cell r="B71" t="str">
            <v>June 2017 (Ranking out of 39 banks)</v>
          </cell>
          <cell r="C71">
            <v>6</v>
          </cell>
          <cell r="D71">
            <v>5</v>
          </cell>
          <cell r="E71">
            <v>6</v>
          </cell>
          <cell r="F71">
            <v>7</v>
          </cell>
          <cell r="G71">
            <v>6</v>
          </cell>
          <cell r="H71">
            <v>6</v>
          </cell>
          <cell r="I71">
            <v>6</v>
          </cell>
          <cell r="J71">
            <v>11</v>
          </cell>
          <cell r="K71">
            <v>6</v>
          </cell>
          <cell r="L71" t="e">
            <v>#N/A</v>
          </cell>
          <cell r="R71">
            <v>6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>
            <v>6</v>
          </cell>
          <cell r="AT71">
            <v>5</v>
          </cell>
          <cell r="AU71">
            <v>6</v>
          </cell>
          <cell r="AV71" t="e">
            <v>#N/A</v>
          </cell>
          <cell r="AW71">
            <v>11</v>
          </cell>
          <cell r="AX71">
            <v>14</v>
          </cell>
          <cell r="AY71">
            <v>23</v>
          </cell>
          <cell r="AZ71">
            <v>23</v>
          </cell>
          <cell r="BA71">
            <v>31</v>
          </cell>
          <cell r="BB71">
            <v>5</v>
          </cell>
          <cell r="BC71">
            <v>6</v>
          </cell>
          <cell r="BD71">
            <v>2</v>
          </cell>
          <cell r="BE71">
            <v>24</v>
          </cell>
          <cell r="BF71">
            <v>15</v>
          </cell>
          <cell r="BG71">
            <v>30</v>
          </cell>
          <cell r="BH71">
            <v>24</v>
          </cell>
          <cell r="BI71">
            <v>9</v>
          </cell>
          <cell r="BJ71">
            <v>10</v>
          </cell>
          <cell r="BK71">
            <v>31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Dec-18"/>
      <sheetName val="Sheet1"/>
      <sheetName val="summary-Dec-18 (2)"/>
      <sheetName val="cba,nic and jammi bora"/>
      <sheetName val="peer_summary"/>
    </sheetNames>
    <sheetDataSet>
      <sheetData sheetId="0">
        <row r="1">
          <cell r="B1" t="str">
            <v>DIAMOND TRUST BANK KENYA LIMITED</v>
          </cell>
          <cell r="BD1" t="str">
            <v>Figures in KShs billions, except where otherwise indicated</v>
          </cell>
        </row>
        <row r="2">
          <cell r="B2" t="str">
            <v>Kenya Banking Industry analysis as at 31 December 2018</v>
          </cell>
        </row>
        <row r="3">
          <cell r="M3" t="str">
            <v xml:space="preserve">Weighted market share index </v>
          </cell>
          <cell r="AT3" t="str">
            <v>Market share on:</v>
          </cell>
          <cell r="AX3" t="str">
            <v>Key ratios as at 31 Dec 2018</v>
          </cell>
          <cell r="BJ3" t="str">
            <v>Market share on off balance sheet items:</v>
          </cell>
          <cell r="CE3" t="str">
            <v>ok</v>
          </cell>
          <cell r="CF3" t="str">
            <v>ok</v>
          </cell>
          <cell r="CG3" t="str">
            <v>ok</v>
          </cell>
          <cell r="CX3" t="str">
            <v>ok</v>
          </cell>
          <cell r="CY3" t="str">
            <v>ok</v>
          </cell>
          <cell r="DD3" t="str">
            <v>ok</v>
          </cell>
          <cell r="DE3" t="str">
            <v>ok</v>
          </cell>
          <cell r="DH3" t="str">
            <v>ok</v>
          </cell>
          <cell r="DI3" t="str">
            <v>ok</v>
          </cell>
          <cell r="DJ3" t="str">
            <v>ok</v>
          </cell>
          <cell r="DK3" t="str">
            <v>ok</v>
          </cell>
          <cell r="DL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Dec- 18</v>
          </cell>
          <cell r="N4" t="str">
            <v>Sep- 18</v>
          </cell>
          <cell r="O4" t="str">
            <v>Jun- 18</v>
          </cell>
          <cell r="P4" t="str">
            <v>Mar- 18</v>
          </cell>
          <cell r="Q4" t="str">
            <v>Dec- 17</v>
          </cell>
          <cell r="R4" t="str">
            <v>Sep- 17</v>
          </cell>
          <cell r="S4" t="str">
            <v>Jun- 17</v>
          </cell>
          <cell r="T4" t="str">
            <v>Mar- 17</v>
          </cell>
          <cell r="U4" t="str">
            <v>Dec- 16</v>
          </cell>
          <cell r="V4" t="str">
            <v>Sep- 16</v>
          </cell>
          <cell r="W4" t="str">
            <v>Jun- 16</v>
          </cell>
          <cell r="X4" t="str">
            <v>Mar- 16</v>
          </cell>
          <cell r="Y4" t="str">
            <v>Sep- 15</v>
          </cell>
          <cell r="Z4" t="str">
            <v>June - 15</v>
          </cell>
          <cell r="AA4" t="str">
            <v>Mar - 15</v>
          </cell>
          <cell r="AB4" t="str">
            <v>Dec - 14</v>
          </cell>
          <cell r="AC4" t="str">
            <v>Sep - 14</v>
          </cell>
          <cell r="AD4" t="str">
            <v>Jun - 14</v>
          </cell>
          <cell r="AE4" t="str">
            <v>Mar - 14</v>
          </cell>
          <cell r="AF4" t="str">
            <v>Dec - 13</v>
          </cell>
          <cell r="AG4" t="str">
            <v>Assets
Sep 2013</v>
          </cell>
          <cell r="AH4" t="str">
            <v>Advances Sep 2013</v>
          </cell>
          <cell r="AI4" t="str">
            <v>Advances - Dec 2010</v>
          </cell>
          <cell r="AJ4" t="str">
            <v>Deposits - Sep 2013</v>
          </cell>
          <cell r="AK4" t="str">
            <v>Deposits - Dec 2010</v>
          </cell>
          <cell r="AL4" t="str">
            <v>Core Capital</v>
          </cell>
          <cell r="AM4" t="str">
            <v>Total Capital</v>
          </cell>
          <cell r="AN4" t="str">
            <v>Total Risk Weighted Assets</v>
          </cell>
          <cell r="AO4" t="str">
            <v>PBT</v>
          </cell>
          <cell r="AP4" t="str">
            <v>Interest income on
 loans and advances</v>
          </cell>
          <cell r="AQ4" t="str">
            <v>Interest income on
 loans and advances</v>
          </cell>
          <cell r="AR4" t="str">
            <v>Interest expenses on 
customer deposits</v>
          </cell>
          <cell r="AT4" t="str">
            <v>Assets</v>
          </cell>
          <cell r="AU4" t="str">
            <v xml:space="preserve"> Advances</v>
          </cell>
          <cell r="AV4" t="str">
            <v>Customer Deposits</v>
          </cell>
          <cell r="AX4" t="str">
            <v>Annualised ROE</v>
          </cell>
          <cell r="AY4" t="str">
            <v>Annualised ROA</v>
          </cell>
          <cell r="AZ4" t="str">
            <v>Total capital/ TRWA</v>
          </cell>
          <cell r="BA4" t="str">
            <v>Core capital/ TRWA</v>
          </cell>
          <cell r="BB4" t="str">
            <v>Fee income/Total income</v>
          </cell>
          <cell r="BC4" t="str">
            <v>Cost
/Income</v>
          </cell>
          <cell r="BD4" t="str">
            <v>NPA ratio</v>
          </cell>
          <cell r="BE4" t="str">
            <v>Coverarge ratio (Specific provision/NPL)</v>
          </cell>
          <cell r="BF4" t="str">
            <v>Yield on Loans</v>
          </cell>
          <cell r="BG4" t="str">
            <v>Cost of customer deposits</v>
          </cell>
          <cell r="BH4" t="str">
            <v>Spread</v>
          </cell>
          <cell r="BI4" t="str">
            <v>Advances to Deposits ratio</v>
          </cell>
          <cell r="BJ4" t="str">
            <v>Letter of credit, guarantees, acceptances</v>
          </cell>
          <cell r="BK4" t="str">
            <v>Forwardsswaps &amp; options</v>
          </cell>
          <cell r="BL4" t="str">
            <v>Overall off balance sheet items</v>
          </cell>
          <cell r="BM4" t="str">
            <v>Total assets Dec 18</v>
          </cell>
          <cell r="BN4" t="str">
            <v>Total assets Sep 18</v>
          </cell>
          <cell r="BO4" t="str">
            <v>Total assets Jun 18</v>
          </cell>
          <cell r="BP4" t="str">
            <v>Total assets Mar 18</v>
          </cell>
          <cell r="BQ4" t="str">
            <v>Total assets Dec 17</v>
          </cell>
          <cell r="BR4" t="str">
            <v>Total assets Sep 17</v>
          </cell>
          <cell r="BS4" t="str">
            <v>Total assets Jun 17</v>
          </cell>
          <cell r="BT4" t="str">
            <v>Total assets Mar 17</v>
          </cell>
          <cell r="BU4" t="str">
            <v>Total assets Dec 16</v>
          </cell>
          <cell r="BV4" t="str">
            <v>Total assets Sep 16</v>
          </cell>
          <cell r="BW4" t="str">
            <v>Total assets Jun 16</v>
          </cell>
          <cell r="BX4" t="str">
            <v>Total assets Mar 16</v>
          </cell>
          <cell r="BY4" t="str">
            <v>Total assets Dec 15</v>
          </cell>
          <cell r="BZ4" t="str">
            <v>Total assets Sep 15</v>
          </cell>
          <cell r="CA4" t="str">
            <v>Total assets June 15</v>
          </cell>
          <cell r="CB4" t="str">
            <v>Total assets Mar 15</v>
          </cell>
          <cell r="CC4" t="str">
            <v>Total assets Dec 14</v>
          </cell>
          <cell r="CD4" t="str">
            <v>Total assets Sep 14</v>
          </cell>
          <cell r="CE4" t="str">
            <v>Total assets June 14</v>
          </cell>
          <cell r="CF4" t="str">
            <v>Total assets Mar 14</v>
          </cell>
          <cell r="CG4" t="str">
            <v>Total assets Dec 13</v>
          </cell>
          <cell r="CH4" t="str">
            <v>Total Equity Dec 18</v>
          </cell>
          <cell r="CI4" t="str">
            <v>Total Equity Sep 18</v>
          </cell>
          <cell r="CJ4" t="str">
            <v>Total Equity Jun 18</v>
          </cell>
          <cell r="CK4" t="str">
            <v>Total Equity Mar 18</v>
          </cell>
          <cell r="CL4" t="str">
            <v>Total Equity Dec 17</v>
          </cell>
          <cell r="CM4" t="str">
            <v>Total Equity Sep 17</v>
          </cell>
          <cell r="CN4" t="str">
            <v>Total Equity Jun 17</v>
          </cell>
          <cell r="CO4" t="str">
            <v>Total Equity Mar 17</v>
          </cell>
          <cell r="CP4" t="str">
            <v>Total Equity Dec 16</v>
          </cell>
          <cell r="CQ4" t="str">
            <v>Total Equity Sep 16</v>
          </cell>
          <cell r="CR4" t="str">
            <v>Total Equity Jun 16</v>
          </cell>
          <cell r="CS4" t="str">
            <v>Total Equity March 16</v>
          </cell>
          <cell r="CT4" t="str">
            <v>Total Equity December 15</v>
          </cell>
          <cell r="CU4" t="str">
            <v>Total Equity September 15</v>
          </cell>
          <cell r="CV4" t="str">
            <v>Total Equity June 15</v>
          </cell>
          <cell r="CW4" t="str">
            <v>Total Equity Mar 15</v>
          </cell>
          <cell r="CX4" t="str">
            <v>Total equity Dec 14</v>
          </cell>
          <cell r="CY4" t="str">
            <v>Total equity Sep 14</v>
          </cell>
          <cell r="CZ4" t="str">
            <v>Total equity June 14</v>
          </cell>
          <cell r="DA4" t="str">
            <v>Total equity Mar 14</v>
          </cell>
          <cell r="DB4" t="str">
            <v>Total equity Dec 13</v>
          </cell>
          <cell r="DD4" t="str">
            <v>Fee income</v>
          </cell>
          <cell r="DE4" t="str">
            <v>Net Interest income</v>
          </cell>
          <cell r="DG4" t="str">
            <v>Total operating income</v>
          </cell>
          <cell r="DH4" t="str">
            <v>Total expenses</v>
          </cell>
          <cell r="DI4" t="str">
            <v>Specific Provision Jun 18</v>
          </cell>
          <cell r="DJ4" t="str">
            <v>Net non performing loans</v>
          </cell>
          <cell r="DK4" t="str">
            <v>Total NPA</v>
          </cell>
          <cell r="DL4" t="str">
            <v>Profit after tax</v>
          </cell>
          <cell r="DM4" t="str">
            <v>Advances - Dec 2018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AZ5" t="str">
            <v>CBK Min = 14.5%</v>
          </cell>
          <cell r="BA5" t="str">
            <v>CBK Min = 10.5%</v>
          </cell>
        </row>
        <row r="6">
          <cell r="B6" t="str">
            <v>Kenya Commercial Bank</v>
          </cell>
          <cell r="C6">
            <v>621.72287600000004</v>
          </cell>
          <cell r="D6">
            <v>417.23027100000002</v>
          </cell>
          <cell r="E6">
            <v>475.39567199999999</v>
          </cell>
          <cell r="F6">
            <v>87.957222000000002</v>
          </cell>
          <cell r="G6">
            <v>95.595972000000003</v>
          </cell>
          <cell r="H6">
            <v>97.788945999999996</v>
          </cell>
          <cell r="I6">
            <v>537.57261900000003</v>
          </cell>
          <cell r="J6">
            <v>2.7446009999999998</v>
          </cell>
          <cell r="K6">
            <v>31.384938999999999</v>
          </cell>
          <cell r="M6">
            <v>0.14397199811038175</v>
          </cell>
          <cell r="N6">
            <v>0.13881037333648602</v>
          </cell>
          <cell r="O6">
            <v>0.14117435452314622</v>
          </cell>
          <cell r="P6">
            <v>0.13796686321193541</v>
          </cell>
          <cell r="Q6">
            <v>0.14291263056409176</v>
          </cell>
          <cell r="R6">
            <v>0.1430842533304027</v>
          </cell>
          <cell r="S6">
            <v>0.14152595466646359</v>
          </cell>
          <cell r="T6">
            <v>0.13574438000670025</v>
          </cell>
          <cell r="U6">
            <v>0.13992352803734659</v>
          </cell>
          <cell r="V6">
            <v>0.13433714985353076</v>
          </cell>
          <cell r="W6">
            <v>0.13275515468664842</v>
          </cell>
          <cell r="X6">
            <v>0.13119905159235939</v>
          </cell>
          <cell r="Y6">
            <v>0.12315759144100659</v>
          </cell>
          <cell r="Z6">
            <v>0.12828392399161925</v>
          </cell>
          <cell r="AA6">
            <v>0.12776260968164574</v>
          </cell>
          <cell r="AB6">
            <v>0.12747288756217376</v>
          </cell>
          <cell r="AC6">
            <v>0.1249181995617412</v>
          </cell>
          <cell r="AD6">
            <v>0.13106153348130317</v>
          </cell>
          <cell r="AE6">
            <v>0.13103110285523009</v>
          </cell>
          <cell r="AF6">
            <v>0.12953006295034575</v>
          </cell>
          <cell r="AG6">
            <v>313413032</v>
          </cell>
          <cell r="AH6">
            <v>195568503</v>
          </cell>
          <cell r="AI6">
            <v>0</v>
          </cell>
          <cell r="AJ6">
            <v>228782134</v>
          </cell>
          <cell r="AK6">
            <v>0</v>
          </cell>
          <cell r="AL6">
            <v>40312345</v>
          </cell>
          <cell r="AM6">
            <v>51920201</v>
          </cell>
          <cell r="AN6">
            <v>263782134</v>
          </cell>
          <cell r="AO6">
            <v>13553634</v>
          </cell>
          <cell r="AP6">
            <v>20834301</v>
          </cell>
          <cell r="AQ6">
            <v>20834.300999999999</v>
          </cell>
          <cell r="AR6">
            <v>4733253</v>
          </cell>
          <cell r="AT6">
            <v>0.14134600498392413</v>
          </cell>
          <cell r="AU6">
            <v>0.1804831238662358</v>
          </cell>
          <cell r="AV6">
            <v>0.1460346304250468</v>
          </cell>
          <cell r="AX6">
            <v>0.23996920096219582</v>
          </cell>
          <cell r="AY6">
            <v>3.8069641714062817E-2</v>
          </cell>
          <cell r="AZ6">
            <v>0.17782894556242271</v>
          </cell>
          <cell r="BA6">
            <v>0.16361923745971146</v>
          </cell>
          <cell r="BB6">
            <v>0.29535073173469828</v>
          </cell>
          <cell r="BC6">
            <v>0.4509132688637405</v>
          </cell>
          <cell r="BD6">
            <v>5.9128415402731865E-2</v>
          </cell>
          <cell r="BE6">
            <v>0.50872693564252514</v>
          </cell>
          <cell r="BF6">
            <v>0.11869782107445366</v>
          </cell>
          <cell r="BG6">
            <v>3.0084329111158142E-2</v>
          </cell>
          <cell r="BH6">
            <v>8.8613491963295515E-2</v>
          </cell>
          <cell r="BI6">
            <v>0.87764844228535599</v>
          </cell>
          <cell r="BJ6">
            <v>0.13862054110488897</v>
          </cell>
          <cell r="BK6">
            <v>4.2381472473654778E-2</v>
          </cell>
          <cell r="BL6">
            <v>9.3321554250040489E-2</v>
          </cell>
          <cell r="BM6">
            <v>621722876</v>
          </cell>
          <cell r="BN6">
            <v>594008882</v>
          </cell>
          <cell r="BO6">
            <v>582710853</v>
          </cell>
          <cell r="BP6">
            <v>560903987</v>
          </cell>
          <cell r="BQ6">
            <v>555630311</v>
          </cell>
          <cell r="BR6">
            <v>551343268</v>
          </cell>
          <cell r="BS6">
            <v>539972430</v>
          </cell>
          <cell r="BT6">
            <v>520535661</v>
          </cell>
          <cell r="BU6">
            <v>504775429</v>
          </cell>
          <cell r="BV6">
            <v>480228078</v>
          </cell>
          <cell r="BW6">
            <v>468119269</v>
          </cell>
          <cell r="BX6">
            <v>467040289</v>
          </cell>
          <cell r="BY6">
            <v>467741173</v>
          </cell>
          <cell r="BZ6">
            <v>445775641</v>
          </cell>
          <cell r="CA6">
            <v>428373929</v>
          </cell>
          <cell r="CB6">
            <v>392112176</v>
          </cell>
          <cell r="CC6">
            <v>376969401</v>
          </cell>
          <cell r="CD6">
            <v>354645696</v>
          </cell>
          <cell r="CE6">
            <v>357832852</v>
          </cell>
          <cell r="CF6">
            <v>344881270</v>
          </cell>
          <cell r="CG6">
            <v>323312454</v>
          </cell>
          <cell r="CH6">
            <v>97788946</v>
          </cell>
          <cell r="CI6">
            <v>86547811</v>
          </cell>
          <cell r="CJ6">
            <v>83188923</v>
          </cell>
          <cell r="CK6">
            <v>77025627</v>
          </cell>
          <cell r="CL6">
            <v>88990915</v>
          </cell>
          <cell r="CM6">
            <v>87543455</v>
          </cell>
          <cell r="CN6">
            <v>82387611</v>
          </cell>
          <cell r="CO6">
            <v>76498794</v>
          </cell>
          <cell r="CP6">
            <v>80989888</v>
          </cell>
          <cell r="CQ6">
            <v>79112934</v>
          </cell>
          <cell r="CR6">
            <v>71821971</v>
          </cell>
          <cell r="CS6">
            <v>65237685</v>
          </cell>
          <cell r="CT6">
            <v>80885958</v>
          </cell>
          <cell r="CU6">
            <v>75806174</v>
          </cell>
          <cell r="CV6">
            <v>73434331</v>
          </cell>
          <cell r="CW6">
            <v>75829560</v>
          </cell>
          <cell r="CX6">
            <v>72167339</v>
          </cell>
          <cell r="CY6">
            <v>72167339</v>
          </cell>
          <cell r="CZ6">
            <v>68163363</v>
          </cell>
          <cell r="DA6">
            <v>65596612</v>
          </cell>
          <cell r="DB6">
            <v>62390636</v>
          </cell>
          <cell r="DD6">
            <v>18568777</v>
          </cell>
          <cell r="DE6">
            <v>44301482</v>
          </cell>
          <cell r="DG6">
            <v>62870259</v>
          </cell>
          <cell r="DH6">
            <v>28349034</v>
          </cell>
          <cell r="DI6">
            <v>13339097</v>
          </cell>
          <cell r="DJ6">
            <v>12881447</v>
          </cell>
          <cell r="DK6">
            <v>26220544</v>
          </cell>
          <cell r="DL6">
            <v>22410707</v>
          </cell>
          <cell r="DM6">
            <v>417230271</v>
          </cell>
        </row>
        <row r="7">
          <cell r="B7" t="str">
            <v>Equity Bank</v>
          </cell>
          <cell r="C7">
            <v>438.50878399999999</v>
          </cell>
          <cell r="D7">
            <v>223.56530699999999</v>
          </cell>
          <cell r="E7">
            <v>341.62265600000001</v>
          </cell>
          <cell r="F7">
            <v>55.864207</v>
          </cell>
          <cell r="G7">
            <v>55.864207</v>
          </cell>
          <cell r="H7">
            <v>60.586568999999997</v>
          </cell>
          <cell r="I7">
            <v>400.288769</v>
          </cell>
          <cell r="J7">
            <v>2.1167410000000002</v>
          </cell>
          <cell r="K7">
            <v>24.382342000000001</v>
          </cell>
          <cell r="M7">
            <v>9.8061190936799256E-2</v>
          </cell>
          <cell r="N7">
            <v>9.8408090677759213E-2</v>
          </cell>
          <cell r="O7">
            <v>9.8374743180696667E-2</v>
          </cell>
          <cell r="P7">
            <v>9.9213182021215762E-2</v>
          </cell>
          <cell r="Q7">
            <v>0.10021070817425724</v>
          </cell>
          <cell r="R7">
            <v>0.10263867923579205</v>
          </cell>
          <cell r="S7">
            <v>0.10210981080849582</v>
          </cell>
          <cell r="T7">
            <v>0.10023911955140558</v>
          </cell>
          <cell r="U7">
            <v>9.8746469930219127E-2</v>
          </cell>
          <cell r="V7">
            <v>0.10184218946700879</v>
          </cell>
          <cell r="W7">
            <v>9.8472200158710665E-2</v>
          </cell>
          <cell r="X7">
            <v>9.6887678984456008E-2</v>
          </cell>
          <cell r="Y7">
            <v>9.1101266839765715E-2</v>
          </cell>
          <cell r="Z7">
            <v>9.1091482465713358E-2</v>
          </cell>
          <cell r="AA7">
            <v>8.966130581150647E-2</v>
          </cell>
          <cell r="AB7">
            <v>8.4610822065211241E-2</v>
          </cell>
          <cell r="AC7">
            <v>9.4623204645071957E-2</v>
          </cell>
          <cell r="AD7">
            <v>9.3120895302110526E-2</v>
          </cell>
          <cell r="AE7">
            <v>9.4513985779401066E-2</v>
          </cell>
          <cell r="AF7">
            <v>9.1886694776309688E-2</v>
          </cell>
          <cell r="AG7">
            <v>313413032</v>
          </cell>
          <cell r="AH7">
            <v>195568503</v>
          </cell>
          <cell r="AI7">
            <v>0</v>
          </cell>
          <cell r="AJ7">
            <v>228782134</v>
          </cell>
          <cell r="AK7">
            <v>0</v>
          </cell>
          <cell r="AL7">
            <v>40312345</v>
          </cell>
          <cell r="AM7">
            <v>51920201</v>
          </cell>
          <cell r="AN7">
            <v>263782134</v>
          </cell>
          <cell r="AO7">
            <v>13553634</v>
          </cell>
          <cell r="AP7">
            <v>20834301</v>
          </cell>
          <cell r="AQ7">
            <v>20834.300999999999</v>
          </cell>
          <cell r="AR7">
            <v>4733253</v>
          </cell>
          <cell r="AT7">
            <v>9.9693074135426371E-2</v>
          </cell>
          <cell r="AU7">
            <v>9.6708623031510663E-2</v>
          </cell>
          <cell r="AV7">
            <v>0.10494150715318859</v>
          </cell>
          <cell r="AX7">
            <v>0.27434866460897017</v>
          </cell>
          <cell r="AY7">
            <v>3.9774330386195461E-2</v>
          </cell>
          <cell r="AZ7">
            <v>0.13955976616471097</v>
          </cell>
          <cell r="BA7">
            <v>0.13955976616471097</v>
          </cell>
          <cell r="BB7">
            <v>0.35173254902756668</v>
          </cell>
          <cell r="BC7">
            <v>0.47235895579643511</v>
          </cell>
          <cell r="BD7">
            <v>6.1589063646823719E-2</v>
          </cell>
          <cell r="BE7">
            <v>0.34551818301891396</v>
          </cell>
          <cell r="BF7">
            <v>0.11641837996407899</v>
          </cell>
          <cell r="BG7">
            <v>2.1260240067244425E-2</v>
          </cell>
          <cell r="BH7">
            <v>9.5158139896834554E-2</v>
          </cell>
          <cell r="BI7">
            <v>0.65442178108936655</v>
          </cell>
          <cell r="BJ7">
            <v>0.12824304294391931</v>
          </cell>
          <cell r="BK7">
            <v>4.0893803789606137E-2</v>
          </cell>
          <cell r="BL7">
            <v>8.7075974588569985E-2</v>
          </cell>
          <cell r="BM7">
            <v>438508784</v>
          </cell>
          <cell r="BN7">
            <v>424255993</v>
          </cell>
          <cell r="BO7">
            <v>410372609</v>
          </cell>
          <cell r="BP7">
            <v>402181727</v>
          </cell>
          <cell r="BQ7">
            <v>406402486</v>
          </cell>
          <cell r="BR7">
            <v>405535402</v>
          </cell>
          <cell r="BS7">
            <v>399529870</v>
          </cell>
          <cell r="BT7">
            <v>393863646</v>
          </cell>
          <cell r="BU7">
            <v>379748996</v>
          </cell>
          <cell r="BV7">
            <v>380264086</v>
          </cell>
          <cell r="BW7">
            <v>360468890</v>
          </cell>
          <cell r="BX7">
            <v>347559904</v>
          </cell>
          <cell r="BY7">
            <v>341329318</v>
          </cell>
          <cell r="BZ7">
            <v>321146247</v>
          </cell>
          <cell r="CA7">
            <v>318183426</v>
          </cell>
          <cell r="CB7">
            <v>300888650</v>
          </cell>
          <cell r="CC7">
            <v>276115727</v>
          </cell>
          <cell r="CD7">
            <v>284368025</v>
          </cell>
          <cell r="CE7">
            <v>260214926</v>
          </cell>
          <cell r="CF7">
            <v>255340466</v>
          </cell>
          <cell r="CG7">
            <v>238194354</v>
          </cell>
          <cell r="CH7">
            <v>60586569</v>
          </cell>
          <cell r="CI7">
            <v>66014329</v>
          </cell>
          <cell r="CJ7">
            <v>62231112</v>
          </cell>
          <cell r="CK7">
            <v>58528396</v>
          </cell>
          <cell r="CL7">
            <v>61906391</v>
          </cell>
          <cell r="CM7">
            <v>66313250</v>
          </cell>
          <cell r="CN7">
            <v>61659481</v>
          </cell>
          <cell r="CO7">
            <v>56267047</v>
          </cell>
          <cell r="CP7">
            <v>52341039</v>
          </cell>
          <cell r="CQ7">
            <v>59898173</v>
          </cell>
          <cell r="CR7">
            <v>54059428</v>
          </cell>
          <cell r="CS7">
            <v>52125975</v>
          </cell>
          <cell r="CT7">
            <v>47439613</v>
          </cell>
          <cell r="CU7">
            <v>50167760</v>
          </cell>
          <cell r="CV7">
            <v>47666080</v>
          </cell>
          <cell r="CW7">
            <v>44265113</v>
          </cell>
          <cell r="CX7">
            <v>39733344</v>
          </cell>
          <cell r="CY7">
            <v>39733344</v>
          </cell>
          <cell r="CZ7">
            <v>55681804</v>
          </cell>
          <cell r="DA7">
            <v>48809621</v>
          </cell>
          <cell r="DB7">
            <v>50686922</v>
          </cell>
          <cell r="DD7">
            <v>17365585</v>
          </cell>
          <cell r="DE7">
            <v>32005976</v>
          </cell>
          <cell r="DG7">
            <v>49371561</v>
          </cell>
          <cell r="DH7">
            <v>23321099</v>
          </cell>
          <cell r="DI7">
            <v>5069742</v>
          </cell>
          <cell r="DJ7">
            <v>9603124</v>
          </cell>
          <cell r="DK7">
            <v>14672866</v>
          </cell>
          <cell r="DL7">
            <v>16802890</v>
          </cell>
          <cell r="DM7">
            <v>223565307</v>
          </cell>
        </row>
        <row r="8">
          <cell r="B8" t="str">
            <v>Co-operative Bank of Kenya</v>
          </cell>
          <cell r="C8">
            <v>408.30362500000001</v>
          </cell>
          <cell r="D8">
            <v>243.54638299999999</v>
          </cell>
          <cell r="E8">
            <v>303.75316099999998</v>
          </cell>
          <cell r="F8">
            <v>55.214858</v>
          </cell>
          <cell r="G8">
            <v>56.449908999999998</v>
          </cell>
          <cell r="H8">
            <v>68.319018</v>
          </cell>
          <cell r="I8">
            <v>367.43040999999999</v>
          </cell>
          <cell r="J8">
            <v>2.052864</v>
          </cell>
          <cell r="K8">
            <v>17.586756000000001</v>
          </cell>
          <cell r="M8">
            <v>9.5704141107746943E-2</v>
          </cell>
          <cell r="N8">
            <v>9.6474712596889139E-2</v>
          </cell>
          <cell r="O8">
            <v>9.8479859855237384E-2</v>
          </cell>
          <cell r="P8">
            <v>0.1021673753053215</v>
          </cell>
          <cell r="Q8">
            <v>0.10000834463142143</v>
          </cell>
          <cell r="R8">
            <v>0.1004640419991996</v>
          </cell>
          <cell r="S8">
            <v>0.10086798408392122</v>
          </cell>
          <cell r="T8">
            <v>0.10117409893948653</v>
          </cell>
          <cell r="U8">
            <v>9.8095006116512201E-2</v>
          </cell>
          <cell r="V8">
            <v>9.6650095935512909E-2</v>
          </cell>
          <cell r="W8">
            <v>0.10250285940196353</v>
          </cell>
          <cell r="X8">
            <v>0.10078924232391917</v>
          </cell>
          <cell r="Y8">
            <v>0.10135136881997128</v>
          </cell>
          <cell r="Z8">
            <v>9.1113009941155967E-2</v>
          </cell>
          <cell r="AA8">
            <v>9.2205325760033208E-2</v>
          </cell>
          <cell r="AB8">
            <v>8.9025218546685186E-2</v>
          </cell>
          <cell r="AC8">
            <v>9.9034458928715832E-2</v>
          </cell>
          <cell r="AD8">
            <v>9.8971934282891236E-2</v>
          </cell>
          <cell r="AE8">
            <v>9.7025164366221661E-2</v>
          </cell>
          <cell r="AF8">
            <v>9.277290604617458E-2</v>
          </cell>
          <cell r="AG8">
            <v>313413032</v>
          </cell>
          <cell r="AH8">
            <v>195568503</v>
          </cell>
          <cell r="AI8">
            <v>0</v>
          </cell>
          <cell r="AJ8">
            <v>228782134</v>
          </cell>
          <cell r="AK8">
            <v>0</v>
          </cell>
          <cell r="AL8">
            <v>40312345</v>
          </cell>
          <cell r="AM8">
            <v>51920201</v>
          </cell>
          <cell r="AN8">
            <v>263782134</v>
          </cell>
          <cell r="AO8">
            <v>13553634</v>
          </cell>
          <cell r="AP8">
            <v>20834301</v>
          </cell>
          <cell r="AQ8">
            <v>20834.300999999999</v>
          </cell>
          <cell r="AR8">
            <v>4733253</v>
          </cell>
          <cell r="AT8">
            <v>9.2826061967525672E-2</v>
          </cell>
          <cell r="AU8">
            <v>0.10535192450157267</v>
          </cell>
          <cell r="AV8">
            <v>9.3308549529821413E-2</v>
          </cell>
          <cell r="AX8">
            <v>0.18175648040728906</v>
          </cell>
          <cell r="AY8">
            <v>3.1370378541723941E-2</v>
          </cell>
          <cell r="AZ8">
            <v>0.15363428682998775</v>
          </cell>
          <cell r="BA8">
            <v>0.15027296733550172</v>
          </cell>
          <cell r="BB8">
            <v>0.26866316533915874</v>
          </cell>
          <cell r="BC8">
            <v>0.53275460127513352</v>
          </cell>
          <cell r="BD8">
            <v>9.2259835314144598E-2</v>
          </cell>
          <cell r="BE8">
            <v>0.39671804342074546</v>
          </cell>
          <cell r="BF8">
            <v>0.13146533125379772</v>
          </cell>
          <cell r="BG8">
            <v>3.6825860663126958E-2</v>
          </cell>
          <cell r="BH8">
            <v>9.4639470590670766E-2</v>
          </cell>
          <cell r="BI8">
            <v>0.80179044786961085</v>
          </cell>
          <cell r="BJ8">
            <v>3.8254077077116533E-2</v>
          </cell>
          <cell r="BK8">
            <v>2.0123492595829011E-2</v>
          </cell>
          <cell r="BL8">
            <v>2.9457804439239392E-2</v>
          </cell>
          <cell r="BM8">
            <v>408303625</v>
          </cell>
          <cell r="BN8">
            <v>398614957</v>
          </cell>
          <cell r="BO8">
            <v>393427494</v>
          </cell>
          <cell r="BP8">
            <v>393425978</v>
          </cell>
          <cell r="BQ8">
            <v>382829640</v>
          </cell>
          <cell r="BR8">
            <v>384464971</v>
          </cell>
          <cell r="BS8">
            <v>380086859</v>
          </cell>
          <cell r="BT8">
            <v>376018201</v>
          </cell>
          <cell r="BU8">
            <v>349997760</v>
          </cell>
          <cell r="BV8">
            <v>351917807</v>
          </cell>
          <cell r="BW8">
            <v>360041467</v>
          </cell>
          <cell r="BX8">
            <v>348354889</v>
          </cell>
          <cell r="BY8">
            <v>339549808</v>
          </cell>
          <cell r="BZ8">
            <v>323948110</v>
          </cell>
          <cell r="CA8">
            <v>318998960</v>
          </cell>
          <cell r="CB8">
            <v>304846787</v>
          </cell>
          <cell r="CC8">
            <v>282689098</v>
          </cell>
          <cell r="CD8">
            <v>266799109</v>
          </cell>
          <cell r="CE8">
            <v>263501814</v>
          </cell>
          <cell r="CF8">
            <v>244073622</v>
          </cell>
          <cell r="CG8">
            <v>228874484</v>
          </cell>
          <cell r="CH8">
            <v>68319018</v>
          </cell>
          <cell r="CI8">
            <v>69435424</v>
          </cell>
          <cell r="CJ8">
            <v>66750889</v>
          </cell>
          <cell r="CK8">
            <v>67013872</v>
          </cell>
          <cell r="CL8">
            <v>68227145</v>
          </cell>
          <cell r="CM8">
            <v>65944424</v>
          </cell>
          <cell r="CN8">
            <v>63402505</v>
          </cell>
          <cell r="CO8">
            <v>63072764</v>
          </cell>
          <cell r="CP8">
            <v>60045832</v>
          </cell>
          <cell r="CQ8">
            <v>58440502</v>
          </cell>
          <cell r="CR8">
            <v>57116947</v>
          </cell>
          <cell r="CS8">
            <v>54653300</v>
          </cell>
          <cell r="CT8">
            <v>49310775</v>
          </cell>
          <cell r="CU8">
            <v>47991534</v>
          </cell>
          <cell r="CV8">
            <v>45795678</v>
          </cell>
          <cell r="CW8">
            <v>46164334</v>
          </cell>
          <cell r="CX8">
            <v>42351119</v>
          </cell>
          <cell r="CY8">
            <v>42351119</v>
          </cell>
          <cell r="CZ8">
            <v>40634476</v>
          </cell>
          <cell r="DA8">
            <v>38883993</v>
          </cell>
          <cell r="DB8">
            <v>35652045</v>
          </cell>
          <cell r="DD8">
            <v>11161817</v>
          </cell>
          <cell r="DE8">
            <v>30383949</v>
          </cell>
          <cell r="DG8">
            <v>41545766</v>
          </cell>
          <cell r="DH8">
            <v>22133698</v>
          </cell>
          <cell r="DI8">
            <v>9820074</v>
          </cell>
          <cell r="DJ8">
            <v>14933209</v>
          </cell>
          <cell r="DK8">
            <v>24753283</v>
          </cell>
          <cell r="DL8">
            <v>12409075</v>
          </cell>
          <cell r="DM8">
            <v>243546383</v>
          </cell>
        </row>
        <row r="9">
          <cell r="B9" t="str">
            <v>Barclays Bank of Kenya</v>
          </cell>
          <cell r="C9">
            <v>325.36273699999998</v>
          </cell>
          <cell r="D9">
            <v>177.35396900000001</v>
          </cell>
          <cell r="E9">
            <v>207.72583399999999</v>
          </cell>
          <cell r="F9">
            <v>37.788041</v>
          </cell>
          <cell r="G9">
            <v>42.880319</v>
          </cell>
          <cell r="H9">
            <v>43.393442999999998</v>
          </cell>
          <cell r="I9">
            <v>261.75221900000003</v>
          </cell>
          <cell r="J9">
            <v>3.2795480000000001</v>
          </cell>
          <cell r="K9">
            <v>10.250071999999999</v>
          </cell>
          <cell r="M9">
            <v>6.7305711401056886E-2</v>
          </cell>
          <cell r="N9">
            <v>6.9062370315111657E-2</v>
          </cell>
          <cell r="O9">
            <v>6.9899479535340897E-2</v>
          </cell>
          <cell r="P9">
            <v>6.9665979965692515E-2</v>
          </cell>
          <cell r="Q9">
            <v>6.6571807625765284E-2</v>
          </cell>
          <cell r="R9">
            <v>6.8813021819434772E-2</v>
          </cell>
          <cell r="S9">
            <v>6.7402797826715932E-2</v>
          </cell>
          <cell r="T9">
            <v>6.8672384088949323E-2</v>
          </cell>
          <cell r="U9">
            <v>6.9604026480536943E-2</v>
          </cell>
          <cell r="V9">
            <v>6.9696517493310753E-2</v>
          </cell>
          <cell r="W9">
            <v>7.0225197842729847E-2</v>
          </cell>
          <cell r="X9">
            <v>6.8253664356214966E-2</v>
          </cell>
          <cell r="Y9">
            <v>6.7135957760077025E-2</v>
          </cell>
          <cell r="Z9">
            <v>6.6433031723456507E-2</v>
          </cell>
          <cell r="AA9">
            <v>7.0473457433140194E-2</v>
          </cell>
          <cell r="AB9">
            <v>7.2892726696750149E-2</v>
          </cell>
          <cell r="AC9">
            <v>7.130132863843322E-2</v>
          </cell>
          <cell r="AD9">
            <v>7.2816030490544692E-2</v>
          </cell>
          <cell r="AE9">
            <v>7.2833618657822535E-2</v>
          </cell>
          <cell r="AF9">
            <v>7.8008697497295637E-2</v>
          </cell>
          <cell r="AG9">
            <v>313413032</v>
          </cell>
          <cell r="AH9">
            <v>195568503</v>
          </cell>
          <cell r="AI9">
            <v>0</v>
          </cell>
          <cell r="AJ9">
            <v>228782134</v>
          </cell>
          <cell r="AK9">
            <v>0</v>
          </cell>
          <cell r="AL9">
            <v>40312345</v>
          </cell>
          <cell r="AM9">
            <v>51920201</v>
          </cell>
          <cell r="AN9">
            <v>263782134</v>
          </cell>
          <cell r="AO9">
            <v>13553634</v>
          </cell>
          <cell r="AP9">
            <v>20834301</v>
          </cell>
          <cell r="AQ9">
            <v>20834.300999999999</v>
          </cell>
          <cell r="AR9">
            <v>4733253</v>
          </cell>
          <cell r="AT9">
            <v>7.3969810056635568E-2</v>
          </cell>
          <cell r="AU9">
            <v>7.6718782360821428E-2</v>
          </cell>
          <cell r="AV9">
            <v>6.3810352480290614E-2</v>
          </cell>
          <cell r="AX9">
            <v>0.16432224214635716</v>
          </cell>
          <cell r="AY9">
            <v>2.3931613733247131E-2</v>
          </cell>
          <cell r="AZ9">
            <v>0.16382026927534851</v>
          </cell>
          <cell r="BA9">
            <v>0.14436569494755647</v>
          </cell>
          <cell r="BB9">
            <v>0.29483517740440451</v>
          </cell>
          <cell r="BC9">
            <v>0.54656328959424483</v>
          </cell>
          <cell r="BD9">
            <v>5.751793861663225E-2</v>
          </cell>
          <cell r="BE9">
            <v>0.60452133003990827</v>
          </cell>
          <cell r="BF9">
            <v>0.12452873290868023</v>
          </cell>
          <cell r="BG9">
            <v>3.1100713870937789E-2</v>
          </cell>
          <cell r="BH9">
            <v>9.3428019037742449E-2</v>
          </cell>
          <cell r="BI9">
            <v>0.85378869630630538</v>
          </cell>
          <cell r="BJ9">
            <v>5.5278268497493122E-2</v>
          </cell>
          <cell r="BK9">
            <v>0.16665163203861039</v>
          </cell>
          <cell r="BL9">
            <v>0.10303929376731906</v>
          </cell>
          <cell r="BM9">
            <v>325362737</v>
          </cell>
          <cell r="BN9">
            <v>322637854</v>
          </cell>
          <cell r="BO9">
            <v>317007311</v>
          </cell>
          <cell r="BP9">
            <v>291293088</v>
          </cell>
          <cell r="BQ9">
            <v>271682166</v>
          </cell>
          <cell r="BR9">
            <v>277609552</v>
          </cell>
          <cell r="BS9">
            <v>268015547</v>
          </cell>
          <cell r="BT9">
            <v>260429453</v>
          </cell>
          <cell r="BU9">
            <v>259498223</v>
          </cell>
          <cell r="BV9">
            <v>264008571</v>
          </cell>
          <cell r="BW9">
            <v>256142570</v>
          </cell>
          <cell r="BX9">
            <v>211913140</v>
          </cell>
          <cell r="BY9">
            <v>241152698</v>
          </cell>
          <cell r="BZ9">
            <v>221041523</v>
          </cell>
          <cell r="CA9">
            <v>234699871</v>
          </cell>
          <cell r="CB9">
            <v>230907978</v>
          </cell>
          <cell r="CC9">
            <v>226118124</v>
          </cell>
          <cell r="CD9">
            <v>218771220</v>
          </cell>
          <cell r="CE9">
            <v>213439675</v>
          </cell>
          <cell r="CF9">
            <v>200974524</v>
          </cell>
          <cell r="CG9">
            <v>207009618</v>
          </cell>
          <cell r="CH9">
            <v>43393443</v>
          </cell>
          <cell r="CI9">
            <v>41909848</v>
          </cell>
          <cell r="CJ9">
            <v>40114088</v>
          </cell>
          <cell r="CK9">
            <v>43607960</v>
          </cell>
          <cell r="CL9">
            <v>43559168</v>
          </cell>
          <cell r="CM9">
            <v>42020987</v>
          </cell>
          <cell r="CN9">
            <v>40337534</v>
          </cell>
          <cell r="CO9">
            <v>43652097</v>
          </cell>
          <cell r="CP9">
            <v>42094710</v>
          </cell>
          <cell r="CQ9">
            <v>41470872</v>
          </cell>
          <cell r="CR9">
            <v>39103584</v>
          </cell>
          <cell r="CS9">
            <v>42315483</v>
          </cell>
          <cell r="CT9">
            <v>39716371</v>
          </cell>
          <cell r="CU9">
            <v>36852164</v>
          </cell>
          <cell r="CV9">
            <v>36237869</v>
          </cell>
          <cell r="CW9">
            <v>40265422</v>
          </cell>
          <cell r="CX9">
            <v>38186091</v>
          </cell>
          <cell r="CY9">
            <v>38186091</v>
          </cell>
          <cell r="CZ9">
            <v>36042316</v>
          </cell>
          <cell r="DA9">
            <v>34465579</v>
          </cell>
          <cell r="DB9">
            <v>32370886</v>
          </cell>
          <cell r="DD9">
            <v>9181694</v>
          </cell>
          <cell r="DE9">
            <v>21960092</v>
          </cell>
          <cell r="DG9">
            <v>31141786</v>
          </cell>
          <cell r="DH9">
            <v>17020957</v>
          </cell>
          <cell r="DI9">
            <v>6543088</v>
          </cell>
          <cell r="DJ9">
            <v>4280497</v>
          </cell>
          <cell r="DK9">
            <v>10823585</v>
          </cell>
          <cell r="DL9">
            <v>7144124</v>
          </cell>
          <cell r="DM9">
            <v>177353969</v>
          </cell>
        </row>
        <row r="10">
          <cell r="B10" t="str">
            <v>Standard Chartered Bank</v>
          </cell>
          <cell r="C10">
            <v>284.69100200000003</v>
          </cell>
          <cell r="D10">
            <v>118.65155</v>
          </cell>
          <cell r="E10">
            <v>224.28442000000001</v>
          </cell>
          <cell r="F10">
            <v>35.459462000000002</v>
          </cell>
          <cell r="G10">
            <v>41.776778</v>
          </cell>
          <cell r="H10">
            <v>45.336278999999998</v>
          </cell>
          <cell r="I10">
            <v>214.58173500000001</v>
          </cell>
          <cell r="J10">
            <v>2.8437679999999999</v>
          </cell>
          <cell r="K10">
            <v>11.433567</v>
          </cell>
          <cell r="M10">
            <v>6.6876241658463467E-2</v>
          </cell>
          <cell r="N10">
            <v>6.7923254318470433E-2</v>
          </cell>
          <cell r="O10">
            <v>7.1279750319827348E-2</v>
          </cell>
          <cell r="P10">
            <v>7.498422676639499E-2</v>
          </cell>
          <cell r="Q10">
            <v>7.1336857972631479E-2</v>
          </cell>
          <cell r="R10">
            <v>7.6881029199935363E-2</v>
          </cell>
          <cell r="S10">
            <v>7.4690155088795118E-2</v>
          </cell>
          <cell r="T10">
            <v>7.3800484600600014E-2</v>
          </cell>
          <cell r="U10">
            <v>7.0819460656538033E-2</v>
          </cell>
          <cell r="V10">
            <v>7.3087283938123498E-2</v>
          </cell>
          <cell r="W10">
            <v>7.3584583805675452E-2</v>
          </cell>
          <cell r="X10">
            <v>7.4799545045957205E-2</v>
          </cell>
          <cell r="Y10">
            <v>6.9135590723677365E-2</v>
          </cell>
          <cell r="Z10">
            <v>6.8060282438070566E-2</v>
          </cell>
          <cell r="AA10">
            <v>7.2892927680585043E-2</v>
          </cell>
          <cell r="AB10">
            <v>7.2478126933566631E-2</v>
          </cell>
          <cell r="AC10">
            <v>7.2993438485868048E-2</v>
          </cell>
          <cell r="AD10">
            <v>7.3326734059672591E-2</v>
          </cell>
          <cell r="AE10">
            <v>7.6122376925973012E-2</v>
          </cell>
          <cell r="AF10">
            <v>7.8339222482251211E-2</v>
          </cell>
          <cell r="AG10">
            <v>313413032</v>
          </cell>
          <cell r="AH10">
            <v>195568503</v>
          </cell>
          <cell r="AI10">
            <v>0</v>
          </cell>
          <cell r="AJ10">
            <v>228782134</v>
          </cell>
          <cell r="AK10">
            <v>0</v>
          </cell>
          <cell r="AL10">
            <v>40312345</v>
          </cell>
          <cell r="AM10">
            <v>51920201</v>
          </cell>
          <cell r="AN10">
            <v>263782134</v>
          </cell>
          <cell r="AO10">
            <v>13553634</v>
          </cell>
          <cell r="AP10">
            <v>20834301</v>
          </cell>
          <cell r="AQ10">
            <v>20834.300999999999</v>
          </cell>
          <cell r="AR10">
            <v>4733253</v>
          </cell>
          <cell r="AT10">
            <v>6.4723267135453372E-2</v>
          </cell>
          <cell r="AU10">
            <v>5.1325620128772655E-2</v>
          </cell>
          <cell r="AV10">
            <v>6.8896909067350492E-2</v>
          </cell>
          <cell r="AX10">
            <v>0.17515748503524756</v>
          </cell>
          <cell r="AY10">
            <v>2.7640846720326372E-2</v>
          </cell>
          <cell r="AZ10">
            <v>0.19468934762783979</v>
          </cell>
          <cell r="BA10">
            <v>0.16524920911838092</v>
          </cell>
          <cell r="BB10">
            <v>0.30368588326381957</v>
          </cell>
          <cell r="BC10">
            <v>0.51761806358929197</v>
          </cell>
          <cell r="BD10">
            <v>0.10467080311149431</v>
          </cell>
          <cell r="BE10">
            <v>0.48477608755362706</v>
          </cell>
          <cell r="BF10">
            <v>0.10718346842296111</v>
          </cell>
          <cell r="BG10">
            <v>2.9515354290235093E-2</v>
          </cell>
          <cell r="BH10">
            <v>7.7668114132726021E-2</v>
          </cell>
          <cell r="BI10">
            <v>0.52902270251317496</v>
          </cell>
          <cell r="BJ10">
            <v>8.9625001010472272E-2</v>
          </cell>
          <cell r="BK10">
            <v>0.16432111422419066</v>
          </cell>
          <cell r="BL10">
            <v>0.12052175879875607</v>
          </cell>
          <cell r="BM10">
            <v>284691002</v>
          </cell>
          <cell r="BN10">
            <v>287606164</v>
          </cell>
          <cell r="BO10">
            <v>295049630</v>
          </cell>
          <cell r="BP10">
            <v>293306671</v>
          </cell>
          <cell r="BQ10">
            <v>285124538</v>
          </cell>
          <cell r="BR10">
            <v>309951569</v>
          </cell>
          <cell r="BS10">
            <v>288711107</v>
          </cell>
          <cell r="BT10">
            <v>274006884</v>
          </cell>
          <cell r="BU10">
            <v>250274108</v>
          </cell>
          <cell r="BV10">
            <v>264072997</v>
          </cell>
          <cell r="BW10">
            <v>255903727</v>
          </cell>
          <cell r="BX10">
            <v>249710651</v>
          </cell>
          <cell r="BY10">
            <v>234130556</v>
          </cell>
          <cell r="BZ10">
            <v>231786864</v>
          </cell>
          <cell r="CA10">
            <v>228338094</v>
          </cell>
          <cell r="CB10">
            <v>232984465</v>
          </cell>
          <cell r="CC10">
            <v>222635993</v>
          </cell>
          <cell r="CD10">
            <v>223082484</v>
          </cell>
          <cell r="CE10">
            <v>228860613</v>
          </cell>
          <cell r="CF10">
            <v>217819880</v>
          </cell>
          <cell r="CG10">
            <v>220523869</v>
          </cell>
          <cell r="CH10">
            <v>45336279</v>
          </cell>
          <cell r="CI10">
            <v>45209897</v>
          </cell>
          <cell r="CJ10">
            <v>43217065</v>
          </cell>
          <cell r="CK10">
            <v>45028274</v>
          </cell>
          <cell r="CL10">
            <v>44583852</v>
          </cell>
          <cell r="CM10">
            <v>43809586</v>
          </cell>
          <cell r="CN10">
            <v>42698407</v>
          </cell>
          <cell r="CO10">
            <v>45660764</v>
          </cell>
          <cell r="CP10">
            <v>43904779</v>
          </cell>
          <cell r="CQ10">
            <v>43288125</v>
          </cell>
          <cell r="CR10">
            <v>43083098</v>
          </cell>
          <cell r="CS10">
            <v>43850954</v>
          </cell>
          <cell r="CT10">
            <v>40914483</v>
          </cell>
          <cell r="CU10">
            <v>41143859</v>
          </cell>
          <cell r="CV10">
            <v>39848778</v>
          </cell>
          <cell r="CW10">
            <v>42126191</v>
          </cell>
          <cell r="CX10">
            <v>40449853</v>
          </cell>
          <cell r="CY10">
            <v>40449853</v>
          </cell>
          <cell r="CZ10">
            <v>39684552</v>
          </cell>
          <cell r="DA10">
            <v>38765178</v>
          </cell>
          <cell r="DB10">
            <v>36029984</v>
          </cell>
          <cell r="DD10">
            <v>8413420</v>
          </cell>
          <cell r="DE10">
            <v>19290930</v>
          </cell>
          <cell r="DG10">
            <v>27704350</v>
          </cell>
          <cell r="DH10">
            <v>14340272</v>
          </cell>
          <cell r="DI10">
            <v>6724460</v>
          </cell>
          <cell r="DJ10">
            <v>7146810</v>
          </cell>
          <cell r="DK10">
            <v>13871270</v>
          </cell>
          <cell r="DL10">
            <v>7875092</v>
          </cell>
          <cell r="DM10">
            <v>118651550</v>
          </cell>
        </row>
        <row r="11">
          <cell r="B11" t="str">
            <v>Diamond Trust Bank</v>
          </cell>
          <cell r="C11">
            <v>281.51570299999997</v>
          </cell>
          <cell r="D11">
            <v>146.78168099999999</v>
          </cell>
          <cell r="E11">
            <v>206.05950999999999</v>
          </cell>
          <cell r="F11">
            <v>39.935898999999999</v>
          </cell>
          <cell r="G11">
            <v>45.102257000000002</v>
          </cell>
          <cell r="H11">
            <v>47.712837999999998</v>
          </cell>
          <cell r="I11">
            <v>213.67790400000001</v>
          </cell>
          <cell r="J11">
            <v>1.00545</v>
          </cell>
          <cell r="K11">
            <v>9.2647739999999992</v>
          </cell>
          <cell r="M11">
            <v>6.5940347249586514E-2</v>
          </cell>
          <cell r="N11">
            <v>6.7343303785622588E-2</v>
          </cell>
          <cell r="O11">
            <v>6.8787074781720137E-2</v>
          </cell>
          <cell r="P11">
            <v>6.9242724646015011E-2</v>
          </cell>
          <cell r="Q11">
            <v>6.6636654223616559E-2</v>
          </cell>
          <cell r="R11">
            <v>6.6563556187517248E-2</v>
          </cell>
          <cell r="S11">
            <v>6.4662708824676812E-2</v>
          </cell>
          <cell r="T11">
            <v>6.4225378142243925E-2</v>
          </cell>
          <cell r="U11">
            <v>6.3931954794117257E-2</v>
          </cell>
          <cell r="V11">
            <v>5.9424839579737959E-2</v>
          </cell>
          <cell r="W11">
            <v>5.8910864566428314E-2</v>
          </cell>
          <cell r="X11">
            <v>5.688000529505001E-2</v>
          </cell>
          <cell r="Y11">
            <v>4.8020961225879545E-2</v>
          </cell>
          <cell r="Z11">
            <v>4.6628364034915784E-2</v>
          </cell>
          <cell r="AA11">
            <v>4.6456312553362772E-2</v>
          </cell>
          <cell r="AB11">
            <v>4.6615122798219506E-2</v>
          </cell>
          <cell r="AC11">
            <v>4.4907011706007707E-2</v>
          </cell>
          <cell r="AD11">
            <v>4.1894073196298925E-2</v>
          </cell>
          <cell r="AE11">
            <v>4.3056383213295579E-2</v>
          </cell>
          <cell r="AF11">
            <v>4.3028618756943957E-2</v>
          </cell>
          <cell r="AG11">
            <v>313413032</v>
          </cell>
          <cell r="AH11">
            <v>195568503</v>
          </cell>
          <cell r="AI11">
            <v>0</v>
          </cell>
          <cell r="AJ11">
            <v>228782134</v>
          </cell>
          <cell r="AK11">
            <v>0</v>
          </cell>
          <cell r="AL11">
            <v>40312345</v>
          </cell>
          <cell r="AM11">
            <v>51920201</v>
          </cell>
          <cell r="AN11">
            <v>263782134</v>
          </cell>
          <cell r="AO11">
            <v>13553634</v>
          </cell>
          <cell r="AP11">
            <v>20834301</v>
          </cell>
          <cell r="AQ11">
            <v>20834.300999999999</v>
          </cell>
          <cell r="AR11">
            <v>4733253</v>
          </cell>
          <cell r="AT11">
            <v>6.4001376650794001E-2</v>
          </cell>
          <cell r="AU11">
            <v>6.3493993975373156E-2</v>
          </cell>
          <cell r="AV11">
            <v>6.3298482003042375E-2</v>
          </cell>
          <cell r="AX11">
            <v>0.12758199941113449</v>
          </cell>
          <cell r="AY11">
            <v>2.098239646561249E-2</v>
          </cell>
          <cell r="AZ11">
            <v>0.21107590516237934</v>
          </cell>
          <cell r="BA11">
            <v>0.186897654143968</v>
          </cell>
          <cell r="BB11">
            <v>0.17578705418298798</v>
          </cell>
          <cell r="BC11">
            <v>0.37310588253423094</v>
          </cell>
          <cell r="BD11">
            <v>6.2051892563728651E-2</v>
          </cell>
          <cell r="BE11">
            <v>0.43041785586848247</v>
          </cell>
          <cell r="BF11">
            <v>0.11347233535766717</v>
          </cell>
          <cell r="BG11">
            <v>5.7131716876141533E-2</v>
          </cell>
          <cell r="BH11">
            <v>5.6340618481525634E-2</v>
          </cell>
          <cell r="BI11">
            <v>0.71232665262573902</v>
          </cell>
          <cell r="BJ11">
            <v>7.0848963862750552E-2</v>
          </cell>
          <cell r="BK11">
            <v>2.7109249527206922E-2</v>
          </cell>
          <cell r="BL11">
            <v>5.0091426210512741E-2</v>
          </cell>
          <cell r="BM11">
            <v>281515703</v>
          </cell>
          <cell r="BN11">
            <v>291515544</v>
          </cell>
          <cell r="BO11">
            <v>285735153</v>
          </cell>
          <cell r="BP11">
            <v>277054843</v>
          </cell>
          <cell r="BQ11">
            <v>270081538</v>
          </cell>
          <cell r="BR11">
            <v>267675547</v>
          </cell>
          <cell r="BS11">
            <v>258159603</v>
          </cell>
          <cell r="BT11">
            <v>248863252</v>
          </cell>
          <cell r="BU11">
            <v>244123818</v>
          </cell>
          <cell r="BV11">
            <v>230711438</v>
          </cell>
          <cell r="BW11">
            <v>222145764</v>
          </cell>
          <cell r="BX11">
            <v>205480349</v>
          </cell>
          <cell r="BY11">
            <v>190947903</v>
          </cell>
          <cell r="BZ11">
            <v>166004397</v>
          </cell>
          <cell r="CA11">
            <v>158030111</v>
          </cell>
          <cell r="CB11">
            <v>148561346</v>
          </cell>
          <cell r="CC11">
            <v>141175794</v>
          </cell>
          <cell r="CD11">
            <v>126274802</v>
          </cell>
          <cell r="CE11">
            <v>120443207</v>
          </cell>
          <cell r="CF11">
            <v>116208461</v>
          </cell>
          <cell r="CG11">
            <v>114136429</v>
          </cell>
          <cell r="CH11">
            <v>47712838</v>
          </cell>
          <cell r="CI11">
            <v>46325610</v>
          </cell>
          <cell r="CJ11">
            <v>44769721</v>
          </cell>
          <cell r="CK11">
            <v>44323296</v>
          </cell>
          <cell r="CL11">
            <v>43003972</v>
          </cell>
          <cell r="CM11">
            <v>41508356</v>
          </cell>
          <cell r="CN11">
            <v>37678168</v>
          </cell>
          <cell r="CO11">
            <v>37678168</v>
          </cell>
          <cell r="CP11">
            <v>36431809</v>
          </cell>
          <cell r="CQ11">
            <v>33455124</v>
          </cell>
          <cell r="CR11">
            <v>32359121</v>
          </cell>
          <cell r="CS11">
            <v>31216658</v>
          </cell>
          <cell r="CT11">
            <v>29996201</v>
          </cell>
          <cell r="CU11">
            <v>28616712</v>
          </cell>
          <cell r="CV11">
            <v>27536573</v>
          </cell>
          <cell r="CW11">
            <v>26882050</v>
          </cell>
          <cell r="CX11">
            <v>25784414</v>
          </cell>
          <cell r="CY11">
            <v>25784414</v>
          </cell>
          <cell r="CZ11">
            <v>24822904</v>
          </cell>
          <cell r="DA11">
            <v>19515880</v>
          </cell>
          <cell r="DB11">
            <v>18568277</v>
          </cell>
          <cell r="DD11">
            <v>3034424</v>
          </cell>
          <cell r="DE11">
            <v>14227507</v>
          </cell>
          <cell r="DG11">
            <v>17261931</v>
          </cell>
          <cell r="DH11">
            <v>6440528</v>
          </cell>
          <cell r="DI11">
            <v>4179635</v>
          </cell>
          <cell r="DJ11">
            <v>5531010</v>
          </cell>
          <cell r="DK11">
            <v>9710645</v>
          </cell>
          <cell r="DL11">
            <v>5786916</v>
          </cell>
          <cell r="DM11">
            <v>146781681</v>
          </cell>
        </row>
        <row r="12">
          <cell r="B12" t="str">
            <v>Stanbic Bank</v>
          </cell>
          <cell r="C12">
            <v>280.953012</v>
          </cell>
          <cell r="D12">
            <v>146.604117</v>
          </cell>
          <cell r="E12">
            <v>197.914513</v>
          </cell>
          <cell r="F12">
            <v>33.237245000000001</v>
          </cell>
          <cell r="G12">
            <v>39.556376</v>
          </cell>
          <cell r="H12">
            <v>34.590716</v>
          </cell>
          <cell r="I12">
            <v>227.294207</v>
          </cell>
          <cell r="J12">
            <v>3.0578889999999999</v>
          </cell>
          <cell r="K12">
            <v>8.7979620000000001</v>
          </cell>
          <cell r="M12">
            <v>5.8598717723099915E-2</v>
          </cell>
          <cell r="N12">
            <v>5.7747925183877918E-2</v>
          </cell>
          <cell r="O12">
            <v>5.6287454563110573E-2</v>
          </cell>
          <cell r="P12">
            <v>5.5261547049677041E-2</v>
          </cell>
          <cell r="Q12">
            <v>5.4626473398050282E-2</v>
          </cell>
          <cell r="R12">
            <v>5.4247077894904377E-2</v>
          </cell>
          <cell r="S12">
            <v>5.1513945858689549E-2</v>
          </cell>
          <cell r="T12">
            <v>5.0452352769446394E-2</v>
          </cell>
          <cell r="U12">
            <v>5.0877351905984365E-2</v>
          </cell>
          <cell r="V12">
            <v>5.4156401113650998E-2</v>
          </cell>
          <cell r="W12">
            <v>4.9734122707107808E-2</v>
          </cell>
          <cell r="X12">
            <v>5.0629626008313361E-2</v>
          </cell>
          <cell r="Y12">
            <v>5.3268162842596556E-2</v>
          </cell>
          <cell r="Z12">
            <v>5.0786597390307282E-2</v>
          </cell>
          <cell r="AA12">
            <v>4.9596497722514093E-2</v>
          </cell>
          <cell r="AB12">
            <v>4.963887593765233E-2</v>
          </cell>
          <cell r="AC12">
            <v>5.0735941973915108E-2</v>
          </cell>
          <cell r="AD12">
            <v>5.1204229655496709E-2</v>
          </cell>
          <cell r="AE12">
            <v>5.3034554301622905E-2</v>
          </cell>
          <cell r="AF12">
            <v>5.7120423501332312E-2</v>
          </cell>
          <cell r="AG12">
            <v>313413032</v>
          </cell>
          <cell r="AH12">
            <v>195568503</v>
          </cell>
          <cell r="AI12">
            <v>0</v>
          </cell>
          <cell r="AJ12">
            <v>228782134</v>
          </cell>
          <cell r="AK12">
            <v>0</v>
          </cell>
          <cell r="AL12">
            <v>40312345</v>
          </cell>
          <cell r="AM12">
            <v>51920201</v>
          </cell>
          <cell r="AN12">
            <v>263782134</v>
          </cell>
          <cell r="AO12">
            <v>13553634</v>
          </cell>
          <cell r="AP12">
            <v>20834301</v>
          </cell>
          <cell r="AQ12">
            <v>20834.300999999999</v>
          </cell>
          <cell r="AR12">
            <v>4733253</v>
          </cell>
          <cell r="AT12">
            <v>6.3873451287323219E-2</v>
          </cell>
          <cell r="AU12">
            <v>6.3417184338983704E-2</v>
          </cell>
          <cell r="AV12">
            <v>6.0796457485856374E-2</v>
          </cell>
          <cell r="AX12">
            <v>0.18261081036889704</v>
          </cell>
          <cell r="AY12">
            <v>2.3737648737855086E-2</v>
          </cell>
          <cell r="AZ12">
            <v>0.17403160653364122</v>
          </cell>
          <cell r="BA12">
            <v>0.14623005768026459</v>
          </cell>
          <cell r="BB12">
            <v>0.44568654418741344</v>
          </cell>
          <cell r="BC12">
            <v>0.50195625862552851</v>
          </cell>
          <cell r="BD12">
            <v>8.6329554342270728E-2</v>
          </cell>
          <cell r="BE12">
            <v>0.44050847108907198</v>
          </cell>
          <cell r="BF12">
            <v>0.10247567828795741</v>
          </cell>
          <cell r="BG12">
            <v>2.5868443434354158E-2</v>
          </cell>
          <cell r="BH12">
            <v>7.6607234853603254E-2</v>
          </cell>
          <cell r="BI12">
            <v>0.74074465170727521</v>
          </cell>
          <cell r="BJ12">
            <v>0.15269853146040188</v>
          </cell>
          <cell r="BK12">
            <v>0.32983874839556399</v>
          </cell>
          <cell r="BL12">
            <v>0.227262869901731</v>
          </cell>
          <cell r="BM12">
            <v>280953012</v>
          </cell>
          <cell r="BN12">
            <v>286308290</v>
          </cell>
          <cell r="BO12">
            <v>269395802</v>
          </cell>
          <cell r="BP12">
            <v>248985926</v>
          </cell>
          <cell r="BQ12">
            <v>239407877</v>
          </cell>
          <cell r="BR12">
            <v>236547378</v>
          </cell>
          <cell r="BS12">
            <v>224804428</v>
          </cell>
          <cell r="BT12">
            <v>212633202</v>
          </cell>
          <cell r="BU12">
            <v>204895157</v>
          </cell>
          <cell r="BV12">
            <v>229866887</v>
          </cell>
          <cell r="BW12">
            <v>202294738</v>
          </cell>
          <cell r="BX12">
            <v>208287745</v>
          </cell>
          <cell r="BY12">
            <v>198578014</v>
          </cell>
          <cell r="BZ12">
            <v>208167708</v>
          </cell>
          <cell r="CA12">
            <v>203595164</v>
          </cell>
          <cell r="CB12">
            <v>184061612</v>
          </cell>
          <cell r="CC12">
            <v>171347152</v>
          </cell>
          <cell r="CD12">
            <v>167107694</v>
          </cell>
          <cell r="CE12">
            <v>155933918</v>
          </cell>
          <cell r="CF12">
            <v>159885214</v>
          </cell>
          <cell r="CG12">
            <v>170726460</v>
          </cell>
          <cell r="CH12">
            <v>34590716</v>
          </cell>
          <cell r="CI12">
            <v>33140213</v>
          </cell>
          <cell r="CJ12">
            <v>32205145</v>
          </cell>
          <cell r="CK12">
            <v>33048626</v>
          </cell>
          <cell r="CL12">
            <v>33051194</v>
          </cell>
          <cell r="CM12">
            <v>31922509</v>
          </cell>
          <cell r="CN12">
            <v>30830481</v>
          </cell>
          <cell r="CO12">
            <v>29267838</v>
          </cell>
          <cell r="CP12">
            <v>30237504</v>
          </cell>
          <cell r="CQ12">
            <v>28545962</v>
          </cell>
          <cell r="CR12">
            <v>27656039</v>
          </cell>
          <cell r="CS12">
            <v>27074070</v>
          </cell>
          <cell r="CT12">
            <v>28250550</v>
          </cell>
          <cell r="CU12">
            <v>26855040</v>
          </cell>
          <cell r="CV12">
            <v>26168836</v>
          </cell>
          <cell r="CW12">
            <v>25907559</v>
          </cell>
          <cell r="CX12">
            <v>26644208</v>
          </cell>
          <cell r="CY12">
            <v>26644208</v>
          </cell>
          <cell r="CZ12">
            <v>25311868</v>
          </cell>
          <cell r="DA12">
            <v>23485250</v>
          </cell>
          <cell r="DB12">
            <v>22353459</v>
          </cell>
          <cell r="DD12">
            <v>9425047</v>
          </cell>
          <cell r="DE12">
            <v>11722208</v>
          </cell>
          <cell r="DG12">
            <v>21147255</v>
          </cell>
          <cell r="DH12">
            <v>10614997</v>
          </cell>
          <cell r="DI12">
            <v>6101974</v>
          </cell>
          <cell r="DJ12">
            <v>7750141</v>
          </cell>
          <cell r="DK12">
            <v>13852115</v>
          </cell>
          <cell r="DL12">
            <v>6176072</v>
          </cell>
          <cell r="DM12">
            <v>146604117</v>
          </cell>
        </row>
        <row r="13">
          <cell r="B13" t="str">
            <v>I&amp;M Bank</v>
          </cell>
          <cell r="C13">
            <v>229.161134</v>
          </cell>
          <cell r="D13">
            <v>132.31925899999999</v>
          </cell>
          <cell r="E13">
            <v>176.753511</v>
          </cell>
          <cell r="F13">
            <v>34.201410000000003</v>
          </cell>
          <cell r="G13">
            <v>35.785032000000001</v>
          </cell>
          <cell r="H13">
            <v>38.338590000000003</v>
          </cell>
          <cell r="I13">
            <v>199.69981799999999</v>
          </cell>
          <cell r="J13">
            <v>2.051968</v>
          </cell>
          <cell r="K13">
            <v>8.7253260000000008</v>
          </cell>
          <cell r="M13">
            <v>5.4353542067072574E-2</v>
          </cell>
          <cell r="N13">
            <v>5.4764084219746004E-2</v>
          </cell>
          <cell r="O13">
            <v>5.5787367611461226E-2</v>
          </cell>
          <cell r="P13">
            <v>5.0203665962118768E-2</v>
          </cell>
          <cell r="Q13">
            <v>4.8706199142924525E-2</v>
          </cell>
          <cell r="R13">
            <v>4.677578260238463E-2</v>
          </cell>
          <cell r="S13">
            <v>4.6872061663632426E-2</v>
          </cell>
          <cell r="T13">
            <v>4.7975242386330899E-2</v>
          </cell>
          <cell r="U13">
            <v>4.7157045812076082E-2</v>
          </cell>
          <cell r="V13">
            <v>4.6143569105249208E-2</v>
          </cell>
          <cell r="W13">
            <v>4.6976317574451559E-2</v>
          </cell>
          <cell r="X13">
            <v>4.5655274182106423E-2</v>
          </cell>
          <cell r="Y13">
            <v>4.3266496320107151E-2</v>
          </cell>
          <cell r="Z13">
            <v>4.1531279066490255E-2</v>
          </cell>
          <cell r="AA13">
            <v>4.1213964931783365E-2</v>
          </cell>
          <cell r="AB13">
            <v>4.1396234031227719E-2</v>
          </cell>
          <cell r="AC13">
            <v>4.0476165015553178E-2</v>
          </cell>
          <cell r="AD13">
            <v>4.0632602184221024E-2</v>
          </cell>
          <cell r="AE13">
            <v>4.1902503947468056E-2</v>
          </cell>
          <cell r="AF13">
            <v>4.1224725549765084E-2</v>
          </cell>
          <cell r="AG13">
            <v>313413032</v>
          </cell>
          <cell r="AH13">
            <v>195568503</v>
          </cell>
          <cell r="AI13">
            <v>0</v>
          </cell>
          <cell r="AJ13">
            <v>228782134</v>
          </cell>
          <cell r="AK13">
            <v>0</v>
          </cell>
          <cell r="AL13">
            <v>40312345</v>
          </cell>
          <cell r="AM13">
            <v>51920201</v>
          </cell>
          <cell r="AN13">
            <v>263782134</v>
          </cell>
          <cell r="AO13">
            <v>13553634</v>
          </cell>
          <cell r="AP13">
            <v>20834301</v>
          </cell>
          <cell r="AQ13">
            <v>20834.300999999999</v>
          </cell>
          <cell r="AR13">
            <v>4733253</v>
          </cell>
          <cell r="AT13">
            <v>5.2098791984108529E-2</v>
          </cell>
          <cell r="AU13">
            <v>5.7237920812283377E-2</v>
          </cell>
          <cell r="AV13">
            <v>5.4296105697854244E-2</v>
          </cell>
          <cell r="AX13">
            <v>0.17281009986341586</v>
          </cell>
          <cell r="AY13">
            <v>3.0688194324520156E-2</v>
          </cell>
          <cell r="AZ13">
            <v>0.17919411423800097</v>
          </cell>
          <cell r="BA13">
            <v>0.17126410200333786</v>
          </cell>
          <cell r="BB13">
            <v>0.32926893598100981</v>
          </cell>
          <cell r="BC13">
            <v>0.3201091743771724</v>
          </cell>
          <cell r="BD13">
            <v>0.10743215095560035</v>
          </cell>
          <cell r="BE13">
            <v>0.43488423959698475</v>
          </cell>
          <cell r="BF13">
            <v>0.12766396038442812</v>
          </cell>
          <cell r="BG13">
            <v>4.8462273043488255E-2</v>
          </cell>
          <cell r="BH13">
            <v>7.9201687340939866E-2</v>
          </cell>
          <cell r="BI13">
            <v>0.74860894276663048</v>
          </cell>
          <cell r="BJ13">
            <v>7.3876296913280889E-2</v>
          </cell>
          <cell r="BK13">
            <v>9.1667560265727394E-2</v>
          </cell>
          <cell r="BL13">
            <v>8.1331997005782225E-2</v>
          </cell>
          <cell r="BM13">
            <v>229161134</v>
          </cell>
          <cell r="BN13">
            <v>230291099</v>
          </cell>
          <cell r="BO13">
            <v>225143541</v>
          </cell>
          <cell r="BP13">
            <v>189087939</v>
          </cell>
          <cell r="BQ13">
            <v>183952517</v>
          </cell>
          <cell r="BR13">
            <v>182817876</v>
          </cell>
          <cell r="BS13">
            <v>177329585</v>
          </cell>
          <cell r="BT13">
            <v>181582075</v>
          </cell>
          <cell r="BU13">
            <v>164116122</v>
          </cell>
          <cell r="BV13">
            <v>164730002</v>
          </cell>
          <cell r="BW13">
            <v>164425933</v>
          </cell>
          <cell r="BX13">
            <v>157775781</v>
          </cell>
          <cell r="BY13">
            <v>147846339</v>
          </cell>
          <cell r="BZ13">
            <v>151975238</v>
          </cell>
          <cell r="CA13">
            <v>145327389</v>
          </cell>
          <cell r="CB13">
            <v>140517390</v>
          </cell>
          <cell r="CC13">
            <v>137299354</v>
          </cell>
          <cell r="CD13">
            <v>124648548</v>
          </cell>
          <cell r="CE13">
            <v>118333769</v>
          </cell>
          <cell r="CF13">
            <v>114972436</v>
          </cell>
          <cell r="CG13">
            <v>110315682</v>
          </cell>
          <cell r="CH13">
            <v>38338590</v>
          </cell>
          <cell r="CI13">
            <v>37568688</v>
          </cell>
          <cell r="CJ13">
            <v>35886888</v>
          </cell>
          <cell r="CK13">
            <v>35595491</v>
          </cell>
          <cell r="CL13">
            <v>35023511</v>
          </cell>
          <cell r="CM13">
            <v>31519089</v>
          </cell>
          <cell r="CN13">
            <v>30474944</v>
          </cell>
          <cell r="CO13">
            <v>28745066</v>
          </cell>
          <cell r="CP13">
            <v>31304829</v>
          </cell>
          <cell r="CQ13">
            <v>30151112</v>
          </cell>
          <cell r="CR13">
            <v>28576772</v>
          </cell>
          <cell r="CS13">
            <v>26482435</v>
          </cell>
          <cell r="CT13">
            <v>26186678</v>
          </cell>
          <cell r="CU13">
            <v>24079849</v>
          </cell>
          <cell r="CV13">
            <v>23296896</v>
          </cell>
          <cell r="CW13">
            <v>22159420</v>
          </cell>
          <cell r="CX13">
            <v>21814043</v>
          </cell>
          <cell r="CY13">
            <v>21814043</v>
          </cell>
          <cell r="CZ13">
            <v>20071699</v>
          </cell>
          <cell r="DA13">
            <v>19500445</v>
          </cell>
          <cell r="DB13">
            <v>20524634</v>
          </cell>
          <cell r="DD13">
            <v>5879976</v>
          </cell>
          <cell r="DE13">
            <v>11977694</v>
          </cell>
          <cell r="DG13">
            <v>17857670</v>
          </cell>
          <cell r="DH13">
            <v>5716404</v>
          </cell>
          <cell r="DI13">
            <v>6926116</v>
          </cell>
          <cell r="DJ13">
            <v>9000228</v>
          </cell>
          <cell r="DK13">
            <v>15926344</v>
          </cell>
          <cell r="DL13">
            <v>6338856</v>
          </cell>
          <cell r="DM13">
            <v>132319259</v>
          </cell>
        </row>
        <row r="14">
          <cell r="B14" t="str">
            <v>Commercial Bank of Africa</v>
          </cell>
          <cell r="C14">
            <v>232.31711899999999</v>
          </cell>
          <cell r="D14">
            <v>110.736012</v>
          </cell>
          <cell r="E14">
            <v>183.17243500000001</v>
          </cell>
          <cell r="F14">
            <v>25.276163</v>
          </cell>
          <cell r="G14">
            <v>28.732458000000001</v>
          </cell>
          <cell r="H14">
            <v>33.774918</v>
          </cell>
          <cell r="I14">
            <v>160.96287799999999</v>
          </cell>
          <cell r="J14">
            <v>2.3136060000000001</v>
          </cell>
          <cell r="K14">
            <v>7.9524109999999997</v>
          </cell>
          <cell r="M14">
            <v>5.3001554892835187E-2</v>
          </cell>
          <cell r="N14">
            <v>5.2727994307223469E-2</v>
          </cell>
          <cell r="O14">
            <v>5.3499901820130757E-2</v>
          </cell>
          <cell r="P14">
            <v>5.6204283601014399E-2</v>
          </cell>
          <cell r="Q14">
            <v>5.5953636490812454E-2</v>
          </cell>
          <cell r="R14">
            <v>5.3466063280938905E-2</v>
          </cell>
          <cell r="S14">
            <v>5.3057841065827435E-2</v>
          </cell>
          <cell r="T14">
            <v>5.1215123751676375E-2</v>
          </cell>
          <cell r="U14">
            <v>5.4621060328248094E-2</v>
          </cell>
          <cell r="V14">
            <v>5.3054020917043358E-2</v>
          </cell>
          <cell r="W14">
            <v>5.2787811272880056E-2</v>
          </cell>
          <cell r="X14">
            <v>5.2254477482426093E-2</v>
          </cell>
          <cell r="Y14">
            <v>4.8437281495554596E-2</v>
          </cell>
          <cell r="Z14">
            <v>4.5534816424572751E-2</v>
          </cell>
          <cell r="AA14">
            <v>4.6003496432953359E-2</v>
          </cell>
          <cell r="AB14">
            <v>4.7926210129083477E-2</v>
          </cell>
          <cell r="AC14">
            <v>4.2843468532287779E-2</v>
          </cell>
          <cell r="AD14">
            <v>4.2605531985737341E-2</v>
          </cell>
          <cell r="AE14">
            <v>3.8746058159839739E-2</v>
          </cell>
          <cell r="AF14">
            <v>3.978342370323365E-2</v>
          </cell>
          <cell r="AG14">
            <v>313413032</v>
          </cell>
          <cell r="AH14">
            <v>195568503</v>
          </cell>
          <cell r="AI14">
            <v>0</v>
          </cell>
          <cell r="AJ14">
            <v>228782134</v>
          </cell>
          <cell r="AK14">
            <v>0</v>
          </cell>
          <cell r="AL14">
            <v>40312345</v>
          </cell>
          <cell r="AM14">
            <v>51920201</v>
          </cell>
          <cell r="AN14">
            <v>263782134</v>
          </cell>
          <cell r="AO14">
            <v>13553634</v>
          </cell>
          <cell r="AP14">
            <v>20834301</v>
          </cell>
          <cell r="AQ14">
            <v>20834.300999999999</v>
          </cell>
          <cell r="AR14">
            <v>4733253</v>
          </cell>
          <cell r="AT14">
            <v>5.2816291514460677E-2</v>
          </cell>
          <cell r="AU14">
            <v>4.7901561222649096E-2</v>
          </cell>
          <cell r="AV14">
            <v>5.6267905714717799E-2</v>
          </cell>
          <cell r="AX14">
            <v>0.18554100375305682</v>
          </cell>
          <cell r="AY14">
            <v>2.6252140048447874E-2</v>
          </cell>
          <cell r="AZ14">
            <v>0.17850362988663762</v>
          </cell>
          <cell r="BA14">
            <v>0.15703100810610507</v>
          </cell>
          <cell r="BB14">
            <v>0.56209401889573829</v>
          </cell>
          <cell r="BC14">
            <v>0.46766325376502632</v>
          </cell>
          <cell r="BD14">
            <v>6.0640957071170842E-2</v>
          </cell>
          <cell r="BE14">
            <v>0.75705931675376481</v>
          </cell>
          <cell r="BF14">
            <v>9.253837254669324E-2</v>
          </cell>
          <cell r="BG14">
            <v>4.3020452839526442E-2</v>
          </cell>
          <cell r="BH14">
            <v>4.9517919707166798E-2</v>
          </cell>
          <cell r="BI14">
            <v>0.6045451762433578</v>
          </cell>
          <cell r="BJ14">
            <v>4.3713397949381415E-2</v>
          </cell>
          <cell r="BK14">
            <v>2.2314359135950684E-2</v>
          </cell>
          <cell r="BL14">
            <v>3.3362447720803809E-2</v>
          </cell>
          <cell r="BM14">
            <v>232317119</v>
          </cell>
          <cell r="BN14">
            <v>227367344</v>
          </cell>
          <cell r="BO14">
            <v>223448379</v>
          </cell>
          <cell r="BP14">
            <v>225544631</v>
          </cell>
          <cell r="BQ14">
            <v>229525229</v>
          </cell>
          <cell r="BR14">
            <v>219009371</v>
          </cell>
          <cell r="BS14">
            <v>216387023</v>
          </cell>
          <cell r="BT14">
            <v>202699639</v>
          </cell>
          <cell r="BU14">
            <v>210877927</v>
          </cell>
          <cell r="BV14">
            <v>211118198</v>
          </cell>
          <cell r="BW14">
            <v>206328561</v>
          </cell>
          <cell r="BX14">
            <v>195962086</v>
          </cell>
          <cell r="BY14">
            <v>198484270</v>
          </cell>
          <cell r="BZ14">
            <v>184466862</v>
          </cell>
          <cell r="CA14">
            <v>179346404</v>
          </cell>
          <cell r="CB14">
            <v>174983667</v>
          </cell>
          <cell r="CC14">
            <v>175808828</v>
          </cell>
          <cell r="CD14">
            <v>154710864</v>
          </cell>
          <cell r="CE14">
            <v>143801266</v>
          </cell>
          <cell r="CF14">
            <v>119783476</v>
          </cell>
          <cell r="CG14">
            <v>124881964</v>
          </cell>
          <cell r="CH14">
            <v>33774918</v>
          </cell>
          <cell r="CI14">
            <v>32677307</v>
          </cell>
          <cell r="CJ14">
            <v>31950763</v>
          </cell>
          <cell r="CK14">
            <v>31671237</v>
          </cell>
          <cell r="CL14">
            <v>31571015</v>
          </cell>
          <cell r="CM14">
            <v>29764845</v>
          </cell>
          <cell r="CN14">
            <v>28396850</v>
          </cell>
          <cell r="CO14">
            <v>28887284</v>
          </cell>
          <cell r="CP14">
            <v>27470172</v>
          </cell>
          <cell r="CQ14">
            <v>26187655</v>
          </cell>
          <cell r="CR14">
            <v>24321102</v>
          </cell>
          <cell r="CS14">
            <v>23949685</v>
          </cell>
          <cell r="CT14">
            <v>22708080</v>
          </cell>
          <cell r="CU14">
            <v>19085273</v>
          </cell>
          <cell r="CV14">
            <v>18822475</v>
          </cell>
          <cell r="CW14">
            <v>18511215</v>
          </cell>
          <cell r="CX14">
            <v>17856644</v>
          </cell>
          <cell r="CY14">
            <v>17856644</v>
          </cell>
          <cell r="CZ14">
            <v>14954339</v>
          </cell>
          <cell r="DA14">
            <v>14571795</v>
          </cell>
          <cell r="DB14">
            <v>13749281</v>
          </cell>
          <cell r="DD14">
            <v>10625854</v>
          </cell>
          <cell r="DE14">
            <v>8278197</v>
          </cell>
          <cell r="DG14">
            <v>18904051</v>
          </cell>
          <cell r="DH14">
            <v>8840730</v>
          </cell>
          <cell r="DI14">
            <v>5411943</v>
          </cell>
          <cell r="DJ14">
            <v>1736695</v>
          </cell>
          <cell r="DK14">
            <v>7148638</v>
          </cell>
          <cell r="DL14">
            <v>6062175</v>
          </cell>
          <cell r="DM14">
            <v>110736012</v>
          </cell>
        </row>
        <row r="15">
          <cell r="B15" t="str">
            <v>Total - Tier 1</v>
          </cell>
          <cell r="C15">
            <v>3102.5359919999996</v>
          </cell>
          <cell r="D15">
            <v>1716.7885490000001</v>
          </cell>
          <cell r="E15">
            <v>2316.6817120000001</v>
          </cell>
          <cell r="F15">
            <v>404.93450699999994</v>
          </cell>
          <cell r="G15">
            <v>441.74330800000001</v>
          </cell>
          <cell r="H15">
            <v>469.841317</v>
          </cell>
          <cell r="I15">
            <v>2583.2605589999998</v>
          </cell>
          <cell r="J15">
            <v>21.466434999999997</v>
          </cell>
          <cell r="K15">
            <v>129.77814900000001</v>
          </cell>
          <cell r="L15">
            <v>0</v>
          </cell>
          <cell r="M15">
            <v>0.70381344514704247</v>
          </cell>
          <cell r="N15">
            <v>0.70326210874118655</v>
          </cell>
          <cell r="O15">
            <v>0.71356998619067125</v>
          </cell>
          <cell r="P15">
            <v>0.71490984852938533</v>
          </cell>
          <cell r="Q15">
            <v>0.70696331222357089</v>
          </cell>
          <cell r="R15">
            <v>0.71293350555050972</v>
          </cell>
          <cell r="S15">
            <v>0.70270325988721793</v>
          </cell>
          <cell r="T15">
            <v>0.64228344048516284</v>
          </cell>
          <cell r="U15">
            <v>0.64661885824950271</v>
          </cell>
          <cell r="V15">
            <v>0.64224849829791908</v>
          </cell>
          <cell r="W15">
            <v>0.63316130074371557</v>
          </cell>
          <cell r="X15">
            <v>0.6250940877883765</v>
          </cell>
          <cell r="Y15">
            <v>0.59643739597308121</v>
          </cell>
          <cell r="Z15">
            <v>0.58392797105172889</v>
          </cell>
          <cell r="AA15">
            <v>0.59026240157457077</v>
          </cell>
          <cell r="AB15">
            <v>0.54273378054025889</v>
          </cell>
          <cell r="AC15">
            <v>0.55851358393975303</v>
          </cell>
          <cell r="AD15">
            <v>0.56239543046831797</v>
          </cell>
          <cell r="AE15">
            <v>0.56761718609956691</v>
          </cell>
          <cell r="AF15">
            <v>0.57068662601065312</v>
          </cell>
          <cell r="AG15">
            <v>2193891224</v>
          </cell>
          <cell r="AH15">
            <v>1368979521</v>
          </cell>
          <cell r="AI15">
            <v>0</v>
          </cell>
          <cell r="AJ15">
            <v>1601474938</v>
          </cell>
          <cell r="AK15">
            <v>0</v>
          </cell>
          <cell r="AL15">
            <v>282186415</v>
          </cell>
          <cell r="AM15">
            <v>363441407</v>
          </cell>
          <cell r="AN15">
            <v>1846474938</v>
          </cell>
          <cell r="AO15">
            <v>94875438</v>
          </cell>
          <cell r="AP15">
            <v>145840107</v>
          </cell>
          <cell r="AQ15">
            <v>145840.10700000002</v>
          </cell>
          <cell r="AR15">
            <v>33132771</v>
          </cell>
          <cell r="AT15">
            <v>0.70534812971565153</v>
          </cell>
          <cell r="AU15">
            <v>0.74263873423820248</v>
          </cell>
          <cell r="AV15">
            <v>0.71165089955716876</v>
          </cell>
          <cell r="AX15">
            <v>0.19997170957522087</v>
          </cell>
          <cell r="AY15">
            <v>3.0654668153340434E-2</v>
          </cell>
          <cell r="AZ15">
            <v>0.17100222680247257</v>
          </cell>
          <cell r="BA15">
            <v>0.15675325726985637</v>
          </cell>
          <cell r="BB15">
            <v>0.32541726074878385</v>
          </cell>
          <cell r="BC15">
            <v>0.47524502811245611</v>
          </cell>
          <cell r="BD15">
            <v>7.3892365116169215E-2</v>
          </cell>
          <cell r="BE15">
            <v>0.4680716990137706</v>
          </cell>
          <cell r="BF15">
            <v>0.1183538151162294</v>
          </cell>
          <cell r="BG15">
            <v>3.4143432579705098E-2</v>
          </cell>
          <cell r="BH15">
            <v>8.4210382536524298E-2</v>
          </cell>
          <cell r="BI15">
            <v>0.74105499262472707</v>
          </cell>
          <cell r="BJ15">
            <v>0.79115812081970505</v>
          </cell>
          <cell r="BK15">
            <v>0.90530143244634009</v>
          </cell>
          <cell r="BL15">
            <v>0.82546512668275474</v>
          </cell>
          <cell r="BM15">
            <v>3102535992</v>
          </cell>
          <cell r="BN15">
            <v>3062606127</v>
          </cell>
          <cell r="BO15">
            <v>3002290772</v>
          </cell>
          <cell r="BP15">
            <v>2881784790</v>
          </cell>
          <cell r="BQ15">
            <v>2824636302</v>
          </cell>
          <cell r="BR15">
            <v>2834954934</v>
          </cell>
          <cell r="BS15">
            <v>2752996452</v>
          </cell>
          <cell r="BT15">
            <v>2670632013</v>
          </cell>
          <cell r="BU15">
            <v>2568307540</v>
          </cell>
          <cell r="BV15">
            <v>2576918064</v>
          </cell>
          <cell r="BW15">
            <v>2495870919</v>
          </cell>
          <cell r="BX15">
            <v>2392084834</v>
          </cell>
          <cell r="BY15">
            <v>2359760079</v>
          </cell>
          <cell r="BZ15">
            <v>2254312590</v>
          </cell>
          <cell r="CA15">
            <v>2214893348</v>
          </cell>
          <cell r="CB15">
            <v>2109864071</v>
          </cell>
          <cell r="CC15">
            <v>2010159471</v>
          </cell>
          <cell r="CD15">
            <v>1920408442</v>
          </cell>
          <cell r="CE15">
            <v>1862362040</v>
          </cell>
          <cell r="CF15">
            <v>1773939349</v>
          </cell>
          <cell r="CG15">
            <v>1737975314</v>
          </cell>
          <cell r="CH15">
            <v>469841317</v>
          </cell>
          <cell r="CI15">
            <v>458829127</v>
          </cell>
          <cell r="CJ15">
            <v>440314594</v>
          </cell>
          <cell r="CK15">
            <v>435842779</v>
          </cell>
          <cell r="CL15">
            <v>449917163</v>
          </cell>
          <cell r="CM15">
            <v>440346501</v>
          </cell>
          <cell r="CN15">
            <v>417865981</v>
          </cell>
          <cell r="CO15">
            <v>409729822</v>
          </cell>
          <cell r="CP15">
            <v>404820562</v>
          </cell>
          <cell r="CQ15">
            <v>400550459</v>
          </cell>
          <cell r="CR15">
            <v>378098062</v>
          </cell>
          <cell r="CS15">
            <v>366906245</v>
          </cell>
          <cell r="CT15">
            <v>365408709</v>
          </cell>
          <cell r="CU15">
            <v>350598365</v>
          </cell>
          <cell r="CV15">
            <v>338807516</v>
          </cell>
          <cell r="CW15">
            <v>342110864</v>
          </cell>
          <cell r="CX15">
            <v>324987055</v>
          </cell>
          <cell r="CY15">
            <v>324987055</v>
          </cell>
          <cell r="CZ15">
            <v>325367321</v>
          </cell>
          <cell r="DA15">
            <v>303594353</v>
          </cell>
          <cell r="DB15">
            <v>292326124</v>
          </cell>
          <cell r="DC15">
            <v>0</v>
          </cell>
          <cell r="DD15">
            <v>93656594</v>
          </cell>
          <cell r="DE15">
            <v>194148035</v>
          </cell>
          <cell r="DF15">
            <v>0</v>
          </cell>
          <cell r="DG15">
            <v>287804629</v>
          </cell>
          <cell r="DH15">
            <v>136777719</v>
          </cell>
          <cell r="DI15">
            <v>64116129</v>
          </cell>
          <cell r="DJ15">
            <v>72863161</v>
          </cell>
          <cell r="DK15">
            <v>136979290</v>
          </cell>
          <cell r="DL15">
            <v>91005907</v>
          </cell>
          <cell r="DM15">
            <v>1716788549</v>
          </cell>
        </row>
        <row r="16">
          <cell r="BE16" t="str">
            <v/>
          </cell>
          <cell r="CF16" t="str">
            <v/>
          </cell>
          <cell r="CG16" t="str">
            <v/>
          </cell>
          <cell r="DB16">
            <v>0</v>
          </cell>
        </row>
        <row r="17">
          <cell r="B17" t="str">
            <v>TIER 2: Medium banks - WMSI between 1% &amp; 5%</v>
          </cell>
          <cell r="K17">
            <v>6.1708492679782193E-2</v>
          </cell>
          <cell r="BE17" t="str">
            <v/>
          </cell>
        </row>
        <row r="19">
          <cell r="B19" t="str">
            <v>NIC Bank</v>
          </cell>
          <cell r="C19">
            <v>195.05463399999999</v>
          </cell>
          <cell r="D19">
            <v>110.97582300000001</v>
          </cell>
          <cell r="E19">
            <v>136.071763</v>
          </cell>
          <cell r="F19">
            <v>28.030736000000001</v>
          </cell>
          <cell r="G19">
            <v>29.856983</v>
          </cell>
          <cell r="H19">
            <v>31.116596000000001</v>
          </cell>
          <cell r="I19">
            <v>165.126598</v>
          </cell>
          <cell r="J19">
            <v>1.1875629999999999</v>
          </cell>
          <cell r="K19">
            <v>5.9820500000000001</v>
          </cell>
          <cell r="M19">
            <v>4.4045156542721245E-2</v>
          </cell>
          <cell r="N19">
            <v>4.341415901940629E-2</v>
          </cell>
          <cell r="O19">
            <v>4.4483547104544524E-2</v>
          </cell>
          <cell r="P19">
            <v>4.5168746265071349E-2</v>
          </cell>
          <cell r="Q19">
            <v>4.6037833662093894E-2</v>
          </cell>
          <cell r="R19">
            <v>4.4394567022234849E-2</v>
          </cell>
          <cell r="S19">
            <v>4.8147325838805849E-2</v>
          </cell>
          <cell r="T19">
            <v>4.4870986146508682E-2</v>
          </cell>
          <cell r="U19">
            <v>4.4753498515800891E-2</v>
          </cell>
          <cell r="V19">
            <v>4.360237431176113E-2</v>
          </cell>
          <cell r="W19">
            <v>4.4872562795483059E-2</v>
          </cell>
          <cell r="X19">
            <v>4.4800865051882431E-2</v>
          </cell>
          <cell r="Y19">
            <v>4.4373235760172158E-2</v>
          </cell>
          <cell r="Z19">
            <v>4.1524095097441455E-2</v>
          </cell>
          <cell r="AA19">
            <v>4.1234477482437679E-2</v>
          </cell>
          <cell r="AB19">
            <v>4.3230591495864903E-2</v>
          </cell>
          <cell r="AC19">
            <v>4.3216553515097185E-2</v>
          </cell>
          <cell r="AD19">
            <v>3.9175427611452124E-2</v>
          </cell>
          <cell r="AE19">
            <v>4.0015782983835298E-2</v>
          </cell>
          <cell r="AF19">
            <v>4.0294799887670998E-2</v>
          </cell>
          <cell r="AG19">
            <v>313413032</v>
          </cell>
          <cell r="AH19">
            <v>195568503</v>
          </cell>
          <cell r="AI19">
            <v>0</v>
          </cell>
          <cell r="AJ19">
            <v>228782134</v>
          </cell>
          <cell r="AK19">
            <v>0</v>
          </cell>
          <cell r="AL19">
            <v>40312345</v>
          </cell>
          <cell r="AM19">
            <v>51920201</v>
          </cell>
          <cell r="AN19">
            <v>263782134</v>
          </cell>
          <cell r="AO19">
            <v>13553634</v>
          </cell>
          <cell r="AP19">
            <v>20834301</v>
          </cell>
          <cell r="AQ19">
            <v>20834.300999999999</v>
          </cell>
          <cell r="AR19">
            <v>4733253</v>
          </cell>
          <cell r="AT19">
            <v>4.4344826825226058E-2</v>
          </cell>
          <cell r="AU19">
            <v>4.8005297316182652E-2</v>
          </cell>
          <cell r="AV19">
            <v>4.1799264888952456E-2</v>
          </cell>
          <cell r="AX19">
            <v>0.14677570376768531</v>
          </cell>
          <cell r="AY19">
            <v>2.2725340327718373E-2</v>
          </cell>
          <cell r="AZ19">
            <v>0.18081268167348788</v>
          </cell>
          <cell r="BA19">
            <v>0.16975300369235488</v>
          </cell>
          <cell r="BB19">
            <v>0.2972229353834992</v>
          </cell>
          <cell r="BC19">
            <v>0.41435675432854818</v>
          </cell>
          <cell r="BD19">
            <v>0.11012576830618093</v>
          </cell>
          <cell r="BE19">
            <v>0.34326129466883593</v>
          </cell>
          <cell r="BF19">
            <v>0.10255752080659299</v>
          </cell>
          <cell r="BG19">
            <v>5.2032773601419939E-2</v>
          </cell>
          <cell r="BH19">
            <v>5.0524747205173047E-2</v>
          </cell>
          <cell r="BI19">
            <v>0.81556834829868419</v>
          </cell>
          <cell r="BJ19">
            <v>2.7957615431788818E-2</v>
          </cell>
          <cell r="BK19">
            <v>1.5898984228047034E-2</v>
          </cell>
          <cell r="BL19">
            <v>2.2052874278731271E-2</v>
          </cell>
          <cell r="BM19">
            <v>195054634</v>
          </cell>
          <cell r="BN19">
            <v>187981545</v>
          </cell>
          <cell r="BO19">
            <v>187593392</v>
          </cell>
          <cell r="BP19">
            <v>187061442</v>
          </cell>
          <cell r="BQ19">
            <v>192816873</v>
          </cell>
          <cell r="BR19">
            <v>181862147</v>
          </cell>
          <cell r="BS19">
            <v>181679649</v>
          </cell>
          <cell r="BT19">
            <v>166304746</v>
          </cell>
          <cell r="BU19">
            <v>161847351</v>
          </cell>
          <cell r="BV19">
            <v>156714971</v>
          </cell>
          <cell r="BW19">
            <v>159485590</v>
          </cell>
          <cell r="BX19">
            <v>152262205</v>
          </cell>
          <cell r="BY19">
            <v>156762225</v>
          </cell>
          <cell r="BZ19">
            <v>146001048</v>
          </cell>
          <cell r="CA19">
            <v>143376585</v>
          </cell>
          <cell r="CB19">
            <v>134470560</v>
          </cell>
          <cell r="CC19">
            <v>137087464</v>
          </cell>
          <cell r="CD19">
            <v>125269062</v>
          </cell>
          <cell r="CE19">
            <v>120685605</v>
          </cell>
          <cell r="CF19">
            <v>116891955</v>
          </cell>
          <cell r="CG19">
            <v>112916814</v>
          </cell>
          <cell r="CH19">
            <v>31116596</v>
          </cell>
          <cell r="CI19">
            <v>29094924</v>
          </cell>
          <cell r="CJ19">
            <v>27551360</v>
          </cell>
          <cell r="CK19">
            <v>26295885</v>
          </cell>
          <cell r="CL19">
            <v>28937703</v>
          </cell>
          <cell r="CM19">
            <v>28079484</v>
          </cell>
          <cell r="CN19">
            <v>32543157</v>
          </cell>
          <cell r="CO19">
            <v>31164181</v>
          </cell>
          <cell r="CP19">
            <v>30288263</v>
          </cell>
          <cell r="CQ19">
            <v>30025206</v>
          </cell>
          <cell r="CR19">
            <v>28363529</v>
          </cell>
          <cell r="CS19">
            <v>27436193</v>
          </cell>
          <cell r="CT19">
            <v>26454386</v>
          </cell>
          <cell r="CU19">
            <v>24424083</v>
          </cell>
          <cell r="CV19">
            <v>24149094</v>
          </cell>
          <cell r="CW19">
            <v>24061490</v>
          </cell>
          <cell r="CX19">
            <v>23258017</v>
          </cell>
          <cell r="CY19">
            <v>23258017</v>
          </cell>
          <cell r="CZ19">
            <v>20495957</v>
          </cell>
          <cell r="DA19">
            <v>18887289</v>
          </cell>
          <cell r="DB19">
            <v>17630929</v>
          </cell>
          <cell r="DD19">
            <v>4070436</v>
          </cell>
          <cell r="DE19">
            <v>9624456</v>
          </cell>
          <cell r="DG19">
            <v>13694892</v>
          </cell>
          <cell r="DH19">
            <v>5674571</v>
          </cell>
          <cell r="DI19">
            <v>4714260</v>
          </cell>
          <cell r="DJ19">
            <v>9019476</v>
          </cell>
          <cell r="DK19">
            <v>13733736</v>
          </cell>
          <cell r="DL19">
            <v>4407256</v>
          </cell>
          <cell r="DM19">
            <v>110975823</v>
          </cell>
        </row>
        <row r="20">
          <cell r="B20" t="str">
            <v>Bank of Baroda</v>
          </cell>
          <cell r="C20">
            <v>123.01440100000001</v>
          </cell>
          <cell r="D20">
            <v>41.570847999999998</v>
          </cell>
          <cell r="E20">
            <v>101.958339</v>
          </cell>
          <cell r="F20">
            <v>20.038298000000001</v>
          </cell>
          <cell r="G20">
            <v>20.200548000000001</v>
          </cell>
          <cell r="H20">
            <v>20.414825</v>
          </cell>
          <cell r="I20">
            <v>58.280791999999998</v>
          </cell>
          <cell r="J20">
            <v>0.13545199999999999</v>
          </cell>
          <cell r="K20">
            <v>5.1590749999999996</v>
          </cell>
          <cell r="M20">
            <v>2.9820236280533322E-2</v>
          </cell>
          <cell r="N20">
            <v>2.9597228966322432E-2</v>
          </cell>
          <cell r="O20">
            <v>3.0397481331140678E-2</v>
          </cell>
          <cell r="P20">
            <v>2.6082669343393251E-2</v>
          </cell>
          <cell r="Q20">
            <v>2.5659178281376344E-2</v>
          </cell>
          <cell r="R20">
            <v>2.4713166021917022E-2</v>
          </cell>
          <cell r="S20">
            <v>2.4416888552832881E-2</v>
          </cell>
          <cell r="T20">
            <v>2.3549346618616393E-2</v>
          </cell>
          <cell r="U20">
            <v>2.3671543942872644E-2</v>
          </cell>
          <cell r="V20">
            <v>2.2796575876147033E-2</v>
          </cell>
          <cell r="W20">
            <v>2.2636932080139675E-2</v>
          </cell>
          <cell r="X20">
            <v>2.141702622116393E-2</v>
          </cell>
          <cell r="Y20">
            <v>2.271163209181766E-2</v>
          </cell>
          <cell r="Z20">
            <v>2.183121520348582E-2</v>
          </cell>
          <cell r="AA20">
            <v>2.1829346098027273E-2</v>
          </cell>
          <cell r="AB20">
            <v>2.0088922922993333E-2</v>
          </cell>
          <cell r="AC20">
            <v>1.9579658140780807E-2</v>
          </cell>
          <cell r="AD20">
            <v>1.9613732706855409E-2</v>
          </cell>
          <cell r="AE20">
            <v>1.9835531066384929E-2</v>
          </cell>
          <cell r="AF20">
            <v>1.9738572604877803E-2</v>
          </cell>
          <cell r="AG20">
            <v>313413032</v>
          </cell>
          <cell r="AH20">
            <v>195568503</v>
          </cell>
          <cell r="AI20">
            <v>0</v>
          </cell>
          <cell r="AJ20">
            <v>228782134</v>
          </cell>
          <cell r="AK20">
            <v>0</v>
          </cell>
          <cell r="AL20">
            <v>40312345</v>
          </cell>
          <cell r="AM20">
            <v>51920201</v>
          </cell>
          <cell r="AN20">
            <v>263782134</v>
          </cell>
          <cell r="AO20">
            <v>13553634</v>
          </cell>
          <cell r="AP20">
            <v>20834301</v>
          </cell>
          <cell r="AQ20">
            <v>20834.300999999999</v>
          </cell>
          <cell r="AR20">
            <v>4733253</v>
          </cell>
          <cell r="AT20">
            <v>2.7966791649532998E-2</v>
          </cell>
          <cell r="AU20">
            <v>1.7982483607495634E-2</v>
          </cell>
          <cell r="AV20">
            <v>3.1320117602199452E-2</v>
          </cell>
          <cell r="AX20">
            <v>0.20512094542361886</v>
          </cell>
          <cell r="AY20">
            <v>3.5862584910721439E-2</v>
          </cell>
          <cell r="AZ20">
            <v>0.34660730073812313</v>
          </cell>
          <cell r="BA20">
            <v>0.34382336465159913</v>
          </cell>
          <cell r="BB20">
            <v>6.4604032115801485E-2</v>
          </cell>
          <cell r="BC20">
            <v>0.18798400894178685</v>
          </cell>
          <cell r="BD20">
            <v>8.1086687324294845E-2</v>
          </cell>
          <cell r="BE20">
            <v>0.4452674432678751</v>
          </cell>
          <cell r="BF20">
            <v>0.1223178679762336</v>
          </cell>
          <cell r="BG20">
            <v>5.9552274825479895E-2</v>
          </cell>
          <cell r="BH20">
            <v>6.276559315075371E-2</v>
          </cell>
          <cell r="BI20">
            <v>0.40772386454824455</v>
          </cell>
          <cell r="BJ20">
            <v>1.2323771516125735E-2</v>
          </cell>
          <cell r="BK20">
            <v>3.1634577038368002E-4</v>
          </cell>
          <cell r="BL20">
            <v>8.2825138589917233E-3</v>
          </cell>
          <cell r="BM20">
            <v>123014401</v>
          </cell>
          <cell r="BN20">
            <v>122198105</v>
          </cell>
          <cell r="BO20">
            <v>123352716</v>
          </cell>
          <cell r="BP20">
            <v>98429020</v>
          </cell>
          <cell r="BQ20">
            <v>96132100</v>
          </cell>
          <cell r="BR20">
            <v>92015867</v>
          </cell>
          <cell r="BS20">
            <v>88413486</v>
          </cell>
          <cell r="BT20">
            <v>85368565</v>
          </cell>
          <cell r="BU20">
            <v>82907475</v>
          </cell>
          <cell r="BV20">
            <v>81225195</v>
          </cell>
          <cell r="BW20">
            <v>78391648</v>
          </cell>
          <cell r="BX20">
            <v>71954794</v>
          </cell>
          <cell r="BY20">
            <v>68177548</v>
          </cell>
          <cell r="BZ20">
            <v>65245206</v>
          </cell>
          <cell r="CA20">
            <v>64198677</v>
          </cell>
          <cell r="CB20">
            <v>62518263</v>
          </cell>
          <cell r="CC20">
            <v>61944650</v>
          </cell>
          <cell r="CD20">
            <v>59182328</v>
          </cell>
          <cell r="CE20">
            <v>56105943</v>
          </cell>
          <cell r="CF20">
            <v>53949524</v>
          </cell>
          <cell r="CG20">
            <v>52021524</v>
          </cell>
          <cell r="CH20">
            <v>20414825</v>
          </cell>
          <cell r="CI20">
            <v>18995628</v>
          </cell>
          <cell r="CJ20">
            <v>17769713</v>
          </cell>
          <cell r="CK20">
            <v>16945349</v>
          </cell>
          <cell r="CL20">
            <v>17899936</v>
          </cell>
          <cell r="CM20">
            <v>16692069</v>
          </cell>
          <cell r="CN20">
            <v>16254476</v>
          </cell>
          <cell r="CO20">
            <v>14925822</v>
          </cell>
          <cell r="CP20">
            <v>14224907</v>
          </cell>
          <cell r="CQ20">
            <v>13387842</v>
          </cell>
          <cell r="CR20">
            <v>12776983</v>
          </cell>
          <cell r="CS20">
            <v>11846009</v>
          </cell>
          <cell r="CT20">
            <v>11273086</v>
          </cell>
          <cell r="CU20">
            <v>10242135</v>
          </cell>
          <cell r="CV20">
            <v>10844344</v>
          </cell>
          <cell r="CW20">
            <v>10371347</v>
          </cell>
          <cell r="CX20">
            <v>9867331</v>
          </cell>
          <cell r="CY20">
            <v>9867331</v>
          </cell>
          <cell r="CZ20">
            <v>9132583</v>
          </cell>
          <cell r="DA20">
            <v>8026209</v>
          </cell>
          <cell r="DB20">
            <v>7569115</v>
          </cell>
          <cell r="DD20">
            <v>444595</v>
          </cell>
          <cell r="DE20">
            <v>6437251</v>
          </cell>
          <cell r="DG20">
            <v>6881846</v>
          </cell>
          <cell r="DH20">
            <v>1293677</v>
          </cell>
          <cell r="DI20">
            <v>1633371</v>
          </cell>
          <cell r="DJ20">
            <v>2034921</v>
          </cell>
          <cell r="DK20">
            <v>3668292</v>
          </cell>
          <cell r="DL20">
            <v>3929580</v>
          </cell>
          <cell r="DM20">
            <v>41570848</v>
          </cell>
        </row>
        <row r="21">
          <cell r="B21" t="str">
            <v>Citibank</v>
          </cell>
          <cell r="C21">
            <v>85.638687000000004</v>
          </cell>
          <cell r="D21">
            <v>26.4358</v>
          </cell>
          <cell r="E21">
            <v>54.789002000000004</v>
          </cell>
          <cell r="F21">
            <v>18.677814000000001</v>
          </cell>
          <cell r="G21">
            <v>18.816717000000001</v>
          </cell>
          <cell r="H21">
            <v>19.409582</v>
          </cell>
          <cell r="I21">
            <v>68.086955000000003</v>
          </cell>
          <cell r="J21">
            <v>1.9405699999999999</v>
          </cell>
          <cell r="K21">
            <v>5.6430259999999999</v>
          </cell>
          <cell r="M21">
            <v>2.1662661757173629E-2</v>
          </cell>
          <cell r="N21">
            <v>2.4884820891197167E-2</v>
          </cell>
          <cell r="O21">
            <v>2.1947720410431186E-2</v>
          </cell>
          <cell r="P21">
            <v>2.5321587092931558E-2</v>
          </cell>
          <cell r="Q21">
            <v>2.6019819430378691E-2</v>
          </cell>
          <cell r="R21">
            <v>2.4209510982573242E-2</v>
          </cell>
          <cell r="S21">
            <v>2.485043641234011E-2</v>
          </cell>
          <cell r="T21">
            <v>2.7860405995863535E-2</v>
          </cell>
          <cell r="U21">
            <v>2.8223331975034582E-2</v>
          </cell>
          <cell r="V21">
            <v>3.287241352169528E-2</v>
          </cell>
          <cell r="W21">
            <v>3.0811535553056664E-2</v>
          </cell>
          <cell r="X21">
            <v>2.8398481336390932E-2</v>
          </cell>
          <cell r="Y21">
            <v>3.9911890376728196E-2</v>
          </cell>
          <cell r="Z21">
            <v>3.3255751637952705E-2</v>
          </cell>
          <cell r="AA21">
            <v>3.1834538024802427E-2</v>
          </cell>
          <cell r="AB21">
            <v>2.7910849228194583E-2</v>
          </cell>
          <cell r="AC21">
            <v>2.9745273318985473E-2</v>
          </cell>
          <cell r="AD21">
            <v>3.0815151670098295E-2</v>
          </cell>
          <cell r="AE21">
            <v>2.8800763856532775E-2</v>
          </cell>
          <cell r="AF21">
            <v>2.8911899733140151E-2</v>
          </cell>
          <cell r="AG21">
            <v>313413032</v>
          </cell>
          <cell r="AH21">
            <v>195568503</v>
          </cell>
          <cell r="AI21">
            <v>0</v>
          </cell>
          <cell r="AJ21">
            <v>228782134</v>
          </cell>
          <cell r="AK21">
            <v>0</v>
          </cell>
          <cell r="AL21">
            <v>40312345</v>
          </cell>
          <cell r="AM21">
            <v>51920201</v>
          </cell>
          <cell r="AN21">
            <v>263782134</v>
          </cell>
          <cell r="AO21">
            <v>13553634</v>
          </cell>
          <cell r="AP21">
            <v>20834301</v>
          </cell>
          <cell r="AQ21">
            <v>20834.300999999999</v>
          </cell>
          <cell r="AR21">
            <v>4733253</v>
          </cell>
          <cell r="AT21">
            <v>1.946958483721406E-2</v>
          </cell>
          <cell r="AU21">
            <v>1.1435449672593474E-2</v>
          </cell>
          <cell r="AV21">
            <v>1.6830383887944084E-2</v>
          </cell>
          <cell r="AX21">
            <v>0.15973832954605277</v>
          </cell>
          <cell r="AY21">
            <v>3.4391273367153564E-2</v>
          </cell>
          <cell r="AZ21">
            <v>0.27636302724949297</v>
          </cell>
          <cell r="BA21">
            <v>0.27432294482841829</v>
          </cell>
          <cell r="BB21">
            <v>0.42212789344988522</v>
          </cell>
          <cell r="BC21">
            <v>0.3661204967524993</v>
          </cell>
          <cell r="BD21">
            <v>1.5957349788862516E-2</v>
          </cell>
          <cell r="BE21">
            <v>1</v>
          </cell>
          <cell r="BF21">
            <v>8.6563363621943473E-2</v>
          </cell>
          <cell r="BG21">
            <v>1.5556633919169664E-2</v>
          </cell>
          <cell r="BH21">
            <v>7.1006729702773802E-2</v>
          </cell>
          <cell r="BI21">
            <v>0.48250194445958333</v>
          </cell>
          <cell r="BJ21">
            <v>2.9561283887360467E-2</v>
          </cell>
          <cell r="BK21">
            <v>1.8551708810030754E-2</v>
          </cell>
          <cell r="BL21">
            <v>2.7637767047998741E-2</v>
          </cell>
          <cell r="BM21">
            <v>85638687</v>
          </cell>
          <cell r="BN21">
            <v>100756266</v>
          </cell>
          <cell r="BO21">
            <v>85155116</v>
          </cell>
          <cell r="BP21">
            <v>90072120</v>
          </cell>
          <cell r="BQ21">
            <v>98231911</v>
          </cell>
          <cell r="BR21">
            <v>88851809</v>
          </cell>
          <cell r="BS21">
            <v>90025078</v>
          </cell>
          <cell r="BT21">
            <v>101117630</v>
          </cell>
          <cell r="BU21">
            <v>103323540</v>
          </cell>
          <cell r="BV21">
            <v>116502032</v>
          </cell>
          <cell r="BW21">
            <v>103254695</v>
          </cell>
          <cell r="BX21">
            <v>89167854</v>
          </cell>
          <cell r="BY21">
            <v>88147287</v>
          </cell>
          <cell r="BZ21">
            <v>93483001</v>
          </cell>
          <cell r="CA21">
            <v>115826138</v>
          </cell>
          <cell r="CB21">
            <v>82954185</v>
          </cell>
          <cell r="CC21">
            <v>79397808</v>
          </cell>
          <cell r="CD21">
            <v>81940917</v>
          </cell>
          <cell r="CE21">
            <v>80054734</v>
          </cell>
          <cell r="CF21">
            <v>72191900</v>
          </cell>
          <cell r="CG21">
            <v>71242659</v>
          </cell>
          <cell r="CH21">
            <v>19409582</v>
          </cell>
          <cell r="CI21">
            <v>19201130</v>
          </cell>
          <cell r="CJ21">
            <v>18246232</v>
          </cell>
          <cell r="CK21">
            <v>21172148</v>
          </cell>
          <cell r="CL21">
            <v>20177310</v>
          </cell>
          <cell r="CM21">
            <v>19161379</v>
          </cell>
          <cell r="CN21">
            <v>18414690</v>
          </cell>
          <cell r="CO21">
            <v>20400169</v>
          </cell>
          <cell r="CP21">
            <v>19628607</v>
          </cell>
          <cell r="CQ21">
            <v>21705386</v>
          </cell>
          <cell r="CR21">
            <v>21022221</v>
          </cell>
          <cell r="CS21">
            <v>20267062</v>
          </cell>
          <cell r="CT21">
            <v>19407199</v>
          </cell>
          <cell r="CU21">
            <v>20351926</v>
          </cell>
          <cell r="CV21">
            <v>19913000</v>
          </cell>
          <cell r="CW21">
            <v>19188220</v>
          </cell>
          <cell r="CX21">
            <v>18358760</v>
          </cell>
          <cell r="CY21">
            <v>18358760</v>
          </cell>
          <cell r="CZ21">
            <v>18002473</v>
          </cell>
          <cell r="DA21">
            <v>16706767</v>
          </cell>
          <cell r="DB21">
            <v>15963873</v>
          </cell>
          <cell r="DD21">
            <v>3872527</v>
          </cell>
          <cell r="DE21">
            <v>5301297</v>
          </cell>
          <cell r="DG21">
            <v>9173824</v>
          </cell>
          <cell r="DH21">
            <v>3358725</v>
          </cell>
          <cell r="DI21">
            <v>428686</v>
          </cell>
          <cell r="DJ21">
            <v>0</v>
          </cell>
          <cell r="DK21">
            <v>428686</v>
          </cell>
          <cell r="DL21">
            <v>3161772</v>
          </cell>
          <cell r="DM21">
            <v>26435800</v>
          </cell>
        </row>
        <row r="22">
          <cell r="B22" t="str">
            <v>Prime Bank</v>
          </cell>
          <cell r="C22">
            <v>98.534454999999994</v>
          </cell>
          <cell r="D22">
            <v>36.642825000000002</v>
          </cell>
          <cell r="E22">
            <v>71.422697999999997</v>
          </cell>
          <cell r="F22">
            <v>19.313389000000001</v>
          </cell>
          <cell r="G22">
            <v>20.074411000000001</v>
          </cell>
          <cell r="H22">
            <v>23.038972999999999</v>
          </cell>
          <cell r="I22">
            <v>53.829261000000002</v>
          </cell>
          <cell r="J22">
            <v>0.27026899999999998</v>
          </cell>
          <cell r="K22">
            <v>2.088476</v>
          </cell>
          <cell r="M22">
            <v>2.6131257950904693E-2</v>
          </cell>
          <cell r="N22">
            <v>2.4547322997968177E-2</v>
          </cell>
          <cell r="O22">
            <v>2.5073675987318841E-2</v>
          </cell>
          <cell r="P22">
            <v>2.1492276554682357E-2</v>
          </cell>
          <cell r="Q22">
            <v>2.0399999729413875E-2</v>
          </cell>
          <cell r="R22">
            <v>1.9451957068045964E-2</v>
          </cell>
          <cell r="S22">
            <v>1.8775662769375572E-2</v>
          </cell>
          <cell r="T22">
            <v>1.8293902083025261E-2</v>
          </cell>
          <cell r="U22">
            <v>1.8213608836170337E-2</v>
          </cell>
          <cell r="V22">
            <v>1.7950663031244402E-2</v>
          </cell>
          <cell r="W22">
            <v>1.8031279888122888E-2</v>
          </cell>
          <cell r="X22">
            <v>1.8600297804854948E-2</v>
          </cell>
          <cell r="Y22">
            <v>1.9188996432328815E-2</v>
          </cell>
          <cell r="Z22">
            <v>1.935055456979199E-2</v>
          </cell>
          <cell r="AA22">
            <v>1.9650573864422524E-2</v>
          </cell>
          <cell r="AB22">
            <v>1.7395228571298531E-2</v>
          </cell>
          <cell r="AC22">
            <v>1.7177551665809414E-2</v>
          </cell>
          <cell r="AD22">
            <v>1.7307839728550368E-2</v>
          </cell>
          <cell r="AE22">
            <v>1.7299928183852065E-2</v>
          </cell>
          <cell r="AF22">
            <v>1.7033047174600309E-2</v>
          </cell>
          <cell r="AG22">
            <v>313413032</v>
          </cell>
          <cell r="AH22">
            <v>195568503</v>
          </cell>
          <cell r="AI22">
            <v>0</v>
          </cell>
          <cell r="AJ22">
            <v>228782134</v>
          </cell>
          <cell r="AK22">
            <v>0</v>
          </cell>
          <cell r="AL22">
            <v>40312345</v>
          </cell>
          <cell r="AM22">
            <v>51920201</v>
          </cell>
          <cell r="AN22">
            <v>263782134</v>
          </cell>
          <cell r="AO22">
            <v>13553634</v>
          </cell>
          <cell r="AP22">
            <v>20834301</v>
          </cell>
          <cell r="AQ22">
            <v>20834.300999999999</v>
          </cell>
          <cell r="AR22">
            <v>4733253</v>
          </cell>
          <cell r="AT22">
            <v>2.2401381877925695E-2</v>
          </cell>
          <cell r="AU22">
            <v>1.585074713642674E-2</v>
          </cell>
          <cell r="AV22">
            <v>2.1940013173678472E-2</v>
          </cell>
          <cell r="AX22">
            <v>0.10815970551915081</v>
          </cell>
          <cell r="AY22">
            <v>2.3104478943321051E-2</v>
          </cell>
          <cell r="AZ22">
            <v>0.37292748640929702</v>
          </cell>
          <cell r="BA22">
            <v>0.35878978535484629</v>
          </cell>
          <cell r="BB22">
            <v>0.19103007356639284</v>
          </cell>
          <cell r="BC22">
            <v>0.51047804501283589</v>
          </cell>
          <cell r="BD22">
            <v>5.7359254572715679E-2</v>
          </cell>
          <cell r="BE22">
            <v>0.42761870548446224</v>
          </cell>
          <cell r="BF22">
            <v>0.11878750246272171</v>
          </cell>
          <cell r="BG22">
            <v>6.3426094764696753E-2</v>
          </cell>
          <cell r="BH22">
            <v>5.5361407698024959E-2</v>
          </cell>
          <cell r="BI22">
            <v>0.51304173639590045</v>
          </cell>
          <cell r="BJ22">
            <v>1.3239703139426354E-2</v>
          </cell>
          <cell r="BK22">
            <v>2.056475594385004E-2</v>
          </cell>
          <cell r="BL22">
            <v>1.8946232395381832E-2</v>
          </cell>
          <cell r="BM22">
            <v>98534455</v>
          </cell>
          <cell r="BN22">
            <v>90725741</v>
          </cell>
          <cell r="BO22">
            <v>89623204</v>
          </cell>
          <cell r="BP22">
            <v>77137825</v>
          </cell>
          <cell r="BQ22">
            <v>76438199</v>
          </cell>
          <cell r="BR22">
            <v>73601507</v>
          </cell>
          <cell r="BS22">
            <v>70961293</v>
          </cell>
          <cell r="BT22">
            <v>67925452</v>
          </cell>
          <cell r="BU22">
            <v>65335455</v>
          </cell>
          <cell r="BV22">
            <v>66915856</v>
          </cell>
          <cell r="BW22">
            <v>65000953</v>
          </cell>
          <cell r="BX22">
            <v>66032315</v>
          </cell>
          <cell r="BY22">
            <v>65001313</v>
          </cell>
          <cell r="BZ22">
            <v>64343912</v>
          </cell>
          <cell r="CA22">
            <v>61271772</v>
          </cell>
          <cell r="CB22">
            <v>58715051</v>
          </cell>
          <cell r="CC22">
            <v>54917674</v>
          </cell>
          <cell r="CD22">
            <v>55249673</v>
          </cell>
          <cell r="CE22">
            <v>53395624</v>
          </cell>
          <cell r="CF22">
            <v>51258965</v>
          </cell>
          <cell r="CG22">
            <v>49460889</v>
          </cell>
          <cell r="CH22">
            <v>23038973</v>
          </cell>
          <cell r="CI22">
            <v>20916339</v>
          </cell>
          <cell r="CJ22">
            <v>20452739</v>
          </cell>
          <cell r="CK22">
            <v>15775115</v>
          </cell>
          <cell r="CL22">
            <v>14337719</v>
          </cell>
          <cell r="CM22">
            <v>12972256</v>
          </cell>
          <cell r="CN22">
            <v>11428716</v>
          </cell>
          <cell r="CO22">
            <v>11134955</v>
          </cell>
          <cell r="CP22">
            <v>10833063</v>
          </cell>
          <cell r="CQ22">
            <v>9814195</v>
          </cell>
          <cell r="CR22">
            <v>9578743</v>
          </cell>
          <cell r="CS22">
            <v>9224281</v>
          </cell>
          <cell r="CT22">
            <v>8725208</v>
          </cell>
          <cell r="CU22">
            <v>8252089</v>
          </cell>
          <cell r="CV22">
            <v>8248978</v>
          </cell>
          <cell r="CW22">
            <v>8276028</v>
          </cell>
          <cell r="CX22">
            <v>7735022</v>
          </cell>
          <cell r="CY22">
            <v>7735022</v>
          </cell>
          <cell r="CZ22">
            <v>7246225</v>
          </cell>
          <cell r="DA22">
            <v>6301136</v>
          </cell>
          <cell r="DB22">
            <v>5815849</v>
          </cell>
          <cell r="DD22">
            <v>888410</v>
          </cell>
          <cell r="DE22">
            <v>3762219</v>
          </cell>
          <cell r="DG22">
            <v>4650629</v>
          </cell>
          <cell r="DH22">
            <v>2374044</v>
          </cell>
          <cell r="DI22">
            <v>953461</v>
          </cell>
          <cell r="DJ22">
            <v>1276238</v>
          </cell>
          <cell r="DK22">
            <v>2229699</v>
          </cell>
          <cell r="DL22">
            <v>2021326</v>
          </cell>
          <cell r="DM22">
            <v>36642825</v>
          </cell>
        </row>
        <row r="23">
          <cell r="B23" t="str">
            <v>National Bank of Kenya</v>
          </cell>
          <cell r="C23">
            <v>115.143443</v>
          </cell>
          <cell r="D23">
            <v>47.778776999999998</v>
          </cell>
          <cell r="E23">
            <v>99.223459000000005</v>
          </cell>
          <cell r="F23">
            <v>2.0919150000000002</v>
          </cell>
          <cell r="G23">
            <v>3.4191539999999998</v>
          </cell>
          <cell r="H23">
            <v>6.9357179999999996</v>
          </cell>
          <cell r="I23">
            <v>92.765530999999996</v>
          </cell>
          <cell r="J23">
            <v>0.60111400000000004</v>
          </cell>
          <cell r="K23">
            <v>0.58750199999999997</v>
          </cell>
          <cell r="M23">
            <v>2.2302863572197205E-2</v>
          </cell>
          <cell r="N23">
            <v>2.1923661717223434E-2</v>
          </cell>
          <cell r="O23">
            <v>2.248378849069637E-2</v>
          </cell>
          <cell r="P23">
            <v>2.216059880051463E-2</v>
          </cell>
          <cell r="Q23">
            <v>2.3669490440937156E-2</v>
          </cell>
          <cell r="R23">
            <v>2.6931255245621576E-2</v>
          </cell>
          <cell r="S23">
            <v>2.7841790207691227E-2</v>
          </cell>
          <cell r="T23">
            <v>2.7459495446274188E-2</v>
          </cell>
          <cell r="U23">
            <v>2.8860617288786423E-2</v>
          </cell>
          <cell r="V23">
            <v>2.8625333711264821E-2</v>
          </cell>
          <cell r="W23">
            <v>2.9629673640735613E-2</v>
          </cell>
          <cell r="X23">
            <v>3.0930922906037377E-2</v>
          </cell>
          <cell r="Y23">
            <v>3.0676786498131305E-2</v>
          </cell>
          <cell r="Z23">
            <v>3.2750958090150294E-2</v>
          </cell>
          <cell r="AA23">
            <v>3.1627657601460205E-2</v>
          </cell>
          <cell r="AB23">
            <v>3.6075814954357334E-2</v>
          </cell>
          <cell r="AC23">
            <v>3.4938654374458228E-2</v>
          </cell>
          <cell r="AD23">
            <v>3.5137559929824431E-2</v>
          </cell>
          <cell r="AE23">
            <v>3.4238251692761776E-2</v>
          </cell>
          <cell r="AF23">
            <v>3.3567797886750565E-2</v>
          </cell>
          <cell r="AG23">
            <v>313413032</v>
          </cell>
          <cell r="AH23">
            <v>195568503</v>
          </cell>
          <cell r="AI23">
            <v>0</v>
          </cell>
          <cell r="AJ23">
            <v>228782134</v>
          </cell>
          <cell r="AK23">
            <v>0</v>
          </cell>
          <cell r="AL23">
            <v>40312345</v>
          </cell>
          <cell r="AM23">
            <v>51920201</v>
          </cell>
          <cell r="AN23">
            <v>263782134</v>
          </cell>
          <cell r="AO23">
            <v>13553634</v>
          </cell>
          <cell r="AP23">
            <v>20834301</v>
          </cell>
          <cell r="AQ23">
            <v>20834.300999999999</v>
          </cell>
          <cell r="AR23">
            <v>4733253</v>
          </cell>
          <cell r="AT23">
            <v>2.6177363414474367E-2</v>
          </cell>
          <cell r="AU23">
            <v>2.0667874617055909E-2</v>
          </cell>
          <cell r="AV23">
            <v>3.0480002275998393E-2</v>
          </cell>
          <cell r="AX23">
            <v>2.2332282433524954E-2</v>
          </cell>
          <cell r="AY23">
            <v>1.3873751121712713E-3</v>
          </cell>
          <cell r="AZ23">
            <v>3.6858022189297873E-2</v>
          </cell>
          <cell r="BA23">
            <v>2.2550563527739632E-2</v>
          </cell>
          <cell r="BB23">
            <v>0.26091360133330183</v>
          </cell>
          <cell r="BC23">
            <v>0.90487308712165981</v>
          </cell>
          <cell r="BD23">
            <v>0.36100646919272883</v>
          </cell>
          <cell r="BE23">
            <v>0.51404902777367689</v>
          </cell>
          <cell r="BF23">
            <v>8.8428479300242405E-2</v>
          </cell>
          <cell r="BG23">
            <v>2.6732968547683162E-2</v>
          </cell>
          <cell r="BH23">
            <v>6.1695510752559246E-2</v>
          </cell>
          <cell r="BI23">
            <v>0.48152702477344594</v>
          </cell>
          <cell r="BJ23">
            <v>1.0297983320619031E-2</v>
          </cell>
          <cell r="BK23">
            <v>8.5357279676864263E-4</v>
          </cell>
          <cell r="BL23">
            <v>5.9240096377467339E-3</v>
          </cell>
          <cell r="BM23">
            <v>115143443</v>
          </cell>
          <cell r="BN23">
            <v>112734821</v>
          </cell>
          <cell r="BO23">
            <v>113569560</v>
          </cell>
          <cell r="BP23">
            <v>105472552</v>
          </cell>
          <cell r="BQ23">
            <v>109942042</v>
          </cell>
          <cell r="BR23">
            <v>116315700</v>
          </cell>
          <cell r="BS23">
            <v>116378429</v>
          </cell>
          <cell r="BT23">
            <v>115442827</v>
          </cell>
          <cell r="BU23">
            <v>115114374</v>
          </cell>
          <cell r="BV23">
            <v>113215137</v>
          </cell>
          <cell r="BW23">
            <v>116157723</v>
          </cell>
          <cell r="BX23">
            <v>115220642</v>
          </cell>
          <cell r="BY23">
            <v>125295035</v>
          </cell>
          <cell r="BZ23">
            <v>117789712</v>
          </cell>
          <cell r="CA23">
            <v>124144110</v>
          </cell>
          <cell r="CB23">
            <v>116587690</v>
          </cell>
          <cell r="CC23">
            <v>122864886</v>
          </cell>
          <cell r="CD23">
            <v>116897968</v>
          </cell>
          <cell r="CE23">
            <v>109102269</v>
          </cell>
          <cell r="CF23">
            <v>98916489</v>
          </cell>
          <cell r="CG23">
            <v>92493034</v>
          </cell>
          <cell r="CH23">
            <v>6935718</v>
          </cell>
          <cell r="CI23">
            <v>6919427</v>
          </cell>
          <cell r="CJ23">
            <v>5790240</v>
          </cell>
          <cell r="CK23">
            <v>6414689</v>
          </cell>
          <cell r="CL23">
            <v>7047537</v>
          </cell>
          <cell r="CM23">
            <v>10989919</v>
          </cell>
          <cell r="CN23">
            <v>11217864</v>
          </cell>
          <cell r="CO23">
            <v>10987755</v>
          </cell>
          <cell r="CP23">
            <v>10996083</v>
          </cell>
          <cell r="CQ23">
            <v>11315041</v>
          </cell>
          <cell r="CR23">
            <v>11222418</v>
          </cell>
          <cell r="CS23">
            <v>11237917</v>
          </cell>
          <cell r="CT23">
            <v>10913622</v>
          </cell>
          <cell r="CU23">
            <v>13443880</v>
          </cell>
          <cell r="CV23">
            <v>13116009</v>
          </cell>
          <cell r="CW23">
            <v>12606495</v>
          </cell>
          <cell r="CX23">
            <v>12113912</v>
          </cell>
          <cell r="CY23">
            <v>12113912</v>
          </cell>
          <cell r="CZ23">
            <v>12251404</v>
          </cell>
          <cell r="DA23">
            <v>12223289</v>
          </cell>
          <cell r="DB23">
            <v>11848291</v>
          </cell>
          <cell r="DD23">
            <v>2119086</v>
          </cell>
          <cell r="DE23">
            <v>6002706</v>
          </cell>
          <cell r="DG23">
            <v>8121792</v>
          </cell>
          <cell r="DH23">
            <v>7349191</v>
          </cell>
          <cell r="DI23">
            <v>13875802</v>
          </cell>
          <cell r="DJ23">
            <v>13117347</v>
          </cell>
          <cell r="DK23">
            <v>26993149</v>
          </cell>
          <cell r="DL23">
            <v>156139</v>
          </cell>
          <cell r="DM23">
            <v>47778777</v>
          </cell>
        </row>
        <row r="24">
          <cell r="B24" t="str">
            <v>Family Bank Limited</v>
          </cell>
          <cell r="C24">
            <v>66.909837999999993</v>
          </cell>
          <cell r="D24">
            <v>44.113092999999999</v>
          </cell>
          <cell r="E24">
            <v>48.558691000000003</v>
          </cell>
          <cell r="F24">
            <v>10.706524999999999</v>
          </cell>
          <cell r="G24">
            <v>12.725325</v>
          </cell>
          <cell r="H24">
            <v>11.426448000000001</v>
          </cell>
          <cell r="I24">
            <v>65.186401000000004</v>
          </cell>
          <cell r="J24">
            <v>0.33745599999999998</v>
          </cell>
          <cell r="K24">
            <v>0.41987999999999998</v>
          </cell>
          <cell r="M24">
            <v>1.5672286825803929E-2</v>
          </cell>
          <cell r="N24">
            <v>1.6251868356895446E-2</v>
          </cell>
          <cell r="O24">
            <v>1.6601228178345515E-2</v>
          </cell>
          <cell r="P24">
            <v>1.696080623335814E-2</v>
          </cell>
          <cell r="Q24">
            <v>1.7208158079761463E-2</v>
          </cell>
          <cell r="R24">
            <v>1.7867112480765442E-2</v>
          </cell>
          <cell r="S24">
            <v>1.8204566057299625E-2</v>
          </cell>
          <cell r="T24">
            <v>1.7971847967669177E-2</v>
          </cell>
          <cell r="U24">
            <v>1.858133330257877E-2</v>
          </cell>
          <cell r="V24">
            <v>2.1151590329892431E-2</v>
          </cell>
          <cell r="W24">
            <v>2.1530006794440726E-2</v>
          </cell>
          <cell r="X24">
            <v>2.4338794966044422E-2</v>
          </cell>
          <cell r="Y24">
            <v>2.9544508195662136E-2</v>
          </cell>
          <cell r="Z24">
            <v>3.5161238841224615E-2</v>
          </cell>
          <cell r="AA24">
            <v>2.8464016497288226E-2</v>
          </cell>
          <cell r="AB24">
            <v>2.0358435377465518E-2</v>
          </cell>
          <cell r="AC24">
            <v>1.7480672076559383E-2</v>
          </cell>
          <cell r="AD24">
            <v>1.6825293519119589E-2</v>
          </cell>
          <cell r="AE24">
            <v>1.6195377442659913E-2</v>
          </cell>
          <cell r="AF24">
            <v>1.6027640843028997E-2</v>
          </cell>
          <cell r="AG24">
            <v>313413032</v>
          </cell>
          <cell r="AH24">
            <v>195568503</v>
          </cell>
          <cell r="AI24">
            <v>0</v>
          </cell>
          <cell r="AJ24">
            <v>228782134</v>
          </cell>
          <cell r="AK24">
            <v>0</v>
          </cell>
          <cell r="AL24">
            <v>40312345</v>
          </cell>
          <cell r="AM24">
            <v>51920201</v>
          </cell>
          <cell r="AN24">
            <v>263782134</v>
          </cell>
          <cell r="AO24">
            <v>13553634</v>
          </cell>
          <cell r="AP24">
            <v>20834301</v>
          </cell>
          <cell r="AQ24">
            <v>20834.300999999999</v>
          </cell>
          <cell r="AR24">
            <v>4733253</v>
          </cell>
          <cell r="AT24">
            <v>1.5211662077271794E-2</v>
          </cell>
          <cell r="AU24">
            <v>1.9082193650426144E-2</v>
          </cell>
          <cell r="AV24">
            <v>1.4916523039168617E-2</v>
          </cell>
          <cell r="AX24">
            <v>2.0390589988349337E-2</v>
          </cell>
          <cell r="AY24">
            <v>3.4546138713339694E-3</v>
          </cell>
          <cell r="AZ24">
            <v>0.19521441289572036</v>
          </cell>
          <cell r="BA24">
            <v>0.16424476325974796</v>
          </cell>
          <cell r="BB24">
            <v>0.35967369111334052</v>
          </cell>
          <cell r="BC24">
            <v>0.82394293893386328</v>
          </cell>
          <cell r="BD24">
            <v>0.13923010106751593</v>
          </cell>
          <cell r="BE24">
            <v>0.2673552784303217</v>
          </cell>
          <cell r="BF24">
            <v>0.12944834149923434</v>
          </cell>
          <cell r="BG24">
            <v>3.1549115908612868E-2</v>
          </cell>
          <cell r="BH24">
            <v>9.7899225590621475E-2</v>
          </cell>
          <cell r="BI24">
            <v>0.90844897363481225</v>
          </cell>
          <cell r="BJ24">
            <v>6.9564155547768101E-3</v>
          </cell>
          <cell r="BK24">
            <v>7.5162416614955431E-3</v>
          </cell>
          <cell r="BL24">
            <v>7.2432995112494047E-3</v>
          </cell>
          <cell r="BM24">
            <v>66909838</v>
          </cell>
          <cell r="BN24">
            <v>68730617</v>
          </cell>
          <cell r="BO24">
            <v>69033491</v>
          </cell>
          <cell r="BP24">
            <v>67724535</v>
          </cell>
          <cell r="BQ24">
            <v>69050943</v>
          </cell>
          <cell r="BR24">
            <v>71479580</v>
          </cell>
          <cell r="BS24">
            <v>69391049</v>
          </cell>
          <cell r="BT24">
            <v>66706579</v>
          </cell>
          <cell r="BU24">
            <v>69432374</v>
          </cell>
          <cell r="BV24">
            <v>78734331</v>
          </cell>
          <cell r="BW24">
            <v>80104753</v>
          </cell>
          <cell r="BX24">
            <v>85939969</v>
          </cell>
          <cell r="BY24">
            <v>81190214</v>
          </cell>
          <cell r="BZ24">
            <v>80554920</v>
          </cell>
          <cell r="CA24">
            <v>74747708</v>
          </cell>
          <cell r="CB24">
            <v>71030126</v>
          </cell>
          <cell r="CC24">
            <v>61812663</v>
          </cell>
          <cell r="CD24">
            <v>56171763</v>
          </cell>
          <cell r="CE24">
            <v>50563721</v>
          </cell>
          <cell r="CF24">
            <v>45011901</v>
          </cell>
          <cell r="CG24">
            <v>43500989</v>
          </cell>
          <cell r="CH24">
            <v>11426448</v>
          </cell>
          <cell r="CI24">
            <v>11785863</v>
          </cell>
          <cell r="CJ24">
            <v>11219706</v>
          </cell>
          <cell r="CK24">
            <v>11157254</v>
          </cell>
          <cell r="CL24">
            <v>11608295</v>
          </cell>
          <cell r="CM24">
            <v>11865416</v>
          </cell>
          <cell r="CN24">
            <v>12115533</v>
          </cell>
          <cell r="CO24">
            <v>12355585</v>
          </cell>
          <cell r="CP24">
            <v>12618877</v>
          </cell>
          <cell r="CQ24">
            <v>13113788</v>
          </cell>
          <cell r="CR24">
            <v>12011680</v>
          </cell>
          <cell r="CS24">
            <v>12271025</v>
          </cell>
          <cell r="CT24">
            <v>11926782</v>
          </cell>
          <cell r="CU24">
            <v>11770798</v>
          </cell>
          <cell r="CV24">
            <v>11141694</v>
          </cell>
          <cell r="CW24">
            <v>11113094</v>
          </cell>
          <cell r="CX24">
            <v>10620650</v>
          </cell>
          <cell r="CY24">
            <v>10620650</v>
          </cell>
          <cell r="CZ24">
            <v>7213495</v>
          </cell>
          <cell r="DA24">
            <v>6411938</v>
          </cell>
          <cell r="DB24">
            <v>5968296</v>
          </cell>
          <cell r="DD24">
            <v>2434692</v>
          </cell>
          <cell r="DE24">
            <v>4334477</v>
          </cell>
          <cell r="DG24">
            <v>6769169</v>
          </cell>
          <cell r="DH24">
            <v>5577409</v>
          </cell>
          <cell r="DI24">
            <v>1907666</v>
          </cell>
          <cell r="DJ24">
            <v>5227656</v>
          </cell>
          <cell r="DK24">
            <v>7135322</v>
          </cell>
          <cell r="DL24">
            <v>234846</v>
          </cell>
          <cell r="DM24">
            <v>44113093</v>
          </cell>
        </row>
        <row r="25">
          <cell r="B25" t="str">
            <v>Bank of India</v>
          </cell>
          <cell r="C25">
            <v>62.689134000000003</v>
          </cell>
          <cell r="D25">
            <v>18.426559000000001</v>
          </cell>
          <cell r="E25">
            <v>40.636395999999998</v>
          </cell>
          <cell r="F25">
            <v>12.460848</v>
          </cell>
          <cell r="G25">
            <v>12.643481</v>
          </cell>
          <cell r="H25">
            <v>13.191378</v>
          </cell>
          <cell r="I25">
            <v>28.787492</v>
          </cell>
          <cell r="J25">
            <v>3.7274000000000002E-2</v>
          </cell>
          <cell r="K25">
            <v>2.4479120000000001</v>
          </cell>
          <cell r="M25">
            <v>1.5410771342248754E-2</v>
          </cell>
          <cell r="N25">
            <v>1.5386182703891142E-2</v>
          </cell>
          <cell r="O25">
            <v>1.5940579417243715E-2</v>
          </cell>
          <cell r="P25">
            <v>1.4430350871621971E-2</v>
          </cell>
          <cell r="Q25">
            <v>1.4327393302563374E-2</v>
          </cell>
          <cell r="R25">
            <v>1.4096669921872525E-2</v>
          </cell>
          <cell r="S25">
            <v>1.3914177932117276E-2</v>
          </cell>
          <cell r="T25">
            <v>1.3136110469778282E-2</v>
          </cell>
          <cell r="U25">
            <v>1.3034718536212294E-2</v>
          </cell>
          <cell r="V25">
            <v>1.2598448051087631E-2</v>
          </cell>
          <cell r="W25">
            <v>1.2266224924117719E-2</v>
          </cell>
          <cell r="X25">
            <v>1.1599550651665885E-2</v>
          </cell>
          <cell r="Y25">
            <v>1.6227744516641308E-2</v>
          </cell>
          <cell r="Z25">
            <v>1.3650597141543732E-2</v>
          </cell>
          <cell r="AA25">
            <v>1.3486590778816261E-2</v>
          </cell>
          <cell r="AB25">
            <v>1.1204588493967032E-2</v>
          </cell>
          <cell r="AC25">
            <v>1.1506779612066271E-2</v>
          </cell>
          <cell r="AD25">
            <v>1.1959499437245474E-2</v>
          </cell>
          <cell r="AE25">
            <v>1.1991009587672428E-2</v>
          </cell>
          <cell r="AF25">
            <v>1.1753065305750014E-2</v>
          </cell>
          <cell r="AG25">
            <v>313413032</v>
          </cell>
          <cell r="AH25">
            <v>195568503</v>
          </cell>
          <cell r="AI25">
            <v>0</v>
          </cell>
          <cell r="AJ25">
            <v>228782134</v>
          </cell>
          <cell r="AK25">
            <v>0</v>
          </cell>
          <cell r="AL25">
            <v>40312345</v>
          </cell>
          <cell r="AM25">
            <v>51920201</v>
          </cell>
          <cell r="AN25">
            <v>263782134</v>
          </cell>
          <cell r="AO25">
            <v>13553634</v>
          </cell>
          <cell r="AP25">
            <v>20834301</v>
          </cell>
          <cell r="AQ25">
            <v>20834.300999999999</v>
          </cell>
          <cell r="AR25">
            <v>4733253</v>
          </cell>
          <cell r="AT25">
            <v>1.4252103290472919E-2</v>
          </cell>
          <cell r="AU25">
            <v>7.9708572497739563E-3</v>
          </cell>
          <cell r="AV25">
            <v>1.2482909334660182E-2</v>
          </cell>
          <cell r="AX25">
            <v>0.1559544128753925</v>
          </cell>
          <cell r="AY25">
            <v>3.2435742637495421E-2</v>
          </cell>
          <cell r="AZ25">
            <v>0.43920050416340539</v>
          </cell>
          <cell r="BA25">
            <v>0.4328563252401425</v>
          </cell>
          <cell r="BB25">
            <v>6.2655750010755448E-2</v>
          </cell>
          <cell r="BC25">
            <v>0.19399564144749043</v>
          </cell>
          <cell r="BD25">
            <v>6.6596090247379988E-2</v>
          </cell>
          <cell r="BE25">
            <v>0.52821197392541208</v>
          </cell>
          <cell r="BF25">
            <v>9.3527787746167323E-2</v>
          </cell>
          <cell r="BG25">
            <v>6.3584848982229603E-2</v>
          </cell>
          <cell r="BH25">
            <v>2.9942938763937721E-2</v>
          </cell>
          <cell r="BI25">
            <v>0.45344963662624022</v>
          </cell>
          <cell r="BJ25">
            <v>2.6865985840825051E-3</v>
          </cell>
          <cell r="BK25">
            <v>0</v>
          </cell>
          <cell r="BL25">
            <v>2.3131054085965314E-3</v>
          </cell>
          <cell r="BM25">
            <v>62689134</v>
          </cell>
          <cell r="BN25">
            <v>62563918</v>
          </cell>
          <cell r="BO25">
            <v>64098285</v>
          </cell>
          <cell r="BP25">
            <v>55328548</v>
          </cell>
          <cell r="BQ25">
            <v>56630656</v>
          </cell>
          <cell r="BR25">
            <v>57297472</v>
          </cell>
          <cell r="BS25">
            <v>56956597</v>
          </cell>
          <cell r="BT25">
            <v>49736103</v>
          </cell>
          <cell r="BU25">
            <v>47815075</v>
          </cell>
          <cell r="BV25">
            <v>46410726</v>
          </cell>
          <cell r="BW25">
            <v>43717462</v>
          </cell>
          <cell r="BX25">
            <v>41427446</v>
          </cell>
          <cell r="BY25">
            <v>42162947</v>
          </cell>
          <cell r="BZ25">
            <v>37527774</v>
          </cell>
          <cell r="CA25">
            <v>36899261</v>
          </cell>
          <cell r="CB25">
            <v>36656582</v>
          </cell>
          <cell r="CC25">
            <v>34370422</v>
          </cell>
          <cell r="CD25">
            <v>33998194</v>
          </cell>
          <cell r="CE25">
            <v>34265232</v>
          </cell>
          <cell r="CF25">
            <v>32447854</v>
          </cell>
          <cell r="CG25">
            <v>30721440</v>
          </cell>
          <cell r="CH25">
            <v>13191378</v>
          </cell>
          <cell r="CI25">
            <v>12461590</v>
          </cell>
          <cell r="CJ25">
            <v>11954133</v>
          </cell>
          <cell r="CK25">
            <v>11502121</v>
          </cell>
          <cell r="CL25">
            <v>11625015</v>
          </cell>
          <cell r="CM25">
            <v>10920398</v>
          </cell>
          <cell r="CN25">
            <v>10412590</v>
          </cell>
          <cell r="CO25">
            <v>9978992</v>
          </cell>
          <cell r="CP25">
            <v>9536344</v>
          </cell>
          <cell r="CQ25">
            <v>9176776</v>
          </cell>
          <cell r="CR25">
            <v>8454584</v>
          </cell>
          <cell r="CS25">
            <v>7597500</v>
          </cell>
          <cell r="CT25">
            <v>7182738</v>
          </cell>
          <cell r="CU25">
            <v>6881061</v>
          </cell>
          <cell r="CV25">
            <v>6580115</v>
          </cell>
          <cell r="CW25">
            <v>6305179</v>
          </cell>
          <cell r="CX25">
            <v>6074801</v>
          </cell>
          <cell r="CY25">
            <v>6074801</v>
          </cell>
          <cell r="CZ25">
            <v>5733008</v>
          </cell>
          <cell r="DA25">
            <v>5254372</v>
          </cell>
          <cell r="DB25">
            <v>5086879</v>
          </cell>
          <cell r="DD25">
            <v>211174</v>
          </cell>
          <cell r="DE25">
            <v>3159211</v>
          </cell>
          <cell r="DG25">
            <v>3370385</v>
          </cell>
          <cell r="DH25">
            <v>653840</v>
          </cell>
          <cell r="DI25">
            <v>694435</v>
          </cell>
          <cell r="DJ25">
            <v>620255</v>
          </cell>
          <cell r="DK25">
            <v>1314690</v>
          </cell>
          <cell r="DL25">
            <v>1935113</v>
          </cell>
          <cell r="DM25">
            <v>18426559</v>
          </cell>
        </row>
        <row r="26">
          <cell r="B26" t="str">
            <v>Housing Finance Company of Kenya</v>
          </cell>
          <cell r="C26">
            <v>57.083283000000002</v>
          </cell>
          <cell r="D26">
            <v>44.615057999999998</v>
          </cell>
          <cell r="E26">
            <v>34.866683999999999</v>
          </cell>
          <cell r="F26">
            <v>6.92577</v>
          </cell>
          <cell r="G26">
            <v>7.6106389999999999</v>
          </cell>
          <cell r="H26">
            <v>9.1649600000000007</v>
          </cell>
          <cell r="I26">
            <v>48.940356999999999</v>
          </cell>
          <cell r="J26">
            <v>3.8172999999999999E-2</v>
          </cell>
          <cell r="K26">
            <v>-0.39527899999999999</v>
          </cell>
          <cell r="M26">
            <v>1.2411431659440201E-2</v>
          </cell>
          <cell r="N26">
            <v>1.2960649723537885E-2</v>
          </cell>
          <cell r="O26">
            <v>1.3861933339196358E-2</v>
          </cell>
          <cell r="P26">
            <v>1.4466748241452949E-2</v>
          </cell>
          <cell r="Q26">
            <v>1.4570338495473026E-2</v>
          </cell>
          <cell r="R26">
            <v>1.469281947616255E-2</v>
          </cell>
          <cell r="S26">
            <v>1.5563601037459084E-2</v>
          </cell>
          <cell r="T26">
            <v>1.5989067838845419E-2</v>
          </cell>
          <cell r="U26">
            <v>1.6450986245772264E-2</v>
          </cell>
          <cell r="V26">
            <v>1.6905923019384282E-2</v>
          </cell>
          <cell r="W26">
            <v>1.6943702869071292E-2</v>
          </cell>
          <cell r="X26">
            <v>1.7738154293366407E-2</v>
          </cell>
          <cell r="Y26">
            <v>1.7915712670493161E-2</v>
          </cell>
          <cell r="Z26">
            <v>1.7134565438745517E-2</v>
          </cell>
          <cell r="AA26">
            <v>1.7390017992833656E-2</v>
          </cell>
          <cell r="AB26">
            <v>1.5752277555412333E-2</v>
          </cell>
          <cell r="AC26">
            <v>1.597529738593486E-2</v>
          </cell>
          <cell r="AD26">
            <v>1.492652252379185E-2</v>
          </cell>
          <cell r="AE26">
            <v>1.5624891821292095E-2</v>
          </cell>
          <cell r="AF26">
            <v>1.5325972147396342E-2</v>
          </cell>
          <cell r="AG26">
            <v>313413032</v>
          </cell>
          <cell r="AH26">
            <v>195568503</v>
          </cell>
          <cell r="AI26">
            <v>0</v>
          </cell>
          <cell r="AJ26">
            <v>228782134</v>
          </cell>
          <cell r="AK26">
            <v>0</v>
          </cell>
          <cell r="AL26">
            <v>40312345</v>
          </cell>
          <cell r="AM26">
            <v>51920201</v>
          </cell>
          <cell r="AN26">
            <v>263782134</v>
          </cell>
          <cell r="AO26">
            <v>13553634</v>
          </cell>
          <cell r="AP26">
            <v>20834301</v>
          </cell>
          <cell r="AQ26">
            <v>20834.300999999999</v>
          </cell>
          <cell r="AR26">
            <v>4733253</v>
          </cell>
          <cell r="AT26">
            <v>1.297763732826963E-2</v>
          </cell>
          <cell r="AU26">
            <v>1.9299330846762299E-2</v>
          </cell>
          <cell r="AV26">
            <v>1.0710537794056511E-2</v>
          </cell>
          <cell r="AX26">
            <v>-4.4836424292418076E-2</v>
          </cell>
          <cell r="AY26">
            <v>-7.1944564911290585E-3</v>
          </cell>
          <cell r="AZ26">
            <v>0.15550844878389425</v>
          </cell>
          <cell r="BA26">
            <v>0.14151449692122189</v>
          </cell>
          <cell r="BB26">
            <v>0.11067493226194848</v>
          </cell>
          <cell r="BC26">
            <v>1.0070783751637498</v>
          </cell>
          <cell r="BD26">
            <v>0.19536961288572724</v>
          </cell>
          <cell r="BE26">
            <v>0.19368516065926614</v>
          </cell>
          <cell r="BF26">
            <v>0.12013309002521115</v>
          </cell>
          <cell r="BG26">
            <v>6.056337790693405E-2</v>
          </cell>
          <cell r="BH26">
            <v>5.95697121182771E-2</v>
          </cell>
          <cell r="BI26">
            <v>1.2795899374887501</v>
          </cell>
          <cell r="BJ26">
            <v>3.5998044407601417E-4</v>
          </cell>
          <cell r="BK26">
            <v>2.3221275605100071E-3</v>
          </cell>
          <cell r="BL26">
            <v>1.2146890942722186E-3</v>
          </cell>
          <cell r="BM26">
            <v>57083283</v>
          </cell>
          <cell r="BN26">
            <v>58349730</v>
          </cell>
          <cell r="BO26">
            <v>60262912</v>
          </cell>
          <cell r="BP26">
            <v>61411498</v>
          </cell>
          <cell r="BQ26">
            <v>62126556</v>
          </cell>
          <cell r="BR26">
            <v>66807678</v>
          </cell>
          <cell r="BS26">
            <v>67587483</v>
          </cell>
          <cell r="BT26">
            <v>67986372</v>
          </cell>
          <cell r="BU26">
            <v>68084930</v>
          </cell>
          <cell r="BV26">
            <v>69695177</v>
          </cell>
          <cell r="BW26">
            <v>67895556</v>
          </cell>
          <cell r="BX26">
            <v>69122232</v>
          </cell>
          <cell r="BY26">
            <v>68808654</v>
          </cell>
          <cell r="BZ26">
            <v>64907602</v>
          </cell>
          <cell r="CA26">
            <v>66538187</v>
          </cell>
          <cell r="CB26">
            <v>62781072</v>
          </cell>
          <cell r="CC26">
            <v>60490833</v>
          </cell>
          <cell r="CD26">
            <v>56632118</v>
          </cell>
          <cell r="CE26">
            <v>49099911</v>
          </cell>
          <cell r="CF26">
            <v>50361123</v>
          </cell>
          <cell r="CG26">
            <v>46755111</v>
          </cell>
          <cell r="CH26">
            <v>9164960</v>
          </cell>
          <cell r="CI26">
            <v>9559815</v>
          </cell>
          <cell r="CJ26">
            <v>9698019</v>
          </cell>
          <cell r="CK26">
            <v>9793315</v>
          </cell>
          <cell r="CL26">
            <v>9963461</v>
          </cell>
          <cell r="CM26">
            <v>9780759</v>
          </cell>
          <cell r="CN26">
            <v>9774298</v>
          </cell>
          <cell r="CO26">
            <v>9871533</v>
          </cell>
          <cell r="CP26">
            <v>9774970</v>
          </cell>
          <cell r="CQ26">
            <v>9634289</v>
          </cell>
          <cell r="CR26">
            <v>9386355</v>
          </cell>
          <cell r="CS26">
            <v>9444788</v>
          </cell>
          <cell r="CT26">
            <v>9089954</v>
          </cell>
          <cell r="CU26">
            <v>8746393</v>
          </cell>
          <cell r="CV26">
            <v>9662314</v>
          </cell>
          <cell r="CW26">
            <v>9820564</v>
          </cell>
          <cell r="CX26">
            <v>6276033</v>
          </cell>
          <cell r="CY26">
            <v>6276033</v>
          </cell>
          <cell r="CZ26">
            <v>5886067</v>
          </cell>
          <cell r="DA26">
            <v>5912076</v>
          </cell>
          <cell r="DB26">
            <v>5681853</v>
          </cell>
          <cell r="DD26">
            <v>302878</v>
          </cell>
          <cell r="DE26">
            <v>2433767</v>
          </cell>
          <cell r="DG26">
            <v>2736645</v>
          </cell>
          <cell r="DH26">
            <v>2756016</v>
          </cell>
          <cell r="DI26">
            <v>2098159</v>
          </cell>
          <cell r="DJ26">
            <v>8734674</v>
          </cell>
          <cell r="DK26">
            <v>10832833</v>
          </cell>
          <cell r="DL26">
            <v>-428825</v>
          </cell>
          <cell r="DM26">
            <v>44615058</v>
          </cell>
        </row>
        <row r="27">
          <cell r="B27" t="str">
            <v>EcoBank</v>
          </cell>
          <cell r="C27">
            <v>54.463878000000001</v>
          </cell>
          <cell r="D27">
            <v>13.022796</v>
          </cell>
          <cell r="E27">
            <v>44.746757000000002</v>
          </cell>
          <cell r="F27">
            <v>5.6278810000000004</v>
          </cell>
          <cell r="G27">
            <v>5.7376930000000002</v>
          </cell>
          <cell r="H27">
            <v>6.4083030000000001</v>
          </cell>
          <cell r="I27">
            <v>34.582816000000001</v>
          </cell>
          <cell r="J27">
            <v>0.46414899999999998</v>
          </cell>
          <cell r="K27">
            <v>0.136264</v>
          </cell>
          <cell r="M27">
            <v>1.1866455738724307E-2</v>
          </cell>
          <cell r="N27">
            <v>1.0275767758422802E-2</v>
          </cell>
          <cell r="O27">
            <v>1.0405923906998665E-2</v>
          </cell>
          <cell r="P27">
            <v>1.1429751836055923E-2</v>
          </cell>
          <cell r="Q27">
            <v>1.2804569114304755E-2</v>
          </cell>
          <cell r="R27">
            <v>1.1595602123538423E-2</v>
          </cell>
          <cell r="S27">
            <v>1.183081397400184E-2</v>
          </cell>
          <cell r="T27">
            <v>1.2413477654936111E-2</v>
          </cell>
          <cell r="U27">
            <v>1.2431144013768314E-2</v>
          </cell>
          <cell r="V27">
            <v>1.3364983048455757E-2</v>
          </cell>
          <cell r="W27">
            <v>1.2868565205126406E-2</v>
          </cell>
          <cell r="X27">
            <v>1.391718983810159E-2</v>
          </cell>
          <cell r="Y27">
            <v>1.6955242585096973E-2</v>
          </cell>
          <cell r="Z27">
            <v>1.74599213396541E-2</v>
          </cell>
          <cell r="AA27">
            <v>1.7307138921627711E-2</v>
          </cell>
          <cell r="AB27">
            <v>1.4700685553685956E-2</v>
          </cell>
          <cell r="AC27">
            <v>1.4176475454359006E-2</v>
          </cell>
          <cell r="AD27">
            <v>1.3549300995831568E-2</v>
          </cell>
          <cell r="AE27">
            <v>1.3773775020693496E-2</v>
          </cell>
          <cell r="AF27">
            <v>1.4514384060259863E-2</v>
          </cell>
          <cell r="AG27">
            <v>313413032</v>
          </cell>
          <cell r="AH27">
            <v>195568503</v>
          </cell>
          <cell r="AI27">
            <v>0</v>
          </cell>
          <cell r="AJ27">
            <v>228782134</v>
          </cell>
          <cell r="AK27">
            <v>0</v>
          </cell>
          <cell r="AL27">
            <v>40312345</v>
          </cell>
          <cell r="AM27">
            <v>51920201</v>
          </cell>
          <cell r="AN27">
            <v>263782134</v>
          </cell>
          <cell r="AO27">
            <v>13553634</v>
          </cell>
          <cell r="AP27">
            <v>20834301</v>
          </cell>
          <cell r="AQ27">
            <v>20834.300999999999</v>
          </cell>
          <cell r="AR27">
            <v>4733253</v>
          </cell>
          <cell r="AT27">
            <v>1.2382126938549121E-2</v>
          </cell>
          <cell r="AU27">
            <v>5.6333278453631662E-3</v>
          </cell>
          <cell r="AV27">
            <v>1.3745552402114372E-2</v>
          </cell>
          <cell r="AX27">
            <v>1.0972969930895853E-2</v>
          </cell>
          <cell r="AY27">
            <v>1.3062312162314704E-3</v>
          </cell>
          <cell r="AZ27">
            <v>0.16591167705949683</v>
          </cell>
          <cell r="BA27">
            <v>0.1627363428125691</v>
          </cell>
          <cell r="BB27">
            <v>0.38295701967047363</v>
          </cell>
          <cell r="BC27">
            <v>0.90605467403543438</v>
          </cell>
          <cell r="BD27">
            <v>0.14786252987566306</v>
          </cell>
          <cell r="BE27">
            <v>0.39280217373025744</v>
          </cell>
          <cell r="BF27">
            <v>9.4018380702055745E-2</v>
          </cell>
          <cell r="BG27">
            <v>1.9267358386930951E-2</v>
          </cell>
          <cell r="BH27">
            <v>7.4751022315124788E-2</v>
          </cell>
          <cell r="BI27">
            <v>0.2910332920886311</v>
          </cell>
          <cell r="BJ27">
            <v>1.2864880029064505E-2</v>
          </cell>
          <cell r="BK27">
            <v>1.9087505218114574E-3</v>
          </cell>
          <cell r="BL27">
            <v>1.119610790532651E-2</v>
          </cell>
          <cell r="BM27">
            <v>54463878</v>
          </cell>
          <cell r="BN27">
            <v>45003632</v>
          </cell>
          <cell r="BO27">
            <v>43138945</v>
          </cell>
          <cell r="BP27">
            <v>48619617</v>
          </cell>
          <cell r="BQ27">
            <v>53455760</v>
          </cell>
          <cell r="BR27">
            <v>44295854</v>
          </cell>
          <cell r="BS27">
            <v>45145977</v>
          </cell>
          <cell r="BT27">
            <v>47908081</v>
          </cell>
          <cell r="BU27">
            <v>47123839</v>
          </cell>
          <cell r="BV27">
            <v>49308904</v>
          </cell>
          <cell r="BW27">
            <v>46581940</v>
          </cell>
          <cell r="BX27">
            <v>49286922</v>
          </cell>
          <cell r="BY27">
            <v>52426513</v>
          </cell>
          <cell r="BZ27">
            <v>55142958</v>
          </cell>
          <cell r="CA27">
            <v>48824375</v>
          </cell>
          <cell r="CB27">
            <v>44920413</v>
          </cell>
          <cell r="CC27">
            <v>45934458</v>
          </cell>
          <cell r="CD27">
            <v>42241117</v>
          </cell>
          <cell r="CE27">
            <v>36647025</v>
          </cell>
          <cell r="CF27">
            <v>36143426</v>
          </cell>
          <cell r="CG27">
            <v>36907136</v>
          </cell>
          <cell r="CH27">
            <v>6408303</v>
          </cell>
          <cell r="CI27">
            <v>6485189</v>
          </cell>
          <cell r="CJ27">
            <v>6477045</v>
          </cell>
          <cell r="CK27">
            <v>6366947</v>
          </cell>
          <cell r="CL27">
            <v>6438538</v>
          </cell>
          <cell r="CM27">
            <v>7617842</v>
          </cell>
          <cell r="CN27">
            <v>7534386</v>
          </cell>
          <cell r="CO27">
            <v>7305154</v>
          </cell>
          <cell r="CP27">
            <v>7307241</v>
          </cell>
          <cell r="CQ27">
            <v>7946220</v>
          </cell>
          <cell r="CR27">
            <v>7959585</v>
          </cell>
          <cell r="CS27">
            <v>7699140</v>
          </cell>
          <cell r="CT27">
            <v>7560671</v>
          </cell>
          <cell r="CU27">
            <v>7294222</v>
          </cell>
          <cell r="CV27">
            <v>7595021</v>
          </cell>
          <cell r="CW27">
            <v>7740628</v>
          </cell>
          <cell r="CX27">
            <v>7827942</v>
          </cell>
          <cell r="CY27">
            <v>7827942</v>
          </cell>
          <cell r="CZ27">
            <v>3657839</v>
          </cell>
          <cell r="DA27">
            <v>3764734</v>
          </cell>
          <cell r="DB27">
            <v>3390412</v>
          </cell>
          <cell r="DD27">
            <v>1066569</v>
          </cell>
          <cell r="DE27">
            <v>1718519</v>
          </cell>
          <cell r="DG27">
            <v>2785088</v>
          </cell>
          <cell r="DH27">
            <v>2523442</v>
          </cell>
          <cell r="DI27">
            <v>887619</v>
          </cell>
          <cell r="DJ27">
            <v>1372091</v>
          </cell>
          <cell r="DK27">
            <v>2259710</v>
          </cell>
          <cell r="DL27">
            <v>70484</v>
          </cell>
          <cell r="DM27">
            <v>13022796</v>
          </cell>
        </row>
        <row r="28">
          <cell r="B28" t="str">
            <v>Bank Of Africa Kenya Ltd</v>
          </cell>
          <cell r="C28">
            <v>49.080858999999997</v>
          </cell>
          <cell r="D28">
            <v>21.188115</v>
          </cell>
          <cell r="E28">
            <v>30.122457000000001</v>
          </cell>
          <cell r="F28">
            <v>3.4239410000000001</v>
          </cell>
          <cell r="G28">
            <v>4.9594370000000003</v>
          </cell>
          <cell r="H28">
            <v>6.7361820000000003</v>
          </cell>
          <cell r="I28">
            <v>30.952639999999999</v>
          </cell>
          <cell r="J28">
            <v>0.43612600000000001</v>
          </cell>
          <cell r="K28">
            <v>0.209561</v>
          </cell>
          <cell r="M28">
            <v>1.0122601758827003E-2</v>
          </cell>
          <cell r="N28">
            <v>9.2581328633084756E-3</v>
          </cell>
          <cell r="O28">
            <v>1.0177805348513865E-2</v>
          </cell>
          <cell r="P28">
            <v>1.052197208223505E-2</v>
          </cell>
          <cell r="Q28">
            <v>1.2523461500078647E-2</v>
          </cell>
          <cell r="R28">
            <v>1.2373943911985286E-2</v>
          </cell>
          <cell r="S28">
            <v>1.3351437237861499E-2</v>
          </cell>
          <cell r="T28">
            <v>1.4379388910788594E-2</v>
          </cell>
          <cell r="U28">
            <v>1.4133633319425598E-2</v>
          </cell>
          <cell r="V28">
            <v>1.4716794444925909E-2</v>
          </cell>
          <cell r="W28">
            <v>1.5976574712738733E-2</v>
          </cell>
          <cell r="X28">
            <v>1.7371418679000432E-2</v>
          </cell>
          <cell r="Y28">
            <v>1.7144060174214881E-2</v>
          </cell>
          <cell r="Z28">
            <v>1.7338287015198711E-2</v>
          </cell>
          <cell r="AA28">
            <v>1.7683314743432797E-2</v>
          </cell>
          <cell r="AB28">
            <v>1.7798810383758638E-2</v>
          </cell>
          <cell r="AC28">
            <v>1.7486344949999816E-2</v>
          </cell>
          <cell r="AD28">
            <v>1.8120979532097455E-2</v>
          </cell>
          <cell r="AE28">
            <v>1.6562657310553237E-2</v>
          </cell>
          <cell r="AF28">
            <v>1.7279420011048791E-2</v>
          </cell>
          <cell r="AG28">
            <v>313413032</v>
          </cell>
          <cell r="AH28">
            <v>195568503</v>
          </cell>
          <cell r="AI28">
            <v>0</v>
          </cell>
          <cell r="AJ28">
            <v>228782134</v>
          </cell>
          <cell r="AK28">
            <v>0</v>
          </cell>
          <cell r="AL28">
            <v>40312345</v>
          </cell>
          <cell r="AM28">
            <v>51920201</v>
          </cell>
          <cell r="AN28">
            <v>263782134</v>
          </cell>
          <cell r="AO28">
            <v>13553634</v>
          </cell>
          <cell r="AP28">
            <v>20834301</v>
          </cell>
          <cell r="AQ28">
            <v>20834.300999999999</v>
          </cell>
          <cell r="AR28">
            <v>4733253</v>
          </cell>
          <cell r="AT28">
            <v>1.1158320867108123E-2</v>
          </cell>
          <cell r="AU28">
            <v>9.1654356115427899E-3</v>
          </cell>
          <cell r="AV28">
            <v>9.2531803181610875E-3</v>
          </cell>
          <cell r="AX28">
            <v>2.2766941111835415E-2</v>
          </cell>
          <cell r="AY28">
            <v>3.3517845808381059E-3</v>
          </cell>
          <cell r="AZ28">
            <v>0.16022662364179599</v>
          </cell>
          <cell r="BA28">
            <v>0.1106187065142101</v>
          </cell>
          <cell r="BB28">
            <v>0.5917577286177842</v>
          </cell>
          <cell r="BC28">
            <v>0.78837837595315652</v>
          </cell>
          <cell r="BD28">
            <v>0.2528043225112917</v>
          </cell>
          <cell r="BE28">
            <v>0.38041723964091845</v>
          </cell>
          <cell r="BF28">
            <v>0.11170268797254644</v>
          </cell>
          <cell r="BG28">
            <v>4.954789690925613E-2</v>
          </cell>
          <cell r="BH28">
            <v>6.2154791063290311E-2</v>
          </cell>
          <cell r="BI28">
            <v>0.70339929442010651</v>
          </cell>
          <cell r="BJ28">
            <v>1.5749276917339461E-2</v>
          </cell>
          <cell r="BK28">
            <v>1.9839260504372197E-4</v>
          </cell>
          <cell r="BL28">
            <v>9.8154796628799074E-3</v>
          </cell>
          <cell r="BM28">
            <v>49080859</v>
          </cell>
          <cell r="BN28">
            <v>43111732</v>
          </cell>
          <cell r="BO28">
            <v>45594970</v>
          </cell>
          <cell r="BP28">
            <v>46661321</v>
          </cell>
          <cell r="BQ28">
            <v>54191291</v>
          </cell>
          <cell r="BR28">
            <v>53979562</v>
          </cell>
          <cell r="BS28">
            <v>59626808</v>
          </cell>
          <cell r="BT28">
            <v>59921903</v>
          </cell>
          <cell r="BU28">
            <v>55995671</v>
          </cell>
          <cell r="BV28">
            <v>60364364</v>
          </cell>
          <cell r="BW28">
            <v>62804576</v>
          </cell>
          <cell r="BX28">
            <v>66482816</v>
          </cell>
          <cell r="BY28">
            <v>69280267</v>
          </cell>
          <cell r="BZ28">
            <v>65069310</v>
          </cell>
          <cell r="CA28">
            <v>63122599</v>
          </cell>
          <cell r="CB28">
            <v>63211641</v>
          </cell>
          <cell r="CC28">
            <v>62211641</v>
          </cell>
          <cell r="CD28">
            <v>58432443</v>
          </cell>
          <cell r="CE28">
            <v>57647846</v>
          </cell>
          <cell r="CF28">
            <v>51954246</v>
          </cell>
          <cell r="CG28">
            <v>52683299</v>
          </cell>
          <cell r="CH28">
            <v>6736182</v>
          </cell>
          <cell r="CI28">
            <v>6115405</v>
          </cell>
          <cell r="CJ28">
            <v>6099322</v>
          </cell>
          <cell r="CK28">
            <v>6207582</v>
          </cell>
          <cell r="CL28">
            <v>8467705</v>
          </cell>
          <cell r="CM28">
            <v>8397488</v>
          </cell>
          <cell r="CN28">
            <v>8447965</v>
          </cell>
          <cell r="CO28">
            <v>8434199</v>
          </cell>
          <cell r="CP28">
            <v>8417986</v>
          </cell>
          <cell r="CQ28">
            <v>8457381</v>
          </cell>
          <cell r="CR28">
            <v>8453254</v>
          </cell>
          <cell r="CS28">
            <v>8408203</v>
          </cell>
          <cell r="CT28">
            <v>8495736</v>
          </cell>
          <cell r="CU28">
            <v>9750300</v>
          </cell>
          <cell r="CV28">
            <v>9135664</v>
          </cell>
          <cell r="CW28">
            <v>8014300</v>
          </cell>
          <cell r="CX28">
            <v>7913209</v>
          </cell>
          <cell r="CY28">
            <v>7913209</v>
          </cell>
          <cell r="CZ28">
            <v>8134565</v>
          </cell>
          <cell r="DA28">
            <v>6710063</v>
          </cell>
          <cell r="DB28">
            <v>6539160</v>
          </cell>
          <cell r="DD28">
            <v>1714605</v>
          </cell>
          <cell r="DE28">
            <v>1182873</v>
          </cell>
          <cell r="DG28">
            <v>2897478</v>
          </cell>
          <cell r="DH28">
            <v>2284309</v>
          </cell>
          <cell r="DI28">
            <v>2727110</v>
          </cell>
          <cell r="DJ28">
            <v>4441624</v>
          </cell>
          <cell r="DK28">
            <v>7168734</v>
          </cell>
          <cell r="DL28">
            <v>173073</v>
          </cell>
          <cell r="DM28">
            <v>21188115</v>
          </cell>
        </row>
        <row r="29">
          <cell r="B29" t="str">
            <v>SBM Bank</v>
          </cell>
          <cell r="C29">
            <v>70.647739000000001</v>
          </cell>
          <cell r="D29">
            <v>12.209536</v>
          </cell>
          <cell r="E29">
            <v>51.04392</v>
          </cell>
          <cell r="F29">
            <v>6.9522089999999999</v>
          </cell>
          <cell r="G29">
            <v>6.9522089999999999</v>
          </cell>
          <cell r="H29">
            <v>6.937506</v>
          </cell>
          <cell r="I29">
            <v>28.664566000000001</v>
          </cell>
          <cell r="J29">
            <v>0.178004</v>
          </cell>
          <cell r="K29">
            <v>0.955731</v>
          </cell>
          <cell r="M29">
            <v>1.3998424884734958E-2</v>
          </cell>
          <cell r="N29">
            <v>1.5502854139556209E-2</v>
          </cell>
          <cell r="O29">
            <v>0</v>
          </cell>
          <cell r="P29">
            <v>0</v>
          </cell>
          <cell r="Q29">
            <v>2.5486844990394537E-3</v>
          </cell>
          <cell r="R29">
            <v>8.9810759525201064E-4</v>
          </cell>
          <cell r="S29">
            <v>8.1594244188925907E-4</v>
          </cell>
          <cell r="T29">
            <v>1.6019345997390294E-3</v>
          </cell>
          <cell r="U29">
            <v>1.6457505318533876E-3</v>
          </cell>
          <cell r="V29">
            <v>1.6597976324624964E-3</v>
          </cell>
          <cell r="W29">
            <v>1.7406970541681173E-3</v>
          </cell>
          <cell r="X29">
            <v>1.7623379659851292E-3</v>
          </cell>
          <cell r="Y29">
            <v>1.9075708158961323E-3</v>
          </cell>
          <cell r="Z29">
            <v>1.9305963266920123E-3</v>
          </cell>
          <cell r="AA29">
            <v>1.9367902077399666E-3</v>
          </cell>
          <cell r="AB29">
            <v>2.0384148379067593E-3</v>
          </cell>
          <cell r="AC29">
            <v>2.135885306845442E-3</v>
          </cell>
          <cell r="AD29">
            <v>2.277695536393396E-3</v>
          </cell>
          <cell r="AE29">
            <v>2.3491586322533392E-3</v>
          </cell>
          <cell r="AF29">
            <v>2.2687049910450462E-3</v>
          </cell>
          <cell r="AG29">
            <v>313413032</v>
          </cell>
          <cell r="AH29">
            <v>195568503</v>
          </cell>
          <cell r="AI29">
            <v>0</v>
          </cell>
          <cell r="AJ29">
            <v>228782134</v>
          </cell>
          <cell r="AK29">
            <v>0</v>
          </cell>
          <cell r="AL29">
            <v>40312345</v>
          </cell>
          <cell r="AM29">
            <v>51920201</v>
          </cell>
          <cell r="AN29">
            <v>263782134</v>
          </cell>
          <cell r="AO29">
            <v>13553634</v>
          </cell>
          <cell r="AP29">
            <v>20834301</v>
          </cell>
          <cell r="AQ29">
            <v>20834.300999999999</v>
          </cell>
          <cell r="AR29">
            <v>4733253</v>
          </cell>
          <cell r="AT29">
            <v>1.6061457691637152E-2</v>
          </cell>
          <cell r="AU29">
            <v>5.2815324088440006E-3</v>
          </cell>
          <cell r="AV29">
            <v>1.5679949212170478E-2</v>
          </cell>
          <cell r="AX29">
            <v>0.3080007681984564</v>
          </cell>
          <cell r="AY29">
            <v>3.1941641950535435E-2</v>
          </cell>
          <cell r="AZ29">
            <v>0.24253669146778639</v>
          </cell>
          <cell r="BA29">
            <v>0.24253669146778639</v>
          </cell>
          <cell r="BB29">
            <v>0.77942858861626341</v>
          </cell>
          <cell r="BC29">
            <v>0.47822350761225269</v>
          </cell>
          <cell r="BD29">
            <v>0.55608699483979696</v>
          </cell>
          <cell r="BE29">
            <v>0.67840635854990794</v>
          </cell>
          <cell r="BF29">
            <v>9.5088418340937272E-2</v>
          </cell>
          <cell r="BG29">
            <v>4.2310401273920814E-2</v>
          </cell>
          <cell r="BH29">
            <v>5.2778017067016458E-2</v>
          </cell>
          <cell r="BI29">
            <v>0.23919667611735149</v>
          </cell>
          <cell r="BJ29">
            <v>4.952371144482751E-3</v>
          </cell>
          <cell r="BK29">
            <v>3.3172145402159247E-3</v>
          </cell>
          <cell r="BL29">
            <v>4.1265876664966731E-3</v>
          </cell>
          <cell r="BM29">
            <v>70647739</v>
          </cell>
          <cell r="BN29">
            <v>75549229</v>
          </cell>
          <cell r="BO29">
            <v>0</v>
          </cell>
          <cell r="BP29">
            <v>0</v>
          </cell>
          <cell r="BQ29">
            <v>11745145</v>
          </cell>
          <cell r="CH29">
            <v>6937506</v>
          </cell>
          <cell r="CI29">
            <v>8065025</v>
          </cell>
          <cell r="CJ29">
            <v>0</v>
          </cell>
          <cell r="CK29">
            <v>0</v>
          </cell>
          <cell r="CL29">
            <v>1607161</v>
          </cell>
          <cell r="DD29">
            <v>3731498</v>
          </cell>
          <cell r="DE29">
            <v>1055981</v>
          </cell>
          <cell r="DG29">
            <v>4787479</v>
          </cell>
          <cell r="DH29">
            <v>2289485</v>
          </cell>
          <cell r="DI29">
            <v>10376095</v>
          </cell>
          <cell r="DJ29">
            <v>4918713</v>
          </cell>
          <cell r="DK29">
            <v>15294808</v>
          </cell>
          <cell r="DL29">
            <v>1315882</v>
          </cell>
          <cell r="DM29">
            <v>12209536</v>
          </cell>
        </row>
        <row r="30">
          <cell r="B30" t="str">
            <v>Total - Medium Tier banks</v>
          </cell>
          <cell r="C30">
            <v>978.26035100000013</v>
          </cell>
          <cell r="D30">
            <v>416.97922999999992</v>
          </cell>
          <cell r="E30">
            <v>713.44016599999998</v>
          </cell>
          <cell r="F30">
            <v>134.249326</v>
          </cell>
          <cell r="G30">
            <v>142.99659700000001</v>
          </cell>
          <cell r="H30">
            <v>154.78047100000001</v>
          </cell>
          <cell r="I30">
            <v>675.20340899999997</v>
          </cell>
          <cell r="J30">
            <v>5.6261499999999991</v>
          </cell>
          <cell r="K30">
            <v>23.234197999999999</v>
          </cell>
          <cell r="M30">
            <v>0.22344414831330925</v>
          </cell>
          <cell r="N30">
            <v>0.22400264913772946</v>
          </cell>
          <cell r="O30">
            <v>0.21137368351442973</v>
          </cell>
          <cell r="P30">
            <v>0.20803550732131718</v>
          </cell>
          <cell r="Q30">
            <v>0.21576892653542065</v>
          </cell>
          <cell r="R30">
            <v>0.21122471184996891</v>
          </cell>
          <cell r="S30">
            <v>0.21689670001978495</v>
          </cell>
          <cell r="T30">
            <v>0.90942259336914488</v>
          </cell>
          <cell r="U30">
            <v>0.26551146178849822</v>
          </cell>
          <cell r="V30">
            <v>0.27072866845110788</v>
          </cell>
          <cell r="W30">
            <v>0.91151617047962841</v>
          </cell>
          <cell r="X30">
            <v>0.90646126701931085</v>
          </cell>
          <cell r="Y30">
            <v>0.89952448676992247</v>
          </cell>
          <cell r="Z30">
            <v>0.87891997185149051</v>
          </cell>
          <cell r="AA30">
            <v>0.87677357001267286</v>
          </cell>
          <cell r="AB30">
            <v>0.85657242923756816</v>
          </cell>
          <cell r="AC30">
            <v>0.86311647798164426</v>
          </cell>
          <cell r="AD30">
            <v>0.86306487229314288</v>
          </cell>
          <cell r="AE30">
            <v>0.86260371717311268</v>
          </cell>
          <cell r="AF30">
            <v>0.86614137491817567</v>
          </cell>
          <cell r="AG30">
            <v>5954847608</v>
          </cell>
          <cell r="AH30">
            <v>3715801557</v>
          </cell>
          <cell r="AI30">
            <v>0</v>
          </cell>
          <cell r="AJ30">
            <v>4346860546</v>
          </cell>
          <cell r="AK30">
            <v>0</v>
          </cell>
          <cell r="AL30">
            <v>765934555</v>
          </cell>
          <cell r="AM30">
            <v>986483819</v>
          </cell>
          <cell r="AN30">
            <v>5011860546</v>
          </cell>
          <cell r="AO30">
            <v>257519046</v>
          </cell>
          <cell r="AP30">
            <v>395851719</v>
          </cell>
          <cell r="AQ30">
            <v>395851.71899999992</v>
          </cell>
          <cell r="AR30">
            <v>89931807</v>
          </cell>
          <cell r="AT30">
            <v>0.22240325679768191</v>
          </cell>
          <cell r="AU30">
            <v>0.18037452996246675</v>
          </cell>
          <cell r="AV30">
            <v>0.21915843392910409</v>
          </cell>
          <cell r="AW30">
            <v>0</v>
          </cell>
          <cell r="AX30">
            <v>0.11657483228731214</v>
          </cell>
          <cell r="AY30">
            <v>1.8606913756198162E-2</v>
          </cell>
          <cell r="AZ30">
            <v>0.21178299027219516</v>
          </cell>
          <cell r="BA30">
            <v>0.19882797422309817</v>
          </cell>
          <cell r="BB30">
            <v>0.31663450369624041</v>
          </cell>
          <cell r="BC30">
            <v>0.54858255737538864</v>
          </cell>
          <cell r="BD30">
            <v>0.1792375760431206</v>
          </cell>
          <cell r="BE30">
            <v>0.44253036352793723</v>
          </cell>
          <cell r="BF30">
            <v>0.10776865474395068</v>
          </cell>
          <cell r="BG30">
            <v>4.5400001195393246E-2</v>
          </cell>
          <cell r="BH30">
            <v>6.2368653548557439E-2</v>
          </cell>
          <cell r="BI30">
            <v>0.58446279011434288</v>
          </cell>
          <cell r="BJ30">
            <v>0.13694987996914246</v>
          </cell>
          <cell r="BK30">
            <v>7.1448094438156792E-2</v>
          </cell>
          <cell r="BL30">
            <v>0.11875266646767153</v>
          </cell>
          <cell r="BM30">
            <v>978260351</v>
          </cell>
          <cell r="BN30">
            <v>967705336</v>
          </cell>
          <cell r="BO30">
            <v>881422591</v>
          </cell>
          <cell r="BP30">
            <v>837918478</v>
          </cell>
          <cell r="BQ30">
            <v>880761476</v>
          </cell>
          <cell r="BR30">
            <v>846507176</v>
          </cell>
          <cell r="BS30">
            <v>846165849</v>
          </cell>
          <cell r="BT30">
            <v>828418258</v>
          </cell>
          <cell r="BU30">
            <v>816980084</v>
          </cell>
          <cell r="BV30">
            <v>839086693</v>
          </cell>
          <cell r="BW30">
            <v>823394896</v>
          </cell>
          <cell r="BX30">
            <v>806897195</v>
          </cell>
          <cell r="BY30">
            <v>817252003</v>
          </cell>
          <cell r="BZ30">
            <v>790065443</v>
          </cell>
          <cell r="CA30">
            <v>798949412</v>
          </cell>
          <cell r="CB30">
            <v>733845583</v>
          </cell>
          <cell r="CC30">
            <v>721032499</v>
          </cell>
          <cell r="CD30">
            <v>686015583</v>
          </cell>
          <cell r="CE30">
            <v>647567910</v>
          </cell>
          <cell r="CF30">
            <v>609127383</v>
          </cell>
          <cell r="CG30">
            <v>588702895</v>
          </cell>
          <cell r="CH30">
            <v>154780471</v>
          </cell>
          <cell r="CI30">
            <v>149600335</v>
          </cell>
          <cell r="CJ30">
            <v>135258509</v>
          </cell>
          <cell r="CK30">
            <v>131630405</v>
          </cell>
          <cell r="CL30">
            <v>138110380</v>
          </cell>
          <cell r="CM30">
            <v>136477010</v>
          </cell>
          <cell r="CN30">
            <v>138143675</v>
          </cell>
          <cell r="CO30">
            <v>136558345</v>
          </cell>
          <cell r="CP30">
            <v>133626341</v>
          </cell>
          <cell r="CQ30">
            <v>134576124</v>
          </cell>
          <cell r="CR30">
            <v>129229352</v>
          </cell>
          <cell r="CS30">
            <v>125432118</v>
          </cell>
          <cell r="CT30">
            <v>121029382</v>
          </cell>
          <cell r="CU30">
            <v>121156887</v>
          </cell>
          <cell r="CV30">
            <v>120386233</v>
          </cell>
          <cell r="CW30">
            <v>117497345</v>
          </cell>
          <cell r="CX30">
            <v>110045677</v>
          </cell>
          <cell r="CY30">
            <v>110045677</v>
          </cell>
          <cell r="CZ30">
            <v>97753616</v>
          </cell>
          <cell r="DA30">
            <v>90197873</v>
          </cell>
          <cell r="DB30">
            <v>85494657</v>
          </cell>
          <cell r="DC30">
            <v>0</v>
          </cell>
          <cell r="DD30">
            <v>20856470</v>
          </cell>
          <cell r="DE30">
            <v>45012757</v>
          </cell>
          <cell r="DF30">
            <v>0</v>
          </cell>
          <cell r="DG30">
            <v>65869227</v>
          </cell>
          <cell r="DH30">
            <v>36134709</v>
          </cell>
          <cell r="DI30">
            <v>40296664</v>
          </cell>
          <cell r="DJ30">
            <v>50762995</v>
          </cell>
          <cell r="DK30">
            <v>91059659</v>
          </cell>
          <cell r="DL30">
            <v>16976646</v>
          </cell>
          <cell r="DM30">
            <v>416979230</v>
          </cell>
        </row>
        <row r="31">
          <cell r="BE31" t="str">
            <v/>
          </cell>
        </row>
        <row r="32">
          <cell r="B32" t="str">
            <v>TIER 3 - Small banks WMSI  &lt; 1%</v>
          </cell>
          <cell r="BE32" t="str">
            <v/>
          </cell>
        </row>
        <row r="34">
          <cell r="B34" t="str">
            <v>GT Bank</v>
          </cell>
          <cell r="C34">
            <v>25.323367000000001</v>
          </cell>
          <cell r="D34">
            <v>12.669665999999999</v>
          </cell>
          <cell r="E34">
            <v>16.048551</v>
          </cell>
          <cell r="F34">
            <v>5.0744020000000001</v>
          </cell>
          <cell r="G34">
            <v>5.0744020000000001</v>
          </cell>
          <cell r="H34">
            <v>8.4530080000000005</v>
          </cell>
          <cell r="I34">
            <v>18.810853999999999</v>
          </cell>
          <cell r="J34">
            <v>6.6368999999999997E-2</v>
          </cell>
          <cell r="K34">
            <v>0.30707899999999999</v>
          </cell>
          <cell r="M34">
            <v>7.7269566476608166E-3</v>
          </cell>
          <cell r="N34">
            <v>7.9556490716365738E-3</v>
          </cell>
          <cell r="O34">
            <v>8.4033376354606722E-3</v>
          </cell>
          <cell r="P34">
            <v>8.1624563492911414E-3</v>
          </cell>
          <cell r="Q34">
            <v>8.4958327619748912E-3</v>
          </cell>
          <cell r="R34">
            <v>8.7822926189684777E-3</v>
          </cell>
          <cell r="S34">
            <v>8.9182504962042938E-3</v>
          </cell>
          <cell r="T34">
            <v>8.8883596080166841E-3</v>
          </cell>
          <cell r="U34">
            <v>9.4469844970881556E-3</v>
          </cell>
          <cell r="V34">
            <v>9.7931767487665668E-3</v>
          </cell>
          <cell r="W34">
            <v>9.6990147031472129E-3</v>
          </cell>
          <cell r="X34">
            <v>9.996201536046849E-3</v>
          </cell>
          <cell r="Y34">
            <v>7.9532605463950752E-3</v>
          </cell>
          <cell r="Z34">
            <v>9.8447529175647273E-3</v>
          </cell>
          <cell r="AA34">
            <v>1.0107948540167158E-2</v>
          </cell>
          <cell r="AB34">
            <v>1.0778106109904245E-2</v>
          </cell>
          <cell r="AC34">
            <v>8.8082658354365038E-3</v>
          </cell>
          <cell r="AD34">
            <v>9.2180809085022301E-3</v>
          </cell>
          <cell r="AE34">
            <v>9.1783622891588156E-3</v>
          </cell>
          <cell r="AF34">
            <v>9.8101959543893304E-3</v>
          </cell>
          <cell r="AG34">
            <v>313413032</v>
          </cell>
          <cell r="AH34">
            <v>195568503</v>
          </cell>
          <cell r="AI34">
            <v>0</v>
          </cell>
          <cell r="AJ34">
            <v>228782134</v>
          </cell>
          <cell r="AK34">
            <v>0</v>
          </cell>
          <cell r="AL34">
            <v>40312345</v>
          </cell>
          <cell r="AM34">
            <v>51920201</v>
          </cell>
          <cell r="AN34">
            <v>263782134</v>
          </cell>
          <cell r="AO34">
            <v>13553634</v>
          </cell>
          <cell r="AP34">
            <v>20834301</v>
          </cell>
          <cell r="AQ34">
            <v>20834.300999999999</v>
          </cell>
          <cell r="AR34">
            <v>4733253</v>
          </cell>
          <cell r="AT34">
            <v>5.7571578855524367E-3</v>
          </cell>
          <cell r="AU34">
            <v>5.4805728561862577E-3</v>
          </cell>
          <cell r="AV34">
            <v>4.9298812592945005E-3</v>
          </cell>
          <cell r="AX34">
            <v>2.8828150650721345E-2</v>
          </cell>
          <cell r="AY34">
            <v>9.289116231060681E-3</v>
          </cell>
          <cell r="AZ34">
            <v>0.26975925707572873</v>
          </cell>
          <cell r="BA34">
            <v>0.26975925707572873</v>
          </cell>
          <cell r="BB34">
            <v>0.25527740529813503</v>
          </cell>
          <cell r="BC34">
            <v>0.7472552635276607</v>
          </cell>
          <cell r="BD34">
            <v>0.14136540866492897</v>
          </cell>
          <cell r="BE34">
            <v>0.11167771129534007</v>
          </cell>
          <cell r="BF34">
            <v>0.11839003600845292</v>
          </cell>
          <cell r="BG34">
            <v>5.3670810814779604E-2</v>
          </cell>
          <cell r="BH34">
            <v>6.4719225193673319E-2</v>
          </cell>
          <cell r="BI34">
            <v>0.78945856233375833</v>
          </cell>
          <cell r="BJ34">
            <v>2.2601339838406228E-3</v>
          </cell>
          <cell r="BK34">
            <v>9.0226636258456717E-4</v>
          </cell>
          <cell r="BL34">
            <v>2.2833490505883018E-3</v>
          </cell>
          <cell r="BM34">
            <v>25323367</v>
          </cell>
          <cell r="BN34">
            <v>26744918</v>
          </cell>
          <cell r="BO34">
            <v>27018071</v>
          </cell>
          <cell r="BP34">
            <v>25341638</v>
          </cell>
          <cell r="BQ34">
            <v>27627849</v>
          </cell>
          <cell r="BR34">
            <v>27623812</v>
          </cell>
          <cell r="BS34">
            <v>28487642</v>
          </cell>
          <cell r="BT34">
            <v>27803556</v>
          </cell>
          <cell r="BU34">
            <v>29619072</v>
          </cell>
          <cell r="BV34">
            <v>30685457</v>
          </cell>
          <cell r="BW34">
            <v>28784276</v>
          </cell>
          <cell r="BX34">
            <v>29252326</v>
          </cell>
          <cell r="BY34">
            <v>29374062</v>
          </cell>
          <cell r="BZ34">
            <v>29161835</v>
          </cell>
          <cell r="CA34">
            <v>30169915</v>
          </cell>
          <cell r="CB34">
            <v>31366414</v>
          </cell>
          <cell r="CC34">
            <v>32991926</v>
          </cell>
          <cell r="CD34">
            <v>28103602</v>
          </cell>
          <cell r="CE34">
            <v>27757959</v>
          </cell>
          <cell r="CF34">
            <v>23977044</v>
          </cell>
          <cell r="CG34">
            <v>25638050</v>
          </cell>
          <cell r="CH34">
            <v>8453008</v>
          </cell>
          <cell r="CI34">
            <v>8436996</v>
          </cell>
          <cell r="CJ34">
            <v>8385219</v>
          </cell>
          <cell r="CK34">
            <v>8111539</v>
          </cell>
          <cell r="CL34">
            <v>8609134</v>
          </cell>
          <cell r="CM34">
            <v>8624231</v>
          </cell>
          <cell r="CN34">
            <v>8563002</v>
          </cell>
          <cell r="CO34">
            <v>8425536</v>
          </cell>
          <cell r="CP34">
            <v>8366449</v>
          </cell>
          <cell r="CQ34">
            <v>8340364</v>
          </cell>
          <cell r="CR34">
            <v>8208287</v>
          </cell>
          <cell r="CS34">
            <v>8043954</v>
          </cell>
          <cell r="CT34">
            <v>7905730</v>
          </cell>
          <cell r="CU34">
            <v>7776166</v>
          </cell>
          <cell r="CV34">
            <v>7670097</v>
          </cell>
          <cell r="CW34">
            <v>7268290</v>
          </cell>
          <cell r="CX34">
            <v>7165033</v>
          </cell>
          <cell r="CY34">
            <v>6738561</v>
          </cell>
          <cell r="CZ34">
            <v>6326694</v>
          </cell>
          <cell r="DA34">
            <v>6219009</v>
          </cell>
          <cell r="DB34">
            <v>6090652</v>
          </cell>
          <cell r="DD34">
            <v>441477</v>
          </cell>
          <cell r="DE34">
            <v>1287924</v>
          </cell>
          <cell r="DG34">
            <v>1729401</v>
          </cell>
          <cell r="DH34">
            <v>1292304</v>
          </cell>
          <cell r="DI34">
            <v>232952</v>
          </cell>
          <cell r="DJ34">
            <v>1852979</v>
          </cell>
          <cell r="DK34">
            <v>2085931</v>
          </cell>
          <cell r="DL34">
            <v>245935</v>
          </cell>
          <cell r="DM34">
            <v>12669666</v>
          </cell>
        </row>
        <row r="35">
          <cell r="B35" t="str">
            <v>Victoria Commercial Bank</v>
          </cell>
          <cell r="C35">
            <v>32.336933000000002</v>
          </cell>
          <cell r="D35">
            <v>22.586670999999999</v>
          </cell>
          <cell r="E35">
            <v>23.764638000000001</v>
          </cell>
          <cell r="F35">
            <v>5.6635809999999998</v>
          </cell>
          <cell r="G35">
            <v>6.2070619999999996</v>
          </cell>
          <cell r="H35">
            <v>5.962898</v>
          </cell>
          <cell r="I35">
            <v>29.424873999999999</v>
          </cell>
          <cell r="J35">
            <v>4.7572000000000003E-2</v>
          </cell>
          <cell r="K35">
            <v>0.56509500000000001</v>
          </cell>
          <cell r="M35">
            <v>7.8217256325998751E-3</v>
          </cell>
          <cell r="N35">
            <v>7.7482503046734305E-3</v>
          </cell>
          <cell r="O35">
            <v>8.1785853201216674E-3</v>
          </cell>
          <cell r="P35">
            <v>7.6074221237075346E-3</v>
          </cell>
          <cell r="Q35">
            <v>7.2146360042666391E-3</v>
          </cell>
          <cell r="R35">
            <v>7.0034161086118523E-3</v>
          </cell>
          <cell r="S35">
            <v>6.801565050384515E-3</v>
          </cell>
          <cell r="T35">
            <v>6.8028323736245531E-3</v>
          </cell>
          <cell r="U35">
            <v>6.8414987767467655E-3</v>
          </cell>
          <cell r="V35">
            <v>6.1604498028246923E-3</v>
          </cell>
          <cell r="W35">
            <v>6.2265714296695683E-3</v>
          </cell>
          <cell r="X35">
            <v>6.3005062365322113E-3</v>
          </cell>
          <cell r="Y35">
            <v>5.8939153713499712E-3</v>
          </cell>
          <cell r="Z35">
            <v>5.6409863715400216E-3</v>
          </cell>
          <cell r="AA35">
            <v>5.6483176572236903E-3</v>
          </cell>
          <cell r="AB35">
            <v>5.494251376354559E-3</v>
          </cell>
          <cell r="AC35">
            <v>5.4373613532771904E-3</v>
          </cell>
          <cell r="AD35">
            <v>5.4107645886222553E-3</v>
          </cell>
          <cell r="AE35">
            <v>5.3532586364741109E-3</v>
          </cell>
          <cell r="AF35">
            <v>5.1327338794256239E-3</v>
          </cell>
          <cell r="AG35">
            <v>313413032</v>
          </cell>
          <cell r="AH35">
            <v>195568503</v>
          </cell>
          <cell r="AI35">
            <v>0</v>
          </cell>
          <cell r="AJ35">
            <v>228782134</v>
          </cell>
          <cell r="AK35">
            <v>0</v>
          </cell>
          <cell r="AL35">
            <v>40312345</v>
          </cell>
          <cell r="AM35">
            <v>51920201</v>
          </cell>
          <cell r="AN35">
            <v>263782134</v>
          </cell>
          <cell r="AO35">
            <v>13553634</v>
          </cell>
          <cell r="AP35">
            <v>20834301</v>
          </cell>
          <cell r="AQ35">
            <v>20834.300999999999</v>
          </cell>
          <cell r="AR35">
            <v>4733253</v>
          </cell>
          <cell r="AT35">
            <v>7.3516617602837255E-3</v>
          </cell>
          <cell r="AU35">
            <v>9.7704150996726601E-3</v>
          </cell>
          <cell r="AV35">
            <v>7.3001508678333608E-3</v>
          </cell>
          <cell r="AX35">
            <v>7.550961395328866E-2</v>
          </cell>
          <cell r="AY35">
            <v>1.4985881936713073E-2</v>
          </cell>
          <cell r="AZ35">
            <v>0.21094608595435277</v>
          </cell>
          <cell r="BA35">
            <v>0.19247596438305903</v>
          </cell>
          <cell r="BB35">
            <v>0.24890578033808977</v>
          </cell>
          <cell r="BC35">
            <v>0.45605692846992829</v>
          </cell>
          <cell r="BD35">
            <v>2.7758215050515168E-2</v>
          </cell>
          <cell r="BE35">
            <v>0.26681822270053002</v>
          </cell>
          <cell r="BF35">
            <v>0.12101414938915167</v>
          </cell>
          <cell r="BG35">
            <v>7.2641301336557301E-2</v>
          </cell>
          <cell r="BH35">
            <v>4.8372848052594369E-2</v>
          </cell>
          <cell r="BI35">
            <v>0.95043194009519516</v>
          </cell>
          <cell r="BJ35">
            <v>6.2911960097551114E-3</v>
          </cell>
          <cell r="BK35">
            <v>2.7439688917949625E-4</v>
          </cell>
          <cell r="BL35">
            <v>3.522693382929363E-3</v>
          </cell>
          <cell r="BM35">
            <v>32336933</v>
          </cell>
          <cell r="BN35">
            <v>31020952</v>
          </cell>
          <cell r="BO35">
            <v>31644922</v>
          </cell>
          <cell r="BP35">
            <v>27319018</v>
          </cell>
          <cell r="BQ35">
            <v>25985160</v>
          </cell>
          <cell r="BR35">
            <v>24299684</v>
          </cell>
          <cell r="BS35">
            <v>22927255</v>
          </cell>
          <cell r="BT35">
            <v>22872534</v>
          </cell>
          <cell r="BU35">
            <v>22403481</v>
          </cell>
          <cell r="BV35">
            <v>21792966</v>
          </cell>
          <cell r="BW35">
            <v>21246376</v>
          </cell>
          <cell r="BX35">
            <v>21158718</v>
          </cell>
          <cell r="BY35">
            <v>20020072</v>
          </cell>
          <cell r="BZ35">
            <v>20651449</v>
          </cell>
          <cell r="CA35">
            <v>19226689</v>
          </cell>
          <cell r="CB35">
            <v>18420007</v>
          </cell>
          <cell r="CC35">
            <v>17244092</v>
          </cell>
          <cell r="CD35">
            <v>16469538</v>
          </cell>
          <cell r="CE35">
            <v>15834869</v>
          </cell>
          <cell r="CF35">
            <v>14801213</v>
          </cell>
          <cell r="CG35">
            <v>13644242</v>
          </cell>
          <cell r="CH35">
            <v>5962898</v>
          </cell>
          <cell r="CI35">
            <v>5921756</v>
          </cell>
          <cell r="CJ35">
            <v>5907742</v>
          </cell>
          <cell r="CK35">
            <v>5777623</v>
          </cell>
          <cell r="CL35">
            <v>5611893</v>
          </cell>
          <cell r="CM35">
            <v>5635865</v>
          </cell>
          <cell r="CN35">
            <v>5434543</v>
          </cell>
          <cell r="CO35">
            <v>5287038</v>
          </cell>
          <cell r="CP35">
            <v>5060037</v>
          </cell>
          <cell r="CQ35">
            <v>3877320</v>
          </cell>
          <cell r="CR35">
            <v>3810416</v>
          </cell>
          <cell r="CS35">
            <v>3651938</v>
          </cell>
          <cell r="CT35">
            <v>3511509</v>
          </cell>
          <cell r="CU35">
            <v>3435516</v>
          </cell>
          <cell r="CV35">
            <v>3109258</v>
          </cell>
          <cell r="CW35">
            <v>2963622</v>
          </cell>
          <cell r="CX35">
            <v>2875548</v>
          </cell>
          <cell r="CY35">
            <v>2875548</v>
          </cell>
          <cell r="CZ35">
            <v>2852514</v>
          </cell>
          <cell r="DA35">
            <v>2586428</v>
          </cell>
          <cell r="DB35">
            <v>2528144</v>
          </cell>
          <cell r="DD35">
            <v>428446</v>
          </cell>
          <cell r="DE35">
            <v>1292872</v>
          </cell>
          <cell r="DG35">
            <v>1721318</v>
          </cell>
          <cell r="DH35">
            <v>785019</v>
          </cell>
          <cell r="DI35">
            <v>172062</v>
          </cell>
          <cell r="DJ35">
            <v>472804</v>
          </cell>
          <cell r="DK35">
            <v>644866</v>
          </cell>
          <cell r="DL35">
            <v>437004</v>
          </cell>
          <cell r="DM35">
            <v>22586671</v>
          </cell>
        </row>
        <row r="36">
          <cell r="B36" t="str">
            <v>Gulf African Bank</v>
          </cell>
          <cell r="C36">
            <v>33.325575000000001</v>
          </cell>
          <cell r="D36">
            <v>22.605853</v>
          </cell>
          <cell r="E36">
            <v>26.688849000000001</v>
          </cell>
          <cell r="F36">
            <v>4.3441809999999998</v>
          </cell>
          <cell r="G36">
            <v>6.1274470000000001</v>
          </cell>
          <cell r="H36">
            <v>4.4679640000000003</v>
          </cell>
          <cell r="I36">
            <v>32.834896999999998</v>
          </cell>
          <cell r="J36">
            <v>0.19861500000000001</v>
          </cell>
          <cell r="K36">
            <v>0.29220200000000002</v>
          </cell>
          <cell r="M36">
            <v>7.4595508602226558E-3</v>
          </cell>
          <cell r="N36">
            <v>7.5962713770196845E-3</v>
          </cell>
          <cell r="O36">
            <v>7.8684087512311922E-3</v>
          </cell>
          <cell r="P36">
            <v>7.6896816231393789E-3</v>
          </cell>
          <cell r="Q36">
            <v>7.8917205441061331E-3</v>
          </cell>
          <cell r="R36">
            <v>7.7493919586088178E-3</v>
          </cell>
          <cell r="S36">
            <v>7.9523347752642713E-3</v>
          </cell>
          <cell r="T36">
            <v>7.3072430119434963E-3</v>
          </cell>
          <cell r="U36">
            <v>7.6597289580203707E-3</v>
          </cell>
          <cell r="V36">
            <v>6.7981092668204495E-3</v>
          </cell>
          <cell r="W36">
            <v>6.8135748121896031E-3</v>
          </cell>
          <cell r="X36">
            <v>7.0717017263821954E-3</v>
          </cell>
          <cell r="Y36">
            <v>6.8156702168746001E-3</v>
          </cell>
          <cell r="Z36">
            <v>6.6414845665934011E-3</v>
          </cell>
          <cell r="AA36">
            <v>6.4972161789634136E-3</v>
          </cell>
          <cell r="AB36">
            <v>6.4454535582140985E-3</v>
          </cell>
          <cell r="AC36">
            <v>6.4405605012668281E-3</v>
          </cell>
          <cell r="AD36">
            <v>6.3060468550378834E-3</v>
          </cell>
          <cell r="AE36">
            <v>6.4461685136653919E-3</v>
          </cell>
          <cell r="AF36">
            <v>6.3554162267492557E-3</v>
          </cell>
          <cell r="AG36">
            <v>313413032</v>
          </cell>
          <cell r="AH36">
            <v>195568503</v>
          </cell>
          <cell r="AI36">
            <v>0</v>
          </cell>
          <cell r="AJ36">
            <v>228782134</v>
          </cell>
          <cell r="AK36">
            <v>0</v>
          </cell>
          <cell r="AL36">
            <v>40312345</v>
          </cell>
          <cell r="AM36">
            <v>51920201</v>
          </cell>
          <cell r="AN36">
            <v>263782134</v>
          </cell>
          <cell r="AO36">
            <v>13553634</v>
          </cell>
          <cell r="AP36">
            <v>20834301</v>
          </cell>
          <cell r="AQ36">
            <v>20834.300999999999</v>
          </cell>
          <cell r="AR36">
            <v>4733253</v>
          </cell>
          <cell r="AT36">
            <v>7.5764252400488102E-3</v>
          </cell>
          <cell r="AU36">
            <v>9.7787127413411432E-3</v>
          </cell>
          <cell r="AV36">
            <v>8.1984259212710721E-3</v>
          </cell>
          <cell r="AX36">
            <v>2.9612395128533826E-2</v>
          </cell>
          <cell r="AY36">
            <v>4.07132827034543E-3</v>
          </cell>
          <cell r="AZ36">
            <v>0.18661386390217702</v>
          </cell>
          <cell r="BA36">
            <v>0.13230378033468476</v>
          </cell>
          <cell r="BB36">
            <v>0.25865336712006232</v>
          </cell>
          <cell r="BC36">
            <v>0.65447982309702568</v>
          </cell>
          <cell r="BD36">
            <v>9.6130464815711941E-2</v>
          </cell>
          <cell r="BE36">
            <v>0.35057529829704381</v>
          </cell>
          <cell r="BF36">
            <v>0.11958349425454994</v>
          </cell>
          <cell r="BG36">
            <v>2.2923989846357483E-2</v>
          </cell>
          <cell r="BH36">
            <v>9.6659504408192459E-2</v>
          </cell>
          <cell r="BI36">
            <v>0.84701490873585439</v>
          </cell>
          <cell r="BJ36">
            <v>4.5750969873648521E-3</v>
          </cell>
          <cell r="BK36">
            <v>4.2929654835845007E-3</v>
          </cell>
          <cell r="BL36">
            <v>5.2362938437203821E-3</v>
          </cell>
          <cell r="BM36">
            <v>33325575</v>
          </cell>
          <cell r="BN36">
            <v>32403890</v>
          </cell>
          <cell r="BO36">
            <v>32288071</v>
          </cell>
          <cell r="BP36">
            <v>30042805</v>
          </cell>
          <cell r="BQ36">
            <v>31316228</v>
          </cell>
          <cell r="BR36">
            <v>29751830</v>
          </cell>
          <cell r="BS36">
            <v>30065287</v>
          </cell>
          <cell r="BT36">
            <v>26213067</v>
          </cell>
          <cell r="BU36">
            <v>27156264</v>
          </cell>
          <cell r="BV36">
            <v>23703026</v>
          </cell>
          <cell r="BW36">
            <v>22877199</v>
          </cell>
          <cell r="BX36">
            <v>23398523</v>
          </cell>
          <cell r="BY36">
            <v>24713782</v>
          </cell>
          <cell r="BZ36">
            <v>23723135</v>
          </cell>
          <cell r="CA36">
            <v>21903335</v>
          </cell>
          <cell r="CB36">
            <v>20817084</v>
          </cell>
          <cell r="CC36">
            <v>19753647</v>
          </cell>
          <cell r="CD36">
            <v>19148625</v>
          </cell>
          <cell r="CE36">
            <v>17319720</v>
          </cell>
          <cell r="CF36">
            <v>16958464</v>
          </cell>
          <cell r="CG36">
            <v>16053971</v>
          </cell>
          <cell r="CH36">
            <v>4467964</v>
          </cell>
          <cell r="CI36">
            <v>4490592</v>
          </cell>
          <cell r="CJ36">
            <v>4513187</v>
          </cell>
          <cell r="CK36">
            <v>4419876</v>
          </cell>
          <cell r="CL36">
            <v>4419463</v>
          </cell>
          <cell r="CM36">
            <v>4594135</v>
          </cell>
          <cell r="CN36">
            <v>4457413</v>
          </cell>
          <cell r="CO36">
            <v>4495395</v>
          </cell>
          <cell r="CP36">
            <v>4375707</v>
          </cell>
          <cell r="CQ36">
            <v>4273794</v>
          </cell>
          <cell r="CR36">
            <v>4167002</v>
          </cell>
          <cell r="CS36">
            <v>4055478</v>
          </cell>
          <cell r="CT36">
            <v>3877386</v>
          </cell>
          <cell r="CU36">
            <v>3147507</v>
          </cell>
          <cell r="CV36">
            <v>3551668</v>
          </cell>
          <cell r="CW36">
            <v>3303041</v>
          </cell>
          <cell r="CX36">
            <v>3146683</v>
          </cell>
          <cell r="CY36">
            <v>3146683</v>
          </cell>
          <cell r="CZ36">
            <v>3015261</v>
          </cell>
          <cell r="DA36">
            <v>2771877</v>
          </cell>
          <cell r="DB36">
            <v>2685926</v>
          </cell>
          <cell r="DD36">
            <v>769426</v>
          </cell>
          <cell r="DE36">
            <v>2205312</v>
          </cell>
          <cell r="DG36">
            <v>2974738</v>
          </cell>
          <cell r="DH36">
            <v>1946906</v>
          </cell>
          <cell r="DI36">
            <v>842864</v>
          </cell>
          <cell r="DJ36">
            <v>1561367</v>
          </cell>
          <cell r="DK36">
            <v>2404231</v>
          </cell>
          <cell r="DL36">
            <v>131589</v>
          </cell>
          <cell r="DM36">
            <v>22605853</v>
          </cell>
        </row>
        <row r="37">
          <cell r="B37" t="str">
            <v>ABC Bank</v>
          </cell>
          <cell r="C37">
            <v>27.212707000000002</v>
          </cell>
          <cell r="D37">
            <v>17.248429000000002</v>
          </cell>
          <cell r="E37">
            <v>21.514053000000001</v>
          </cell>
          <cell r="F37">
            <v>2.9565790000000001</v>
          </cell>
          <cell r="G37">
            <v>3.0732460000000001</v>
          </cell>
          <cell r="H37">
            <v>3.5568179999999998</v>
          </cell>
          <cell r="I37">
            <v>19.408412999999999</v>
          </cell>
          <cell r="J37">
            <v>5.7655999999999999E-2</v>
          </cell>
          <cell r="K37">
            <v>0.15759899999999999</v>
          </cell>
          <cell r="M37">
            <v>6.0175306625005823E-3</v>
          </cell>
          <cell r="N37">
            <v>5.6601862510039895E-3</v>
          </cell>
          <cell r="O37">
            <v>5.8971092473043239E-3</v>
          </cell>
          <cell r="P37">
            <v>6.0054369432293525E-3</v>
          </cell>
          <cell r="Q37">
            <v>5.9652939945429879E-3</v>
          </cell>
          <cell r="R37">
            <v>5.802905455877235E-3</v>
          </cell>
          <cell r="S37">
            <v>5.9265802092161339E-3</v>
          </cell>
          <cell r="T37">
            <v>1.6325112664941153E-2</v>
          </cell>
          <cell r="U37">
            <v>5.7408823984750005E-3</v>
          </cell>
          <cell r="V37">
            <v>5.550245511844464E-3</v>
          </cell>
          <cell r="W37">
            <v>5.9977886697423826E-3</v>
          </cell>
          <cell r="X37">
            <v>5.9408597942924232E-3</v>
          </cell>
          <cell r="Y37">
            <v>6.0620791276857541E-3</v>
          </cell>
          <cell r="Z37">
            <v>5.9889041038479682E-3</v>
          </cell>
          <cell r="AA37">
            <v>6.195277048524921E-3</v>
          </cell>
          <cell r="AB37">
            <v>6.3098294446030326E-3</v>
          </cell>
          <cell r="AC37">
            <v>6.9478028829091515E-3</v>
          </cell>
          <cell r="AD37">
            <v>7.0505678445212808E-3</v>
          </cell>
          <cell r="AE37">
            <v>6.6617917698490684E-3</v>
          </cell>
          <cell r="AF37">
            <v>6.6548282065482661E-3</v>
          </cell>
          <cell r="AG37">
            <v>313413032</v>
          </cell>
          <cell r="AH37">
            <v>195568503</v>
          </cell>
          <cell r="AI37">
            <v>0</v>
          </cell>
          <cell r="AJ37">
            <v>228782134</v>
          </cell>
          <cell r="AK37">
            <v>0</v>
          </cell>
          <cell r="AL37">
            <v>40312345</v>
          </cell>
          <cell r="AM37">
            <v>51920201</v>
          </cell>
          <cell r="AN37">
            <v>263782134</v>
          </cell>
          <cell r="AO37">
            <v>13553634</v>
          </cell>
          <cell r="AP37">
            <v>20834301</v>
          </cell>
          <cell r="AQ37">
            <v>20834.300999999999</v>
          </cell>
          <cell r="AR37">
            <v>4733253</v>
          </cell>
          <cell r="AT37">
            <v>6.1866911573124532E-3</v>
          </cell>
          <cell r="AU37">
            <v>7.461228400910954E-3</v>
          </cell>
          <cell r="AV37">
            <v>6.6088039160774473E-3</v>
          </cell>
          <cell r="AX37">
            <v>1.8698030836550562E-2</v>
          </cell>
          <cell r="AY37">
            <v>2.4144745900358871E-3</v>
          </cell>
          <cell r="AZ37">
            <v>0.15834607394226413</v>
          </cell>
          <cell r="BA37">
            <v>0.15233491785237671</v>
          </cell>
          <cell r="BB37">
            <v>0.30621629931918293</v>
          </cell>
          <cell r="BC37">
            <v>0.79893866049034379</v>
          </cell>
          <cell r="BD37">
            <v>0.16954524488850672</v>
          </cell>
          <cell r="BE37">
            <v>0.18757516475546446</v>
          </cell>
          <cell r="BF37">
            <v>0.15954968059001792</v>
          </cell>
          <cell r="BG37">
            <v>8.3291978921490692E-2</v>
          </cell>
          <cell r="BH37">
            <v>7.6257701668527231E-2</v>
          </cell>
          <cell r="BI37">
            <v>0.8017284795198748</v>
          </cell>
          <cell r="BJ37">
            <v>2.2534510821130803E-3</v>
          </cell>
          <cell r="BK37">
            <v>5.0599464654511341E-4</v>
          </cell>
          <cell r="BL37">
            <v>1.5068040609596957E-3</v>
          </cell>
          <cell r="BM37">
            <v>27212707</v>
          </cell>
          <cell r="BN37">
            <v>25184867</v>
          </cell>
          <cell r="BO37">
            <v>25360907</v>
          </cell>
          <cell r="BP37">
            <v>24740084</v>
          </cell>
          <cell r="BQ37">
            <v>24804407</v>
          </cell>
          <cell r="BR37">
            <v>23670819</v>
          </cell>
          <cell r="BS37">
            <v>23705934</v>
          </cell>
          <cell r="BT37">
            <v>22678535</v>
          </cell>
          <cell r="BU37">
            <v>22422351</v>
          </cell>
          <cell r="BV37">
            <v>21645599</v>
          </cell>
          <cell r="BW37">
            <v>24039489</v>
          </cell>
          <cell r="BX37">
            <v>21727653</v>
          </cell>
          <cell r="BY37">
            <v>22058297</v>
          </cell>
          <cell r="BZ37">
            <v>21758165</v>
          </cell>
          <cell r="CA37">
            <v>21979802</v>
          </cell>
          <cell r="CB37">
            <v>21807865</v>
          </cell>
          <cell r="CC37">
            <v>21438729</v>
          </cell>
          <cell r="CD37">
            <v>21618307</v>
          </cell>
          <cell r="CE37">
            <v>20733310</v>
          </cell>
          <cell r="CF37">
            <v>20231896</v>
          </cell>
          <cell r="CG37">
            <v>19639370</v>
          </cell>
          <cell r="CH37">
            <v>3556818</v>
          </cell>
          <cell r="CI37">
            <v>3243659</v>
          </cell>
          <cell r="CJ37">
            <v>3228032</v>
          </cell>
          <cell r="CK37">
            <v>3204998</v>
          </cell>
          <cell r="CL37">
            <v>3160146</v>
          </cell>
          <cell r="CM37">
            <v>3129773</v>
          </cell>
          <cell r="CN37">
            <v>3096861</v>
          </cell>
          <cell r="CO37">
            <v>22678535</v>
          </cell>
          <cell r="CP37">
            <v>2996763</v>
          </cell>
          <cell r="CQ37">
            <v>2998032</v>
          </cell>
          <cell r="CR37">
            <v>2943527</v>
          </cell>
          <cell r="CS37">
            <v>2896590</v>
          </cell>
          <cell r="CT37">
            <v>2836608</v>
          </cell>
          <cell r="CU37">
            <v>2749967</v>
          </cell>
          <cell r="CV37">
            <v>2705531</v>
          </cell>
          <cell r="CW37">
            <v>2688873</v>
          </cell>
          <cell r="CX37">
            <v>2622550</v>
          </cell>
          <cell r="CY37">
            <v>2622550</v>
          </cell>
          <cell r="CZ37">
            <v>2610617</v>
          </cell>
          <cell r="DA37">
            <v>2530689</v>
          </cell>
          <cell r="DB37">
            <v>2449940</v>
          </cell>
          <cell r="DD37">
            <v>519853</v>
          </cell>
          <cell r="DE37">
            <v>1177813</v>
          </cell>
          <cell r="DG37">
            <v>1697666</v>
          </cell>
          <cell r="DH37">
            <v>1356331</v>
          </cell>
          <cell r="DI37">
            <v>660533</v>
          </cell>
          <cell r="DJ37">
            <v>2860898</v>
          </cell>
          <cell r="DK37">
            <v>3521431</v>
          </cell>
          <cell r="DL37">
            <v>62797</v>
          </cell>
          <cell r="DM37">
            <v>17248429</v>
          </cell>
        </row>
        <row r="38">
          <cell r="B38" t="str">
            <v>Sidian Bank</v>
          </cell>
          <cell r="C38">
            <v>25.329169</v>
          </cell>
          <cell r="D38">
            <v>13.134315000000001</v>
          </cell>
          <cell r="E38">
            <v>17.001480000000001</v>
          </cell>
          <cell r="F38">
            <v>3.875451</v>
          </cell>
          <cell r="G38">
            <v>3.8922949999999998</v>
          </cell>
          <cell r="H38">
            <v>4.0371259999999998</v>
          </cell>
          <cell r="I38">
            <v>27.021094000000002</v>
          </cell>
          <cell r="J38">
            <v>0.21007000000000001</v>
          </cell>
          <cell r="K38">
            <v>-0.56206500000000004</v>
          </cell>
          <cell r="M38">
            <v>5.6493641509023432E-3</v>
          </cell>
          <cell r="N38">
            <v>5.4771077510110035E-3</v>
          </cell>
          <cell r="O38">
            <v>5.2310206975375228E-3</v>
          </cell>
          <cell r="P38">
            <v>5.2130120422724672E-3</v>
          </cell>
          <cell r="Q38">
            <v>4.8577676335101903E-3</v>
          </cell>
          <cell r="R38">
            <v>4.7403092536002596E-3</v>
          </cell>
          <cell r="S38">
            <v>5.1092129351196659E-3</v>
          </cell>
          <cell r="T38">
            <v>5.5115399521931206E-3</v>
          </cell>
          <cell r="U38">
            <v>5.7831533357377597E-3</v>
          </cell>
          <cell r="V38">
            <v>6.0471710007283025E-3</v>
          </cell>
          <cell r="W38">
            <v>5.9714452813604355E-3</v>
          </cell>
          <cell r="X38">
            <v>5.8765362646233076E-3</v>
          </cell>
          <cell r="Y38">
            <v>4.8361310963036122E-3</v>
          </cell>
          <cell r="Z38">
            <v>4.9145450864562451E-3</v>
          </cell>
          <cell r="AA38">
            <v>5.0263543763286195E-3</v>
          </cell>
          <cell r="AB38">
            <v>5.0161580402710727E-3</v>
          </cell>
          <cell r="AC38">
            <v>4.7468276498234228E-3</v>
          </cell>
          <cell r="AD38">
            <v>4.6988582350972414E-3</v>
          </cell>
          <cell r="AE38">
            <v>4.8405717073295926E-3</v>
          </cell>
          <cell r="AF38">
            <v>4.6830084226306083E-3</v>
          </cell>
          <cell r="AG38">
            <v>313413032</v>
          </cell>
          <cell r="AH38">
            <v>195568503</v>
          </cell>
          <cell r="AI38">
            <v>0</v>
          </cell>
          <cell r="AJ38">
            <v>228782134</v>
          </cell>
          <cell r="AK38">
            <v>0</v>
          </cell>
          <cell r="AL38">
            <v>40312345</v>
          </cell>
          <cell r="AM38">
            <v>51920201</v>
          </cell>
          <cell r="AN38">
            <v>263782134</v>
          </cell>
          <cell r="AO38">
            <v>13553634</v>
          </cell>
          <cell r="AP38">
            <v>20834301</v>
          </cell>
          <cell r="AQ38">
            <v>20834.300999999999</v>
          </cell>
          <cell r="AR38">
            <v>4733253</v>
          </cell>
          <cell r="AT38">
            <v>5.7584769451408382E-3</v>
          </cell>
          <cell r="AU38">
            <v>5.6815681071308438E-3</v>
          </cell>
          <cell r="AV38">
            <v>5.2226071769513813E-3</v>
          </cell>
          <cell r="AX38">
            <v>-0.10566314952330967</v>
          </cell>
          <cell r="AY38">
            <v>-1.7718522994405603E-2</v>
          </cell>
          <cell r="AZ38">
            <v>0.14404653638376003</v>
          </cell>
          <cell r="BA38">
            <v>0.14342317154146311</v>
          </cell>
          <cell r="BB38">
            <v>0.4957106293749422</v>
          </cell>
          <cell r="BC38">
            <v>0.8961921546953463</v>
          </cell>
          <cell r="BD38">
            <v>0.16909950487514461</v>
          </cell>
          <cell r="BE38">
            <v>0.26391174596737538</v>
          </cell>
          <cell r="BF38">
            <v>0.13879693476599234</v>
          </cell>
          <cell r="BG38">
            <v>4.9002241798013331E-2</v>
          </cell>
          <cell r="BH38">
            <v>8.9794692967979012E-2</v>
          </cell>
          <cell r="BI38">
            <v>0.77253950832515761</v>
          </cell>
          <cell r="BJ38">
            <v>3.085310048150151E-2</v>
          </cell>
          <cell r="BK38">
            <v>1.5720916433926087E-2</v>
          </cell>
          <cell r="BL38">
            <v>2.3832727358813265E-2</v>
          </cell>
          <cell r="BM38">
            <v>25329169</v>
          </cell>
          <cell r="BN38">
            <v>24517843</v>
          </cell>
          <cell r="BO38">
            <v>22865505</v>
          </cell>
          <cell r="BP38">
            <v>21357207</v>
          </cell>
          <cell r="BQ38">
            <v>19301752</v>
          </cell>
          <cell r="BR38">
            <v>18479802</v>
          </cell>
          <cell r="BS38">
            <v>19185126</v>
          </cell>
          <cell r="BT38">
            <v>20996145</v>
          </cell>
          <cell r="BU38">
            <v>20875499</v>
          </cell>
          <cell r="BV38">
            <v>21348559</v>
          </cell>
          <cell r="BW38">
            <v>20249944</v>
          </cell>
          <cell r="BX38">
            <v>19948959</v>
          </cell>
          <cell r="BY38">
            <v>19106557</v>
          </cell>
          <cell r="BZ38">
            <v>17879138</v>
          </cell>
          <cell r="CA38">
            <v>17208615</v>
          </cell>
          <cell r="CB38">
            <v>16838487</v>
          </cell>
          <cell r="CC38">
            <v>15798777</v>
          </cell>
          <cell r="CD38">
            <v>14462755</v>
          </cell>
          <cell r="CE38">
            <v>13719401</v>
          </cell>
          <cell r="CF38">
            <v>13910275</v>
          </cell>
          <cell r="CG38">
            <v>13199239</v>
          </cell>
          <cell r="CH38">
            <v>4037126</v>
          </cell>
          <cell r="CI38">
            <v>3646485</v>
          </cell>
          <cell r="CJ38">
            <v>3547795</v>
          </cell>
          <cell r="CK38">
            <v>3316125</v>
          </cell>
          <cell r="CL38">
            <v>3446978</v>
          </cell>
          <cell r="CM38">
            <v>3593855</v>
          </cell>
          <cell r="CN38">
            <v>3745991</v>
          </cell>
          <cell r="CO38">
            <v>3806165</v>
          </cell>
          <cell r="CP38">
            <v>3868788</v>
          </cell>
          <cell r="CQ38">
            <v>4047881</v>
          </cell>
          <cell r="CR38">
            <v>3986414</v>
          </cell>
          <cell r="CS38">
            <v>3928335</v>
          </cell>
          <cell r="CT38">
            <v>3837485</v>
          </cell>
          <cell r="CU38">
            <v>2689538</v>
          </cell>
          <cell r="CV38">
            <v>2636901</v>
          </cell>
          <cell r="CW38">
            <v>2529002</v>
          </cell>
          <cell r="CX38">
            <v>2431774</v>
          </cell>
          <cell r="CY38">
            <v>2431774</v>
          </cell>
          <cell r="CZ38">
            <v>2197975</v>
          </cell>
          <cell r="DA38">
            <v>1985856</v>
          </cell>
          <cell r="DB38">
            <v>1867591</v>
          </cell>
          <cell r="DD38">
            <v>1044901</v>
          </cell>
          <cell r="DE38">
            <v>1062984</v>
          </cell>
          <cell r="DG38">
            <v>2107885</v>
          </cell>
          <cell r="DH38">
            <v>1889070</v>
          </cell>
          <cell r="DI38">
            <v>705439</v>
          </cell>
          <cell r="DJ38">
            <v>1967572</v>
          </cell>
          <cell r="DK38">
            <v>2673011</v>
          </cell>
          <cell r="DL38">
            <v>-395397</v>
          </cell>
          <cell r="DM38">
            <v>13134315</v>
          </cell>
        </row>
        <row r="39">
          <cell r="B39" t="str">
            <v>Habib A.G.Zurich</v>
          </cell>
          <cell r="C39">
            <v>21.520665999999999</v>
          </cell>
          <cell r="D39">
            <v>6.2863990000000003</v>
          </cell>
          <cell r="E39">
            <v>15.605428</v>
          </cell>
          <cell r="F39">
            <v>2.8627790000000002</v>
          </cell>
          <cell r="G39">
            <v>2.9265639999999999</v>
          </cell>
          <cell r="H39">
            <v>3.0387499999999998</v>
          </cell>
          <cell r="I39">
            <v>11.880587999999999</v>
          </cell>
          <cell r="J39">
            <v>2.0386999999999999E-2</v>
          </cell>
          <cell r="K39">
            <v>0.35904000000000003</v>
          </cell>
          <cell r="M39">
            <v>4.7259218467331368E-3</v>
          </cell>
          <cell r="N39">
            <v>4.6637817232382649E-3</v>
          </cell>
          <cell r="O39">
            <v>4.7458222903011254E-3</v>
          </cell>
          <cell r="P39">
            <v>4.6371908161057015E-3</v>
          </cell>
          <cell r="Q39">
            <v>4.4617784379538021E-3</v>
          </cell>
          <cell r="R39">
            <v>4.404329053324268E-3</v>
          </cell>
          <cell r="S39">
            <v>4.3488569402848681E-3</v>
          </cell>
          <cell r="T39">
            <v>4.3577280804146063E-3</v>
          </cell>
          <cell r="U39">
            <v>4.6889761087926538E-3</v>
          </cell>
          <cell r="V39">
            <v>4.7844030843374845E-3</v>
          </cell>
          <cell r="W39">
            <v>4.7184382030434589E-3</v>
          </cell>
          <cell r="X39">
            <v>4.7760036747840785E-3</v>
          </cell>
          <cell r="Y39">
            <v>4.3186738387556347E-3</v>
          </cell>
          <cell r="Z39">
            <v>4.1451869960574608E-3</v>
          </cell>
          <cell r="AA39">
            <v>4.0923649400834757E-3</v>
          </cell>
          <cell r="AB39">
            <v>4.0574508607203316E-3</v>
          </cell>
          <cell r="AC39">
            <v>4.0974147845830918E-3</v>
          </cell>
          <cell r="AD39">
            <v>3.9819196449738612E-3</v>
          </cell>
          <cell r="AE39">
            <v>4.1755380122148363E-3</v>
          </cell>
          <cell r="AF39">
            <v>4.2563736831342288E-3</v>
          </cell>
          <cell r="AG39">
            <v>313413032</v>
          </cell>
          <cell r="AH39">
            <v>195568503</v>
          </cell>
          <cell r="AI39">
            <v>0</v>
          </cell>
          <cell r="AJ39">
            <v>228782134</v>
          </cell>
          <cell r="AK39">
            <v>0</v>
          </cell>
          <cell r="AL39">
            <v>40312345</v>
          </cell>
          <cell r="AM39">
            <v>51920201</v>
          </cell>
          <cell r="AN39">
            <v>263782134</v>
          </cell>
          <cell r="AO39">
            <v>13553634</v>
          </cell>
          <cell r="AP39">
            <v>20834301</v>
          </cell>
          <cell r="AQ39">
            <v>20834.300999999999</v>
          </cell>
          <cell r="AR39">
            <v>4733253</v>
          </cell>
          <cell r="AT39">
            <v>4.8926302716475337E-3</v>
          </cell>
          <cell r="AU39">
            <v>2.7193351207961155E-3</v>
          </cell>
          <cell r="AV39">
            <v>4.7937603239363892E-3</v>
          </cell>
          <cell r="AX39">
            <v>7.6855245344309098E-2</v>
          </cell>
          <cell r="AY39">
            <v>1.1235502868621312E-2</v>
          </cell>
          <cell r="AZ39">
            <v>0.24633157887471563</v>
          </cell>
          <cell r="BA39">
            <v>0.24096273686117223</v>
          </cell>
          <cell r="BB39">
            <v>8.5879388283664843E-2</v>
          </cell>
          <cell r="BC39">
            <v>0.63604093827942809</v>
          </cell>
          <cell r="BD39">
            <v>6.9333923142165105E-2</v>
          </cell>
          <cell r="BE39">
            <v>0.1099818077773887</v>
          </cell>
          <cell r="BF39">
            <v>9.9468144923612403E-2</v>
          </cell>
          <cell r="BG39">
            <v>5.7034664105353794E-2</v>
          </cell>
          <cell r="BH39">
            <v>4.2433480818258609E-2</v>
          </cell>
          <cell r="BI39">
            <v>0.40283412925297535</v>
          </cell>
          <cell r="BJ39">
            <v>9.0398618000861854E-4</v>
          </cell>
          <cell r="BK39">
            <v>0</v>
          </cell>
          <cell r="BL39">
            <v>8.6823287006209239E-4</v>
          </cell>
          <cell r="BM39">
            <v>21520666</v>
          </cell>
          <cell r="BN39">
            <v>21236872</v>
          </cell>
          <cell r="BO39">
            <v>20679736</v>
          </cell>
          <cell r="BP39">
            <v>18939954</v>
          </cell>
          <cell r="BQ39">
            <v>18708241</v>
          </cell>
          <cell r="BR39">
            <v>17856497</v>
          </cell>
          <cell r="BS39">
            <v>16899767</v>
          </cell>
          <cell r="BT39">
            <v>16831253</v>
          </cell>
          <cell r="BU39">
            <v>17032990</v>
          </cell>
          <cell r="BV39">
            <v>17578063</v>
          </cell>
          <cell r="BW39">
            <v>16765434</v>
          </cell>
          <cell r="BX39">
            <v>16490956</v>
          </cell>
          <cell r="BY39">
            <v>14439951</v>
          </cell>
          <cell r="BZ39">
            <v>15043832</v>
          </cell>
          <cell r="CA39">
            <v>13721500</v>
          </cell>
          <cell r="CB39">
            <v>13293182</v>
          </cell>
          <cell r="CC39">
            <v>12147286</v>
          </cell>
          <cell r="CD39">
            <v>11960038</v>
          </cell>
          <cell r="CE39">
            <v>10918785</v>
          </cell>
          <cell r="CF39">
            <v>11152222</v>
          </cell>
          <cell r="CG39">
            <v>11009480</v>
          </cell>
          <cell r="CH39">
            <v>3038750</v>
          </cell>
          <cell r="CI39">
            <v>2907253</v>
          </cell>
          <cell r="CJ39">
            <v>2829038</v>
          </cell>
          <cell r="CK39">
            <v>2886981</v>
          </cell>
          <cell r="CL39">
            <v>2842332</v>
          </cell>
          <cell r="CM39">
            <v>2755123</v>
          </cell>
          <cell r="CN39">
            <v>2695383</v>
          </cell>
          <cell r="CO39">
            <v>2641360</v>
          </cell>
          <cell r="CP39">
            <v>2964975</v>
          </cell>
          <cell r="CQ39">
            <v>2894970</v>
          </cell>
          <cell r="CR39">
            <v>2774860</v>
          </cell>
          <cell r="CS39">
            <v>2663303</v>
          </cell>
          <cell r="CT39">
            <v>2572730</v>
          </cell>
          <cell r="CU39">
            <v>2452577</v>
          </cell>
          <cell r="CV39">
            <v>2380916</v>
          </cell>
          <cell r="CW39">
            <v>2310783</v>
          </cell>
          <cell r="CX39">
            <v>2243442</v>
          </cell>
          <cell r="CY39">
            <v>2243442</v>
          </cell>
          <cell r="CZ39">
            <v>2054499</v>
          </cell>
          <cell r="DA39">
            <v>1912037</v>
          </cell>
          <cell r="DB39">
            <v>1843465</v>
          </cell>
          <cell r="DD39">
            <v>93242</v>
          </cell>
          <cell r="DE39">
            <v>992490</v>
          </cell>
          <cell r="DG39">
            <v>1085732</v>
          </cell>
          <cell r="DH39">
            <v>690570</v>
          </cell>
          <cell r="DI39">
            <v>51508</v>
          </cell>
          <cell r="DJ39">
            <v>416824</v>
          </cell>
          <cell r="DK39">
            <v>468332</v>
          </cell>
          <cell r="DL39">
            <v>225996</v>
          </cell>
          <cell r="DM39">
            <v>6286399</v>
          </cell>
        </row>
        <row r="40">
          <cell r="B40" t="str">
            <v>Credit Bank</v>
          </cell>
          <cell r="C40">
            <v>17.805423999999999</v>
          </cell>
          <cell r="D40">
            <v>13.03125</v>
          </cell>
          <cell r="E40">
            <v>13.117881000000001</v>
          </cell>
          <cell r="F40">
            <v>2.6289380000000002</v>
          </cell>
          <cell r="G40">
            <v>2.7209780000000001</v>
          </cell>
          <cell r="H40">
            <v>2.8630249999999999</v>
          </cell>
          <cell r="I40">
            <v>18.756440999999999</v>
          </cell>
          <cell r="J40">
            <v>8.3486000000000005E-2</v>
          </cell>
          <cell r="K40">
            <v>0.332208</v>
          </cell>
          <cell r="M40">
            <v>4.1030852161268996E-3</v>
          </cell>
          <cell r="N40">
            <v>3.953010020471273E-3</v>
          </cell>
          <cell r="O40">
            <v>4.0433573375004851E-3</v>
          </cell>
          <cell r="P40">
            <v>3.9857052510327397E-3</v>
          </cell>
          <cell r="Q40">
            <v>3.8410824440889627E-3</v>
          </cell>
          <cell r="R40">
            <v>3.8796088648280665E-3</v>
          </cell>
          <cell r="S40">
            <v>3.8695415603358578E-3</v>
          </cell>
          <cell r="T40">
            <v>3.6864442802451557E-3</v>
          </cell>
          <cell r="U40">
            <v>3.6355440445543803E-3</v>
          </cell>
          <cell r="V40">
            <v>3.4989097018524365E-3</v>
          </cell>
          <cell r="W40">
            <v>3.3327067234972486E-3</v>
          </cell>
          <cell r="X40">
            <v>3.140047870071703E-3</v>
          </cell>
          <cell r="Y40">
            <v>2.8919251478437126E-3</v>
          </cell>
          <cell r="Z40">
            <v>2.5775180393315849E-3</v>
          </cell>
          <cell r="AA40">
            <v>2.5816394990063472E-3</v>
          </cell>
          <cell r="AB40">
            <v>2.7375039181430178E-3</v>
          </cell>
          <cell r="AC40">
            <v>2.8849107269786518E-3</v>
          </cell>
          <cell r="AD40">
            <v>2.9470418296018448E-3</v>
          </cell>
          <cell r="AE40">
            <v>2.9730819231159732E-3</v>
          </cell>
          <cell r="AF40">
            <v>2.8524193975043499E-3</v>
          </cell>
          <cell r="AG40">
            <v>313413032</v>
          </cell>
          <cell r="AH40">
            <v>195568503</v>
          </cell>
          <cell r="AI40">
            <v>0</v>
          </cell>
          <cell r="AJ40">
            <v>228782134</v>
          </cell>
          <cell r="AK40">
            <v>0</v>
          </cell>
          <cell r="AL40">
            <v>40312345</v>
          </cell>
          <cell r="AM40">
            <v>51920201</v>
          </cell>
          <cell r="AN40">
            <v>263782134</v>
          </cell>
          <cell r="AO40">
            <v>13553634</v>
          </cell>
          <cell r="AP40">
            <v>20834301</v>
          </cell>
          <cell r="AQ40">
            <v>20834.300999999999</v>
          </cell>
          <cell r="AR40">
            <v>4733253</v>
          </cell>
          <cell r="AT40">
            <v>4.0479860828619109E-3</v>
          </cell>
          <cell r="AU40">
            <v>5.6369848291326049E-3</v>
          </cell>
          <cell r="AV40">
            <v>4.0296220950760851E-3</v>
          </cell>
          <cell r="AX40">
            <v>8.7203229754609993E-2</v>
          </cell>
          <cell r="AY40">
            <v>1.4938350192178627E-2</v>
          </cell>
          <cell r="AZ40">
            <v>0.14506899256634029</v>
          </cell>
          <cell r="BA40">
            <v>0.14016187825824741</v>
          </cell>
          <cell r="BB40">
            <v>0.45144696082993713</v>
          </cell>
          <cell r="BC40">
            <v>0.73395569218619994</v>
          </cell>
          <cell r="BD40">
            <v>6.7530438489853337E-2</v>
          </cell>
          <cell r="BE40">
            <v>0.25452747958382471</v>
          </cell>
          <cell r="BF40">
            <v>0.13739322605447052</v>
          </cell>
          <cell r="BG40">
            <v>7.1064550413574845E-2</v>
          </cell>
          <cell r="BH40">
            <v>6.6328675640895673E-2</v>
          </cell>
          <cell r="BI40">
            <v>0.993395960826295</v>
          </cell>
          <cell r="BJ40">
            <v>1.3055681744305466E-2</v>
          </cell>
          <cell r="BK40">
            <v>0</v>
          </cell>
          <cell r="BL40">
            <v>7.9504066998837865E-3</v>
          </cell>
          <cell r="BM40">
            <v>17805424</v>
          </cell>
          <cell r="BN40">
            <v>16287851</v>
          </cell>
          <cell r="BO40">
            <v>16132842</v>
          </cell>
          <cell r="BP40">
            <v>14933181</v>
          </cell>
          <cell r="BQ40">
            <v>14465074</v>
          </cell>
          <cell r="BR40">
            <v>14411385</v>
          </cell>
          <cell r="BS40">
            <v>13959063</v>
          </cell>
          <cell r="BT40">
            <v>13010223</v>
          </cell>
          <cell r="BU40">
            <v>12201968</v>
          </cell>
          <cell r="BV40">
            <v>11780598</v>
          </cell>
          <cell r="BW40">
            <v>11197836</v>
          </cell>
          <cell r="BX40">
            <v>11153369</v>
          </cell>
          <cell r="BY40">
            <v>10287085</v>
          </cell>
          <cell r="BZ40">
            <v>10189227</v>
          </cell>
          <cell r="CA40">
            <v>8742291</v>
          </cell>
          <cell r="CB40">
            <v>8884581</v>
          </cell>
          <cell r="CC40">
            <v>8864537</v>
          </cell>
          <cell r="CD40">
            <v>8592048</v>
          </cell>
          <cell r="CE40">
            <v>8241305</v>
          </cell>
          <cell r="CF40">
            <v>7936623</v>
          </cell>
          <cell r="CG40">
            <v>7308855</v>
          </cell>
          <cell r="CH40">
            <v>2863025</v>
          </cell>
          <cell r="CI40">
            <v>2850911</v>
          </cell>
          <cell r="CJ40">
            <v>2769610</v>
          </cell>
          <cell r="CK40">
            <v>2653211</v>
          </cell>
          <cell r="CL40">
            <v>2665073</v>
          </cell>
          <cell r="CM40">
            <v>2667664</v>
          </cell>
          <cell r="CN40">
            <v>2622945</v>
          </cell>
          <cell r="CO40">
            <v>2482312</v>
          </cell>
          <cell r="CP40">
            <v>2459574</v>
          </cell>
          <cell r="CQ40">
            <v>2374315</v>
          </cell>
          <cell r="CR40">
            <v>2107998</v>
          </cell>
          <cell r="CS40">
            <v>1425282</v>
          </cell>
          <cell r="CT40">
            <v>1391955</v>
          </cell>
          <cell r="CU40">
            <v>1294064</v>
          </cell>
          <cell r="CV40">
            <v>1263351</v>
          </cell>
          <cell r="CW40">
            <v>1159432</v>
          </cell>
          <cell r="CX40">
            <v>1151660</v>
          </cell>
          <cell r="CY40">
            <v>1151660</v>
          </cell>
          <cell r="CZ40">
            <v>1283466</v>
          </cell>
          <cell r="DA40">
            <v>1274332</v>
          </cell>
          <cell r="DB40">
            <v>1237653</v>
          </cell>
          <cell r="DD40">
            <v>768323</v>
          </cell>
          <cell r="DE40">
            <v>933589</v>
          </cell>
          <cell r="DG40">
            <v>1701912</v>
          </cell>
          <cell r="DH40">
            <v>1249128</v>
          </cell>
          <cell r="DI40">
            <v>240207</v>
          </cell>
          <cell r="DJ40">
            <v>703530</v>
          </cell>
          <cell r="DK40">
            <v>943737</v>
          </cell>
          <cell r="DL40">
            <v>241034</v>
          </cell>
          <cell r="DM40">
            <v>13031250</v>
          </cell>
        </row>
        <row r="41">
          <cell r="B41" t="str">
            <v>Guardian  Bank</v>
          </cell>
          <cell r="C41">
            <v>16.185963999999998</v>
          </cell>
          <cell r="D41">
            <v>9.0280269999999998</v>
          </cell>
          <cell r="E41">
            <v>13.336035000000001</v>
          </cell>
          <cell r="F41">
            <v>2.4204129999999999</v>
          </cell>
          <cell r="G41">
            <v>2.5571519999999999</v>
          </cell>
          <cell r="H41">
            <v>2.5571519999999999</v>
          </cell>
          <cell r="I41">
            <v>11.241904</v>
          </cell>
          <cell r="J41">
            <v>2.8636999999999999E-2</v>
          </cell>
          <cell r="K41">
            <v>0.34804499999999999</v>
          </cell>
          <cell r="M41">
            <v>3.8520005180049813E-3</v>
          </cell>
          <cell r="N41">
            <v>3.9359708078004815E-3</v>
          </cell>
          <cell r="O41">
            <v>4.0520774522641925E-3</v>
          </cell>
          <cell r="P41">
            <v>4.0776311516202779E-3</v>
          </cell>
          <cell r="Q41">
            <v>4.0527302347947367E-3</v>
          </cell>
          <cell r="R41">
            <v>4.0407583669923672E-3</v>
          </cell>
          <cell r="S41">
            <v>4.0748381921586257E-3</v>
          </cell>
          <cell r="T41">
            <v>4.0836640982174228E-3</v>
          </cell>
          <cell r="U41">
            <v>4.1291983133030724E-3</v>
          </cell>
          <cell r="V41">
            <v>4.1287237506087062E-3</v>
          </cell>
          <cell r="W41">
            <v>4.3117015767598849E-3</v>
          </cell>
          <cell r="X41">
            <v>4.4457248716729889E-3</v>
          </cell>
          <cell r="Y41">
            <v>4.2941558469301779E-3</v>
          </cell>
          <cell r="Z41">
            <v>4.4595346408867345E-3</v>
          </cell>
          <cell r="AA41">
            <v>4.5670489120401541E-3</v>
          </cell>
          <cell r="AB41">
            <v>4.5223875881388875E-3</v>
          </cell>
          <cell r="AC41">
            <v>4.6399194243748471E-3</v>
          </cell>
          <cell r="AD41">
            <v>4.7407532473768025E-3</v>
          </cell>
          <cell r="AE41">
            <v>4.8897751558438724E-3</v>
          </cell>
          <cell r="AF41">
            <v>4.6996123142062978E-3</v>
          </cell>
          <cell r="AG41">
            <v>313413032</v>
          </cell>
          <cell r="AH41">
            <v>195568503</v>
          </cell>
          <cell r="AI41">
            <v>0</v>
          </cell>
          <cell r="AJ41">
            <v>228782134</v>
          </cell>
          <cell r="AK41">
            <v>0</v>
          </cell>
          <cell r="AL41">
            <v>40312345</v>
          </cell>
          <cell r="AM41">
            <v>51920201</v>
          </cell>
          <cell r="AN41">
            <v>263782134</v>
          </cell>
          <cell r="AO41">
            <v>13553634</v>
          </cell>
          <cell r="AP41">
            <v>20834301</v>
          </cell>
          <cell r="AQ41">
            <v>20834.300999999999</v>
          </cell>
          <cell r="AR41">
            <v>4733253</v>
          </cell>
          <cell r="AT41">
            <v>3.6798088610360477E-3</v>
          </cell>
          <cell r="AU41">
            <v>3.9052931404124345E-3</v>
          </cell>
          <cell r="AV41">
            <v>4.0966358283558149E-3</v>
          </cell>
          <cell r="AX41">
            <v>9.1475529967251085E-2</v>
          </cell>
          <cell r="AY41">
            <v>1.4102969974762668E-2</v>
          </cell>
          <cell r="AZ41">
            <v>0.22746609471135848</v>
          </cell>
          <cell r="BA41">
            <v>0.21530276365996365</v>
          </cell>
          <cell r="BB41">
            <v>0.16363237411716303</v>
          </cell>
          <cell r="BC41">
            <v>0.60990788781970695</v>
          </cell>
          <cell r="BD41">
            <v>7.0371761627886623E-2</v>
          </cell>
          <cell r="BE41">
            <v>0.59975622282930774</v>
          </cell>
          <cell r="BF41">
            <v>0.14475726243272188</v>
          </cell>
          <cell r="BG41">
            <v>6.4405684637315136E-2</v>
          </cell>
          <cell r="BH41">
            <v>8.0351577795406748E-2</v>
          </cell>
          <cell r="BI41">
            <v>0.67696485499625636</v>
          </cell>
          <cell r="BJ41">
            <v>1.4534376040836372E-3</v>
          </cell>
          <cell r="BK41">
            <v>2.0858605898242934E-4</v>
          </cell>
          <cell r="BL41">
            <v>9.3522666874742803E-4</v>
          </cell>
          <cell r="BM41">
            <v>16185964</v>
          </cell>
          <cell r="BN41">
            <v>16012016</v>
          </cell>
          <cell r="BO41">
            <v>16028257</v>
          </cell>
          <cell r="BP41">
            <v>15665170</v>
          </cell>
          <cell r="BQ41">
            <v>15802759</v>
          </cell>
          <cell r="BR41">
            <v>15520532</v>
          </cell>
          <cell r="BS41">
            <v>15271509</v>
          </cell>
          <cell r="BT41">
            <v>15019755</v>
          </cell>
          <cell r="BU41">
            <v>14705351</v>
          </cell>
          <cell r="BV41">
            <v>15135225</v>
          </cell>
          <cell r="BW41">
            <v>15349948</v>
          </cell>
          <cell r="BX41">
            <v>15386946</v>
          </cell>
          <cell r="BY41">
            <v>14609492</v>
          </cell>
          <cell r="BZ41">
            <v>15113307</v>
          </cell>
          <cell r="CA41">
            <v>15694727</v>
          </cell>
          <cell r="CB41">
            <v>15383115</v>
          </cell>
          <cell r="CC41">
            <v>14570598</v>
          </cell>
          <cell r="CD41">
            <v>14464148</v>
          </cell>
          <cell r="CE41">
            <v>14195379</v>
          </cell>
          <cell r="CF41">
            <v>13997862</v>
          </cell>
          <cell r="CG41">
            <v>12834687</v>
          </cell>
          <cell r="CH41">
            <v>2557152</v>
          </cell>
          <cell r="CI41">
            <v>2636664</v>
          </cell>
          <cell r="CJ41">
            <v>2536528</v>
          </cell>
          <cell r="CK41">
            <v>2407699</v>
          </cell>
          <cell r="CL41">
            <v>2374615</v>
          </cell>
          <cell r="CM41">
            <v>2327011</v>
          </cell>
          <cell r="CN41">
            <v>2291970</v>
          </cell>
          <cell r="CO41">
            <v>2264442</v>
          </cell>
          <cell r="CP41">
            <v>2214594</v>
          </cell>
          <cell r="CQ41">
            <v>2049357</v>
          </cell>
          <cell r="CR41">
            <v>2025717</v>
          </cell>
          <cell r="CS41">
            <v>2034496</v>
          </cell>
          <cell r="CT41">
            <v>1984466</v>
          </cell>
          <cell r="CU41">
            <v>1994181</v>
          </cell>
          <cell r="CV41">
            <v>1890337</v>
          </cell>
          <cell r="CW41">
            <v>1818843</v>
          </cell>
          <cell r="CX41">
            <v>1755138</v>
          </cell>
          <cell r="CY41">
            <v>1755138</v>
          </cell>
          <cell r="CZ41">
            <v>1715270</v>
          </cell>
          <cell r="DA41">
            <v>1554857</v>
          </cell>
          <cell r="DB41">
            <v>1493885</v>
          </cell>
          <cell r="DD41">
            <v>178977</v>
          </cell>
          <cell r="DE41">
            <v>914798</v>
          </cell>
          <cell r="DG41">
            <v>1093775</v>
          </cell>
          <cell r="DH41">
            <v>667102</v>
          </cell>
          <cell r="DI41">
            <v>409880</v>
          </cell>
          <cell r="DJ41">
            <v>273531</v>
          </cell>
          <cell r="DK41">
            <v>683411</v>
          </cell>
          <cell r="DL41">
            <v>225568</v>
          </cell>
          <cell r="DM41">
            <v>9028027</v>
          </cell>
        </row>
        <row r="42">
          <cell r="B42" t="str">
            <v>First Community Bank</v>
          </cell>
          <cell r="C42">
            <v>17.880462000000001</v>
          </cell>
          <cell r="D42">
            <v>9.0273889999999994</v>
          </cell>
          <cell r="E42">
            <v>14.618088999999999</v>
          </cell>
          <cell r="F42">
            <v>0.77463700000000002</v>
          </cell>
          <cell r="G42">
            <v>1.078077</v>
          </cell>
          <cell r="H42">
            <v>1.2711030000000001</v>
          </cell>
          <cell r="I42">
            <v>11.828590999999999</v>
          </cell>
          <cell r="J42">
            <v>0.13289300000000001</v>
          </cell>
          <cell r="K42">
            <v>-2.7841109999999998</v>
          </cell>
          <cell r="M42">
            <v>3.4780809629764067E-3</v>
          </cell>
          <cell r="N42">
            <v>3.3948047385447353E-3</v>
          </cell>
          <cell r="O42">
            <v>3.5995631202398902E-3</v>
          </cell>
          <cell r="P42">
            <v>3.7119469920936744E-3</v>
          </cell>
          <cell r="Q42">
            <v>4.0282508934422097E-3</v>
          </cell>
          <cell r="R42">
            <v>3.593650759412577E-3</v>
          </cell>
          <cell r="S42">
            <v>3.9742403095568033E-3</v>
          </cell>
          <cell r="T42">
            <v>3.8464107548367441E-3</v>
          </cell>
          <cell r="U42">
            <v>3.8293303985279933E-3</v>
          </cell>
          <cell r="V42">
            <v>3.7782059251250119E-3</v>
          </cell>
          <cell r="W42">
            <v>4.0288143044451986E-3</v>
          </cell>
          <cell r="X42">
            <v>4.0397055143437961E-3</v>
          </cell>
          <cell r="Y42">
            <v>4.2038993134941608E-3</v>
          </cell>
          <cell r="Z42">
            <v>4.3404911020331928E-3</v>
          </cell>
          <cell r="AA42">
            <v>4.4391985869509315E-3</v>
          </cell>
          <cell r="AB42">
            <v>4.5393193659595656E-3</v>
          </cell>
          <cell r="AC42">
            <v>4.0305941910865435E-3</v>
          </cell>
          <cell r="AD42">
            <v>4.1190609998637655E-3</v>
          </cell>
          <cell r="AE42">
            <v>4.2032531290867783E-3</v>
          </cell>
          <cell r="AF42">
            <v>4.0137771017887481E-3</v>
          </cell>
          <cell r="AG42">
            <v>313413032</v>
          </cell>
          <cell r="AH42">
            <v>195568503</v>
          </cell>
          <cell r="AI42">
            <v>0</v>
          </cell>
          <cell r="AJ42">
            <v>228782134</v>
          </cell>
          <cell r="AK42">
            <v>0</v>
          </cell>
          <cell r="AL42">
            <v>40312345</v>
          </cell>
          <cell r="AM42">
            <v>51920201</v>
          </cell>
          <cell r="AN42">
            <v>263782134</v>
          </cell>
          <cell r="AO42">
            <v>13553634</v>
          </cell>
          <cell r="AP42">
            <v>20834301</v>
          </cell>
          <cell r="AQ42">
            <v>20834.300999999999</v>
          </cell>
          <cell r="AR42">
            <v>4733253</v>
          </cell>
          <cell r="AT42">
            <v>4.0650456473904396E-3</v>
          </cell>
          <cell r="AU42">
            <v>3.905017157960944E-3</v>
          </cell>
          <cell r="AV42">
            <v>4.4904641551626115E-3</v>
          </cell>
          <cell r="AX42">
            <v>-0.14230878150848839</v>
          </cell>
          <cell r="AY42">
            <v>-1.2035153941084146E-2</v>
          </cell>
          <cell r="AZ42">
            <v>9.1141624560355503E-2</v>
          </cell>
          <cell r="BA42">
            <v>6.5488526909079872E-2</v>
          </cell>
          <cell r="BB42">
            <v>0.38982063795212435</v>
          </cell>
          <cell r="BC42">
            <v>0.98089568281594774</v>
          </cell>
          <cell r="BD42">
            <v>0.32803538578277341</v>
          </cell>
          <cell r="BE42">
            <v>0.25647451413488703</v>
          </cell>
          <cell r="BF42">
            <v>9.1185567219197239E-2</v>
          </cell>
          <cell r="BG42">
            <v>1.3892626206557261E-2</v>
          </cell>
          <cell r="BH42">
            <v>7.7292941012639976E-2</v>
          </cell>
          <cell r="BI42">
            <v>0.61754918854304419</v>
          </cell>
          <cell r="BJ42">
            <v>4.0062339743943511E-4</v>
          </cell>
          <cell r="BK42">
            <v>0</v>
          </cell>
          <cell r="BL42">
            <v>2.1586587403514467E-4</v>
          </cell>
          <cell r="BM42">
            <v>17880462</v>
          </cell>
          <cell r="BN42">
            <v>15775791</v>
          </cell>
          <cell r="BO42">
            <v>15864563</v>
          </cell>
          <cell r="BP42">
            <v>15583625</v>
          </cell>
          <cell r="BQ42">
            <v>17359968</v>
          </cell>
          <cell r="BR42">
            <v>15050947</v>
          </cell>
          <cell r="BS42">
            <v>16489388</v>
          </cell>
          <cell r="BT42">
            <v>15521372</v>
          </cell>
          <cell r="BU42">
            <v>14962089</v>
          </cell>
          <cell r="BV42">
            <v>14519582</v>
          </cell>
          <cell r="BW42">
            <v>15069141</v>
          </cell>
          <cell r="BX42">
            <v>14827745</v>
          </cell>
          <cell r="BY42">
            <v>14564631</v>
          </cell>
          <cell r="BZ42">
            <v>15726633</v>
          </cell>
          <cell r="CA42">
            <v>16180372</v>
          </cell>
          <cell r="CB42">
            <v>15121959</v>
          </cell>
          <cell r="CC42">
            <v>15278026</v>
          </cell>
          <cell r="CD42">
            <v>12978408</v>
          </cell>
          <cell r="CE42">
            <v>12696667</v>
          </cell>
          <cell r="CF42">
            <v>12503956</v>
          </cell>
          <cell r="CG42">
            <v>11305398</v>
          </cell>
          <cell r="CH42">
            <v>1271103</v>
          </cell>
          <cell r="CI42">
            <v>1545299</v>
          </cell>
          <cell r="CJ42">
            <v>1673485</v>
          </cell>
          <cell r="CK42">
            <v>1724306</v>
          </cell>
          <cell r="CL42">
            <v>1709205</v>
          </cell>
          <cell r="CM42">
            <v>1622135</v>
          </cell>
          <cell r="CN42">
            <v>1608542</v>
          </cell>
          <cell r="CO42">
            <v>1602035</v>
          </cell>
          <cell r="CP42">
            <v>1557408</v>
          </cell>
          <cell r="CQ42">
            <v>1687582</v>
          </cell>
          <cell r="CR42">
            <v>1698111</v>
          </cell>
          <cell r="CS42">
            <v>1669863</v>
          </cell>
          <cell r="CT42">
            <v>1611608</v>
          </cell>
          <cell r="CU42">
            <v>1687798</v>
          </cell>
          <cell r="CV42">
            <v>1677757</v>
          </cell>
          <cell r="CW42">
            <v>1661381</v>
          </cell>
          <cell r="CX42">
            <v>1517722</v>
          </cell>
          <cell r="CY42">
            <v>1517722</v>
          </cell>
          <cell r="CZ42">
            <v>1301967</v>
          </cell>
          <cell r="DA42">
            <v>1225689</v>
          </cell>
          <cell r="DB42">
            <v>1210095</v>
          </cell>
          <cell r="DD42">
            <v>459864</v>
          </cell>
          <cell r="DE42">
            <v>719817</v>
          </cell>
          <cell r="DG42">
            <v>1179681</v>
          </cell>
          <cell r="DH42">
            <v>1157144</v>
          </cell>
          <cell r="DI42">
            <v>1130266</v>
          </cell>
          <cell r="DJ42">
            <v>3276667</v>
          </cell>
          <cell r="DK42">
            <v>4406933</v>
          </cell>
          <cell r="DL42">
            <v>-212062</v>
          </cell>
          <cell r="DM42">
            <v>9027389</v>
          </cell>
        </row>
        <row r="43">
          <cell r="B43" t="str">
            <v>Development Bank of Kenya</v>
          </cell>
          <cell r="C43">
            <v>15.323111000000001</v>
          </cell>
          <cell r="D43">
            <v>8.3866969999999998</v>
          </cell>
          <cell r="E43">
            <v>5.7525000000000004</v>
          </cell>
          <cell r="F43">
            <v>1.7782659999999999</v>
          </cell>
          <cell r="G43">
            <v>2.075758</v>
          </cell>
          <cell r="H43">
            <v>2.871324</v>
          </cell>
          <cell r="I43">
            <v>8.9364749999999997</v>
          </cell>
          <cell r="J43">
            <v>1.8289E-2</v>
          </cell>
          <cell r="K43">
            <v>0.16881199999999999</v>
          </cell>
          <cell r="M43">
            <v>3.1648803009887813E-3</v>
          </cell>
          <cell r="N43">
            <v>3.1932641460232763E-3</v>
          </cell>
          <cell r="O43">
            <v>3.1566615078690479E-3</v>
          </cell>
          <cell r="P43">
            <v>3.5881796639193764E-3</v>
          </cell>
          <cell r="Q43">
            <v>3.5933647142961721E-3</v>
          </cell>
          <cell r="R43">
            <v>3.6176024317071632E-3</v>
          </cell>
          <cell r="S43">
            <v>3.5332840216392115E-3</v>
          </cell>
          <cell r="T43">
            <v>3.7172663452309379E-3</v>
          </cell>
          <cell r="U43">
            <v>3.8373178403927365E-3</v>
          </cell>
          <cell r="V43">
            <v>4.1193945464215774E-3</v>
          </cell>
          <cell r="W43">
            <v>4.2375972063738486E-3</v>
          </cell>
          <cell r="X43">
            <v>4.6195760288308633E-3</v>
          </cell>
          <cell r="Y43">
            <v>4.3337321699578601E-3</v>
          </cell>
          <cell r="Z43">
            <v>4.776216929269432E-3</v>
          </cell>
          <cell r="AA43">
            <v>4.778790398319078E-3</v>
          </cell>
          <cell r="AB43">
            <v>4.8339510949649729E-3</v>
          </cell>
          <cell r="AC43">
            <v>4.2823539611270105E-3</v>
          </cell>
          <cell r="AD43">
            <v>4.5819977307647204E-3</v>
          </cell>
          <cell r="AE43">
            <v>4.7104248213690495E-3</v>
          </cell>
          <cell r="AF43">
            <v>4.6789551496849574E-3</v>
          </cell>
          <cell r="AG43">
            <v>313413032</v>
          </cell>
          <cell r="AH43">
            <v>195568503</v>
          </cell>
          <cell r="AI43">
            <v>0</v>
          </cell>
          <cell r="AJ43">
            <v>228782134</v>
          </cell>
          <cell r="AK43">
            <v>0</v>
          </cell>
          <cell r="AL43">
            <v>40312345</v>
          </cell>
          <cell r="AM43">
            <v>51920201</v>
          </cell>
          <cell r="AN43">
            <v>263782134</v>
          </cell>
          <cell r="AO43">
            <v>13553634</v>
          </cell>
          <cell r="AP43">
            <v>20834301</v>
          </cell>
          <cell r="AQ43">
            <v>20834.300999999999</v>
          </cell>
          <cell r="AR43">
            <v>4733253</v>
          </cell>
          <cell r="AT43">
            <v>3.4836429659944224E-3</v>
          </cell>
          <cell r="AU43">
            <v>3.6278702162518507E-3</v>
          </cell>
          <cell r="AV43">
            <v>1.7670842647471174E-3</v>
          </cell>
          <cell r="AX43">
            <v>3.9456514056889505E-2</v>
          </cell>
          <cell r="AY43">
            <v>7.2335031316211251E-3</v>
          </cell>
          <cell r="AZ43">
            <v>0.23227928237923789</v>
          </cell>
          <cell r="BA43">
            <v>0.19898964636503766</v>
          </cell>
          <cell r="BB43">
            <v>0.21196439621826665</v>
          </cell>
          <cell r="BC43">
            <v>0.6620351588279394</v>
          </cell>
          <cell r="BD43">
            <v>0.22962737676394332</v>
          </cell>
          <cell r="BE43">
            <v>0.50621097514289859</v>
          </cell>
          <cell r="BF43">
            <v>9.5847058842260385E-2</v>
          </cell>
          <cell r="BG43">
            <v>8.9859401277273376E-2</v>
          </cell>
          <cell r="BH43">
            <v>5.987657564987009E-3</v>
          </cell>
          <cell r="BI43">
            <v>1.4579221208170359</v>
          </cell>
          <cell r="BJ43">
            <v>1.1222930041964356E-3</v>
          </cell>
          <cell r="BK43">
            <v>4.281346188033467E-5</v>
          </cell>
          <cell r="BL43">
            <v>6.2363527128911171E-4</v>
          </cell>
          <cell r="BM43">
            <v>15323111</v>
          </cell>
          <cell r="BN43">
            <v>15445261</v>
          </cell>
          <cell r="BO43">
            <v>15630629</v>
          </cell>
          <cell r="BP43">
            <v>16040121</v>
          </cell>
          <cell r="BQ43">
            <v>16319925</v>
          </cell>
          <cell r="BR43">
            <v>16127993</v>
          </cell>
          <cell r="BS43">
            <v>16710985</v>
          </cell>
          <cell r="BT43">
            <v>16435365</v>
          </cell>
          <cell r="BU43">
            <v>16418382</v>
          </cell>
          <cell r="BV43">
            <v>17492953</v>
          </cell>
          <cell r="BW43">
            <v>17013141</v>
          </cell>
          <cell r="BX43">
            <v>17251091</v>
          </cell>
          <cell r="BY43">
            <v>16942714</v>
          </cell>
          <cell r="BZ43">
            <v>18106690</v>
          </cell>
          <cell r="CA43">
            <v>17841799</v>
          </cell>
          <cell r="CB43">
            <v>16999848</v>
          </cell>
          <cell r="CC43">
            <v>16954227</v>
          </cell>
          <cell r="CD43">
            <v>16004815</v>
          </cell>
          <cell r="CE43">
            <v>16493105</v>
          </cell>
          <cell r="CF43">
            <v>16082152</v>
          </cell>
          <cell r="CG43">
            <v>15580630</v>
          </cell>
          <cell r="CH43">
            <v>2871324</v>
          </cell>
          <cell r="CI43">
            <v>2738684</v>
          </cell>
          <cell r="CJ43">
            <v>2702770</v>
          </cell>
          <cell r="CK43">
            <v>2955617</v>
          </cell>
          <cell r="CL43">
            <v>2929746</v>
          </cell>
          <cell r="CM43">
            <v>2958319</v>
          </cell>
          <cell r="CN43">
            <v>2909847</v>
          </cell>
          <cell r="CO43">
            <v>2919672</v>
          </cell>
          <cell r="CP43">
            <v>2903344</v>
          </cell>
          <cell r="CQ43">
            <v>2949975</v>
          </cell>
          <cell r="CR43">
            <v>2912557</v>
          </cell>
          <cell r="CS43">
            <v>2876234</v>
          </cell>
          <cell r="CT43">
            <v>2843621</v>
          </cell>
          <cell r="CU43">
            <v>2856189</v>
          </cell>
          <cell r="CV43">
            <v>2808229</v>
          </cell>
          <cell r="CW43">
            <v>2806585</v>
          </cell>
          <cell r="CX43">
            <v>2763601</v>
          </cell>
          <cell r="CY43">
            <v>2763601</v>
          </cell>
          <cell r="CZ43">
            <v>1999548</v>
          </cell>
          <cell r="DA43">
            <v>1874489</v>
          </cell>
          <cell r="DB43">
            <v>1822274</v>
          </cell>
          <cell r="DD43">
            <v>113377</v>
          </cell>
          <cell r="DE43">
            <v>421510</v>
          </cell>
          <cell r="DG43">
            <v>534887</v>
          </cell>
          <cell r="DH43">
            <v>354114</v>
          </cell>
          <cell r="DI43">
            <v>1265451</v>
          </cell>
          <cell r="DJ43">
            <v>1234398</v>
          </cell>
          <cell r="DK43">
            <v>2499849</v>
          </cell>
          <cell r="DL43">
            <v>114445</v>
          </cell>
          <cell r="DM43">
            <v>8386697</v>
          </cell>
        </row>
        <row r="44">
          <cell r="B44" t="str">
            <v>M-Oriental Bank Limited</v>
          </cell>
          <cell r="C44">
            <v>10.515015</v>
          </cell>
          <cell r="D44">
            <v>7.5020220000000002</v>
          </cell>
          <cell r="E44">
            <v>7.404674</v>
          </cell>
          <cell r="F44">
            <v>2.5750199999999999</v>
          </cell>
          <cell r="G44">
            <v>2.6834560000000001</v>
          </cell>
          <cell r="H44">
            <v>3.0651190000000001</v>
          </cell>
          <cell r="I44">
            <v>8.6749130000000001</v>
          </cell>
          <cell r="J44">
            <v>1.1493E-2</v>
          </cell>
          <cell r="K44">
            <v>0.103313</v>
          </cell>
          <cell r="M44">
            <v>3.0651668112790945E-3</v>
          </cell>
          <cell r="N44">
            <v>2.9961645198688137E-3</v>
          </cell>
          <cell r="O44">
            <v>3.3336096498005011E-3</v>
          </cell>
          <cell r="P44">
            <v>3.3522206518145411E-3</v>
          </cell>
          <cell r="Q44">
            <v>3.3054680611380735E-3</v>
          </cell>
          <cell r="R44">
            <v>3.3323962628632204E-3</v>
          </cell>
          <cell r="S44">
            <v>3.407465827841575E-3</v>
          </cell>
          <cell r="T44">
            <v>3.3249907589377476E-3</v>
          </cell>
          <cell r="U44">
            <v>3.4131278102975944E-3</v>
          </cell>
          <cell r="V44">
            <v>3.3798046960819392E-3</v>
          </cell>
          <cell r="W44">
            <v>3.2828546697020239E-3</v>
          </cell>
          <cell r="X44">
            <v>3.1187169408902677E-3</v>
          </cell>
          <cell r="Y44">
            <v>2.7937279186075153E-3</v>
          </cell>
          <cell r="Z44">
            <v>2.849934976557506E-3</v>
          </cell>
          <cell r="AA44">
            <v>2.9896141557676382E-3</v>
          </cell>
          <cell r="AB44">
            <v>2.7855794505652247E-3</v>
          </cell>
          <cell r="AC44">
            <v>2.8947533750014391E-3</v>
          </cell>
          <cell r="AD44">
            <v>2.9795413567498025E-3</v>
          </cell>
          <cell r="AE44">
            <v>2.9634462208108963E-3</v>
          </cell>
          <cell r="AF44">
            <v>2.8842255460702583E-3</v>
          </cell>
          <cell r="AG44">
            <v>313413032</v>
          </cell>
          <cell r="AH44">
            <v>195568503</v>
          </cell>
          <cell r="AI44">
            <v>0</v>
          </cell>
          <cell r="AJ44">
            <v>228782134</v>
          </cell>
          <cell r="AK44">
            <v>0</v>
          </cell>
          <cell r="AL44">
            <v>40312345</v>
          </cell>
          <cell r="AM44">
            <v>51920201</v>
          </cell>
          <cell r="AN44">
            <v>263782134</v>
          </cell>
          <cell r="AO44">
            <v>13553634</v>
          </cell>
          <cell r="AP44">
            <v>20834301</v>
          </cell>
          <cell r="AQ44">
            <v>20834.300999999999</v>
          </cell>
          <cell r="AR44">
            <v>4733253</v>
          </cell>
          <cell r="AT44">
            <v>2.3905431502829837E-3</v>
          </cell>
          <cell r="AU44">
            <v>3.2451824807151301E-3</v>
          </cell>
          <cell r="AV44">
            <v>2.2746080679673353E-3</v>
          </cell>
          <cell r="AX44">
            <v>2.7062011118447259E-2</v>
          </cell>
          <cell r="AY44">
            <v>7.8179213087332649E-3</v>
          </cell>
          <cell r="AZ44">
            <v>0.30933520601301706</v>
          </cell>
          <cell r="BA44">
            <v>0.2968352535639262</v>
          </cell>
          <cell r="BB44">
            <v>0.26514644787077618</v>
          </cell>
          <cell r="BC44">
            <v>0.63784725837206613</v>
          </cell>
          <cell r="BD44">
            <v>8.5913743018720193E-2</v>
          </cell>
          <cell r="BE44">
            <v>0.63586983498911509</v>
          </cell>
          <cell r="BF44">
            <v>0.13001220956973622</v>
          </cell>
          <cell r="BG44">
            <v>7.6385736163824672E-2</v>
          </cell>
          <cell r="BH44">
            <v>5.3626473405911548E-2</v>
          </cell>
          <cell r="BI44">
            <v>1.0131468313122225</v>
          </cell>
          <cell r="BJ44">
            <v>8.9171535928556837E-4</v>
          </cell>
          <cell r="BK44">
            <v>0</v>
          </cell>
          <cell r="BL44">
            <v>1.4148894174253847E-3</v>
          </cell>
          <cell r="BM44">
            <v>10515015</v>
          </cell>
          <cell r="BN44">
            <v>9898849</v>
          </cell>
          <cell r="BO44">
            <v>11081702</v>
          </cell>
          <cell r="BP44">
            <v>10675058</v>
          </cell>
          <cell r="BQ44">
            <v>10576525</v>
          </cell>
          <cell r="BR44">
            <v>10492155</v>
          </cell>
          <cell r="BS44">
            <v>10482709</v>
          </cell>
          <cell r="BT44">
            <v>10005843</v>
          </cell>
          <cell r="BU44">
            <v>9920247</v>
          </cell>
          <cell r="BV44">
            <v>9809585</v>
          </cell>
          <cell r="BW44">
            <v>8776999</v>
          </cell>
          <cell r="BX44">
            <v>9024348</v>
          </cell>
          <cell r="BY44">
            <v>8496350</v>
          </cell>
          <cell r="BZ44">
            <v>9316625</v>
          </cell>
          <cell r="CA44">
            <v>9056018</v>
          </cell>
          <cell r="CB44">
            <v>9153613</v>
          </cell>
          <cell r="CC44">
            <v>7857515</v>
          </cell>
          <cell r="CD44">
            <v>8092950</v>
          </cell>
          <cell r="CE44">
            <v>7916635</v>
          </cell>
          <cell r="CF44">
            <v>7480066</v>
          </cell>
          <cell r="CG44">
            <v>7006528</v>
          </cell>
          <cell r="CH44">
            <v>3065119</v>
          </cell>
          <cell r="CI44">
            <v>3016758</v>
          </cell>
          <cell r="CJ44">
            <v>2993218</v>
          </cell>
          <cell r="CK44">
            <v>2981991</v>
          </cell>
          <cell r="CL44">
            <v>3027998</v>
          </cell>
          <cell r="CM44">
            <v>3020563</v>
          </cell>
          <cell r="CN44">
            <v>2988321</v>
          </cell>
          <cell r="CO44">
            <v>2955250</v>
          </cell>
          <cell r="CP44">
            <v>2931488</v>
          </cell>
          <cell r="CQ44">
            <v>2930072</v>
          </cell>
          <cell r="CR44">
            <v>2927334</v>
          </cell>
          <cell r="CS44">
            <v>2262088</v>
          </cell>
          <cell r="CT44">
            <v>2240085</v>
          </cell>
          <cell r="CU44">
            <v>1658696</v>
          </cell>
          <cell r="CV44">
            <v>1630645</v>
          </cell>
          <cell r="CW44">
            <v>1612058</v>
          </cell>
          <cell r="CX44">
            <v>1596443</v>
          </cell>
          <cell r="CY44">
            <v>1596443</v>
          </cell>
          <cell r="CZ44">
            <v>1612493</v>
          </cell>
          <cell r="DA44">
            <v>1548292</v>
          </cell>
          <cell r="DB44">
            <v>1524496</v>
          </cell>
          <cell r="DD44">
            <v>185913</v>
          </cell>
          <cell r="DE44">
            <v>515258</v>
          </cell>
          <cell r="DG44">
            <v>701171</v>
          </cell>
          <cell r="DH44">
            <v>447240</v>
          </cell>
          <cell r="DI44">
            <v>448355</v>
          </cell>
          <cell r="DJ44">
            <v>256750</v>
          </cell>
          <cell r="DK44">
            <v>705105</v>
          </cell>
          <cell r="DL44">
            <v>82446</v>
          </cell>
          <cell r="DM44">
            <v>7502022</v>
          </cell>
        </row>
        <row r="45">
          <cell r="B45" t="str">
            <v>United Bank for Africa</v>
          </cell>
          <cell r="C45">
            <v>15.332117999999999</v>
          </cell>
          <cell r="D45">
            <v>3.4475769999999999</v>
          </cell>
          <cell r="E45">
            <v>6.0390499999999996</v>
          </cell>
          <cell r="F45">
            <v>2.1742180000000002</v>
          </cell>
          <cell r="G45">
            <v>2.1742180000000002</v>
          </cell>
          <cell r="H45">
            <v>2.1742180000000002</v>
          </cell>
          <cell r="I45">
            <v>6.557499</v>
          </cell>
          <cell r="J45">
            <v>6.9580000000000003E-2</v>
          </cell>
          <cell r="K45">
            <v>2.3644999999999999E-2</v>
          </cell>
          <cell r="M45">
            <v>2.8514554749863763E-3</v>
          </cell>
          <cell r="N45">
            <v>2.9141050898736903E-3</v>
          </cell>
          <cell r="O45">
            <v>2.7743133368893511E-3</v>
          </cell>
          <cell r="P45">
            <v>2.1470700496677526E-3</v>
          </cell>
          <cell r="Q45">
            <v>2.0044733969198118E-3</v>
          </cell>
          <cell r="R45">
            <v>2.2052935247155385E-3</v>
          </cell>
          <cell r="S45">
            <v>2.3316271860098323E-3</v>
          </cell>
          <cell r="T45">
            <v>2.020231259853443E-3</v>
          </cell>
          <cell r="U45">
            <v>1.9487866954207773E-3</v>
          </cell>
          <cell r="V45">
            <v>2.2036384108273721E-3</v>
          </cell>
          <cell r="W45">
            <v>2.0994959873449227E-3</v>
          </cell>
          <cell r="X45">
            <v>1.708461816788139E-3</v>
          </cell>
          <cell r="Y45">
            <v>1.9597987308742869E-3</v>
          </cell>
          <cell r="Z45">
            <v>1.914723228659556E-3</v>
          </cell>
          <cell r="AA45">
            <v>1.8501874804122268E-3</v>
          </cell>
          <cell r="AB45">
            <v>1.7724052524856274E-3</v>
          </cell>
          <cell r="AC45">
            <v>1.5934328058627707E-3</v>
          </cell>
          <cell r="AD45">
            <v>1.5618806344033891E-3</v>
          </cell>
          <cell r="AE45">
            <v>1.7389921178298006E-3</v>
          </cell>
          <cell r="AF45">
            <v>1.7297540438505241E-3</v>
          </cell>
          <cell r="AG45">
            <v>313413032</v>
          </cell>
          <cell r="AH45">
            <v>195568503</v>
          </cell>
          <cell r="AI45">
            <v>0</v>
          </cell>
          <cell r="AJ45">
            <v>228782134</v>
          </cell>
          <cell r="AK45">
            <v>0</v>
          </cell>
          <cell r="AL45">
            <v>40312345</v>
          </cell>
          <cell r="AM45">
            <v>51920201</v>
          </cell>
          <cell r="AN45">
            <v>263782134</v>
          </cell>
          <cell r="AO45">
            <v>13553634</v>
          </cell>
          <cell r="AP45">
            <v>20834301</v>
          </cell>
          <cell r="AQ45">
            <v>20834.300999999999</v>
          </cell>
          <cell r="AR45">
            <v>4733253</v>
          </cell>
          <cell r="AT45">
            <v>3.4856906684612846E-3</v>
          </cell>
          <cell r="AU45">
            <v>1.4913334673393955E-3</v>
          </cell>
          <cell r="AV45">
            <v>1.8551082536325213E-3</v>
          </cell>
          <cell r="AX45">
            <v>2.4474351236897264E-2</v>
          </cell>
          <cell r="AY45">
            <v>4.859950038581572E-3</v>
          </cell>
          <cell r="AZ45">
            <v>0.33156207877424004</v>
          </cell>
          <cell r="BA45">
            <v>0.33156207877424004</v>
          </cell>
          <cell r="BB45">
            <v>0.33113925922976051</v>
          </cell>
          <cell r="BC45">
            <v>0.9540652476298026</v>
          </cell>
          <cell r="BD45">
            <v>0.11318719704990529</v>
          </cell>
          <cell r="BE45">
            <v>3.5000124992330017E-2</v>
          </cell>
          <cell r="BF45">
            <v>0.11455304407679462</v>
          </cell>
          <cell r="BG45">
            <v>7.2073304869185034E-2</v>
          </cell>
          <cell r="BH45">
            <v>4.2479739207609585E-2</v>
          </cell>
          <cell r="BI45">
            <v>0.57088068487593246</v>
          </cell>
          <cell r="BJ45">
            <v>2.0824545260734219E-3</v>
          </cell>
          <cell r="BK45">
            <v>4.8963448734170537E-4</v>
          </cell>
          <cell r="BL45">
            <v>1.337303892239025E-3</v>
          </cell>
          <cell r="BM45">
            <v>15332118</v>
          </cell>
          <cell r="BN45">
            <v>15793296</v>
          </cell>
          <cell r="BO45">
            <v>13811976</v>
          </cell>
          <cell r="BP45">
            <v>7086915</v>
          </cell>
          <cell r="BQ45">
            <v>6504732</v>
          </cell>
          <cell r="BR45">
            <v>6937385</v>
          </cell>
          <cell r="BS45">
            <v>7748462</v>
          </cell>
          <cell r="BT45">
            <v>6281056</v>
          </cell>
          <cell r="BU45">
            <v>5601281</v>
          </cell>
          <cell r="BV45">
            <v>7539176</v>
          </cell>
          <cell r="BW45">
            <v>5761555</v>
          </cell>
          <cell r="BX45">
            <v>6538183</v>
          </cell>
          <cell r="BY45">
            <v>7781237</v>
          </cell>
          <cell r="BZ45">
            <v>8176112</v>
          </cell>
          <cell r="CA45">
            <v>7269162</v>
          </cell>
          <cell r="CB45">
            <v>5332978</v>
          </cell>
          <cell r="CC45">
            <v>4755787</v>
          </cell>
          <cell r="CD45">
            <v>4354318</v>
          </cell>
          <cell r="CE45">
            <v>3726303</v>
          </cell>
          <cell r="CF45">
            <v>3984411</v>
          </cell>
          <cell r="CG45">
            <v>3709630</v>
          </cell>
          <cell r="CH45">
            <v>2174218</v>
          </cell>
          <cell r="CI45">
            <v>2131778</v>
          </cell>
          <cell r="CJ45">
            <v>2127002</v>
          </cell>
          <cell r="CK45">
            <v>2123592</v>
          </cell>
          <cell r="CL45">
            <v>2161995</v>
          </cell>
          <cell r="CM45">
            <v>2159848</v>
          </cell>
          <cell r="CN45">
            <v>2153962</v>
          </cell>
          <cell r="CO45">
            <v>2148603</v>
          </cell>
          <cell r="CP45">
            <v>2143386</v>
          </cell>
          <cell r="CQ45">
            <v>2175142</v>
          </cell>
          <cell r="CR45">
            <v>2185477</v>
          </cell>
          <cell r="CS45">
            <v>1135692</v>
          </cell>
          <cell r="CT45">
            <v>1119088</v>
          </cell>
          <cell r="CU45">
            <v>1043147</v>
          </cell>
          <cell r="CV45">
            <v>1172769</v>
          </cell>
          <cell r="CW45">
            <v>1222199</v>
          </cell>
          <cell r="CX45">
            <v>1138961</v>
          </cell>
          <cell r="CY45">
            <v>1138961</v>
          </cell>
          <cell r="CZ45">
            <v>807249</v>
          </cell>
          <cell r="DA45">
            <v>1007444</v>
          </cell>
          <cell r="DB45">
            <v>1059034</v>
          </cell>
          <cell r="DD45">
            <v>232826</v>
          </cell>
          <cell r="DE45">
            <v>470280</v>
          </cell>
          <cell r="DG45">
            <v>703106</v>
          </cell>
          <cell r="DH45">
            <v>670809</v>
          </cell>
          <cell r="DI45">
            <v>15401</v>
          </cell>
          <cell r="DJ45">
            <v>424626</v>
          </cell>
          <cell r="DK45">
            <v>440027</v>
          </cell>
          <cell r="DL45">
            <v>53063</v>
          </cell>
          <cell r="DM45">
            <v>3447577</v>
          </cell>
        </row>
        <row r="46">
          <cell r="B46" t="str">
            <v>Trans-National Bank</v>
          </cell>
          <cell r="C46">
            <v>10.235524</v>
          </cell>
          <cell r="D46">
            <v>6.6255220000000001</v>
          </cell>
          <cell r="E46">
            <v>8.01877</v>
          </cell>
          <cell r="F46">
            <v>1.6401410000000001</v>
          </cell>
          <cell r="G46">
            <v>1.793898</v>
          </cell>
          <cell r="H46">
            <v>1.9285859999999999</v>
          </cell>
          <cell r="I46">
            <v>9.136177</v>
          </cell>
          <cell r="J46">
            <v>1.7174999999999999E-2</v>
          </cell>
          <cell r="K46">
            <v>-9.8462999999999995E-2</v>
          </cell>
          <cell r="M46">
            <v>2.5469222090728771E-3</v>
          </cell>
          <cell r="N46">
            <v>2.6348489843907E-3</v>
          </cell>
          <cell r="O46">
            <v>2.715016942172869E-3</v>
          </cell>
          <cell r="P46">
            <v>2.7940324670370181E-3</v>
          </cell>
          <cell r="Q46">
            <v>2.8657683321832196E-3</v>
          </cell>
          <cell r="R46">
            <v>2.832707856838871E-3</v>
          </cell>
          <cell r="S46">
            <v>2.8564793770308921E-3</v>
          </cell>
          <cell r="T46">
            <v>3.0557541932423569E-3</v>
          </cell>
          <cell r="U46">
            <v>3.1188887467972362E-3</v>
          </cell>
          <cell r="V46">
            <v>3.0646052462589717E-3</v>
          </cell>
          <cell r="W46">
            <v>3.095287125766134E-3</v>
          </cell>
          <cell r="X46">
            <v>3.289699569708259E-3</v>
          </cell>
          <cell r="Y46">
            <v>3.245054196239011E-3</v>
          </cell>
          <cell r="Z46">
            <v>3.2539850902409458E-3</v>
          </cell>
          <cell r="AA46">
            <v>3.383897920984251E-3</v>
          </cell>
          <cell r="AB46">
            <v>3.4539711939486025E-3</v>
          </cell>
          <cell r="AC46">
            <v>3.5303941842276506E-3</v>
          </cell>
          <cell r="AD46">
            <v>3.5003510202464873E-3</v>
          </cell>
          <cell r="AE46">
            <v>3.7630384628247202E-3</v>
          </cell>
          <cell r="AF46">
            <v>3.9182679979662049E-3</v>
          </cell>
          <cell r="AG46">
            <v>313413032</v>
          </cell>
          <cell r="AH46">
            <v>195568503</v>
          </cell>
          <cell r="AI46">
            <v>0</v>
          </cell>
          <cell r="AJ46">
            <v>228782134</v>
          </cell>
          <cell r="AK46">
            <v>0</v>
          </cell>
          <cell r="AL46">
            <v>40312345</v>
          </cell>
          <cell r="AM46">
            <v>51920201</v>
          </cell>
          <cell r="AN46">
            <v>263782134</v>
          </cell>
          <cell r="AO46">
            <v>13553634</v>
          </cell>
          <cell r="AP46">
            <v>20834301</v>
          </cell>
          <cell r="AQ46">
            <v>20834.300999999999</v>
          </cell>
          <cell r="AR46">
            <v>4733253</v>
          </cell>
          <cell r="AT46">
            <v>2.3270020810961358E-3</v>
          </cell>
          <cell r="AU46">
            <v>2.8660310406971178E-3</v>
          </cell>
          <cell r="AV46">
            <v>2.4632494201870911E-3</v>
          </cell>
          <cell r="AX46">
            <v>-3.5381620233040673E-2</v>
          </cell>
          <cell r="AY46">
            <v>-6.9983375283158887E-3</v>
          </cell>
          <cell r="AZ46">
            <v>0.19635105580813506</v>
          </cell>
          <cell r="BA46">
            <v>0.17952158763999429</v>
          </cell>
          <cell r="BB46">
            <v>0.31826641435807101</v>
          </cell>
          <cell r="BC46">
            <v>1.0420844977807002</v>
          </cell>
          <cell r="BD46">
            <v>0.18107162518704087</v>
          </cell>
          <cell r="BE46">
            <v>0.43349561352013305</v>
          </cell>
          <cell r="BF46">
            <v>0.12841856942816274</v>
          </cell>
          <cell r="BG46">
            <v>5.4621056393014379E-2</v>
          </cell>
          <cell r="BH46">
            <v>7.3797513035148365E-2</v>
          </cell>
          <cell r="BI46">
            <v>0.82625165704964731</v>
          </cell>
          <cell r="BJ46">
            <v>4.8815187475958479E-4</v>
          </cell>
          <cell r="BK46">
            <v>3.374205214509607E-4</v>
          </cell>
          <cell r="BL46">
            <v>6.5077965432117427E-4</v>
          </cell>
          <cell r="BM46">
            <v>10235524</v>
          </cell>
          <cell r="BN46">
            <v>10105088</v>
          </cell>
          <cell r="BO46">
            <v>10119596</v>
          </cell>
          <cell r="BP46">
            <v>9977176</v>
          </cell>
          <cell r="BQ46">
            <v>10295352</v>
          </cell>
          <cell r="BR46">
            <v>10137915</v>
          </cell>
          <cell r="BS46">
            <v>9885064</v>
          </cell>
          <cell r="BT46">
            <v>10603271</v>
          </cell>
          <cell r="BU46">
            <v>10464500</v>
          </cell>
          <cell r="BV46">
            <v>10351824</v>
          </cell>
          <cell r="BW46">
            <v>9973356</v>
          </cell>
          <cell r="BX46">
            <v>10507615</v>
          </cell>
          <cell r="BY46">
            <v>10533322</v>
          </cell>
          <cell r="BZ46">
            <v>10803306</v>
          </cell>
          <cell r="CA46">
            <v>10456605</v>
          </cell>
          <cell r="CB46">
            <v>10300961</v>
          </cell>
          <cell r="CC46">
            <v>10239922</v>
          </cell>
          <cell r="CD46">
            <v>9678121</v>
          </cell>
          <cell r="CE46">
            <v>8935515</v>
          </cell>
          <cell r="CF46">
            <v>9268777</v>
          </cell>
          <cell r="CG46">
            <v>9657867</v>
          </cell>
          <cell r="CH46">
            <v>1928586</v>
          </cell>
          <cell r="CI46">
            <v>2063479</v>
          </cell>
          <cell r="CJ46">
            <v>2041690</v>
          </cell>
          <cell r="CK46">
            <v>2053824</v>
          </cell>
          <cell r="CL46">
            <v>2132336</v>
          </cell>
          <cell r="CM46">
            <v>2074929</v>
          </cell>
          <cell r="CN46">
            <v>2073144</v>
          </cell>
          <cell r="CO46">
            <v>2088544</v>
          </cell>
          <cell r="CP46">
            <v>2073408</v>
          </cell>
          <cell r="CQ46">
            <v>2154496</v>
          </cell>
          <cell r="CR46">
            <v>2159748</v>
          </cell>
          <cell r="CS46">
            <v>2080839</v>
          </cell>
          <cell r="CT46">
            <v>2032789</v>
          </cell>
          <cell r="CU46">
            <v>2044903</v>
          </cell>
          <cell r="CV46">
            <v>1975069</v>
          </cell>
          <cell r="CW46">
            <v>1957169</v>
          </cell>
          <cell r="CX46">
            <v>1914759</v>
          </cell>
          <cell r="CY46">
            <v>1914759</v>
          </cell>
          <cell r="CZ46">
            <v>1929129</v>
          </cell>
          <cell r="DA46">
            <v>1905126</v>
          </cell>
          <cell r="DB46">
            <v>1869047</v>
          </cell>
          <cell r="DD46">
            <v>265234</v>
          </cell>
          <cell r="DE46">
            <v>568137</v>
          </cell>
          <cell r="DG46">
            <v>833371</v>
          </cell>
          <cell r="DH46">
            <v>868443</v>
          </cell>
          <cell r="DI46">
            <v>635052</v>
          </cell>
          <cell r="DJ46">
            <v>829904</v>
          </cell>
          <cell r="DK46">
            <v>1464956</v>
          </cell>
          <cell r="DL46">
            <v>-71841</v>
          </cell>
          <cell r="DM46">
            <v>6625522</v>
          </cell>
        </row>
        <row r="47">
          <cell r="B47" t="str">
            <v>Paramount Universal Bank</v>
          </cell>
          <cell r="C47">
            <v>9.8874069999999996</v>
          </cell>
          <cell r="D47">
            <v>5.6426270000000001</v>
          </cell>
          <cell r="E47">
            <v>8.1261829999999993</v>
          </cell>
          <cell r="F47">
            <v>1.5745439999999999</v>
          </cell>
          <cell r="G47">
            <v>1.5745439999999999</v>
          </cell>
          <cell r="H47">
            <v>1.687268</v>
          </cell>
          <cell r="I47">
            <v>5.5179400000000003</v>
          </cell>
          <cell r="J47">
            <v>6.6140000000000001E-3</v>
          </cell>
          <cell r="K47">
            <v>0.15078900000000001</v>
          </cell>
          <cell r="M47">
            <v>2.4126477681733292E-3</v>
          </cell>
          <cell r="N47">
            <v>2.4158218443181161E-3</v>
          </cell>
          <cell r="O47">
            <v>2.5100734500485482E-3</v>
          </cell>
          <cell r="P47">
            <v>2.6029272765965747E-3</v>
          </cell>
          <cell r="Q47">
            <v>2.5935354348196903E-3</v>
          </cell>
          <cell r="R47">
            <v>2.6236331568486775E-3</v>
          </cell>
          <cell r="S47">
            <v>2.7115113381940455E-3</v>
          </cell>
          <cell r="T47">
            <v>2.7142431506609762E-3</v>
          </cell>
          <cell r="U47">
            <v>2.7436015660860188E-3</v>
          </cell>
          <cell r="V47">
            <v>2.7514415585708201E-3</v>
          </cell>
          <cell r="W47">
            <v>2.7960270752280031E-3</v>
          </cell>
          <cell r="X47">
            <v>2.8937146314500129E-3</v>
          </cell>
          <cell r="Y47">
            <v>3.1127034995126492E-3</v>
          </cell>
          <cell r="Z47">
            <v>3.1503060367453657E-3</v>
          </cell>
          <cell r="AA47">
            <v>3.1005681559442178E-3</v>
          </cell>
          <cell r="AB47">
            <v>3.1697197883291742E-3</v>
          </cell>
          <cell r="AC47">
            <v>3.0712448282937156E-3</v>
          </cell>
          <cell r="AD47">
            <v>3.1174189543764601E-3</v>
          </cell>
          <cell r="AE47">
            <v>3.1324341450229224E-3</v>
          </cell>
          <cell r="AF47">
            <v>3.0996129310015578E-3</v>
          </cell>
          <cell r="AG47">
            <v>313413032</v>
          </cell>
          <cell r="AH47">
            <v>195568503</v>
          </cell>
          <cell r="AI47">
            <v>0</v>
          </cell>
          <cell r="AJ47">
            <v>228782134</v>
          </cell>
          <cell r="AK47">
            <v>0</v>
          </cell>
          <cell r="AL47">
            <v>40312345</v>
          </cell>
          <cell r="AM47">
            <v>51920201</v>
          </cell>
          <cell r="AN47">
            <v>263782134</v>
          </cell>
          <cell r="AO47">
            <v>13553634</v>
          </cell>
          <cell r="AP47">
            <v>20834301</v>
          </cell>
          <cell r="AQ47">
            <v>20834.300999999999</v>
          </cell>
          <cell r="AR47">
            <v>4733253</v>
          </cell>
          <cell r="AT47">
            <v>2.2478591878290258E-3</v>
          </cell>
          <cell r="AU47">
            <v>2.4408558500108603E-3</v>
          </cell>
          <cell r="AV47">
            <v>2.4962451302486784E-3</v>
          </cell>
          <cell r="AX47">
            <v>0.13680224406368394</v>
          </cell>
          <cell r="AY47">
            <v>2.4270950675028609E-2</v>
          </cell>
          <cell r="AZ47">
            <v>0.28534996756035763</v>
          </cell>
          <cell r="BA47">
            <v>0.28534996756035763</v>
          </cell>
          <cell r="BB47">
            <v>0.24337621671430329</v>
          </cell>
          <cell r="BC47">
            <v>0.71958396657723078</v>
          </cell>
          <cell r="BD47">
            <v>0.11648262621957492</v>
          </cell>
          <cell r="BE47">
            <v>0.27452743701624632</v>
          </cell>
          <cell r="BF47">
            <v>0.12867942904848287</v>
          </cell>
          <cell r="BG47">
            <v>8.0016599933713795E-2</v>
          </cell>
          <cell r="BH47">
            <v>4.8662829114769074E-2</v>
          </cell>
          <cell r="BI47">
            <v>0.69437606807525754</v>
          </cell>
          <cell r="BJ47">
            <v>1.0308424623930372E-3</v>
          </cell>
          <cell r="BK47">
            <v>0</v>
          </cell>
          <cell r="BL47">
            <v>5.5544361752025257E-4</v>
          </cell>
          <cell r="BM47">
            <v>9887407</v>
          </cell>
          <cell r="BN47">
            <v>9850650</v>
          </cell>
          <cell r="BO47">
            <v>9915783</v>
          </cell>
          <cell r="BP47">
            <v>9924109</v>
          </cell>
          <cell r="BQ47">
            <v>9541251</v>
          </cell>
          <cell r="BR47">
            <v>9579358</v>
          </cell>
          <cell r="BS47">
            <v>9745544</v>
          </cell>
          <cell r="BT47">
            <v>9738935</v>
          </cell>
          <cell r="BU47">
            <v>9426931</v>
          </cell>
          <cell r="BV47">
            <v>9582882</v>
          </cell>
          <cell r="BW47">
            <v>9455656</v>
          </cell>
          <cell r="BX47">
            <v>9853717</v>
          </cell>
          <cell r="BY47">
            <v>10525709</v>
          </cell>
          <cell r="BZ47">
            <v>10914946</v>
          </cell>
          <cell r="CA47">
            <v>10818758</v>
          </cell>
          <cell r="CB47">
            <v>10169780</v>
          </cell>
          <cell r="CC47">
            <v>10402326</v>
          </cell>
          <cell r="CD47">
            <v>9042178</v>
          </cell>
          <cell r="CE47">
            <v>8698023</v>
          </cell>
          <cell r="CF47">
            <v>8323852</v>
          </cell>
          <cell r="CG47">
            <v>8028877</v>
          </cell>
          <cell r="CH47">
            <v>1687268</v>
          </cell>
          <cell r="CI47">
            <v>1601294</v>
          </cell>
          <cell r="CJ47">
            <v>1568798</v>
          </cell>
          <cell r="CK47">
            <v>1546091</v>
          </cell>
          <cell r="CL47">
            <v>1759693</v>
          </cell>
          <cell r="CM47">
            <v>1730416</v>
          </cell>
          <cell r="CN47">
            <v>1700031</v>
          </cell>
          <cell r="CO47">
            <v>1659151</v>
          </cell>
          <cell r="CP47">
            <v>1644209</v>
          </cell>
          <cell r="CQ47">
            <v>1624002</v>
          </cell>
          <cell r="CR47">
            <v>1605827</v>
          </cell>
          <cell r="CS47">
            <v>1575131</v>
          </cell>
          <cell r="CT47">
            <v>1536285</v>
          </cell>
          <cell r="CU47">
            <v>1488698</v>
          </cell>
          <cell r="CV47">
            <v>1469236</v>
          </cell>
          <cell r="CW47">
            <v>1410219</v>
          </cell>
          <cell r="CX47">
            <v>1378260</v>
          </cell>
          <cell r="CY47">
            <v>1378260</v>
          </cell>
          <cell r="CZ47">
            <v>1348014</v>
          </cell>
          <cell r="DA47">
            <v>1289232</v>
          </cell>
          <cell r="DB47">
            <v>1230414</v>
          </cell>
          <cell r="DD47">
            <v>116741</v>
          </cell>
          <cell r="DE47">
            <v>362932</v>
          </cell>
          <cell r="DG47">
            <v>479673</v>
          </cell>
          <cell r="DH47">
            <v>345165</v>
          </cell>
          <cell r="DI47">
            <v>204227</v>
          </cell>
          <cell r="DJ47">
            <v>539695</v>
          </cell>
          <cell r="DK47">
            <v>743922</v>
          </cell>
          <cell r="DL47">
            <v>235776</v>
          </cell>
          <cell r="DM47">
            <v>5642627</v>
          </cell>
        </row>
        <row r="48">
          <cell r="B48" t="str">
            <v>Consolidated Bank of Kenya</v>
          </cell>
          <cell r="C48">
            <v>12.887332000000001</v>
          </cell>
          <cell r="D48">
            <v>8.4296589999999991</v>
          </cell>
          <cell r="E48">
            <v>8.5885440000000006</v>
          </cell>
          <cell r="F48">
            <v>5.8307999999999999E-2</v>
          </cell>
          <cell r="G48">
            <v>0.116616</v>
          </cell>
          <cell r="H48">
            <v>0.92535500000000004</v>
          </cell>
          <cell r="I48">
            <v>11.107327</v>
          </cell>
          <cell r="J48">
            <v>2.1436E-2</v>
          </cell>
          <cell r="K48">
            <v>-0.35156700000000002</v>
          </cell>
          <cell r="M48">
            <v>2.3119535793521182E-3</v>
          </cell>
          <cell r="N48">
            <v>2.2414962355843987E-3</v>
          </cell>
          <cell r="O48">
            <v>2.4357980908586208E-3</v>
          </cell>
          <cell r="P48">
            <v>2.2831051018938715E-3</v>
          </cell>
          <cell r="Q48">
            <v>2.667232875557445E-3</v>
          </cell>
          <cell r="R48">
            <v>2.7943385230868381E-3</v>
          </cell>
          <cell r="S48">
            <v>2.9311894911254019E-3</v>
          </cell>
          <cell r="T48">
            <v>3.0410302221931039E-3</v>
          </cell>
          <cell r="U48">
            <v>3.2463100336946882E-3</v>
          </cell>
          <cell r="V48">
            <v>3.127047466179375E-3</v>
          </cell>
          <cell r="W48">
            <v>3.4316570805427039E-3</v>
          </cell>
          <cell r="X48">
            <v>3.5951394425047193E-3</v>
          </cell>
          <cell r="Y48">
            <v>3.5168922779126709E-3</v>
          </cell>
          <cell r="Z48">
            <v>3.6589293862348505E-3</v>
          </cell>
          <cell r="AA48">
            <v>3.8139306267146143E-3</v>
          </cell>
          <cell r="AB48">
            <v>4.1598331954687522E-3</v>
          </cell>
          <cell r="AC48">
            <v>4.3305980844768359E-3</v>
          </cell>
          <cell r="AD48">
            <v>4.7091276126817556E-3</v>
          </cell>
          <cell r="AE48">
            <v>4.9352439066792245E-3</v>
          </cell>
          <cell r="AF48">
            <v>5.0564486501753214E-3</v>
          </cell>
          <cell r="AG48">
            <v>313413032</v>
          </cell>
          <cell r="AH48">
            <v>195568503</v>
          </cell>
          <cell r="AI48">
            <v>0</v>
          </cell>
          <cell r="AJ48">
            <v>228782134</v>
          </cell>
          <cell r="AK48">
            <v>0</v>
          </cell>
          <cell r="AL48">
            <v>40312345</v>
          </cell>
          <cell r="AM48">
            <v>51920201</v>
          </cell>
          <cell r="AN48">
            <v>263782134</v>
          </cell>
          <cell r="AO48">
            <v>13553634</v>
          </cell>
          <cell r="AP48">
            <v>20834301</v>
          </cell>
          <cell r="AQ48">
            <v>20834.300999999999</v>
          </cell>
          <cell r="AR48">
            <v>4733253</v>
          </cell>
          <cell r="AT48">
            <v>2.9298791526234345E-3</v>
          </cell>
          <cell r="AU48">
            <v>3.6464544765668003E-3</v>
          </cell>
          <cell r="AV48">
            <v>2.6382756991722325E-3</v>
          </cell>
          <cell r="AX48">
            <v>-0.5417162999695555</v>
          </cell>
          <cell r="AY48">
            <v>-4.1000071517844003E-2</v>
          </cell>
          <cell r="AZ48">
            <v>1.0499015649759838E-2</v>
          </cell>
          <cell r="BA48">
            <v>5.2495078248799192E-3</v>
          </cell>
          <cell r="BB48">
            <v>0.54227138769059924</v>
          </cell>
          <cell r="BC48">
            <v>0.98818249120858781</v>
          </cell>
          <cell r="BD48">
            <v>0.178392605819126</v>
          </cell>
          <cell r="BE48">
            <v>0.48525679655969156</v>
          </cell>
          <cell r="BF48">
            <v>0.14518301906308989</v>
          </cell>
          <cell r="BG48">
            <v>4.9921180046311978E-2</v>
          </cell>
          <cell r="BH48">
            <v>9.5261839016777913E-2</v>
          </cell>
          <cell r="BI48">
            <v>0.98150035675429947</v>
          </cell>
          <cell r="BJ48">
            <v>2.0397735799382783E-3</v>
          </cell>
          <cell r="BK48">
            <v>2.3344394759397253E-4</v>
          </cell>
          <cell r="BL48">
            <v>3.560499831016872E-3</v>
          </cell>
          <cell r="BM48">
            <v>12887332</v>
          </cell>
          <cell r="BN48">
            <v>12574556</v>
          </cell>
          <cell r="BO48">
            <v>12421918</v>
          </cell>
          <cell r="BP48">
            <v>12302979</v>
          </cell>
          <cell r="BQ48">
            <v>13455744</v>
          </cell>
          <cell r="BR48">
            <v>13423571</v>
          </cell>
          <cell r="BS48">
            <v>13620906</v>
          </cell>
          <cell r="BT48">
            <v>13697179</v>
          </cell>
          <cell r="BU48">
            <v>13917895</v>
          </cell>
          <cell r="BV48">
            <v>13898951</v>
          </cell>
          <cell r="BW48">
            <v>14419461</v>
          </cell>
          <cell r="BX48">
            <v>14272743</v>
          </cell>
          <cell r="BY48">
            <v>14135528</v>
          </cell>
          <cell r="BZ48">
            <v>14425550</v>
          </cell>
          <cell r="CA48">
            <v>14573039</v>
          </cell>
          <cell r="CB48">
            <v>14428785</v>
          </cell>
          <cell r="CC48">
            <v>15077051</v>
          </cell>
          <cell r="CD48">
            <v>15965750</v>
          </cell>
          <cell r="CE48">
            <v>16616891</v>
          </cell>
          <cell r="CF48">
            <v>16730762</v>
          </cell>
          <cell r="CG48">
            <v>16778631</v>
          </cell>
          <cell r="CH48">
            <v>925355</v>
          </cell>
          <cell r="CI48">
            <v>795096</v>
          </cell>
          <cell r="CJ48">
            <v>966429</v>
          </cell>
          <cell r="CK48">
            <v>562347</v>
          </cell>
          <cell r="CL48">
            <v>1068434</v>
          </cell>
          <cell r="CM48">
            <v>1045060</v>
          </cell>
          <cell r="CN48">
            <v>1187461</v>
          </cell>
          <cell r="CO48">
            <v>1325345</v>
          </cell>
          <cell r="CP48">
            <v>1403073</v>
          </cell>
          <cell r="CQ48">
            <v>1410759</v>
          </cell>
          <cell r="CR48">
            <v>1542883</v>
          </cell>
          <cell r="CS48">
            <v>1586460</v>
          </cell>
          <cell r="CT48">
            <v>1615215</v>
          </cell>
          <cell r="CU48">
            <v>1587672</v>
          </cell>
          <cell r="CV48">
            <v>1606209</v>
          </cell>
          <cell r="CW48">
            <v>1551228</v>
          </cell>
          <cell r="CX48">
            <v>1567820</v>
          </cell>
          <cell r="CY48">
            <v>1567820</v>
          </cell>
          <cell r="CZ48">
            <v>1089376</v>
          </cell>
          <cell r="DA48">
            <v>1258313</v>
          </cell>
          <cell r="DB48">
            <v>1241702</v>
          </cell>
          <cell r="DD48">
            <v>761772</v>
          </cell>
          <cell r="DE48">
            <v>643008</v>
          </cell>
          <cell r="DG48">
            <v>1404780</v>
          </cell>
          <cell r="DH48">
            <v>1388179</v>
          </cell>
          <cell r="DI48">
            <v>888166</v>
          </cell>
          <cell r="DJ48">
            <v>942135</v>
          </cell>
          <cell r="DK48">
            <v>1830301</v>
          </cell>
          <cell r="DL48">
            <v>-540034</v>
          </cell>
          <cell r="DM48">
            <v>8429659</v>
          </cell>
        </row>
        <row r="49">
          <cell r="B49" t="str">
            <v>Spire Bank</v>
          </cell>
          <cell r="C49">
            <v>9.2230779999999992</v>
          </cell>
          <cell r="D49">
            <v>4.4456220000000002</v>
          </cell>
          <cell r="E49">
            <v>6.6683539999999999</v>
          </cell>
          <cell r="F49">
            <v>-1.6713199999999999</v>
          </cell>
          <cell r="G49">
            <v>-1.5695790000000001</v>
          </cell>
          <cell r="H49">
            <v>-1.029954</v>
          </cell>
          <cell r="I49">
            <v>7.0992810000000004</v>
          </cell>
          <cell r="J49">
            <v>1.2963000000000001E-2</v>
          </cell>
          <cell r="K49">
            <v>-0.74575599999999997</v>
          </cell>
          <cell r="M49">
            <v>8.7431380415206237E-4</v>
          </cell>
          <cell r="N49">
            <v>1.828144471978596E-3</v>
          </cell>
          <cell r="O49">
            <v>1.9951270965040003E-3</v>
          </cell>
          <cell r="P49">
            <v>2.2215219873531959E-3</v>
          </cell>
          <cell r="Q49">
            <v>2.3264679233426658E-3</v>
          </cell>
          <cell r="R49">
            <v>2.5178370370550077E-3</v>
          </cell>
          <cell r="S49">
            <v>2.9204333094317424E-3</v>
          </cell>
          <cell r="T49">
            <v>3.0588598481347401E-3</v>
          </cell>
          <cell r="U49">
            <v>3.3461308451362866E-3</v>
          </cell>
          <cell r="V49">
            <v>3.510592734375647E-3</v>
          </cell>
          <cell r="W49">
            <v>3.817287304938452E-3</v>
          </cell>
          <cell r="X49">
            <v>4.0857315203113587E-3</v>
          </cell>
          <cell r="Y49">
            <v>4.3179555382334422E-3</v>
          </cell>
          <cell r="Z49">
            <v>4.7633665332035748E-3</v>
          </cell>
          <cell r="AA49">
            <v>4.7657858994089222E-3</v>
          </cell>
          <cell r="AB49">
            <v>4.5753422744545516E-3</v>
          </cell>
          <cell r="AC49">
            <v>5.4417109266859413E-3</v>
          </cell>
          <cell r="AD49">
            <v>5.3969313576378072E-3</v>
          </cell>
          <cell r="AE49">
            <v>5.6779324554218844E-3</v>
          </cell>
          <cell r="AF49">
            <v>5.4898150641763069E-3</v>
          </cell>
          <cell r="AG49">
            <v>313413032</v>
          </cell>
          <cell r="AH49">
            <v>195568503</v>
          </cell>
          <cell r="AI49">
            <v>0</v>
          </cell>
          <cell r="AJ49">
            <v>228782134</v>
          </cell>
          <cell r="AK49">
            <v>0</v>
          </cell>
          <cell r="AL49">
            <v>40312345</v>
          </cell>
          <cell r="AM49">
            <v>51920201</v>
          </cell>
          <cell r="AN49">
            <v>263782134</v>
          </cell>
          <cell r="AO49">
            <v>13553634</v>
          </cell>
          <cell r="AP49">
            <v>20834301</v>
          </cell>
          <cell r="AQ49">
            <v>20834.300999999999</v>
          </cell>
          <cell r="AR49">
            <v>4733253</v>
          </cell>
          <cell r="AT49">
            <v>2.0968268649569858E-3</v>
          </cell>
          <cell r="AU49">
            <v>1.9230621598126157E-3</v>
          </cell>
          <cell r="AV49">
            <v>2.0484212820797041E-3</v>
          </cell>
          <cell r="AX49">
            <v>-28.578368376360849</v>
          </cell>
          <cell r="AY49">
            <v>-0.2213849110307497</v>
          </cell>
          <cell r="AZ49">
            <v>-0.22108985402887982</v>
          </cell>
          <cell r="BA49">
            <v>-0.23542102362196959</v>
          </cell>
          <cell r="BB49">
            <v>0.75082664533037236</v>
          </cell>
          <cell r="BC49">
            <v>3.9194582105271754</v>
          </cell>
          <cell r="BD49">
            <v>0.35888770971497497</v>
          </cell>
          <cell r="BE49">
            <v>0.58897232231152241</v>
          </cell>
          <cell r="BF49">
            <v>0.1141681353462401</v>
          </cell>
          <cell r="BG49">
            <v>6.2509631190120693E-2</v>
          </cell>
          <cell r="BH49">
            <v>5.1658504156119403E-2</v>
          </cell>
          <cell r="BI49">
            <v>0.6666745646676826</v>
          </cell>
          <cell r="BJ49">
            <v>1.3981312342766349E-3</v>
          </cell>
          <cell r="BK49">
            <v>0</v>
          </cell>
          <cell r="BL49">
            <v>7.5495420290840997E-4</v>
          </cell>
          <cell r="BM49">
            <v>9223078</v>
          </cell>
          <cell r="BN49">
            <v>10827687</v>
          </cell>
          <cell r="BO49">
            <v>10965040</v>
          </cell>
          <cell r="BP49">
            <v>11203247</v>
          </cell>
          <cell r="BQ49">
            <v>11147949</v>
          </cell>
          <cell r="BR49">
            <v>11686475</v>
          </cell>
          <cell r="BS49">
            <v>13074106</v>
          </cell>
          <cell r="BT49">
            <v>13185616</v>
          </cell>
          <cell r="BU49">
            <v>13802498</v>
          </cell>
          <cell r="BV49">
            <v>14204005</v>
          </cell>
          <cell r="BW49">
            <v>14382397</v>
          </cell>
          <cell r="BX49">
            <v>15107721</v>
          </cell>
          <cell r="BY49">
            <v>14469562</v>
          </cell>
          <cell r="BZ49">
            <v>15826494</v>
          </cell>
          <cell r="CA49">
            <v>16857598</v>
          </cell>
          <cell r="CB49">
            <v>16800655</v>
          </cell>
          <cell r="CC49">
            <v>16589359</v>
          </cell>
          <cell r="CD49">
            <v>17019940</v>
          </cell>
          <cell r="CE49">
            <v>16250564</v>
          </cell>
          <cell r="CF49">
            <v>16454140</v>
          </cell>
          <cell r="CG49">
            <v>15562476</v>
          </cell>
          <cell r="CH49">
            <v>-1029954</v>
          </cell>
          <cell r="CI49">
            <v>551632</v>
          </cell>
          <cell r="CJ49">
            <v>768190</v>
          </cell>
          <cell r="CK49">
            <v>992269</v>
          </cell>
          <cell r="CL49">
            <v>1187760</v>
          </cell>
          <cell r="CM49">
            <v>1424536</v>
          </cell>
          <cell r="CN49">
            <v>1628858</v>
          </cell>
          <cell r="CO49">
            <v>1717309</v>
          </cell>
          <cell r="CP49">
            <v>1817222</v>
          </cell>
          <cell r="CQ49">
            <v>2037416</v>
          </cell>
          <cell r="CR49">
            <v>2182475</v>
          </cell>
          <cell r="CS49">
            <v>1933604</v>
          </cell>
          <cell r="CT49">
            <v>2068845</v>
          </cell>
          <cell r="CU49">
            <v>1993347</v>
          </cell>
          <cell r="CV49">
            <v>2106331</v>
          </cell>
          <cell r="CW49">
            <v>1718831</v>
          </cell>
          <cell r="CX49">
            <v>1154947</v>
          </cell>
          <cell r="CY49">
            <v>1154947</v>
          </cell>
          <cell r="CZ49">
            <v>1526979</v>
          </cell>
          <cell r="DA49">
            <v>1408728</v>
          </cell>
          <cell r="DB49">
            <v>1371482</v>
          </cell>
          <cell r="DD49">
            <v>183927</v>
          </cell>
          <cell r="DE49">
            <v>61039</v>
          </cell>
          <cell r="DG49">
            <v>244966</v>
          </cell>
          <cell r="DH49">
            <v>960134</v>
          </cell>
          <cell r="DI49">
            <v>1465723</v>
          </cell>
          <cell r="DJ49">
            <v>1022888</v>
          </cell>
          <cell r="DK49">
            <v>2488611</v>
          </cell>
          <cell r="DL49">
            <v>-2254919</v>
          </cell>
          <cell r="DM49">
            <v>4445622</v>
          </cell>
        </row>
        <row r="50">
          <cell r="B50" t="str">
            <v xml:space="preserve">Dubai Islamic Bank </v>
          </cell>
          <cell r="C50">
            <v>5.2506139999999997</v>
          </cell>
          <cell r="D50">
            <v>2.1316579999999998</v>
          </cell>
          <cell r="E50">
            <v>3.1978589999999998</v>
          </cell>
          <cell r="F50">
            <v>1.174336</v>
          </cell>
          <cell r="G50">
            <v>1.1757690000000001</v>
          </cell>
          <cell r="H50">
            <v>1.94526</v>
          </cell>
          <cell r="I50">
            <v>3.9320279999999999</v>
          </cell>
          <cell r="J50">
            <v>1.7749999999999998E-2</v>
          </cell>
          <cell r="K50">
            <v>-0.87332500000000002</v>
          </cell>
          <cell r="M50">
            <v>1.6837333211809288E-3</v>
          </cell>
          <cell r="N50">
            <v>1.39180981416708E-3</v>
          </cell>
          <cell r="O50">
            <v>1.4170584184887587E-3</v>
          </cell>
          <cell r="P50">
            <v>1.2905753969860989E-3</v>
          </cell>
          <cell r="Q50">
            <v>1.0097300653005045E-3</v>
          </cell>
          <cell r="R50">
            <v>8.9810759525201064E-4</v>
          </cell>
          <cell r="S50">
            <v>8.1594244188925907E-4</v>
          </cell>
          <cell r="T50">
            <v>1.6019345997390294E-3</v>
          </cell>
          <cell r="U50">
            <v>1.6457505318533876E-3</v>
          </cell>
          <cell r="V50">
            <v>1.6597976324624964E-3</v>
          </cell>
          <cell r="W50">
            <v>1.7406970541681173E-3</v>
          </cell>
          <cell r="X50">
            <v>1.7623379659851292E-3</v>
          </cell>
          <cell r="Y50">
            <v>1.9075708158961323E-3</v>
          </cell>
          <cell r="Z50">
            <v>1.9305963266920123E-3</v>
          </cell>
          <cell r="AA50">
            <v>1.9367902077399666E-3</v>
          </cell>
          <cell r="AB50">
            <v>2.0384148379067593E-3</v>
          </cell>
          <cell r="AC50">
            <v>2.135885306845442E-3</v>
          </cell>
          <cell r="AD50">
            <v>2.277695536393396E-3</v>
          </cell>
          <cell r="AE50">
            <v>2.3491586322533392E-3</v>
          </cell>
          <cell r="AF50">
            <v>2.2687049910450462E-3</v>
          </cell>
          <cell r="AG50">
            <v>313413032</v>
          </cell>
          <cell r="AH50">
            <v>195568503</v>
          </cell>
          <cell r="AI50">
            <v>0</v>
          </cell>
          <cell r="AJ50">
            <v>228782134</v>
          </cell>
          <cell r="AK50">
            <v>0</v>
          </cell>
          <cell r="AL50">
            <v>40312345</v>
          </cell>
          <cell r="AM50">
            <v>51920201</v>
          </cell>
          <cell r="AN50">
            <v>263782134</v>
          </cell>
          <cell r="AO50">
            <v>13553634</v>
          </cell>
          <cell r="AP50">
            <v>20834301</v>
          </cell>
          <cell r="AQ50">
            <v>20834.300999999999</v>
          </cell>
          <cell r="AR50">
            <v>4733253</v>
          </cell>
          <cell r="AT50">
            <v>1.1937043677522035E-3</v>
          </cell>
          <cell r="AU50">
            <v>9.2210062786756059E-4</v>
          </cell>
          <cell r="AV50">
            <v>9.8233573572880512E-4</v>
          </cell>
          <cell r="AX50">
            <v>-0.51383217697022499</v>
          </cell>
          <cell r="AY50">
            <v>-0.21009085065456054</v>
          </cell>
          <cell r="AZ50">
            <v>0.29902355730935792</v>
          </cell>
          <cell r="BA50">
            <v>0.29865911432980641</v>
          </cell>
          <cell r="BB50">
            <v>0.61488330805932612</v>
          </cell>
          <cell r="BC50">
            <v>7.3073861745016089</v>
          </cell>
          <cell r="BD50">
            <v>0</v>
          </cell>
          <cell r="BE50">
            <v>0</v>
          </cell>
          <cell r="BF50">
            <v>0.10792811232727527</v>
          </cell>
          <cell r="BG50">
            <v>5.6449005315942345E-2</v>
          </cell>
          <cell r="BH50">
            <v>5.1479107011332924E-2</v>
          </cell>
          <cell r="BI50">
            <v>0.66658911477960725</v>
          </cell>
          <cell r="BJ50">
            <v>1.4419091115116638E-4</v>
          </cell>
          <cell r="BK50">
            <v>0</v>
          </cell>
          <cell r="BL50">
            <v>7.7693657590919736E-5</v>
          </cell>
          <cell r="BM50">
            <v>5250614</v>
          </cell>
          <cell r="BN50">
            <v>4183358</v>
          </cell>
          <cell r="BO50">
            <v>4169057</v>
          </cell>
          <cell r="BP50">
            <v>3312834</v>
          </cell>
          <cell r="BQ50">
            <v>2610309</v>
          </cell>
          <cell r="BR50">
            <v>1855248</v>
          </cell>
          <cell r="BS50">
            <v>1412715</v>
          </cell>
          <cell r="CH50">
            <v>1945260</v>
          </cell>
          <cell r="CI50">
            <v>1603170</v>
          </cell>
          <cell r="CJ50">
            <v>1576015</v>
          </cell>
          <cell r="CK50">
            <v>1550896</v>
          </cell>
          <cell r="CL50">
            <v>1268840</v>
          </cell>
          <cell r="CM50">
            <v>1296179</v>
          </cell>
          <cell r="CN50">
            <v>1252725</v>
          </cell>
          <cell r="DD50">
            <v>83123</v>
          </cell>
          <cell r="DE50">
            <v>52062</v>
          </cell>
          <cell r="DG50">
            <v>135185</v>
          </cell>
          <cell r="DH50">
            <v>987849</v>
          </cell>
          <cell r="DI50">
            <v>0</v>
          </cell>
          <cell r="DJ50">
            <v>0</v>
          </cell>
          <cell r="DK50">
            <v>0</v>
          </cell>
          <cell r="DL50">
            <v>-825754</v>
          </cell>
          <cell r="DM50">
            <v>2131658</v>
          </cell>
        </row>
        <row r="51">
          <cell r="B51" t="str">
            <v>Middle East Bank</v>
          </cell>
          <cell r="C51">
            <v>5.3608640000000003</v>
          </cell>
          <cell r="D51">
            <v>2.5603980000000002</v>
          </cell>
          <cell r="E51">
            <v>4.1466609999999999</v>
          </cell>
          <cell r="F51">
            <v>1.023539</v>
          </cell>
          <cell r="G51">
            <v>1.1122609999999999</v>
          </cell>
          <cell r="H51">
            <v>1.157878</v>
          </cell>
          <cell r="I51">
            <v>2.4751479999999999</v>
          </cell>
          <cell r="J51">
            <v>7.2379999999999996E-3</v>
          </cell>
          <cell r="K51">
            <v>5.1199999999999998E-4</v>
          </cell>
          <cell r="M51">
            <v>1.401315282129908E-3</v>
          </cell>
          <cell r="N51">
            <v>1.3763618780880339E-3</v>
          </cell>
          <cell r="O51">
            <v>1.4170696233015406E-3</v>
          </cell>
          <cell r="P51">
            <v>1.4595526780470818E-3</v>
          </cell>
          <cell r="Q51">
            <v>1.4768173016462597E-3</v>
          </cell>
          <cell r="R51">
            <v>1.4769299628961381E-3</v>
          </cell>
          <cell r="S51">
            <v>1.5459463853591893E-3</v>
          </cell>
          <cell r="T51">
            <v>1.6019345997390294E-3</v>
          </cell>
          <cell r="U51">
            <v>1.6457505318533876E-3</v>
          </cell>
          <cell r="V51">
            <v>1.6597976324624964E-3</v>
          </cell>
          <cell r="W51">
            <v>1.7406970541681173E-3</v>
          </cell>
          <cell r="X51">
            <v>1.7623379659851292E-3</v>
          </cell>
          <cell r="Y51">
            <v>1.9075708158961323E-3</v>
          </cell>
          <cell r="Z51">
            <v>1.9305963266920123E-3</v>
          </cell>
          <cell r="AA51">
            <v>1.9367902077399666E-3</v>
          </cell>
          <cell r="AB51">
            <v>2.0384148379067593E-3</v>
          </cell>
          <cell r="AC51">
            <v>2.135885306845442E-3</v>
          </cell>
          <cell r="AD51">
            <v>2.277695536393396E-3</v>
          </cell>
          <cell r="AE51">
            <v>2.3491586322533392E-3</v>
          </cell>
          <cell r="AF51">
            <v>2.2687049910450462E-3</v>
          </cell>
          <cell r="AG51">
            <v>313413032</v>
          </cell>
          <cell r="AH51">
            <v>195568503</v>
          </cell>
          <cell r="AI51">
            <v>0</v>
          </cell>
          <cell r="AJ51">
            <v>228782134</v>
          </cell>
          <cell r="AK51">
            <v>0</v>
          </cell>
          <cell r="AL51">
            <v>40312345</v>
          </cell>
          <cell r="AM51">
            <v>51920201</v>
          </cell>
          <cell r="AN51">
            <v>263782134</v>
          </cell>
          <cell r="AO51">
            <v>13553634</v>
          </cell>
          <cell r="AP51">
            <v>20834301</v>
          </cell>
          <cell r="AQ51">
            <v>20834.300999999999</v>
          </cell>
          <cell r="AR51">
            <v>4733253</v>
          </cell>
          <cell r="AT51">
            <v>1.2187692280799065E-3</v>
          </cell>
          <cell r="AU51">
            <v>1.1075625655667311E-3</v>
          </cell>
          <cell r="AV51">
            <v>1.2737938990596343E-3</v>
          </cell>
          <cell r="AX51">
            <v>2.2511230828057218E-3</v>
          </cell>
          <cell r="AY51">
            <v>4.9819212165733314E-4</v>
          </cell>
          <cell r="AZ51">
            <v>0.44937151232976774</v>
          </cell>
          <cell r="BA51">
            <v>0.41352638306881045</v>
          </cell>
          <cell r="BB51">
            <v>0.25793947802381689</v>
          </cell>
          <cell r="BC51">
            <v>1.0161558261377535</v>
          </cell>
          <cell r="BD51">
            <v>0.27665650282187243</v>
          </cell>
          <cell r="BE51">
            <v>0.26134081098937684</v>
          </cell>
          <cell r="BF51">
            <v>0.13354490968976931</v>
          </cell>
          <cell r="BG51">
            <v>6.3669556373113806E-2</v>
          </cell>
          <cell r="BH51">
            <v>6.9875353316655509E-2</v>
          </cell>
          <cell r="BI51">
            <v>0.61746016855489272</v>
          </cell>
          <cell r="BJ51">
            <v>5.2511825798893217E-4</v>
          </cell>
          <cell r="BK51">
            <v>0</v>
          </cell>
          <cell r="BL51">
            <v>2.8294680854163058E-4</v>
          </cell>
          <cell r="BM51">
            <v>5360864</v>
          </cell>
          <cell r="BN51">
            <v>5343660</v>
          </cell>
          <cell r="BO51">
            <v>5165484</v>
          </cell>
          <cell r="BP51">
            <v>5090148</v>
          </cell>
          <cell r="BQ51">
            <v>5121036</v>
          </cell>
          <cell r="BR51">
            <v>5092123</v>
          </cell>
          <cell r="BS51">
            <v>5249639</v>
          </cell>
          <cell r="BT51">
            <v>5280693</v>
          </cell>
          <cell r="BU51">
            <v>5233522</v>
          </cell>
          <cell r="BV51">
            <v>5237919</v>
          </cell>
          <cell r="BW51">
            <v>5443993</v>
          </cell>
          <cell r="BX51">
            <v>5375994</v>
          </cell>
          <cell r="BY51">
            <v>5677553</v>
          </cell>
          <cell r="BZ51">
            <v>6288542</v>
          </cell>
          <cell r="CA51">
            <v>6192662</v>
          </cell>
          <cell r="CB51">
            <v>5836720</v>
          </cell>
          <cell r="CC51">
            <v>5936601</v>
          </cell>
          <cell r="CD51">
            <v>5906089</v>
          </cell>
          <cell r="CE51">
            <v>6153754</v>
          </cell>
          <cell r="CF51">
            <v>6204136</v>
          </cell>
          <cell r="CG51">
            <v>5765799</v>
          </cell>
          <cell r="CH51">
            <v>1157878</v>
          </cell>
          <cell r="CI51">
            <v>1061671</v>
          </cell>
          <cell r="CJ51">
            <v>1083394</v>
          </cell>
          <cell r="CK51">
            <v>1098966</v>
          </cell>
          <cell r="CL51">
            <v>1161853</v>
          </cell>
          <cell r="CM51">
            <v>1143420</v>
          </cell>
          <cell r="CN51">
            <v>1178364</v>
          </cell>
          <cell r="CO51">
            <v>1213931</v>
          </cell>
          <cell r="CP51">
            <v>1192109</v>
          </cell>
          <cell r="CQ51">
            <v>1235641</v>
          </cell>
          <cell r="CR51">
            <v>1237851</v>
          </cell>
          <cell r="CS51">
            <v>1252646</v>
          </cell>
          <cell r="CT51">
            <v>1263462</v>
          </cell>
          <cell r="CU51">
            <v>1197477</v>
          </cell>
          <cell r="CV51">
            <v>1193546</v>
          </cell>
          <cell r="CW51">
            <v>1211872</v>
          </cell>
          <cell r="CX51">
            <v>1233695</v>
          </cell>
          <cell r="CY51">
            <v>1233695</v>
          </cell>
          <cell r="CZ51">
            <v>1216395</v>
          </cell>
          <cell r="DA51">
            <v>1169933</v>
          </cell>
          <cell r="DB51">
            <v>1175205</v>
          </cell>
          <cell r="DD51">
            <v>84778</v>
          </cell>
          <cell r="DE51">
            <v>243896</v>
          </cell>
          <cell r="DG51">
            <v>328674</v>
          </cell>
          <cell r="DH51">
            <v>333984</v>
          </cell>
          <cell r="DI51">
            <v>255924</v>
          </cell>
          <cell r="DJ51">
            <v>723349</v>
          </cell>
          <cell r="DK51">
            <v>979273</v>
          </cell>
          <cell r="DL51">
            <v>2611</v>
          </cell>
          <cell r="DM51">
            <v>2560398</v>
          </cell>
        </row>
        <row r="52">
          <cell r="B52" t="str">
            <v xml:space="preserve">Mayfair Bank </v>
          </cell>
          <cell r="C52">
            <v>6.8565719999999999</v>
          </cell>
          <cell r="D52">
            <v>3.183627</v>
          </cell>
          <cell r="E52">
            <v>5.6031079999999998</v>
          </cell>
          <cell r="F52">
            <v>1.018894</v>
          </cell>
          <cell r="G52">
            <v>1.018894</v>
          </cell>
          <cell r="H52">
            <v>1.019868</v>
          </cell>
          <cell r="I52">
            <v>4.3033429999999999</v>
          </cell>
          <cell r="J52">
            <v>1.8017999999999999E-2</v>
          </cell>
          <cell r="K52">
            <v>-0.26765299999999997</v>
          </cell>
          <cell r="M52">
            <v>1.5958014906050501E-3</v>
          </cell>
          <cell r="N52">
            <v>1.3581930913919007E-3</v>
          </cell>
          <cell r="O52">
            <v>1.2823203270047327E-3</v>
          </cell>
          <cell r="P52">
            <v>1.2024846829300833E-3</v>
          </cell>
          <cell r="Q52">
            <v>1.1394633381557604E-3</v>
          </cell>
          <cell r="R52">
            <v>9.2633368985826719E-4</v>
          </cell>
          <cell r="S52">
            <v>8.1594244188925907E-4</v>
          </cell>
          <cell r="T52">
            <v>1.6019345997390294E-3</v>
          </cell>
          <cell r="U52">
            <v>1.6457505318533876E-3</v>
          </cell>
          <cell r="V52">
            <v>1.6597976324624964E-3</v>
          </cell>
          <cell r="W52">
            <v>1.7406970541681173E-3</v>
          </cell>
          <cell r="X52">
            <v>1.7623379659851292E-3</v>
          </cell>
          <cell r="Y52">
            <v>1.9075708158961323E-3</v>
          </cell>
          <cell r="Z52">
            <v>1.9305963266920123E-3</v>
          </cell>
          <cell r="AA52">
            <v>1.9367902077399666E-3</v>
          </cell>
          <cell r="AB52">
            <v>2.0384148379067593E-3</v>
          </cell>
          <cell r="AC52">
            <v>2.135885306845442E-3</v>
          </cell>
          <cell r="AD52">
            <v>2.277695536393396E-3</v>
          </cell>
          <cell r="AE52">
            <v>2.3491586322533392E-3</v>
          </cell>
          <cell r="AF52">
            <v>2.2687049910450462E-3</v>
          </cell>
          <cell r="AG52">
            <v>313413032</v>
          </cell>
          <cell r="AH52">
            <v>195568503</v>
          </cell>
          <cell r="AI52">
            <v>0</v>
          </cell>
          <cell r="AJ52">
            <v>228782134</v>
          </cell>
          <cell r="AK52">
            <v>0</v>
          </cell>
          <cell r="AL52">
            <v>40312345</v>
          </cell>
          <cell r="AM52">
            <v>51920201</v>
          </cell>
          <cell r="AN52">
            <v>263782134</v>
          </cell>
          <cell r="AO52">
            <v>13553634</v>
          </cell>
          <cell r="AP52">
            <v>20834301</v>
          </cell>
          <cell r="AQ52">
            <v>20834.300999999999</v>
          </cell>
          <cell r="AR52">
            <v>4733253</v>
          </cell>
          <cell r="AT52">
            <v>1.558811968315984E-3</v>
          </cell>
          <cell r="AU52">
            <v>1.3771554609586145E-3</v>
          </cell>
          <cell r="AV52">
            <v>1.7211932169454481E-3</v>
          </cell>
          <cell r="AX52">
            <v>-0.24456440793964221</v>
          </cell>
          <cell r="AY52">
            <v>-5.1449172285997678E-2</v>
          </cell>
          <cell r="AZ52">
            <v>0.2367680196535577</v>
          </cell>
          <cell r="BA52">
            <v>0.2367680196535577</v>
          </cell>
          <cell r="BB52">
            <v>0.60750914652432075</v>
          </cell>
          <cell r="BC52">
            <v>1.8151989743897319</v>
          </cell>
          <cell r="BD52">
            <v>0</v>
          </cell>
          <cell r="BE52">
            <v>0</v>
          </cell>
          <cell r="BF52">
            <v>9.7790064459256185E-2</v>
          </cell>
          <cell r="BG52">
            <v>6.3575771426667552E-2</v>
          </cell>
          <cell r="BH52">
            <v>3.4214293032588633E-2</v>
          </cell>
          <cell r="BI52">
            <v>0.56818947626924199</v>
          </cell>
          <cell r="BJ52">
            <v>1.2262053067722424E-4</v>
          </cell>
          <cell r="BK52">
            <v>2.4203482243406868E-4</v>
          </cell>
          <cell r="BL52">
            <v>1.7246068698143852E-4</v>
          </cell>
          <cell r="BM52">
            <v>6856572</v>
          </cell>
          <cell r="BN52">
            <v>5369117</v>
          </cell>
          <cell r="BO52">
            <v>4475770</v>
          </cell>
          <cell r="BP52">
            <v>3953412</v>
          </cell>
          <cell r="BQ52">
            <v>3547988</v>
          </cell>
          <cell r="BR52">
            <v>2563150</v>
          </cell>
          <cell r="BS52">
            <v>1412715</v>
          </cell>
          <cell r="CH52">
            <v>1019868</v>
          </cell>
          <cell r="CI52">
            <v>1020349</v>
          </cell>
          <cell r="CJ52">
            <v>1112957</v>
          </cell>
          <cell r="CK52">
            <v>1079558</v>
          </cell>
          <cell r="CL52">
            <v>1168946</v>
          </cell>
          <cell r="CM52">
            <v>1120846</v>
          </cell>
          <cell r="CN52">
            <v>1252725</v>
          </cell>
          <cell r="DD52">
            <v>162064</v>
          </cell>
          <cell r="DE52">
            <v>104704</v>
          </cell>
          <cell r="DG52">
            <v>266768</v>
          </cell>
          <cell r="DH52">
            <v>484237</v>
          </cell>
          <cell r="DI52">
            <v>0</v>
          </cell>
          <cell r="DJ52">
            <v>0</v>
          </cell>
          <cell r="DK52">
            <v>0</v>
          </cell>
          <cell r="DL52">
            <v>-267653</v>
          </cell>
          <cell r="DM52">
            <v>3183627</v>
          </cell>
        </row>
        <row r="53">
          <cell r="B53" t="str">
            <v xml:space="preserve">Jamii Bora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P53">
            <v>3.0224909005594821E-3</v>
          </cell>
          <cell r="Q53">
            <v>3.476346848968026E-3</v>
          </cell>
          <cell r="R53">
            <v>3.5180477134277906E-3</v>
          </cell>
          <cell r="S53">
            <v>3.2512212159849403E-3</v>
          </cell>
          <cell r="T53">
            <v>4.0298106709611972E-3</v>
          </cell>
          <cell r="U53">
            <v>4.4514540520524618E-3</v>
          </cell>
          <cell r="V53">
            <v>4.4692455535187319E-3</v>
          </cell>
          <cell r="W53">
            <v>4.5511325872303011E-3</v>
          </cell>
          <cell r="X53">
            <v>4.9632838540780181E-3</v>
          </cell>
          <cell r="Y53">
            <v>4.5362823760640957E-3</v>
          </cell>
          <cell r="Z53">
            <v>4.7800398144967528E-3</v>
          </cell>
          <cell r="AA53">
            <v>4.5513830838513417E-3</v>
          </cell>
          <cell r="AB53">
            <v>4.6643770964833187E-3</v>
          </cell>
          <cell r="AC53">
            <v>2.9185973673679262E-3</v>
          </cell>
          <cell r="AD53">
            <v>2.984048240605761E-3</v>
          </cell>
          <cell r="AE53">
            <v>2.7145443083773806E-3</v>
          </cell>
          <cell r="AF53">
            <v>2.6078119729559994E-3</v>
          </cell>
          <cell r="AG53">
            <v>313413032</v>
          </cell>
          <cell r="AH53">
            <v>195568503</v>
          </cell>
          <cell r="AI53">
            <v>0</v>
          </cell>
          <cell r="AJ53">
            <v>228782134</v>
          </cell>
          <cell r="AK53">
            <v>0</v>
          </cell>
          <cell r="AL53">
            <v>40312345</v>
          </cell>
          <cell r="AM53">
            <v>51920201</v>
          </cell>
          <cell r="AN53">
            <v>263782134</v>
          </cell>
          <cell r="AO53">
            <v>13553634</v>
          </cell>
          <cell r="AP53">
            <v>20834301</v>
          </cell>
          <cell r="AQ53">
            <v>20834.300999999999</v>
          </cell>
          <cell r="AR53">
            <v>4733253</v>
          </cell>
          <cell r="AT53">
            <v>0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 t="e">
            <v>#DIV/0!</v>
          </cell>
          <cell r="BA53" t="e">
            <v>#DIV/0!</v>
          </cell>
          <cell r="BB53" t="e">
            <v>#DIV/0!</v>
          </cell>
          <cell r="BC53" t="e">
            <v>#DIV/0!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e">
            <v>#DIV/0!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12448282</v>
          </cell>
          <cell r="BQ53">
            <v>12850795</v>
          </cell>
          <cell r="BR53">
            <v>13778388</v>
          </cell>
          <cell r="BS53">
            <v>14594119</v>
          </cell>
          <cell r="BT53">
            <v>15336497</v>
          </cell>
          <cell r="BU53">
            <v>15724254</v>
          </cell>
          <cell r="BV53">
            <v>17244601</v>
          </cell>
          <cell r="BW53">
            <v>17103526</v>
          </cell>
          <cell r="BX53">
            <v>17281779</v>
          </cell>
          <cell r="BY53">
            <v>16781543</v>
          </cell>
          <cell r="BZ53">
            <v>17042346</v>
          </cell>
          <cell r="CA53">
            <v>15896471</v>
          </cell>
          <cell r="CB53">
            <v>13724146</v>
          </cell>
          <cell r="CC53">
            <v>13117892</v>
          </cell>
          <cell r="CD53">
            <v>9437406</v>
          </cell>
          <cell r="CE53">
            <v>9034229</v>
          </cell>
          <cell r="CF53">
            <v>7577619</v>
          </cell>
          <cell r="CG53">
            <v>7010323</v>
          </cell>
          <cell r="CH53">
            <v>0</v>
          </cell>
          <cell r="CI53">
            <v>0</v>
          </cell>
          <cell r="CJ53">
            <v>0</v>
          </cell>
          <cell r="CK53">
            <v>3395143</v>
          </cell>
          <cell r="CL53">
            <v>3454435</v>
          </cell>
          <cell r="CM53">
            <v>3236996</v>
          </cell>
          <cell r="CN53">
            <v>3382368</v>
          </cell>
          <cell r="CO53">
            <v>3496545</v>
          </cell>
          <cell r="CP53">
            <v>3590079</v>
          </cell>
          <cell r="CQ53">
            <v>3135336</v>
          </cell>
          <cell r="CR53">
            <v>3149170</v>
          </cell>
          <cell r="CS53">
            <v>3166310</v>
          </cell>
          <cell r="CT53">
            <v>3162791</v>
          </cell>
          <cell r="CU53">
            <v>3167452</v>
          </cell>
          <cell r="CV53">
            <v>3150756</v>
          </cell>
          <cell r="CW53">
            <v>3126920</v>
          </cell>
          <cell r="CX53">
            <v>3105500</v>
          </cell>
          <cell r="CY53">
            <v>3105500</v>
          </cell>
          <cell r="CZ53">
            <v>2308081</v>
          </cell>
          <cell r="DA53">
            <v>2269490</v>
          </cell>
          <cell r="DB53">
            <v>2250639</v>
          </cell>
          <cell r="DD53">
            <v>0</v>
          </cell>
          <cell r="DE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</row>
        <row r="54">
          <cell r="B54" t="str">
            <v>Total - Tier 3</v>
          </cell>
          <cell r="C54">
            <v>317.79190199999994</v>
          </cell>
          <cell r="D54">
            <v>177.97340799999995</v>
          </cell>
          <cell r="E54">
            <v>225.24070699999999</v>
          </cell>
          <cell r="F54">
            <v>41.946907000000003</v>
          </cell>
          <cell r="G54">
            <v>45.813058000000012</v>
          </cell>
          <cell r="H54">
            <v>51.952766000000018</v>
          </cell>
          <cell r="I54">
            <v>248.94778700000001</v>
          </cell>
          <cell r="J54">
            <v>1.0462410000000002</v>
          </cell>
          <cell r="K54">
            <v>-2.8746009999999997</v>
          </cell>
          <cell r="M54">
            <v>7.2742406539648224E-2</v>
          </cell>
          <cell r="N54">
            <v>7.2735242121084051E-2</v>
          </cell>
          <cell r="O54">
            <v>7.5056330294899026E-2</v>
          </cell>
          <cell r="P54">
            <v>7.4032153248737839E-2</v>
          </cell>
          <cell r="Q54">
            <v>7.379141439204015E-2</v>
          </cell>
          <cell r="R54">
            <v>7.3221842481345653E-2</v>
          </cell>
          <cell r="S54">
            <v>0.29255788475060968</v>
          </cell>
          <cell r="T54">
            <v>0.99757204237078712</v>
          </cell>
          <cell r="U54">
            <v>8.7869679961999098E-2</v>
          </cell>
          <cell r="V54">
            <v>8.7022833250973042E-2</v>
          </cell>
          <cell r="W54">
            <v>0.99233922085005188</v>
          </cell>
          <cell r="X54">
            <v>0.98840894632248444</v>
          </cell>
          <cell r="Y54">
            <v>0.97770434487047708</v>
          </cell>
          <cell r="Z54">
            <v>0.95956322316348119</v>
          </cell>
          <cell r="AA54">
            <v>0.95835887122047236</v>
          </cell>
          <cell r="AB54">
            <v>0.93937735110172105</v>
          </cell>
          <cell r="AC54">
            <v>0.94483816472443749</v>
          </cell>
          <cell r="AD54">
            <v>0.94649599725917377</v>
          </cell>
          <cell r="AE54">
            <v>0.94764366496882313</v>
          </cell>
          <cell r="AF54">
            <v>0.95053163945165786</v>
          </cell>
          <cell r="AG54">
            <v>12223108248</v>
          </cell>
          <cell r="AH54">
            <v>7627171617</v>
          </cell>
          <cell r="AI54">
            <v>0</v>
          </cell>
          <cell r="AJ54">
            <v>8922503226</v>
          </cell>
          <cell r="AK54">
            <v>0</v>
          </cell>
          <cell r="AL54">
            <v>1572181455</v>
          </cell>
          <cell r="AM54">
            <v>2024887839</v>
          </cell>
          <cell r="AN54">
            <v>10287503226</v>
          </cell>
          <cell r="AO54">
            <v>528591726</v>
          </cell>
          <cell r="AP54">
            <v>812537739</v>
          </cell>
          <cell r="AQ54">
            <v>812537.73899999948</v>
          </cell>
          <cell r="AR54">
            <v>184596867</v>
          </cell>
          <cell r="AT54">
            <v>7.2248613486666585E-2</v>
          </cell>
          <cell r="AU54">
            <v>7.6986735799330616E-2</v>
          </cell>
          <cell r="AV54">
            <v>6.9190666513727211E-2</v>
          </cell>
          <cell r="AX54">
            <v>-4.642143773308223E-2</v>
          </cell>
          <cell r="AY54">
            <v>-8.2800454689189607E-3</v>
          </cell>
          <cell r="AZ54">
            <v>0.18402677345350338</v>
          </cell>
          <cell r="BA54">
            <v>0.16849680611942938</v>
          </cell>
          <cell r="BB54">
            <v>0.32947987900799863</v>
          </cell>
          <cell r="BC54">
            <v>0.85419324511824291</v>
          </cell>
          <cell r="BD54">
            <v>0.14004783642966798</v>
          </cell>
          <cell r="BE54">
            <v>0.33204644767425751</v>
          </cell>
          <cell r="BF54">
            <v>0.12279655218459812</v>
          </cell>
          <cell r="BG54">
            <v>5.7390958496254044E-2</v>
          </cell>
          <cell r="BH54">
            <v>6.5405593688344074E-2</v>
          </cell>
          <cell r="BI54">
            <v>0.79014761749970874</v>
          </cell>
          <cell r="BJ54">
            <v>7.1891999211152621E-2</v>
          </cell>
          <cell r="BK54">
            <v>2.3250473115503236E-2</v>
          </cell>
          <cell r="BL54">
            <v>5.5782206849573676E-2</v>
          </cell>
          <cell r="BM54">
            <v>317791902</v>
          </cell>
          <cell r="BN54">
            <v>308576522</v>
          </cell>
          <cell r="BO54">
            <v>305639829</v>
          </cell>
          <cell r="BP54">
            <v>295936963</v>
          </cell>
          <cell r="BQ54">
            <v>297343044</v>
          </cell>
          <cell r="BR54">
            <v>288339069</v>
          </cell>
          <cell r="BS54">
            <v>290927935</v>
          </cell>
          <cell r="BT54">
            <v>281510895</v>
          </cell>
          <cell r="BU54">
            <v>281888575</v>
          </cell>
          <cell r="BV54">
            <v>283550971</v>
          </cell>
          <cell r="BW54">
            <v>277909727</v>
          </cell>
          <cell r="BX54">
            <v>278558386</v>
          </cell>
          <cell r="BY54">
            <v>274517447</v>
          </cell>
          <cell r="BZ54">
            <v>280147332</v>
          </cell>
          <cell r="CA54">
            <v>273789358</v>
          </cell>
          <cell r="CB54">
            <v>264680180</v>
          </cell>
          <cell r="CC54">
            <v>259018298</v>
          </cell>
          <cell r="CD54">
            <v>243299036</v>
          </cell>
          <cell r="CE54">
            <v>235242414</v>
          </cell>
          <cell r="CF54">
            <v>227575470</v>
          </cell>
          <cell r="CG54">
            <v>219734053</v>
          </cell>
          <cell r="CH54">
            <v>51952766</v>
          </cell>
          <cell r="CI54">
            <v>52263526</v>
          </cell>
          <cell r="CJ54">
            <v>52331099</v>
          </cell>
          <cell r="CK54">
            <v>54842652</v>
          </cell>
          <cell r="CL54">
            <v>56160875</v>
          </cell>
          <cell r="CM54">
            <v>56160904</v>
          </cell>
          <cell r="CN54">
            <v>56224456</v>
          </cell>
          <cell r="CO54">
            <v>73207168</v>
          </cell>
          <cell r="CP54">
            <v>53562613</v>
          </cell>
          <cell r="CQ54">
            <v>52196454</v>
          </cell>
          <cell r="CR54">
            <v>51625654</v>
          </cell>
          <cell r="CS54">
            <v>48238243</v>
          </cell>
          <cell r="CT54">
            <v>47411658</v>
          </cell>
          <cell r="CU54">
            <v>44264895</v>
          </cell>
          <cell r="CV54">
            <v>43998606</v>
          </cell>
          <cell r="CW54">
            <v>42320348</v>
          </cell>
          <cell r="CX54">
            <v>40763536</v>
          </cell>
          <cell r="CY54">
            <v>40337064</v>
          </cell>
          <cell r="CZ54">
            <v>37195527</v>
          </cell>
          <cell r="DA54">
            <v>35791821</v>
          </cell>
          <cell r="DB54">
            <v>34951644</v>
          </cell>
          <cell r="DC54">
            <v>0</v>
          </cell>
          <cell r="DD54">
            <v>6894264</v>
          </cell>
          <cell r="DE54">
            <v>14030425</v>
          </cell>
          <cell r="DF54">
            <v>0</v>
          </cell>
          <cell r="DG54">
            <v>20924689</v>
          </cell>
          <cell r="DH54">
            <v>17873728</v>
          </cell>
          <cell r="DI54">
            <v>9624010</v>
          </cell>
          <cell r="DJ54">
            <v>19359917</v>
          </cell>
          <cell r="DK54">
            <v>28983927</v>
          </cell>
          <cell r="DL54">
            <v>-2509396</v>
          </cell>
          <cell r="DM54">
            <v>177973408</v>
          </cell>
        </row>
        <row r="56">
          <cell r="B56" t="str">
            <v xml:space="preserve">TOTAL/Average </v>
          </cell>
          <cell r="C56">
            <v>4398.5882449999999</v>
          </cell>
          <cell r="D56">
            <v>2311.7411870000001</v>
          </cell>
          <cell r="E56">
            <v>3255.3625849999999</v>
          </cell>
          <cell r="F56">
            <v>581.13073999999995</v>
          </cell>
          <cell r="G56">
            <v>630.55296300000009</v>
          </cell>
          <cell r="H56">
            <v>676.57455400000003</v>
          </cell>
          <cell r="I56">
            <v>3507.4117550000001</v>
          </cell>
          <cell r="J56">
            <v>28.138825999999995</v>
          </cell>
          <cell r="K56">
            <v>150.13774600000002</v>
          </cell>
          <cell r="L56">
            <v>0</v>
          </cell>
          <cell r="M56">
            <v>1</v>
          </cell>
          <cell r="N56">
            <v>1</v>
          </cell>
          <cell r="O56">
            <v>1</v>
          </cell>
          <cell r="P56">
            <v>0.99697750909944038</v>
          </cell>
          <cell r="Q56">
            <v>0.99652365315103175</v>
          </cell>
          <cell r="R56">
            <v>0.99738005988182432</v>
          </cell>
          <cell r="S56">
            <v>1.2121578446576127</v>
          </cell>
          <cell r="T56">
            <v>2.5492780762250948</v>
          </cell>
          <cell r="U56">
            <v>1</v>
          </cell>
          <cell r="V56">
            <v>1</v>
          </cell>
          <cell r="W56">
            <v>2.5370166920733959</v>
          </cell>
          <cell r="X56">
            <v>2.5199643011301718</v>
          </cell>
          <cell r="Y56">
            <v>0.99999999999999989</v>
          </cell>
          <cell r="Z56">
            <v>0.99999999999999978</v>
          </cell>
          <cell r="AA56">
            <v>0.99880925099301221</v>
          </cell>
          <cell r="AB56">
            <v>2.3386835608795482</v>
          </cell>
          <cell r="AC56">
            <v>2.3664682266458348</v>
          </cell>
          <cell r="AD56">
            <v>2.3719563000206345</v>
          </cell>
          <cell r="AE56">
            <v>2.3778645682415025</v>
          </cell>
          <cell r="AF56">
            <v>2.3873596403804864</v>
          </cell>
          <cell r="AG56">
            <v>20371847080</v>
          </cell>
          <cell r="AH56">
            <v>12711952695</v>
          </cell>
          <cell r="AI56">
            <v>0</v>
          </cell>
          <cell r="AJ56">
            <v>14870838710</v>
          </cell>
          <cell r="AK56">
            <v>0</v>
          </cell>
          <cell r="AL56">
            <v>2620302425</v>
          </cell>
          <cell r="AM56">
            <v>3374813065</v>
          </cell>
          <cell r="AN56">
            <v>17145838710</v>
          </cell>
          <cell r="AO56">
            <v>880986210</v>
          </cell>
          <cell r="AP56">
            <v>1354229565</v>
          </cell>
          <cell r="AQ56">
            <v>1354229.5649999995</v>
          </cell>
          <cell r="AR56">
            <v>307661445</v>
          </cell>
          <cell r="AT56">
            <v>1</v>
          </cell>
          <cell r="AU56">
            <v>0.99999999999999978</v>
          </cell>
          <cell r="AV56">
            <v>1</v>
          </cell>
          <cell r="AX56">
            <v>0.16108195124735922</v>
          </cell>
          <cell r="AY56">
            <v>2.5207516442174595E-2</v>
          </cell>
          <cell r="AZ56">
            <v>0.17977728508810339</v>
          </cell>
          <cell r="BA56">
            <v>0.16568648923855817</v>
          </cell>
          <cell r="BB56">
            <v>0.32409983866862058</v>
          </cell>
          <cell r="BC56">
            <v>0.50930832099201029</v>
          </cell>
          <cell r="BD56">
            <v>0.10005701952238812</v>
          </cell>
          <cell r="BE56">
            <v>0.44368347586305895</v>
          </cell>
          <cell r="BF56">
            <v>0.11669440200468122</v>
          </cell>
          <cell r="BG56">
            <v>3.8125705903034081E-2</v>
          </cell>
          <cell r="BH56">
            <v>7.8568696101647129E-2</v>
          </cell>
          <cell r="BI56">
            <v>0.71013324219305063</v>
          </cell>
          <cell r="BJ56">
            <v>1</v>
          </cell>
          <cell r="BK56">
            <v>1.0000000000000002</v>
          </cell>
          <cell r="BL56">
            <v>1</v>
          </cell>
          <cell r="BM56">
            <v>4398588245</v>
          </cell>
          <cell r="BN56">
            <v>4338887985</v>
          </cell>
          <cell r="BO56">
            <v>4189353192</v>
          </cell>
          <cell r="BP56">
            <v>4015640231</v>
          </cell>
          <cell r="BQ56">
            <v>4002740822</v>
          </cell>
          <cell r="BR56">
            <v>3969801179</v>
          </cell>
          <cell r="BS56">
            <v>3890090236</v>
          </cell>
          <cell r="BT56">
            <v>3780561166</v>
          </cell>
          <cell r="BU56">
            <v>3667176199</v>
          </cell>
          <cell r="BV56">
            <v>3699555728</v>
          </cell>
          <cell r="BW56">
            <v>3597175542</v>
          </cell>
          <cell r="BX56">
            <v>3477540415</v>
          </cell>
          <cell r="BY56">
            <v>3451529529</v>
          </cell>
          <cell r="BZ56">
            <v>3324525365</v>
          </cell>
          <cell r="CA56">
            <v>3287632118</v>
          </cell>
          <cell r="CB56">
            <v>3108389834</v>
          </cell>
          <cell r="CC56">
            <v>2990210268</v>
          </cell>
          <cell r="CD56">
            <v>2849723061</v>
          </cell>
          <cell r="CE56">
            <v>2745172364</v>
          </cell>
          <cell r="CF56">
            <v>2610642202</v>
          </cell>
          <cell r="CG56">
            <v>2546412262</v>
          </cell>
          <cell r="CH56">
            <v>676574554</v>
          </cell>
          <cell r="CI56">
            <v>660692988</v>
          </cell>
          <cell r="CJ56">
            <v>627904202</v>
          </cell>
          <cell r="CK56">
            <v>622315836</v>
          </cell>
          <cell r="CL56">
            <v>644188418</v>
          </cell>
          <cell r="CM56">
            <v>632984415</v>
          </cell>
          <cell r="CN56">
            <v>612234112</v>
          </cell>
          <cell r="CO56">
            <v>619495335</v>
          </cell>
          <cell r="CP56">
            <v>592009516</v>
          </cell>
          <cell r="CQ56">
            <v>587323037</v>
          </cell>
          <cell r="CR56">
            <v>558953068</v>
          </cell>
          <cell r="CS56">
            <v>540576606</v>
          </cell>
          <cell r="CT56">
            <v>533849749</v>
          </cell>
          <cell r="CU56">
            <v>516020147</v>
          </cell>
          <cell r="CV56">
            <v>503192355</v>
          </cell>
          <cell r="CW56">
            <v>501928557</v>
          </cell>
          <cell r="CX56">
            <v>475796268</v>
          </cell>
          <cell r="CY56">
            <v>475369796</v>
          </cell>
          <cell r="CZ56">
            <v>460316464</v>
          </cell>
          <cell r="DA56">
            <v>429584047</v>
          </cell>
          <cell r="DB56">
            <v>412772425</v>
          </cell>
          <cell r="DC56">
            <v>0</v>
          </cell>
          <cell r="DD56">
            <v>121407328</v>
          </cell>
          <cell r="DE56">
            <v>253191217</v>
          </cell>
          <cell r="DF56">
            <v>0</v>
          </cell>
          <cell r="DG56">
            <v>374598545</v>
          </cell>
          <cell r="DH56">
            <v>190786156</v>
          </cell>
          <cell r="DI56">
            <v>114036803</v>
          </cell>
          <cell r="DJ56">
            <v>142986073</v>
          </cell>
          <cell r="DK56">
            <v>257022876</v>
          </cell>
          <cell r="DL56">
            <v>105473157</v>
          </cell>
          <cell r="DM56">
            <v>2311741187</v>
          </cell>
        </row>
        <row r="59">
          <cell r="B59" t="str">
            <v>Dec 2018 (Ranking out of 8 banks)</v>
          </cell>
          <cell r="C59">
            <v>6</v>
          </cell>
          <cell r="D59">
            <v>5</v>
          </cell>
          <cell r="E59">
            <v>6</v>
          </cell>
          <cell r="F59">
            <v>4</v>
          </cell>
          <cell r="G59">
            <v>4</v>
          </cell>
          <cell r="H59">
            <v>4</v>
          </cell>
          <cell r="I59">
            <v>7</v>
          </cell>
          <cell r="J59">
            <v>9</v>
          </cell>
          <cell r="K59">
            <v>6</v>
          </cell>
          <cell r="M59">
            <v>6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R59">
            <v>1</v>
          </cell>
          <cell r="AT59">
            <v>6</v>
          </cell>
          <cell r="AU59">
            <v>5</v>
          </cell>
          <cell r="AV59">
            <v>6</v>
          </cell>
          <cell r="AW59" t="e">
            <v>#N/A</v>
          </cell>
          <cell r="AX59">
            <v>9</v>
          </cell>
          <cell r="AY59">
            <v>9</v>
          </cell>
          <cell r="AZ59">
            <v>1</v>
          </cell>
          <cell r="BA59">
            <v>1</v>
          </cell>
          <cell r="BB59">
            <v>9</v>
          </cell>
          <cell r="BC59">
            <v>2</v>
          </cell>
          <cell r="BD59">
            <v>5</v>
          </cell>
          <cell r="BE59">
            <v>7</v>
          </cell>
          <cell r="BF59">
            <v>6</v>
          </cell>
          <cell r="BG59">
            <v>9</v>
          </cell>
          <cell r="BH59">
            <v>8</v>
          </cell>
          <cell r="BI59">
            <v>6</v>
          </cell>
          <cell r="BJ59">
            <v>6</v>
          </cell>
          <cell r="BK59">
            <v>7</v>
          </cell>
          <cell r="BL59">
            <v>7</v>
          </cell>
        </row>
        <row r="60">
          <cell r="B60" t="str">
            <v>Sep 2018 (Ranking out of 8 banks)</v>
          </cell>
          <cell r="C60">
            <v>5</v>
          </cell>
          <cell r="D60">
            <v>5</v>
          </cell>
          <cell r="E60">
            <v>6</v>
          </cell>
          <cell r="F60">
            <v>5</v>
          </cell>
          <cell r="G60">
            <v>6</v>
          </cell>
          <cell r="H60">
            <v>4</v>
          </cell>
          <cell r="I60">
            <v>7</v>
          </cell>
          <cell r="J60">
            <v>9</v>
          </cell>
          <cell r="K60">
            <v>7</v>
          </cell>
          <cell r="N60">
            <v>6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T60">
            <v>5</v>
          </cell>
          <cell r="AU60">
            <v>5</v>
          </cell>
          <cell r="AV60">
            <v>6</v>
          </cell>
          <cell r="AW60" t="e">
            <v>#N/A</v>
          </cell>
          <cell r="AX60">
            <v>9</v>
          </cell>
          <cell r="AY60">
            <v>9</v>
          </cell>
          <cell r="AZ60">
            <v>2</v>
          </cell>
          <cell r="BA60">
            <v>1</v>
          </cell>
          <cell r="BB60">
            <v>9</v>
          </cell>
          <cell r="BC60">
            <v>2</v>
          </cell>
          <cell r="BD60">
            <v>6</v>
          </cell>
          <cell r="BE60">
            <v>2</v>
          </cell>
          <cell r="BF60">
            <v>7</v>
          </cell>
          <cell r="BG60">
            <v>9</v>
          </cell>
          <cell r="BH60">
            <v>8</v>
          </cell>
          <cell r="BI60">
            <v>6</v>
          </cell>
          <cell r="BJ60">
            <v>7</v>
          </cell>
          <cell r="BK60">
            <v>8</v>
          </cell>
          <cell r="BL60">
            <v>7</v>
          </cell>
        </row>
        <row r="61">
          <cell r="B61" t="str">
            <v>Jun 2018 (Ranking out of 8 banks)</v>
          </cell>
          <cell r="C61">
            <v>6</v>
          </cell>
          <cell r="D61">
            <v>5</v>
          </cell>
          <cell r="E61">
            <v>6</v>
          </cell>
          <cell r="F61">
            <v>5</v>
          </cell>
          <cell r="G61">
            <v>6</v>
          </cell>
          <cell r="H61">
            <v>4</v>
          </cell>
          <cell r="I61">
            <v>7</v>
          </cell>
          <cell r="J61">
            <v>8</v>
          </cell>
          <cell r="K61">
            <v>7</v>
          </cell>
          <cell r="O61">
            <v>6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T61">
            <v>6</v>
          </cell>
          <cell r="AU61">
            <v>5</v>
          </cell>
          <cell r="AV61">
            <v>6</v>
          </cell>
          <cell r="AW61" t="e">
            <v>#N/A</v>
          </cell>
          <cell r="AX61">
            <v>8</v>
          </cell>
          <cell r="AY61">
            <v>8</v>
          </cell>
          <cell r="AZ61">
            <v>1</v>
          </cell>
          <cell r="BA61">
            <v>1</v>
          </cell>
          <cell r="BB61">
            <v>8</v>
          </cell>
          <cell r="BC61">
            <v>2</v>
          </cell>
          <cell r="BD61">
            <v>6</v>
          </cell>
          <cell r="BE61">
            <v>1</v>
          </cell>
          <cell r="BF61">
            <v>5</v>
          </cell>
          <cell r="BG61">
            <v>8</v>
          </cell>
          <cell r="BH61">
            <v>8</v>
          </cell>
          <cell r="BI61">
            <v>6</v>
          </cell>
          <cell r="BJ61">
            <v>7</v>
          </cell>
          <cell r="BK61">
            <v>4</v>
          </cell>
          <cell r="BL61">
            <v>7</v>
          </cell>
        </row>
        <row r="62">
          <cell r="B62" t="str">
            <v>Mar 2018 (Ranking out of 8 banks)</v>
          </cell>
          <cell r="C62">
            <v>6</v>
          </cell>
          <cell r="D62">
            <v>5</v>
          </cell>
          <cell r="E62">
            <v>5</v>
          </cell>
          <cell r="F62">
            <v>5</v>
          </cell>
          <cell r="G62">
            <v>6</v>
          </cell>
          <cell r="H62">
            <v>5</v>
          </cell>
          <cell r="I62">
            <v>6</v>
          </cell>
          <cell r="J62">
            <v>8</v>
          </cell>
          <cell r="K62">
            <v>7</v>
          </cell>
          <cell r="P62">
            <v>6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T62">
            <v>6</v>
          </cell>
          <cell r="AU62">
            <v>5</v>
          </cell>
          <cell r="AV62">
            <v>5</v>
          </cell>
          <cell r="AW62" t="e">
            <v>#N/A</v>
          </cell>
          <cell r="AX62">
            <v>8</v>
          </cell>
          <cell r="AY62">
            <v>7</v>
          </cell>
          <cell r="AZ62">
            <v>1</v>
          </cell>
          <cell r="BA62">
            <v>1</v>
          </cell>
          <cell r="BB62">
            <v>8</v>
          </cell>
          <cell r="BC62">
            <v>1</v>
          </cell>
          <cell r="BD62">
            <v>4</v>
          </cell>
          <cell r="BE62">
            <v>2</v>
          </cell>
          <cell r="BF62">
            <v>6</v>
          </cell>
          <cell r="BG62">
            <v>8</v>
          </cell>
          <cell r="BH62">
            <v>7</v>
          </cell>
          <cell r="BI62">
            <v>5</v>
          </cell>
          <cell r="BJ62">
            <v>5</v>
          </cell>
          <cell r="BK62">
            <v>6</v>
          </cell>
          <cell r="BL62">
            <v>5</v>
          </cell>
        </row>
        <row r="63">
          <cell r="B63" t="str">
            <v>Dec 2017 (Ranking out of 8 banks)</v>
          </cell>
          <cell r="C63">
            <v>6</v>
          </cell>
          <cell r="D63">
            <v>5</v>
          </cell>
          <cell r="E63">
            <v>5</v>
          </cell>
          <cell r="F63">
            <v>6</v>
          </cell>
          <cell r="G63">
            <v>6</v>
          </cell>
          <cell r="H63">
            <v>6</v>
          </cell>
          <cell r="I63">
            <v>7</v>
          </cell>
          <cell r="J63">
            <v>8</v>
          </cell>
          <cell r="K63">
            <v>6</v>
          </cell>
          <cell r="Q63">
            <v>5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T63">
            <v>6</v>
          </cell>
          <cell r="AU63">
            <v>5</v>
          </cell>
          <cell r="AV63">
            <v>5</v>
          </cell>
          <cell r="AW63" t="e">
            <v>#N/A</v>
          </cell>
          <cell r="AX63">
            <v>7</v>
          </cell>
          <cell r="AY63">
            <v>7</v>
          </cell>
          <cell r="AZ63">
            <v>2</v>
          </cell>
          <cell r="BA63">
            <v>1</v>
          </cell>
          <cell r="BB63">
            <v>8</v>
          </cell>
          <cell r="BC63">
            <v>1</v>
          </cell>
          <cell r="BD63">
            <v>3</v>
          </cell>
          <cell r="BE63">
            <v>1</v>
          </cell>
          <cell r="BF63">
            <v>4</v>
          </cell>
          <cell r="BG63">
            <v>8</v>
          </cell>
          <cell r="BH63">
            <v>7</v>
          </cell>
          <cell r="BI63">
            <v>5</v>
          </cell>
          <cell r="BJ63">
            <v>5</v>
          </cell>
          <cell r="BK63">
            <v>7</v>
          </cell>
          <cell r="BL63">
            <v>7</v>
          </cell>
        </row>
        <row r="64">
          <cell r="B64" t="str">
            <v>Sep  2017 (Ranking out of 8 banks)</v>
          </cell>
          <cell r="C64">
            <v>6</v>
          </cell>
          <cell r="D64">
            <v>5</v>
          </cell>
          <cell r="E64">
            <v>6</v>
          </cell>
          <cell r="F64">
            <v>6</v>
          </cell>
          <cell r="G64">
            <v>6</v>
          </cell>
          <cell r="H64">
            <v>6</v>
          </cell>
          <cell r="I64">
            <v>6</v>
          </cell>
          <cell r="J64">
            <v>8</v>
          </cell>
          <cell r="K64">
            <v>6</v>
          </cell>
          <cell r="R64">
            <v>6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T64">
            <v>6</v>
          </cell>
          <cell r="AU64">
            <v>5</v>
          </cell>
          <cell r="AV64">
            <v>6</v>
          </cell>
          <cell r="AX64">
            <v>7</v>
          </cell>
          <cell r="AY64">
            <v>7</v>
          </cell>
          <cell r="AZ64">
            <v>6</v>
          </cell>
          <cell r="BA64">
            <v>2</v>
          </cell>
          <cell r="BB64">
            <v>8</v>
          </cell>
          <cell r="BC64">
            <v>1</v>
          </cell>
          <cell r="BD64">
            <v>2</v>
          </cell>
          <cell r="BE64">
            <v>2</v>
          </cell>
          <cell r="BF64">
            <v>4</v>
          </cell>
          <cell r="BG64">
            <v>8</v>
          </cell>
          <cell r="BH64">
            <v>7</v>
          </cell>
          <cell r="BI64">
            <v>4</v>
          </cell>
          <cell r="BJ64">
            <v>6</v>
          </cell>
          <cell r="BK64">
            <v>4</v>
          </cell>
          <cell r="BL64">
            <v>6</v>
          </cell>
        </row>
        <row r="65">
          <cell r="B65" t="str">
            <v>June  2017 (Ranking out of 8 banks)</v>
          </cell>
          <cell r="C65">
            <v>6</v>
          </cell>
          <cell r="D65">
            <v>5</v>
          </cell>
          <cell r="E65">
            <v>6</v>
          </cell>
          <cell r="F65">
            <v>6</v>
          </cell>
          <cell r="G65">
            <v>6</v>
          </cell>
          <cell r="H65">
            <v>6</v>
          </cell>
          <cell r="I65">
            <v>6</v>
          </cell>
          <cell r="J65">
            <v>8</v>
          </cell>
          <cell r="K65">
            <v>6</v>
          </cell>
          <cell r="S65">
            <v>6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T65">
            <v>6</v>
          </cell>
          <cell r="AU65">
            <v>5</v>
          </cell>
          <cell r="AV65">
            <v>6</v>
          </cell>
          <cell r="AX65">
            <v>6</v>
          </cell>
          <cell r="AY65">
            <v>7</v>
          </cell>
          <cell r="AZ65">
            <v>6</v>
          </cell>
          <cell r="BA65">
            <v>2</v>
          </cell>
          <cell r="BB65">
            <v>8</v>
          </cell>
          <cell r="BC65">
            <v>1</v>
          </cell>
          <cell r="BD65">
            <v>1</v>
          </cell>
          <cell r="BE65">
            <v>1</v>
          </cell>
          <cell r="BF65">
            <v>4</v>
          </cell>
          <cell r="BG65">
            <v>8</v>
          </cell>
          <cell r="BH65">
            <v>7</v>
          </cell>
          <cell r="BI65">
            <v>4</v>
          </cell>
          <cell r="BJ65">
            <v>7</v>
          </cell>
          <cell r="BK65">
            <v>7</v>
          </cell>
          <cell r="BL65">
            <v>6</v>
          </cell>
        </row>
        <row r="67">
          <cell r="B67" t="str">
            <v>Dec 2018 (Ranking out of 37 banks)</v>
          </cell>
          <cell r="C67">
            <v>6</v>
          </cell>
          <cell r="D67">
            <v>5</v>
          </cell>
          <cell r="E67">
            <v>6</v>
          </cell>
          <cell r="F67">
            <v>4</v>
          </cell>
          <cell r="G67">
            <v>4</v>
          </cell>
          <cell r="H67">
            <v>4</v>
          </cell>
          <cell r="I67">
            <v>7</v>
          </cell>
          <cell r="J67">
            <v>11</v>
          </cell>
          <cell r="K67">
            <v>6</v>
          </cell>
          <cell r="L67">
            <v>0</v>
          </cell>
          <cell r="M67">
            <v>6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T67">
            <v>6</v>
          </cell>
          <cell r="AU67">
            <v>5</v>
          </cell>
          <cell r="AV67">
            <v>6</v>
          </cell>
          <cell r="AW67" t="e">
            <v>#N/A</v>
          </cell>
          <cell r="AX67">
            <v>12</v>
          </cell>
          <cell r="AY67">
            <v>12</v>
          </cell>
          <cell r="AZ67">
            <v>24</v>
          </cell>
          <cell r="BA67">
            <v>17</v>
          </cell>
          <cell r="BB67">
            <v>34</v>
          </cell>
          <cell r="BC67">
            <v>5</v>
          </cell>
          <cell r="BD67">
            <v>10</v>
          </cell>
          <cell r="BE67">
            <v>18</v>
          </cell>
          <cell r="BF67">
            <v>24</v>
          </cell>
          <cell r="BG67">
            <v>16</v>
          </cell>
          <cell r="BH67">
            <v>25</v>
          </cell>
          <cell r="BI67">
            <v>19</v>
          </cell>
          <cell r="BJ67">
            <v>6</v>
          </cell>
          <cell r="BK67">
            <v>7</v>
          </cell>
          <cell r="BL67">
            <v>7</v>
          </cell>
        </row>
        <row r="68">
          <cell r="B68" t="str">
            <v>Sep 2018 (Ranking out of 39 banks)</v>
          </cell>
          <cell r="C68">
            <v>5</v>
          </cell>
          <cell r="D68">
            <v>5</v>
          </cell>
          <cell r="E68">
            <v>6</v>
          </cell>
          <cell r="F68">
            <v>5</v>
          </cell>
          <cell r="G68">
            <v>6</v>
          </cell>
          <cell r="H68">
            <v>4</v>
          </cell>
          <cell r="I68">
            <v>7</v>
          </cell>
          <cell r="J68">
            <v>11</v>
          </cell>
          <cell r="K68">
            <v>7</v>
          </cell>
          <cell r="L68">
            <v>0</v>
          </cell>
          <cell r="N68">
            <v>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T68">
            <v>5</v>
          </cell>
          <cell r="AU68">
            <v>5</v>
          </cell>
          <cell r="AV68">
            <v>6</v>
          </cell>
          <cell r="AW68" t="e">
            <v>#N/A</v>
          </cell>
          <cell r="AX68">
            <v>15</v>
          </cell>
          <cell r="AY68">
            <v>15</v>
          </cell>
          <cell r="AZ68">
            <v>20</v>
          </cell>
          <cell r="BA68">
            <v>18</v>
          </cell>
          <cell r="BB68">
            <v>34</v>
          </cell>
          <cell r="BC68">
            <v>6</v>
          </cell>
          <cell r="BD68">
            <v>11</v>
          </cell>
          <cell r="BE68">
            <v>3</v>
          </cell>
          <cell r="BF68">
            <v>23</v>
          </cell>
          <cell r="BG68">
            <v>16</v>
          </cell>
          <cell r="BH68">
            <v>23</v>
          </cell>
          <cell r="BI68">
            <v>20</v>
          </cell>
          <cell r="BJ68">
            <v>7</v>
          </cell>
          <cell r="BK68">
            <v>11</v>
          </cell>
          <cell r="BL68">
            <v>7</v>
          </cell>
        </row>
        <row r="69">
          <cell r="B69" t="str">
            <v>Jun 2018 (Ranking out of 40 banks)</v>
          </cell>
          <cell r="C69">
            <v>6</v>
          </cell>
          <cell r="D69">
            <v>5</v>
          </cell>
          <cell r="E69">
            <v>6</v>
          </cell>
          <cell r="F69">
            <v>5</v>
          </cell>
          <cell r="G69">
            <v>6</v>
          </cell>
          <cell r="H69">
            <v>4</v>
          </cell>
          <cell r="I69">
            <v>7</v>
          </cell>
          <cell r="J69">
            <v>11</v>
          </cell>
          <cell r="K69">
            <v>7</v>
          </cell>
          <cell r="L69" t="e">
            <v>#REF!</v>
          </cell>
          <cell r="O69">
            <v>6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T69">
            <v>6</v>
          </cell>
          <cell r="AU69">
            <v>5</v>
          </cell>
          <cell r="AV69">
            <v>6</v>
          </cell>
          <cell r="AW69">
            <v>6</v>
          </cell>
          <cell r="AX69">
            <v>13</v>
          </cell>
          <cell r="AY69">
            <v>15</v>
          </cell>
          <cell r="AZ69">
            <v>18</v>
          </cell>
          <cell r="BA69">
            <v>17</v>
          </cell>
          <cell r="BB69">
            <v>33</v>
          </cell>
          <cell r="BC69">
            <v>5</v>
          </cell>
          <cell r="BD69">
            <v>10</v>
          </cell>
          <cell r="BE69">
            <v>3</v>
          </cell>
          <cell r="BF69">
            <v>21</v>
          </cell>
          <cell r="BG69">
            <v>14</v>
          </cell>
          <cell r="BH69">
            <v>15</v>
          </cell>
          <cell r="BI69">
            <v>20</v>
          </cell>
          <cell r="BJ69">
            <v>8</v>
          </cell>
          <cell r="BK69">
            <v>4</v>
          </cell>
          <cell r="BL69">
            <v>7</v>
          </cell>
        </row>
        <row r="70">
          <cell r="B70" t="str">
            <v>Mar 2018 (Ranking out of 40 banks)</v>
          </cell>
          <cell r="C70">
            <v>6</v>
          </cell>
          <cell r="D70">
            <v>5</v>
          </cell>
          <cell r="E70">
            <v>5</v>
          </cell>
          <cell r="F70">
            <v>5</v>
          </cell>
          <cell r="G70">
            <v>6</v>
          </cell>
          <cell r="H70">
            <v>5</v>
          </cell>
          <cell r="I70">
            <v>6</v>
          </cell>
          <cell r="J70">
            <v>11</v>
          </cell>
          <cell r="K70">
            <v>7</v>
          </cell>
          <cell r="L70" t="e">
            <v>#REF!</v>
          </cell>
          <cell r="P70">
            <v>6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>
            <v>6</v>
          </cell>
          <cell r="AU70">
            <v>5</v>
          </cell>
          <cell r="AV70">
            <v>5</v>
          </cell>
          <cell r="AW70" t="e">
            <v>#N/A</v>
          </cell>
          <cell r="AX70">
            <v>12</v>
          </cell>
          <cell r="AY70">
            <v>13</v>
          </cell>
          <cell r="AZ70">
            <v>19</v>
          </cell>
          <cell r="BA70">
            <v>19</v>
          </cell>
          <cell r="BB70">
            <v>34</v>
          </cell>
          <cell r="BC70">
            <v>5</v>
          </cell>
          <cell r="BD70">
            <v>12</v>
          </cell>
          <cell r="BE70">
            <v>5</v>
          </cell>
          <cell r="BF70">
            <v>21</v>
          </cell>
          <cell r="BG70">
            <v>16</v>
          </cell>
          <cell r="BH70">
            <v>25</v>
          </cell>
          <cell r="BI70">
            <v>21</v>
          </cell>
          <cell r="BJ70">
            <v>6</v>
          </cell>
          <cell r="BK70">
            <v>8</v>
          </cell>
          <cell r="BL70">
            <v>5</v>
          </cell>
        </row>
        <row r="71">
          <cell r="B71" t="str">
            <v>Dec 2017 (Ranking out of 40 banks)</v>
          </cell>
          <cell r="C71">
            <v>6</v>
          </cell>
          <cell r="D71">
            <v>5</v>
          </cell>
          <cell r="E71">
            <v>5</v>
          </cell>
          <cell r="F71">
            <v>6</v>
          </cell>
          <cell r="G71">
            <v>6</v>
          </cell>
          <cell r="H71">
            <v>6</v>
          </cell>
          <cell r="I71">
            <v>7</v>
          </cell>
          <cell r="J71">
            <v>11</v>
          </cell>
          <cell r="K71">
            <v>6</v>
          </cell>
          <cell r="L71" t="e">
            <v>#REF!</v>
          </cell>
          <cell r="Q71">
            <v>5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>
            <v>6</v>
          </cell>
          <cell r="AU71">
            <v>5</v>
          </cell>
          <cell r="AV71">
            <v>5</v>
          </cell>
          <cell r="AW71" t="e">
            <v>#N/A</v>
          </cell>
          <cell r="AX71">
            <v>13</v>
          </cell>
          <cell r="AY71">
            <v>14</v>
          </cell>
          <cell r="AZ71">
            <v>21</v>
          </cell>
          <cell r="BA71">
            <v>18</v>
          </cell>
          <cell r="BB71">
            <v>33</v>
          </cell>
          <cell r="BC71">
            <v>6</v>
          </cell>
          <cell r="BD71">
            <v>14</v>
          </cell>
          <cell r="BE71">
            <v>3</v>
          </cell>
          <cell r="BF71">
            <v>26</v>
          </cell>
          <cell r="BG71">
            <v>16</v>
          </cell>
          <cell r="BH71">
            <v>27</v>
          </cell>
          <cell r="BI71">
            <v>21</v>
          </cell>
          <cell r="BJ71">
            <v>6</v>
          </cell>
          <cell r="BK71">
            <v>11</v>
          </cell>
          <cell r="BL71">
            <v>32</v>
          </cell>
        </row>
        <row r="72">
          <cell r="B72" t="str">
            <v>Sep 2017 (Ranking out of 39 banks)</v>
          </cell>
          <cell r="C72">
            <v>6</v>
          </cell>
          <cell r="D72">
            <v>5</v>
          </cell>
          <cell r="E72">
            <v>6</v>
          </cell>
          <cell r="F72">
            <v>6</v>
          </cell>
          <cell r="G72">
            <v>6</v>
          </cell>
          <cell r="H72">
            <v>6</v>
          </cell>
          <cell r="I72">
            <v>6</v>
          </cell>
          <cell r="J72">
            <v>11</v>
          </cell>
          <cell r="K72">
            <v>6</v>
          </cell>
          <cell r="L72" t="e">
            <v>#REF!</v>
          </cell>
          <cell r="R72">
            <v>6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>
            <v>6</v>
          </cell>
          <cell r="AU72">
            <v>5</v>
          </cell>
          <cell r="AV72">
            <v>6</v>
          </cell>
          <cell r="AW72" t="e">
            <v>#N/A</v>
          </cell>
          <cell r="AX72">
            <v>13</v>
          </cell>
          <cell r="AY72">
            <v>14</v>
          </cell>
          <cell r="AZ72">
            <v>23</v>
          </cell>
          <cell r="BA72">
            <v>21</v>
          </cell>
          <cell r="BB72">
            <v>33</v>
          </cell>
          <cell r="BC72">
            <v>6</v>
          </cell>
          <cell r="BD72">
            <v>11</v>
          </cell>
          <cell r="BE72">
            <v>5</v>
          </cell>
          <cell r="BF72">
            <v>25</v>
          </cell>
          <cell r="BG72">
            <v>14</v>
          </cell>
          <cell r="BH72">
            <v>26</v>
          </cell>
          <cell r="BI72">
            <v>25</v>
          </cell>
          <cell r="BJ72">
            <v>7</v>
          </cell>
          <cell r="BK72">
            <v>6</v>
          </cell>
          <cell r="BL72">
            <v>33</v>
          </cell>
        </row>
        <row r="73">
          <cell r="B73" t="str">
            <v>June 2017 (Ranking out of 39 banks)</v>
          </cell>
          <cell r="C73">
            <v>6</v>
          </cell>
          <cell r="D73">
            <v>5</v>
          </cell>
          <cell r="E73">
            <v>6</v>
          </cell>
          <cell r="F73">
            <v>7</v>
          </cell>
          <cell r="G73">
            <v>6</v>
          </cell>
          <cell r="H73">
            <v>6</v>
          </cell>
          <cell r="I73">
            <v>6</v>
          </cell>
          <cell r="J73">
            <v>11</v>
          </cell>
          <cell r="K73">
            <v>6</v>
          </cell>
          <cell r="L73" t="e">
            <v>#N/A</v>
          </cell>
          <cell r="S73">
            <v>6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>
            <v>6</v>
          </cell>
          <cell r="AU73">
            <v>5</v>
          </cell>
          <cell r="AV73">
            <v>6</v>
          </cell>
          <cell r="AW73" t="e">
            <v>#N/A</v>
          </cell>
          <cell r="AX73">
            <v>11</v>
          </cell>
          <cell r="AY73">
            <v>14</v>
          </cell>
          <cell r="AZ73">
            <v>23</v>
          </cell>
          <cell r="BA73">
            <v>23</v>
          </cell>
          <cell r="BB73">
            <v>31</v>
          </cell>
          <cell r="BC73">
            <v>5</v>
          </cell>
          <cell r="BD73">
            <v>6</v>
          </cell>
          <cell r="BE73">
            <v>2</v>
          </cell>
          <cell r="BF73">
            <v>24</v>
          </cell>
          <cell r="BG73">
            <v>15</v>
          </cell>
          <cell r="BH73">
            <v>30</v>
          </cell>
          <cell r="BI73">
            <v>24</v>
          </cell>
          <cell r="BJ73">
            <v>9</v>
          </cell>
          <cell r="BK73">
            <v>10</v>
          </cell>
          <cell r="BL73">
            <v>31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ar_19"/>
      <sheetName val="Sheet1"/>
      <sheetName val="Sheet3"/>
      <sheetName val="peer_summary"/>
    </sheetNames>
    <sheetDataSet>
      <sheetData sheetId="0">
        <row r="1">
          <cell r="B1" t="str">
            <v>DIAMOND TRUST BANK KENYA LIMITED</v>
          </cell>
          <cell r="BE1" t="str">
            <v>Figures in KShs billions, except where otherwise indicated</v>
          </cell>
        </row>
        <row r="2">
          <cell r="B2" t="str">
            <v>Kenya Banking Industry analysis as at 31 March 2019</v>
          </cell>
        </row>
        <row r="3">
          <cell r="M3" t="str">
            <v xml:space="preserve">Weighted market share index </v>
          </cell>
          <cell r="AU3" t="str">
            <v>Market share on:</v>
          </cell>
          <cell r="AY3" t="str">
            <v>Key ratios as at 31 Mar 2019</v>
          </cell>
          <cell r="BK3" t="str">
            <v>Market share on off balance sheet items:</v>
          </cell>
          <cell r="CG3" t="str">
            <v>ok</v>
          </cell>
          <cell r="CH3" t="str">
            <v>ok</v>
          </cell>
          <cell r="CI3" t="str">
            <v>ok</v>
          </cell>
          <cell r="DA3" t="str">
            <v>ok</v>
          </cell>
          <cell r="DB3" t="str">
            <v>ok</v>
          </cell>
          <cell r="DG3" t="str">
            <v>ok</v>
          </cell>
          <cell r="DH3" t="str">
            <v>ok</v>
          </cell>
          <cell r="DK3" t="str">
            <v>ok</v>
          </cell>
          <cell r="DL3" t="str">
            <v>ok</v>
          </cell>
          <cell r="DM3" t="str">
            <v>ok</v>
          </cell>
          <cell r="DN3" t="str">
            <v>ok</v>
          </cell>
          <cell r="DO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Mar- 19</v>
          </cell>
          <cell r="N4" t="str">
            <v>Dec- 18</v>
          </cell>
          <cell r="O4" t="str">
            <v>Sep- 18</v>
          </cell>
          <cell r="P4" t="str">
            <v>Jun- 18</v>
          </cell>
          <cell r="Q4" t="str">
            <v>Mar- 18</v>
          </cell>
          <cell r="R4" t="str">
            <v>Dec- 17</v>
          </cell>
          <cell r="S4" t="str">
            <v>Sep- 17</v>
          </cell>
          <cell r="T4" t="str">
            <v>Jun- 17</v>
          </cell>
          <cell r="U4" t="str">
            <v>Mar- 17</v>
          </cell>
          <cell r="V4" t="str">
            <v>Dec- 16</v>
          </cell>
          <cell r="W4" t="str">
            <v>Sep- 16</v>
          </cell>
          <cell r="X4" t="str">
            <v>Jun- 16</v>
          </cell>
          <cell r="Y4" t="str">
            <v>Mar- 16</v>
          </cell>
          <cell r="Z4" t="str">
            <v>Sep- 15</v>
          </cell>
          <cell r="AA4" t="str">
            <v>June - 15</v>
          </cell>
          <cell r="AB4" t="str">
            <v>Mar - 15</v>
          </cell>
          <cell r="AC4" t="str">
            <v>Dec - 14</v>
          </cell>
          <cell r="AD4" t="str">
            <v>Sep - 14</v>
          </cell>
          <cell r="AE4" t="str">
            <v>Jun - 14</v>
          </cell>
          <cell r="AF4" t="str">
            <v>Mar - 14</v>
          </cell>
          <cell r="AG4" t="str">
            <v>Dec - 13</v>
          </cell>
          <cell r="AH4" t="str">
            <v>Assets
Sep 2013</v>
          </cell>
          <cell r="AI4" t="str">
            <v>Advances Sep 2013</v>
          </cell>
          <cell r="AJ4" t="str">
            <v>Advances - Dec 2010</v>
          </cell>
          <cell r="AK4" t="str">
            <v>Deposits - Sep 2013</v>
          </cell>
          <cell r="AL4" t="str">
            <v>Deposits - Dec 2010</v>
          </cell>
          <cell r="AM4" t="str">
            <v>Core Capital</v>
          </cell>
          <cell r="AN4" t="str">
            <v>Total Capital</v>
          </cell>
          <cell r="AO4" t="str">
            <v>Total Risk Weighted Assets</v>
          </cell>
          <cell r="AP4" t="str">
            <v>PBT</v>
          </cell>
          <cell r="AQ4" t="str">
            <v>Interest income on
 loans and advances</v>
          </cell>
          <cell r="AR4" t="str">
            <v>Interest income on
 loans and advances</v>
          </cell>
          <cell r="AS4" t="str">
            <v>Interest expenses on 
customer deposits</v>
          </cell>
          <cell r="AU4" t="str">
            <v>Assets</v>
          </cell>
          <cell r="AV4" t="str">
            <v xml:space="preserve"> Advances</v>
          </cell>
          <cell r="AW4" t="str">
            <v>Customer Deposits</v>
          </cell>
          <cell r="AY4" t="str">
            <v>Annualised ROE</v>
          </cell>
          <cell r="AZ4" t="str">
            <v>Annualised ROA</v>
          </cell>
          <cell r="BA4" t="str">
            <v>Total capital/ TRWA</v>
          </cell>
          <cell r="BB4" t="str">
            <v>Core capital/ TRWA</v>
          </cell>
          <cell r="BC4" t="str">
            <v>Fee income/Total income</v>
          </cell>
          <cell r="BD4" t="str">
            <v>Cost
/Income</v>
          </cell>
          <cell r="BE4" t="str">
            <v>NPA ratio</v>
          </cell>
          <cell r="BF4" t="str">
            <v>Coverarge ratio (Specific provision/NPL)</v>
          </cell>
          <cell r="BG4" t="str">
            <v>Yield on Loans</v>
          </cell>
          <cell r="BH4" t="str">
            <v>Cost of customer deposits</v>
          </cell>
          <cell r="BI4" t="str">
            <v>Spread</v>
          </cell>
          <cell r="BJ4" t="str">
            <v>Advances to Deposits ratio</v>
          </cell>
          <cell r="BK4" t="str">
            <v>Letter of credit, guarantees, acceptances</v>
          </cell>
          <cell r="BL4" t="str">
            <v>Forwardsswaps &amp; options</v>
          </cell>
          <cell r="BM4" t="str">
            <v>Overall off balance sheet items</v>
          </cell>
          <cell r="BN4" t="str">
            <v>Total assets Mar 19</v>
          </cell>
          <cell r="BO4" t="str">
            <v>Total assets Dec 18</v>
          </cell>
          <cell r="BP4" t="str">
            <v>Total assets Sep 18</v>
          </cell>
          <cell r="BQ4" t="str">
            <v>Total assets Jun 18</v>
          </cell>
          <cell r="BR4" t="str">
            <v>Total assets Mar 18</v>
          </cell>
          <cell r="BS4" t="str">
            <v>Total assets Dec 17</v>
          </cell>
          <cell r="BT4" t="str">
            <v>Total assets Sep 17</v>
          </cell>
          <cell r="BU4" t="str">
            <v>Total assets Jun 17</v>
          </cell>
          <cell r="BV4" t="str">
            <v>Total assets Mar 17</v>
          </cell>
          <cell r="BW4" t="str">
            <v>Total assets Dec 16</v>
          </cell>
          <cell r="BX4" t="str">
            <v>Total assets Sep 16</v>
          </cell>
          <cell r="BY4" t="str">
            <v>Total assets Jun 16</v>
          </cell>
          <cell r="BZ4" t="str">
            <v>Total assets Mar 16</v>
          </cell>
          <cell r="CA4" t="str">
            <v>Total assets Dec 15</v>
          </cell>
          <cell r="CB4" t="str">
            <v>Total assets Sep 15</v>
          </cell>
          <cell r="CC4" t="str">
            <v>Total assets June 15</v>
          </cell>
          <cell r="CD4" t="str">
            <v>Total assets Mar 15</v>
          </cell>
          <cell r="CE4" t="str">
            <v>Total assets Dec 14</v>
          </cell>
          <cell r="CF4" t="str">
            <v>Total assets Sep 14</v>
          </cell>
          <cell r="CG4" t="str">
            <v>Total assets June 14</v>
          </cell>
          <cell r="CH4" t="str">
            <v>Total assets Mar 14</v>
          </cell>
          <cell r="CI4" t="str">
            <v>Total assets Dec 13</v>
          </cell>
          <cell r="CJ4" t="str">
            <v>Total Equity Mar 19</v>
          </cell>
          <cell r="CK4" t="str">
            <v>Total Equity Dec 18</v>
          </cell>
          <cell r="CL4" t="str">
            <v>Total Equity Sep 18</v>
          </cell>
          <cell r="CM4" t="str">
            <v>Total Equity Jun 18</v>
          </cell>
          <cell r="CN4" t="str">
            <v>Total Equity Mar 18</v>
          </cell>
          <cell r="CO4" t="str">
            <v>Total Equity Dec 17</v>
          </cell>
          <cell r="CP4" t="str">
            <v>Total Equity Sep 17</v>
          </cell>
          <cell r="CQ4" t="str">
            <v>Total Equity Jun 17</v>
          </cell>
          <cell r="CR4" t="str">
            <v>Total Equity Mar 17</v>
          </cell>
          <cell r="CS4" t="str">
            <v>Total Equity Dec 16</v>
          </cell>
          <cell r="CT4" t="str">
            <v>Total Equity Sep 16</v>
          </cell>
          <cell r="CU4" t="str">
            <v>Total Equity Jun 16</v>
          </cell>
          <cell r="CV4" t="str">
            <v>Total Equity March 16</v>
          </cell>
          <cell r="CW4" t="str">
            <v>Total Equity December 15</v>
          </cell>
          <cell r="CX4" t="str">
            <v>Total Equity September 15</v>
          </cell>
          <cell r="CY4" t="str">
            <v>Total Equity June 15</v>
          </cell>
          <cell r="CZ4" t="str">
            <v>Total Equity Mar 15</v>
          </cell>
          <cell r="DA4" t="str">
            <v>Total equity Dec 14</v>
          </cell>
          <cell r="DB4" t="str">
            <v>Total equity Sep 14</v>
          </cell>
          <cell r="DC4" t="str">
            <v>Total equity June 14</v>
          </cell>
          <cell r="DD4" t="str">
            <v>Total equity Mar 14</v>
          </cell>
          <cell r="DE4" t="str">
            <v>Total equity Dec 13</v>
          </cell>
          <cell r="DG4" t="str">
            <v>Fee income</v>
          </cell>
          <cell r="DH4" t="str">
            <v>Net Interest income</v>
          </cell>
          <cell r="DJ4" t="str">
            <v>Total operating income</v>
          </cell>
          <cell r="DK4" t="str">
            <v>Total expenses</v>
          </cell>
          <cell r="DL4" t="str">
            <v>Specific Provision Mar 19</v>
          </cell>
          <cell r="DM4" t="str">
            <v>Net non performing loans</v>
          </cell>
          <cell r="DN4" t="str">
            <v>Total NPA</v>
          </cell>
          <cell r="DO4" t="str">
            <v>Profit after tax</v>
          </cell>
          <cell r="DP4" t="str">
            <v>Advances - Mar 2019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BA5" t="str">
            <v>CBK Min = 14.5%</v>
          </cell>
          <cell r="BB5" t="str">
            <v>CBK Min = 10.5%</v>
          </cell>
        </row>
        <row r="6">
          <cell r="B6" t="str">
            <v>Kenya Commercial Bank</v>
          </cell>
          <cell r="C6">
            <v>634.54608099999996</v>
          </cell>
          <cell r="D6">
            <v>424.82853699999998</v>
          </cell>
          <cell r="E6">
            <v>491.01676300000003</v>
          </cell>
          <cell r="F6">
            <v>89.803971000000004</v>
          </cell>
          <cell r="G6">
            <v>97.363971000000006</v>
          </cell>
          <cell r="H6">
            <v>102.60255100000001</v>
          </cell>
          <cell r="I6">
            <v>548.96753100000001</v>
          </cell>
          <cell r="J6">
            <v>0.63991200000000004</v>
          </cell>
          <cell r="K6">
            <v>8.1632879999999997</v>
          </cell>
          <cell r="M6">
            <v>0.14457186107575332</v>
          </cell>
          <cell r="N6">
            <v>0.14397199811038175</v>
          </cell>
          <cell r="O6">
            <v>0.13881037333648602</v>
          </cell>
          <cell r="P6">
            <v>0.14117435452314622</v>
          </cell>
          <cell r="Q6">
            <v>0.13796686321193541</v>
          </cell>
          <cell r="R6">
            <v>0.14291263056409176</v>
          </cell>
          <cell r="S6">
            <v>0.1430842533304027</v>
          </cell>
          <cell r="T6">
            <v>0.14152595466646359</v>
          </cell>
          <cell r="U6">
            <v>0.13574438000670025</v>
          </cell>
          <cell r="V6">
            <v>0.13992352803734659</v>
          </cell>
          <cell r="W6">
            <v>0.13433714985353076</v>
          </cell>
          <cell r="X6">
            <v>0.13275515468664842</v>
          </cell>
          <cell r="Y6">
            <v>0.13119905159235939</v>
          </cell>
          <cell r="Z6">
            <v>0.12315759144100659</v>
          </cell>
          <cell r="AA6">
            <v>0.12828392399161925</v>
          </cell>
          <cell r="AB6">
            <v>0.12776260968164574</v>
          </cell>
          <cell r="AC6">
            <v>0.12747288756217376</v>
          </cell>
          <cell r="AD6">
            <v>0.1249181995617412</v>
          </cell>
          <cell r="AE6">
            <v>0.13106153348130317</v>
          </cell>
          <cell r="AF6">
            <v>0.13103110285523009</v>
          </cell>
          <cell r="AG6">
            <v>0.12953006295034575</v>
          </cell>
          <cell r="AH6">
            <v>313413032</v>
          </cell>
          <cell r="AI6">
            <v>195568503</v>
          </cell>
          <cell r="AJ6">
            <v>0</v>
          </cell>
          <cell r="AK6">
            <v>228782134</v>
          </cell>
          <cell r="AL6">
            <v>0</v>
          </cell>
          <cell r="AM6">
            <v>40312345</v>
          </cell>
          <cell r="AN6">
            <v>51920201</v>
          </cell>
          <cell r="AO6">
            <v>263782134</v>
          </cell>
          <cell r="AP6">
            <v>13553634</v>
          </cell>
          <cell r="AQ6">
            <v>20834301</v>
          </cell>
          <cell r="AR6">
            <v>20834.300999999999</v>
          </cell>
          <cell r="AS6">
            <v>4733253</v>
          </cell>
          <cell r="AU6">
            <v>0.14080110411824226</v>
          </cell>
          <cell r="AV6">
            <v>0.18238868772820932</v>
          </cell>
          <cell r="AW6">
            <v>0.14745482042221597</v>
          </cell>
          <cell r="AY6">
            <v>0.25001066369442326</v>
          </cell>
          <cell r="AZ6">
            <v>3.7566571120057853E-2</v>
          </cell>
          <cell r="BA6">
            <v>0.17735834179963553</v>
          </cell>
          <cell r="BB6">
            <v>0.16358703553270804</v>
          </cell>
          <cell r="BC6">
            <v>0.30219729815853763</v>
          </cell>
          <cell r="BD6">
            <v>0.44768187699765349</v>
          </cell>
          <cell r="BE6">
            <v>6.9381455966586944E-2</v>
          </cell>
          <cell r="BF6">
            <v>0.4591217957206204</v>
          </cell>
          <cell r="BG6">
            <v>0.11911202657421278</v>
          </cell>
          <cell r="BH6">
            <v>2.6367485931272881E-2</v>
          </cell>
          <cell r="BI6">
            <v>9.274454064293991E-2</v>
          </cell>
          <cell r="BJ6">
            <v>0.86520169780843093</v>
          </cell>
          <cell r="BK6">
            <v>0.13430907626105074</v>
          </cell>
          <cell r="BL6">
            <v>3.356407929101686E-2</v>
          </cell>
          <cell r="BM6">
            <v>8.2231105755061581E-2</v>
          </cell>
          <cell r="BN6">
            <v>634546081</v>
          </cell>
          <cell r="BO6">
            <v>621722876</v>
          </cell>
          <cell r="BP6">
            <v>594008882</v>
          </cell>
          <cell r="BQ6">
            <v>582710853</v>
          </cell>
          <cell r="BR6">
            <v>560903987</v>
          </cell>
          <cell r="BS6">
            <v>555630311</v>
          </cell>
          <cell r="BT6">
            <v>551343268</v>
          </cell>
          <cell r="BU6">
            <v>539972430</v>
          </cell>
          <cell r="BV6">
            <v>520535661</v>
          </cell>
          <cell r="BW6">
            <v>504775429</v>
          </cell>
          <cell r="BX6">
            <v>480228078</v>
          </cell>
          <cell r="BY6">
            <v>468119269</v>
          </cell>
          <cell r="BZ6">
            <v>467040289</v>
          </cell>
          <cell r="CA6">
            <v>467741173</v>
          </cell>
          <cell r="CB6">
            <v>445775641</v>
          </cell>
          <cell r="CC6">
            <v>428373929</v>
          </cell>
          <cell r="CD6">
            <v>392112176</v>
          </cell>
          <cell r="CE6">
            <v>376969401</v>
          </cell>
          <cell r="CF6">
            <v>354645696</v>
          </cell>
          <cell r="CG6">
            <v>357832852</v>
          </cell>
          <cell r="CH6">
            <v>344881270</v>
          </cell>
          <cell r="CI6">
            <v>323312454</v>
          </cell>
          <cell r="CJ6">
            <v>102602551</v>
          </cell>
          <cell r="CK6">
            <v>97788946</v>
          </cell>
          <cell r="CL6">
            <v>86547811</v>
          </cell>
          <cell r="CM6">
            <v>83188923</v>
          </cell>
          <cell r="CN6">
            <v>77025627</v>
          </cell>
          <cell r="CO6">
            <v>88990915</v>
          </cell>
          <cell r="CP6">
            <v>87543455</v>
          </cell>
          <cell r="CQ6">
            <v>82387611</v>
          </cell>
          <cell r="CR6">
            <v>76498794</v>
          </cell>
          <cell r="CS6">
            <v>80989888</v>
          </cell>
          <cell r="CT6">
            <v>79112934</v>
          </cell>
          <cell r="CU6">
            <v>71821971</v>
          </cell>
          <cell r="CV6">
            <v>65237685</v>
          </cell>
          <cell r="CW6">
            <v>80885958</v>
          </cell>
          <cell r="CX6">
            <v>75806174</v>
          </cell>
          <cell r="CY6">
            <v>73434331</v>
          </cell>
          <cell r="CZ6">
            <v>75829560</v>
          </cell>
          <cell r="DA6">
            <v>72167339</v>
          </cell>
          <cell r="DB6">
            <v>72167339</v>
          </cell>
          <cell r="DC6">
            <v>68163363</v>
          </cell>
          <cell r="DD6">
            <v>65596612</v>
          </cell>
          <cell r="DE6">
            <v>62390636</v>
          </cell>
          <cell r="DG6">
            <v>5007240</v>
          </cell>
          <cell r="DH6">
            <v>11562200</v>
          </cell>
          <cell r="DJ6">
            <v>16569440</v>
          </cell>
          <cell r="DK6">
            <v>7417838</v>
          </cell>
          <cell r="DL6">
            <v>14541637</v>
          </cell>
          <cell r="DM6">
            <v>17131085</v>
          </cell>
          <cell r="DN6">
            <v>31672722</v>
          </cell>
          <cell r="DO6">
            <v>5613620</v>
          </cell>
          <cell r="DP6">
            <v>424828537</v>
          </cell>
        </row>
        <row r="7">
          <cell r="B7" t="str">
            <v>Equity Bank</v>
          </cell>
          <cell r="C7">
            <v>465.24409800000001</v>
          </cell>
          <cell r="D7">
            <v>229.289421</v>
          </cell>
          <cell r="E7">
            <v>345.43100099999998</v>
          </cell>
          <cell r="F7">
            <v>58.379840999999999</v>
          </cell>
          <cell r="G7">
            <v>67.459840999999997</v>
          </cell>
          <cell r="H7">
            <v>67.538874000000007</v>
          </cell>
          <cell r="I7">
            <v>417.55033200000003</v>
          </cell>
          <cell r="J7">
            <v>0.49517299999999997</v>
          </cell>
          <cell r="K7">
            <v>7.1878520000000004</v>
          </cell>
          <cell r="M7">
            <v>0.10090626517022637</v>
          </cell>
          <cell r="N7">
            <v>9.8061190936799256E-2</v>
          </cell>
          <cell r="O7">
            <v>9.8408090677759213E-2</v>
          </cell>
          <cell r="P7">
            <v>9.8374743180696667E-2</v>
          </cell>
          <cell r="Q7">
            <v>9.9213182021215762E-2</v>
          </cell>
          <cell r="R7">
            <v>0.10021070817425724</v>
          </cell>
          <cell r="S7">
            <v>0.10263867923579205</v>
          </cell>
          <cell r="T7">
            <v>0.10210981080849582</v>
          </cell>
          <cell r="U7">
            <v>0.10023911955140558</v>
          </cell>
          <cell r="V7">
            <v>9.8746469930219127E-2</v>
          </cell>
          <cell r="W7">
            <v>0.10184218946700879</v>
          </cell>
          <cell r="X7">
            <v>9.8472200158710665E-2</v>
          </cell>
          <cell r="Y7">
            <v>9.6887678984456008E-2</v>
          </cell>
          <cell r="Z7">
            <v>9.1101266839765715E-2</v>
          </cell>
          <cell r="AA7">
            <v>9.1091482465713358E-2</v>
          </cell>
          <cell r="AB7">
            <v>8.966130581150647E-2</v>
          </cell>
          <cell r="AC7">
            <v>8.4610822065211241E-2</v>
          </cell>
          <cell r="AD7">
            <v>9.4623204645071957E-2</v>
          </cell>
          <cell r="AE7">
            <v>9.3120895302110526E-2</v>
          </cell>
          <cell r="AF7">
            <v>9.4513985779401066E-2</v>
          </cell>
          <cell r="AG7">
            <v>9.1886694776309688E-2</v>
          </cell>
          <cell r="AH7">
            <v>313413032</v>
          </cell>
          <cell r="AI7">
            <v>195568503</v>
          </cell>
          <cell r="AJ7">
            <v>0</v>
          </cell>
          <cell r="AK7">
            <v>228782134</v>
          </cell>
          <cell r="AL7">
            <v>0</v>
          </cell>
          <cell r="AM7">
            <v>40312345</v>
          </cell>
          <cell r="AN7">
            <v>51920201</v>
          </cell>
          <cell r="AO7">
            <v>263782134</v>
          </cell>
          <cell r="AP7">
            <v>13553634</v>
          </cell>
          <cell r="AQ7">
            <v>20834301</v>
          </cell>
          <cell r="AR7">
            <v>20834.300999999999</v>
          </cell>
          <cell r="AS7">
            <v>4733253</v>
          </cell>
          <cell r="AU7">
            <v>0.10323424041901175</v>
          </cell>
          <cell r="AV7">
            <v>9.843923598322428E-2</v>
          </cell>
          <cell r="AW7">
            <v>0.10373467885193423</v>
          </cell>
          <cell r="AY7">
            <v>0.31928966178136481</v>
          </cell>
          <cell r="AZ7">
            <v>4.6403940071763482E-2</v>
          </cell>
          <cell r="BA7">
            <v>0.16156098038978448</v>
          </cell>
          <cell r="BB7">
            <v>0.13981509898547989</v>
          </cell>
          <cell r="BC7">
            <v>0.37905178670174094</v>
          </cell>
          <cell r="BD7">
            <v>0.41764732494433993</v>
          </cell>
          <cell r="BE7">
            <v>7.3259275694093934E-2</v>
          </cell>
          <cell r="BF7">
            <v>0.36305400262713722</v>
          </cell>
          <cell r="BG7">
            <v>0.11145665774848168</v>
          </cell>
          <cell r="BH7">
            <v>2.2936288714104098E-2</v>
          </cell>
          <cell r="BI7">
            <v>8.8520369034377586E-2</v>
          </cell>
          <cell r="BJ7">
            <v>0.66377777424788809</v>
          </cell>
          <cell r="BK7">
            <v>0.13860123809506769</v>
          </cell>
          <cell r="BL7">
            <v>4.3734173531363892E-2</v>
          </cell>
          <cell r="BM7">
            <v>8.9338270508082768E-2</v>
          </cell>
          <cell r="BN7">
            <v>465244098</v>
          </cell>
          <cell r="BO7">
            <v>438508784</v>
          </cell>
          <cell r="BP7">
            <v>424255993</v>
          </cell>
          <cell r="BQ7">
            <v>410372609</v>
          </cell>
          <cell r="BR7">
            <v>402181727</v>
          </cell>
          <cell r="BS7">
            <v>406402486</v>
          </cell>
          <cell r="BT7">
            <v>405535402</v>
          </cell>
          <cell r="BU7">
            <v>399529870</v>
          </cell>
          <cell r="BV7">
            <v>393863646</v>
          </cell>
          <cell r="BW7">
            <v>379748996</v>
          </cell>
          <cell r="BX7">
            <v>380264086</v>
          </cell>
          <cell r="BY7">
            <v>360468890</v>
          </cell>
          <cell r="BZ7">
            <v>347559904</v>
          </cell>
          <cell r="CA7">
            <v>341329318</v>
          </cell>
          <cell r="CB7">
            <v>321146247</v>
          </cell>
          <cell r="CC7">
            <v>318183426</v>
          </cell>
          <cell r="CD7">
            <v>300888650</v>
          </cell>
          <cell r="CE7">
            <v>276115727</v>
          </cell>
          <cell r="CF7">
            <v>284368025</v>
          </cell>
          <cell r="CG7">
            <v>260214926</v>
          </cell>
          <cell r="CH7">
            <v>255340466</v>
          </cell>
          <cell r="CI7">
            <v>238194354</v>
          </cell>
          <cell r="CJ7">
            <v>67538874</v>
          </cell>
          <cell r="CK7">
            <v>60586569</v>
          </cell>
          <cell r="CL7">
            <v>66014329</v>
          </cell>
          <cell r="CM7">
            <v>62231112</v>
          </cell>
          <cell r="CN7">
            <v>58528396</v>
          </cell>
          <cell r="CO7">
            <v>61906391</v>
          </cell>
          <cell r="CP7">
            <v>66313250</v>
          </cell>
          <cell r="CQ7">
            <v>61659481</v>
          </cell>
          <cell r="CR7">
            <v>56267047</v>
          </cell>
          <cell r="CS7">
            <v>52341039</v>
          </cell>
          <cell r="CT7">
            <v>59898173</v>
          </cell>
          <cell r="CU7">
            <v>54059428</v>
          </cell>
          <cell r="CV7">
            <v>52125975</v>
          </cell>
          <cell r="CW7">
            <v>47439613</v>
          </cell>
          <cell r="CX7">
            <v>50167760</v>
          </cell>
          <cell r="CY7">
            <v>47666080</v>
          </cell>
          <cell r="CZ7">
            <v>44265113</v>
          </cell>
          <cell r="DA7">
            <v>39733344</v>
          </cell>
          <cell r="DB7">
            <v>39733344</v>
          </cell>
          <cell r="DC7">
            <v>55681804</v>
          </cell>
          <cell r="DD7">
            <v>48809621</v>
          </cell>
          <cell r="DE7">
            <v>50686922</v>
          </cell>
          <cell r="DG7">
            <v>4809309</v>
          </cell>
          <cell r="DH7">
            <v>7878427</v>
          </cell>
          <cell r="DJ7">
            <v>12687736</v>
          </cell>
          <cell r="DK7">
            <v>5298999</v>
          </cell>
          <cell r="DL7">
            <v>6580511</v>
          </cell>
          <cell r="DM7">
            <v>11544922</v>
          </cell>
          <cell r="DN7">
            <v>18125433</v>
          </cell>
          <cell r="DO7">
            <v>5031497</v>
          </cell>
          <cell r="DP7">
            <v>229289421</v>
          </cell>
        </row>
        <row r="8">
          <cell r="B8" t="str">
            <v>Co-operative Bank of Kenya</v>
          </cell>
          <cell r="C8">
            <v>419.99847699999998</v>
          </cell>
          <cell r="D8">
            <v>249.79892599999999</v>
          </cell>
          <cell r="E8">
            <v>315.17783100000003</v>
          </cell>
          <cell r="F8">
            <v>56.893286000000003</v>
          </cell>
          <cell r="G8">
            <v>58.128337000000002</v>
          </cell>
          <cell r="H8">
            <v>72.018398000000005</v>
          </cell>
          <cell r="I8">
            <v>388.17227300000002</v>
          </cell>
          <cell r="J8">
            <v>0.59607299999999996</v>
          </cell>
          <cell r="K8">
            <v>4.8087049999999998</v>
          </cell>
          <cell r="M8">
            <v>9.6648189092887749E-2</v>
          </cell>
          <cell r="N8">
            <v>9.5704141107746943E-2</v>
          </cell>
          <cell r="O8">
            <v>9.6474712596889139E-2</v>
          </cell>
          <cell r="P8">
            <v>9.8479859855237384E-2</v>
          </cell>
          <cell r="Q8">
            <v>0.1021673753053215</v>
          </cell>
          <cell r="R8">
            <v>0.10000834463142143</v>
          </cell>
          <cell r="S8">
            <v>0.1004640419991996</v>
          </cell>
          <cell r="T8">
            <v>0.10086798408392122</v>
          </cell>
          <cell r="U8">
            <v>0.10117409893948653</v>
          </cell>
          <cell r="V8">
            <v>9.8095006116512201E-2</v>
          </cell>
          <cell r="W8">
            <v>9.6650095935512909E-2</v>
          </cell>
          <cell r="X8">
            <v>0.10250285940196353</v>
          </cell>
          <cell r="Y8">
            <v>0.10078924232391917</v>
          </cell>
          <cell r="Z8">
            <v>0.10135136881997128</v>
          </cell>
          <cell r="AA8">
            <v>9.1113009941155967E-2</v>
          </cell>
          <cell r="AB8">
            <v>9.2205325760033208E-2</v>
          </cell>
          <cell r="AC8">
            <v>8.9025218546685186E-2</v>
          </cell>
          <cell r="AD8">
            <v>9.9034458928715832E-2</v>
          </cell>
          <cell r="AE8">
            <v>9.8971934282891236E-2</v>
          </cell>
          <cell r="AF8">
            <v>9.7025164366221661E-2</v>
          </cell>
          <cell r="AG8">
            <v>9.277290604617458E-2</v>
          </cell>
          <cell r="AH8">
            <v>313413032</v>
          </cell>
          <cell r="AI8">
            <v>195568503</v>
          </cell>
          <cell r="AJ8">
            <v>0</v>
          </cell>
          <cell r="AK8">
            <v>228782134</v>
          </cell>
          <cell r="AL8">
            <v>0</v>
          </cell>
          <cell r="AM8">
            <v>40312345</v>
          </cell>
          <cell r="AN8">
            <v>51920201</v>
          </cell>
          <cell r="AO8">
            <v>263782134</v>
          </cell>
          <cell r="AP8">
            <v>13553634</v>
          </cell>
          <cell r="AQ8">
            <v>20834301</v>
          </cell>
          <cell r="AR8">
            <v>20834.300999999999</v>
          </cell>
          <cell r="AS8">
            <v>4733253</v>
          </cell>
          <cell r="AU8">
            <v>9.3194570197936769E-2</v>
          </cell>
          <cell r="AV8">
            <v>0.10724443944088452</v>
          </cell>
          <cell r="AW8">
            <v>9.4649498699840795E-2</v>
          </cell>
          <cell r="AY8">
            <v>0.19368706272292036</v>
          </cell>
          <cell r="AZ8">
            <v>3.310541235202967E-2</v>
          </cell>
          <cell r="BA8">
            <v>0.1497488126876079</v>
          </cell>
          <cell r="BB8">
            <v>0.14656710424033817</v>
          </cell>
          <cell r="BC8">
            <v>0.35237150715688598</v>
          </cell>
          <cell r="BD8">
            <v>0.49660889202355707</v>
          </cell>
          <cell r="BE8">
            <v>8.9774896793220177E-2</v>
          </cell>
          <cell r="BF8">
            <v>0.4358922426470021</v>
          </cell>
          <cell r="BG8">
            <v>0.11298346547824922</v>
          </cell>
          <cell r="BH8">
            <v>3.6829274253989429E-2</v>
          </cell>
          <cell r="BI8">
            <v>7.6154191224259787E-2</v>
          </cell>
          <cell r="BJ8">
            <v>0.7925650265674935</v>
          </cell>
          <cell r="BK8">
            <v>5.2149657802181809E-2</v>
          </cell>
          <cell r="BL8">
            <v>2.1816586522327198E-2</v>
          </cell>
          <cell r="BM8">
            <v>3.6253850119506228E-2</v>
          </cell>
          <cell r="BN8">
            <v>419998477</v>
          </cell>
          <cell r="BO8">
            <v>408303625</v>
          </cell>
          <cell r="BP8">
            <v>398614957</v>
          </cell>
          <cell r="BQ8">
            <v>393427494</v>
          </cell>
          <cell r="BR8">
            <v>393425978</v>
          </cell>
          <cell r="BS8">
            <v>382829640</v>
          </cell>
          <cell r="BT8">
            <v>384464971</v>
          </cell>
          <cell r="BU8">
            <v>380086859</v>
          </cell>
          <cell r="BV8">
            <v>376018201</v>
          </cell>
          <cell r="BW8">
            <v>349997760</v>
          </cell>
          <cell r="BX8">
            <v>351917807</v>
          </cell>
          <cell r="BY8">
            <v>360041467</v>
          </cell>
          <cell r="BZ8">
            <v>348354889</v>
          </cell>
          <cell r="CA8">
            <v>339549808</v>
          </cell>
          <cell r="CB8">
            <v>323948110</v>
          </cell>
          <cell r="CC8">
            <v>318998960</v>
          </cell>
          <cell r="CD8">
            <v>304846787</v>
          </cell>
          <cell r="CE8">
            <v>282689098</v>
          </cell>
          <cell r="CF8">
            <v>266799109</v>
          </cell>
          <cell r="CG8">
            <v>263501814</v>
          </cell>
          <cell r="CH8">
            <v>244073622</v>
          </cell>
          <cell r="CI8">
            <v>228874484</v>
          </cell>
          <cell r="CJ8">
            <v>72018398</v>
          </cell>
          <cell r="CK8">
            <v>68319018</v>
          </cell>
          <cell r="CL8">
            <v>69435424</v>
          </cell>
          <cell r="CM8">
            <v>66750889</v>
          </cell>
          <cell r="CN8">
            <v>67013872</v>
          </cell>
          <cell r="CO8">
            <v>68227145</v>
          </cell>
          <cell r="CP8">
            <v>65944424</v>
          </cell>
          <cell r="CQ8">
            <v>63402505</v>
          </cell>
          <cell r="CR8">
            <v>63072764</v>
          </cell>
          <cell r="CS8">
            <v>60045832</v>
          </cell>
          <cell r="CT8">
            <v>58440502</v>
          </cell>
          <cell r="CU8">
            <v>57116947</v>
          </cell>
          <cell r="CV8">
            <v>54653300</v>
          </cell>
          <cell r="CW8">
            <v>49310775</v>
          </cell>
          <cell r="CX8">
            <v>47991534</v>
          </cell>
          <cell r="CY8">
            <v>45795678</v>
          </cell>
          <cell r="CZ8">
            <v>46164334</v>
          </cell>
          <cell r="DA8">
            <v>42351119</v>
          </cell>
          <cell r="DB8">
            <v>42351119</v>
          </cell>
          <cell r="DC8">
            <v>40634476</v>
          </cell>
          <cell r="DD8">
            <v>38883993</v>
          </cell>
          <cell r="DE8">
            <v>35652045</v>
          </cell>
          <cell r="DG8">
            <v>3712564</v>
          </cell>
          <cell r="DH8">
            <v>6823373</v>
          </cell>
          <cell r="DJ8">
            <v>10535937</v>
          </cell>
          <cell r="DK8">
            <v>5232240</v>
          </cell>
          <cell r="DL8">
            <v>10739296</v>
          </cell>
          <cell r="DM8">
            <v>13898206</v>
          </cell>
          <cell r="DN8">
            <v>24637502</v>
          </cell>
          <cell r="DO8">
            <v>3366094</v>
          </cell>
          <cell r="DP8">
            <v>249798926</v>
          </cell>
        </row>
        <row r="9">
          <cell r="B9" t="str">
            <v>Barclays Bank of Kenya</v>
          </cell>
          <cell r="C9">
            <v>345.50286</v>
          </cell>
          <cell r="D9">
            <v>180.49881099999999</v>
          </cell>
          <cell r="E9">
            <v>223.982507</v>
          </cell>
          <cell r="F9">
            <v>38.489401000000001</v>
          </cell>
          <cell r="G9">
            <v>43.529522999999998</v>
          </cell>
          <cell r="H9">
            <v>45.143264000000002</v>
          </cell>
          <cell r="I9">
            <v>263.256798</v>
          </cell>
          <cell r="J9">
            <v>0.77571000000000001</v>
          </cell>
          <cell r="K9">
            <v>2.8912399999999998</v>
          </cell>
          <cell r="M9">
            <v>6.9309079131394336E-2</v>
          </cell>
          <cell r="N9">
            <v>6.7305711401056886E-2</v>
          </cell>
          <cell r="O9">
            <v>6.9062370315111657E-2</v>
          </cell>
          <cell r="P9">
            <v>6.9899479535340897E-2</v>
          </cell>
          <cell r="Q9">
            <v>6.9665979965692515E-2</v>
          </cell>
          <cell r="R9">
            <v>6.6571807625765284E-2</v>
          </cell>
          <cell r="S9">
            <v>6.8813021819434772E-2</v>
          </cell>
          <cell r="T9">
            <v>6.7402797826715932E-2</v>
          </cell>
          <cell r="U9">
            <v>6.8672384088949323E-2</v>
          </cell>
          <cell r="V9">
            <v>6.9604026480536943E-2</v>
          </cell>
          <cell r="W9">
            <v>6.9696517493310753E-2</v>
          </cell>
          <cell r="X9">
            <v>7.0225197842729847E-2</v>
          </cell>
          <cell r="Y9">
            <v>6.8253664356214966E-2</v>
          </cell>
          <cell r="Z9">
            <v>6.7135957760077025E-2</v>
          </cell>
          <cell r="AA9">
            <v>6.6433031723456507E-2</v>
          </cell>
          <cell r="AB9">
            <v>7.0473457433140194E-2</v>
          </cell>
          <cell r="AC9">
            <v>7.2892726696750149E-2</v>
          </cell>
          <cell r="AD9">
            <v>7.130132863843322E-2</v>
          </cell>
          <cell r="AE9">
            <v>7.2816030490544692E-2</v>
          </cell>
          <cell r="AF9">
            <v>7.2833618657822535E-2</v>
          </cell>
          <cell r="AG9">
            <v>7.8008697497295637E-2</v>
          </cell>
          <cell r="AH9">
            <v>313413032</v>
          </cell>
          <cell r="AI9">
            <v>195568503</v>
          </cell>
          <cell r="AJ9">
            <v>0</v>
          </cell>
          <cell r="AK9">
            <v>228782134</v>
          </cell>
          <cell r="AL9">
            <v>0</v>
          </cell>
          <cell r="AM9">
            <v>40312345</v>
          </cell>
          <cell r="AN9">
            <v>51920201</v>
          </cell>
          <cell r="AO9">
            <v>263782134</v>
          </cell>
          <cell r="AP9">
            <v>13553634</v>
          </cell>
          <cell r="AQ9">
            <v>20834301</v>
          </cell>
          <cell r="AR9">
            <v>20834.300999999999</v>
          </cell>
          <cell r="AS9">
            <v>4733253</v>
          </cell>
          <cell r="AU9">
            <v>7.666454119036703E-2</v>
          </cell>
          <cell r="AV9">
            <v>7.7492301970270128E-2</v>
          </cell>
          <cell r="AW9">
            <v>6.7263081092412177E-2</v>
          </cell>
          <cell r="AY9">
            <v>0.16227814503155472</v>
          </cell>
          <cell r="AZ9">
            <v>2.2616952958375295E-2</v>
          </cell>
          <cell r="BA9">
            <v>0.16535004349631266</v>
          </cell>
          <cell r="BB9">
            <v>0.14620477530840439</v>
          </cell>
          <cell r="BC9">
            <v>0.30784269671880365</v>
          </cell>
          <cell r="BD9">
            <v>0.54629153194728575</v>
          </cell>
          <cell r="BE9">
            <v>6.4382445115587009E-2</v>
          </cell>
          <cell r="BF9">
            <v>0.60019725255371614</v>
          </cell>
          <cell r="BG9">
            <v>0.12416725812237786</v>
          </cell>
          <cell r="BH9">
            <v>3.4338923428674659E-2</v>
          </cell>
          <cell r="BI9">
            <v>8.9828334693703202E-2</v>
          </cell>
          <cell r="BJ9">
            <v>0.80586119611564122</v>
          </cell>
          <cell r="BK9">
            <v>4.2875452093877657E-2</v>
          </cell>
          <cell r="BL9">
            <v>0.12899084161755836</v>
          </cell>
          <cell r="BM9">
            <v>8.4485648676598427E-2</v>
          </cell>
          <cell r="BN9">
            <v>345502860</v>
          </cell>
          <cell r="BO9">
            <v>325362737</v>
          </cell>
          <cell r="BP9">
            <v>322637854</v>
          </cell>
          <cell r="BQ9">
            <v>317007311</v>
          </cell>
          <cell r="BR9">
            <v>291293088</v>
          </cell>
          <cell r="BS9">
            <v>271682166</v>
          </cell>
          <cell r="BT9">
            <v>277609552</v>
          </cell>
          <cell r="BU9">
            <v>268015547</v>
          </cell>
          <cell r="BV9">
            <v>260429453</v>
          </cell>
          <cell r="BW9">
            <v>259498223</v>
          </cell>
          <cell r="BX9">
            <v>264008571</v>
          </cell>
          <cell r="BY9">
            <v>256142570</v>
          </cell>
          <cell r="BZ9">
            <v>211913140</v>
          </cell>
          <cell r="CA9">
            <v>241152698</v>
          </cell>
          <cell r="CB9">
            <v>221041523</v>
          </cell>
          <cell r="CC9">
            <v>234699871</v>
          </cell>
          <cell r="CD9">
            <v>230907978</v>
          </cell>
          <cell r="CE9">
            <v>226118124</v>
          </cell>
          <cell r="CF9">
            <v>218771220</v>
          </cell>
          <cell r="CG9">
            <v>213439675</v>
          </cell>
          <cell r="CH9">
            <v>200974524</v>
          </cell>
          <cell r="CI9">
            <v>207009618</v>
          </cell>
          <cell r="CJ9">
            <v>45143264</v>
          </cell>
          <cell r="CK9">
            <v>43393443</v>
          </cell>
          <cell r="CL9">
            <v>41909848</v>
          </cell>
          <cell r="CM9">
            <v>40114088</v>
          </cell>
          <cell r="CN9">
            <v>43607960</v>
          </cell>
          <cell r="CO9">
            <v>43559168</v>
          </cell>
          <cell r="CP9">
            <v>42020987</v>
          </cell>
          <cell r="CQ9">
            <v>40337534</v>
          </cell>
          <cell r="CR9">
            <v>43652097</v>
          </cell>
          <cell r="CS9">
            <v>42094710</v>
          </cell>
          <cell r="CT9">
            <v>41470872</v>
          </cell>
          <cell r="CU9">
            <v>39103584</v>
          </cell>
          <cell r="CV9">
            <v>42315483</v>
          </cell>
          <cell r="CW9">
            <v>39716371</v>
          </cell>
          <cell r="CX9">
            <v>36852164</v>
          </cell>
          <cell r="CY9">
            <v>36237869</v>
          </cell>
          <cell r="CZ9">
            <v>40265422</v>
          </cell>
          <cell r="DA9">
            <v>38186091</v>
          </cell>
          <cell r="DB9">
            <v>38186091</v>
          </cell>
          <cell r="DC9">
            <v>36042316</v>
          </cell>
          <cell r="DD9">
            <v>34465579</v>
          </cell>
          <cell r="DE9">
            <v>32370886</v>
          </cell>
          <cell r="DG9">
            <v>2393702</v>
          </cell>
          <cell r="DH9">
            <v>5382029</v>
          </cell>
          <cell r="DJ9">
            <v>7775731</v>
          </cell>
          <cell r="DK9">
            <v>4247816</v>
          </cell>
          <cell r="DL9">
            <v>7454825</v>
          </cell>
          <cell r="DM9">
            <v>4965800</v>
          </cell>
          <cell r="DN9">
            <v>12420625</v>
          </cell>
          <cell r="DO9">
            <v>1800298</v>
          </cell>
          <cell r="DP9">
            <v>180498811</v>
          </cell>
        </row>
        <row r="10">
          <cell r="B10" t="str">
            <v>Standard Chartered Bank</v>
          </cell>
          <cell r="C10">
            <v>300.22617400000001</v>
          </cell>
          <cell r="D10">
            <v>117.564368</v>
          </cell>
          <cell r="E10">
            <v>232.774655</v>
          </cell>
          <cell r="F10">
            <v>36.425604</v>
          </cell>
          <cell r="G10">
            <v>42.610520999999999</v>
          </cell>
          <cell r="H10">
            <v>47.621344999999998</v>
          </cell>
          <cell r="I10">
            <v>226.560453</v>
          </cell>
          <cell r="J10">
            <v>0.81777299999999997</v>
          </cell>
          <cell r="K10">
            <v>3.2276129999999998</v>
          </cell>
          <cell r="M10">
            <v>6.8011392204713972E-2</v>
          </cell>
          <cell r="N10">
            <v>6.6876241658463467E-2</v>
          </cell>
          <cell r="O10">
            <v>6.7923254318470433E-2</v>
          </cell>
          <cell r="P10">
            <v>7.1279750319827348E-2</v>
          </cell>
          <cell r="Q10">
            <v>7.498422676639499E-2</v>
          </cell>
          <cell r="R10">
            <v>7.1336857972631479E-2</v>
          </cell>
          <cell r="S10">
            <v>7.6881029199935363E-2</v>
          </cell>
          <cell r="T10">
            <v>7.4690155088795118E-2</v>
          </cell>
          <cell r="U10">
            <v>7.3800484600600014E-2</v>
          </cell>
          <cell r="V10">
            <v>7.0819460656538033E-2</v>
          </cell>
          <cell r="W10">
            <v>7.3087283938123498E-2</v>
          </cell>
          <cell r="X10">
            <v>7.3584583805675452E-2</v>
          </cell>
          <cell r="Y10">
            <v>7.4799545045957205E-2</v>
          </cell>
          <cell r="Z10">
            <v>6.9135590723677365E-2</v>
          </cell>
          <cell r="AA10">
            <v>6.8060282438070566E-2</v>
          </cell>
          <cell r="AB10">
            <v>7.2892927680585043E-2</v>
          </cell>
          <cell r="AC10">
            <v>7.2478126933566631E-2</v>
          </cell>
          <cell r="AD10">
            <v>7.2993438485868048E-2</v>
          </cell>
          <cell r="AE10">
            <v>7.3326734059672591E-2</v>
          </cell>
          <cell r="AF10">
            <v>7.6122376925973012E-2</v>
          </cell>
          <cell r="AG10">
            <v>7.8339222482251211E-2</v>
          </cell>
          <cell r="AH10">
            <v>313413032</v>
          </cell>
          <cell r="AI10">
            <v>195568503</v>
          </cell>
          <cell r="AJ10">
            <v>0</v>
          </cell>
          <cell r="AK10">
            <v>228782134</v>
          </cell>
          <cell r="AL10">
            <v>0</v>
          </cell>
          <cell r="AM10">
            <v>40312345</v>
          </cell>
          <cell r="AN10">
            <v>51920201</v>
          </cell>
          <cell r="AO10">
            <v>263782134</v>
          </cell>
          <cell r="AP10">
            <v>13553634</v>
          </cell>
          <cell r="AQ10">
            <v>20834301</v>
          </cell>
          <cell r="AR10">
            <v>20834.300999999999</v>
          </cell>
          <cell r="AS10">
            <v>4733253</v>
          </cell>
          <cell r="AU10">
            <v>6.6617977874479248E-2</v>
          </cell>
          <cell r="AV10">
            <v>5.0473094285368794E-2</v>
          </cell>
          <cell r="AW10">
            <v>6.9903407659970815E-2</v>
          </cell>
          <cell r="AY10">
            <v>0.18996110496687527</v>
          </cell>
          <cell r="AZ10">
            <v>2.9652653847656908E-2</v>
          </cell>
          <cell r="BA10">
            <v>0.18807572299478056</v>
          </cell>
          <cell r="BB10">
            <v>0.1607765323456517</v>
          </cell>
          <cell r="BC10">
            <v>0.29818057875047838</v>
          </cell>
          <cell r="BD10">
            <v>0.48330887523875365</v>
          </cell>
          <cell r="BE10">
            <v>9.9641760951040728E-2</v>
          </cell>
          <cell r="BF10">
            <v>0.6170765321215953</v>
          </cell>
          <cell r="BG10">
            <v>0.11230664520758522</v>
          </cell>
          <cell r="BH10">
            <v>2.3306670974587565E-2</v>
          </cell>
          <cell r="BI10">
            <v>8.8999974232997658E-2</v>
          </cell>
          <cell r="BJ10">
            <v>0.50505656640324526</v>
          </cell>
          <cell r="BK10">
            <v>8.7839957234192981E-2</v>
          </cell>
          <cell r="BL10">
            <v>0.2379362223909276</v>
          </cell>
          <cell r="BM10">
            <v>0.16012360326598449</v>
          </cell>
          <cell r="BN10">
            <v>300226174</v>
          </cell>
          <cell r="BO10">
            <v>284691002</v>
          </cell>
          <cell r="BP10">
            <v>287606164</v>
          </cell>
          <cell r="BQ10">
            <v>295049630</v>
          </cell>
          <cell r="BR10">
            <v>293306671</v>
          </cell>
          <cell r="BS10">
            <v>285124538</v>
          </cell>
          <cell r="BT10">
            <v>309951569</v>
          </cell>
          <cell r="BU10">
            <v>288711107</v>
          </cell>
          <cell r="BV10">
            <v>274006884</v>
          </cell>
          <cell r="BW10">
            <v>250274108</v>
          </cell>
          <cell r="BX10">
            <v>264072997</v>
          </cell>
          <cell r="BY10">
            <v>255903727</v>
          </cell>
          <cell r="BZ10">
            <v>249710651</v>
          </cell>
          <cell r="CA10">
            <v>234130556</v>
          </cell>
          <cell r="CB10">
            <v>231786864</v>
          </cell>
          <cell r="CC10">
            <v>228338094</v>
          </cell>
          <cell r="CD10">
            <v>232984465</v>
          </cell>
          <cell r="CE10">
            <v>222635993</v>
          </cell>
          <cell r="CF10">
            <v>223082484</v>
          </cell>
          <cell r="CG10">
            <v>228860613</v>
          </cell>
          <cell r="CH10">
            <v>217819880</v>
          </cell>
          <cell r="CI10">
            <v>220523869</v>
          </cell>
          <cell r="CJ10">
            <v>47621345</v>
          </cell>
          <cell r="CK10">
            <v>45336279</v>
          </cell>
          <cell r="CL10">
            <v>45209897</v>
          </cell>
          <cell r="CM10">
            <v>43217065</v>
          </cell>
          <cell r="CN10">
            <v>45028274</v>
          </cell>
          <cell r="CO10">
            <v>44583852</v>
          </cell>
          <cell r="CP10">
            <v>43809586</v>
          </cell>
          <cell r="CQ10">
            <v>42698407</v>
          </cell>
          <cell r="CR10">
            <v>45660764</v>
          </cell>
          <cell r="CS10">
            <v>43904779</v>
          </cell>
          <cell r="CT10">
            <v>43288125</v>
          </cell>
          <cell r="CU10">
            <v>43083098</v>
          </cell>
          <cell r="CV10">
            <v>43850954</v>
          </cell>
          <cell r="CW10">
            <v>40914483</v>
          </cell>
          <cell r="CX10">
            <v>41143859</v>
          </cell>
          <cell r="CY10">
            <v>39848778</v>
          </cell>
          <cell r="CZ10">
            <v>42126191</v>
          </cell>
          <cell r="DA10">
            <v>40449853</v>
          </cell>
          <cell r="DB10">
            <v>40449853</v>
          </cell>
          <cell r="DC10">
            <v>39684552</v>
          </cell>
          <cell r="DD10">
            <v>38765178</v>
          </cell>
          <cell r="DE10">
            <v>36029984</v>
          </cell>
          <cell r="DG10">
            <v>2102219</v>
          </cell>
          <cell r="DH10">
            <v>4947935</v>
          </cell>
          <cell r="DJ10">
            <v>7050154</v>
          </cell>
          <cell r="DK10">
            <v>3407402</v>
          </cell>
          <cell r="DL10">
            <v>8028618</v>
          </cell>
          <cell r="DM10">
            <v>4982115</v>
          </cell>
          <cell r="DN10">
            <v>13010733</v>
          </cell>
          <cell r="DO10">
            <v>2199978</v>
          </cell>
          <cell r="DP10">
            <v>117564368</v>
          </cell>
        </row>
        <row r="11">
          <cell r="B11" t="str">
            <v>Diamond Trust Bank</v>
          </cell>
          <cell r="C11">
            <v>277.15380099999999</v>
          </cell>
          <cell r="D11">
            <v>144.12885900000001</v>
          </cell>
          <cell r="E11">
            <v>199.82827599999999</v>
          </cell>
          <cell r="F11">
            <v>40.689534000000002</v>
          </cell>
          <cell r="G11">
            <v>45.582695000000001</v>
          </cell>
          <cell r="H11">
            <v>49.236941000000002</v>
          </cell>
          <cell r="I11">
            <v>219.7682551547469</v>
          </cell>
          <cell r="J11">
            <v>0.38550699999999999</v>
          </cell>
          <cell r="K11">
            <v>2.344776</v>
          </cell>
          <cell r="M11">
            <v>6.3770351079649706E-2</v>
          </cell>
          <cell r="N11">
            <v>6.5940347249586514E-2</v>
          </cell>
          <cell r="O11">
            <v>6.7343303785622588E-2</v>
          </cell>
          <cell r="P11">
            <v>6.8787074781720137E-2</v>
          </cell>
          <cell r="Q11">
            <v>6.9242724646015011E-2</v>
          </cell>
          <cell r="R11">
            <v>6.6636654223616559E-2</v>
          </cell>
          <cell r="S11">
            <v>6.6563556187517248E-2</v>
          </cell>
          <cell r="T11">
            <v>6.4662708824676812E-2</v>
          </cell>
          <cell r="U11">
            <v>6.4225378142243925E-2</v>
          </cell>
          <cell r="V11">
            <v>6.3931954794117257E-2</v>
          </cell>
          <cell r="W11">
            <v>5.9424839579737959E-2</v>
          </cell>
          <cell r="X11">
            <v>5.8910864566428314E-2</v>
          </cell>
          <cell r="Y11">
            <v>5.688000529505001E-2</v>
          </cell>
          <cell r="Z11">
            <v>4.8020961225879545E-2</v>
          </cell>
          <cell r="AA11">
            <v>4.6628364034915784E-2</v>
          </cell>
          <cell r="AB11">
            <v>4.6456312553362772E-2</v>
          </cell>
          <cell r="AC11">
            <v>4.6615122798219506E-2</v>
          </cell>
          <cell r="AD11">
            <v>4.4907011706007707E-2</v>
          </cell>
          <cell r="AE11">
            <v>4.1894073196298925E-2</v>
          </cell>
          <cell r="AF11">
            <v>4.3056383213295579E-2</v>
          </cell>
          <cell r="AG11">
            <v>4.3028618756943957E-2</v>
          </cell>
          <cell r="AH11">
            <v>313413032</v>
          </cell>
          <cell r="AI11">
            <v>195568503</v>
          </cell>
          <cell r="AJ11">
            <v>0</v>
          </cell>
          <cell r="AK11">
            <v>228782134</v>
          </cell>
          <cell r="AL11">
            <v>0</v>
          </cell>
          <cell r="AM11">
            <v>40312345</v>
          </cell>
          <cell r="AN11">
            <v>51920201</v>
          </cell>
          <cell r="AO11">
            <v>263782134</v>
          </cell>
          <cell r="AP11">
            <v>13553634</v>
          </cell>
          <cell r="AQ11">
            <v>20834301</v>
          </cell>
          <cell r="AR11">
            <v>20834.300999999999</v>
          </cell>
          <cell r="AS11">
            <v>4733253</v>
          </cell>
          <cell r="AU11">
            <v>6.1498388154677758E-2</v>
          </cell>
          <cell r="AV11">
            <v>6.1877842864341559E-2</v>
          </cell>
          <cell r="AW11">
            <v>6.0009443206852406E-2</v>
          </cell>
          <cell r="AY11">
            <v>0.13032066175719501</v>
          </cell>
          <cell r="AZ11">
            <v>2.200043635551812E-2</v>
          </cell>
          <cell r="BA11">
            <v>0.20741255359152555</v>
          </cell>
          <cell r="BB11">
            <v>0.18514745895101642</v>
          </cell>
          <cell r="BC11">
            <v>0.20705072159891127</v>
          </cell>
          <cell r="BD11">
            <v>0.39531845892741285</v>
          </cell>
          <cell r="BE11">
            <v>6.1842994833326101E-2</v>
          </cell>
          <cell r="BF11">
            <v>0.42966632936621124</v>
          </cell>
          <cell r="BG11">
            <v>0.10141602040962634</v>
          </cell>
          <cell r="BH11">
            <v>5.201618257504443E-2</v>
          </cell>
          <cell r="BI11">
            <v>4.9399837834581913E-2</v>
          </cell>
          <cell r="BJ11">
            <v>0.7212635863405038</v>
          </cell>
          <cell r="BK11">
            <v>7.2692247608227192E-2</v>
          </cell>
          <cell r="BL11">
            <v>2.7390441322530008E-2</v>
          </cell>
          <cell r="BM11">
            <v>4.9047859068379017E-2</v>
          </cell>
          <cell r="BN11">
            <v>277153801</v>
          </cell>
          <cell r="BO11">
            <v>281515703</v>
          </cell>
          <cell r="BP11">
            <v>291515544</v>
          </cell>
          <cell r="BQ11">
            <v>285735153</v>
          </cell>
          <cell r="BR11">
            <v>277054843</v>
          </cell>
          <cell r="BS11">
            <v>270081538</v>
          </cell>
          <cell r="BT11">
            <v>267675547</v>
          </cell>
          <cell r="BU11">
            <v>258159603</v>
          </cell>
          <cell r="BV11">
            <v>248863252</v>
          </cell>
          <cell r="BW11">
            <v>244123818</v>
          </cell>
          <cell r="BX11">
            <v>230711438</v>
          </cell>
          <cell r="BY11">
            <v>222145764</v>
          </cell>
          <cell r="BZ11">
            <v>205480349</v>
          </cell>
          <cell r="CA11">
            <v>190947903</v>
          </cell>
          <cell r="CB11">
            <v>166004397</v>
          </cell>
          <cell r="CC11">
            <v>158030111</v>
          </cell>
          <cell r="CD11">
            <v>148561346</v>
          </cell>
          <cell r="CE11">
            <v>141175794</v>
          </cell>
          <cell r="CF11">
            <v>126274802</v>
          </cell>
          <cell r="CG11">
            <v>120443207</v>
          </cell>
          <cell r="CH11">
            <v>116208461</v>
          </cell>
          <cell r="CI11">
            <v>114136429</v>
          </cell>
          <cell r="CJ11">
            <v>49236941</v>
          </cell>
          <cell r="CK11">
            <v>47712838</v>
          </cell>
          <cell r="CL11">
            <v>46325610</v>
          </cell>
          <cell r="CM11">
            <v>44769721</v>
          </cell>
          <cell r="CN11">
            <v>44323296</v>
          </cell>
          <cell r="CO11">
            <v>43003972</v>
          </cell>
          <cell r="CP11">
            <v>41508356</v>
          </cell>
          <cell r="CQ11">
            <v>37678168</v>
          </cell>
          <cell r="CR11">
            <v>37678168</v>
          </cell>
          <cell r="CS11">
            <v>36431809</v>
          </cell>
          <cell r="CT11">
            <v>33455124</v>
          </cell>
          <cell r="CU11">
            <v>32359121</v>
          </cell>
          <cell r="CV11">
            <v>31216658</v>
          </cell>
          <cell r="CW11">
            <v>29996201</v>
          </cell>
          <cell r="CX11">
            <v>28616712</v>
          </cell>
          <cell r="CY11">
            <v>27536573</v>
          </cell>
          <cell r="CZ11">
            <v>26882050</v>
          </cell>
          <cell r="DA11">
            <v>25784414</v>
          </cell>
          <cell r="DB11">
            <v>25784414</v>
          </cell>
          <cell r="DC11">
            <v>24822904</v>
          </cell>
          <cell r="DD11">
            <v>19515880</v>
          </cell>
          <cell r="DE11">
            <v>18568277</v>
          </cell>
          <cell r="DG11">
            <v>837386</v>
          </cell>
          <cell r="DH11">
            <v>3206966</v>
          </cell>
          <cell r="DJ11">
            <v>4044352</v>
          </cell>
          <cell r="DK11">
            <v>1598807</v>
          </cell>
          <cell r="DL11">
            <v>4082228</v>
          </cell>
          <cell r="DM11">
            <v>5418698</v>
          </cell>
          <cell r="DN11">
            <v>9500926</v>
          </cell>
          <cell r="DO11">
            <v>1524104</v>
          </cell>
          <cell r="DP11">
            <v>144128859</v>
          </cell>
        </row>
        <row r="12">
          <cell r="B12" t="str">
            <v>Stanbic Bank</v>
          </cell>
          <cell r="C12">
            <v>284.86795100000001</v>
          </cell>
          <cell r="D12">
            <v>144.703701</v>
          </cell>
          <cell r="E12">
            <v>190.57849899999999</v>
          </cell>
          <cell r="F12">
            <v>34.151463999999997</v>
          </cell>
          <cell r="G12">
            <v>42.281072999999999</v>
          </cell>
          <cell r="H12">
            <v>36.836052000000002</v>
          </cell>
          <cell r="I12">
            <v>229.80366799999999</v>
          </cell>
          <cell r="J12">
            <v>1.468407</v>
          </cell>
          <cell r="K12">
            <v>3.148136</v>
          </cell>
          <cell r="M12">
            <v>5.7554756150503796E-2</v>
          </cell>
          <cell r="N12">
            <v>5.8598717723099915E-2</v>
          </cell>
          <cell r="O12">
            <v>5.7747925183877918E-2</v>
          </cell>
          <cell r="P12">
            <v>5.6287454563110573E-2</v>
          </cell>
          <cell r="Q12">
            <v>5.5261547049677041E-2</v>
          </cell>
          <cell r="R12">
            <v>5.4626473398050282E-2</v>
          </cell>
          <cell r="S12">
            <v>5.4247077894904377E-2</v>
          </cell>
          <cell r="T12">
            <v>5.1513945858689549E-2</v>
          </cell>
          <cell r="U12">
            <v>5.0452352769446394E-2</v>
          </cell>
          <cell r="V12">
            <v>5.0877351905984365E-2</v>
          </cell>
          <cell r="W12">
            <v>5.4156401113650998E-2</v>
          </cell>
          <cell r="X12">
            <v>4.9734122707107808E-2</v>
          </cell>
          <cell r="Y12">
            <v>5.0629626008313361E-2</v>
          </cell>
          <cell r="Z12">
            <v>5.3268162842596556E-2</v>
          </cell>
          <cell r="AA12">
            <v>5.0786597390307282E-2</v>
          </cell>
          <cell r="AB12">
            <v>4.9596497722514093E-2</v>
          </cell>
          <cell r="AC12">
            <v>4.963887593765233E-2</v>
          </cell>
          <cell r="AD12">
            <v>5.0735941973915108E-2</v>
          </cell>
          <cell r="AE12">
            <v>5.1204229655496709E-2</v>
          </cell>
          <cell r="AF12">
            <v>5.3034554301622905E-2</v>
          </cell>
          <cell r="AG12">
            <v>5.7120423501332312E-2</v>
          </cell>
          <cell r="AH12">
            <v>313413032</v>
          </cell>
          <cell r="AI12">
            <v>195568503</v>
          </cell>
          <cell r="AJ12">
            <v>0</v>
          </cell>
          <cell r="AK12">
            <v>228782134</v>
          </cell>
          <cell r="AL12">
            <v>0</v>
          </cell>
          <cell r="AM12">
            <v>40312345</v>
          </cell>
          <cell r="AN12">
            <v>51920201</v>
          </cell>
          <cell r="AO12">
            <v>263782134</v>
          </cell>
          <cell r="AP12">
            <v>13553634</v>
          </cell>
          <cell r="AQ12">
            <v>20834301</v>
          </cell>
          <cell r="AR12">
            <v>20834.300999999999</v>
          </cell>
          <cell r="AS12">
            <v>4733253</v>
          </cell>
          <cell r="AU12">
            <v>6.3210101251419334E-2</v>
          </cell>
          <cell r="AV12">
            <v>6.2124635791133712E-2</v>
          </cell>
          <cell r="AW12">
            <v>5.7231688333175018E-2</v>
          </cell>
          <cell r="AY12">
            <v>0.2631307537826818</v>
          </cell>
          <cell r="AZ12">
            <v>3.4445395626489003E-2</v>
          </cell>
          <cell r="BA12">
            <v>0.18398780736606868</v>
          </cell>
          <cell r="BB12">
            <v>0.14861148343376313</v>
          </cell>
          <cell r="BC12">
            <v>0.48861355820558061</v>
          </cell>
          <cell r="BD12">
            <v>0.43570286860219953</v>
          </cell>
          <cell r="BE12">
            <v>8.5509164951366096E-2</v>
          </cell>
          <cell r="BF12">
            <v>0.46089729907426735</v>
          </cell>
          <cell r="BG12">
            <v>0.11453820668937317</v>
          </cell>
          <cell r="BH12">
            <v>2.783552927160193E-2</v>
          </cell>
          <cell r="BI12">
            <v>8.670267741777124E-2</v>
          </cell>
          <cell r="BJ12">
            <v>0.75928660241992985</v>
          </cell>
          <cell r="BK12">
            <v>0.14862530123514311</v>
          </cell>
          <cell r="BL12">
            <v>0.29047930041610698</v>
          </cell>
          <cell r="BM12">
            <v>0.21573076010052081</v>
          </cell>
          <cell r="BN12">
            <v>284867951</v>
          </cell>
          <cell r="BO12">
            <v>280953012</v>
          </cell>
          <cell r="BP12">
            <v>286308290</v>
          </cell>
          <cell r="BQ12">
            <v>269395802</v>
          </cell>
          <cell r="BR12">
            <v>248985926</v>
          </cell>
          <cell r="BS12">
            <v>239407877</v>
          </cell>
          <cell r="BT12">
            <v>236547378</v>
          </cell>
          <cell r="BU12">
            <v>224804428</v>
          </cell>
          <cell r="BV12">
            <v>212633202</v>
          </cell>
          <cell r="BW12">
            <v>204895157</v>
          </cell>
          <cell r="BX12">
            <v>229866887</v>
          </cell>
          <cell r="BY12">
            <v>202294738</v>
          </cell>
          <cell r="BZ12">
            <v>208287745</v>
          </cell>
          <cell r="CA12">
            <v>198578014</v>
          </cell>
          <cell r="CB12">
            <v>208167708</v>
          </cell>
          <cell r="CC12">
            <v>203595164</v>
          </cell>
          <cell r="CD12">
            <v>184061612</v>
          </cell>
          <cell r="CE12">
            <v>171347152</v>
          </cell>
          <cell r="CF12">
            <v>167107694</v>
          </cell>
          <cell r="CG12">
            <v>155933918</v>
          </cell>
          <cell r="CH12">
            <v>159885214</v>
          </cell>
          <cell r="CI12">
            <v>170726460</v>
          </cell>
          <cell r="CJ12">
            <v>36836052</v>
          </cell>
          <cell r="CK12">
            <v>34590716</v>
          </cell>
          <cell r="CL12">
            <v>33140213</v>
          </cell>
          <cell r="CM12">
            <v>32205145</v>
          </cell>
          <cell r="CN12">
            <v>33048626</v>
          </cell>
          <cell r="CO12">
            <v>33051194</v>
          </cell>
          <cell r="CP12">
            <v>31922509</v>
          </cell>
          <cell r="CQ12">
            <v>30830481</v>
          </cell>
          <cell r="CR12">
            <v>29267838</v>
          </cell>
          <cell r="CS12">
            <v>30237504</v>
          </cell>
          <cell r="CT12">
            <v>28545962</v>
          </cell>
          <cell r="CU12">
            <v>27656039</v>
          </cell>
          <cell r="CV12">
            <v>27074070</v>
          </cell>
          <cell r="CW12">
            <v>28250550</v>
          </cell>
          <cell r="CX12">
            <v>26855040</v>
          </cell>
          <cell r="CY12">
            <v>26168836</v>
          </cell>
          <cell r="CZ12">
            <v>25907559</v>
          </cell>
          <cell r="DA12">
            <v>26644208</v>
          </cell>
          <cell r="DB12">
            <v>26644208</v>
          </cell>
          <cell r="DC12">
            <v>25311868</v>
          </cell>
          <cell r="DD12">
            <v>23485250</v>
          </cell>
          <cell r="DE12">
            <v>22353459</v>
          </cell>
          <cell r="DG12">
            <v>3272717</v>
          </cell>
          <cell r="DH12">
            <v>3425249</v>
          </cell>
          <cell r="DJ12">
            <v>6697966</v>
          </cell>
          <cell r="DK12">
            <v>2918323</v>
          </cell>
          <cell r="DL12">
            <v>6236158</v>
          </cell>
          <cell r="DM12">
            <v>7294314</v>
          </cell>
          <cell r="DN12">
            <v>13530472</v>
          </cell>
          <cell r="DO12">
            <v>2298601</v>
          </cell>
          <cell r="DP12">
            <v>144703701</v>
          </cell>
        </row>
        <row r="13">
          <cell r="B13" t="str">
            <v>I&amp;M Bank</v>
          </cell>
          <cell r="C13">
            <v>240.23728199999999</v>
          </cell>
          <cell r="D13">
            <v>134.613619</v>
          </cell>
          <cell r="E13">
            <v>187.25014100000001</v>
          </cell>
          <cell r="F13">
            <v>35.090062000000003</v>
          </cell>
          <cell r="G13">
            <v>36.532017000000003</v>
          </cell>
          <cell r="H13">
            <v>40.314439</v>
          </cell>
          <cell r="I13">
            <v>202.56610900000001</v>
          </cell>
          <cell r="J13">
            <v>0.51502499999999996</v>
          </cell>
          <cell r="K13">
            <v>2.539012</v>
          </cell>
          <cell r="M13">
            <v>5.5564279596801769E-2</v>
          </cell>
          <cell r="N13">
            <v>5.4353542067072574E-2</v>
          </cell>
          <cell r="O13">
            <v>5.4764084219746004E-2</v>
          </cell>
          <cell r="P13">
            <v>5.5787367611461226E-2</v>
          </cell>
          <cell r="Q13">
            <v>5.0203665962118768E-2</v>
          </cell>
          <cell r="R13">
            <v>4.8706199142924525E-2</v>
          </cell>
          <cell r="S13">
            <v>4.677578260238463E-2</v>
          </cell>
          <cell r="T13">
            <v>4.6872061663632426E-2</v>
          </cell>
          <cell r="U13">
            <v>4.7975242386330899E-2</v>
          </cell>
          <cell r="V13">
            <v>4.7157045812076082E-2</v>
          </cell>
          <cell r="W13">
            <v>4.6143569105249208E-2</v>
          </cell>
          <cell r="X13">
            <v>4.6976317574451559E-2</v>
          </cell>
          <cell r="Y13">
            <v>4.5655274182106423E-2</v>
          </cell>
          <cell r="Z13">
            <v>4.3266496320107151E-2</v>
          </cell>
          <cell r="AA13">
            <v>4.1531279066490255E-2</v>
          </cell>
          <cell r="AB13">
            <v>4.1213964931783365E-2</v>
          </cell>
          <cell r="AC13">
            <v>4.1396234031227719E-2</v>
          </cell>
          <cell r="AD13">
            <v>4.0476165015553178E-2</v>
          </cell>
          <cell r="AE13">
            <v>4.0632602184221024E-2</v>
          </cell>
          <cell r="AF13">
            <v>4.1902503947468056E-2</v>
          </cell>
          <cell r="AG13">
            <v>4.1224725549765084E-2</v>
          </cell>
          <cell r="AH13">
            <v>313413032</v>
          </cell>
          <cell r="AI13">
            <v>195568503</v>
          </cell>
          <cell r="AJ13">
            <v>0</v>
          </cell>
          <cell r="AK13">
            <v>228782134</v>
          </cell>
          <cell r="AL13">
            <v>0</v>
          </cell>
          <cell r="AM13">
            <v>40312345</v>
          </cell>
          <cell r="AN13">
            <v>51920201</v>
          </cell>
          <cell r="AO13">
            <v>263782134</v>
          </cell>
          <cell r="AP13">
            <v>13553634</v>
          </cell>
          <cell r="AQ13">
            <v>20834301</v>
          </cell>
          <cell r="AR13">
            <v>20834.300999999999</v>
          </cell>
          <cell r="AS13">
            <v>4733253</v>
          </cell>
          <cell r="AU13">
            <v>5.3306884352131906E-2</v>
          </cell>
          <cell r="AV13">
            <v>5.7792730905351461E-2</v>
          </cell>
          <cell r="AW13">
            <v>5.6232165571075667E-2</v>
          </cell>
          <cell r="AY13">
            <v>0.18730703611503791</v>
          </cell>
          <cell r="AZ13">
            <v>3.3118166146591237E-2</v>
          </cell>
          <cell r="BA13">
            <v>0.18034614566250073</v>
          </cell>
          <cell r="BB13">
            <v>0.17322770414669911</v>
          </cell>
          <cell r="BC13">
            <v>0.38942909195701686</v>
          </cell>
          <cell r="BD13">
            <v>0.36182303327969795</v>
          </cell>
          <cell r="BE13">
            <v>0.10028027444236204</v>
          </cell>
          <cell r="BF13">
            <v>0.42518913049360885</v>
          </cell>
          <cell r="BG13">
            <v>0.12300742791063021</v>
          </cell>
          <cell r="BH13">
            <v>5.1367882946342501E-2</v>
          </cell>
          <cell r="BI13">
            <v>7.1639544964287705E-2</v>
          </cell>
          <cell r="BJ13">
            <v>0.71889729044316175</v>
          </cell>
          <cell r="BK13">
            <v>7.7199777287866464E-2</v>
          </cell>
          <cell r="BL13">
            <v>9.1222443976720455E-2</v>
          </cell>
          <cell r="BM13">
            <v>8.4019993985842062E-2</v>
          </cell>
          <cell r="BN13">
            <v>240237282</v>
          </cell>
          <cell r="BO13">
            <v>229161134</v>
          </cell>
          <cell r="BP13">
            <v>230291099</v>
          </cell>
          <cell r="BQ13">
            <v>225143541</v>
          </cell>
          <cell r="BR13">
            <v>189087939</v>
          </cell>
          <cell r="BS13">
            <v>183952517</v>
          </cell>
          <cell r="BT13">
            <v>182817876</v>
          </cell>
          <cell r="BU13">
            <v>177329585</v>
          </cell>
          <cell r="BV13">
            <v>181582075</v>
          </cell>
          <cell r="BW13">
            <v>164116122</v>
          </cell>
          <cell r="BX13">
            <v>164730002</v>
          </cell>
          <cell r="BY13">
            <v>164425933</v>
          </cell>
          <cell r="BZ13">
            <v>157775781</v>
          </cell>
          <cell r="CA13">
            <v>147846339</v>
          </cell>
          <cell r="CB13">
            <v>151975238</v>
          </cell>
          <cell r="CC13">
            <v>145327389</v>
          </cell>
          <cell r="CD13">
            <v>140517390</v>
          </cell>
          <cell r="CE13">
            <v>137299354</v>
          </cell>
          <cell r="CF13">
            <v>124648548</v>
          </cell>
          <cell r="CG13">
            <v>118333769</v>
          </cell>
          <cell r="CH13">
            <v>114972436</v>
          </cell>
          <cell r="CI13">
            <v>110315682</v>
          </cell>
          <cell r="CJ13">
            <v>40314439</v>
          </cell>
          <cell r="CK13">
            <v>38338590</v>
          </cell>
          <cell r="CL13">
            <v>37568688</v>
          </cell>
          <cell r="CM13">
            <v>35886888</v>
          </cell>
          <cell r="CN13">
            <v>35595491</v>
          </cell>
          <cell r="CO13">
            <v>35023511</v>
          </cell>
          <cell r="CP13">
            <v>31519089</v>
          </cell>
          <cell r="CQ13">
            <v>30474944</v>
          </cell>
          <cell r="CR13">
            <v>28745066</v>
          </cell>
          <cell r="CS13">
            <v>31304829</v>
          </cell>
          <cell r="CT13">
            <v>30151112</v>
          </cell>
          <cell r="CU13">
            <v>28576772</v>
          </cell>
          <cell r="CV13">
            <v>26482435</v>
          </cell>
          <cell r="CW13">
            <v>26186678</v>
          </cell>
          <cell r="CX13">
            <v>24079849</v>
          </cell>
          <cell r="CY13">
            <v>23296896</v>
          </cell>
          <cell r="CZ13">
            <v>22159420</v>
          </cell>
          <cell r="DA13">
            <v>21814043</v>
          </cell>
          <cell r="DB13">
            <v>21814043</v>
          </cell>
          <cell r="DC13">
            <v>20071699</v>
          </cell>
          <cell r="DD13">
            <v>19500445</v>
          </cell>
          <cell r="DE13">
            <v>20524634</v>
          </cell>
          <cell r="DG13">
            <v>1658096</v>
          </cell>
          <cell r="DH13">
            <v>2599665</v>
          </cell>
          <cell r="DJ13">
            <v>4257761</v>
          </cell>
          <cell r="DK13">
            <v>1540556</v>
          </cell>
          <cell r="DL13">
            <v>6379394</v>
          </cell>
          <cell r="DM13">
            <v>8624268</v>
          </cell>
          <cell r="DN13">
            <v>15003662</v>
          </cell>
          <cell r="DO13">
            <v>1777308</v>
          </cell>
          <cell r="DP13">
            <v>134613619</v>
          </cell>
        </row>
        <row r="14">
          <cell r="B14" t="str">
            <v>Commercial Bank of Africa</v>
          </cell>
          <cell r="C14">
            <v>239.013127</v>
          </cell>
          <cell r="D14">
            <v>111.520211</v>
          </cell>
          <cell r="E14">
            <v>191.17361600000001</v>
          </cell>
          <cell r="F14">
            <v>25.904183</v>
          </cell>
          <cell r="G14">
            <v>27.960477999999998</v>
          </cell>
          <cell r="H14">
            <v>33.468865000000001</v>
          </cell>
          <cell r="I14">
            <v>164.05629500000001</v>
          </cell>
          <cell r="J14">
            <v>0.50887099999999996</v>
          </cell>
          <cell r="K14">
            <v>1.862957</v>
          </cell>
          <cell r="M14">
            <v>5.2631491827296317E-2</v>
          </cell>
          <cell r="N14">
            <v>5.3001554892835187E-2</v>
          </cell>
          <cell r="O14">
            <v>5.2727994307223469E-2</v>
          </cell>
          <cell r="P14">
            <v>5.3499901820130757E-2</v>
          </cell>
          <cell r="Q14">
            <v>5.6204283601014399E-2</v>
          </cell>
          <cell r="R14">
            <v>5.5953636490812454E-2</v>
          </cell>
          <cell r="S14">
            <v>5.3466063280938905E-2</v>
          </cell>
          <cell r="T14">
            <v>5.3057841065827435E-2</v>
          </cell>
          <cell r="U14">
            <v>5.1215123751676375E-2</v>
          </cell>
          <cell r="V14">
            <v>5.4621060328248094E-2</v>
          </cell>
          <cell r="W14">
            <v>5.3054020917043358E-2</v>
          </cell>
          <cell r="X14">
            <v>5.2787811272880056E-2</v>
          </cell>
          <cell r="Y14">
            <v>5.2254477482426093E-2</v>
          </cell>
          <cell r="Z14">
            <v>4.8437281495554596E-2</v>
          </cell>
          <cell r="AA14">
            <v>4.5534816424572751E-2</v>
          </cell>
          <cell r="AB14">
            <v>4.6003496432953359E-2</v>
          </cell>
          <cell r="AC14">
            <v>4.7926210129083477E-2</v>
          </cell>
          <cell r="AD14">
            <v>4.2843468532287779E-2</v>
          </cell>
          <cell r="AE14">
            <v>4.2605531985737341E-2</v>
          </cell>
          <cell r="AF14">
            <v>3.8746058159839739E-2</v>
          </cell>
          <cell r="AG14">
            <v>3.978342370323365E-2</v>
          </cell>
          <cell r="AH14">
            <v>313413032</v>
          </cell>
          <cell r="AI14">
            <v>195568503</v>
          </cell>
          <cell r="AJ14">
            <v>0</v>
          </cell>
          <cell r="AK14">
            <v>228782134</v>
          </cell>
          <cell r="AL14">
            <v>0</v>
          </cell>
          <cell r="AM14">
            <v>40312345</v>
          </cell>
          <cell r="AN14">
            <v>51920201</v>
          </cell>
          <cell r="AO14">
            <v>263782134</v>
          </cell>
          <cell r="AP14">
            <v>13553634</v>
          </cell>
          <cell r="AQ14">
            <v>20834301</v>
          </cell>
          <cell r="AR14">
            <v>20834.300999999999</v>
          </cell>
          <cell r="AS14">
            <v>4733253</v>
          </cell>
          <cell r="AU14">
            <v>5.3035253369335143E-2</v>
          </cell>
          <cell r="AV14">
            <v>4.7878198303479357E-2</v>
          </cell>
          <cell r="AW14">
            <v>5.7410404981928641E-2</v>
          </cell>
          <cell r="AY14">
            <v>0.15425791012731296</v>
          </cell>
          <cell r="AZ14">
            <v>2.1629982121620279E-2</v>
          </cell>
          <cell r="BA14">
            <v>0.17043221657541394</v>
          </cell>
          <cell r="BB14">
            <v>0.15789813490546034</v>
          </cell>
          <cell r="BC14">
            <v>0.49712187706323269</v>
          </cell>
          <cell r="BD14">
            <v>0.54494217862578764</v>
          </cell>
          <cell r="BE14">
            <v>6.2143520917982142E-2</v>
          </cell>
          <cell r="BF14">
            <v>0.77675897013397177</v>
          </cell>
          <cell r="BG14">
            <v>9.8353407762266143E-2</v>
          </cell>
          <cell r="BH14">
            <v>3.9856463141302464E-2</v>
          </cell>
          <cell r="BI14">
            <v>5.8496944620963678E-2</v>
          </cell>
          <cell r="BJ14">
            <v>0.58334519863870749</v>
          </cell>
          <cell r="BK14">
            <v>4.5330876008104037E-2</v>
          </cell>
          <cell r="BL14">
            <v>1.8094911719682825E-2</v>
          </cell>
          <cell r="BM14">
            <v>3.1085612619375643E-2</v>
          </cell>
          <cell r="BN14">
            <v>239013127</v>
          </cell>
          <cell r="BO14">
            <v>232317119</v>
          </cell>
          <cell r="BP14">
            <v>227367344</v>
          </cell>
          <cell r="BQ14">
            <v>223448379</v>
          </cell>
          <cell r="BR14">
            <v>225544631</v>
          </cell>
          <cell r="BS14">
            <v>229525229</v>
          </cell>
          <cell r="BT14">
            <v>219009371</v>
          </cell>
          <cell r="BU14">
            <v>216387023</v>
          </cell>
          <cell r="BV14">
            <v>202699639</v>
          </cell>
          <cell r="BW14">
            <v>210877927</v>
          </cell>
          <cell r="BX14">
            <v>211118198</v>
          </cell>
          <cell r="BY14">
            <v>206328561</v>
          </cell>
          <cell r="BZ14">
            <v>195962086</v>
          </cell>
          <cell r="CA14">
            <v>198484270</v>
          </cell>
          <cell r="CB14">
            <v>184466862</v>
          </cell>
          <cell r="CC14">
            <v>179346404</v>
          </cell>
          <cell r="CD14">
            <v>174983667</v>
          </cell>
          <cell r="CE14">
            <v>175808828</v>
          </cell>
          <cell r="CF14">
            <v>154710864</v>
          </cell>
          <cell r="CG14">
            <v>143801266</v>
          </cell>
          <cell r="CH14">
            <v>119783476</v>
          </cell>
          <cell r="CI14">
            <v>124881964</v>
          </cell>
          <cell r="CJ14">
            <v>33468865</v>
          </cell>
          <cell r="CK14">
            <v>33774918</v>
          </cell>
          <cell r="CL14">
            <v>32677307</v>
          </cell>
          <cell r="CM14">
            <v>31950763</v>
          </cell>
          <cell r="CN14">
            <v>31671237</v>
          </cell>
          <cell r="CO14">
            <v>31571015</v>
          </cell>
          <cell r="CP14">
            <v>29764845</v>
          </cell>
          <cell r="CQ14">
            <v>28396850</v>
          </cell>
          <cell r="CR14">
            <v>28887284</v>
          </cell>
          <cell r="CS14">
            <v>27470172</v>
          </cell>
          <cell r="CT14">
            <v>26187655</v>
          </cell>
          <cell r="CU14">
            <v>24321102</v>
          </cell>
          <cell r="CV14">
            <v>23949685</v>
          </cell>
          <cell r="CW14">
            <v>22708080</v>
          </cell>
          <cell r="CX14">
            <v>19085273</v>
          </cell>
          <cell r="CY14">
            <v>18822475</v>
          </cell>
          <cell r="CZ14">
            <v>18511215</v>
          </cell>
          <cell r="DA14">
            <v>17856644</v>
          </cell>
          <cell r="DB14">
            <v>17856644</v>
          </cell>
          <cell r="DC14">
            <v>14954339</v>
          </cell>
          <cell r="DD14">
            <v>14571795</v>
          </cell>
          <cell r="DE14">
            <v>13749281</v>
          </cell>
          <cell r="DG14">
            <v>2150418</v>
          </cell>
          <cell r="DH14">
            <v>2175318</v>
          </cell>
          <cell r="DJ14">
            <v>4325736</v>
          </cell>
          <cell r="DK14">
            <v>2357276</v>
          </cell>
          <cell r="DL14">
            <v>5739834</v>
          </cell>
          <cell r="DM14">
            <v>1649632</v>
          </cell>
          <cell r="DN14">
            <v>7389466</v>
          </cell>
          <cell r="DO14">
            <v>1256047</v>
          </cell>
          <cell r="DP14">
            <v>111520211</v>
          </cell>
        </row>
        <row r="15">
          <cell r="B15" t="str">
            <v>Total - Tier 1</v>
          </cell>
          <cell r="C15">
            <v>3206.7898510000005</v>
          </cell>
          <cell r="D15">
            <v>1736.9464529999998</v>
          </cell>
          <cell r="E15">
            <v>2377.2132889999998</v>
          </cell>
          <cell r="F15">
            <v>415.82734599999992</v>
          </cell>
          <cell r="G15">
            <v>461.44845600000002</v>
          </cell>
          <cell r="H15">
            <v>494.78072900000001</v>
          </cell>
          <cell r="I15">
            <v>2660.7017141547467</v>
          </cell>
          <cell r="J15">
            <v>6.2024509999999999</v>
          </cell>
          <cell r="K15">
            <v>36.173579000000004</v>
          </cell>
          <cell r="L15">
            <v>0</v>
          </cell>
          <cell r="M15">
            <v>0.70896766532922728</v>
          </cell>
          <cell r="N15">
            <v>0.70381344514704247</v>
          </cell>
          <cell r="O15">
            <v>0.70326210874118655</v>
          </cell>
          <cell r="P15">
            <v>0.71356998619067125</v>
          </cell>
          <cell r="Q15">
            <v>0.71490984852938533</v>
          </cell>
          <cell r="R15">
            <v>0.70696331222357089</v>
          </cell>
          <cell r="S15">
            <v>0.71293350555050972</v>
          </cell>
          <cell r="T15">
            <v>0.70270325988721793</v>
          </cell>
          <cell r="U15">
            <v>0.64228344048516284</v>
          </cell>
          <cell r="V15">
            <v>0.64661885824950271</v>
          </cell>
          <cell r="W15">
            <v>0.64224849829791908</v>
          </cell>
          <cell r="X15">
            <v>0.63316130074371557</v>
          </cell>
          <cell r="Y15">
            <v>0.6250940877883765</v>
          </cell>
          <cell r="Z15">
            <v>0.59643739597308121</v>
          </cell>
          <cell r="AA15">
            <v>0.58392797105172889</v>
          </cell>
          <cell r="AB15">
            <v>0.59026240157457077</v>
          </cell>
          <cell r="AC15">
            <v>0.54273378054025889</v>
          </cell>
          <cell r="AD15">
            <v>0.55851358393975303</v>
          </cell>
          <cell r="AE15">
            <v>0.56239543046831797</v>
          </cell>
          <cell r="AF15">
            <v>0.56761718609956691</v>
          </cell>
          <cell r="AG15">
            <v>0.57068662601065312</v>
          </cell>
          <cell r="AH15">
            <v>2193891224</v>
          </cell>
          <cell r="AI15">
            <v>1368979521</v>
          </cell>
          <cell r="AJ15">
            <v>0</v>
          </cell>
          <cell r="AK15">
            <v>1601474938</v>
          </cell>
          <cell r="AL15">
            <v>0</v>
          </cell>
          <cell r="AM15">
            <v>282186415</v>
          </cell>
          <cell r="AN15">
            <v>363441407</v>
          </cell>
          <cell r="AO15">
            <v>1846474938</v>
          </cell>
          <cell r="AP15">
            <v>94875438</v>
          </cell>
          <cell r="AQ15">
            <v>145840107</v>
          </cell>
          <cell r="AR15">
            <v>145840.10700000002</v>
          </cell>
          <cell r="AS15">
            <v>33132771</v>
          </cell>
          <cell r="AU15">
            <v>0.71156306092760124</v>
          </cell>
          <cell r="AV15">
            <v>0.74571116727226316</v>
          </cell>
          <cell r="AW15">
            <v>0.71388918881940577</v>
          </cell>
          <cell r="AY15">
            <v>0.21274150684287099</v>
          </cell>
          <cell r="AZ15">
            <v>3.2927636482413911E-2</v>
          </cell>
          <cell r="BA15">
            <v>0.17343111162935948</v>
          </cell>
          <cell r="BB15">
            <v>0.15628484162197798</v>
          </cell>
          <cell r="BC15">
            <v>0.35085153302098415</v>
          </cell>
          <cell r="BD15">
            <v>0.46006279034068287</v>
          </cell>
          <cell r="BE15">
            <v>7.7190844868260583E-2</v>
          </cell>
          <cell r="BF15">
            <v>0.48029293735689677</v>
          </cell>
          <cell r="BG15">
            <v>0.11536524580600631</v>
          </cell>
          <cell r="BH15">
            <v>3.2930661611526975E-2</v>
          </cell>
          <cell r="BI15">
            <v>8.2434584194479327E-2</v>
          </cell>
          <cell r="BJ15">
            <v>0.73066496011835136</v>
          </cell>
          <cell r="BK15">
            <v>0.79962358362571173</v>
          </cell>
          <cell r="BL15">
            <v>0.89322900078823408</v>
          </cell>
          <cell r="BM15">
            <v>0.83231670409935099</v>
          </cell>
          <cell r="BN15">
            <v>3206789851</v>
          </cell>
          <cell r="BO15">
            <v>3102535992</v>
          </cell>
          <cell r="BP15">
            <v>3062606127</v>
          </cell>
          <cell r="BQ15">
            <v>3002290772</v>
          </cell>
          <cell r="BR15">
            <v>2881784790</v>
          </cell>
          <cell r="BS15">
            <v>2824636302</v>
          </cell>
          <cell r="BT15">
            <v>2834954934</v>
          </cell>
          <cell r="BU15">
            <v>2752996452</v>
          </cell>
          <cell r="BV15">
            <v>2670632013</v>
          </cell>
          <cell r="BW15">
            <v>2568307540</v>
          </cell>
          <cell r="BX15">
            <v>2576918064</v>
          </cell>
          <cell r="BY15">
            <v>2495870919</v>
          </cell>
          <cell r="BZ15">
            <v>2392084834</v>
          </cell>
          <cell r="CA15">
            <v>2359760079</v>
          </cell>
          <cell r="CB15">
            <v>2254312590</v>
          </cell>
          <cell r="CC15">
            <v>2214893348</v>
          </cell>
          <cell r="CD15">
            <v>2109864071</v>
          </cell>
          <cell r="CE15">
            <v>2010159471</v>
          </cell>
          <cell r="CF15">
            <v>1920408442</v>
          </cell>
          <cell r="CG15">
            <v>1862362040</v>
          </cell>
          <cell r="CH15">
            <v>1773939349</v>
          </cell>
          <cell r="CI15">
            <v>1737975314</v>
          </cell>
          <cell r="CJ15">
            <v>494780729</v>
          </cell>
          <cell r="CK15">
            <v>469841317</v>
          </cell>
          <cell r="CL15">
            <v>458829127</v>
          </cell>
          <cell r="CM15">
            <v>440314594</v>
          </cell>
          <cell r="CN15">
            <v>435842779</v>
          </cell>
          <cell r="CO15">
            <v>449917163</v>
          </cell>
          <cell r="CP15">
            <v>440346501</v>
          </cell>
          <cell r="CQ15">
            <v>417865981</v>
          </cell>
          <cell r="CR15">
            <v>409729822</v>
          </cell>
          <cell r="CS15">
            <v>404820562</v>
          </cell>
          <cell r="CT15">
            <v>400550459</v>
          </cell>
          <cell r="CU15">
            <v>378098062</v>
          </cell>
          <cell r="CV15">
            <v>366906245</v>
          </cell>
          <cell r="CW15">
            <v>365408709</v>
          </cell>
          <cell r="CX15">
            <v>350598365</v>
          </cell>
          <cell r="CY15">
            <v>338807516</v>
          </cell>
          <cell r="CZ15">
            <v>342110864</v>
          </cell>
          <cell r="DA15">
            <v>324987055</v>
          </cell>
          <cell r="DB15">
            <v>324987055</v>
          </cell>
          <cell r="DC15">
            <v>325367321</v>
          </cell>
          <cell r="DD15">
            <v>303594353</v>
          </cell>
          <cell r="DE15">
            <v>292326124</v>
          </cell>
          <cell r="DF15">
            <v>0</v>
          </cell>
          <cell r="DG15">
            <v>25943651</v>
          </cell>
          <cell r="DH15">
            <v>48001162</v>
          </cell>
          <cell r="DI15">
            <v>0</v>
          </cell>
          <cell r="DJ15">
            <v>73944813</v>
          </cell>
          <cell r="DK15">
            <v>34019257</v>
          </cell>
          <cell r="DL15">
            <v>69782501</v>
          </cell>
          <cell r="DM15">
            <v>75509040</v>
          </cell>
          <cell r="DN15">
            <v>145291541</v>
          </cell>
          <cell r="DO15">
            <v>24867547</v>
          </cell>
          <cell r="DP15">
            <v>1736946453</v>
          </cell>
        </row>
        <row r="16">
          <cell r="BF16" t="str">
            <v/>
          </cell>
          <cell r="CH16" t="str">
            <v/>
          </cell>
          <cell r="CI16" t="str">
            <v/>
          </cell>
          <cell r="DE16">
            <v>0</v>
          </cell>
        </row>
        <row r="17">
          <cell r="B17" t="str">
            <v>TIER 2: Medium banks - WMSI between 1% &amp; 5%</v>
          </cell>
          <cell r="BF17" t="str">
            <v/>
          </cell>
        </row>
        <row r="19">
          <cell r="B19" t="str">
            <v>NIC Bank</v>
          </cell>
          <cell r="C19">
            <v>200.03918300000001</v>
          </cell>
          <cell r="D19">
            <v>110.62511499999999</v>
          </cell>
          <cell r="E19">
            <v>142.683154</v>
          </cell>
          <cell r="F19">
            <v>28.505769999999998</v>
          </cell>
          <cell r="G19">
            <v>31.315754999999999</v>
          </cell>
          <cell r="H19">
            <v>31.799106999999999</v>
          </cell>
          <cell r="I19">
            <v>166.70665199999999</v>
          </cell>
          <cell r="J19">
            <v>0.273563</v>
          </cell>
          <cell r="K19">
            <v>1.492499</v>
          </cell>
          <cell r="M19">
            <v>4.410576554938303E-2</v>
          </cell>
          <cell r="N19">
            <v>4.4045156542721245E-2</v>
          </cell>
          <cell r="O19">
            <v>4.341415901940629E-2</v>
          </cell>
          <cell r="P19">
            <v>4.4483547104544524E-2</v>
          </cell>
          <cell r="Q19">
            <v>4.5168746265071349E-2</v>
          </cell>
          <cell r="R19">
            <v>4.6037833662093894E-2</v>
          </cell>
          <cell r="S19">
            <v>4.4394567022234849E-2</v>
          </cell>
          <cell r="T19">
            <v>4.8147325838805849E-2</v>
          </cell>
          <cell r="U19">
            <v>4.4870986146508682E-2</v>
          </cell>
          <cell r="V19">
            <v>4.4753498515800891E-2</v>
          </cell>
          <cell r="W19">
            <v>4.360237431176113E-2</v>
          </cell>
          <cell r="X19">
            <v>4.4872562795483059E-2</v>
          </cell>
          <cell r="Y19">
            <v>4.4800865051882431E-2</v>
          </cell>
          <cell r="Z19">
            <v>4.4373235760172158E-2</v>
          </cell>
          <cell r="AA19">
            <v>4.1524095097441455E-2</v>
          </cell>
          <cell r="AB19">
            <v>4.1234477482437679E-2</v>
          </cell>
          <cell r="AC19">
            <v>4.3230591495864903E-2</v>
          </cell>
          <cell r="AD19">
            <v>4.3216553515097185E-2</v>
          </cell>
          <cell r="AE19">
            <v>3.9175427611452124E-2</v>
          </cell>
          <cell r="AF19">
            <v>4.0015782983835298E-2</v>
          </cell>
          <cell r="AG19">
            <v>4.0294799887670998E-2</v>
          </cell>
          <cell r="AH19">
            <v>313413032</v>
          </cell>
          <cell r="AI19">
            <v>195568503</v>
          </cell>
          <cell r="AJ19">
            <v>0</v>
          </cell>
          <cell r="AK19">
            <v>228782134</v>
          </cell>
          <cell r="AL19">
            <v>0</v>
          </cell>
          <cell r="AM19">
            <v>40312345</v>
          </cell>
          <cell r="AN19">
            <v>51920201</v>
          </cell>
          <cell r="AO19">
            <v>263782134</v>
          </cell>
          <cell r="AP19">
            <v>13553634</v>
          </cell>
          <cell r="AQ19">
            <v>20834301</v>
          </cell>
          <cell r="AR19">
            <v>20834.300999999999</v>
          </cell>
          <cell r="AS19">
            <v>4733253</v>
          </cell>
          <cell r="AU19">
            <v>4.4387222105168302E-2</v>
          </cell>
          <cell r="AV19">
            <v>4.7493912949242968E-2</v>
          </cell>
          <cell r="AW19">
            <v>4.2848473689166874E-2</v>
          </cell>
          <cell r="AY19">
            <v>0.14386782254828437</v>
          </cell>
          <cell r="AZ19">
            <v>2.1591285211693987E-2</v>
          </cell>
          <cell r="BA19">
            <v>0.18784946265971439</v>
          </cell>
          <cell r="BB19">
            <v>0.17099359658425628</v>
          </cell>
          <cell r="BC19">
            <v>0.27414088151271226</v>
          </cell>
          <cell r="BD19">
            <v>0.42481378343986803</v>
          </cell>
          <cell r="BE19">
            <v>0.11086362849211615</v>
          </cell>
          <cell r="BF19">
            <v>0.30830139618671087</v>
          </cell>
          <cell r="BG19">
            <v>9.9551919353368878E-2</v>
          </cell>
          <cell r="BH19">
            <v>4.6101149106512057E-2</v>
          </cell>
          <cell r="BI19">
            <v>5.3450770246856821E-2</v>
          </cell>
          <cell r="BJ19">
            <v>0.77532008438781774</v>
          </cell>
          <cell r="BK19">
            <v>2.7012145382564946E-2</v>
          </cell>
          <cell r="BL19">
            <v>1.4069604467579374E-2</v>
          </cell>
          <cell r="BM19">
            <v>2.0141987994360708E-2</v>
          </cell>
          <cell r="BN19">
            <v>200039183</v>
          </cell>
          <cell r="BO19">
            <v>195054634</v>
          </cell>
          <cell r="BP19">
            <v>187981545</v>
          </cell>
          <cell r="BQ19">
            <v>187593392</v>
          </cell>
          <cell r="BR19">
            <v>187061442</v>
          </cell>
          <cell r="BS19">
            <v>192816873</v>
          </cell>
          <cell r="BT19">
            <v>181862147</v>
          </cell>
          <cell r="BU19">
            <v>181679649</v>
          </cell>
          <cell r="BV19">
            <v>166304746</v>
          </cell>
          <cell r="BW19">
            <v>161847351</v>
          </cell>
          <cell r="BX19">
            <v>156714971</v>
          </cell>
          <cell r="BY19">
            <v>159485590</v>
          </cell>
          <cell r="BZ19">
            <v>152262205</v>
          </cell>
          <cell r="CA19">
            <v>156762225</v>
          </cell>
          <cell r="CB19">
            <v>146001048</v>
          </cell>
          <cell r="CC19">
            <v>143376585</v>
          </cell>
          <cell r="CD19">
            <v>134470560</v>
          </cell>
          <cell r="CE19">
            <v>137087464</v>
          </cell>
          <cell r="CF19">
            <v>125269062</v>
          </cell>
          <cell r="CG19">
            <v>120685605</v>
          </cell>
          <cell r="CH19">
            <v>116891955</v>
          </cell>
          <cell r="CI19">
            <v>112916814</v>
          </cell>
          <cell r="CJ19">
            <v>31799107</v>
          </cell>
          <cell r="CK19">
            <v>31116596</v>
          </cell>
          <cell r="CL19">
            <v>29094924</v>
          </cell>
          <cell r="CM19">
            <v>27551360</v>
          </cell>
          <cell r="CN19">
            <v>26295885</v>
          </cell>
          <cell r="CO19">
            <v>28937703</v>
          </cell>
          <cell r="CP19">
            <v>28079484</v>
          </cell>
          <cell r="CQ19">
            <v>32543157</v>
          </cell>
          <cell r="CR19">
            <v>31164181</v>
          </cell>
          <cell r="CS19">
            <v>30288263</v>
          </cell>
          <cell r="CT19">
            <v>30025206</v>
          </cell>
          <cell r="CU19">
            <v>28363529</v>
          </cell>
          <cell r="CV19">
            <v>27436193</v>
          </cell>
          <cell r="CW19">
            <v>26454386</v>
          </cell>
          <cell r="CX19">
            <v>24424083</v>
          </cell>
          <cell r="CY19">
            <v>24149094</v>
          </cell>
          <cell r="CZ19">
            <v>24061490</v>
          </cell>
          <cell r="DA19">
            <v>23258017</v>
          </cell>
          <cell r="DB19">
            <v>23258017</v>
          </cell>
          <cell r="DC19">
            <v>20495957</v>
          </cell>
          <cell r="DD19">
            <v>18887289</v>
          </cell>
          <cell r="DE19">
            <v>17630929</v>
          </cell>
          <cell r="DG19">
            <v>943398</v>
          </cell>
          <cell r="DH19">
            <v>2497891</v>
          </cell>
          <cell r="DJ19">
            <v>3441289</v>
          </cell>
          <cell r="DK19">
            <v>1461907</v>
          </cell>
          <cell r="DL19">
            <v>4252555</v>
          </cell>
          <cell r="DM19">
            <v>9540944</v>
          </cell>
          <cell r="DN19">
            <v>13793499</v>
          </cell>
          <cell r="DO19">
            <v>1044750</v>
          </cell>
          <cell r="DP19">
            <v>110625115</v>
          </cell>
        </row>
        <row r="20">
          <cell r="B20" t="str">
            <v>Bank of Baroda</v>
          </cell>
          <cell r="C20">
            <v>125.015672</v>
          </cell>
          <cell r="D20">
            <v>41.536546999999999</v>
          </cell>
          <cell r="E20">
            <v>103.583662</v>
          </cell>
          <cell r="F20">
            <v>18.817167999999999</v>
          </cell>
          <cell r="G20">
            <v>19.000219999999999</v>
          </cell>
          <cell r="H20">
            <v>19.883697999999999</v>
          </cell>
          <cell r="I20">
            <v>61.034377999999997</v>
          </cell>
          <cell r="J20">
            <v>2.5392999999999999E-2</v>
          </cell>
          <cell r="K20">
            <v>1.275115</v>
          </cell>
          <cell r="M20">
            <v>2.9011959497383256E-2</v>
          </cell>
          <cell r="N20">
            <v>2.9820236280533322E-2</v>
          </cell>
          <cell r="O20">
            <v>2.9597228966322432E-2</v>
          </cell>
          <cell r="P20">
            <v>3.0397481331140678E-2</v>
          </cell>
          <cell r="Q20">
            <v>2.6082669343393251E-2</v>
          </cell>
          <cell r="R20">
            <v>2.5659178281376344E-2</v>
          </cell>
          <cell r="S20">
            <v>2.4713166021917022E-2</v>
          </cell>
          <cell r="T20">
            <v>2.4416888552832881E-2</v>
          </cell>
          <cell r="U20">
            <v>2.3549346618616393E-2</v>
          </cell>
          <cell r="V20">
            <v>2.3671543942872644E-2</v>
          </cell>
          <cell r="W20">
            <v>2.2796575876147033E-2</v>
          </cell>
          <cell r="X20">
            <v>2.2636932080139675E-2</v>
          </cell>
          <cell r="Y20">
            <v>2.141702622116393E-2</v>
          </cell>
          <cell r="Z20">
            <v>2.271163209181766E-2</v>
          </cell>
          <cell r="AA20">
            <v>2.183121520348582E-2</v>
          </cell>
          <cell r="AB20">
            <v>2.1829346098027273E-2</v>
          </cell>
          <cell r="AC20">
            <v>2.0088922922993333E-2</v>
          </cell>
          <cell r="AD20">
            <v>1.9579658140780807E-2</v>
          </cell>
          <cell r="AE20">
            <v>1.9613732706855409E-2</v>
          </cell>
          <cell r="AF20">
            <v>1.9835531066384929E-2</v>
          </cell>
          <cell r="AG20">
            <v>1.9738572604877803E-2</v>
          </cell>
          <cell r="AH20">
            <v>313413032</v>
          </cell>
          <cell r="AI20">
            <v>195568503</v>
          </cell>
          <cell r="AJ20">
            <v>0</v>
          </cell>
          <cell r="AK20">
            <v>228782134</v>
          </cell>
          <cell r="AL20">
            <v>0</v>
          </cell>
          <cell r="AM20">
            <v>40312345</v>
          </cell>
          <cell r="AN20">
            <v>51920201</v>
          </cell>
          <cell r="AO20">
            <v>263782134</v>
          </cell>
          <cell r="AP20">
            <v>13553634</v>
          </cell>
          <cell r="AQ20">
            <v>20834301</v>
          </cell>
          <cell r="AR20">
            <v>20834.300999999999</v>
          </cell>
          <cell r="AS20">
            <v>4733253</v>
          </cell>
          <cell r="AU20">
            <v>2.7740057305127415E-2</v>
          </cell>
          <cell r="AV20">
            <v>1.7832597484125908E-2</v>
          </cell>
          <cell r="AW20">
            <v>3.1106698242979368E-2</v>
          </cell>
          <cell r="AY20">
            <v>0.19388609213808872</v>
          </cell>
          <cell r="AZ20">
            <v>3.1957080457297234E-2</v>
          </cell>
          <cell r="BA20">
            <v>0.31130357386455221</v>
          </cell>
          <cell r="BB20">
            <v>0.30830441165469075</v>
          </cell>
          <cell r="BC20">
            <v>6.0036672242262792E-2</v>
          </cell>
          <cell r="BD20">
            <v>0.22158971259713778</v>
          </cell>
          <cell r="BE20">
            <v>8.2879419529668361E-2</v>
          </cell>
          <cell r="BF20">
            <v>0.49395690510208407</v>
          </cell>
          <cell r="BG20">
            <v>0.11921853057897629</v>
          </cell>
          <cell r="BH20">
            <v>6.5081593315335445E-2</v>
          </cell>
          <cell r="BI20">
            <v>5.4136937263640841E-2</v>
          </cell>
          <cell r="BJ20">
            <v>0.40099515886974529</v>
          </cell>
          <cell r="BK20">
            <v>1.0901658060436374E-2</v>
          </cell>
          <cell r="BL20">
            <v>3.0113150694513653E-4</v>
          </cell>
          <cell r="BM20">
            <v>6.6890398574656488E-3</v>
          </cell>
          <cell r="BN20">
            <v>125015672</v>
          </cell>
          <cell r="BO20">
            <v>123014401</v>
          </cell>
          <cell r="BP20">
            <v>122198105</v>
          </cell>
          <cell r="BQ20">
            <v>123352716</v>
          </cell>
          <cell r="BR20">
            <v>98429020</v>
          </cell>
          <cell r="BS20">
            <v>96132100</v>
          </cell>
          <cell r="BT20">
            <v>92015867</v>
          </cell>
          <cell r="BU20">
            <v>88413486</v>
          </cell>
          <cell r="BV20">
            <v>85368565</v>
          </cell>
          <cell r="BW20">
            <v>82907475</v>
          </cell>
          <cell r="BX20">
            <v>81225195</v>
          </cell>
          <cell r="BY20">
            <v>78391648</v>
          </cell>
          <cell r="BZ20">
            <v>71954794</v>
          </cell>
          <cell r="CA20">
            <v>68177548</v>
          </cell>
          <cell r="CB20">
            <v>65245206</v>
          </cell>
          <cell r="CC20">
            <v>64198677</v>
          </cell>
          <cell r="CD20">
            <v>62518263</v>
          </cell>
          <cell r="CE20">
            <v>61944650</v>
          </cell>
          <cell r="CF20">
            <v>59182328</v>
          </cell>
          <cell r="CG20">
            <v>56105943</v>
          </cell>
          <cell r="CH20">
            <v>53949524</v>
          </cell>
          <cell r="CI20">
            <v>52021524</v>
          </cell>
          <cell r="CJ20">
            <v>19883698</v>
          </cell>
          <cell r="CK20">
            <v>20414825</v>
          </cell>
          <cell r="CL20">
            <v>18995628</v>
          </cell>
          <cell r="CM20">
            <v>17769713</v>
          </cell>
          <cell r="CN20">
            <v>16945349</v>
          </cell>
          <cell r="CO20">
            <v>17899936</v>
          </cell>
          <cell r="CP20">
            <v>16692069</v>
          </cell>
          <cell r="CQ20">
            <v>16254476</v>
          </cell>
          <cell r="CR20">
            <v>14925822</v>
          </cell>
          <cell r="CS20">
            <v>14224907</v>
          </cell>
          <cell r="CT20">
            <v>13387842</v>
          </cell>
          <cell r="CU20">
            <v>12776983</v>
          </cell>
          <cell r="CV20">
            <v>11846009</v>
          </cell>
          <cell r="CW20">
            <v>11273086</v>
          </cell>
          <cell r="CX20">
            <v>10242135</v>
          </cell>
          <cell r="CY20">
            <v>10844344</v>
          </cell>
          <cell r="CZ20">
            <v>10371347</v>
          </cell>
          <cell r="DA20">
            <v>9867331</v>
          </cell>
          <cell r="DB20">
            <v>9867331</v>
          </cell>
          <cell r="DC20">
            <v>9132583</v>
          </cell>
          <cell r="DD20">
            <v>8026209</v>
          </cell>
          <cell r="DE20">
            <v>7569115</v>
          </cell>
          <cell r="DG20">
            <v>105201</v>
          </cell>
          <cell r="DH20">
            <v>1647078</v>
          </cell>
          <cell r="DJ20">
            <v>1752279</v>
          </cell>
          <cell r="DK20">
            <v>388287</v>
          </cell>
          <cell r="DL20">
            <v>1854128</v>
          </cell>
          <cell r="DM20">
            <v>1899495</v>
          </cell>
          <cell r="DN20">
            <v>3753623</v>
          </cell>
          <cell r="DO20">
            <v>892580</v>
          </cell>
          <cell r="DP20">
            <v>41536547</v>
          </cell>
        </row>
        <row r="21">
          <cell r="B21" t="str">
            <v>Prime Bank</v>
          </cell>
          <cell r="C21">
            <v>100.982938</v>
          </cell>
          <cell r="D21">
            <v>34.838625999999998</v>
          </cell>
          <cell r="E21">
            <v>74.596485999999999</v>
          </cell>
          <cell r="F21">
            <v>19.612047</v>
          </cell>
          <cell r="G21">
            <v>20.368469000000001</v>
          </cell>
          <cell r="H21">
            <v>23.023119000000001</v>
          </cell>
          <cell r="I21">
            <v>52.312699000000002</v>
          </cell>
          <cell r="J21">
            <v>7.9481999999999997E-2</v>
          </cell>
          <cell r="K21">
            <v>0.64795999999999998</v>
          </cell>
          <cell r="M21">
            <v>2.5816317940743377E-2</v>
          </cell>
          <cell r="N21">
            <v>2.6131257950904693E-2</v>
          </cell>
          <cell r="O21">
            <v>2.4547322997968177E-2</v>
          </cell>
          <cell r="P21">
            <v>2.5073675987318841E-2</v>
          </cell>
          <cell r="Q21">
            <v>2.1492276554682357E-2</v>
          </cell>
          <cell r="R21">
            <v>2.0399999729413875E-2</v>
          </cell>
          <cell r="S21">
            <v>1.9451957068045964E-2</v>
          </cell>
          <cell r="T21">
            <v>1.8775662769375572E-2</v>
          </cell>
          <cell r="U21">
            <v>1.8293902083025261E-2</v>
          </cell>
          <cell r="V21">
            <v>1.8213608836170337E-2</v>
          </cell>
          <cell r="W21">
            <v>1.7950663031244402E-2</v>
          </cell>
          <cell r="X21">
            <v>1.8031279888122888E-2</v>
          </cell>
          <cell r="Y21">
            <v>1.8600297804854948E-2</v>
          </cell>
          <cell r="Z21">
            <v>1.9188996432328815E-2</v>
          </cell>
          <cell r="AA21">
            <v>1.935055456979199E-2</v>
          </cell>
          <cell r="AB21">
            <v>1.9650573864422524E-2</v>
          </cell>
          <cell r="AC21">
            <v>1.7395228571298531E-2</v>
          </cell>
          <cell r="AD21">
            <v>1.7177551665809414E-2</v>
          </cell>
          <cell r="AE21">
            <v>1.7307839728550368E-2</v>
          </cell>
          <cell r="AF21">
            <v>1.7299928183852065E-2</v>
          </cell>
          <cell r="AG21">
            <v>1.7033047174600309E-2</v>
          </cell>
          <cell r="AH21">
            <v>313413032</v>
          </cell>
          <cell r="AI21">
            <v>195568503</v>
          </cell>
          <cell r="AJ21">
            <v>0</v>
          </cell>
          <cell r="AK21">
            <v>228782134</v>
          </cell>
          <cell r="AL21">
            <v>0</v>
          </cell>
          <cell r="AM21">
            <v>40312345</v>
          </cell>
          <cell r="AN21">
            <v>51920201</v>
          </cell>
          <cell r="AO21">
            <v>263782134</v>
          </cell>
          <cell r="AP21">
            <v>13553634</v>
          </cell>
          <cell r="AQ21">
            <v>20834301</v>
          </cell>
          <cell r="AR21">
            <v>20834.300999999999</v>
          </cell>
          <cell r="AS21">
            <v>4733253</v>
          </cell>
          <cell r="AU21">
            <v>2.2407370549191057E-2</v>
          </cell>
          <cell r="AV21">
            <v>1.4957025540856908E-2</v>
          </cell>
          <cell r="AW21">
            <v>2.2401702500039387E-2</v>
          </cell>
          <cell r="AY21">
            <v>0.12205916382688965</v>
          </cell>
          <cell r="AZ21">
            <v>2.658690609808358E-2</v>
          </cell>
          <cell r="BA21">
            <v>0.38935993342648983</v>
          </cell>
          <cell r="BB21">
            <v>0.37490030862295981</v>
          </cell>
          <cell r="BC21">
            <v>0.17571627160365974</v>
          </cell>
          <cell r="BD21">
            <v>0.47708369015801194</v>
          </cell>
          <cell r="BE21">
            <v>6.6063394170997783E-2</v>
          </cell>
          <cell r="BF21">
            <v>0.40372802372378735</v>
          </cell>
          <cell r="BG21">
            <v>0.11055347389701196</v>
          </cell>
          <cell r="BH21">
            <v>6.6647896753602859E-2</v>
          </cell>
          <cell r="BI21">
            <v>4.3905577143409105E-2</v>
          </cell>
          <cell r="BJ21">
            <v>0.46702770958943024</v>
          </cell>
          <cell r="BK21">
            <v>1.302484212526806E-2</v>
          </cell>
          <cell r="BL21">
            <v>1.9226622729453937E-2</v>
          </cell>
          <cell r="BM21">
            <v>1.866435462332898E-2</v>
          </cell>
          <cell r="BN21">
            <v>100982938</v>
          </cell>
          <cell r="BO21">
            <v>98534455</v>
          </cell>
          <cell r="BP21">
            <v>90725741</v>
          </cell>
          <cell r="BQ21">
            <v>89623204</v>
          </cell>
          <cell r="BR21">
            <v>77137825</v>
          </cell>
          <cell r="BS21">
            <v>76438199</v>
          </cell>
          <cell r="BT21">
            <v>73601507</v>
          </cell>
          <cell r="BU21">
            <v>70961293</v>
          </cell>
          <cell r="BV21">
            <v>67925452</v>
          </cell>
          <cell r="BW21">
            <v>65335455</v>
          </cell>
          <cell r="BX21">
            <v>66915856</v>
          </cell>
          <cell r="BY21">
            <v>65000953</v>
          </cell>
          <cell r="BZ21">
            <v>66032315</v>
          </cell>
          <cell r="CA21">
            <v>65001313</v>
          </cell>
          <cell r="CB21">
            <v>64343912</v>
          </cell>
          <cell r="CC21">
            <v>61271772</v>
          </cell>
          <cell r="CD21">
            <v>58715051</v>
          </cell>
          <cell r="CE21">
            <v>54917674</v>
          </cell>
          <cell r="CF21">
            <v>55249673</v>
          </cell>
          <cell r="CG21">
            <v>53395624</v>
          </cell>
          <cell r="CH21">
            <v>51258965</v>
          </cell>
          <cell r="CI21">
            <v>49460889</v>
          </cell>
          <cell r="CJ21">
            <v>23023119</v>
          </cell>
          <cell r="CK21">
            <v>23038973</v>
          </cell>
          <cell r="CL21">
            <v>20916339</v>
          </cell>
          <cell r="CM21">
            <v>20452739</v>
          </cell>
          <cell r="CN21">
            <v>15775115</v>
          </cell>
          <cell r="CO21">
            <v>14337719</v>
          </cell>
          <cell r="CP21">
            <v>12972256</v>
          </cell>
          <cell r="CQ21">
            <v>11428716</v>
          </cell>
          <cell r="CR21">
            <v>11134955</v>
          </cell>
          <cell r="CS21">
            <v>10833063</v>
          </cell>
          <cell r="CT21">
            <v>9814195</v>
          </cell>
          <cell r="CU21">
            <v>9578743</v>
          </cell>
          <cell r="CV21">
            <v>9224281</v>
          </cell>
          <cell r="CW21">
            <v>8725208</v>
          </cell>
          <cell r="CX21">
            <v>8252089</v>
          </cell>
          <cell r="CY21">
            <v>8248978</v>
          </cell>
          <cell r="CZ21">
            <v>8276028</v>
          </cell>
          <cell r="DA21">
            <v>7735022</v>
          </cell>
          <cell r="DB21">
            <v>7735022</v>
          </cell>
          <cell r="DC21">
            <v>7246225</v>
          </cell>
          <cell r="DD21">
            <v>6301136</v>
          </cell>
          <cell r="DE21">
            <v>5815849</v>
          </cell>
          <cell r="DG21">
            <v>220574</v>
          </cell>
          <cell r="DH21">
            <v>1034711</v>
          </cell>
          <cell r="DJ21">
            <v>1255285</v>
          </cell>
          <cell r="DK21">
            <v>598876</v>
          </cell>
          <cell r="DL21">
            <v>994932</v>
          </cell>
          <cell r="DM21">
            <v>1469430</v>
          </cell>
          <cell r="DN21">
            <v>2464362</v>
          </cell>
          <cell r="DO21">
            <v>591960</v>
          </cell>
          <cell r="DP21">
            <v>34838626</v>
          </cell>
        </row>
        <row r="22">
          <cell r="B22" t="str">
            <v>Citibank</v>
          </cell>
          <cell r="C22">
            <v>93.274625999999998</v>
          </cell>
          <cell r="D22">
            <v>25.07938</v>
          </cell>
          <cell r="E22">
            <v>61.863855999999998</v>
          </cell>
          <cell r="F22">
            <v>19.144641</v>
          </cell>
          <cell r="G22">
            <v>19.300059000000001</v>
          </cell>
          <cell r="H22">
            <v>20.388513</v>
          </cell>
          <cell r="I22">
            <v>66.560734999999994</v>
          </cell>
          <cell r="J22">
            <v>0.56333800000000001</v>
          </cell>
          <cell r="K22">
            <v>1.55559</v>
          </cell>
          <cell r="M22">
            <v>2.2726593791174175E-2</v>
          </cell>
          <cell r="N22">
            <v>2.1662661757173629E-2</v>
          </cell>
          <cell r="O22">
            <v>2.4884820891197167E-2</v>
          </cell>
          <cell r="P22">
            <v>2.1947720410431186E-2</v>
          </cell>
          <cell r="Q22">
            <v>2.5321587092931558E-2</v>
          </cell>
          <cell r="R22">
            <v>2.6019819430378691E-2</v>
          </cell>
          <cell r="S22">
            <v>2.4209510982573242E-2</v>
          </cell>
          <cell r="T22">
            <v>2.485043641234011E-2</v>
          </cell>
          <cell r="U22">
            <v>2.7860405995863535E-2</v>
          </cell>
          <cell r="V22">
            <v>2.8223331975034582E-2</v>
          </cell>
          <cell r="W22">
            <v>3.287241352169528E-2</v>
          </cell>
          <cell r="X22">
            <v>3.0811535553056664E-2</v>
          </cell>
          <cell r="Y22">
            <v>2.8398481336390932E-2</v>
          </cell>
          <cell r="Z22">
            <v>3.9911890376728196E-2</v>
          </cell>
          <cell r="AA22">
            <v>3.3255751637952705E-2</v>
          </cell>
          <cell r="AB22">
            <v>3.1834538024802427E-2</v>
          </cell>
          <cell r="AC22">
            <v>2.7910849228194583E-2</v>
          </cell>
          <cell r="AD22">
            <v>2.9745273318985473E-2</v>
          </cell>
          <cell r="AE22">
            <v>3.0815151670098295E-2</v>
          </cell>
          <cell r="AF22">
            <v>2.8800763856532775E-2</v>
          </cell>
          <cell r="AG22">
            <v>2.8911899733140151E-2</v>
          </cell>
          <cell r="AH22">
            <v>313413032</v>
          </cell>
          <cell r="AI22">
            <v>195568503</v>
          </cell>
          <cell r="AJ22">
            <v>0</v>
          </cell>
          <cell r="AK22">
            <v>228782134</v>
          </cell>
          <cell r="AL22">
            <v>0</v>
          </cell>
          <cell r="AM22">
            <v>40312345</v>
          </cell>
          <cell r="AN22">
            <v>51920201</v>
          </cell>
          <cell r="AO22">
            <v>263782134</v>
          </cell>
          <cell r="AP22">
            <v>13553634</v>
          </cell>
          <cell r="AQ22">
            <v>20834301</v>
          </cell>
          <cell r="AR22">
            <v>20834.300999999999</v>
          </cell>
          <cell r="AS22">
            <v>4733253</v>
          </cell>
          <cell r="AU22">
            <v>2.0696952861672634E-2</v>
          </cell>
          <cell r="AV22">
            <v>1.0767156179145984E-2</v>
          </cell>
          <cell r="AW22">
            <v>1.8578029233404864E-2</v>
          </cell>
          <cell r="AY22">
            <v>0.19366640968487003</v>
          </cell>
          <cell r="AZ22">
            <v>4.3899901010514795E-2</v>
          </cell>
          <cell r="BA22">
            <v>0.28996162677590631</v>
          </cell>
          <cell r="BB22">
            <v>0.28762664655070291</v>
          </cell>
          <cell r="BC22">
            <v>0.43890921115175563</v>
          </cell>
          <cell r="BD22">
            <v>0.3701459069584806</v>
          </cell>
          <cell r="BE22">
            <v>1.6237889286997254E-2</v>
          </cell>
          <cell r="BF22">
            <v>1</v>
          </cell>
          <cell r="BG22">
            <v>8.1087432148231733E-2</v>
          </cell>
          <cell r="BH22">
            <v>1.2346271588046099E-2</v>
          </cell>
          <cell r="BI22">
            <v>6.874116056018563E-2</v>
          </cell>
          <cell r="BJ22">
            <v>0.40539632705727235</v>
          </cell>
          <cell r="BK22">
            <v>2.9957241894756095E-2</v>
          </cell>
          <cell r="BL22">
            <v>1.9895064824928615E-2</v>
          </cell>
          <cell r="BM22">
            <v>2.6459075782570458E-2</v>
          </cell>
          <cell r="BN22">
            <v>93274626</v>
          </cell>
          <cell r="BO22">
            <v>85638687</v>
          </cell>
          <cell r="BP22">
            <v>100756266</v>
          </cell>
          <cell r="BQ22">
            <v>85155116</v>
          </cell>
          <cell r="BR22">
            <v>90072120</v>
          </cell>
          <cell r="BS22">
            <v>98231911</v>
          </cell>
          <cell r="BT22">
            <v>88851809</v>
          </cell>
          <cell r="BU22">
            <v>90025078</v>
          </cell>
          <cell r="BV22">
            <v>101117630</v>
          </cell>
          <cell r="BW22">
            <v>103323540</v>
          </cell>
          <cell r="BX22">
            <v>116502032</v>
          </cell>
          <cell r="BY22">
            <v>103254695</v>
          </cell>
          <cell r="BZ22">
            <v>89167854</v>
          </cell>
          <cell r="CA22">
            <v>88147287</v>
          </cell>
          <cell r="CB22">
            <v>93483001</v>
          </cell>
          <cell r="CC22">
            <v>115826138</v>
          </cell>
          <cell r="CD22">
            <v>82954185</v>
          </cell>
          <cell r="CE22">
            <v>79397808</v>
          </cell>
          <cell r="CF22">
            <v>81940917</v>
          </cell>
          <cell r="CG22">
            <v>80054734</v>
          </cell>
          <cell r="CH22">
            <v>72191900</v>
          </cell>
          <cell r="CI22">
            <v>71242659</v>
          </cell>
          <cell r="CJ22">
            <v>20388513</v>
          </cell>
          <cell r="CK22">
            <v>19409582</v>
          </cell>
          <cell r="CL22">
            <v>19201130</v>
          </cell>
          <cell r="CM22">
            <v>18246232</v>
          </cell>
          <cell r="CN22">
            <v>21172148</v>
          </cell>
          <cell r="CO22">
            <v>20177310</v>
          </cell>
          <cell r="CP22">
            <v>19161379</v>
          </cell>
          <cell r="CQ22">
            <v>18414690</v>
          </cell>
          <cell r="CR22">
            <v>20400169</v>
          </cell>
          <cell r="CS22">
            <v>19628607</v>
          </cell>
          <cell r="CT22">
            <v>21705386</v>
          </cell>
          <cell r="CU22">
            <v>21022221</v>
          </cell>
          <cell r="CV22">
            <v>20267062</v>
          </cell>
          <cell r="CW22">
            <v>19407199</v>
          </cell>
          <cell r="CX22">
            <v>20351926</v>
          </cell>
          <cell r="CY22">
            <v>19913000</v>
          </cell>
          <cell r="CZ22">
            <v>19188220</v>
          </cell>
          <cell r="DA22">
            <v>18358760</v>
          </cell>
          <cell r="DB22">
            <v>18358760</v>
          </cell>
          <cell r="DC22">
            <v>18002473</v>
          </cell>
          <cell r="DD22">
            <v>16706767</v>
          </cell>
          <cell r="DE22">
            <v>15963873</v>
          </cell>
          <cell r="DG22">
            <v>1019400</v>
          </cell>
          <cell r="DH22">
            <v>1303176</v>
          </cell>
          <cell r="DJ22">
            <v>2322576</v>
          </cell>
          <cell r="DK22">
            <v>859692</v>
          </cell>
          <cell r="DL22">
            <v>413958</v>
          </cell>
          <cell r="DM22">
            <v>0</v>
          </cell>
          <cell r="DN22">
            <v>413958</v>
          </cell>
          <cell r="DO22">
            <v>1006113</v>
          </cell>
          <cell r="DP22">
            <v>25079380</v>
          </cell>
        </row>
        <row r="23">
          <cell r="B23" t="str">
            <v>National Bank of Kenya</v>
          </cell>
          <cell r="C23">
            <v>105.06526700000001</v>
          </cell>
          <cell r="D23">
            <v>45.925331</v>
          </cell>
          <cell r="E23">
            <v>89.520567</v>
          </cell>
          <cell r="F23">
            <v>2.0245669999999998</v>
          </cell>
          <cell r="G23">
            <v>3.2699729999999998</v>
          </cell>
          <cell r="H23">
            <v>7.1484300000000003</v>
          </cell>
          <cell r="I23">
            <v>86.218929000000003</v>
          </cell>
          <cell r="J23">
            <v>0.145644</v>
          </cell>
          <cell r="K23">
            <v>0.100046</v>
          </cell>
          <cell r="M23">
            <v>2.0110339884819195E-2</v>
          </cell>
          <cell r="N23">
            <v>2.2302863572197205E-2</v>
          </cell>
          <cell r="O23">
            <v>2.1923661717223434E-2</v>
          </cell>
          <cell r="P23">
            <v>2.248378849069637E-2</v>
          </cell>
          <cell r="Q23">
            <v>2.216059880051463E-2</v>
          </cell>
          <cell r="R23">
            <v>2.3669490440937156E-2</v>
          </cell>
          <cell r="S23">
            <v>2.6931255245621576E-2</v>
          </cell>
          <cell r="T23">
            <v>2.7841790207691227E-2</v>
          </cell>
          <cell r="U23">
            <v>2.7459495446274188E-2</v>
          </cell>
          <cell r="V23">
            <v>2.8860617288786423E-2</v>
          </cell>
          <cell r="W23">
            <v>2.8625333711264821E-2</v>
          </cell>
          <cell r="X23">
            <v>2.9629673640735613E-2</v>
          </cell>
          <cell r="Y23">
            <v>3.0930922906037377E-2</v>
          </cell>
          <cell r="Z23">
            <v>3.0676786498131305E-2</v>
          </cell>
          <cell r="AA23">
            <v>3.2750958090150294E-2</v>
          </cell>
          <cell r="AB23">
            <v>3.1627657601460205E-2</v>
          </cell>
          <cell r="AC23">
            <v>3.6075814954357334E-2</v>
          </cell>
          <cell r="AD23">
            <v>3.4938654374458228E-2</v>
          </cell>
          <cell r="AE23">
            <v>3.5137559929824431E-2</v>
          </cell>
          <cell r="AF23">
            <v>3.4238251692761776E-2</v>
          </cell>
          <cell r="AG23">
            <v>3.3567797886750565E-2</v>
          </cell>
          <cell r="AH23">
            <v>313413032</v>
          </cell>
          <cell r="AI23">
            <v>195568503</v>
          </cell>
          <cell r="AJ23">
            <v>0</v>
          </cell>
          <cell r="AK23">
            <v>228782134</v>
          </cell>
          <cell r="AL23">
            <v>0</v>
          </cell>
          <cell r="AM23">
            <v>40312345</v>
          </cell>
          <cell r="AN23">
            <v>51920201</v>
          </cell>
          <cell r="AO23">
            <v>263782134</v>
          </cell>
          <cell r="AP23">
            <v>13553634</v>
          </cell>
          <cell r="AQ23">
            <v>20834301</v>
          </cell>
          <cell r="AR23">
            <v>20834.300999999999</v>
          </cell>
          <cell r="AS23">
            <v>4733253</v>
          </cell>
          <cell r="AU23">
            <v>2.331320930193866E-2</v>
          </cell>
          <cell r="AV23">
            <v>1.9716803663247441E-2</v>
          </cell>
          <cell r="AW23">
            <v>2.6883479599412275E-2</v>
          </cell>
          <cell r="AY23">
            <v>3.9077147372960454E-2</v>
          </cell>
          <cell r="AZ23">
            <v>2.5174004486101377E-3</v>
          </cell>
          <cell r="BA23">
            <v>3.7926393170576264E-2</v>
          </cell>
          <cell r="BB23">
            <v>2.3481699708888748E-2</v>
          </cell>
          <cell r="BC23">
            <v>0.21983366503670704</v>
          </cell>
          <cell r="BD23">
            <v>0.79223218721068744</v>
          </cell>
          <cell r="BE23">
            <v>0.36986508404443619</v>
          </cell>
          <cell r="BF23">
            <v>0.5361398245434148</v>
          </cell>
          <cell r="BG23">
            <v>9.5190895942503684E-2</v>
          </cell>
          <cell r="BH23">
            <v>2.659687043972149E-2</v>
          </cell>
          <cell r="BI23">
            <v>6.8594025502782194E-2</v>
          </cell>
          <cell r="BJ23">
            <v>0.51301429983123314</v>
          </cell>
          <cell r="BK23">
            <v>1.0126840318810273E-2</v>
          </cell>
          <cell r="BL23">
            <v>2.3706825341393806E-3</v>
          </cell>
          <cell r="BM23">
            <v>6.1213915313240415E-3</v>
          </cell>
          <cell r="BN23">
            <v>105065267</v>
          </cell>
          <cell r="BO23">
            <v>115143443</v>
          </cell>
          <cell r="BP23">
            <v>112734821</v>
          </cell>
          <cell r="BQ23">
            <v>113569560</v>
          </cell>
          <cell r="BR23">
            <v>105472552</v>
          </cell>
          <cell r="BS23">
            <v>109942042</v>
          </cell>
          <cell r="BT23">
            <v>116315700</v>
          </cell>
          <cell r="BU23">
            <v>116378429</v>
          </cell>
          <cell r="BV23">
            <v>115442827</v>
          </cell>
          <cell r="BW23">
            <v>115114374</v>
          </cell>
          <cell r="BX23">
            <v>113215137</v>
          </cell>
          <cell r="BY23">
            <v>116157723</v>
          </cell>
          <cell r="BZ23">
            <v>115220642</v>
          </cell>
          <cell r="CA23">
            <v>125295035</v>
          </cell>
          <cell r="CB23">
            <v>117789712</v>
          </cell>
          <cell r="CC23">
            <v>124144110</v>
          </cell>
          <cell r="CD23">
            <v>116587690</v>
          </cell>
          <cell r="CE23">
            <v>122864886</v>
          </cell>
          <cell r="CF23">
            <v>116897968</v>
          </cell>
          <cell r="CG23">
            <v>109102269</v>
          </cell>
          <cell r="CH23">
            <v>98916489</v>
          </cell>
          <cell r="CI23">
            <v>92493034</v>
          </cell>
          <cell r="CJ23">
            <v>7148430</v>
          </cell>
          <cell r="CK23">
            <v>6935718</v>
          </cell>
          <cell r="CL23">
            <v>6919427</v>
          </cell>
          <cell r="CM23">
            <v>5790240</v>
          </cell>
          <cell r="CN23">
            <v>6414689</v>
          </cell>
          <cell r="CO23">
            <v>7047537</v>
          </cell>
          <cell r="CP23">
            <v>10989919</v>
          </cell>
          <cell r="CQ23">
            <v>11217864</v>
          </cell>
          <cell r="CR23">
            <v>10987755</v>
          </cell>
          <cell r="CS23">
            <v>10996083</v>
          </cell>
          <cell r="CT23">
            <v>11315041</v>
          </cell>
          <cell r="CU23">
            <v>11222418</v>
          </cell>
          <cell r="CV23">
            <v>11237917</v>
          </cell>
          <cell r="CW23">
            <v>10913622</v>
          </cell>
          <cell r="CX23">
            <v>13443880</v>
          </cell>
          <cell r="CY23">
            <v>13116009</v>
          </cell>
          <cell r="CZ23">
            <v>12606495</v>
          </cell>
          <cell r="DA23">
            <v>12113912</v>
          </cell>
          <cell r="DB23">
            <v>12113912</v>
          </cell>
          <cell r="DC23">
            <v>12251404</v>
          </cell>
          <cell r="DD23">
            <v>12223289</v>
          </cell>
          <cell r="DE23">
            <v>11848291</v>
          </cell>
          <cell r="DG23">
            <v>483691</v>
          </cell>
          <cell r="DH23">
            <v>1716568</v>
          </cell>
          <cell r="DJ23">
            <v>2200259</v>
          </cell>
          <cell r="DK23">
            <v>1743116</v>
          </cell>
          <cell r="DL23">
            <v>14452406</v>
          </cell>
          <cell r="DM23">
            <v>12504006</v>
          </cell>
          <cell r="DN23">
            <v>26956412</v>
          </cell>
          <cell r="DO23">
            <v>66251</v>
          </cell>
          <cell r="DP23">
            <v>45925331</v>
          </cell>
        </row>
        <row r="24">
          <cell r="B24" t="str">
            <v>Family Bank Limited</v>
          </cell>
          <cell r="C24">
            <v>70.149732</v>
          </cell>
          <cell r="D24">
            <v>45.625289000000002</v>
          </cell>
          <cell r="E24">
            <v>52.104095999999998</v>
          </cell>
          <cell r="F24">
            <v>10.840336000000001</v>
          </cell>
          <cell r="G24">
            <v>12.859135999999999</v>
          </cell>
          <cell r="H24">
            <v>11.570555000000001</v>
          </cell>
          <cell r="I24">
            <v>64.838672000000003</v>
          </cell>
          <cell r="J24">
            <v>8.7918999999999997E-2</v>
          </cell>
          <cell r="K24">
            <v>0.20586099999999999</v>
          </cell>
          <cell r="M24">
            <v>1.5872137106824891E-2</v>
          </cell>
          <cell r="N24">
            <v>1.5672286825803929E-2</v>
          </cell>
          <cell r="O24">
            <v>1.6251868356895446E-2</v>
          </cell>
          <cell r="P24">
            <v>1.6601228178345515E-2</v>
          </cell>
          <cell r="Q24">
            <v>1.696080623335814E-2</v>
          </cell>
          <cell r="R24">
            <v>1.7208158079761463E-2</v>
          </cell>
          <cell r="S24">
            <v>1.7867112480765442E-2</v>
          </cell>
          <cell r="T24">
            <v>1.8204566057299625E-2</v>
          </cell>
          <cell r="U24">
            <v>1.7971847967669177E-2</v>
          </cell>
          <cell r="V24">
            <v>1.858133330257877E-2</v>
          </cell>
          <cell r="W24">
            <v>2.1151590329892431E-2</v>
          </cell>
          <cell r="X24">
            <v>2.1530006794440726E-2</v>
          </cell>
          <cell r="Y24">
            <v>2.4338794966044422E-2</v>
          </cell>
          <cell r="Z24">
            <v>2.9544508195662136E-2</v>
          </cell>
          <cell r="AA24">
            <v>3.5161238841224615E-2</v>
          </cell>
          <cell r="AB24">
            <v>2.8464016497288226E-2</v>
          </cell>
          <cell r="AC24">
            <v>2.0358435377465518E-2</v>
          </cell>
          <cell r="AD24">
            <v>1.7480672076559383E-2</v>
          </cell>
          <cell r="AE24">
            <v>1.6825293519119589E-2</v>
          </cell>
          <cell r="AF24">
            <v>1.6195377442659913E-2</v>
          </cell>
          <cell r="AG24">
            <v>1.6027640843028997E-2</v>
          </cell>
          <cell r="AH24">
            <v>313413032</v>
          </cell>
          <cell r="AI24">
            <v>195568503</v>
          </cell>
          <cell r="AJ24">
            <v>0</v>
          </cell>
          <cell r="AK24">
            <v>228782134</v>
          </cell>
          <cell r="AL24">
            <v>0</v>
          </cell>
          <cell r="AM24">
            <v>40312345</v>
          </cell>
          <cell r="AN24">
            <v>51920201</v>
          </cell>
          <cell r="AO24">
            <v>263782134</v>
          </cell>
          <cell r="AP24">
            <v>13553634</v>
          </cell>
          <cell r="AQ24">
            <v>20834301</v>
          </cell>
          <cell r="AR24">
            <v>20834.300999999999</v>
          </cell>
          <cell r="AS24">
            <v>4733253</v>
          </cell>
          <cell r="AU24">
            <v>1.556570911860819E-2</v>
          </cell>
          <cell r="AV24">
            <v>1.9587988713503736E-2</v>
          </cell>
          <cell r="AW24">
            <v>1.564712388228974E-2</v>
          </cell>
          <cell r="AY24">
            <v>5.0722707147002159E-2</v>
          </cell>
          <cell r="AZ24">
            <v>8.3613572357197005E-3</v>
          </cell>
          <cell r="BA24">
            <v>0.19832509833020637</v>
          </cell>
          <cell r="BB24">
            <v>0.16718935884436376</v>
          </cell>
          <cell r="BC24">
            <v>0.35269752806120852</v>
          </cell>
          <cell r="BD24">
            <v>0.76862956014223038</v>
          </cell>
          <cell r="BE24">
            <v>0.13518596397797986</v>
          </cell>
          <cell r="BF24">
            <v>0.29345958217915408</v>
          </cell>
          <cell r="BG24">
            <v>0.12585517052836553</v>
          </cell>
          <cell r="BH24">
            <v>2.8004323233610909E-2</v>
          </cell>
          <cell r="BI24">
            <v>9.7850847294754628E-2</v>
          </cell>
          <cell r="BJ24">
            <v>0.87565647430098403</v>
          </cell>
          <cell r="BK24">
            <v>7.1142345747837879E-3</v>
          </cell>
          <cell r="BL24">
            <v>7.3835648046410617E-3</v>
          </cell>
          <cell r="BM24">
            <v>7.3339135953952158E-3</v>
          </cell>
          <cell r="BN24">
            <v>70149732</v>
          </cell>
          <cell r="BO24">
            <v>66909838</v>
          </cell>
          <cell r="BP24">
            <v>68730617</v>
          </cell>
          <cell r="BQ24">
            <v>69033491</v>
          </cell>
          <cell r="BR24">
            <v>67724535</v>
          </cell>
          <cell r="BS24">
            <v>69050943</v>
          </cell>
          <cell r="BT24">
            <v>71479580</v>
          </cell>
          <cell r="BU24">
            <v>69391049</v>
          </cell>
          <cell r="BV24">
            <v>66706579</v>
          </cell>
          <cell r="BW24">
            <v>69432374</v>
          </cell>
          <cell r="BX24">
            <v>78734331</v>
          </cell>
          <cell r="BY24">
            <v>80104753</v>
          </cell>
          <cell r="BZ24">
            <v>85939969</v>
          </cell>
          <cell r="CA24">
            <v>81190214</v>
          </cell>
          <cell r="CB24">
            <v>80554920</v>
          </cell>
          <cell r="CC24">
            <v>74747708</v>
          </cell>
          <cell r="CD24">
            <v>71030126</v>
          </cell>
          <cell r="CE24">
            <v>61812663</v>
          </cell>
          <cell r="CF24">
            <v>56171763</v>
          </cell>
          <cell r="CG24">
            <v>50563721</v>
          </cell>
          <cell r="CH24">
            <v>45011901</v>
          </cell>
          <cell r="CI24">
            <v>43500989</v>
          </cell>
          <cell r="CJ24">
            <v>11570555</v>
          </cell>
          <cell r="CK24">
            <v>11426448</v>
          </cell>
          <cell r="CL24">
            <v>11785863</v>
          </cell>
          <cell r="CM24">
            <v>11219706</v>
          </cell>
          <cell r="CN24">
            <v>11157254</v>
          </cell>
          <cell r="CO24">
            <v>11608295</v>
          </cell>
          <cell r="CP24">
            <v>11865416</v>
          </cell>
          <cell r="CQ24">
            <v>12115533</v>
          </cell>
          <cell r="CR24">
            <v>12355585</v>
          </cell>
          <cell r="CS24">
            <v>12618877</v>
          </cell>
          <cell r="CT24">
            <v>13113788</v>
          </cell>
          <cell r="CU24">
            <v>12011680</v>
          </cell>
          <cell r="CV24">
            <v>12271025</v>
          </cell>
          <cell r="CW24">
            <v>11926782</v>
          </cell>
          <cell r="CX24">
            <v>11770798</v>
          </cell>
          <cell r="CY24">
            <v>11141694</v>
          </cell>
          <cell r="CZ24">
            <v>11113094</v>
          </cell>
          <cell r="DA24">
            <v>10620650</v>
          </cell>
          <cell r="DB24">
            <v>10620650</v>
          </cell>
          <cell r="DC24">
            <v>7213495</v>
          </cell>
          <cell r="DD24">
            <v>6411938</v>
          </cell>
          <cell r="DE24">
            <v>5968296</v>
          </cell>
          <cell r="DG24">
            <v>619048</v>
          </cell>
          <cell r="DH24">
            <v>1136133</v>
          </cell>
          <cell r="DJ24">
            <v>1755181</v>
          </cell>
          <cell r="DK24">
            <v>1349084</v>
          </cell>
          <cell r="DL24">
            <v>2092969</v>
          </cell>
          <cell r="DM24">
            <v>5039083</v>
          </cell>
          <cell r="DN24">
            <v>7132052</v>
          </cell>
          <cell r="DO24">
            <v>144102</v>
          </cell>
          <cell r="DP24">
            <v>45625289</v>
          </cell>
        </row>
        <row r="25">
          <cell r="B25" t="str">
            <v>Bank of India</v>
          </cell>
          <cell r="C25">
            <v>59.776567999999997</v>
          </cell>
          <cell r="D25">
            <v>12.814306</v>
          </cell>
          <cell r="E25">
            <v>41.353684000000001</v>
          </cell>
          <cell r="F25">
            <v>12.723380000000001</v>
          </cell>
          <cell r="G25">
            <v>12.906013</v>
          </cell>
          <cell r="H25">
            <v>13.727053</v>
          </cell>
          <cell r="I25">
            <v>29.566405</v>
          </cell>
          <cell r="J25">
            <v>6.1409999999999998E-3</v>
          </cell>
          <cell r="K25">
            <v>0.70628599999999997</v>
          </cell>
          <cell r="M25">
            <v>1.5047849036040162E-2</v>
          </cell>
          <cell r="N25">
            <v>1.5410771342248754E-2</v>
          </cell>
          <cell r="O25">
            <v>1.5386182703891142E-2</v>
          </cell>
          <cell r="P25">
            <v>1.5940579417243715E-2</v>
          </cell>
          <cell r="Q25">
            <v>1.4430350871621971E-2</v>
          </cell>
          <cell r="R25">
            <v>1.4327393302563374E-2</v>
          </cell>
          <cell r="S25">
            <v>1.4096669921872525E-2</v>
          </cell>
          <cell r="T25">
            <v>1.3914177932117276E-2</v>
          </cell>
          <cell r="U25">
            <v>1.3136110469778282E-2</v>
          </cell>
          <cell r="V25">
            <v>1.3034718536212294E-2</v>
          </cell>
          <cell r="W25">
            <v>1.2598448051087631E-2</v>
          </cell>
          <cell r="X25">
            <v>1.2266224924117719E-2</v>
          </cell>
          <cell r="Y25">
            <v>1.1599550651665885E-2</v>
          </cell>
          <cell r="Z25">
            <v>1.6227744516641308E-2</v>
          </cell>
          <cell r="AA25">
            <v>1.3650597141543732E-2</v>
          </cell>
          <cell r="AB25">
            <v>1.3486590778816261E-2</v>
          </cell>
          <cell r="AC25">
            <v>1.1204588493967032E-2</v>
          </cell>
          <cell r="AD25">
            <v>1.1506779612066271E-2</v>
          </cell>
          <cell r="AE25">
            <v>1.1959499437245474E-2</v>
          </cell>
          <cell r="AF25">
            <v>1.1991009587672428E-2</v>
          </cell>
          <cell r="AG25">
            <v>1.1753065305750014E-2</v>
          </cell>
          <cell r="AH25">
            <v>313413032</v>
          </cell>
          <cell r="AI25">
            <v>195568503</v>
          </cell>
          <cell r="AJ25">
            <v>0</v>
          </cell>
          <cell r="AK25">
            <v>228782134</v>
          </cell>
          <cell r="AL25">
            <v>0</v>
          </cell>
          <cell r="AM25">
            <v>40312345</v>
          </cell>
          <cell r="AN25">
            <v>51920201</v>
          </cell>
          <cell r="AO25">
            <v>263782134</v>
          </cell>
          <cell r="AP25">
            <v>13553634</v>
          </cell>
          <cell r="AQ25">
            <v>20834301</v>
          </cell>
          <cell r="AR25">
            <v>20834.300999999999</v>
          </cell>
          <cell r="AS25">
            <v>4733253</v>
          </cell>
          <cell r="AU25">
            <v>1.3263980389785416E-2</v>
          </cell>
          <cell r="AV25">
            <v>5.5014770711782936E-3</v>
          </cell>
          <cell r="AW25">
            <v>1.2418720718944306E-2</v>
          </cell>
          <cell r="AY25">
            <v>0.17322358631321025</v>
          </cell>
          <cell r="AZ25">
            <v>3.7967799797882139E-2</v>
          </cell>
          <cell r="BA25">
            <v>0.43650937609763513</v>
          </cell>
          <cell r="BB25">
            <v>0.4303323315770044</v>
          </cell>
          <cell r="BC25">
            <v>5.9500856407485092E-2</v>
          </cell>
          <cell r="BD25">
            <v>0.17308476144242835</v>
          </cell>
          <cell r="BE25">
            <v>9.4023853455671366E-2</v>
          </cell>
          <cell r="BF25">
            <v>0.5395039597200374</v>
          </cell>
          <cell r="BG25">
            <v>0.10179339614218653</v>
          </cell>
          <cell r="BH25">
            <v>6.4831215069860171E-2</v>
          </cell>
          <cell r="BI25">
            <v>3.6962181072326364E-2</v>
          </cell>
          <cell r="BJ25">
            <v>0.30987096578868284</v>
          </cell>
          <cell r="BK25">
            <v>2.7876734149666145E-3</v>
          </cell>
          <cell r="BL25">
            <v>0</v>
          </cell>
          <cell r="BM25">
            <v>2.3353113725156568E-3</v>
          </cell>
          <cell r="BN25">
            <v>59776568</v>
          </cell>
          <cell r="BO25">
            <v>62689134</v>
          </cell>
          <cell r="BP25">
            <v>62563918</v>
          </cell>
          <cell r="BQ25">
            <v>64098285</v>
          </cell>
          <cell r="BR25">
            <v>55328548</v>
          </cell>
          <cell r="BS25">
            <v>56630656</v>
          </cell>
          <cell r="BT25">
            <v>57297472</v>
          </cell>
          <cell r="BU25">
            <v>56956597</v>
          </cell>
          <cell r="BV25">
            <v>49736103</v>
          </cell>
          <cell r="BW25">
            <v>47815075</v>
          </cell>
          <cell r="BX25">
            <v>46410726</v>
          </cell>
          <cell r="BY25">
            <v>43717462</v>
          </cell>
          <cell r="BZ25">
            <v>41427446</v>
          </cell>
          <cell r="CA25">
            <v>42162947</v>
          </cell>
          <cell r="CB25">
            <v>37527774</v>
          </cell>
          <cell r="CC25">
            <v>36899261</v>
          </cell>
          <cell r="CD25">
            <v>36656582</v>
          </cell>
          <cell r="CE25">
            <v>34370422</v>
          </cell>
          <cell r="CF25">
            <v>33998194</v>
          </cell>
          <cell r="CG25">
            <v>34265232</v>
          </cell>
          <cell r="CH25">
            <v>32447854</v>
          </cell>
          <cell r="CI25">
            <v>30721440</v>
          </cell>
          <cell r="CJ25">
            <v>13727053</v>
          </cell>
          <cell r="CK25">
            <v>13191378</v>
          </cell>
          <cell r="CL25">
            <v>12461590</v>
          </cell>
          <cell r="CM25">
            <v>11954133</v>
          </cell>
          <cell r="CN25">
            <v>11502121</v>
          </cell>
          <cell r="CO25">
            <v>11625015</v>
          </cell>
          <cell r="CP25">
            <v>10920398</v>
          </cell>
          <cell r="CQ25">
            <v>10412590</v>
          </cell>
          <cell r="CR25">
            <v>9978992</v>
          </cell>
          <cell r="CS25">
            <v>9536344</v>
          </cell>
          <cell r="CT25">
            <v>9176776</v>
          </cell>
          <cell r="CU25">
            <v>8454584</v>
          </cell>
          <cell r="CV25">
            <v>7597500</v>
          </cell>
          <cell r="CW25">
            <v>7182738</v>
          </cell>
          <cell r="CX25">
            <v>6881061</v>
          </cell>
          <cell r="CY25">
            <v>6580115</v>
          </cell>
          <cell r="CZ25">
            <v>6305179</v>
          </cell>
          <cell r="DA25">
            <v>6074801</v>
          </cell>
          <cell r="DB25">
            <v>6074801</v>
          </cell>
          <cell r="DC25">
            <v>5733008</v>
          </cell>
          <cell r="DD25">
            <v>5254372</v>
          </cell>
          <cell r="DE25">
            <v>5086879</v>
          </cell>
          <cell r="DG25">
            <v>51969</v>
          </cell>
          <cell r="DH25">
            <v>821447</v>
          </cell>
          <cell r="DJ25">
            <v>873416</v>
          </cell>
          <cell r="DK25">
            <v>151175</v>
          </cell>
          <cell r="DL25">
            <v>717482</v>
          </cell>
          <cell r="DM25">
            <v>612410</v>
          </cell>
          <cell r="DN25">
            <v>1329892</v>
          </cell>
          <cell r="DO25">
            <v>546286</v>
          </cell>
          <cell r="DP25">
            <v>12814306</v>
          </cell>
        </row>
        <row r="26">
          <cell r="B26" t="str">
            <v>SBM Bank</v>
          </cell>
          <cell r="C26">
            <v>70.221530999999999</v>
          </cell>
          <cell r="D26">
            <v>13.042467</v>
          </cell>
          <cell r="E26">
            <v>51.293950000000002</v>
          </cell>
          <cell r="F26">
            <v>7.1074710000000003</v>
          </cell>
          <cell r="G26">
            <v>7.1074710000000003</v>
          </cell>
          <cell r="H26">
            <v>7.0766499999999999</v>
          </cell>
          <cell r="I26">
            <v>26.960175</v>
          </cell>
          <cell r="J26">
            <v>5.0479000000000003E-2</v>
          </cell>
          <cell r="K26">
            <v>0.31052299999999999</v>
          </cell>
          <cell r="M26">
            <v>1.3672680651904226E-2</v>
          </cell>
          <cell r="N26">
            <v>1.3998424884734958E-2</v>
          </cell>
          <cell r="O26">
            <v>1.5502854139556209E-2</v>
          </cell>
          <cell r="P26">
            <v>0</v>
          </cell>
          <cell r="Q26">
            <v>0</v>
          </cell>
          <cell r="R26">
            <v>2.5486844990394537E-3</v>
          </cell>
          <cell r="S26">
            <v>8.9810759525201064E-4</v>
          </cell>
          <cell r="T26">
            <v>8.1594244188925907E-4</v>
          </cell>
          <cell r="U26">
            <v>1.6019345997390294E-3</v>
          </cell>
          <cell r="V26">
            <v>1.6457505318533876E-3</v>
          </cell>
          <cell r="W26">
            <v>1.6597976324624964E-3</v>
          </cell>
          <cell r="X26">
            <v>1.7406970541681173E-3</v>
          </cell>
          <cell r="Y26">
            <v>1.7623379659851292E-3</v>
          </cell>
          <cell r="Z26">
            <v>1.9075708158961323E-3</v>
          </cell>
          <cell r="AA26">
            <v>1.9305963266920123E-3</v>
          </cell>
          <cell r="AB26">
            <v>1.9367902077399666E-3</v>
          </cell>
          <cell r="AC26">
            <v>2.0384148379067593E-3</v>
          </cell>
          <cell r="AD26">
            <v>2.135885306845442E-3</v>
          </cell>
          <cell r="AE26">
            <v>2.277695536393396E-3</v>
          </cell>
          <cell r="AF26">
            <v>2.3491586322533392E-3</v>
          </cell>
          <cell r="AG26">
            <v>2.2687049910450462E-3</v>
          </cell>
          <cell r="AH26">
            <v>313413032</v>
          </cell>
          <cell r="AI26">
            <v>195568503</v>
          </cell>
          <cell r="AJ26">
            <v>0</v>
          </cell>
          <cell r="AK26">
            <v>228782134</v>
          </cell>
          <cell r="AL26">
            <v>0</v>
          </cell>
          <cell r="AM26">
            <v>40312345</v>
          </cell>
          <cell r="AN26">
            <v>51920201</v>
          </cell>
          <cell r="AO26">
            <v>263782134</v>
          </cell>
          <cell r="AP26">
            <v>13553634</v>
          </cell>
          <cell r="AQ26">
            <v>20834301</v>
          </cell>
          <cell r="AR26">
            <v>20834.300999999999</v>
          </cell>
          <cell r="AS26">
            <v>4733253</v>
          </cell>
          <cell r="AU26">
            <v>1.5581640788154794E-2</v>
          </cell>
          <cell r="AV26">
            <v>5.5994318500041705E-3</v>
          </cell>
          <cell r="AW26">
            <v>1.540383293593609E-2</v>
          </cell>
          <cell r="AY26">
            <v>0.35103954554768146</v>
          </cell>
          <cell r="AZ26">
            <v>3.537638619699135E-2</v>
          </cell>
          <cell r="BA26">
            <v>0.2636285187317961</v>
          </cell>
          <cell r="BB26">
            <v>0.2636285187317961</v>
          </cell>
          <cell r="BC26">
            <v>0.68167681939114844</v>
          </cell>
          <cell r="BD26">
            <v>0.76488615313942843</v>
          </cell>
          <cell r="BE26">
            <v>0.52114842281293239</v>
          </cell>
          <cell r="BF26">
            <v>0.68235250190126395</v>
          </cell>
          <cell r="BG26">
            <v>0.10794531204012854</v>
          </cell>
          <cell r="BH26">
            <v>8.724620813994563E-2</v>
          </cell>
          <cell r="BI26">
            <v>2.0699103900182911E-2</v>
          </cell>
          <cell r="BJ26">
            <v>0.25426910970981959</v>
          </cell>
          <cell r="BK26">
            <v>2.7919566821205748E-3</v>
          </cell>
          <cell r="BL26">
            <v>7.5163698386731745E-3</v>
          </cell>
          <cell r="BM26">
            <v>5.06664897237137E-3</v>
          </cell>
          <cell r="BN26">
            <v>70221531</v>
          </cell>
          <cell r="BO26">
            <v>70647739</v>
          </cell>
          <cell r="BP26">
            <v>75549229</v>
          </cell>
          <cell r="BQ26">
            <v>0</v>
          </cell>
          <cell r="BR26">
            <v>0</v>
          </cell>
          <cell r="BS26">
            <v>11745145</v>
          </cell>
          <cell r="CJ26">
            <v>7076650</v>
          </cell>
          <cell r="CK26">
            <v>6937506</v>
          </cell>
          <cell r="CL26">
            <v>8065025</v>
          </cell>
          <cell r="CM26">
            <v>0</v>
          </cell>
          <cell r="CN26">
            <v>0</v>
          </cell>
          <cell r="CO26">
            <v>1607161</v>
          </cell>
          <cell r="DG26">
            <v>961589</v>
          </cell>
          <cell r="DH26">
            <v>449034</v>
          </cell>
          <cell r="DJ26">
            <v>1410623</v>
          </cell>
          <cell r="DK26">
            <v>1078966</v>
          </cell>
          <cell r="DL26">
            <v>9685656</v>
          </cell>
          <cell r="DM26">
            <v>4508849</v>
          </cell>
          <cell r="DN26">
            <v>14194505</v>
          </cell>
          <cell r="DO26">
            <v>310523</v>
          </cell>
          <cell r="DP26">
            <v>13042467</v>
          </cell>
        </row>
        <row r="27">
          <cell r="B27" t="str">
            <v>Housing Finance Company of Kenya</v>
          </cell>
          <cell r="C27">
            <v>55.205731</v>
          </cell>
          <cell r="D27">
            <v>43.307898999999999</v>
          </cell>
          <cell r="E27">
            <v>34.133141999999999</v>
          </cell>
          <cell r="F27">
            <v>6.4987890000000004</v>
          </cell>
          <cell r="G27">
            <v>7.1190990000000003</v>
          </cell>
          <cell r="H27">
            <v>9.1645669999999999</v>
          </cell>
          <cell r="I27">
            <v>45.724837000000001</v>
          </cell>
          <cell r="J27">
            <v>6.2979999999999998E-3</v>
          </cell>
          <cell r="K27">
            <v>-4.6032999999999998E-2</v>
          </cell>
          <cell r="M27">
            <v>1.1830903104237846E-2</v>
          </cell>
          <cell r="N27">
            <v>1.2411431659440201E-2</v>
          </cell>
          <cell r="O27">
            <v>1.2960649723537885E-2</v>
          </cell>
          <cell r="P27">
            <v>1.3861933339196358E-2</v>
          </cell>
          <cell r="Q27">
            <v>1.4466748241452949E-2</v>
          </cell>
          <cell r="R27">
            <v>1.4570338495473026E-2</v>
          </cell>
          <cell r="S27">
            <v>1.469281947616255E-2</v>
          </cell>
          <cell r="T27">
            <v>1.5563601037459084E-2</v>
          </cell>
          <cell r="U27">
            <v>1.5989067838845419E-2</v>
          </cell>
          <cell r="V27">
            <v>1.6450986245772264E-2</v>
          </cell>
          <cell r="W27">
            <v>1.6905923019384282E-2</v>
          </cell>
          <cell r="X27">
            <v>1.6943702869071292E-2</v>
          </cell>
          <cell r="Y27">
            <v>1.7738154293366407E-2</v>
          </cell>
          <cell r="Z27">
            <v>1.7915712670493161E-2</v>
          </cell>
          <cell r="AA27">
            <v>1.7134565438745517E-2</v>
          </cell>
          <cell r="AB27">
            <v>1.7390017992833656E-2</v>
          </cell>
          <cell r="AC27">
            <v>1.5752277555412333E-2</v>
          </cell>
          <cell r="AD27">
            <v>1.597529738593486E-2</v>
          </cell>
          <cell r="AE27">
            <v>1.492652252379185E-2</v>
          </cell>
          <cell r="AF27">
            <v>1.5624891821292095E-2</v>
          </cell>
          <cell r="AG27">
            <v>1.5325972147396342E-2</v>
          </cell>
          <cell r="AH27">
            <v>313413032</v>
          </cell>
          <cell r="AI27">
            <v>195568503</v>
          </cell>
          <cell r="AJ27">
            <v>0</v>
          </cell>
          <cell r="AK27">
            <v>228782134</v>
          </cell>
          <cell r="AL27">
            <v>0</v>
          </cell>
          <cell r="AM27">
            <v>40312345</v>
          </cell>
          <cell r="AN27">
            <v>51920201</v>
          </cell>
          <cell r="AO27">
            <v>263782134</v>
          </cell>
          <cell r="AP27">
            <v>13553634</v>
          </cell>
          <cell r="AQ27">
            <v>20834301</v>
          </cell>
          <cell r="AR27">
            <v>20834.300999999999</v>
          </cell>
          <cell r="AS27">
            <v>4733253</v>
          </cell>
          <cell r="AU27">
            <v>1.2249745308023854E-2</v>
          </cell>
          <cell r="AV27">
            <v>1.8593079746137272E-2</v>
          </cell>
          <cell r="AW27">
            <v>1.0250355391748607E-2</v>
          </cell>
          <cell r="AY27">
            <v>-1.9425376737760052E-2</v>
          </cell>
          <cell r="AZ27">
            <v>-3.1578867304418628E-3</v>
          </cell>
          <cell r="BA27">
            <v>0.15569435490825259</v>
          </cell>
          <cell r="BB27">
            <v>0.14212820485286803</v>
          </cell>
          <cell r="BC27">
            <v>0.18319513696309153</v>
          </cell>
          <cell r="BD27">
            <v>0.81511469491912225</v>
          </cell>
          <cell r="BE27">
            <v>0.19205857846416186</v>
          </cell>
          <cell r="BF27">
            <v>0.2417562840995012</v>
          </cell>
          <cell r="BG27">
            <v>0.10789630597854029</v>
          </cell>
          <cell r="BH27">
            <v>5.1914239599406935E-2</v>
          </cell>
          <cell r="BI27">
            <v>5.5982066379133354E-2</v>
          </cell>
          <cell r="BJ27">
            <v>1.2687932156963457</v>
          </cell>
          <cell r="BK27">
            <v>3.3430716761095528E-4</v>
          </cell>
          <cell r="BL27">
            <v>1.5529241974987552E-3</v>
          </cell>
          <cell r="BM27">
            <v>9.2815161950465851E-4</v>
          </cell>
          <cell r="BN27">
            <v>55205731</v>
          </cell>
          <cell r="BO27">
            <v>57083283</v>
          </cell>
          <cell r="BP27">
            <v>58349730</v>
          </cell>
          <cell r="BQ27">
            <v>60262912</v>
          </cell>
          <cell r="BR27">
            <v>61411498</v>
          </cell>
          <cell r="BS27">
            <v>62126556</v>
          </cell>
          <cell r="BT27">
            <v>66807678</v>
          </cell>
          <cell r="BU27">
            <v>67587483</v>
          </cell>
          <cell r="BV27">
            <v>67986372</v>
          </cell>
          <cell r="BW27">
            <v>68084930</v>
          </cell>
          <cell r="BX27">
            <v>69695177</v>
          </cell>
          <cell r="BY27">
            <v>67895556</v>
          </cell>
          <cell r="BZ27">
            <v>69122232</v>
          </cell>
          <cell r="CA27">
            <v>68808654</v>
          </cell>
          <cell r="CB27">
            <v>64907602</v>
          </cell>
          <cell r="CC27">
            <v>66538187</v>
          </cell>
          <cell r="CD27">
            <v>62781072</v>
          </cell>
          <cell r="CE27">
            <v>60490833</v>
          </cell>
          <cell r="CF27">
            <v>56632118</v>
          </cell>
          <cell r="CG27">
            <v>49099911</v>
          </cell>
          <cell r="CH27">
            <v>50361123</v>
          </cell>
          <cell r="CI27">
            <v>46755111</v>
          </cell>
          <cell r="CJ27">
            <v>9164567</v>
          </cell>
          <cell r="CK27">
            <v>9164960</v>
          </cell>
          <cell r="CL27">
            <v>9559815</v>
          </cell>
          <cell r="CM27">
            <v>9698019</v>
          </cell>
          <cell r="CN27">
            <v>9793315</v>
          </cell>
          <cell r="CO27">
            <v>9963461</v>
          </cell>
          <cell r="CP27">
            <v>9780759</v>
          </cell>
          <cell r="CQ27">
            <v>9774298</v>
          </cell>
          <cell r="CR27">
            <v>9871533</v>
          </cell>
          <cell r="CS27">
            <v>9774970</v>
          </cell>
          <cell r="CT27">
            <v>9634289</v>
          </cell>
          <cell r="CU27">
            <v>9386355</v>
          </cell>
          <cell r="CV27">
            <v>9444788</v>
          </cell>
          <cell r="CW27">
            <v>9089954</v>
          </cell>
          <cell r="CX27">
            <v>8746393</v>
          </cell>
          <cell r="CY27">
            <v>9662314</v>
          </cell>
          <cell r="CZ27">
            <v>9820564</v>
          </cell>
          <cell r="DA27">
            <v>6276033</v>
          </cell>
          <cell r="DB27">
            <v>6276033</v>
          </cell>
          <cell r="DC27">
            <v>5886067</v>
          </cell>
          <cell r="DD27">
            <v>5912076</v>
          </cell>
          <cell r="DE27">
            <v>5681853</v>
          </cell>
          <cell r="DG27">
            <v>132451</v>
          </cell>
          <cell r="DH27">
            <v>590554</v>
          </cell>
          <cell r="DJ27">
            <v>723005</v>
          </cell>
          <cell r="DK27">
            <v>589332</v>
          </cell>
          <cell r="DL27">
            <v>2488850</v>
          </cell>
          <cell r="DM27">
            <v>7806022</v>
          </cell>
          <cell r="DN27">
            <v>10294872</v>
          </cell>
          <cell r="DO27">
            <v>-46033</v>
          </cell>
          <cell r="DP27">
            <v>43307899</v>
          </cell>
        </row>
        <row r="28">
          <cell r="B28" t="str">
            <v>EcoBank</v>
          </cell>
          <cell r="C28">
            <v>53.501730000000002</v>
          </cell>
          <cell r="D28">
            <v>20.751995999999998</v>
          </cell>
          <cell r="E28">
            <v>43.019388999999997</v>
          </cell>
          <cell r="F28">
            <v>5.7124030000000001</v>
          </cell>
          <cell r="G28">
            <v>5.8222149999999999</v>
          </cell>
          <cell r="H28">
            <v>6.5401280000000002</v>
          </cell>
          <cell r="I28">
            <v>35.004781000000001</v>
          </cell>
          <cell r="J28">
            <v>9.2887999999999998E-2</v>
          </cell>
          <cell r="K28">
            <v>0.120946</v>
          </cell>
          <cell r="M28">
            <v>1.1354173757416174E-2</v>
          </cell>
          <cell r="N28">
            <v>1.1866455738724307E-2</v>
          </cell>
          <cell r="O28">
            <v>1.0275767758422802E-2</v>
          </cell>
          <cell r="P28">
            <v>1.0405923906998665E-2</v>
          </cell>
          <cell r="Q28">
            <v>1.1429751836055923E-2</v>
          </cell>
          <cell r="R28">
            <v>1.2804569114304755E-2</v>
          </cell>
          <cell r="S28">
            <v>1.1595602123538423E-2</v>
          </cell>
          <cell r="T28">
            <v>1.183081397400184E-2</v>
          </cell>
          <cell r="U28">
            <v>1.2413477654936111E-2</v>
          </cell>
          <cell r="V28">
            <v>1.2431144013768314E-2</v>
          </cell>
          <cell r="W28">
            <v>1.3364983048455757E-2</v>
          </cell>
          <cell r="X28">
            <v>1.2868565205126406E-2</v>
          </cell>
          <cell r="Y28">
            <v>1.391718983810159E-2</v>
          </cell>
          <cell r="Z28">
            <v>1.6955242585096973E-2</v>
          </cell>
          <cell r="AA28">
            <v>1.74599213396541E-2</v>
          </cell>
          <cell r="AB28">
            <v>1.7307138921627711E-2</v>
          </cell>
          <cell r="AC28">
            <v>1.4700685553685956E-2</v>
          </cell>
          <cell r="AD28">
            <v>1.4176475454359006E-2</v>
          </cell>
          <cell r="AE28">
            <v>1.3549300995831568E-2</v>
          </cell>
          <cell r="AF28">
            <v>1.3773775020693496E-2</v>
          </cell>
          <cell r="AG28">
            <v>1.4514384060259863E-2</v>
          </cell>
          <cell r="AH28">
            <v>313413032</v>
          </cell>
          <cell r="AI28">
            <v>195568503</v>
          </cell>
          <cell r="AJ28">
            <v>0</v>
          </cell>
          <cell r="AK28">
            <v>228782134</v>
          </cell>
          <cell r="AL28">
            <v>0</v>
          </cell>
          <cell r="AM28">
            <v>40312345</v>
          </cell>
          <cell r="AN28">
            <v>51920201</v>
          </cell>
          <cell r="AO28">
            <v>263782134</v>
          </cell>
          <cell r="AP28">
            <v>13553634</v>
          </cell>
          <cell r="AQ28">
            <v>20834301</v>
          </cell>
          <cell r="AR28">
            <v>20834.300999999999</v>
          </cell>
          <cell r="AS28">
            <v>4733253</v>
          </cell>
          <cell r="AU28">
            <v>1.1871640030247205E-2</v>
          </cell>
          <cell r="AV28">
            <v>8.9093104359442999E-3</v>
          </cell>
          <cell r="AW28">
            <v>1.2918940365521599E-2</v>
          </cell>
          <cell r="AY28">
            <v>4.6833848877456744E-2</v>
          </cell>
          <cell r="AZ28">
            <v>5.9193108763048339E-3</v>
          </cell>
          <cell r="BA28">
            <v>0.1663262798301752</v>
          </cell>
          <cell r="BB28">
            <v>0.16318922263790195</v>
          </cell>
          <cell r="BC28">
            <v>0.43322455091531548</v>
          </cell>
          <cell r="BD28">
            <v>0.80820383272274199</v>
          </cell>
          <cell r="BE28">
            <v>8.4345750969882421E-2</v>
          </cell>
          <cell r="BF28">
            <v>0.42551067810016446</v>
          </cell>
          <cell r="BG28">
            <v>7.2134112786201895E-2</v>
          </cell>
          <cell r="BH28">
            <v>1.524171543065796E-2</v>
          </cell>
          <cell r="BI28">
            <v>5.6892397355543939E-2</v>
          </cell>
          <cell r="BJ28">
            <v>0.48238704645479741</v>
          </cell>
          <cell r="BK28">
            <v>1.3235449927266399E-2</v>
          </cell>
          <cell r="BL28">
            <v>3.067269822399403E-3</v>
          </cell>
          <cell r="BM28">
            <v>1.2477442363258208E-2</v>
          </cell>
          <cell r="BN28">
            <v>53501730</v>
          </cell>
          <cell r="BO28">
            <v>54463878</v>
          </cell>
          <cell r="BP28">
            <v>45003632</v>
          </cell>
          <cell r="BQ28">
            <v>43138945</v>
          </cell>
          <cell r="BR28">
            <v>48619617</v>
          </cell>
          <cell r="BS28">
            <v>53455760</v>
          </cell>
          <cell r="BT28">
            <v>44295854</v>
          </cell>
          <cell r="BU28">
            <v>45145977</v>
          </cell>
          <cell r="BV28">
            <v>47908081</v>
          </cell>
          <cell r="BW28">
            <v>47123839</v>
          </cell>
          <cell r="BX28">
            <v>49308904</v>
          </cell>
          <cell r="BY28">
            <v>46581940</v>
          </cell>
          <cell r="BZ28">
            <v>49286922</v>
          </cell>
          <cell r="CA28">
            <v>52426513</v>
          </cell>
          <cell r="CB28">
            <v>55142958</v>
          </cell>
          <cell r="CC28">
            <v>48824375</v>
          </cell>
          <cell r="CD28">
            <v>44920413</v>
          </cell>
          <cell r="CE28">
            <v>45934458</v>
          </cell>
          <cell r="CF28">
            <v>42241117</v>
          </cell>
          <cell r="CG28">
            <v>36647025</v>
          </cell>
          <cell r="CH28">
            <v>36143426</v>
          </cell>
          <cell r="CI28">
            <v>36907136</v>
          </cell>
          <cell r="CJ28">
            <v>6540128</v>
          </cell>
          <cell r="CK28">
            <v>6408303</v>
          </cell>
          <cell r="CL28">
            <v>6485189</v>
          </cell>
          <cell r="CM28">
            <v>6477045</v>
          </cell>
          <cell r="CN28">
            <v>6366947</v>
          </cell>
          <cell r="CO28">
            <v>6438538</v>
          </cell>
          <cell r="CP28">
            <v>7617842</v>
          </cell>
          <cell r="CQ28">
            <v>7534386</v>
          </cell>
          <cell r="CR28">
            <v>7305154</v>
          </cell>
          <cell r="CS28">
            <v>7307241</v>
          </cell>
          <cell r="CT28">
            <v>7946220</v>
          </cell>
          <cell r="CU28">
            <v>7959585</v>
          </cell>
          <cell r="CV28">
            <v>7699140</v>
          </cell>
          <cell r="CW28">
            <v>7560671</v>
          </cell>
          <cell r="CX28">
            <v>7294222</v>
          </cell>
          <cell r="CY28">
            <v>7595021</v>
          </cell>
          <cell r="CZ28">
            <v>7740628</v>
          </cell>
          <cell r="DA28">
            <v>7827942</v>
          </cell>
          <cell r="DB28">
            <v>7827942</v>
          </cell>
          <cell r="DC28">
            <v>3657839</v>
          </cell>
          <cell r="DD28">
            <v>3764734</v>
          </cell>
          <cell r="DE28">
            <v>3390412</v>
          </cell>
          <cell r="DG28">
            <v>303200</v>
          </cell>
          <cell r="DH28">
            <v>396668</v>
          </cell>
          <cell r="DJ28">
            <v>699868</v>
          </cell>
          <cell r="DK28">
            <v>565636</v>
          </cell>
          <cell r="DL28">
            <v>813396</v>
          </cell>
          <cell r="DM28">
            <v>1098180</v>
          </cell>
          <cell r="DN28">
            <v>1911576</v>
          </cell>
          <cell r="DO28">
            <v>75561</v>
          </cell>
          <cell r="DP28">
            <v>20751996</v>
          </cell>
        </row>
        <row r="29">
          <cell r="B29" t="str">
            <v>Bank Of Africa Kenya Ltd</v>
          </cell>
          <cell r="C29">
            <v>46.357461000000001</v>
          </cell>
          <cell r="D29">
            <v>21.578441999999999</v>
          </cell>
          <cell r="E29">
            <v>32.151245000000003</v>
          </cell>
          <cell r="F29">
            <v>3.4169429999999998</v>
          </cell>
          <cell r="G29">
            <v>4.6584130000000004</v>
          </cell>
          <cell r="H29">
            <v>6.7360199999999999</v>
          </cell>
          <cell r="I29">
            <v>31.091418999999998</v>
          </cell>
          <cell r="J29">
            <v>0.23067799999999999</v>
          </cell>
          <cell r="K29">
            <v>4.516E-3</v>
          </cell>
          <cell r="M29">
            <v>9.8304060085701375E-3</v>
          </cell>
          <cell r="N29">
            <v>1.0122601758827003E-2</v>
          </cell>
          <cell r="O29">
            <v>9.2581328633084756E-3</v>
          </cell>
          <cell r="P29">
            <v>1.0177805348513865E-2</v>
          </cell>
          <cell r="Q29">
            <v>1.052197208223505E-2</v>
          </cell>
          <cell r="R29">
            <v>1.2523461500078647E-2</v>
          </cell>
          <cell r="S29">
            <v>1.2373943911985286E-2</v>
          </cell>
          <cell r="T29">
            <v>1.3351437237861499E-2</v>
          </cell>
          <cell r="U29">
            <v>1.4379388910788594E-2</v>
          </cell>
          <cell r="V29">
            <v>1.4133633319425598E-2</v>
          </cell>
          <cell r="W29">
            <v>1.4716794444925909E-2</v>
          </cell>
          <cell r="X29">
            <v>1.5976574712738733E-2</v>
          </cell>
          <cell r="Y29">
            <v>1.7371418679000432E-2</v>
          </cell>
          <cell r="Z29">
            <v>1.7144060174214881E-2</v>
          </cell>
          <cell r="AA29">
            <v>1.7338287015198711E-2</v>
          </cell>
          <cell r="AB29">
            <v>1.7683314743432797E-2</v>
          </cell>
          <cell r="AC29">
            <v>1.7798810383758638E-2</v>
          </cell>
          <cell r="AD29">
            <v>1.7486344949999816E-2</v>
          </cell>
          <cell r="AE29">
            <v>1.8120979532097455E-2</v>
          </cell>
          <cell r="AF29">
            <v>1.6562657310553237E-2</v>
          </cell>
          <cell r="AG29">
            <v>1.7279420011048791E-2</v>
          </cell>
          <cell r="AH29">
            <v>313413032</v>
          </cell>
          <cell r="AI29">
            <v>195568503</v>
          </cell>
          <cell r="AJ29">
            <v>0</v>
          </cell>
          <cell r="AK29">
            <v>228782134</v>
          </cell>
          <cell r="AL29">
            <v>0</v>
          </cell>
          <cell r="AM29">
            <v>40312345</v>
          </cell>
          <cell r="AN29">
            <v>51920201</v>
          </cell>
          <cell r="AO29">
            <v>263782134</v>
          </cell>
          <cell r="AP29">
            <v>13553634</v>
          </cell>
          <cell r="AQ29">
            <v>20834301</v>
          </cell>
          <cell r="AR29">
            <v>20834.300999999999</v>
          </cell>
          <cell r="AS29">
            <v>4733253</v>
          </cell>
          <cell r="AU29">
            <v>1.0286379332186523E-2</v>
          </cell>
          <cell r="AV29">
            <v>9.2641227620715999E-3</v>
          </cell>
          <cell r="AW29">
            <v>9.6551816863850518E-3</v>
          </cell>
          <cell r="AY29">
            <v>1.8517874699793768E-2</v>
          </cell>
          <cell r="AZ29">
            <v>2.5767699258844303E-3</v>
          </cell>
          <cell r="BA29">
            <v>0.14982953978395133</v>
          </cell>
          <cell r="BB29">
            <v>0.10989987301641009</v>
          </cell>
          <cell r="BC29">
            <v>0.59422141610243884</v>
          </cell>
          <cell r="BD29">
            <v>0.79668123063883034</v>
          </cell>
          <cell r="BE29">
            <v>0.25031875044752216</v>
          </cell>
          <cell r="BF29">
            <v>0.41031585220748734</v>
          </cell>
          <cell r="BG29">
            <v>9.5614135441935866E-2</v>
          </cell>
          <cell r="BH29">
            <v>3.985156098258423E-2</v>
          </cell>
          <cell r="BI29">
            <v>5.5762574459351635E-2</v>
          </cell>
          <cell r="BJ29">
            <v>0.67115416525860805</v>
          </cell>
          <cell r="BK29">
            <v>1.3361579501687865E-2</v>
          </cell>
          <cell r="BL29">
            <v>4.2349740746238436E-4</v>
          </cell>
          <cell r="BM29">
            <v>8.4820518761316525E-3</v>
          </cell>
          <cell r="BN29">
            <v>46357461</v>
          </cell>
          <cell r="BO29">
            <v>49080859</v>
          </cell>
          <cell r="BP29">
            <v>43111732</v>
          </cell>
          <cell r="BQ29">
            <v>45594970</v>
          </cell>
          <cell r="BR29">
            <v>46661321</v>
          </cell>
          <cell r="BS29">
            <v>54191291</v>
          </cell>
          <cell r="BT29">
            <v>53979562</v>
          </cell>
          <cell r="BU29">
            <v>59626808</v>
          </cell>
          <cell r="BV29">
            <v>59921903</v>
          </cell>
          <cell r="BW29">
            <v>55995671</v>
          </cell>
          <cell r="BX29">
            <v>60364364</v>
          </cell>
          <cell r="BY29">
            <v>62804576</v>
          </cell>
          <cell r="BZ29">
            <v>66482816</v>
          </cell>
          <cell r="CA29">
            <v>69280267</v>
          </cell>
          <cell r="CB29">
            <v>65069310</v>
          </cell>
          <cell r="CC29">
            <v>63122599</v>
          </cell>
          <cell r="CD29">
            <v>63211641</v>
          </cell>
          <cell r="CE29">
            <v>62211641</v>
          </cell>
          <cell r="CF29">
            <v>58432443</v>
          </cell>
          <cell r="CG29">
            <v>57647846</v>
          </cell>
          <cell r="CH29">
            <v>51954246</v>
          </cell>
          <cell r="CI29">
            <v>52683299</v>
          </cell>
          <cell r="CJ29">
            <v>6736020</v>
          </cell>
          <cell r="CK29">
            <v>6736182</v>
          </cell>
          <cell r="CL29">
            <v>6115405</v>
          </cell>
          <cell r="CM29">
            <v>6099322</v>
          </cell>
          <cell r="CN29">
            <v>6207582</v>
          </cell>
          <cell r="CO29">
            <v>8467705</v>
          </cell>
          <cell r="CP29">
            <v>8397488</v>
          </cell>
          <cell r="CQ29">
            <v>8447965</v>
          </cell>
          <cell r="CR29">
            <v>8434199</v>
          </cell>
          <cell r="CS29">
            <v>8417986</v>
          </cell>
          <cell r="CT29">
            <v>8457381</v>
          </cell>
          <cell r="CU29">
            <v>8453254</v>
          </cell>
          <cell r="CV29">
            <v>8408203</v>
          </cell>
          <cell r="CW29">
            <v>8495736</v>
          </cell>
          <cell r="CX29">
            <v>9750300</v>
          </cell>
          <cell r="CY29">
            <v>9135664</v>
          </cell>
          <cell r="CZ29">
            <v>8014300</v>
          </cell>
          <cell r="DA29">
            <v>7913209</v>
          </cell>
          <cell r="DB29">
            <v>7913209</v>
          </cell>
          <cell r="DC29">
            <v>8134565</v>
          </cell>
          <cell r="DD29">
            <v>6710063</v>
          </cell>
          <cell r="DE29">
            <v>6539160</v>
          </cell>
          <cell r="DG29">
            <v>471113</v>
          </cell>
          <cell r="DH29">
            <v>321711</v>
          </cell>
          <cell r="DJ29">
            <v>792824</v>
          </cell>
          <cell r="DK29">
            <v>631628</v>
          </cell>
          <cell r="DL29">
            <v>2956345</v>
          </cell>
          <cell r="DM29">
            <v>4248702</v>
          </cell>
          <cell r="DN29">
            <v>7205047</v>
          </cell>
          <cell r="DO29">
            <v>29961</v>
          </cell>
          <cell r="DP29">
            <v>21578442</v>
          </cell>
        </row>
        <row r="30">
          <cell r="B30" t="str">
            <v>Total - Medium Tier banks</v>
          </cell>
          <cell r="C30">
            <v>979.59043900000006</v>
          </cell>
          <cell r="D30">
            <v>415.12539800000002</v>
          </cell>
          <cell r="E30">
            <v>726.3032310000001</v>
          </cell>
          <cell r="F30">
            <v>134.403515</v>
          </cell>
          <cell r="G30">
            <v>143.726823</v>
          </cell>
          <cell r="H30">
            <v>157.05784000000003</v>
          </cell>
          <cell r="I30">
            <v>666.01968199999999</v>
          </cell>
          <cell r="J30">
            <v>1.5618229999999997</v>
          </cell>
          <cell r="K30">
            <v>6.373308999999999</v>
          </cell>
          <cell r="M30">
            <v>0.21937912632849646</v>
          </cell>
          <cell r="N30">
            <v>0.22344414831330925</v>
          </cell>
          <cell r="O30">
            <v>0.22400264913772946</v>
          </cell>
          <cell r="P30">
            <v>0.21137368351442973</v>
          </cell>
          <cell r="Q30">
            <v>0.20803550732131718</v>
          </cell>
          <cell r="R30">
            <v>0.21576892653542065</v>
          </cell>
          <cell r="S30">
            <v>0.21122471184996888</v>
          </cell>
          <cell r="T30">
            <v>0.20436120522381271</v>
          </cell>
          <cell r="U30">
            <v>0.89664513905809518</v>
          </cell>
          <cell r="V30">
            <v>0.26551146178849822</v>
          </cell>
          <cell r="W30">
            <v>0.27072866845110788</v>
          </cell>
          <cell r="X30">
            <v>0.89728029282105781</v>
          </cell>
          <cell r="Y30">
            <v>0.89085218630629559</v>
          </cell>
          <cell r="Z30">
            <v>0.88428799741160369</v>
          </cell>
          <cell r="AA30">
            <v>0.86351228116298384</v>
          </cell>
          <cell r="AB30">
            <v>0.86102704547698006</v>
          </cell>
          <cell r="AC30">
            <v>0.84081203369171631</v>
          </cell>
          <cell r="AD30">
            <v>0.84776601833848986</v>
          </cell>
          <cell r="AE30">
            <v>0.84722158829743877</v>
          </cell>
          <cell r="AF30">
            <v>0.84839021849481278</v>
          </cell>
          <cell r="AG30">
            <v>0.85113065989817194</v>
          </cell>
          <cell r="AH30">
            <v>5954847608</v>
          </cell>
          <cell r="AI30">
            <v>3715801557</v>
          </cell>
          <cell r="AJ30">
            <v>0</v>
          </cell>
          <cell r="AK30">
            <v>4346860546</v>
          </cell>
          <cell r="AL30">
            <v>0</v>
          </cell>
          <cell r="AM30">
            <v>765934555</v>
          </cell>
          <cell r="AN30">
            <v>986483819</v>
          </cell>
          <cell r="AO30">
            <v>5011860546</v>
          </cell>
          <cell r="AP30">
            <v>257519046</v>
          </cell>
          <cell r="AQ30">
            <v>395851719</v>
          </cell>
          <cell r="AR30">
            <v>395851.71899999992</v>
          </cell>
          <cell r="AS30">
            <v>89931807</v>
          </cell>
          <cell r="AU30">
            <v>0.21736390709010406</v>
          </cell>
          <cell r="AV30">
            <v>0.17822290639545857</v>
          </cell>
          <cell r="AW30">
            <v>0.21811253824582816</v>
          </cell>
          <cell r="AX30">
            <v>0</v>
          </cell>
          <cell r="AY30">
            <v>0.12705963874476914</v>
          </cell>
          <cell r="AZ30">
            <v>2.0424117360232138E-2</v>
          </cell>
          <cell r="BA30">
            <v>0.21579966310965568</v>
          </cell>
          <cell r="BB30">
            <v>0.20180111584149851</v>
          </cell>
          <cell r="BC30">
            <v>0.30833899076457605</v>
          </cell>
          <cell r="BD30">
            <v>0.54669501042138013</v>
          </cell>
          <cell r="BE30">
            <v>0.17727743795000181</v>
          </cell>
          <cell r="BF30">
            <v>0.45525733887068143</v>
          </cell>
          <cell r="BG30">
            <v>0.10340229780208048</v>
          </cell>
          <cell r="BH30">
            <v>4.5554074686174902E-2</v>
          </cell>
          <cell r="BI30">
            <v>5.7848223115905574E-2</v>
          </cell>
          <cell r="BJ30">
            <v>0.57155934364830052</v>
          </cell>
          <cell r="BK30">
            <v>0.13064792905027195</v>
          </cell>
          <cell r="BL30">
            <v>7.5806732133721202E-2</v>
          </cell>
          <cell r="BM30">
            <v>0.11469936958822659</v>
          </cell>
          <cell r="BN30">
            <v>979590439</v>
          </cell>
          <cell r="BO30">
            <v>978260351</v>
          </cell>
          <cell r="BP30">
            <v>967705336</v>
          </cell>
          <cell r="BQ30">
            <v>881422591</v>
          </cell>
          <cell r="BR30">
            <v>837918478</v>
          </cell>
          <cell r="BS30">
            <v>880761476</v>
          </cell>
          <cell r="BT30">
            <v>846507176</v>
          </cell>
          <cell r="BU30">
            <v>846165849</v>
          </cell>
          <cell r="BV30">
            <v>828418258</v>
          </cell>
          <cell r="BW30">
            <v>816980084</v>
          </cell>
          <cell r="BX30">
            <v>839086693</v>
          </cell>
          <cell r="BY30">
            <v>823394896</v>
          </cell>
          <cell r="BZ30">
            <v>806897195</v>
          </cell>
          <cell r="CA30">
            <v>817252003</v>
          </cell>
          <cell r="CB30">
            <v>790065443</v>
          </cell>
          <cell r="CC30">
            <v>798949412</v>
          </cell>
          <cell r="CD30">
            <v>733845583</v>
          </cell>
          <cell r="CE30">
            <v>721032499</v>
          </cell>
          <cell r="CF30">
            <v>686015583</v>
          </cell>
          <cell r="CG30">
            <v>647567910</v>
          </cell>
          <cell r="CH30">
            <v>609127383</v>
          </cell>
          <cell r="CI30">
            <v>588702895</v>
          </cell>
          <cell r="CJ30">
            <v>157057840</v>
          </cell>
          <cell r="CK30">
            <v>154780471</v>
          </cell>
          <cell r="CL30">
            <v>149600335</v>
          </cell>
          <cell r="CM30">
            <v>135258509</v>
          </cell>
          <cell r="CN30">
            <v>131630405</v>
          </cell>
          <cell r="CO30">
            <v>138110380</v>
          </cell>
          <cell r="CP30">
            <v>136477010</v>
          </cell>
          <cell r="CQ30">
            <v>138143675</v>
          </cell>
          <cell r="CR30">
            <v>136558345</v>
          </cell>
          <cell r="CS30">
            <v>133626341</v>
          </cell>
          <cell r="CT30">
            <v>134576124</v>
          </cell>
          <cell r="CU30">
            <v>129229352</v>
          </cell>
          <cell r="CV30">
            <v>125432118</v>
          </cell>
          <cell r="CW30">
            <v>121029382</v>
          </cell>
          <cell r="CX30">
            <v>121156887</v>
          </cell>
          <cell r="CY30">
            <v>120386233</v>
          </cell>
          <cell r="CZ30">
            <v>117497345</v>
          </cell>
          <cell r="DA30">
            <v>110045677</v>
          </cell>
          <cell r="DB30">
            <v>110045677</v>
          </cell>
          <cell r="DC30">
            <v>97753616</v>
          </cell>
          <cell r="DD30">
            <v>90197873</v>
          </cell>
          <cell r="DE30">
            <v>85494657</v>
          </cell>
          <cell r="DF30">
            <v>0</v>
          </cell>
          <cell r="DG30">
            <v>5311634</v>
          </cell>
          <cell r="DH30">
            <v>11914971</v>
          </cell>
          <cell r="DI30">
            <v>0</v>
          </cell>
          <cell r="DJ30">
            <v>17226605</v>
          </cell>
          <cell r="DK30">
            <v>9417699</v>
          </cell>
          <cell r="DL30">
            <v>40722677</v>
          </cell>
          <cell r="DM30">
            <v>48727121</v>
          </cell>
          <cell r="DN30">
            <v>89449798</v>
          </cell>
          <cell r="DO30">
            <v>4662054</v>
          </cell>
          <cell r="DP30">
            <v>415125398</v>
          </cell>
        </row>
        <row r="31">
          <cell r="BF31" t="str">
            <v/>
          </cell>
        </row>
        <row r="32">
          <cell r="B32" t="str">
            <v>TIER 3 - Small banks WMSI  &lt; 1%</v>
          </cell>
          <cell r="BF32" t="str">
            <v/>
          </cell>
        </row>
        <row r="34">
          <cell r="B34" t="str">
            <v>Victoria Commercial Bank</v>
          </cell>
          <cell r="C34">
            <v>33.289034000000001</v>
          </cell>
          <cell r="D34">
            <v>22.440477999999999</v>
          </cell>
          <cell r="E34">
            <v>24.397409</v>
          </cell>
          <cell r="F34">
            <v>5.7279439999999999</v>
          </cell>
          <cell r="G34">
            <v>6.2659440000000002</v>
          </cell>
          <cell r="H34">
            <v>6.1030350000000002</v>
          </cell>
          <cell r="I34">
            <v>28.816099000000001</v>
          </cell>
          <cell r="J34">
            <v>4.6540000000000002E-3</v>
          </cell>
          <cell r="K34">
            <v>0.188356</v>
          </cell>
          <cell r="M34">
            <v>7.7885103638415613E-3</v>
          </cell>
          <cell r="N34">
            <v>7.8217256325998751E-3</v>
          </cell>
          <cell r="O34">
            <v>7.7482503046734305E-3</v>
          </cell>
          <cell r="P34">
            <v>8.1785853201216674E-3</v>
          </cell>
          <cell r="Q34">
            <v>7.6074221237075346E-3</v>
          </cell>
          <cell r="R34">
            <v>7.2146360042666391E-3</v>
          </cell>
          <cell r="S34">
            <v>7.0034161086118523E-3</v>
          </cell>
          <cell r="T34">
            <v>6.801565050384515E-3</v>
          </cell>
          <cell r="U34">
            <v>6.8028323736245531E-3</v>
          </cell>
          <cell r="V34">
            <v>6.8414987767467655E-3</v>
          </cell>
          <cell r="W34">
            <v>6.1604498028246923E-3</v>
          </cell>
          <cell r="X34">
            <v>6.2265714296695683E-3</v>
          </cell>
          <cell r="Y34">
            <v>6.3005062365322113E-3</v>
          </cell>
          <cell r="Z34">
            <v>5.8939153713499712E-3</v>
          </cell>
          <cell r="AA34">
            <v>5.6409863715400216E-3</v>
          </cell>
          <cell r="AB34">
            <v>5.6483176572236903E-3</v>
          </cell>
          <cell r="AC34">
            <v>5.494251376354559E-3</v>
          </cell>
          <cell r="AD34">
            <v>5.4373613532771904E-3</v>
          </cell>
          <cell r="AE34">
            <v>5.4107645886222553E-3</v>
          </cell>
          <cell r="AF34">
            <v>5.3532586364741109E-3</v>
          </cell>
          <cell r="AG34">
            <v>5.1327338794256239E-3</v>
          </cell>
          <cell r="AH34">
            <v>313413032</v>
          </cell>
          <cell r="AI34">
            <v>195568503</v>
          </cell>
          <cell r="AJ34">
            <v>0</v>
          </cell>
          <cell r="AK34">
            <v>228782134</v>
          </cell>
          <cell r="AL34">
            <v>0</v>
          </cell>
          <cell r="AM34">
            <v>40312345</v>
          </cell>
          <cell r="AN34">
            <v>51920201</v>
          </cell>
          <cell r="AO34">
            <v>263782134</v>
          </cell>
          <cell r="AP34">
            <v>13553634</v>
          </cell>
          <cell r="AQ34">
            <v>20834301</v>
          </cell>
          <cell r="AR34">
            <v>20834.300999999999</v>
          </cell>
          <cell r="AS34">
            <v>4733253</v>
          </cell>
          <cell r="AU34">
            <v>7.3865915850321144E-3</v>
          </cell>
          <cell r="AV34">
            <v>9.63421469592508E-3</v>
          </cell>
          <cell r="AW34">
            <v>7.3266654704054485E-3</v>
          </cell>
          <cell r="AY34">
            <v>8.8782287984386046E-2</v>
          </cell>
          <cell r="AZ34">
            <v>1.740349615592331E-2</v>
          </cell>
          <cell r="BA34">
            <v>0.21744594922442487</v>
          </cell>
          <cell r="BB34">
            <v>0.19877583013578623</v>
          </cell>
          <cell r="BC34">
            <v>0.25328443094565506</v>
          </cell>
          <cell r="BD34">
            <v>0.45943321306826351</v>
          </cell>
          <cell r="BE34">
            <v>2.773942446519442E-2</v>
          </cell>
          <cell r="BF34">
            <v>0.28436257313595087</v>
          </cell>
          <cell r="BG34">
            <v>0.12716316563851598</v>
          </cell>
          <cell r="BH34">
            <v>7.3247658021464379E-2</v>
          </cell>
          <cell r="BI34">
            <v>5.3915507617051606E-2</v>
          </cell>
          <cell r="BJ34">
            <v>0.91978939238998692</v>
          </cell>
          <cell r="BK34">
            <v>4.8789153865744445E-3</v>
          </cell>
          <cell r="BL34">
            <v>2.2480289485170014E-4</v>
          </cell>
          <cell r="BM34">
            <v>2.6171199126779087E-3</v>
          </cell>
          <cell r="BN34">
            <v>33289034</v>
          </cell>
          <cell r="BO34">
            <v>32336933</v>
          </cell>
          <cell r="BP34">
            <v>31020952</v>
          </cell>
          <cell r="BQ34">
            <v>31644922</v>
          </cell>
          <cell r="BR34">
            <v>27319018</v>
          </cell>
          <cell r="BS34">
            <v>25985160</v>
          </cell>
          <cell r="BT34">
            <v>24299684</v>
          </cell>
          <cell r="BU34">
            <v>22927255</v>
          </cell>
          <cell r="BV34">
            <v>22872534</v>
          </cell>
          <cell r="BW34">
            <v>22403481</v>
          </cell>
          <cell r="BX34">
            <v>21792966</v>
          </cell>
          <cell r="BY34">
            <v>21246376</v>
          </cell>
          <cell r="BZ34">
            <v>21158718</v>
          </cell>
          <cell r="CA34">
            <v>20020072</v>
          </cell>
          <cell r="CB34">
            <v>20651449</v>
          </cell>
          <cell r="CC34">
            <v>19226689</v>
          </cell>
          <cell r="CD34">
            <v>18420007</v>
          </cell>
          <cell r="CE34">
            <v>17244092</v>
          </cell>
          <cell r="CF34">
            <v>16469538</v>
          </cell>
          <cell r="CG34">
            <v>15834869</v>
          </cell>
          <cell r="CH34">
            <v>14801213</v>
          </cell>
          <cell r="CI34">
            <v>13644242</v>
          </cell>
          <cell r="CJ34">
            <v>6103035</v>
          </cell>
          <cell r="CK34">
            <v>5962898</v>
          </cell>
          <cell r="CL34">
            <v>5921756</v>
          </cell>
          <cell r="CM34">
            <v>5907742</v>
          </cell>
          <cell r="CN34">
            <v>5777623</v>
          </cell>
          <cell r="CO34">
            <v>5611893</v>
          </cell>
          <cell r="CP34">
            <v>5635865</v>
          </cell>
          <cell r="CQ34">
            <v>5434543</v>
          </cell>
          <cell r="CR34">
            <v>5287038</v>
          </cell>
          <cell r="CS34">
            <v>5060037</v>
          </cell>
          <cell r="CT34">
            <v>3877320</v>
          </cell>
          <cell r="CU34">
            <v>3810416</v>
          </cell>
          <cell r="CV34">
            <v>3651938</v>
          </cell>
          <cell r="CW34">
            <v>3511509</v>
          </cell>
          <cell r="CX34">
            <v>3435516</v>
          </cell>
          <cell r="CY34">
            <v>3109258</v>
          </cell>
          <cell r="CZ34">
            <v>2963622</v>
          </cell>
          <cell r="DA34">
            <v>2875548</v>
          </cell>
          <cell r="DB34">
            <v>2875548</v>
          </cell>
          <cell r="DC34">
            <v>2852514</v>
          </cell>
          <cell r="DD34">
            <v>2586428</v>
          </cell>
          <cell r="DE34">
            <v>2528144</v>
          </cell>
          <cell r="DG34">
            <v>114499</v>
          </cell>
          <cell r="DH34">
            <v>337558</v>
          </cell>
          <cell r="DJ34">
            <v>452057</v>
          </cell>
          <cell r="DK34">
            <v>207690</v>
          </cell>
          <cell r="DL34">
            <v>182062</v>
          </cell>
          <cell r="DM34">
            <v>458184</v>
          </cell>
          <cell r="DN34">
            <v>640246</v>
          </cell>
          <cell r="DO34">
            <v>131849</v>
          </cell>
          <cell r="DP34">
            <v>22440478</v>
          </cell>
        </row>
        <row r="35">
          <cell r="B35" t="str">
            <v>GT Bank</v>
          </cell>
          <cell r="C35">
            <v>25.762803999999999</v>
          </cell>
          <cell r="D35">
            <v>12.439125000000001</v>
          </cell>
          <cell r="E35">
            <v>16.398322</v>
          </cell>
          <cell r="F35">
            <v>5.1161240000000001</v>
          </cell>
          <cell r="G35">
            <v>5.1161240000000001</v>
          </cell>
          <cell r="H35">
            <v>8.5390890000000006</v>
          </cell>
          <cell r="I35">
            <v>18.414809000000002</v>
          </cell>
          <cell r="J35">
            <v>2.0721E-2</v>
          </cell>
          <cell r="K35">
            <v>0.119212</v>
          </cell>
          <cell r="M35">
            <v>7.5823146691652039E-3</v>
          </cell>
          <cell r="N35">
            <v>7.7269566476608166E-3</v>
          </cell>
          <cell r="O35">
            <v>7.9556490716365738E-3</v>
          </cell>
          <cell r="P35">
            <v>8.4033376354606722E-3</v>
          </cell>
          <cell r="Q35">
            <v>8.1624563492911414E-3</v>
          </cell>
          <cell r="R35">
            <v>8.4958327619748912E-3</v>
          </cell>
          <cell r="S35">
            <v>8.7822926189684777E-3</v>
          </cell>
          <cell r="T35">
            <v>8.9182504962042938E-3</v>
          </cell>
          <cell r="U35">
            <v>8.8883596080166841E-3</v>
          </cell>
          <cell r="V35">
            <v>9.4469844970881556E-3</v>
          </cell>
          <cell r="W35">
            <v>9.7931767487665668E-3</v>
          </cell>
          <cell r="X35">
            <v>9.6990147031472129E-3</v>
          </cell>
          <cell r="Y35">
            <v>9.996201536046849E-3</v>
          </cell>
          <cell r="Z35">
            <v>7.9532605463950752E-3</v>
          </cell>
          <cell r="AA35">
            <v>9.8447529175647273E-3</v>
          </cell>
          <cell r="AB35">
            <v>1.0107948540167158E-2</v>
          </cell>
          <cell r="AC35">
            <v>1.0778106109904245E-2</v>
          </cell>
          <cell r="AD35">
            <v>8.8082658354365038E-3</v>
          </cell>
          <cell r="AE35">
            <v>9.2180809085022301E-3</v>
          </cell>
          <cell r="AF35">
            <v>9.1783622891588156E-3</v>
          </cell>
          <cell r="AG35">
            <v>9.8101959543893304E-3</v>
          </cell>
          <cell r="AH35">
            <v>313413032</v>
          </cell>
          <cell r="AI35">
            <v>195568503</v>
          </cell>
          <cell r="AJ35">
            <v>0</v>
          </cell>
          <cell r="AK35">
            <v>228782134</v>
          </cell>
          <cell r="AL35">
            <v>0</v>
          </cell>
          <cell r="AM35">
            <v>40312345</v>
          </cell>
          <cell r="AN35">
            <v>51920201</v>
          </cell>
          <cell r="AO35">
            <v>263782134</v>
          </cell>
          <cell r="AP35">
            <v>13553634</v>
          </cell>
          <cell r="AQ35">
            <v>20834301</v>
          </cell>
          <cell r="AR35">
            <v>20834.300999999999</v>
          </cell>
          <cell r="AS35">
            <v>4733253</v>
          </cell>
          <cell r="AU35">
            <v>5.7165765529042295E-3</v>
          </cell>
          <cell r="AV35">
            <v>5.3404032159853751E-3</v>
          </cell>
          <cell r="AW35">
            <v>4.9244991371825593E-3</v>
          </cell>
          <cell r="AY35">
            <v>4.0093622895184491E-2</v>
          </cell>
          <cell r="AZ35">
            <v>1.3063130598314722E-2</v>
          </cell>
          <cell r="BA35">
            <v>0.27782661226624722</v>
          </cell>
          <cell r="BB35">
            <v>0.27782661226624722</v>
          </cell>
          <cell r="BC35">
            <v>0.26924646039443306</v>
          </cell>
          <cell r="BD35">
            <v>0.72144440014464395</v>
          </cell>
          <cell r="BE35">
            <v>0.14604970779664778</v>
          </cell>
          <cell r="BF35">
            <v>0.12415937818310525</v>
          </cell>
          <cell r="BG35">
            <v>0.10163324208853639</v>
          </cell>
          <cell r="BH35">
            <v>4.4280088063522009E-2</v>
          </cell>
          <cell r="BI35">
            <v>5.7353154025014376E-2</v>
          </cell>
          <cell r="BJ35">
            <v>0.75856084543284374</v>
          </cell>
          <cell r="BK35">
            <v>2.6585596445018751E-3</v>
          </cell>
          <cell r="BL35">
            <v>4.3768987264886181E-4</v>
          </cell>
          <cell r="BM35">
            <v>2.3002369842784333E-3</v>
          </cell>
          <cell r="BN35">
            <v>25762804</v>
          </cell>
          <cell r="BO35">
            <v>25323367</v>
          </cell>
          <cell r="BP35">
            <v>26744918</v>
          </cell>
          <cell r="BQ35">
            <v>27018071</v>
          </cell>
          <cell r="BR35">
            <v>25341638</v>
          </cell>
          <cell r="BS35">
            <v>27627849</v>
          </cell>
          <cell r="BT35">
            <v>27623812</v>
          </cell>
          <cell r="BU35">
            <v>28487642</v>
          </cell>
          <cell r="BV35">
            <v>27803556</v>
          </cell>
          <cell r="BW35">
            <v>29619072</v>
          </cell>
          <cell r="BX35">
            <v>30685457</v>
          </cell>
          <cell r="BY35">
            <v>28784276</v>
          </cell>
          <cell r="BZ35">
            <v>29252326</v>
          </cell>
          <cell r="CA35">
            <v>29374062</v>
          </cell>
          <cell r="CB35">
            <v>29161835</v>
          </cell>
          <cell r="CC35">
            <v>30169915</v>
          </cell>
          <cell r="CD35">
            <v>31366414</v>
          </cell>
          <cell r="CE35">
            <v>32991926</v>
          </cell>
          <cell r="CF35">
            <v>28103602</v>
          </cell>
          <cell r="CG35">
            <v>27757959</v>
          </cell>
          <cell r="CH35">
            <v>23977044</v>
          </cell>
          <cell r="CI35">
            <v>25638050</v>
          </cell>
          <cell r="CJ35">
            <v>8539089</v>
          </cell>
          <cell r="CK35">
            <v>8453008</v>
          </cell>
          <cell r="CL35">
            <v>8436996</v>
          </cell>
          <cell r="CM35">
            <v>8385219</v>
          </cell>
          <cell r="CN35">
            <v>8111539</v>
          </cell>
          <cell r="CO35">
            <v>8609134</v>
          </cell>
          <cell r="CP35">
            <v>8624231</v>
          </cell>
          <cell r="CQ35">
            <v>8563002</v>
          </cell>
          <cell r="CR35">
            <v>8425536</v>
          </cell>
          <cell r="CS35">
            <v>8366449</v>
          </cell>
          <cell r="CT35">
            <v>8340364</v>
          </cell>
          <cell r="CU35">
            <v>8208287</v>
          </cell>
          <cell r="CV35">
            <v>8043954</v>
          </cell>
          <cell r="CW35">
            <v>7905730</v>
          </cell>
          <cell r="CX35">
            <v>7776166</v>
          </cell>
          <cell r="CY35">
            <v>7670097</v>
          </cell>
          <cell r="CZ35">
            <v>7268290</v>
          </cell>
          <cell r="DA35">
            <v>7165033</v>
          </cell>
          <cell r="DB35">
            <v>6738561</v>
          </cell>
          <cell r="DC35">
            <v>6326694</v>
          </cell>
          <cell r="DD35">
            <v>6219009</v>
          </cell>
          <cell r="DE35">
            <v>6090652</v>
          </cell>
          <cell r="DG35">
            <v>116154</v>
          </cell>
          <cell r="DH35">
            <v>315250</v>
          </cell>
          <cell r="DJ35">
            <v>431404</v>
          </cell>
          <cell r="DK35">
            <v>311234</v>
          </cell>
          <cell r="DL35">
            <v>264142</v>
          </cell>
          <cell r="DM35">
            <v>1863301</v>
          </cell>
          <cell r="DN35">
            <v>2127443</v>
          </cell>
          <cell r="DO35">
            <v>83448</v>
          </cell>
          <cell r="DP35">
            <v>12439125</v>
          </cell>
        </row>
        <row r="36">
          <cell r="B36" t="str">
            <v>Gulf African Bank</v>
          </cell>
          <cell r="C36">
            <v>32.810541999999998</v>
          </cell>
          <cell r="D36">
            <v>21.351469000000002</v>
          </cell>
          <cell r="E36">
            <v>25.903531999999998</v>
          </cell>
          <cell r="F36">
            <v>4.3792210000000003</v>
          </cell>
          <cell r="G36">
            <v>6.1721500000000002</v>
          </cell>
          <cell r="H36">
            <v>4.5117880000000001</v>
          </cell>
          <cell r="I36">
            <v>31.454616999999999</v>
          </cell>
          <cell r="J36">
            <v>4.1667000000000003E-2</v>
          </cell>
          <cell r="K36">
            <v>6.7419999999999994E-2</v>
          </cell>
          <cell r="M36">
            <v>7.1519141292873348E-3</v>
          </cell>
          <cell r="N36">
            <v>7.4595508602226558E-3</v>
          </cell>
          <cell r="O36">
            <v>7.5962713770196845E-3</v>
          </cell>
          <cell r="P36">
            <v>7.8684087512311922E-3</v>
          </cell>
          <cell r="Q36">
            <v>7.6896816231393789E-3</v>
          </cell>
          <cell r="R36">
            <v>7.8917205441061331E-3</v>
          </cell>
          <cell r="S36">
            <v>7.7493919586088178E-3</v>
          </cell>
          <cell r="T36">
            <v>7.9523347752642713E-3</v>
          </cell>
          <cell r="U36">
            <v>7.3072430119434963E-3</v>
          </cell>
          <cell r="V36">
            <v>7.6597289580203707E-3</v>
          </cell>
          <cell r="W36">
            <v>6.7981092668204495E-3</v>
          </cell>
          <cell r="X36">
            <v>6.8135748121896031E-3</v>
          </cell>
          <cell r="Y36">
            <v>7.0717017263821954E-3</v>
          </cell>
          <cell r="Z36">
            <v>6.8156702168746001E-3</v>
          </cell>
          <cell r="AA36">
            <v>6.6414845665934011E-3</v>
          </cell>
          <cell r="AB36">
            <v>6.4972161789634136E-3</v>
          </cell>
          <cell r="AC36">
            <v>6.4454535582140985E-3</v>
          </cell>
          <cell r="AD36">
            <v>6.4405605012668281E-3</v>
          </cell>
          <cell r="AE36">
            <v>6.3060468550378834E-3</v>
          </cell>
          <cell r="AF36">
            <v>6.4461685136653919E-3</v>
          </cell>
          <cell r="AG36">
            <v>6.3554162267492557E-3</v>
          </cell>
          <cell r="AH36">
            <v>313413032</v>
          </cell>
          <cell r="AI36">
            <v>195568503</v>
          </cell>
          <cell r="AJ36">
            <v>0</v>
          </cell>
          <cell r="AK36">
            <v>228782134</v>
          </cell>
          <cell r="AL36">
            <v>0</v>
          </cell>
          <cell r="AM36">
            <v>40312345</v>
          </cell>
          <cell r="AN36">
            <v>51920201</v>
          </cell>
          <cell r="AO36">
            <v>263782134</v>
          </cell>
          <cell r="AP36">
            <v>13553634</v>
          </cell>
          <cell r="AQ36">
            <v>20834301</v>
          </cell>
          <cell r="AR36">
            <v>20834.300999999999</v>
          </cell>
          <cell r="AS36">
            <v>4733253</v>
          </cell>
          <cell r="AU36">
            <v>7.2804177326846655E-3</v>
          </cell>
          <cell r="AV36">
            <v>9.1666780190416963E-3</v>
          </cell>
          <cell r="AW36">
            <v>7.778961834264555E-3</v>
          </cell>
          <cell r="AY36">
            <v>3.9251812428232856E-2</v>
          </cell>
          <cell r="AZ36">
            <v>5.5778095635861686E-3</v>
          </cell>
          <cell r="BA36">
            <v>0.19622397564084154</v>
          </cell>
          <cell r="BB36">
            <v>0.13922347234429847</v>
          </cell>
          <cell r="BC36">
            <v>0.26598344970182319</v>
          </cell>
          <cell r="BD36">
            <v>0.69433639464547381</v>
          </cell>
          <cell r="BE36">
            <v>0.11084597497047462</v>
          </cell>
          <cell r="BF36">
            <v>0.37181560697745974</v>
          </cell>
          <cell r="BG36">
            <v>0.11765328259969007</v>
          </cell>
          <cell r="BH36">
            <v>2.3693761571654478E-2</v>
          </cell>
          <cell r="BI36">
            <v>9.3959521028035592E-2</v>
          </cell>
          <cell r="BJ36">
            <v>0.82426863641606873</v>
          </cell>
          <cell r="BK36">
            <v>3.6768345078316317E-3</v>
          </cell>
          <cell r="BL36">
            <v>3.379906815649091E-3</v>
          </cell>
          <cell r="BM36">
            <v>4.2884070049424069E-3</v>
          </cell>
          <cell r="BN36">
            <v>32810542</v>
          </cell>
          <cell r="BO36">
            <v>33325575</v>
          </cell>
          <cell r="BP36">
            <v>32403890</v>
          </cell>
          <cell r="BQ36">
            <v>32288071</v>
          </cell>
          <cell r="BR36">
            <v>30042805</v>
          </cell>
          <cell r="BS36">
            <v>31316228</v>
          </cell>
          <cell r="BT36">
            <v>29751830</v>
          </cell>
          <cell r="BU36">
            <v>30065287</v>
          </cell>
          <cell r="BV36">
            <v>26213067</v>
          </cell>
          <cell r="BW36">
            <v>27156264</v>
          </cell>
          <cell r="BX36">
            <v>23703026</v>
          </cell>
          <cell r="BY36">
            <v>22877199</v>
          </cell>
          <cell r="BZ36">
            <v>23398523</v>
          </cell>
          <cell r="CA36">
            <v>24713782</v>
          </cell>
          <cell r="CB36">
            <v>23723135</v>
          </cell>
          <cell r="CC36">
            <v>21903335</v>
          </cell>
          <cell r="CD36">
            <v>20817084</v>
          </cell>
          <cell r="CE36">
            <v>19753647</v>
          </cell>
          <cell r="CF36">
            <v>19148625</v>
          </cell>
          <cell r="CG36">
            <v>17319720</v>
          </cell>
          <cell r="CH36">
            <v>16958464</v>
          </cell>
          <cell r="CI36">
            <v>16053971</v>
          </cell>
          <cell r="CJ36">
            <v>4511788</v>
          </cell>
          <cell r="CK36">
            <v>4467964</v>
          </cell>
          <cell r="CL36">
            <v>4490592</v>
          </cell>
          <cell r="CM36">
            <v>4513187</v>
          </cell>
          <cell r="CN36">
            <v>4419876</v>
          </cell>
          <cell r="CO36">
            <v>4419463</v>
          </cell>
          <cell r="CP36">
            <v>4594135</v>
          </cell>
          <cell r="CQ36">
            <v>4457413</v>
          </cell>
          <cell r="CR36">
            <v>4495395</v>
          </cell>
          <cell r="CS36">
            <v>4375707</v>
          </cell>
          <cell r="CT36">
            <v>4273794</v>
          </cell>
          <cell r="CU36">
            <v>4167002</v>
          </cell>
          <cell r="CV36">
            <v>4055478</v>
          </cell>
          <cell r="CW36">
            <v>3877386</v>
          </cell>
          <cell r="CX36">
            <v>3147507</v>
          </cell>
          <cell r="CY36">
            <v>3551668</v>
          </cell>
          <cell r="CZ36">
            <v>3303041</v>
          </cell>
          <cell r="DA36">
            <v>3146683</v>
          </cell>
          <cell r="DB36">
            <v>3146683</v>
          </cell>
          <cell r="DC36">
            <v>3015261</v>
          </cell>
          <cell r="DD36">
            <v>2771877</v>
          </cell>
          <cell r="DE36">
            <v>2685926</v>
          </cell>
          <cell r="DG36">
            <v>174437</v>
          </cell>
          <cell r="DH36">
            <v>481382</v>
          </cell>
          <cell r="DJ36">
            <v>655819</v>
          </cell>
          <cell r="DK36">
            <v>455359</v>
          </cell>
          <cell r="DL36">
            <v>989688</v>
          </cell>
          <cell r="DM36">
            <v>1672083</v>
          </cell>
          <cell r="DN36">
            <v>2661771</v>
          </cell>
          <cell r="DO36">
            <v>43823</v>
          </cell>
          <cell r="DP36">
            <v>21351469</v>
          </cell>
        </row>
        <row r="37">
          <cell r="B37" t="str">
            <v>ABC Bank</v>
          </cell>
          <cell r="C37">
            <v>28.261644</v>
          </cell>
          <cell r="D37">
            <v>15.242194</v>
          </cell>
          <cell r="E37">
            <v>21.303405999999999</v>
          </cell>
          <cell r="F37">
            <v>2.9678849999999999</v>
          </cell>
          <cell r="G37">
            <v>3.0345520000000001</v>
          </cell>
          <cell r="H37">
            <v>3.594363</v>
          </cell>
          <cell r="I37">
            <v>20.251574999999999</v>
          </cell>
          <cell r="J37">
            <v>1.6015000000000001E-2</v>
          </cell>
          <cell r="K37">
            <v>3.2301999999999997E-2</v>
          </cell>
          <cell r="M37">
            <v>5.9214335518632576E-3</v>
          </cell>
          <cell r="N37">
            <v>6.0175306625005823E-3</v>
          </cell>
          <cell r="O37">
            <v>5.6601862510039895E-3</v>
          </cell>
          <cell r="P37">
            <v>5.8971092473043239E-3</v>
          </cell>
          <cell r="Q37">
            <v>6.0054369432293525E-3</v>
          </cell>
          <cell r="R37">
            <v>5.9652939945429879E-3</v>
          </cell>
          <cell r="S37">
            <v>5.802905455877235E-3</v>
          </cell>
          <cell r="T37">
            <v>5.9265802092161339E-3</v>
          </cell>
          <cell r="U37">
            <v>1.6325112664941153E-2</v>
          </cell>
          <cell r="V37">
            <v>5.7408823984750005E-3</v>
          </cell>
          <cell r="W37">
            <v>5.550245511844464E-3</v>
          </cell>
          <cell r="X37">
            <v>5.9977886697423826E-3</v>
          </cell>
          <cell r="Y37">
            <v>5.9408597942924232E-3</v>
          </cell>
          <cell r="Z37">
            <v>6.0620791276857541E-3</v>
          </cell>
          <cell r="AA37">
            <v>5.9889041038479682E-3</v>
          </cell>
          <cell r="AB37">
            <v>6.195277048524921E-3</v>
          </cell>
          <cell r="AC37">
            <v>6.3098294446030326E-3</v>
          </cell>
          <cell r="AD37">
            <v>6.9478028829091515E-3</v>
          </cell>
          <cell r="AE37">
            <v>7.0505678445212808E-3</v>
          </cell>
          <cell r="AF37">
            <v>6.6617917698490684E-3</v>
          </cell>
          <cell r="AG37">
            <v>6.6548282065482661E-3</v>
          </cell>
          <cell r="AH37">
            <v>313413032</v>
          </cell>
          <cell r="AI37">
            <v>195568503</v>
          </cell>
          <cell r="AJ37">
            <v>0</v>
          </cell>
          <cell r="AK37">
            <v>228782134</v>
          </cell>
          <cell r="AL37">
            <v>0</v>
          </cell>
          <cell r="AM37">
            <v>40312345</v>
          </cell>
          <cell r="AN37">
            <v>51920201</v>
          </cell>
          <cell r="AO37">
            <v>263782134</v>
          </cell>
          <cell r="AP37">
            <v>13553634</v>
          </cell>
          <cell r="AQ37">
            <v>20834301</v>
          </cell>
          <cell r="AR37">
            <v>20834.300999999999</v>
          </cell>
          <cell r="AS37">
            <v>4733253</v>
          </cell>
          <cell r="AU37">
            <v>6.2710507535176105E-3</v>
          </cell>
          <cell r="AV37">
            <v>6.5438253780931528E-3</v>
          </cell>
          <cell r="AW37">
            <v>6.3975207015723777E-3</v>
          </cell>
          <cell r="AY37">
            <v>2.6604853014864191E-2</v>
          </cell>
          <cell r="AZ37">
            <v>3.413020798114356E-3</v>
          </cell>
          <cell r="BA37">
            <v>0.14984276531578408</v>
          </cell>
          <cell r="BB37">
            <v>0.14655082382481363</v>
          </cell>
          <cell r="BC37">
            <v>0.27869889496795375</v>
          </cell>
          <cell r="BD37">
            <v>0.86747329994476385</v>
          </cell>
          <cell r="BE37">
            <v>0.18773630660054172</v>
          </cell>
          <cell r="BF37">
            <v>0.18686179829213936</v>
          </cell>
          <cell r="BG37">
            <v>0.15480254630984874</v>
          </cell>
          <cell r="BH37">
            <v>8.4062563118500327E-2</v>
          </cell>
          <cell r="BI37">
            <v>7.0739983191348416E-2</v>
          </cell>
          <cell r="BJ37">
            <v>0.71548155257426915</v>
          </cell>
          <cell r="BK37">
            <v>1.4840565205263591E-3</v>
          </cell>
          <cell r="BL37">
            <v>6.7601780324313477E-4</v>
          </cell>
          <cell r="BM37">
            <v>1.2581113087556828E-3</v>
          </cell>
          <cell r="BN37">
            <v>28261644</v>
          </cell>
          <cell r="BO37">
            <v>27212707</v>
          </cell>
          <cell r="BP37">
            <v>25184867</v>
          </cell>
          <cell r="BQ37">
            <v>25360907</v>
          </cell>
          <cell r="BR37">
            <v>24740084</v>
          </cell>
          <cell r="BS37">
            <v>24804407</v>
          </cell>
          <cell r="BT37">
            <v>23670819</v>
          </cell>
          <cell r="BU37">
            <v>23705934</v>
          </cell>
          <cell r="BV37">
            <v>22678535</v>
          </cell>
          <cell r="BW37">
            <v>22422351</v>
          </cell>
          <cell r="BX37">
            <v>21645599</v>
          </cell>
          <cell r="BY37">
            <v>24039489</v>
          </cell>
          <cell r="BZ37">
            <v>21727653</v>
          </cell>
          <cell r="CA37">
            <v>22058297</v>
          </cell>
          <cell r="CB37">
            <v>21758165</v>
          </cell>
          <cell r="CC37">
            <v>21979802</v>
          </cell>
          <cell r="CD37">
            <v>21807865</v>
          </cell>
          <cell r="CE37">
            <v>21438729</v>
          </cell>
          <cell r="CF37">
            <v>21618307</v>
          </cell>
          <cell r="CG37">
            <v>20733310</v>
          </cell>
          <cell r="CH37">
            <v>20231896</v>
          </cell>
          <cell r="CI37">
            <v>19639370</v>
          </cell>
          <cell r="CJ37">
            <v>3594363</v>
          </cell>
          <cell r="CK37">
            <v>3556818</v>
          </cell>
          <cell r="CL37">
            <v>3243659</v>
          </cell>
          <cell r="CM37">
            <v>3228032</v>
          </cell>
          <cell r="CN37">
            <v>3204998</v>
          </cell>
          <cell r="CO37">
            <v>3160146</v>
          </cell>
          <cell r="CP37">
            <v>3129773</v>
          </cell>
          <cell r="CQ37">
            <v>3096861</v>
          </cell>
          <cell r="CR37">
            <v>22678535</v>
          </cell>
          <cell r="CS37">
            <v>2996763</v>
          </cell>
          <cell r="CT37">
            <v>2998032</v>
          </cell>
          <cell r="CU37">
            <v>2943527</v>
          </cell>
          <cell r="CV37">
            <v>2896590</v>
          </cell>
          <cell r="CW37">
            <v>2836608</v>
          </cell>
          <cell r="CX37">
            <v>2749967</v>
          </cell>
          <cell r="CY37">
            <v>2705531</v>
          </cell>
          <cell r="CZ37">
            <v>2688873</v>
          </cell>
          <cell r="DA37">
            <v>2622550</v>
          </cell>
          <cell r="DB37">
            <v>2622550</v>
          </cell>
          <cell r="DC37">
            <v>2610617</v>
          </cell>
          <cell r="DD37">
            <v>2530689</v>
          </cell>
          <cell r="DE37">
            <v>2449940</v>
          </cell>
          <cell r="DG37">
            <v>90316</v>
          </cell>
          <cell r="DH37">
            <v>233747</v>
          </cell>
          <cell r="DJ37">
            <v>324063</v>
          </cell>
          <cell r="DK37">
            <v>281116</v>
          </cell>
          <cell r="DL37">
            <v>658293</v>
          </cell>
          <cell r="DM37">
            <v>2864594</v>
          </cell>
          <cell r="DN37">
            <v>3522887</v>
          </cell>
          <cell r="DO37">
            <v>22612</v>
          </cell>
          <cell r="DP37">
            <v>15242194</v>
          </cell>
        </row>
        <row r="38">
          <cell r="B38" t="str">
            <v>Sidian Bank</v>
          </cell>
          <cell r="C38">
            <v>23.400473999999999</v>
          </cell>
          <cell r="D38">
            <v>13.380228000000001</v>
          </cell>
          <cell r="E38">
            <v>16.524656</v>
          </cell>
          <cell r="F38">
            <v>3.885113</v>
          </cell>
          <cell r="G38">
            <v>5.1103909999999999</v>
          </cell>
          <cell r="H38">
            <v>4.0985449999999997</v>
          </cell>
          <cell r="I38">
            <v>27.454153000000002</v>
          </cell>
          <cell r="J38">
            <v>6.9855E-2</v>
          </cell>
          <cell r="K38">
            <v>3.1766999999999997E-2</v>
          </cell>
          <cell r="M38">
            <v>5.3217796413873551E-3</v>
          </cell>
          <cell r="N38">
            <v>5.6493641509023432E-3</v>
          </cell>
          <cell r="O38">
            <v>5.4771077510110035E-3</v>
          </cell>
          <cell r="P38">
            <v>5.2310206975375228E-3</v>
          </cell>
          <cell r="Q38">
            <v>5.2130120422724672E-3</v>
          </cell>
          <cell r="R38">
            <v>4.8577676335101903E-3</v>
          </cell>
          <cell r="S38">
            <v>4.7403092536002596E-3</v>
          </cell>
          <cell r="T38">
            <v>5.1092129351196659E-3</v>
          </cell>
          <cell r="U38">
            <v>5.5115399521931206E-3</v>
          </cell>
          <cell r="V38">
            <v>5.7831533357377597E-3</v>
          </cell>
          <cell r="W38">
            <v>6.0471710007283025E-3</v>
          </cell>
          <cell r="X38">
            <v>5.9714452813604355E-3</v>
          </cell>
          <cell r="Y38">
            <v>5.8765362646233076E-3</v>
          </cell>
          <cell r="Z38">
            <v>4.8361310963036122E-3</v>
          </cell>
          <cell r="AA38">
            <v>4.9145450864562451E-3</v>
          </cell>
          <cell r="AB38">
            <v>5.0263543763286195E-3</v>
          </cell>
          <cell r="AC38">
            <v>5.0161580402710727E-3</v>
          </cell>
          <cell r="AD38">
            <v>4.7468276498234228E-3</v>
          </cell>
          <cell r="AE38">
            <v>4.6988582350972414E-3</v>
          </cell>
          <cell r="AF38">
            <v>4.8405717073295926E-3</v>
          </cell>
          <cell r="AG38">
            <v>4.6830084226306083E-3</v>
          </cell>
          <cell r="AH38">
            <v>313413032</v>
          </cell>
          <cell r="AI38">
            <v>195568503</v>
          </cell>
          <cell r="AJ38">
            <v>0</v>
          </cell>
          <cell r="AK38">
            <v>228782134</v>
          </cell>
          <cell r="AL38">
            <v>0</v>
          </cell>
          <cell r="AM38">
            <v>40312345</v>
          </cell>
          <cell r="AN38">
            <v>51920201</v>
          </cell>
          <cell r="AO38">
            <v>263782134</v>
          </cell>
          <cell r="AP38">
            <v>13553634</v>
          </cell>
          <cell r="AQ38">
            <v>20834301</v>
          </cell>
          <cell r="AR38">
            <v>20834.300999999999</v>
          </cell>
          <cell r="AS38">
            <v>4733253</v>
          </cell>
          <cell r="AU38">
            <v>5.1923929163628715E-3</v>
          </cell>
          <cell r="AV38">
            <v>5.7444404362700409E-3</v>
          </cell>
          <cell r="AW38">
            <v>4.962437877133929E-3</v>
          </cell>
          <cell r="AY38">
            <v>2.3992436615520314E-2</v>
          </cell>
          <cell r="AZ38">
            <v>3.974647390690326E-3</v>
          </cell>
          <cell r="BA38">
            <v>0.18614273039128176</v>
          </cell>
          <cell r="BB38">
            <v>0.14151276129334603</v>
          </cell>
          <cell r="BC38">
            <v>0.59803223385026705</v>
          </cell>
          <cell r="BD38">
            <v>0.83738020790500967</v>
          </cell>
          <cell r="BE38">
            <v>0.15647409912117824</v>
          </cell>
          <cell r="BF38">
            <v>0.30814739368896382</v>
          </cell>
          <cell r="BG38">
            <v>0.12423330101999015</v>
          </cell>
          <cell r="BH38">
            <v>5.422488514517125E-2</v>
          </cell>
          <cell r="BI38">
            <v>7.0008415874818902E-2</v>
          </cell>
          <cell r="BJ38">
            <v>0.80971295257220488</v>
          </cell>
          <cell r="BK38">
            <v>3.3031189660813094E-2</v>
          </cell>
          <cell r="BL38">
            <v>2.0575714358364364E-2</v>
          </cell>
          <cell r="BM38">
            <v>2.6509360120766948E-2</v>
          </cell>
          <cell r="BN38">
            <v>23400474</v>
          </cell>
          <cell r="BO38">
            <v>25329169</v>
          </cell>
          <cell r="BP38">
            <v>24517843</v>
          </cell>
          <cell r="BQ38">
            <v>22865505</v>
          </cell>
          <cell r="BR38">
            <v>21357207</v>
          </cell>
          <cell r="BS38">
            <v>19301752</v>
          </cell>
          <cell r="BT38">
            <v>18479802</v>
          </cell>
          <cell r="BU38">
            <v>19185126</v>
          </cell>
          <cell r="BV38">
            <v>20996145</v>
          </cell>
          <cell r="BW38">
            <v>20875499</v>
          </cell>
          <cell r="BX38">
            <v>21348559</v>
          </cell>
          <cell r="BY38">
            <v>20249944</v>
          </cell>
          <cell r="BZ38">
            <v>19948959</v>
          </cell>
          <cell r="CA38">
            <v>19106557</v>
          </cell>
          <cell r="CB38">
            <v>17879138</v>
          </cell>
          <cell r="CC38">
            <v>17208615</v>
          </cell>
          <cell r="CD38">
            <v>16838487</v>
          </cell>
          <cell r="CE38">
            <v>15798777</v>
          </cell>
          <cell r="CF38">
            <v>14462755</v>
          </cell>
          <cell r="CG38">
            <v>13719401</v>
          </cell>
          <cell r="CH38">
            <v>13910275</v>
          </cell>
          <cell r="CI38">
            <v>13199239</v>
          </cell>
          <cell r="CJ38">
            <v>4098545</v>
          </cell>
          <cell r="CK38">
            <v>4037126</v>
          </cell>
          <cell r="CL38">
            <v>3646485</v>
          </cell>
          <cell r="CM38">
            <v>3547795</v>
          </cell>
          <cell r="CN38">
            <v>3316125</v>
          </cell>
          <cell r="CO38">
            <v>3446978</v>
          </cell>
          <cell r="CP38">
            <v>3593855</v>
          </cell>
          <cell r="CQ38">
            <v>3745991</v>
          </cell>
          <cell r="CR38">
            <v>3806165</v>
          </cell>
          <cell r="CS38">
            <v>3868788</v>
          </cell>
          <cell r="CT38">
            <v>4047881</v>
          </cell>
          <cell r="CU38">
            <v>3986414</v>
          </cell>
          <cell r="CV38">
            <v>3928335</v>
          </cell>
          <cell r="CW38">
            <v>3837485</v>
          </cell>
          <cell r="CX38">
            <v>2689538</v>
          </cell>
          <cell r="CY38">
            <v>2636901</v>
          </cell>
          <cell r="CZ38">
            <v>2529002</v>
          </cell>
          <cell r="DA38">
            <v>2431774</v>
          </cell>
          <cell r="DB38">
            <v>2431774</v>
          </cell>
          <cell r="DC38">
            <v>2197975</v>
          </cell>
          <cell r="DD38">
            <v>1985856</v>
          </cell>
          <cell r="DE38">
            <v>1867591</v>
          </cell>
          <cell r="DG38">
            <v>341782</v>
          </cell>
          <cell r="DH38">
            <v>229729</v>
          </cell>
          <cell r="DJ38">
            <v>571511</v>
          </cell>
          <cell r="DK38">
            <v>478572</v>
          </cell>
          <cell r="DL38">
            <v>764832</v>
          </cell>
          <cell r="DM38">
            <v>1717201</v>
          </cell>
          <cell r="DN38">
            <v>2482033</v>
          </cell>
          <cell r="DO38">
            <v>22237</v>
          </cell>
          <cell r="DP38">
            <v>13380228</v>
          </cell>
        </row>
        <row r="39">
          <cell r="B39" t="str">
            <v>Habib A.G.Zurich</v>
          </cell>
          <cell r="C39">
            <v>22.222555</v>
          </cell>
          <cell r="D39">
            <v>6.6634370000000001</v>
          </cell>
          <cell r="E39">
            <v>16.452615000000002</v>
          </cell>
          <cell r="F39">
            <v>2.88775</v>
          </cell>
          <cell r="G39">
            <v>2.9515340000000001</v>
          </cell>
          <cell r="H39">
            <v>3.0885159999999998</v>
          </cell>
          <cell r="I39">
            <v>11.4338</v>
          </cell>
          <cell r="J39">
            <v>5.6210000000000001E-3</v>
          </cell>
          <cell r="K39">
            <v>8.3701999999999999E-2</v>
          </cell>
          <cell r="M39">
            <v>4.7501382536974156E-3</v>
          </cell>
          <cell r="N39">
            <v>4.7259218467331368E-3</v>
          </cell>
          <cell r="O39">
            <v>4.6637817232382649E-3</v>
          </cell>
          <cell r="P39">
            <v>4.7458222903011254E-3</v>
          </cell>
          <cell r="Q39">
            <v>4.6371908161057015E-3</v>
          </cell>
          <cell r="R39">
            <v>4.4617784379538021E-3</v>
          </cell>
          <cell r="S39">
            <v>4.404329053324268E-3</v>
          </cell>
          <cell r="T39">
            <v>4.3488569402848681E-3</v>
          </cell>
          <cell r="U39">
            <v>4.3577280804146063E-3</v>
          </cell>
          <cell r="V39">
            <v>4.6889761087926538E-3</v>
          </cell>
          <cell r="W39">
            <v>4.7844030843374845E-3</v>
          </cell>
          <cell r="X39">
            <v>4.7184382030434589E-3</v>
          </cell>
          <cell r="Y39">
            <v>4.7760036747840785E-3</v>
          </cell>
          <cell r="Z39">
            <v>4.3186738387556347E-3</v>
          </cell>
          <cell r="AA39">
            <v>4.1451869960574608E-3</v>
          </cell>
          <cell r="AB39">
            <v>4.0923649400834757E-3</v>
          </cell>
          <cell r="AC39">
            <v>4.0574508607203316E-3</v>
          </cell>
          <cell r="AD39">
            <v>4.0974147845830918E-3</v>
          </cell>
          <cell r="AE39">
            <v>3.9819196449738612E-3</v>
          </cell>
          <cell r="AF39">
            <v>4.1755380122148363E-3</v>
          </cell>
          <cell r="AG39">
            <v>4.2563736831342288E-3</v>
          </cell>
          <cell r="AH39">
            <v>313413032</v>
          </cell>
          <cell r="AI39">
            <v>195568503</v>
          </cell>
          <cell r="AJ39">
            <v>0</v>
          </cell>
          <cell r="AK39">
            <v>228782134</v>
          </cell>
          <cell r="AL39">
            <v>0</v>
          </cell>
          <cell r="AM39">
            <v>40312345</v>
          </cell>
          <cell r="AN39">
            <v>51920201</v>
          </cell>
          <cell r="AO39">
            <v>263782134</v>
          </cell>
          <cell r="AP39">
            <v>13553634</v>
          </cell>
          <cell r="AQ39">
            <v>20834301</v>
          </cell>
          <cell r="AR39">
            <v>20834.300999999999</v>
          </cell>
          <cell r="AS39">
            <v>4733253</v>
          </cell>
          <cell r="AU39">
            <v>4.9310213615965347E-3</v>
          </cell>
          <cell r="AV39">
            <v>2.8607671668478244E-3</v>
          </cell>
          <cell r="AW39">
            <v>4.9408036000205902E-3</v>
          </cell>
          <cell r="AY39">
            <v>6.6626759246971423E-2</v>
          </cell>
          <cell r="AZ39">
            <v>9.6721023492518394E-3</v>
          </cell>
          <cell r="BA39">
            <v>0.25814112543511347</v>
          </cell>
          <cell r="BB39">
            <v>0.25256257762073853</v>
          </cell>
          <cell r="BC39">
            <v>8.335932998374139E-2</v>
          </cell>
          <cell r="BD39">
            <v>0.618300663189844</v>
          </cell>
          <cell r="BE39">
            <v>8.6757425759536239E-2</v>
          </cell>
          <cell r="BF39">
            <v>0.15774017332730933</v>
          </cell>
          <cell r="BG39">
            <v>8.7820903412615586E-2</v>
          </cell>
          <cell r="BH39">
            <v>5.4548000728900023E-2</v>
          </cell>
          <cell r="BI39">
            <v>3.3272902683715563E-2</v>
          </cell>
          <cell r="BJ39">
            <v>0.40500777535972243</v>
          </cell>
          <cell r="BK39">
            <v>1.0204618582308101E-3</v>
          </cell>
          <cell r="BL39">
            <v>0</v>
          </cell>
          <cell r="BM39">
            <v>7.9268419594308737E-4</v>
          </cell>
          <cell r="BN39">
            <v>22222555</v>
          </cell>
          <cell r="BO39">
            <v>21520666</v>
          </cell>
          <cell r="BP39">
            <v>21236872</v>
          </cell>
          <cell r="BQ39">
            <v>20679736</v>
          </cell>
          <cell r="BR39">
            <v>18939954</v>
          </cell>
          <cell r="BS39">
            <v>18708241</v>
          </cell>
          <cell r="BT39">
            <v>17856497</v>
          </cell>
          <cell r="BU39">
            <v>16899767</v>
          </cell>
          <cell r="BV39">
            <v>16831253</v>
          </cell>
          <cell r="BW39">
            <v>17032990</v>
          </cell>
          <cell r="BX39">
            <v>17578063</v>
          </cell>
          <cell r="BY39">
            <v>16765434</v>
          </cell>
          <cell r="BZ39">
            <v>16490956</v>
          </cell>
          <cell r="CA39">
            <v>14439951</v>
          </cell>
          <cell r="CB39">
            <v>15043832</v>
          </cell>
          <cell r="CC39">
            <v>13721500</v>
          </cell>
          <cell r="CD39">
            <v>13293182</v>
          </cell>
          <cell r="CE39">
            <v>12147286</v>
          </cell>
          <cell r="CF39">
            <v>11960038</v>
          </cell>
          <cell r="CG39">
            <v>10918785</v>
          </cell>
          <cell r="CH39">
            <v>11152222</v>
          </cell>
          <cell r="CI39">
            <v>11009480</v>
          </cell>
          <cell r="CJ39">
            <v>3088516</v>
          </cell>
          <cell r="CK39">
            <v>3038750</v>
          </cell>
          <cell r="CL39">
            <v>2907253</v>
          </cell>
          <cell r="CM39">
            <v>2829038</v>
          </cell>
          <cell r="CN39">
            <v>2886981</v>
          </cell>
          <cell r="CO39">
            <v>2842332</v>
          </cell>
          <cell r="CP39">
            <v>2755123</v>
          </cell>
          <cell r="CQ39">
            <v>2695383</v>
          </cell>
          <cell r="CR39">
            <v>2641360</v>
          </cell>
          <cell r="CS39">
            <v>2964975</v>
          </cell>
          <cell r="CT39">
            <v>2894970</v>
          </cell>
          <cell r="CU39">
            <v>2774860</v>
          </cell>
          <cell r="CV39">
            <v>2663303</v>
          </cell>
          <cell r="CW39">
            <v>2572730</v>
          </cell>
          <cell r="CX39">
            <v>2452577</v>
          </cell>
          <cell r="CY39">
            <v>2380916</v>
          </cell>
          <cell r="CZ39">
            <v>2310783</v>
          </cell>
          <cell r="DA39">
            <v>2243442</v>
          </cell>
          <cell r="DB39">
            <v>2243442</v>
          </cell>
          <cell r="DC39">
            <v>2054499</v>
          </cell>
          <cell r="DD39">
            <v>1912037</v>
          </cell>
          <cell r="DE39">
            <v>1843465</v>
          </cell>
          <cell r="DG39">
            <v>22713</v>
          </cell>
          <cell r="DH39">
            <v>249758</v>
          </cell>
          <cell r="DJ39">
            <v>272471</v>
          </cell>
          <cell r="DK39">
            <v>168469</v>
          </cell>
          <cell r="DL39">
            <v>99853</v>
          </cell>
          <cell r="DM39">
            <v>533169</v>
          </cell>
          <cell r="DN39">
            <v>633022</v>
          </cell>
          <cell r="DO39">
            <v>49766</v>
          </cell>
          <cell r="DP39">
            <v>6663437</v>
          </cell>
        </row>
        <row r="40">
          <cell r="B40" t="str">
            <v>Credit Bank</v>
          </cell>
          <cell r="C40">
            <v>19.401869999999999</v>
          </cell>
          <cell r="D40">
            <v>14.154607</v>
          </cell>
          <cell r="E40">
            <v>14.473231</v>
          </cell>
          <cell r="F40">
            <v>2.6714540000000002</v>
          </cell>
          <cell r="G40">
            <v>2.7634949999999998</v>
          </cell>
          <cell r="H40">
            <v>2.9412850000000001</v>
          </cell>
          <cell r="I40">
            <v>18.761675</v>
          </cell>
          <cell r="J40">
            <v>3.1424000000000001E-2</v>
          </cell>
          <cell r="K40">
            <v>9.3354999999999994E-2</v>
          </cell>
          <cell r="M40">
            <v>4.2737923550213493E-3</v>
          </cell>
          <cell r="N40">
            <v>4.1030852161268996E-3</v>
          </cell>
          <cell r="O40">
            <v>3.953010020471273E-3</v>
          </cell>
          <cell r="P40">
            <v>4.0433573375004851E-3</v>
          </cell>
          <cell r="Q40">
            <v>3.9857052510327397E-3</v>
          </cell>
          <cell r="R40">
            <v>3.8410824440889627E-3</v>
          </cell>
          <cell r="S40">
            <v>3.8796088648280665E-3</v>
          </cell>
          <cell r="T40">
            <v>3.8695415603358578E-3</v>
          </cell>
          <cell r="U40">
            <v>3.6864442802451557E-3</v>
          </cell>
          <cell r="V40">
            <v>3.6355440445543803E-3</v>
          </cell>
          <cell r="W40">
            <v>3.4989097018524365E-3</v>
          </cell>
          <cell r="X40">
            <v>3.3327067234972486E-3</v>
          </cell>
          <cell r="Y40">
            <v>3.140047870071703E-3</v>
          </cell>
          <cell r="Z40">
            <v>2.8919251478437126E-3</v>
          </cell>
          <cell r="AA40">
            <v>2.5775180393315849E-3</v>
          </cell>
          <cell r="AB40">
            <v>2.5816394990063472E-3</v>
          </cell>
          <cell r="AC40">
            <v>2.7375039181430178E-3</v>
          </cell>
          <cell r="AD40">
            <v>2.8849107269786518E-3</v>
          </cell>
          <cell r="AE40">
            <v>2.9470418296018448E-3</v>
          </cell>
          <cell r="AF40">
            <v>2.9730819231159732E-3</v>
          </cell>
          <cell r="AG40">
            <v>2.8524193975043499E-3</v>
          </cell>
          <cell r="AH40">
            <v>313413032</v>
          </cell>
          <cell r="AI40">
            <v>195568503</v>
          </cell>
          <cell r="AJ40">
            <v>0</v>
          </cell>
          <cell r="AK40">
            <v>228782134</v>
          </cell>
          <cell r="AL40">
            <v>0</v>
          </cell>
          <cell r="AM40">
            <v>40312345</v>
          </cell>
          <cell r="AN40">
            <v>51920201</v>
          </cell>
          <cell r="AO40">
            <v>263782134</v>
          </cell>
          <cell r="AP40">
            <v>13553634</v>
          </cell>
          <cell r="AQ40">
            <v>20834301</v>
          </cell>
          <cell r="AR40">
            <v>20834.300999999999</v>
          </cell>
          <cell r="AS40">
            <v>4733253</v>
          </cell>
          <cell r="AU40">
            <v>4.3051321247677844E-3</v>
          </cell>
          <cell r="AV40">
            <v>6.0768991986019198E-3</v>
          </cell>
          <cell r="AW40">
            <v>4.3463845612827868E-3</v>
          </cell>
          <cell r="AY40">
            <v>0.12491563136339717</v>
          </cell>
          <cell r="AZ40">
            <v>2.0353544836732587E-2</v>
          </cell>
          <cell r="BA40">
            <v>0.14729468450977856</v>
          </cell>
          <cell r="BB40">
            <v>0.14238888585374174</v>
          </cell>
          <cell r="BC40">
            <v>0.47345203972580074</v>
          </cell>
          <cell r="BD40">
            <v>0.72922600868387044</v>
          </cell>
          <cell r="BE40">
            <v>6.3815617814519235E-2</v>
          </cell>
          <cell r="BF40">
            <v>0.26962309479736912</v>
          </cell>
          <cell r="BG40">
            <v>0.14474832740141313</v>
          </cell>
          <cell r="BH40">
            <v>7.6326838199951549E-2</v>
          </cell>
          <cell r="BI40">
            <v>6.8421489201461586E-2</v>
          </cell>
          <cell r="BJ40">
            <v>0.97798528884117164</v>
          </cell>
          <cell r="BK40">
            <v>1.0470827786005325E-2</v>
          </cell>
          <cell r="BL40">
            <v>0</v>
          </cell>
          <cell r="BM40">
            <v>5.6156831224654811E-3</v>
          </cell>
          <cell r="BN40">
            <v>19401870</v>
          </cell>
          <cell r="BO40">
            <v>17805424</v>
          </cell>
          <cell r="BP40">
            <v>16287851</v>
          </cell>
          <cell r="BQ40">
            <v>16132842</v>
          </cell>
          <cell r="BR40">
            <v>14933181</v>
          </cell>
          <cell r="BS40">
            <v>14465074</v>
          </cell>
          <cell r="BT40">
            <v>14411385</v>
          </cell>
          <cell r="BU40">
            <v>13959063</v>
          </cell>
          <cell r="BV40">
            <v>13010223</v>
          </cell>
          <cell r="BW40">
            <v>12201968</v>
          </cell>
          <cell r="BX40">
            <v>11780598</v>
          </cell>
          <cell r="BY40">
            <v>11197836</v>
          </cell>
          <cell r="BZ40">
            <v>11153369</v>
          </cell>
          <cell r="CA40">
            <v>10287085</v>
          </cell>
          <cell r="CB40">
            <v>10189227</v>
          </cell>
          <cell r="CC40">
            <v>8742291</v>
          </cell>
          <cell r="CD40">
            <v>8884581</v>
          </cell>
          <cell r="CE40">
            <v>8864537</v>
          </cell>
          <cell r="CF40">
            <v>8592048</v>
          </cell>
          <cell r="CG40">
            <v>8241305</v>
          </cell>
          <cell r="CH40">
            <v>7936623</v>
          </cell>
          <cell r="CI40">
            <v>7308855</v>
          </cell>
          <cell r="CJ40">
            <v>2941285</v>
          </cell>
          <cell r="CK40">
            <v>2863025</v>
          </cell>
          <cell r="CL40">
            <v>2850911</v>
          </cell>
          <cell r="CM40">
            <v>2769610</v>
          </cell>
          <cell r="CN40">
            <v>2653211</v>
          </cell>
          <cell r="CO40">
            <v>2665073</v>
          </cell>
          <cell r="CP40">
            <v>2667664</v>
          </cell>
          <cell r="CQ40">
            <v>2622945</v>
          </cell>
          <cell r="CR40">
            <v>2482312</v>
          </cell>
          <cell r="CS40">
            <v>2459574</v>
          </cell>
          <cell r="CT40">
            <v>2374315</v>
          </cell>
          <cell r="CU40">
            <v>2107998</v>
          </cell>
          <cell r="CV40">
            <v>1425282</v>
          </cell>
          <cell r="CW40">
            <v>1391955</v>
          </cell>
          <cell r="CX40">
            <v>1294064</v>
          </cell>
          <cell r="CY40">
            <v>1263351</v>
          </cell>
          <cell r="CZ40">
            <v>1159432</v>
          </cell>
          <cell r="DA40">
            <v>1151660</v>
          </cell>
          <cell r="DB40">
            <v>1151660</v>
          </cell>
          <cell r="DC40">
            <v>1283466</v>
          </cell>
          <cell r="DD40">
            <v>1274332</v>
          </cell>
          <cell r="DE40">
            <v>1237653</v>
          </cell>
          <cell r="DG40">
            <v>211759</v>
          </cell>
          <cell r="DH40">
            <v>235507</v>
          </cell>
          <cell r="DJ40">
            <v>447266</v>
          </cell>
          <cell r="DK40">
            <v>326158</v>
          </cell>
          <cell r="DL40">
            <v>260148</v>
          </cell>
          <cell r="DM40">
            <v>704710</v>
          </cell>
          <cell r="DN40">
            <v>964858</v>
          </cell>
          <cell r="DO40">
            <v>87355</v>
          </cell>
          <cell r="DP40">
            <v>14154607</v>
          </cell>
        </row>
        <row r="41">
          <cell r="B41" t="str">
            <v>Guardian  Bank</v>
          </cell>
          <cell r="C41">
            <v>16.638307000000001</v>
          </cell>
          <cell r="D41">
            <v>9.6089730000000007</v>
          </cell>
          <cell r="E41">
            <v>13.782719999999999</v>
          </cell>
          <cell r="F41">
            <v>2.406533</v>
          </cell>
          <cell r="G41">
            <v>2.5762459999999998</v>
          </cell>
          <cell r="H41">
            <v>2.5953409999999999</v>
          </cell>
          <cell r="I41">
            <v>11.690507</v>
          </cell>
          <cell r="J41">
            <v>8.5120000000000005E-3</v>
          </cell>
          <cell r="K41">
            <v>6.6049999999999998E-2</v>
          </cell>
          <cell r="M41">
            <v>3.8367846486908452E-3</v>
          </cell>
          <cell r="N41">
            <v>3.8520005180049813E-3</v>
          </cell>
          <cell r="O41">
            <v>3.9359708078004815E-3</v>
          </cell>
          <cell r="P41">
            <v>4.0520774522641925E-3</v>
          </cell>
          <cell r="Q41">
            <v>4.0776311516202779E-3</v>
          </cell>
          <cell r="R41">
            <v>4.0527302347947367E-3</v>
          </cell>
          <cell r="S41">
            <v>4.0407583669923672E-3</v>
          </cell>
          <cell r="T41">
            <v>4.0748381921586257E-3</v>
          </cell>
          <cell r="U41">
            <v>4.0836640982174228E-3</v>
          </cell>
          <cell r="V41">
            <v>4.1291983133030724E-3</v>
          </cell>
          <cell r="W41">
            <v>4.1287237506087062E-3</v>
          </cell>
          <cell r="X41">
            <v>4.3117015767598849E-3</v>
          </cell>
          <cell r="Y41">
            <v>4.4457248716729889E-3</v>
          </cell>
          <cell r="Z41">
            <v>4.2941558469301779E-3</v>
          </cell>
          <cell r="AA41">
            <v>4.4595346408867345E-3</v>
          </cell>
          <cell r="AB41">
            <v>4.5670489120401541E-3</v>
          </cell>
          <cell r="AC41">
            <v>4.5223875881388875E-3</v>
          </cell>
          <cell r="AD41">
            <v>4.6399194243748471E-3</v>
          </cell>
          <cell r="AE41">
            <v>4.7407532473768025E-3</v>
          </cell>
          <cell r="AF41">
            <v>4.8897751558438724E-3</v>
          </cell>
          <cell r="AG41">
            <v>4.6996123142062978E-3</v>
          </cell>
          <cell r="AH41">
            <v>313413032</v>
          </cell>
          <cell r="AI41">
            <v>195568503</v>
          </cell>
          <cell r="AJ41">
            <v>0</v>
          </cell>
          <cell r="AK41">
            <v>228782134</v>
          </cell>
          <cell r="AL41">
            <v>0</v>
          </cell>
          <cell r="AM41">
            <v>40312345</v>
          </cell>
          <cell r="AN41">
            <v>51920201</v>
          </cell>
          <cell r="AO41">
            <v>263782134</v>
          </cell>
          <cell r="AP41">
            <v>13553634</v>
          </cell>
          <cell r="AQ41">
            <v>20834301</v>
          </cell>
          <cell r="AR41">
            <v>20834.300999999999</v>
          </cell>
          <cell r="AS41">
            <v>4733253</v>
          </cell>
          <cell r="AU41">
            <v>3.6919178392314099E-3</v>
          </cell>
          <cell r="AV41">
            <v>4.1253536974278047E-3</v>
          </cell>
          <cell r="AW41">
            <v>4.139020611256981E-3</v>
          </cell>
          <cell r="AY41">
            <v>6.1066871342223925E-2</v>
          </cell>
          <cell r="AZ41">
            <v>9.4578054244748942E-3</v>
          </cell>
          <cell r="BA41">
            <v>0.22037076749537038</v>
          </cell>
          <cell r="BB41">
            <v>0.20585360412512477</v>
          </cell>
          <cell r="BC41">
            <v>0.14864173045837314</v>
          </cell>
          <cell r="BD41">
            <v>0.65778621615411592</v>
          </cell>
          <cell r="BE41">
            <v>6.5975881522367358E-2</v>
          </cell>
          <cell r="BF41">
            <v>0.62560240209446605</v>
          </cell>
          <cell r="BG41">
            <v>0.12833620913580393</v>
          </cell>
          <cell r="BH41">
            <v>6.0718149833383944E-2</v>
          </cell>
          <cell r="BI41">
            <v>6.7618059302419986E-2</v>
          </cell>
          <cell r="BJ41">
            <v>0.69717537612314562</v>
          </cell>
          <cell r="BK41">
            <v>1.2711806523243694E-3</v>
          </cell>
          <cell r="BL41">
            <v>1.2466354555689649E-4</v>
          </cell>
          <cell r="BM41">
            <v>7.1301680671707879E-4</v>
          </cell>
          <cell r="BN41">
            <v>16638307</v>
          </cell>
          <cell r="BO41">
            <v>16185964</v>
          </cell>
          <cell r="BP41">
            <v>16012016</v>
          </cell>
          <cell r="BQ41">
            <v>16028257</v>
          </cell>
          <cell r="BR41">
            <v>15665170</v>
          </cell>
          <cell r="BS41">
            <v>15802759</v>
          </cell>
          <cell r="BT41">
            <v>15520532</v>
          </cell>
          <cell r="BU41">
            <v>15271509</v>
          </cell>
          <cell r="BV41">
            <v>15019755</v>
          </cell>
          <cell r="BW41">
            <v>14705351</v>
          </cell>
          <cell r="BX41">
            <v>15135225</v>
          </cell>
          <cell r="BY41">
            <v>15349948</v>
          </cell>
          <cell r="BZ41">
            <v>15386946</v>
          </cell>
          <cell r="CA41">
            <v>14609492</v>
          </cell>
          <cell r="CB41">
            <v>15113307</v>
          </cell>
          <cell r="CC41">
            <v>15694727</v>
          </cell>
          <cell r="CD41">
            <v>15383115</v>
          </cell>
          <cell r="CE41">
            <v>14570598</v>
          </cell>
          <cell r="CF41">
            <v>14464148</v>
          </cell>
          <cell r="CG41">
            <v>14195379</v>
          </cell>
          <cell r="CH41">
            <v>13997862</v>
          </cell>
          <cell r="CI41">
            <v>12834687</v>
          </cell>
          <cell r="CJ41">
            <v>2595341</v>
          </cell>
          <cell r="CK41">
            <v>2557152</v>
          </cell>
          <cell r="CL41">
            <v>2636664</v>
          </cell>
          <cell r="CM41">
            <v>2536528</v>
          </cell>
          <cell r="CN41">
            <v>2407699</v>
          </cell>
          <cell r="CO41">
            <v>2374615</v>
          </cell>
          <cell r="CP41">
            <v>2327011</v>
          </cell>
          <cell r="CQ41">
            <v>2291970</v>
          </cell>
          <cell r="CR41">
            <v>2264442</v>
          </cell>
          <cell r="CS41">
            <v>2214594</v>
          </cell>
          <cell r="CT41">
            <v>2049357</v>
          </cell>
          <cell r="CU41">
            <v>2025717</v>
          </cell>
          <cell r="CV41">
            <v>2034496</v>
          </cell>
          <cell r="CW41">
            <v>1984466</v>
          </cell>
          <cell r="CX41">
            <v>1994181</v>
          </cell>
          <cell r="CY41">
            <v>1890337</v>
          </cell>
          <cell r="CZ41">
            <v>1818843</v>
          </cell>
          <cell r="DA41">
            <v>1755138</v>
          </cell>
          <cell r="DB41">
            <v>1755138</v>
          </cell>
          <cell r="DC41">
            <v>1715270</v>
          </cell>
          <cell r="DD41">
            <v>1554857</v>
          </cell>
          <cell r="DE41">
            <v>1493885</v>
          </cell>
          <cell r="DG41">
            <v>36874</v>
          </cell>
          <cell r="DH41">
            <v>211199</v>
          </cell>
          <cell r="DJ41">
            <v>248073</v>
          </cell>
          <cell r="DK41">
            <v>163179</v>
          </cell>
          <cell r="DL41">
            <v>424622</v>
          </cell>
          <cell r="DM41">
            <v>254119</v>
          </cell>
          <cell r="DN41">
            <v>678741</v>
          </cell>
          <cell r="DO41">
            <v>38190</v>
          </cell>
          <cell r="DP41">
            <v>9608973</v>
          </cell>
        </row>
        <row r="42">
          <cell r="B42" t="str">
            <v>Development Bank of Kenya</v>
          </cell>
          <cell r="C42">
            <v>15.240102</v>
          </cell>
          <cell r="D42">
            <v>8.2548759999999994</v>
          </cell>
          <cell r="E42">
            <v>5.1707390000000002</v>
          </cell>
          <cell r="F42">
            <v>2.2684500000000001</v>
          </cell>
          <cell r="G42">
            <v>2.5647739999999999</v>
          </cell>
          <cell r="H42">
            <v>3.8665539999999998</v>
          </cell>
          <cell r="I42">
            <v>8.8430289999999996</v>
          </cell>
          <cell r="J42">
            <v>9.4889999999999992E-3</v>
          </cell>
          <cell r="K42">
            <v>1.0284089999999999</v>
          </cell>
          <cell r="M42">
            <v>3.4720266629309727E-3</v>
          </cell>
          <cell r="N42">
            <v>3.1648803009887813E-3</v>
          </cell>
          <cell r="O42">
            <v>3.1932641460232763E-3</v>
          </cell>
          <cell r="P42">
            <v>3.1566615078690479E-3</v>
          </cell>
          <cell r="Q42">
            <v>3.5881796639193764E-3</v>
          </cell>
          <cell r="R42">
            <v>3.5933647142961721E-3</v>
          </cell>
          <cell r="S42">
            <v>3.6176024317071632E-3</v>
          </cell>
          <cell r="T42">
            <v>3.5332840216392115E-3</v>
          </cell>
          <cell r="U42">
            <v>3.7172663452309379E-3</v>
          </cell>
          <cell r="V42">
            <v>3.8373178403927365E-3</v>
          </cell>
          <cell r="W42">
            <v>4.1193945464215774E-3</v>
          </cell>
          <cell r="X42">
            <v>4.2375972063738486E-3</v>
          </cell>
          <cell r="Y42">
            <v>4.6195760288308633E-3</v>
          </cell>
          <cell r="Z42">
            <v>4.3337321699578601E-3</v>
          </cell>
          <cell r="AA42">
            <v>4.776216929269432E-3</v>
          </cell>
          <cell r="AB42">
            <v>4.778790398319078E-3</v>
          </cell>
          <cell r="AC42">
            <v>4.8339510949649729E-3</v>
          </cell>
          <cell r="AD42">
            <v>4.2823539611270105E-3</v>
          </cell>
          <cell r="AE42">
            <v>4.5819977307647204E-3</v>
          </cell>
          <cell r="AF42">
            <v>4.7104248213690495E-3</v>
          </cell>
          <cell r="AG42">
            <v>4.6789551496849574E-3</v>
          </cell>
          <cell r="AH42">
            <v>313413032</v>
          </cell>
          <cell r="AI42">
            <v>195568503</v>
          </cell>
          <cell r="AJ42">
            <v>0</v>
          </cell>
          <cell r="AK42">
            <v>228782134</v>
          </cell>
          <cell r="AL42">
            <v>0</v>
          </cell>
          <cell r="AM42">
            <v>40312345</v>
          </cell>
          <cell r="AN42">
            <v>51920201</v>
          </cell>
          <cell r="AO42">
            <v>263782134</v>
          </cell>
          <cell r="AP42">
            <v>13553634</v>
          </cell>
          <cell r="AQ42">
            <v>20834301</v>
          </cell>
          <cell r="AR42">
            <v>20834.300999999999</v>
          </cell>
          <cell r="AS42">
            <v>4733253</v>
          </cell>
          <cell r="AU42">
            <v>3.3816664427159734E-3</v>
          </cell>
          <cell r="AV42">
            <v>3.5440086290603628E-3</v>
          </cell>
          <cell r="AW42">
            <v>1.5527991061583138E-3</v>
          </cell>
          <cell r="AY42">
            <v>1.1670513682521297</v>
          </cell>
          <cell r="AZ42">
            <v>0.25453220074549981</v>
          </cell>
          <cell r="BA42">
            <v>0.29003342632937196</v>
          </cell>
          <cell r="BB42">
            <v>0.25652409372399437</v>
          </cell>
          <cell r="BC42">
            <v>0.91027241741713605</v>
          </cell>
          <cell r="BD42">
            <v>8.1603435324497473E-2</v>
          </cell>
          <cell r="BE42">
            <v>0.2290397220952316</v>
          </cell>
          <cell r="BF42">
            <v>0.51208923217319924</v>
          </cell>
          <cell r="BG42">
            <v>8.9085232564035208E-2</v>
          </cell>
          <cell r="BH42">
            <v>8.7894497881139802E-2</v>
          </cell>
          <cell r="BI42">
            <v>1.1907346828954057E-3</v>
          </cell>
          <cell r="BJ42">
            <v>1.5964596163140314</v>
          </cell>
          <cell r="BK42">
            <v>1.2616277505014988E-3</v>
          </cell>
          <cell r="BL42">
            <v>2.1200474347475904E-5</v>
          </cell>
          <cell r="BM42">
            <v>6.2772607037444878E-4</v>
          </cell>
          <cell r="BN42">
            <v>15240102</v>
          </cell>
          <cell r="BO42">
            <v>15323111</v>
          </cell>
          <cell r="BP42">
            <v>15445261</v>
          </cell>
          <cell r="BQ42">
            <v>15630629</v>
          </cell>
          <cell r="BR42">
            <v>16040121</v>
          </cell>
          <cell r="BS42">
            <v>16319925</v>
          </cell>
          <cell r="BT42">
            <v>16127993</v>
          </cell>
          <cell r="BU42">
            <v>16710985</v>
          </cell>
          <cell r="BV42">
            <v>16435365</v>
          </cell>
          <cell r="BW42">
            <v>16418382</v>
          </cell>
          <cell r="BX42">
            <v>17492953</v>
          </cell>
          <cell r="BY42">
            <v>17013141</v>
          </cell>
          <cell r="BZ42">
            <v>17251091</v>
          </cell>
          <cell r="CA42">
            <v>16942714</v>
          </cell>
          <cell r="CB42">
            <v>18106690</v>
          </cell>
          <cell r="CC42">
            <v>17841799</v>
          </cell>
          <cell r="CD42">
            <v>16999848</v>
          </cell>
          <cell r="CE42">
            <v>16954227</v>
          </cell>
          <cell r="CF42">
            <v>16004815</v>
          </cell>
          <cell r="CG42">
            <v>16493105</v>
          </cell>
          <cell r="CH42">
            <v>16082152</v>
          </cell>
          <cell r="CI42">
            <v>15580630</v>
          </cell>
          <cell r="CJ42">
            <v>3866554</v>
          </cell>
          <cell r="CK42">
            <v>2871324</v>
          </cell>
          <cell r="CL42">
            <v>2738684</v>
          </cell>
          <cell r="CM42">
            <v>2702770</v>
          </cell>
          <cell r="CN42">
            <v>2955617</v>
          </cell>
          <cell r="CO42">
            <v>2929746</v>
          </cell>
          <cell r="CP42">
            <v>2958319</v>
          </cell>
          <cell r="CQ42">
            <v>2909847</v>
          </cell>
          <cell r="CR42">
            <v>2919672</v>
          </cell>
          <cell r="CS42">
            <v>2903344</v>
          </cell>
          <cell r="CT42">
            <v>2949975</v>
          </cell>
          <cell r="CU42">
            <v>2912557</v>
          </cell>
          <cell r="CV42">
            <v>2876234</v>
          </cell>
          <cell r="CW42">
            <v>2843621</v>
          </cell>
          <cell r="CX42">
            <v>2856189</v>
          </cell>
          <cell r="CY42">
            <v>2808229</v>
          </cell>
          <cell r="CZ42">
            <v>2806585</v>
          </cell>
          <cell r="DA42">
            <v>2763601</v>
          </cell>
          <cell r="DB42">
            <v>2763601</v>
          </cell>
          <cell r="DC42">
            <v>1999548</v>
          </cell>
          <cell r="DD42">
            <v>1874489</v>
          </cell>
          <cell r="DE42">
            <v>1822274</v>
          </cell>
          <cell r="DG42">
            <v>1068800</v>
          </cell>
          <cell r="DH42">
            <v>105354</v>
          </cell>
          <cell r="DJ42">
            <v>1174154</v>
          </cell>
          <cell r="DK42">
            <v>95815</v>
          </cell>
          <cell r="DL42">
            <v>1255842</v>
          </cell>
          <cell r="DM42">
            <v>1196547</v>
          </cell>
          <cell r="DN42">
            <v>2452389</v>
          </cell>
          <cell r="DO42">
            <v>995228</v>
          </cell>
          <cell r="DP42">
            <v>8254876</v>
          </cell>
        </row>
        <row r="43">
          <cell r="B43" t="str">
            <v>First Community Bank</v>
          </cell>
          <cell r="C43">
            <v>15.211531000000001</v>
          </cell>
          <cell r="D43">
            <v>8.8697359999999996</v>
          </cell>
          <cell r="E43">
            <v>13.173442</v>
          </cell>
          <cell r="F43">
            <v>0.75835799999999998</v>
          </cell>
          <cell r="G43">
            <v>1.0717840000000001</v>
          </cell>
          <cell r="H43">
            <v>1.2563040000000001</v>
          </cell>
          <cell r="I43">
            <v>12.501222</v>
          </cell>
          <cell r="J43">
            <v>4.8522000000000003E-2</v>
          </cell>
          <cell r="K43">
            <v>-1.4053E-2</v>
          </cell>
          <cell r="M43">
            <v>3.0374801808180437E-3</v>
          </cell>
          <cell r="N43">
            <v>3.4780809629764067E-3</v>
          </cell>
          <cell r="O43">
            <v>3.3948047385447353E-3</v>
          </cell>
          <cell r="P43">
            <v>3.5995631202398902E-3</v>
          </cell>
          <cell r="Q43">
            <v>3.7119469920936744E-3</v>
          </cell>
          <cell r="R43">
            <v>4.0282508934422097E-3</v>
          </cell>
          <cell r="S43">
            <v>3.593650759412577E-3</v>
          </cell>
          <cell r="T43">
            <v>3.9742403095568033E-3</v>
          </cell>
          <cell r="U43">
            <v>3.8464107548367441E-3</v>
          </cell>
          <cell r="V43">
            <v>3.8293303985279933E-3</v>
          </cell>
          <cell r="W43">
            <v>3.7782059251250119E-3</v>
          </cell>
          <cell r="X43">
            <v>4.0288143044451986E-3</v>
          </cell>
          <cell r="Y43">
            <v>4.0397055143437961E-3</v>
          </cell>
          <cell r="Z43">
            <v>4.2038993134941608E-3</v>
          </cell>
          <cell r="AA43">
            <v>4.3404911020331928E-3</v>
          </cell>
          <cell r="AB43">
            <v>4.4391985869509315E-3</v>
          </cell>
          <cell r="AC43">
            <v>4.5393193659595656E-3</v>
          </cell>
          <cell r="AD43">
            <v>4.0305941910865435E-3</v>
          </cell>
          <cell r="AE43">
            <v>4.1190609998637655E-3</v>
          </cell>
          <cell r="AF43">
            <v>4.2032531290867783E-3</v>
          </cell>
          <cell r="AG43">
            <v>4.0137771017887481E-3</v>
          </cell>
          <cell r="AH43">
            <v>313413032</v>
          </cell>
          <cell r="AI43">
            <v>195568503</v>
          </cell>
          <cell r="AJ43">
            <v>0</v>
          </cell>
          <cell r="AK43">
            <v>228782134</v>
          </cell>
          <cell r="AL43">
            <v>0</v>
          </cell>
          <cell r="AM43">
            <v>40312345</v>
          </cell>
          <cell r="AN43">
            <v>51920201</v>
          </cell>
          <cell r="AO43">
            <v>263782134</v>
          </cell>
          <cell r="AP43">
            <v>13553634</v>
          </cell>
          <cell r="AQ43">
            <v>20834301</v>
          </cell>
          <cell r="AR43">
            <v>20834.300999999999</v>
          </cell>
          <cell r="AS43">
            <v>4733253</v>
          </cell>
          <cell r="AU43">
            <v>3.3753267481434019E-3</v>
          </cell>
          <cell r="AV43">
            <v>3.8079822060909634E-3</v>
          </cell>
          <cell r="AW43">
            <v>3.9560513424925121E-3</v>
          </cell>
          <cell r="AY43">
            <v>-3.9798564723328447E-2</v>
          </cell>
          <cell r="AZ43">
            <v>-3.8520343913828526E-3</v>
          </cell>
          <cell r="BA43">
            <v>8.5734338611057392E-2</v>
          </cell>
          <cell r="BB43">
            <v>6.0662709613508177E-2</v>
          </cell>
          <cell r="BC43">
            <v>0.45281723059221174</v>
          </cell>
          <cell r="BD43">
            <v>1.0006220560209989</v>
          </cell>
          <cell r="BE43">
            <v>0.33178149342768326</v>
          </cell>
          <cell r="BF43">
            <v>0.29416867054044421</v>
          </cell>
          <cell r="BG43">
            <v>7.9090828870720761E-2</v>
          </cell>
          <cell r="BH43">
            <v>1.4311769402950147E-2</v>
          </cell>
          <cell r="BI43">
            <v>6.4779059467770614E-2</v>
          </cell>
          <cell r="BJ43">
            <v>0.67330436494881141</v>
          </cell>
          <cell r="BK43">
            <v>4.4650598986922579E-4</v>
          </cell>
          <cell r="BL43">
            <v>0</v>
          </cell>
          <cell r="BM43">
            <v>2.1843516512554643E-4</v>
          </cell>
          <cell r="BN43">
            <v>15211531</v>
          </cell>
          <cell r="BO43">
            <v>17880462</v>
          </cell>
          <cell r="BP43">
            <v>15775791</v>
          </cell>
          <cell r="BQ43">
            <v>15864563</v>
          </cell>
          <cell r="BR43">
            <v>15583625</v>
          </cell>
          <cell r="BS43">
            <v>17359968</v>
          </cell>
          <cell r="BT43">
            <v>15050947</v>
          </cell>
          <cell r="BU43">
            <v>16489388</v>
          </cell>
          <cell r="BV43">
            <v>15521372</v>
          </cell>
          <cell r="BW43">
            <v>14962089</v>
          </cell>
          <cell r="BX43">
            <v>14519582</v>
          </cell>
          <cell r="BY43">
            <v>15069141</v>
          </cell>
          <cell r="BZ43">
            <v>14827745</v>
          </cell>
          <cell r="CA43">
            <v>14564631</v>
          </cell>
          <cell r="CB43">
            <v>15726633</v>
          </cell>
          <cell r="CC43">
            <v>16180372</v>
          </cell>
          <cell r="CD43">
            <v>15121959</v>
          </cell>
          <cell r="CE43">
            <v>15278026</v>
          </cell>
          <cell r="CF43">
            <v>12978408</v>
          </cell>
          <cell r="CG43">
            <v>12696667</v>
          </cell>
          <cell r="CH43">
            <v>12503956</v>
          </cell>
          <cell r="CI43">
            <v>11305398</v>
          </cell>
          <cell r="CJ43">
            <v>1256304</v>
          </cell>
          <cell r="CK43">
            <v>1271103</v>
          </cell>
          <cell r="CL43">
            <v>1545299</v>
          </cell>
          <cell r="CM43">
            <v>1673485</v>
          </cell>
          <cell r="CN43">
            <v>1724306</v>
          </cell>
          <cell r="CO43">
            <v>1709205</v>
          </cell>
          <cell r="CP43">
            <v>1622135</v>
          </cell>
          <cell r="CQ43">
            <v>1608542</v>
          </cell>
          <cell r="CR43">
            <v>1602035</v>
          </cell>
          <cell r="CS43">
            <v>1557408</v>
          </cell>
          <cell r="CT43">
            <v>1687582</v>
          </cell>
          <cell r="CU43">
            <v>1698111</v>
          </cell>
          <cell r="CV43">
            <v>1669863</v>
          </cell>
          <cell r="CW43">
            <v>1611608</v>
          </cell>
          <cell r="CX43">
            <v>1687798</v>
          </cell>
          <cell r="CY43">
            <v>1677757</v>
          </cell>
          <cell r="CZ43">
            <v>1661381</v>
          </cell>
          <cell r="DA43">
            <v>1517722</v>
          </cell>
          <cell r="DB43">
            <v>1517722</v>
          </cell>
          <cell r="DC43">
            <v>1301967</v>
          </cell>
          <cell r="DD43">
            <v>1225689</v>
          </cell>
          <cell r="DE43">
            <v>1210095</v>
          </cell>
          <cell r="DG43">
            <v>125933</v>
          </cell>
          <cell r="DH43">
            <v>152177</v>
          </cell>
          <cell r="DJ43">
            <v>278110</v>
          </cell>
          <cell r="DK43">
            <v>278283</v>
          </cell>
          <cell r="DL43">
            <v>1295510</v>
          </cell>
          <cell r="DM43">
            <v>3108460</v>
          </cell>
          <cell r="DN43">
            <v>4403970</v>
          </cell>
          <cell r="DO43">
            <v>-14828</v>
          </cell>
          <cell r="DP43">
            <v>8869736</v>
          </cell>
        </row>
        <row r="44">
          <cell r="B44" t="str">
            <v>M-Oriental Bank Limited</v>
          </cell>
          <cell r="C44">
            <v>10.470921000000001</v>
          </cell>
          <cell r="D44">
            <v>7.4233890000000002</v>
          </cell>
          <cell r="E44">
            <v>7.3166659999999997</v>
          </cell>
          <cell r="F44">
            <v>2.5799249999999998</v>
          </cell>
          <cell r="G44">
            <v>2.6838950000000001</v>
          </cell>
          <cell r="H44">
            <v>3.0736720000000002</v>
          </cell>
          <cell r="I44">
            <v>8.3176120000000004</v>
          </cell>
          <cell r="J44">
            <v>2.0790000000000001E-3</v>
          </cell>
          <cell r="K44">
            <v>9.2370000000000004E-3</v>
          </cell>
          <cell r="M44">
            <v>2.9593991987050656E-3</v>
          </cell>
          <cell r="N44">
            <v>3.0651668112790945E-3</v>
          </cell>
          <cell r="O44">
            <v>2.9961645198688137E-3</v>
          </cell>
          <cell r="P44">
            <v>3.3336096498005011E-3</v>
          </cell>
          <cell r="Q44">
            <v>3.3522206518145411E-3</v>
          </cell>
          <cell r="R44">
            <v>3.3054680611380735E-3</v>
          </cell>
          <cell r="S44">
            <v>3.3323962628632204E-3</v>
          </cell>
          <cell r="T44">
            <v>3.407465827841575E-3</v>
          </cell>
          <cell r="U44">
            <v>3.3249907589377476E-3</v>
          </cell>
          <cell r="V44">
            <v>3.4131278102975944E-3</v>
          </cell>
          <cell r="W44">
            <v>3.3798046960819392E-3</v>
          </cell>
          <cell r="X44">
            <v>3.2828546697020239E-3</v>
          </cell>
          <cell r="Y44">
            <v>3.1187169408902677E-3</v>
          </cell>
          <cell r="Z44">
            <v>2.7937279186075153E-3</v>
          </cell>
          <cell r="AA44">
            <v>2.849934976557506E-3</v>
          </cell>
          <cell r="AB44">
            <v>2.9896141557676382E-3</v>
          </cell>
          <cell r="AC44">
            <v>2.7855794505652247E-3</v>
          </cell>
          <cell r="AD44">
            <v>2.8947533750014391E-3</v>
          </cell>
          <cell r="AE44">
            <v>2.9795413567498025E-3</v>
          </cell>
          <cell r="AF44">
            <v>2.9634462208108963E-3</v>
          </cell>
          <cell r="AG44">
            <v>2.8842255460702583E-3</v>
          </cell>
          <cell r="AH44">
            <v>313413032</v>
          </cell>
          <cell r="AI44">
            <v>195568503</v>
          </cell>
          <cell r="AJ44">
            <v>0</v>
          </cell>
          <cell r="AK44">
            <v>228782134</v>
          </cell>
          <cell r="AL44">
            <v>0</v>
          </cell>
          <cell r="AM44">
            <v>40312345</v>
          </cell>
          <cell r="AN44">
            <v>51920201</v>
          </cell>
          <cell r="AO44">
            <v>263782134</v>
          </cell>
          <cell r="AP44">
            <v>13553634</v>
          </cell>
          <cell r="AQ44">
            <v>20834301</v>
          </cell>
          <cell r="AR44">
            <v>20834.300999999999</v>
          </cell>
          <cell r="AS44">
            <v>4733253</v>
          </cell>
          <cell r="AU44">
            <v>2.323420287477734E-3</v>
          </cell>
          <cell r="AV44">
            <v>3.1870320853846601E-3</v>
          </cell>
          <cell r="AW44">
            <v>2.1972318511645867E-3</v>
          </cell>
          <cell r="AY44">
            <v>1.130049674164497E-2</v>
          </cell>
          <cell r="AZ44">
            <v>3.2361708105356577E-3</v>
          </cell>
          <cell r="BA44">
            <v>0.32267614791360788</v>
          </cell>
          <cell r="BB44">
            <v>0.31017616594763014</v>
          </cell>
          <cell r="BC44">
            <v>0.38137718727377756</v>
          </cell>
          <cell r="BD44">
            <v>0.82317541332436361</v>
          </cell>
          <cell r="BE44">
            <v>0.13446692054151105</v>
          </cell>
          <cell r="BF44">
            <v>0.40610416569118635</v>
          </cell>
          <cell r="BG44">
            <v>0.10599077338681086</v>
          </cell>
          <cell r="BH44">
            <v>7.2753588241256037E-2</v>
          </cell>
          <cell r="BI44">
            <v>3.3237185145554821E-2</v>
          </cell>
          <cell r="BJ44">
            <v>1.0145862883449921</v>
          </cell>
          <cell r="BK44">
            <v>8.5656656868215314E-4</v>
          </cell>
          <cell r="BL44">
            <v>0</v>
          </cell>
          <cell r="BM44">
            <v>1.0618616880731092E-3</v>
          </cell>
          <cell r="BN44">
            <v>10470921</v>
          </cell>
          <cell r="BO44">
            <v>10515015</v>
          </cell>
          <cell r="BP44">
            <v>9898849</v>
          </cell>
          <cell r="BQ44">
            <v>11081702</v>
          </cell>
          <cell r="BR44">
            <v>10675058</v>
          </cell>
          <cell r="BS44">
            <v>10576525</v>
          </cell>
          <cell r="BT44">
            <v>10492155</v>
          </cell>
          <cell r="BU44">
            <v>10482709</v>
          </cell>
          <cell r="BV44">
            <v>10005843</v>
          </cell>
          <cell r="BW44">
            <v>9920247</v>
          </cell>
          <cell r="BX44">
            <v>9809585</v>
          </cell>
          <cell r="BY44">
            <v>8776999</v>
          </cell>
          <cell r="BZ44">
            <v>9024348</v>
          </cell>
          <cell r="CA44">
            <v>8496350</v>
          </cell>
          <cell r="CB44">
            <v>9316625</v>
          </cell>
          <cell r="CC44">
            <v>9056018</v>
          </cell>
          <cell r="CD44">
            <v>9153613</v>
          </cell>
          <cell r="CE44">
            <v>7857515</v>
          </cell>
          <cell r="CF44">
            <v>8092950</v>
          </cell>
          <cell r="CG44">
            <v>7916635</v>
          </cell>
          <cell r="CH44">
            <v>7480066</v>
          </cell>
          <cell r="CI44">
            <v>7006528</v>
          </cell>
          <cell r="CJ44">
            <v>3073672</v>
          </cell>
          <cell r="CK44">
            <v>3065119</v>
          </cell>
          <cell r="CL44">
            <v>3016758</v>
          </cell>
          <cell r="CM44">
            <v>2993218</v>
          </cell>
          <cell r="CN44">
            <v>2981991</v>
          </cell>
          <cell r="CO44">
            <v>3027998</v>
          </cell>
          <cell r="CP44">
            <v>3020563</v>
          </cell>
          <cell r="CQ44">
            <v>2988321</v>
          </cell>
          <cell r="CR44">
            <v>2955250</v>
          </cell>
          <cell r="CS44">
            <v>2931488</v>
          </cell>
          <cell r="CT44">
            <v>2930072</v>
          </cell>
          <cell r="CU44">
            <v>2927334</v>
          </cell>
          <cell r="CV44">
            <v>2262088</v>
          </cell>
          <cell r="CW44">
            <v>2240085</v>
          </cell>
          <cell r="CX44">
            <v>1658696</v>
          </cell>
          <cell r="CY44">
            <v>1630645</v>
          </cell>
          <cell r="CZ44">
            <v>1612058</v>
          </cell>
          <cell r="DA44">
            <v>1596443</v>
          </cell>
          <cell r="DB44">
            <v>1596443</v>
          </cell>
          <cell r="DC44">
            <v>1612493</v>
          </cell>
          <cell r="DD44">
            <v>1548292</v>
          </cell>
          <cell r="DE44">
            <v>1524496</v>
          </cell>
          <cell r="DG44">
            <v>52156</v>
          </cell>
          <cell r="DH44">
            <v>84601</v>
          </cell>
          <cell r="DJ44">
            <v>136757</v>
          </cell>
          <cell r="DK44">
            <v>112575</v>
          </cell>
          <cell r="DL44">
            <v>468351</v>
          </cell>
          <cell r="DM44">
            <v>684927</v>
          </cell>
          <cell r="DN44">
            <v>1153278</v>
          </cell>
          <cell r="DO44">
            <v>8554</v>
          </cell>
          <cell r="DP44">
            <v>7423389</v>
          </cell>
        </row>
        <row r="45">
          <cell r="B45" t="str">
            <v>United Bank for Africa</v>
          </cell>
          <cell r="C45">
            <v>17.169559</v>
          </cell>
          <cell r="D45">
            <v>3.144889</v>
          </cell>
          <cell r="E45">
            <v>6.201867</v>
          </cell>
          <cell r="F45">
            <v>2.179243</v>
          </cell>
          <cell r="G45">
            <v>2.179243</v>
          </cell>
          <cell r="H45">
            <v>2.184034</v>
          </cell>
          <cell r="I45">
            <v>6.8083650000000002</v>
          </cell>
          <cell r="J45">
            <v>2.3189000000000001E-2</v>
          </cell>
          <cell r="K45">
            <v>9.5820000000000002E-3</v>
          </cell>
          <cell r="M45">
            <v>2.9228520954314944E-3</v>
          </cell>
          <cell r="N45">
            <v>2.8514554749863763E-3</v>
          </cell>
          <cell r="O45">
            <v>2.9141050898736903E-3</v>
          </cell>
          <cell r="P45">
            <v>2.7743133368893511E-3</v>
          </cell>
          <cell r="Q45">
            <v>2.1470700496677526E-3</v>
          </cell>
          <cell r="R45">
            <v>2.0044733969198118E-3</v>
          </cell>
          <cell r="S45">
            <v>2.2052935247155385E-3</v>
          </cell>
          <cell r="T45">
            <v>2.3316271860098323E-3</v>
          </cell>
          <cell r="U45">
            <v>2.020231259853443E-3</v>
          </cell>
          <cell r="V45">
            <v>1.9487866954207773E-3</v>
          </cell>
          <cell r="W45">
            <v>2.2036384108273721E-3</v>
          </cell>
          <cell r="X45">
            <v>2.0994959873449227E-3</v>
          </cell>
          <cell r="Y45">
            <v>1.708461816788139E-3</v>
          </cell>
          <cell r="Z45">
            <v>1.9597987308742869E-3</v>
          </cell>
          <cell r="AA45">
            <v>1.914723228659556E-3</v>
          </cell>
          <cell r="AB45">
            <v>1.8501874804122268E-3</v>
          </cell>
          <cell r="AC45">
            <v>1.7724052524856274E-3</v>
          </cell>
          <cell r="AD45">
            <v>1.5934328058627707E-3</v>
          </cell>
          <cell r="AE45">
            <v>1.5618806344033891E-3</v>
          </cell>
          <cell r="AF45">
            <v>1.7389921178298006E-3</v>
          </cell>
          <cell r="AG45">
            <v>1.7297540438505241E-3</v>
          </cell>
          <cell r="AH45">
            <v>313413032</v>
          </cell>
          <cell r="AI45">
            <v>195568503</v>
          </cell>
          <cell r="AJ45">
            <v>0</v>
          </cell>
          <cell r="AK45">
            <v>228782134</v>
          </cell>
          <cell r="AL45">
            <v>0</v>
          </cell>
          <cell r="AM45">
            <v>40312345</v>
          </cell>
          <cell r="AN45">
            <v>51920201</v>
          </cell>
          <cell r="AO45">
            <v>263782134</v>
          </cell>
          <cell r="AP45">
            <v>13553634</v>
          </cell>
          <cell r="AQ45">
            <v>20834301</v>
          </cell>
          <cell r="AR45">
            <v>20834.300999999999</v>
          </cell>
          <cell r="AS45">
            <v>4733253</v>
          </cell>
          <cell r="AU45">
            <v>3.8097987471824024E-3</v>
          </cell>
          <cell r="AV45">
            <v>1.3501733706765572E-3</v>
          </cell>
          <cell r="AW45">
            <v>1.862452066157805E-3</v>
          </cell>
          <cell r="AY45">
            <v>1.779541677945114E-2</v>
          </cell>
          <cell r="AZ45">
            <v>3.1602284816828695E-3</v>
          </cell>
          <cell r="BA45">
            <v>0.32008316240389578</v>
          </cell>
          <cell r="BB45">
            <v>0.32008316240389578</v>
          </cell>
          <cell r="BC45">
            <v>0.39585031333157011</v>
          </cell>
          <cell r="BD45">
            <v>0.84668073645063613</v>
          </cell>
          <cell r="BE45">
            <v>0.12569404828229652</v>
          </cell>
          <cell r="BF45">
            <v>0.10530983825198011</v>
          </cell>
          <cell r="BG45">
            <v>7.2772415667967438E-2</v>
          </cell>
          <cell r="BH45">
            <v>8.1603161290547108E-2</v>
          </cell>
          <cell r="BI45">
            <v>-8.8307456225796693E-3</v>
          </cell>
          <cell r="BJ45">
            <v>0.50708746253345971</v>
          </cell>
          <cell r="BK45">
            <v>1.8373227913307344E-3</v>
          </cell>
          <cell r="BL45">
            <v>3.9849488676549326E-3</v>
          </cell>
          <cell r="BM45">
            <v>2.8608851639589971E-3</v>
          </cell>
          <cell r="BN45">
            <v>17169559</v>
          </cell>
          <cell r="BO45">
            <v>15332118</v>
          </cell>
          <cell r="BP45">
            <v>15793296</v>
          </cell>
          <cell r="BQ45">
            <v>13811976</v>
          </cell>
          <cell r="BR45">
            <v>7086915</v>
          </cell>
          <cell r="BS45">
            <v>6504732</v>
          </cell>
          <cell r="BT45">
            <v>6937385</v>
          </cell>
          <cell r="BU45">
            <v>7748462</v>
          </cell>
          <cell r="BV45">
            <v>6281056</v>
          </cell>
          <cell r="BW45">
            <v>5601281</v>
          </cell>
          <cell r="BX45">
            <v>7539176</v>
          </cell>
          <cell r="BY45">
            <v>5761555</v>
          </cell>
          <cell r="BZ45">
            <v>6538183</v>
          </cell>
          <cell r="CA45">
            <v>7781237</v>
          </cell>
          <cell r="CB45">
            <v>8176112</v>
          </cell>
          <cell r="CC45">
            <v>7269162</v>
          </cell>
          <cell r="CD45">
            <v>5332978</v>
          </cell>
          <cell r="CE45">
            <v>4755787</v>
          </cell>
          <cell r="CF45">
            <v>4354318</v>
          </cell>
          <cell r="CG45">
            <v>3726303</v>
          </cell>
          <cell r="CH45">
            <v>3984411</v>
          </cell>
          <cell r="CI45">
            <v>3709630</v>
          </cell>
          <cell r="CJ45">
            <v>2184034</v>
          </cell>
          <cell r="CK45">
            <v>2174218</v>
          </cell>
          <cell r="CL45">
            <v>2131778</v>
          </cell>
          <cell r="CM45">
            <v>2127002</v>
          </cell>
          <cell r="CN45">
            <v>2123592</v>
          </cell>
          <cell r="CO45">
            <v>2161995</v>
          </cell>
          <cell r="CP45">
            <v>2159848</v>
          </cell>
          <cell r="CQ45">
            <v>2153962</v>
          </cell>
          <cell r="CR45">
            <v>2148603</v>
          </cell>
          <cell r="CS45">
            <v>2143386</v>
          </cell>
          <cell r="CT45">
            <v>2175142</v>
          </cell>
          <cell r="CU45">
            <v>2185477</v>
          </cell>
          <cell r="CV45">
            <v>1135692</v>
          </cell>
          <cell r="CW45">
            <v>1119088</v>
          </cell>
          <cell r="CX45">
            <v>1043147</v>
          </cell>
          <cell r="CY45">
            <v>1172769</v>
          </cell>
          <cell r="CZ45">
            <v>1222199</v>
          </cell>
          <cell r="DA45">
            <v>1138961</v>
          </cell>
          <cell r="DB45">
            <v>1138961</v>
          </cell>
          <cell r="DC45">
            <v>807249</v>
          </cell>
          <cell r="DD45">
            <v>1007444</v>
          </cell>
          <cell r="DE45">
            <v>1059034</v>
          </cell>
          <cell r="DG45">
            <v>73338</v>
          </cell>
          <cell r="DH45">
            <v>111929</v>
          </cell>
          <cell r="DJ45">
            <v>185267</v>
          </cell>
          <cell r="DK45">
            <v>156862</v>
          </cell>
          <cell r="DL45">
            <v>47613</v>
          </cell>
          <cell r="DM45">
            <v>404510</v>
          </cell>
          <cell r="DN45">
            <v>452123</v>
          </cell>
          <cell r="DO45">
            <v>9582</v>
          </cell>
          <cell r="DP45">
            <v>3144889</v>
          </cell>
        </row>
        <row r="46">
          <cell r="B46" t="str">
            <v>Trans-National Bank</v>
          </cell>
          <cell r="C46">
            <v>10.492739</v>
          </cell>
          <cell r="D46">
            <v>6.2902959999999997</v>
          </cell>
          <cell r="E46">
            <v>8.3449600000000004</v>
          </cell>
          <cell r="F46">
            <v>1.5956699999999999</v>
          </cell>
          <cell r="G46">
            <v>1.7494270000000001</v>
          </cell>
          <cell r="H46">
            <v>1.9114850000000001</v>
          </cell>
          <cell r="I46">
            <v>8.9531550000000006</v>
          </cell>
          <cell r="J46">
            <v>3.3709999999999999E-3</v>
          </cell>
          <cell r="K46">
            <v>-1.7117E-2</v>
          </cell>
          <cell r="M46">
            <v>2.5147359948446612E-3</v>
          </cell>
          <cell r="N46">
            <v>2.5469222090728771E-3</v>
          </cell>
          <cell r="O46">
            <v>2.6348489843907E-3</v>
          </cell>
          <cell r="P46">
            <v>2.715016942172869E-3</v>
          </cell>
          <cell r="Q46">
            <v>2.7940324670370181E-3</v>
          </cell>
          <cell r="R46">
            <v>2.8657683321832196E-3</v>
          </cell>
          <cell r="S46">
            <v>2.832707856838871E-3</v>
          </cell>
          <cell r="T46">
            <v>2.8564793770308921E-3</v>
          </cell>
          <cell r="U46">
            <v>3.0557541932423569E-3</v>
          </cell>
          <cell r="V46">
            <v>3.1188887467972362E-3</v>
          </cell>
          <cell r="W46">
            <v>3.0646052462589717E-3</v>
          </cell>
          <cell r="X46">
            <v>3.095287125766134E-3</v>
          </cell>
          <cell r="Y46">
            <v>3.289699569708259E-3</v>
          </cell>
          <cell r="Z46">
            <v>3.245054196239011E-3</v>
          </cell>
          <cell r="AA46">
            <v>3.2539850902409458E-3</v>
          </cell>
          <cell r="AB46">
            <v>3.383897920984251E-3</v>
          </cell>
          <cell r="AC46">
            <v>3.4539711939486025E-3</v>
          </cell>
          <cell r="AD46">
            <v>3.5303941842276506E-3</v>
          </cell>
          <cell r="AE46">
            <v>3.5003510202464873E-3</v>
          </cell>
          <cell r="AF46">
            <v>3.7630384628247202E-3</v>
          </cell>
          <cell r="AG46">
            <v>3.9182679979662049E-3</v>
          </cell>
          <cell r="AH46">
            <v>313413032</v>
          </cell>
          <cell r="AI46">
            <v>195568503</v>
          </cell>
          <cell r="AJ46">
            <v>0</v>
          </cell>
          <cell r="AK46">
            <v>228782134</v>
          </cell>
          <cell r="AL46">
            <v>0</v>
          </cell>
          <cell r="AM46">
            <v>40312345</v>
          </cell>
          <cell r="AN46">
            <v>51920201</v>
          </cell>
          <cell r="AO46">
            <v>263782134</v>
          </cell>
          <cell r="AP46">
            <v>13553634</v>
          </cell>
          <cell r="AQ46">
            <v>20834301</v>
          </cell>
          <cell r="AR46">
            <v>20834.300999999999</v>
          </cell>
          <cell r="AS46">
            <v>4733253</v>
          </cell>
          <cell r="AU46">
            <v>2.3282615410629903E-3</v>
          </cell>
          <cell r="AV46">
            <v>2.7005691306984971E-3</v>
          </cell>
          <cell r="AW46">
            <v>2.5060337466127919E-3</v>
          </cell>
          <cell r="AY46">
            <v>-3.4533500415730528E-2</v>
          </cell>
          <cell r="AZ46">
            <v>-6.6896223066876441E-3</v>
          </cell>
          <cell r="BA46">
            <v>0.19539782344882892</v>
          </cell>
          <cell r="BB46">
            <v>0.17822432427451551</v>
          </cell>
          <cell r="BC46">
            <v>0.32517631531915481</v>
          </cell>
          <cell r="BD46">
            <v>0.9279203728398796</v>
          </cell>
          <cell r="BE46">
            <v>0.1867967868478779</v>
          </cell>
          <cell r="BF46">
            <v>0.46112566024782131</v>
          </cell>
          <cell r="BG46">
            <v>0.13718304878069534</v>
          </cell>
          <cell r="BH46">
            <v>5.3303149392441934E-2</v>
          </cell>
          <cell r="BI46">
            <v>8.3879899388253409E-2</v>
          </cell>
          <cell r="BJ46">
            <v>0.75378384078533622</v>
          </cell>
          <cell r="BK46">
            <v>5.2610835767552273E-4</v>
          </cell>
          <cell r="BL46">
            <v>3.696350841790016E-4</v>
          </cell>
          <cell r="BM46">
            <v>4.3937274332565992E-4</v>
          </cell>
          <cell r="BN46">
            <v>10492739</v>
          </cell>
          <cell r="BO46">
            <v>10235524</v>
          </cell>
          <cell r="BP46">
            <v>10105088</v>
          </cell>
          <cell r="BQ46">
            <v>10119596</v>
          </cell>
          <cell r="BR46">
            <v>9977176</v>
          </cell>
          <cell r="BS46">
            <v>10295352</v>
          </cell>
          <cell r="BT46">
            <v>10137915</v>
          </cell>
          <cell r="BU46">
            <v>9885064</v>
          </cell>
          <cell r="BV46">
            <v>10603271</v>
          </cell>
          <cell r="BW46">
            <v>10464500</v>
          </cell>
          <cell r="BX46">
            <v>10351824</v>
          </cell>
          <cell r="BY46">
            <v>9973356</v>
          </cell>
          <cell r="BZ46">
            <v>10507615</v>
          </cell>
          <cell r="CA46">
            <v>10533322</v>
          </cell>
          <cell r="CB46">
            <v>10803306</v>
          </cell>
          <cell r="CC46">
            <v>10456605</v>
          </cell>
          <cell r="CD46">
            <v>10300961</v>
          </cell>
          <cell r="CE46">
            <v>10239922</v>
          </cell>
          <cell r="CF46">
            <v>9678121</v>
          </cell>
          <cell r="CG46">
            <v>8935515</v>
          </cell>
          <cell r="CH46">
            <v>9268777</v>
          </cell>
          <cell r="CI46">
            <v>9657867</v>
          </cell>
          <cell r="CJ46">
            <v>1911485</v>
          </cell>
          <cell r="CK46">
            <v>1928586</v>
          </cell>
          <cell r="CL46">
            <v>2063479</v>
          </cell>
          <cell r="CM46">
            <v>2041690</v>
          </cell>
          <cell r="CN46">
            <v>2053824</v>
          </cell>
          <cell r="CO46">
            <v>2132336</v>
          </cell>
          <cell r="CP46">
            <v>2074929</v>
          </cell>
          <cell r="CQ46">
            <v>2073144</v>
          </cell>
          <cell r="CR46">
            <v>2088544</v>
          </cell>
          <cell r="CS46">
            <v>2073408</v>
          </cell>
          <cell r="CT46">
            <v>2154496</v>
          </cell>
          <cell r="CU46">
            <v>2159748</v>
          </cell>
          <cell r="CV46">
            <v>2080839</v>
          </cell>
          <cell r="CW46">
            <v>2032789</v>
          </cell>
          <cell r="CX46">
            <v>2044903</v>
          </cell>
          <cell r="CY46">
            <v>1975069</v>
          </cell>
          <cell r="CZ46">
            <v>1957169</v>
          </cell>
          <cell r="DA46">
            <v>1914759</v>
          </cell>
          <cell r="DB46">
            <v>1914759</v>
          </cell>
          <cell r="DC46">
            <v>1929129</v>
          </cell>
          <cell r="DD46">
            <v>1905126</v>
          </cell>
          <cell r="DE46">
            <v>1869047</v>
          </cell>
          <cell r="DG46">
            <v>70959</v>
          </cell>
          <cell r="DH46">
            <v>147258</v>
          </cell>
          <cell r="DJ46">
            <v>218217</v>
          </cell>
          <cell r="DK46">
            <v>202488</v>
          </cell>
          <cell r="DL46">
            <v>666286</v>
          </cell>
          <cell r="DM46">
            <v>778626</v>
          </cell>
          <cell r="DN46">
            <v>1444912</v>
          </cell>
          <cell r="DO46">
            <v>-17117</v>
          </cell>
          <cell r="DP46">
            <v>6290296</v>
          </cell>
        </row>
        <row r="47">
          <cell r="B47" t="str">
            <v>Paramount Universal Bank</v>
          </cell>
          <cell r="C47">
            <v>10.207860999999999</v>
          </cell>
          <cell r="D47">
            <v>5.8668690000000003</v>
          </cell>
          <cell r="E47">
            <v>8.3839000000000006</v>
          </cell>
          <cell r="F47">
            <v>1.3837759999999999</v>
          </cell>
          <cell r="G47">
            <v>1.3837759999999999</v>
          </cell>
          <cell r="H47">
            <v>1.7108209999999999</v>
          </cell>
          <cell r="I47">
            <v>5.8664610000000001</v>
          </cell>
          <cell r="J47">
            <v>3.2690000000000002E-3</v>
          </cell>
          <cell r="K47">
            <v>2.0805000000000001E-2</v>
          </cell>
          <cell r="M47">
            <v>2.4027360455285995E-3</v>
          </cell>
          <cell r="N47">
            <v>2.4126477681733292E-3</v>
          </cell>
          <cell r="O47">
            <v>2.4158218443181161E-3</v>
          </cell>
          <cell r="P47">
            <v>2.5100734500485482E-3</v>
          </cell>
          <cell r="Q47">
            <v>2.6029272765965747E-3</v>
          </cell>
          <cell r="R47">
            <v>2.5935354348196903E-3</v>
          </cell>
          <cell r="S47">
            <v>2.6236331568486775E-3</v>
          </cell>
          <cell r="T47">
            <v>2.7115113381940455E-3</v>
          </cell>
          <cell r="U47">
            <v>2.7142431506609762E-3</v>
          </cell>
          <cell r="V47">
            <v>2.7436015660860188E-3</v>
          </cell>
          <cell r="W47">
            <v>2.7514415585708201E-3</v>
          </cell>
          <cell r="X47">
            <v>2.7960270752280031E-3</v>
          </cell>
          <cell r="Y47">
            <v>2.8937146314500129E-3</v>
          </cell>
          <cell r="Z47">
            <v>3.1127034995126492E-3</v>
          </cell>
          <cell r="AA47">
            <v>3.1503060367453657E-3</v>
          </cell>
          <cell r="AB47">
            <v>3.1005681559442178E-3</v>
          </cell>
          <cell r="AC47">
            <v>3.1697197883291742E-3</v>
          </cell>
          <cell r="AD47">
            <v>3.0712448282937156E-3</v>
          </cell>
          <cell r="AE47">
            <v>3.1174189543764601E-3</v>
          </cell>
          <cell r="AF47">
            <v>3.1324341450229224E-3</v>
          </cell>
          <cell r="AG47">
            <v>3.0996129310015578E-3</v>
          </cell>
          <cell r="AH47">
            <v>313413032</v>
          </cell>
          <cell r="AI47">
            <v>195568503</v>
          </cell>
          <cell r="AJ47">
            <v>0</v>
          </cell>
          <cell r="AK47">
            <v>228782134</v>
          </cell>
          <cell r="AL47">
            <v>0</v>
          </cell>
          <cell r="AM47">
            <v>40312345</v>
          </cell>
          <cell r="AN47">
            <v>51920201</v>
          </cell>
          <cell r="AO47">
            <v>263782134</v>
          </cell>
          <cell r="AP47">
            <v>13553634</v>
          </cell>
          <cell r="AQ47">
            <v>20834301</v>
          </cell>
          <cell r="AR47">
            <v>20834.300999999999</v>
          </cell>
          <cell r="AS47">
            <v>4733253</v>
          </cell>
          <cell r="AU47">
            <v>2.2650492100124474E-3</v>
          </cell>
          <cell r="AV47">
            <v>2.5187821551246495E-3</v>
          </cell>
          <cell r="AW47">
            <v>2.5177276258037174E-3</v>
          </cell>
          <cell r="AY47">
            <v>5.7851117868705081E-2</v>
          </cell>
          <cell r="AZ47">
            <v>9.3590443458836867E-3</v>
          </cell>
          <cell r="BA47">
            <v>0.23587917826437435</v>
          </cell>
          <cell r="BB47">
            <v>0.23587917826437435</v>
          </cell>
          <cell r="BC47">
            <v>0.18633869934326447</v>
          </cell>
          <cell r="BD47">
            <v>0.79171672272945703</v>
          </cell>
          <cell r="BE47">
            <v>0.11233999030164017</v>
          </cell>
          <cell r="BF47">
            <v>0.27505468042925485</v>
          </cell>
          <cell r="BG47">
            <v>0.11846884585645218</v>
          </cell>
          <cell r="BH47">
            <v>7.6475426795990023E-2</v>
          </cell>
          <cell r="BI47">
            <v>4.1993419060462153E-2</v>
          </cell>
          <cell r="BJ47">
            <v>0.69977802693257318</v>
          </cell>
          <cell r="BK47">
            <v>1.3394002231919984E-3</v>
          </cell>
          <cell r="BL47">
            <v>0</v>
          </cell>
          <cell r="BM47">
            <v>6.5524789266058322E-4</v>
          </cell>
          <cell r="BN47">
            <v>10207861</v>
          </cell>
          <cell r="BO47">
            <v>9887407</v>
          </cell>
          <cell r="BP47">
            <v>9850650</v>
          </cell>
          <cell r="BQ47">
            <v>9915783</v>
          </cell>
          <cell r="BR47">
            <v>9924109</v>
          </cell>
          <cell r="BS47">
            <v>9541251</v>
          </cell>
          <cell r="BT47">
            <v>9579358</v>
          </cell>
          <cell r="BU47">
            <v>9745544</v>
          </cell>
          <cell r="BV47">
            <v>9738935</v>
          </cell>
          <cell r="BW47">
            <v>9426931</v>
          </cell>
          <cell r="BX47">
            <v>9582882</v>
          </cell>
          <cell r="BY47">
            <v>9455656</v>
          </cell>
          <cell r="BZ47">
            <v>9853717</v>
          </cell>
          <cell r="CA47">
            <v>10525709</v>
          </cell>
          <cell r="CB47">
            <v>10914946</v>
          </cell>
          <cell r="CC47">
            <v>10818758</v>
          </cell>
          <cell r="CD47">
            <v>10169780</v>
          </cell>
          <cell r="CE47">
            <v>10402326</v>
          </cell>
          <cell r="CF47">
            <v>9042178</v>
          </cell>
          <cell r="CG47">
            <v>8698023</v>
          </cell>
          <cell r="CH47">
            <v>8323852</v>
          </cell>
          <cell r="CI47">
            <v>8028877</v>
          </cell>
          <cell r="CJ47">
            <v>1710821</v>
          </cell>
          <cell r="CK47">
            <v>1687268</v>
          </cell>
          <cell r="CL47">
            <v>1601294</v>
          </cell>
          <cell r="CM47">
            <v>1568798</v>
          </cell>
          <cell r="CN47">
            <v>1546091</v>
          </cell>
          <cell r="CO47">
            <v>1759693</v>
          </cell>
          <cell r="CP47">
            <v>1730416</v>
          </cell>
          <cell r="CQ47">
            <v>1700031</v>
          </cell>
          <cell r="CR47">
            <v>1659151</v>
          </cell>
          <cell r="CS47">
            <v>1644209</v>
          </cell>
          <cell r="CT47">
            <v>1624002</v>
          </cell>
          <cell r="CU47">
            <v>1605827</v>
          </cell>
          <cell r="CV47">
            <v>1575131</v>
          </cell>
          <cell r="CW47">
            <v>1536285</v>
          </cell>
          <cell r="CX47">
            <v>1488698</v>
          </cell>
          <cell r="CY47">
            <v>1469236</v>
          </cell>
          <cell r="CZ47">
            <v>1410219</v>
          </cell>
          <cell r="DA47">
            <v>1378260</v>
          </cell>
          <cell r="DB47">
            <v>1378260</v>
          </cell>
          <cell r="DC47">
            <v>1348014</v>
          </cell>
          <cell r="DD47">
            <v>1289232</v>
          </cell>
          <cell r="DE47">
            <v>1230414</v>
          </cell>
          <cell r="DG47">
            <v>18613</v>
          </cell>
          <cell r="DH47">
            <v>81275</v>
          </cell>
          <cell r="DJ47">
            <v>99888</v>
          </cell>
          <cell r="DK47">
            <v>79083</v>
          </cell>
          <cell r="DL47">
            <v>204227</v>
          </cell>
          <cell r="DM47">
            <v>538269</v>
          </cell>
          <cell r="DN47">
            <v>742496</v>
          </cell>
          <cell r="DO47">
            <v>23552</v>
          </cell>
          <cell r="DP47">
            <v>5866869</v>
          </cell>
        </row>
        <row r="48">
          <cell r="B48" t="str">
            <v>Consolidated Bank of Kenya</v>
          </cell>
          <cell r="C48">
            <v>12.972904</v>
          </cell>
          <cell r="D48">
            <v>8.4399669999999993</v>
          </cell>
          <cell r="E48">
            <v>9.3115330000000007</v>
          </cell>
          <cell r="F48">
            <v>-2.9586999999999999E-2</v>
          </cell>
          <cell r="G48">
            <v>-2.9586999999999999E-2</v>
          </cell>
          <cell r="H48">
            <v>0.87045600000000001</v>
          </cell>
          <cell r="I48">
            <v>11.330643999999999</v>
          </cell>
          <cell r="J48">
            <v>5.483E-3</v>
          </cell>
          <cell r="K48">
            <v>-5.0314999999999999E-2</v>
          </cell>
          <cell r="M48">
            <v>2.3029793562806804E-3</v>
          </cell>
          <cell r="N48">
            <v>2.3119535793521182E-3</v>
          </cell>
          <cell r="O48">
            <v>2.2414962355843987E-3</v>
          </cell>
          <cell r="P48">
            <v>2.4357980908586208E-3</v>
          </cell>
          <cell r="Q48">
            <v>2.2831051018938715E-3</v>
          </cell>
          <cell r="R48">
            <v>2.667232875557445E-3</v>
          </cell>
          <cell r="S48">
            <v>2.7943385230868381E-3</v>
          </cell>
          <cell r="T48">
            <v>2.9311894911254019E-3</v>
          </cell>
          <cell r="U48">
            <v>3.0410302221931039E-3</v>
          </cell>
          <cell r="V48">
            <v>3.2463100336946882E-3</v>
          </cell>
          <cell r="W48">
            <v>3.127047466179375E-3</v>
          </cell>
          <cell r="X48">
            <v>3.4316570805427039E-3</v>
          </cell>
          <cell r="Y48">
            <v>3.5951394425047193E-3</v>
          </cell>
          <cell r="Z48">
            <v>3.5168922779126709E-3</v>
          </cell>
          <cell r="AA48">
            <v>3.6589293862348505E-3</v>
          </cell>
          <cell r="AB48">
            <v>3.8139306267146143E-3</v>
          </cell>
          <cell r="AC48">
            <v>4.1598331954687522E-3</v>
          </cell>
          <cell r="AD48">
            <v>4.3305980844768359E-3</v>
          </cell>
          <cell r="AE48">
            <v>4.7091276126817556E-3</v>
          </cell>
          <cell r="AF48">
            <v>4.9352439066792245E-3</v>
          </cell>
          <cell r="AG48">
            <v>5.0564486501753214E-3</v>
          </cell>
          <cell r="AH48">
            <v>313413032</v>
          </cell>
          <cell r="AI48">
            <v>195568503</v>
          </cell>
          <cell r="AJ48">
            <v>0</v>
          </cell>
          <cell r="AK48">
            <v>228782134</v>
          </cell>
          <cell r="AL48">
            <v>0</v>
          </cell>
          <cell r="AM48">
            <v>40312345</v>
          </cell>
          <cell r="AN48">
            <v>51920201</v>
          </cell>
          <cell r="AO48">
            <v>263782134</v>
          </cell>
          <cell r="AP48">
            <v>13553634</v>
          </cell>
          <cell r="AQ48">
            <v>20834301</v>
          </cell>
          <cell r="AR48">
            <v>20834.300999999999</v>
          </cell>
          <cell r="AS48">
            <v>4733253</v>
          </cell>
          <cell r="AU48">
            <v>2.8785918966536986E-3</v>
          </cell>
          <cell r="AV48">
            <v>3.6234724636668926E-3</v>
          </cell>
          <cell r="AW48">
            <v>2.7963005132078107E-3</v>
          </cell>
          <cell r="AY48">
            <v>-0.30533157733477667</v>
          </cell>
          <cell r="AZ48">
            <v>-1.7308198491027989E-2</v>
          </cell>
          <cell r="BA48">
            <v>-2.6112372783047458E-3</v>
          </cell>
          <cell r="BB48">
            <v>-2.6112372783047458E-3</v>
          </cell>
          <cell r="BC48">
            <v>0.5644554895149565</v>
          </cell>
          <cell r="BD48">
            <v>0.94019844625464633</v>
          </cell>
          <cell r="BE48">
            <v>0.17993811812163119</v>
          </cell>
          <cell r="BF48">
            <v>0.48852448216668404</v>
          </cell>
          <cell r="BG48">
            <v>0.13065719141032767</v>
          </cell>
          <cell r="BH48">
            <v>4.3341965775612855E-2</v>
          </cell>
          <cell r="BI48">
            <v>8.7315225634714805E-2</v>
          </cell>
          <cell r="BJ48">
            <v>0.90639930073812747</v>
          </cell>
          <cell r="BK48">
            <v>1.9793732253672825E-3</v>
          </cell>
          <cell r="BL48">
            <v>2.7702733093653539E-4</v>
          </cell>
          <cell r="BM48">
            <v>1.1047275518870322E-3</v>
          </cell>
          <cell r="BN48">
            <v>12972904</v>
          </cell>
          <cell r="BO48">
            <v>12887332</v>
          </cell>
          <cell r="BP48">
            <v>12574556</v>
          </cell>
          <cell r="BQ48">
            <v>12421918</v>
          </cell>
          <cell r="BR48">
            <v>12302979</v>
          </cell>
          <cell r="BS48">
            <v>13455744</v>
          </cell>
          <cell r="BT48">
            <v>13423571</v>
          </cell>
          <cell r="BU48">
            <v>13620906</v>
          </cell>
          <cell r="BV48">
            <v>13697179</v>
          </cell>
          <cell r="BW48">
            <v>13917895</v>
          </cell>
          <cell r="BX48">
            <v>13898951</v>
          </cell>
          <cell r="BY48">
            <v>14419461</v>
          </cell>
          <cell r="BZ48">
            <v>14272743</v>
          </cell>
          <cell r="CA48">
            <v>14135528</v>
          </cell>
          <cell r="CB48">
            <v>14425550</v>
          </cell>
          <cell r="CC48">
            <v>14573039</v>
          </cell>
          <cell r="CD48">
            <v>14428785</v>
          </cell>
          <cell r="CE48">
            <v>15077051</v>
          </cell>
          <cell r="CF48">
            <v>15965750</v>
          </cell>
          <cell r="CG48">
            <v>16616891</v>
          </cell>
          <cell r="CH48">
            <v>16730762</v>
          </cell>
          <cell r="CI48">
            <v>16778631</v>
          </cell>
          <cell r="CJ48">
            <v>870456</v>
          </cell>
          <cell r="CK48">
            <v>925355</v>
          </cell>
          <cell r="CL48">
            <v>795096</v>
          </cell>
          <cell r="CM48">
            <v>966429</v>
          </cell>
          <cell r="CN48">
            <v>562347</v>
          </cell>
          <cell r="CO48">
            <v>1068434</v>
          </cell>
          <cell r="CP48">
            <v>1045060</v>
          </cell>
          <cell r="CQ48">
            <v>1187461</v>
          </cell>
          <cell r="CR48">
            <v>1325345</v>
          </cell>
          <cell r="CS48">
            <v>1403073</v>
          </cell>
          <cell r="CT48">
            <v>1410759</v>
          </cell>
          <cell r="CU48">
            <v>1542883</v>
          </cell>
          <cell r="CV48">
            <v>1586460</v>
          </cell>
          <cell r="CW48">
            <v>1615215</v>
          </cell>
          <cell r="CX48">
            <v>1587672</v>
          </cell>
          <cell r="CY48">
            <v>1606209</v>
          </cell>
          <cell r="CZ48">
            <v>1551228</v>
          </cell>
          <cell r="DA48">
            <v>1567820</v>
          </cell>
          <cell r="DB48">
            <v>1567820</v>
          </cell>
          <cell r="DC48">
            <v>1089376</v>
          </cell>
          <cell r="DD48">
            <v>1258313</v>
          </cell>
          <cell r="DE48">
            <v>1241702</v>
          </cell>
          <cell r="DG48">
            <v>185567</v>
          </cell>
          <cell r="DH48">
            <v>143187</v>
          </cell>
          <cell r="DJ48">
            <v>328754</v>
          </cell>
          <cell r="DK48">
            <v>309094</v>
          </cell>
          <cell r="DL48">
            <v>904698</v>
          </cell>
          <cell r="DM48">
            <v>947201</v>
          </cell>
          <cell r="DN48">
            <v>1851899</v>
          </cell>
          <cell r="DO48">
            <v>-54685</v>
          </cell>
          <cell r="DP48">
            <v>8439967</v>
          </cell>
        </row>
        <row r="49">
          <cell r="B49" t="str">
            <v xml:space="preserve">Dubai Islamic Bank </v>
          </cell>
          <cell r="C49">
            <v>5.9250480000000003</v>
          </cell>
          <cell r="D49">
            <v>3.109953</v>
          </cell>
          <cell r="E49">
            <v>3.37391</v>
          </cell>
          <cell r="F49">
            <v>1.117313</v>
          </cell>
          <cell r="G49">
            <v>1.118746</v>
          </cell>
          <cell r="H49">
            <v>1.8882369999999999</v>
          </cell>
          <cell r="I49">
            <v>4.7745629999999997</v>
          </cell>
          <cell r="J49">
            <v>3.6099999999999999E-3</v>
          </cell>
          <cell r="K49">
            <v>-0.20702300000000001</v>
          </cell>
          <cell r="M49">
            <v>1.6682935980527191E-3</v>
          </cell>
          <cell r="N49">
            <v>1.6837333211809288E-3</v>
          </cell>
          <cell r="O49">
            <v>1.39180981416708E-3</v>
          </cell>
          <cell r="P49">
            <v>1.4170584184887587E-3</v>
          </cell>
          <cell r="Q49">
            <v>1.2905753969860989E-3</v>
          </cell>
          <cell r="R49">
            <v>1.0097300653005045E-3</v>
          </cell>
          <cell r="S49">
            <v>8.9810759525201064E-4</v>
          </cell>
          <cell r="T49">
            <v>8.1594244188925907E-4</v>
          </cell>
          <cell r="U49">
            <v>1.6019345997390294E-3</v>
          </cell>
          <cell r="V49">
            <v>1.6457505318533876E-3</v>
          </cell>
          <cell r="W49">
            <v>1.6597976324624964E-3</v>
          </cell>
          <cell r="X49">
            <v>1.7406970541681173E-3</v>
          </cell>
          <cell r="Y49">
            <v>1.7623379659851292E-3</v>
          </cell>
          <cell r="Z49">
            <v>1.9075708158961323E-3</v>
          </cell>
          <cell r="AA49">
            <v>1.9305963266920123E-3</v>
          </cell>
          <cell r="AB49">
            <v>1.9367902077399666E-3</v>
          </cell>
          <cell r="AC49">
            <v>2.0384148379067593E-3</v>
          </cell>
          <cell r="AD49">
            <v>2.135885306845442E-3</v>
          </cell>
          <cell r="AE49">
            <v>2.277695536393396E-3</v>
          </cell>
          <cell r="AF49">
            <v>2.3491586322533392E-3</v>
          </cell>
          <cell r="AG49">
            <v>2.2687049910450462E-3</v>
          </cell>
          <cell r="AH49">
            <v>313413032</v>
          </cell>
          <cell r="AI49">
            <v>195568503</v>
          </cell>
          <cell r="AJ49">
            <v>0</v>
          </cell>
          <cell r="AK49">
            <v>228782134</v>
          </cell>
          <cell r="AL49">
            <v>0</v>
          </cell>
          <cell r="AM49">
            <v>40312345</v>
          </cell>
          <cell r="AN49">
            <v>51920201</v>
          </cell>
          <cell r="AO49">
            <v>263782134</v>
          </cell>
          <cell r="AP49">
            <v>13553634</v>
          </cell>
          <cell r="AQ49">
            <v>20834301</v>
          </cell>
          <cell r="AR49">
            <v>20834.300999999999</v>
          </cell>
          <cell r="AS49">
            <v>4733253</v>
          </cell>
          <cell r="AU49">
            <v>1.3147245335419274E-3</v>
          </cell>
          <cell r="AV49">
            <v>1.3351745402319991E-3</v>
          </cell>
          <cell r="AW49">
            <v>1.0132022583732414E-3</v>
          </cell>
          <cell r="AY49">
            <v>-0.48157020970110781</v>
          </cell>
          <cell r="AZ49">
            <v>-0.17928178775178119</v>
          </cell>
          <cell r="BA49">
            <v>0.2343138000273533</v>
          </cell>
          <cell r="BB49">
            <v>0.23401366784771718</v>
          </cell>
          <cell r="BC49">
            <v>0.43246365851609109</v>
          </cell>
          <cell r="BD49">
            <v>5.1063356020502475</v>
          </cell>
          <cell r="BE49">
            <v>4.113936211092609E-3</v>
          </cell>
          <cell r="BF49">
            <v>0.10010119093951896</v>
          </cell>
          <cell r="BG49">
            <v>0.138964774770377</v>
          </cell>
          <cell r="BH49">
            <v>6.5600501917423781E-2</v>
          </cell>
          <cell r="BI49">
            <v>7.3364272852953216E-2</v>
          </cell>
          <cell r="BJ49">
            <v>0.92176525159236611</v>
          </cell>
          <cell r="BK49">
            <v>1.5542719896532016E-4</v>
          </cell>
          <cell r="BL49">
            <v>0</v>
          </cell>
          <cell r="BM49">
            <v>7.603652950083489E-5</v>
          </cell>
          <cell r="BN49">
            <v>5925048</v>
          </cell>
          <cell r="BO49">
            <v>5250614</v>
          </cell>
          <cell r="BP49">
            <v>4183358</v>
          </cell>
          <cell r="BQ49">
            <v>4169057</v>
          </cell>
          <cell r="BR49">
            <v>3312834</v>
          </cell>
          <cell r="BS49">
            <v>2610309</v>
          </cell>
          <cell r="BT49">
            <v>1855248</v>
          </cell>
          <cell r="BU49">
            <v>1412715</v>
          </cell>
          <cell r="CJ49">
            <v>1888237</v>
          </cell>
          <cell r="CK49">
            <v>1945260</v>
          </cell>
          <cell r="CL49">
            <v>1603170</v>
          </cell>
          <cell r="CM49">
            <v>1576015</v>
          </cell>
          <cell r="CN49">
            <v>1550896</v>
          </cell>
          <cell r="CO49">
            <v>1268840</v>
          </cell>
          <cell r="CP49">
            <v>1296179</v>
          </cell>
          <cell r="CQ49">
            <v>1252725</v>
          </cell>
          <cell r="DG49">
            <v>20587</v>
          </cell>
          <cell r="DH49">
            <v>27017</v>
          </cell>
          <cell r="DJ49">
            <v>47604</v>
          </cell>
          <cell r="DK49">
            <v>243082</v>
          </cell>
          <cell r="DL49">
            <v>1286</v>
          </cell>
          <cell r="DM49">
            <v>11561</v>
          </cell>
          <cell r="DN49">
            <v>12847</v>
          </cell>
          <cell r="DO49">
            <v>-207023</v>
          </cell>
          <cell r="DP49">
            <v>3109953</v>
          </cell>
        </row>
        <row r="50">
          <cell r="B50" t="str">
            <v xml:space="preserve">Mayfair Bank </v>
          </cell>
          <cell r="C50">
            <v>6.6891480000000003</v>
          </cell>
          <cell r="D50">
            <v>3.43405</v>
          </cell>
          <cell r="E50">
            <v>5.4644510000000004</v>
          </cell>
          <cell r="F50">
            <v>1.025825</v>
          </cell>
          <cell r="G50">
            <v>1.025825</v>
          </cell>
          <cell r="H50">
            <v>1.0267710000000001</v>
          </cell>
          <cell r="I50">
            <v>4.9288689999999997</v>
          </cell>
          <cell r="J50">
            <v>1.1742000000000001E-2</v>
          </cell>
          <cell r="K50">
            <v>-7.6068999999999998E-2</v>
          </cell>
          <cell r="M50">
            <v>1.5269761579581259E-3</v>
          </cell>
          <cell r="N50">
            <v>1.5958014906050501E-3</v>
          </cell>
          <cell r="O50">
            <v>1.3581930913919007E-3</v>
          </cell>
          <cell r="P50">
            <v>1.2823203270047327E-3</v>
          </cell>
          <cell r="Q50">
            <v>1.2024846829300833E-3</v>
          </cell>
          <cell r="R50">
            <v>1.1394633381557604E-3</v>
          </cell>
          <cell r="S50">
            <v>9.2633368985826719E-4</v>
          </cell>
          <cell r="T50">
            <v>8.1594244188925907E-4</v>
          </cell>
          <cell r="U50">
            <v>1.6019345997390294E-3</v>
          </cell>
          <cell r="V50">
            <v>1.6457505318533876E-3</v>
          </cell>
          <cell r="W50">
            <v>1.6597976324624964E-3</v>
          </cell>
          <cell r="X50">
            <v>1.7406970541681173E-3</v>
          </cell>
          <cell r="Y50">
            <v>1.7623379659851292E-3</v>
          </cell>
          <cell r="Z50">
            <v>1.9075708158961323E-3</v>
          </cell>
          <cell r="AA50">
            <v>1.9305963266920123E-3</v>
          </cell>
          <cell r="AB50">
            <v>1.9367902077399666E-3</v>
          </cell>
          <cell r="AC50">
            <v>2.0384148379067593E-3</v>
          </cell>
          <cell r="AD50">
            <v>2.135885306845442E-3</v>
          </cell>
          <cell r="AE50">
            <v>2.277695536393396E-3</v>
          </cell>
          <cell r="AF50">
            <v>2.3491586322533392E-3</v>
          </cell>
          <cell r="AG50">
            <v>2.2687049910450462E-3</v>
          </cell>
          <cell r="AH50">
            <v>313413032</v>
          </cell>
          <cell r="AI50">
            <v>195568503</v>
          </cell>
          <cell r="AJ50">
            <v>0</v>
          </cell>
          <cell r="AK50">
            <v>228782134</v>
          </cell>
          <cell r="AL50">
            <v>0</v>
          </cell>
          <cell r="AM50">
            <v>40312345</v>
          </cell>
          <cell r="AN50">
            <v>51920201</v>
          </cell>
          <cell r="AO50">
            <v>263782134</v>
          </cell>
          <cell r="AP50">
            <v>13553634</v>
          </cell>
          <cell r="AQ50">
            <v>20834301</v>
          </cell>
          <cell r="AR50">
            <v>20834.300999999999</v>
          </cell>
          <cell r="AS50">
            <v>4733253</v>
          </cell>
          <cell r="AU50">
            <v>1.4842726985659722E-3</v>
          </cell>
          <cell r="AV50">
            <v>1.4743168561980506E-3</v>
          </cell>
          <cell r="AW50">
            <v>1.6410023071065671E-3</v>
          </cell>
          <cell r="AY50">
            <v>-0.28891592908800096</v>
          </cell>
          <cell r="AZ50">
            <v>-5.7180979012568404E-2</v>
          </cell>
          <cell r="BA50">
            <v>0.20812583982248262</v>
          </cell>
          <cell r="BB50">
            <v>0.20812583982248262</v>
          </cell>
          <cell r="BC50">
            <v>0.37985185723103737</v>
          </cell>
          <cell r="BD50">
            <v>2.4768708471006864</v>
          </cell>
          <cell r="BE50">
            <v>0</v>
          </cell>
          <cell r="BF50">
            <v>0</v>
          </cell>
          <cell r="BG50">
            <v>0.1986656427255945</v>
          </cell>
          <cell r="BH50">
            <v>9.7539808021286964E-2</v>
          </cell>
          <cell r="BI50">
            <v>0.10112583470430754</v>
          </cell>
          <cell r="BJ50">
            <v>0.62843458565187971</v>
          </cell>
          <cell r="BK50">
            <v>4.7973557258911237E-4</v>
          </cell>
          <cell r="BL50">
            <v>8.5020538069803411E-4</v>
          </cell>
          <cell r="BM50">
            <v>6.7231812705641279E-4</v>
          </cell>
          <cell r="BN50">
            <v>6689148</v>
          </cell>
          <cell r="BO50">
            <v>6856572</v>
          </cell>
          <cell r="BP50">
            <v>5369117</v>
          </cell>
          <cell r="BQ50">
            <v>4475770</v>
          </cell>
          <cell r="BR50">
            <v>3953412</v>
          </cell>
          <cell r="BS50">
            <v>3547988</v>
          </cell>
          <cell r="BT50">
            <v>2563150</v>
          </cell>
          <cell r="BU50">
            <v>1412715</v>
          </cell>
          <cell r="CJ50">
            <v>1026771</v>
          </cell>
          <cell r="CK50">
            <v>1019868</v>
          </cell>
          <cell r="CL50">
            <v>1020349</v>
          </cell>
          <cell r="CM50">
            <v>1112957</v>
          </cell>
          <cell r="CN50">
            <v>1079558</v>
          </cell>
          <cell r="CO50">
            <v>1168946</v>
          </cell>
          <cell r="CP50">
            <v>1120846</v>
          </cell>
          <cell r="CQ50">
            <v>1252725</v>
          </cell>
          <cell r="DG50">
            <v>20923</v>
          </cell>
          <cell r="DH50">
            <v>34159</v>
          </cell>
          <cell r="DJ50">
            <v>55082</v>
          </cell>
          <cell r="DK50">
            <v>136431</v>
          </cell>
          <cell r="DL50">
            <v>0</v>
          </cell>
          <cell r="DM50">
            <v>0</v>
          </cell>
          <cell r="DN50">
            <v>0</v>
          </cell>
          <cell r="DO50">
            <v>-76069</v>
          </cell>
          <cell r="DP50">
            <v>3434050</v>
          </cell>
        </row>
        <row r="51">
          <cell r="B51" t="str">
            <v>Middle East Bank</v>
          </cell>
          <cell r="C51">
            <v>5.6205239999999996</v>
          </cell>
          <cell r="D51">
            <v>2.7547950000000001</v>
          </cell>
          <cell r="E51">
            <v>4.3363319999999996</v>
          </cell>
          <cell r="F51">
            <v>1.004197</v>
          </cell>
          <cell r="G51">
            <v>1.0956920000000001</v>
          </cell>
          <cell r="H51">
            <v>1.192491</v>
          </cell>
          <cell r="I51">
            <v>2.4186009999999998</v>
          </cell>
          <cell r="J51">
            <v>1.426E-3</v>
          </cell>
          <cell r="K51">
            <v>5.2596999999999998E-2</v>
          </cell>
          <cell r="M51">
            <v>1.4133233687721931E-3</v>
          </cell>
          <cell r="N51">
            <v>1.401315282129908E-3</v>
          </cell>
          <cell r="O51">
            <v>1.3763618780880339E-3</v>
          </cell>
          <cell r="P51">
            <v>1.4170696233015406E-3</v>
          </cell>
          <cell r="Q51">
            <v>1.4595526780470818E-3</v>
          </cell>
          <cell r="R51">
            <v>1.4768173016462597E-3</v>
          </cell>
          <cell r="S51">
            <v>1.4769299628961381E-3</v>
          </cell>
          <cell r="T51">
            <v>1.5459463853591893E-3</v>
          </cell>
          <cell r="U51">
            <v>1.6019345997390294E-3</v>
          </cell>
          <cell r="V51">
            <v>1.6457505318533876E-3</v>
          </cell>
          <cell r="W51">
            <v>1.6597976324624964E-3</v>
          </cell>
          <cell r="X51">
            <v>1.7406970541681173E-3</v>
          </cell>
          <cell r="Y51">
            <v>1.7623379659851292E-3</v>
          </cell>
          <cell r="Z51">
            <v>1.9075708158961323E-3</v>
          </cell>
          <cell r="AA51">
            <v>1.9305963266920123E-3</v>
          </cell>
          <cell r="AB51">
            <v>1.9367902077399666E-3</v>
          </cell>
          <cell r="AC51">
            <v>2.0384148379067593E-3</v>
          </cell>
          <cell r="AD51">
            <v>2.135885306845442E-3</v>
          </cell>
          <cell r="AE51">
            <v>2.277695536393396E-3</v>
          </cell>
          <cell r="AF51">
            <v>2.3491586322533392E-3</v>
          </cell>
          <cell r="AG51">
            <v>2.2687049910450462E-3</v>
          </cell>
          <cell r="AH51">
            <v>313413032</v>
          </cell>
          <cell r="AI51">
            <v>195568503</v>
          </cell>
          <cell r="AJ51">
            <v>0</v>
          </cell>
          <cell r="AK51">
            <v>228782134</v>
          </cell>
          <cell r="AL51">
            <v>0</v>
          </cell>
          <cell r="AM51">
            <v>40312345</v>
          </cell>
          <cell r="AN51">
            <v>51920201</v>
          </cell>
          <cell r="AO51">
            <v>263782134</v>
          </cell>
          <cell r="AP51">
            <v>13553634</v>
          </cell>
          <cell r="AQ51">
            <v>20834301</v>
          </cell>
          <cell r="AR51">
            <v>20834.300999999999</v>
          </cell>
          <cell r="AS51">
            <v>4733253</v>
          </cell>
          <cell r="AU51">
            <v>1.2471528997167968E-3</v>
          </cell>
          <cell r="AV51">
            <v>1.1826970206811518E-3</v>
          </cell>
          <cell r="AW51">
            <v>1.3022224586477275E-3</v>
          </cell>
          <cell r="AY51">
            <v>0.12846673535658754</v>
          </cell>
          <cell r="AZ51">
            <v>2.7484363259373455E-2</v>
          </cell>
          <cell r="BA51">
            <v>0.45302718389680657</v>
          </cell>
          <cell r="BB51">
            <v>0.41519746332693985</v>
          </cell>
          <cell r="BC51">
            <v>0.23242363191661772</v>
          </cell>
          <cell r="BD51">
            <v>0.60400853449109004</v>
          </cell>
          <cell r="BE51">
            <v>0.26096958348311772</v>
          </cell>
          <cell r="BF51">
            <v>0.26224602558633203</v>
          </cell>
          <cell r="BG51">
            <v>0.18560459384331585</v>
          </cell>
          <cell r="BH51">
            <v>5.8674380067848073E-2</v>
          </cell>
          <cell r="BI51">
            <v>0.12693021377546776</v>
          </cell>
          <cell r="BJ51">
            <v>0.63528230771998095</v>
          </cell>
          <cell r="BK51">
            <v>5.2452360673663071E-4</v>
          </cell>
          <cell r="BL51">
            <v>4.2454649914576323E-5</v>
          </cell>
          <cell r="BM51">
            <v>2.7750533398081685E-4</v>
          </cell>
          <cell r="BN51">
            <v>5620524</v>
          </cell>
          <cell r="BO51">
            <v>5360864</v>
          </cell>
          <cell r="BP51">
            <v>5343660</v>
          </cell>
          <cell r="BQ51">
            <v>5165484</v>
          </cell>
          <cell r="BR51">
            <v>5090148</v>
          </cell>
          <cell r="BS51">
            <v>5121036</v>
          </cell>
          <cell r="BT51">
            <v>5092123</v>
          </cell>
          <cell r="BU51">
            <v>5249639</v>
          </cell>
          <cell r="BV51">
            <v>5280693</v>
          </cell>
          <cell r="BW51">
            <v>5233522</v>
          </cell>
          <cell r="BX51">
            <v>5237919</v>
          </cell>
          <cell r="BY51">
            <v>5443993</v>
          </cell>
          <cell r="BZ51">
            <v>5375994</v>
          </cell>
          <cell r="CA51">
            <v>5677553</v>
          </cell>
          <cell r="CB51">
            <v>6288542</v>
          </cell>
          <cell r="CC51">
            <v>6192662</v>
          </cell>
          <cell r="CD51">
            <v>5836720</v>
          </cell>
          <cell r="CE51">
            <v>5936601</v>
          </cell>
          <cell r="CF51">
            <v>5906089</v>
          </cell>
          <cell r="CG51">
            <v>6153754</v>
          </cell>
          <cell r="CH51">
            <v>6204136</v>
          </cell>
          <cell r="CI51">
            <v>5765799</v>
          </cell>
          <cell r="CJ51">
            <v>1192491</v>
          </cell>
          <cell r="CK51">
            <v>1157878</v>
          </cell>
          <cell r="CL51">
            <v>1061671</v>
          </cell>
          <cell r="CM51">
            <v>1083394</v>
          </cell>
          <cell r="CN51">
            <v>1098966</v>
          </cell>
          <cell r="CO51">
            <v>1161853</v>
          </cell>
          <cell r="CP51">
            <v>1143420</v>
          </cell>
          <cell r="CQ51">
            <v>1178364</v>
          </cell>
          <cell r="CR51">
            <v>1213931</v>
          </cell>
          <cell r="CS51">
            <v>1192109</v>
          </cell>
          <cell r="CT51">
            <v>1235641</v>
          </cell>
          <cell r="CU51">
            <v>1237851</v>
          </cell>
          <cell r="CV51">
            <v>1252646</v>
          </cell>
          <cell r="CW51">
            <v>1263462</v>
          </cell>
          <cell r="CX51">
            <v>1197477</v>
          </cell>
          <cell r="CY51">
            <v>1193546</v>
          </cell>
          <cell r="CZ51">
            <v>1211872</v>
          </cell>
          <cell r="DA51">
            <v>1233695</v>
          </cell>
          <cell r="DB51">
            <v>1233695</v>
          </cell>
          <cell r="DC51">
            <v>1216395</v>
          </cell>
          <cell r="DD51">
            <v>1169933</v>
          </cell>
          <cell r="DE51">
            <v>1175205</v>
          </cell>
          <cell r="DG51">
            <v>31264</v>
          </cell>
          <cell r="DH51">
            <v>103249</v>
          </cell>
          <cell r="DJ51">
            <v>134513</v>
          </cell>
          <cell r="DK51">
            <v>81247</v>
          </cell>
          <cell r="DL51">
            <v>255109</v>
          </cell>
          <cell r="DM51">
            <v>717676</v>
          </cell>
          <cell r="DN51">
            <v>972785</v>
          </cell>
          <cell r="DO51">
            <v>36797</v>
          </cell>
          <cell r="DP51">
            <v>2754795</v>
          </cell>
        </row>
        <row r="52">
          <cell r="B52" t="str">
            <v>Spire Bank</v>
          </cell>
          <cell r="C52">
            <v>8.5161280000000001</v>
          </cell>
          <cell r="D52">
            <v>4.3070969999999997</v>
          </cell>
          <cell r="E52">
            <v>6.1169659999999997</v>
          </cell>
          <cell r="F52">
            <v>-1.595963</v>
          </cell>
          <cell r="G52">
            <v>-1.4960629999999999</v>
          </cell>
          <cell r="H52">
            <v>-0.92361400000000005</v>
          </cell>
          <cell r="I52">
            <v>7.5919759999999998</v>
          </cell>
          <cell r="J52">
            <v>5.1209999999999997E-3</v>
          </cell>
          <cell r="K52">
            <v>0.10704</v>
          </cell>
          <cell r="M52">
            <v>8.0573806999925278E-4</v>
          </cell>
          <cell r="N52">
            <v>8.7431380415206237E-4</v>
          </cell>
          <cell r="O52">
            <v>1.828144471978596E-3</v>
          </cell>
          <cell r="P52">
            <v>1.9951270965040003E-3</v>
          </cell>
          <cell r="Q52">
            <v>2.2215219873531959E-3</v>
          </cell>
          <cell r="R52">
            <v>2.3264679233426658E-3</v>
          </cell>
          <cell r="S52">
            <v>2.5178370370550077E-3</v>
          </cell>
          <cell r="T52">
            <v>2.9204333094317424E-3</v>
          </cell>
          <cell r="U52">
            <v>3.0588598481347401E-3</v>
          </cell>
          <cell r="V52">
            <v>3.3461308451362866E-3</v>
          </cell>
          <cell r="W52">
            <v>3.510592734375647E-3</v>
          </cell>
          <cell r="X52">
            <v>3.817287304938452E-3</v>
          </cell>
          <cell r="Y52">
            <v>4.0857315203113587E-3</v>
          </cell>
          <cell r="Z52">
            <v>4.3179555382334422E-3</v>
          </cell>
          <cell r="AA52">
            <v>4.7633665332035748E-3</v>
          </cell>
          <cell r="AB52">
            <v>4.7657858994089222E-3</v>
          </cell>
          <cell r="AC52">
            <v>4.5753422744545516E-3</v>
          </cell>
          <cell r="AD52">
            <v>5.4417109266859413E-3</v>
          </cell>
          <cell r="AE52">
            <v>5.3969313576378072E-3</v>
          </cell>
          <cell r="AF52">
            <v>5.6779324554218844E-3</v>
          </cell>
          <cell r="AG52">
            <v>5.4898150641763069E-3</v>
          </cell>
          <cell r="AH52">
            <v>313413032</v>
          </cell>
          <cell r="AI52">
            <v>195568503</v>
          </cell>
          <cell r="AJ52">
            <v>0</v>
          </cell>
          <cell r="AK52">
            <v>228782134</v>
          </cell>
          <cell r="AL52">
            <v>0</v>
          </cell>
          <cell r="AM52">
            <v>40312345</v>
          </cell>
          <cell r="AN52">
            <v>51920201</v>
          </cell>
          <cell r="AO52">
            <v>263782134</v>
          </cell>
          <cell r="AP52">
            <v>13553634</v>
          </cell>
          <cell r="AQ52">
            <v>20834301</v>
          </cell>
          <cell r="AR52">
            <v>20834.300999999999</v>
          </cell>
          <cell r="AS52">
            <v>4733253</v>
          </cell>
          <cell r="AU52">
            <v>1.8896661111240528E-3</v>
          </cell>
          <cell r="AV52">
            <v>1.8491360662716196E-3</v>
          </cell>
          <cell r="AW52">
            <v>1.8369558659218335E-3</v>
          </cell>
          <cell r="AY52">
            <v>12.391231519918433</v>
          </cell>
          <cell r="AZ52">
            <v>4.3141326740832306E-2</v>
          </cell>
          <cell r="BA52">
            <v>-0.19705844697085448</v>
          </cell>
          <cell r="BB52">
            <v>-0.2102170765555634</v>
          </cell>
          <cell r="BC52">
            <v>0.93248993811743375</v>
          </cell>
          <cell r="BD52">
            <v>0.942758626175212</v>
          </cell>
          <cell r="BE52">
            <v>0.37084931676534144</v>
          </cell>
          <cell r="BF52">
            <v>0.53243390365661802</v>
          </cell>
          <cell r="BG52">
            <v>0.10312017365341035</v>
          </cell>
          <cell r="BH52">
            <v>6.052462738855522E-2</v>
          </cell>
          <cell r="BI52">
            <v>4.2595546264855129E-2</v>
          </cell>
          <cell r="BJ52">
            <v>0.70412308978012961</v>
          </cell>
          <cell r="BK52">
            <v>1.8298700222989898E-3</v>
          </cell>
          <cell r="BL52">
            <v>0</v>
          </cell>
          <cell r="BM52">
            <v>8.9519058993191801E-4</v>
          </cell>
          <cell r="BN52">
            <v>8516128</v>
          </cell>
          <cell r="BO52">
            <v>9223078</v>
          </cell>
          <cell r="BP52">
            <v>10827687</v>
          </cell>
          <cell r="BQ52">
            <v>10965040</v>
          </cell>
          <cell r="BR52">
            <v>11203247</v>
          </cell>
          <cell r="BS52">
            <v>11147949</v>
          </cell>
          <cell r="BT52">
            <v>11686475</v>
          </cell>
          <cell r="BU52">
            <v>13074106</v>
          </cell>
          <cell r="BV52">
            <v>13185616</v>
          </cell>
          <cell r="BW52">
            <v>13802498</v>
          </cell>
          <cell r="BX52">
            <v>14204005</v>
          </cell>
          <cell r="BY52">
            <v>14382397</v>
          </cell>
          <cell r="BZ52">
            <v>15107721</v>
          </cell>
          <cell r="CA52">
            <v>14469562</v>
          </cell>
          <cell r="CB52">
            <v>15826494</v>
          </cell>
          <cell r="CC52">
            <v>16857598</v>
          </cell>
          <cell r="CD52">
            <v>16800655</v>
          </cell>
          <cell r="CE52">
            <v>16589359</v>
          </cell>
          <cell r="CF52">
            <v>17019940</v>
          </cell>
          <cell r="CG52">
            <v>16250564</v>
          </cell>
          <cell r="CH52">
            <v>16454140</v>
          </cell>
          <cell r="CI52">
            <v>15562476</v>
          </cell>
          <cell r="CJ52">
            <v>-923614</v>
          </cell>
          <cell r="CK52">
            <v>-1029954</v>
          </cell>
          <cell r="CL52">
            <v>551632</v>
          </cell>
          <cell r="CM52">
            <v>768190</v>
          </cell>
          <cell r="CN52">
            <v>992269</v>
          </cell>
          <cell r="CO52">
            <v>1187760</v>
          </cell>
          <cell r="CP52">
            <v>1424536</v>
          </cell>
          <cell r="CQ52">
            <v>1628858</v>
          </cell>
          <cell r="CR52">
            <v>1717309</v>
          </cell>
          <cell r="CS52">
            <v>1817222</v>
          </cell>
          <cell r="CT52">
            <v>2037416</v>
          </cell>
          <cell r="CU52">
            <v>2182475</v>
          </cell>
          <cell r="CV52">
            <v>1933604</v>
          </cell>
          <cell r="CW52">
            <v>2068845</v>
          </cell>
          <cell r="CX52">
            <v>1993347</v>
          </cell>
          <cell r="CY52">
            <v>2106331</v>
          </cell>
          <cell r="CZ52">
            <v>1718831</v>
          </cell>
          <cell r="DA52">
            <v>1154947</v>
          </cell>
          <cell r="DB52">
            <v>1154947</v>
          </cell>
          <cell r="DC52">
            <v>1526979</v>
          </cell>
          <cell r="DD52">
            <v>1408728</v>
          </cell>
          <cell r="DE52">
            <v>1371482</v>
          </cell>
          <cell r="DG52">
            <v>234469</v>
          </cell>
          <cell r="DH52">
            <v>16975</v>
          </cell>
          <cell r="DJ52">
            <v>251444</v>
          </cell>
          <cell r="DK52">
            <v>237051</v>
          </cell>
          <cell r="DL52">
            <v>1351740</v>
          </cell>
          <cell r="DM52">
            <v>1187054</v>
          </cell>
          <cell r="DN52">
            <v>2538794</v>
          </cell>
          <cell r="DO52">
            <v>106340</v>
          </cell>
          <cell r="DP52">
            <v>4307097</v>
          </cell>
        </row>
        <row r="53">
          <cell r="B53" t="str">
            <v xml:space="preserve">Jamii Bora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4.2341210165565044E-9</v>
          </cell>
          <cell r="J53">
            <v>0</v>
          </cell>
          <cell r="K53">
            <v>0</v>
          </cell>
          <cell r="M53">
            <v>0</v>
          </cell>
          <cell r="O53">
            <v>0</v>
          </cell>
          <cell r="P53">
            <v>0</v>
          </cell>
          <cell r="Q53">
            <v>3.0224909005594821E-3</v>
          </cell>
          <cell r="R53">
            <v>3.476346848968026E-3</v>
          </cell>
          <cell r="S53">
            <v>3.5180477134277906E-3</v>
          </cell>
          <cell r="T53">
            <v>3.2512212159849403E-3</v>
          </cell>
          <cell r="U53">
            <v>4.0298106709611972E-3</v>
          </cell>
          <cell r="V53">
            <v>4.4514540520524618E-3</v>
          </cell>
          <cell r="W53">
            <v>4.4692455535187319E-3</v>
          </cell>
          <cell r="X53">
            <v>4.5511325872303011E-3</v>
          </cell>
          <cell r="Y53">
            <v>4.9632838540780181E-3</v>
          </cell>
          <cell r="Z53">
            <v>4.5362823760640957E-3</v>
          </cell>
          <cell r="AA53">
            <v>4.7800398144967528E-3</v>
          </cell>
          <cell r="AB53">
            <v>4.5513830838513417E-3</v>
          </cell>
          <cell r="AC53">
            <v>4.6643770964833187E-3</v>
          </cell>
          <cell r="AD53">
            <v>2.9185973673679262E-3</v>
          </cell>
          <cell r="AE53">
            <v>2.984048240605761E-3</v>
          </cell>
          <cell r="AF53">
            <v>2.7145443083773806E-3</v>
          </cell>
          <cell r="AG53">
            <v>2.6078119729559994E-3</v>
          </cell>
          <cell r="AH53">
            <v>313413032</v>
          </cell>
          <cell r="AI53">
            <v>195568503</v>
          </cell>
          <cell r="AJ53">
            <v>0</v>
          </cell>
          <cell r="AK53">
            <v>228782134</v>
          </cell>
          <cell r="AL53">
            <v>0</v>
          </cell>
          <cell r="AM53">
            <v>40312345</v>
          </cell>
          <cell r="AN53">
            <v>51920201</v>
          </cell>
          <cell r="AO53">
            <v>263782134</v>
          </cell>
          <cell r="AP53">
            <v>13553634</v>
          </cell>
          <cell r="AQ53">
            <v>20834301</v>
          </cell>
          <cell r="AR53">
            <v>20834.300999999999</v>
          </cell>
          <cell r="AS53">
            <v>4733253</v>
          </cell>
          <cell r="AU53">
            <v>0</v>
          </cell>
          <cell r="AV53">
            <v>0</v>
          </cell>
          <cell r="AW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 t="e">
            <v>#DIV/0!</v>
          </cell>
          <cell r="BD53" t="e">
            <v>#DIV/0!</v>
          </cell>
          <cell r="BE53" t="e">
            <v>#DIV/0!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 t="e">
            <v>#DIV/0!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12448282</v>
          </cell>
          <cell r="BS53">
            <v>12850795</v>
          </cell>
          <cell r="BT53">
            <v>13778388</v>
          </cell>
          <cell r="BU53">
            <v>14594119</v>
          </cell>
          <cell r="BV53">
            <v>15336497</v>
          </cell>
          <cell r="BW53">
            <v>15724254</v>
          </cell>
          <cell r="BX53">
            <v>17244601</v>
          </cell>
          <cell r="BY53">
            <v>17103526</v>
          </cell>
          <cell r="BZ53">
            <v>17281779</v>
          </cell>
          <cell r="CA53">
            <v>16781543</v>
          </cell>
          <cell r="CB53">
            <v>17042346</v>
          </cell>
          <cell r="CC53">
            <v>15896471</v>
          </cell>
          <cell r="CD53">
            <v>13724146</v>
          </cell>
          <cell r="CE53">
            <v>13117892</v>
          </cell>
          <cell r="CF53">
            <v>9437406</v>
          </cell>
          <cell r="CG53">
            <v>9034229</v>
          </cell>
          <cell r="CH53">
            <v>7577619</v>
          </cell>
          <cell r="CI53">
            <v>7010323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3395143</v>
          </cell>
          <cell r="CO53">
            <v>3454435</v>
          </cell>
          <cell r="CP53">
            <v>3236996</v>
          </cell>
          <cell r="CQ53">
            <v>3382368</v>
          </cell>
          <cell r="CR53">
            <v>3496545</v>
          </cell>
          <cell r="CS53">
            <v>3590079</v>
          </cell>
          <cell r="CT53">
            <v>3135336</v>
          </cell>
          <cell r="CU53">
            <v>3149170</v>
          </cell>
          <cell r="CV53">
            <v>3166310</v>
          </cell>
          <cell r="CW53">
            <v>3162791</v>
          </cell>
          <cell r="CX53">
            <v>3167452</v>
          </cell>
          <cell r="CY53">
            <v>3150756</v>
          </cell>
          <cell r="CZ53">
            <v>3126920</v>
          </cell>
          <cell r="DA53">
            <v>3105500</v>
          </cell>
          <cell r="DB53">
            <v>3105500</v>
          </cell>
          <cell r="DC53">
            <v>2308081</v>
          </cell>
          <cell r="DD53">
            <v>2269490</v>
          </cell>
          <cell r="DE53">
            <v>2250639</v>
          </cell>
          <cell r="DG53">
            <v>0</v>
          </cell>
          <cell r="DH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</row>
        <row r="54">
          <cell r="B54" t="str">
            <v>Total - Tier 3</v>
          </cell>
          <cell r="C54">
            <v>320.30369499999989</v>
          </cell>
          <cell r="D54">
            <v>177.17642800000002</v>
          </cell>
          <cell r="E54">
            <v>226.43065699999997</v>
          </cell>
          <cell r="F54">
            <v>42.329231</v>
          </cell>
          <cell r="G54">
            <v>47.33794799999999</v>
          </cell>
          <cell r="H54">
            <v>53.529172999999993</v>
          </cell>
          <cell r="I54">
            <v>250.61173199999999</v>
          </cell>
          <cell r="J54">
            <v>0.31577</v>
          </cell>
          <cell r="K54">
            <v>1.5452569999999999</v>
          </cell>
          <cell r="M54">
            <v>7.1653208342276148E-2</v>
          </cell>
          <cell r="N54">
            <v>7.2742406539648224E-2</v>
          </cell>
          <cell r="O54">
            <v>7.2735242121084051E-2</v>
          </cell>
          <cell r="P54">
            <v>7.5056330294899026E-2</v>
          </cell>
          <cell r="Q54">
            <v>7.4032153248737839E-2</v>
          </cell>
          <cell r="R54">
            <v>7.379141439204015E-2</v>
          </cell>
          <cell r="S54">
            <v>7.3221842481345653E-2</v>
          </cell>
          <cell r="T54">
            <v>0.29255788475060968</v>
          </cell>
          <cell r="U54">
            <v>0.997572042370787</v>
          </cell>
          <cell r="V54">
            <v>8.7869679961999098E-2</v>
          </cell>
          <cell r="W54">
            <v>8.7022833250973042E-2</v>
          </cell>
          <cell r="X54">
            <v>0.992339220850052</v>
          </cell>
          <cell r="Y54">
            <v>0.98840894632248444</v>
          </cell>
          <cell r="Z54">
            <v>0.97770434487047697</v>
          </cell>
          <cell r="AA54">
            <v>0.95956322316348119</v>
          </cell>
          <cell r="AB54">
            <v>0.95835887122047236</v>
          </cell>
          <cell r="AC54">
            <v>0.93937735110172105</v>
          </cell>
          <cell r="AD54">
            <v>0.94483816472443749</v>
          </cell>
          <cell r="AE54">
            <v>0.94649599725917377</v>
          </cell>
          <cell r="AF54">
            <v>0.94764366496882313</v>
          </cell>
          <cell r="AG54">
            <v>0.95053163945165786</v>
          </cell>
          <cell r="AH54">
            <v>12223108248</v>
          </cell>
          <cell r="AI54">
            <v>7627171617</v>
          </cell>
          <cell r="AJ54">
            <v>0</v>
          </cell>
          <cell r="AK54">
            <v>8922503226</v>
          </cell>
          <cell r="AL54">
            <v>0</v>
          </cell>
          <cell r="AM54">
            <v>1572181455</v>
          </cell>
          <cell r="AN54">
            <v>2024887839</v>
          </cell>
          <cell r="AO54">
            <v>10287503226</v>
          </cell>
          <cell r="AP54">
            <v>528591726</v>
          </cell>
          <cell r="AQ54">
            <v>812537739</v>
          </cell>
          <cell r="AR54">
            <v>812537.73899999948</v>
          </cell>
          <cell r="AS54">
            <v>184596867</v>
          </cell>
          <cell r="AU54">
            <v>7.1073031982294629E-2</v>
          </cell>
          <cell r="AV54">
            <v>7.6065926332278294E-2</v>
          </cell>
          <cell r="AW54">
            <v>6.7998272934766124E-2</v>
          </cell>
          <cell r="AY54">
            <v>9.5198987375177999E-2</v>
          </cell>
          <cell r="AZ54">
            <v>1.6950645945739036E-2</v>
          </cell>
          <cell r="BA54">
            <v>0.1888895927665509</v>
          </cell>
          <cell r="BB54">
            <v>0.16890362898094491</v>
          </cell>
          <cell r="BC54">
            <v>0.47701622855390313</v>
          </cell>
          <cell r="BD54">
            <v>0.68496150625414454</v>
          </cell>
          <cell r="BE54">
            <v>0.14371501650341587</v>
          </cell>
          <cell r="BF54">
            <v>0.33945837730567702</v>
          </cell>
          <cell r="BG54">
            <v>0.11804955590723244</v>
          </cell>
          <cell r="BH54">
            <v>5.756029037547223E-2</v>
          </cell>
          <cell r="BI54">
            <v>6.0489265531760213E-2</v>
          </cell>
          <cell r="BJ54">
            <v>0.7824754401520817</v>
          </cell>
          <cell r="BK54">
            <v>6.9728487324016389E-2</v>
          </cell>
          <cell r="BL54">
            <v>3.0964267078044606E-2</v>
          </cell>
          <cell r="BM54">
            <v>5.2983926312422394E-2</v>
          </cell>
          <cell r="BN54">
            <v>320303695</v>
          </cell>
          <cell r="BO54">
            <v>317791902</v>
          </cell>
          <cell r="BP54">
            <v>308576522</v>
          </cell>
          <cell r="BQ54">
            <v>305639829</v>
          </cell>
          <cell r="BR54">
            <v>295936963</v>
          </cell>
          <cell r="BS54">
            <v>297343044</v>
          </cell>
          <cell r="BT54">
            <v>288339069</v>
          </cell>
          <cell r="BU54">
            <v>290927935</v>
          </cell>
          <cell r="BV54">
            <v>281510895</v>
          </cell>
          <cell r="BW54">
            <v>281888575</v>
          </cell>
          <cell r="BX54">
            <v>283550971</v>
          </cell>
          <cell r="BY54">
            <v>277909727</v>
          </cell>
          <cell r="BZ54">
            <v>278558386</v>
          </cell>
          <cell r="CA54">
            <v>274517447</v>
          </cell>
          <cell r="CB54">
            <v>280147332</v>
          </cell>
          <cell r="CC54">
            <v>273789358</v>
          </cell>
          <cell r="CD54">
            <v>264680180</v>
          </cell>
          <cell r="CE54">
            <v>259018298</v>
          </cell>
          <cell r="CF54">
            <v>243299036</v>
          </cell>
          <cell r="CG54">
            <v>235242414</v>
          </cell>
          <cell r="CH54">
            <v>227575470</v>
          </cell>
          <cell r="CI54">
            <v>219734053</v>
          </cell>
          <cell r="CJ54">
            <v>53529173</v>
          </cell>
          <cell r="CK54">
            <v>51952766</v>
          </cell>
          <cell r="CL54">
            <v>52263526</v>
          </cell>
          <cell r="CM54">
            <v>52331099</v>
          </cell>
          <cell r="CN54">
            <v>54842652</v>
          </cell>
          <cell r="CO54">
            <v>56160875</v>
          </cell>
          <cell r="CP54">
            <v>56160904</v>
          </cell>
          <cell r="CQ54">
            <v>56224456</v>
          </cell>
          <cell r="CR54">
            <v>73207168</v>
          </cell>
          <cell r="CS54">
            <v>53562613</v>
          </cell>
          <cell r="CT54">
            <v>52196454</v>
          </cell>
          <cell r="CU54">
            <v>51625654</v>
          </cell>
          <cell r="CV54">
            <v>48238243</v>
          </cell>
          <cell r="CW54">
            <v>47411658</v>
          </cell>
          <cell r="CX54">
            <v>44264895</v>
          </cell>
          <cell r="CY54">
            <v>43998606</v>
          </cell>
          <cell r="CZ54">
            <v>42320348</v>
          </cell>
          <cell r="DA54">
            <v>40763536</v>
          </cell>
          <cell r="DB54">
            <v>40337064</v>
          </cell>
          <cell r="DC54">
            <v>37195527</v>
          </cell>
          <cell r="DD54">
            <v>35791821</v>
          </cell>
          <cell r="DE54">
            <v>34951644</v>
          </cell>
          <cell r="DF54">
            <v>0</v>
          </cell>
          <cell r="DG54">
            <v>3011143</v>
          </cell>
          <cell r="DH54">
            <v>3301311</v>
          </cell>
          <cell r="DI54">
            <v>0</v>
          </cell>
          <cell r="DJ54">
            <v>6312454</v>
          </cell>
          <cell r="DK54">
            <v>4323788</v>
          </cell>
          <cell r="DL54">
            <v>10094302</v>
          </cell>
          <cell r="DM54">
            <v>19642192</v>
          </cell>
          <cell r="DN54">
            <v>29736494</v>
          </cell>
          <cell r="DO54">
            <v>1289611</v>
          </cell>
          <cell r="DP54">
            <v>177176428</v>
          </cell>
        </row>
        <row r="56">
          <cell r="B56" t="str">
            <v xml:space="preserve">TOTAL/Average </v>
          </cell>
          <cell r="C56">
            <v>4506.6839850000006</v>
          </cell>
          <cell r="D56">
            <v>2329.2482789999999</v>
          </cell>
          <cell r="E56">
            <v>3329.947177</v>
          </cell>
          <cell r="F56">
            <v>592.56009199999994</v>
          </cell>
          <cell r="G56">
            <v>652.51322700000003</v>
          </cell>
          <cell r="H56">
            <v>705.36774200000002</v>
          </cell>
          <cell r="I56">
            <v>3577.3331281547466</v>
          </cell>
          <cell r="J56">
            <v>8.0800439999999991</v>
          </cell>
          <cell r="K56">
            <v>44.092145000000002</v>
          </cell>
          <cell r="L56">
            <v>0</v>
          </cell>
          <cell r="M56">
            <v>0.99999999999999989</v>
          </cell>
          <cell r="N56">
            <v>1</v>
          </cell>
          <cell r="O56">
            <v>1</v>
          </cell>
          <cell r="P56">
            <v>1</v>
          </cell>
          <cell r="Q56">
            <v>0.99697750909944038</v>
          </cell>
          <cell r="R56">
            <v>0.99652365315103175</v>
          </cell>
          <cell r="S56">
            <v>0.99738005988182432</v>
          </cell>
          <cell r="T56">
            <v>1.1996223498616403</v>
          </cell>
          <cell r="U56">
            <v>2.5365006219140449</v>
          </cell>
          <cell r="V56">
            <v>1</v>
          </cell>
          <cell r="W56">
            <v>1</v>
          </cell>
          <cell r="X56">
            <v>2.5227808144148254</v>
          </cell>
          <cell r="Y56">
            <v>2.5043552204171564</v>
          </cell>
          <cell r="Z56">
            <v>0.99999999999999989</v>
          </cell>
          <cell r="AA56">
            <v>0.99999999999999978</v>
          </cell>
          <cell r="AB56">
            <v>0.99880925099301221</v>
          </cell>
          <cell r="AC56">
            <v>2.3229231653336964</v>
          </cell>
          <cell r="AD56">
            <v>2.3511177670026804</v>
          </cell>
          <cell r="AE56">
            <v>2.3561130160249304</v>
          </cell>
          <cell r="AF56">
            <v>2.3636510695632031</v>
          </cell>
          <cell r="AG56">
            <v>2.372348925360483</v>
          </cell>
          <cell r="AH56">
            <v>20371847080</v>
          </cell>
          <cell r="AI56">
            <v>12711952695</v>
          </cell>
          <cell r="AJ56">
            <v>0</v>
          </cell>
          <cell r="AK56">
            <v>14870838710</v>
          </cell>
          <cell r="AL56">
            <v>0</v>
          </cell>
          <cell r="AM56">
            <v>2620302425</v>
          </cell>
          <cell r="AN56">
            <v>3374813065</v>
          </cell>
          <cell r="AO56">
            <v>17145838710</v>
          </cell>
          <cell r="AP56">
            <v>880986210</v>
          </cell>
          <cell r="AQ56">
            <v>1354229565</v>
          </cell>
          <cell r="AR56">
            <v>1354229.5649999995</v>
          </cell>
          <cell r="AS56">
            <v>307661445</v>
          </cell>
          <cell r="AU56">
            <v>1</v>
          </cell>
          <cell r="AV56">
            <v>1</v>
          </cell>
          <cell r="AW56">
            <v>1</v>
          </cell>
          <cell r="AY56">
            <v>0.1842218393047354</v>
          </cell>
          <cell r="AZ56">
            <v>2.9086784348673698E-2</v>
          </cell>
          <cell r="BA56">
            <v>0.18240214249674258</v>
          </cell>
          <cell r="BB56">
            <v>0.16564297222877122</v>
          </cell>
          <cell r="BC56">
            <v>0.35150868853465322</v>
          </cell>
          <cell r="BD56">
            <v>0.48993482737329103</v>
          </cell>
          <cell r="BE56">
            <v>0.1019682964120153</v>
          </cell>
          <cell r="BF56">
            <v>0.45599088071778021</v>
          </cell>
          <cell r="BG56">
            <v>0.11332271362708816</v>
          </cell>
          <cell r="BH56">
            <v>3.7275381587568664E-2</v>
          </cell>
          <cell r="BI56">
            <v>7.6047332039519494E-2</v>
          </cell>
          <cell r="BJ56">
            <v>0.69948505342311618</v>
          </cell>
          <cell r="BK56">
            <v>1</v>
          </cell>
          <cell r="BL56">
            <v>0.99999999999999989</v>
          </cell>
          <cell r="BM56">
            <v>1</v>
          </cell>
          <cell r="BN56">
            <v>4506683985</v>
          </cell>
          <cell r="BO56">
            <v>4398588245</v>
          </cell>
          <cell r="BP56">
            <v>4338887985</v>
          </cell>
          <cell r="BQ56">
            <v>4189353192</v>
          </cell>
          <cell r="BR56">
            <v>4015640231</v>
          </cell>
          <cell r="BS56">
            <v>4002740822</v>
          </cell>
          <cell r="BT56">
            <v>3969801179</v>
          </cell>
          <cell r="BU56">
            <v>3890090236</v>
          </cell>
          <cell r="BV56">
            <v>3780561166</v>
          </cell>
          <cell r="BW56">
            <v>3667176199</v>
          </cell>
          <cell r="BX56">
            <v>3699555728</v>
          </cell>
          <cell r="BY56">
            <v>3597175542</v>
          </cell>
          <cell r="BZ56">
            <v>3477540415</v>
          </cell>
          <cell r="CA56">
            <v>3451529529</v>
          </cell>
          <cell r="CB56">
            <v>3324525365</v>
          </cell>
          <cell r="CC56">
            <v>3287632118</v>
          </cell>
          <cell r="CD56">
            <v>3108389834</v>
          </cell>
          <cell r="CE56">
            <v>2990210268</v>
          </cell>
          <cell r="CF56">
            <v>2849723061</v>
          </cell>
          <cell r="CG56">
            <v>2745172364</v>
          </cell>
          <cell r="CH56">
            <v>2610642202</v>
          </cell>
          <cell r="CI56">
            <v>2546412262</v>
          </cell>
          <cell r="CJ56">
            <v>705367742</v>
          </cell>
          <cell r="CK56">
            <v>676574554</v>
          </cell>
          <cell r="CL56">
            <v>660692988</v>
          </cell>
          <cell r="CM56">
            <v>627904202</v>
          </cell>
          <cell r="CN56">
            <v>622315836</v>
          </cell>
          <cell r="CO56">
            <v>644188418</v>
          </cell>
          <cell r="CP56">
            <v>632984415</v>
          </cell>
          <cell r="CQ56">
            <v>612234112</v>
          </cell>
          <cell r="CR56">
            <v>619495335</v>
          </cell>
          <cell r="CS56">
            <v>592009516</v>
          </cell>
          <cell r="CT56">
            <v>587323037</v>
          </cell>
          <cell r="CU56">
            <v>558953068</v>
          </cell>
          <cell r="CV56">
            <v>540576606</v>
          </cell>
          <cell r="CW56">
            <v>533849749</v>
          </cell>
          <cell r="CX56">
            <v>516020147</v>
          </cell>
          <cell r="CY56">
            <v>503192355</v>
          </cell>
          <cell r="CZ56">
            <v>501928557</v>
          </cell>
          <cell r="DA56">
            <v>475796268</v>
          </cell>
          <cell r="DB56">
            <v>475369796</v>
          </cell>
          <cell r="DC56">
            <v>460316464</v>
          </cell>
          <cell r="DD56">
            <v>429584047</v>
          </cell>
          <cell r="DE56">
            <v>412772425</v>
          </cell>
          <cell r="DF56">
            <v>0</v>
          </cell>
          <cell r="DG56">
            <v>34266428</v>
          </cell>
          <cell r="DH56">
            <v>63217444</v>
          </cell>
          <cell r="DI56">
            <v>0</v>
          </cell>
          <cell r="DJ56">
            <v>97483872</v>
          </cell>
          <cell r="DK56">
            <v>47760744</v>
          </cell>
          <cell r="DL56">
            <v>120599480</v>
          </cell>
          <cell r="DM56">
            <v>143878353</v>
          </cell>
          <cell r="DN56">
            <v>264477833</v>
          </cell>
          <cell r="DO56">
            <v>30819212</v>
          </cell>
          <cell r="DP56">
            <v>2329248279</v>
          </cell>
        </row>
        <row r="59">
          <cell r="B59" t="str">
            <v>Mar 2019 (Ranking out of 9 banks)</v>
          </cell>
          <cell r="C59">
            <v>7</v>
          </cell>
          <cell r="D59">
            <v>6</v>
          </cell>
          <cell r="E59">
            <v>6</v>
          </cell>
          <cell r="F59">
            <v>4</v>
          </cell>
          <cell r="G59">
            <v>4</v>
          </cell>
          <cell r="H59">
            <v>4</v>
          </cell>
          <cell r="I59">
            <v>7</v>
          </cell>
          <cell r="J59">
            <v>9</v>
          </cell>
          <cell r="K59">
            <v>8</v>
          </cell>
          <cell r="M59">
            <v>6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R59">
            <v>1</v>
          </cell>
          <cell r="AS59">
            <v>1</v>
          </cell>
          <cell r="AU59">
            <v>7</v>
          </cell>
          <cell r="AV59">
            <v>6</v>
          </cell>
          <cell r="AW59">
            <v>6</v>
          </cell>
          <cell r="AX59" t="e">
            <v>#N/A</v>
          </cell>
          <cell r="AY59">
            <v>9</v>
          </cell>
          <cell r="AZ59">
            <v>8</v>
          </cell>
          <cell r="BA59">
            <v>1</v>
          </cell>
          <cell r="BB59">
            <v>1</v>
          </cell>
          <cell r="BC59">
            <v>9</v>
          </cell>
          <cell r="BD59">
            <v>2</v>
          </cell>
          <cell r="BE59">
            <v>9</v>
          </cell>
          <cell r="BF59">
            <v>7</v>
          </cell>
          <cell r="BG59">
            <v>8</v>
          </cell>
          <cell r="BH59">
            <v>9</v>
          </cell>
          <cell r="BI59">
            <v>9</v>
          </cell>
          <cell r="BJ59">
            <v>5</v>
          </cell>
          <cell r="BK59">
            <v>6</v>
          </cell>
          <cell r="BL59">
            <v>7</v>
          </cell>
          <cell r="BM59">
            <v>7</v>
          </cell>
        </row>
        <row r="60">
          <cell r="B60" t="str">
            <v>Dec 2018 (Ranking out of 9 banks)</v>
          </cell>
          <cell r="C60">
            <v>6</v>
          </cell>
          <cell r="D60">
            <v>5</v>
          </cell>
          <cell r="E60">
            <v>6</v>
          </cell>
          <cell r="F60">
            <v>4</v>
          </cell>
          <cell r="G60">
            <v>4</v>
          </cell>
          <cell r="H60">
            <v>4</v>
          </cell>
          <cell r="I60">
            <v>7</v>
          </cell>
          <cell r="J60">
            <v>9</v>
          </cell>
          <cell r="K60">
            <v>6</v>
          </cell>
          <cell r="N60">
            <v>6</v>
          </cell>
          <cell r="AU60">
            <v>6</v>
          </cell>
          <cell r="AV60">
            <v>5</v>
          </cell>
          <cell r="AW60">
            <v>6</v>
          </cell>
          <cell r="AY60">
            <v>9</v>
          </cell>
          <cell r="AZ60">
            <v>9</v>
          </cell>
          <cell r="BA60">
            <v>1</v>
          </cell>
          <cell r="BB60">
            <v>1</v>
          </cell>
          <cell r="BC60">
            <v>9</v>
          </cell>
          <cell r="BD60">
            <v>2</v>
          </cell>
          <cell r="BE60">
            <v>5</v>
          </cell>
          <cell r="BF60">
            <v>7</v>
          </cell>
          <cell r="BG60">
            <v>6</v>
          </cell>
          <cell r="BH60">
            <v>9</v>
          </cell>
          <cell r="BI60">
            <v>8</v>
          </cell>
          <cell r="BJ60">
            <v>6</v>
          </cell>
          <cell r="BK60">
            <v>6</v>
          </cell>
          <cell r="BL60">
            <v>7</v>
          </cell>
          <cell r="BM60">
            <v>7</v>
          </cell>
        </row>
        <row r="61">
          <cell r="B61" t="str">
            <v>Sep 2018 (Ranking out of 8 banks)</v>
          </cell>
          <cell r="C61">
            <v>5</v>
          </cell>
          <cell r="D61">
            <v>5</v>
          </cell>
          <cell r="E61">
            <v>6</v>
          </cell>
          <cell r="F61">
            <v>5</v>
          </cell>
          <cell r="G61">
            <v>6</v>
          </cell>
          <cell r="H61">
            <v>4</v>
          </cell>
          <cell r="I61">
            <v>7</v>
          </cell>
          <cell r="J61">
            <v>9</v>
          </cell>
          <cell r="K61">
            <v>7</v>
          </cell>
          <cell r="O61">
            <v>6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U61">
            <v>5</v>
          </cell>
          <cell r="AV61">
            <v>5</v>
          </cell>
          <cell r="AW61">
            <v>6</v>
          </cell>
          <cell r="AX61" t="e">
            <v>#N/A</v>
          </cell>
          <cell r="AY61">
            <v>9</v>
          </cell>
          <cell r="AZ61">
            <v>9</v>
          </cell>
          <cell r="BA61">
            <v>2</v>
          </cell>
          <cell r="BB61">
            <v>1</v>
          </cell>
          <cell r="BC61">
            <v>9</v>
          </cell>
          <cell r="BD61">
            <v>2</v>
          </cell>
          <cell r="BE61">
            <v>6</v>
          </cell>
          <cell r="BF61">
            <v>2</v>
          </cell>
          <cell r="BG61">
            <v>7</v>
          </cell>
          <cell r="BH61">
            <v>9</v>
          </cell>
          <cell r="BI61">
            <v>8</v>
          </cell>
          <cell r="BJ61">
            <v>6</v>
          </cell>
          <cell r="BK61">
            <v>7</v>
          </cell>
          <cell r="BL61">
            <v>8</v>
          </cell>
          <cell r="BM61">
            <v>7</v>
          </cell>
        </row>
        <row r="62">
          <cell r="B62" t="str">
            <v>Jun 2018 (Ranking out of 8 banks)</v>
          </cell>
          <cell r="C62">
            <v>6</v>
          </cell>
          <cell r="D62">
            <v>5</v>
          </cell>
          <cell r="E62">
            <v>6</v>
          </cell>
          <cell r="F62">
            <v>5</v>
          </cell>
          <cell r="G62">
            <v>6</v>
          </cell>
          <cell r="H62">
            <v>4</v>
          </cell>
          <cell r="I62">
            <v>7</v>
          </cell>
          <cell r="J62">
            <v>8</v>
          </cell>
          <cell r="K62">
            <v>7</v>
          </cell>
          <cell r="P62">
            <v>6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U62">
            <v>6</v>
          </cell>
          <cell r="AV62">
            <v>5</v>
          </cell>
          <cell r="AW62">
            <v>6</v>
          </cell>
          <cell r="AX62" t="e">
            <v>#N/A</v>
          </cell>
          <cell r="AY62">
            <v>8</v>
          </cell>
          <cell r="AZ62">
            <v>8</v>
          </cell>
          <cell r="BA62">
            <v>1</v>
          </cell>
          <cell r="BB62">
            <v>1</v>
          </cell>
          <cell r="BC62">
            <v>8</v>
          </cell>
          <cell r="BD62">
            <v>2</v>
          </cell>
          <cell r="BE62">
            <v>6</v>
          </cell>
          <cell r="BF62">
            <v>1</v>
          </cell>
          <cell r="BG62">
            <v>5</v>
          </cell>
          <cell r="BH62">
            <v>8</v>
          </cell>
          <cell r="BI62">
            <v>8</v>
          </cell>
          <cell r="BJ62">
            <v>6</v>
          </cell>
          <cell r="BK62">
            <v>7</v>
          </cell>
          <cell r="BL62">
            <v>4</v>
          </cell>
          <cell r="BM62">
            <v>7</v>
          </cell>
        </row>
        <row r="63">
          <cell r="B63" t="str">
            <v>Mar 2018 (Ranking out of 8 banks)</v>
          </cell>
          <cell r="C63">
            <v>6</v>
          </cell>
          <cell r="D63">
            <v>5</v>
          </cell>
          <cell r="E63">
            <v>5</v>
          </cell>
          <cell r="F63">
            <v>5</v>
          </cell>
          <cell r="G63">
            <v>6</v>
          </cell>
          <cell r="H63">
            <v>5</v>
          </cell>
          <cell r="I63">
            <v>6</v>
          </cell>
          <cell r="J63">
            <v>8</v>
          </cell>
          <cell r="K63">
            <v>7</v>
          </cell>
          <cell r="Q63">
            <v>6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U63">
            <v>6</v>
          </cell>
          <cell r="AV63">
            <v>5</v>
          </cell>
          <cell r="AW63">
            <v>5</v>
          </cell>
          <cell r="AX63" t="e">
            <v>#N/A</v>
          </cell>
          <cell r="AY63">
            <v>8</v>
          </cell>
          <cell r="AZ63">
            <v>7</v>
          </cell>
          <cell r="BA63">
            <v>1</v>
          </cell>
          <cell r="BB63">
            <v>1</v>
          </cell>
          <cell r="BC63">
            <v>8</v>
          </cell>
          <cell r="BD63">
            <v>1</v>
          </cell>
          <cell r="BE63">
            <v>4</v>
          </cell>
          <cell r="BF63">
            <v>2</v>
          </cell>
          <cell r="BG63">
            <v>6</v>
          </cell>
          <cell r="BH63">
            <v>8</v>
          </cell>
          <cell r="BI63">
            <v>7</v>
          </cell>
          <cell r="BJ63">
            <v>5</v>
          </cell>
          <cell r="BK63">
            <v>5</v>
          </cell>
          <cell r="BL63">
            <v>6</v>
          </cell>
          <cell r="BM63">
            <v>5</v>
          </cell>
        </row>
        <row r="64">
          <cell r="B64" t="str">
            <v>Dec 2017 (Ranking out of 8 banks)</v>
          </cell>
          <cell r="C64">
            <v>6</v>
          </cell>
          <cell r="D64">
            <v>5</v>
          </cell>
          <cell r="E64">
            <v>5</v>
          </cell>
          <cell r="F64">
            <v>6</v>
          </cell>
          <cell r="G64">
            <v>6</v>
          </cell>
          <cell r="H64">
            <v>6</v>
          </cell>
          <cell r="I64">
            <v>7</v>
          </cell>
          <cell r="J64">
            <v>8</v>
          </cell>
          <cell r="K64">
            <v>6</v>
          </cell>
          <cell r="R64">
            <v>5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U64">
            <v>6</v>
          </cell>
          <cell r="AV64">
            <v>5</v>
          </cell>
          <cell r="AW64">
            <v>5</v>
          </cell>
          <cell r="AX64" t="e">
            <v>#N/A</v>
          </cell>
          <cell r="AY64">
            <v>7</v>
          </cell>
          <cell r="AZ64">
            <v>7</v>
          </cell>
          <cell r="BA64">
            <v>2</v>
          </cell>
          <cell r="BB64">
            <v>1</v>
          </cell>
          <cell r="BC64">
            <v>8</v>
          </cell>
          <cell r="BD64">
            <v>1</v>
          </cell>
          <cell r="BE64">
            <v>3</v>
          </cell>
          <cell r="BF64">
            <v>1</v>
          </cell>
          <cell r="BG64">
            <v>4</v>
          </cell>
          <cell r="BH64">
            <v>8</v>
          </cell>
          <cell r="BI64">
            <v>7</v>
          </cell>
          <cell r="BJ64">
            <v>5</v>
          </cell>
          <cell r="BK64">
            <v>5</v>
          </cell>
          <cell r="BL64">
            <v>7</v>
          </cell>
          <cell r="BM64">
            <v>7</v>
          </cell>
        </row>
        <row r="65">
          <cell r="B65" t="str">
            <v>Sep  2017 (Ranking out of 8 banks)</v>
          </cell>
          <cell r="C65">
            <v>6</v>
          </cell>
          <cell r="D65">
            <v>5</v>
          </cell>
          <cell r="E65">
            <v>6</v>
          </cell>
          <cell r="F65">
            <v>6</v>
          </cell>
          <cell r="G65">
            <v>6</v>
          </cell>
          <cell r="H65">
            <v>6</v>
          </cell>
          <cell r="I65">
            <v>6</v>
          </cell>
          <cell r="J65">
            <v>8</v>
          </cell>
          <cell r="K65">
            <v>6</v>
          </cell>
          <cell r="S65">
            <v>6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AU65">
            <v>6</v>
          </cell>
          <cell r="AV65">
            <v>5</v>
          </cell>
          <cell r="AW65">
            <v>6</v>
          </cell>
          <cell r="AY65">
            <v>7</v>
          </cell>
          <cell r="AZ65">
            <v>7</v>
          </cell>
          <cell r="BA65">
            <v>6</v>
          </cell>
          <cell r="BB65">
            <v>2</v>
          </cell>
          <cell r="BC65">
            <v>8</v>
          </cell>
          <cell r="BD65">
            <v>1</v>
          </cell>
          <cell r="BE65">
            <v>2</v>
          </cell>
          <cell r="BF65">
            <v>2</v>
          </cell>
          <cell r="BG65">
            <v>4</v>
          </cell>
          <cell r="BH65">
            <v>8</v>
          </cell>
          <cell r="BI65">
            <v>7</v>
          </cell>
          <cell r="BJ65">
            <v>4</v>
          </cell>
          <cell r="BK65">
            <v>6</v>
          </cell>
          <cell r="BL65">
            <v>4</v>
          </cell>
          <cell r="BM65">
            <v>6</v>
          </cell>
        </row>
        <row r="66">
          <cell r="B66" t="str">
            <v>June  2017 (Ranking out of 8 banks)</v>
          </cell>
          <cell r="C66">
            <v>6</v>
          </cell>
          <cell r="D66">
            <v>5</v>
          </cell>
          <cell r="E66">
            <v>6</v>
          </cell>
          <cell r="F66">
            <v>6</v>
          </cell>
          <cell r="G66">
            <v>6</v>
          </cell>
          <cell r="H66">
            <v>6</v>
          </cell>
          <cell r="I66">
            <v>6</v>
          </cell>
          <cell r="J66">
            <v>8</v>
          </cell>
          <cell r="K66">
            <v>6</v>
          </cell>
          <cell r="T66">
            <v>6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AU66">
            <v>6</v>
          </cell>
          <cell r="AV66">
            <v>5</v>
          </cell>
          <cell r="AW66">
            <v>6</v>
          </cell>
          <cell r="AY66">
            <v>6</v>
          </cell>
          <cell r="AZ66">
            <v>7</v>
          </cell>
          <cell r="BA66">
            <v>6</v>
          </cell>
          <cell r="BB66">
            <v>2</v>
          </cell>
          <cell r="BC66">
            <v>8</v>
          </cell>
          <cell r="BD66">
            <v>1</v>
          </cell>
          <cell r="BE66">
            <v>1</v>
          </cell>
          <cell r="BF66">
            <v>1</v>
          </cell>
          <cell r="BG66">
            <v>4</v>
          </cell>
          <cell r="BH66">
            <v>8</v>
          </cell>
          <cell r="BI66">
            <v>7</v>
          </cell>
          <cell r="BJ66">
            <v>4</v>
          </cell>
          <cell r="BK66">
            <v>7</v>
          </cell>
          <cell r="BL66">
            <v>7</v>
          </cell>
          <cell r="BM66">
            <v>6</v>
          </cell>
        </row>
        <row r="68">
          <cell r="B68" t="str">
            <v>Mar 2019 (Ranking out of 39 banks)</v>
          </cell>
          <cell r="C68">
            <v>7</v>
          </cell>
          <cell r="D68">
            <v>6</v>
          </cell>
          <cell r="E68">
            <v>6</v>
          </cell>
          <cell r="F68">
            <v>4</v>
          </cell>
          <cell r="G68">
            <v>4</v>
          </cell>
          <cell r="H68">
            <v>4</v>
          </cell>
          <cell r="I68">
            <v>7</v>
          </cell>
          <cell r="J68">
            <v>10</v>
          </cell>
          <cell r="K68">
            <v>8</v>
          </cell>
          <cell r="L68">
            <v>0</v>
          </cell>
          <cell r="M68">
            <v>6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0</v>
          </cell>
          <cell r="AU68">
            <v>7</v>
          </cell>
          <cell r="AV68">
            <v>6</v>
          </cell>
          <cell r="AW68">
            <v>6</v>
          </cell>
          <cell r="AX68" t="e">
            <v>#N/A</v>
          </cell>
          <cell r="AY68">
            <v>16</v>
          </cell>
          <cell r="AZ68">
            <v>16</v>
          </cell>
          <cell r="BA68">
            <v>17</v>
          </cell>
          <cell r="BB68">
            <v>17</v>
          </cell>
          <cell r="BC68">
            <v>32</v>
          </cell>
          <cell r="BD68">
            <v>6</v>
          </cell>
          <cell r="BE68">
            <v>5</v>
          </cell>
          <cell r="BF68">
            <v>17</v>
          </cell>
          <cell r="BG68">
            <v>29</v>
          </cell>
          <cell r="BH68">
            <v>20</v>
          </cell>
          <cell r="BI68">
            <v>30</v>
          </cell>
          <cell r="BJ68">
            <v>18</v>
          </cell>
          <cell r="BK68">
            <v>6</v>
          </cell>
          <cell r="BL68">
            <v>7</v>
          </cell>
          <cell r="BM68">
            <v>7</v>
          </cell>
        </row>
        <row r="69">
          <cell r="B69" t="str">
            <v>Dec 2018 (Ranking out of 39 banks)</v>
          </cell>
          <cell r="C69">
            <v>6</v>
          </cell>
          <cell r="D69">
            <v>5</v>
          </cell>
          <cell r="E69">
            <v>6</v>
          </cell>
          <cell r="F69">
            <v>4</v>
          </cell>
          <cell r="G69">
            <v>4</v>
          </cell>
          <cell r="H69">
            <v>4</v>
          </cell>
          <cell r="I69">
            <v>7</v>
          </cell>
          <cell r="J69">
            <v>11</v>
          </cell>
          <cell r="K69">
            <v>6</v>
          </cell>
          <cell r="N69">
            <v>6</v>
          </cell>
          <cell r="AU69">
            <v>6</v>
          </cell>
          <cell r="AV69">
            <v>5</v>
          </cell>
          <cell r="AW69">
            <v>6</v>
          </cell>
          <cell r="AX69" t="e">
            <v>#N/A</v>
          </cell>
          <cell r="AY69">
            <v>12</v>
          </cell>
          <cell r="AZ69">
            <v>12</v>
          </cell>
          <cell r="BA69">
            <v>24</v>
          </cell>
          <cell r="BB69">
            <v>17</v>
          </cell>
          <cell r="BC69">
            <v>34</v>
          </cell>
          <cell r="BD69">
            <v>5</v>
          </cell>
          <cell r="BE69">
            <v>10</v>
          </cell>
          <cell r="BF69">
            <v>18</v>
          </cell>
          <cell r="BG69">
            <v>24</v>
          </cell>
          <cell r="BH69">
            <v>16</v>
          </cell>
          <cell r="BI69">
            <v>25</v>
          </cell>
          <cell r="BJ69">
            <v>19</v>
          </cell>
          <cell r="BK69">
            <v>6</v>
          </cell>
          <cell r="BL69">
            <v>7</v>
          </cell>
          <cell r="BM69">
            <v>7</v>
          </cell>
        </row>
        <row r="70">
          <cell r="B70" t="str">
            <v>Sep 2018 (Ranking out of 39 banks)</v>
          </cell>
          <cell r="C70">
            <v>5</v>
          </cell>
          <cell r="D70">
            <v>5</v>
          </cell>
          <cell r="E70">
            <v>6</v>
          </cell>
          <cell r="F70">
            <v>5</v>
          </cell>
          <cell r="G70">
            <v>6</v>
          </cell>
          <cell r="H70">
            <v>4</v>
          </cell>
          <cell r="I70">
            <v>7</v>
          </cell>
          <cell r="J70">
            <v>11</v>
          </cell>
          <cell r="K70">
            <v>7</v>
          </cell>
          <cell r="L70">
            <v>0</v>
          </cell>
          <cell r="O70">
            <v>6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U70">
            <v>5</v>
          </cell>
          <cell r="AV70">
            <v>5</v>
          </cell>
          <cell r="AW70">
            <v>6</v>
          </cell>
          <cell r="AX70" t="e">
            <v>#N/A</v>
          </cell>
          <cell r="AY70">
            <v>15</v>
          </cell>
          <cell r="AZ70">
            <v>15</v>
          </cell>
          <cell r="BA70">
            <v>20</v>
          </cell>
          <cell r="BB70">
            <v>18</v>
          </cell>
          <cell r="BC70">
            <v>34</v>
          </cell>
          <cell r="BD70">
            <v>6</v>
          </cell>
          <cell r="BE70">
            <v>11</v>
          </cell>
          <cell r="BF70">
            <v>3</v>
          </cell>
          <cell r="BG70">
            <v>23</v>
          </cell>
          <cell r="BH70">
            <v>16</v>
          </cell>
          <cell r="BI70">
            <v>23</v>
          </cell>
          <cell r="BJ70">
            <v>20</v>
          </cell>
          <cell r="BK70">
            <v>7</v>
          </cell>
          <cell r="BL70">
            <v>11</v>
          </cell>
          <cell r="BM70">
            <v>7</v>
          </cell>
        </row>
        <row r="71">
          <cell r="B71" t="str">
            <v>Jun 2018 (Ranking out of 40 banks)</v>
          </cell>
          <cell r="C71">
            <v>6</v>
          </cell>
          <cell r="D71">
            <v>5</v>
          </cell>
          <cell r="E71">
            <v>6</v>
          </cell>
          <cell r="F71">
            <v>5</v>
          </cell>
          <cell r="G71">
            <v>6</v>
          </cell>
          <cell r="H71">
            <v>4</v>
          </cell>
          <cell r="I71">
            <v>7</v>
          </cell>
          <cell r="J71">
            <v>11</v>
          </cell>
          <cell r="K71">
            <v>7</v>
          </cell>
          <cell r="L71" t="e">
            <v>#REF!</v>
          </cell>
          <cell r="P71">
            <v>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U71">
            <v>6</v>
          </cell>
          <cell r="AV71">
            <v>5</v>
          </cell>
          <cell r="AW71">
            <v>6</v>
          </cell>
          <cell r="AX71">
            <v>6</v>
          </cell>
          <cell r="AY71">
            <v>13</v>
          </cell>
          <cell r="AZ71">
            <v>15</v>
          </cell>
          <cell r="BA71">
            <v>18</v>
          </cell>
          <cell r="BB71">
            <v>17</v>
          </cell>
          <cell r="BC71">
            <v>33</v>
          </cell>
          <cell r="BD71">
            <v>5</v>
          </cell>
          <cell r="BE71">
            <v>10</v>
          </cell>
          <cell r="BF71">
            <v>3</v>
          </cell>
          <cell r="BG71">
            <v>21</v>
          </cell>
          <cell r="BH71">
            <v>14</v>
          </cell>
          <cell r="BI71">
            <v>15</v>
          </cell>
          <cell r="BJ71">
            <v>20</v>
          </cell>
          <cell r="BK71">
            <v>8</v>
          </cell>
          <cell r="BL71">
            <v>4</v>
          </cell>
          <cell r="BM71">
            <v>7</v>
          </cell>
        </row>
        <row r="72">
          <cell r="B72" t="str">
            <v>Mar 2018 (Ranking out of 40 banks)</v>
          </cell>
          <cell r="C72">
            <v>6</v>
          </cell>
          <cell r="D72">
            <v>5</v>
          </cell>
          <cell r="E72">
            <v>5</v>
          </cell>
          <cell r="F72">
            <v>5</v>
          </cell>
          <cell r="G72">
            <v>6</v>
          </cell>
          <cell r="H72">
            <v>5</v>
          </cell>
          <cell r="I72">
            <v>6</v>
          </cell>
          <cell r="J72">
            <v>11</v>
          </cell>
          <cell r="K72">
            <v>7</v>
          </cell>
          <cell r="L72" t="e">
            <v>#REF!</v>
          </cell>
          <cell r="Q72">
            <v>6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>
            <v>6</v>
          </cell>
          <cell r="AV72">
            <v>5</v>
          </cell>
          <cell r="AW72">
            <v>5</v>
          </cell>
          <cell r="AX72" t="e">
            <v>#N/A</v>
          </cell>
          <cell r="AY72">
            <v>12</v>
          </cell>
          <cell r="AZ72">
            <v>13</v>
          </cell>
          <cell r="BA72">
            <v>19</v>
          </cell>
          <cell r="BB72">
            <v>19</v>
          </cell>
          <cell r="BC72">
            <v>34</v>
          </cell>
          <cell r="BD72">
            <v>5</v>
          </cell>
          <cell r="BE72">
            <v>12</v>
          </cell>
          <cell r="BF72">
            <v>5</v>
          </cell>
          <cell r="BG72">
            <v>21</v>
          </cell>
          <cell r="BH72">
            <v>16</v>
          </cell>
          <cell r="BI72">
            <v>25</v>
          </cell>
          <cell r="BJ72">
            <v>21</v>
          </cell>
          <cell r="BK72">
            <v>6</v>
          </cell>
          <cell r="BL72">
            <v>8</v>
          </cell>
          <cell r="BM72">
            <v>5</v>
          </cell>
        </row>
        <row r="73">
          <cell r="B73" t="str">
            <v>Dec 2017 (Ranking out of 40 banks)</v>
          </cell>
          <cell r="C73">
            <v>6</v>
          </cell>
          <cell r="D73">
            <v>5</v>
          </cell>
          <cell r="E73">
            <v>5</v>
          </cell>
          <cell r="F73">
            <v>6</v>
          </cell>
          <cell r="G73">
            <v>6</v>
          </cell>
          <cell r="H73">
            <v>6</v>
          </cell>
          <cell r="I73">
            <v>7</v>
          </cell>
          <cell r="J73">
            <v>11</v>
          </cell>
          <cell r="K73">
            <v>6</v>
          </cell>
          <cell r="L73" t="e">
            <v>#REF!</v>
          </cell>
          <cell r="R73">
            <v>5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>
            <v>6</v>
          </cell>
          <cell r="AV73">
            <v>5</v>
          </cell>
          <cell r="AW73">
            <v>5</v>
          </cell>
          <cell r="AX73" t="e">
            <v>#N/A</v>
          </cell>
          <cell r="AY73">
            <v>13</v>
          </cell>
          <cell r="AZ73">
            <v>14</v>
          </cell>
          <cell r="BA73">
            <v>21</v>
          </cell>
          <cell r="BB73">
            <v>18</v>
          </cell>
          <cell r="BC73">
            <v>33</v>
          </cell>
          <cell r="BD73">
            <v>6</v>
          </cell>
          <cell r="BE73">
            <v>14</v>
          </cell>
          <cell r="BF73">
            <v>3</v>
          </cell>
          <cell r="BG73">
            <v>26</v>
          </cell>
          <cell r="BH73">
            <v>16</v>
          </cell>
          <cell r="BI73">
            <v>27</v>
          </cell>
          <cell r="BJ73">
            <v>21</v>
          </cell>
          <cell r="BK73">
            <v>6</v>
          </cell>
          <cell r="BL73">
            <v>11</v>
          </cell>
          <cell r="BM73">
            <v>32</v>
          </cell>
        </row>
        <row r="74">
          <cell r="B74" t="str">
            <v>Sep 2017 (Ranking out of 39 banks)</v>
          </cell>
          <cell r="C74">
            <v>6</v>
          </cell>
          <cell r="D74">
            <v>5</v>
          </cell>
          <cell r="E74">
            <v>6</v>
          </cell>
          <cell r="F74">
            <v>6</v>
          </cell>
          <cell r="G74">
            <v>6</v>
          </cell>
          <cell r="H74">
            <v>6</v>
          </cell>
          <cell r="I74">
            <v>6</v>
          </cell>
          <cell r="J74">
            <v>11</v>
          </cell>
          <cell r="K74">
            <v>6</v>
          </cell>
          <cell r="L74" t="e">
            <v>#REF!</v>
          </cell>
          <cell r="S74">
            <v>6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>
            <v>6</v>
          </cell>
          <cell r="AV74">
            <v>5</v>
          </cell>
          <cell r="AW74">
            <v>6</v>
          </cell>
          <cell r="AX74" t="e">
            <v>#N/A</v>
          </cell>
          <cell r="AY74">
            <v>13</v>
          </cell>
          <cell r="AZ74">
            <v>14</v>
          </cell>
          <cell r="BA74">
            <v>23</v>
          </cell>
          <cell r="BB74">
            <v>21</v>
          </cell>
          <cell r="BC74">
            <v>33</v>
          </cell>
          <cell r="BD74">
            <v>6</v>
          </cell>
          <cell r="BE74">
            <v>11</v>
          </cell>
          <cell r="BF74">
            <v>5</v>
          </cell>
          <cell r="BG74">
            <v>25</v>
          </cell>
          <cell r="BH74">
            <v>14</v>
          </cell>
          <cell r="BI74">
            <v>26</v>
          </cell>
          <cell r="BJ74">
            <v>25</v>
          </cell>
          <cell r="BK74">
            <v>7</v>
          </cell>
          <cell r="BL74">
            <v>6</v>
          </cell>
          <cell r="BM74">
            <v>33</v>
          </cell>
        </row>
        <row r="75">
          <cell r="B75" t="str">
            <v>June 2017 (Ranking out of 39 banks)</v>
          </cell>
          <cell r="C75">
            <v>6</v>
          </cell>
          <cell r="D75">
            <v>5</v>
          </cell>
          <cell r="E75">
            <v>6</v>
          </cell>
          <cell r="F75">
            <v>7</v>
          </cell>
          <cell r="G75">
            <v>6</v>
          </cell>
          <cell r="H75">
            <v>6</v>
          </cell>
          <cell r="I75">
            <v>6</v>
          </cell>
          <cell r="J75">
            <v>11</v>
          </cell>
          <cell r="K75">
            <v>6</v>
          </cell>
          <cell r="L75" t="e">
            <v>#N/A</v>
          </cell>
          <cell r="T75">
            <v>6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>
            <v>6</v>
          </cell>
          <cell r="AV75">
            <v>5</v>
          </cell>
          <cell r="AW75">
            <v>6</v>
          </cell>
          <cell r="AX75" t="e">
            <v>#N/A</v>
          </cell>
          <cell r="AY75">
            <v>11</v>
          </cell>
          <cell r="AZ75">
            <v>14</v>
          </cell>
          <cell r="BA75">
            <v>23</v>
          </cell>
          <cell r="BB75">
            <v>23</v>
          </cell>
          <cell r="BC75">
            <v>31</v>
          </cell>
          <cell r="BD75">
            <v>5</v>
          </cell>
          <cell r="BE75">
            <v>6</v>
          </cell>
          <cell r="BF75">
            <v>2</v>
          </cell>
          <cell r="BG75">
            <v>24</v>
          </cell>
          <cell r="BH75">
            <v>15</v>
          </cell>
          <cell r="BI75">
            <v>30</v>
          </cell>
          <cell r="BJ75">
            <v>24</v>
          </cell>
          <cell r="BK75">
            <v>9</v>
          </cell>
          <cell r="BL75">
            <v>10</v>
          </cell>
          <cell r="BM75">
            <v>31</v>
          </cell>
        </row>
      </sheetData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jun_19"/>
      <sheetName val="ind"/>
      <sheetName val="peer_summary"/>
      <sheetName val="Summary_jun_19_print"/>
    </sheetNames>
    <sheetDataSet>
      <sheetData sheetId="0">
        <row r="1">
          <cell r="B1" t="str">
            <v>DIAMOND TRUST BANK KENYA LIMITED</v>
          </cell>
          <cell r="BF1" t="str">
            <v>Figures in KShs billions, except where otherwise indicated</v>
          </cell>
        </row>
        <row r="2">
          <cell r="B2" t="str">
            <v>Kenya Banking Industry analysis as at 30 June 2019</v>
          </cell>
        </row>
        <row r="3">
          <cell r="M3" t="str">
            <v xml:space="preserve">Weighted market share index </v>
          </cell>
          <cell r="AV3" t="str">
            <v>Market share on:</v>
          </cell>
          <cell r="AZ3" t="str">
            <v>Key ratios as at 30 Jun 2019</v>
          </cell>
          <cell r="BL3" t="str">
            <v>Market share on off balance sheet items:</v>
          </cell>
          <cell r="CI3" t="str">
            <v>ok</v>
          </cell>
          <cell r="CJ3" t="str">
            <v>ok</v>
          </cell>
          <cell r="CK3" t="str">
            <v>ok</v>
          </cell>
          <cell r="DD3" t="str">
            <v>ok</v>
          </cell>
          <cell r="DE3" t="str">
            <v>ok</v>
          </cell>
          <cell r="DJ3" t="str">
            <v>ok</v>
          </cell>
          <cell r="DK3" t="str">
            <v>ok</v>
          </cell>
          <cell r="DN3" t="str">
            <v>ok</v>
          </cell>
          <cell r="DO3" t="str">
            <v>ok</v>
          </cell>
          <cell r="DP3" t="str">
            <v>ok</v>
          </cell>
          <cell r="DQ3" t="str">
            <v>ok</v>
          </cell>
          <cell r="DR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Jun- 19</v>
          </cell>
          <cell r="N4" t="str">
            <v>Mar- 19</v>
          </cell>
          <cell r="O4" t="str">
            <v>Dec- 18</v>
          </cell>
          <cell r="P4" t="str">
            <v>Sep- 18</v>
          </cell>
          <cell r="Q4" t="str">
            <v>Jun- 18</v>
          </cell>
          <cell r="R4" t="str">
            <v>Mar- 18</v>
          </cell>
          <cell r="S4" t="str">
            <v>Dec- 17</v>
          </cell>
          <cell r="T4" t="str">
            <v>Sep- 17</v>
          </cell>
          <cell r="U4" t="str">
            <v>Jun- 17</v>
          </cell>
          <cell r="V4" t="str">
            <v>Mar- 17</v>
          </cell>
          <cell r="W4" t="str">
            <v>Dec- 16</v>
          </cell>
          <cell r="X4" t="str">
            <v>Sep- 16</v>
          </cell>
          <cell r="Y4" t="str">
            <v>Jun- 16</v>
          </cell>
          <cell r="Z4" t="str">
            <v>Mar- 16</v>
          </cell>
          <cell r="AA4" t="str">
            <v>Sep- 15</v>
          </cell>
          <cell r="AB4" t="str">
            <v>June - 15</v>
          </cell>
          <cell r="AC4" t="str">
            <v>Mar - 15</v>
          </cell>
          <cell r="AD4" t="str">
            <v>Dec - 14</v>
          </cell>
          <cell r="AE4" t="str">
            <v>Sep - 14</v>
          </cell>
          <cell r="AF4" t="str">
            <v>Jun - 14</v>
          </cell>
          <cell r="AG4" t="str">
            <v>Mar - 14</v>
          </cell>
          <cell r="AH4" t="str">
            <v>Dec - 13</v>
          </cell>
          <cell r="AI4" t="str">
            <v>Assets
Sep 2013</v>
          </cell>
          <cell r="AJ4" t="str">
            <v>Advances Sep 2013</v>
          </cell>
          <cell r="AK4" t="str">
            <v>Advances - Dec 2010</v>
          </cell>
          <cell r="AL4" t="str">
            <v>Deposits - Sep 2013</v>
          </cell>
          <cell r="AM4" t="str">
            <v>Deposits - Dec 2010</v>
          </cell>
          <cell r="AN4" t="str">
            <v>Core Capital</v>
          </cell>
          <cell r="AO4" t="str">
            <v>Total Capital</v>
          </cell>
          <cell r="AP4" t="str">
            <v>Total Risk Weighted Assets</v>
          </cell>
          <cell r="AQ4" t="str">
            <v>PBT</v>
          </cell>
          <cell r="AR4" t="str">
            <v>Interest income on
 loans and advances</v>
          </cell>
          <cell r="AS4" t="str">
            <v>Interest income on
 loans and advances</v>
          </cell>
          <cell r="AT4" t="str">
            <v>Interest expenses on 
customer deposits</v>
          </cell>
          <cell r="AV4" t="str">
            <v>Assets</v>
          </cell>
          <cell r="AW4" t="str">
            <v xml:space="preserve"> Advances</v>
          </cell>
          <cell r="AX4" t="str">
            <v>Customer Deposits</v>
          </cell>
          <cell r="AZ4" t="str">
            <v>Annualised ROE</v>
          </cell>
          <cell r="BA4" t="str">
            <v>Annualised ROA</v>
          </cell>
          <cell r="BB4" t="str">
            <v>Total capital/ TRWA</v>
          </cell>
          <cell r="BC4" t="str">
            <v>Core capital/ TRWA</v>
          </cell>
          <cell r="BD4" t="str">
            <v>Fee income/Total income</v>
          </cell>
          <cell r="BE4" t="str">
            <v>Cost
/Income</v>
          </cell>
          <cell r="BF4" t="str">
            <v>NPA ratio</v>
          </cell>
          <cell r="BG4" t="str">
            <v>Coverarge ratio (Specific provision/NPL)</v>
          </cell>
          <cell r="BH4" t="str">
            <v>Yield on Loans</v>
          </cell>
          <cell r="BI4" t="str">
            <v>Cost of customer deposits</v>
          </cell>
          <cell r="BJ4" t="str">
            <v>Spread</v>
          </cell>
          <cell r="BK4" t="str">
            <v>Advances to Deposits ratio</v>
          </cell>
          <cell r="BL4" t="str">
            <v>Letter of credit, guarantees, acceptances</v>
          </cell>
          <cell r="BM4" t="str">
            <v>Forwardsswaps &amp; options</v>
          </cell>
          <cell r="BN4" t="str">
            <v>Overall off balance sheet items</v>
          </cell>
          <cell r="BO4" t="str">
            <v>Total assets Jun 19</v>
          </cell>
          <cell r="BP4" t="str">
            <v>Total assets Mar 19</v>
          </cell>
          <cell r="BQ4" t="str">
            <v>Total assets Dec 18</v>
          </cell>
          <cell r="BR4" t="str">
            <v>Total assets Sep 18</v>
          </cell>
          <cell r="BS4" t="str">
            <v>Total assets Jun 18</v>
          </cell>
          <cell r="BT4" t="str">
            <v>Total assets Mar 18</v>
          </cell>
          <cell r="BU4" t="str">
            <v>Total assets Dec 17</v>
          </cell>
          <cell r="BV4" t="str">
            <v>Total assets Sep 17</v>
          </cell>
          <cell r="BW4" t="str">
            <v>Total assets Jun 17</v>
          </cell>
          <cell r="BX4" t="str">
            <v>Total assets Mar 17</v>
          </cell>
          <cell r="BY4" t="str">
            <v>Total assets Dec 16</v>
          </cell>
          <cell r="BZ4" t="str">
            <v>Total assets Sep 16</v>
          </cell>
          <cell r="CA4" t="str">
            <v>Total assets Jun 16</v>
          </cell>
          <cell r="CB4" t="str">
            <v>Total assets Mar 16</v>
          </cell>
          <cell r="CC4" t="str">
            <v>Total assets Dec 15</v>
          </cell>
          <cell r="CD4" t="str">
            <v>Total assets Sep 15</v>
          </cell>
          <cell r="CE4" t="str">
            <v>Total assets June 15</v>
          </cell>
          <cell r="CF4" t="str">
            <v>Total assets Mar 15</v>
          </cell>
          <cell r="CG4" t="str">
            <v>Total assets Dec 14</v>
          </cell>
          <cell r="CH4" t="str">
            <v>Total assets Sep 14</v>
          </cell>
          <cell r="CI4" t="str">
            <v>Total assets June 14</v>
          </cell>
          <cell r="CJ4" t="str">
            <v>Total assets Mar 14</v>
          </cell>
          <cell r="CK4" t="str">
            <v>Total assets Dec 13</v>
          </cell>
          <cell r="CL4" t="str">
            <v>Total Equity Jun 19</v>
          </cell>
          <cell r="CM4" t="str">
            <v>Total Equity Mar 19</v>
          </cell>
          <cell r="CN4" t="str">
            <v>Total Equity Dec 18</v>
          </cell>
          <cell r="CO4" t="str">
            <v>Total Equity Sep 18</v>
          </cell>
          <cell r="CP4" t="str">
            <v>Total Equity Jun 18</v>
          </cell>
          <cell r="CQ4" t="str">
            <v>Total Equity Mar 18</v>
          </cell>
          <cell r="CR4" t="str">
            <v>Total Equity Dec 17</v>
          </cell>
          <cell r="CS4" t="str">
            <v>Total Equity Sep 17</v>
          </cell>
          <cell r="CT4" t="str">
            <v>Total Equity Jun 17</v>
          </cell>
          <cell r="CU4" t="str">
            <v>Total Equity Mar 17</v>
          </cell>
          <cell r="CV4" t="str">
            <v>Total Equity Dec 16</v>
          </cell>
          <cell r="CW4" t="str">
            <v>Total Equity Sep 16</v>
          </cell>
          <cell r="CX4" t="str">
            <v>Total Equity Jun 16</v>
          </cell>
          <cell r="CY4" t="str">
            <v>Total Equity March 16</v>
          </cell>
          <cell r="CZ4" t="str">
            <v>Total Equity December 15</v>
          </cell>
          <cell r="DA4" t="str">
            <v>Total Equity September 15</v>
          </cell>
          <cell r="DB4" t="str">
            <v>Total Equity June 15</v>
          </cell>
          <cell r="DC4" t="str">
            <v>Total Equity Mar 15</v>
          </cell>
          <cell r="DD4" t="str">
            <v>Total equity Dec 14</v>
          </cell>
          <cell r="DE4" t="str">
            <v>Total equity Sep 14</v>
          </cell>
          <cell r="DF4" t="str">
            <v>Total equity June 14</v>
          </cell>
          <cell r="DG4" t="str">
            <v>Total equity Mar 14</v>
          </cell>
          <cell r="DH4" t="str">
            <v>Total equity Dec 13</v>
          </cell>
          <cell r="DJ4" t="str">
            <v>Fee income</v>
          </cell>
          <cell r="DK4" t="str">
            <v>Net Interest income</v>
          </cell>
          <cell r="DM4" t="str">
            <v>Total operating income</v>
          </cell>
          <cell r="DN4" t="str">
            <v>Total expenses</v>
          </cell>
          <cell r="DO4" t="str">
            <v>Specific Provision Mar 19</v>
          </cell>
          <cell r="DP4" t="str">
            <v>Net non performing loans</v>
          </cell>
          <cell r="DQ4" t="str">
            <v>Total NPA</v>
          </cell>
          <cell r="DR4" t="str">
            <v>Profit after tax</v>
          </cell>
          <cell r="DS4" t="str">
            <v>Advances - Jun 2019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BB5" t="str">
            <v>CBK Min = 14.5%</v>
          </cell>
          <cell r="BC5" t="str">
            <v>CBK Min = 10.5%</v>
          </cell>
        </row>
        <row r="6">
          <cell r="B6" t="str">
            <v>Kenya Commercial Bank</v>
          </cell>
          <cell r="C6">
            <v>653.05842199999995</v>
          </cell>
          <cell r="D6">
            <v>435.72616699999998</v>
          </cell>
          <cell r="E6">
            <v>502.76238000000001</v>
          </cell>
          <cell r="F6">
            <v>90.335643000000005</v>
          </cell>
          <cell r="G6">
            <v>98.015642999999997</v>
          </cell>
          <cell r="H6">
            <v>100.669405</v>
          </cell>
          <cell r="I6">
            <v>559.53148599999997</v>
          </cell>
          <cell r="J6">
            <v>1.321545</v>
          </cell>
          <cell r="K6">
            <v>16.803172</v>
          </cell>
          <cell r="M6">
            <v>0.14303507584047709</v>
          </cell>
          <cell r="N6">
            <v>0.14457186107575332</v>
          </cell>
          <cell r="O6">
            <v>0.14397199811038175</v>
          </cell>
          <cell r="P6">
            <v>0.13881037333648602</v>
          </cell>
          <cell r="Q6">
            <v>0.14117435452314622</v>
          </cell>
          <cell r="R6">
            <v>0.13796686321193541</v>
          </cell>
          <cell r="S6">
            <v>0.14291263056409176</v>
          </cell>
          <cell r="T6">
            <v>0.1430842533304027</v>
          </cell>
          <cell r="U6">
            <v>0.14152595466646359</v>
          </cell>
          <cell r="V6">
            <v>0.13574438000670025</v>
          </cell>
          <cell r="W6">
            <v>0.13992352803734659</v>
          </cell>
          <cell r="X6">
            <v>0.13433714985353076</v>
          </cell>
          <cell r="Y6">
            <v>0.13275515468664842</v>
          </cell>
          <cell r="Z6">
            <v>0.13119905159235939</v>
          </cell>
          <cell r="AA6">
            <v>0.12315759144100659</v>
          </cell>
          <cell r="AB6">
            <v>0.12828392399161925</v>
          </cell>
          <cell r="AC6">
            <v>0.12776260968164574</v>
          </cell>
          <cell r="AD6">
            <v>0.12747288756217376</v>
          </cell>
          <cell r="AE6">
            <v>0.1249181995617412</v>
          </cell>
          <cell r="AF6">
            <v>0.13106153348130317</v>
          </cell>
          <cell r="AG6">
            <v>0.13103110285523009</v>
          </cell>
          <cell r="AH6">
            <v>0.12953006295034575</v>
          </cell>
          <cell r="AI6">
            <v>313413032</v>
          </cell>
          <cell r="AJ6">
            <v>195568503</v>
          </cell>
          <cell r="AK6">
            <v>0</v>
          </cell>
          <cell r="AL6">
            <v>228782134</v>
          </cell>
          <cell r="AM6">
            <v>0</v>
          </cell>
          <cell r="AN6">
            <v>40312345</v>
          </cell>
          <cell r="AO6">
            <v>51920201</v>
          </cell>
          <cell r="AP6">
            <v>263782134</v>
          </cell>
          <cell r="AQ6">
            <v>13553634</v>
          </cell>
          <cell r="AR6">
            <v>20834301</v>
          </cell>
          <cell r="AS6">
            <v>20834.300999999999</v>
          </cell>
          <cell r="AT6">
            <v>4733253</v>
          </cell>
          <cell r="AV6">
            <v>0.14093970511857465</v>
          </cell>
          <cell r="AW6">
            <v>0.18242370525605001</v>
          </cell>
          <cell r="AX6">
            <v>0.14648178733338227</v>
          </cell>
          <cell r="AZ6">
            <v>0.25707419682398069</v>
          </cell>
          <cell r="BA6">
            <v>3.8247618674610601E-2</v>
          </cell>
          <cell r="BB6">
            <v>0.17517449053796411</v>
          </cell>
          <cell r="BC6">
            <v>0.16144872140403554</v>
          </cell>
          <cell r="BD6">
            <v>0.32308600155919437</v>
          </cell>
          <cell r="BE6">
            <v>0.42652535405272179</v>
          </cell>
          <cell r="BF6">
            <v>6.7741339094187544E-2</v>
          </cell>
          <cell r="BG6">
            <v>0.48655649656629901</v>
          </cell>
          <cell r="BH6">
            <v>0.11715639135638055</v>
          </cell>
          <cell r="BI6">
            <v>2.5541580197829969E-2</v>
          </cell>
          <cell r="BJ6">
            <v>9.161481115855058E-2</v>
          </cell>
          <cell r="BK6">
            <v>0.86666422217191341</v>
          </cell>
          <cell r="BL6">
            <v>0.13824932270903126</v>
          </cell>
          <cell r="BM6">
            <v>4.1120133153350315E-2</v>
          </cell>
          <cell r="BN6">
            <v>8.7774992323541967E-2</v>
          </cell>
          <cell r="BO6">
            <v>653058422</v>
          </cell>
          <cell r="BP6">
            <v>634546081</v>
          </cell>
          <cell r="BQ6">
            <v>621722876</v>
          </cell>
          <cell r="BR6">
            <v>594008882</v>
          </cell>
          <cell r="BS6">
            <v>582710853</v>
          </cell>
          <cell r="BT6">
            <v>560903987</v>
          </cell>
          <cell r="BU6">
            <v>555630311</v>
          </cell>
          <cell r="BV6">
            <v>551343268</v>
          </cell>
          <cell r="BW6">
            <v>539972430</v>
          </cell>
          <cell r="BX6">
            <v>520535661</v>
          </cell>
          <cell r="BY6">
            <v>504775429</v>
          </cell>
          <cell r="BZ6">
            <v>480228078</v>
          </cell>
          <cell r="CA6">
            <v>468119269</v>
          </cell>
          <cell r="CB6">
            <v>467040289</v>
          </cell>
          <cell r="CC6">
            <v>467741173</v>
          </cell>
          <cell r="CD6">
            <v>445775641</v>
          </cell>
          <cell r="CE6">
            <v>428373929</v>
          </cell>
          <cell r="CF6">
            <v>392112176</v>
          </cell>
          <cell r="CG6">
            <v>376969401</v>
          </cell>
          <cell r="CH6">
            <v>354645696</v>
          </cell>
          <cell r="CI6">
            <v>357832852</v>
          </cell>
          <cell r="CJ6">
            <v>344881270</v>
          </cell>
          <cell r="CK6">
            <v>323312454</v>
          </cell>
          <cell r="CL6">
            <v>100669405</v>
          </cell>
          <cell r="CM6">
            <v>102602551</v>
          </cell>
          <cell r="CN6">
            <v>97788946</v>
          </cell>
          <cell r="CO6">
            <v>86547811</v>
          </cell>
          <cell r="CP6">
            <v>83188923</v>
          </cell>
          <cell r="CQ6">
            <v>77025627</v>
          </cell>
          <cell r="CR6">
            <v>88990915</v>
          </cell>
          <cell r="CS6">
            <v>87543455</v>
          </cell>
          <cell r="CT6">
            <v>82387611</v>
          </cell>
          <cell r="CU6">
            <v>76498794</v>
          </cell>
          <cell r="CV6">
            <v>80989888</v>
          </cell>
          <cell r="CW6">
            <v>79112934</v>
          </cell>
          <cell r="CX6">
            <v>71821971</v>
          </cell>
          <cell r="CY6">
            <v>65237685</v>
          </cell>
          <cell r="CZ6">
            <v>80885958</v>
          </cell>
          <cell r="DA6">
            <v>75806174</v>
          </cell>
          <cell r="DB6">
            <v>73434331</v>
          </cell>
          <cell r="DC6">
            <v>75829560</v>
          </cell>
          <cell r="DD6">
            <v>72167339</v>
          </cell>
          <cell r="DE6">
            <v>72167339</v>
          </cell>
          <cell r="DF6">
            <v>68163363</v>
          </cell>
          <cell r="DG6">
            <v>65596612</v>
          </cell>
          <cell r="DH6">
            <v>62390636</v>
          </cell>
          <cell r="DJ6">
            <v>10986870</v>
          </cell>
          <cell r="DK6">
            <v>23019153</v>
          </cell>
          <cell r="DM6">
            <v>34006023</v>
          </cell>
          <cell r="DN6">
            <v>14504431</v>
          </cell>
          <cell r="DO6">
            <v>15405091</v>
          </cell>
          <cell r="DP6">
            <v>16256373</v>
          </cell>
          <cell r="DQ6">
            <v>31661464</v>
          </cell>
          <cell r="DR6">
            <v>11816308</v>
          </cell>
          <cell r="DS6">
            <v>435726167</v>
          </cell>
        </row>
        <row r="7">
          <cell r="B7" t="str">
            <v>Equity Bank</v>
          </cell>
          <cell r="C7">
            <v>482.70942100000002</v>
          </cell>
          <cell r="D7">
            <v>240.59517299999999</v>
          </cell>
          <cell r="E7">
            <v>356.05163099999999</v>
          </cell>
          <cell r="F7">
            <v>60.711962999999997</v>
          </cell>
          <cell r="G7">
            <v>70.951963000000006</v>
          </cell>
          <cell r="H7">
            <v>73.643523999999999</v>
          </cell>
          <cell r="I7">
            <v>423.46645599999999</v>
          </cell>
          <cell r="J7">
            <v>1.1611389999999999</v>
          </cell>
          <cell r="K7">
            <v>13.851177</v>
          </cell>
          <cell r="M7">
            <v>0.10385332472346581</v>
          </cell>
          <cell r="N7">
            <v>0.10090626517022637</v>
          </cell>
          <cell r="O7">
            <v>9.8061190936799256E-2</v>
          </cell>
          <cell r="P7">
            <v>9.8408090677759213E-2</v>
          </cell>
          <cell r="Q7">
            <v>9.8374743180696667E-2</v>
          </cell>
          <cell r="R7">
            <v>9.9213182021215762E-2</v>
          </cell>
          <cell r="S7">
            <v>0.10021070817425724</v>
          </cell>
          <cell r="T7">
            <v>0.10263867923579205</v>
          </cell>
          <cell r="U7">
            <v>0.10210981080849582</v>
          </cell>
          <cell r="V7">
            <v>0.10023911955140558</v>
          </cell>
          <cell r="W7">
            <v>9.8746469930219127E-2</v>
          </cell>
          <cell r="X7">
            <v>0.10184218946700879</v>
          </cell>
          <cell r="Y7">
            <v>9.8472200158710665E-2</v>
          </cell>
          <cell r="Z7">
            <v>9.6887678984456008E-2</v>
          </cell>
          <cell r="AA7">
            <v>9.1101266839765715E-2</v>
          </cell>
          <cell r="AB7">
            <v>9.1091482465713358E-2</v>
          </cell>
          <cell r="AC7">
            <v>8.966130581150647E-2</v>
          </cell>
          <cell r="AD7">
            <v>8.4610822065211241E-2</v>
          </cell>
          <cell r="AE7">
            <v>9.4623204645071957E-2</v>
          </cell>
          <cell r="AF7">
            <v>9.3120895302110526E-2</v>
          </cell>
          <cell r="AG7">
            <v>9.4513985779401066E-2</v>
          </cell>
          <cell r="AH7">
            <v>9.1886694776309688E-2</v>
          </cell>
          <cell r="AI7">
            <v>313413032</v>
          </cell>
          <cell r="AJ7">
            <v>195568503</v>
          </cell>
          <cell r="AK7">
            <v>0</v>
          </cell>
          <cell r="AL7">
            <v>228782134</v>
          </cell>
          <cell r="AM7">
            <v>0</v>
          </cell>
          <cell r="AN7">
            <v>40312345</v>
          </cell>
          <cell r="AO7">
            <v>51920201</v>
          </cell>
          <cell r="AP7">
            <v>263782134</v>
          </cell>
          <cell r="AQ7">
            <v>13553634</v>
          </cell>
          <cell r="AR7">
            <v>20834301</v>
          </cell>
          <cell r="AS7">
            <v>20834.300999999999</v>
          </cell>
          <cell r="AT7">
            <v>4733253</v>
          </cell>
          <cell r="AV7">
            <v>0.10417586108964982</v>
          </cell>
          <cell r="AW7">
            <v>0.1007290042449536</v>
          </cell>
          <cell r="AX7">
            <v>0.10373703635472069</v>
          </cell>
          <cell r="AZ7">
            <v>0.28543440587395574</v>
          </cell>
          <cell r="BA7">
            <v>4.342635356799196E-2</v>
          </cell>
          <cell r="BB7">
            <v>0.16755037381284341</v>
          </cell>
          <cell r="BC7">
            <v>0.14336900158155619</v>
          </cell>
          <cell r="BD7">
            <v>0.3870318336109988</v>
          </cell>
          <cell r="BE7">
            <v>0.44881608454554717</v>
          </cell>
          <cell r="BF7">
            <v>7.3782431878747723E-2</v>
          </cell>
          <cell r="BG7">
            <v>0.36012655044434366</v>
          </cell>
          <cell r="BH7">
            <v>0.11366828013198499</v>
          </cell>
          <cell r="BI7">
            <v>2.2967022361179333E-2</v>
          </cell>
          <cell r="BJ7">
            <v>9.0701257770805649E-2</v>
          </cell>
          <cell r="BK7">
            <v>0.6757311357464334</v>
          </cell>
          <cell r="BL7">
            <v>0.13000686125293615</v>
          </cell>
          <cell r="BM7">
            <v>4.4560282436360087E-2</v>
          </cell>
          <cell r="BN7">
            <v>8.5461548477973825E-2</v>
          </cell>
          <cell r="BO7">
            <v>482709421</v>
          </cell>
          <cell r="BP7">
            <v>465244098</v>
          </cell>
          <cell r="BQ7">
            <v>438508784</v>
          </cell>
          <cell r="BR7">
            <v>424255993</v>
          </cell>
          <cell r="BS7">
            <v>410372609</v>
          </cell>
          <cell r="BT7">
            <v>402181727</v>
          </cell>
          <cell r="BU7">
            <v>406402486</v>
          </cell>
          <cell r="BV7">
            <v>405535402</v>
          </cell>
          <cell r="BW7">
            <v>399529870</v>
          </cell>
          <cell r="BX7">
            <v>393863646</v>
          </cell>
          <cell r="BY7">
            <v>379748996</v>
          </cell>
          <cell r="BZ7">
            <v>380264086</v>
          </cell>
          <cell r="CA7">
            <v>360468890</v>
          </cell>
          <cell r="CB7">
            <v>347559904</v>
          </cell>
          <cell r="CC7">
            <v>341329318</v>
          </cell>
          <cell r="CD7">
            <v>321146247</v>
          </cell>
          <cell r="CE7">
            <v>318183426</v>
          </cell>
          <cell r="CF7">
            <v>300888650</v>
          </cell>
          <cell r="CG7">
            <v>276115727</v>
          </cell>
          <cell r="CH7">
            <v>284368025</v>
          </cell>
          <cell r="CI7">
            <v>260214926</v>
          </cell>
          <cell r="CJ7">
            <v>255340466</v>
          </cell>
          <cell r="CK7">
            <v>238194354</v>
          </cell>
          <cell r="CL7">
            <v>73643524</v>
          </cell>
          <cell r="CM7">
            <v>67538874</v>
          </cell>
          <cell r="CN7">
            <v>60586569</v>
          </cell>
          <cell r="CO7">
            <v>66014329</v>
          </cell>
          <cell r="CP7">
            <v>62231112</v>
          </cell>
          <cell r="CQ7">
            <v>58528396</v>
          </cell>
          <cell r="CR7">
            <v>61906391</v>
          </cell>
          <cell r="CS7">
            <v>66313250</v>
          </cell>
          <cell r="CT7">
            <v>61659481</v>
          </cell>
          <cell r="CU7">
            <v>56267047</v>
          </cell>
          <cell r="CV7">
            <v>52341039</v>
          </cell>
          <cell r="CW7">
            <v>59898173</v>
          </cell>
          <cell r="CX7">
            <v>54059428</v>
          </cell>
          <cell r="CY7">
            <v>52125975</v>
          </cell>
          <cell r="CZ7">
            <v>47439613</v>
          </cell>
          <cell r="DA7">
            <v>50167760</v>
          </cell>
          <cell r="DB7">
            <v>47666080</v>
          </cell>
          <cell r="DC7">
            <v>44265113</v>
          </cell>
          <cell r="DD7">
            <v>39733344</v>
          </cell>
          <cell r="DE7">
            <v>39733344</v>
          </cell>
          <cell r="DF7">
            <v>55681804</v>
          </cell>
          <cell r="DG7">
            <v>48809621</v>
          </cell>
          <cell r="DH7">
            <v>50686922</v>
          </cell>
          <cell r="DJ7">
            <v>10042428</v>
          </cell>
          <cell r="DK7">
            <v>15904864</v>
          </cell>
          <cell r="DM7">
            <v>25947292</v>
          </cell>
          <cell r="DN7">
            <v>11645562</v>
          </cell>
          <cell r="DO7">
            <v>6902112</v>
          </cell>
          <cell r="DP7">
            <v>12263684</v>
          </cell>
          <cell r="DQ7">
            <v>19165796</v>
          </cell>
          <cell r="DR7">
            <v>9695824</v>
          </cell>
          <cell r="DS7">
            <v>240595173</v>
          </cell>
        </row>
        <row r="8">
          <cell r="B8" t="str">
            <v>Co-operative Bank of Kenya</v>
          </cell>
          <cell r="C8">
            <v>423.85765600000002</v>
          </cell>
          <cell r="D8">
            <v>255.814491</v>
          </cell>
          <cell r="E8">
            <v>321.19120099999998</v>
          </cell>
          <cell r="F8">
            <v>58.734825999999998</v>
          </cell>
          <cell r="G8">
            <v>59.969876999999997</v>
          </cell>
          <cell r="H8">
            <v>70.152001999999996</v>
          </cell>
          <cell r="I8">
            <v>389.919445</v>
          </cell>
          <cell r="J8">
            <v>0.84548400000000001</v>
          </cell>
          <cell r="K8">
            <v>9.9274439999999995</v>
          </cell>
          <cell r="M8">
            <v>9.4596047523113735E-2</v>
          </cell>
          <cell r="N8">
            <v>9.6648189092887749E-2</v>
          </cell>
          <cell r="O8">
            <v>9.5704141107746943E-2</v>
          </cell>
          <cell r="P8">
            <v>9.6474712596889139E-2</v>
          </cell>
          <cell r="Q8">
            <v>9.8479859855237384E-2</v>
          </cell>
          <cell r="R8">
            <v>0.1021673753053215</v>
          </cell>
          <cell r="S8">
            <v>0.10000834463142143</v>
          </cell>
          <cell r="T8">
            <v>0.1004640419991996</v>
          </cell>
          <cell r="U8">
            <v>0.10086798408392122</v>
          </cell>
          <cell r="V8">
            <v>0.10117409893948653</v>
          </cell>
          <cell r="W8">
            <v>9.8095006116512201E-2</v>
          </cell>
          <cell r="X8">
            <v>9.6650095935512909E-2</v>
          </cell>
          <cell r="Y8">
            <v>0.10250285940196353</v>
          </cell>
          <cell r="Z8">
            <v>0.10078924232391917</v>
          </cell>
          <cell r="AA8">
            <v>0.10135136881997128</v>
          </cell>
          <cell r="AB8">
            <v>9.1113009941155967E-2</v>
          </cell>
          <cell r="AC8">
            <v>9.2205325760033208E-2</v>
          </cell>
          <cell r="AD8">
            <v>8.9025218546685186E-2</v>
          </cell>
          <cell r="AE8">
            <v>9.9034458928715832E-2</v>
          </cell>
          <cell r="AF8">
            <v>9.8971934282891236E-2</v>
          </cell>
          <cell r="AG8">
            <v>9.7025164366221661E-2</v>
          </cell>
          <cell r="AH8">
            <v>9.277290604617458E-2</v>
          </cell>
          <cell r="AI8">
            <v>313413032</v>
          </cell>
          <cell r="AJ8">
            <v>195568503</v>
          </cell>
          <cell r="AK8">
            <v>0</v>
          </cell>
          <cell r="AL8">
            <v>228782134</v>
          </cell>
          <cell r="AM8">
            <v>0</v>
          </cell>
          <cell r="AN8">
            <v>40312345</v>
          </cell>
          <cell r="AO8">
            <v>51920201</v>
          </cell>
          <cell r="AP8">
            <v>263782134</v>
          </cell>
          <cell r="AQ8">
            <v>13553634</v>
          </cell>
          <cell r="AR8">
            <v>20834301</v>
          </cell>
          <cell r="AS8">
            <v>20834.300999999999</v>
          </cell>
          <cell r="AT8">
            <v>4733253</v>
          </cell>
          <cell r="AV8">
            <v>9.147477627796409E-2</v>
          </cell>
          <cell r="AW8">
            <v>0.10710081432040885</v>
          </cell>
          <cell r="AX8">
            <v>9.3580313622979583E-2</v>
          </cell>
          <cell r="AZ8">
            <v>0.20623117447534398</v>
          </cell>
          <cell r="BA8">
            <v>3.4545646644870517E-2</v>
          </cell>
          <cell r="BB8">
            <v>0.15380068311289272</v>
          </cell>
          <cell r="BC8">
            <v>0.15063323143579055</v>
          </cell>
          <cell r="BD8">
            <v>0.35782636037949456</v>
          </cell>
          <cell r="BE8">
            <v>0.4934993022828093</v>
          </cell>
          <cell r="BF8">
            <v>8.9649479210602845E-2</v>
          </cell>
          <cell r="BG8">
            <v>0.42513182905716373</v>
          </cell>
          <cell r="BH8">
            <v>0.11484581119493101</v>
          </cell>
          <cell r="BI8">
            <v>3.4646600035150125E-2</v>
          </cell>
          <cell r="BJ8">
            <v>8.0199211159780875E-2</v>
          </cell>
          <cell r="BK8">
            <v>0.79645547637526981</v>
          </cell>
          <cell r="BL8">
            <v>4.5523372501894081E-2</v>
          </cell>
          <cell r="BM8">
            <v>2.6356399244458296E-2</v>
          </cell>
          <cell r="BN8">
            <v>3.5254163024923318E-2</v>
          </cell>
          <cell r="BO8">
            <v>423857656</v>
          </cell>
          <cell r="BP8">
            <v>419998477</v>
          </cell>
          <cell r="BQ8">
            <v>408303625</v>
          </cell>
          <cell r="BR8">
            <v>398614957</v>
          </cell>
          <cell r="BS8">
            <v>393427494</v>
          </cell>
          <cell r="BT8">
            <v>393425978</v>
          </cell>
          <cell r="BU8">
            <v>382829640</v>
          </cell>
          <cell r="BV8">
            <v>384464971</v>
          </cell>
          <cell r="BW8">
            <v>380086859</v>
          </cell>
          <cell r="BX8">
            <v>376018201</v>
          </cell>
          <cell r="BY8">
            <v>349997760</v>
          </cell>
          <cell r="BZ8">
            <v>351917807</v>
          </cell>
          <cell r="CA8">
            <v>360041467</v>
          </cell>
          <cell r="CB8">
            <v>348354889</v>
          </cell>
          <cell r="CC8">
            <v>339549808</v>
          </cell>
          <cell r="CD8">
            <v>323948110</v>
          </cell>
          <cell r="CE8">
            <v>318998960</v>
          </cell>
          <cell r="CF8">
            <v>304846787</v>
          </cell>
          <cell r="CG8">
            <v>282689098</v>
          </cell>
          <cell r="CH8">
            <v>266799109</v>
          </cell>
          <cell r="CI8">
            <v>263501814</v>
          </cell>
          <cell r="CJ8">
            <v>244073622</v>
          </cell>
          <cell r="CK8">
            <v>228874484</v>
          </cell>
          <cell r="CL8">
            <v>70152002</v>
          </cell>
          <cell r="CM8">
            <v>72018398</v>
          </cell>
          <cell r="CN8">
            <v>68319018</v>
          </cell>
          <cell r="CO8">
            <v>69435424</v>
          </cell>
          <cell r="CP8">
            <v>66750889</v>
          </cell>
          <cell r="CQ8">
            <v>67013872</v>
          </cell>
          <cell r="CR8">
            <v>68227145</v>
          </cell>
          <cell r="CS8">
            <v>65944424</v>
          </cell>
          <cell r="CT8">
            <v>63402505</v>
          </cell>
          <cell r="CU8">
            <v>63072764</v>
          </cell>
          <cell r="CV8">
            <v>60045832</v>
          </cell>
          <cell r="CW8">
            <v>58440502</v>
          </cell>
          <cell r="CX8">
            <v>57116947</v>
          </cell>
          <cell r="CY8">
            <v>54653300</v>
          </cell>
          <cell r="CZ8">
            <v>49310775</v>
          </cell>
          <cell r="DA8">
            <v>47991534</v>
          </cell>
          <cell r="DB8">
            <v>45795678</v>
          </cell>
          <cell r="DC8">
            <v>46164334</v>
          </cell>
          <cell r="DD8">
            <v>42351119</v>
          </cell>
          <cell r="DE8">
            <v>42351119</v>
          </cell>
          <cell r="DF8">
            <v>40634476</v>
          </cell>
          <cell r="DG8">
            <v>38883993</v>
          </cell>
          <cell r="DH8">
            <v>35652045</v>
          </cell>
          <cell r="DJ8">
            <v>7832804</v>
          </cell>
          <cell r="DK8">
            <v>14057154</v>
          </cell>
          <cell r="DM8">
            <v>21889958</v>
          </cell>
          <cell r="DN8">
            <v>10802679</v>
          </cell>
          <cell r="DO8">
            <v>10709961</v>
          </cell>
          <cell r="DP8">
            <v>14482133</v>
          </cell>
          <cell r="DQ8">
            <v>25192094</v>
          </cell>
          <cell r="DR8">
            <v>7058411</v>
          </cell>
          <cell r="DS8">
            <v>255814491</v>
          </cell>
        </row>
        <row r="9">
          <cell r="B9" t="str">
            <v>Barclays Bank of Kenya</v>
          </cell>
          <cell r="C9">
            <v>353.740701</v>
          </cell>
          <cell r="D9">
            <v>186.65504999999999</v>
          </cell>
          <cell r="E9">
            <v>229.669376</v>
          </cell>
          <cell r="F9">
            <v>38.381663000000003</v>
          </cell>
          <cell r="G9">
            <v>43.501992000000001</v>
          </cell>
          <cell r="H9">
            <v>41.456560000000003</v>
          </cell>
          <cell r="I9">
            <v>271.93071700000002</v>
          </cell>
          <cell r="J9">
            <v>1.707565</v>
          </cell>
          <cell r="K9">
            <v>5.5263770000000001</v>
          </cell>
          <cell r="M9">
            <v>6.7201398417352384E-2</v>
          </cell>
          <cell r="N9">
            <v>6.9309079131394336E-2</v>
          </cell>
          <cell r="O9">
            <v>6.7305711401056886E-2</v>
          </cell>
          <cell r="P9">
            <v>6.9062370315111657E-2</v>
          </cell>
          <cell r="Q9">
            <v>6.9899479535340897E-2</v>
          </cell>
          <cell r="R9">
            <v>6.9665979965692515E-2</v>
          </cell>
          <cell r="S9">
            <v>6.6571807625765284E-2</v>
          </cell>
          <cell r="T9">
            <v>6.8813021819434772E-2</v>
          </cell>
          <cell r="U9">
            <v>6.7402797826715932E-2</v>
          </cell>
          <cell r="V9">
            <v>6.8672384088949323E-2</v>
          </cell>
          <cell r="W9">
            <v>6.9604026480536943E-2</v>
          </cell>
          <cell r="X9">
            <v>6.9696517493310753E-2</v>
          </cell>
          <cell r="Y9">
            <v>7.0225197842729847E-2</v>
          </cell>
          <cell r="Z9">
            <v>6.8253664356214966E-2</v>
          </cell>
          <cell r="AA9">
            <v>6.7135957760077025E-2</v>
          </cell>
          <cell r="AB9">
            <v>6.6433031723456507E-2</v>
          </cell>
          <cell r="AC9">
            <v>7.0473457433140194E-2</v>
          </cell>
          <cell r="AD9">
            <v>7.2892726696750149E-2</v>
          </cell>
          <cell r="AE9">
            <v>7.130132863843322E-2</v>
          </cell>
          <cell r="AF9">
            <v>7.2816030490544692E-2</v>
          </cell>
          <cell r="AG9">
            <v>7.2833618657822535E-2</v>
          </cell>
          <cell r="AH9">
            <v>7.8008697497295637E-2</v>
          </cell>
          <cell r="AI9">
            <v>313413032</v>
          </cell>
          <cell r="AJ9">
            <v>195568503</v>
          </cell>
          <cell r="AK9">
            <v>0</v>
          </cell>
          <cell r="AL9">
            <v>228782134</v>
          </cell>
          <cell r="AM9">
            <v>0</v>
          </cell>
          <cell r="AN9">
            <v>40312345</v>
          </cell>
          <cell r="AO9">
            <v>51920201</v>
          </cell>
          <cell r="AP9">
            <v>263782134</v>
          </cell>
          <cell r="AQ9">
            <v>13553634</v>
          </cell>
          <cell r="AR9">
            <v>20834301</v>
          </cell>
          <cell r="AS9">
            <v>20834.300999999999</v>
          </cell>
          <cell r="AT9">
            <v>4733253</v>
          </cell>
          <cell r="AV9">
            <v>7.6342496180805533E-2</v>
          </cell>
          <cell r="AW9">
            <v>7.8146111949602692E-2</v>
          </cell>
          <cell r="AX9">
            <v>6.6915071673068718E-2</v>
          </cell>
          <cell r="AZ9">
            <v>0.18425426753996119</v>
          </cell>
          <cell r="BA9">
            <v>2.2407431302233959E-2</v>
          </cell>
          <cell r="BB9">
            <v>0.15997454233903263</v>
          </cell>
          <cell r="BC9">
            <v>0.1411450071673955</v>
          </cell>
          <cell r="BD9">
            <v>0.31301264164168574</v>
          </cell>
          <cell r="BE9">
            <v>0.51797998189471317</v>
          </cell>
          <cell r="BF9">
            <v>6.3596535036701055E-2</v>
          </cell>
          <cell r="BG9">
            <v>0.65971723499023727</v>
          </cell>
          <cell r="BH9">
            <v>0.12088254786605745</v>
          </cell>
          <cell r="BI9">
            <v>3.0803992384390109E-2</v>
          </cell>
          <cell r="BJ9">
            <v>9.0078555481667349E-2</v>
          </cell>
          <cell r="BK9">
            <v>0.81271196556914926</v>
          </cell>
          <cell r="BL9">
            <v>4.0800126039276519E-2</v>
          </cell>
          <cell r="BM9">
            <v>0.14302719895547472</v>
          </cell>
          <cell r="BN9">
            <v>9.0769182436490889E-2</v>
          </cell>
          <cell r="BO9">
            <v>353740701</v>
          </cell>
          <cell r="BP9">
            <v>345502860</v>
          </cell>
          <cell r="BQ9">
            <v>325362737</v>
          </cell>
          <cell r="BR9">
            <v>322637854</v>
          </cell>
          <cell r="BS9">
            <v>317007311</v>
          </cell>
          <cell r="BT9">
            <v>291293088</v>
          </cell>
          <cell r="BU9">
            <v>271682166</v>
          </cell>
          <cell r="BV9">
            <v>277609552</v>
          </cell>
          <cell r="BW9">
            <v>268015547</v>
          </cell>
          <cell r="BX9">
            <v>260429453</v>
          </cell>
          <cell r="BY9">
            <v>259498223</v>
          </cell>
          <cell r="BZ9">
            <v>264008571</v>
          </cell>
          <cell r="CA9">
            <v>256142570</v>
          </cell>
          <cell r="CB9">
            <v>211913140</v>
          </cell>
          <cell r="CC9">
            <v>241152698</v>
          </cell>
          <cell r="CD9">
            <v>221041523</v>
          </cell>
          <cell r="CE9">
            <v>234699871</v>
          </cell>
          <cell r="CF9">
            <v>230907978</v>
          </cell>
          <cell r="CG9">
            <v>226118124</v>
          </cell>
          <cell r="CH9">
            <v>218771220</v>
          </cell>
          <cell r="CI9">
            <v>213439675</v>
          </cell>
          <cell r="CJ9">
            <v>200974524</v>
          </cell>
          <cell r="CK9">
            <v>207009618</v>
          </cell>
          <cell r="CL9">
            <v>41456560</v>
          </cell>
          <cell r="CM9">
            <v>45143264</v>
          </cell>
          <cell r="CN9">
            <v>43393443</v>
          </cell>
          <cell r="CO9">
            <v>41909848</v>
          </cell>
          <cell r="CP9">
            <v>40114088</v>
          </cell>
          <cell r="CQ9">
            <v>43607960</v>
          </cell>
          <cell r="CR9">
            <v>43559168</v>
          </cell>
          <cell r="CS9">
            <v>42020987</v>
          </cell>
          <cell r="CT9">
            <v>40337534</v>
          </cell>
          <cell r="CU9">
            <v>43652097</v>
          </cell>
          <cell r="CV9">
            <v>42094710</v>
          </cell>
          <cell r="CW9">
            <v>41470872</v>
          </cell>
          <cell r="CX9">
            <v>39103584</v>
          </cell>
          <cell r="CY9">
            <v>42315483</v>
          </cell>
          <cell r="CZ9">
            <v>39716371</v>
          </cell>
          <cell r="DA9">
            <v>36852164</v>
          </cell>
          <cell r="DB9">
            <v>36237869</v>
          </cell>
          <cell r="DC9">
            <v>40265422</v>
          </cell>
          <cell r="DD9">
            <v>38186091</v>
          </cell>
          <cell r="DE9">
            <v>38186091</v>
          </cell>
          <cell r="DF9">
            <v>36042316</v>
          </cell>
          <cell r="DG9">
            <v>34465579</v>
          </cell>
          <cell r="DH9">
            <v>32370886</v>
          </cell>
          <cell r="DJ9">
            <v>5018496</v>
          </cell>
          <cell r="DK9">
            <v>11014390</v>
          </cell>
          <cell r="DM9">
            <v>16032886</v>
          </cell>
          <cell r="DN9">
            <v>8304714</v>
          </cell>
          <cell r="DO9">
            <v>8363114</v>
          </cell>
          <cell r="DP9">
            <v>4313702</v>
          </cell>
          <cell r="DQ9">
            <v>12676816</v>
          </cell>
          <cell r="DR9">
            <v>3757435</v>
          </cell>
          <cell r="DS9">
            <v>186655050</v>
          </cell>
        </row>
        <row r="10">
          <cell r="B10" t="str">
            <v>Standard Chartered Bank</v>
          </cell>
          <cell r="C10">
            <v>293.47245299999997</v>
          </cell>
          <cell r="D10">
            <v>120.064909</v>
          </cell>
          <cell r="E10">
            <v>228.49989199999999</v>
          </cell>
          <cell r="F10">
            <v>36.137129000000002</v>
          </cell>
          <cell r="G10">
            <v>43.019860999999999</v>
          </cell>
          <cell r="H10">
            <v>45.194364999999998</v>
          </cell>
          <cell r="I10">
            <v>231.854209</v>
          </cell>
          <cell r="J10">
            <v>1.5954299999999999</v>
          </cell>
          <cell r="K10">
            <v>6.3871960000000003</v>
          </cell>
          <cell r="M10">
            <v>6.450577511177516E-2</v>
          </cell>
          <cell r="N10">
            <v>6.8011392204713972E-2</v>
          </cell>
          <cell r="O10">
            <v>6.6876241658463467E-2</v>
          </cell>
          <cell r="P10">
            <v>6.7923254318470433E-2</v>
          </cell>
          <cell r="Q10">
            <v>7.1279750319827348E-2</v>
          </cell>
          <cell r="R10">
            <v>7.498422676639499E-2</v>
          </cell>
          <cell r="S10">
            <v>7.1336857972631479E-2</v>
          </cell>
          <cell r="T10">
            <v>7.6881029199935363E-2</v>
          </cell>
          <cell r="U10">
            <v>7.4690155088795118E-2</v>
          </cell>
          <cell r="V10">
            <v>7.3800484600600014E-2</v>
          </cell>
          <cell r="W10">
            <v>7.0819460656538033E-2</v>
          </cell>
          <cell r="X10">
            <v>7.3087283938123498E-2</v>
          </cell>
          <cell r="Y10">
            <v>7.3584583805675452E-2</v>
          </cell>
          <cell r="Z10">
            <v>7.4799545045957205E-2</v>
          </cell>
          <cell r="AA10">
            <v>6.9135590723677365E-2</v>
          </cell>
          <cell r="AB10">
            <v>6.8060282438070566E-2</v>
          </cell>
          <cell r="AC10">
            <v>7.2892927680585043E-2</v>
          </cell>
          <cell r="AD10">
            <v>7.2478126933566631E-2</v>
          </cell>
          <cell r="AE10">
            <v>7.2993438485868048E-2</v>
          </cell>
          <cell r="AF10">
            <v>7.3326734059672591E-2</v>
          </cell>
          <cell r="AG10">
            <v>7.6122376925973012E-2</v>
          </cell>
          <cell r="AH10">
            <v>7.8339222482251211E-2</v>
          </cell>
          <cell r="AI10">
            <v>313413032</v>
          </cell>
          <cell r="AJ10">
            <v>195568503</v>
          </cell>
          <cell r="AK10">
            <v>0</v>
          </cell>
          <cell r="AL10">
            <v>228782134</v>
          </cell>
          <cell r="AM10">
            <v>0</v>
          </cell>
          <cell r="AN10">
            <v>40312345</v>
          </cell>
          <cell r="AO10">
            <v>51920201</v>
          </cell>
          <cell r="AP10">
            <v>263782134</v>
          </cell>
          <cell r="AQ10">
            <v>13553634</v>
          </cell>
          <cell r="AR10">
            <v>20834301</v>
          </cell>
          <cell r="AS10">
            <v>20834.300999999999</v>
          </cell>
          <cell r="AT10">
            <v>4733253</v>
          </cell>
          <cell r="AV10">
            <v>6.3335713303525484E-2</v>
          </cell>
          <cell r="AW10">
            <v>5.02670879782404E-2</v>
          </cell>
          <cell r="AX10">
            <v>6.6574337932056124E-2</v>
          </cell>
          <cell r="AZ10">
            <v>0.19641949010439036</v>
          </cell>
          <cell r="BA10">
            <v>2.9507351553365587E-2</v>
          </cell>
          <cell r="BB10">
            <v>0.185547034861032</v>
          </cell>
          <cell r="BC10">
            <v>0.15586143187074944</v>
          </cell>
          <cell r="BD10">
            <v>0.2988520775062542</v>
          </cell>
          <cell r="BE10">
            <v>0.51500796106151026</v>
          </cell>
          <cell r="BF10">
            <v>9.5264640247816515E-2</v>
          </cell>
          <cell r="BG10">
            <v>0.62205499709111589</v>
          </cell>
          <cell r="BH10">
            <v>0.11626089417494909</v>
          </cell>
          <cell r="BI10">
            <v>2.2754094306417047E-2</v>
          </cell>
          <cell r="BJ10">
            <v>9.350679986853204E-2</v>
          </cell>
          <cell r="BK10">
            <v>0.52544842778306433</v>
          </cell>
          <cell r="BL10">
            <v>0.10058596998303393</v>
          </cell>
          <cell r="BM10">
            <v>0.14811649998009696</v>
          </cell>
          <cell r="BN10">
            <v>0.12243722085415978</v>
          </cell>
          <cell r="BO10">
            <v>293472453</v>
          </cell>
          <cell r="BP10">
            <v>300226174</v>
          </cell>
          <cell r="BQ10">
            <v>284691002</v>
          </cell>
          <cell r="BR10">
            <v>287606164</v>
          </cell>
          <cell r="BS10">
            <v>295049630</v>
          </cell>
          <cell r="BT10">
            <v>293306671</v>
          </cell>
          <cell r="BU10">
            <v>285124538</v>
          </cell>
          <cell r="BV10">
            <v>309951569</v>
          </cell>
          <cell r="BW10">
            <v>288711107</v>
          </cell>
          <cell r="BX10">
            <v>274006884</v>
          </cell>
          <cell r="BY10">
            <v>250274108</v>
          </cell>
          <cell r="BZ10">
            <v>264072997</v>
          </cell>
          <cell r="CA10">
            <v>255903727</v>
          </cell>
          <cell r="CB10">
            <v>249710651</v>
          </cell>
          <cell r="CC10">
            <v>234130556</v>
          </cell>
          <cell r="CD10">
            <v>231786864</v>
          </cell>
          <cell r="CE10">
            <v>228338094</v>
          </cell>
          <cell r="CF10">
            <v>232984465</v>
          </cell>
          <cell r="CG10">
            <v>222635993</v>
          </cell>
          <cell r="CH10">
            <v>223082484</v>
          </cell>
          <cell r="CI10">
            <v>228860613</v>
          </cell>
          <cell r="CJ10">
            <v>217819880</v>
          </cell>
          <cell r="CK10">
            <v>220523869</v>
          </cell>
          <cell r="CL10">
            <v>45194365</v>
          </cell>
          <cell r="CM10">
            <v>47621345</v>
          </cell>
          <cell r="CN10">
            <v>45336279</v>
          </cell>
          <cell r="CO10">
            <v>45209897</v>
          </cell>
          <cell r="CP10">
            <v>43217065</v>
          </cell>
          <cell r="CQ10">
            <v>45028274</v>
          </cell>
          <cell r="CR10">
            <v>44583852</v>
          </cell>
          <cell r="CS10">
            <v>43809586</v>
          </cell>
          <cell r="CT10">
            <v>42698407</v>
          </cell>
          <cell r="CU10">
            <v>45660764</v>
          </cell>
          <cell r="CV10">
            <v>43904779</v>
          </cell>
          <cell r="CW10">
            <v>43288125</v>
          </cell>
          <cell r="CX10">
            <v>43083098</v>
          </cell>
          <cell r="CY10">
            <v>43850954</v>
          </cell>
          <cell r="CZ10">
            <v>40914483</v>
          </cell>
          <cell r="DA10">
            <v>41143859</v>
          </cell>
          <cell r="DB10">
            <v>39848778</v>
          </cell>
          <cell r="DC10">
            <v>42126191</v>
          </cell>
          <cell r="DD10">
            <v>40449853</v>
          </cell>
          <cell r="DE10">
            <v>40449853</v>
          </cell>
          <cell r="DF10">
            <v>39684552</v>
          </cell>
          <cell r="DG10">
            <v>38765178</v>
          </cell>
          <cell r="DH10">
            <v>36029984</v>
          </cell>
          <cell r="DJ10">
            <v>4169294</v>
          </cell>
          <cell r="DK10">
            <v>9781735</v>
          </cell>
          <cell r="DM10">
            <v>13951029</v>
          </cell>
          <cell r="DN10">
            <v>7184891</v>
          </cell>
          <cell r="DO10">
            <v>7864209</v>
          </cell>
          <cell r="DP10">
            <v>4778096</v>
          </cell>
          <cell r="DQ10">
            <v>12642305</v>
          </cell>
          <cell r="DR10">
            <v>4341432</v>
          </cell>
          <cell r="DS10">
            <v>120064909</v>
          </cell>
        </row>
        <row r="11">
          <cell r="B11" t="str">
            <v>Diamond Trust Bank</v>
          </cell>
          <cell r="C11">
            <v>280.11575299999998</v>
          </cell>
          <cell r="D11">
            <v>144.79774</v>
          </cell>
          <cell r="E11">
            <v>205.023293</v>
          </cell>
          <cell r="F11">
            <v>41.612741</v>
          </cell>
          <cell r="G11">
            <v>46.415712999999997</v>
          </cell>
          <cell r="H11">
            <v>50.349508</v>
          </cell>
          <cell r="I11">
            <v>220.39829399999999</v>
          </cell>
          <cell r="J11">
            <v>0.58138599999999996</v>
          </cell>
          <cell r="K11">
            <v>4.9452020000000001</v>
          </cell>
          <cell r="M11">
            <v>6.3683394351932029E-2</v>
          </cell>
          <cell r="N11">
            <v>6.3770351079649706E-2</v>
          </cell>
          <cell r="O11">
            <v>6.5940347249586514E-2</v>
          </cell>
          <cell r="P11">
            <v>6.7343303785622588E-2</v>
          </cell>
          <cell r="Q11">
            <v>6.8787074781720137E-2</v>
          </cell>
          <cell r="R11">
            <v>6.9242724646015011E-2</v>
          </cell>
          <cell r="S11">
            <v>6.6636654223616559E-2</v>
          </cell>
          <cell r="T11">
            <v>6.6563556187517248E-2</v>
          </cell>
          <cell r="U11">
            <v>6.4662708824676812E-2</v>
          </cell>
          <cell r="V11">
            <v>6.4225378142243925E-2</v>
          </cell>
          <cell r="W11">
            <v>6.3931954794117257E-2</v>
          </cell>
          <cell r="X11">
            <v>5.9424839579737959E-2</v>
          </cell>
          <cell r="Y11">
            <v>5.8910864566428314E-2</v>
          </cell>
          <cell r="Z11">
            <v>5.688000529505001E-2</v>
          </cell>
          <cell r="AA11">
            <v>4.8020961225879545E-2</v>
          </cell>
          <cell r="AB11">
            <v>4.6628364034915784E-2</v>
          </cell>
          <cell r="AC11">
            <v>4.6456312553362772E-2</v>
          </cell>
          <cell r="AD11">
            <v>4.6615122798219506E-2</v>
          </cell>
          <cell r="AE11">
            <v>4.4907011706007707E-2</v>
          </cell>
          <cell r="AF11">
            <v>4.1894073196298925E-2</v>
          </cell>
          <cell r="AG11">
            <v>4.3056383213295579E-2</v>
          </cell>
          <cell r="AH11">
            <v>4.3028618756943957E-2</v>
          </cell>
          <cell r="AI11">
            <v>313413032</v>
          </cell>
          <cell r="AJ11">
            <v>195568503</v>
          </cell>
          <cell r="AK11">
            <v>0</v>
          </cell>
          <cell r="AL11">
            <v>228782134</v>
          </cell>
          <cell r="AM11">
            <v>0</v>
          </cell>
          <cell r="AN11">
            <v>40312345</v>
          </cell>
          <cell r="AO11">
            <v>51920201</v>
          </cell>
          <cell r="AP11">
            <v>263782134</v>
          </cell>
          <cell r="AQ11">
            <v>13553634</v>
          </cell>
          <cell r="AR11">
            <v>20834301</v>
          </cell>
          <cell r="AS11">
            <v>20834.300999999999</v>
          </cell>
          <cell r="AT11">
            <v>4733253</v>
          </cell>
          <cell r="AV11">
            <v>6.0453139101982967E-2</v>
          </cell>
          <cell r="AW11">
            <v>6.0621881915809216E-2</v>
          </cell>
          <cell r="AX11">
            <v>5.9734338920934618E-2</v>
          </cell>
          <cell r="AZ11">
            <v>0.14144929623010297</v>
          </cell>
          <cell r="BA11">
            <v>2.3777549628947663E-2</v>
          </cell>
          <cell r="BB11">
            <v>0.21059923903040736</v>
          </cell>
          <cell r="BC11">
            <v>0.18880700138268766</v>
          </cell>
          <cell r="BD11">
            <v>0.20504806698824948</v>
          </cell>
          <cell r="BE11">
            <v>0.39516279771310187</v>
          </cell>
          <cell r="BF11">
            <v>6.0398507175744125E-2</v>
          </cell>
          <cell r="BG11">
            <v>0.45619565477810353</v>
          </cell>
          <cell r="BH11">
            <v>9.9798878796638318E-2</v>
          </cell>
          <cell r="BI11">
            <v>4.9366427772927296E-2</v>
          </cell>
          <cell r="BJ11">
            <v>5.0432451023711022E-2</v>
          </cell>
          <cell r="BK11">
            <v>0.70625019177699</v>
          </cell>
          <cell r="BL11">
            <v>7.2926406055391885E-2</v>
          </cell>
          <cell r="BM11">
            <v>2.7579912493091562E-2</v>
          </cell>
          <cell r="BN11">
            <v>4.9219640415275517E-2</v>
          </cell>
          <cell r="BO11">
            <v>280115753</v>
          </cell>
          <cell r="BP11">
            <v>277153801</v>
          </cell>
          <cell r="BQ11">
            <v>281515703</v>
          </cell>
          <cell r="BR11">
            <v>291515544</v>
          </cell>
          <cell r="BS11">
            <v>285735153</v>
          </cell>
          <cell r="BT11">
            <v>277054843</v>
          </cell>
          <cell r="BU11">
            <v>270081538</v>
          </cell>
          <cell r="BV11">
            <v>267675547</v>
          </cell>
          <cell r="BW11">
            <v>258159603</v>
          </cell>
          <cell r="BX11">
            <v>248863252</v>
          </cell>
          <cell r="BY11">
            <v>244123818</v>
          </cell>
          <cell r="BZ11">
            <v>230711438</v>
          </cell>
          <cell r="CA11">
            <v>222145764</v>
          </cell>
          <cell r="CB11">
            <v>205480349</v>
          </cell>
          <cell r="CC11">
            <v>190947903</v>
          </cell>
          <cell r="CD11">
            <v>166004397</v>
          </cell>
          <cell r="CE11">
            <v>158030111</v>
          </cell>
          <cell r="CF11">
            <v>148561346</v>
          </cell>
          <cell r="CG11">
            <v>141175794</v>
          </cell>
          <cell r="CH11">
            <v>126274802</v>
          </cell>
          <cell r="CI11">
            <v>120443207</v>
          </cell>
          <cell r="CJ11">
            <v>116208461</v>
          </cell>
          <cell r="CK11">
            <v>114136429</v>
          </cell>
          <cell r="CL11">
            <v>50349508</v>
          </cell>
          <cell r="CM11">
            <v>49236941</v>
          </cell>
          <cell r="CN11">
            <v>47712838</v>
          </cell>
          <cell r="CO11">
            <v>46325610</v>
          </cell>
          <cell r="CP11">
            <v>44769721</v>
          </cell>
          <cell r="CQ11">
            <v>44323296</v>
          </cell>
          <cell r="CR11">
            <v>43003972</v>
          </cell>
          <cell r="CS11">
            <v>41508356</v>
          </cell>
          <cell r="CT11">
            <v>37678168</v>
          </cell>
          <cell r="CU11">
            <v>37678168</v>
          </cell>
          <cell r="CV11">
            <v>36431809</v>
          </cell>
          <cell r="CW11">
            <v>33455124</v>
          </cell>
          <cell r="CX11">
            <v>32359121</v>
          </cell>
          <cell r="CY11">
            <v>31216658</v>
          </cell>
          <cell r="CZ11">
            <v>29996201</v>
          </cell>
          <cell r="DA11">
            <v>28616712</v>
          </cell>
          <cell r="DB11">
            <v>27536573</v>
          </cell>
          <cell r="DC11">
            <v>26882050</v>
          </cell>
          <cell r="DD11">
            <v>25784414</v>
          </cell>
          <cell r="DE11">
            <v>25784414</v>
          </cell>
          <cell r="DF11">
            <v>24822904</v>
          </cell>
          <cell r="DG11">
            <v>19515880</v>
          </cell>
          <cell r="DH11">
            <v>18568277</v>
          </cell>
          <cell r="DJ11">
            <v>1642215</v>
          </cell>
          <cell r="DK11">
            <v>6366712</v>
          </cell>
          <cell r="DM11">
            <v>8008927</v>
          </cell>
          <cell r="DN11">
            <v>3164830</v>
          </cell>
          <cell r="DO11">
            <v>4246151</v>
          </cell>
          <cell r="DP11">
            <v>5061590</v>
          </cell>
          <cell r="DQ11">
            <v>9307741</v>
          </cell>
          <cell r="DR11">
            <v>3363637</v>
          </cell>
          <cell r="DS11">
            <v>144797740</v>
          </cell>
        </row>
        <row r="12">
          <cell r="B12" t="str">
            <v>Stanbic Bank</v>
          </cell>
          <cell r="C12">
            <v>303.66315800000001</v>
          </cell>
          <cell r="D12">
            <v>161.91222500000001</v>
          </cell>
          <cell r="E12">
            <v>204.98855</v>
          </cell>
          <cell r="F12">
            <v>34.555636999999997</v>
          </cell>
          <cell r="G12">
            <v>42.667400000000001</v>
          </cell>
          <cell r="H12">
            <v>36.789253000000002</v>
          </cell>
          <cell r="I12">
            <v>243.922304</v>
          </cell>
          <cell r="J12">
            <v>2.6801699999999999</v>
          </cell>
          <cell r="K12">
            <v>5.4089390000000002</v>
          </cell>
          <cell r="M12">
            <v>5.9012339952427439E-2</v>
          </cell>
          <cell r="N12">
            <v>5.7554756150503796E-2</v>
          </cell>
          <cell r="O12">
            <v>5.8598717723099915E-2</v>
          </cell>
          <cell r="P12">
            <v>5.7747925183877918E-2</v>
          </cell>
          <cell r="Q12">
            <v>5.6287454563110573E-2</v>
          </cell>
          <cell r="R12">
            <v>5.5261547049677041E-2</v>
          </cell>
          <cell r="S12">
            <v>5.4626473398050282E-2</v>
          </cell>
          <cell r="T12">
            <v>5.4247077894904377E-2</v>
          </cell>
          <cell r="U12">
            <v>5.1513945858689549E-2</v>
          </cell>
          <cell r="V12">
            <v>5.0452352769446394E-2</v>
          </cell>
          <cell r="W12">
            <v>5.0877351905984365E-2</v>
          </cell>
          <cell r="X12">
            <v>5.4156401113650998E-2</v>
          </cell>
          <cell r="Y12">
            <v>4.9734122707107808E-2</v>
          </cell>
          <cell r="Z12">
            <v>5.0629626008313361E-2</v>
          </cell>
          <cell r="AA12">
            <v>5.3268162842596556E-2</v>
          </cell>
          <cell r="AB12">
            <v>5.0786597390307282E-2</v>
          </cell>
          <cell r="AC12">
            <v>4.9596497722514093E-2</v>
          </cell>
          <cell r="AD12">
            <v>4.963887593765233E-2</v>
          </cell>
          <cell r="AE12">
            <v>5.0735941973915108E-2</v>
          </cell>
          <cell r="AF12">
            <v>5.1204229655496709E-2</v>
          </cell>
          <cell r="AG12">
            <v>5.3034554301622905E-2</v>
          </cell>
          <cell r="AH12">
            <v>5.7120423501332312E-2</v>
          </cell>
          <cell r="AI12">
            <v>313413032</v>
          </cell>
          <cell r="AJ12">
            <v>195568503</v>
          </cell>
          <cell r="AK12">
            <v>0</v>
          </cell>
          <cell r="AL12">
            <v>228782134</v>
          </cell>
          <cell r="AM12">
            <v>0</v>
          </cell>
          <cell r="AN12">
            <v>40312345</v>
          </cell>
          <cell r="AO12">
            <v>51920201</v>
          </cell>
          <cell r="AP12">
            <v>263782134</v>
          </cell>
          <cell r="AQ12">
            <v>13553634</v>
          </cell>
          <cell r="AR12">
            <v>20834301</v>
          </cell>
          <cell r="AS12">
            <v>20834.300999999999</v>
          </cell>
          <cell r="AT12">
            <v>4733253</v>
          </cell>
          <cell r="AV12">
            <v>6.5535018770334685E-2</v>
          </cell>
          <cell r="AW12">
            <v>6.7787133864630297E-2</v>
          </cell>
          <cell r="AX12">
            <v>5.9724216411893023E-2</v>
          </cell>
          <cell r="AZ12">
            <v>0.22954246227353126</v>
          </cell>
          <cell r="BA12">
            <v>2.7636151086443184E-2</v>
          </cell>
          <cell r="BB12">
            <v>0.17492209322522634</v>
          </cell>
          <cell r="BC12">
            <v>0.14166657346759071</v>
          </cell>
          <cell r="BD12">
            <v>0.47754881018001472</v>
          </cell>
          <cell r="BE12">
            <v>0.47960913194622384</v>
          </cell>
          <cell r="BF12">
            <v>8.0363253510933833E-2</v>
          </cell>
          <cell r="BG12">
            <v>0.46167049736939564</v>
          </cell>
          <cell r="BH12">
            <v>0.10200336408798955</v>
          </cell>
          <cell r="BI12">
            <v>2.6894887935596662E-2</v>
          </cell>
          <cell r="BJ12">
            <v>7.5108476152392883E-2</v>
          </cell>
          <cell r="BK12">
            <v>0.78985984826957412</v>
          </cell>
          <cell r="BL12">
            <v>0.14465690094947203</v>
          </cell>
          <cell r="BM12">
            <v>0.30665277515646988</v>
          </cell>
          <cell r="BN12">
            <v>0.22248665224915598</v>
          </cell>
          <cell r="BO12">
            <v>303663158</v>
          </cell>
          <cell r="BP12">
            <v>284867951</v>
          </cell>
          <cell r="BQ12">
            <v>280953012</v>
          </cell>
          <cell r="BR12">
            <v>286308290</v>
          </cell>
          <cell r="BS12">
            <v>269395802</v>
          </cell>
          <cell r="BT12">
            <v>248985926</v>
          </cell>
          <cell r="BU12">
            <v>239407877</v>
          </cell>
          <cell r="BV12">
            <v>236547378</v>
          </cell>
          <cell r="BW12">
            <v>224804428</v>
          </cell>
          <cell r="BX12">
            <v>212633202</v>
          </cell>
          <cell r="BY12">
            <v>204895157</v>
          </cell>
          <cell r="BZ12">
            <v>229866887</v>
          </cell>
          <cell r="CA12">
            <v>202294738</v>
          </cell>
          <cell r="CB12">
            <v>208287745</v>
          </cell>
          <cell r="CC12">
            <v>198578014</v>
          </cell>
          <cell r="CD12">
            <v>208167708</v>
          </cell>
          <cell r="CE12">
            <v>203595164</v>
          </cell>
          <cell r="CF12">
            <v>184061612</v>
          </cell>
          <cell r="CG12">
            <v>171347152</v>
          </cell>
          <cell r="CH12">
            <v>167107694</v>
          </cell>
          <cell r="CI12">
            <v>155933918</v>
          </cell>
          <cell r="CJ12">
            <v>159885214</v>
          </cell>
          <cell r="CK12">
            <v>170726460</v>
          </cell>
          <cell r="CL12">
            <v>36789253</v>
          </cell>
          <cell r="CM12">
            <v>36836052</v>
          </cell>
          <cell r="CN12">
            <v>34590716</v>
          </cell>
          <cell r="CO12">
            <v>33140213</v>
          </cell>
          <cell r="CP12">
            <v>32205145</v>
          </cell>
          <cell r="CQ12">
            <v>33048626</v>
          </cell>
          <cell r="CR12">
            <v>33051194</v>
          </cell>
          <cell r="CS12">
            <v>31922509</v>
          </cell>
          <cell r="CT12">
            <v>30830481</v>
          </cell>
          <cell r="CU12">
            <v>29267838</v>
          </cell>
          <cell r="CV12">
            <v>30237504</v>
          </cell>
          <cell r="CW12">
            <v>28545962</v>
          </cell>
          <cell r="CX12">
            <v>27656039</v>
          </cell>
          <cell r="CY12">
            <v>27074070</v>
          </cell>
          <cell r="CZ12">
            <v>28250550</v>
          </cell>
          <cell r="DA12">
            <v>26855040</v>
          </cell>
          <cell r="DB12">
            <v>26168836</v>
          </cell>
          <cell r="DC12">
            <v>25907559</v>
          </cell>
          <cell r="DD12">
            <v>26644208</v>
          </cell>
          <cell r="DE12">
            <v>26644208</v>
          </cell>
          <cell r="DF12">
            <v>25311868</v>
          </cell>
          <cell r="DG12">
            <v>23485250</v>
          </cell>
          <cell r="DH12">
            <v>22353459</v>
          </cell>
          <cell r="DJ12">
            <v>5805484</v>
          </cell>
          <cell r="DK12">
            <v>6351355</v>
          </cell>
          <cell r="DM12">
            <v>12156839</v>
          </cell>
          <cell r="DN12">
            <v>5830531</v>
          </cell>
          <cell r="DO12">
            <v>6532102</v>
          </cell>
          <cell r="DP12">
            <v>7616738</v>
          </cell>
          <cell r="DQ12">
            <v>14148840</v>
          </cell>
          <cell r="DR12">
            <v>3959286</v>
          </cell>
          <cell r="DS12">
            <v>161912225</v>
          </cell>
        </row>
        <row r="13">
          <cell r="B13" t="str">
            <v>I&amp;M Bank</v>
          </cell>
          <cell r="C13">
            <v>253.55259000000001</v>
          </cell>
          <cell r="D13">
            <v>137.31378699999999</v>
          </cell>
          <cell r="E13">
            <v>201.82340099999999</v>
          </cell>
          <cell r="F13">
            <v>35.131234999999997</v>
          </cell>
          <cell r="G13">
            <v>37.35219</v>
          </cell>
          <cell r="H13">
            <v>42.072924</v>
          </cell>
          <cell r="I13">
            <v>205.481965</v>
          </cell>
          <cell r="J13">
            <v>1.0257689999999999</v>
          </cell>
          <cell r="K13">
            <v>4.8823420000000004</v>
          </cell>
          <cell r="M13">
            <v>5.7578853304254524E-2</v>
          </cell>
          <cell r="N13">
            <v>5.5564279596801769E-2</v>
          </cell>
          <cell r="O13">
            <v>5.4353542067072574E-2</v>
          </cell>
          <cell r="P13">
            <v>5.4764084219746004E-2</v>
          </cell>
          <cell r="Q13">
            <v>5.5787367611461226E-2</v>
          </cell>
          <cell r="R13">
            <v>5.0203665962118768E-2</v>
          </cell>
          <cell r="S13">
            <v>4.8706199142924525E-2</v>
          </cell>
          <cell r="T13">
            <v>4.677578260238463E-2</v>
          </cell>
          <cell r="U13">
            <v>4.6872061663632426E-2</v>
          </cell>
          <cell r="V13">
            <v>4.7975242386330899E-2</v>
          </cell>
          <cell r="W13">
            <v>4.7157045812076082E-2</v>
          </cell>
          <cell r="X13">
            <v>4.6143569105249208E-2</v>
          </cell>
          <cell r="Y13">
            <v>4.6976317574451559E-2</v>
          </cell>
          <cell r="Z13">
            <v>4.5655274182106423E-2</v>
          </cell>
          <cell r="AA13">
            <v>4.3266496320107151E-2</v>
          </cell>
          <cell r="AB13">
            <v>4.1531279066490255E-2</v>
          </cell>
          <cell r="AC13">
            <v>4.1213964931783365E-2</v>
          </cell>
          <cell r="AD13">
            <v>4.1396234031227719E-2</v>
          </cell>
          <cell r="AE13">
            <v>4.0476165015553178E-2</v>
          </cell>
          <cell r="AF13">
            <v>4.0632602184221024E-2</v>
          </cell>
          <cell r="AG13">
            <v>4.1902503947468056E-2</v>
          </cell>
          <cell r="AH13">
            <v>4.1224725549765084E-2</v>
          </cell>
          <cell r="AI13">
            <v>313413032</v>
          </cell>
          <cell r="AJ13">
            <v>195568503</v>
          </cell>
          <cell r="AK13">
            <v>0</v>
          </cell>
          <cell r="AL13">
            <v>228782134</v>
          </cell>
          <cell r="AM13">
            <v>0</v>
          </cell>
          <cell r="AN13">
            <v>40312345</v>
          </cell>
          <cell r="AO13">
            <v>51920201</v>
          </cell>
          <cell r="AP13">
            <v>263782134</v>
          </cell>
          <cell r="AQ13">
            <v>13553634</v>
          </cell>
          <cell r="AR13">
            <v>20834301</v>
          </cell>
          <cell r="AS13">
            <v>20834.300999999999</v>
          </cell>
          <cell r="AT13">
            <v>4733253</v>
          </cell>
          <cell r="AV13">
            <v>5.4720414074456061E-2</v>
          </cell>
          <cell r="AW13">
            <v>5.7488605698725527E-2</v>
          </cell>
          <cell r="AX13">
            <v>5.8802037861667232E-2</v>
          </cell>
          <cell r="AZ13">
            <v>0.17535368094525419</v>
          </cell>
          <cell r="BA13">
            <v>2.8557866075587732E-2</v>
          </cell>
          <cell r="BB13">
            <v>0.18177843491033385</v>
          </cell>
          <cell r="BC13">
            <v>0.17096991942820869</v>
          </cell>
          <cell r="BD13">
            <v>0.3902391749724381</v>
          </cell>
          <cell r="BE13">
            <v>0.34050497453591083</v>
          </cell>
          <cell r="BF13">
            <v>9.7148121393335743E-2</v>
          </cell>
          <cell r="BG13">
            <v>0.47524090271811026</v>
          </cell>
          <cell r="BH13">
            <v>0.12185169424693983</v>
          </cell>
          <cell r="BI13">
            <v>4.4868476054025455E-2</v>
          </cell>
          <cell r="BJ13">
            <v>7.6983218192914371E-2</v>
          </cell>
          <cell r="BK13">
            <v>0.68036603446197996</v>
          </cell>
          <cell r="BL13">
            <v>7.7235972471186992E-2</v>
          </cell>
          <cell r="BM13">
            <v>0.10425442352273312</v>
          </cell>
          <cell r="BN13">
            <v>9.0045113537414595E-2</v>
          </cell>
          <cell r="BO13">
            <v>253552590</v>
          </cell>
          <cell r="BP13">
            <v>240237282</v>
          </cell>
          <cell r="BQ13">
            <v>229161134</v>
          </cell>
          <cell r="BR13">
            <v>230291099</v>
          </cell>
          <cell r="BS13">
            <v>225143541</v>
          </cell>
          <cell r="BT13">
            <v>189087939</v>
          </cell>
          <cell r="BU13">
            <v>183952517</v>
          </cell>
          <cell r="BV13">
            <v>182817876</v>
          </cell>
          <cell r="BW13">
            <v>177329585</v>
          </cell>
          <cell r="BX13">
            <v>181582075</v>
          </cell>
          <cell r="BY13">
            <v>164116122</v>
          </cell>
          <cell r="BZ13">
            <v>164730002</v>
          </cell>
          <cell r="CA13">
            <v>164425933</v>
          </cell>
          <cell r="CB13">
            <v>157775781</v>
          </cell>
          <cell r="CC13">
            <v>147846339</v>
          </cell>
          <cell r="CD13">
            <v>151975238</v>
          </cell>
          <cell r="CE13">
            <v>145327389</v>
          </cell>
          <cell r="CF13">
            <v>140517390</v>
          </cell>
          <cell r="CG13">
            <v>137299354</v>
          </cell>
          <cell r="CH13">
            <v>124648548</v>
          </cell>
          <cell r="CI13">
            <v>118333769</v>
          </cell>
          <cell r="CJ13">
            <v>114972436</v>
          </cell>
          <cell r="CK13">
            <v>110315682</v>
          </cell>
          <cell r="CL13">
            <v>42072924</v>
          </cell>
          <cell r="CM13">
            <v>40314439</v>
          </cell>
          <cell r="CN13">
            <v>38338590</v>
          </cell>
          <cell r="CO13">
            <v>37568688</v>
          </cell>
          <cell r="CP13">
            <v>35886888</v>
          </cell>
          <cell r="CQ13">
            <v>35595491</v>
          </cell>
          <cell r="CR13">
            <v>35023511</v>
          </cell>
          <cell r="CS13">
            <v>31519089</v>
          </cell>
          <cell r="CT13">
            <v>30474944</v>
          </cell>
          <cell r="CU13">
            <v>28745066</v>
          </cell>
          <cell r="CV13">
            <v>31304829</v>
          </cell>
          <cell r="CW13">
            <v>30151112</v>
          </cell>
          <cell r="CX13">
            <v>28576772</v>
          </cell>
          <cell r="CY13">
            <v>26482435</v>
          </cell>
          <cell r="CZ13">
            <v>26186678</v>
          </cell>
          <cell r="DA13">
            <v>24079849</v>
          </cell>
          <cell r="DB13">
            <v>23296896</v>
          </cell>
          <cell r="DC13">
            <v>22159420</v>
          </cell>
          <cell r="DD13">
            <v>21814043</v>
          </cell>
          <cell r="DE13">
            <v>21814043</v>
          </cell>
          <cell r="DF13">
            <v>20071699</v>
          </cell>
          <cell r="DG13">
            <v>19500445</v>
          </cell>
          <cell r="DH13">
            <v>20524634</v>
          </cell>
          <cell r="DJ13">
            <v>3497183</v>
          </cell>
          <cell r="DK13">
            <v>5464457</v>
          </cell>
          <cell r="DM13">
            <v>8961640</v>
          </cell>
          <cell r="DN13">
            <v>3051483</v>
          </cell>
          <cell r="DO13">
            <v>7021758</v>
          </cell>
          <cell r="DP13">
            <v>7753397</v>
          </cell>
          <cell r="DQ13">
            <v>14775155</v>
          </cell>
          <cell r="DR13">
            <v>3417635</v>
          </cell>
          <cell r="DS13">
            <v>137313787</v>
          </cell>
        </row>
        <row r="14">
          <cell r="B14" t="str">
            <v>Commercial Bank of Africa</v>
          </cell>
          <cell r="C14">
            <v>246.87192999999999</v>
          </cell>
          <cell r="D14">
            <v>109.381939</v>
          </cell>
          <cell r="E14">
            <v>191.667205</v>
          </cell>
          <cell r="F14">
            <v>26.674529</v>
          </cell>
          <cell r="G14">
            <v>28.730823999999998</v>
          </cell>
          <cell r="H14">
            <v>35.134376000000003</v>
          </cell>
          <cell r="I14">
            <v>164.007904</v>
          </cell>
          <cell r="J14">
            <v>1.093388</v>
          </cell>
          <cell r="K14">
            <v>4.104514</v>
          </cell>
          <cell r="M14">
            <v>5.2856767696762744E-2</v>
          </cell>
          <cell r="N14">
            <v>5.2631491827296317E-2</v>
          </cell>
          <cell r="O14">
            <v>5.3001554892835187E-2</v>
          </cell>
          <cell r="P14">
            <v>5.2727994307223469E-2</v>
          </cell>
          <cell r="Q14">
            <v>5.3499901820130757E-2</v>
          </cell>
          <cell r="R14">
            <v>5.6204283601014399E-2</v>
          </cell>
          <cell r="S14">
            <v>5.5953636490812454E-2</v>
          </cell>
          <cell r="T14">
            <v>5.3466063280938905E-2</v>
          </cell>
          <cell r="U14">
            <v>5.3057841065827435E-2</v>
          </cell>
          <cell r="V14">
            <v>5.1215123751676375E-2</v>
          </cell>
          <cell r="W14">
            <v>5.4621060328248094E-2</v>
          </cell>
          <cell r="X14">
            <v>5.3054020917043358E-2</v>
          </cell>
          <cell r="Y14">
            <v>5.2787811272880056E-2</v>
          </cell>
          <cell r="Z14">
            <v>5.2254477482426093E-2</v>
          </cell>
          <cell r="AA14">
            <v>4.8437281495554596E-2</v>
          </cell>
          <cell r="AB14">
            <v>4.5534816424572751E-2</v>
          </cell>
          <cell r="AC14">
            <v>4.6003496432953359E-2</v>
          </cell>
          <cell r="AD14">
            <v>4.7926210129083477E-2</v>
          </cell>
          <cell r="AE14">
            <v>4.2843468532287779E-2</v>
          </cell>
          <cell r="AF14">
            <v>4.2605531985737341E-2</v>
          </cell>
          <cell r="AG14">
            <v>3.8746058159839739E-2</v>
          </cell>
          <cell r="AH14">
            <v>3.978342370323365E-2</v>
          </cell>
          <cell r="AI14">
            <v>313413032</v>
          </cell>
          <cell r="AJ14">
            <v>195568503</v>
          </cell>
          <cell r="AK14">
            <v>0</v>
          </cell>
          <cell r="AL14">
            <v>228782134</v>
          </cell>
          <cell r="AM14">
            <v>0</v>
          </cell>
          <cell r="AN14">
            <v>40312345</v>
          </cell>
          <cell r="AO14">
            <v>51920201</v>
          </cell>
          <cell r="AP14">
            <v>263782134</v>
          </cell>
          <cell r="AQ14">
            <v>13553634</v>
          </cell>
          <cell r="AR14">
            <v>20834301</v>
          </cell>
          <cell r="AS14">
            <v>20834.300999999999</v>
          </cell>
          <cell r="AT14">
            <v>4733253</v>
          </cell>
          <cell r="AV14">
            <v>5.3278628441382238E-2</v>
          </cell>
          <cell r="AW14">
            <v>4.5794492302022441E-2</v>
          </cell>
          <cell r="AX14">
            <v>5.5842990403525777E-2</v>
          </cell>
          <cell r="AZ14">
            <v>0.16757118145048489</v>
          </cell>
          <cell r="BA14">
            <v>2.3901872372685484E-2</v>
          </cell>
          <cell r="BB14">
            <v>0.17517950842174046</v>
          </cell>
          <cell r="BC14">
            <v>0.16264172853522962</v>
          </cell>
          <cell r="BD14">
            <v>0.50678720469019034</v>
          </cell>
          <cell r="BE14">
            <v>0.49378313626559373</v>
          </cell>
          <cell r="BF14">
            <v>6.5774756735065526E-2</v>
          </cell>
          <cell r="BG14">
            <v>0.79284425139288384</v>
          </cell>
          <cell r="BH14">
            <v>9.9395975206229475E-2</v>
          </cell>
          <cell r="BI14">
            <v>4.1943564834175516E-2</v>
          </cell>
          <cell r="BJ14">
            <v>5.7452410372053959E-2</v>
          </cell>
          <cell r="BK14">
            <v>0.57068677450584204</v>
          </cell>
          <cell r="BL14">
            <v>4.6545544364505885E-2</v>
          </cell>
          <cell r="BM14">
            <v>1.3299944003859884E-2</v>
          </cell>
          <cell r="BN14">
            <v>2.9282193259159577E-2</v>
          </cell>
          <cell r="BO14">
            <v>246871930</v>
          </cell>
          <cell r="BP14">
            <v>239013127</v>
          </cell>
          <cell r="BQ14">
            <v>232317119</v>
          </cell>
          <cell r="BR14">
            <v>227367344</v>
          </cell>
          <cell r="BS14">
            <v>223448379</v>
          </cell>
          <cell r="BT14">
            <v>225544631</v>
          </cell>
          <cell r="BU14">
            <v>229525229</v>
          </cell>
          <cell r="BV14">
            <v>219009371</v>
          </cell>
          <cell r="BW14">
            <v>216387023</v>
          </cell>
          <cell r="BX14">
            <v>202699639</v>
          </cell>
          <cell r="BY14">
            <v>210877927</v>
          </cell>
          <cell r="BZ14">
            <v>211118198</v>
          </cell>
          <cell r="CA14">
            <v>206328561</v>
          </cell>
          <cell r="CB14">
            <v>195962086</v>
          </cell>
          <cell r="CC14">
            <v>198484270</v>
          </cell>
          <cell r="CD14">
            <v>184466862</v>
          </cell>
          <cell r="CE14">
            <v>179346404</v>
          </cell>
          <cell r="CF14">
            <v>174983667</v>
          </cell>
          <cell r="CG14">
            <v>175808828</v>
          </cell>
          <cell r="CH14">
            <v>154710864</v>
          </cell>
          <cell r="CI14">
            <v>143801266</v>
          </cell>
          <cell r="CJ14">
            <v>119783476</v>
          </cell>
          <cell r="CK14">
            <v>124881964</v>
          </cell>
          <cell r="CL14">
            <v>35134376</v>
          </cell>
          <cell r="CM14">
            <v>33468865</v>
          </cell>
          <cell r="CN14">
            <v>33774918</v>
          </cell>
          <cell r="CO14">
            <v>32677307</v>
          </cell>
          <cell r="CP14">
            <v>31950763</v>
          </cell>
          <cell r="CQ14">
            <v>31671237</v>
          </cell>
          <cell r="CR14">
            <v>31571015</v>
          </cell>
          <cell r="CS14">
            <v>29764845</v>
          </cell>
          <cell r="CT14">
            <v>28396850</v>
          </cell>
          <cell r="CU14">
            <v>28887284</v>
          </cell>
          <cell r="CV14">
            <v>27470172</v>
          </cell>
          <cell r="CW14">
            <v>26187655</v>
          </cell>
          <cell r="CX14">
            <v>24321102</v>
          </cell>
          <cell r="CY14">
            <v>23949685</v>
          </cell>
          <cell r="CZ14">
            <v>22708080</v>
          </cell>
          <cell r="DA14">
            <v>19085273</v>
          </cell>
          <cell r="DB14">
            <v>18822475</v>
          </cell>
          <cell r="DC14">
            <v>18511215</v>
          </cell>
          <cell r="DD14">
            <v>17856644</v>
          </cell>
          <cell r="DE14">
            <v>17856644</v>
          </cell>
          <cell r="DF14">
            <v>14954339</v>
          </cell>
          <cell r="DG14">
            <v>14571795</v>
          </cell>
          <cell r="DH14">
            <v>13749281</v>
          </cell>
          <cell r="DJ14">
            <v>4472167</v>
          </cell>
          <cell r="DK14">
            <v>4352379</v>
          </cell>
          <cell r="DM14">
            <v>8824546</v>
          </cell>
          <cell r="DN14">
            <v>4357412</v>
          </cell>
          <cell r="DO14">
            <v>6105780</v>
          </cell>
          <cell r="DP14">
            <v>1595329</v>
          </cell>
          <cell r="DQ14">
            <v>7701109</v>
          </cell>
          <cell r="DR14">
            <v>2810384</v>
          </cell>
          <cell r="DS14">
            <v>109381939</v>
          </cell>
        </row>
        <row r="15">
          <cell r="B15" t="str">
            <v>Total - Tier 1</v>
          </cell>
          <cell r="C15">
            <v>3291.0420840000002</v>
          </cell>
          <cell r="D15">
            <v>1792.261481</v>
          </cell>
          <cell r="E15">
            <v>2441.6769290000002</v>
          </cell>
          <cell r="F15">
            <v>422.27536599999996</v>
          </cell>
          <cell r="G15">
            <v>470.62546299999997</v>
          </cell>
          <cell r="H15">
            <v>495.46191700000008</v>
          </cell>
          <cell r="I15">
            <v>2710.51278</v>
          </cell>
          <cell r="J15">
            <v>12.011876000000001</v>
          </cell>
          <cell r="K15">
            <v>71.836362999999992</v>
          </cell>
          <cell r="L15">
            <v>0</v>
          </cell>
          <cell r="M15">
            <v>0.70632297692156099</v>
          </cell>
          <cell r="N15">
            <v>0.70896766532922728</v>
          </cell>
          <cell r="O15">
            <v>0.70381344514704247</v>
          </cell>
          <cell r="P15">
            <v>0.70326210874118655</v>
          </cell>
          <cell r="Q15">
            <v>0.71356998619067125</v>
          </cell>
          <cell r="R15">
            <v>0.71490984852938533</v>
          </cell>
          <cell r="S15">
            <v>0.70696331222357089</v>
          </cell>
          <cell r="T15">
            <v>0.71293350555050972</v>
          </cell>
          <cell r="U15">
            <v>0.70270325988721793</v>
          </cell>
          <cell r="V15">
            <v>0.64228344048516284</v>
          </cell>
          <cell r="W15">
            <v>0.64661885824950271</v>
          </cell>
          <cell r="X15">
            <v>0.64224849829791908</v>
          </cell>
          <cell r="Y15">
            <v>0.63316130074371557</v>
          </cell>
          <cell r="Z15">
            <v>0.6250940877883765</v>
          </cell>
          <cell r="AA15">
            <v>0.59643739597308121</v>
          </cell>
          <cell r="AB15">
            <v>0.58392797105172889</v>
          </cell>
          <cell r="AC15">
            <v>0.59026240157457077</v>
          </cell>
          <cell r="AD15">
            <v>0.54273378054025889</v>
          </cell>
          <cell r="AE15">
            <v>0.55851358393975303</v>
          </cell>
          <cell r="AF15">
            <v>0.56239543046831797</v>
          </cell>
          <cell r="AG15">
            <v>0.56761718609956691</v>
          </cell>
          <cell r="AH15">
            <v>0.57068662601065312</v>
          </cell>
          <cell r="AI15">
            <v>2193891224</v>
          </cell>
          <cell r="AJ15">
            <v>1368979521</v>
          </cell>
          <cell r="AK15">
            <v>0</v>
          </cell>
          <cell r="AL15">
            <v>1601474938</v>
          </cell>
          <cell r="AM15">
            <v>0</v>
          </cell>
          <cell r="AN15">
            <v>282186415</v>
          </cell>
          <cell r="AO15">
            <v>363441407</v>
          </cell>
          <cell r="AP15">
            <v>1846474938</v>
          </cell>
          <cell r="AQ15">
            <v>94875438</v>
          </cell>
          <cell r="AR15">
            <v>145840107</v>
          </cell>
          <cell r="AS15">
            <v>145840.10700000002</v>
          </cell>
          <cell r="AT15">
            <v>33132771</v>
          </cell>
          <cell r="AV15">
            <v>0.71025575235867555</v>
          </cell>
          <cell r="AW15">
            <v>0.75035883753044297</v>
          </cell>
          <cell r="AX15">
            <v>0.71139213051422812</v>
          </cell>
          <cell r="AZ15">
            <v>0.21466814526615105</v>
          </cell>
          <cell r="BA15">
            <v>3.1919717675266725E-2</v>
          </cell>
          <cell r="BB15">
            <v>0.17362967866176229</v>
          </cell>
          <cell r="BC15">
            <v>0.15579168971857787</v>
          </cell>
          <cell r="BD15">
            <v>0.3569718787275718</v>
          </cell>
          <cell r="BE15">
            <v>0.45965368074619739</v>
          </cell>
          <cell r="BF15">
            <v>7.5931337652072009E-2</v>
          </cell>
          <cell r="BG15">
            <v>0.49670416480275997</v>
          </cell>
          <cell r="BH15">
            <v>0.11315673880822021</v>
          </cell>
          <cell r="BI15">
            <v>3.1648767623555916E-2</v>
          </cell>
          <cell r="BJ15">
            <v>8.1507971184664296E-2</v>
          </cell>
          <cell r="BK15">
            <v>0.73402892074424797</v>
          </cell>
          <cell r="BL15">
            <v>0.79653047632672869</v>
          </cell>
          <cell r="BM15">
            <v>0.85496756894589487</v>
          </cell>
          <cell r="BN15">
            <v>0.81273070657809543</v>
          </cell>
          <cell r="BO15">
            <v>3291042084</v>
          </cell>
          <cell r="BP15">
            <v>3206789851</v>
          </cell>
          <cell r="BQ15">
            <v>3102535992</v>
          </cell>
          <cell r="BR15">
            <v>3062606127</v>
          </cell>
          <cell r="BS15">
            <v>3002290772</v>
          </cell>
          <cell r="BT15">
            <v>2881784790</v>
          </cell>
          <cell r="BU15">
            <v>2824636302</v>
          </cell>
          <cell r="BV15">
            <v>2834954934</v>
          </cell>
          <cell r="BW15">
            <v>2752996452</v>
          </cell>
          <cell r="BX15">
            <v>2670632013</v>
          </cell>
          <cell r="BY15">
            <v>2568307540</v>
          </cell>
          <cell r="BZ15">
            <v>2576918064</v>
          </cell>
          <cell r="CA15">
            <v>2495870919</v>
          </cell>
          <cell r="CB15">
            <v>2392084834</v>
          </cell>
          <cell r="CC15">
            <v>2359760079</v>
          </cell>
          <cell r="CD15">
            <v>2254312590</v>
          </cell>
          <cell r="CE15">
            <v>2214893348</v>
          </cell>
          <cell r="CF15">
            <v>2109864071</v>
          </cell>
          <cell r="CG15">
            <v>2010159471</v>
          </cell>
          <cell r="CH15">
            <v>1920408442</v>
          </cell>
          <cell r="CI15">
            <v>1862362040</v>
          </cell>
          <cell r="CJ15">
            <v>1773939349</v>
          </cell>
          <cell r="CK15">
            <v>1737975314</v>
          </cell>
          <cell r="CL15">
            <v>495461917</v>
          </cell>
          <cell r="CM15">
            <v>494780729</v>
          </cell>
          <cell r="CN15">
            <v>469841317</v>
          </cell>
          <cell r="CO15">
            <v>458829127</v>
          </cell>
          <cell r="CP15">
            <v>440314594</v>
          </cell>
          <cell r="CQ15">
            <v>435842779</v>
          </cell>
          <cell r="CR15">
            <v>449917163</v>
          </cell>
          <cell r="CS15">
            <v>440346501</v>
          </cell>
          <cell r="CT15">
            <v>417865981</v>
          </cell>
          <cell r="CU15">
            <v>409729822</v>
          </cell>
          <cell r="CV15">
            <v>404820562</v>
          </cell>
          <cell r="CW15">
            <v>400550459</v>
          </cell>
          <cell r="CX15">
            <v>378098062</v>
          </cell>
          <cell r="CY15">
            <v>366906245</v>
          </cell>
          <cell r="CZ15">
            <v>365408709</v>
          </cell>
          <cell r="DA15">
            <v>350598365</v>
          </cell>
          <cell r="DB15">
            <v>338807516</v>
          </cell>
          <cell r="DC15">
            <v>342110864</v>
          </cell>
          <cell r="DD15">
            <v>324987055</v>
          </cell>
          <cell r="DE15">
            <v>324987055</v>
          </cell>
          <cell r="DF15">
            <v>325367321</v>
          </cell>
          <cell r="DG15">
            <v>303594353</v>
          </cell>
          <cell r="DH15">
            <v>292326124</v>
          </cell>
          <cell r="DI15">
            <v>0</v>
          </cell>
          <cell r="DJ15">
            <v>53466941</v>
          </cell>
          <cell r="DK15">
            <v>96312199</v>
          </cell>
          <cell r="DL15">
            <v>0</v>
          </cell>
          <cell r="DM15">
            <v>149779140</v>
          </cell>
          <cell r="DN15">
            <v>68846533</v>
          </cell>
          <cell r="DO15">
            <v>73150278</v>
          </cell>
          <cell r="DP15">
            <v>74121042</v>
          </cell>
          <cell r="DQ15">
            <v>147271320</v>
          </cell>
          <cell r="DR15">
            <v>50220352</v>
          </cell>
          <cell r="DS15">
            <v>1792261481</v>
          </cell>
        </row>
        <row r="16">
          <cell r="BG16" t="str">
            <v/>
          </cell>
          <cell r="CJ16" t="str">
            <v/>
          </cell>
          <cell r="CK16" t="str">
            <v/>
          </cell>
          <cell r="DH16">
            <v>0</v>
          </cell>
        </row>
        <row r="17">
          <cell r="B17" t="str">
            <v>TIER 2: Medium banks - WMSI between 1% &amp; 5%</v>
          </cell>
          <cell r="BG17" t="str">
            <v/>
          </cell>
        </row>
        <row r="19">
          <cell r="B19" t="str">
            <v>NIC Bank</v>
          </cell>
          <cell r="C19">
            <v>200.15794700000001</v>
          </cell>
          <cell r="D19">
            <v>110.896173</v>
          </cell>
          <cell r="E19">
            <v>143.299384</v>
          </cell>
          <cell r="F19">
            <v>29.147186000000001</v>
          </cell>
          <cell r="G19">
            <v>31.572651</v>
          </cell>
          <cell r="H19">
            <v>33.266226000000003</v>
          </cell>
          <cell r="I19">
            <v>171.02033299999999</v>
          </cell>
          <cell r="J19">
            <v>0.67323699999999997</v>
          </cell>
          <cell r="K19">
            <v>2.8998590000000002</v>
          </cell>
          <cell r="M19">
            <v>4.3922437878221809E-2</v>
          </cell>
          <cell r="N19">
            <v>4.410576554938303E-2</v>
          </cell>
          <cell r="O19">
            <v>4.4045156542721245E-2</v>
          </cell>
          <cell r="P19">
            <v>4.341415901940629E-2</v>
          </cell>
          <cell r="Q19">
            <v>4.4483547104544524E-2</v>
          </cell>
          <cell r="R19">
            <v>4.5168746265071349E-2</v>
          </cell>
          <cell r="S19">
            <v>4.6037833662093894E-2</v>
          </cell>
          <cell r="T19">
            <v>4.4394567022234849E-2</v>
          </cell>
          <cell r="U19">
            <v>4.8147325838805849E-2</v>
          </cell>
          <cell r="V19">
            <v>4.4870986146508682E-2</v>
          </cell>
          <cell r="W19">
            <v>4.4753498515800891E-2</v>
          </cell>
          <cell r="X19">
            <v>4.360237431176113E-2</v>
          </cell>
          <cell r="Y19">
            <v>4.4872562795483059E-2</v>
          </cell>
          <cell r="Z19">
            <v>4.4800865051882431E-2</v>
          </cell>
          <cell r="AA19">
            <v>4.4373235760172158E-2</v>
          </cell>
          <cell r="AB19">
            <v>4.1524095097441455E-2</v>
          </cell>
          <cell r="AC19">
            <v>4.1234477482437679E-2</v>
          </cell>
          <cell r="AD19">
            <v>4.3230591495864903E-2</v>
          </cell>
          <cell r="AE19">
            <v>4.3216553515097185E-2</v>
          </cell>
          <cell r="AF19">
            <v>3.9175427611452124E-2</v>
          </cell>
          <cell r="AG19">
            <v>4.0015782983835298E-2</v>
          </cell>
          <cell r="AH19">
            <v>4.0294799887670998E-2</v>
          </cell>
          <cell r="AI19">
            <v>313413032</v>
          </cell>
          <cell r="AJ19">
            <v>195568503</v>
          </cell>
          <cell r="AK19">
            <v>0</v>
          </cell>
          <cell r="AL19">
            <v>228782134</v>
          </cell>
          <cell r="AM19">
            <v>0</v>
          </cell>
          <cell r="AN19">
            <v>40312345</v>
          </cell>
          <cell r="AO19">
            <v>51920201</v>
          </cell>
          <cell r="AP19">
            <v>263782134</v>
          </cell>
          <cell r="AQ19">
            <v>13553634</v>
          </cell>
          <cell r="AR19">
            <v>20834301</v>
          </cell>
          <cell r="AS19">
            <v>20834.300999999999</v>
          </cell>
          <cell r="AT19">
            <v>4733253</v>
          </cell>
          <cell r="AV19">
            <v>4.3197057226404316E-2</v>
          </cell>
          <cell r="AW19">
            <v>4.6428450502895624E-2</v>
          </cell>
          <cell r="AX19">
            <v>4.1750836433093269E-2</v>
          </cell>
          <cell r="AZ19">
            <v>0.13350763379526442</v>
          </cell>
          <cell r="BA19">
            <v>2.0940255218564185E-2</v>
          </cell>
          <cell r="BB19">
            <v>0.18461343424000937</v>
          </cell>
          <cell r="BC19">
            <v>0.17043111476107348</v>
          </cell>
          <cell r="BD19">
            <v>0.31188143530891987</v>
          </cell>
          <cell r="BE19">
            <v>0.41835409542447344</v>
          </cell>
          <cell r="BF19">
            <v>0.10894579072999094</v>
          </cell>
          <cell r="BG19">
            <v>0.31565248412273283</v>
          </cell>
          <cell r="BH19">
            <v>0.1045245933968104</v>
          </cell>
          <cell r="BI19">
            <v>4.613873791821984E-2</v>
          </cell>
          <cell r="BJ19">
            <v>5.8385855478590563E-2</v>
          </cell>
          <cell r="BK19">
            <v>0.77387752762426387</v>
          </cell>
          <cell r="BL19">
            <v>2.8539188323462691E-2</v>
          </cell>
          <cell r="BM19">
            <v>2.2988791313046968E-2</v>
          </cell>
          <cell r="BN19">
            <v>2.5305407822554131E-2</v>
          </cell>
          <cell r="BO19">
            <v>200157947</v>
          </cell>
          <cell r="BP19">
            <v>200039183</v>
          </cell>
          <cell r="BQ19">
            <v>195054634</v>
          </cell>
          <cell r="BR19">
            <v>187981545</v>
          </cell>
          <cell r="BS19">
            <v>187593392</v>
          </cell>
          <cell r="BT19">
            <v>187061442</v>
          </cell>
          <cell r="BU19">
            <v>192816873</v>
          </cell>
          <cell r="BV19">
            <v>181862147</v>
          </cell>
          <cell r="BW19">
            <v>181679649</v>
          </cell>
          <cell r="BX19">
            <v>166304746</v>
          </cell>
          <cell r="BY19">
            <v>161847351</v>
          </cell>
          <cell r="BZ19">
            <v>156714971</v>
          </cell>
          <cell r="CA19">
            <v>159485590</v>
          </cell>
          <cell r="CB19">
            <v>152262205</v>
          </cell>
          <cell r="CC19">
            <v>156762225</v>
          </cell>
          <cell r="CD19">
            <v>146001048</v>
          </cell>
          <cell r="CE19">
            <v>143376585</v>
          </cell>
          <cell r="CF19">
            <v>134470560</v>
          </cell>
          <cell r="CG19">
            <v>137087464</v>
          </cell>
          <cell r="CH19">
            <v>125269062</v>
          </cell>
          <cell r="CI19">
            <v>120685605</v>
          </cell>
          <cell r="CJ19">
            <v>116891955</v>
          </cell>
          <cell r="CK19">
            <v>112916814</v>
          </cell>
          <cell r="CL19">
            <v>33266226</v>
          </cell>
          <cell r="CM19">
            <v>31799107</v>
          </cell>
          <cell r="CN19">
            <v>31116596</v>
          </cell>
          <cell r="CO19">
            <v>29094924</v>
          </cell>
          <cell r="CP19">
            <v>27551360</v>
          </cell>
          <cell r="CQ19">
            <v>26295885</v>
          </cell>
          <cell r="CR19">
            <v>28937703</v>
          </cell>
          <cell r="CS19">
            <v>28079484</v>
          </cell>
          <cell r="CT19">
            <v>32543157</v>
          </cell>
          <cell r="CU19">
            <v>31164181</v>
          </cell>
          <cell r="CV19">
            <v>30288263</v>
          </cell>
          <cell r="CW19">
            <v>30025206</v>
          </cell>
          <cell r="CX19">
            <v>28363529</v>
          </cell>
          <cell r="CY19">
            <v>27436193</v>
          </cell>
          <cell r="CZ19">
            <v>26454386</v>
          </cell>
          <cell r="DA19">
            <v>24424083</v>
          </cell>
          <cell r="DB19">
            <v>24149094</v>
          </cell>
          <cell r="DC19">
            <v>24061490</v>
          </cell>
          <cell r="DD19">
            <v>23258017</v>
          </cell>
          <cell r="DE19">
            <v>23258017</v>
          </cell>
          <cell r="DF19">
            <v>20495957</v>
          </cell>
          <cell r="DG19">
            <v>18887289</v>
          </cell>
          <cell r="DH19">
            <v>17630929</v>
          </cell>
          <cell r="DJ19">
            <v>2304801</v>
          </cell>
          <cell r="DK19">
            <v>5085190</v>
          </cell>
          <cell r="DM19">
            <v>7389991</v>
          </cell>
          <cell r="DN19">
            <v>3091633</v>
          </cell>
          <cell r="DO19">
            <v>4279885</v>
          </cell>
          <cell r="DP19">
            <v>9278966</v>
          </cell>
          <cell r="DQ19">
            <v>13558851</v>
          </cell>
          <cell r="DR19">
            <v>2029903</v>
          </cell>
          <cell r="DS19">
            <v>110896173</v>
          </cell>
        </row>
        <row r="20">
          <cell r="B20" t="str">
            <v>Bank of Baroda</v>
          </cell>
          <cell r="C20">
            <v>133.954556</v>
          </cell>
          <cell r="D20">
            <v>41.449196000000001</v>
          </cell>
          <cell r="E20">
            <v>111.242008</v>
          </cell>
          <cell r="F20">
            <v>19.273104</v>
          </cell>
          <cell r="G20">
            <v>19.487583000000001</v>
          </cell>
          <cell r="H20">
            <v>21.247934999999998</v>
          </cell>
          <cell r="I20">
            <v>65.097628</v>
          </cell>
          <cell r="J20">
            <v>5.9572E-2</v>
          </cell>
          <cell r="K20">
            <v>2.6744050000000001</v>
          </cell>
          <cell r="M20">
            <v>3.0408287097091476E-2</v>
          </cell>
          <cell r="N20">
            <v>2.9011959497383256E-2</v>
          </cell>
          <cell r="O20">
            <v>2.9820236280533322E-2</v>
          </cell>
          <cell r="P20">
            <v>2.9597228966322432E-2</v>
          </cell>
          <cell r="Q20">
            <v>3.0397481331140678E-2</v>
          </cell>
          <cell r="R20">
            <v>2.6082669343393251E-2</v>
          </cell>
          <cell r="S20">
            <v>2.5659178281376344E-2</v>
          </cell>
          <cell r="T20">
            <v>2.4713166021917022E-2</v>
          </cell>
          <cell r="U20">
            <v>2.4416888552832881E-2</v>
          </cell>
          <cell r="V20">
            <v>2.3549346618616393E-2</v>
          </cell>
          <cell r="W20">
            <v>2.3671543942872644E-2</v>
          </cell>
          <cell r="X20">
            <v>2.2796575876147033E-2</v>
          </cell>
          <cell r="Y20">
            <v>2.2636932080139675E-2</v>
          </cell>
          <cell r="Z20">
            <v>2.141702622116393E-2</v>
          </cell>
          <cell r="AA20">
            <v>2.271163209181766E-2</v>
          </cell>
          <cell r="AB20">
            <v>2.183121520348582E-2</v>
          </cell>
          <cell r="AC20">
            <v>2.1829346098027273E-2</v>
          </cell>
          <cell r="AD20">
            <v>2.0088922922993333E-2</v>
          </cell>
          <cell r="AE20">
            <v>1.9579658140780807E-2</v>
          </cell>
          <cell r="AF20">
            <v>1.9613732706855409E-2</v>
          </cell>
          <cell r="AG20">
            <v>1.9835531066384929E-2</v>
          </cell>
          <cell r="AH20">
            <v>1.9738572604877803E-2</v>
          </cell>
          <cell r="AI20">
            <v>313413032</v>
          </cell>
          <cell r="AJ20">
            <v>195568503</v>
          </cell>
          <cell r="AK20">
            <v>0</v>
          </cell>
          <cell r="AL20">
            <v>228782134</v>
          </cell>
          <cell r="AM20">
            <v>0</v>
          </cell>
          <cell r="AN20">
            <v>40312345</v>
          </cell>
          <cell r="AO20">
            <v>51920201</v>
          </cell>
          <cell r="AP20">
            <v>263782134</v>
          </cell>
          <cell r="AQ20">
            <v>13553634</v>
          </cell>
          <cell r="AR20">
            <v>20834301</v>
          </cell>
          <cell r="AS20">
            <v>20834.300999999999</v>
          </cell>
          <cell r="AT20">
            <v>4733253</v>
          </cell>
          <cell r="AV20">
            <v>2.8909382355273561E-2</v>
          </cell>
          <cell r="AW20">
            <v>1.7353366602387798E-2</v>
          </cell>
          <cell r="AX20">
            <v>3.2410794456010028E-2</v>
          </cell>
          <cell r="AZ20">
            <v>0.19192176832391333</v>
          </cell>
          <cell r="BA20">
            <v>2.9102698659834222E-2</v>
          </cell>
          <cell r="BB20">
            <v>0.29935934071207632</v>
          </cell>
          <cell r="BC20">
            <v>0.29606461236959358</v>
          </cell>
          <cell r="BD20">
            <v>7.5745589534784843E-2</v>
          </cell>
          <cell r="BE20">
            <v>0.18291900630397043</v>
          </cell>
          <cell r="BF20">
            <v>8.4065664109027868E-2</v>
          </cell>
          <cell r="BG20">
            <v>0.53049264219972236</v>
          </cell>
          <cell r="BH20">
            <v>0.12298781801872159</v>
          </cell>
          <cell r="BI20">
            <v>5.6282754698032934E-2</v>
          </cell>
          <cell r="BJ20">
            <v>6.6705063320688651E-2</v>
          </cell>
          <cell r="BK20">
            <v>0.37260380988448177</v>
          </cell>
          <cell r="BL20">
            <v>1.095822356593798E-2</v>
          </cell>
          <cell r="BM20">
            <v>4.5749061441544388E-4</v>
          </cell>
          <cell r="BN20">
            <v>6.9004751314539203E-3</v>
          </cell>
          <cell r="BO20">
            <v>133954556</v>
          </cell>
          <cell r="BP20">
            <v>125015672</v>
          </cell>
          <cell r="BQ20">
            <v>123014401</v>
          </cell>
          <cell r="BR20">
            <v>122198105</v>
          </cell>
          <cell r="BS20">
            <v>123352716</v>
          </cell>
          <cell r="BT20">
            <v>98429020</v>
          </cell>
          <cell r="BU20">
            <v>96132100</v>
          </cell>
          <cell r="BV20">
            <v>92015867</v>
          </cell>
          <cell r="BW20">
            <v>88413486</v>
          </cell>
          <cell r="BX20">
            <v>85368565</v>
          </cell>
          <cell r="BY20">
            <v>82907475</v>
          </cell>
          <cell r="BZ20">
            <v>81225195</v>
          </cell>
          <cell r="CA20">
            <v>78391648</v>
          </cell>
          <cell r="CB20">
            <v>71954794</v>
          </cell>
          <cell r="CC20">
            <v>68177548</v>
          </cell>
          <cell r="CD20">
            <v>65245206</v>
          </cell>
          <cell r="CE20">
            <v>64198677</v>
          </cell>
          <cell r="CF20">
            <v>62518263</v>
          </cell>
          <cell r="CG20">
            <v>61944650</v>
          </cell>
          <cell r="CH20">
            <v>59182328</v>
          </cell>
          <cell r="CI20">
            <v>56105943</v>
          </cell>
          <cell r="CJ20">
            <v>53949524</v>
          </cell>
          <cell r="CK20">
            <v>52021524</v>
          </cell>
          <cell r="CL20">
            <v>21247935</v>
          </cell>
          <cell r="CM20">
            <v>19883698</v>
          </cell>
          <cell r="CN20">
            <v>20414825</v>
          </cell>
          <cell r="CO20">
            <v>18995628</v>
          </cell>
          <cell r="CP20">
            <v>17769713</v>
          </cell>
          <cell r="CQ20">
            <v>16945349</v>
          </cell>
          <cell r="CR20">
            <v>17899936</v>
          </cell>
          <cell r="CS20">
            <v>16692069</v>
          </cell>
          <cell r="CT20">
            <v>16254476</v>
          </cell>
          <cell r="CU20">
            <v>14925822</v>
          </cell>
          <cell r="CV20">
            <v>14224907</v>
          </cell>
          <cell r="CW20">
            <v>13387842</v>
          </cell>
          <cell r="CX20">
            <v>12776983</v>
          </cell>
          <cell r="CY20">
            <v>11846009</v>
          </cell>
          <cell r="CZ20">
            <v>11273086</v>
          </cell>
          <cell r="DA20">
            <v>10242135</v>
          </cell>
          <cell r="DB20">
            <v>10844344</v>
          </cell>
          <cell r="DC20">
            <v>10371347</v>
          </cell>
          <cell r="DD20">
            <v>9867331</v>
          </cell>
          <cell r="DE20">
            <v>9867331</v>
          </cell>
          <cell r="DF20">
            <v>9132583</v>
          </cell>
          <cell r="DG20">
            <v>8026209</v>
          </cell>
          <cell r="DH20">
            <v>7569115</v>
          </cell>
          <cell r="DJ20">
            <v>281500</v>
          </cell>
          <cell r="DK20">
            <v>3434888</v>
          </cell>
          <cell r="DM20">
            <v>3716388</v>
          </cell>
          <cell r="DN20">
            <v>679798</v>
          </cell>
          <cell r="DO20">
            <v>2018133</v>
          </cell>
          <cell r="DP20">
            <v>1786129</v>
          </cell>
          <cell r="DQ20">
            <v>3804262</v>
          </cell>
          <cell r="DR20">
            <v>1872084</v>
          </cell>
          <cell r="DS20">
            <v>41449196</v>
          </cell>
        </row>
        <row r="21">
          <cell r="B21" t="str">
            <v>Prime Bank</v>
          </cell>
          <cell r="C21">
            <v>106.049114</v>
          </cell>
          <cell r="D21">
            <v>33.901606999999998</v>
          </cell>
          <cell r="E21">
            <v>78.681454000000002</v>
          </cell>
          <cell r="F21">
            <v>19.864056999999999</v>
          </cell>
          <cell r="G21">
            <v>20.626878999999999</v>
          </cell>
          <cell r="H21">
            <v>23.862687000000001</v>
          </cell>
          <cell r="I21">
            <v>51.298991000000001</v>
          </cell>
          <cell r="J21">
            <v>0.20350499999999999</v>
          </cell>
          <cell r="K21">
            <v>1.320865</v>
          </cell>
          <cell r="M21">
            <v>2.6465283854955536E-2</v>
          </cell>
          <cell r="N21">
            <v>2.5816317940743377E-2</v>
          </cell>
          <cell r="O21">
            <v>2.6131257950904693E-2</v>
          </cell>
          <cell r="P21">
            <v>2.4547322997968177E-2</v>
          </cell>
          <cell r="Q21">
            <v>2.5073675987318841E-2</v>
          </cell>
          <cell r="R21">
            <v>2.1492276554682357E-2</v>
          </cell>
          <cell r="S21">
            <v>2.0399999729413875E-2</v>
          </cell>
          <cell r="T21">
            <v>1.9451957068045964E-2</v>
          </cell>
          <cell r="U21">
            <v>1.8775662769375572E-2</v>
          </cell>
          <cell r="V21">
            <v>1.8293902083025261E-2</v>
          </cell>
          <cell r="W21">
            <v>1.8213608836170337E-2</v>
          </cell>
          <cell r="X21">
            <v>1.7950663031244402E-2</v>
          </cell>
          <cell r="Y21">
            <v>1.8031279888122888E-2</v>
          </cell>
          <cell r="Z21">
            <v>1.8600297804854948E-2</v>
          </cell>
          <cell r="AA21">
            <v>1.9188996432328815E-2</v>
          </cell>
          <cell r="AB21">
            <v>1.935055456979199E-2</v>
          </cell>
          <cell r="AC21">
            <v>1.9650573864422524E-2</v>
          </cell>
          <cell r="AD21">
            <v>1.7395228571298531E-2</v>
          </cell>
          <cell r="AE21">
            <v>1.7177551665809414E-2</v>
          </cell>
          <cell r="AF21">
            <v>1.7307839728550368E-2</v>
          </cell>
          <cell r="AG21">
            <v>1.7299928183852065E-2</v>
          </cell>
          <cell r="AH21">
            <v>1.7033047174600309E-2</v>
          </cell>
          <cell r="AI21">
            <v>313413032</v>
          </cell>
          <cell r="AJ21">
            <v>195568503</v>
          </cell>
          <cell r="AK21">
            <v>0</v>
          </cell>
          <cell r="AL21">
            <v>228782134</v>
          </cell>
          <cell r="AM21">
            <v>0</v>
          </cell>
          <cell r="AN21">
            <v>40312345</v>
          </cell>
          <cell r="AO21">
            <v>51920201</v>
          </cell>
          <cell r="AP21">
            <v>263782134</v>
          </cell>
          <cell r="AQ21">
            <v>13553634</v>
          </cell>
          <cell r="AR21">
            <v>20834301</v>
          </cell>
          <cell r="AS21">
            <v>20834.300999999999</v>
          </cell>
          <cell r="AT21">
            <v>4733253</v>
          </cell>
          <cell r="AV21">
            <v>2.2886973587251447E-2</v>
          </cell>
          <cell r="AW21">
            <v>1.4193448159551184E-2</v>
          </cell>
          <cell r="AX21">
            <v>2.2924149599079589E-2</v>
          </cell>
          <cell r="AZ21">
            <v>0.10839250422640639</v>
          </cell>
          <cell r="BA21">
            <v>2.4548490297948023E-2</v>
          </cell>
          <cell r="BB21">
            <v>0.40209131988580438</v>
          </cell>
          <cell r="BC21">
            <v>0.38722120284977923</v>
          </cell>
          <cell r="BD21">
            <v>0.20738229196840699</v>
          </cell>
          <cell r="BE21">
            <v>0.47017488396154566</v>
          </cell>
          <cell r="BF21">
            <v>8.3398483758807346E-2</v>
          </cell>
          <cell r="BG21">
            <v>0.35797364514540492</v>
          </cell>
          <cell r="BH21">
            <v>0.11491551880705855</v>
          </cell>
          <cell r="BI21">
            <v>6.3143953810969752E-2</v>
          </cell>
          <cell r="BJ21">
            <v>5.1771564996088801E-2</v>
          </cell>
          <cell r="BK21">
            <v>0.43087163844226872</v>
          </cell>
          <cell r="BL21">
            <v>1.3987113897467677E-2</v>
          </cell>
          <cell r="BM21">
            <v>4.4318310077466651E-2</v>
          </cell>
          <cell r="BN21">
            <v>3.1711746710774182E-2</v>
          </cell>
          <cell r="BO21">
            <v>106049114</v>
          </cell>
          <cell r="BP21">
            <v>100982938</v>
          </cell>
          <cell r="BQ21">
            <v>98534455</v>
          </cell>
          <cell r="BR21">
            <v>90725741</v>
          </cell>
          <cell r="BS21">
            <v>89623204</v>
          </cell>
          <cell r="BT21">
            <v>77137825</v>
          </cell>
          <cell r="BU21">
            <v>76438199</v>
          </cell>
          <cell r="BV21">
            <v>73601507</v>
          </cell>
          <cell r="BW21">
            <v>70961293</v>
          </cell>
          <cell r="BX21">
            <v>67925452</v>
          </cell>
          <cell r="BY21">
            <v>65335455</v>
          </cell>
          <cell r="BZ21">
            <v>66915856</v>
          </cell>
          <cell r="CA21">
            <v>65000953</v>
          </cell>
          <cell r="CB21">
            <v>66032315</v>
          </cell>
          <cell r="CC21">
            <v>65001313</v>
          </cell>
          <cell r="CD21">
            <v>64343912</v>
          </cell>
          <cell r="CE21">
            <v>61271772</v>
          </cell>
          <cell r="CF21">
            <v>58715051</v>
          </cell>
          <cell r="CG21">
            <v>54917674</v>
          </cell>
          <cell r="CH21">
            <v>55249673</v>
          </cell>
          <cell r="CI21">
            <v>53395624</v>
          </cell>
          <cell r="CJ21">
            <v>51258965</v>
          </cell>
          <cell r="CK21">
            <v>49460889</v>
          </cell>
          <cell r="CL21">
            <v>23862687</v>
          </cell>
          <cell r="CM21">
            <v>23023119</v>
          </cell>
          <cell r="CN21">
            <v>23038973</v>
          </cell>
          <cell r="CO21">
            <v>20916339</v>
          </cell>
          <cell r="CP21">
            <v>20452739</v>
          </cell>
          <cell r="CQ21">
            <v>15775115</v>
          </cell>
          <cell r="CR21">
            <v>14337719</v>
          </cell>
          <cell r="CS21">
            <v>12972256</v>
          </cell>
          <cell r="CT21">
            <v>11428716</v>
          </cell>
          <cell r="CU21">
            <v>11134955</v>
          </cell>
          <cell r="CV21">
            <v>10833063</v>
          </cell>
          <cell r="CW21">
            <v>9814195</v>
          </cell>
          <cell r="CX21">
            <v>9578743</v>
          </cell>
          <cell r="CY21">
            <v>9224281</v>
          </cell>
          <cell r="CZ21">
            <v>8725208</v>
          </cell>
          <cell r="DA21">
            <v>8252089</v>
          </cell>
          <cell r="DB21">
            <v>8248978</v>
          </cell>
          <cell r="DC21">
            <v>8276028</v>
          </cell>
          <cell r="DD21">
            <v>7735022</v>
          </cell>
          <cell r="DE21">
            <v>7735022</v>
          </cell>
          <cell r="DF21">
            <v>7246225</v>
          </cell>
          <cell r="DG21">
            <v>6301136</v>
          </cell>
          <cell r="DH21">
            <v>5815849</v>
          </cell>
          <cell r="DJ21">
            <v>548398</v>
          </cell>
          <cell r="DK21">
            <v>2095984</v>
          </cell>
          <cell r="DM21">
            <v>2644382</v>
          </cell>
          <cell r="DN21">
            <v>1243322</v>
          </cell>
          <cell r="DO21">
            <v>1104203</v>
          </cell>
          <cell r="DP21">
            <v>1980390</v>
          </cell>
          <cell r="DQ21">
            <v>3084593</v>
          </cell>
          <cell r="DR21">
            <v>1200865</v>
          </cell>
          <cell r="DS21">
            <v>33901607</v>
          </cell>
        </row>
        <row r="22">
          <cell r="B22" t="str">
            <v>Citibank</v>
          </cell>
          <cell r="C22">
            <v>90.132862000000003</v>
          </cell>
          <cell r="D22">
            <v>24.641712999999999</v>
          </cell>
          <cell r="E22">
            <v>64.138007999999999</v>
          </cell>
          <cell r="F22">
            <v>16.406794999999999</v>
          </cell>
          <cell r="G22">
            <v>16.431272</v>
          </cell>
          <cell r="H22">
            <v>17.811828999999999</v>
          </cell>
          <cell r="I22">
            <v>66.364855000000006</v>
          </cell>
          <cell r="J22">
            <v>1.154134</v>
          </cell>
          <cell r="K22">
            <v>2.8314509999999999</v>
          </cell>
          <cell r="M22">
            <v>2.1069174508696782E-2</v>
          </cell>
          <cell r="N22">
            <v>2.2726593791174175E-2</v>
          </cell>
          <cell r="O22">
            <v>2.1662661757173629E-2</v>
          </cell>
          <cell r="P22">
            <v>2.4884820891197167E-2</v>
          </cell>
          <cell r="Q22">
            <v>2.1947720410431186E-2</v>
          </cell>
          <cell r="R22">
            <v>2.5321587092931558E-2</v>
          </cell>
          <cell r="S22">
            <v>2.6019819430378691E-2</v>
          </cell>
          <cell r="T22">
            <v>2.4209510982573242E-2</v>
          </cell>
          <cell r="U22">
            <v>2.485043641234011E-2</v>
          </cell>
          <cell r="V22">
            <v>2.7860405995863535E-2</v>
          </cell>
          <cell r="W22">
            <v>2.8223331975034582E-2</v>
          </cell>
          <cell r="X22">
            <v>3.287241352169528E-2</v>
          </cell>
          <cell r="Y22">
            <v>3.0811535553056664E-2</v>
          </cell>
          <cell r="Z22">
            <v>2.8398481336390932E-2</v>
          </cell>
          <cell r="AA22">
            <v>3.9911890376728196E-2</v>
          </cell>
          <cell r="AB22">
            <v>3.3255751637952705E-2</v>
          </cell>
          <cell r="AC22">
            <v>3.1834538024802427E-2</v>
          </cell>
          <cell r="AD22">
            <v>2.7910849228194583E-2</v>
          </cell>
          <cell r="AE22">
            <v>2.9745273318985473E-2</v>
          </cell>
          <cell r="AF22">
            <v>3.0815151670098295E-2</v>
          </cell>
          <cell r="AG22">
            <v>2.8800763856532775E-2</v>
          </cell>
          <cell r="AH22">
            <v>2.8911899733140151E-2</v>
          </cell>
          <cell r="AI22">
            <v>313413032</v>
          </cell>
          <cell r="AJ22">
            <v>195568503</v>
          </cell>
          <cell r="AK22">
            <v>0</v>
          </cell>
          <cell r="AL22">
            <v>228782134</v>
          </cell>
          <cell r="AM22">
            <v>0</v>
          </cell>
          <cell r="AN22">
            <v>40312345</v>
          </cell>
          <cell r="AO22">
            <v>51920201</v>
          </cell>
          <cell r="AP22">
            <v>263782134</v>
          </cell>
          <cell r="AQ22">
            <v>13553634</v>
          </cell>
          <cell r="AR22">
            <v>20834301</v>
          </cell>
          <cell r="AS22">
            <v>20834.300999999999</v>
          </cell>
          <cell r="AT22">
            <v>4733253</v>
          </cell>
          <cell r="AV22">
            <v>1.9452010055806591E-2</v>
          </cell>
          <cell r="AW22">
            <v>1.0316645934454921E-2</v>
          </cell>
          <cell r="AX22">
            <v>1.8686859680795469E-2</v>
          </cell>
          <cell r="AZ22">
            <v>0.17269813815002422</v>
          </cell>
          <cell r="BA22">
            <v>3.5525311382164498E-2</v>
          </cell>
          <cell r="BB22">
            <v>0.24758996309115719</v>
          </cell>
          <cell r="BC22">
            <v>0.24722113835704151</v>
          </cell>
          <cell r="BD22">
            <v>0.45741943075057173</v>
          </cell>
          <cell r="BE22">
            <v>0.38499266004591026</v>
          </cell>
          <cell r="BF22">
            <v>1.6201719882434698E-2</v>
          </cell>
          <cell r="BG22">
            <v>1</v>
          </cell>
          <cell r="BH22">
            <v>9.1573132898002466E-2</v>
          </cell>
          <cell r="BI22">
            <v>1.3930816974992707E-2</v>
          </cell>
          <cell r="BJ22">
            <v>7.7642315923009755E-2</v>
          </cell>
          <cell r="BK22">
            <v>0.38419829003732076</v>
          </cell>
          <cell r="BL22">
            <v>3.0226294733688562E-2</v>
          </cell>
          <cell r="BM22">
            <v>1.9866470848443101E-2</v>
          </cell>
          <cell r="BN22">
            <v>2.6374711741254799E-2</v>
          </cell>
          <cell r="BO22">
            <v>90132862</v>
          </cell>
          <cell r="BP22">
            <v>93274626</v>
          </cell>
          <cell r="BQ22">
            <v>85638687</v>
          </cell>
          <cell r="BR22">
            <v>100756266</v>
          </cell>
          <cell r="BS22">
            <v>85155116</v>
          </cell>
          <cell r="BT22">
            <v>90072120</v>
          </cell>
          <cell r="BU22">
            <v>98231911</v>
          </cell>
          <cell r="BV22">
            <v>88851809</v>
          </cell>
          <cell r="BW22">
            <v>90025078</v>
          </cell>
          <cell r="BX22">
            <v>101117630</v>
          </cell>
          <cell r="BY22">
            <v>103323540</v>
          </cell>
          <cell r="BZ22">
            <v>116502032</v>
          </cell>
          <cell r="CA22">
            <v>103254695</v>
          </cell>
          <cell r="CB22">
            <v>89167854</v>
          </cell>
          <cell r="CC22">
            <v>88147287</v>
          </cell>
          <cell r="CD22">
            <v>93483001</v>
          </cell>
          <cell r="CE22">
            <v>115826138</v>
          </cell>
          <cell r="CF22">
            <v>82954185</v>
          </cell>
          <cell r="CG22">
            <v>79397808</v>
          </cell>
          <cell r="CH22">
            <v>81940917</v>
          </cell>
          <cell r="CI22">
            <v>80054734</v>
          </cell>
          <cell r="CJ22">
            <v>72191900</v>
          </cell>
          <cell r="CK22">
            <v>71242659</v>
          </cell>
          <cell r="CL22">
            <v>17811829</v>
          </cell>
          <cell r="CM22">
            <v>20388513</v>
          </cell>
          <cell r="CN22">
            <v>19409582</v>
          </cell>
          <cell r="CO22">
            <v>19201130</v>
          </cell>
          <cell r="CP22">
            <v>18246232</v>
          </cell>
          <cell r="CQ22">
            <v>21172148</v>
          </cell>
          <cell r="CR22">
            <v>20177310</v>
          </cell>
          <cell r="CS22">
            <v>19161379</v>
          </cell>
          <cell r="CT22">
            <v>18414690</v>
          </cell>
          <cell r="CU22">
            <v>20400169</v>
          </cell>
          <cell r="CV22">
            <v>19628607</v>
          </cell>
          <cell r="CW22">
            <v>21705386</v>
          </cell>
          <cell r="CX22">
            <v>21022221</v>
          </cell>
          <cell r="CY22">
            <v>20267062</v>
          </cell>
          <cell r="CZ22">
            <v>19407199</v>
          </cell>
          <cell r="DA22">
            <v>20351926</v>
          </cell>
          <cell r="DB22">
            <v>19913000</v>
          </cell>
          <cell r="DC22">
            <v>19188220</v>
          </cell>
          <cell r="DD22">
            <v>18358760</v>
          </cell>
          <cell r="DE22">
            <v>18358760</v>
          </cell>
          <cell r="DF22">
            <v>18002473</v>
          </cell>
          <cell r="DG22">
            <v>16706767</v>
          </cell>
          <cell r="DH22">
            <v>15963873</v>
          </cell>
          <cell r="DJ22">
            <v>2122589</v>
          </cell>
          <cell r="DK22">
            <v>2517767</v>
          </cell>
          <cell r="DM22">
            <v>4640356</v>
          </cell>
          <cell r="DN22">
            <v>1786503</v>
          </cell>
          <cell r="DO22">
            <v>405813</v>
          </cell>
          <cell r="DP22">
            <v>0</v>
          </cell>
          <cell r="DQ22">
            <v>405813</v>
          </cell>
          <cell r="DR22">
            <v>1556790</v>
          </cell>
          <cell r="DS22">
            <v>24641713</v>
          </cell>
        </row>
        <row r="23">
          <cell r="B23" t="str">
            <v>National Bank of Kenya</v>
          </cell>
          <cell r="C23">
            <v>114.922318</v>
          </cell>
          <cell r="D23">
            <v>47.332487</v>
          </cell>
          <cell r="E23">
            <v>91.771953999999994</v>
          </cell>
          <cell r="F23">
            <v>1.243932</v>
          </cell>
          <cell r="G23">
            <v>2.4504890000000001</v>
          </cell>
          <cell r="H23">
            <v>7.2438739999999999</v>
          </cell>
          <cell r="I23">
            <v>83.111041999999998</v>
          </cell>
          <cell r="J23">
            <v>0.241476</v>
          </cell>
          <cell r="K23">
            <v>0.11508699999999999</v>
          </cell>
          <cell r="M23">
            <v>2.0578401742438125E-2</v>
          </cell>
          <cell r="N23">
            <v>2.0110339884819195E-2</v>
          </cell>
          <cell r="O23">
            <v>2.2302863572197205E-2</v>
          </cell>
          <cell r="P23">
            <v>2.1923661717223434E-2</v>
          </cell>
          <cell r="Q23">
            <v>2.248378849069637E-2</v>
          </cell>
          <cell r="R23">
            <v>2.216059880051463E-2</v>
          </cell>
          <cell r="S23">
            <v>2.3669490440937156E-2</v>
          </cell>
          <cell r="T23">
            <v>2.6931255245621576E-2</v>
          </cell>
          <cell r="U23">
            <v>2.7841790207691227E-2</v>
          </cell>
          <cell r="V23">
            <v>2.7459495446274188E-2</v>
          </cell>
          <cell r="W23">
            <v>2.8860617288786423E-2</v>
          </cell>
          <cell r="X23">
            <v>2.8625333711264821E-2</v>
          </cell>
          <cell r="Y23">
            <v>2.9629673640735613E-2</v>
          </cell>
          <cell r="Z23">
            <v>3.0930922906037377E-2</v>
          </cell>
          <cell r="AA23">
            <v>3.0676786498131305E-2</v>
          </cell>
          <cell r="AB23">
            <v>3.2750958090150294E-2</v>
          </cell>
          <cell r="AC23">
            <v>3.1627657601460205E-2</v>
          </cell>
          <cell r="AD23">
            <v>3.6075814954357334E-2</v>
          </cell>
          <cell r="AE23">
            <v>3.4938654374458228E-2</v>
          </cell>
          <cell r="AF23">
            <v>3.5137559929824431E-2</v>
          </cell>
          <cell r="AG23">
            <v>3.4238251692761776E-2</v>
          </cell>
          <cell r="AH23">
            <v>3.3567797886750565E-2</v>
          </cell>
          <cell r="AI23">
            <v>313413032</v>
          </cell>
          <cell r="AJ23">
            <v>195568503</v>
          </cell>
          <cell r="AK23">
            <v>0</v>
          </cell>
          <cell r="AL23">
            <v>228782134</v>
          </cell>
          <cell r="AM23">
            <v>0</v>
          </cell>
          <cell r="AN23">
            <v>40312345</v>
          </cell>
          <cell r="AO23">
            <v>51920201</v>
          </cell>
          <cell r="AP23">
            <v>263782134</v>
          </cell>
          <cell r="AQ23">
            <v>13553634</v>
          </cell>
          <cell r="AR23">
            <v>20834301</v>
          </cell>
          <cell r="AS23">
            <v>20834.300999999999</v>
          </cell>
          <cell r="AT23">
            <v>4733253</v>
          </cell>
          <cell r="AV23">
            <v>2.4801942773908618E-2</v>
          </cell>
          <cell r="AW23">
            <v>1.9816500158742634E-2</v>
          </cell>
          <cell r="AX23">
            <v>2.6738118013119715E-2</v>
          </cell>
          <cell r="AZ23">
            <v>3.3073210806657052E-2</v>
          </cell>
          <cell r="BA23">
            <v>1.88663161147461E-3</v>
          </cell>
          <cell r="BB23">
            <v>2.9484517833382479E-2</v>
          </cell>
          <cell r="BC23">
            <v>1.496710870259574E-2</v>
          </cell>
          <cell r="BD23">
            <v>0.18910114597995545</v>
          </cell>
          <cell r="BE23">
            <v>0.94443774585313067</v>
          </cell>
          <cell r="BF23">
            <v>0.36739454705109681</v>
          </cell>
          <cell r="BG23">
            <v>0.55019991625744247</v>
          </cell>
          <cell r="BH23">
            <v>9.2307924172725472E-2</v>
          </cell>
          <cell r="BI23">
            <v>2.5696534207950542E-2</v>
          </cell>
          <cell r="BJ23">
            <v>6.6611389964774934E-2</v>
          </cell>
          <cell r="BK23">
            <v>0.5157620050238878</v>
          </cell>
          <cell r="BL23">
            <v>1.1718360385369102E-2</v>
          </cell>
          <cell r="BM23">
            <v>2.3796428279462827E-3</v>
          </cell>
          <cell r="BN23">
            <v>6.8920350071213707E-3</v>
          </cell>
          <cell r="BO23">
            <v>114922318</v>
          </cell>
          <cell r="BP23">
            <v>105065267</v>
          </cell>
          <cell r="BQ23">
            <v>115143443</v>
          </cell>
          <cell r="BR23">
            <v>112734821</v>
          </cell>
          <cell r="BS23">
            <v>113569560</v>
          </cell>
          <cell r="BT23">
            <v>105472552</v>
          </cell>
          <cell r="BU23">
            <v>109942042</v>
          </cell>
          <cell r="BV23">
            <v>116315700</v>
          </cell>
          <cell r="BW23">
            <v>116378429</v>
          </cell>
          <cell r="BX23">
            <v>115442827</v>
          </cell>
          <cell r="BY23">
            <v>115114374</v>
          </cell>
          <cell r="BZ23">
            <v>113215137</v>
          </cell>
          <cell r="CA23">
            <v>116157723</v>
          </cell>
          <cell r="CB23">
            <v>115220642</v>
          </cell>
          <cell r="CC23">
            <v>125295035</v>
          </cell>
          <cell r="CD23">
            <v>117789712</v>
          </cell>
          <cell r="CE23">
            <v>124144110</v>
          </cell>
          <cell r="CF23">
            <v>116587690</v>
          </cell>
          <cell r="CG23">
            <v>122864886</v>
          </cell>
          <cell r="CH23">
            <v>116897968</v>
          </cell>
          <cell r="CI23">
            <v>109102269</v>
          </cell>
          <cell r="CJ23">
            <v>98916489</v>
          </cell>
          <cell r="CK23">
            <v>92493034</v>
          </cell>
          <cell r="CL23">
            <v>7243874</v>
          </cell>
          <cell r="CM23">
            <v>7148430</v>
          </cell>
          <cell r="CN23">
            <v>6935718</v>
          </cell>
          <cell r="CO23">
            <v>6919427</v>
          </cell>
          <cell r="CP23">
            <v>5790240</v>
          </cell>
          <cell r="CQ23">
            <v>6414689</v>
          </cell>
          <cell r="CR23">
            <v>7047537</v>
          </cell>
          <cell r="CS23">
            <v>10989919</v>
          </cell>
          <cell r="CT23">
            <v>11217864</v>
          </cell>
          <cell r="CU23">
            <v>10987755</v>
          </cell>
          <cell r="CV23">
            <v>10996083</v>
          </cell>
          <cell r="CW23">
            <v>11315041</v>
          </cell>
          <cell r="CX23">
            <v>11222418</v>
          </cell>
          <cell r="CY23">
            <v>11237917</v>
          </cell>
          <cell r="CZ23">
            <v>10913622</v>
          </cell>
          <cell r="DA23">
            <v>13443880</v>
          </cell>
          <cell r="DB23">
            <v>13116009</v>
          </cell>
          <cell r="DC23">
            <v>12606495</v>
          </cell>
          <cell r="DD23">
            <v>12113912</v>
          </cell>
          <cell r="DE23">
            <v>12113912</v>
          </cell>
          <cell r="DF23">
            <v>12251404</v>
          </cell>
          <cell r="DG23">
            <v>12223289</v>
          </cell>
          <cell r="DH23">
            <v>11848291</v>
          </cell>
          <cell r="DJ23">
            <v>726138</v>
          </cell>
          <cell r="DK23">
            <v>3113807</v>
          </cell>
          <cell r="DM23">
            <v>3839945</v>
          </cell>
          <cell r="DN23">
            <v>3626589</v>
          </cell>
          <cell r="DO23">
            <v>15124451</v>
          </cell>
          <cell r="DP23">
            <v>12364559</v>
          </cell>
          <cell r="DQ23">
            <v>27489010</v>
          </cell>
          <cell r="DR23">
            <v>107770</v>
          </cell>
          <cell r="DS23">
            <v>47332487</v>
          </cell>
        </row>
        <row r="24">
          <cell r="B24" t="str">
            <v>Family Bank Limited</v>
          </cell>
          <cell r="C24">
            <v>72.596790999999996</v>
          </cell>
          <cell r="D24">
            <v>46.716394999999999</v>
          </cell>
          <cell r="E24">
            <v>54.169812999999998</v>
          </cell>
          <cell r="F24">
            <v>11.019755</v>
          </cell>
          <cell r="G24">
            <v>13.038555000000001</v>
          </cell>
          <cell r="H24">
            <v>11.763776</v>
          </cell>
          <cell r="I24">
            <v>66.026630999999995</v>
          </cell>
          <cell r="J24">
            <v>0.17768300000000001</v>
          </cell>
          <cell r="K24">
            <v>0.48189199999999999</v>
          </cell>
          <cell r="M24">
            <v>1.6002193194272377E-2</v>
          </cell>
          <cell r="N24">
            <v>1.5872137106824891E-2</v>
          </cell>
          <cell r="O24">
            <v>1.5672286825803929E-2</v>
          </cell>
          <cell r="P24">
            <v>1.6251868356895446E-2</v>
          </cell>
          <cell r="Q24">
            <v>1.6601228178345515E-2</v>
          </cell>
          <cell r="R24">
            <v>1.696080623335814E-2</v>
          </cell>
          <cell r="S24">
            <v>1.7208158079761463E-2</v>
          </cell>
          <cell r="T24">
            <v>1.7867112480765442E-2</v>
          </cell>
          <cell r="U24">
            <v>1.8204566057299625E-2</v>
          </cell>
          <cell r="V24">
            <v>1.7971847967669177E-2</v>
          </cell>
          <cell r="W24">
            <v>1.858133330257877E-2</v>
          </cell>
          <cell r="X24">
            <v>2.1151590329892431E-2</v>
          </cell>
          <cell r="Y24">
            <v>2.1530006794440726E-2</v>
          </cell>
          <cell r="Z24">
            <v>2.4338794966044422E-2</v>
          </cell>
          <cell r="AA24">
            <v>2.9544508195662136E-2</v>
          </cell>
          <cell r="AB24">
            <v>3.5161238841224615E-2</v>
          </cell>
          <cell r="AC24">
            <v>2.8464016497288226E-2</v>
          </cell>
          <cell r="AD24">
            <v>2.0358435377465518E-2</v>
          </cell>
          <cell r="AE24">
            <v>1.7480672076559383E-2</v>
          </cell>
          <cell r="AF24">
            <v>1.6825293519119589E-2</v>
          </cell>
          <cell r="AG24">
            <v>1.6195377442659913E-2</v>
          </cell>
          <cell r="AH24">
            <v>1.6027640843028997E-2</v>
          </cell>
          <cell r="AI24">
            <v>313413032</v>
          </cell>
          <cell r="AJ24">
            <v>195568503</v>
          </cell>
          <cell r="AK24">
            <v>0</v>
          </cell>
          <cell r="AL24">
            <v>228782134</v>
          </cell>
          <cell r="AM24">
            <v>0</v>
          </cell>
          <cell r="AN24">
            <v>40312345</v>
          </cell>
          <cell r="AO24">
            <v>51920201</v>
          </cell>
          <cell r="AP24">
            <v>263782134</v>
          </cell>
          <cell r="AQ24">
            <v>13553634</v>
          </cell>
          <cell r="AR24">
            <v>20834301</v>
          </cell>
          <cell r="AS24">
            <v>20834.300999999999</v>
          </cell>
          <cell r="AT24">
            <v>4733253</v>
          </cell>
          <cell r="AV24">
            <v>1.5667465530510828E-2</v>
          </cell>
          <cell r="AW24">
            <v>1.9558563422483664E-2</v>
          </cell>
          <cell r="AX24">
            <v>1.5782587049880475E-2</v>
          </cell>
          <cell r="AZ24">
            <v>5.870737949976422E-2</v>
          </cell>
          <cell r="BA24">
            <v>9.5269174144551935E-3</v>
          </cell>
          <cell r="BB24">
            <v>0.1974741828036024</v>
          </cell>
          <cell r="BC24">
            <v>0.16689864124674181</v>
          </cell>
          <cell r="BD24">
            <v>0.35422333863910488</v>
          </cell>
          <cell r="BE24">
            <v>0.7676165211507775</v>
          </cell>
          <cell r="BF24">
            <v>0.13195250856375793</v>
          </cell>
          <cell r="BG24">
            <v>0.32720035733839226</v>
          </cell>
          <cell r="BH24">
            <v>0.1244389182017973</v>
          </cell>
          <cell r="BI24">
            <v>2.9435881512004297E-2</v>
          </cell>
          <cell r="BJ24">
            <v>9.5003036689793E-2</v>
          </cell>
          <cell r="BK24">
            <v>0.86240642920439836</v>
          </cell>
          <cell r="BL24">
            <v>8.0017955419917196E-3</v>
          </cell>
          <cell r="BM24">
            <v>7.6504526868551945E-3</v>
          </cell>
          <cell r="BN24">
            <v>7.8489337488560264E-3</v>
          </cell>
          <cell r="BO24">
            <v>72596791</v>
          </cell>
          <cell r="BP24">
            <v>70149732</v>
          </cell>
          <cell r="BQ24">
            <v>66909838</v>
          </cell>
          <cell r="BR24">
            <v>68730617</v>
          </cell>
          <cell r="BS24">
            <v>69033491</v>
          </cell>
          <cell r="BT24">
            <v>67724535</v>
          </cell>
          <cell r="BU24">
            <v>69050943</v>
          </cell>
          <cell r="BV24">
            <v>71479580</v>
          </cell>
          <cell r="BW24">
            <v>69391049</v>
          </cell>
          <cell r="BX24">
            <v>66706579</v>
          </cell>
          <cell r="BY24">
            <v>69432374</v>
          </cell>
          <cell r="BZ24">
            <v>78734331</v>
          </cell>
          <cell r="CA24">
            <v>80104753</v>
          </cell>
          <cell r="CB24">
            <v>85939969</v>
          </cell>
          <cell r="CC24">
            <v>81190214</v>
          </cell>
          <cell r="CD24">
            <v>80554920</v>
          </cell>
          <cell r="CE24">
            <v>74747708</v>
          </cell>
          <cell r="CF24">
            <v>71030126</v>
          </cell>
          <cell r="CG24">
            <v>61812663</v>
          </cell>
          <cell r="CH24">
            <v>56171763</v>
          </cell>
          <cell r="CI24">
            <v>50563721</v>
          </cell>
          <cell r="CJ24">
            <v>45011901</v>
          </cell>
          <cell r="CK24">
            <v>43500989</v>
          </cell>
          <cell r="CL24">
            <v>11763776</v>
          </cell>
          <cell r="CM24">
            <v>11570555</v>
          </cell>
          <cell r="CN24">
            <v>11426448</v>
          </cell>
          <cell r="CO24">
            <v>11785863</v>
          </cell>
          <cell r="CP24">
            <v>11219706</v>
          </cell>
          <cell r="CQ24">
            <v>11157254</v>
          </cell>
          <cell r="CR24">
            <v>11608295</v>
          </cell>
          <cell r="CS24">
            <v>11865416</v>
          </cell>
          <cell r="CT24">
            <v>12115533</v>
          </cell>
          <cell r="CU24">
            <v>12355585</v>
          </cell>
          <cell r="CV24">
            <v>12618877</v>
          </cell>
          <cell r="CW24">
            <v>13113788</v>
          </cell>
          <cell r="CX24">
            <v>12011680</v>
          </cell>
          <cell r="CY24">
            <v>12271025</v>
          </cell>
          <cell r="CZ24">
            <v>11926782</v>
          </cell>
          <cell r="DA24">
            <v>11770798</v>
          </cell>
          <cell r="DB24">
            <v>11141694</v>
          </cell>
          <cell r="DC24">
            <v>11113094</v>
          </cell>
          <cell r="DD24">
            <v>10620650</v>
          </cell>
          <cell r="DE24">
            <v>10620650</v>
          </cell>
          <cell r="DF24">
            <v>7213495</v>
          </cell>
          <cell r="DG24">
            <v>6411938</v>
          </cell>
          <cell r="DH24">
            <v>5968296</v>
          </cell>
          <cell r="DJ24">
            <v>1254901</v>
          </cell>
          <cell r="DK24">
            <v>2287782</v>
          </cell>
          <cell r="DM24">
            <v>3542683</v>
          </cell>
          <cell r="DN24">
            <v>2719422</v>
          </cell>
          <cell r="DO24">
            <v>2323578</v>
          </cell>
          <cell r="DP24">
            <v>4777814</v>
          </cell>
          <cell r="DQ24">
            <v>7101392</v>
          </cell>
          <cell r="DR24">
            <v>337325</v>
          </cell>
          <cell r="DS24">
            <v>46716395</v>
          </cell>
        </row>
        <row r="25">
          <cell r="B25" t="str">
            <v>Bank of India</v>
          </cell>
          <cell r="C25">
            <v>62.225152999999999</v>
          </cell>
          <cell r="D25">
            <v>12.518523999999999</v>
          </cell>
          <cell r="E25">
            <v>45.731394000000002</v>
          </cell>
          <cell r="F25">
            <v>13.006759000000001</v>
          </cell>
          <cell r="G25">
            <v>13.189392</v>
          </cell>
          <cell r="H25">
            <v>14.293811</v>
          </cell>
          <cell r="I25">
            <v>30.030006</v>
          </cell>
          <cell r="J25">
            <v>1.3731E-2</v>
          </cell>
          <cell r="K25">
            <v>1.433044</v>
          </cell>
          <cell r="M25">
            <v>1.5623490505497269E-2</v>
          </cell>
          <cell r="N25">
            <v>1.5047849036040162E-2</v>
          </cell>
          <cell r="O25">
            <v>1.5410771342248754E-2</v>
          </cell>
          <cell r="P25">
            <v>1.5386182703891142E-2</v>
          </cell>
          <cell r="Q25">
            <v>1.5940579417243715E-2</v>
          </cell>
          <cell r="R25">
            <v>1.4430350871621971E-2</v>
          </cell>
          <cell r="S25">
            <v>1.4327393302563374E-2</v>
          </cell>
          <cell r="T25">
            <v>1.4096669921872525E-2</v>
          </cell>
          <cell r="U25">
            <v>1.3914177932117276E-2</v>
          </cell>
          <cell r="V25">
            <v>1.3136110469778282E-2</v>
          </cell>
          <cell r="W25">
            <v>1.3034718536212294E-2</v>
          </cell>
          <cell r="X25">
            <v>1.2598448051087631E-2</v>
          </cell>
          <cell r="Y25">
            <v>1.2266224924117719E-2</v>
          </cell>
          <cell r="Z25">
            <v>1.1599550651665885E-2</v>
          </cell>
          <cell r="AA25">
            <v>1.6227744516641308E-2</v>
          </cell>
          <cell r="AB25">
            <v>1.3650597141543732E-2</v>
          </cell>
          <cell r="AC25">
            <v>1.3486590778816261E-2</v>
          </cell>
          <cell r="AD25">
            <v>1.1204588493967032E-2</v>
          </cell>
          <cell r="AE25">
            <v>1.1506779612066271E-2</v>
          </cell>
          <cell r="AF25">
            <v>1.1959499437245474E-2</v>
          </cell>
          <cell r="AG25">
            <v>1.1991009587672428E-2</v>
          </cell>
          <cell r="AH25">
            <v>1.1753065305750014E-2</v>
          </cell>
          <cell r="AI25">
            <v>313413032</v>
          </cell>
          <cell r="AJ25">
            <v>195568503</v>
          </cell>
          <cell r="AK25">
            <v>0</v>
          </cell>
          <cell r="AL25">
            <v>228782134</v>
          </cell>
          <cell r="AM25">
            <v>0</v>
          </cell>
          <cell r="AN25">
            <v>40312345</v>
          </cell>
          <cell r="AO25">
            <v>51920201</v>
          </cell>
          <cell r="AP25">
            <v>263782134</v>
          </cell>
          <cell r="AQ25">
            <v>13553634</v>
          </cell>
          <cell r="AR25">
            <v>20834301</v>
          </cell>
          <cell r="AS25">
            <v>20834.300999999999</v>
          </cell>
          <cell r="AT25">
            <v>4733253</v>
          </cell>
          <cell r="AV25">
            <v>1.3429112035520448E-2</v>
          </cell>
          <cell r="AW25">
            <v>5.2410796169071669E-3</v>
          </cell>
          <cell r="AX25">
            <v>1.3324020644438659E-2</v>
          </cell>
          <cell r="AZ25">
            <v>0.16961999004569653</v>
          </cell>
          <cell r="BA25">
            <v>3.524425926406468E-2</v>
          </cell>
          <cell r="BB25">
            <v>0.43920710505352545</v>
          </cell>
          <cell r="BC25">
            <v>0.43312542128696213</v>
          </cell>
          <cell r="BD25">
            <v>6.5876766598297318E-2</v>
          </cell>
          <cell r="BE25">
            <v>0.1560119131241044</v>
          </cell>
          <cell r="BF25">
            <v>9.3354898387285071E-2</v>
          </cell>
          <cell r="BG25">
            <v>0.57838013964313417</v>
          </cell>
          <cell r="BH25">
            <v>0.10629030143861798</v>
          </cell>
          <cell r="BI25">
            <v>5.572288593572304E-2</v>
          </cell>
          <cell r="BJ25">
            <v>5.0567415502894938E-2</v>
          </cell>
          <cell r="BK25">
            <v>0.27374026691598335</v>
          </cell>
          <cell r="BL25">
            <v>2.3881809811474391E-3</v>
          </cell>
          <cell r="BM25">
            <v>0</v>
          </cell>
          <cell r="BN25">
            <v>1.9808165511479041E-3</v>
          </cell>
          <cell r="BO25">
            <v>62225153</v>
          </cell>
          <cell r="BP25">
            <v>59776568</v>
          </cell>
          <cell r="BQ25">
            <v>62689134</v>
          </cell>
          <cell r="BR25">
            <v>62563918</v>
          </cell>
          <cell r="BS25">
            <v>64098285</v>
          </cell>
          <cell r="BT25">
            <v>55328548</v>
          </cell>
          <cell r="BU25">
            <v>56630656</v>
          </cell>
          <cell r="BV25">
            <v>57297472</v>
          </cell>
          <cell r="BW25">
            <v>56956597</v>
          </cell>
          <cell r="BX25">
            <v>49736103</v>
          </cell>
          <cell r="BY25">
            <v>47815075</v>
          </cell>
          <cell r="BZ25">
            <v>46410726</v>
          </cell>
          <cell r="CA25">
            <v>43717462</v>
          </cell>
          <cell r="CB25">
            <v>41427446</v>
          </cell>
          <cell r="CC25">
            <v>42162947</v>
          </cell>
          <cell r="CD25">
            <v>37527774</v>
          </cell>
          <cell r="CE25">
            <v>36899261</v>
          </cell>
          <cell r="CF25">
            <v>36656582</v>
          </cell>
          <cell r="CG25">
            <v>34370422</v>
          </cell>
          <cell r="CH25">
            <v>33998194</v>
          </cell>
          <cell r="CI25">
            <v>34265232</v>
          </cell>
          <cell r="CJ25">
            <v>32447854</v>
          </cell>
          <cell r="CK25">
            <v>30721440</v>
          </cell>
          <cell r="CL25">
            <v>14293811</v>
          </cell>
          <cell r="CM25">
            <v>13727053</v>
          </cell>
          <cell r="CN25">
            <v>13191378</v>
          </cell>
          <cell r="CO25">
            <v>12461590</v>
          </cell>
          <cell r="CP25">
            <v>11954133</v>
          </cell>
          <cell r="CQ25">
            <v>11502121</v>
          </cell>
          <cell r="CR25">
            <v>11625015</v>
          </cell>
          <cell r="CS25">
            <v>10920398</v>
          </cell>
          <cell r="CT25">
            <v>10412590</v>
          </cell>
          <cell r="CU25">
            <v>9978992</v>
          </cell>
          <cell r="CV25">
            <v>9536344</v>
          </cell>
          <cell r="CW25">
            <v>9176776</v>
          </cell>
          <cell r="CX25">
            <v>8454584</v>
          </cell>
          <cell r="CY25">
            <v>7597500</v>
          </cell>
          <cell r="CZ25">
            <v>7182738</v>
          </cell>
          <cell r="DA25">
            <v>6881061</v>
          </cell>
          <cell r="DB25">
            <v>6580115</v>
          </cell>
          <cell r="DC25">
            <v>6305179</v>
          </cell>
          <cell r="DD25">
            <v>6074801</v>
          </cell>
          <cell r="DE25">
            <v>6074801</v>
          </cell>
          <cell r="DF25">
            <v>5733008</v>
          </cell>
          <cell r="DG25">
            <v>5254372</v>
          </cell>
          <cell r="DH25">
            <v>5086879</v>
          </cell>
          <cell r="DJ25">
            <v>117231</v>
          </cell>
          <cell r="DK25">
            <v>1662319</v>
          </cell>
          <cell r="DM25">
            <v>1779550</v>
          </cell>
          <cell r="DN25">
            <v>277631</v>
          </cell>
          <cell r="DO25">
            <v>745532</v>
          </cell>
          <cell r="DP25">
            <v>543468</v>
          </cell>
          <cell r="DQ25">
            <v>1289000</v>
          </cell>
          <cell r="DR25">
            <v>1113044</v>
          </cell>
          <cell r="DS25">
            <v>12518524</v>
          </cell>
        </row>
        <row r="26">
          <cell r="B26" t="str">
            <v>SBM Bank</v>
          </cell>
          <cell r="C26">
            <v>72.532336999999998</v>
          </cell>
          <cell r="D26">
            <v>13.489594</v>
          </cell>
          <cell r="E26">
            <v>52.105522999999998</v>
          </cell>
          <cell r="F26">
            <v>7.2447749999999997</v>
          </cell>
          <cell r="G26">
            <v>7.2447749999999997</v>
          </cell>
          <cell r="H26">
            <v>8.0476969999999994</v>
          </cell>
          <cell r="I26">
            <v>32.602286999999997</v>
          </cell>
          <cell r="J26">
            <v>0.13186999999999999</v>
          </cell>
          <cell r="K26">
            <v>0.76073199999999996</v>
          </cell>
          <cell r="M26">
            <v>1.40537204333974E-2</v>
          </cell>
          <cell r="N26">
            <v>1.3672680651904226E-2</v>
          </cell>
          <cell r="O26">
            <v>1.3998424884734958E-2</v>
          </cell>
          <cell r="P26">
            <v>1.5502854139556209E-2</v>
          </cell>
          <cell r="Q26">
            <v>0</v>
          </cell>
          <cell r="R26">
            <v>0</v>
          </cell>
          <cell r="S26">
            <v>2.5486844990394537E-3</v>
          </cell>
          <cell r="T26">
            <v>8.9810759525201064E-4</v>
          </cell>
          <cell r="U26">
            <v>8.1594244188925907E-4</v>
          </cell>
          <cell r="V26">
            <v>1.6019345997390294E-3</v>
          </cell>
          <cell r="W26">
            <v>1.6457505318533876E-3</v>
          </cell>
          <cell r="X26">
            <v>1.6597976324624964E-3</v>
          </cell>
          <cell r="Y26">
            <v>1.7406970541681173E-3</v>
          </cell>
          <cell r="Z26">
            <v>1.7623379659851292E-3</v>
          </cell>
          <cell r="AA26">
            <v>1.9075708158961323E-3</v>
          </cell>
          <cell r="AB26">
            <v>1.9305963266920123E-3</v>
          </cell>
          <cell r="AC26">
            <v>1.9367902077399666E-3</v>
          </cell>
          <cell r="AD26">
            <v>2.0384148379067593E-3</v>
          </cell>
          <cell r="AE26">
            <v>2.135885306845442E-3</v>
          </cell>
          <cell r="AF26">
            <v>2.277695536393396E-3</v>
          </cell>
          <cell r="AG26">
            <v>2.3491586322533392E-3</v>
          </cell>
          <cell r="AH26">
            <v>2.2687049910450462E-3</v>
          </cell>
          <cell r="AI26">
            <v>313413032</v>
          </cell>
          <cell r="AJ26">
            <v>195568503</v>
          </cell>
          <cell r="AK26">
            <v>0</v>
          </cell>
          <cell r="AL26">
            <v>228782134</v>
          </cell>
          <cell r="AM26">
            <v>0</v>
          </cell>
          <cell r="AN26">
            <v>40312345</v>
          </cell>
          <cell r="AO26">
            <v>51920201</v>
          </cell>
          <cell r="AP26">
            <v>263782134</v>
          </cell>
          <cell r="AQ26">
            <v>13553634</v>
          </cell>
          <cell r="AR26">
            <v>20834301</v>
          </cell>
          <cell r="AS26">
            <v>20834.300999999999</v>
          </cell>
          <cell r="AT26">
            <v>4733253</v>
          </cell>
          <cell r="AV26">
            <v>1.5653555400195241E-2</v>
          </cell>
          <cell r="AW26">
            <v>5.6476335511880813E-3</v>
          </cell>
          <cell r="AX26">
            <v>1.5181148078304224E-2</v>
          </cell>
          <cell r="AZ26">
            <v>0.29083152608752544</v>
          </cell>
          <cell r="BA26">
            <v>3.2268696926172388E-2</v>
          </cell>
          <cell r="BB26">
            <v>0.22221677270677362</v>
          </cell>
          <cell r="BC26">
            <v>0.22221677270677362</v>
          </cell>
          <cell r="BD26">
            <v>0.59792044840973957</v>
          </cell>
          <cell r="BE26">
            <v>0.7309850101560692</v>
          </cell>
          <cell r="BF26">
            <v>0.51159453001271338</v>
          </cell>
          <cell r="BG26">
            <v>0.71493173281260924</v>
          </cell>
          <cell r="BH26">
            <v>0.14280014654258683</v>
          </cell>
          <cell r="BI26">
            <v>9.9110645142166595E-2</v>
          </cell>
          <cell r="BJ26">
            <v>4.368950140042023E-2</v>
          </cell>
          <cell r="BK26">
            <v>0.25888990692982777</v>
          </cell>
          <cell r="BL26">
            <v>3.6473153700994619E-3</v>
          </cell>
          <cell r="BM26">
            <v>8.395356290679442E-3</v>
          </cell>
          <cell r="BN26">
            <v>5.9385098574734948E-3</v>
          </cell>
          <cell r="BO26">
            <v>72532337</v>
          </cell>
          <cell r="BP26">
            <v>70221531</v>
          </cell>
          <cell r="BQ26">
            <v>70647739</v>
          </cell>
          <cell r="BR26">
            <v>75549229</v>
          </cell>
          <cell r="BS26">
            <v>0</v>
          </cell>
          <cell r="BT26">
            <v>0</v>
          </cell>
          <cell r="BU26">
            <v>11745145</v>
          </cell>
          <cell r="CL26">
            <v>8047697</v>
          </cell>
          <cell r="CM26">
            <v>7076650</v>
          </cell>
          <cell r="CN26">
            <v>6937506</v>
          </cell>
          <cell r="CO26">
            <v>8065025</v>
          </cell>
          <cell r="CP26">
            <v>0</v>
          </cell>
          <cell r="CQ26">
            <v>0</v>
          </cell>
          <cell r="CR26">
            <v>1607161</v>
          </cell>
          <cell r="DJ26">
            <v>1744119</v>
          </cell>
          <cell r="DK26">
            <v>1172856</v>
          </cell>
          <cell r="DM26">
            <v>2916975</v>
          </cell>
          <cell r="DN26">
            <v>2132265</v>
          </cell>
          <cell r="DO26">
            <v>10102034</v>
          </cell>
          <cell r="DP26">
            <v>4028034</v>
          </cell>
          <cell r="DQ26">
            <v>14130068</v>
          </cell>
          <cell r="DR26">
            <v>585131</v>
          </cell>
          <cell r="DS26">
            <v>13489594</v>
          </cell>
        </row>
        <row r="27">
          <cell r="B27" t="str">
            <v>EcoBank</v>
          </cell>
          <cell r="C27">
            <v>59.578476000000002</v>
          </cell>
          <cell r="D27">
            <v>20.750667</v>
          </cell>
          <cell r="E27">
            <v>48.413643999999998</v>
          </cell>
          <cell r="F27">
            <v>5.7287920000000003</v>
          </cell>
          <cell r="G27">
            <v>5.8386040000000001</v>
          </cell>
          <cell r="H27">
            <v>6.7517459999999998</v>
          </cell>
          <cell r="I27">
            <v>38.077817000000003</v>
          </cell>
          <cell r="J27">
            <v>0.192828</v>
          </cell>
          <cell r="K27">
            <v>0.229236</v>
          </cell>
          <cell r="M27">
            <v>1.2155313372779456E-2</v>
          </cell>
          <cell r="N27">
            <v>1.1354173757416174E-2</v>
          </cell>
          <cell r="O27">
            <v>1.1866455738724307E-2</v>
          </cell>
          <cell r="P27">
            <v>1.0275767758422802E-2</v>
          </cell>
          <cell r="Q27">
            <v>1.0405923906998665E-2</v>
          </cell>
          <cell r="R27">
            <v>1.1429751836055923E-2</v>
          </cell>
          <cell r="S27">
            <v>1.2804569114304755E-2</v>
          </cell>
          <cell r="T27">
            <v>1.1595602123538423E-2</v>
          </cell>
          <cell r="U27">
            <v>1.183081397400184E-2</v>
          </cell>
          <cell r="V27">
            <v>1.2413477654936111E-2</v>
          </cell>
          <cell r="W27">
            <v>1.2431144013768314E-2</v>
          </cell>
          <cell r="X27">
            <v>1.3364983048455757E-2</v>
          </cell>
          <cell r="Y27">
            <v>1.2868565205126406E-2</v>
          </cell>
          <cell r="Z27">
            <v>1.391718983810159E-2</v>
          </cell>
          <cell r="AA27">
            <v>1.6955242585096973E-2</v>
          </cell>
          <cell r="AB27">
            <v>1.74599213396541E-2</v>
          </cell>
          <cell r="AC27">
            <v>1.7307138921627711E-2</v>
          </cell>
          <cell r="AD27">
            <v>1.4700685553685956E-2</v>
          </cell>
          <cell r="AE27">
            <v>1.4176475454359006E-2</v>
          </cell>
          <cell r="AF27">
            <v>1.3549300995831568E-2</v>
          </cell>
          <cell r="AG27">
            <v>1.3773775020693496E-2</v>
          </cell>
          <cell r="AH27">
            <v>1.4514384060259863E-2</v>
          </cell>
          <cell r="AI27">
            <v>313413032</v>
          </cell>
          <cell r="AJ27">
            <v>195568503</v>
          </cell>
          <cell r="AK27">
            <v>0</v>
          </cell>
          <cell r="AL27">
            <v>228782134</v>
          </cell>
          <cell r="AM27">
            <v>0</v>
          </cell>
          <cell r="AN27">
            <v>40312345</v>
          </cell>
          <cell r="AO27">
            <v>51920201</v>
          </cell>
          <cell r="AP27">
            <v>263782134</v>
          </cell>
          <cell r="AQ27">
            <v>13553634</v>
          </cell>
          <cell r="AR27">
            <v>20834301</v>
          </cell>
          <cell r="AS27">
            <v>20834.300999999999</v>
          </cell>
          <cell r="AT27">
            <v>4733253</v>
          </cell>
          <cell r="AV27">
            <v>1.2857919836847427E-2</v>
          </cell>
          <cell r="AW27">
            <v>8.6875975035817475E-3</v>
          </cell>
          <cell r="AX27">
            <v>1.4105504680843619E-2</v>
          </cell>
          <cell r="AZ27">
            <v>4.2571388420907096E-2</v>
          </cell>
          <cell r="BA27">
            <v>5.482692171564549E-3</v>
          </cell>
          <cell r="BB27">
            <v>0.15333347497310573</v>
          </cell>
          <cell r="BC27">
            <v>0.15044959116222445</v>
          </cell>
          <cell r="BD27">
            <v>0.34464730804607563</v>
          </cell>
          <cell r="BE27">
            <v>0.82011066153868151</v>
          </cell>
          <cell r="BF27">
            <v>8.6970301396595742E-2</v>
          </cell>
          <cell r="BG27">
            <v>0.41706377172483822</v>
          </cell>
          <cell r="BH27">
            <v>9.4635735093974827E-2</v>
          </cell>
          <cell r="BI27">
            <v>1.6445309048047824E-2</v>
          </cell>
          <cell r="BJ27">
            <v>7.8190426045927006E-2</v>
          </cell>
          <cell r="BK27">
            <v>0.42861196318955047</v>
          </cell>
          <cell r="BL27">
            <v>1.7535019481904002E-2</v>
          </cell>
          <cell r="BM27">
            <v>4.9902807731029269E-3</v>
          </cell>
          <cell r="BN27">
            <v>1.5060751067806645E-2</v>
          </cell>
          <cell r="BO27">
            <v>59578476</v>
          </cell>
          <cell r="BP27">
            <v>53501730</v>
          </cell>
          <cell r="BQ27">
            <v>54463878</v>
          </cell>
          <cell r="BR27">
            <v>45003632</v>
          </cell>
          <cell r="BS27">
            <v>43138945</v>
          </cell>
          <cell r="BT27">
            <v>48619617</v>
          </cell>
          <cell r="BU27">
            <v>53455760</v>
          </cell>
          <cell r="BV27">
            <v>44295854</v>
          </cell>
          <cell r="BW27">
            <v>45145977</v>
          </cell>
          <cell r="BX27">
            <v>47908081</v>
          </cell>
          <cell r="BY27">
            <v>47123839</v>
          </cell>
          <cell r="BZ27">
            <v>49308904</v>
          </cell>
          <cell r="CA27">
            <v>46581940</v>
          </cell>
          <cell r="CB27">
            <v>49286922</v>
          </cell>
          <cell r="CC27">
            <v>52426513</v>
          </cell>
          <cell r="CD27">
            <v>55142958</v>
          </cell>
          <cell r="CE27">
            <v>48824375</v>
          </cell>
          <cell r="CF27">
            <v>44920413</v>
          </cell>
          <cell r="CG27">
            <v>45934458</v>
          </cell>
          <cell r="CH27">
            <v>42241117</v>
          </cell>
          <cell r="CI27">
            <v>36647025</v>
          </cell>
          <cell r="CJ27">
            <v>36143426</v>
          </cell>
          <cell r="CK27">
            <v>36907136</v>
          </cell>
          <cell r="CL27">
            <v>6751746</v>
          </cell>
          <cell r="CM27">
            <v>6540128</v>
          </cell>
          <cell r="CN27">
            <v>6408303</v>
          </cell>
          <cell r="CO27">
            <v>6485189</v>
          </cell>
          <cell r="CP27">
            <v>6477045</v>
          </cell>
          <cell r="CQ27">
            <v>6366947</v>
          </cell>
          <cell r="CR27">
            <v>6438538</v>
          </cell>
          <cell r="CS27">
            <v>7617842</v>
          </cell>
          <cell r="CT27">
            <v>7534386</v>
          </cell>
          <cell r="CU27">
            <v>7305154</v>
          </cell>
          <cell r="CV27">
            <v>7307241</v>
          </cell>
          <cell r="CW27">
            <v>7946220</v>
          </cell>
          <cell r="CX27">
            <v>7959585</v>
          </cell>
          <cell r="CY27">
            <v>7699140</v>
          </cell>
          <cell r="CZ27">
            <v>7560671</v>
          </cell>
          <cell r="DA27">
            <v>7294222</v>
          </cell>
          <cell r="DB27">
            <v>7595021</v>
          </cell>
          <cell r="DC27">
            <v>7740628</v>
          </cell>
          <cell r="DD27">
            <v>7827942</v>
          </cell>
          <cell r="DE27">
            <v>7827942</v>
          </cell>
          <cell r="DF27">
            <v>3657839</v>
          </cell>
          <cell r="DG27">
            <v>3764734</v>
          </cell>
          <cell r="DH27">
            <v>3390412</v>
          </cell>
          <cell r="DJ27">
            <v>506219</v>
          </cell>
          <cell r="DK27">
            <v>962584</v>
          </cell>
          <cell r="DM27">
            <v>1468803</v>
          </cell>
          <cell r="DN27">
            <v>1204581</v>
          </cell>
          <cell r="DO27">
            <v>824367</v>
          </cell>
          <cell r="DP27">
            <v>1152230</v>
          </cell>
          <cell r="DQ27">
            <v>1976597</v>
          </cell>
          <cell r="DR27">
            <v>140792</v>
          </cell>
          <cell r="DS27">
            <v>20750667</v>
          </cell>
        </row>
        <row r="28">
          <cell r="B28" t="str">
            <v>Housing Finance Company of Kenya</v>
          </cell>
          <cell r="C28">
            <v>54.022492</v>
          </cell>
          <cell r="D28">
            <v>41.852265000000003</v>
          </cell>
          <cell r="E28">
            <v>33.956888999999997</v>
          </cell>
          <cell r="F28">
            <v>6.4171719999999999</v>
          </cell>
          <cell r="G28">
            <v>7.0105149999999998</v>
          </cell>
          <cell r="H28">
            <v>9.1878550000000008</v>
          </cell>
          <cell r="I28">
            <v>45.517330000000001</v>
          </cell>
          <cell r="J28">
            <v>1.5011E-2</v>
          </cell>
          <cell r="K28">
            <v>-7.4347999999999997E-2</v>
          </cell>
          <cell r="M28">
            <v>1.1494487662106024E-2</v>
          </cell>
          <cell r="N28">
            <v>1.1830903104237846E-2</v>
          </cell>
          <cell r="O28">
            <v>1.2411431659440201E-2</v>
          </cell>
          <cell r="P28">
            <v>1.2960649723537885E-2</v>
          </cell>
          <cell r="Q28">
            <v>1.3861933339196358E-2</v>
          </cell>
          <cell r="R28">
            <v>1.4466748241452949E-2</v>
          </cell>
          <cell r="S28">
            <v>1.4570338495473026E-2</v>
          </cell>
          <cell r="T28">
            <v>1.469281947616255E-2</v>
          </cell>
          <cell r="U28">
            <v>1.5563601037459084E-2</v>
          </cell>
          <cell r="V28">
            <v>1.5989067838845419E-2</v>
          </cell>
          <cell r="W28">
            <v>1.6450986245772264E-2</v>
          </cell>
          <cell r="X28">
            <v>1.6905923019384282E-2</v>
          </cell>
          <cell r="Y28">
            <v>1.6943702869071292E-2</v>
          </cell>
          <cell r="Z28">
            <v>1.7738154293366407E-2</v>
          </cell>
          <cell r="AA28">
            <v>1.7915712670493161E-2</v>
          </cell>
          <cell r="AB28">
            <v>1.7134565438745517E-2</v>
          </cell>
          <cell r="AC28">
            <v>1.7390017992833656E-2</v>
          </cell>
          <cell r="AD28">
            <v>1.5752277555412333E-2</v>
          </cell>
          <cell r="AE28">
            <v>1.597529738593486E-2</v>
          </cell>
          <cell r="AF28">
            <v>1.492652252379185E-2</v>
          </cell>
          <cell r="AG28">
            <v>1.5624891821292095E-2</v>
          </cell>
          <cell r="AH28">
            <v>1.5325972147396342E-2</v>
          </cell>
          <cell r="AI28">
            <v>313413032</v>
          </cell>
          <cell r="AJ28">
            <v>195568503</v>
          </cell>
          <cell r="AK28">
            <v>0</v>
          </cell>
          <cell r="AL28">
            <v>228782134</v>
          </cell>
          <cell r="AM28">
            <v>0</v>
          </cell>
          <cell r="AN28">
            <v>40312345</v>
          </cell>
          <cell r="AO28">
            <v>51920201</v>
          </cell>
          <cell r="AP28">
            <v>263782134</v>
          </cell>
          <cell r="AQ28">
            <v>13553634</v>
          </cell>
          <cell r="AR28">
            <v>20834301</v>
          </cell>
          <cell r="AS28">
            <v>20834.300999999999</v>
          </cell>
          <cell r="AT28">
            <v>4733253</v>
          </cell>
          <cell r="AV28">
            <v>1.1658855985553095E-2</v>
          </cell>
          <cell r="AW28">
            <v>1.7522117864126573E-2</v>
          </cell>
          <cell r="AX28">
            <v>9.89347252473677E-3</v>
          </cell>
          <cell r="AZ28">
            <v>-1.5746795726795593E-2</v>
          </cell>
          <cell r="BA28">
            <v>-2.6021870649378812E-3</v>
          </cell>
          <cell r="BB28">
            <v>0.15401859028198708</v>
          </cell>
          <cell r="BC28">
            <v>0.14098304975269857</v>
          </cell>
          <cell r="BD28">
            <v>0.16561093278124941</v>
          </cell>
          <cell r="BE28">
            <v>0.79982729288034227</v>
          </cell>
          <cell r="BF28">
            <v>0.19485711795801422</v>
          </cell>
          <cell r="BG28">
            <v>0.2509767102054517</v>
          </cell>
          <cell r="BH28">
            <v>0.11138120577457646</v>
          </cell>
          <cell r="BI28">
            <v>5.0406441121568717E-2</v>
          </cell>
          <cell r="BJ28">
            <v>6.0974764653007739E-2</v>
          </cell>
          <cell r="BK28">
            <v>1.2325117592486168</v>
          </cell>
          <cell r="BL28">
            <v>1.7900547732019643E-4</v>
          </cell>
          <cell r="BM28">
            <v>1.8396178525183755E-3</v>
          </cell>
          <cell r="BN28">
            <v>9.9891125893529758E-4</v>
          </cell>
          <cell r="BO28">
            <v>54022492</v>
          </cell>
          <cell r="BP28">
            <v>55205731</v>
          </cell>
          <cell r="BQ28">
            <v>57083283</v>
          </cell>
          <cell r="BR28">
            <v>58349730</v>
          </cell>
          <cell r="BS28">
            <v>60262912</v>
          </cell>
          <cell r="BT28">
            <v>61411498</v>
          </cell>
          <cell r="BU28">
            <v>62126556</v>
          </cell>
          <cell r="BV28">
            <v>66807678</v>
          </cell>
          <cell r="BW28">
            <v>67587483</v>
          </cell>
          <cell r="BX28">
            <v>67986372</v>
          </cell>
          <cell r="BY28">
            <v>68084930</v>
          </cell>
          <cell r="BZ28">
            <v>69695177</v>
          </cell>
          <cell r="CA28">
            <v>67895556</v>
          </cell>
          <cell r="CB28">
            <v>69122232</v>
          </cell>
          <cell r="CC28">
            <v>68808654</v>
          </cell>
          <cell r="CD28">
            <v>64907602</v>
          </cell>
          <cell r="CE28">
            <v>66538187</v>
          </cell>
          <cell r="CF28">
            <v>62781072</v>
          </cell>
          <cell r="CG28">
            <v>60490833</v>
          </cell>
          <cell r="CH28">
            <v>56632118</v>
          </cell>
          <cell r="CI28">
            <v>49099911</v>
          </cell>
          <cell r="CJ28">
            <v>50361123</v>
          </cell>
          <cell r="CK28">
            <v>46755111</v>
          </cell>
          <cell r="CL28">
            <v>9187855</v>
          </cell>
          <cell r="CM28">
            <v>9164567</v>
          </cell>
          <cell r="CN28">
            <v>9164960</v>
          </cell>
          <cell r="CO28">
            <v>9559815</v>
          </cell>
          <cell r="CP28">
            <v>9698019</v>
          </cell>
          <cell r="CQ28">
            <v>9793315</v>
          </cell>
          <cell r="CR28">
            <v>9963461</v>
          </cell>
          <cell r="CS28">
            <v>9780759</v>
          </cell>
          <cell r="CT28">
            <v>9774298</v>
          </cell>
          <cell r="CU28">
            <v>9871533</v>
          </cell>
          <cell r="CV28">
            <v>9774970</v>
          </cell>
          <cell r="CW28">
            <v>9634289</v>
          </cell>
          <cell r="CX28">
            <v>9386355</v>
          </cell>
          <cell r="CY28">
            <v>9444788</v>
          </cell>
          <cell r="CZ28">
            <v>9089954</v>
          </cell>
          <cell r="DA28">
            <v>8746393</v>
          </cell>
          <cell r="DB28">
            <v>9662314</v>
          </cell>
          <cell r="DC28">
            <v>9820564</v>
          </cell>
          <cell r="DD28">
            <v>6276033</v>
          </cell>
          <cell r="DE28">
            <v>6276033</v>
          </cell>
          <cell r="DF28">
            <v>5886067</v>
          </cell>
          <cell r="DG28">
            <v>5912076</v>
          </cell>
          <cell r="DH28">
            <v>5681853</v>
          </cell>
          <cell r="DJ28">
            <v>244139</v>
          </cell>
          <cell r="DK28">
            <v>1230033</v>
          </cell>
          <cell r="DM28">
            <v>1474172</v>
          </cell>
          <cell r="DN28">
            <v>1179083</v>
          </cell>
          <cell r="DO28">
            <v>2542118</v>
          </cell>
          <cell r="DP28">
            <v>7586782</v>
          </cell>
          <cell r="DQ28">
            <v>10128900</v>
          </cell>
          <cell r="DR28">
            <v>-74348</v>
          </cell>
          <cell r="DS28">
            <v>41852265</v>
          </cell>
        </row>
        <row r="29">
          <cell r="B29" t="str">
            <v>Bank Of Africa Kenya Ltd</v>
          </cell>
          <cell r="C29">
            <v>46.211260000000003</v>
          </cell>
          <cell r="D29">
            <v>20.978279000000001</v>
          </cell>
          <cell r="E29">
            <v>30.383607000000001</v>
          </cell>
          <cell r="F29">
            <v>3.4633729999999998</v>
          </cell>
          <cell r="G29">
            <v>4.727163</v>
          </cell>
          <cell r="H29">
            <v>6.8113510000000002</v>
          </cell>
          <cell r="I29">
            <v>30.326243999999999</v>
          </cell>
          <cell r="J29">
            <v>0.46112700000000001</v>
          </cell>
          <cell r="K29">
            <v>0.10452599999999999</v>
          </cell>
          <cell r="M29">
            <v>9.4706211957805847E-3</v>
          </cell>
          <cell r="N29">
            <v>9.8304060085701375E-3</v>
          </cell>
          <cell r="O29">
            <v>1.0122601758827003E-2</v>
          </cell>
          <cell r="P29">
            <v>9.2581328633084756E-3</v>
          </cell>
          <cell r="Q29">
            <v>1.0177805348513865E-2</v>
          </cell>
          <cell r="R29">
            <v>1.052197208223505E-2</v>
          </cell>
          <cell r="S29">
            <v>1.2523461500078647E-2</v>
          </cell>
          <cell r="T29">
            <v>1.2373943911985286E-2</v>
          </cell>
          <cell r="U29">
            <v>1.3351437237861499E-2</v>
          </cell>
          <cell r="V29">
            <v>1.4379388910788594E-2</v>
          </cell>
          <cell r="W29">
            <v>1.4133633319425598E-2</v>
          </cell>
          <cell r="X29">
            <v>1.4716794444925909E-2</v>
          </cell>
          <cell r="Y29">
            <v>1.5976574712738733E-2</v>
          </cell>
          <cell r="Z29">
            <v>1.7371418679000432E-2</v>
          </cell>
          <cell r="AA29">
            <v>1.7144060174214881E-2</v>
          </cell>
          <cell r="AB29">
            <v>1.7338287015198711E-2</v>
          </cell>
          <cell r="AC29">
            <v>1.7683314743432797E-2</v>
          </cell>
          <cell r="AD29">
            <v>1.7798810383758638E-2</v>
          </cell>
          <cell r="AE29">
            <v>1.7486344949999816E-2</v>
          </cell>
          <cell r="AF29">
            <v>1.8120979532097455E-2</v>
          </cell>
          <cell r="AG29">
            <v>1.6562657310553237E-2</v>
          </cell>
          <cell r="AH29">
            <v>1.7279420011048791E-2</v>
          </cell>
          <cell r="AI29">
            <v>313413032</v>
          </cell>
          <cell r="AJ29">
            <v>195568503</v>
          </cell>
          <cell r="AK29">
            <v>0</v>
          </cell>
          <cell r="AL29">
            <v>228782134</v>
          </cell>
          <cell r="AM29">
            <v>0</v>
          </cell>
          <cell r="AN29">
            <v>40312345</v>
          </cell>
          <cell r="AO29">
            <v>51920201</v>
          </cell>
          <cell r="AP29">
            <v>263782134</v>
          </cell>
          <cell r="AQ29">
            <v>13553634</v>
          </cell>
          <cell r="AR29">
            <v>20834301</v>
          </cell>
          <cell r="AS29">
            <v>20834.300999999999</v>
          </cell>
          <cell r="AT29">
            <v>4733253</v>
          </cell>
          <cell r="AV29">
            <v>9.9730761263466024E-3</v>
          </cell>
          <cell r="AW29">
            <v>8.7828908954994747E-3</v>
          </cell>
          <cell r="AX29">
            <v>8.8523828274403998E-3</v>
          </cell>
          <cell r="AZ29">
            <v>3.5437347069358818E-2</v>
          </cell>
          <cell r="BA29">
            <v>4.9835397880949907E-3</v>
          </cell>
          <cell r="BB29">
            <v>0.15587696913603941</v>
          </cell>
          <cell r="BC29">
            <v>0.11420382293303449</v>
          </cell>
          <cell r="BD29">
            <v>0.61249877071192804</v>
          </cell>
          <cell r="BE29">
            <v>0.76942149072927668</v>
          </cell>
          <cell r="BF29">
            <v>0.24815694638657629</v>
          </cell>
          <cell r="BG29">
            <v>0.40104173887725819</v>
          </cell>
          <cell r="BH29">
            <v>0.10461650877966845</v>
          </cell>
          <cell r="BI29">
            <v>4.0001067108619309E-2</v>
          </cell>
          <cell r="BJ29">
            <v>6.4615441671049142E-2</v>
          </cell>
          <cell r="BK29">
            <v>0.6904472862619635</v>
          </cell>
          <cell r="BL29">
            <v>1.2498260886198006E-2</v>
          </cell>
          <cell r="BM29">
            <v>6.1662151656905525E-4</v>
          </cell>
          <cell r="BN29">
            <v>7.8603722015996927E-3</v>
          </cell>
          <cell r="BO29">
            <v>46211260</v>
          </cell>
          <cell r="BP29">
            <v>46357461</v>
          </cell>
          <cell r="BQ29">
            <v>49080859</v>
          </cell>
          <cell r="BR29">
            <v>43111732</v>
          </cell>
          <cell r="BS29">
            <v>45594970</v>
          </cell>
          <cell r="BT29">
            <v>46661321</v>
          </cell>
          <cell r="BU29">
            <v>54191291</v>
          </cell>
          <cell r="BV29">
            <v>53979562</v>
          </cell>
          <cell r="BW29">
            <v>59626808</v>
          </cell>
          <cell r="BX29">
            <v>59921903</v>
          </cell>
          <cell r="BY29">
            <v>55995671</v>
          </cell>
          <cell r="BZ29">
            <v>60364364</v>
          </cell>
          <cell r="CA29">
            <v>62804576</v>
          </cell>
          <cell r="CB29">
            <v>66482816</v>
          </cell>
          <cell r="CC29">
            <v>69280267</v>
          </cell>
          <cell r="CD29">
            <v>65069310</v>
          </cell>
          <cell r="CE29">
            <v>63122599</v>
          </cell>
          <cell r="CF29">
            <v>63211641</v>
          </cell>
          <cell r="CG29">
            <v>62211641</v>
          </cell>
          <cell r="CH29">
            <v>58432443</v>
          </cell>
          <cell r="CI29">
            <v>57647846</v>
          </cell>
          <cell r="CJ29">
            <v>51954246</v>
          </cell>
          <cell r="CK29">
            <v>52683299</v>
          </cell>
          <cell r="CL29">
            <v>6811351</v>
          </cell>
          <cell r="CM29">
            <v>6736020</v>
          </cell>
          <cell r="CN29">
            <v>6736182</v>
          </cell>
          <cell r="CO29">
            <v>6115405</v>
          </cell>
          <cell r="CP29">
            <v>6099322</v>
          </cell>
          <cell r="CQ29">
            <v>6207582</v>
          </cell>
          <cell r="CR29">
            <v>8467705</v>
          </cell>
          <cell r="CS29">
            <v>8397488</v>
          </cell>
          <cell r="CT29">
            <v>8447965</v>
          </cell>
          <cell r="CU29">
            <v>8434199</v>
          </cell>
          <cell r="CV29">
            <v>8417986</v>
          </cell>
          <cell r="CW29">
            <v>8457381</v>
          </cell>
          <cell r="CX29">
            <v>8453254</v>
          </cell>
          <cell r="CY29">
            <v>8408203</v>
          </cell>
          <cell r="CZ29">
            <v>8495736</v>
          </cell>
          <cell r="DA29">
            <v>9750300</v>
          </cell>
          <cell r="DB29">
            <v>9135664</v>
          </cell>
          <cell r="DC29">
            <v>8014300</v>
          </cell>
          <cell r="DD29">
            <v>7913209</v>
          </cell>
          <cell r="DE29">
            <v>7913209</v>
          </cell>
          <cell r="DF29">
            <v>8134565</v>
          </cell>
          <cell r="DG29">
            <v>6710063</v>
          </cell>
          <cell r="DH29">
            <v>6539160</v>
          </cell>
          <cell r="DJ29">
            <v>971597</v>
          </cell>
          <cell r="DK29">
            <v>614687</v>
          </cell>
          <cell r="DM29">
            <v>1586284</v>
          </cell>
          <cell r="DN29">
            <v>1220521</v>
          </cell>
          <cell r="DO29">
            <v>2776890</v>
          </cell>
          <cell r="DP29">
            <v>4147302</v>
          </cell>
          <cell r="DQ29">
            <v>6924192</v>
          </cell>
          <cell r="DR29">
            <v>114380</v>
          </cell>
          <cell r="DS29">
            <v>20978279</v>
          </cell>
        </row>
        <row r="30">
          <cell r="B30" t="str">
            <v>Total - Medium Tier banks</v>
          </cell>
          <cell r="C30">
            <v>1012.3833059999999</v>
          </cell>
          <cell r="D30">
            <v>414.52690000000001</v>
          </cell>
          <cell r="E30">
            <v>753.89367800000002</v>
          </cell>
          <cell r="F30">
            <v>132.81569999999999</v>
          </cell>
          <cell r="G30">
            <v>141.61787799999999</v>
          </cell>
          <cell r="H30">
            <v>160.28878700000001</v>
          </cell>
          <cell r="I30">
            <v>679.473164</v>
          </cell>
          <cell r="J30">
            <v>3.3241739999999997</v>
          </cell>
          <cell r="K30">
            <v>12.776749000000002</v>
          </cell>
          <cell r="M30">
            <v>0.22124341144523685</v>
          </cell>
          <cell r="N30">
            <v>0.21937912632849646</v>
          </cell>
          <cell r="O30">
            <v>0.22344414831330925</v>
          </cell>
          <cell r="P30">
            <v>0.22400264913772946</v>
          </cell>
          <cell r="Q30">
            <v>0.21137368351442973</v>
          </cell>
          <cell r="R30">
            <v>0.20803550732131718</v>
          </cell>
          <cell r="S30">
            <v>0.21576892653542068</v>
          </cell>
          <cell r="T30">
            <v>0.21122471184996888</v>
          </cell>
          <cell r="U30">
            <v>0.20436120522381271</v>
          </cell>
          <cell r="V30">
            <v>0.89664513905809518</v>
          </cell>
          <cell r="W30">
            <v>0.26551146178849822</v>
          </cell>
          <cell r="X30">
            <v>0.27072866845110788</v>
          </cell>
          <cell r="Y30">
            <v>0.89728029282105781</v>
          </cell>
          <cell r="Z30">
            <v>0.89085218630629559</v>
          </cell>
          <cell r="AA30">
            <v>0.88428799741160369</v>
          </cell>
          <cell r="AB30">
            <v>0.86351228116298384</v>
          </cell>
          <cell r="AC30">
            <v>0.86102704547698006</v>
          </cell>
          <cell r="AD30">
            <v>0.84081203369171631</v>
          </cell>
          <cell r="AE30">
            <v>0.84776601833848986</v>
          </cell>
          <cell r="AF30">
            <v>0.84722158829743877</v>
          </cell>
          <cell r="AG30">
            <v>0.84839021849481278</v>
          </cell>
          <cell r="AH30">
            <v>0.85113065989817194</v>
          </cell>
          <cell r="AI30">
            <v>5954847608</v>
          </cell>
          <cell r="AJ30">
            <v>3715801557</v>
          </cell>
          <cell r="AK30">
            <v>0</v>
          </cell>
          <cell r="AL30">
            <v>4346860546</v>
          </cell>
          <cell r="AM30">
            <v>0</v>
          </cell>
          <cell r="AN30">
            <v>765934555</v>
          </cell>
          <cell r="AO30">
            <v>986483819</v>
          </cell>
          <cell r="AP30">
            <v>5011860546</v>
          </cell>
          <cell r="AQ30">
            <v>257519046</v>
          </cell>
          <cell r="AR30">
            <v>395851719</v>
          </cell>
          <cell r="AS30">
            <v>395851.71899999992</v>
          </cell>
          <cell r="AT30">
            <v>89931807</v>
          </cell>
          <cell r="AV30">
            <v>0.21848735091361818</v>
          </cell>
          <cell r="AW30">
            <v>0.17354829421181889</v>
          </cell>
          <cell r="AX30">
            <v>0.21964987398774222</v>
          </cell>
          <cell r="AY30">
            <v>0</v>
          </cell>
          <cell r="AZ30">
            <v>0.12158779486854111</v>
          </cell>
          <cell r="BA30">
            <v>1.8974987910284239E-2</v>
          </cell>
          <cell r="BB30">
            <v>0.2084230629011273</v>
          </cell>
          <cell r="BC30">
            <v>0.19546864694129407</v>
          </cell>
          <cell r="BD30">
            <v>0.30919364657735821</v>
          </cell>
          <cell r="BE30">
            <v>0.54747445315621246</v>
          </cell>
          <cell r="BF30">
            <v>0.17821012887013676</v>
          </cell>
          <cell r="BG30">
            <v>0.46997158100017888</v>
          </cell>
          <cell r="BH30">
            <v>0.10815312294790404</v>
          </cell>
          <cell r="BI30">
            <v>4.3629978834577567E-2</v>
          </cell>
          <cell r="BJ30">
            <v>6.4523144113326464E-2</v>
          </cell>
          <cell r="BK30">
            <v>0.54984795879930437</v>
          </cell>
          <cell r="BL30">
            <v>0.13967875864458687</v>
          </cell>
          <cell r="BM30">
            <v>0.11350303480104346</v>
          </cell>
          <cell r="BN30">
            <v>0.13687267109897747</v>
          </cell>
          <cell r="BO30">
            <v>1012383306</v>
          </cell>
          <cell r="BP30">
            <v>979590439</v>
          </cell>
          <cell r="BQ30">
            <v>978260351</v>
          </cell>
          <cell r="BR30">
            <v>967705336</v>
          </cell>
          <cell r="BS30">
            <v>881422591</v>
          </cell>
          <cell r="BT30">
            <v>837918478</v>
          </cell>
          <cell r="BU30">
            <v>880761476</v>
          </cell>
          <cell r="BV30">
            <v>846507176</v>
          </cell>
          <cell r="BW30">
            <v>846165849</v>
          </cell>
          <cell r="BX30">
            <v>828418258</v>
          </cell>
          <cell r="BY30">
            <v>816980084</v>
          </cell>
          <cell r="BZ30">
            <v>839086693</v>
          </cell>
          <cell r="CA30">
            <v>823394896</v>
          </cell>
          <cell r="CB30">
            <v>806897195</v>
          </cell>
          <cell r="CC30">
            <v>817252003</v>
          </cell>
          <cell r="CD30">
            <v>790065443</v>
          </cell>
          <cell r="CE30">
            <v>798949412</v>
          </cell>
          <cell r="CF30">
            <v>733845583</v>
          </cell>
          <cell r="CG30">
            <v>721032499</v>
          </cell>
          <cell r="CH30">
            <v>686015583</v>
          </cell>
          <cell r="CI30">
            <v>647567910</v>
          </cell>
          <cell r="CJ30">
            <v>609127383</v>
          </cell>
          <cell r="CK30">
            <v>588702895</v>
          </cell>
          <cell r="CL30">
            <v>160288787</v>
          </cell>
          <cell r="CM30">
            <v>157057840</v>
          </cell>
          <cell r="CN30">
            <v>154780471</v>
          </cell>
          <cell r="CO30">
            <v>149600335</v>
          </cell>
          <cell r="CP30">
            <v>135258509</v>
          </cell>
          <cell r="CQ30">
            <v>131630405</v>
          </cell>
          <cell r="CR30">
            <v>138110380</v>
          </cell>
          <cell r="CS30">
            <v>136477010</v>
          </cell>
          <cell r="CT30">
            <v>138143675</v>
          </cell>
          <cell r="CU30">
            <v>136558345</v>
          </cell>
          <cell r="CV30">
            <v>133626341</v>
          </cell>
          <cell r="CW30">
            <v>134576124</v>
          </cell>
          <cell r="CX30">
            <v>129229352</v>
          </cell>
          <cell r="CY30">
            <v>125432118</v>
          </cell>
          <cell r="CZ30">
            <v>121029382</v>
          </cell>
          <cell r="DA30">
            <v>121156887</v>
          </cell>
          <cell r="DB30">
            <v>120386233</v>
          </cell>
          <cell r="DC30">
            <v>117497345</v>
          </cell>
          <cell r="DD30">
            <v>110045677</v>
          </cell>
          <cell r="DE30">
            <v>110045677</v>
          </cell>
          <cell r="DF30">
            <v>97753616</v>
          </cell>
          <cell r="DG30">
            <v>90197873</v>
          </cell>
          <cell r="DH30">
            <v>85494657</v>
          </cell>
          <cell r="DI30">
            <v>0</v>
          </cell>
          <cell r="DJ30">
            <v>10821632</v>
          </cell>
          <cell r="DK30">
            <v>24177897</v>
          </cell>
          <cell r="DL30">
            <v>0</v>
          </cell>
          <cell r="DM30">
            <v>34999529</v>
          </cell>
          <cell r="DN30">
            <v>19161348</v>
          </cell>
          <cell r="DO30">
            <v>42247004</v>
          </cell>
          <cell r="DP30">
            <v>47645674</v>
          </cell>
          <cell r="DQ30">
            <v>89892678</v>
          </cell>
          <cell r="DR30">
            <v>8983736</v>
          </cell>
          <cell r="DS30">
            <v>414526900</v>
          </cell>
        </row>
        <row r="31">
          <cell r="BG31" t="str">
            <v/>
          </cell>
        </row>
        <row r="32">
          <cell r="B32" t="str">
            <v>TIER 3 - Small banks WMSI  &lt; 1%</v>
          </cell>
          <cell r="BG32" t="str">
            <v/>
          </cell>
        </row>
        <row r="34">
          <cell r="B34" t="str">
            <v>Victoria Commercial Bank</v>
          </cell>
          <cell r="C34">
            <v>34.230015999999999</v>
          </cell>
          <cell r="D34">
            <v>23.408322999999999</v>
          </cell>
          <cell r="E34">
            <v>25.387847000000001</v>
          </cell>
          <cell r="F34">
            <v>5.8105219999999997</v>
          </cell>
          <cell r="G34">
            <v>6.3562640000000004</v>
          </cell>
          <cell r="H34">
            <v>6.2675450000000001</v>
          </cell>
          <cell r="I34">
            <v>29.810932000000001</v>
          </cell>
          <cell r="J34">
            <v>2.0985E-2</v>
          </cell>
          <cell r="K34">
            <v>0.429871</v>
          </cell>
          <cell r="M34">
            <v>7.8684125664864636E-3</v>
          </cell>
          <cell r="N34">
            <v>7.7885103638415613E-3</v>
          </cell>
          <cell r="O34">
            <v>7.8217256325998751E-3</v>
          </cell>
          <cell r="P34">
            <v>7.7482503046734305E-3</v>
          </cell>
          <cell r="Q34">
            <v>8.1785853201216674E-3</v>
          </cell>
          <cell r="R34">
            <v>7.6074221237075346E-3</v>
          </cell>
          <cell r="S34">
            <v>7.2146360042666391E-3</v>
          </cell>
          <cell r="T34">
            <v>7.0034161086118523E-3</v>
          </cell>
          <cell r="U34">
            <v>6.801565050384515E-3</v>
          </cell>
          <cell r="V34">
            <v>6.8028323736245531E-3</v>
          </cell>
          <cell r="W34">
            <v>6.8414987767467655E-3</v>
          </cell>
          <cell r="X34">
            <v>6.1604498028246923E-3</v>
          </cell>
          <cell r="Y34">
            <v>6.2265714296695683E-3</v>
          </cell>
          <cell r="Z34">
            <v>6.3005062365322113E-3</v>
          </cell>
          <cell r="AA34">
            <v>5.8939153713499712E-3</v>
          </cell>
          <cell r="AB34">
            <v>5.6409863715400216E-3</v>
          </cell>
          <cell r="AC34">
            <v>5.6483176572236903E-3</v>
          </cell>
          <cell r="AD34">
            <v>5.494251376354559E-3</v>
          </cell>
          <cell r="AE34">
            <v>5.4373613532771904E-3</v>
          </cell>
          <cell r="AF34">
            <v>5.4107645886222553E-3</v>
          </cell>
          <cell r="AG34">
            <v>5.3532586364741109E-3</v>
          </cell>
          <cell r="AH34">
            <v>5.1327338794256239E-3</v>
          </cell>
          <cell r="AI34">
            <v>313413032</v>
          </cell>
          <cell r="AJ34">
            <v>195568503</v>
          </cell>
          <cell r="AK34">
            <v>0</v>
          </cell>
          <cell r="AL34">
            <v>228782134</v>
          </cell>
          <cell r="AM34">
            <v>0</v>
          </cell>
          <cell r="AN34">
            <v>40312345</v>
          </cell>
          <cell r="AO34">
            <v>51920201</v>
          </cell>
          <cell r="AP34">
            <v>263782134</v>
          </cell>
          <cell r="AQ34">
            <v>13553634</v>
          </cell>
          <cell r="AR34">
            <v>20834301</v>
          </cell>
          <cell r="AS34">
            <v>20834.300999999999</v>
          </cell>
          <cell r="AT34">
            <v>4733253</v>
          </cell>
          <cell r="AV34">
            <v>7.387345754564195E-3</v>
          </cell>
          <cell r="AW34">
            <v>9.8002675508134362E-3</v>
          </cell>
          <cell r="AX34">
            <v>7.3968485969583622E-3</v>
          </cell>
          <cell r="AZ34">
            <v>9.8859271243462263E-2</v>
          </cell>
          <cell r="BA34">
            <v>1.8271592149354282E-2</v>
          </cell>
          <cell r="BB34">
            <v>0.2132192311196443</v>
          </cell>
          <cell r="BC34">
            <v>0.19491245694700185</v>
          </cell>
          <cell r="BD34">
            <v>0.28577017054822434</v>
          </cell>
          <cell r="BE34">
            <v>0.42518366653080703</v>
          </cell>
          <cell r="BF34">
            <v>2.5795868595792852E-2</v>
          </cell>
          <cell r="BG34">
            <v>0.32599741540784766</v>
          </cell>
          <cell r="BH34">
            <v>0.12130277094438038</v>
          </cell>
          <cell r="BI34">
            <v>6.655660146960897E-2</v>
          </cell>
          <cell r="BJ34">
            <v>5.4746169474771414E-2</v>
          </cell>
          <cell r="BK34">
            <v>0.92202867773702901</v>
          </cell>
          <cell r="BL34">
            <v>4.6166005287177408E-3</v>
          </cell>
          <cell r="BM34">
            <v>1.0639245640289279E-4</v>
          </cell>
          <cell r="BN34">
            <v>2.4498016208751657E-3</v>
          </cell>
          <cell r="BO34">
            <v>34230016</v>
          </cell>
          <cell r="BP34">
            <v>33289034</v>
          </cell>
          <cell r="BQ34">
            <v>32336933</v>
          </cell>
          <cell r="BR34">
            <v>31020952</v>
          </cell>
          <cell r="BS34">
            <v>31644922</v>
          </cell>
          <cell r="BT34">
            <v>27319018</v>
          </cell>
          <cell r="BU34">
            <v>25985160</v>
          </cell>
          <cell r="BV34">
            <v>24299684</v>
          </cell>
          <cell r="BW34">
            <v>22927255</v>
          </cell>
          <cell r="BX34">
            <v>22872534</v>
          </cell>
          <cell r="BY34">
            <v>22403481</v>
          </cell>
          <cell r="BZ34">
            <v>21792966</v>
          </cell>
          <cell r="CA34">
            <v>21246376</v>
          </cell>
          <cell r="CB34">
            <v>21158718</v>
          </cell>
          <cell r="CC34">
            <v>20020072</v>
          </cell>
          <cell r="CD34">
            <v>20651449</v>
          </cell>
          <cell r="CE34">
            <v>19226689</v>
          </cell>
          <cell r="CF34">
            <v>18420007</v>
          </cell>
          <cell r="CG34">
            <v>17244092</v>
          </cell>
          <cell r="CH34">
            <v>16469538</v>
          </cell>
          <cell r="CI34">
            <v>15834869</v>
          </cell>
          <cell r="CJ34">
            <v>14801213</v>
          </cell>
          <cell r="CK34">
            <v>13644242</v>
          </cell>
          <cell r="CL34">
            <v>6267545</v>
          </cell>
          <cell r="CM34">
            <v>6103035</v>
          </cell>
          <cell r="CN34">
            <v>5962898</v>
          </cell>
          <cell r="CO34">
            <v>5921756</v>
          </cell>
          <cell r="CP34">
            <v>5907742</v>
          </cell>
          <cell r="CQ34">
            <v>5777623</v>
          </cell>
          <cell r="CR34">
            <v>5611893</v>
          </cell>
          <cell r="CS34">
            <v>5635865</v>
          </cell>
          <cell r="CT34">
            <v>5434543</v>
          </cell>
          <cell r="CU34">
            <v>5287038</v>
          </cell>
          <cell r="CV34">
            <v>5060037</v>
          </cell>
          <cell r="CW34">
            <v>3877320</v>
          </cell>
          <cell r="CX34">
            <v>3810416</v>
          </cell>
          <cell r="CY34">
            <v>3651938</v>
          </cell>
          <cell r="CZ34">
            <v>3511509</v>
          </cell>
          <cell r="DA34">
            <v>3435516</v>
          </cell>
          <cell r="DB34">
            <v>3109258</v>
          </cell>
          <cell r="DC34">
            <v>2963622</v>
          </cell>
          <cell r="DD34">
            <v>2875548</v>
          </cell>
          <cell r="DE34">
            <v>2875548</v>
          </cell>
          <cell r="DF34">
            <v>2852514</v>
          </cell>
          <cell r="DG34">
            <v>2586428</v>
          </cell>
          <cell r="DH34">
            <v>2528144</v>
          </cell>
          <cell r="DJ34">
            <v>279054</v>
          </cell>
          <cell r="DK34">
            <v>697444</v>
          </cell>
          <cell r="DM34">
            <v>976498</v>
          </cell>
          <cell r="DN34">
            <v>415191</v>
          </cell>
          <cell r="DO34">
            <v>202062</v>
          </cell>
          <cell r="DP34">
            <v>417765</v>
          </cell>
          <cell r="DQ34">
            <v>619827</v>
          </cell>
          <cell r="DR34">
            <v>300910</v>
          </cell>
          <cell r="DS34">
            <v>23408323</v>
          </cell>
        </row>
        <row r="35">
          <cell r="B35" t="str">
            <v>GT Bank</v>
          </cell>
          <cell r="C35">
            <v>28.031808999999999</v>
          </cell>
          <cell r="D35">
            <v>12.93623</v>
          </cell>
          <cell r="E35">
            <v>16.654523000000001</v>
          </cell>
          <cell r="F35">
            <v>5.1690579999999997</v>
          </cell>
          <cell r="G35">
            <v>5.1690579999999997</v>
          </cell>
          <cell r="H35">
            <v>8.6513419999999996</v>
          </cell>
          <cell r="I35">
            <v>19.787648000000001</v>
          </cell>
          <cell r="J35">
            <v>3.3943000000000001E-2</v>
          </cell>
          <cell r="K35">
            <v>0.27045200000000003</v>
          </cell>
          <cell r="M35">
            <v>7.692692861378695E-3</v>
          </cell>
          <cell r="N35">
            <v>7.5823146691652039E-3</v>
          </cell>
          <cell r="O35">
            <v>7.7269566476608166E-3</v>
          </cell>
          <cell r="P35">
            <v>7.9556490716365738E-3</v>
          </cell>
          <cell r="Q35">
            <v>8.4033376354606722E-3</v>
          </cell>
          <cell r="R35">
            <v>8.1624563492911414E-3</v>
          </cell>
          <cell r="S35">
            <v>8.4958327619748912E-3</v>
          </cell>
          <cell r="T35">
            <v>8.7822926189684777E-3</v>
          </cell>
          <cell r="U35">
            <v>8.9182504962042938E-3</v>
          </cell>
          <cell r="V35">
            <v>8.8883596080166841E-3</v>
          </cell>
          <cell r="W35">
            <v>9.4469844970881556E-3</v>
          </cell>
          <cell r="X35">
            <v>9.7931767487665668E-3</v>
          </cell>
          <cell r="Y35">
            <v>9.6990147031472129E-3</v>
          </cell>
          <cell r="Z35">
            <v>9.996201536046849E-3</v>
          </cell>
          <cell r="AA35">
            <v>7.9532605463950752E-3</v>
          </cell>
          <cell r="AB35">
            <v>9.8447529175647273E-3</v>
          </cell>
          <cell r="AC35">
            <v>1.0107948540167158E-2</v>
          </cell>
          <cell r="AD35">
            <v>1.0778106109904245E-2</v>
          </cell>
          <cell r="AE35">
            <v>8.8082658354365038E-3</v>
          </cell>
          <cell r="AF35">
            <v>9.2180809085022301E-3</v>
          </cell>
          <cell r="AG35">
            <v>9.1783622891588156E-3</v>
          </cell>
          <cell r="AH35">
            <v>9.8101959543893304E-3</v>
          </cell>
          <cell r="AI35">
            <v>313413032</v>
          </cell>
          <cell r="AJ35">
            <v>195568503</v>
          </cell>
          <cell r="AK35">
            <v>0</v>
          </cell>
          <cell r="AL35">
            <v>228782134</v>
          </cell>
          <cell r="AM35">
            <v>0</v>
          </cell>
          <cell r="AN35">
            <v>40312345</v>
          </cell>
          <cell r="AO35">
            <v>51920201</v>
          </cell>
          <cell r="AP35">
            <v>263782134</v>
          </cell>
          <cell r="AQ35">
            <v>13553634</v>
          </cell>
          <cell r="AR35">
            <v>20834301</v>
          </cell>
          <cell r="AS35">
            <v>20834.300999999999</v>
          </cell>
          <cell r="AT35">
            <v>4733253</v>
          </cell>
          <cell r="AV35">
            <v>6.0496806431204822E-3</v>
          </cell>
          <cell r="AW35">
            <v>5.4159588920085948E-3</v>
          </cell>
          <cell r="AX35">
            <v>4.8523604654447773E-3</v>
          </cell>
          <cell r="AZ35">
            <v>4.4449581109708702E-2</v>
          </cell>
          <cell r="BA35">
            <v>1.3756033618965201E-2</v>
          </cell>
          <cell r="BB35">
            <v>0.26122649847015672</v>
          </cell>
          <cell r="BC35">
            <v>0.26122649847015672</v>
          </cell>
          <cell r="BD35">
            <v>0.2598032797159206</v>
          </cell>
          <cell r="BE35">
            <v>0.69414013494442972</v>
          </cell>
          <cell r="BF35">
            <v>0.14909133437024472</v>
          </cell>
          <cell r="BG35">
            <v>0.12965386224020697</v>
          </cell>
          <cell r="BH35">
            <v>0.10353355780331132</v>
          </cell>
          <cell r="BI35">
            <v>4.2143934079981217E-2</v>
          </cell>
          <cell r="BJ35">
            <v>6.1389623723330101E-2</v>
          </cell>
          <cell r="BK35">
            <v>0.77673974811527169</v>
          </cell>
          <cell r="BL35">
            <v>3.2258931100109076E-3</v>
          </cell>
          <cell r="BM35">
            <v>6.4577844382665897E-4</v>
          </cell>
          <cell r="BN35">
            <v>2.9425871039263467E-3</v>
          </cell>
          <cell r="BO35">
            <v>28031809</v>
          </cell>
          <cell r="BP35">
            <v>25762804</v>
          </cell>
          <cell r="BQ35">
            <v>25323367</v>
          </cell>
          <cell r="BR35">
            <v>26744918</v>
          </cell>
          <cell r="BS35">
            <v>27018071</v>
          </cell>
          <cell r="BT35">
            <v>25341638</v>
          </cell>
          <cell r="BU35">
            <v>27627849</v>
          </cell>
          <cell r="BV35">
            <v>27623812</v>
          </cell>
          <cell r="BW35">
            <v>28487642</v>
          </cell>
          <cell r="BX35">
            <v>27803556</v>
          </cell>
          <cell r="BY35">
            <v>29619072</v>
          </cell>
          <cell r="BZ35">
            <v>30685457</v>
          </cell>
          <cell r="CA35">
            <v>28784276</v>
          </cell>
          <cell r="CB35">
            <v>29252326</v>
          </cell>
          <cell r="CC35">
            <v>29374062</v>
          </cell>
          <cell r="CD35">
            <v>29161835</v>
          </cell>
          <cell r="CE35">
            <v>30169915</v>
          </cell>
          <cell r="CF35">
            <v>31366414</v>
          </cell>
          <cell r="CG35">
            <v>32991926</v>
          </cell>
          <cell r="CH35">
            <v>28103602</v>
          </cell>
          <cell r="CI35">
            <v>27757959</v>
          </cell>
          <cell r="CJ35">
            <v>23977044</v>
          </cell>
          <cell r="CK35">
            <v>25638050</v>
          </cell>
          <cell r="CL35">
            <v>8651342</v>
          </cell>
          <cell r="CM35">
            <v>8539089</v>
          </cell>
          <cell r="CN35">
            <v>8453008</v>
          </cell>
          <cell r="CO35">
            <v>8436996</v>
          </cell>
          <cell r="CP35">
            <v>8385219</v>
          </cell>
          <cell r="CQ35">
            <v>8111539</v>
          </cell>
          <cell r="CR35">
            <v>8609134</v>
          </cell>
          <cell r="CS35">
            <v>8624231</v>
          </cell>
          <cell r="CT35">
            <v>8563002</v>
          </cell>
          <cell r="CU35">
            <v>8425536</v>
          </cell>
          <cell r="CV35">
            <v>8366449</v>
          </cell>
          <cell r="CW35">
            <v>8340364</v>
          </cell>
          <cell r="CX35">
            <v>8208287</v>
          </cell>
          <cell r="CY35">
            <v>8043954</v>
          </cell>
          <cell r="CZ35">
            <v>7905730</v>
          </cell>
          <cell r="DA35">
            <v>7776166</v>
          </cell>
          <cell r="DB35">
            <v>7670097</v>
          </cell>
          <cell r="DC35">
            <v>7268290</v>
          </cell>
          <cell r="DD35">
            <v>7165033</v>
          </cell>
          <cell r="DE35">
            <v>6738561</v>
          </cell>
          <cell r="DF35">
            <v>6326694</v>
          </cell>
          <cell r="DG35">
            <v>6219009</v>
          </cell>
          <cell r="DH35">
            <v>6090652</v>
          </cell>
          <cell r="DJ35">
            <v>232148</v>
          </cell>
          <cell r="DK35">
            <v>661405</v>
          </cell>
          <cell r="DM35">
            <v>893553</v>
          </cell>
          <cell r="DN35">
            <v>620251</v>
          </cell>
          <cell r="DO35">
            <v>293875</v>
          </cell>
          <cell r="DP35">
            <v>1972737</v>
          </cell>
          <cell r="DQ35">
            <v>2266612</v>
          </cell>
          <cell r="DR35">
            <v>189317</v>
          </cell>
          <cell r="DS35">
            <v>12936230</v>
          </cell>
        </row>
        <row r="36">
          <cell r="B36" t="str">
            <v>Gulf African Bank</v>
          </cell>
          <cell r="C36">
            <v>32.861161000000003</v>
          </cell>
          <cell r="D36">
            <v>21.620968000000001</v>
          </cell>
          <cell r="E36">
            <v>25.82348</v>
          </cell>
          <cell r="F36">
            <v>4.3648899999999999</v>
          </cell>
          <cell r="G36">
            <v>6.0677820000000002</v>
          </cell>
          <cell r="H36">
            <v>4.5038309999999999</v>
          </cell>
          <cell r="I36">
            <v>32.063023000000001</v>
          </cell>
          <cell r="J36">
            <v>9.2629000000000003E-2</v>
          </cell>
          <cell r="K36">
            <v>5.2537E-2</v>
          </cell>
          <cell r="M36">
            <v>6.9848208247664427E-3</v>
          </cell>
          <cell r="N36">
            <v>7.1519141292873348E-3</v>
          </cell>
          <cell r="O36">
            <v>7.4595508602226558E-3</v>
          </cell>
          <cell r="P36">
            <v>7.5962713770196845E-3</v>
          </cell>
          <cell r="Q36">
            <v>7.8684087512311922E-3</v>
          </cell>
          <cell r="R36">
            <v>7.6896816231393789E-3</v>
          </cell>
          <cell r="S36">
            <v>7.8917205441061331E-3</v>
          </cell>
          <cell r="T36">
            <v>7.7493919586088178E-3</v>
          </cell>
          <cell r="U36">
            <v>7.9523347752642713E-3</v>
          </cell>
          <cell r="V36">
            <v>7.3072430119434963E-3</v>
          </cell>
          <cell r="W36">
            <v>7.6597289580203707E-3</v>
          </cell>
          <cell r="X36">
            <v>6.7981092668204495E-3</v>
          </cell>
          <cell r="Y36">
            <v>6.8135748121896031E-3</v>
          </cell>
          <cell r="Z36">
            <v>7.0717017263821954E-3</v>
          </cell>
          <cell r="AA36">
            <v>6.8156702168746001E-3</v>
          </cell>
          <cell r="AB36">
            <v>6.6414845665934011E-3</v>
          </cell>
          <cell r="AC36">
            <v>6.4972161789634136E-3</v>
          </cell>
          <cell r="AD36">
            <v>6.4454535582140985E-3</v>
          </cell>
          <cell r="AE36">
            <v>6.4405605012668281E-3</v>
          </cell>
          <cell r="AF36">
            <v>6.3060468550378834E-3</v>
          </cell>
          <cell r="AG36">
            <v>6.4461685136653919E-3</v>
          </cell>
          <cell r="AH36">
            <v>6.3554162267492557E-3</v>
          </cell>
          <cell r="AI36">
            <v>313413032</v>
          </cell>
          <cell r="AJ36">
            <v>195568503</v>
          </cell>
          <cell r="AK36">
            <v>0</v>
          </cell>
          <cell r="AL36">
            <v>228782134</v>
          </cell>
          <cell r="AM36">
            <v>0</v>
          </cell>
          <cell r="AN36">
            <v>40312345</v>
          </cell>
          <cell r="AO36">
            <v>51920201</v>
          </cell>
          <cell r="AP36">
            <v>263782134</v>
          </cell>
          <cell r="AQ36">
            <v>13553634</v>
          </cell>
          <cell r="AR36">
            <v>20834301</v>
          </cell>
          <cell r="AS36">
            <v>20834.300999999999</v>
          </cell>
          <cell r="AT36">
            <v>4733253</v>
          </cell>
          <cell r="AV36">
            <v>7.091926518626241E-3</v>
          </cell>
          <cell r="AW36">
            <v>9.0519628897625729E-3</v>
          </cell>
          <cell r="AX36">
            <v>7.5237719766698737E-3</v>
          </cell>
          <cell r="AZ36">
            <v>1.5910803327663314E-2</v>
          </cell>
          <cell r="BA36">
            <v>2.202144148069159E-3</v>
          </cell>
          <cell r="BB36">
            <v>0.18924547445198789</v>
          </cell>
          <cell r="BC36">
            <v>0.13613469946361575</v>
          </cell>
          <cell r="BD36">
            <v>0.28064448024021393</v>
          </cell>
          <cell r="BE36">
            <v>0.6860141063134354</v>
          </cell>
          <cell r="BF36">
            <v>0.11587038520440575</v>
          </cell>
          <cell r="BG36">
            <v>0.42857399979883926</v>
          </cell>
          <cell r="BH36">
            <v>0.10572437541258109</v>
          </cell>
          <cell r="BI36">
            <v>2.3546212571008179E-2</v>
          </cell>
          <cell r="BJ36">
            <v>8.2178162841572908E-2</v>
          </cell>
          <cell r="BK36">
            <v>0.83726004395999309</v>
          </cell>
          <cell r="BL36">
            <v>3.442260146916495E-3</v>
          </cell>
          <cell r="BM36">
            <v>3.2930885781403542E-3</v>
          </cell>
          <cell r="BN36">
            <v>3.9875196791768937E-3</v>
          </cell>
          <cell r="BO36">
            <v>32861161</v>
          </cell>
          <cell r="BP36">
            <v>32810542</v>
          </cell>
          <cell r="BQ36">
            <v>33325575</v>
          </cell>
          <cell r="BR36">
            <v>32403890</v>
          </cell>
          <cell r="BS36">
            <v>32288071</v>
          </cell>
          <cell r="BT36">
            <v>30042805</v>
          </cell>
          <cell r="BU36">
            <v>31316228</v>
          </cell>
          <cell r="BV36">
            <v>29751830</v>
          </cell>
          <cell r="BW36">
            <v>30065287</v>
          </cell>
          <cell r="BX36">
            <v>26213067</v>
          </cell>
          <cell r="BY36">
            <v>27156264</v>
          </cell>
          <cell r="BZ36">
            <v>23703026</v>
          </cell>
          <cell r="CA36">
            <v>22877199</v>
          </cell>
          <cell r="CB36">
            <v>23398523</v>
          </cell>
          <cell r="CC36">
            <v>24713782</v>
          </cell>
          <cell r="CD36">
            <v>23723135</v>
          </cell>
          <cell r="CE36">
            <v>21903335</v>
          </cell>
          <cell r="CF36">
            <v>20817084</v>
          </cell>
          <cell r="CG36">
            <v>19753647</v>
          </cell>
          <cell r="CH36">
            <v>19148625</v>
          </cell>
          <cell r="CI36">
            <v>17319720</v>
          </cell>
          <cell r="CJ36">
            <v>16958464</v>
          </cell>
          <cell r="CK36">
            <v>16053971</v>
          </cell>
          <cell r="CL36">
            <v>4503831</v>
          </cell>
          <cell r="CM36">
            <v>4511788</v>
          </cell>
          <cell r="CN36">
            <v>4467964</v>
          </cell>
          <cell r="CO36">
            <v>4490592</v>
          </cell>
          <cell r="CP36">
            <v>4513187</v>
          </cell>
          <cell r="CQ36">
            <v>4419876</v>
          </cell>
          <cell r="CR36">
            <v>4419463</v>
          </cell>
          <cell r="CS36">
            <v>4594135</v>
          </cell>
          <cell r="CT36">
            <v>4457413</v>
          </cell>
          <cell r="CU36">
            <v>4495395</v>
          </cell>
          <cell r="CV36">
            <v>4375707</v>
          </cell>
          <cell r="CW36">
            <v>4273794</v>
          </cell>
          <cell r="CX36">
            <v>4167002</v>
          </cell>
          <cell r="CY36">
            <v>4055478</v>
          </cell>
          <cell r="CZ36">
            <v>3877386</v>
          </cell>
          <cell r="DA36">
            <v>3147507</v>
          </cell>
          <cell r="DB36">
            <v>3551668</v>
          </cell>
          <cell r="DC36">
            <v>3303041</v>
          </cell>
          <cell r="DD36">
            <v>3146683</v>
          </cell>
          <cell r="DE36">
            <v>3146683</v>
          </cell>
          <cell r="DF36">
            <v>3015261</v>
          </cell>
          <cell r="DG36">
            <v>2771877</v>
          </cell>
          <cell r="DH36">
            <v>2685926</v>
          </cell>
          <cell r="DJ36">
            <v>358905</v>
          </cell>
          <cell r="DK36">
            <v>919955</v>
          </cell>
          <cell r="DM36">
            <v>1278860</v>
          </cell>
          <cell r="DN36">
            <v>877316</v>
          </cell>
          <cell r="DO36">
            <v>1214388</v>
          </cell>
          <cell r="DP36">
            <v>1619167</v>
          </cell>
          <cell r="DQ36">
            <v>2833555</v>
          </cell>
          <cell r="DR36">
            <v>35867</v>
          </cell>
          <cell r="DS36">
            <v>21620968</v>
          </cell>
        </row>
        <row r="37">
          <cell r="B37" t="str">
            <v>ABC Bank</v>
          </cell>
          <cell r="C37">
            <v>28.13382</v>
          </cell>
          <cell r="D37">
            <v>15.436166</v>
          </cell>
          <cell r="E37">
            <v>21.686577</v>
          </cell>
          <cell r="F37">
            <v>2.9746519999999999</v>
          </cell>
          <cell r="G37">
            <v>2.9913189999999998</v>
          </cell>
          <cell r="H37">
            <v>3.622525</v>
          </cell>
          <cell r="I37">
            <v>20.188397999999999</v>
          </cell>
          <cell r="J37">
            <v>3.8941000000000003E-2</v>
          </cell>
          <cell r="K37">
            <v>5.1638999999999997E-2</v>
          </cell>
          <cell r="M37">
            <v>5.8295216691348472E-3</v>
          </cell>
          <cell r="N37">
            <v>5.9214335518632576E-3</v>
          </cell>
          <cell r="O37">
            <v>6.0175306625005823E-3</v>
          </cell>
          <cell r="P37">
            <v>5.6601862510039895E-3</v>
          </cell>
          <cell r="Q37">
            <v>5.8971092473043239E-3</v>
          </cell>
          <cell r="R37">
            <v>6.0054369432293525E-3</v>
          </cell>
          <cell r="S37">
            <v>5.9652939945429879E-3</v>
          </cell>
          <cell r="T37">
            <v>5.802905455877235E-3</v>
          </cell>
          <cell r="U37">
            <v>5.9265802092161339E-3</v>
          </cell>
          <cell r="V37">
            <v>1.6325112664941153E-2</v>
          </cell>
          <cell r="W37">
            <v>5.7408823984750005E-3</v>
          </cell>
          <cell r="X37">
            <v>5.550245511844464E-3</v>
          </cell>
          <cell r="Y37">
            <v>5.9977886697423826E-3</v>
          </cell>
          <cell r="Z37">
            <v>5.9408597942924232E-3</v>
          </cell>
          <cell r="AA37">
            <v>6.0620791276857541E-3</v>
          </cell>
          <cell r="AB37">
            <v>5.9889041038479682E-3</v>
          </cell>
          <cell r="AC37">
            <v>6.195277048524921E-3</v>
          </cell>
          <cell r="AD37">
            <v>6.3098294446030326E-3</v>
          </cell>
          <cell r="AE37">
            <v>6.9478028829091515E-3</v>
          </cell>
          <cell r="AF37">
            <v>7.0505678445212808E-3</v>
          </cell>
          <cell r="AG37">
            <v>6.6617917698490684E-3</v>
          </cell>
          <cell r="AH37">
            <v>6.6548282065482661E-3</v>
          </cell>
          <cell r="AI37">
            <v>313413032</v>
          </cell>
          <cell r="AJ37">
            <v>195568503</v>
          </cell>
          <cell r="AK37">
            <v>0</v>
          </cell>
          <cell r="AL37">
            <v>228782134</v>
          </cell>
          <cell r="AM37">
            <v>0</v>
          </cell>
          <cell r="AN37">
            <v>40312345</v>
          </cell>
          <cell r="AO37">
            <v>51920201</v>
          </cell>
          <cell r="AP37">
            <v>263782134</v>
          </cell>
          <cell r="AQ37">
            <v>13553634</v>
          </cell>
          <cell r="AR37">
            <v>20834301</v>
          </cell>
          <cell r="AS37">
            <v>20834.300999999999</v>
          </cell>
          <cell r="AT37">
            <v>4733253</v>
          </cell>
          <cell r="AV37">
            <v>6.0716961317421889E-3</v>
          </cell>
          <cell r="AW37">
            <v>6.4625969471956467E-3</v>
          </cell>
          <cell r="AX37">
            <v>6.3184690948893578E-3</v>
          </cell>
          <cell r="AZ37">
            <v>2.1106021014057688E-2</v>
          </cell>
          <cell r="BA37">
            <v>2.7028458337585311E-3</v>
          </cell>
          <cell r="BB37">
            <v>0.14817020151871385</v>
          </cell>
          <cell r="BC37">
            <v>0.14734462833554202</v>
          </cell>
          <cell r="BD37">
            <v>0.259420363688671</v>
          </cell>
          <cell r="BE37">
            <v>0.88082872828836167</v>
          </cell>
          <cell r="BF37">
            <v>0.18647537765297825</v>
          </cell>
          <cell r="BG37">
            <v>0.19097811808276602</v>
          </cell>
          <cell r="BH37">
            <v>0.14967065885717307</v>
          </cell>
          <cell r="BI37">
            <v>7.4915719683760304E-2</v>
          </cell>
          <cell r="BJ37">
            <v>7.4754939173412763E-2</v>
          </cell>
          <cell r="BK37">
            <v>0.71178434475851127</v>
          </cell>
          <cell r="BL37">
            <v>1.3891737120468072E-3</v>
          </cell>
          <cell r="BM37">
            <v>1.5377446599472075E-3</v>
          </cell>
          <cell r="BN37">
            <v>1.540119934875702E-3</v>
          </cell>
          <cell r="BO37">
            <v>28133820</v>
          </cell>
          <cell r="BP37">
            <v>28261644</v>
          </cell>
          <cell r="BQ37">
            <v>27212707</v>
          </cell>
          <cell r="BR37">
            <v>25184867</v>
          </cell>
          <cell r="BS37">
            <v>25360907</v>
          </cell>
          <cell r="BT37">
            <v>24740084</v>
          </cell>
          <cell r="BU37">
            <v>24804407</v>
          </cell>
          <cell r="BV37">
            <v>23670819</v>
          </cell>
          <cell r="BW37">
            <v>23705934</v>
          </cell>
          <cell r="BX37">
            <v>22678535</v>
          </cell>
          <cell r="BY37">
            <v>22422351</v>
          </cell>
          <cell r="BZ37">
            <v>21645599</v>
          </cell>
          <cell r="CA37">
            <v>24039489</v>
          </cell>
          <cell r="CB37">
            <v>21727653</v>
          </cell>
          <cell r="CC37">
            <v>22058297</v>
          </cell>
          <cell r="CD37">
            <v>21758165</v>
          </cell>
          <cell r="CE37">
            <v>21979802</v>
          </cell>
          <cell r="CF37">
            <v>21807865</v>
          </cell>
          <cell r="CG37">
            <v>21438729</v>
          </cell>
          <cell r="CH37">
            <v>21618307</v>
          </cell>
          <cell r="CI37">
            <v>20733310</v>
          </cell>
          <cell r="CJ37">
            <v>20231896</v>
          </cell>
          <cell r="CK37">
            <v>19639370</v>
          </cell>
          <cell r="CL37">
            <v>3622525</v>
          </cell>
          <cell r="CM37">
            <v>3594363</v>
          </cell>
          <cell r="CN37">
            <v>3556818</v>
          </cell>
          <cell r="CO37">
            <v>3243659</v>
          </cell>
          <cell r="CP37">
            <v>3228032</v>
          </cell>
          <cell r="CQ37">
            <v>3204998</v>
          </cell>
          <cell r="CR37">
            <v>3160146</v>
          </cell>
          <cell r="CS37">
            <v>3129773</v>
          </cell>
          <cell r="CT37">
            <v>3096861</v>
          </cell>
          <cell r="CU37">
            <v>22678535</v>
          </cell>
          <cell r="CV37">
            <v>2996763</v>
          </cell>
          <cell r="CW37">
            <v>2998032</v>
          </cell>
          <cell r="CX37">
            <v>2943527</v>
          </cell>
          <cell r="CY37">
            <v>2896590</v>
          </cell>
          <cell r="CZ37">
            <v>2836608</v>
          </cell>
          <cell r="DA37">
            <v>2749967</v>
          </cell>
          <cell r="DB37">
            <v>2705531</v>
          </cell>
          <cell r="DC37">
            <v>2688873</v>
          </cell>
          <cell r="DD37">
            <v>2622550</v>
          </cell>
          <cell r="DE37">
            <v>2622550</v>
          </cell>
          <cell r="DF37">
            <v>2610617</v>
          </cell>
          <cell r="DG37">
            <v>2530689</v>
          </cell>
          <cell r="DH37">
            <v>2449940</v>
          </cell>
          <cell r="DJ37">
            <v>173133</v>
          </cell>
          <cell r="DK37">
            <v>494251</v>
          </cell>
          <cell r="DM37">
            <v>667384</v>
          </cell>
          <cell r="DN37">
            <v>587851</v>
          </cell>
          <cell r="DO37">
            <v>675731</v>
          </cell>
          <cell r="DP37">
            <v>2862533</v>
          </cell>
          <cell r="DQ37">
            <v>3538264</v>
          </cell>
          <cell r="DR37">
            <v>36147</v>
          </cell>
          <cell r="DS37">
            <v>15436166</v>
          </cell>
        </row>
        <row r="38">
          <cell r="B38" t="str">
            <v>Sidian Bank</v>
          </cell>
          <cell r="C38">
            <v>24.506971</v>
          </cell>
          <cell r="D38">
            <v>13.858191</v>
          </cell>
          <cell r="E38">
            <v>17.878871</v>
          </cell>
          <cell r="F38">
            <v>3.8938120000000001</v>
          </cell>
          <cell r="G38">
            <v>5.1190899999999999</v>
          </cell>
          <cell r="H38">
            <v>4.0705099999999996</v>
          </cell>
          <cell r="I38">
            <v>26.383385000000001</v>
          </cell>
          <cell r="J38">
            <v>0.13963</v>
          </cell>
          <cell r="K38">
            <v>4.7691999999999998E-2</v>
          </cell>
          <cell r="M38">
            <v>5.4089827873986963E-3</v>
          </cell>
          <cell r="N38">
            <v>5.3217796413873551E-3</v>
          </cell>
          <cell r="O38">
            <v>5.6493641509023432E-3</v>
          </cell>
          <cell r="P38">
            <v>5.4771077510110035E-3</v>
          </cell>
          <cell r="Q38">
            <v>5.2310206975375228E-3</v>
          </cell>
          <cell r="R38">
            <v>5.2130120422724672E-3</v>
          </cell>
          <cell r="S38">
            <v>4.8577676335101903E-3</v>
          </cell>
          <cell r="T38">
            <v>4.7403092536002596E-3</v>
          </cell>
          <cell r="U38">
            <v>5.1092129351196659E-3</v>
          </cell>
          <cell r="V38">
            <v>5.5115399521931206E-3</v>
          </cell>
          <cell r="W38">
            <v>5.7831533357377597E-3</v>
          </cell>
          <cell r="X38">
            <v>6.0471710007283025E-3</v>
          </cell>
          <cell r="Y38">
            <v>5.9714452813604355E-3</v>
          </cell>
          <cell r="Z38">
            <v>5.8765362646233076E-3</v>
          </cell>
          <cell r="AA38">
            <v>4.8361310963036122E-3</v>
          </cell>
          <cell r="AB38">
            <v>4.9145450864562451E-3</v>
          </cell>
          <cell r="AC38">
            <v>5.0263543763286195E-3</v>
          </cell>
          <cell r="AD38">
            <v>5.0161580402710727E-3</v>
          </cell>
          <cell r="AE38">
            <v>4.7468276498234228E-3</v>
          </cell>
          <cell r="AF38">
            <v>4.6988582350972414E-3</v>
          </cell>
          <cell r="AG38">
            <v>4.8405717073295926E-3</v>
          </cell>
          <cell r="AH38">
            <v>4.6830084226306083E-3</v>
          </cell>
          <cell r="AI38">
            <v>313413032</v>
          </cell>
          <cell r="AJ38">
            <v>195568503</v>
          </cell>
          <cell r="AK38">
            <v>0</v>
          </cell>
          <cell r="AL38">
            <v>228782134</v>
          </cell>
          <cell r="AM38">
            <v>0</v>
          </cell>
          <cell r="AN38">
            <v>40312345</v>
          </cell>
          <cell r="AO38">
            <v>51920201</v>
          </cell>
          <cell r="AP38">
            <v>263782134</v>
          </cell>
          <cell r="AQ38">
            <v>13553634</v>
          </cell>
          <cell r="AR38">
            <v>20834301</v>
          </cell>
          <cell r="AS38">
            <v>20834.300999999999</v>
          </cell>
          <cell r="AT38">
            <v>4733253</v>
          </cell>
          <cell r="AV38">
            <v>5.2889682603150948E-3</v>
          </cell>
          <cell r="AW38">
            <v>5.8019525606458362E-3</v>
          </cell>
          <cell r="AX38">
            <v>5.2090790476068943E-3</v>
          </cell>
          <cell r="AZ38">
            <v>1.7528308462315435E-2</v>
          </cell>
          <cell r="BA38">
            <v>2.8188520270715847E-3</v>
          </cell>
          <cell r="BB38">
            <v>0.19402703633366225</v>
          </cell>
          <cell r="BC38">
            <v>0.14758576278214489</v>
          </cell>
          <cell r="BD38">
            <v>0.59506986774640758</v>
          </cell>
          <cell r="BE38">
            <v>0.83117663886627202</v>
          </cell>
          <cell r="BF38">
            <v>0.15781537231334014</v>
          </cell>
          <cell r="BG38">
            <v>0.33039054858559952</v>
          </cell>
          <cell r="BH38">
            <v>0.11995615675795014</v>
          </cell>
          <cell r="BI38">
            <v>5.0228433095366273E-2</v>
          </cell>
          <cell r="BJ38">
            <v>6.9727723662583868E-2</v>
          </cell>
          <cell r="BK38">
            <v>0.77511555399667009</v>
          </cell>
          <cell r="BL38">
            <v>2.7242632267584617E-2</v>
          </cell>
          <cell r="BM38">
            <v>2.3044768569636588E-2</v>
          </cell>
          <cell r="BN38">
            <v>2.4895825007662846E-2</v>
          </cell>
          <cell r="BO38">
            <v>24506971</v>
          </cell>
          <cell r="BP38">
            <v>23400474</v>
          </cell>
          <cell r="BQ38">
            <v>25329169</v>
          </cell>
          <cell r="BR38">
            <v>24517843</v>
          </cell>
          <cell r="BS38">
            <v>22865505</v>
          </cell>
          <cell r="BT38">
            <v>21357207</v>
          </cell>
          <cell r="BU38">
            <v>19301752</v>
          </cell>
          <cell r="BV38">
            <v>18479802</v>
          </cell>
          <cell r="BW38">
            <v>19185126</v>
          </cell>
          <cell r="BX38">
            <v>20996145</v>
          </cell>
          <cell r="BY38">
            <v>20875499</v>
          </cell>
          <cell r="BZ38">
            <v>21348559</v>
          </cell>
          <cell r="CA38">
            <v>20249944</v>
          </cell>
          <cell r="CB38">
            <v>19948959</v>
          </cell>
          <cell r="CC38">
            <v>19106557</v>
          </cell>
          <cell r="CD38">
            <v>17879138</v>
          </cell>
          <cell r="CE38">
            <v>17208615</v>
          </cell>
          <cell r="CF38">
            <v>16838487</v>
          </cell>
          <cell r="CG38">
            <v>15798777</v>
          </cell>
          <cell r="CH38">
            <v>14462755</v>
          </cell>
          <cell r="CI38">
            <v>13719401</v>
          </cell>
          <cell r="CJ38">
            <v>13910275</v>
          </cell>
          <cell r="CK38">
            <v>13199239</v>
          </cell>
          <cell r="CL38">
            <v>4070510</v>
          </cell>
          <cell r="CM38">
            <v>4098545</v>
          </cell>
          <cell r="CN38">
            <v>4037126</v>
          </cell>
          <cell r="CO38">
            <v>3646485</v>
          </cell>
          <cell r="CP38">
            <v>3547795</v>
          </cell>
          <cell r="CQ38">
            <v>3316125</v>
          </cell>
          <cell r="CR38">
            <v>3446978</v>
          </cell>
          <cell r="CS38">
            <v>3593855</v>
          </cell>
          <cell r="CT38">
            <v>3745991</v>
          </cell>
          <cell r="CU38">
            <v>3806165</v>
          </cell>
          <cell r="CV38">
            <v>3868788</v>
          </cell>
          <cell r="CW38">
            <v>4047881</v>
          </cell>
          <cell r="CX38">
            <v>3986414</v>
          </cell>
          <cell r="CY38">
            <v>3928335</v>
          </cell>
          <cell r="CZ38">
            <v>3837485</v>
          </cell>
          <cell r="DA38">
            <v>2689538</v>
          </cell>
          <cell r="DB38">
            <v>2636901</v>
          </cell>
          <cell r="DC38">
            <v>2529002</v>
          </cell>
          <cell r="DD38">
            <v>2431774</v>
          </cell>
          <cell r="DE38">
            <v>2431774</v>
          </cell>
          <cell r="DF38">
            <v>2197975</v>
          </cell>
          <cell r="DG38">
            <v>1985856</v>
          </cell>
          <cell r="DH38">
            <v>1867591</v>
          </cell>
          <cell r="DJ38">
            <v>676044</v>
          </cell>
          <cell r="DK38">
            <v>460031</v>
          </cell>
          <cell r="DM38">
            <v>1136075</v>
          </cell>
          <cell r="DN38">
            <v>944279</v>
          </cell>
          <cell r="DO38">
            <v>857978</v>
          </cell>
          <cell r="DP38">
            <v>1738882</v>
          </cell>
          <cell r="DQ38">
            <v>2596860</v>
          </cell>
          <cell r="DR38">
            <v>33384</v>
          </cell>
          <cell r="DS38">
            <v>13858191</v>
          </cell>
        </row>
        <row r="39">
          <cell r="B39" t="str">
            <v>Habib A.G.Zurich</v>
          </cell>
          <cell r="C39">
            <v>23.887443999999999</v>
          </cell>
          <cell r="D39">
            <v>6.6083600000000002</v>
          </cell>
          <cell r="E39">
            <v>18.531151000000001</v>
          </cell>
          <cell r="F39">
            <v>27.406548000000001</v>
          </cell>
          <cell r="G39">
            <v>2.7703319999999998</v>
          </cell>
          <cell r="H39">
            <v>2.9272819999999999</v>
          </cell>
          <cell r="I39">
            <v>11.278487999999999</v>
          </cell>
          <cell r="J39">
            <v>1.2087000000000001E-2</v>
          </cell>
          <cell r="K39">
            <v>0.15212300000000001</v>
          </cell>
          <cell r="M39">
            <v>4.8914307151558152E-3</v>
          </cell>
          <cell r="N39">
            <v>4.7501382536974156E-3</v>
          </cell>
          <cell r="O39">
            <v>4.7259218467331368E-3</v>
          </cell>
          <cell r="P39">
            <v>4.6637817232382649E-3</v>
          </cell>
          <cell r="Q39">
            <v>4.7458222903011254E-3</v>
          </cell>
          <cell r="R39">
            <v>4.6371908161057015E-3</v>
          </cell>
          <cell r="S39">
            <v>4.4617784379538021E-3</v>
          </cell>
          <cell r="T39">
            <v>4.404329053324268E-3</v>
          </cell>
          <cell r="U39">
            <v>4.3488569402848681E-3</v>
          </cell>
          <cell r="V39">
            <v>4.3577280804146063E-3</v>
          </cell>
          <cell r="W39">
            <v>4.6889761087926538E-3</v>
          </cell>
          <cell r="X39">
            <v>4.7844030843374845E-3</v>
          </cell>
          <cell r="Y39">
            <v>4.7184382030434589E-3</v>
          </cell>
          <cell r="Z39">
            <v>4.7760036747840785E-3</v>
          </cell>
          <cell r="AA39">
            <v>4.3186738387556347E-3</v>
          </cell>
          <cell r="AB39">
            <v>4.1451869960574608E-3</v>
          </cell>
          <cell r="AC39">
            <v>4.0923649400834757E-3</v>
          </cell>
          <cell r="AD39">
            <v>4.0574508607203316E-3</v>
          </cell>
          <cell r="AE39">
            <v>4.0974147845830918E-3</v>
          </cell>
          <cell r="AF39">
            <v>3.9819196449738612E-3</v>
          </cell>
          <cell r="AG39">
            <v>4.1755380122148363E-3</v>
          </cell>
          <cell r="AH39">
            <v>4.2563736831342288E-3</v>
          </cell>
          <cell r="AI39">
            <v>313413032</v>
          </cell>
          <cell r="AJ39">
            <v>195568503</v>
          </cell>
          <cell r="AK39">
            <v>0</v>
          </cell>
          <cell r="AL39">
            <v>228782134</v>
          </cell>
          <cell r="AM39">
            <v>0</v>
          </cell>
          <cell r="AN39">
            <v>40312345</v>
          </cell>
          <cell r="AO39">
            <v>51920201</v>
          </cell>
          <cell r="AP39">
            <v>263782134</v>
          </cell>
          <cell r="AQ39">
            <v>13553634</v>
          </cell>
          <cell r="AR39">
            <v>20834301</v>
          </cell>
          <cell r="AS39">
            <v>20834.300999999999</v>
          </cell>
          <cell r="AT39">
            <v>4733253</v>
          </cell>
          <cell r="AV39">
            <v>5.1552651339920484E-3</v>
          </cell>
          <cell r="AW39">
            <v>2.7666952507487824E-3</v>
          </cell>
          <cell r="AX39">
            <v>5.3991233787714869E-3</v>
          </cell>
          <cell r="AZ39">
            <v>6.2478805903771854E-2</v>
          </cell>
          <cell r="BA39">
            <v>8.0697948580098627E-3</v>
          </cell>
          <cell r="BB39">
            <v>0.2456297333472359</v>
          </cell>
          <cell r="BC39">
            <v>2.4299842319289611</v>
          </cell>
          <cell r="BD39">
            <v>8.3052040023758392E-2</v>
          </cell>
          <cell r="BE39">
            <v>0.6371343720016448</v>
          </cell>
          <cell r="BF39">
            <v>8.7777575624889401E-2</v>
          </cell>
          <cell r="BG39">
            <v>0.11950015883450074</v>
          </cell>
          <cell r="BH39">
            <v>8.3237062814475862E-2</v>
          </cell>
          <cell r="BI39">
            <v>4.908716779390207E-2</v>
          </cell>
          <cell r="BJ39">
            <v>3.4149895020573792E-2</v>
          </cell>
          <cell r="BK39">
            <v>0.35660817830473668</v>
          </cell>
          <cell r="BL39">
            <v>1.2741515293842637E-3</v>
          </cell>
          <cell r="BM39">
            <v>0</v>
          </cell>
          <cell r="BN39">
            <v>1.1122994943967574E-3</v>
          </cell>
          <cell r="BO39">
            <v>23887444</v>
          </cell>
          <cell r="BP39">
            <v>22222555</v>
          </cell>
          <cell r="BQ39">
            <v>21520666</v>
          </cell>
          <cell r="BR39">
            <v>21236872</v>
          </cell>
          <cell r="BS39">
            <v>20679736</v>
          </cell>
          <cell r="BT39">
            <v>18939954</v>
          </cell>
          <cell r="BU39">
            <v>18708241</v>
          </cell>
          <cell r="BV39">
            <v>17856497</v>
          </cell>
          <cell r="BW39">
            <v>16899767</v>
          </cell>
          <cell r="BX39">
            <v>16831253</v>
          </cell>
          <cell r="BY39">
            <v>17032990</v>
          </cell>
          <cell r="BZ39">
            <v>17578063</v>
          </cell>
          <cell r="CA39">
            <v>16765434</v>
          </cell>
          <cell r="CB39">
            <v>16490956</v>
          </cell>
          <cell r="CC39">
            <v>14439951</v>
          </cell>
          <cell r="CD39">
            <v>15043832</v>
          </cell>
          <cell r="CE39">
            <v>13721500</v>
          </cell>
          <cell r="CF39">
            <v>13293182</v>
          </cell>
          <cell r="CG39">
            <v>12147286</v>
          </cell>
          <cell r="CH39">
            <v>11960038</v>
          </cell>
          <cell r="CI39">
            <v>10918785</v>
          </cell>
          <cell r="CJ39">
            <v>11152222</v>
          </cell>
          <cell r="CK39">
            <v>11009480</v>
          </cell>
          <cell r="CL39">
            <v>2927282</v>
          </cell>
          <cell r="CM39">
            <v>3088516</v>
          </cell>
          <cell r="CN39">
            <v>3038750</v>
          </cell>
          <cell r="CO39">
            <v>2907253</v>
          </cell>
          <cell r="CP39">
            <v>2829038</v>
          </cell>
          <cell r="CQ39">
            <v>2886981</v>
          </cell>
          <cell r="CR39">
            <v>2842332</v>
          </cell>
          <cell r="CS39">
            <v>2755123</v>
          </cell>
          <cell r="CT39">
            <v>2695383</v>
          </cell>
          <cell r="CU39">
            <v>2641360</v>
          </cell>
          <cell r="CV39">
            <v>2964975</v>
          </cell>
          <cell r="CW39">
            <v>2894970</v>
          </cell>
          <cell r="CX39">
            <v>2774860</v>
          </cell>
          <cell r="CY39">
            <v>2663303</v>
          </cell>
          <cell r="CZ39">
            <v>2572730</v>
          </cell>
          <cell r="DA39">
            <v>2452577</v>
          </cell>
          <cell r="DB39">
            <v>2380916</v>
          </cell>
          <cell r="DC39">
            <v>2310783</v>
          </cell>
          <cell r="DD39">
            <v>2243442</v>
          </cell>
          <cell r="DE39">
            <v>2243442</v>
          </cell>
          <cell r="DF39">
            <v>2054499</v>
          </cell>
          <cell r="DG39">
            <v>1912037</v>
          </cell>
          <cell r="DH39">
            <v>1843465</v>
          </cell>
          <cell r="DJ39">
            <v>45444</v>
          </cell>
          <cell r="DK39">
            <v>501731</v>
          </cell>
          <cell r="DM39">
            <v>547175</v>
          </cell>
          <cell r="DN39">
            <v>348624</v>
          </cell>
          <cell r="DO39">
            <v>75988</v>
          </cell>
          <cell r="DP39">
            <v>559894</v>
          </cell>
          <cell r="DQ39">
            <v>635882</v>
          </cell>
          <cell r="DR39">
            <v>89912</v>
          </cell>
          <cell r="DS39">
            <v>6608360</v>
          </cell>
        </row>
        <row r="40">
          <cell r="B40" t="str">
            <v>Credit Bank</v>
          </cell>
          <cell r="C40">
            <v>19.725905000000001</v>
          </cell>
          <cell r="D40">
            <v>14.79086</v>
          </cell>
          <cell r="E40">
            <v>15.563414</v>
          </cell>
          <cell r="F40">
            <v>2.8779270000000001</v>
          </cell>
          <cell r="G40">
            <v>2.9699680000000002</v>
          </cell>
          <cell r="H40">
            <v>3.0490400000000002</v>
          </cell>
          <cell r="I40">
            <v>19.964390999999999</v>
          </cell>
          <cell r="J40">
            <v>5.7075000000000001E-2</v>
          </cell>
          <cell r="K40">
            <v>0.161213</v>
          </cell>
          <cell r="M40">
            <v>4.3609575342258488E-3</v>
          </cell>
          <cell r="N40">
            <v>4.2737923550213493E-3</v>
          </cell>
          <cell r="O40">
            <v>4.1030852161268996E-3</v>
          </cell>
          <cell r="P40">
            <v>3.953010020471273E-3</v>
          </cell>
          <cell r="Q40">
            <v>4.0433573375004851E-3</v>
          </cell>
          <cell r="R40">
            <v>3.9857052510327397E-3</v>
          </cell>
          <cell r="S40">
            <v>3.8410824440889627E-3</v>
          </cell>
          <cell r="T40">
            <v>3.8796088648280665E-3</v>
          </cell>
          <cell r="U40">
            <v>3.8695415603358578E-3</v>
          </cell>
          <cell r="V40">
            <v>3.6864442802451557E-3</v>
          </cell>
          <cell r="W40">
            <v>3.6355440445543803E-3</v>
          </cell>
          <cell r="X40">
            <v>3.4989097018524365E-3</v>
          </cell>
          <cell r="Y40">
            <v>3.3327067234972486E-3</v>
          </cell>
          <cell r="Z40">
            <v>3.140047870071703E-3</v>
          </cell>
          <cell r="AA40">
            <v>2.8919251478437126E-3</v>
          </cell>
          <cell r="AB40">
            <v>2.5775180393315849E-3</v>
          </cell>
          <cell r="AC40">
            <v>2.5816394990063472E-3</v>
          </cell>
          <cell r="AD40">
            <v>2.7375039181430178E-3</v>
          </cell>
          <cell r="AE40">
            <v>2.8849107269786518E-3</v>
          </cell>
          <cell r="AF40">
            <v>2.9470418296018448E-3</v>
          </cell>
          <cell r="AG40">
            <v>2.9730819231159732E-3</v>
          </cell>
          <cell r="AH40">
            <v>2.8524193975043499E-3</v>
          </cell>
          <cell r="AI40">
            <v>313413032</v>
          </cell>
          <cell r="AJ40">
            <v>195568503</v>
          </cell>
          <cell r="AK40">
            <v>0</v>
          </cell>
          <cell r="AL40">
            <v>228782134</v>
          </cell>
          <cell r="AM40">
            <v>0</v>
          </cell>
          <cell r="AN40">
            <v>40312345</v>
          </cell>
          <cell r="AO40">
            <v>51920201</v>
          </cell>
          <cell r="AP40">
            <v>263782134</v>
          </cell>
          <cell r="AQ40">
            <v>13553634</v>
          </cell>
          <cell r="AR40">
            <v>20834301</v>
          </cell>
          <cell r="AS40">
            <v>20834.300999999999</v>
          </cell>
          <cell r="AT40">
            <v>4733253</v>
          </cell>
          <cell r="AV40">
            <v>4.2571432206367256E-3</v>
          </cell>
          <cell r="AW40">
            <v>6.192429304167771E-3</v>
          </cell>
          <cell r="AX40">
            <v>4.5344615874588394E-3</v>
          </cell>
          <cell r="AZ40">
            <v>0.10257568336297938</v>
          </cell>
          <cell r="BA40">
            <v>1.6644530273185507E-2</v>
          </cell>
          <cell r="BB40">
            <v>0.14876326555615949</v>
          </cell>
          <cell r="BC40">
            <v>0.1441530072217079</v>
          </cell>
          <cell r="BD40">
            <v>0.4813869526279238</v>
          </cell>
          <cell r="BE40">
            <v>0.76689028824501881</v>
          </cell>
          <cell r="BF40">
            <v>5.8061316324484934E-2</v>
          </cell>
          <cell r="BG40">
            <v>0.33512337229300482</v>
          </cell>
          <cell r="BH40">
            <v>0.12961779392692724</v>
          </cell>
          <cell r="BI40">
            <v>7.3498178600736694E-2</v>
          </cell>
          <cell r="BJ40">
            <v>5.6119615326190544E-2</v>
          </cell>
          <cell r="BK40">
            <v>0.95036089125432255</v>
          </cell>
          <cell r="BL40">
            <v>1.0278725591366314E-2</v>
          </cell>
          <cell r="BM40">
            <v>0</v>
          </cell>
          <cell r="BN40">
            <v>5.298244804636993E-3</v>
          </cell>
          <cell r="BO40">
            <v>19725905</v>
          </cell>
          <cell r="BP40">
            <v>19401870</v>
          </cell>
          <cell r="BQ40">
            <v>17805424</v>
          </cell>
          <cell r="BR40">
            <v>16287851</v>
          </cell>
          <cell r="BS40">
            <v>16132842</v>
          </cell>
          <cell r="BT40">
            <v>14933181</v>
          </cell>
          <cell r="BU40">
            <v>14465074</v>
          </cell>
          <cell r="BV40">
            <v>14411385</v>
          </cell>
          <cell r="BW40">
            <v>13959063</v>
          </cell>
          <cell r="BX40">
            <v>13010223</v>
          </cell>
          <cell r="BY40">
            <v>12201968</v>
          </cell>
          <cell r="BZ40">
            <v>11780598</v>
          </cell>
          <cell r="CA40">
            <v>11197836</v>
          </cell>
          <cell r="CB40">
            <v>11153369</v>
          </cell>
          <cell r="CC40">
            <v>10287085</v>
          </cell>
          <cell r="CD40">
            <v>10189227</v>
          </cell>
          <cell r="CE40">
            <v>8742291</v>
          </cell>
          <cell r="CF40">
            <v>8884581</v>
          </cell>
          <cell r="CG40">
            <v>8864537</v>
          </cell>
          <cell r="CH40">
            <v>8592048</v>
          </cell>
          <cell r="CI40">
            <v>8241305</v>
          </cell>
          <cell r="CJ40">
            <v>7936623</v>
          </cell>
          <cell r="CK40">
            <v>7308855</v>
          </cell>
          <cell r="CL40">
            <v>3049040</v>
          </cell>
          <cell r="CM40">
            <v>2941285</v>
          </cell>
          <cell r="CN40">
            <v>2863025</v>
          </cell>
          <cell r="CO40">
            <v>2850911</v>
          </cell>
          <cell r="CP40">
            <v>2769610</v>
          </cell>
          <cell r="CQ40">
            <v>2653211</v>
          </cell>
          <cell r="CR40">
            <v>2665073</v>
          </cell>
          <cell r="CS40">
            <v>2667664</v>
          </cell>
          <cell r="CT40">
            <v>2622945</v>
          </cell>
          <cell r="CU40">
            <v>2482312</v>
          </cell>
          <cell r="CV40">
            <v>2459574</v>
          </cell>
          <cell r="CW40">
            <v>2374315</v>
          </cell>
          <cell r="CX40">
            <v>2107998</v>
          </cell>
          <cell r="CY40">
            <v>1425282</v>
          </cell>
          <cell r="CZ40">
            <v>1391955</v>
          </cell>
          <cell r="DA40">
            <v>1294064</v>
          </cell>
          <cell r="DB40">
            <v>1263351</v>
          </cell>
          <cell r="DC40">
            <v>1159432</v>
          </cell>
          <cell r="DD40">
            <v>1151660</v>
          </cell>
          <cell r="DE40">
            <v>1151660</v>
          </cell>
          <cell r="DF40">
            <v>1283466</v>
          </cell>
          <cell r="DG40">
            <v>1274332</v>
          </cell>
          <cell r="DH40">
            <v>1237653</v>
          </cell>
          <cell r="DJ40">
            <v>411737</v>
          </cell>
          <cell r="DK40">
            <v>443577</v>
          </cell>
          <cell r="DM40">
            <v>855314</v>
          </cell>
          <cell r="DN40">
            <v>655932</v>
          </cell>
          <cell r="DO40">
            <v>305536</v>
          </cell>
          <cell r="DP40">
            <v>606176</v>
          </cell>
          <cell r="DQ40">
            <v>911712</v>
          </cell>
          <cell r="DR40">
            <v>149213</v>
          </cell>
          <cell r="DS40">
            <v>14790860</v>
          </cell>
        </row>
        <row r="41">
          <cell r="B41" t="str">
            <v>Guardian  Bank</v>
          </cell>
          <cell r="C41">
            <v>16.225698000000001</v>
          </cell>
          <cell r="D41">
            <v>9.1888039999999993</v>
          </cell>
          <cell r="E41">
            <v>13.385051000000001</v>
          </cell>
          <cell r="F41">
            <v>2.4009469999999999</v>
          </cell>
          <cell r="G41">
            <v>2.6002339999999999</v>
          </cell>
          <cell r="H41">
            <v>2.6433179999999998</v>
          </cell>
          <cell r="I41">
            <v>11.289046000000001</v>
          </cell>
          <cell r="J41">
            <v>2.0025000000000001E-2</v>
          </cell>
          <cell r="K41">
            <v>0.14188600000000001</v>
          </cell>
          <cell r="M41">
            <v>3.7072605730953784E-3</v>
          </cell>
          <cell r="N41">
            <v>3.8367846486908452E-3</v>
          </cell>
          <cell r="O41">
            <v>3.8520005180049813E-3</v>
          </cell>
          <cell r="P41">
            <v>3.9359708078004815E-3</v>
          </cell>
          <cell r="Q41">
            <v>4.0520774522641925E-3</v>
          </cell>
          <cell r="R41">
            <v>4.0776311516202779E-3</v>
          </cell>
          <cell r="S41">
            <v>4.0527302347947367E-3</v>
          </cell>
          <cell r="T41">
            <v>4.0407583669923672E-3</v>
          </cell>
          <cell r="U41">
            <v>4.0748381921586257E-3</v>
          </cell>
          <cell r="V41">
            <v>4.0836640982174228E-3</v>
          </cell>
          <cell r="W41">
            <v>4.1291983133030724E-3</v>
          </cell>
          <cell r="X41">
            <v>4.1287237506087062E-3</v>
          </cell>
          <cell r="Y41">
            <v>4.3117015767598849E-3</v>
          </cell>
          <cell r="Z41">
            <v>4.4457248716729889E-3</v>
          </cell>
          <cell r="AA41">
            <v>4.2941558469301779E-3</v>
          </cell>
          <cell r="AB41">
            <v>4.4595346408867345E-3</v>
          </cell>
          <cell r="AC41">
            <v>4.5670489120401541E-3</v>
          </cell>
          <cell r="AD41">
            <v>4.5223875881388875E-3</v>
          </cell>
          <cell r="AE41">
            <v>4.6399194243748471E-3</v>
          </cell>
          <cell r="AF41">
            <v>4.7407532473768025E-3</v>
          </cell>
          <cell r="AG41">
            <v>4.8897751558438724E-3</v>
          </cell>
          <cell r="AH41">
            <v>4.6996123142062978E-3</v>
          </cell>
          <cell r="AI41">
            <v>313413032</v>
          </cell>
          <cell r="AJ41">
            <v>195568503</v>
          </cell>
          <cell r="AK41">
            <v>0</v>
          </cell>
          <cell r="AL41">
            <v>228782134</v>
          </cell>
          <cell r="AM41">
            <v>0</v>
          </cell>
          <cell r="AN41">
            <v>40312345</v>
          </cell>
          <cell r="AO41">
            <v>51920201</v>
          </cell>
          <cell r="AP41">
            <v>263782134</v>
          </cell>
          <cell r="AQ41">
            <v>13553634</v>
          </cell>
          <cell r="AR41">
            <v>20834301</v>
          </cell>
          <cell r="AS41">
            <v>20834.300999999999</v>
          </cell>
          <cell r="AT41">
            <v>4733253</v>
          </cell>
          <cell r="AV41">
            <v>3.5017465733916328E-3</v>
          </cell>
          <cell r="AW41">
            <v>3.8470392634271456E-3</v>
          </cell>
          <cell r="AX41">
            <v>3.8997870008262666E-3</v>
          </cell>
          <cell r="AZ41">
            <v>6.6540202160450326E-2</v>
          </cell>
          <cell r="BA41">
            <v>1.0686069351805072E-2</v>
          </cell>
          <cell r="BB41">
            <v>0.23033248336484763</v>
          </cell>
          <cell r="BC41">
            <v>0.21267935306490909</v>
          </cell>
          <cell r="BD41">
            <v>0.15699056630159866</v>
          </cell>
          <cell r="BE41">
            <v>0.66045478337655283</v>
          </cell>
          <cell r="BF41">
            <v>6.7974971414347968E-2</v>
          </cell>
          <cell r="BG41">
            <v>0.66410559819029102</v>
          </cell>
          <cell r="BH41">
            <v>0.13252088639741355</v>
          </cell>
          <cell r="BI41">
            <v>6.1247051618682206E-2</v>
          </cell>
          <cell r="BJ41">
            <v>7.1273834778731338E-2</v>
          </cell>
          <cell r="BK41">
            <v>0.68649749634872503</v>
          </cell>
          <cell r="BL41">
            <v>1.2948536608749074E-3</v>
          </cell>
          <cell r="BM41">
            <v>1.5085457692982869E-4</v>
          </cell>
          <cell r="BN41">
            <v>7.4222239754272276E-4</v>
          </cell>
          <cell r="BO41">
            <v>16225698</v>
          </cell>
          <cell r="BP41">
            <v>16638307</v>
          </cell>
          <cell r="BQ41">
            <v>16185964</v>
          </cell>
          <cell r="BR41">
            <v>16012016</v>
          </cell>
          <cell r="BS41">
            <v>16028257</v>
          </cell>
          <cell r="BT41">
            <v>15665170</v>
          </cell>
          <cell r="BU41">
            <v>15802759</v>
          </cell>
          <cell r="BV41">
            <v>15520532</v>
          </cell>
          <cell r="BW41">
            <v>15271509</v>
          </cell>
          <cell r="BX41">
            <v>15019755</v>
          </cell>
          <cell r="BY41">
            <v>14705351</v>
          </cell>
          <cell r="BZ41">
            <v>15135225</v>
          </cell>
          <cell r="CA41">
            <v>15349948</v>
          </cell>
          <cell r="CB41">
            <v>15386946</v>
          </cell>
          <cell r="CC41">
            <v>14609492</v>
          </cell>
          <cell r="CD41">
            <v>15113307</v>
          </cell>
          <cell r="CE41">
            <v>15694727</v>
          </cell>
          <cell r="CF41">
            <v>15383115</v>
          </cell>
          <cell r="CG41">
            <v>14570598</v>
          </cell>
          <cell r="CH41">
            <v>14464148</v>
          </cell>
          <cell r="CI41">
            <v>14195379</v>
          </cell>
          <cell r="CJ41">
            <v>13997862</v>
          </cell>
          <cell r="CK41">
            <v>12834687</v>
          </cell>
          <cell r="CL41">
            <v>2643318</v>
          </cell>
          <cell r="CM41">
            <v>2595341</v>
          </cell>
          <cell r="CN41">
            <v>2557152</v>
          </cell>
          <cell r="CO41">
            <v>2636664</v>
          </cell>
          <cell r="CP41">
            <v>2536528</v>
          </cell>
          <cell r="CQ41">
            <v>2407699</v>
          </cell>
          <cell r="CR41">
            <v>2374615</v>
          </cell>
          <cell r="CS41">
            <v>2327011</v>
          </cell>
          <cell r="CT41">
            <v>2291970</v>
          </cell>
          <cell r="CU41">
            <v>2264442</v>
          </cell>
          <cell r="CV41">
            <v>2214594</v>
          </cell>
          <cell r="CW41">
            <v>2049357</v>
          </cell>
          <cell r="CX41">
            <v>2025717</v>
          </cell>
          <cell r="CY41">
            <v>2034496</v>
          </cell>
          <cell r="CZ41">
            <v>1984466</v>
          </cell>
          <cell r="DA41">
            <v>1994181</v>
          </cell>
          <cell r="DB41">
            <v>1890337</v>
          </cell>
          <cell r="DC41">
            <v>1818843</v>
          </cell>
          <cell r="DD41">
            <v>1755138</v>
          </cell>
          <cell r="DE41">
            <v>1755138</v>
          </cell>
          <cell r="DF41">
            <v>1715270</v>
          </cell>
          <cell r="DG41">
            <v>1554857</v>
          </cell>
          <cell r="DH41">
            <v>1493885</v>
          </cell>
          <cell r="DJ41">
            <v>78581</v>
          </cell>
          <cell r="DK41">
            <v>421965</v>
          </cell>
          <cell r="DM41">
            <v>500546</v>
          </cell>
          <cell r="DN41">
            <v>330588</v>
          </cell>
          <cell r="DO41">
            <v>445059</v>
          </cell>
          <cell r="DP41">
            <v>225104</v>
          </cell>
          <cell r="DQ41">
            <v>670163</v>
          </cell>
          <cell r="DR41">
            <v>86167</v>
          </cell>
          <cell r="DS41">
            <v>9188804</v>
          </cell>
        </row>
        <row r="42">
          <cell r="B42" t="str">
            <v>Development Bank of Kenya</v>
          </cell>
          <cell r="C42">
            <v>15.433168</v>
          </cell>
          <cell r="D42">
            <v>8.4582599999999992</v>
          </cell>
          <cell r="E42">
            <v>5.2445630000000003</v>
          </cell>
          <cell r="F42">
            <v>2.222254</v>
          </cell>
          <cell r="G42">
            <v>2.5199199999999999</v>
          </cell>
          <cell r="H42">
            <v>3.8864239999999999</v>
          </cell>
          <cell r="I42">
            <v>8.9503830000000004</v>
          </cell>
          <cell r="J42">
            <v>1.6795999999999998E-2</v>
          </cell>
          <cell r="K42">
            <v>1.056797</v>
          </cell>
          <cell r="M42">
            <v>3.4428487515547144E-3</v>
          </cell>
          <cell r="N42">
            <v>3.4720266629309727E-3</v>
          </cell>
          <cell r="O42">
            <v>3.1648803009887813E-3</v>
          </cell>
          <cell r="P42">
            <v>3.1932641460232763E-3</v>
          </cell>
          <cell r="Q42">
            <v>3.1566615078690479E-3</v>
          </cell>
          <cell r="R42">
            <v>3.5881796639193764E-3</v>
          </cell>
          <cell r="S42">
            <v>3.5933647142961721E-3</v>
          </cell>
          <cell r="T42">
            <v>3.6176024317071632E-3</v>
          </cell>
          <cell r="U42">
            <v>3.5332840216392115E-3</v>
          </cell>
          <cell r="V42">
            <v>3.7172663452309379E-3</v>
          </cell>
          <cell r="W42">
            <v>3.8373178403927365E-3</v>
          </cell>
          <cell r="X42">
            <v>4.1193945464215774E-3</v>
          </cell>
          <cell r="Y42">
            <v>4.2375972063738486E-3</v>
          </cell>
          <cell r="Z42">
            <v>4.6195760288308633E-3</v>
          </cell>
          <cell r="AA42">
            <v>4.3337321699578601E-3</v>
          </cell>
          <cell r="AB42">
            <v>4.776216929269432E-3</v>
          </cell>
          <cell r="AC42">
            <v>4.778790398319078E-3</v>
          </cell>
          <cell r="AD42">
            <v>4.8339510949649729E-3</v>
          </cell>
          <cell r="AE42">
            <v>4.2823539611270105E-3</v>
          </cell>
          <cell r="AF42">
            <v>4.5819977307647204E-3</v>
          </cell>
          <cell r="AG42">
            <v>4.7104248213690495E-3</v>
          </cell>
          <cell r="AH42">
            <v>4.6789551496849574E-3</v>
          </cell>
          <cell r="AI42">
            <v>313413032</v>
          </cell>
          <cell r="AJ42">
            <v>195568503</v>
          </cell>
          <cell r="AK42">
            <v>0</v>
          </cell>
          <cell r="AL42">
            <v>228782134</v>
          </cell>
          <cell r="AM42">
            <v>0</v>
          </cell>
          <cell r="AN42">
            <v>40312345</v>
          </cell>
          <cell r="AO42">
            <v>51920201</v>
          </cell>
          <cell r="AP42">
            <v>263782134</v>
          </cell>
          <cell r="AQ42">
            <v>13553634</v>
          </cell>
          <cell r="AR42">
            <v>20834301</v>
          </cell>
          <cell r="AS42">
            <v>20834.300999999999</v>
          </cell>
          <cell r="AT42">
            <v>4733253</v>
          </cell>
          <cell r="AV42">
            <v>3.3307068306446599E-3</v>
          </cell>
          <cell r="AW42">
            <v>3.541185373012123E-3</v>
          </cell>
          <cell r="AX42">
            <v>1.5280239584006372E-3</v>
          </cell>
          <cell r="AZ42">
            <v>0.61622104311999315</v>
          </cell>
          <cell r="BA42">
            <v>0.13071164481277031</v>
          </cell>
          <cell r="BB42">
            <v>0.28154325909852124</v>
          </cell>
          <cell r="BC42">
            <v>0.24828591134033035</v>
          </cell>
          <cell r="BD42">
            <v>0.84847347602769307</v>
          </cell>
          <cell r="BE42">
            <v>0.14595839764838522</v>
          </cell>
          <cell r="BF42">
            <v>0.23364744245170918</v>
          </cell>
          <cell r="BG42">
            <v>0.50913553916103571</v>
          </cell>
          <cell r="BH42">
            <v>8.823029155908424E-2</v>
          </cell>
          <cell r="BI42">
            <v>0.10117933797066803</v>
          </cell>
          <cell r="BJ42">
            <v>-1.2949046411583787E-2</v>
          </cell>
          <cell r="BK42">
            <v>1.6127673554498247</v>
          </cell>
          <cell r="BL42">
            <v>1.3600953317934414E-3</v>
          </cell>
          <cell r="BM42">
            <v>3.3799604278734633E-6</v>
          </cell>
          <cell r="BN42">
            <v>6.6481693876030673E-4</v>
          </cell>
          <cell r="BO42">
            <v>15433168</v>
          </cell>
          <cell r="BP42">
            <v>15240102</v>
          </cell>
          <cell r="BQ42">
            <v>15323111</v>
          </cell>
          <cell r="BR42">
            <v>15445261</v>
          </cell>
          <cell r="BS42">
            <v>15630629</v>
          </cell>
          <cell r="BT42">
            <v>16040121</v>
          </cell>
          <cell r="BU42">
            <v>16319925</v>
          </cell>
          <cell r="BV42">
            <v>16127993</v>
          </cell>
          <cell r="BW42">
            <v>16710985</v>
          </cell>
          <cell r="BX42">
            <v>16435365</v>
          </cell>
          <cell r="BY42">
            <v>16418382</v>
          </cell>
          <cell r="BZ42">
            <v>17492953</v>
          </cell>
          <cell r="CA42">
            <v>17013141</v>
          </cell>
          <cell r="CB42">
            <v>17251091</v>
          </cell>
          <cell r="CC42">
            <v>16942714</v>
          </cell>
          <cell r="CD42">
            <v>18106690</v>
          </cell>
          <cell r="CE42">
            <v>17841799</v>
          </cell>
          <cell r="CF42">
            <v>16999848</v>
          </cell>
          <cell r="CG42">
            <v>16954227</v>
          </cell>
          <cell r="CH42">
            <v>16004815</v>
          </cell>
          <cell r="CI42">
            <v>16493105</v>
          </cell>
          <cell r="CJ42">
            <v>16082152</v>
          </cell>
          <cell r="CK42">
            <v>15580630</v>
          </cell>
          <cell r="CL42">
            <v>3886424</v>
          </cell>
          <cell r="CM42">
            <v>3866554</v>
          </cell>
          <cell r="CN42">
            <v>2871324</v>
          </cell>
          <cell r="CO42">
            <v>2738684</v>
          </cell>
          <cell r="CP42">
            <v>2702770</v>
          </cell>
          <cell r="CQ42">
            <v>2955617</v>
          </cell>
          <cell r="CR42">
            <v>2929746</v>
          </cell>
          <cell r="CS42">
            <v>2958319</v>
          </cell>
          <cell r="CT42">
            <v>2909847</v>
          </cell>
          <cell r="CU42">
            <v>2919672</v>
          </cell>
          <cell r="CV42">
            <v>2903344</v>
          </cell>
          <cell r="CW42">
            <v>2949975</v>
          </cell>
          <cell r="CX42">
            <v>2912557</v>
          </cell>
          <cell r="CY42">
            <v>2876234</v>
          </cell>
          <cell r="CZ42">
            <v>2843621</v>
          </cell>
          <cell r="DA42">
            <v>2856189</v>
          </cell>
          <cell r="DB42">
            <v>2808229</v>
          </cell>
          <cell r="DC42">
            <v>2806585</v>
          </cell>
          <cell r="DD42">
            <v>2763601</v>
          </cell>
          <cell r="DE42">
            <v>2763601</v>
          </cell>
          <cell r="DF42">
            <v>1999548</v>
          </cell>
          <cell r="DG42">
            <v>1874489</v>
          </cell>
          <cell r="DH42">
            <v>1822274</v>
          </cell>
          <cell r="DJ42">
            <v>1080682</v>
          </cell>
          <cell r="DK42">
            <v>192996</v>
          </cell>
          <cell r="DM42">
            <v>1273678</v>
          </cell>
          <cell r="DN42">
            <v>185904</v>
          </cell>
          <cell r="DO42">
            <v>1312946</v>
          </cell>
          <cell r="DP42">
            <v>1265829</v>
          </cell>
          <cell r="DQ42">
            <v>2578775</v>
          </cell>
          <cell r="DR42">
            <v>1015100</v>
          </cell>
          <cell r="DS42">
            <v>8458260</v>
          </cell>
        </row>
        <row r="43">
          <cell r="B43" t="str">
            <v>First Community Bank</v>
          </cell>
          <cell r="C43">
            <v>17.946262000000001</v>
          </cell>
          <cell r="D43">
            <v>9.4108400000000003</v>
          </cell>
          <cell r="E43">
            <v>15.946756000000001</v>
          </cell>
          <cell r="F43">
            <v>0.78140600000000004</v>
          </cell>
          <cell r="G43">
            <v>1.0847260000000001</v>
          </cell>
          <cell r="H43">
            <v>1.28338</v>
          </cell>
          <cell r="I43">
            <v>13.178993</v>
          </cell>
          <cell r="J43">
            <v>9.1190999999999994E-2</v>
          </cell>
          <cell r="K43">
            <v>1.9059E-2</v>
          </cell>
          <cell r="M43">
            <v>3.4418230693154675E-3</v>
          </cell>
          <cell r="N43">
            <v>3.0374801808180437E-3</v>
          </cell>
          <cell r="O43">
            <v>3.4780809629764067E-3</v>
          </cell>
          <cell r="P43">
            <v>3.3948047385447353E-3</v>
          </cell>
          <cell r="Q43">
            <v>3.5995631202398902E-3</v>
          </cell>
          <cell r="R43">
            <v>3.7119469920936744E-3</v>
          </cell>
          <cell r="S43">
            <v>4.0282508934422097E-3</v>
          </cell>
          <cell r="T43">
            <v>3.593650759412577E-3</v>
          </cell>
          <cell r="U43">
            <v>3.9742403095568033E-3</v>
          </cell>
          <cell r="V43">
            <v>3.8464107548367441E-3</v>
          </cell>
          <cell r="W43">
            <v>3.8293303985279933E-3</v>
          </cell>
          <cell r="X43">
            <v>3.7782059251250119E-3</v>
          </cell>
          <cell r="Y43">
            <v>4.0288143044451986E-3</v>
          </cell>
          <cell r="Z43">
            <v>4.0397055143437961E-3</v>
          </cell>
          <cell r="AA43">
            <v>4.2038993134941608E-3</v>
          </cell>
          <cell r="AB43">
            <v>4.3404911020331928E-3</v>
          </cell>
          <cell r="AC43">
            <v>4.4391985869509315E-3</v>
          </cell>
          <cell r="AD43">
            <v>4.5393193659595656E-3</v>
          </cell>
          <cell r="AE43">
            <v>4.0305941910865435E-3</v>
          </cell>
          <cell r="AF43">
            <v>4.1190609998637655E-3</v>
          </cell>
          <cell r="AG43">
            <v>4.2032531290867783E-3</v>
          </cell>
          <cell r="AH43">
            <v>4.0137771017887481E-3</v>
          </cell>
          <cell r="AI43">
            <v>313413032</v>
          </cell>
          <cell r="AJ43">
            <v>195568503</v>
          </cell>
          <cell r="AK43">
            <v>0</v>
          </cell>
          <cell r="AL43">
            <v>228782134</v>
          </cell>
          <cell r="AM43">
            <v>0</v>
          </cell>
          <cell r="AN43">
            <v>40312345</v>
          </cell>
          <cell r="AO43">
            <v>51920201</v>
          </cell>
          <cell r="AP43">
            <v>263782134</v>
          </cell>
          <cell r="AQ43">
            <v>13553634</v>
          </cell>
          <cell r="AR43">
            <v>20834301</v>
          </cell>
          <cell r="AS43">
            <v>20834.300999999999</v>
          </cell>
          <cell r="AT43">
            <v>4733253</v>
          </cell>
          <cell r="AV43">
            <v>3.8730698342646628E-3</v>
          </cell>
          <cell r="AW43">
            <v>3.9399981740638633E-3</v>
          </cell>
          <cell r="AX43">
            <v>4.6461497796421005E-3</v>
          </cell>
          <cell r="AZ43">
            <v>1.656889983140928E-2</v>
          </cell>
          <cell r="BA43">
            <v>1.4490033887076107E-3</v>
          </cell>
          <cell r="BB43">
            <v>8.2307199040169463E-2</v>
          </cell>
          <cell r="BC43">
            <v>5.9291783522458813E-2</v>
          </cell>
          <cell r="BD43">
            <v>0.45247367031368302</v>
          </cell>
          <cell r="BE43">
            <v>0.97236672536165614</v>
          </cell>
          <cell r="BF43">
            <v>0.30331018792363068</v>
          </cell>
          <cell r="BG43">
            <v>0.28529855551276101</v>
          </cell>
          <cell r="BH43">
            <v>8.0953886950019732E-2</v>
          </cell>
          <cell r="BI43">
            <v>1.3159126829622199E-2</v>
          </cell>
          <cell r="BJ43">
            <v>6.7794760120397535E-2</v>
          </cell>
          <cell r="BK43">
            <v>0.59014134285368136</v>
          </cell>
          <cell r="BL43">
            <v>4.2770056876764994E-4</v>
          </cell>
          <cell r="BM43">
            <v>0</v>
          </cell>
          <cell r="BN43">
            <v>2.0850670688444674E-4</v>
          </cell>
          <cell r="BO43">
            <v>17946262</v>
          </cell>
          <cell r="BP43">
            <v>15211531</v>
          </cell>
          <cell r="BQ43">
            <v>17880462</v>
          </cell>
          <cell r="BR43">
            <v>15775791</v>
          </cell>
          <cell r="BS43">
            <v>15864563</v>
          </cell>
          <cell r="BT43">
            <v>15583625</v>
          </cell>
          <cell r="BU43">
            <v>17359968</v>
          </cell>
          <cell r="BV43">
            <v>15050947</v>
          </cell>
          <cell r="BW43">
            <v>16489388</v>
          </cell>
          <cell r="BX43">
            <v>15521372</v>
          </cell>
          <cell r="BY43">
            <v>14962089</v>
          </cell>
          <cell r="BZ43">
            <v>14519582</v>
          </cell>
          <cell r="CA43">
            <v>15069141</v>
          </cell>
          <cell r="CB43">
            <v>14827745</v>
          </cell>
          <cell r="CC43">
            <v>14564631</v>
          </cell>
          <cell r="CD43">
            <v>15726633</v>
          </cell>
          <cell r="CE43">
            <v>16180372</v>
          </cell>
          <cell r="CF43">
            <v>15121959</v>
          </cell>
          <cell r="CG43">
            <v>15278026</v>
          </cell>
          <cell r="CH43">
            <v>12978408</v>
          </cell>
          <cell r="CI43">
            <v>12696667</v>
          </cell>
          <cell r="CJ43">
            <v>12503956</v>
          </cell>
          <cell r="CK43">
            <v>11305398</v>
          </cell>
          <cell r="CL43">
            <v>1283380</v>
          </cell>
          <cell r="CM43">
            <v>1256304</v>
          </cell>
          <cell r="CN43">
            <v>1271103</v>
          </cell>
          <cell r="CO43">
            <v>1545299</v>
          </cell>
          <cell r="CP43">
            <v>1673485</v>
          </cell>
          <cell r="CQ43">
            <v>1724306</v>
          </cell>
          <cell r="CR43">
            <v>1709205</v>
          </cell>
          <cell r="CS43">
            <v>1622135</v>
          </cell>
          <cell r="CT43">
            <v>1608542</v>
          </cell>
          <cell r="CU43">
            <v>1602035</v>
          </cell>
          <cell r="CV43">
            <v>1557408</v>
          </cell>
          <cell r="CW43">
            <v>1687582</v>
          </cell>
          <cell r="CX43">
            <v>1698111</v>
          </cell>
          <cell r="CY43">
            <v>1669863</v>
          </cell>
          <cell r="CZ43">
            <v>1611608</v>
          </cell>
          <cell r="DA43">
            <v>1687798</v>
          </cell>
          <cell r="DB43">
            <v>1677757</v>
          </cell>
          <cell r="DC43">
            <v>1661381</v>
          </cell>
          <cell r="DD43">
            <v>1517722</v>
          </cell>
          <cell r="DE43">
            <v>1517722</v>
          </cell>
          <cell r="DF43">
            <v>1301967</v>
          </cell>
          <cell r="DG43">
            <v>1225689</v>
          </cell>
          <cell r="DH43">
            <v>1210095</v>
          </cell>
          <cell r="DJ43">
            <v>258762</v>
          </cell>
          <cell r="DK43">
            <v>313121</v>
          </cell>
          <cell r="DM43">
            <v>571883</v>
          </cell>
          <cell r="DN43">
            <v>556080</v>
          </cell>
          <cell r="DO43">
            <v>1168895</v>
          </cell>
          <cell r="DP43">
            <v>2928199</v>
          </cell>
          <cell r="DQ43">
            <v>4097094</v>
          </cell>
          <cell r="DR43">
            <v>12248</v>
          </cell>
          <cell r="DS43">
            <v>9410840</v>
          </cell>
        </row>
        <row r="44">
          <cell r="B44" t="str">
            <v>M-Oriental Bank Limited</v>
          </cell>
          <cell r="C44">
            <v>11.841726</v>
          </cell>
          <cell r="D44">
            <v>7.1523719999999997</v>
          </cell>
          <cell r="E44">
            <v>8.6762630000000005</v>
          </cell>
          <cell r="F44">
            <v>2.5771899999999999</v>
          </cell>
          <cell r="G44">
            <v>2.6821100000000002</v>
          </cell>
          <cell r="H44">
            <v>3.092768</v>
          </cell>
          <cell r="I44">
            <v>8.3935929999999992</v>
          </cell>
          <cell r="J44">
            <v>4.2919999999999998E-3</v>
          </cell>
          <cell r="K44">
            <v>3.2648000000000003E-2</v>
          </cell>
          <cell r="M44">
            <v>3.1454315948252248E-3</v>
          </cell>
          <cell r="N44">
            <v>2.9593991987050656E-3</v>
          </cell>
          <cell r="O44">
            <v>3.0651668112790945E-3</v>
          </cell>
          <cell r="P44">
            <v>2.9961645198688137E-3</v>
          </cell>
          <cell r="Q44">
            <v>3.3336096498005011E-3</v>
          </cell>
          <cell r="R44">
            <v>3.3522206518145411E-3</v>
          </cell>
          <cell r="S44">
            <v>3.3054680611380735E-3</v>
          </cell>
          <cell r="T44">
            <v>3.3323962628632204E-3</v>
          </cell>
          <cell r="U44">
            <v>3.407465827841575E-3</v>
          </cell>
          <cell r="V44">
            <v>3.3249907589377476E-3</v>
          </cell>
          <cell r="W44">
            <v>3.4131278102975944E-3</v>
          </cell>
          <cell r="X44">
            <v>3.3798046960819392E-3</v>
          </cell>
          <cell r="Y44">
            <v>3.2828546697020239E-3</v>
          </cell>
          <cell r="Z44">
            <v>3.1187169408902677E-3</v>
          </cell>
          <cell r="AA44">
            <v>2.7937279186075153E-3</v>
          </cell>
          <cell r="AB44">
            <v>2.849934976557506E-3</v>
          </cell>
          <cell r="AC44">
            <v>2.9896141557676382E-3</v>
          </cell>
          <cell r="AD44">
            <v>2.7855794505652247E-3</v>
          </cell>
          <cell r="AE44">
            <v>2.8947533750014391E-3</v>
          </cell>
          <cell r="AF44">
            <v>2.9795413567498025E-3</v>
          </cell>
          <cell r="AG44">
            <v>2.9634462208108963E-3</v>
          </cell>
          <cell r="AH44">
            <v>2.8842255460702583E-3</v>
          </cell>
          <cell r="AI44">
            <v>313413032</v>
          </cell>
          <cell r="AJ44">
            <v>195568503</v>
          </cell>
          <cell r="AK44">
            <v>0</v>
          </cell>
          <cell r="AL44">
            <v>228782134</v>
          </cell>
          <cell r="AM44">
            <v>0</v>
          </cell>
          <cell r="AN44">
            <v>40312345</v>
          </cell>
          <cell r="AO44">
            <v>51920201</v>
          </cell>
          <cell r="AP44">
            <v>263782134</v>
          </cell>
          <cell r="AQ44">
            <v>13553634</v>
          </cell>
          <cell r="AR44">
            <v>20834301</v>
          </cell>
          <cell r="AS44">
            <v>20834.300999999999</v>
          </cell>
          <cell r="AT44">
            <v>4733253</v>
          </cell>
          <cell r="AV44">
            <v>2.5556203155970608E-3</v>
          </cell>
          <cell r="AW44">
            <v>2.9944545460581094E-3</v>
          </cell>
          <cell r="AX44">
            <v>2.5278631858145261E-3</v>
          </cell>
          <cell r="AZ44">
            <v>1.8370729081532557E-2</v>
          </cell>
          <cell r="BA44">
            <v>4.8772810070116914E-3</v>
          </cell>
          <cell r="BB44">
            <v>0.3195425367896681</v>
          </cell>
          <cell r="BC44">
            <v>0.30704252636505014</v>
          </cell>
          <cell r="BD44">
            <v>0.42327108313941925</v>
          </cell>
          <cell r="BE44">
            <v>0.78260460021141576</v>
          </cell>
          <cell r="BF44">
            <v>0.13863052025479891</v>
          </cell>
          <cell r="BG44">
            <v>0.43385251021399213</v>
          </cell>
          <cell r="BH44">
            <v>0.10259100647190439</v>
          </cell>
          <cell r="BI44">
            <v>6.5542045307873095E-2</v>
          </cell>
          <cell r="BJ44">
            <v>3.7048961164031294E-2</v>
          </cell>
          <cell r="BK44">
            <v>0.82436090284492292</v>
          </cell>
          <cell r="BL44">
            <v>8.3333592667424075E-4</v>
          </cell>
          <cell r="BM44">
            <v>0</v>
          </cell>
          <cell r="BN44">
            <v>1.0955194420783087E-3</v>
          </cell>
          <cell r="BO44">
            <v>11841726</v>
          </cell>
          <cell r="BP44">
            <v>10470921</v>
          </cell>
          <cell r="BQ44">
            <v>10515015</v>
          </cell>
          <cell r="BR44">
            <v>9898849</v>
          </cell>
          <cell r="BS44">
            <v>11081702</v>
          </cell>
          <cell r="BT44">
            <v>10675058</v>
          </cell>
          <cell r="BU44">
            <v>10576525</v>
          </cell>
          <cell r="BV44">
            <v>10492155</v>
          </cell>
          <cell r="BW44">
            <v>10482709</v>
          </cell>
          <cell r="BX44">
            <v>10005843</v>
          </cell>
          <cell r="BY44">
            <v>9920247</v>
          </cell>
          <cell r="BZ44">
            <v>9809585</v>
          </cell>
          <cell r="CA44">
            <v>8776999</v>
          </cell>
          <cell r="CB44">
            <v>9024348</v>
          </cell>
          <cell r="CC44">
            <v>8496350</v>
          </cell>
          <cell r="CD44">
            <v>9316625</v>
          </cell>
          <cell r="CE44">
            <v>9056018</v>
          </cell>
          <cell r="CF44">
            <v>9153613</v>
          </cell>
          <cell r="CG44">
            <v>7857515</v>
          </cell>
          <cell r="CH44">
            <v>8092950</v>
          </cell>
          <cell r="CI44">
            <v>7916635</v>
          </cell>
          <cell r="CJ44">
            <v>7480066</v>
          </cell>
          <cell r="CK44">
            <v>7006528</v>
          </cell>
          <cell r="CL44">
            <v>3092768</v>
          </cell>
          <cell r="CM44">
            <v>3073672</v>
          </cell>
          <cell r="CN44">
            <v>3065119</v>
          </cell>
          <cell r="CO44">
            <v>3016758</v>
          </cell>
          <cell r="CP44">
            <v>2993218</v>
          </cell>
          <cell r="CQ44">
            <v>2981991</v>
          </cell>
          <cell r="CR44">
            <v>3027998</v>
          </cell>
          <cell r="CS44">
            <v>3020563</v>
          </cell>
          <cell r="CT44">
            <v>2988321</v>
          </cell>
          <cell r="CU44">
            <v>2955250</v>
          </cell>
          <cell r="CV44">
            <v>2931488</v>
          </cell>
          <cell r="CW44">
            <v>2930072</v>
          </cell>
          <cell r="CX44">
            <v>2927334</v>
          </cell>
          <cell r="CY44">
            <v>2262088</v>
          </cell>
          <cell r="CZ44">
            <v>2240085</v>
          </cell>
          <cell r="DA44">
            <v>1658696</v>
          </cell>
          <cell r="DB44">
            <v>1630645</v>
          </cell>
          <cell r="DC44">
            <v>1612058</v>
          </cell>
          <cell r="DD44">
            <v>1596443</v>
          </cell>
          <cell r="DE44">
            <v>1596443</v>
          </cell>
          <cell r="DF44">
            <v>1612493</v>
          </cell>
          <cell r="DG44">
            <v>1548292</v>
          </cell>
          <cell r="DH44">
            <v>1524496</v>
          </cell>
          <cell r="DJ44">
            <v>121326</v>
          </cell>
          <cell r="DK44">
            <v>165313</v>
          </cell>
          <cell r="DM44">
            <v>286639</v>
          </cell>
          <cell r="DN44">
            <v>224325</v>
          </cell>
          <cell r="DO44">
            <v>499415</v>
          </cell>
          <cell r="DP44">
            <v>651702</v>
          </cell>
          <cell r="DQ44">
            <v>1151117</v>
          </cell>
          <cell r="DR44">
            <v>27951</v>
          </cell>
          <cell r="DS44">
            <v>7152372</v>
          </cell>
        </row>
        <row r="45">
          <cell r="B45" t="str">
            <v>United Bank for Africa</v>
          </cell>
          <cell r="C45">
            <v>15.739827999999999</v>
          </cell>
          <cell r="D45">
            <v>2.9040140000000001</v>
          </cell>
          <cell r="E45">
            <v>5.5439179999999997</v>
          </cell>
          <cell r="F45">
            <v>2.1960890000000002</v>
          </cell>
          <cell r="G45">
            <v>2.1960890000000002</v>
          </cell>
          <cell r="H45">
            <v>2.2128230000000002</v>
          </cell>
          <cell r="I45">
            <v>6.4053319999999996</v>
          </cell>
          <cell r="J45">
            <v>3.3092000000000003E-2</v>
          </cell>
          <cell r="K45">
            <v>3.3467999999999998E-2</v>
          </cell>
          <cell r="M45">
            <v>2.7088311332906234E-3</v>
          </cell>
          <cell r="N45">
            <v>2.9228520954314944E-3</v>
          </cell>
          <cell r="O45">
            <v>2.8514554749863763E-3</v>
          </cell>
          <cell r="P45">
            <v>2.9141050898736903E-3</v>
          </cell>
          <cell r="Q45">
            <v>2.7743133368893511E-3</v>
          </cell>
          <cell r="R45">
            <v>2.1470700496677526E-3</v>
          </cell>
          <cell r="S45">
            <v>2.0044733969198118E-3</v>
          </cell>
          <cell r="T45">
            <v>2.2052935247155385E-3</v>
          </cell>
          <cell r="U45">
            <v>2.3316271860098323E-3</v>
          </cell>
          <cell r="V45">
            <v>2.020231259853443E-3</v>
          </cell>
          <cell r="W45">
            <v>1.9487866954207773E-3</v>
          </cell>
          <cell r="X45">
            <v>2.2036384108273721E-3</v>
          </cell>
          <cell r="Y45">
            <v>2.0994959873449227E-3</v>
          </cell>
          <cell r="Z45">
            <v>1.708461816788139E-3</v>
          </cell>
          <cell r="AA45">
            <v>1.9597987308742869E-3</v>
          </cell>
          <cell r="AB45">
            <v>1.914723228659556E-3</v>
          </cell>
          <cell r="AC45">
            <v>1.8501874804122268E-3</v>
          </cell>
          <cell r="AD45">
            <v>1.7724052524856274E-3</v>
          </cell>
          <cell r="AE45">
            <v>1.5934328058627707E-3</v>
          </cell>
          <cell r="AF45">
            <v>1.5618806344033891E-3</v>
          </cell>
          <cell r="AG45">
            <v>1.7389921178298006E-3</v>
          </cell>
          <cell r="AH45">
            <v>1.7297540438505241E-3</v>
          </cell>
          <cell r="AI45">
            <v>313413032</v>
          </cell>
          <cell r="AJ45">
            <v>195568503</v>
          </cell>
          <cell r="AK45">
            <v>0</v>
          </cell>
          <cell r="AL45">
            <v>228782134</v>
          </cell>
          <cell r="AM45">
            <v>0</v>
          </cell>
          <cell r="AN45">
            <v>40312345</v>
          </cell>
          <cell r="AO45">
            <v>51920201</v>
          </cell>
          <cell r="AP45">
            <v>263782134</v>
          </cell>
          <cell r="AQ45">
            <v>13553634</v>
          </cell>
          <cell r="AR45">
            <v>20834301</v>
          </cell>
          <cell r="AS45">
            <v>20834.300999999999</v>
          </cell>
          <cell r="AT45">
            <v>4733253</v>
          </cell>
          <cell r="AV45">
            <v>3.3968886124204744E-3</v>
          </cell>
          <cell r="AW45">
            <v>1.2158117508592108E-3</v>
          </cell>
          <cell r="AX45">
            <v>1.6152422093906667E-3</v>
          </cell>
          <cell r="AZ45">
            <v>3.0847326793131059E-2</v>
          </cell>
          <cell r="BA45">
            <v>4.5300787728559649E-3</v>
          </cell>
          <cell r="BB45">
            <v>0.34285326662224541</v>
          </cell>
          <cell r="BC45">
            <v>0.34285326662224541</v>
          </cell>
          <cell r="BD45">
            <v>0.29696539256198345</v>
          </cell>
          <cell r="BE45">
            <v>0.82820247933884295</v>
          </cell>
          <cell r="BF45">
            <v>0.13699845706528588</v>
          </cell>
          <cell r="BG45">
            <v>0.12976950208458965</v>
          </cell>
          <cell r="BH45">
            <v>9.322152330108685E-2</v>
          </cell>
          <cell r="BI45">
            <v>6.7491369428044623E-2</v>
          </cell>
          <cell r="BJ45">
            <v>2.5730153873042227E-2</v>
          </cell>
          <cell r="BK45">
            <v>0.52381979675745571</v>
          </cell>
          <cell r="BL45">
            <v>1.2917784917689638E-3</v>
          </cell>
          <cell r="BM45">
            <v>1.5167686865694848E-3</v>
          </cell>
          <cell r="BN45">
            <v>1.381403250288572E-3</v>
          </cell>
          <cell r="BO45">
            <v>15739828</v>
          </cell>
          <cell r="BP45">
            <v>17169559</v>
          </cell>
          <cell r="BQ45">
            <v>15332118</v>
          </cell>
          <cell r="BR45">
            <v>15793296</v>
          </cell>
          <cell r="BS45">
            <v>13811976</v>
          </cell>
          <cell r="BT45">
            <v>7086915</v>
          </cell>
          <cell r="BU45">
            <v>6504732</v>
          </cell>
          <cell r="BV45">
            <v>6937385</v>
          </cell>
          <cell r="BW45">
            <v>7748462</v>
          </cell>
          <cell r="BX45">
            <v>6281056</v>
          </cell>
          <cell r="BY45">
            <v>5601281</v>
          </cell>
          <cell r="BZ45">
            <v>7539176</v>
          </cell>
          <cell r="CA45">
            <v>5761555</v>
          </cell>
          <cell r="CB45">
            <v>6538183</v>
          </cell>
          <cell r="CC45">
            <v>7781237</v>
          </cell>
          <cell r="CD45">
            <v>8176112</v>
          </cell>
          <cell r="CE45">
            <v>7269162</v>
          </cell>
          <cell r="CF45">
            <v>5332978</v>
          </cell>
          <cell r="CG45">
            <v>4755787</v>
          </cell>
          <cell r="CH45">
            <v>4354318</v>
          </cell>
          <cell r="CI45">
            <v>3726303</v>
          </cell>
          <cell r="CJ45">
            <v>3984411</v>
          </cell>
          <cell r="CK45">
            <v>3709630</v>
          </cell>
          <cell r="CL45">
            <v>2212823</v>
          </cell>
          <cell r="CM45">
            <v>2184034</v>
          </cell>
          <cell r="CN45">
            <v>2174218</v>
          </cell>
          <cell r="CO45">
            <v>2131778</v>
          </cell>
          <cell r="CP45">
            <v>2127002</v>
          </cell>
          <cell r="CQ45">
            <v>2123592</v>
          </cell>
          <cell r="CR45">
            <v>2161995</v>
          </cell>
          <cell r="CS45">
            <v>2159848</v>
          </cell>
          <cell r="CT45">
            <v>2153962</v>
          </cell>
          <cell r="CU45">
            <v>2148603</v>
          </cell>
          <cell r="CV45">
            <v>2143386</v>
          </cell>
          <cell r="CW45">
            <v>2175142</v>
          </cell>
          <cell r="CX45">
            <v>2185477</v>
          </cell>
          <cell r="CY45">
            <v>1135692</v>
          </cell>
          <cell r="CZ45">
            <v>1119088</v>
          </cell>
          <cell r="DA45">
            <v>1043147</v>
          </cell>
          <cell r="DB45">
            <v>1172769</v>
          </cell>
          <cell r="DC45">
            <v>1222199</v>
          </cell>
          <cell r="DD45">
            <v>1138961</v>
          </cell>
          <cell r="DE45">
            <v>1138961</v>
          </cell>
          <cell r="DF45">
            <v>807249</v>
          </cell>
          <cell r="DG45">
            <v>1007444</v>
          </cell>
          <cell r="DH45">
            <v>1059034</v>
          </cell>
          <cell r="DJ45">
            <v>114985</v>
          </cell>
          <cell r="DK45">
            <v>272215</v>
          </cell>
          <cell r="DM45">
            <v>387200</v>
          </cell>
          <cell r="DN45">
            <v>320680</v>
          </cell>
          <cell r="DO45">
            <v>59824</v>
          </cell>
          <cell r="DP45">
            <v>401178</v>
          </cell>
          <cell r="DQ45">
            <v>461002</v>
          </cell>
          <cell r="DR45">
            <v>33468</v>
          </cell>
          <cell r="DS45">
            <v>2904014</v>
          </cell>
        </row>
        <row r="46">
          <cell r="B46" t="str">
            <v>Trans-National Bank</v>
          </cell>
          <cell r="C46">
            <v>10.039705</v>
          </cell>
          <cell r="D46">
            <v>6.1645029999999998</v>
          </cell>
          <cell r="E46">
            <v>7.7777159999999999</v>
          </cell>
          <cell r="F46">
            <v>1.7610399999999999</v>
          </cell>
          <cell r="G46">
            <v>1.914798</v>
          </cell>
          <cell r="H46">
            <v>1.9008020000000001</v>
          </cell>
          <cell r="I46">
            <v>9.1914130000000007</v>
          </cell>
          <cell r="J46">
            <v>7.4640000000000001E-3</v>
          </cell>
          <cell r="K46">
            <v>-2.7992E-2</v>
          </cell>
          <cell r="M46">
            <v>2.3693348811477293E-3</v>
          </cell>
          <cell r="N46">
            <v>2.5147359948446612E-3</v>
          </cell>
          <cell r="O46">
            <v>2.5469222090728771E-3</v>
          </cell>
          <cell r="P46">
            <v>2.6348489843907E-3</v>
          </cell>
          <cell r="Q46">
            <v>2.715016942172869E-3</v>
          </cell>
          <cell r="R46">
            <v>2.7940324670370181E-3</v>
          </cell>
          <cell r="S46">
            <v>2.8657683321832196E-3</v>
          </cell>
          <cell r="T46">
            <v>2.832707856838871E-3</v>
          </cell>
          <cell r="U46">
            <v>2.8564793770308921E-3</v>
          </cell>
          <cell r="V46">
            <v>3.0557541932423569E-3</v>
          </cell>
          <cell r="W46">
            <v>3.1188887467972362E-3</v>
          </cell>
          <cell r="X46">
            <v>3.0646052462589717E-3</v>
          </cell>
          <cell r="Y46">
            <v>3.095287125766134E-3</v>
          </cell>
          <cell r="Z46">
            <v>3.289699569708259E-3</v>
          </cell>
          <cell r="AA46">
            <v>3.245054196239011E-3</v>
          </cell>
          <cell r="AB46">
            <v>3.2539850902409458E-3</v>
          </cell>
          <cell r="AC46">
            <v>3.383897920984251E-3</v>
          </cell>
          <cell r="AD46">
            <v>3.4539711939486025E-3</v>
          </cell>
          <cell r="AE46">
            <v>3.5303941842276506E-3</v>
          </cell>
          <cell r="AF46">
            <v>3.5003510202464873E-3</v>
          </cell>
          <cell r="AG46">
            <v>3.7630384628247202E-3</v>
          </cell>
          <cell r="AH46">
            <v>3.9182679979662049E-3</v>
          </cell>
          <cell r="AI46">
            <v>313413032</v>
          </cell>
          <cell r="AJ46">
            <v>195568503</v>
          </cell>
          <cell r="AK46">
            <v>0</v>
          </cell>
          <cell r="AL46">
            <v>228782134</v>
          </cell>
          <cell r="AM46">
            <v>0</v>
          </cell>
          <cell r="AN46">
            <v>40312345</v>
          </cell>
          <cell r="AO46">
            <v>51920201</v>
          </cell>
          <cell r="AP46">
            <v>263782134</v>
          </cell>
          <cell r="AQ46">
            <v>13553634</v>
          </cell>
          <cell r="AR46">
            <v>20834301</v>
          </cell>
          <cell r="AS46">
            <v>20834.300999999999</v>
          </cell>
          <cell r="AT46">
            <v>4733253</v>
          </cell>
          <cell r="AV46">
            <v>2.1667174245208333E-3</v>
          </cell>
          <cell r="AW46">
            <v>2.5808674426524309E-3</v>
          </cell>
          <cell r="AX46">
            <v>2.2660680002577851E-3</v>
          </cell>
          <cell r="AZ46">
            <v>-2.84003112752036E-2</v>
          </cell>
          <cell r="BA46">
            <v>-5.5541608312708862E-3</v>
          </cell>
          <cell r="BB46">
            <v>0.20832466128983648</v>
          </cell>
          <cell r="BC46">
            <v>0.19159622138620033</v>
          </cell>
          <cell r="BD46">
            <v>0.32960507007117179</v>
          </cell>
          <cell r="BE46">
            <v>0.91774203903441187</v>
          </cell>
          <cell r="BF46">
            <v>0.18987550543227996</v>
          </cell>
          <cell r="BG46">
            <v>0.48397210734864082</v>
          </cell>
          <cell r="BH46">
            <v>0.1324786344592698</v>
          </cell>
          <cell r="BI46">
            <v>5.2560334383752821E-2</v>
          </cell>
          <cell r="BJ46">
            <v>7.9918300075516979E-2</v>
          </cell>
          <cell r="BK46">
            <v>0.79258525253429157</v>
          </cell>
          <cell r="BL46">
            <v>4.9340370894672273E-4</v>
          </cell>
          <cell r="BM46">
            <v>1.364382445856596E-4</v>
          </cell>
          <cell r="BN46">
            <v>3.0815102838070593E-4</v>
          </cell>
          <cell r="BO46">
            <v>10039705</v>
          </cell>
          <cell r="BP46">
            <v>10492739</v>
          </cell>
          <cell r="BQ46">
            <v>10235524</v>
          </cell>
          <cell r="BR46">
            <v>10105088</v>
          </cell>
          <cell r="BS46">
            <v>10119596</v>
          </cell>
          <cell r="BT46">
            <v>9977176</v>
          </cell>
          <cell r="BU46">
            <v>10295352</v>
          </cell>
          <cell r="BV46">
            <v>10137915</v>
          </cell>
          <cell r="BW46">
            <v>9885064</v>
          </cell>
          <cell r="BX46">
            <v>10603271</v>
          </cell>
          <cell r="BY46">
            <v>10464500</v>
          </cell>
          <cell r="BZ46">
            <v>10351824</v>
          </cell>
          <cell r="CA46">
            <v>9973356</v>
          </cell>
          <cell r="CB46">
            <v>10507615</v>
          </cell>
          <cell r="CC46">
            <v>10533322</v>
          </cell>
          <cell r="CD46">
            <v>10803306</v>
          </cell>
          <cell r="CE46">
            <v>10456605</v>
          </cell>
          <cell r="CF46">
            <v>10300961</v>
          </cell>
          <cell r="CG46">
            <v>10239922</v>
          </cell>
          <cell r="CH46">
            <v>9678121</v>
          </cell>
          <cell r="CI46">
            <v>8935515</v>
          </cell>
          <cell r="CJ46">
            <v>9268777</v>
          </cell>
          <cell r="CK46">
            <v>9657867</v>
          </cell>
          <cell r="CL46">
            <v>1900802</v>
          </cell>
          <cell r="CM46">
            <v>1911485</v>
          </cell>
          <cell r="CN46">
            <v>1928586</v>
          </cell>
          <cell r="CO46">
            <v>2063479</v>
          </cell>
          <cell r="CP46">
            <v>2041690</v>
          </cell>
          <cell r="CQ46">
            <v>2053824</v>
          </cell>
          <cell r="CR46">
            <v>2132336</v>
          </cell>
          <cell r="CS46">
            <v>2074929</v>
          </cell>
          <cell r="CT46">
            <v>2073144</v>
          </cell>
          <cell r="CU46">
            <v>2088544</v>
          </cell>
          <cell r="CV46">
            <v>2073408</v>
          </cell>
          <cell r="CW46">
            <v>2154496</v>
          </cell>
          <cell r="CX46">
            <v>2159748</v>
          </cell>
          <cell r="CY46">
            <v>2080839</v>
          </cell>
          <cell r="CZ46">
            <v>2032789</v>
          </cell>
          <cell r="DA46">
            <v>2044903</v>
          </cell>
          <cell r="DB46">
            <v>1975069</v>
          </cell>
          <cell r="DC46">
            <v>1957169</v>
          </cell>
          <cell r="DD46">
            <v>1914759</v>
          </cell>
          <cell r="DE46">
            <v>1914759</v>
          </cell>
          <cell r="DF46">
            <v>1929129</v>
          </cell>
          <cell r="DG46">
            <v>1905126</v>
          </cell>
          <cell r="DH46">
            <v>1869047</v>
          </cell>
          <cell r="DJ46">
            <v>143750</v>
          </cell>
          <cell r="DK46">
            <v>292378</v>
          </cell>
          <cell r="DM46">
            <v>436128</v>
          </cell>
          <cell r="DN46">
            <v>400253</v>
          </cell>
          <cell r="DO46">
            <v>699255</v>
          </cell>
          <cell r="DP46">
            <v>745570</v>
          </cell>
          <cell r="DQ46">
            <v>1444825</v>
          </cell>
          <cell r="DR46">
            <v>-27992</v>
          </cell>
          <cell r="DS46">
            <v>6164503</v>
          </cell>
        </row>
        <row r="47">
          <cell r="B47" t="str">
            <v>Paramount Universal Bank</v>
          </cell>
          <cell r="C47">
            <v>10.020500999999999</v>
          </cell>
          <cell r="D47">
            <v>5.9490160000000003</v>
          </cell>
          <cell r="E47">
            <v>8.1887340000000002</v>
          </cell>
          <cell r="F47">
            <v>1.5898939999999999</v>
          </cell>
          <cell r="G47">
            <v>1.5898939999999999</v>
          </cell>
          <cell r="H47">
            <v>1.7288809999999999</v>
          </cell>
          <cell r="I47">
            <v>6.0488989999999996</v>
          </cell>
          <cell r="J47">
            <v>5.5710000000000004E-3</v>
          </cell>
          <cell r="K47">
            <v>3.5952999999999999E-2</v>
          </cell>
          <cell r="M47">
            <v>2.3272158218746895E-3</v>
          </cell>
          <cell r="N47">
            <v>2.4027360455285995E-3</v>
          </cell>
          <cell r="O47">
            <v>2.4126477681733292E-3</v>
          </cell>
          <cell r="P47">
            <v>2.4158218443181161E-3</v>
          </cell>
          <cell r="Q47">
            <v>2.5100734500485482E-3</v>
          </cell>
          <cell r="R47">
            <v>2.6029272765965747E-3</v>
          </cell>
          <cell r="S47">
            <v>2.5935354348196903E-3</v>
          </cell>
          <cell r="T47">
            <v>2.6236331568486775E-3</v>
          </cell>
          <cell r="U47">
            <v>2.7115113381940455E-3</v>
          </cell>
          <cell r="V47">
            <v>2.7142431506609762E-3</v>
          </cell>
          <cell r="W47">
            <v>2.7436015660860188E-3</v>
          </cell>
          <cell r="X47">
            <v>2.7514415585708201E-3</v>
          </cell>
          <cell r="Y47">
            <v>2.7960270752280031E-3</v>
          </cell>
          <cell r="Z47">
            <v>2.8937146314500129E-3</v>
          </cell>
          <cell r="AA47">
            <v>3.1127034995126492E-3</v>
          </cell>
          <cell r="AB47">
            <v>3.1503060367453657E-3</v>
          </cell>
          <cell r="AC47">
            <v>3.1005681559442178E-3</v>
          </cell>
          <cell r="AD47">
            <v>3.1697197883291742E-3</v>
          </cell>
          <cell r="AE47">
            <v>3.0712448282937156E-3</v>
          </cell>
          <cell r="AF47">
            <v>3.1174189543764601E-3</v>
          </cell>
          <cell r="AG47">
            <v>3.1324341450229224E-3</v>
          </cell>
          <cell r="AH47">
            <v>3.0996129310015578E-3</v>
          </cell>
          <cell r="AI47">
            <v>313413032</v>
          </cell>
          <cell r="AJ47">
            <v>195568503</v>
          </cell>
          <cell r="AK47">
            <v>0</v>
          </cell>
          <cell r="AL47">
            <v>228782134</v>
          </cell>
          <cell r="AM47">
            <v>0</v>
          </cell>
          <cell r="AN47">
            <v>40312345</v>
          </cell>
          <cell r="AO47">
            <v>51920201</v>
          </cell>
          <cell r="AP47">
            <v>263782134</v>
          </cell>
          <cell r="AQ47">
            <v>13553634</v>
          </cell>
          <cell r="AR47">
            <v>20834301</v>
          </cell>
          <cell r="AS47">
            <v>20834.300999999999</v>
          </cell>
          <cell r="AT47">
            <v>4733253</v>
          </cell>
          <cell r="AV47">
            <v>2.162572916149273E-3</v>
          </cell>
          <cell r="AW47">
            <v>2.4906503752562688E-3</v>
          </cell>
          <cell r="AX47">
            <v>2.385819703370878E-3</v>
          </cell>
          <cell r="AZ47">
            <v>5.0475501102442054E-2</v>
          </cell>
          <cell r="BA47">
            <v>8.3491988777848469E-3</v>
          </cell>
          <cell r="BB47">
            <v>0.26284022927147571</v>
          </cell>
          <cell r="BC47">
            <v>0.26284022927147571</v>
          </cell>
          <cell r="BD47">
            <v>0.18880312139487335</v>
          </cell>
          <cell r="BE47">
            <v>0.80688245059510966</v>
          </cell>
          <cell r="BF47">
            <v>0.10799044387289745</v>
          </cell>
          <cell r="BG47">
            <v>0.28983509045240785</v>
          </cell>
          <cell r="BH47">
            <v>0.12490366848039586</v>
          </cell>
          <cell r="BI47">
            <v>7.5211688012154679E-2</v>
          </cell>
          <cell r="BJ47">
            <v>4.9691980468241179E-2</v>
          </cell>
          <cell r="BK47">
            <v>0.72648787956722005</v>
          </cell>
          <cell r="BL47">
            <v>1.3936061436837476E-3</v>
          </cell>
          <cell r="BM47">
            <v>0</v>
          </cell>
          <cell r="BN47">
            <v>6.7939172620387145E-4</v>
          </cell>
          <cell r="BO47">
            <v>10020501</v>
          </cell>
          <cell r="BP47">
            <v>10207861</v>
          </cell>
          <cell r="BQ47">
            <v>9887407</v>
          </cell>
          <cell r="BR47">
            <v>9850650</v>
          </cell>
          <cell r="BS47">
            <v>9915783</v>
          </cell>
          <cell r="BT47">
            <v>9924109</v>
          </cell>
          <cell r="BU47">
            <v>9541251</v>
          </cell>
          <cell r="BV47">
            <v>9579358</v>
          </cell>
          <cell r="BW47">
            <v>9745544</v>
          </cell>
          <cell r="BX47">
            <v>9738935</v>
          </cell>
          <cell r="BY47">
            <v>9426931</v>
          </cell>
          <cell r="BZ47">
            <v>9582882</v>
          </cell>
          <cell r="CA47">
            <v>9455656</v>
          </cell>
          <cell r="CB47">
            <v>9853717</v>
          </cell>
          <cell r="CC47">
            <v>10525709</v>
          </cell>
          <cell r="CD47">
            <v>10914946</v>
          </cell>
          <cell r="CE47">
            <v>10818758</v>
          </cell>
          <cell r="CF47">
            <v>10169780</v>
          </cell>
          <cell r="CG47">
            <v>10402326</v>
          </cell>
          <cell r="CH47">
            <v>9042178</v>
          </cell>
          <cell r="CI47">
            <v>8698023</v>
          </cell>
          <cell r="CJ47">
            <v>8323852</v>
          </cell>
          <cell r="CK47">
            <v>8028877</v>
          </cell>
          <cell r="CL47">
            <v>1728881</v>
          </cell>
          <cell r="CM47">
            <v>1710821</v>
          </cell>
          <cell r="CN47">
            <v>1687268</v>
          </cell>
          <cell r="CO47">
            <v>1601294</v>
          </cell>
          <cell r="CP47">
            <v>1568798</v>
          </cell>
          <cell r="CQ47">
            <v>1546091</v>
          </cell>
          <cell r="CR47">
            <v>1759693</v>
          </cell>
          <cell r="CS47">
            <v>1730416</v>
          </cell>
          <cell r="CT47">
            <v>1700031</v>
          </cell>
          <cell r="CU47">
            <v>1659151</v>
          </cell>
          <cell r="CV47">
            <v>1644209</v>
          </cell>
          <cell r="CW47">
            <v>1624002</v>
          </cell>
          <cell r="CX47">
            <v>1605827</v>
          </cell>
          <cell r="CY47">
            <v>1575131</v>
          </cell>
          <cell r="CZ47">
            <v>1536285</v>
          </cell>
          <cell r="DA47">
            <v>1488698</v>
          </cell>
          <cell r="DB47">
            <v>1469236</v>
          </cell>
          <cell r="DC47">
            <v>1410219</v>
          </cell>
          <cell r="DD47">
            <v>1378260</v>
          </cell>
          <cell r="DE47">
            <v>1378260</v>
          </cell>
          <cell r="DF47">
            <v>1348014</v>
          </cell>
          <cell r="DG47">
            <v>1289232</v>
          </cell>
          <cell r="DH47">
            <v>1230414</v>
          </cell>
          <cell r="DJ47">
            <v>40260</v>
          </cell>
          <cell r="DK47">
            <v>172978</v>
          </cell>
          <cell r="DM47">
            <v>213238</v>
          </cell>
          <cell r="DN47">
            <v>172058</v>
          </cell>
          <cell r="DO47">
            <v>208743</v>
          </cell>
          <cell r="DP47">
            <v>511470</v>
          </cell>
          <cell r="DQ47">
            <v>720213</v>
          </cell>
          <cell r="DR47">
            <v>41613</v>
          </cell>
          <cell r="DS47">
            <v>5949016</v>
          </cell>
        </row>
        <row r="48">
          <cell r="B48" t="str">
            <v>Consolidated Bank of Kenya</v>
          </cell>
          <cell r="C48">
            <v>12.942902999999999</v>
          </cell>
          <cell r="D48">
            <v>8.131316</v>
          </cell>
          <cell r="E48">
            <v>9.4125779999999999</v>
          </cell>
          <cell r="F48">
            <v>-0.166551</v>
          </cell>
          <cell r="G48">
            <v>-0.166551</v>
          </cell>
          <cell r="H48">
            <v>0.729433</v>
          </cell>
          <cell r="I48">
            <v>10.888315</v>
          </cell>
          <cell r="J48">
            <v>1.0252000000000001E-2</v>
          </cell>
          <cell r="K48">
            <v>-0.18268300000000001</v>
          </cell>
          <cell r="M48">
            <v>2.187425936590992E-3</v>
          </cell>
          <cell r="N48">
            <v>2.3029793562806804E-3</v>
          </cell>
          <cell r="O48">
            <v>2.3119535793521182E-3</v>
          </cell>
          <cell r="P48">
            <v>2.2414962355843987E-3</v>
          </cell>
          <cell r="Q48">
            <v>2.4357980908586208E-3</v>
          </cell>
          <cell r="R48">
            <v>2.2831051018938715E-3</v>
          </cell>
          <cell r="S48">
            <v>2.667232875557445E-3</v>
          </cell>
          <cell r="T48">
            <v>2.7943385230868381E-3</v>
          </cell>
          <cell r="U48">
            <v>2.9311894911254019E-3</v>
          </cell>
          <cell r="V48">
            <v>3.0410302221931039E-3</v>
          </cell>
          <cell r="W48">
            <v>3.2463100336946882E-3</v>
          </cell>
          <cell r="X48">
            <v>3.127047466179375E-3</v>
          </cell>
          <cell r="Y48">
            <v>3.4316570805427039E-3</v>
          </cell>
          <cell r="Z48">
            <v>3.5951394425047193E-3</v>
          </cell>
          <cell r="AA48">
            <v>3.5168922779126709E-3</v>
          </cell>
          <cell r="AB48">
            <v>3.6589293862348505E-3</v>
          </cell>
          <cell r="AC48">
            <v>3.8139306267146143E-3</v>
          </cell>
          <cell r="AD48">
            <v>4.1598331954687522E-3</v>
          </cell>
          <cell r="AE48">
            <v>4.3305980844768359E-3</v>
          </cell>
          <cell r="AF48">
            <v>4.7091276126817556E-3</v>
          </cell>
          <cell r="AG48">
            <v>4.9352439066792245E-3</v>
          </cell>
          <cell r="AH48">
            <v>5.0564486501753214E-3</v>
          </cell>
          <cell r="AI48">
            <v>313413032</v>
          </cell>
          <cell r="AJ48">
            <v>195568503</v>
          </cell>
          <cell r="AK48">
            <v>0</v>
          </cell>
          <cell r="AL48">
            <v>228782134</v>
          </cell>
          <cell r="AM48">
            <v>0</v>
          </cell>
          <cell r="AN48">
            <v>40312345</v>
          </cell>
          <cell r="AO48">
            <v>51920201</v>
          </cell>
          <cell r="AP48">
            <v>263782134</v>
          </cell>
          <cell r="AQ48">
            <v>13553634</v>
          </cell>
          <cell r="AR48">
            <v>20834301</v>
          </cell>
          <cell r="AS48">
            <v>20834.300999999999</v>
          </cell>
          <cell r="AT48">
            <v>4733253</v>
          </cell>
          <cell r="AV48">
            <v>2.7932706642259876E-3</v>
          </cell>
          <cell r="AW48">
            <v>3.4043050559499763E-3</v>
          </cell>
          <cell r="AX48">
            <v>2.7423914431602314E-3</v>
          </cell>
          <cell r="AZ48">
            <v>-0.44994227124612735</v>
          </cell>
          <cell r="BA48">
            <v>-3.0082609295764399E-2</v>
          </cell>
          <cell r="BB48">
            <v>-1.5296306177769472E-2</v>
          </cell>
          <cell r="BC48">
            <v>-1.5296306177769472E-2</v>
          </cell>
          <cell r="BD48">
            <v>0.56710770507943153</v>
          </cell>
          <cell r="BE48">
            <v>1.0764264568160846</v>
          </cell>
          <cell r="BF48">
            <v>0.20831090333852764</v>
          </cell>
          <cell r="BG48">
            <v>0.43505416379025474</v>
          </cell>
          <cell r="BH48">
            <v>0.13027812369440048</v>
          </cell>
          <cell r="BI48">
            <v>4.3798218344388955E-2</v>
          </cell>
          <cell r="BJ48">
            <v>8.6479905350011516E-2</v>
          </cell>
          <cell r="BK48">
            <v>0.86387767517039438</v>
          </cell>
          <cell r="BL48">
            <v>2.0311782786729296E-3</v>
          </cell>
          <cell r="BM48">
            <v>9.7850998843063578E-5</v>
          </cell>
          <cell r="BN48">
            <v>1.0387033872842012E-3</v>
          </cell>
          <cell r="BO48">
            <v>12942903</v>
          </cell>
          <cell r="BP48">
            <v>12972904</v>
          </cell>
          <cell r="BQ48">
            <v>12887332</v>
          </cell>
          <cell r="BR48">
            <v>12574556</v>
          </cell>
          <cell r="BS48">
            <v>12421918</v>
          </cell>
          <cell r="BT48">
            <v>12302979</v>
          </cell>
          <cell r="BU48">
            <v>13455744</v>
          </cell>
          <cell r="BV48">
            <v>13423571</v>
          </cell>
          <cell r="BW48">
            <v>13620906</v>
          </cell>
          <cell r="BX48">
            <v>13697179</v>
          </cell>
          <cell r="BY48">
            <v>13917895</v>
          </cell>
          <cell r="BZ48">
            <v>13898951</v>
          </cell>
          <cell r="CA48">
            <v>14419461</v>
          </cell>
          <cell r="CB48">
            <v>14272743</v>
          </cell>
          <cell r="CC48">
            <v>14135528</v>
          </cell>
          <cell r="CD48">
            <v>14425550</v>
          </cell>
          <cell r="CE48">
            <v>14573039</v>
          </cell>
          <cell r="CF48">
            <v>14428785</v>
          </cell>
          <cell r="CG48">
            <v>15077051</v>
          </cell>
          <cell r="CH48">
            <v>15965750</v>
          </cell>
          <cell r="CI48">
            <v>16616891</v>
          </cell>
          <cell r="CJ48">
            <v>16730762</v>
          </cell>
          <cell r="CK48">
            <v>16778631</v>
          </cell>
          <cell r="CL48">
            <v>729433</v>
          </cell>
          <cell r="CM48">
            <v>870456</v>
          </cell>
          <cell r="CN48">
            <v>925355</v>
          </cell>
          <cell r="CO48">
            <v>795096</v>
          </cell>
          <cell r="CP48">
            <v>966429</v>
          </cell>
          <cell r="CQ48">
            <v>562347</v>
          </cell>
          <cell r="CR48">
            <v>1068434</v>
          </cell>
          <cell r="CS48">
            <v>1045060</v>
          </cell>
          <cell r="CT48">
            <v>1187461</v>
          </cell>
          <cell r="CU48">
            <v>1325345</v>
          </cell>
          <cell r="CV48">
            <v>1403073</v>
          </cell>
          <cell r="CW48">
            <v>1410759</v>
          </cell>
          <cell r="CX48">
            <v>1542883</v>
          </cell>
          <cell r="CY48">
            <v>1586460</v>
          </cell>
          <cell r="CZ48">
            <v>1615215</v>
          </cell>
          <cell r="DA48">
            <v>1587672</v>
          </cell>
          <cell r="DB48">
            <v>1606209</v>
          </cell>
          <cell r="DC48">
            <v>1551228</v>
          </cell>
          <cell r="DD48">
            <v>1567820</v>
          </cell>
          <cell r="DE48">
            <v>1567820</v>
          </cell>
          <cell r="DF48">
            <v>1089376</v>
          </cell>
          <cell r="DG48">
            <v>1258313</v>
          </cell>
          <cell r="DH48">
            <v>1241702</v>
          </cell>
          <cell r="DJ48">
            <v>330634</v>
          </cell>
          <cell r="DK48">
            <v>252384</v>
          </cell>
          <cell r="DM48">
            <v>583018</v>
          </cell>
          <cell r="DN48">
            <v>627576</v>
          </cell>
          <cell r="DO48">
            <v>930811</v>
          </cell>
          <cell r="DP48">
            <v>1208718</v>
          </cell>
          <cell r="DQ48">
            <v>2139529</v>
          </cell>
          <cell r="DR48">
            <v>-190760</v>
          </cell>
          <cell r="DS48">
            <v>8131316</v>
          </cell>
        </row>
        <row r="49">
          <cell r="B49" t="str">
            <v xml:space="preserve">Dubai Islamic Bank </v>
          </cell>
          <cell r="C49">
            <v>7.1775229999999999</v>
          </cell>
          <cell r="D49">
            <v>3.4492430000000001</v>
          </cell>
          <cell r="E49">
            <v>4.9546749999999999</v>
          </cell>
          <cell r="F49">
            <v>1.0215350000000001</v>
          </cell>
          <cell r="G49">
            <v>1.0229680000000001</v>
          </cell>
          <cell r="H49">
            <v>1.792459</v>
          </cell>
          <cell r="I49">
            <v>5.2547139999999999</v>
          </cell>
          <cell r="J49">
            <v>7.4920000000000004E-3</v>
          </cell>
          <cell r="K49">
            <v>-0.40355200000000002</v>
          </cell>
          <cell r="M49">
            <v>1.8384385148436126E-3</v>
          </cell>
          <cell r="N49">
            <v>1.6682935980527191E-3</v>
          </cell>
          <cell r="O49">
            <v>1.6837333211809288E-3</v>
          </cell>
          <cell r="P49">
            <v>1.39180981416708E-3</v>
          </cell>
          <cell r="Q49">
            <v>1.4170584184887587E-3</v>
          </cell>
          <cell r="R49">
            <v>1.2905753969860989E-3</v>
          </cell>
          <cell r="S49">
            <v>1.0097300653005045E-3</v>
          </cell>
          <cell r="T49">
            <v>8.9810759525201064E-4</v>
          </cell>
          <cell r="U49">
            <v>8.1594244188925907E-4</v>
          </cell>
          <cell r="V49">
            <v>1.6019345997390294E-3</v>
          </cell>
          <cell r="W49">
            <v>1.6457505318533876E-3</v>
          </cell>
          <cell r="X49">
            <v>1.6597976324624964E-3</v>
          </cell>
          <cell r="Y49">
            <v>1.7406970541681173E-3</v>
          </cell>
          <cell r="Z49">
            <v>1.7623379659851292E-3</v>
          </cell>
          <cell r="AA49">
            <v>1.9075708158961323E-3</v>
          </cell>
          <cell r="AB49">
            <v>1.9305963266920123E-3</v>
          </cell>
          <cell r="AC49">
            <v>1.9367902077399666E-3</v>
          </cell>
          <cell r="AD49">
            <v>2.0384148379067593E-3</v>
          </cell>
          <cell r="AE49">
            <v>2.135885306845442E-3</v>
          </cell>
          <cell r="AF49">
            <v>2.277695536393396E-3</v>
          </cell>
          <cell r="AG49">
            <v>2.3491586322533392E-3</v>
          </cell>
          <cell r="AH49">
            <v>2.2687049910450462E-3</v>
          </cell>
          <cell r="AI49">
            <v>313413032</v>
          </cell>
          <cell r="AJ49">
            <v>195568503</v>
          </cell>
          <cell r="AK49">
            <v>0</v>
          </cell>
          <cell r="AL49">
            <v>228782134</v>
          </cell>
          <cell r="AM49">
            <v>0</v>
          </cell>
          <cell r="AN49">
            <v>40312345</v>
          </cell>
          <cell r="AO49">
            <v>51920201</v>
          </cell>
          <cell r="AP49">
            <v>263782134</v>
          </cell>
          <cell r="AQ49">
            <v>13553634</v>
          </cell>
          <cell r="AR49">
            <v>20834301</v>
          </cell>
          <cell r="AS49">
            <v>20834.300999999999</v>
          </cell>
          <cell r="AT49">
            <v>4733253</v>
          </cell>
          <cell r="AV49">
            <v>1.5490160466865358E-3</v>
          </cell>
          <cell r="AW49">
            <v>1.4440805626174244E-3</v>
          </cell>
          <cell r="AX49">
            <v>1.4435639549164872E-3</v>
          </cell>
          <cell r="AZ49">
            <v>-0.47921046741046541</v>
          </cell>
          <cell r="BA49">
            <v>-0.14226383632777453</v>
          </cell>
          <cell r="BB49">
            <v>0.19467624688993543</v>
          </cell>
          <cell r="BC49">
            <v>0.19440353937435989</v>
          </cell>
          <cell r="BD49">
            <v>0.45097837570000843</v>
          </cell>
          <cell r="BE49">
            <v>4.5919617063844509</v>
          </cell>
          <cell r="BF49">
            <v>1.3236687501001284E-2</v>
          </cell>
          <cell r="BG49">
            <v>6.5508223648663252E-2</v>
          </cell>
          <cell r="BH49">
            <v>0.12911660700490712</v>
          </cell>
          <cell r="BI49">
            <v>5.1930752205414585E-2</v>
          </cell>
          <cell r="BJ49">
            <v>7.718585479949254E-2</v>
          </cell>
          <cell r="BK49">
            <v>0.6961592839086318</v>
          </cell>
          <cell r="BL49">
            <v>1.7476112349112277E-4</v>
          </cell>
          <cell r="BM49">
            <v>0</v>
          </cell>
          <cell r="BN49">
            <v>8.5197142607391991E-5</v>
          </cell>
          <cell r="BO49">
            <v>7177523</v>
          </cell>
          <cell r="BP49">
            <v>5925048</v>
          </cell>
          <cell r="BQ49">
            <v>5250614</v>
          </cell>
          <cell r="BR49">
            <v>4183358</v>
          </cell>
          <cell r="BS49">
            <v>4169057</v>
          </cell>
          <cell r="BT49">
            <v>3312834</v>
          </cell>
          <cell r="BU49">
            <v>2610309</v>
          </cell>
          <cell r="BV49">
            <v>1855248</v>
          </cell>
          <cell r="BW49">
            <v>1412715</v>
          </cell>
          <cell r="CL49">
            <v>1792459</v>
          </cell>
          <cell r="CM49">
            <v>1888237</v>
          </cell>
          <cell r="CN49">
            <v>1945260</v>
          </cell>
          <cell r="CO49">
            <v>1603170</v>
          </cell>
          <cell r="CP49">
            <v>1576015</v>
          </cell>
          <cell r="CQ49">
            <v>1550896</v>
          </cell>
          <cell r="CR49">
            <v>1268840</v>
          </cell>
          <cell r="CS49">
            <v>1296179</v>
          </cell>
          <cell r="CT49">
            <v>1252725</v>
          </cell>
          <cell r="DJ49">
            <v>48238</v>
          </cell>
          <cell r="DK49">
            <v>58725</v>
          </cell>
          <cell r="DM49">
            <v>106963</v>
          </cell>
          <cell r="DN49">
            <v>491170</v>
          </cell>
          <cell r="DO49">
            <v>3031</v>
          </cell>
          <cell r="DP49">
            <v>43238</v>
          </cell>
          <cell r="DQ49">
            <v>46269</v>
          </cell>
          <cell r="DR49">
            <v>-403552</v>
          </cell>
          <cell r="DS49">
            <v>3449243</v>
          </cell>
        </row>
        <row r="50">
          <cell r="B50" t="str">
            <v xml:space="preserve">Mayfair Bank </v>
          </cell>
          <cell r="C50">
            <v>7.4472620000000003</v>
          </cell>
          <cell r="D50">
            <v>4.3842759999999998</v>
          </cell>
          <cell r="E50">
            <v>6.0684560000000003</v>
          </cell>
          <cell r="F50">
            <v>1.171718</v>
          </cell>
          <cell r="G50">
            <v>1.171718</v>
          </cell>
          <cell r="H50">
            <v>1.1890400000000001</v>
          </cell>
          <cell r="I50">
            <v>5.7790179999999998</v>
          </cell>
          <cell r="J50">
            <v>1.9789999999999999E-2</v>
          </cell>
          <cell r="K50">
            <v>-0.16142599999999999</v>
          </cell>
          <cell r="M50">
            <v>1.6829240341067562E-3</v>
          </cell>
          <cell r="N50">
            <v>1.5269761579581259E-3</v>
          </cell>
          <cell r="O50">
            <v>1.5958014906050501E-3</v>
          </cell>
          <cell r="P50">
            <v>1.3581930913919007E-3</v>
          </cell>
          <cell r="Q50">
            <v>1.2823203270047327E-3</v>
          </cell>
          <cell r="R50">
            <v>1.2024846829300833E-3</v>
          </cell>
          <cell r="S50">
            <v>1.1394633381557604E-3</v>
          </cell>
          <cell r="T50">
            <v>9.2633368985826719E-4</v>
          </cell>
          <cell r="U50">
            <v>8.1594244188925907E-4</v>
          </cell>
          <cell r="V50">
            <v>1.6019345997390294E-3</v>
          </cell>
          <cell r="W50">
            <v>1.6457505318533876E-3</v>
          </cell>
          <cell r="X50">
            <v>1.6597976324624964E-3</v>
          </cell>
          <cell r="Y50">
            <v>1.7406970541681173E-3</v>
          </cell>
          <cell r="Z50">
            <v>1.7623379659851292E-3</v>
          </cell>
          <cell r="AA50">
            <v>1.9075708158961323E-3</v>
          </cell>
          <cell r="AB50">
            <v>1.9305963266920123E-3</v>
          </cell>
          <cell r="AC50">
            <v>1.9367902077399666E-3</v>
          </cell>
          <cell r="AD50">
            <v>2.0384148379067593E-3</v>
          </cell>
          <cell r="AE50">
            <v>2.135885306845442E-3</v>
          </cell>
          <cell r="AF50">
            <v>2.277695536393396E-3</v>
          </cell>
          <cell r="AG50">
            <v>2.3491586322533392E-3</v>
          </cell>
          <cell r="AH50">
            <v>2.2687049910450462E-3</v>
          </cell>
          <cell r="AI50">
            <v>313413032</v>
          </cell>
          <cell r="AJ50">
            <v>195568503</v>
          </cell>
          <cell r="AK50">
            <v>0</v>
          </cell>
          <cell r="AL50">
            <v>228782134</v>
          </cell>
          <cell r="AM50">
            <v>0</v>
          </cell>
          <cell r="AN50">
            <v>40312345</v>
          </cell>
          <cell r="AO50">
            <v>51920201</v>
          </cell>
          <cell r="AP50">
            <v>263782134</v>
          </cell>
          <cell r="AQ50">
            <v>13553634</v>
          </cell>
          <cell r="AR50">
            <v>20834301</v>
          </cell>
          <cell r="AS50">
            <v>20834.300999999999</v>
          </cell>
          <cell r="AT50">
            <v>4733253</v>
          </cell>
          <cell r="AV50">
            <v>1.6072297284005727E-3</v>
          </cell>
          <cell r="AW50">
            <v>1.8355470324213372E-3</v>
          </cell>
          <cell r="AX50">
            <v>1.7680684088455219E-3</v>
          </cell>
          <cell r="AZ50">
            <v>-0.28049732471415034</v>
          </cell>
          <cell r="BA50">
            <v>-5.4156023400759139E-2</v>
          </cell>
          <cell r="BB50">
            <v>0.20275382426564514</v>
          </cell>
          <cell r="BC50">
            <v>0.20275382426564514</v>
          </cell>
          <cell r="BD50">
            <v>0.37883462079518249</v>
          </cell>
          <cell r="BE50">
            <v>2.2960421859703679</v>
          </cell>
          <cell r="BF50">
            <v>0</v>
          </cell>
          <cell r="BG50">
            <v>0</v>
          </cell>
          <cell r="BH50">
            <v>0.14288837934214646</v>
          </cell>
          <cell r="BI50">
            <v>8.4827340461122419E-2</v>
          </cell>
          <cell r="BJ50">
            <v>5.8061038881024041E-2</v>
          </cell>
          <cell r="BK50">
            <v>0.72246976825736231</v>
          </cell>
          <cell r="BL50">
            <v>8.6801592328767687E-4</v>
          </cell>
          <cell r="BM50">
            <v>9.5660319073643336E-4</v>
          </cell>
          <cell r="BN50">
            <v>8.9721952907255789E-4</v>
          </cell>
          <cell r="BO50">
            <v>7447262</v>
          </cell>
          <cell r="BP50">
            <v>6689148</v>
          </cell>
          <cell r="BQ50">
            <v>6856572</v>
          </cell>
          <cell r="BR50">
            <v>5369117</v>
          </cell>
          <cell r="BS50">
            <v>4475770</v>
          </cell>
          <cell r="BT50">
            <v>3953412</v>
          </cell>
          <cell r="BU50">
            <v>3547988</v>
          </cell>
          <cell r="BV50">
            <v>2563150</v>
          </cell>
          <cell r="BW50">
            <v>1412715</v>
          </cell>
          <cell r="CL50">
            <v>1189040</v>
          </cell>
          <cell r="CM50">
            <v>1026771</v>
          </cell>
          <cell r="CN50">
            <v>1019868</v>
          </cell>
          <cell r="CO50">
            <v>1020349</v>
          </cell>
          <cell r="CP50">
            <v>1112957</v>
          </cell>
          <cell r="CQ50">
            <v>1079558</v>
          </cell>
          <cell r="CR50">
            <v>1168946</v>
          </cell>
          <cell r="CS50">
            <v>1120846</v>
          </cell>
          <cell r="CT50">
            <v>1252725</v>
          </cell>
          <cell r="DJ50">
            <v>46050</v>
          </cell>
          <cell r="DK50">
            <v>75507</v>
          </cell>
          <cell r="DM50">
            <v>121557</v>
          </cell>
          <cell r="DN50">
            <v>279100</v>
          </cell>
          <cell r="DO50">
            <v>0</v>
          </cell>
          <cell r="DP50">
            <v>0</v>
          </cell>
          <cell r="DQ50">
            <v>0</v>
          </cell>
          <cell r="DR50">
            <v>-161426</v>
          </cell>
          <cell r="DS50">
            <v>4384276</v>
          </cell>
        </row>
        <row r="51">
          <cell r="B51" t="str">
            <v>Middle East Bank</v>
          </cell>
          <cell r="C51">
            <v>6.6070089999999997</v>
          </cell>
          <cell r="D51">
            <v>4.1711419999999997</v>
          </cell>
          <cell r="E51">
            <v>5.2587469999999996</v>
          </cell>
          <cell r="F51">
            <v>1.0184310000000001</v>
          </cell>
          <cell r="G51">
            <v>1.1196999999999999</v>
          </cell>
          <cell r="H51">
            <v>1.2183219999999999</v>
          </cell>
          <cell r="I51">
            <v>2.7629739999999998</v>
          </cell>
          <cell r="J51">
            <v>3.9849999999999998E-3</v>
          </cell>
          <cell r="K51">
            <v>9.1800000000000007E-2</v>
          </cell>
          <cell r="M51">
            <v>1.5575776991289467E-3</v>
          </cell>
          <cell r="N51">
            <v>1.4133233687721931E-3</v>
          </cell>
          <cell r="O51">
            <v>1.401315282129908E-3</v>
          </cell>
          <cell r="P51">
            <v>1.3763618780880339E-3</v>
          </cell>
          <cell r="Q51">
            <v>1.4170696233015406E-3</v>
          </cell>
          <cell r="R51">
            <v>1.4595526780470818E-3</v>
          </cell>
          <cell r="S51">
            <v>1.4768173016462597E-3</v>
          </cell>
          <cell r="T51">
            <v>1.4769299628961381E-3</v>
          </cell>
          <cell r="U51">
            <v>1.5459463853591893E-3</v>
          </cell>
          <cell r="V51">
            <v>1.6019345997390294E-3</v>
          </cell>
          <cell r="W51">
            <v>1.6457505318533876E-3</v>
          </cell>
          <cell r="X51">
            <v>1.6597976324624964E-3</v>
          </cell>
          <cell r="Y51">
            <v>1.7406970541681173E-3</v>
          </cell>
          <cell r="Z51">
            <v>1.7623379659851292E-3</v>
          </cell>
          <cell r="AA51">
            <v>1.9075708158961323E-3</v>
          </cell>
          <cell r="AB51">
            <v>1.9305963266920123E-3</v>
          </cell>
          <cell r="AC51">
            <v>1.9367902077399666E-3</v>
          </cell>
          <cell r="AD51">
            <v>2.0384148379067593E-3</v>
          </cell>
          <cell r="AE51">
            <v>2.135885306845442E-3</v>
          </cell>
          <cell r="AF51">
            <v>2.277695536393396E-3</v>
          </cell>
          <cell r="AG51">
            <v>2.3491586322533392E-3</v>
          </cell>
          <cell r="AH51">
            <v>2.2687049910450462E-3</v>
          </cell>
          <cell r="AI51">
            <v>313413032</v>
          </cell>
          <cell r="AJ51">
            <v>195568503</v>
          </cell>
          <cell r="AK51">
            <v>0</v>
          </cell>
          <cell r="AL51">
            <v>228782134</v>
          </cell>
          <cell r="AM51">
            <v>0</v>
          </cell>
          <cell r="AN51">
            <v>40312345</v>
          </cell>
          <cell r="AO51">
            <v>51920201</v>
          </cell>
          <cell r="AP51">
            <v>263782134</v>
          </cell>
          <cell r="AQ51">
            <v>13553634</v>
          </cell>
          <cell r="AR51">
            <v>20834301</v>
          </cell>
          <cell r="AS51">
            <v>20834.300999999999</v>
          </cell>
          <cell r="AT51">
            <v>4733253</v>
          </cell>
          <cell r="AV51">
            <v>1.4258906535865314E-3</v>
          </cell>
          <cell r="AW51">
            <v>1.7463150859818133E-3</v>
          </cell>
          <cell r="AX51">
            <v>1.532156522319872E-3</v>
          </cell>
          <cell r="AZ51">
            <v>0.11773824398839822</v>
          </cell>
          <cell r="BA51">
            <v>2.3019763103702844E-2</v>
          </cell>
          <cell r="BB51">
            <v>0.40525173237243639</v>
          </cell>
          <cell r="BC51">
            <v>0.36859955974974795</v>
          </cell>
          <cell r="BD51">
            <v>0.39390028641843733</v>
          </cell>
          <cell r="BE51">
            <v>0.60087091187637376</v>
          </cell>
          <cell r="BF51">
            <v>0.20647181910380216</v>
          </cell>
          <cell r="BG51">
            <v>0.23708086821356866</v>
          </cell>
          <cell r="BH51">
            <v>0.1274096787437522</v>
          </cell>
          <cell r="BI51">
            <v>5.8608781706143143E-2</v>
          </cell>
          <cell r="BJ51">
            <v>6.8800897037609055E-2</v>
          </cell>
          <cell r="BK51">
            <v>0.79318172180559365</v>
          </cell>
          <cell r="BL51">
            <v>5.3723553291202164E-4</v>
          </cell>
          <cell r="BM51">
            <v>3.9727887015659417E-5</v>
          </cell>
          <cell r="BN51">
            <v>2.8159332502676631E-4</v>
          </cell>
          <cell r="BO51">
            <v>6607009</v>
          </cell>
          <cell r="BP51">
            <v>5620524</v>
          </cell>
          <cell r="BQ51">
            <v>5360864</v>
          </cell>
          <cell r="BR51">
            <v>5343660</v>
          </cell>
          <cell r="BS51">
            <v>5165484</v>
          </cell>
          <cell r="BT51">
            <v>5090148</v>
          </cell>
          <cell r="BU51">
            <v>5121036</v>
          </cell>
          <cell r="BV51">
            <v>5092123</v>
          </cell>
          <cell r="BW51">
            <v>5249639</v>
          </cell>
          <cell r="BX51">
            <v>5280693</v>
          </cell>
          <cell r="BY51">
            <v>5233522</v>
          </cell>
          <cell r="BZ51">
            <v>5237919</v>
          </cell>
          <cell r="CA51">
            <v>5443993</v>
          </cell>
          <cell r="CB51">
            <v>5375994</v>
          </cell>
          <cell r="CC51">
            <v>5677553</v>
          </cell>
          <cell r="CD51">
            <v>6288542</v>
          </cell>
          <cell r="CE51">
            <v>6192662</v>
          </cell>
          <cell r="CF51">
            <v>5836720</v>
          </cell>
          <cell r="CG51">
            <v>5936601</v>
          </cell>
          <cell r="CH51">
            <v>5906089</v>
          </cell>
          <cell r="CI51">
            <v>6153754</v>
          </cell>
          <cell r="CJ51">
            <v>6204136</v>
          </cell>
          <cell r="CK51">
            <v>5765799</v>
          </cell>
          <cell r="CL51">
            <v>1218322</v>
          </cell>
          <cell r="CM51">
            <v>1192491</v>
          </cell>
          <cell r="CN51">
            <v>1157878</v>
          </cell>
          <cell r="CO51">
            <v>1061671</v>
          </cell>
          <cell r="CP51">
            <v>1083394</v>
          </cell>
          <cell r="CQ51">
            <v>1098966</v>
          </cell>
          <cell r="CR51">
            <v>1161853</v>
          </cell>
          <cell r="CS51">
            <v>1143420</v>
          </cell>
          <cell r="CT51">
            <v>1178364</v>
          </cell>
          <cell r="CU51">
            <v>1213931</v>
          </cell>
          <cell r="CV51">
            <v>1192109</v>
          </cell>
          <cell r="CW51">
            <v>1235641</v>
          </cell>
          <cell r="CX51">
            <v>1237851</v>
          </cell>
          <cell r="CY51">
            <v>1252646</v>
          </cell>
          <cell r="CZ51">
            <v>1263462</v>
          </cell>
          <cell r="DA51">
            <v>1197477</v>
          </cell>
          <cell r="DB51">
            <v>1193546</v>
          </cell>
          <cell r="DC51">
            <v>1211872</v>
          </cell>
          <cell r="DD51">
            <v>1233695</v>
          </cell>
          <cell r="DE51">
            <v>1233695</v>
          </cell>
          <cell r="DF51">
            <v>1216395</v>
          </cell>
          <cell r="DG51">
            <v>1169933</v>
          </cell>
          <cell r="DH51">
            <v>1175205</v>
          </cell>
          <cell r="DJ51">
            <v>94618</v>
          </cell>
          <cell r="DK51">
            <v>145590</v>
          </cell>
          <cell r="DM51">
            <v>240208</v>
          </cell>
          <cell r="DN51">
            <v>144334</v>
          </cell>
          <cell r="DO51">
            <v>257306</v>
          </cell>
          <cell r="DP51">
            <v>828003</v>
          </cell>
          <cell r="DQ51">
            <v>1085309</v>
          </cell>
          <cell r="DR51">
            <v>67750</v>
          </cell>
          <cell r="DS51">
            <v>4171142</v>
          </cell>
        </row>
        <row r="52">
          <cell r="B52" t="str">
            <v>Spire Bank</v>
          </cell>
          <cell r="C52">
            <v>7.3773489999999997</v>
          </cell>
          <cell r="D52">
            <v>3.727913</v>
          </cell>
          <cell r="E52">
            <v>4.6978850000000003</v>
          </cell>
          <cell r="F52">
            <v>-0.74018600000000001</v>
          </cell>
          <cell r="G52">
            <v>-0.65709399999999996</v>
          </cell>
          <cell r="H52">
            <v>1.5299999999999999E-3</v>
          </cell>
          <cell r="I52">
            <v>6.6473599999999999</v>
          </cell>
          <cell r="J52">
            <v>9.0600000000000001E-4</v>
          </cell>
          <cell r="K52">
            <v>8.5983000000000004E-2</v>
          </cell>
          <cell r="M52">
            <v>9.8768066488109517E-4</v>
          </cell>
          <cell r="N52">
            <v>8.0573806999925278E-4</v>
          </cell>
          <cell r="O52">
            <v>8.7431380415206237E-4</v>
          </cell>
          <cell r="P52">
            <v>1.828144471978596E-3</v>
          </cell>
          <cell r="Q52">
            <v>1.9951270965040003E-3</v>
          </cell>
          <cell r="R52">
            <v>2.2215219873531959E-3</v>
          </cell>
          <cell r="S52">
            <v>2.3264679233426658E-3</v>
          </cell>
          <cell r="T52">
            <v>2.5178370370550077E-3</v>
          </cell>
          <cell r="U52">
            <v>2.9204333094317424E-3</v>
          </cell>
          <cell r="V52">
            <v>3.0588598481347401E-3</v>
          </cell>
          <cell r="W52">
            <v>3.3461308451362866E-3</v>
          </cell>
          <cell r="X52">
            <v>3.510592734375647E-3</v>
          </cell>
          <cell r="Y52">
            <v>3.817287304938452E-3</v>
          </cell>
          <cell r="Z52">
            <v>4.0857315203113587E-3</v>
          </cell>
          <cell r="AA52">
            <v>4.3179555382334422E-3</v>
          </cell>
          <cell r="AB52">
            <v>4.7633665332035748E-3</v>
          </cell>
          <cell r="AC52">
            <v>4.7657858994089222E-3</v>
          </cell>
          <cell r="AD52">
            <v>4.5753422744545516E-3</v>
          </cell>
          <cell r="AE52">
            <v>5.4417109266859413E-3</v>
          </cell>
          <cell r="AF52">
            <v>5.3969313576378072E-3</v>
          </cell>
          <cell r="AG52">
            <v>5.6779324554218844E-3</v>
          </cell>
          <cell r="AH52">
            <v>5.4898150641763069E-3</v>
          </cell>
          <cell r="AI52">
            <v>313413032</v>
          </cell>
          <cell r="AJ52">
            <v>195568503</v>
          </cell>
          <cell r="AK52">
            <v>0</v>
          </cell>
          <cell r="AL52">
            <v>228782134</v>
          </cell>
          <cell r="AM52">
            <v>0</v>
          </cell>
          <cell r="AN52">
            <v>40312345</v>
          </cell>
          <cell r="AO52">
            <v>51920201</v>
          </cell>
          <cell r="AP52">
            <v>263782134</v>
          </cell>
          <cell r="AQ52">
            <v>13553634</v>
          </cell>
          <cell r="AR52">
            <v>20834301</v>
          </cell>
          <cell r="AS52">
            <v>20834.300999999999</v>
          </cell>
          <cell r="AT52">
            <v>4733253</v>
          </cell>
          <cell r="AV52">
            <v>1.5921414648210625E-3</v>
          </cell>
          <cell r="AW52">
            <v>1.5607502000957341E-3</v>
          </cell>
          <cell r="AX52">
            <v>1.3687471832850473E-3</v>
          </cell>
          <cell r="AZ52">
            <v>0.42344229070311284</v>
          </cell>
          <cell r="BA52">
            <v>1.7769332010132376E-2</v>
          </cell>
          <cell r="BB52">
            <v>-9.885037067347037E-2</v>
          </cell>
          <cell r="BC52">
            <v>-0.11135037067347037</v>
          </cell>
          <cell r="BD52">
            <v>0.75126478606768032</v>
          </cell>
          <cell r="BE52">
            <v>1.1787024815758411</v>
          </cell>
          <cell r="BF52">
            <v>0.39893892831921474</v>
          </cell>
          <cell r="BG52">
            <v>0.55695311859037699</v>
          </cell>
          <cell r="BH52">
            <v>0.10102665946203886</v>
          </cell>
          <cell r="BI52">
            <v>6.0847667523133517E-2</v>
          </cell>
          <cell r="BJ52">
            <v>4.017899193890534E-2</v>
          </cell>
          <cell r="BK52">
            <v>0.79353006725366837</v>
          </cell>
          <cell r="BL52">
            <v>1.6153634517838641E-3</v>
          </cell>
          <cell r="BM52">
            <v>0</v>
          </cell>
          <cell r="BN52">
            <v>7.8749980324651367E-4</v>
          </cell>
          <cell r="BO52">
            <v>7377349</v>
          </cell>
          <cell r="BP52">
            <v>8516128</v>
          </cell>
          <cell r="BQ52">
            <v>9223078</v>
          </cell>
          <cell r="BR52">
            <v>10827687</v>
          </cell>
          <cell r="BS52">
            <v>10965040</v>
          </cell>
          <cell r="BT52">
            <v>11203247</v>
          </cell>
          <cell r="BU52">
            <v>11147949</v>
          </cell>
          <cell r="BV52">
            <v>11686475</v>
          </cell>
          <cell r="BW52">
            <v>13074106</v>
          </cell>
          <cell r="BX52">
            <v>13185616</v>
          </cell>
          <cell r="BY52">
            <v>13802498</v>
          </cell>
          <cell r="BZ52">
            <v>14204005</v>
          </cell>
          <cell r="CA52">
            <v>14382397</v>
          </cell>
          <cell r="CB52">
            <v>15107721</v>
          </cell>
          <cell r="CC52">
            <v>14469562</v>
          </cell>
          <cell r="CD52">
            <v>15826494</v>
          </cell>
          <cell r="CE52">
            <v>16857598</v>
          </cell>
          <cell r="CF52">
            <v>16800655</v>
          </cell>
          <cell r="CG52">
            <v>16589359</v>
          </cell>
          <cell r="CH52">
            <v>17019940</v>
          </cell>
          <cell r="CI52">
            <v>16250564</v>
          </cell>
          <cell r="CJ52">
            <v>16454140</v>
          </cell>
          <cell r="CK52">
            <v>15562476</v>
          </cell>
          <cell r="CL52">
            <v>1530</v>
          </cell>
          <cell r="CM52">
            <v>-923614</v>
          </cell>
          <cell r="CN52">
            <v>-1029954</v>
          </cell>
          <cell r="CO52">
            <v>551632</v>
          </cell>
          <cell r="CP52">
            <v>768190</v>
          </cell>
          <cell r="CQ52">
            <v>992269</v>
          </cell>
          <cell r="CR52">
            <v>1187760</v>
          </cell>
          <cell r="CS52">
            <v>1424536</v>
          </cell>
          <cell r="CT52">
            <v>1628858</v>
          </cell>
          <cell r="CU52">
            <v>1717309</v>
          </cell>
          <cell r="CV52">
            <v>1817222</v>
          </cell>
          <cell r="CW52">
            <v>2037416</v>
          </cell>
          <cell r="CX52">
            <v>2182475</v>
          </cell>
          <cell r="CY52">
            <v>1933604</v>
          </cell>
          <cell r="CZ52">
            <v>2068845</v>
          </cell>
          <cell r="DA52">
            <v>1993347</v>
          </cell>
          <cell r="DB52">
            <v>2106331</v>
          </cell>
          <cell r="DC52">
            <v>1718831</v>
          </cell>
          <cell r="DD52">
            <v>1154947</v>
          </cell>
          <cell r="DE52">
            <v>1154947</v>
          </cell>
          <cell r="DF52">
            <v>1526979</v>
          </cell>
          <cell r="DG52">
            <v>1408728</v>
          </cell>
          <cell r="DH52">
            <v>1371482</v>
          </cell>
          <cell r="DJ52">
            <v>269224</v>
          </cell>
          <cell r="DK52">
            <v>89137</v>
          </cell>
          <cell r="DM52">
            <v>358361</v>
          </cell>
          <cell r="DN52">
            <v>422401</v>
          </cell>
          <cell r="DO52">
            <v>1378073</v>
          </cell>
          <cell r="DP52">
            <v>1096234</v>
          </cell>
          <cell r="DQ52">
            <v>2474307</v>
          </cell>
          <cell r="DR52">
            <v>81483</v>
          </cell>
          <cell r="DS52">
            <v>3727913</v>
          </cell>
        </row>
        <row r="53">
          <cell r="B53" t="str">
            <v xml:space="preserve">Jamii Bora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4.1859757495909012E-9</v>
          </cell>
          <cell r="J53">
            <v>0</v>
          </cell>
          <cell r="K53">
            <v>0</v>
          </cell>
          <cell r="M53">
            <v>0</v>
          </cell>
          <cell r="P53">
            <v>0</v>
          </cell>
          <cell r="Q53">
            <v>0</v>
          </cell>
          <cell r="R53">
            <v>3.0224909005594821E-3</v>
          </cell>
          <cell r="S53">
            <v>3.476346848968026E-3</v>
          </cell>
          <cell r="T53">
            <v>3.5180477134277906E-3</v>
          </cell>
          <cell r="U53">
            <v>3.2512212159849403E-3</v>
          </cell>
          <cell r="V53">
            <v>4.0298106709611972E-3</v>
          </cell>
          <cell r="W53">
            <v>4.4514540520524618E-3</v>
          </cell>
          <cell r="X53">
            <v>4.4692455535187319E-3</v>
          </cell>
          <cell r="Y53">
            <v>4.5511325872303011E-3</v>
          </cell>
          <cell r="Z53">
            <v>4.9632838540780181E-3</v>
          </cell>
          <cell r="AA53">
            <v>4.5362823760640957E-3</v>
          </cell>
          <cell r="AB53">
            <v>4.7800398144967528E-3</v>
          </cell>
          <cell r="AC53">
            <v>4.5513830838513417E-3</v>
          </cell>
          <cell r="AD53">
            <v>4.6643770964833187E-3</v>
          </cell>
          <cell r="AE53">
            <v>2.9185973673679262E-3</v>
          </cell>
          <cell r="AF53">
            <v>2.984048240605761E-3</v>
          </cell>
          <cell r="AG53">
            <v>2.7145443083773806E-3</v>
          </cell>
          <cell r="AH53">
            <v>2.6078119729559994E-3</v>
          </cell>
          <cell r="AI53">
            <v>313413032</v>
          </cell>
          <cell r="AJ53">
            <v>195568503</v>
          </cell>
          <cell r="AK53">
            <v>0</v>
          </cell>
          <cell r="AL53">
            <v>228782134</v>
          </cell>
          <cell r="AM53">
            <v>0</v>
          </cell>
          <cell r="AN53">
            <v>40312345</v>
          </cell>
          <cell r="AO53">
            <v>51920201</v>
          </cell>
          <cell r="AP53">
            <v>263782134</v>
          </cell>
          <cell r="AQ53">
            <v>13553634</v>
          </cell>
          <cell r="AR53">
            <v>20834301</v>
          </cell>
          <cell r="AS53">
            <v>20834.300999999999</v>
          </cell>
          <cell r="AT53">
            <v>4733253</v>
          </cell>
          <cell r="AV53">
            <v>0</v>
          </cell>
          <cell r="AW53">
            <v>0</v>
          </cell>
          <cell r="AX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 t="e">
            <v>#DIV/0!</v>
          </cell>
          <cell r="BF53" t="e">
            <v>#DIV/0!</v>
          </cell>
          <cell r="BG53">
            <v>0</v>
          </cell>
          <cell r="BH53" t="e">
            <v>#DIV/0!</v>
          </cell>
          <cell r="BI53" t="e">
            <v>#DIV/0!</v>
          </cell>
          <cell r="BJ53" t="e">
            <v>#DIV/0!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12448282</v>
          </cell>
          <cell r="BU53">
            <v>12850795</v>
          </cell>
          <cell r="BV53">
            <v>13778388</v>
          </cell>
          <cell r="BW53">
            <v>14594119</v>
          </cell>
          <cell r="BX53">
            <v>15336497</v>
          </cell>
          <cell r="BY53">
            <v>15724254</v>
          </cell>
          <cell r="BZ53">
            <v>17244601</v>
          </cell>
          <cell r="CA53">
            <v>17103526</v>
          </cell>
          <cell r="CB53">
            <v>17281779</v>
          </cell>
          <cell r="CC53">
            <v>16781543</v>
          </cell>
          <cell r="CD53">
            <v>17042346</v>
          </cell>
          <cell r="CE53">
            <v>15896471</v>
          </cell>
          <cell r="CF53">
            <v>13724146</v>
          </cell>
          <cell r="CG53">
            <v>13117892</v>
          </cell>
          <cell r="CH53">
            <v>9437406</v>
          </cell>
          <cell r="CI53">
            <v>9034229</v>
          </cell>
          <cell r="CJ53">
            <v>7577619</v>
          </cell>
          <cell r="CK53">
            <v>7010323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3395143</v>
          </cell>
          <cell r="CR53">
            <v>3454435</v>
          </cell>
          <cell r="CS53">
            <v>3236996</v>
          </cell>
          <cell r="CT53">
            <v>3382368</v>
          </cell>
          <cell r="CU53">
            <v>3496545</v>
          </cell>
          <cell r="CV53">
            <v>3590079</v>
          </cell>
          <cell r="CW53">
            <v>3135336</v>
          </cell>
          <cell r="CX53">
            <v>3149170</v>
          </cell>
          <cell r="CY53">
            <v>3166310</v>
          </cell>
          <cell r="CZ53">
            <v>3162791</v>
          </cell>
          <cell r="DA53">
            <v>3167452</v>
          </cell>
          <cell r="DB53">
            <v>3150756</v>
          </cell>
          <cell r="DC53">
            <v>3126920</v>
          </cell>
          <cell r="DD53">
            <v>3105500</v>
          </cell>
          <cell r="DE53">
            <v>3105500</v>
          </cell>
          <cell r="DF53">
            <v>2308081</v>
          </cell>
          <cell r="DG53">
            <v>2269490</v>
          </cell>
          <cell r="DH53">
            <v>2250639</v>
          </cell>
          <cell r="DJ53">
            <v>0</v>
          </cell>
          <cell r="DK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</row>
        <row r="54">
          <cell r="B54" t="str">
            <v>Total - Tier 3</v>
          </cell>
          <cell r="C54">
            <v>330.17606000000006</v>
          </cell>
          <cell r="D54">
            <v>181.75079699999998</v>
          </cell>
          <cell r="E54">
            <v>236.68120500000003</v>
          </cell>
          <cell r="F54">
            <v>68.331176000000013</v>
          </cell>
          <cell r="G54">
            <v>48.522325000000002</v>
          </cell>
          <cell r="H54">
            <v>54.771254999999996</v>
          </cell>
          <cell r="I54">
            <v>254.26630500000005</v>
          </cell>
          <cell r="J54">
            <v>0.61614599999999997</v>
          </cell>
          <cell r="K54">
            <v>1.8874680000000004</v>
          </cell>
          <cell r="M54">
            <v>7.2433611633202041E-2</v>
          </cell>
          <cell r="N54">
            <v>7.1653208342276148E-2</v>
          </cell>
          <cell r="O54">
            <v>7.2742406539648224E-2</v>
          </cell>
          <cell r="P54">
            <v>7.2735242121084051E-2</v>
          </cell>
          <cell r="Q54">
            <v>7.5056330294899026E-2</v>
          </cell>
          <cell r="R54">
            <v>7.4032153248737839E-2</v>
          </cell>
          <cell r="S54">
            <v>7.379141439204015E-2</v>
          </cell>
          <cell r="T54">
            <v>7.3221842481345653E-2</v>
          </cell>
          <cell r="U54">
            <v>0.29255788475060968</v>
          </cell>
          <cell r="V54">
            <v>0.997572042370787</v>
          </cell>
          <cell r="W54">
            <v>8.7869679961999098E-2</v>
          </cell>
          <cell r="X54">
            <v>8.7022833250973042E-2</v>
          </cell>
          <cell r="Y54">
            <v>0.992339220850052</v>
          </cell>
          <cell r="Z54">
            <v>0.98840894632248444</v>
          </cell>
          <cell r="AA54">
            <v>0.97770434487047697</v>
          </cell>
          <cell r="AB54">
            <v>0.95956322316348119</v>
          </cell>
          <cell r="AC54">
            <v>0.95835887122047236</v>
          </cell>
          <cell r="AD54">
            <v>0.93937735110172105</v>
          </cell>
          <cell r="AE54">
            <v>0.94483816472443749</v>
          </cell>
          <cell r="AF54">
            <v>0.94649599725917377</v>
          </cell>
          <cell r="AG54">
            <v>0.94764366496882313</v>
          </cell>
          <cell r="AH54">
            <v>0.95053163945165786</v>
          </cell>
          <cell r="AI54">
            <v>12223108248</v>
          </cell>
          <cell r="AJ54">
            <v>7627171617</v>
          </cell>
          <cell r="AK54">
            <v>0</v>
          </cell>
          <cell r="AL54">
            <v>8922503226</v>
          </cell>
          <cell r="AM54">
            <v>0</v>
          </cell>
          <cell r="AN54">
            <v>1572181455</v>
          </cell>
          <cell r="AO54">
            <v>2024887839</v>
          </cell>
          <cell r="AP54">
            <v>10287503226</v>
          </cell>
          <cell r="AQ54">
            <v>528591726</v>
          </cell>
          <cell r="AR54">
            <v>812537739</v>
          </cell>
          <cell r="AS54">
            <v>812537.73899999948</v>
          </cell>
          <cell r="AT54">
            <v>184596867</v>
          </cell>
          <cell r="AV54">
            <v>7.125689672770627E-2</v>
          </cell>
          <cell r="AW54">
            <v>7.6092868257738075E-2</v>
          </cell>
          <cell r="AX54">
            <v>6.8957995498029612E-2</v>
          </cell>
          <cell r="AZ54">
            <v>5.2913869661538902E-2</v>
          </cell>
          <cell r="BA54">
            <v>8.9132720620009546E-3</v>
          </cell>
          <cell r="BB54">
            <v>0.19083269802500963</v>
          </cell>
          <cell r="BC54">
            <v>0.26873862032171347</v>
          </cell>
          <cell r="BD54">
            <v>0.42010304454728142</v>
          </cell>
          <cell r="BE54">
            <v>0.75246666208395496</v>
          </cell>
          <cell r="BF54">
            <v>0.1427743300661018</v>
          </cell>
          <cell r="BG54">
            <v>0.34980033077519096</v>
          </cell>
          <cell r="BH54">
            <v>0.11610367111540436</v>
          </cell>
          <cell r="BI54">
            <v>5.41143959938961E-2</v>
          </cell>
          <cell r="BJ54">
            <v>6.1989275121508258E-2</v>
          </cell>
          <cell r="BK54">
            <v>0.76791394145555392</v>
          </cell>
          <cell r="BL54">
            <v>6.3790765028684429E-2</v>
          </cell>
          <cell r="BM54">
            <v>3.1529396253061705E-2</v>
          </cell>
          <cell r="BN54">
            <v>5.0396622322927069E-2</v>
          </cell>
          <cell r="BO54">
            <v>330176060</v>
          </cell>
          <cell r="BP54">
            <v>320303695</v>
          </cell>
          <cell r="BQ54">
            <v>317791902</v>
          </cell>
          <cell r="BR54">
            <v>308576522</v>
          </cell>
          <cell r="BS54">
            <v>305639829</v>
          </cell>
          <cell r="BT54">
            <v>295936963</v>
          </cell>
          <cell r="BU54">
            <v>297343044</v>
          </cell>
          <cell r="BV54">
            <v>288339069</v>
          </cell>
          <cell r="BW54">
            <v>290927935</v>
          </cell>
          <cell r="BX54">
            <v>281510895</v>
          </cell>
          <cell r="BY54">
            <v>281888575</v>
          </cell>
          <cell r="BZ54">
            <v>283550971</v>
          </cell>
          <cell r="CA54">
            <v>277909727</v>
          </cell>
          <cell r="CB54">
            <v>278558386</v>
          </cell>
          <cell r="CC54">
            <v>274517447</v>
          </cell>
          <cell r="CD54">
            <v>280147332</v>
          </cell>
          <cell r="CE54">
            <v>273789358</v>
          </cell>
          <cell r="CF54">
            <v>264680180</v>
          </cell>
          <cell r="CG54">
            <v>259018298</v>
          </cell>
          <cell r="CH54">
            <v>243299036</v>
          </cell>
          <cell r="CI54">
            <v>235242414</v>
          </cell>
          <cell r="CJ54">
            <v>227575470</v>
          </cell>
          <cell r="CK54">
            <v>219734053</v>
          </cell>
          <cell r="CL54">
            <v>54771255</v>
          </cell>
          <cell r="CM54">
            <v>53529173</v>
          </cell>
          <cell r="CN54">
            <v>51952766</v>
          </cell>
          <cell r="CO54">
            <v>52263526</v>
          </cell>
          <cell r="CP54">
            <v>52331099</v>
          </cell>
          <cell r="CQ54">
            <v>54842652</v>
          </cell>
          <cell r="CR54">
            <v>56160875</v>
          </cell>
          <cell r="CS54">
            <v>56160904</v>
          </cell>
          <cell r="CT54">
            <v>56224456</v>
          </cell>
          <cell r="CU54">
            <v>73207168</v>
          </cell>
          <cell r="CV54">
            <v>53562613</v>
          </cell>
          <cell r="CW54">
            <v>52196454</v>
          </cell>
          <cell r="CX54">
            <v>51625654</v>
          </cell>
          <cell r="CY54">
            <v>48238243</v>
          </cell>
          <cell r="CZ54">
            <v>47411658</v>
          </cell>
          <cell r="DA54">
            <v>44264895</v>
          </cell>
          <cell r="DB54">
            <v>43998606</v>
          </cell>
          <cell r="DC54">
            <v>42320348</v>
          </cell>
          <cell r="DD54">
            <v>40763536</v>
          </cell>
          <cell r="DE54">
            <v>40337064</v>
          </cell>
          <cell r="DF54">
            <v>37195527</v>
          </cell>
          <cell r="DG54">
            <v>35791821</v>
          </cell>
          <cell r="DH54">
            <v>34951644</v>
          </cell>
          <cell r="DI54">
            <v>0</v>
          </cell>
          <cell r="DJ54">
            <v>4803575</v>
          </cell>
          <cell r="DK54">
            <v>6630703</v>
          </cell>
          <cell r="DL54">
            <v>0</v>
          </cell>
          <cell r="DM54">
            <v>11434278</v>
          </cell>
          <cell r="DN54">
            <v>8603913</v>
          </cell>
          <cell r="DO54">
            <v>10588916</v>
          </cell>
          <cell r="DP54">
            <v>19682399</v>
          </cell>
          <cell r="DQ54">
            <v>30271315</v>
          </cell>
          <cell r="DR54">
            <v>1416800</v>
          </cell>
          <cell r="DS54">
            <v>181750797</v>
          </cell>
        </row>
        <row r="56">
          <cell r="B56" t="str">
            <v xml:space="preserve">TOTAL/Average </v>
          </cell>
          <cell r="C56">
            <v>4633.6014500000001</v>
          </cell>
          <cell r="D56">
            <v>2388.539178</v>
          </cell>
          <cell r="E56">
            <v>3432.2518120000004</v>
          </cell>
          <cell r="F56">
            <v>623.42224199999998</v>
          </cell>
          <cell r="G56">
            <v>660.76566600000001</v>
          </cell>
          <cell r="H56">
            <v>710.52195900000015</v>
          </cell>
          <cell r="I56">
            <v>3644.2522490000001</v>
          </cell>
          <cell r="J56">
            <v>15.952196000000001</v>
          </cell>
          <cell r="K56">
            <v>86.500579999999999</v>
          </cell>
          <cell r="L56">
            <v>0</v>
          </cell>
          <cell r="M56">
            <v>0.99999999999999989</v>
          </cell>
          <cell r="N56">
            <v>0.99999999999999989</v>
          </cell>
          <cell r="O56">
            <v>1</v>
          </cell>
          <cell r="P56">
            <v>1</v>
          </cell>
          <cell r="Q56">
            <v>1</v>
          </cell>
          <cell r="R56">
            <v>0.99697750909944038</v>
          </cell>
          <cell r="S56">
            <v>0.99652365315103175</v>
          </cell>
          <cell r="T56">
            <v>0.99738005988182432</v>
          </cell>
          <cell r="U56">
            <v>1.1996223498616403</v>
          </cell>
          <cell r="V56">
            <v>2.5365006219140449</v>
          </cell>
          <cell r="W56">
            <v>1</v>
          </cell>
          <cell r="X56">
            <v>1</v>
          </cell>
          <cell r="Y56">
            <v>2.5227808144148254</v>
          </cell>
          <cell r="Z56">
            <v>2.5043552204171564</v>
          </cell>
          <cell r="AA56">
            <v>0.99999999999999989</v>
          </cell>
          <cell r="AB56">
            <v>0.99999999999999978</v>
          </cell>
          <cell r="AC56">
            <v>0.99880925099301221</v>
          </cell>
          <cell r="AD56">
            <v>2.3229231653336964</v>
          </cell>
          <cell r="AE56">
            <v>2.3511177670026804</v>
          </cell>
          <cell r="AF56">
            <v>2.3561130160249304</v>
          </cell>
          <cell r="AG56">
            <v>2.3636510695632031</v>
          </cell>
          <cell r="AH56">
            <v>2.372348925360483</v>
          </cell>
          <cell r="AI56">
            <v>20371847080</v>
          </cell>
          <cell r="AJ56">
            <v>12711952695</v>
          </cell>
          <cell r="AK56">
            <v>0</v>
          </cell>
          <cell r="AL56">
            <v>14870838710</v>
          </cell>
          <cell r="AM56">
            <v>0</v>
          </cell>
          <cell r="AN56">
            <v>2620302425</v>
          </cell>
          <cell r="AO56">
            <v>3374813065</v>
          </cell>
          <cell r="AP56">
            <v>17145838710</v>
          </cell>
          <cell r="AQ56">
            <v>880986210</v>
          </cell>
          <cell r="AR56">
            <v>1354229565</v>
          </cell>
          <cell r="AS56">
            <v>1354229.5649999995</v>
          </cell>
          <cell r="AT56">
            <v>307661445</v>
          </cell>
          <cell r="AV56">
            <v>1</v>
          </cell>
          <cell r="AW56">
            <v>1</v>
          </cell>
          <cell r="AX56">
            <v>1</v>
          </cell>
          <cell r="AZ56">
            <v>0.18117066078477526</v>
          </cell>
          <cell r="BA56">
            <v>2.7483259501947691E-2</v>
          </cell>
          <cell r="BB56">
            <v>0.18131721430131989</v>
          </cell>
          <cell r="BC56">
            <v>0.17107000267916964</v>
          </cell>
          <cell r="BD56">
            <v>0.35212838427017762</v>
          </cell>
          <cell r="BE56">
            <v>0.49238236047695672</v>
          </cell>
          <cell r="BF56">
            <v>0.10069197347573471</v>
          </cell>
          <cell r="BG56">
            <v>0.47109036045662378</v>
          </cell>
          <cell r="BH56">
            <v>0.11248446876579199</v>
          </cell>
          <cell r="BI56">
            <v>3.5764278504418365E-2</v>
          </cell>
          <cell r="BJ56">
            <v>7.6720190261373625E-2</v>
          </cell>
          <cell r="BK56">
            <v>0.69591023876776081</v>
          </cell>
          <cell r="BL56">
            <v>1</v>
          </cell>
          <cell r="BM56">
            <v>1</v>
          </cell>
          <cell r="BN56">
            <v>1</v>
          </cell>
          <cell r="BO56">
            <v>4633601450</v>
          </cell>
          <cell r="BP56">
            <v>4506683985</v>
          </cell>
          <cell r="BQ56">
            <v>4398588245</v>
          </cell>
          <cell r="BR56">
            <v>4338887985</v>
          </cell>
          <cell r="BS56">
            <v>4189353192</v>
          </cell>
          <cell r="BT56">
            <v>4015640231</v>
          </cell>
          <cell r="BU56">
            <v>4002740822</v>
          </cell>
          <cell r="BV56">
            <v>3969801179</v>
          </cell>
          <cell r="BW56">
            <v>3890090236</v>
          </cell>
          <cell r="BX56">
            <v>3780561166</v>
          </cell>
          <cell r="BY56">
            <v>3667176199</v>
          </cell>
          <cell r="BZ56">
            <v>3699555728</v>
          </cell>
          <cell r="CA56">
            <v>3597175542</v>
          </cell>
          <cell r="CB56">
            <v>3477540415</v>
          </cell>
          <cell r="CC56">
            <v>3451529529</v>
          </cell>
          <cell r="CD56">
            <v>3324525365</v>
          </cell>
          <cell r="CE56">
            <v>3287632118</v>
          </cell>
          <cell r="CF56">
            <v>3108389834</v>
          </cell>
          <cell r="CG56">
            <v>2990210268</v>
          </cell>
          <cell r="CH56">
            <v>2849723061</v>
          </cell>
          <cell r="CI56">
            <v>2745172364</v>
          </cell>
          <cell r="CJ56">
            <v>2610642202</v>
          </cell>
          <cell r="CK56">
            <v>2546412262</v>
          </cell>
          <cell r="CL56">
            <v>710521959</v>
          </cell>
          <cell r="CM56">
            <v>705367742</v>
          </cell>
          <cell r="CN56">
            <v>676574554</v>
          </cell>
          <cell r="CO56">
            <v>660692988</v>
          </cell>
          <cell r="CP56">
            <v>627904202</v>
          </cell>
          <cell r="CQ56">
            <v>622315836</v>
          </cell>
          <cell r="CR56">
            <v>644188418</v>
          </cell>
          <cell r="CS56">
            <v>632984415</v>
          </cell>
          <cell r="CT56">
            <v>612234112</v>
          </cell>
          <cell r="CU56">
            <v>619495335</v>
          </cell>
          <cell r="CV56">
            <v>592009516</v>
          </cell>
          <cell r="CW56">
            <v>587323037</v>
          </cell>
          <cell r="CX56">
            <v>558953068</v>
          </cell>
          <cell r="CY56">
            <v>540576606</v>
          </cell>
          <cell r="CZ56">
            <v>533849749</v>
          </cell>
          <cell r="DA56">
            <v>516020147</v>
          </cell>
          <cell r="DB56">
            <v>503192355</v>
          </cell>
          <cell r="DC56">
            <v>501928557</v>
          </cell>
          <cell r="DD56">
            <v>475796268</v>
          </cell>
          <cell r="DE56">
            <v>475369796</v>
          </cell>
          <cell r="DF56">
            <v>460316464</v>
          </cell>
          <cell r="DG56">
            <v>429584047</v>
          </cell>
          <cell r="DH56">
            <v>412772425</v>
          </cell>
          <cell r="DI56">
            <v>0</v>
          </cell>
          <cell r="DJ56">
            <v>69092148</v>
          </cell>
          <cell r="DK56">
            <v>127120799</v>
          </cell>
          <cell r="DL56">
            <v>0</v>
          </cell>
          <cell r="DM56">
            <v>196212947</v>
          </cell>
          <cell r="DN56">
            <v>96611794</v>
          </cell>
          <cell r="DO56">
            <v>125986198</v>
          </cell>
          <cell r="DP56">
            <v>141449115</v>
          </cell>
          <cell r="DQ56">
            <v>267435313</v>
          </cell>
          <cell r="DR56">
            <v>60620888</v>
          </cell>
          <cell r="DS56">
            <v>2388539178</v>
          </cell>
        </row>
        <row r="59">
          <cell r="B59" t="str">
            <v>Jun 2019 (Ranking out of 9 banks)</v>
          </cell>
          <cell r="C59">
            <v>7</v>
          </cell>
          <cell r="D59">
            <v>6</v>
          </cell>
          <cell r="E59">
            <v>6</v>
          </cell>
          <cell r="F59">
            <v>4</v>
          </cell>
          <cell r="G59">
            <v>4</v>
          </cell>
          <cell r="H59">
            <v>4</v>
          </cell>
          <cell r="I59">
            <v>7</v>
          </cell>
          <cell r="J59">
            <v>9</v>
          </cell>
          <cell r="K59">
            <v>7</v>
          </cell>
          <cell r="M59">
            <v>6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R59">
            <v>1</v>
          </cell>
          <cell r="AS59">
            <v>1</v>
          </cell>
          <cell r="AT59">
            <v>1</v>
          </cell>
          <cell r="AV59">
            <v>7</v>
          </cell>
          <cell r="AW59">
            <v>6</v>
          </cell>
          <cell r="AX59">
            <v>6</v>
          </cell>
          <cell r="AY59" t="e">
            <v>#N/A</v>
          </cell>
          <cell r="AZ59">
            <v>9</v>
          </cell>
          <cell r="BA59">
            <v>8</v>
          </cell>
          <cell r="BB59">
            <v>1</v>
          </cell>
          <cell r="BC59">
            <v>1</v>
          </cell>
          <cell r="BD59">
            <v>9</v>
          </cell>
          <cell r="BE59">
            <v>2</v>
          </cell>
          <cell r="BF59">
            <v>9</v>
          </cell>
          <cell r="BG59">
            <v>7</v>
          </cell>
          <cell r="BH59">
            <v>8</v>
          </cell>
          <cell r="BI59">
            <v>9</v>
          </cell>
          <cell r="BJ59">
            <v>9</v>
          </cell>
          <cell r="BK59">
            <v>5</v>
          </cell>
          <cell r="BL59">
            <v>6</v>
          </cell>
          <cell r="BM59">
            <v>7</v>
          </cell>
          <cell r="BN59">
            <v>7</v>
          </cell>
        </row>
        <row r="60">
          <cell r="B60" t="str">
            <v>Mar 2019 (Ranking out of 9 banks)</v>
          </cell>
          <cell r="C60">
            <v>7</v>
          </cell>
          <cell r="D60">
            <v>6</v>
          </cell>
          <cell r="E60">
            <v>6</v>
          </cell>
          <cell r="F60">
            <v>4</v>
          </cell>
          <cell r="G60">
            <v>4</v>
          </cell>
          <cell r="H60">
            <v>4</v>
          </cell>
          <cell r="I60">
            <v>7</v>
          </cell>
          <cell r="J60">
            <v>9</v>
          </cell>
          <cell r="K60">
            <v>8</v>
          </cell>
          <cell r="N60">
            <v>6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V60">
            <v>7</v>
          </cell>
          <cell r="AW60">
            <v>6</v>
          </cell>
          <cell r="AX60">
            <v>6</v>
          </cell>
          <cell r="AY60" t="e">
            <v>#N/A</v>
          </cell>
          <cell r="AZ60">
            <v>9</v>
          </cell>
          <cell r="BA60">
            <v>8</v>
          </cell>
          <cell r="BB60">
            <v>1</v>
          </cell>
          <cell r="BC60">
            <v>1</v>
          </cell>
          <cell r="BD60">
            <v>9</v>
          </cell>
          <cell r="BE60">
            <v>2</v>
          </cell>
          <cell r="BF60">
            <v>9</v>
          </cell>
          <cell r="BG60">
            <v>7</v>
          </cell>
          <cell r="BH60">
            <v>8</v>
          </cell>
          <cell r="BI60">
            <v>9</v>
          </cell>
          <cell r="BJ60">
            <v>9</v>
          </cell>
          <cell r="BK60">
            <v>5</v>
          </cell>
          <cell r="BL60">
            <v>6</v>
          </cell>
          <cell r="BM60">
            <v>7</v>
          </cell>
          <cell r="BN60">
            <v>7</v>
          </cell>
        </row>
        <row r="61">
          <cell r="B61" t="str">
            <v>Dec 2018 (Ranking out of 9 banks)</v>
          </cell>
          <cell r="C61">
            <v>6</v>
          </cell>
          <cell r="D61">
            <v>5</v>
          </cell>
          <cell r="E61">
            <v>6</v>
          </cell>
          <cell r="F61">
            <v>4</v>
          </cell>
          <cell r="G61">
            <v>4</v>
          </cell>
          <cell r="H61">
            <v>4</v>
          </cell>
          <cell r="I61">
            <v>7</v>
          </cell>
          <cell r="J61">
            <v>9</v>
          </cell>
          <cell r="K61">
            <v>6</v>
          </cell>
          <cell r="O61">
            <v>6</v>
          </cell>
          <cell r="AV61">
            <v>6</v>
          </cell>
          <cell r="AW61">
            <v>5</v>
          </cell>
          <cell r="AX61">
            <v>6</v>
          </cell>
          <cell r="AZ61">
            <v>9</v>
          </cell>
          <cell r="BA61">
            <v>9</v>
          </cell>
          <cell r="BB61">
            <v>1</v>
          </cell>
          <cell r="BC61">
            <v>1</v>
          </cell>
          <cell r="BD61">
            <v>9</v>
          </cell>
          <cell r="BE61">
            <v>2</v>
          </cell>
          <cell r="BF61">
            <v>5</v>
          </cell>
          <cell r="BG61">
            <v>7</v>
          </cell>
          <cell r="BH61">
            <v>6</v>
          </cell>
          <cell r="BI61">
            <v>9</v>
          </cell>
          <cell r="BJ61">
            <v>8</v>
          </cell>
          <cell r="BK61">
            <v>6</v>
          </cell>
          <cell r="BL61">
            <v>6</v>
          </cell>
          <cell r="BM61">
            <v>7</v>
          </cell>
          <cell r="BN61">
            <v>7</v>
          </cell>
        </row>
        <row r="62">
          <cell r="B62" t="str">
            <v>Sep 2018 (Ranking out of 8 banks)</v>
          </cell>
          <cell r="C62">
            <v>5</v>
          </cell>
          <cell r="D62">
            <v>5</v>
          </cell>
          <cell r="E62">
            <v>6</v>
          </cell>
          <cell r="F62">
            <v>5</v>
          </cell>
          <cell r="G62">
            <v>6</v>
          </cell>
          <cell r="H62">
            <v>4</v>
          </cell>
          <cell r="I62">
            <v>7</v>
          </cell>
          <cell r="J62">
            <v>9</v>
          </cell>
          <cell r="K62">
            <v>7</v>
          </cell>
          <cell r="P62">
            <v>6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V62">
            <v>5</v>
          </cell>
          <cell r="AW62">
            <v>5</v>
          </cell>
          <cell r="AX62">
            <v>6</v>
          </cell>
          <cell r="AY62" t="e">
            <v>#N/A</v>
          </cell>
          <cell r="AZ62">
            <v>9</v>
          </cell>
          <cell r="BA62">
            <v>9</v>
          </cell>
          <cell r="BB62">
            <v>2</v>
          </cell>
          <cell r="BC62">
            <v>1</v>
          </cell>
          <cell r="BD62">
            <v>9</v>
          </cell>
          <cell r="BE62">
            <v>2</v>
          </cell>
          <cell r="BF62">
            <v>6</v>
          </cell>
          <cell r="BG62">
            <v>2</v>
          </cell>
          <cell r="BH62">
            <v>7</v>
          </cell>
          <cell r="BI62">
            <v>9</v>
          </cell>
          <cell r="BJ62">
            <v>8</v>
          </cell>
          <cell r="BK62">
            <v>6</v>
          </cell>
          <cell r="BL62">
            <v>7</v>
          </cell>
          <cell r="BM62">
            <v>8</v>
          </cell>
          <cell r="BN62">
            <v>7</v>
          </cell>
        </row>
        <row r="63">
          <cell r="B63" t="str">
            <v>Jun 2018 (Ranking out of 8 banks)</v>
          </cell>
          <cell r="C63">
            <v>6</v>
          </cell>
          <cell r="D63">
            <v>5</v>
          </cell>
          <cell r="E63">
            <v>6</v>
          </cell>
          <cell r="F63">
            <v>5</v>
          </cell>
          <cell r="G63">
            <v>6</v>
          </cell>
          <cell r="H63">
            <v>4</v>
          </cell>
          <cell r="I63">
            <v>7</v>
          </cell>
          <cell r="J63">
            <v>8</v>
          </cell>
          <cell r="K63">
            <v>7</v>
          </cell>
          <cell r="Q63">
            <v>6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V63">
            <v>6</v>
          </cell>
          <cell r="AW63">
            <v>5</v>
          </cell>
          <cell r="AX63">
            <v>6</v>
          </cell>
          <cell r="AY63" t="e">
            <v>#N/A</v>
          </cell>
          <cell r="AZ63">
            <v>8</v>
          </cell>
          <cell r="BA63">
            <v>8</v>
          </cell>
          <cell r="BB63">
            <v>1</v>
          </cell>
          <cell r="BC63">
            <v>1</v>
          </cell>
          <cell r="BD63">
            <v>8</v>
          </cell>
          <cell r="BE63">
            <v>2</v>
          </cell>
          <cell r="BF63">
            <v>6</v>
          </cell>
          <cell r="BG63">
            <v>1</v>
          </cell>
          <cell r="BH63">
            <v>5</v>
          </cell>
          <cell r="BI63">
            <v>8</v>
          </cell>
          <cell r="BJ63">
            <v>8</v>
          </cell>
          <cell r="BK63">
            <v>6</v>
          </cell>
          <cell r="BL63">
            <v>7</v>
          </cell>
          <cell r="BM63">
            <v>4</v>
          </cell>
          <cell r="BN63">
            <v>7</v>
          </cell>
        </row>
        <row r="64">
          <cell r="B64" t="str">
            <v>Mar 2018 (Ranking out of 8 banks)</v>
          </cell>
          <cell r="C64">
            <v>6</v>
          </cell>
          <cell r="D64">
            <v>5</v>
          </cell>
          <cell r="E64">
            <v>5</v>
          </cell>
          <cell r="F64">
            <v>5</v>
          </cell>
          <cell r="G64">
            <v>6</v>
          </cell>
          <cell r="H64">
            <v>5</v>
          </cell>
          <cell r="I64">
            <v>6</v>
          </cell>
          <cell r="J64">
            <v>8</v>
          </cell>
          <cell r="K64">
            <v>7</v>
          </cell>
          <cell r="R64">
            <v>6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V64">
            <v>6</v>
          </cell>
          <cell r="AW64">
            <v>5</v>
          </cell>
          <cell r="AX64">
            <v>5</v>
          </cell>
          <cell r="AY64" t="e">
            <v>#N/A</v>
          </cell>
          <cell r="AZ64">
            <v>8</v>
          </cell>
          <cell r="BA64">
            <v>7</v>
          </cell>
          <cell r="BB64">
            <v>1</v>
          </cell>
          <cell r="BC64">
            <v>1</v>
          </cell>
          <cell r="BD64">
            <v>8</v>
          </cell>
          <cell r="BE64">
            <v>1</v>
          </cell>
          <cell r="BF64">
            <v>4</v>
          </cell>
          <cell r="BG64">
            <v>2</v>
          </cell>
          <cell r="BH64">
            <v>6</v>
          </cell>
          <cell r="BI64">
            <v>8</v>
          </cell>
          <cell r="BJ64">
            <v>7</v>
          </cell>
          <cell r="BK64">
            <v>5</v>
          </cell>
          <cell r="BL64">
            <v>5</v>
          </cell>
          <cell r="BM64">
            <v>6</v>
          </cell>
          <cell r="BN64">
            <v>5</v>
          </cell>
        </row>
        <row r="65">
          <cell r="B65" t="str">
            <v>Dec 2017 (Ranking out of 8 banks)</v>
          </cell>
          <cell r="C65">
            <v>6</v>
          </cell>
          <cell r="D65">
            <v>5</v>
          </cell>
          <cell r="E65">
            <v>5</v>
          </cell>
          <cell r="F65">
            <v>6</v>
          </cell>
          <cell r="G65">
            <v>6</v>
          </cell>
          <cell r="H65">
            <v>6</v>
          </cell>
          <cell r="I65">
            <v>7</v>
          </cell>
          <cell r="J65">
            <v>8</v>
          </cell>
          <cell r="K65">
            <v>6</v>
          </cell>
          <cell r="S65">
            <v>5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AT65">
            <v>1</v>
          </cell>
          <cell r="AV65">
            <v>6</v>
          </cell>
          <cell r="AW65">
            <v>5</v>
          </cell>
          <cell r="AX65">
            <v>5</v>
          </cell>
          <cell r="AY65" t="e">
            <v>#N/A</v>
          </cell>
          <cell r="AZ65">
            <v>7</v>
          </cell>
          <cell r="BA65">
            <v>7</v>
          </cell>
          <cell r="BB65">
            <v>2</v>
          </cell>
          <cell r="BC65">
            <v>1</v>
          </cell>
          <cell r="BD65">
            <v>8</v>
          </cell>
          <cell r="BE65">
            <v>1</v>
          </cell>
          <cell r="BF65">
            <v>3</v>
          </cell>
          <cell r="BG65">
            <v>1</v>
          </cell>
          <cell r="BH65">
            <v>4</v>
          </cell>
          <cell r="BI65">
            <v>8</v>
          </cell>
          <cell r="BJ65">
            <v>7</v>
          </cell>
          <cell r="BK65">
            <v>5</v>
          </cell>
          <cell r="BL65">
            <v>5</v>
          </cell>
          <cell r="BM65">
            <v>7</v>
          </cell>
          <cell r="BN65">
            <v>7</v>
          </cell>
        </row>
        <row r="66">
          <cell r="B66" t="str">
            <v>Sep  2017 (Ranking out of 8 banks)</v>
          </cell>
          <cell r="C66">
            <v>6</v>
          </cell>
          <cell r="D66">
            <v>5</v>
          </cell>
          <cell r="E66">
            <v>6</v>
          </cell>
          <cell r="F66">
            <v>6</v>
          </cell>
          <cell r="G66">
            <v>6</v>
          </cell>
          <cell r="H66">
            <v>6</v>
          </cell>
          <cell r="I66">
            <v>6</v>
          </cell>
          <cell r="J66">
            <v>8</v>
          </cell>
          <cell r="K66">
            <v>6</v>
          </cell>
          <cell r="T66">
            <v>6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AT66">
            <v>1</v>
          </cell>
          <cell r="AV66">
            <v>6</v>
          </cell>
          <cell r="AW66">
            <v>5</v>
          </cell>
          <cell r="AX66">
            <v>6</v>
          </cell>
          <cell r="AZ66">
            <v>7</v>
          </cell>
          <cell r="BA66">
            <v>7</v>
          </cell>
          <cell r="BB66">
            <v>6</v>
          </cell>
          <cell r="BC66">
            <v>2</v>
          </cell>
          <cell r="BD66">
            <v>8</v>
          </cell>
          <cell r="BE66">
            <v>1</v>
          </cell>
          <cell r="BF66">
            <v>2</v>
          </cell>
          <cell r="BG66">
            <v>2</v>
          </cell>
          <cell r="BH66">
            <v>4</v>
          </cell>
          <cell r="BI66">
            <v>8</v>
          </cell>
          <cell r="BJ66">
            <v>7</v>
          </cell>
          <cell r="BK66">
            <v>4</v>
          </cell>
          <cell r="BL66">
            <v>6</v>
          </cell>
          <cell r="BM66">
            <v>4</v>
          </cell>
          <cell r="BN66">
            <v>6</v>
          </cell>
        </row>
        <row r="67">
          <cell r="B67" t="str">
            <v>June  2017 (Ranking out of 8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8</v>
          </cell>
          <cell r="K67">
            <v>6</v>
          </cell>
          <cell r="U67">
            <v>6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V67">
            <v>6</v>
          </cell>
          <cell r="AW67">
            <v>5</v>
          </cell>
          <cell r="AX67">
            <v>6</v>
          </cell>
          <cell r="AZ67">
            <v>6</v>
          </cell>
          <cell r="BA67">
            <v>7</v>
          </cell>
          <cell r="BB67">
            <v>6</v>
          </cell>
          <cell r="BC67">
            <v>2</v>
          </cell>
          <cell r="BD67">
            <v>8</v>
          </cell>
          <cell r="BE67">
            <v>1</v>
          </cell>
          <cell r="BF67">
            <v>1</v>
          </cell>
          <cell r="BG67">
            <v>1</v>
          </cell>
          <cell r="BH67">
            <v>4</v>
          </cell>
          <cell r="BI67">
            <v>8</v>
          </cell>
          <cell r="BJ67">
            <v>7</v>
          </cell>
          <cell r="BK67">
            <v>4</v>
          </cell>
          <cell r="BL67">
            <v>7</v>
          </cell>
          <cell r="BM67">
            <v>7</v>
          </cell>
          <cell r="BN67">
            <v>6</v>
          </cell>
        </row>
        <row r="69">
          <cell r="B69" t="str">
            <v>Jun 2019 (Ranking out of 39 banks)</v>
          </cell>
          <cell r="C69">
            <v>7</v>
          </cell>
          <cell r="D69">
            <v>6</v>
          </cell>
          <cell r="E69">
            <v>6</v>
          </cell>
          <cell r="F69">
            <v>4</v>
          </cell>
          <cell r="G69">
            <v>4</v>
          </cell>
          <cell r="H69">
            <v>4</v>
          </cell>
          <cell r="I69">
            <v>7</v>
          </cell>
          <cell r="J69">
            <v>11</v>
          </cell>
          <cell r="K69">
            <v>7</v>
          </cell>
          <cell r="L69">
            <v>0</v>
          </cell>
          <cell r="M69">
            <v>6</v>
          </cell>
          <cell r="S69">
            <v>0</v>
          </cell>
          <cell r="T69">
            <v>2.2831051018938715E-3</v>
          </cell>
          <cell r="U69">
            <v>2.667232875557445E-3</v>
          </cell>
          <cell r="V69">
            <v>2.7943385230868381E-3</v>
          </cell>
          <cell r="W69">
            <v>2.9311894911254019E-3</v>
          </cell>
          <cell r="X69">
            <v>3.0410302221931039E-3</v>
          </cell>
          <cell r="Y69">
            <v>3.2463100336946882E-3</v>
          </cell>
          <cell r="Z69">
            <v>3.127047466179375E-3</v>
          </cell>
          <cell r="AA69">
            <v>3.4316570805427039E-3</v>
          </cell>
          <cell r="AB69">
            <v>3.5951394425047193E-3</v>
          </cell>
          <cell r="AC69">
            <v>3.5168922779126709E-3</v>
          </cell>
          <cell r="AD69">
            <v>3.6589293862348505E-3</v>
          </cell>
          <cell r="AE69">
            <v>3.8139306267146143E-3</v>
          </cell>
          <cell r="AF69">
            <v>4.1598331954687522E-3</v>
          </cell>
          <cell r="AG69">
            <v>4.3305980844768359E-3</v>
          </cell>
          <cell r="AH69">
            <v>4.7091276126817556E-3</v>
          </cell>
          <cell r="AI69">
            <v>4.9352439066792245E-3</v>
          </cell>
          <cell r="AJ69">
            <v>5.0564486501753214E-3</v>
          </cell>
          <cell r="AK69">
            <v>313413032</v>
          </cell>
          <cell r="AL69">
            <v>195568503</v>
          </cell>
          <cell r="AM69">
            <v>0</v>
          </cell>
          <cell r="AN69">
            <v>228782134</v>
          </cell>
          <cell r="AO69">
            <v>0</v>
          </cell>
          <cell r="AP69">
            <v>40312345</v>
          </cell>
          <cell r="AQ69">
            <v>51920201</v>
          </cell>
          <cell r="AR69">
            <v>263782134</v>
          </cell>
          <cell r="AS69">
            <v>13553634</v>
          </cell>
          <cell r="AT69">
            <v>20834301</v>
          </cell>
          <cell r="AU69">
            <v>20834.300999999999</v>
          </cell>
          <cell r="AV69">
            <v>7</v>
          </cell>
          <cell r="AW69">
            <v>6</v>
          </cell>
          <cell r="AX69">
            <v>6</v>
          </cell>
          <cell r="AY69">
            <v>2.7423914431602314E-3</v>
          </cell>
          <cell r="AZ69">
            <v>15</v>
          </cell>
          <cell r="BA69">
            <v>14</v>
          </cell>
          <cell r="BB69">
            <v>25</v>
          </cell>
          <cell r="BC69">
            <v>18</v>
          </cell>
          <cell r="BD69">
            <v>32</v>
          </cell>
          <cell r="BE69">
            <v>6</v>
          </cell>
          <cell r="BF69">
            <v>6</v>
          </cell>
          <cell r="BG69">
            <v>16</v>
          </cell>
          <cell r="BH69">
            <v>31</v>
          </cell>
          <cell r="BI69">
            <v>20</v>
          </cell>
          <cell r="BJ69">
            <v>32</v>
          </cell>
          <cell r="BK69">
            <v>22</v>
          </cell>
          <cell r="BL69">
            <v>6</v>
          </cell>
          <cell r="BM69">
            <v>8</v>
          </cell>
          <cell r="BN69">
            <v>7</v>
          </cell>
        </row>
        <row r="70">
          <cell r="B70" t="str">
            <v>Mar 2019 (Ranking out of 39 banks)</v>
          </cell>
          <cell r="C70">
            <v>7</v>
          </cell>
          <cell r="D70">
            <v>6</v>
          </cell>
          <cell r="E70">
            <v>6</v>
          </cell>
          <cell r="F70">
            <v>4</v>
          </cell>
          <cell r="G70">
            <v>4</v>
          </cell>
          <cell r="H70">
            <v>4</v>
          </cell>
          <cell r="I70">
            <v>7</v>
          </cell>
          <cell r="J70">
            <v>10</v>
          </cell>
          <cell r="K70">
            <v>8</v>
          </cell>
          <cell r="L70">
            <v>0</v>
          </cell>
          <cell r="N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7</v>
          </cell>
          <cell r="AW70">
            <v>6</v>
          </cell>
          <cell r="AX70">
            <v>6</v>
          </cell>
          <cell r="AY70" t="e">
            <v>#N/A</v>
          </cell>
          <cell r="AZ70">
            <v>16</v>
          </cell>
          <cell r="BA70">
            <v>16</v>
          </cell>
          <cell r="BB70">
            <v>23</v>
          </cell>
          <cell r="BC70">
            <v>17</v>
          </cell>
          <cell r="BD70">
            <v>32</v>
          </cell>
          <cell r="BE70">
            <v>6</v>
          </cell>
          <cell r="BF70">
            <v>5</v>
          </cell>
          <cell r="BG70">
            <v>17</v>
          </cell>
          <cell r="BH70">
            <v>29</v>
          </cell>
          <cell r="BI70">
            <v>20</v>
          </cell>
          <cell r="BJ70">
            <v>30</v>
          </cell>
          <cell r="BK70">
            <v>18</v>
          </cell>
          <cell r="BL70">
            <v>6</v>
          </cell>
          <cell r="BM70">
            <v>7</v>
          </cell>
          <cell r="BN70">
            <v>7</v>
          </cell>
        </row>
        <row r="71">
          <cell r="B71" t="str">
            <v>Dec 2018 (Ranking out of 39 banks)</v>
          </cell>
          <cell r="C71">
            <v>6</v>
          </cell>
          <cell r="D71">
            <v>5</v>
          </cell>
          <cell r="E71">
            <v>6</v>
          </cell>
          <cell r="F71">
            <v>4</v>
          </cell>
          <cell r="G71">
            <v>4</v>
          </cell>
          <cell r="H71">
            <v>4</v>
          </cell>
          <cell r="I71">
            <v>7</v>
          </cell>
          <cell r="J71">
            <v>11</v>
          </cell>
          <cell r="K71">
            <v>6</v>
          </cell>
          <cell r="O71">
            <v>6</v>
          </cell>
          <cell r="AV71">
            <v>6</v>
          </cell>
          <cell r="AW71">
            <v>5</v>
          </cell>
          <cell r="AX71">
            <v>6</v>
          </cell>
          <cell r="AY71" t="e">
            <v>#N/A</v>
          </cell>
          <cell r="AZ71">
            <v>12</v>
          </cell>
          <cell r="BA71">
            <v>12</v>
          </cell>
          <cell r="BB71">
            <v>24</v>
          </cell>
          <cell r="BC71">
            <v>17</v>
          </cell>
          <cell r="BD71">
            <v>34</v>
          </cell>
          <cell r="BE71">
            <v>5</v>
          </cell>
          <cell r="BF71">
            <v>10</v>
          </cell>
          <cell r="BG71">
            <v>18</v>
          </cell>
          <cell r="BH71">
            <v>24</v>
          </cell>
          <cell r="BI71">
            <v>16</v>
          </cell>
          <cell r="BJ71">
            <v>25</v>
          </cell>
          <cell r="BK71">
            <v>19</v>
          </cell>
          <cell r="BL71">
            <v>6</v>
          </cell>
          <cell r="BM71">
            <v>7</v>
          </cell>
          <cell r="BN71">
            <v>7</v>
          </cell>
        </row>
        <row r="72">
          <cell r="B72" t="str">
            <v>Sep 2018 (Ranking out of 39 banks)</v>
          </cell>
          <cell r="C72">
            <v>5</v>
          </cell>
          <cell r="D72">
            <v>5</v>
          </cell>
          <cell r="E72">
            <v>6</v>
          </cell>
          <cell r="F72">
            <v>5</v>
          </cell>
          <cell r="G72">
            <v>6</v>
          </cell>
          <cell r="H72">
            <v>4</v>
          </cell>
          <cell r="I72">
            <v>7</v>
          </cell>
          <cell r="J72">
            <v>11</v>
          </cell>
          <cell r="K72">
            <v>7</v>
          </cell>
          <cell r="L72">
            <v>0</v>
          </cell>
          <cell r="P72">
            <v>6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V72">
            <v>5</v>
          </cell>
          <cell r="AW72">
            <v>5</v>
          </cell>
          <cell r="AX72">
            <v>6</v>
          </cell>
          <cell r="AY72" t="e">
            <v>#N/A</v>
          </cell>
          <cell r="AZ72">
            <v>15</v>
          </cell>
          <cell r="BA72">
            <v>15</v>
          </cell>
          <cell r="BB72">
            <v>20</v>
          </cell>
          <cell r="BC72">
            <v>18</v>
          </cell>
          <cell r="BD72">
            <v>34</v>
          </cell>
          <cell r="BE72">
            <v>6</v>
          </cell>
          <cell r="BF72">
            <v>11</v>
          </cell>
          <cell r="BG72">
            <v>3</v>
          </cell>
          <cell r="BH72">
            <v>23</v>
          </cell>
          <cell r="BI72">
            <v>16</v>
          </cell>
          <cell r="BJ72">
            <v>23</v>
          </cell>
          <cell r="BK72">
            <v>20</v>
          </cell>
          <cell r="BL72">
            <v>7</v>
          </cell>
          <cell r="BM72">
            <v>11</v>
          </cell>
          <cell r="BN72">
            <v>7</v>
          </cell>
        </row>
        <row r="73">
          <cell r="B73" t="str">
            <v>Jun 2018 (Ranking out of 40 banks)</v>
          </cell>
          <cell r="C73">
            <v>6</v>
          </cell>
          <cell r="D73">
            <v>5</v>
          </cell>
          <cell r="E73">
            <v>6</v>
          </cell>
          <cell r="F73">
            <v>5</v>
          </cell>
          <cell r="G73">
            <v>6</v>
          </cell>
          <cell r="H73">
            <v>4</v>
          </cell>
          <cell r="I73">
            <v>7</v>
          </cell>
          <cell r="J73">
            <v>11</v>
          </cell>
          <cell r="K73">
            <v>7</v>
          </cell>
          <cell r="L73" t="e">
            <v>#REF!</v>
          </cell>
          <cell r="Q73">
            <v>6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V73">
            <v>6</v>
          </cell>
          <cell r="AW73">
            <v>5</v>
          </cell>
          <cell r="AX73">
            <v>6</v>
          </cell>
          <cell r="AY73">
            <v>6</v>
          </cell>
          <cell r="AZ73">
            <v>13</v>
          </cell>
          <cell r="BA73">
            <v>15</v>
          </cell>
          <cell r="BB73">
            <v>18</v>
          </cell>
          <cell r="BC73">
            <v>17</v>
          </cell>
          <cell r="BD73">
            <v>33</v>
          </cell>
          <cell r="BE73">
            <v>5</v>
          </cell>
          <cell r="BF73">
            <v>10</v>
          </cell>
          <cell r="BG73">
            <v>3</v>
          </cell>
          <cell r="BH73">
            <v>21</v>
          </cell>
          <cell r="BI73">
            <v>14</v>
          </cell>
          <cell r="BJ73">
            <v>15</v>
          </cell>
          <cell r="BK73">
            <v>20</v>
          </cell>
          <cell r="BL73">
            <v>8</v>
          </cell>
          <cell r="BM73">
            <v>4</v>
          </cell>
          <cell r="BN73">
            <v>7</v>
          </cell>
        </row>
        <row r="74">
          <cell r="B74" t="str">
            <v>Mar 2018 (Ranking out of 40 banks)</v>
          </cell>
          <cell r="C74">
            <v>6</v>
          </cell>
          <cell r="D74">
            <v>5</v>
          </cell>
          <cell r="E74">
            <v>5</v>
          </cell>
          <cell r="F74">
            <v>5</v>
          </cell>
          <cell r="G74">
            <v>6</v>
          </cell>
          <cell r="H74">
            <v>5</v>
          </cell>
          <cell r="I74">
            <v>6</v>
          </cell>
          <cell r="J74">
            <v>11</v>
          </cell>
          <cell r="K74">
            <v>7</v>
          </cell>
          <cell r="L74" t="e">
            <v>#REF!</v>
          </cell>
          <cell r="R74">
            <v>6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>
            <v>6</v>
          </cell>
          <cell r="AW74">
            <v>5</v>
          </cell>
          <cell r="AX74">
            <v>5</v>
          </cell>
          <cell r="AY74" t="e">
            <v>#N/A</v>
          </cell>
          <cell r="AZ74">
            <v>12</v>
          </cell>
          <cell r="BA74">
            <v>13</v>
          </cell>
          <cell r="BB74">
            <v>19</v>
          </cell>
          <cell r="BC74">
            <v>19</v>
          </cell>
          <cell r="BD74">
            <v>34</v>
          </cell>
          <cell r="BE74">
            <v>5</v>
          </cell>
          <cell r="BF74">
            <v>12</v>
          </cell>
          <cell r="BG74">
            <v>5</v>
          </cell>
          <cell r="BH74">
            <v>21</v>
          </cell>
          <cell r="BI74">
            <v>16</v>
          </cell>
          <cell r="BJ74">
            <v>25</v>
          </cell>
          <cell r="BK74">
            <v>21</v>
          </cell>
          <cell r="BL74">
            <v>6</v>
          </cell>
          <cell r="BM74">
            <v>8</v>
          </cell>
          <cell r="BN74">
            <v>5</v>
          </cell>
        </row>
        <row r="75">
          <cell r="B75" t="str">
            <v>Dec 2017 (Ranking out of 40 banks)</v>
          </cell>
          <cell r="C75">
            <v>6</v>
          </cell>
          <cell r="D75">
            <v>5</v>
          </cell>
          <cell r="E75">
            <v>5</v>
          </cell>
          <cell r="F75">
            <v>6</v>
          </cell>
          <cell r="G75">
            <v>6</v>
          </cell>
          <cell r="H75">
            <v>6</v>
          </cell>
          <cell r="I75">
            <v>7</v>
          </cell>
          <cell r="J75">
            <v>11</v>
          </cell>
          <cell r="K75">
            <v>6</v>
          </cell>
          <cell r="L75" t="e">
            <v>#REF!</v>
          </cell>
          <cell r="S75">
            <v>5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>
            <v>6</v>
          </cell>
          <cell r="AW75">
            <v>5</v>
          </cell>
          <cell r="AX75">
            <v>5</v>
          </cell>
          <cell r="AY75" t="e">
            <v>#N/A</v>
          </cell>
          <cell r="AZ75">
            <v>13</v>
          </cell>
          <cell r="BA75">
            <v>14</v>
          </cell>
          <cell r="BB75">
            <v>21</v>
          </cell>
          <cell r="BC75">
            <v>18</v>
          </cell>
          <cell r="BD75">
            <v>33</v>
          </cell>
          <cell r="BE75">
            <v>6</v>
          </cell>
          <cell r="BF75">
            <v>14</v>
          </cell>
          <cell r="BG75">
            <v>3</v>
          </cell>
          <cell r="BH75">
            <v>26</v>
          </cell>
          <cell r="BI75">
            <v>16</v>
          </cell>
          <cell r="BJ75">
            <v>27</v>
          </cell>
          <cell r="BK75">
            <v>21</v>
          </cell>
          <cell r="BL75">
            <v>6</v>
          </cell>
          <cell r="BM75">
            <v>11</v>
          </cell>
          <cell r="BN75">
            <v>32</v>
          </cell>
        </row>
        <row r="76">
          <cell r="B76" t="str">
            <v>Sep 2017 (Ranking out of 39 banks)</v>
          </cell>
          <cell r="C76">
            <v>6</v>
          </cell>
          <cell r="D76">
            <v>5</v>
          </cell>
          <cell r="E76">
            <v>6</v>
          </cell>
          <cell r="F76">
            <v>6</v>
          </cell>
          <cell r="G76">
            <v>6</v>
          </cell>
          <cell r="H76">
            <v>6</v>
          </cell>
          <cell r="I76">
            <v>6</v>
          </cell>
          <cell r="J76">
            <v>11</v>
          </cell>
          <cell r="K76">
            <v>6</v>
          </cell>
          <cell r="L76" t="e">
            <v>#REF!</v>
          </cell>
          <cell r="T76">
            <v>6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>
            <v>6</v>
          </cell>
          <cell r="AW76">
            <v>5</v>
          </cell>
          <cell r="AX76">
            <v>6</v>
          </cell>
          <cell r="AY76" t="e">
            <v>#N/A</v>
          </cell>
          <cell r="AZ76">
            <v>13</v>
          </cell>
          <cell r="BA76">
            <v>14</v>
          </cell>
          <cell r="BB76">
            <v>23</v>
          </cell>
          <cell r="BC76">
            <v>21</v>
          </cell>
          <cell r="BD76">
            <v>33</v>
          </cell>
          <cell r="BE76">
            <v>6</v>
          </cell>
          <cell r="BF76">
            <v>11</v>
          </cell>
          <cell r="BG76">
            <v>5</v>
          </cell>
          <cell r="BH76">
            <v>25</v>
          </cell>
          <cell r="BI76">
            <v>14</v>
          </cell>
          <cell r="BJ76">
            <v>26</v>
          </cell>
          <cell r="BK76">
            <v>25</v>
          </cell>
          <cell r="BL76">
            <v>7</v>
          </cell>
          <cell r="BM76">
            <v>6</v>
          </cell>
          <cell r="BN76">
            <v>33</v>
          </cell>
        </row>
        <row r="77">
          <cell r="B77" t="str">
            <v>June 2017 (Ranking out of 39 banks)</v>
          </cell>
          <cell r="C77">
            <v>6</v>
          </cell>
          <cell r="D77">
            <v>5</v>
          </cell>
          <cell r="E77">
            <v>6</v>
          </cell>
          <cell r="F77">
            <v>7</v>
          </cell>
          <cell r="G77">
            <v>6</v>
          </cell>
          <cell r="H77">
            <v>6</v>
          </cell>
          <cell r="I77">
            <v>6</v>
          </cell>
          <cell r="J77">
            <v>11</v>
          </cell>
          <cell r="K77">
            <v>6</v>
          </cell>
          <cell r="L77" t="e">
            <v>#N/A</v>
          </cell>
          <cell r="U77">
            <v>6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>
            <v>6</v>
          </cell>
          <cell r="AW77">
            <v>5</v>
          </cell>
          <cell r="AX77">
            <v>6</v>
          </cell>
          <cell r="AY77" t="e">
            <v>#N/A</v>
          </cell>
          <cell r="AZ77">
            <v>11</v>
          </cell>
          <cell r="BA77">
            <v>14</v>
          </cell>
          <cell r="BB77">
            <v>23</v>
          </cell>
          <cell r="BC77">
            <v>23</v>
          </cell>
          <cell r="BD77">
            <v>31</v>
          </cell>
          <cell r="BE77">
            <v>5</v>
          </cell>
          <cell r="BF77">
            <v>6</v>
          </cell>
          <cell r="BG77">
            <v>2</v>
          </cell>
          <cell r="BH77">
            <v>24</v>
          </cell>
          <cell r="BI77">
            <v>15</v>
          </cell>
          <cell r="BJ77">
            <v>30</v>
          </cell>
          <cell r="BK77">
            <v>24</v>
          </cell>
          <cell r="BL77">
            <v>9</v>
          </cell>
          <cell r="BM77">
            <v>10</v>
          </cell>
          <cell r="BN77">
            <v>31</v>
          </cell>
        </row>
      </sheetData>
      <sheetData sheetId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ep_19"/>
      <sheetName val="ind"/>
      <sheetName val="peer_summary"/>
      <sheetName val="Summary_sep_19_print"/>
    </sheetNames>
    <sheetDataSet>
      <sheetData sheetId="0">
        <row r="1">
          <cell r="B1" t="str">
            <v>DIAMOND TRUST BANK KENYA LIMITED</v>
          </cell>
          <cell r="BG1" t="str">
            <v>Figures in KShs billions, except where otherwise indicated</v>
          </cell>
        </row>
        <row r="2">
          <cell r="B2" t="str">
            <v>Kenya Banking Industry analysis as at 30 September 2019</v>
          </cell>
        </row>
        <row r="3">
          <cell r="M3" t="str">
            <v xml:space="preserve">Weighted market share index </v>
          </cell>
          <cell r="AW3" t="str">
            <v>Market share on:</v>
          </cell>
          <cell r="BA3" t="str">
            <v>Key ratios as at 30 Sep 2019</v>
          </cell>
          <cell r="BM3" t="str">
            <v>Market share on off balance sheet items:</v>
          </cell>
          <cell r="CK3" t="str">
            <v>ok</v>
          </cell>
          <cell r="CL3" t="str">
            <v>ok</v>
          </cell>
          <cell r="CM3" t="str">
            <v>ok</v>
          </cell>
          <cell r="DG3" t="str">
            <v>ok</v>
          </cell>
          <cell r="DH3" t="str">
            <v>ok</v>
          </cell>
          <cell r="DM3" t="str">
            <v>ok</v>
          </cell>
          <cell r="DN3" t="str">
            <v>ok</v>
          </cell>
          <cell r="DQ3" t="str">
            <v>ok</v>
          </cell>
          <cell r="DR3" t="str">
            <v>ok</v>
          </cell>
          <cell r="DS3" t="str">
            <v>ok</v>
          </cell>
          <cell r="DT3" t="str">
            <v>ok</v>
          </cell>
          <cell r="DU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Sep- 19</v>
          </cell>
          <cell r="N4" t="str">
            <v>Jun- 19</v>
          </cell>
          <cell r="O4" t="str">
            <v>Mar- 19</v>
          </cell>
          <cell r="P4" t="str">
            <v>Dec- 18</v>
          </cell>
          <cell r="Q4" t="str">
            <v>Sep- 18</v>
          </cell>
          <cell r="R4" t="str">
            <v>Jun- 18</v>
          </cell>
          <cell r="S4" t="str">
            <v>Mar- 18</v>
          </cell>
          <cell r="T4" t="str">
            <v>Dec- 17</v>
          </cell>
          <cell r="U4" t="str">
            <v>Sep- 17</v>
          </cell>
          <cell r="V4" t="str">
            <v>Jun- 17</v>
          </cell>
          <cell r="W4" t="str">
            <v>Mar- 17</v>
          </cell>
          <cell r="X4" t="str">
            <v>Dec- 16</v>
          </cell>
          <cell r="Y4" t="str">
            <v>Sep- 16</v>
          </cell>
          <cell r="Z4" t="str">
            <v>Jun- 16</v>
          </cell>
          <cell r="AA4" t="str">
            <v>Mar- 16</v>
          </cell>
          <cell r="AB4" t="str">
            <v>Sep- 15</v>
          </cell>
          <cell r="AC4" t="str">
            <v>June - 15</v>
          </cell>
          <cell r="AD4" t="str">
            <v>Mar - 15</v>
          </cell>
          <cell r="AE4" t="str">
            <v>Dec - 14</v>
          </cell>
          <cell r="AF4" t="str">
            <v>Sep - 14</v>
          </cell>
          <cell r="AG4" t="str">
            <v>Jun - 14</v>
          </cell>
          <cell r="AH4" t="str">
            <v>Mar - 14</v>
          </cell>
          <cell r="AI4" t="str">
            <v>Dec - 13</v>
          </cell>
          <cell r="AJ4" t="str">
            <v>Assets
Sep 2013</v>
          </cell>
          <cell r="AK4" t="str">
            <v>Advances Sep 2013</v>
          </cell>
          <cell r="AL4" t="str">
            <v>Advances - Dec 2010</v>
          </cell>
          <cell r="AM4" t="str">
            <v>Deposits - Sep 2013</v>
          </cell>
          <cell r="AN4" t="str">
            <v>Deposits - Dec 2010</v>
          </cell>
          <cell r="AO4" t="str">
            <v>Core Capital</v>
          </cell>
          <cell r="AP4" t="str">
            <v>Total Capital</v>
          </cell>
          <cell r="AQ4" t="str">
            <v>Total Risk Weighted Assets</v>
          </cell>
          <cell r="AR4" t="str">
            <v>PBT</v>
          </cell>
          <cell r="AS4" t="str">
            <v>Interest income on
 loans and advances</v>
          </cell>
          <cell r="AT4" t="str">
            <v>Interest income on
 loans and advances</v>
          </cell>
          <cell r="AU4" t="str">
            <v>Interest expenses on 
customer deposits</v>
          </cell>
          <cell r="AW4" t="str">
            <v>Assets</v>
          </cell>
          <cell r="AX4" t="str">
            <v xml:space="preserve"> Advances</v>
          </cell>
          <cell r="AY4" t="str">
            <v>Customer Deposits</v>
          </cell>
          <cell r="BA4" t="str">
            <v>Annualised ROE</v>
          </cell>
          <cell r="BB4" t="str">
            <v>Annualised ROA</v>
          </cell>
          <cell r="BC4" t="str">
            <v>Total capital/ TRWA</v>
          </cell>
          <cell r="BD4" t="str">
            <v>Core capital/ TRWA</v>
          </cell>
          <cell r="BE4" t="str">
            <v>Fee income/Total income</v>
          </cell>
          <cell r="BF4" t="str">
            <v>Cost
/Income</v>
          </cell>
          <cell r="BG4" t="str">
            <v>NPA ratio</v>
          </cell>
          <cell r="BH4" t="str">
            <v>Coverarge ratio (Specific provision/NPL)</v>
          </cell>
          <cell r="BI4" t="str">
            <v>Yield on Loans</v>
          </cell>
          <cell r="BJ4" t="str">
            <v>Cost of customer deposits</v>
          </cell>
          <cell r="BK4" t="str">
            <v>Spread</v>
          </cell>
          <cell r="BL4" t="str">
            <v>Advances to Deposits ratio</v>
          </cell>
          <cell r="BM4" t="str">
            <v>Letter of credit, guarantees, acceptances</v>
          </cell>
          <cell r="BN4" t="str">
            <v>Forwardsswaps &amp; options</v>
          </cell>
          <cell r="BO4" t="str">
            <v>Overall off balance sheet items</v>
          </cell>
          <cell r="BP4" t="str">
            <v>Total assets Sep 19</v>
          </cell>
          <cell r="BQ4" t="str">
            <v>Total assets Jun 19</v>
          </cell>
          <cell r="BR4" t="str">
            <v>Total assets Mar 19</v>
          </cell>
          <cell r="BS4" t="str">
            <v>Total assets Dec 18</v>
          </cell>
          <cell r="BT4" t="str">
            <v>Total assets Sep 18</v>
          </cell>
          <cell r="BU4" t="str">
            <v>Total assets Jun 18</v>
          </cell>
          <cell r="BV4" t="str">
            <v>Total assets Mar 18</v>
          </cell>
          <cell r="BW4" t="str">
            <v>Total assets Dec 17</v>
          </cell>
          <cell r="BX4" t="str">
            <v>Total assets Sep 17</v>
          </cell>
          <cell r="BY4" t="str">
            <v>Total assets Jun 17</v>
          </cell>
          <cell r="BZ4" t="str">
            <v>Total assets Mar 17</v>
          </cell>
          <cell r="CA4" t="str">
            <v>Total assets Dec 16</v>
          </cell>
          <cell r="CB4" t="str">
            <v>Total assets Sep 16</v>
          </cell>
          <cell r="CC4" t="str">
            <v>Total assets Jun 16</v>
          </cell>
          <cell r="CD4" t="str">
            <v>Total assets Mar 16</v>
          </cell>
          <cell r="CE4" t="str">
            <v>Total assets Dec 15</v>
          </cell>
          <cell r="CF4" t="str">
            <v>Total assets Sep 15</v>
          </cell>
          <cell r="CG4" t="str">
            <v>Total assets June 15</v>
          </cell>
          <cell r="CH4" t="str">
            <v>Total assets Mar 15</v>
          </cell>
          <cell r="CI4" t="str">
            <v>Total assets Dec 14</v>
          </cell>
          <cell r="CJ4" t="str">
            <v>Total assets Sep 14</v>
          </cell>
          <cell r="CK4" t="str">
            <v>Total assets June 14</v>
          </cell>
          <cell r="CL4" t="str">
            <v>Total assets Mar 14</v>
          </cell>
          <cell r="CM4" t="str">
            <v>Total assets Dec 13</v>
          </cell>
          <cell r="CN4" t="str">
            <v>Total Equity Sep 19</v>
          </cell>
          <cell r="CO4" t="str">
            <v>Total Equity Jun 19</v>
          </cell>
          <cell r="CP4" t="str">
            <v>Total Equity Mar 19</v>
          </cell>
          <cell r="CQ4" t="str">
            <v>Total Equity Dec 18</v>
          </cell>
          <cell r="CR4" t="str">
            <v>Total Equity Sep 18</v>
          </cell>
          <cell r="CS4" t="str">
            <v>Total Equity Jun 18</v>
          </cell>
          <cell r="CT4" t="str">
            <v>Total Equity Mar 18</v>
          </cell>
          <cell r="CU4" t="str">
            <v>Total Equity Dec 17</v>
          </cell>
          <cell r="CV4" t="str">
            <v>Total Equity Sep 17</v>
          </cell>
          <cell r="CW4" t="str">
            <v>Total Equity Jun 17</v>
          </cell>
          <cell r="CX4" t="str">
            <v>Total Equity Mar 17</v>
          </cell>
          <cell r="CY4" t="str">
            <v>Total Equity Dec 16</v>
          </cell>
          <cell r="CZ4" t="str">
            <v>Total Equity Sep 16</v>
          </cell>
          <cell r="DA4" t="str">
            <v>Total Equity Jun 16</v>
          </cell>
          <cell r="DB4" t="str">
            <v>Total Equity March 16</v>
          </cell>
          <cell r="DC4" t="str">
            <v>Total Equity December 15</v>
          </cell>
          <cell r="DD4" t="str">
            <v>Total Equity September 15</v>
          </cell>
          <cell r="DE4" t="str">
            <v>Total Equity June 15</v>
          </cell>
          <cell r="DF4" t="str">
            <v>Total Equity Mar 15</v>
          </cell>
          <cell r="DG4" t="str">
            <v>Total equity Dec 14</v>
          </cell>
          <cell r="DH4" t="str">
            <v>Total equity Sep 14</v>
          </cell>
          <cell r="DI4" t="str">
            <v>Total equity June 14</v>
          </cell>
          <cell r="DJ4" t="str">
            <v>Total equity Mar 14</v>
          </cell>
          <cell r="DK4" t="str">
            <v>Total equity Dec 13</v>
          </cell>
          <cell r="DM4" t="str">
            <v>Fee income</v>
          </cell>
          <cell r="DN4" t="str">
            <v>Net Interest income</v>
          </cell>
          <cell r="DP4" t="str">
            <v>Total operating income</v>
          </cell>
          <cell r="DQ4" t="str">
            <v>Total expenses</v>
          </cell>
          <cell r="DR4" t="str">
            <v>Specific Provision Mar 19</v>
          </cell>
          <cell r="DS4" t="str">
            <v>Net non performing loans</v>
          </cell>
          <cell r="DT4" t="str">
            <v>Total NPA</v>
          </cell>
          <cell r="DU4" t="str">
            <v>Profit after tax</v>
          </cell>
          <cell r="DV4" t="str">
            <v>Advances - Sep 2019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BC5" t="str">
            <v>CBK Min = 14.5%</v>
          </cell>
          <cell r="BD5" t="str">
            <v>CBK Min = 10.5%</v>
          </cell>
        </row>
        <row r="6">
          <cell r="B6" t="str">
            <v>Kenya Commercial Bank</v>
          </cell>
          <cell r="C6">
            <v>667.69368599999996</v>
          </cell>
          <cell r="D6">
            <v>442.00858199999999</v>
          </cell>
          <cell r="E6">
            <v>522.120136</v>
          </cell>
          <cell r="F6">
            <v>93.398669999999996</v>
          </cell>
          <cell r="G6">
            <v>101.19117</v>
          </cell>
          <cell r="H6">
            <v>103.799988</v>
          </cell>
          <cell r="I6">
            <v>566.92240100000004</v>
          </cell>
          <cell r="J6">
            <v>2.2398169999999999</v>
          </cell>
          <cell r="K6">
            <v>25.079447999999999</v>
          </cell>
          <cell r="M6">
            <v>0.14454560759004514</v>
          </cell>
          <cell r="N6">
            <v>0.14303507584047709</v>
          </cell>
          <cell r="O6">
            <v>0.14457186107575332</v>
          </cell>
          <cell r="P6">
            <v>0.14397199811038175</v>
          </cell>
          <cell r="Q6">
            <v>0.13881037333648602</v>
          </cell>
          <cell r="R6">
            <v>0.14117435452314622</v>
          </cell>
          <cell r="S6">
            <v>0.13796686321193541</v>
          </cell>
          <cell r="T6">
            <v>0.14291263056409176</v>
          </cell>
          <cell r="U6">
            <v>0.1430842533304027</v>
          </cell>
          <cell r="V6">
            <v>0.14152595466646359</v>
          </cell>
          <cell r="W6">
            <v>0.13574438000670025</v>
          </cell>
          <cell r="X6">
            <v>0.13992352803734659</v>
          </cell>
          <cell r="Y6">
            <v>0.13433714985353076</v>
          </cell>
          <cell r="Z6">
            <v>0.13275515468664842</v>
          </cell>
          <cell r="AA6">
            <v>0.13119905159235939</v>
          </cell>
          <cell r="AB6">
            <v>0.12315759144100659</v>
          </cell>
          <cell r="AC6">
            <v>0.12828392399161925</v>
          </cell>
          <cell r="AD6">
            <v>0.12776260968164574</v>
          </cell>
          <cell r="AE6">
            <v>0.12747288756217376</v>
          </cell>
          <cell r="AF6">
            <v>0.1249181995617412</v>
          </cell>
          <cell r="AG6">
            <v>0.13106153348130317</v>
          </cell>
          <cell r="AH6">
            <v>0.13103110285523009</v>
          </cell>
          <cell r="AI6">
            <v>0.12953006295034575</v>
          </cell>
          <cell r="AJ6">
            <v>313413032</v>
          </cell>
          <cell r="AK6">
            <v>195568503</v>
          </cell>
          <cell r="AL6">
            <v>0</v>
          </cell>
          <cell r="AM6">
            <v>228782134</v>
          </cell>
          <cell r="AN6">
            <v>0</v>
          </cell>
          <cell r="AO6">
            <v>40312345</v>
          </cell>
          <cell r="AP6">
            <v>51920201</v>
          </cell>
          <cell r="AQ6">
            <v>263782134</v>
          </cell>
          <cell r="AR6">
            <v>13553634</v>
          </cell>
          <cell r="AS6">
            <v>20834301</v>
          </cell>
          <cell r="AT6">
            <v>20834.300999999999</v>
          </cell>
          <cell r="AU6">
            <v>4733253</v>
          </cell>
          <cell r="AW6">
            <v>0.14135063214859295</v>
          </cell>
          <cell r="AX6">
            <v>0.17996476110030868</v>
          </cell>
          <cell r="AY6">
            <v>0.1506788277974293</v>
          </cell>
          <cell r="BA6">
            <v>0.23734566038563737</v>
          </cell>
          <cell r="BB6">
            <v>3.7106905616640172E-2</v>
          </cell>
          <cell r="BC6">
            <v>0.17849210019132758</v>
          </cell>
          <cell r="BD6">
            <v>0.16474683278567429</v>
          </cell>
          <cell r="BE6">
            <v>0.33315299305186691</v>
          </cell>
          <cell r="BF6">
            <v>0.41834285443315583</v>
          </cell>
          <cell r="BG6">
            <v>7.3230793496361316E-2</v>
          </cell>
          <cell r="BH6">
            <v>0.52038347364450821</v>
          </cell>
          <cell r="BI6">
            <v>0.11250461769640982</v>
          </cell>
          <cell r="BJ6">
            <v>2.6109006451621734E-2</v>
          </cell>
          <cell r="BK6">
            <v>8.639561124478809E-2</v>
          </cell>
          <cell r="BL6">
            <v>0.8465649024499603</v>
          </cell>
          <cell r="BM6">
            <v>0.13357784856666446</v>
          </cell>
          <cell r="BN6">
            <v>3.860518616571422E-2</v>
          </cell>
          <cell r="BO6">
            <v>8.4592229918118725E-2</v>
          </cell>
          <cell r="BP6">
            <v>667693686</v>
          </cell>
          <cell r="BQ6">
            <v>653058422</v>
          </cell>
          <cell r="BR6">
            <v>634546081</v>
          </cell>
          <cell r="BS6">
            <v>621722876</v>
          </cell>
          <cell r="BT6">
            <v>594008882</v>
          </cell>
          <cell r="BU6">
            <v>582710853</v>
          </cell>
          <cell r="BV6">
            <v>560903987</v>
          </cell>
          <cell r="BW6">
            <v>555630311</v>
          </cell>
          <cell r="BX6">
            <v>551343268</v>
          </cell>
          <cell r="BY6">
            <v>539972430</v>
          </cell>
          <cell r="BZ6">
            <v>520535661</v>
          </cell>
          <cell r="CA6">
            <v>504775429</v>
          </cell>
          <cell r="CB6">
            <v>480228078</v>
          </cell>
          <cell r="CC6">
            <v>468119269</v>
          </cell>
          <cell r="CD6">
            <v>467040289</v>
          </cell>
          <cell r="CE6">
            <v>467741173</v>
          </cell>
          <cell r="CF6">
            <v>445775641</v>
          </cell>
          <cell r="CG6">
            <v>428373929</v>
          </cell>
          <cell r="CH6">
            <v>392112176</v>
          </cell>
          <cell r="CI6">
            <v>376969401</v>
          </cell>
          <cell r="CJ6">
            <v>354645696</v>
          </cell>
          <cell r="CK6">
            <v>357832852</v>
          </cell>
          <cell r="CL6">
            <v>344881270</v>
          </cell>
          <cell r="CM6">
            <v>323312454</v>
          </cell>
          <cell r="CN6">
            <v>103799988</v>
          </cell>
          <cell r="CO6">
            <v>100669405</v>
          </cell>
          <cell r="CP6">
            <v>102602551</v>
          </cell>
          <cell r="CQ6">
            <v>97788946</v>
          </cell>
          <cell r="CR6">
            <v>86547811</v>
          </cell>
          <cell r="CS6">
            <v>83188923</v>
          </cell>
          <cell r="CT6">
            <v>77025627</v>
          </cell>
          <cell r="CU6">
            <v>88990915</v>
          </cell>
          <cell r="CV6">
            <v>87543455</v>
          </cell>
          <cell r="CW6">
            <v>82387611</v>
          </cell>
          <cell r="CX6">
            <v>76498794</v>
          </cell>
          <cell r="CY6">
            <v>80989888</v>
          </cell>
          <cell r="CZ6">
            <v>79112934</v>
          </cell>
          <cell r="DA6">
            <v>71821971</v>
          </cell>
          <cell r="DB6">
            <v>65237685</v>
          </cell>
          <cell r="DC6">
            <v>80885958</v>
          </cell>
          <cell r="DD6">
            <v>75806174</v>
          </cell>
          <cell r="DE6">
            <v>73434331</v>
          </cell>
          <cell r="DF6">
            <v>75829560</v>
          </cell>
          <cell r="DG6">
            <v>72167339</v>
          </cell>
          <cell r="DH6">
            <v>72167339</v>
          </cell>
          <cell r="DI6">
            <v>68163363</v>
          </cell>
          <cell r="DJ6">
            <v>65596612</v>
          </cell>
          <cell r="DK6">
            <v>62390636</v>
          </cell>
          <cell r="DM6">
            <v>17444598</v>
          </cell>
          <cell r="DN6">
            <v>34917525</v>
          </cell>
          <cell r="DP6">
            <v>52362123</v>
          </cell>
          <cell r="DQ6">
            <v>21905320</v>
          </cell>
          <cell r="DR6">
            <v>17916752</v>
          </cell>
          <cell r="DS6">
            <v>16513150</v>
          </cell>
          <cell r="DT6">
            <v>34429902</v>
          </cell>
          <cell r="DU6">
            <v>17942347</v>
          </cell>
          <cell r="DV6">
            <v>442008582</v>
          </cell>
        </row>
        <row r="7">
          <cell r="B7" t="str">
            <v>Equity Bank</v>
          </cell>
          <cell r="C7">
            <v>511.82902999999999</v>
          </cell>
          <cell r="D7">
            <v>263.385715</v>
          </cell>
          <cell r="E7">
            <v>367.40411599999999</v>
          </cell>
          <cell r="F7">
            <v>63.053736000000001</v>
          </cell>
          <cell r="G7">
            <v>83.833736000000002</v>
          </cell>
          <cell r="H7">
            <v>78.491772999999995</v>
          </cell>
          <cell r="I7">
            <v>454.18829199999999</v>
          </cell>
          <cell r="J7">
            <v>1.7932079999999999</v>
          </cell>
          <cell r="K7">
            <v>20.541957</v>
          </cell>
          <cell r="M7">
            <v>0.10715481797940646</v>
          </cell>
          <cell r="N7">
            <v>0.10385332472346581</v>
          </cell>
          <cell r="O7">
            <v>0.10090626517022637</v>
          </cell>
          <cell r="P7">
            <v>9.8061190936799256E-2</v>
          </cell>
          <cell r="Q7">
            <v>9.8408090677759213E-2</v>
          </cell>
          <cell r="R7">
            <v>9.8374743180696667E-2</v>
          </cell>
          <cell r="S7">
            <v>9.9213182021215762E-2</v>
          </cell>
          <cell r="T7">
            <v>0.10021070817425724</v>
          </cell>
          <cell r="U7">
            <v>0.10263867923579205</v>
          </cell>
          <cell r="V7">
            <v>0.10210981080849582</v>
          </cell>
          <cell r="W7">
            <v>0.10023911955140558</v>
          </cell>
          <cell r="X7">
            <v>9.8746469930219127E-2</v>
          </cell>
          <cell r="Y7">
            <v>0.10184218946700879</v>
          </cell>
          <cell r="Z7">
            <v>9.8472200158710665E-2</v>
          </cell>
          <cell r="AA7">
            <v>9.6887678984456008E-2</v>
          </cell>
          <cell r="AB7">
            <v>9.1101266839765715E-2</v>
          </cell>
          <cell r="AC7">
            <v>9.1091482465713358E-2</v>
          </cell>
          <cell r="AD7">
            <v>8.966130581150647E-2</v>
          </cell>
          <cell r="AE7">
            <v>8.4610822065211241E-2</v>
          </cell>
          <cell r="AF7">
            <v>9.4623204645071957E-2</v>
          </cell>
          <cell r="AG7">
            <v>9.3120895302110526E-2</v>
          </cell>
          <cell r="AH7">
            <v>9.4513985779401066E-2</v>
          </cell>
          <cell r="AI7">
            <v>9.1886694776309688E-2</v>
          </cell>
          <cell r="AJ7">
            <v>313413032</v>
          </cell>
          <cell r="AK7">
            <v>195568503</v>
          </cell>
          <cell r="AL7">
            <v>0</v>
          </cell>
          <cell r="AM7">
            <v>228782134</v>
          </cell>
          <cell r="AN7">
            <v>0</v>
          </cell>
          <cell r="AO7">
            <v>40312345</v>
          </cell>
          <cell r="AP7">
            <v>51920201</v>
          </cell>
          <cell r="AQ7">
            <v>263782134</v>
          </cell>
          <cell r="AR7">
            <v>13553634</v>
          </cell>
          <cell r="AS7">
            <v>20834301</v>
          </cell>
          <cell r="AT7">
            <v>20834.300999999999</v>
          </cell>
          <cell r="AU7">
            <v>4733253</v>
          </cell>
          <cell r="AW7">
            <v>0.10835411276077447</v>
          </cell>
          <cell r="AX7">
            <v>0.10723807004545668</v>
          </cell>
          <cell r="AY7">
            <v>0.10602927891451928</v>
          </cell>
          <cell r="BA7">
            <v>0.27570782132754118</v>
          </cell>
          <cell r="BB7">
            <v>4.0348796082596651E-2</v>
          </cell>
          <cell r="BC7">
            <v>0.18457925375143752</v>
          </cell>
          <cell r="BD7">
            <v>0.13882730380905547</v>
          </cell>
          <cell r="BE7">
            <v>0.38894459373086415</v>
          </cell>
          <cell r="BF7">
            <v>0.45866529253237687</v>
          </cell>
          <cell r="BG7">
            <v>7.3328158888076866E-2</v>
          </cell>
          <cell r="BH7">
            <v>0.38542511010346636</v>
          </cell>
          <cell r="BI7">
            <v>0.10875034299993042</v>
          </cell>
          <cell r="BJ7">
            <v>2.1942652399590916E-2</v>
          </cell>
          <cell r="BK7">
            <v>8.6807690600339493E-2</v>
          </cell>
          <cell r="BL7">
            <v>0.71688286420830416</v>
          </cell>
          <cell r="BM7">
            <v>0.17090531942388532</v>
          </cell>
          <cell r="BN7">
            <v>4.584217859797831E-2</v>
          </cell>
          <cell r="BO7">
            <v>0.10647432346880635</v>
          </cell>
          <cell r="BP7">
            <v>511829030</v>
          </cell>
          <cell r="BQ7">
            <v>482709421</v>
          </cell>
          <cell r="BR7">
            <v>465244098</v>
          </cell>
          <cell r="BS7">
            <v>438508784</v>
          </cell>
          <cell r="BT7">
            <v>424255993</v>
          </cell>
          <cell r="BU7">
            <v>410372609</v>
          </cell>
          <cell r="BV7">
            <v>402181727</v>
          </cell>
          <cell r="BW7">
            <v>406402486</v>
          </cell>
          <cell r="BX7">
            <v>405535402</v>
          </cell>
          <cell r="BY7">
            <v>399529870</v>
          </cell>
          <cell r="BZ7">
            <v>393863646</v>
          </cell>
          <cell r="CA7">
            <v>379748996</v>
          </cell>
          <cell r="CB7">
            <v>380264086</v>
          </cell>
          <cell r="CC7">
            <v>360468890</v>
          </cell>
          <cell r="CD7">
            <v>347559904</v>
          </cell>
          <cell r="CE7">
            <v>341329318</v>
          </cell>
          <cell r="CF7">
            <v>321146247</v>
          </cell>
          <cell r="CG7">
            <v>318183426</v>
          </cell>
          <cell r="CH7">
            <v>300888650</v>
          </cell>
          <cell r="CI7">
            <v>276115727</v>
          </cell>
          <cell r="CJ7">
            <v>284368025</v>
          </cell>
          <cell r="CK7">
            <v>260214926</v>
          </cell>
          <cell r="CL7">
            <v>255340466</v>
          </cell>
          <cell r="CM7">
            <v>238194354</v>
          </cell>
          <cell r="CN7">
            <v>78491773</v>
          </cell>
          <cell r="CO7">
            <v>73643524</v>
          </cell>
          <cell r="CP7">
            <v>67538874</v>
          </cell>
          <cell r="CQ7">
            <v>60586569</v>
          </cell>
          <cell r="CR7">
            <v>66014329</v>
          </cell>
          <cell r="CS7">
            <v>62231112</v>
          </cell>
          <cell r="CT7">
            <v>58528396</v>
          </cell>
          <cell r="CU7">
            <v>61906391</v>
          </cell>
          <cell r="CV7">
            <v>66313250</v>
          </cell>
          <cell r="CW7">
            <v>61659481</v>
          </cell>
          <cell r="CX7">
            <v>56267047</v>
          </cell>
          <cell r="CY7">
            <v>52341039</v>
          </cell>
          <cell r="CZ7">
            <v>59898173</v>
          </cell>
          <cell r="DA7">
            <v>54059428</v>
          </cell>
          <cell r="DB7">
            <v>52125975</v>
          </cell>
          <cell r="DC7">
            <v>47439613</v>
          </cell>
          <cell r="DD7">
            <v>50167760</v>
          </cell>
          <cell r="DE7">
            <v>47666080</v>
          </cell>
          <cell r="DF7">
            <v>44265113</v>
          </cell>
          <cell r="DG7">
            <v>39733344</v>
          </cell>
          <cell r="DH7">
            <v>39733344</v>
          </cell>
          <cell r="DI7">
            <v>55681804</v>
          </cell>
          <cell r="DJ7">
            <v>48809621</v>
          </cell>
          <cell r="DK7">
            <v>50686922</v>
          </cell>
          <cell r="DM7">
            <v>15550225</v>
          </cell>
          <cell r="DN7">
            <v>24430341</v>
          </cell>
          <cell r="DP7">
            <v>39980566</v>
          </cell>
          <cell r="DQ7">
            <v>18337698</v>
          </cell>
          <cell r="DR7">
            <v>7337899</v>
          </cell>
          <cell r="DS7">
            <v>11700557</v>
          </cell>
          <cell r="DT7">
            <v>19038456</v>
          </cell>
          <cell r="DU7">
            <v>14379370</v>
          </cell>
          <cell r="DV7">
            <v>263385715</v>
          </cell>
        </row>
        <row r="8">
          <cell r="B8" t="str">
            <v>Co-operative Bank of Kenya</v>
          </cell>
          <cell r="C8">
            <v>434.40883100000002</v>
          </cell>
          <cell r="D8">
            <v>267.272041</v>
          </cell>
          <cell r="E8">
            <v>319.35261400000002</v>
          </cell>
          <cell r="F8">
            <v>60.348056</v>
          </cell>
          <cell r="G8">
            <v>61.583106000000001</v>
          </cell>
          <cell r="H8">
            <v>73.278006000000005</v>
          </cell>
          <cell r="I8">
            <v>416.96078699999998</v>
          </cell>
          <cell r="J8">
            <v>1.44062</v>
          </cell>
          <cell r="K8">
            <v>14.705868000000001</v>
          </cell>
          <cell r="M8">
            <v>9.4698206618641478E-2</v>
          </cell>
          <cell r="N8">
            <v>9.4596047523113735E-2</v>
          </cell>
          <cell r="O8">
            <v>9.6648189092887749E-2</v>
          </cell>
          <cell r="P8">
            <v>9.5704141107746943E-2</v>
          </cell>
          <cell r="Q8">
            <v>9.6474712596889139E-2</v>
          </cell>
          <cell r="R8">
            <v>9.8479859855237384E-2</v>
          </cell>
          <cell r="S8">
            <v>0.1021673753053215</v>
          </cell>
          <cell r="T8">
            <v>0.10000834463142143</v>
          </cell>
          <cell r="U8">
            <v>0.1004640419991996</v>
          </cell>
          <cell r="V8">
            <v>0.10086798408392122</v>
          </cell>
          <cell r="W8">
            <v>0.10117409893948653</v>
          </cell>
          <cell r="X8">
            <v>9.8095006116512201E-2</v>
          </cell>
          <cell r="Y8">
            <v>9.6650095935512909E-2</v>
          </cell>
          <cell r="Z8">
            <v>0.10250285940196353</v>
          </cell>
          <cell r="AA8">
            <v>0.10078924232391917</v>
          </cell>
          <cell r="AB8">
            <v>0.10135136881997128</v>
          </cell>
          <cell r="AC8">
            <v>9.1113009941155967E-2</v>
          </cell>
          <cell r="AD8">
            <v>9.2205325760033208E-2</v>
          </cell>
          <cell r="AE8">
            <v>8.9025218546685186E-2</v>
          </cell>
          <cell r="AF8">
            <v>9.9034458928715832E-2</v>
          </cell>
          <cell r="AG8">
            <v>9.8971934282891236E-2</v>
          </cell>
          <cell r="AH8">
            <v>9.7025164366221661E-2</v>
          </cell>
          <cell r="AI8">
            <v>9.277290604617458E-2</v>
          </cell>
          <cell r="AJ8">
            <v>313413032</v>
          </cell>
          <cell r="AK8">
            <v>195568503</v>
          </cell>
          <cell r="AL8">
            <v>0</v>
          </cell>
          <cell r="AM8">
            <v>228782134</v>
          </cell>
          <cell r="AN8">
            <v>0</v>
          </cell>
          <cell r="AO8">
            <v>40312345</v>
          </cell>
          <cell r="AP8">
            <v>51920201</v>
          </cell>
          <cell r="AQ8">
            <v>263782134</v>
          </cell>
          <cell r="AR8">
            <v>13553634</v>
          </cell>
          <cell r="AS8">
            <v>20834301</v>
          </cell>
          <cell r="AT8">
            <v>20834.300999999999</v>
          </cell>
          <cell r="AU8">
            <v>4733253</v>
          </cell>
          <cell r="AW8">
            <v>9.1964270683220578E-2</v>
          </cell>
          <cell r="AX8">
            <v>0.10882039617809254</v>
          </cell>
          <cell r="AY8">
            <v>9.2162079593813853E-2</v>
          </cell>
          <cell r="BA8">
            <v>0.19386672985443537</v>
          </cell>
          <cell r="BB8">
            <v>3.2574517920736658E-2</v>
          </cell>
          <cell r="BC8">
            <v>0.14769519801390821</v>
          </cell>
          <cell r="BD8">
            <v>0.14473316887710116</v>
          </cell>
          <cell r="BE8">
            <v>0.37773460842446371</v>
          </cell>
          <cell r="BF8">
            <v>0.49944214290846001</v>
          </cell>
          <cell r="BG8">
            <v>8.6654986866732023E-2</v>
          </cell>
          <cell r="BH8">
            <v>0.46321239864254909</v>
          </cell>
          <cell r="BI8">
            <v>0.11274305955730367</v>
          </cell>
          <cell r="BJ8">
            <v>3.4135276631002173E-2</v>
          </cell>
          <cell r="BK8">
            <v>7.8607782926301495E-2</v>
          </cell>
          <cell r="BL8">
            <v>0.83691828180870942</v>
          </cell>
          <cell r="BM8">
            <v>4.8969847304561401E-2</v>
          </cell>
          <cell r="BN8">
            <v>2.7999490047175078E-2</v>
          </cell>
          <cell r="BO8">
            <v>3.7861608664492084E-2</v>
          </cell>
          <cell r="BP8">
            <v>434408831</v>
          </cell>
          <cell r="BQ8">
            <v>423857656</v>
          </cell>
          <cell r="BR8">
            <v>419998477</v>
          </cell>
          <cell r="BS8">
            <v>408303625</v>
          </cell>
          <cell r="BT8">
            <v>398614957</v>
          </cell>
          <cell r="BU8">
            <v>393427494</v>
          </cell>
          <cell r="BV8">
            <v>393425978</v>
          </cell>
          <cell r="BW8">
            <v>382829640</v>
          </cell>
          <cell r="BX8">
            <v>384464971</v>
          </cell>
          <cell r="BY8">
            <v>380086859</v>
          </cell>
          <cell r="BZ8">
            <v>376018201</v>
          </cell>
          <cell r="CA8">
            <v>349997760</v>
          </cell>
          <cell r="CB8">
            <v>351917807</v>
          </cell>
          <cell r="CC8">
            <v>360041467</v>
          </cell>
          <cell r="CD8">
            <v>348354889</v>
          </cell>
          <cell r="CE8">
            <v>339549808</v>
          </cell>
          <cell r="CF8">
            <v>323948110</v>
          </cell>
          <cell r="CG8">
            <v>318998960</v>
          </cell>
          <cell r="CH8">
            <v>304846787</v>
          </cell>
          <cell r="CI8">
            <v>282689098</v>
          </cell>
          <cell r="CJ8">
            <v>266799109</v>
          </cell>
          <cell r="CK8">
            <v>263501814</v>
          </cell>
          <cell r="CL8">
            <v>244073622</v>
          </cell>
          <cell r="CM8">
            <v>228874484</v>
          </cell>
          <cell r="CN8">
            <v>73278006</v>
          </cell>
          <cell r="CO8">
            <v>70152002</v>
          </cell>
          <cell r="CP8">
            <v>72018398</v>
          </cell>
          <cell r="CQ8">
            <v>68319018</v>
          </cell>
          <cell r="CR8">
            <v>69435424</v>
          </cell>
          <cell r="CS8">
            <v>66750889</v>
          </cell>
          <cell r="CT8">
            <v>67013872</v>
          </cell>
          <cell r="CU8">
            <v>68227145</v>
          </cell>
          <cell r="CV8">
            <v>65944424</v>
          </cell>
          <cell r="CW8">
            <v>63402505</v>
          </cell>
          <cell r="CX8">
            <v>63072764</v>
          </cell>
          <cell r="CY8">
            <v>60045832</v>
          </cell>
          <cell r="CZ8">
            <v>58440502</v>
          </cell>
          <cell r="DA8">
            <v>57116947</v>
          </cell>
          <cell r="DB8">
            <v>54653300</v>
          </cell>
          <cell r="DC8">
            <v>49310775</v>
          </cell>
          <cell r="DD8">
            <v>47991534</v>
          </cell>
          <cell r="DE8">
            <v>45795678</v>
          </cell>
          <cell r="DF8">
            <v>46164334</v>
          </cell>
          <cell r="DG8">
            <v>42351119</v>
          </cell>
          <cell r="DH8">
            <v>42351119</v>
          </cell>
          <cell r="DI8">
            <v>40634476</v>
          </cell>
          <cell r="DJ8">
            <v>38883993</v>
          </cell>
          <cell r="DK8">
            <v>35652045</v>
          </cell>
          <cell r="DM8">
            <v>12665815</v>
          </cell>
          <cell r="DN8">
            <v>20865174</v>
          </cell>
          <cell r="DP8">
            <v>33530989</v>
          </cell>
          <cell r="DQ8">
            <v>16746789</v>
          </cell>
          <cell r="DR8">
            <v>11242529</v>
          </cell>
          <cell r="DS8">
            <v>13028257</v>
          </cell>
          <cell r="DT8">
            <v>24270786</v>
          </cell>
          <cell r="DU8">
            <v>10294107</v>
          </cell>
          <cell r="DV8">
            <v>267272041</v>
          </cell>
        </row>
        <row r="9">
          <cell r="B9" t="str">
            <v>Barclays Bank of Kenya</v>
          </cell>
          <cell r="C9">
            <v>359.77142800000001</v>
          </cell>
          <cell r="D9">
            <v>194.193949</v>
          </cell>
          <cell r="E9">
            <v>235.74797799999999</v>
          </cell>
          <cell r="F9">
            <v>39.176412999999997</v>
          </cell>
          <cell r="G9">
            <v>44.366784000000003</v>
          </cell>
          <cell r="H9">
            <v>42.967475</v>
          </cell>
          <cell r="I9">
            <v>275.54557399999999</v>
          </cell>
          <cell r="J9">
            <v>2.7112590000000001</v>
          </cell>
          <cell r="K9">
            <v>7.8713540000000002</v>
          </cell>
          <cell r="M9">
            <v>6.7605259998456443E-2</v>
          </cell>
          <cell r="N9">
            <v>6.7201398417352384E-2</v>
          </cell>
          <cell r="O9">
            <v>6.9309079131394336E-2</v>
          </cell>
          <cell r="P9">
            <v>6.7305711401056886E-2</v>
          </cell>
          <cell r="Q9">
            <v>6.9062370315111657E-2</v>
          </cell>
          <cell r="R9">
            <v>6.9899479535340897E-2</v>
          </cell>
          <cell r="S9">
            <v>6.9665979965692515E-2</v>
          </cell>
          <cell r="T9">
            <v>6.6571807625765284E-2</v>
          </cell>
          <cell r="U9">
            <v>6.8813021819434772E-2</v>
          </cell>
          <cell r="V9">
            <v>6.7402797826715932E-2</v>
          </cell>
          <cell r="W9">
            <v>6.8672384088949323E-2</v>
          </cell>
          <cell r="X9">
            <v>6.9604026480536943E-2</v>
          </cell>
          <cell r="Y9">
            <v>6.9696517493310753E-2</v>
          </cell>
          <cell r="Z9">
            <v>7.0225197842729847E-2</v>
          </cell>
          <cell r="AA9">
            <v>6.8253664356214966E-2</v>
          </cell>
          <cell r="AB9">
            <v>6.7135957760077025E-2</v>
          </cell>
          <cell r="AC9">
            <v>6.6433031723456507E-2</v>
          </cell>
          <cell r="AD9">
            <v>7.0473457433140194E-2</v>
          </cell>
          <cell r="AE9">
            <v>7.2892726696750149E-2</v>
          </cell>
          <cell r="AF9">
            <v>7.130132863843322E-2</v>
          </cell>
          <cell r="AG9">
            <v>7.2816030490544692E-2</v>
          </cell>
          <cell r="AH9">
            <v>7.2833618657822535E-2</v>
          </cell>
          <cell r="AI9">
            <v>7.8008697497295637E-2</v>
          </cell>
          <cell r="AJ9">
            <v>313413032</v>
          </cell>
          <cell r="AK9">
            <v>195568503</v>
          </cell>
          <cell r="AL9">
            <v>0</v>
          </cell>
          <cell r="AM9">
            <v>228782134</v>
          </cell>
          <cell r="AN9">
            <v>0</v>
          </cell>
          <cell r="AO9">
            <v>40312345</v>
          </cell>
          <cell r="AP9">
            <v>51920201</v>
          </cell>
          <cell r="AQ9">
            <v>263782134</v>
          </cell>
          <cell r="AR9">
            <v>13553634</v>
          </cell>
          <cell r="AS9">
            <v>20834301</v>
          </cell>
          <cell r="AT9">
            <v>20834.300999999999</v>
          </cell>
          <cell r="AU9">
            <v>4733253</v>
          </cell>
          <cell r="AW9">
            <v>7.616354601382587E-2</v>
          </cell>
          <cell r="AX9">
            <v>7.9066491154487425E-2</v>
          </cell>
          <cell r="AY9">
            <v>6.8034589228434111E-2</v>
          </cell>
          <cell r="BA9">
            <v>0.16511113665249985</v>
          </cell>
          <cell r="BB9">
            <v>2.0812200094171823E-2</v>
          </cell>
          <cell r="BC9">
            <v>0.16101432280672381</v>
          </cell>
          <cell r="BD9">
            <v>0.14217761668710382</v>
          </cell>
          <cell r="BE9">
            <v>0.30914890440669274</v>
          </cell>
          <cell r="BF9">
            <v>0.51232535018565684</v>
          </cell>
          <cell r="BG9">
            <v>5.542924705942686E-2</v>
          </cell>
          <cell r="BH9">
            <v>0.729230447023134</v>
          </cell>
          <cell r="BI9">
            <v>0.11496912402740651</v>
          </cell>
          <cell r="BJ9">
            <v>3.0219525115949799E-2</v>
          </cell>
          <cell r="BK9">
            <v>8.4749598911456711E-2</v>
          </cell>
          <cell r="BL9">
            <v>0.82373537473140068</v>
          </cell>
          <cell r="BM9">
            <v>3.7399151312828179E-2</v>
          </cell>
          <cell r="BN9">
            <v>0.16040929454244293</v>
          </cell>
          <cell r="BO9">
            <v>9.7691233741587016E-2</v>
          </cell>
          <cell r="BP9">
            <v>359771428</v>
          </cell>
          <cell r="BQ9">
            <v>353740701</v>
          </cell>
          <cell r="BR9">
            <v>345502860</v>
          </cell>
          <cell r="BS9">
            <v>325362737</v>
          </cell>
          <cell r="BT9">
            <v>322637854</v>
          </cell>
          <cell r="BU9">
            <v>317007311</v>
          </cell>
          <cell r="BV9">
            <v>291293088</v>
          </cell>
          <cell r="BW9">
            <v>271682166</v>
          </cell>
          <cell r="BX9">
            <v>277609552</v>
          </cell>
          <cell r="BY9">
            <v>268015547</v>
          </cell>
          <cell r="BZ9">
            <v>260429453</v>
          </cell>
          <cell r="CA9">
            <v>259498223</v>
          </cell>
          <cell r="CB9">
            <v>264008571</v>
          </cell>
          <cell r="CC9">
            <v>256142570</v>
          </cell>
          <cell r="CD9">
            <v>211913140</v>
          </cell>
          <cell r="CE9">
            <v>241152698</v>
          </cell>
          <cell r="CF9">
            <v>221041523</v>
          </cell>
          <cell r="CG9">
            <v>234699871</v>
          </cell>
          <cell r="CH9">
            <v>230907978</v>
          </cell>
          <cell r="CI9">
            <v>226118124</v>
          </cell>
          <cell r="CJ9">
            <v>218771220</v>
          </cell>
          <cell r="CK9">
            <v>213439675</v>
          </cell>
          <cell r="CL9">
            <v>200974524</v>
          </cell>
          <cell r="CM9">
            <v>207009618</v>
          </cell>
          <cell r="CN9">
            <v>42967475</v>
          </cell>
          <cell r="CO9">
            <v>41456560</v>
          </cell>
          <cell r="CP9">
            <v>45143264</v>
          </cell>
          <cell r="CQ9">
            <v>43393443</v>
          </cell>
          <cell r="CR9">
            <v>41909848</v>
          </cell>
          <cell r="CS9">
            <v>40114088</v>
          </cell>
          <cell r="CT9">
            <v>43607960</v>
          </cell>
          <cell r="CU9">
            <v>43559168</v>
          </cell>
          <cell r="CV9">
            <v>42020987</v>
          </cell>
          <cell r="CW9">
            <v>40337534</v>
          </cell>
          <cell r="CX9">
            <v>43652097</v>
          </cell>
          <cell r="CY9">
            <v>42094710</v>
          </cell>
          <cell r="CZ9">
            <v>41470872</v>
          </cell>
          <cell r="DA9">
            <v>39103584</v>
          </cell>
          <cell r="DB9">
            <v>42315483</v>
          </cell>
          <cell r="DC9">
            <v>39716371</v>
          </cell>
          <cell r="DD9">
            <v>36852164</v>
          </cell>
          <cell r="DE9">
            <v>36237869</v>
          </cell>
          <cell r="DF9">
            <v>40265422</v>
          </cell>
          <cell r="DG9">
            <v>38186091</v>
          </cell>
          <cell r="DH9">
            <v>38186091</v>
          </cell>
          <cell r="DI9">
            <v>36042316</v>
          </cell>
          <cell r="DJ9">
            <v>34465579</v>
          </cell>
          <cell r="DK9">
            <v>32370886</v>
          </cell>
          <cell r="DM9">
            <v>7519128</v>
          </cell>
          <cell r="DN9">
            <v>16802899</v>
          </cell>
          <cell r="DP9">
            <v>24322027</v>
          </cell>
          <cell r="DQ9">
            <v>12460791</v>
          </cell>
          <cell r="DR9">
            <v>7987466</v>
          </cell>
          <cell r="DS9">
            <v>2965815</v>
          </cell>
          <cell r="DT9">
            <v>10953281</v>
          </cell>
          <cell r="DU9">
            <v>5347181</v>
          </cell>
          <cell r="DV9">
            <v>194193949</v>
          </cell>
        </row>
        <row r="10">
          <cell r="B10" t="str">
            <v>Standard Chartered Bank</v>
          </cell>
          <cell r="C10">
            <v>289.42221499999999</v>
          </cell>
          <cell r="D10">
            <v>118.500094</v>
          </cell>
          <cell r="E10">
            <v>224.75954400000001</v>
          </cell>
          <cell r="F10">
            <v>35.570666000000003</v>
          </cell>
          <cell r="G10">
            <v>42.725203999999998</v>
          </cell>
          <cell r="H10">
            <v>46.080820000000003</v>
          </cell>
          <cell r="I10">
            <v>226.58310299999999</v>
          </cell>
          <cell r="J10">
            <v>2.3623910000000001</v>
          </cell>
          <cell r="K10">
            <v>8.3763520000000007</v>
          </cell>
          <cell r="M10">
            <v>6.2999678755020938E-2</v>
          </cell>
          <cell r="N10">
            <v>6.450577511177516E-2</v>
          </cell>
          <cell r="O10">
            <v>6.8011392204713972E-2</v>
          </cell>
          <cell r="P10">
            <v>6.6876241658463467E-2</v>
          </cell>
          <cell r="Q10">
            <v>6.7923254318470433E-2</v>
          </cell>
          <cell r="R10">
            <v>7.1279750319827348E-2</v>
          </cell>
          <cell r="S10">
            <v>7.498422676639499E-2</v>
          </cell>
          <cell r="T10">
            <v>7.1336857972631479E-2</v>
          </cell>
          <cell r="U10">
            <v>7.6881029199935363E-2</v>
          </cell>
          <cell r="V10">
            <v>7.4690155088795118E-2</v>
          </cell>
          <cell r="W10">
            <v>7.3800484600600014E-2</v>
          </cell>
          <cell r="X10">
            <v>7.0819460656538033E-2</v>
          </cell>
          <cell r="Y10">
            <v>7.3087283938123498E-2</v>
          </cell>
          <cell r="Z10">
            <v>7.3584583805675452E-2</v>
          </cell>
          <cell r="AA10">
            <v>7.4799545045957205E-2</v>
          </cell>
          <cell r="AB10">
            <v>6.9135590723677365E-2</v>
          </cell>
          <cell r="AC10">
            <v>6.8060282438070566E-2</v>
          </cell>
          <cell r="AD10">
            <v>7.2892927680585043E-2</v>
          </cell>
          <cell r="AE10">
            <v>7.2478126933566631E-2</v>
          </cell>
          <cell r="AF10">
            <v>7.2993438485868048E-2</v>
          </cell>
          <cell r="AG10">
            <v>7.3326734059672591E-2</v>
          </cell>
          <cell r="AH10">
            <v>7.6122376925973012E-2</v>
          </cell>
          <cell r="AI10">
            <v>7.8339222482251211E-2</v>
          </cell>
          <cell r="AJ10">
            <v>313413032</v>
          </cell>
          <cell r="AK10">
            <v>195568503</v>
          </cell>
          <cell r="AL10">
            <v>0</v>
          </cell>
          <cell r="AM10">
            <v>228782134</v>
          </cell>
          <cell r="AN10">
            <v>0</v>
          </cell>
          <cell r="AO10">
            <v>40312345</v>
          </cell>
          <cell r="AP10">
            <v>51920201</v>
          </cell>
          <cell r="AQ10">
            <v>263782134</v>
          </cell>
          <cell r="AR10">
            <v>13553634</v>
          </cell>
          <cell r="AS10">
            <v>20834301</v>
          </cell>
          <cell r="AT10">
            <v>20834.300999999999</v>
          </cell>
          <cell r="AU10">
            <v>4733253</v>
          </cell>
          <cell r="AW10">
            <v>6.1270630389181159E-2</v>
          </cell>
          <cell r="AX10">
            <v>4.8247572503183032E-2</v>
          </cell>
          <cell r="AY10">
            <v>6.4863433319500896E-2</v>
          </cell>
          <cell r="BA10">
            <v>0.16637506002387292</v>
          </cell>
          <cell r="BB10">
            <v>2.6492205514462724E-2</v>
          </cell>
          <cell r="BC10">
            <v>0.18856306332780692</v>
          </cell>
          <cell r="BD10">
            <v>0.15698728426364611</v>
          </cell>
          <cell r="BE10">
            <v>0.29726349793497581</v>
          </cell>
          <cell r="BF10">
            <v>0.56065836024514304</v>
          </cell>
          <cell r="BG10">
            <v>9.4456956138573592E-2</v>
          </cell>
          <cell r="BH10">
            <v>0.63359938115316594</v>
          </cell>
          <cell r="BI10">
            <v>0.11320285288288648</v>
          </cell>
          <cell r="BJ10">
            <v>2.3473253203926077E-2</v>
          </cell>
          <cell r="BK10">
            <v>8.9729599678960409E-2</v>
          </cell>
          <cell r="BL10">
            <v>0.52723053219933569</v>
          </cell>
          <cell r="BM10">
            <v>8.6894641885751842E-2</v>
          </cell>
          <cell r="BN10">
            <v>0.11731535386949844</v>
          </cell>
          <cell r="BO10">
            <v>0.10064080878470728</v>
          </cell>
          <cell r="BP10">
            <v>289422215</v>
          </cell>
          <cell r="BQ10">
            <v>293472453</v>
          </cell>
          <cell r="BR10">
            <v>300226174</v>
          </cell>
          <cell r="BS10">
            <v>284691002</v>
          </cell>
          <cell r="BT10">
            <v>287606164</v>
          </cell>
          <cell r="BU10">
            <v>295049630</v>
          </cell>
          <cell r="BV10">
            <v>293306671</v>
          </cell>
          <cell r="BW10">
            <v>285124538</v>
          </cell>
          <cell r="BX10">
            <v>309951569</v>
          </cell>
          <cell r="BY10">
            <v>288711107</v>
          </cell>
          <cell r="BZ10">
            <v>274006884</v>
          </cell>
          <cell r="CA10">
            <v>250274108</v>
          </cell>
          <cell r="CB10">
            <v>264072997</v>
          </cell>
          <cell r="CC10">
            <v>255903727</v>
          </cell>
          <cell r="CD10">
            <v>249710651</v>
          </cell>
          <cell r="CE10">
            <v>234130556</v>
          </cell>
          <cell r="CF10">
            <v>231786864</v>
          </cell>
          <cell r="CG10">
            <v>228338094</v>
          </cell>
          <cell r="CH10">
            <v>232984465</v>
          </cell>
          <cell r="CI10">
            <v>222635993</v>
          </cell>
          <cell r="CJ10">
            <v>223082484</v>
          </cell>
          <cell r="CK10">
            <v>228860613</v>
          </cell>
          <cell r="CL10">
            <v>217819880</v>
          </cell>
          <cell r="CM10">
            <v>220523869</v>
          </cell>
          <cell r="CN10">
            <v>46080820</v>
          </cell>
          <cell r="CO10">
            <v>45194365</v>
          </cell>
          <cell r="CP10">
            <v>47621345</v>
          </cell>
          <cell r="CQ10">
            <v>45336279</v>
          </cell>
          <cell r="CR10">
            <v>45209897</v>
          </cell>
          <cell r="CS10">
            <v>43217065</v>
          </cell>
          <cell r="CT10">
            <v>45028274</v>
          </cell>
          <cell r="CU10">
            <v>44583852</v>
          </cell>
          <cell r="CV10">
            <v>43809586</v>
          </cell>
          <cell r="CW10">
            <v>42698407</v>
          </cell>
          <cell r="CX10">
            <v>45660764</v>
          </cell>
          <cell r="CY10">
            <v>43904779</v>
          </cell>
          <cell r="CZ10">
            <v>43288125</v>
          </cell>
          <cell r="DA10">
            <v>43083098</v>
          </cell>
          <cell r="DB10">
            <v>43850954</v>
          </cell>
          <cell r="DC10">
            <v>40914483</v>
          </cell>
          <cell r="DD10">
            <v>41143859</v>
          </cell>
          <cell r="DE10">
            <v>39848778</v>
          </cell>
          <cell r="DF10">
            <v>42126191</v>
          </cell>
          <cell r="DG10">
            <v>40449853</v>
          </cell>
          <cell r="DH10">
            <v>40449853</v>
          </cell>
          <cell r="DI10">
            <v>39684552</v>
          </cell>
          <cell r="DJ10">
            <v>38765178</v>
          </cell>
          <cell r="DK10">
            <v>36029984</v>
          </cell>
          <cell r="DM10">
            <v>6160264</v>
          </cell>
          <cell r="DN10">
            <v>14562980</v>
          </cell>
          <cell r="DP10">
            <v>20723244</v>
          </cell>
          <cell r="DQ10">
            <v>11618660</v>
          </cell>
          <cell r="DR10">
            <v>7935160</v>
          </cell>
          <cell r="DS10">
            <v>4588779</v>
          </cell>
          <cell r="DT10">
            <v>12523939</v>
          </cell>
          <cell r="DU10">
            <v>5703572</v>
          </cell>
          <cell r="DV10">
            <v>118500094</v>
          </cell>
        </row>
        <row r="11">
          <cell r="B11" t="str">
            <v>Diamond Trust Bank</v>
          </cell>
          <cell r="C11">
            <v>283.58129500000001</v>
          </cell>
          <cell r="D11">
            <v>144.824218</v>
          </cell>
          <cell r="E11">
            <v>201.65855999999999</v>
          </cell>
          <cell r="F11">
            <v>42.352544999999999</v>
          </cell>
          <cell r="G11">
            <v>46.942591</v>
          </cell>
          <cell r="H11">
            <v>51.826135999999998</v>
          </cell>
          <cell r="I11">
            <v>221.55573799999999</v>
          </cell>
          <cell r="J11">
            <v>0.84387999999999996</v>
          </cell>
          <cell r="K11">
            <v>7.1180349999999999</v>
          </cell>
          <cell r="M11">
            <v>6.2977914354430786E-2</v>
          </cell>
          <cell r="N11">
            <v>6.3683394351932029E-2</v>
          </cell>
          <cell r="O11">
            <v>6.3770351079649706E-2</v>
          </cell>
          <cell r="P11">
            <v>6.5940347249586514E-2</v>
          </cell>
          <cell r="Q11">
            <v>6.7343303785622588E-2</v>
          </cell>
          <cell r="R11">
            <v>6.8787074781720137E-2</v>
          </cell>
          <cell r="S11">
            <v>6.9242724646015011E-2</v>
          </cell>
          <cell r="T11">
            <v>6.6636654223616559E-2</v>
          </cell>
          <cell r="U11">
            <v>6.6563556187517248E-2</v>
          </cell>
          <cell r="V11">
            <v>6.4662708824676812E-2</v>
          </cell>
          <cell r="W11">
            <v>6.4225378142243925E-2</v>
          </cell>
          <cell r="X11">
            <v>6.3931954794117257E-2</v>
          </cell>
          <cell r="Y11">
            <v>5.9424839579737959E-2</v>
          </cell>
          <cell r="Z11">
            <v>5.8910864566428314E-2</v>
          </cell>
          <cell r="AA11">
            <v>5.688000529505001E-2</v>
          </cell>
          <cell r="AB11">
            <v>4.8020961225879545E-2</v>
          </cell>
          <cell r="AC11">
            <v>4.6628364034915784E-2</v>
          </cell>
          <cell r="AD11">
            <v>4.6456312553362772E-2</v>
          </cell>
          <cell r="AE11">
            <v>4.6615122798219506E-2</v>
          </cell>
          <cell r="AF11">
            <v>4.4907011706007707E-2</v>
          </cell>
          <cell r="AG11">
            <v>4.1894073196298925E-2</v>
          </cell>
          <cell r="AH11">
            <v>4.3056383213295579E-2</v>
          </cell>
          <cell r="AI11">
            <v>4.3028618756943957E-2</v>
          </cell>
          <cell r="AJ11">
            <v>313413032</v>
          </cell>
          <cell r="AK11">
            <v>195568503</v>
          </cell>
          <cell r="AL11">
            <v>0</v>
          </cell>
          <cell r="AM11">
            <v>228782134</v>
          </cell>
          <cell r="AN11">
            <v>0</v>
          </cell>
          <cell r="AO11">
            <v>40312345</v>
          </cell>
          <cell r="AP11">
            <v>51920201</v>
          </cell>
          <cell r="AQ11">
            <v>263782134</v>
          </cell>
          <cell r="AR11">
            <v>13553634</v>
          </cell>
          <cell r="AS11">
            <v>20834301</v>
          </cell>
          <cell r="AT11">
            <v>20834.300999999999</v>
          </cell>
          <cell r="AU11">
            <v>4733253</v>
          </cell>
          <cell r="AW11">
            <v>6.0034108685231187E-2</v>
          </cell>
          <cell r="AX11">
            <v>5.8965497176498315E-2</v>
          </cell>
          <cell r="AY11">
            <v>5.8196712482503389E-2</v>
          </cell>
          <cell r="BA11">
            <v>0.12967149932648492</v>
          </cell>
          <cell r="BB11">
            <v>2.284097782448315E-2</v>
          </cell>
          <cell r="BC11">
            <v>0.2118771168995858</v>
          </cell>
          <cell r="BD11">
            <v>0.19115977488247224</v>
          </cell>
          <cell r="BE11">
            <v>0.2020605732618973</v>
          </cell>
          <cell r="BF11">
            <v>0.39352031180788899</v>
          </cell>
          <cell r="BG11">
            <v>6.9701792238475446E-2</v>
          </cell>
          <cell r="BH11">
            <v>0.42003195547249911</v>
          </cell>
          <cell r="BI11">
            <v>0.10157230278344495</v>
          </cell>
          <cell r="BJ11">
            <v>4.9935839243033797E-2</v>
          </cell>
          <cell r="BK11">
            <v>5.1636463540411154E-2</v>
          </cell>
          <cell r="BL11">
            <v>0.71816548724735518</v>
          </cell>
          <cell r="BM11">
            <v>7.417085541429104E-2</v>
          </cell>
          <cell r="BN11">
            <v>2.486373839040449E-2</v>
          </cell>
          <cell r="BO11">
            <v>4.8666623350443833E-2</v>
          </cell>
          <cell r="BP11">
            <v>283581295</v>
          </cell>
          <cell r="BQ11">
            <v>280115753</v>
          </cell>
          <cell r="BR11">
            <v>277153801</v>
          </cell>
          <cell r="BS11">
            <v>281515703</v>
          </cell>
          <cell r="BT11">
            <v>291515544</v>
          </cell>
          <cell r="BU11">
            <v>285735153</v>
          </cell>
          <cell r="BV11">
            <v>277054843</v>
          </cell>
          <cell r="BW11">
            <v>270081538</v>
          </cell>
          <cell r="BX11">
            <v>267675547</v>
          </cell>
          <cell r="BY11">
            <v>258159603</v>
          </cell>
          <cell r="BZ11">
            <v>248863252</v>
          </cell>
          <cell r="CA11">
            <v>244123818</v>
          </cell>
          <cell r="CB11">
            <v>230711438</v>
          </cell>
          <cell r="CC11">
            <v>222145764</v>
          </cell>
          <cell r="CD11">
            <v>205480349</v>
          </cell>
          <cell r="CE11">
            <v>190947903</v>
          </cell>
          <cell r="CF11">
            <v>166004397</v>
          </cell>
          <cell r="CG11">
            <v>158030111</v>
          </cell>
          <cell r="CH11">
            <v>148561346</v>
          </cell>
          <cell r="CI11">
            <v>141175794</v>
          </cell>
          <cell r="CJ11">
            <v>126274802</v>
          </cell>
          <cell r="CK11">
            <v>120443207</v>
          </cell>
          <cell r="CL11">
            <v>116208461</v>
          </cell>
          <cell r="CM11">
            <v>114136429</v>
          </cell>
          <cell r="CN11">
            <v>51826136</v>
          </cell>
          <cell r="CO11">
            <v>50349508</v>
          </cell>
          <cell r="CP11">
            <v>49236941</v>
          </cell>
          <cell r="CQ11">
            <v>47712838</v>
          </cell>
          <cell r="CR11">
            <v>46325610</v>
          </cell>
          <cell r="CS11">
            <v>44769721</v>
          </cell>
          <cell r="CT11">
            <v>44323296</v>
          </cell>
          <cell r="CU11">
            <v>43003972</v>
          </cell>
          <cell r="CV11">
            <v>41508356</v>
          </cell>
          <cell r="CW11">
            <v>37678168</v>
          </cell>
          <cell r="CX11">
            <v>37678168</v>
          </cell>
          <cell r="CY11">
            <v>36431809</v>
          </cell>
          <cell r="CZ11">
            <v>33455124</v>
          </cell>
          <cell r="DA11">
            <v>32359121</v>
          </cell>
          <cell r="DB11">
            <v>31216658</v>
          </cell>
          <cell r="DC11">
            <v>29996201</v>
          </cell>
          <cell r="DD11">
            <v>28616712</v>
          </cell>
          <cell r="DE11">
            <v>27536573</v>
          </cell>
          <cell r="DF11">
            <v>26882050</v>
          </cell>
          <cell r="DG11">
            <v>25784414</v>
          </cell>
          <cell r="DH11">
            <v>25784414</v>
          </cell>
          <cell r="DI11">
            <v>24822904</v>
          </cell>
          <cell r="DJ11">
            <v>19515880</v>
          </cell>
          <cell r="DK11">
            <v>18568277</v>
          </cell>
          <cell r="DM11">
            <v>2398537</v>
          </cell>
          <cell r="DN11">
            <v>9471849</v>
          </cell>
          <cell r="DP11">
            <v>11870386</v>
          </cell>
          <cell r="DQ11">
            <v>4671238</v>
          </cell>
          <cell r="DR11">
            <v>4556862</v>
          </cell>
          <cell r="DS11">
            <v>6291984</v>
          </cell>
          <cell r="DT11">
            <v>10848846</v>
          </cell>
          <cell r="DU11">
            <v>4840263</v>
          </cell>
          <cell r="DV11">
            <v>144824218</v>
          </cell>
        </row>
        <row r="12">
          <cell r="B12" t="str">
            <v>Stanbic Bank</v>
          </cell>
          <cell r="C12">
            <v>294.30222900000001</v>
          </cell>
          <cell r="D12">
            <v>161.745349</v>
          </cell>
          <cell r="E12">
            <v>191.255506</v>
          </cell>
          <cell r="F12">
            <v>33.887866000000002</v>
          </cell>
          <cell r="G12">
            <v>41.810527</v>
          </cell>
          <cell r="H12">
            <v>37.781928999999998</v>
          </cell>
          <cell r="I12">
            <v>243.45607100000001</v>
          </cell>
          <cell r="J12">
            <v>3.3844400000000001</v>
          </cell>
          <cell r="K12">
            <v>5.9332440000000002</v>
          </cell>
          <cell r="M12">
            <v>5.6347190713752653E-2</v>
          </cell>
          <cell r="N12">
            <v>5.9012339952427439E-2</v>
          </cell>
          <cell r="O12">
            <v>5.7554756150503796E-2</v>
          </cell>
          <cell r="P12">
            <v>5.8598717723099915E-2</v>
          </cell>
          <cell r="Q12">
            <v>5.7747925183877918E-2</v>
          </cell>
          <cell r="R12">
            <v>5.6287454563110573E-2</v>
          </cell>
          <cell r="S12">
            <v>5.5261547049677041E-2</v>
          </cell>
          <cell r="T12">
            <v>5.4626473398050282E-2</v>
          </cell>
          <cell r="U12">
            <v>5.4247077894904377E-2</v>
          </cell>
          <cell r="V12">
            <v>5.1513945858689549E-2</v>
          </cell>
          <cell r="W12">
            <v>5.0452352769446394E-2</v>
          </cell>
          <cell r="X12">
            <v>5.0877351905984365E-2</v>
          </cell>
          <cell r="Y12">
            <v>5.4156401113650998E-2</v>
          </cell>
          <cell r="Z12">
            <v>4.9734122707107808E-2</v>
          </cell>
          <cell r="AA12">
            <v>5.0629626008313361E-2</v>
          </cell>
          <cell r="AB12">
            <v>5.3268162842596556E-2</v>
          </cell>
          <cell r="AC12">
            <v>5.0786597390307282E-2</v>
          </cell>
          <cell r="AD12">
            <v>4.9596497722514093E-2</v>
          </cell>
          <cell r="AE12">
            <v>4.963887593765233E-2</v>
          </cell>
          <cell r="AF12">
            <v>5.0735941973915108E-2</v>
          </cell>
          <cell r="AG12">
            <v>5.1204229655496709E-2</v>
          </cell>
          <cell r="AH12">
            <v>5.3034554301622905E-2</v>
          </cell>
          <cell r="AI12">
            <v>5.7120423501332312E-2</v>
          </cell>
          <cell r="AJ12">
            <v>313413032</v>
          </cell>
          <cell r="AK12">
            <v>195568503</v>
          </cell>
          <cell r="AL12">
            <v>0</v>
          </cell>
          <cell r="AM12">
            <v>228782134</v>
          </cell>
          <cell r="AN12">
            <v>0</v>
          </cell>
          <cell r="AO12">
            <v>40312345</v>
          </cell>
          <cell r="AP12">
            <v>51920201</v>
          </cell>
          <cell r="AQ12">
            <v>263782134</v>
          </cell>
          <cell r="AR12">
            <v>13553634</v>
          </cell>
          <cell r="AS12">
            <v>20834301</v>
          </cell>
          <cell r="AT12">
            <v>20834.300999999999</v>
          </cell>
          <cell r="AU12">
            <v>4733253</v>
          </cell>
          <cell r="AW12">
            <v>6.2303728467322912E-2</v>
          </cell>
          <cell r="AX12">
            <v>6.5854972679854101E-2</v>
          </cell>
          <cell r="AY12">
            <v>5.5194491587055375E-2</v>
          </cell>
          <cell r="BA12">
            <v>0.1881239705047858</v>
          </cell>
          <cell r="BB12">
            <v>2.3667805806802434E-2</v>
          </cell>
          <cell r="BC12">
            <v>0.17173745895209161</v>
          </cell>
          <cell r="BD12">
            <v>0.13919499259478316</v>
          </cell>
          <cell r="BE12">
            <v>0.47740275561995132</v>
          </cell>
          <cell r="BF12">
            <v>0.54406436248017775</v>
          </cell>
          <cell r="BG12">
            <v>8.2747449693671829E-2</v>
          </cell>
          <cell r="BH12">
            <v>0.46807668545833653</v>
          </cell>
          <cell r="BI12">
            <v>0.10160386873076883</v>
          </cell>
          <cell r="BJ12">
            <v>2.7398362702069641E-2</v>
          </cell>
          <cell r="BK12">
            <v>7.4205506028699186E-2</v>
          </cell>
          <cell r="BL12">
            <v>0.84570296763116459</v>
          </cell>
          <cell r="BM12">
            <v>0.12426021476991263</v>
          </cell>
          <cell r="BN12">
            <v>0.32345467785726773</v>
          </cell>
          <cell r="BO12">
            <v>0.22093812185043291</v>
          </cell>
          <cell r="BP12">
            <v>294302229</v>
          </cell>
          <cell r="BQ12">
            <v>303663158</v>
          </cell>
          <cell r="BR12">
            <v>284867951</v>
          </cell>
          <cell r="BS12">
            <v>280953012</v>
          </cell>
          <cell r="BT12">
            <v>286308290</v>
          </cell>
          <cell r="BU12">
            <v>269395802</v>
          </cell>
          <cell r="BV12">
            <v>248985926</v>
          </cell>
          <cell r="BW12">
            <v>239407877</v>
          </cell>
          <cell r="BX12">
            <v>236547378</v>
          </cell>
          <cell r="BY12">
            <v>224804428</v>
          </cell>
          <cell r="BZ12">
            <v>212633202</v>
          </cell>
          <cell r="CA12">
            <v>204895157</v>
          </cell>
          <cell r="CB12">
            <v>229866887</v>
          </cell>
          <cell r="CC12">
            <v>202294738</v>
          </cell>
          <cell r="CD12">
            <v>208287745</v>
          </cell>
          <cell r="CE12">
            <v>198578014</v>
          </cell>
          <cell r="CF12">
            <v>208167708</v>
          </cell>
          <cell r="CG12">
            <v>203595164</v>
          </cell>
          <cell r="CH12">
            <v>184061612</v>
          </cell>
          <cell r="CI12">
            <v>171347152</v>
          </cell>
          <cell r="CJ12">
            <v>167107694</v>
          </cell>
          <cell r="CK12">
            <v>155933918</v>
          </cell>
          <cell r="CL12">
            <v>159885214</v>
          </cell>
          <cell r="CM12">
            <v>170726460</v>
          </cell>
          <cell r="CN12">
            <v>37781929</v>
          </cell>
          <cell r="CO12">
            <v>36789253</v>
          </cell>
          <cell r="CP12">
            <v>36836052</v>
          </cell>
          <cell r="CQ12">
            <v>34590716</v>
          </cell>
          <cell r="CR12">
            <v>33140213</v>
          </cell>
          <cell r="CS12">
            <v>32205145</v>
          </cell>
          <cell r="CT12">
            <v>33048626</v>
          </cell>
          <cell r="CU12">
            <v>33051194</v>
          </cell>
          <cell r="CV12">
            <v>31922509</v>
          </cell>
          <cell r="CW12">
            <v>30830481</v>
          </cell>
          <cell r="CX12">
            <v>29267838</v>
          </cell>
          <cell r="CY12">
            <v>30237504</v>
          </cell>
          <cell r="CZ12">
            <v>28545962</v>
          </cell>
          <cell r="DA12">
            <v>27656039</v>
          </cell>
          <cell r="DB12">
            <v>27074070</v>
          </cell>
          <cell r="DC12">
            <v>28250550</v>
          </cell>
          <cell r="DD12">
            <v>26855040</v>
          </cell>
          <cell r="DE12">
            <v>26168836</v>
          </cell>
          <cell r="DF12">
            <v>25907559</v>
          </cell>
          <cell r="DG12">
            <v>26644208</v>
          </cell>
          <cell r="DH12">
            <v>26644208</v>
          </cell>
          <cell r="DI12">
            <v>25311868</v>
          </cell>
          <cell r="DJ12">
            <v>23485250</v>
          </cell>
          <cell r="DK12">
            <v>22353459</v>
          </cell>
          <cell r="DM12">
            <v>8768444</v>
          </cell>
          <cell r="DN12">
            <v>9598530</v>
          </cell>
          <cell r="DP12">
            <v>18366974</v>
          </cell>
          <cell r="DQ12">
            <v>9992816</v>
          </cell>
          <cell r="DR12">
            <v>6836949</v>
          </cell>
          <cell r="DS12">
            <v>7769523</v>
          </cell>
          <cell r="DT12">
            <v>14606472</v>
          </cell>
          <cell r="DU12">
            <v>5105636</v>
          </cell>
          <cell r="DV12">
            <v>161745349</v>
          </cell>
        </row>
        <row r="13">
          <cell r="B13" t="str">
            <v>I&amp;M Bank</v>
          </cell>
          <cell r="C13">
            <v>261.33313500000003</v>
          </cell>
          <cell r="D13">
            <v>138.89279099999999</v>
          </cell>
          <cell r="E13">
            <v>199.59621799999999</v>
          </cell>
          <cell r="F13">
            <v>35.322637999999998</v>
          </cell>
          <cell r="G13">
            <v>41.152909000000001</v>
          </cell>
          <cell r="H13">
            <v>44.004173000000002</v>
          </cell>
          <cell r="I13">
            <v>207.94555399999999</v>
          </cell>
          <cell r="J13">
            <v>1.544756</v>
          </cell>
          <cell r="K13">
            <v>7.572076</v>
          </cell>
          <cell r="M13">
            <v>5.7652553355791517E-2</v>
          </cell>
          <cell r="N13">
            <v>5.7578853304254524E-2</v>
          </cell>
          <cell r="O13">
            <v>5.5564279596801769E-2</v>
          </cell>
          <cell r="P13">
            <v>5.4353542067072574E-2</v>
          </cell>
          <cell r="Q13">
            <v>5.4764084219746004E-2</v>
          </cell>
          <cell r="R13">
            <v>5.5787367611461226E-2</v>
          </cell>
          <cell r="S13">
            <v>5.0203665962118768E-2</v>
          </cell>
          <cell r="T13">
            <v>4.8706199142924525E-2</v>
          </cell>
          <cell r="U13">
            <v>4.677578260238463E-2</v>
          </cell>
          <cell r="V13">
            <v>4.6872061663632426E-2</v>
          </cell>
          <cell r="W13">
            <v>4.7975242386330899E-2</v>
          </cell>
          <cell r="X13">
            <v>4.7157045812076082E-2</v>
          </cell>
          <cell r="Y13">
            <v>4.6143569105249208E-2</v>
          </cell>
          <cell r="Z13">
            <v>4.6976317574451559E-2</v>
          </cell>
          <cell r="AA13">
            <v>4.5655274182106423E-2</v>
          </cell>
          <cell r="AB13">
            <v>4.3266496320107151E-2</v>
          </cell>
          <cell r="AC13">
            <v>4.1531279066490255E-2</v>
          </cell>
          <cell r="AD13">
            <v>4.1213964931783365E-2</v>
          </cell>
          <cell r="AE13">
            <v>4.1396234031227719E-2</v>
          </cell>
          <cell r="AF13">
            <v>4.0476165015553178E-2</v>
          </cell>
          <cell r="AG13">
            <v>4.0632602184221024E-2</v>
          </cell>
          <cell r="AH13">
            <v>4.1902503947468056E-2</v>
          </cell>
          <cell r="AI13">
            <v>4.1224725549765084E-2</v>
          </cell>
          <cell r="AJ13">
            <v>313413032</v>
          </cell>
          <cell r="AK13">
            <v>195568503</v>
          </cell>
          <cell r="AL13">
            <v>0</v>
          </cell>
          <cell r="AM13">
            <v>228782134</v>
          </cell>
          <cell r="AN13">
            <v>0</v>
          </cell>
          <cell r="AO13">
            <v>40312345</v>
          </cell>
          <cell r="AP13">
            <v>51920201</v>
          </cell>
          <cell r="AQ13">
            <v>263782134</v>
          </cell>
          <cell r="AR13">
            <v>13553634</v>
          </cell>
          <cell r="AS13">
            <v>20834301</v>
          </cell>
          <cell r="AT13">
            <v>20834.300999999999</v>
          </cell>
          <cell r="AU13">
            <v>4733253</v>
          </cell>
          <cell r="AW13">
            <v>5.5324177250979108E-2</v>
          </cell>
          <cell r="AX13">
            <v>5.6550503697844721E-2</v>
          </cell>
          <cell r="AY13">
            <v>5.7601540502625163E-2</v>
          </cell>
          <cell r="BA13">
            <v>0.17165489900632391</v>
          </cell>
          <cell r="BB13">
            <v>2.8816929289476909E-2</v>
          </cell>
          <cell r="BC13">
            <v>0.19790232687542819</v>
          </cell>
          <cell r="BD13">
            <v>0.16986483875485983</v>
          </cell>
          <cell r="BE13">
            <v>0.38686445398104591</v>
          </cell>
          <cell r="BF13">
            <v>0.34373087868542423</v>
          </cell>
          <cell r="BG13">
            <v>8.9734104021105862E-2</v>
          </cell>
          <cell r="BH13">
            <v>0.46919496436535929</v>
          </cell>
          <cell r="BI13">
            <v>0.12035875249643221</v>
          </cell>
          <cell r="BJ13">
            <v>4.5667289426957448E-2</v>
          </cell>
          <cell r="BK13">
            <v>7.4691463069474773E-2</v>
          </cell>
          <cell r="BL13">
            <v>0.69586885158314971</v>
          </cell>
          <cell r="BM13">
            <v>7.2862315559209856E-2</v>
          </cell>
          <cell r="BN13">
            <v>0.10631382626983742</v>
          </cell>
          <cell r="BO13">
            <v>8.9341755718818E-2</v>
          </cell>
          <cell r="BP13">
            <v>261333135</v>
          </cell>
          <cell r="BQ13">
            <v>253552590</v>
          </cell>
          <cell r="BR13">
            <v>240237282</v>
          </cell>
          <cell r="BS13">
            <v>229161134</v>
          </cell>
          <cell r="BT13">
            <v>230291099</v>
          </cell>
          <cell r="BU13">
            <v>225143541</v>
          </cell>
          <cell r="BV13">
            <v>189087939</v>
          </cell>
          <cell r="BW13">
            <v>183952517</v>
          </cell>
          <cell r="BX13">
            <v>182817876</v>
          </cell>
          <cell r="BY13">
            <v>177329585</v>
          </cell>
          <cell r="BZ13">
            <v>181582075</v>
          </cell>
          <cell r="CA13">
            <v>164116122</v>
          </cell>
          <cell r="CB13">
            <v>164730002</v>
          </cell>
          <cell r="CC13">
            <v>164425933</v>
          </cell>
          <cell r="CD13">
            <v>157775781</v>
          </cell>
          <cell r="CE13">
            <v>147846339</v>
          </cell>
          <cell r="CF13">
            <v>151975238</v>
          </cell>
          <cell r="CG13">
            <v>145327389</v>
          </cell>
          <cell r="CH13">
            <v>140517390</v>
          </cell>
          <cell r="CI13">
            <v>137299354</v>
          </cell>
          <cell r="CJ13">
            <v>124648548</v>
          </cell>
          <cell r="CK13">
            <v>118333769</v>
          </cell>
          <cell r="CL13">
            <v>114972436</v>
          </cell>
          <cell r="CM13">
            <v>110315682</v>
          </cell>
          <cell r="CN13">
            <v>44004173</v>
          </cell>
          <cell r="CO13">
            <v>42072924</v>
          </cell>
          <cell r="CP13">
            <v>40314439</v>
          </cell>
          <cell r="CQ13">
            <v>38338590</v>
          </cell>
          <cell r="CR13">
            <v>37568688</v>
          </cell>
          <cell r="CS13">
            <v>35886888</v>
          </cell>
          <cell r="CT13">
            <v>35595491</v>
          </cell>
          <cell r="CU13">
            <v>35023511</v>
          </cell>
          <cell r="CV13">
            <v>31519089</v>
          </cell>
          <cell r="CW13">
            <v>30474944</v>
          </cell>
          <cell r="CX13">
            <v>28745066</v>
          </cell>
          <cell r="CY13">
            <v>31304829</v>
          </cell>
          <cell r="CZ13">
            <v>30151112</v>
          </cell>
          <cell r="DA13">
            <v>28576772</v>
          </cell>
          <cell r="DB13">
            <v>26482435</v>
          </cell>
          <cell r="DC13">
            <v>26186678</v>
          </cell>
          <cell r="DD13">
            <v>24079849</v>
          </cell>
          <cell r="DE13">
            <v>23296896</v>
          </cell>
          <cell r="DF13">
            <v>22159420</v>
          </cell>
          <cell r="DG13">
            <v>21814043</v>
          </cell>
          <cell r="DH13">
            <v>21814043</v>
          </cell>
          <cell r="DI13">
            <v>20071699</v>
          </cell>
          <cell r="DJ13">
            <v>19500445</v>
          </cell>
          <cell r="DK13">
            <v>20524634</v>
          </cell>
          <cell r="DM13">
            <v>5129471</v>
          </cell>
          <cell r="DN13">
            <v>8129620</v>
          </cell>
          <cell r="DP13">
            <v>13259091</v>
          </cell>
          <cell r="DQ13">
            <v>4557559</v>
          </cell>
          <cell r="DR13">
            <v>6351214</v>
          </cell>
          <cell r="DS13">
            <v>7185193</v>
          </cell>
          <cell r="DT13">
            <v>13536407</v>
          </cell>
          <cell r="DU13">
            <v>5300452</v>
          </cell>
          <cell r="DV13">
            <v>138892791</v>
          </cell>
        </row>
        <row r="14">
          <cell r="B14" t="str">
            <v>Commercial Bank of Africa</v>
          </cell>
          <cell r="C14">
            <v>256.244687</v>
          </cell>
          <cell r="D14">
            <v>116.70363500000001</v>
          </cell>
          <cell r="E14">
            <v>197.84625600000001</v>
          </cell>
          <cell r="F14">
            <v>26.041568999999999</v>
          </cell>
          <cell r="G14">
            <v>28.097864000000001</v>
          </cell>
          <cell r="H14">
            <v>35.547055</v>
          </cell>
          <cell r="I14">
            <v>172.87600699999999</v>
          </cell>
          <cell r="J14">
            <v>1.73475</v>
          </cell>
          <cell r="K14">
            <v>6.8178029999999996</v>
          </cell>
          <cell r="M14">
            <v>5.327931182166501E-2</v>
          </cell>
          <cell r="N14">
            <v>5.2856767696762744E-2</v>
          </cell>
          <cell r="O14">
            <v>5.2631491827296317E-2</v>
          </cell>
          <cell r="P14">
            <v>5.3001554892835187E-2</v>
          </cell>
          <cell r="Q14">
            <v>5.2727994307223469E-2</v>
          </cell>
          <cell r="R14">
            <v>5.3499901820130757E-2</v>
          </cell>
          <cell r="S14">
            <v>5.6204283601014399E-2</v>
          </cell>
          <cell r="T14">
            <v>5.5953636490812454E-2</v>
          </cell>
          <cell r="U14">
            <v>5.3466063280938905E-2</v>
          </cell>
          <cell r="V14">
            <v>5.3057841065827435E-2</v>
          </cell>
          <cell r="W14">
            <v>5.1215123751676375E-2</v>
          </cell>
          <cell r="X14">
            <v>5.4621060328248094E-2</v>
          </cell>
          <cell r="Y14">
            <v>5.3054020917043358E-2</v>
          </cell>
          <cell r="Z14">
            <v>5.2787811272880056E-2</v>
          </cell>
          <cell r="AA14">
            <v>5.2254477482426093E-2</v>
          </cell>
          <cell r="AB14">
            <v>4.8437281495554596E-2</v>
          </cell>
          <cell r="AC14">
            <v>4.5534816424572751E-2</v>
          </cell>
          <cell r="AD14">
            <v>4.6003496432953359E-2</v>
          </cell>
          <cell r="AE14">
            <v>4.7926210129083477E-2</v>
          </cell>
          <cell r="AF14">
            <v>4.2843468532287779E-2</v>
          </cell>
          <cell r="AG14">
            <v>4.2605531985737341E-2</v>
          </cell>
          <cell r="AH14">
            <v>3.8746058159839739E-2</v>
          </cell>
          <cell r="AI14">
            <v>3.978342370323365E-2</v>
          </cell>
          <cell r="AJ14">
            <v>313413032</v>
          </cell>
          <cell r="AK14">
            <v>195568503</v>
          </cell>
          <cell r="AL14">
            <v>0</v>
          </cell>
          <cell r="AM14">
            <v>228782134</v>
          </cell>
          <cell r="AN14">
            <v>0</v>
          </cell>
          <cell r="AO14">
            <v>40312345</v>
          </cell>
          <cell r="AP14">
            <v>51920201</v>
          </cell>
          <cell r="AQ14">
            <v>263782134</v>
          </cell>
          <cell r="AR14">
            <v>13553634</v>
          </cell>
          <cell r="AS14">
            <v>20834301</v>
          </cell>
          <cell r="AT14">
            <v>20834.300999999999</v>
          </cell>
          <cell r="AU14">
            <v>4733253</v>
          </cell>
          <cell r="AW14">
            <v>5.4246953732865373E-2</v>
          </cell>
          <cell r="AX14">
            <v>4.7516140291395115E-2</v>
          </cell>
          <cell r="AY14">
            <v>5.7096518373292764E-2</v>
          </cell>
          <cell r="BA14">
            <v>0.18182913903311243</v>
          </cell>
          <cell r="BB14">
            <v>2.5799713591747011E-2</v>
          </cell>
          <cell r="BC14">
            <v>0.16253188911287153</v>
          </cell>
          <cell r="BD14">
            <v>0.15063726570223249</v>
          </cell>
          <cell r="BE14">
            <v>0.56809681807445356</v>
          </cell>
          <cell r="BF14">
            <v>0.54553795749061151</v>
          </cell>
          <cell r="BG14">
            <v>8.1999237278932158E-2</v>
          </cell>
          <cell r="BH14">
            <v>0.78281085904253056</v>
          </cell>
          <cell r="BI14">
            <v>9.3498269162075043E-2</v>
          </cell>
          <cell r="BJ14">
            <v>4.0035180321376936E-2</v>
          </cell>
          <cell r="BK14">
            <v>5.3463088840698107E-2</v>
          </cell>
          <cell r="BL14">
            <v>0.58987032334844891</v>
          </cell>
          <cell r="BM14">
            <v>4.9567218907428871E-2</v>
          </cell>
          <cell r="BN14">
            <v>1.8590298950808357E-2</v>
          </cell>
          <cell r="BO14">
            <v>3.3499799179032189E-2</v>
          </cell>
          <cell r="BP14">
            <v>256244687</v>
          </cell>
          <cell r="BQ14">
            <v>246871930</v>
          </cell>
          <cell r="BR14">
            <v>239013127</v>
          </cell>
          <cell r="BS14">
            <v>232317119</v>
          </cell>
          <cell r="BT14">
            <v>227367344</v>
          </cell>
          <cell r="BU14">
            <v>223448379</v>
          </cell>
          <cell r="BV14">
            <v>225544631</v>
          </cell>
          <cell r="BW14">
            <v>229525229</v>
          </cell>
          <cell r="BX14">
            <v>219009371</v>
          </cell>
          <cell r="BY14">
            <v>216387023</v>
          </cell>
          <cell r="BZ14">
            <v>202699639</v>
          </cell>
          <cell r="CA14">
            <v>210877927</v>
          </cell>
          <cell r="CB14">
            <v>211118198</v>
          </cell>
          <cell r="CC14">
            <v>206328561</v>
          </cell>
          <cell r="CD14">
            <v>195962086</v>
          </cell>
          <cell r="CE14">
            <v>198484270</v>
          </cell>
          <cell r="CF14">
            <v>184466862</v>
          </cell>
          <cell r="CG14">
            <v>179346404</v>
          </cell>
          <cell r="CH14">
            <v>174983667</v>
          </cell>
          <cell r="CI14">
            <v>175808828</v>
          </cell>
          <cell r="CJ14">
            <v>154710864</v>
          </cell>
          <cell r="CK14">
            <v>143801266</v>
          </cell>
          <cell r="CL14">
            <v>119783476</v>
          </cell>
          <cell r="CM14">
            <v>124881964</v>
          </cell>
          <cell r="CN14">
            <v>35547055</v>
          </cell>
          <cell r="CO14">
            <v>35134376</v>
          </cell>
          <cell r="CP14">
            <v>33468865</v>
          </cell>
          <cell r="CQ14">
            <v>33774918</v>
          </cell>
          <cell r="CR14">
            <v>32677307</v>
          </cell>
          <cell r="CS14">
            <v>31950763</v>
          </cell>
          <cell r="CT14">
            <v>31671237</v>
          </cell>
          <cell r="CU14">
            <v>31571015</v>
          </cell>
          <cell r="CV14">
            <v>29764845</v>
          </cell>
          <cell r="CW14">
            <v>28396850</v>
          </cell>
          <cell r="CX14">
            <v>28887284</v>
          </cell>
          <cell r="CY14">
            <v>27470172</v>
          </cell>
          <cell r="CZ14">
            <v>26187655</v>
          </cell>
          <cell r="DA14">
            <v>24321102</v>
          </cell>
          <cell r="DB14">
            <v>23949685</v>
          </cell>
          <cell r="DC14">
            <v>22708080</v>
          </cell>
          <cell r="DD14">
            <v>19085273</v>
          </cell>
          <cell r="DE14">
            <v>18822475</v>
          </cell>
          <cell r="DF14">
            <v>18511215</v>
          </cell>
          <cell r="DG14">
            <v>17856644</v>
          </cell>
          <cell r="DH14">
            <v>17856644</v>
          </cell>
          <cell r="DI14">
            <v>14954339</v>
          </cell>
          <cell r="DJ14">
            <v>14571795</v>
          </cell>
          <cell r="DK14">
            <v>13749281</v>
          </cell>
          <cell r="DM14">
            <v>8935058</v>
          </cell>
          <cell r="DN14">
            <v>6792997</v>
          </cell>
          <cell r="DP14">
            <v>15728055</v>
          </cell>
          <cell r="DQ14">
            <v>8580251</v>
          </cell>
          <cell r="DR14">
            <v>7648376</v>
          </cell>
          <cell r="DS14">
            <v>2122025</v>
          </cell>
          <cell r="DT14">
            <v>9770401</v>
          </cell>
          <cell r="DU14">
            <v>4726783</v>
          </cell>
          <cell r="DV14">
            <v>116703635</v>
          </cell>
        </row>
        <row r="15">
          <cell r="B15" t="str">
            <v>Total - Tier 1</v>
          </cell>
          <cell r="C15">
            <v>3358.5865359999993</v>
          </cell>
          <cell r="D15">
            <v>1847.526374</v>
          </cell>
          <cell r="E15">
            <v>2459.7409280000002</v>
          </cell>
          <cell r="F15">
            <v>429.15215899999998</v>
          </cell>
          <cell r="G15">
            <v>491.703891</v>
          </cell>
          <cell r="H15">
            <v>513.77735499999994</v>
          </cell>
          <cell r="I15">
            <v>2786.0335269999996</v>
          </cell>
          <cell r="J15">
            <v>18.055121</v>
          </cell>
          <cell r="K15">
            <v>104.016137</v>
          </cell>
          <cell r="L15">
            <v>0</v>
          </cell>
          <cell r="M15">
            <v>0.70726054118721038</v>
          </cell>
          <cell r="N15">
            <v>0.70632297692156099</v>
          </cell>
          <cell r="O15">
            <v>0.70896766532922728</v>
          </cell>
          <cell r="P15">
            <v>0.70381344514704247</v>
          </cell>
          <cell r="Q15">
            <v>0.70326210874118655</v>
          </cell>
          <cell r="R15">
            <v>0.71356998619067125</v>
          </cell>
          <cell r="S15">
            <v>0.71490984852938533</v>
          </cell>
          <cell r="T15">
            <v>0.70696331222357089</v>
          </cell>
          <cell r="U15">
            <v>0.71293350555050972</v>
          </cell>
          <cell r="V15">
            <v>0.70270325988721793</v>
          </cell>
          <cell r="W15">
            <v>0.64228344048516284</v>
          </cell>
          <cell r="X15">
            <v>0.64661885824950271</v>
          </cell>
          <cell r="Y15">
            <v>0.64224849829791908</v>
          </cell>
          <cell r="Z15">
            <v>0.63316130074371557</v>
          </cell>
          <cell r="AA15">
            <v>0.6250940877883765</v>
          </cell>
          <cell r="AB15">
            <v>0.59643739597308121</v>
          </cell>
          <cell r="AC15">
            <v>0.58392797105172889</v>
          </cell>
          <cell r="AD15">
            <v>0.59026240157457077</v>
          </cell>
          <cell r="AE15">
            <v>0.54273378054025889</v>
          </cell>
          <cell r="AF15">
            <v>0.55851358393975303</v>
          </cell>
          <cell r="AG15">
            <v>0.56239543046831797</v>
          </cell>
          <cell r="AH15">
            <v>0.56761718609956691</v>
          </cell>
          <cell r="AI15">
            <v>0.57068662601065312</v>
          </cell>
          <cell r="AJ15">
            <v>2193891224</v>
          </cell>
          <cell r="AK15">
            <v>1368979521</v>
          </cell>
          <cell r="AL15">
            <v>0</v>
          </cell>
          <cell r="AM15">
            <v>1601474938</v>
          </cell>
          <cell r="AN15">
            <v>0</v>
          </cell>
          <cell r="AO15">
            <v>282186415</v>
          </cell>
          <cell r="AP15">
            <v>363441407</v>
          </cell>
          <cell r="AQ15">
            <v>1846474938</v>
          </cell>
          <cell r="AR15">
            <v>94875438</v>
          </cell>
          <cell r="AS15">
            <v>145840107</v>
          </cell>
          <cell r="AT15">
            <v>145840.10700000002</v>
          </cell>
          <cell r="AU15">
            <v>33132771</v>
          </cell>
          <cell r="AW15">
            <v>0.71101216013199364</v>
          </cell>
          <cell r="AX15">
            <v>0.75222440482712072</v>
          </cell>
          <cell r="AY15">
            <v>0.70985747179917413</v>
          </cell>
          <cell r="BA15">
            <v>0.1996429798016956</v>
          </cell>
          <cell r="BB15">
            <v>3.0392948255611018E-2</v>
          </cell>
          <cell r="BC15">
            <v>0.17648886355271778</v>
          </cell>
          <cell r="BD15">
            <v>0.15403696862977487</v>
          </cell>
          <cell r="BE15">
            <v>0.36747314843257217</v>
          </cell>
          <cell r="BF15">
            <v>0.47305765006439138</v>
          </cell>
          <cell r="BG15">
            <v>7.7219340678474788E-2</v>
          </cell>
          <cell r="BH15">
            <v>0.51882911342819893</v>
          </cell>
          <cell r="BI15">
            <v>0.10987664945265369</v>
          </cell>
          <cell r="BJ15">
            <v>3.146234200637376E-2</v>
          </cell>
          <cell r="BK15">
            <v>7.8414307446279918E-2</v>
          </cell>
          <cell r="BL15">
            <v>0.75110608315250993</v>
          </cell>
          <cell r="BM15">
            <v>0.79860741314453365</v>
          </cell>
          <cell r="BN15">
            <v>0.86339404469112702</v>
          </cell>
          <cell r="BO15">
            <v>0.81970650467643846</v>
          </cell>
          <cell r="BP15">
            <v>3358586536</v>
          </cell>
          <cell r="BQ15">
            <v>3291042084</v>
          </cell>
          <cell r="BR15">
            <v>3206789851</v>
          </cell>
          <cell r="BS15">
            <v>3102535992</v>
          </cell>
          <cell r="BT15">
            <v>3062606127</v>
          </cell>
          <cell r="BU15">
            <v>3002290772</v>
          </cell>
          <cell r="BV15">
            <v>2881784790</v>
          </cell>
          <cell r="BW15">
            <v>2824636302</v>
          </cell>
          <cell r="BX15">
            <v>2834954934</v>
          </cell>
          <cell r="BY15">
            <v>2752996452</v>
          </cell>
          <cell r="BZ15">
            <v>2670632013</v>
          </cell>
          <cell r="CA15">
            <v>2568307540</v>
          </cell>
          <cell r="CB15">
            <v>2576918064</v>
          </cell>
          <cell r="CC15">
            <v>2495870919</v>
          </cell>
          <cell r="CD15">
            <v>2392084834</v>
          </cell>
          <cell r="CE15">
            <v>2359760079</v>
          </cell>
          <cell r="CF15">
            <v>2254312590</v>
          </cell>
          <cell r="CG15">
            <v>2214893348</v>
          </cell>
          <cell r="CH15">
            <v>2109864071</v>
          </cell>
          <cell r="CI15">
            <v>2010159471</v>
          </cell>
          <cell r="CJ15">
            <v>1920408442</v>
          </cell>
          <cell r="CK15">
            <v>1862362040</v>
          </cell>
          <cell r="CL15">
            <v>1773939349</v>
          </cell>
          <cell r="CM15">
            <v>1737975314</v>
          </cell>
          <cell r="CN15">
            <v>513777355</v>
          </cell>
          <cell r="CO15">
            <v>495461917</v>
          </cell>
          <cell r="CP15">
            <v>494780729</v>
          </cell>
          <cell r="CQ15">
            <v>469841317</v>
          </cell>
          <cell r="CR15">
            <v>458829127</v>
          </cell>
          <cell r="CS15">
            <v>440314594</v>
          </cell>
          <cell r="CT15">
            <v>435842779</v>
          </cell>
          <cell r="CU15">
            <v>449917163</v>
          </cell>
          <cell r="CV15">
            <v>440346501</v>
          </cell>
          <cell r="CW15">
            <v>417865981</v>
          </cell>
          <cell r="CX15">
            <v>409729822</v>
          </cell>
          <cell r="CY15">
            <v>404820562</v>
          </cell>
          <cell r="CZ15">
            <v>400550459</v>
          </cell>
          <cell r="DA15">
            <v>378098062</v>
          </cell>
          <cell r="DB15">
            <v>366906245</v>
          </cell>
          <cell r="DC15">
            <v>365408709</v>
          </cell>
          <cell r="DD15">
            <v>350598365</v>
          </cell>
          <cell r="DE15">
            <v>338807516</v>
          </cell>
          <cell r="DF15">
            <v>342110864</v>
          </cell>
          <cell r="DG15">
            <v>324987055</v>
          </cell>
          <cell r="DH15">
            <v>324987055</v>
          </cell>
          <cell r="DI15">
            <v>325367321</v>
          </cell>
          <cell r="DJ15">
            <v>303594353</v>
          </cell>
          <cell r="DK15">
            <v>292326124</v>
          </cell>
          <cell r="DL15">
            <v>0</v>
          </cell>
          <cell r="DM15">
            <v>84571540</v>
          </cell>
          <cell r="DN15">
            <v>145571915</v>
          </cell>
          <cell r="DO15">
            <v>0</v>
          </cell>
          <cell r="DP15">
            <v>230143455</v>
          </cell>
          <cell r="DQ15">
            <v>108871122</v>
          </cell>
          <cell r="DR15">
            <v>77813207</v>
          </cell>
          <cell r="DS15">
            <v>72165283</v>
          </cell>
          <cell r="DT15">
            <v>149978490</v>
          </cell>
          <cell r="DU15">
            <v>73639711</v>
          </cell>
          <cell r="DV15">
            <v>1847526374</v>
          </cell>
        </row>
        <row r="16">
          <cell r="BH16" t="str">
            <v/>
          </cell>
          <cell r="CL16" t="str">
            <v/>
          </cell>
          <cell r="CM16" t="str">
            <v/>
          </cell>
          <cell r="DK16">
            <v>0</v>
          </cell>
        </row>
        <row r="17">
          <cell r="B17" t="str">
            <v>TIER 2: Medium banks - WMSI between 1% &amp; 5%</v>
          </cell>
          <cell r="BH17" t="str">
            <v/>
          </cell>
        </row>
        <row r="19">
          <cell r="B19" t="str">
            <v>NIC Bank</v>
          </cell>
          <cell r="C19">
            <v>201.505394</v>
          </cell>
          <cell r="D19">
            <v>112.195447</v>
          </cell>
          <cell r="E19">
            <v>148.657374</v>
          </cell>
          <cell r="F19">
            <v>29.405995999999998</v>
          </cell>
          <cell r="G19">
            <v>30.724824000000002</v>
          </cell>
          <cell r="H19">
            <v>34.454704</v>
          </cell>
          <cell r="I19">
            <v>170.723814</v>
          </cell>
          <cell r="J19">
            <v>1.004124</v>
          </cell>
          <cell r="K19">
            <v>4.2850330000000003</v>
          </cell>
          <cell r="M19">
            <v>4.4187993217586805E-2</v>
          </cell>
          <cell r="N19">
            <v>4.3922437878221809E-2</v>
          </cell>
          <cell r="O19">
            <v>4.410576554938303E-2</v>
          </cell>
          <cell r="P19">
            <v>4.4045156542721245E-2</v>
          </cell>
          <cell r="Q19">
            <v>4.341415901940629E-2</v>
          </cell>
          <cell r="R19">
            <v>4.4483547104544524E-2</v>
          </cell>
          <cell r="S19">
            <v>4.5168746265071349E-2</v>
          </cell>
          <cell r="T19">
            <v>4.6037833662093894E-2</v>
          </cell>
          <cell r="U19">
            <v>4.4394567022234849E-2</v>
          </cell>
          <cell r="V19">
            <v>4.8147325838805849E-2</v>
          </cell>
          <cell r="W19">
            <v>4.4870986146508682E-2</v>
          </cell>
          <cell r="X19">
            <v>4.4753498515800891E-2</v>
          </cell>
          <cell r="Y19">
            <v>4.360237431176113E-2</v>
          </cell>
          <cell r="Z19">
            <v>4.4872562795483059E-2</v>
          </cell>
          <cell r="AA19">
            <v>4.4800865051882431E-2</v>
          </cell>
          <cell r="AB19">
            <v>4.4373235760172158E-2</v>
          </cell>
          <cell r="AC19">
            <v>4.1524095097441455E-2</v>
          </cell>
          <cell r="AD19">
            <v>4.1234477482437679E-2</v>
          </cell>
          <cell r="AE19">
            <v>4.3230591495864903E-2</v>
          </cell>
          <cell r="AF19">
            <v>4.3216553515097185E-2</v>
          </cell>
          <cell r="AG19">
            <v>3.9175427611452124E-2</v>
          </cell>
          <cell r="AH19">
            <v>4.0015782983835298E-2</v>
          </cell>
          <cell r="AI19">
            <v>4.0294799887670998E-2</v>
          </cell>
          <cell r="AJ19">
            <v>313413032</v>
          </cell>
          <cell r="AK19">
            <v>195568503</v>
          </cell>
          <cell r="AL19">
            <v>0</v>
          </cell>
          <cell r="AM19">
            <v>228782134</v>
          </cell>
          <cell r="AN19">
            <v>0</v>
          </cell>
          <cell r="AO19">
            <v>40312345</v>
          </cell>
          <cell r="AP19">
            <v>51920201</v>
          </cell>
          <cell r="AQ19">
            <v>263782134</v>
          </cell>
          <cell r="AR19">
            <v>13553634</v>
          </cell>
          <cell r="AS19">
            <v>20834301</v>
          </cell>
          <cell r="AT19">
            <v>20834.300999999999</v>
          </cell>
          <cell r="AU19">
            <v>4733253</v>
          </cell>
          <cell r="AW19">
            <v>4.2658655339225852E-2</v>
          </cell>
          <cell r="AX19">
            <v>4.5680621685072496E-2</v>
          </cell>
          <cell r="AY19">
            <v>4.2901082171180709E-2</v>
          </cell>
          <cell r="BA19">
            <v>0.13587371304213886</v>
          </cell>
          <cell r="BB19">
            <v>2.2466752498817154E-2</v>
          </cell>
          <cell r="BC19">
            <v>0.17996800376074074</v>
          </cell>
          <cell r="BD19">
            <v>0.17224308261997942</v>
          </cell>
          <cell r="BE19">
            <v>0.3238044346167146</v>
          </cell>
          <cell r="BF19">
            <v>0.41916640954072082</v>
          </cell>
          <cell r="BG19">
            <v>0.11146927319460109</v>
          </cell>
          <cell r="BH19">
            <v>0.32813268766059067</v>
          </cell>
          <cell r="BI19">
            <v>0.10244252915410362</v>
          </cell>
          <cell r="BJ19">
            <v>4.7455393837453785E-2</v>
          </cell>
          <cell r="BK19">
            <v>5.4987135316649838E-2</v>
          </cell>
          <cell r="BL19">
            <v>0.75472507001233591</v>
          </cell>
          <cell r="BM19">
            <v>2.8110909413912324E-2</v>
          </cell>
          <cell r="BN19">
            <v>1.9083832667519198E-2</v>
          </cell>
          <cell r="BO19">
            <v>2.3223742093874573E-2</v>
          </cell>
          <cell r="BP19">
            <v>201505394</v>
          </cell>
          <cell r="BQ19">
            <v>200157947</v>
          </cell>
          <cell r="BR19">
            <v>200039183</v>
          </cell>
          <cell r="BS19">
            <v>195054634</v>
          </cell>
          <cell r="BT19">
            <v>187981545</v>
          </cell>
          <cell r="BU19">
            <v>187593392</v>
          </cell>
          <cell r="BV19">
            <v>187061442</v>
          </cell>
          <cell r="BW19">
            <v>192816873</v>
          </cell>
          <cell r="BX19">
            <v>181862147</v>
          </cell>
          <cell r="BY19">
            <v>181679649</v>
          </cell>
          <cell r="BZ19">
            <v>166304746</v>
          </cell>
          <cell r="CA19">
            <v>161847351</v>
          </cell>
          <cell r="CB19">
            <v>156714971</v>
          </cell>
          <cell r="CC19">
            <v>159485590</v>
          </cell>
          <cell r="CD19">
            <v>152262205</v>
          </cell>
          <cell r="CE19">
            <v>156762225</v>
          </cell>
          <cell r="CF19">
            <v>146001048</v>
          </cell>
          <cell r="CG19">
            <v>143376585</v>
          </cell>
          <cell r="CH19">
            <v>134470560</v>
          </cell>
          <cell r="CI19">
            <v>137087464</v>
          </cell>
          <cell r="CJ19">
            <v>125269062</v>
          </cell>
          <cell r="CK19">
            <v>120685605</v>
          </cell>
          <cell r="CL19">
            <v>116891955</v>
          </cell>
          <cell r="CM19">
            <v>112916814</v>
          </cell>
          <cell r="CN19">
            <v>34454704</v>
          </cell>
          <cell r="CO19">
            <v>33266226</v>
          </cell>
          <cell r="CP19">
            <v>31799107</v>
          </cell>
          <cell r="CQ19">
            <v>31116596</v>
          </cell>
          <cell r="CR19">
            <v>29094924</v>
          </cell>
          <cell r="CS19">
            <v>27551360</v>
          </cell>
          <cell r="CT19">
            <v>26295885</v>
          </cell>
          <cell r="CU19">
            <v>28937703</v>
          </cell>
          <cell r="CV19">
            <v>28079484</v>
          </cell>
          <cell r="CW19">
            <v>32543157</v>
          </cell>
          <cell r="CX19">
            <v>31164181</v>
          </cell>
          <cell r="CY19">
            <v>30288263</v>
          </cell>
          <cell r="CZ19">
            <v>30025206</v>
          </cell>
          <cell r="DA19">
            <v>28363529</v>
          </cell>
          <cell r="DB19">
            <v>27436193</v>
          </cell>
          <cell r="DC19">
            <v>26454386</v>
          </cell>
          <cell r="DD19">
            <v>24424083</v>
          </cell>
          <cell r="DE19">
            <v>24149094</v>
          </cell>
          <cell r="DF19">
            <v>24061490</v>
          </cell>
          <cell r="DG19">
            <v>23258017</v>
          </cell>
          <cell r="DH19">
            <v>23258017</v>
          </cell>
          <cell r="DI19">
            <v>20495957</v>
          </cell>
          <cell r="DJ19">
            <v>18887289</v>
          </cell>
          <cell r="DK19">
            <v>17630929</v>
          </cell>
          <cell r="DM19">
            <v>3686666</v>
          </cell>
          <cell r="DN19">
            <v>7698805</v>
          </cell>
          <cell r="DP19">
            <v>11385471</v>
          </cell>
          <cell r="DQ19">
            <v>4772407</v>
          </cell>
          <cell r="DR19">
            <v>4565084</v>
          </cell>
          <cell r="DS19">
            <v>9347227</v>
          </cell>
          <cell r="DT19">
            <v>13912311</v>
          </cell>
          <cell r="DU19">
            <v>3341031</v>
          </cell>
          <cell r="DV19">
            <v>112195447</v>
          </cell>
        </row>
        <row r="20">
          <cell r="B20" t="str">
            <v>Bank of Baroda</v>
          </cell>
          <cell r="C20">
            <v>139.14994999999999</v>
          </cell>
          <cell r="D20">
            <v>43.140089000000003</v>
          </cell>
          <cell r="E20">
            <v>112.79523399999999</v>
          </cell>
          <cell r="F20">
            <v>19.844173000000001</v>
          </cell>
          <cell r="G20">
            <v>20.070231</v>
          </cell>
          <cell r="H20">
            <v>22.343102999999999</v>
          </cell>
          <cell r="I20">
            <v>67.865331999999995</v>
          </cell>
          <cell r="J20">
            <v>9.2956999999999998E-2</v>
          </cell>
          <cell r="K20">
            <v>4.337942</v>
          </cell>
          <cell r="M20">
            <v>3.0830277080076844E-2</v>
          </cell>
          <cell r="N20">
            <v>3.0408287097091476E-2</v>
          </cell>
          <cell r="O20">
            <v>2.9011959497383256E-2</v>
          </cell>
          <cell r="P20">
            <v>2.9820236280533322E-2</v>
          </cell>
          <cell r="Q20">
            <v>2.9597228966322432E-2</v>
          </cell>
          <cell r="R20">
            <v>3.0397481331140678E-2</v>
          </cell>
          <cell r="S20">
            <v>2.6082669343393251E-2</v>
          </cell>
          <cell r="T20">
            <v>2.5659178281376344E-2</v>
          </cell>
          <cell r="U20">
            <v>2.4713166021917022E-2</v>
          </cell>
          <cell r="V20">
            <v>2.4416888552832881E-2</v>
          </cell>
          <cell r="W20">
            <v>2.3549346618616393E-2</v>
          </cell>
          <cell r="X20">
            <v>2.3671543942872644E-2</v>
          </cell>
          <cell r="Y20">
            <v>2.2796575876147033E-2</v>
          </cell>
          <cell r="Z20">
            <v>2.2636932080139675E-2</v>
          </cell>
          <cell r="AA20">
            <v>2.141702622116393E-2</v>
          </cell>
          <cell r="AB20">
            <v>2.271163209181766E-2</v>
          </cell>
          <cell r="AC20">
            <v>2.183121520348582E-2</v>
          </cell>
          <cell r="AD20">
            <v>2.1829346098027273E-2</v>
          </cell>
          <cell r="AE20">
            <v>2.0088922922993333E-2</v>
          </cell>
          <cell r="AF20">
            <v>1.9579658140780807E-2</v>
          </cell>
          <cell r="AG20">
            <v>1.9613732706855409E-2</v>
          </cell>
          <cell r="AH20">
            <v>1.9835531066384929E-2</v>
          </cell>
          <cell r="AI20">
            <v>1.9738572604877803E-2</v>
          </cell>
          <cell r="AJ20">
            <v>313413032</v>
          </cell>
          <cell r="AK20">
            <v>195568503</v>
          </cell>
          <cell r="AL20">
            <v>0</v>
          </cell>
          <cell r="AM20">
            <v>228782134</v>
          </cell>
          <cell r="AN20">
            <v>0</v>
          </cell>
          <cell r="AO20">
            <v>40312345</v>
          </cell>
          <cell r="AP20">
            <v>51920201</v>
          </cell>
          <cell r="AQ20">
            <v>263782134</v>
          </cell>
          <cell r="AR20">
            <v>13553634</v>
          </cell>
          <cell r="AS20">
            <v>20834301</v>
          </cell>
          <cell r="AT20">
            <v>20834.300999999999</v>
          </cell>
          <cell r="AU20">
            <v>4733253</v>
          </cell>
          <cell r="AW20">
            <v>2.9458019161117396E-2</v>
          </cell>
          <cell r="AX20">
            <v>1.7564581609709685E-2</v>
          </cell>
          <cell r="AY20">
            <v>3.2551614979769224E-2</v>
          </cell>
          <cell r="BA20">
            <v>0.18937986580328839</v>
          </cell>
          <cell r="BB20">
            <v>3.0887077651021541E-2</v>
          </cell>
          <cell r="BC20">
            <v>0.29573613520375913</v>
          </cell>
          <cell r="BD20">
            <v>0.29240515614069351</v>
          </cell>
          <cell r="BE20">
            <v>0.10625806409560171</v>
          </cell>
          <cell r="BF20">
            <v>0.17956607489655829</v>
          </cell>
          <cell r="BG20">
            <v>8.3425123435398998E-2</v>
          </cell>
          <cell r="BH20">
            <v>0.55482305877824978</v>
          </cell>
          <cell r="BI20">
            <v>0.12033648028235126</v>
          </cell>
          <cell r="BJ20">
            <v>5.9599337453941525E-2</v>
          </cell>
          <cell r="BK20">
            <v>6.0737142828409738E-2</v>
          </cell>
          <cell r="BL20">
            <v>0.38246375728960325</v>
          </cell>
          <cell r="BM20">
            <v>1.0177402826765151E-2</v>
          </cell>
          <cell r="BN20">
            <v>5.0859374035792616E-5</v>
          </cell>
          <cell r="BO20">
            <v>6.3513871905803449E-3</v>
          </cell>
          <cell r="BP20">
            <v>139149950</v>
          </cell>
          <cell r="BQ20">
            <v>133954556</v>
          </cell>
          <cell r="BR20">
            <v>125015672</v>
          </cell>
          <cell r="BS20">
            <v>123014401</v>
          </cell>
          <cell r="BT20">
            <v>122198105</v>
          </cell>
          <cell r="BU20">
            <v>123352716</v>
          </cell>
          <cell r="BV20">
            <v>98429020</v>
          </cell>
          <cell r="BW20">
            <v>96132100</v>
          </cell>
          <cell r="BX20">
            <v>92015867</v>
          </cell>
          <cell r="BY20">
            <v>88413486</v>
          </cell>
          <cell r="BZ20">
            <v>85368565</v>
          </cell>
          <cell r="CA20">
            <v>82907475</v>
          </cell>
          <cell r="CB20">
            <v>81225195</v>
          </cell>
          <cell r="CC20">
            <v>78391648</v>
          </cell>
          <cell r="CD20">
            <v>71954794</v>
          </cell>
          <cell r="CE20">
            <v>68177548</v>
          </cell>
          <cell r="CF20">
            <v>65245206</v>
          </cell>
          <cell r="CG20">
            <v>64198677</v>
          </cell>
          <cell r="CH20">
            <v>62518263</v>
          </cell>
          <cell r="CI20">
            <v>61944650</v>
          </cell>
          <cell r="CJ20">
            <v>59182328</v>
          </cell>
          <cell r="CK20">
            <v>56105943</v>
          </cell>
          <cell r="CL20">
            <v>53949524</v>
          </cell>
          <cell r="CM20">
            <v>52021524</v>
          </cell>
          <cell r="CN20">
            <v>22343103</v>
          </cell>
          <cell r="CO20">
            <v>21247935</v>
          </cell>
          <cell r="CP20">
            <v>19883698</v>
          </cell>
          <cell r="CQ20">
            <v>20414825</v>
          </cell>
          <cell r="CR20">
            <v>18995628</v>
          </cell>
          <cell r="CS20">
            <v>17769713</v>
          </cell>
          <cell r="CT20">
            <v>16945349</v>
          </cell>
          <cell r="CU20">
            <v>17899936</v>
          </cell>
          <cell r="CV20">
            <v>16692069</v>
          </cell>
          <cell r="CW20">
            <v>16254476</v>
          </cell>
          <cell r="CX20">
            <v>14925822</v>
          </cell>
          <cell r="CY20">
            <v>14224907</v>
          </cell>
          <cell r="CZ20">
            <v>13387842</v>
          </cell>
          <cell r="DA20">
            <v>12776983</v>
          </cell>
          <cell r="DB20">
            <v>11846009</v>
          </cell>
          <cell r="DC20">
            <v>11273086</v>
          </cell>
          <cell r="DD20">
            <v>10242135</v>
          </cell>
          <cell r="DE20">
            <v>10844344</v>
          </cell>
          <cell r="DF20">
            <v>10371347</v>
          </cell>
          <cell r="DG20">
            <v>9867331</v>
          </cell>
          <cell r="DH20">
            <v>9867331</v>
          </cell>
          <cell r="DI20">
            <v>9132583</v>
          </cell>
          <cell r="DJ20">
            <v>8026209</v>
          </cell>
          <cell r="DK20">
            <v>7569115</v>
          </cell>
          <cell r="DM20">
            <v>619469</v>
          </cell>
          <cell r="DN20">
            <v>5210385</v>
          </cell>
          <cell r="DP20">
            <v>5829854</v>
          </cell>
          <cell r="DQ20">
            <v>1046844</v>
          </cell>
          <cell r="DR20">
            <v>2093146</v>
          </cell>
          <cell r="DS20">
            <v>1679491</v>
          </cell>
          <cell r="DT20">
            <v>3772637</v>
          </cell>
          <cell r="DU20">
            <v>3036559</v>
          </cell>
          <cell r="DV20">
            <v>43140089</v>
          </cell>
        </row>
        <row r="21">
          <cell r="B21" t="str">
            <v>Prime Bank</v>
          </cell>
          <cell r="C21">
            <v>108.120587</v>
          </cell>
          <cell r="D21">
            <v>35.541246000000001</v>
          </cell>
          <cell r="E21">
            <v>80.755025000000003</v>
          </cell>
          <cell r="F21">
            <v>19.869129000000001</v>
          </cell>
          <cell r="G21">
            <v>20.429950999999999</v>
          </cell>
          <cell r="H21">
            <v>24.207761999999999</v>
          </cell>
          <cell r="I21">
            <v>51.294265000000003</v>
          </cell>
          <cell r="J21">
            <v>0.28194000000000002</v>
          </cell>
          <cell r="K21">
            <v>1.9961340000000001</v>
          </cell>
          <cell r="M21">
            <v>2.6406418377212207E-2</v>
          </cell>
          <cell r="N21">
            <v>2.6465283854955536E-2</v>
          </cell>
          <cell r="O21">
            <v>2.5816317940743377E-2</v>
          </cell>
          <cell r="P21">
            <v>2.6131257950904693E-2</v>
          </cell>
          <cell r="Q21">
            <v>2.4547322997968177E-2</v>
          </cell>
          <cell r="R21">
            <v>2.5073675987318841E-2</v>
          </cell>
          <cell r="S21">
            <v>2.1492276554682357E-2</v>
          </cell>
          <cell r="T21">
            <v>2.0399999729413875E-2</v>
          </cell>
          <cell r="U21">
            <v>1.9451957068045964E-2</v>
          </cell>
          <cell r="V21">
            <v>1.8775662769375572E-2</v>
          </cell>
          <cell r="W21">
            <v>1.8293902083025261E-2</v>
          </cell>
          <cell r="X21">
            <v>1.8213608836170337E-2</v>
          </cell>
          <cell r="Y21">
            <v>1.7950663031244402E-2</v>
          </cell>
          <cell r="Z21">
            <v>1.8031279888122888E-2</v>
          </cell>
          <cell r="AA21">
            <v>1.8600297804854948E-2</v>
          </cell>
          <cell r="AB21">
            <v>1.9188996432328815E-2</v>
          </cell>
          <cell r="AC21">
            <v>1.935055456979199E-2</v>
          </cell>
          <cell r="AD21">
            <v>1.9650573864422524E-2</v>
          </cell>
          <cell r="AE21">
            <v>1.7395228571298531E-2</v>
          </cell>
          <cell r="AF21">
            <v>1.7177551665809414E-2</v>
          </cell>
          <cell r="AG21">
            <v>1.7307839728550368E-2</v>
          </cell>
          <cell r="AH21">
            <v>1.7299928183852065E-2</v>
          </cell>
          <cell r="AI21">
            <v>1.7033047174600309E-2</v>
          </cell>
          <cell r="AJ21">
            <v>313413032</v>
          </cell>
          <cell r="AK21">
            <v>195568503</v>
          </cell>
          <cell r="AL21">
            <v>0</v>
          </cell>
          <cell r="AM21">
            <v>228782134</v>
          </cell>
          <cell r="AN21">
            <v>0</v>
          </cell>
          <cell r="AO21">
            <v>40312345</v>
          </cell>
          <cell r="AP21">
            <v>51920201</v>
          </cell>
          <cell r="AQ21">
            <v>263782134</v>
          </cell>
          <cell r="AR21">
            <v>13553634</v>
          </cell>
          <cell r="AS21">
            <v>20834301</v>
          </cell>
          <cell r="AT21">
            <v>20834.300999999999</v>
          </cell>
          <cell r="AU21">
            <v>4733253</v>
          </cell>
          <cell r="AW21">
            <v>2.2889108645437965E-2</v>
          </cell>
          <cell r="AX21">
            <v>1.4470696059012947E-2</v>
          </cell>
          <cell r="AY21">
            <v>2.3305120156775758E-2</v>
          </cell>
          <cell r="BA21">
            <v>0.10239206300004999</v>
          </cell>
          <cell r="BB21">
            <v>2.3409497391632318E-2</v>
          </cell>
          <cell r="BC21">
            <v>0.39828918496054089</v>
          </cell>
          <cell r="BD21">
            <v>0.3873557599470428</v>
          </cell>
          <cell r="BE21">
            <v>0.20369561457471419</v>
          </cell>
          <cell r="BF21">
            <v>0.45961420914742362</v>
          </cell>
          <cell r="BG21">
            <v>0.10110651194658991</v>
          </cell>
          <cell r="BH21">
            <v>0.31508617140291628</v>
          </cell>
          <cell r="BI21">
            <v>0.11041342717656735</v>
          </cell>
          <cell r="BJ21">
            <v>6.1334268573155964E-2</v>
          </cell>
          <cell r="BK21">
            <v>4.9079158603411388E-2</v>
          </cell>
          <cell r="BL21">
            <v>0.44011188158260123</v>
          </cell>
          <cell r="BM21">
            <v>1.2993990074118431E-2</v>
          </cell>
          <cell r="BN21">
            <v>2.7507469166215021E-2</v>
          </cell>
          <cell r="BO21">
            <v>2.2248389012774535E-2</v>
          </cell>
          <cell r="BP21">
            <v>108120587</v>
          </cell>
          <cell r="BQ21">
            <v>106049114</v>
          </cell>
          <cell r="BR21">
            <v>100982938</v>
          </cell>
          <cell r="BS21">
            <v>98534455</v>
          </cell>
          <cell r="BT21">
            <v>90725741</v>
          </cell>
          <cell r="BU21">
            <v>89623204</v>
          </cell>
          <cell r="BV21">
            <v>77137825</v>
          </cell>
          <cell r="BW21">
            <v>76438199</v>
          </cell>
          <cell r="BX21">
            <v>73601507</v>
          </cell>
          <cell r="BY21">
            <v>70961293</v>
          </cell>
          <cell r="BZ21">
            <v>67925452</v>
          </cell>
          <cell r="CA21">
            <v>65335455</v>
          </cell>
          <cell r="CB21">
            <v>66915856</v>
          </cell>
          <cell r="CC21">
            <v>65000953</v>
          </cell>
          <cell r="CD21">
            <v>66032315</v>
          </cell>
          <cell r="CE21">
            <v>65001313</v>
          </cell>
          <cell r="CF21">
            <v>64343912</v>
          </cell>
          <cell r="CG21">
            <v>61271772</v>
          </cell>
          <cell r="CH21">
            <v>58715051</v>
          </cell>
          <cell r="CI21">
            <v>54917674</v>
          </cell>
          <cell r="CJ21">
            <v>55249673</v>
          </cell>
          <cell r="CK21">
            <v>53395624</v>
          </cell>
          <cell r="CL21">
            <v>51258965</v>
          </cell>
          <cell r="CM21">
            <v>49460889</v>
          </cell>
          <cell r="CN21">
            <v>24207762</v>
          </cell>
          <cell r="CO21">
            <v>23862687</v>
          </cell>
          <cell r="CP21">
            <v>23023119</v>
          </cell>
          <cell r="CQ21">
            <v>23038973</v>
          </cell>
          <cell r="CR21">
            <v>20916339</v>
          </cell>
          <cell r="CS21">
            <v>20452739</v>
          </cell>
          <cell r="CT21">
            <v>15775115</v>
          </cell>
          <cell r="CU21">
            <v>14337719</v>
          </cell>
          <cell r="CV21">
            <v>12972256</v>
          </cell>
          <cell r="CW21">
            <v>11428716</v>
          </cell>
          <cell r="CX21">
            <v>11134955</v>
          </cell>
          <cell r="CY21">
            <v>10833063</v>
          </cell>
          <cell r="CZ21">
            <v>9814195</v>
          </cell>
          <cell r="DA21">
            <v>9578743</v>
          </cell>
          <cell r="DB21">
            <v>9224281</v>
          </cell>
          <cell r="DC21">
            <v>8725208</v>
          </cell>
          <cell r="DD21">
            <v>8252089</v>
          </cell>
          <cell r="DE21">
            <v>8248978</v>
          </cell>
          <cell r="DF21">
            <v>8276028</v>
          </cell>
          <cell r="DG21">
            <v>7735022</v>
          </cell>
          <cell r="DH21">
            <v>7735022</v>
          </cell>
          <cell r="DI21">
            <v>7246225</v>
          </cell>
          <cell r="DJ21">
            <v>6301136</v>
          </cell>
          <cell r="DK21">
            <v>5815849</v>
          </cell>
          <cell r="DM21">
            <v>829121</v>
          </cell>
          <cell r="DN21">
            <v>3241271</v>
          </cell>
          <cell r="DP21">
            <v>4070392</v>
          </cell>
          <cell r="DQ21">
            <v>1870810</v>
          </cell>
          <cell r="DR21">
            <v>1201491</v>
          </cell>
          <cell r="DS21">
            <v>2611723</v>
          </cell>
          <cell r="DT21">
            <v>3813214</v>
          </cell>
          <cell r="DU21">
            <v>1814134</v>
          </cell>
          <cell r="DV21">
            <v>35541246</v>
          </cell>
        </row>
        <row r="22">
          <cell r="B22" t="str">
            <v>Citibank</v>
          </cell>
          <cell r="C22">
            <v>93.526049</v>
          </cell>
          <cell r="D22">
            <v>26.144876</v>
          </cell>
          <cell r="E22">
            <v>59.393447000000002</v>
          </cell>
          <cell r="F22">
            <v>16.809332999999999</v>
          </cell>
          <cell r="G22">
            <v>16.836001</v>
          </cell>
          <cell r="H22">
            <v>18.621200999999999</v>
          </cell>
          <cell r="I22">
            <v>68.197900000000004</v>
          </cell>
          <cell r="J22">
            <v>1.577895</v>
          </cell>
          <cell r="K22">
            <v>4.333164</v>
          </cell>
          <cell r="M22">
            <v>2.0781159493233982E-2</v>
          </cell>
          <cell r="N22">
            <v>2.1069174508696782E-2</v>
          </cell>
          <cell r="O22">
            <v>2.2726593791174175E-2</v>
          </cell>
          <cell r="P22">
            <v>2.1662661757173629E-2</v>
          </cell>
          <cell r="Q22">
            <v>2.4884820891197167E-2</v>
          </cell>
          <cell r="R22">
            <v>2.1947720410431186E-2</v>
          </cell>
          <cell r="S22">
            <v>2.5321587092931558E-2</v>
          </cell>
          <cell r="T22">
            <v>2.6019819430378691E-2</v>
          </cell>
          <cell r="U22">
            <v>2.4209510982573242E-2</v>
          </cell>
          <cell r="V22">
            <v>2.485043641234011E-2</v>
          </cell>
          <cell r="W22">
            <v>2.7860405995863535E-2</v>
          </cell>
          <cell r="X22">
            <v>2.8223331975034582E-2</v>
          </cell>
          <cell r="Y22">
            <v>3.287241352169528E-2</v>
          </cell>
          <cell r="Z22">
            <v>3.0811535553056664E-2</v>
          </cell>
          <cell r="AA22">
            <v>2.8398481336390932E-2</v>
          </cell>
          <cell r="AB22">
            <v>3.9911890376728196E-2</v>
          </cell>
          <cell r="AC22">
            <v>3.3255751637952705E-2</v>
          </cell>
          <cell r="AD22">
            <v>3.1834538024802427E-2</v>
          </cell>
          <cell r="AE22">
            <v>2.7910849228194583E-2</v>
          </cell>
          <cell r="AF22">
            <v>2.9745273318985473E-2</v>
          </cell>
          <cell r="AG22">
            <v>3.0815151670098295E-2</v>
          </cell>
          <cell r="AH22">
            <v>2.8800763856532775E-2</v>
          </cell>
          <cell r="AI22">
            <v>2.8911899733140151E-2</v>
          </cell>
          <cell r="AJ22">
            <v>313413032</v>
          </cell>
          <cell r="AK22">
            <v>195568503</v>
          </cell>
          <cell r="AL22">
            <v>0</v>
          </cell>
          <cell r="AM22">
            <v>228782134</v>
          </cell>
          <cell r="AN22">
            <v>0</v>
          </cell>
          <cell r="AO22">
            <v>40312345</v>
          </cell>
          <cell r="AP22">
            <v>51920201</v>
          </cell>
          <cell r="AQ22">
            <v>263782134</v>
          </cell>
          <cell r="AR22">
            <v>13553634</v>
          </cell>
          <cell r="AS22">
            <v>20834301</v>
          </cell>
          <cell r="AT22">
            <v>20834.300999999999</v>
          </cell>
          <cell r="AU22">
            <v>4733253</v>
          </cell>
          <cell r="AW22">
            <v>1.9799447599554328E-2</v>
          </cell>
          <cell r="AX22">
            <v>1.064494345799194E-2</v>
          </cell>
          <cell r="AY22">
            <v>1.7140375089477002E-2</v>
          </cell>
          <cell r="BA22">
            <v>0.16933307245694451</v>
          </cell>
          <cell r="BB22">
            <v>3.5943844068362499E-2</v>
          </cell>
          <cell r="BC22">
            <v>0.24686978631306827</v>
          </cell>
          <cell r="BD22">
            <v>0.24647874787933349</v>
          </cell>
          <cell r="BE22">
            <v>0.45259425056118419</v>
          </cell>
          <cell r="BF22">
            <v>0.38498058866836843</v>
          </cell>
          <cell r="BG22">
            <v>1.9899470313172057E-2</v>
          </cell>
          <cell r="BH22">
            <v>0.80931536857926933</v>
          </cell>
          <cell r="BI22">
            <v>9.4813285905009412E-2</v>
          </cell>
          <cell r="BJ22">
            <v>1.3183789159517267E-2</v>
          </cell>
          <cell r="BK22">
            <v>8.162949674549215E-2</v>
          </cell>
          <cell r="BL22">
            <v>0.44019799019241967</v>
          </cell>
          <cell r="BM22">
            <v>2.9165493849123432E-2</v>
          </cell>
          <cell r="BN22">
            <v>2.3166600522653052E-2</v>
          </cell>
          <cell r="BO22">
            <v>2.730292439962486E-2</v>
          </cell>
          <cell r="BP22">
            <v>93526049</v>
          </cell>
          <cell r="BQ22">
            <v>90132862</v>
          </cell>
          <cell r="BR22">
            <v>93274626</v>
          </cell>
          <cell r="BS22">
            <v>85638687</v>
          </cell>
          <cell r="BT22">
            <v>100756266</v>
          </cell>
          <cell r="BU22">
            <v>85155116</v>
          </cell>
          <cell r="BV22">
            <v>90072120</v>
          </cell>
          <cell r="BW22">
            <v>98231911</v>
          </cell>
          <cell r="BX22">
            <v>88851809</v>
          </cell>
          <cell r="BY22">
            <v>90025078</v>
          </cell>
          <cell r="BZ22">
            <v>101117630</v>
          </cell>
          <cell r="CA22">
            <v>103323540</v>
          </cell>
          <cell r="CB22">
            <v>116502032</v>
          </cell>
          <cell r="CC22">
            <v>103254695</v>
          </cell>
          <cell r="CD22">
            <v>89167854</v>
          </cell>
          <cell r="CE22">
            <v>88147287</v>
          </cell>
          <cell r="CF22">
            <v>93483001</v>
          </cell>
          <cell r="CG22">
            <v>115826138</v>
          </cell>
          <cell r="CH22">
            <v>82954185</v>
          </cell>
          <cell r="CI22">
            <v>79397808</v>
          </cell>
          <cell r="CJ22">
            <v>81940917</v>
          </cell>
          <cell r="CK22">
            <v>80054734</v>
          </cell>
          <cell r="CL22">
            <v>72191900</v>
          </cell>
          <cell r="CM22">
            <v>71242659</v>
          </cell>
          <cell r="CN22">
            <v>18621201</v>
          </cell>
          <cell r="CO22">
            <v>17811829</v>
          </cell>
          <cell r="CP22">
            <v>20388513</v>
          </cell>
          <cell r="CQ22">
            <v>19409582</v>
          </cell>
          <cell r="CR22">
            <v>19201130</v>
          </cell>
          <cell r="CS22">
            <v>18246232</v>
          </cell>
          <cell r="CT22">
            <v>21172148</v>
          </cell>
          <cell r="CU22">
            <v>20177310</v>
          </cell>
          <cell r="CV22">
            <v>19161379</v>
          </cell>
          <cell r="CW22">
            <v>18414690</v>
          </cell>
          <cell r="CX22">
            <v>20400169</v>
          </cell>
          <cell r="CY22">
            <v>19628607</v>
          </cell>
          <cell r="CZ22">
            <v>21705386</v>
          </cell>
          <cell r="DA22">
            <v>21022221</v>
          </cell>
          <cell r="DB22">
            <v>20267062</v>
          </cell>
          <cell r="DC22">
            <v>19407199</v>
          </cell>
          <cell r="DD22">
            <v>20351926</v>
          </cell>
          <cell r="DE22">
            <v>19913000</v>
          </cell>
          <cell r="DF22">
            <v>19188220</v>
          </cell>
          <cell r="DG22">
            <v>18358760</v>
          </cell>
          <cell r="DH22">
            <v>18358760</v>
          </cell>
          <cell r="DI22">
            <v>18002473</v>
          </cell>
          <cell r="DJ22">
            <v>16706767</v>
          </cell>
          <cell r="DK22">
            <v>15963873</v>
          </cell>
          <cell r="DM22">
            <v>3213292</v>
          </cell>
          <cell r="DN22">
            <v>3886427</v>
          </cell>
          <cell r="DP22">
            <v>7099719</v>
          </cell>
          <cell r="DQ22">
            <v>2733254</v>
          </cell>
          <cell r="DR22">
            <v>404911</v>
          </cell>
          <cell r="DS22">
            <v>95402</v>
          </cell>
          <cell r="DT22">
            <v>500313</v>
          </cell>
          <cell r="DU22">
            <v>2414951</v>
          </cell>
          <cell r="DV22">
            <v>26144876</v>
          </cell>
        </row>
        <row r="23">
          <cell r="B23" t="str">
            <v>National Bank of Kenya</v>
          </cell>
          <cell r="C23">
            <v>107.216724</v>
          </cell>
          <cell r="D23">
            <v>47.852522999999998</v>
          </cell>
          <cell r="E23">
            <v>82.653564000000003</v>
          </cell>
          <cell r="F23">
            <v>0.99370499999999995</v>
          </cell>
          <cell r="G23">
            <v>1.9874099999999999</v>
          </cell>
          <cell r="H23">
            <v>7.2289919999999999</v>
          </cell>
          <cell r="I23">
            <v>68.272886</v>
          </cell>
          <cell r="J23">
            <v>0.36335800000000001</v>
          </cell>
          <cell r="K23">
            <v>0.500637</v>
          </cell>
          <cell r="M23">
            <v>1.8804270065496138E-2</v>
          </cell>
          <cell r="N23">
            <v>2.0578401742438125E-2</v>
          </cell>
          <cell r="O23">
            <v>2.0110339884819195E-2</v>
          </cell>
          <cell r="P23">
            <v>2.2302863572197205E-2</v>
          </cell>
          <cell r="Q23">
            <v>2.1923661717223434E-2</v>
          </cell>
          <cell r="R23">
            <v>2.248378849069637E-2</v>
          </cell>
          <cell r="S23">
            <v>2.216059880051463E-2</v>
          </cell>
          <cell r="T23">
            <v>2.3669490440937156E-2</v>
          </cell>
          <cell r="U23">
            <v>2.6931255245621576E-2</v>
          </cell>
          <cell r="V23">
            <v>2.7841790207691227E-2</v>
          </cell>
          <cell r="W23">
            <v>2.7459495446274188E-2</v>
          </cell>
          <cell r="X23">
            <v>2.8860617288786423E-2</v>
          </cell>
          <cell r="Y23">
            <v>2.8625333711264821E-2</v>
          </cell>
          <cell r="Z23">
            <v>2.9629673640735613E-2</v>
          </cell>
          <cell r="AA23">
            <v>3.0930922906037377E-2</v>
          </cell>
          <cell r="AB23">
            <v>3.0676786498131305E-2</v>
          </cell>
          <cell r="AC23">
            <v>3.2750958090150294E-2</v>
          </cell>
          <cell r="AD23">
            <v>3.1627657601460205E-2</v>
          </cell>
          <cell r="AE23">
            <v>3.6075814954357334E-2</v>
          </cell>
          <cell r="AF23">
            <v>3.4938654374458228E-2</v>
          </cell>
          <cell r="AG23">
            <v>3.5137559929824431E-2</v>
          </cell>
          <cell r="AH23">
            <v>3.4238251692761776E-2</v>
          </cell>
          <cell r="AI23">
            <v>3.3567797886750565E-2</v>
          </cell>
          <cell r="AJ23">
            <v>313413032</v>
          </cell>
          <cell r="AK23">
            <v>195568503</v>
          </cell>
          <cell r="AL23">
            <v>0</v>
          </cell>
          <cell r="AM23">
            <v>228782134</v>
          </cell>
          <cell r="AN23">
            <v>0</v>
          </cell>
          <cell r="AO23">
            <v>40312345</v>
          </cell>
          <cell r="AP23">
            <v>51920201</v>
          </cell>
          <cell r="AQ23">
            <v>263782134</v>
          </cell>
          <cell r="AR23">
            <v>13553634</v>
          </cell>
          <cell r="AS23">
            <v>20834301</v>
          </cell>
          <cell r="AT23">
            <v>20834.300999999999</v>
          </cell>
          <cell r="AU23">
            <v>4733253</v>
          </cell>
          <cell r="AW23">
            <v>2.269776101237719E-2</v>
          </cell>
          <cell r="AX23">
            <v>1.9483259421741332E-2</v>
          </cell>
          <cell r="AY23">
            <v>2.385302017311932E-2</v>
          </cell>
          <cell r="BA23">
            <v>7.08760480565198E-2</v>
          </cell>
          <cell r="BB23">
            <v>4.5149213557960071E-3</v>
          </cell>
          <cell r="BC23">
            <v>2.9109799166831762E-2</v>
          </cell>
          <cell r="BD23">
            <v>1.4554899583415881E-2</v>
          </cell>
          <cell r="BE23">
            <v>0.23690499591863931</v>
          </cell>
          <cell r="BF23">
            <v>0.9010300021656199</v>
          </cell>
          <cell r="BG23">
            <v>0.36873266023205253</v>
          </cell>
          <cell r="BH23">
            <v>0.56403918588119606</v>
          </cell>
          <cell r="BI23">
            <v>9.0691255547782637E-2</v>
          </cell>
          <cell r="BJ23">
            <v>2.4191613619421664E-2</v>
          </cell>
          <cell r="BK23">
            <v>6.649964192836097E-2</v>
          </cell>
          <cell r="BL23">
            <v>0.57895292936188447</v>
          </cell>
          <cell r="BM23">
            <v>1.2210337000812864E-2</v>
          </cell>
          <cell r="BN23">
            <v>9.1631910957820886E-5</v>
          </cell>
          <cell r="BO23">
            <v>6.0321599497921942E-3</v>
          </cell>
          <cell r="BP23">
            <v>107216724</v>
          </cell>
          <cell r="BQ23">
            <v>114922318</v>
          </cell>
          <cell r="BR23">
            <v>105065267</v>
          </cell>
          <cell r="BS23">
            <v>115143443</v>
          </cell>
          <cell r="BT23">
            <v>112734821</v>
          </cell>
          <cell r="BU23">
            <v>113569560</v>
          </cell>
          <cell r="BV23">
            <v>105472552</v>
          </cell>
          <cell r="BW23">
            <v>109942042</v>
          </cell>
          <cell r="BX23">
            <v>116315700</v>
          </cell>
          <cell r="BY23">
            <v>116378429</v>
          </cell>
          <cell r="BZ23">
            <v>115442827</v>
          </cell>
          <cell r="CA23">
            <v>115114374</v>
          </cell>
          <cell r="CB23">
            <v>113215137</v>
          </cell>
          <cell r="CC23">
            <v>116157723</v>
          </cell>
          <cell r="CD23">
            <v>115220642</v>
          </cell>
          <cell r="CE23">
            <v>125295035</v>
          </cell>
          <cell r="CF23">
            <v>117789712</v>
          </cell>
          <cell r="CG23">
            <v>124144110</v>
          </cell>
          <cell r="CH23">
            <v>116587690</v>
          </cell>
          <cell r="CI23">
            <v>122864886</v>
          </cell>
          <cell r="CJ23">
            <v>116897968</v>
          </cell>
          <cell r="CK23">
            <v>109102269</v>
          </cell>
          <cell r="CL23">
            <v>98916489</v>
          </cell>
          <cell r="CM23">
            <v>92493034</v>
          </cell>
          <cell r="CN23">
            <v>7228992</v>
          </cell>
          <cell r="CO23">
            <v>7243874</v>
          </cell>
          <cell r="CP23">
            <v>7148430</v>
          </cell>
          <cell r="CQ23">
            <v>6935718</v>
          </cell>
          <cell r="CR23">
            <v>6919427</v>
          </cell>
          <cell r="CS23">
            <v>5790240</v>
          </cell>
          <cell r="CT23">
            <v>6414689</v>
          </cell>
          <cell r="CU23">
            <v>7047537</v>
          </cell>
          <cell r="CV23">
            <v>10989919</v>
          </cell>
          <cell r="CW23">
            <v>11217864</v>
          </cell>
          <cell r="CX23">
            <v>10987755</v>
          </cell>
          <cell r="CY23">
            <v>10996083</v>
          </cell>
          <cell r="CZ23">
            <v>11315041</v>
          </cell>
          <cell r="DA23">
            <v>11222418</v>
          </cell>
          <cell r="DB23">
            <v>11237917</v>
          </cell>
          <cell r="DC23">
            <v>10913622</v>
          </cell>
          <cell r="DD23">
            <v>13443880</v>
          </cell>
          <cell r="DE23">
            <v>13116009</v>
          </cell>
          <cell r="DF23">
            <v>12606495</v>
          </cell>
          <cell r="DG23">
            <v>12113912</v>
          </cell>
          <cell r="DH23">
            <v>12113912</v>
          </cell>
          <cell r="DI23">
            <v>12251404</v>
          </cell>
          <cell r="DJ23">
            <v>12223289</v>
          </cell>
          <cell r="DK23">
            <v>11848291</v>
          </cell>
          <cell r="DM23">
            <v>1422117</v>
          </cell>
          <cell r="DN23">
            <v>4580783</v>
          </cell>
          <cell r="DP23">
            <v>6002900</v>
          </cell>
          <cell r="DQ23">
            <v>5408793</v>
          </cell>
          <cell r="DR23">
            <v>15594336</v>
          </cell>
          <cell r="DS23">
            <v>12053275</v>
          </cell>
          <cell r="DT23">
            <v>27647611</v>
          </cell>
          <cell r="DU23">
            <v>376477</v>
          </cell>
          <cell r="DV23">
            <v>47852523</v>
          </cell>
        </row>
        <row r="24">
          <cell r="B24" t="str">
            <v>Family Bank Limited</v>
          </cell>
          <cell r="C24">
            <v>78.926423999999997</v>
          </cell>
          <cell r="D24">
            <v>49.336331999999999</v>
          </cell>
          <cell r="E24">
            <v>60.431181000000002</v>
          </cell>
          <cell r="F24">
            <v>11.324873999999999</v>
          </cell>
          <cell r="G24">
            <v>13.343674</v>
          </cell>
          <cell r="H24">
            <v>12.092368</v>
          </cell>
          <cell r="I24">
            <v>69.818899999999999</v>
          </cell>
          <cell r="J24">
            <v>0.29703000000000002</v>
          </cell>
          <cell r="K24">
            <v>0.95130700000000001</v>
          </cell>
          <cell r="M24">
            <v>1.6881790495128335E-2</v>
          </cell>
          <cell r="N24">
            <v>1.6002193194272377E-2</v>
          </cell>
          <cell r="O24">
            <v>1.5872137106824891E-2</v>
          </cell>
          <cell r="P24">
            <v>1.5672286825803929E-2</v>
          </cell>
          <cell r="Q24">
            <v>1.6251868356895446E-2</v>
          </cell>
          <cell r="R24">
            <v>1.6601228178345515E-2</v>
          </cell>
          <cell r="S24">
            <v>1.696080623335814E-2</v>
          </cell>
          <cell r="T24">
            <v>1.7208158079761463E-2</v>
          </cell>
          <cell r="U24">
            <v>1.7867112480765442E-2</v>
          </cell>
          <cell r="V24">
            <v>1.8204566057299625E-2</v>
          </cell>
          <cell r="W24">
            <v>1.7971847967669177E-2</v>
          </cell>
          <cell r="X24">
            <v>1.858133330257877E-2</v>
          </cell>
          <cell r="Y24">
            <v>2.1151590329892431E-2</v>
          </cell>
          <cell r="Z24">
            <v>2.1530006794440726E-2</v>
          </cell>
          <cell r="AA24">
            <v>2.4338794966044422E-2</v>
          </cell>
          <cell r="AB24">
            <v>2.9544508195662136E-2</v>
          </cell>
          <cell r="AC24">
            <v>3.5161238841224615E-2</v>
          </cell>
          <cell r="AD24">
            <v>2.8464016497288226E-2</v>
          </cell>
          <cell r="AE24">
            <v>2.0358435377465518E-2</v>
          </cell>
          <cell r="AF24">
            <v>1.7480672076559383E-2</v>
          </cell>
          <cell r="AG24">
            <v>1.6825293519119589E-2</v>
          </cell>
          <cell r="AH24">
            <v>1.6195377442659913E-2</v>
          </cell>
          <cell r="AI24">
            <v>1.6027640843028997E-2</v>
          </cell>
          <cell r="AJ24">
            <v>313413032</v>
          </cell>
          <cell r="AK24">
            <v>195568503</v>
          </cell>
          <cell r="AL24">
            <v>0</v>
          </cell>
          <cell r="AM24">
            <v>228782134</v>
          </cell>
          <cell r="AN24">
            <v>0</v>
          </cell>
          <cell r="AO24">
            <v>40312345</v>
          </cell>
          <cell r="AP24">
            <v>51920201</v>
          </cell>
          <cell r="AQ24">
            <v>263782134</v>
          </cell>
          <cell r="AR24">
            <v>13553634</v>
          </cell>
          <cell r="AS24">
            <v>20834301</v>
          </cell>
          <cell r="AT24">
            <v>20834.300999999999</v>
          </cell>
          <cell r="AU24">
            <v>4733253</v>
          </cell>
          <cell r="AW24">
            <v>1.6708709636693912E-2</v>
          </cell>
          <cell r="AX24">
            <v>2.0087395502075372E-2</v>
          </cell>
          <cell r="AY24">
            <v>1.7439855097820405E-2</v>
          </cell>
          <cell r="BA24">
            <v>7.5504367793571461E-2</v>
          </cell>
          <cell r="BB24">
            <v>1.2176486896882568E-2</v>
          </cell>
          <cell r="BC24">
            <v>0.19111836479807043</v>
          </cell>
          <cell r="BD24">
            <v>0.16220355806235848</v>
          </cell>
          <cell r="BE24">
            <v>0.35271009569174011</v>
          </cell>
          <cell r="BF24">
            <v>0.48711434107902279</v>
          </cell>
          <cell r="BG24">
            <v>0.13346528727387974</v>
          </cell>
          <cell r="BH24">
            <v>0.35618592907137475</v>
          </cell>
          <cell r="BI24">
            <v>0.12583676500238855</v>
          </cell>
          <cell r="BJ24">
            <v>2.9243916046315446E-2</v>
          </cell>
          <cell r="BK24">
            <v>9.6592848956073105E-2</v>
          </cell>
          <cell r="BL24">
            <v>0.81640522630196477</v>
          </cell>
          <cell r="BM24">
            <v>9.4606308283425276E-3</v>
          </cell>
          <cell r="BN24">
            <v>1.213493199590706E-2</v>
          </cell>
          <cell r="BO24">
            <v>1.0788998813982237E-2</v>
          </cell>
          <cell r="BP24">
            <v>78926424</v>
          </cell>
          <cell r="BQ24">
            <v>72596791</v>
          </cell>
          <cell r="BR24">
            <v>70149732</v>
          </cell>
          <cell r="BS24">
            <v>66909838</v>
          </cell>
          <cell r="BT24">
            <v>68730617</v>
          </cell>
          <cell r="BU24">
            <v>69033491</v>
          </cell>
          <cell r="BV24">
            <v>67724535</v>
          </cell>
          <cell r="BW24">
            <v>69050943</v>
          </cell>
          <cell r="BX24">
            <v>71479580</v>
          </cell>
          <cell r="BY24">
            <v>69391049</v>
          </cell>
          <cell r="BZ24">
            <v>66706579</v>
          </cell>
          <cell r="CA24">
            <v>69432374</v>
          </cell>
          <cell r="CB24">
            <v>78734331</v>
          </cell>
          <cell r="CC24">
            <v>80104753</v>
          </cell>
          <cell r="CD24">
            <v>85939969</v>
          </cell>
          <cell r="CE24">
            <v>81190214</v>
          </cell>
          <cell r="CF24">
            <v>80554920</v>
          </cell>
          <cell r="CG24">
            <v>74747708</v>
          </cell>
          <cell r="CH24">
            <v>71030126</v>
          </cell>
          <cell r="CI24">
            <v>61812663</v>
          </cell>
          <cell r="CJ24">
            <v>56171763</v>
          </cell>
          <cell r="CK24">
            <v>50563721</v>
          </cell>
          <cell r="CL24">
            <v>45011901</v>
          </cell>
          <cell r="CM24">
            <v>43500989</v>
          </cell>
          <cell r="CN24">
            <v>12092368</v>
          </cell>
          <cell r="CO24">
            <v>11763776</v>
          </cell>
          <cell r="CP24">
            <v>11570555</v>
          </cell>
          <cell r="CQ24">
            <v>11426448</v>
          </cell>
          <cell r="CR24">
            <v>11785863</v>
          </cell>
          <cell r="CS24">
            <v>11219706</v>
          </cell>
          <cell r="CT24">
            <v>11157254</v>
          </cell>
          <cell r="CU24">
            <v>11608295</v>
          </cell>
          <cell r="CV24">
            <v>11865416</v>
          </cell>
          <cell r="CW24">
            <v>12115533</v>
          </cell>
          <cell r="CX24">
            <v>12355585</v>
          </cell>
          <cell r="CY24">
            <v>12618877</v>
          </cell>
          <cell r="CZ24">
            <v>13113788</v>
          </cell>
          <cell r="DA24">
            <v>12011680</v>
          </cell>
          <cell r="DB24">
            <v>12271025</v>
          </cell>
          <cell r="DC24">
            <v>11926782</v>
          </cell>
          <cell r="DD24">
            <v>11770798</v>
          </cell>
          <cell r="DE24">
            <v>11141694</v>
          </cell>
          <cell r="DF24">
            <v>11113094</v>
          </cell>
          <cell r="DG24">
            <v>10620650</v>
          </cell>
          <cell r="DH24">
            <v>10620650</v>
          </cell>
          <cell r="DI24">
            <v>7213495</v>
          </cell>
          <cell r="DJ24">
            <v>6411938</v>
          </cell>
          <cell r="DK24">
            <v>5968296</v>
          </cell>
          <cell r="DM24">
            <v>1969081</v>
          </cell>
          <cell r="DN24">
            <v>3613637</v>
          </cell>
          <cell r="DP24">
            <v>5582718</v>
          </cell>
          <cell r="DQ24">
            <v>2719422</v>
          </cell>
          <cell r="DR24">
            <v>2562881</v>
          </cell>
          <cell r="DS24">
            <v>4632465</v>
          </cell>
          <cell r="DT24">
            <v>7195346</v>
          </cell>
          <cell r="DU24">
            <v>665915</v>
          </cell>
          <cell r="DV24">
            <v>49336332</v>
          </cell>
        </row>
        <row r="25">
          <cell r="B25" t="str">
            <v>Bank of India</v>
          </cell>
          <cell r="C25">
            <v>62.121431000000001</v>
          </cell>
          <cell r="D25">
            <v>12.834688999999999</v>
          </cell>
          <cell r="E25">
            <v>46.160339999999998</v>
          </cell>
          <cell r="F25">
            <v>13.233724</v>
          </cell>
          <cell r="G25">
            <v>13.416357</v>
          </cell>
          <cell r="H25">
            <v>14.74774</v>
          </cell>
          <cell r="I25">
            <v>31.832509000000002</v>
          </cell>
          <cell r="J25">
            <v>2.2384999999999999E-2</v>
          </cell>
          <cell r="K25">
            <v>2.0469729999999999</v>
          </cell>
          <cell r="M25">
            <v>1.5530625535197472E-2</v>
          </cell>
          <cell r="N25">
            <v>1.5623490505497269E-2</v>
          </cell>
          <cell r="O25">
            <v>1.5047849036040162E-2</v>
          </cell>
          <cell r="P25">
            <v>1.5410771342248754E-2</v>
          </cell>
          <cell r="Q25">
            <v>1.5386182703891142E-2</v>
          </cell>
          <cell r="R25">
            <v>1.5940579417243715E-2</v>
          </cell>
          <cell r="S25">
            <v>1.4430350871621971E-2</v>
          </cell>
          <cell r="T25">
            <v>1.4327393302563374E-2</v>
          </cell>
          <cell r="U25">
            <v>1.4096669921872525E-2</v>
          </cell>
          <cell r="V25">
            <v>1.3914177932117276E-2</v>
          </cell>
          <cell r="W25">
            <v>1.3136110469778282E-2</v>
          </cell>
          <cell r="X25">
            <v>1.3034718536212294E-2</v>
          </cell>
          <cell r="Y25">
            <v>1.2598448051087631E-2</v>
          </cell>
          <cell r="Z25">
            <v>1.2266224924117719E-2</v>
          </cell>
          <cell r="AA25">
            <v>1.1599550651665885E-2</v>
          </cell>
          <cell r="AB25">
            <v>1.6227744516641308E-2</v>
          </cell>
          <cell r="AC25">
            <v>1.3650597141543732E-2</v>
          </cell>
          <cell r="AD25">
            <v>1.3486590778816261E-2</v>
          </cell>
          <cell r="AE25">
            <v>1.1204588493967032E-2</v>
          </cell>
          <cell r="AF25">
            <v>1.1506779612066271E-2</v>
          </cell>
          <cell r="AG25">
            <v>1.1959499437245474E-2</v>
          </cell>
          <cell r="AH25">
            <v>1.1991009587672428E-2</v>
          </cell>
          <cell r="AI25">
            <v>1.1753065305750014E-2</v>
          </cell>
          <cell r="AJ25">
            <v>313413032</v>
          </cell>
          <cell r="AK25">
            <v>195568503</v>
          </cell>
          <cell r="AL25">
            <v>0</v>
          </cell>
          <cell r="AM25">
            <v>228782134</v>
          </cell>
          <cell r="AN25">
            <v>0</v>
          </cell>
          <cell r="AO25">
            <v>40312345</v>
          </cell>
          <cell r="AP25">
            <v>51920201</v>
          </cell>
          <cell r="AQ25">
            <v>263782134</v>
          </cell>
          <cell r="AR25">
            <v>13553634</v>
          </cell>
          <cell r="AS25">
            <v>20834301</v>
          </cell>
          <cell r="AT25">
            <v>20834.300999999999</v>
          </cell>
          <cell r="AU25">
            <v>4733253</v>
          </cell>
          <cell r="AW25">
            <v>1.3151095668478732E-2</v>
          </cell>
          <cell r="AX25">
            <v>5.2256717035457003E-3</v>
          </cell>
          <cell r="AY25">
            <v>1.3321428235303278E-2</v>
          </cell>
          <cell r="BA25">
            <v>0.14956072223420461</v>
          </cell>
          <cell r="BB25">
            <v>3.3479494838170684E-2</v>
          </cell>
          <cell r="BC25">
            <v>0.42146715485103603</v>
          </cell>
          <cell r="BD25">
            <v>0.41572984397805401</v>
          </cell>
          <cell r="BE25">
            <v>6.9669677850957346E-2</v>
          </cell>
          <cell r="BF25">
            <v>0.15890145882381432</v>
          </cell>
          <cell r="BG25">
            <v>9.2762032629486346E-2</v>
          </cell>
          <cell r="BH25">
            <v>0.60063110509016959</v>
          </cell>
          <cell r="BI25">
            <v>9.9973317337384182E-2</v>
          </cell>
          <cell r="BJ25">
            <v>5.7200891363779705E-2</v>
          </cell>
          <cell r="BK25">
            <v>4.2772425973604478E-2</v>
          </cell>
          <cell r="BL25">
            <v>0.27804580728824785</v>
          </cell>
          <cell r="BM25">
            <v>2.3680481561511803E-3</v>
          </cell>
          <cell r="BN25">
            <v>0</v>
          </cell>
          <cell r="BO25">
            <v>1.8706277413694117E-3</v>
          </cell>
          <cell r="BP25">
            <v>62121431</v>
          </cell>
          <cell r="BQ25">
            <v>62225153</v>
          </cell>
          <cell r="BR25">
            <v>59776568</v>
          </cell>
          <cell r="BS25">
            <v>62689134</v>
          </cell>
          <cell r="BT25">
            <v>62563918</v>
          </cell>
          <cell r="BU25">
            <v>64098285</v>
          </cell>
          <cell r="BV25">
            <v>55328548</v>
          </cell>
          <cell r="BW25">
            <v>56630656</v>
          </cell>
          <cell r="BX25">
            <v>57297472</v>
          </cell>
          <cell r="BY25">
            <v>56956597</v>
          </cell>
          <cell r="BZ25">
            <v>49736103</v>
          </cell>
          <cell r="CA25">
            <v>47815075</v>
          </cell>
          <cell r="CB25">
            <v>46410726</v>
          </cell>
          <cell r="CC25">
            <v>43717462</v>
          </cell>
          <cell r="CD25">
            <v>41427446</v>
          </cell>
          <cell r="CE25">
            <v>42162947</v>
          </cell>
          <cell r="CF25">
            <v>37527774</v>
          </cell>
          <cell r="CG25">
            <v>36899261</v>
          </cell>
          <cell r="CH25">
            <v>36656582</v>
          </cell>
          <cell r="CI25">
            <v>34370422</v>
          </cell>
          <cell r="CJ25">
            <v>33998194</v>
          </cell>
          <cell r="CK25">
            <v>34265232</v>
          </cell>
          <cell r="CL25">
            <v>32447854</v>
          </cell>
          <cell r="CM25">
            <v>30721440</v>
          </cell>
          <cell r="CN25">
            <v>14747740</v>
          </cell>
          <cell r="CO25">
            <v>14293811</v>
          </cell>
          <cell r="CP25">
            <v>13727053</v>
          </cell>
          <cell r="CQ25">
            <v>13191378</v>
          </cell>
          <cell r="CR25">
            <v>12461590</v>
          </cell>
          <cell r="CS25">
            <v>11954133</v>
          </cell>
          <cell r="CT25">
            <v>11502121</v>
          </cell>
          <cell r="CU25">
            <v>11625015</v>
          </cell>
          <cell r="CV25">
            <v>10920398</v>
          </cell>
          <cell r="CW25">
            <v>10412590</v>
          </cell>
          <cell r="CX25">
            <v>9978992</v>
          </cell>
          <cell r="CY25">
            <v>9536344</v>
          </cell>
          <cell r="CZ25">
            <v>9176776</v>
          </cell>
          <cell r="DA25">
            <v>8454584</v>
          </cell>
          <cell r="DB25">
            <v>7597500</v>
          </cell>
          <cell r="DC25">
            <v>7182738</v>
          </cell>
          <cell r="DD25">
            <v>6881061</v>
          </cell>
          <cell r="DE25">
            <v>6580115</v>
          </cell>
          <cell r="DF25">
            <v>6305179</v>
          </cell>
          <cell r="DG25">
            <v>6074801</v>
          </cell>
          <cell r="DH25">
            <v>6074801</v>
          </cell>
          <cell r="DI25">
            <v>5733008</v>
          </cell>
          <cell r="DJ25">
            <v>5254372</v>
          </cell>
          <cell r="DK25">
            <v>5086879</v>
          </cell>
          <cell r="DM25">
            <v>184124</v>
          </cell>
          <cell r="DN25">
            <v>2458690</v>
          </cell>
          <cell r="DP25">
            <v>2642814</v>
          </cell>
          <cell r="DQ25">
            <v>419947</v>
          </cell>
          <cell r="DR25">
            <v>768794</v>
          </cell>
          <cell r="DS25">
            <v>511183</v>
          </cell>
          <cell r="DT25">
            <v>1279977</v>
          </cell>
          <cell r="DU25">
            <v>1566973</v>
          </cell>
          <cell r="DV25">
            <v>12834689</v>
          </cell>
        </row>
        <row r="26">
          <cell r="B26" t="str">
            <v>SBM Bank</v>
          </cell>
          <cell r="C26">
            <v>72.049204000000003</v>
          </cell>
          <cell r="D26">
            <v>14.322475000000001</v>
          </cell>
          <cell r="E26">
            <v>51.346423999999999</v>
          </cell>
          <cell r="F26">
            <v>7.2755679999999998</v>
          </cell>
          <cell r="G26">
            <v>7.2755679999999998</v>
          </cell>
          <cell r="H26">
            <v>8.1536030000000004</v>
          </cell>
          <cell r="I26">
            <v>32.243174000000003</v>
          </cell>
          <cell r="J26">
            <v>0.20378599999999999</v>
          </cell>
          <cell r="K26">
            <v>0.84871200000000002</v>
          </cell>
          <cell r="M26">
            <v>1.3731433062433651E-2</v>
          </cell>
          <cell r="N26">
            <v>1.40537204333974E-2</v>
          </cell>
          <cell r="O26">
            <v>1.3672680651904226E-2</v>
          </cell>
          <cell r="P26">
            <v>1.3998424884734958E-2</v>
          </cell>
          <cell r="Q26">
            <v>1.5502854139556209E-2</v>
          </cell>
          <cell r="R26">
            <v>0</v>
          </cell>
          <cell r="S26">
            <v>0</v>
          </cell>
          <cell r="T26">
            <v>2.5486844990394537E-3</v>
          </cell>
          <cell r="U26">
            <v>8.9810759525201064E-4</v>
          </cell>
          <cell r="V26">
            <v>8.1594244188925907E-4</v>
          </cell>
          <cell r="W26">
            <v>1.6019345997390294E-3</v>
          </cell>
          <cell r="X26">
            <v>1.6457505318533876E-3</v>
          </cell>
          <cell r="Y26">
            <v>1.6597976324624964E-3</v>
          </cell>
          <cell r="Z26">
            <v>1.7406970541681173E-3</v>
          </cell>
          <cell r="AA26">
            <v>1.7623379659851292E-3</v>
          </cell>
          <cell r="AB26">
            <v>1.9075708158961323E-3</v>
          </cell>
          <cell r="AC26">
            <v>1.9305963266920123E-3</v>
          </cell>
          <cell r="AD26">
            <v>1.9367902077399666E-3</v>
          </cell>
          <cell r="AE26">
            <v>2.0384148379067593E-3</v>
          </cell>
          <cell r="AF26">
            <v>2.135885306845442E-3</v>
          </cell>
          <cell r="AG26">
            <v>2.277695536393396E-3</v>
          </cell>
          <cell r="AH26">
            <v>2.3491586322533392E-3</v>
          </cell>
          <cell r="AI26">
            <v>2.2687049910450462E-3</v>
          </cell>
          <cell r="AJ26">
            <v>313413032</v>
          </cell>
          <cell r="AK26">
            <v>195568503</v>
          </cell>
          <cell r="AL26">
            <v>0</v>
          </cell>
          <cell r="AM26">
            <v>228782134</v>
          </cell>
          <cell r="AN26">
            <v>0</v>
          </cell>
          <cell r="AO26">
            <v>40312345</v>
          </cell>
          <cell r="AP26">
            <v>51920201</v>
          </cell>
          <cell r="AQ26">
            <v>263782134</v>
          </cell>
          <cell r="AR26">
            <v>13553634</v>
          </cell>
          <cell r="AS26">
            <v>20834301</v>
          </cell>
          <cell r="AT26">
            <v>20834.300999999999</v>
          </cell>
          <cell r="AU26">
            <v>4733253</v>
          </cell>
          <cell r="AW26">
            <v>1.5252803410818734E-2</v>
          </cell>
          <cell r="AX26">
            <v>5.8314270281298371E-3</v>
          </cell>
          <cell r="AY26">
            <v>1.4818081982399912E-2</v>
          </cell>
          <cell r="BA26">
            <v>0.11427779540036896</v>
          </cell>
          <cell r="BB26">
            <v>1.2085603450290219E-2</v>
          </cell>
          <cell r="BC26">
            <v>0.22564676790194413</v>
          </cell>
          <cell r="BD26">
            <v>0.22564676790194413</v>
          </cell>
          <cell r="BE26">
            <v>0.55648508585273726</v>
          </cell>
          <cell r="BF26">
            <v>0.71705320051973609</v>
          </cell>
          <cell r="BG26">
            <v>0.50075614219810849</v>
          </cell>
          <cell r="BH26">
            <v>0.73767321663068852</v>
          </cell>
          <cell r="BI26">
            <v>7.793051696433162E-2</v>
          </cell>
          <cell r="BJ26">
            <v>5.2172992666834547E-2</v>
          </cell>
          <cell r="BK26">
            <v>2.5757524297497073E-2</v>
          </cell>
          <cell r="BL26">
            <v>0.27893812040347737</v>
          </cell>
          <cell r="BM26">
            <v>2.5646523169741077E-3</v>
          </cell>
          <cell r="BN26">
            <v>9.4233058349399157E-3</v>
          </cell>
          <cell r="BO26">
            <v>5.9191586579998134E-3</v>
          </cell>
          <cell r="BP26">
            <v>72049204</v>
          </cell>
          <cell r="BQ26">
            <v>72532337</v>
          </cell>
          <cell r="BR26">
            <v>70221531</v>
          </cell>
          <cell r="BS26">
            <v>70647739</v>
          </cell>
          <cell r="BT26">
            <v>75549229</v>
          </cell>
          <cell r="BU26">
            <v>0</v>
          </cell>
          <cell r="BV26">
            <v>0</v>
          </cell>
          <cell r="BW26">
            <v>11745145</v>
          </cell>
          <cell r="CN26">
            <v>8153603</v>
          </cell>
          <cell r="CO26">
            <v>8047697</v>
          </cell>
          <cell r="CP26">
            <v>7076650</v>
          </cell>
          <cell r="CQ26">
            <v>6937506</v>
          </cell>
          <cell r="CR26">
            <v>8065025</v>
          </cell>
          <cell r="CS26">
            <v>0</v>
          </cell>
          <cell r="CT26">
            <v>0</v>
          </cell>
          <cell r="CU26">
            <v>1607161</v>
          </cell>
          <cell r="DM26">
            <v>2520016</v>
          </cell>
          <cell r="DN26">
            <v>2008436</v>
          </cell>
          <cell r="DP26">
            <v>4528452</v>
          </cell>
          <cell r="DQ26">
            <v>3247141</v>
          </cell>
          <cell r="DR26">
            <v>9981055</v>
          </cell>
          <cell r="DS26">
            <v>3549401</v>
          </cell>
          <cell r="DT26">
            <v>13530456</v>
          </cell>
          <cell r="DU26">
            <v>646717</v>
          </cell>
          <cell r="DV26">
            <v>14322475</v>
          </cell>
        </row>
        <row r="27">
          <cell r="B27" t="str">
            <v>EcoBank</v>
          </cell>
          <cell r="C27">
            <v>72.920767999999995</v>
          </cell>
          <cell r="D27">
            <v>20.397722000000002</v>
          </cell>
          <cell r="E27">
            <v>60.543348000000002</v>
          </cell>
          <cell r="F27">
            <v>5.7322319999999998</v>
          </cell>
          <cell r="G27">
            <v>5.8420439999999996</v>
          </cell>
          <cell r="H27">
            <v>6.5902209999999997</v>
          </cell>
          <cell r="I27">
            <v>39.835751000000002</v>
          </cell>
          <cell r="J27">
            <v>0.21574299999999999</v>
          </cell>
          <cell r="K27">
            <v>0.30230899999999999</v>
          </cell>
          <cell r="M27">
            <v>1.396671177783726E-2</v>
          </cell>
          <cell r="N27">
            <v>1.2155313372779456E-2</v>
          </cell>
          <cell r="O27">
            <v>1.1354173757416174E-2</v>
          </cell>
          <cell r="P27">
            <v>1.1866455738724307E-2</v>
          </cell>
          <cell r="Q27">
            <v>1.0275767758422802E-2</v>
          </cell>
          <cell r="R27">
            <v>1.0405923906998665E-2</v>
          </cell>
          <cell r="S27">
            <v>1.1429751836055923E-2</v>
          </cell>
          <cell r="T27">
            <v>1.2804569114304755E-2</v>
          </cell>
          <cell r="U27">
            <v>1.1595602123538423E-2</v>
          </cell>
          <cell r="V27">
            <v>1.183081397400184E-2</v>
          </cell>
          <cell r="W27">
            <v>1.2413477654936111E-2</v>
          </cell>
          <cell r="X27">
            <v>1.2431144013768314E-2</v>
          </cell>
          <cell r="Y27">
            <v>1.3364983048455757E-2</v>
          </cell>
          <cell r="Z27">
            <v>1.2868565205126406E-2</v>
          </cell>
          <cell r="AA27">
            <v>1.391718983810159E-2</v>
          </cell>
          <cell r="AB27">
            <v>1.6955242585096973E-2</v>
          </cell>
          <cell r="AC27">
            <v>1.74599213396541E-2</v>
          </cell>
          <cell r="AD27">
            <v>1.7307138921627711E-2</v>
          </cell>
          <cell r="AE27">
            <v>1.4700685553685956E-2</v>
          </cell>
          <cell r="AF27">
            <v>1.4176475454359006E-2</v>
          </cell>
          <cell r="AG27">
            <v>1.3549300995831568E-2</v>
          </cell>
          <cell r="AH27">
            <v>1.3773775020693496E-2</v>
          </cell>
          <cell r="AI27">
            <v>1.4514384060259863E-2</v>
          </cell>
          <cell r="AJ27">
            <v>313413032</v>
          </cell>
          <cell r="AK27">
            <v>195568503</v>
          </cell>
          <cell r="AL27">
            <v>0</v>
          </cell>
          <cell r="AM27">
            <v>228782134</v>
          </cell>
          <cell r="AN27">
            <v>0</v>
          </cell>
          <cell r="AO27">
            <v>40312345</v>
          </cell>
          <cell r="AP27">
            <v>51920201</v>
          </cell>
          <cell r="AQ27">
            <v>263782134</v>
          </cell>
          <cell r="AR27">
            <v>13553634</v>
          </cell>
          <cell r="AS27">
            <v>20834301</v>
          </cell>
          <cell r="AT27">
            <v>20834.300999999999</v>
          </cell>
          <cell r="AU27">
            <v>4733253</v>
          </cell>
          <cell r="AW27">
            <v>1.5437313351441349E-2</v>
          </cell>
          <cell r="AX27">
            <v>8.3049771344043972E-3</v>
          </cell>
          <cell r="AY27">
            <v>1.7472225410536238E-2</v>
          </cell>
          <cell r="BA27">
            <v>3.2489432389913399E-2</v>
          </cell>
          <cell r="BB27">
            <v>3.3152713449206956E-3</v>
          </cell>
          <cell r="BC27">
            <v>0.14665329141152628</v>
          </cell>
          <cell r="BD27">
            <v>0.14389667211244492</v>
          </cell>
          <cell r="BE27">
            <v>0.28062673119126053</v>
          </cell>
          <cell r="BF27">
            <v>0.83612302656753579</v>
          </cell>
          <cell r="BG27">
            <v>8.5573349554814132E-2</v>
          </cell>
          <cell r="BH27">
            <v>0.45264349904757101</v>
          </cell>
          <cell r="BI27">
            <v>0.10338670792994092</v>
          </cell>
          <cell r="BJ27">
            <v>1.323239254059059E-2</v>
          </cell>
          <cell r="BK27">
            <v>9.0154315389350329E-2</v>
          </cell>
          <cell r="BL27">
            <v>0.33691103438812142</v>
          </cell>
          <cell r="BM27">
            <v>2.1122346520118324E-2</v>
          </cell>
          <cell r="BN27">
            <v>5.4798707219021765E-3</v>
          </cell>
          <cell r="BO27">
            <v>1.5752757560645151E-2</v>
          </cell>
          <cell r="BP27">
            <v>72920768</v>
          </cell>
          <cell r="BQ27">
            <v>59578476</v>
          </cell>
          <cell r="BR27">
            <v>53501730</v>
          </cell>
          <cell r="BS27">
            <v>54463878</v>
          </cell>
          <cell r="BT27">
            <v>45003632</v>
          </cell>
          <cell r="BU27">
            <v>43138945</v>
          </cell>
          <cell r="BV27">
            <v>48619617</v>
          </cell>
          <cell r="BW27">
            <v>53455760</v>
          </cell>
          <cell r="BX27">
            <v>44295854</v>
          </cell>
          <cell r="BY27">
            <v>45145977</v>
          </cell>
          <cell r="BZ27">
            <v>47908081</v>
          </cell>
          <cell r="CA27">
            <v>47123839</v>
          </cell>
          <cell r="CB27">
            <v>49308904</v>
          </cell>
          <cell r="CC27">
            <v>46581940</v>
          </cell>
          <cell r="CD27">
            <v>49286922</v>
          </cell>
          <cell r="CE27">
            <v>52426513</v>
          </cell>
          <cell r="CF27">
            <v>55142958</v>
          </cell>
          <cell r="CG27">
            <v>48824375</v>
          </cell>
          <cell r="CH27">
            <v>44920413</v>
          </cell>
          <cell r="CI27">
            <v>45934458</v>
          </cell>
          <cell r="CJ27">
            <v>42241117</v>
          </cell>
          <cell r="CK27">
            <v>36647025</v>
          </cell>
          <cell r="CL27">
            <v>36143426</v>
          </cell>
          <cell r="CM27">
            <v>36907136</v>
          </cell>
          <cell r="CN27">
            <v>6590221</v>
          </cell>
          <cell r="CO27">
            <v>6751746</v>
          </cell>
          <cell r="CP27">
            <v>6540128</v>
          </cell>
          <cell r="CQ27">
            <v>6408303</v>
          </cell>
          <cell r="CR27">
            <v>6485189</v>
          </cell>
          <cell r="CS27">
            <v>6477045</v>
          </cell>
          <cell r="CT27">
            <v>6366947</v>
          </cell>
          <cell r="CU27">
            <v>6438538</v>
          </cell>
          <cell r="CV27">
            <v>7617842</v>
          </cell>
          <cell r="CW27">
            <v>7534386</v>
          </cell>
          <cell r="CX27">
            <v>7305154</v>
          </cell>
          <cell r="CY27">
            <v>7307241</v>
          </cell>
          <cell r="CZ27">
            <v>7946220</v>
          </cell>
          <cell r="DA27">
            <v>7959585</v>
          </cell>
          <cell r="DB27">
            <v>7699140</v>
          </cell>
          <cell r="DC27">
            <v>7560671</v>
          </cell>
          <cell r="DD27">
            <v>7294222</v>
          </cell>
          <cell r="DE27">
            <v>7595021</v>
          </cell>
          <cell r="DF27">
            <v>7740628</v>
          </cell>
          <cell r="DG27">
            <v>7827942</v>
          </cell>
          <cell r="DH27">
            <v>7827942</v>
          </cell>
          <cell r="DI27">
            <v>3657839</v>
          </cell>
          <cell r="DJ27">
            <v>3764734</v>
          </cell>
          <cell r="DK27">
            <v>3390412</v>
          </cell>
          <cell r="DM27">
            <v>614563</v>
          </cell>
          <cell r="DN27">
            <v>1575403</v>
          </cell>
          <cell r="DP27">
            <v>2189966</v>
          </cell>
          <cell r="DQ27">
            <v>1831081</v>
          </cell>
          <cell r="DR27">
            <v>878978</v>
          </cell>
          <cell r="DS27">
            <v>1062899</v>
          </cell>
          <cell r="DT27">
            <v>1941877</v>
          </cell>
          <cell r="DU27">
            <v>158368</v>
          </cell>
          <cell r="DV27">
            <v>20397722</v>
          </cell>
        </row>
        <row r="28">
          <cell r="B28" t="str">
            <v>Housing Finance Company of Kenya</v>
          </cell>
          <cell r="C28">
            <v>54.356614999999998</v>
          </cell>
          <cell r="D28">
            <v>40.548513</v>
          </cell>
          <cell r="E28">
            <v>34.693340999999997</v>
          </cell>
          <cell r="F28">
            <v>6.3319580000000002</v>
          </cell>
          <cell r="G28">
            <v>6.8899949999999999</v>
          </cell>
          <cell r="H28">
            <v>9.2481860000000005</v>
          </cell>
          <cell r="I28">
            <v>44.642952000000001</v>
          </cell>
          <cell r="J28">
            <v>2.8575E-2</v>
          </cell>
          <cell r="K28">
            <v>-2.0371E-2</v>
          </cell>
          <cell r="M28">
            <v>1.1378709533025701E-2</v>
          </cell>
          <cell r="N28">
            <v>1.1494487662106024E-2</v>
          </cell>
          <cell r="O28">
            <v>1.1830903104237846E-2</v>
          </cell>
          <cell r="P28">
            <v>1.2411431659440201E-2</v>
          </cell>
          <cell r="Q28">
            <v>1.2960649723537885E-2</v>
          </cell>
          <cell r="R28">
            <v>1.3861933339196358E-2</v>
          </cell>
          <cell r="S28">
            <v>1.4466748241452949E-2</v>
          </cell>
          <cell r="T28">
            <v>1.4570338495473026E-2</v>
          </cell>
          <cell r="U28">
            <v>1.469281947616255E-2</v>
          </cell>
          <cell r="V28">
            <v>1.5563601037459084E-2</v>
          </cell>
          <cell r="W28">
            <v>1.5989067838845419E-2</v>
          </cell>
          <cell r="X28">
            <v>1.6450986245772264E-2</v>
          </cell>
          <cell r="Y28">
            <v>1.6905923019384282E-2</v>
          </cell>
          <cell r="Z28">
            <v>1.6943702869071292E-2</v>
          </cell>
          <cell r="AA28">
            <v>1.7738154293366407E-2</v>
          </cell>
          <cell r="AB28">
            <v>1.7915712670493161E-2</v>
          </cell>
          <cell r="AC28">
            <v>1.7134565438745517E-2</v>
          </cell>
          <cell r="AD28">
            <v>1.7390017992833656E-2</v>
          </cell>
          <cell r="AE28">
            <v>1.5752277555412333E-2</v>
          </cell>
          <cell r="AF28">
            <v>1.597529738593486E-2</v>
          </cell>
          <cell r="AG28">
            <v>1.492652252379185E-2</v>
          </cell>
          <cell r="AH28">
            <v>1.5624891821292095E-2</v>
          </cell>
          <cell r="AI28">
            <v>1.5325972147396342E-2</v>
          </cell>
          <cell r="AJ28">
            <v>313413032</v>
          </cell>
          <cell r="AK28">
            <v>195568503</v>
          </cell>
          <cell r="AL28">
            <v>0</v>
          </cell>
          <cell r="AM28">
            <v>228782134</v>
          </cell>
          <cell r="AN28">
            <v>0</v>
          </cell>
          <cell r="AO28">
            <v>40312345</v>
          </cell>
          <cell r="AP28">
            <v>51920201</v>
          </cell>
          <cell r="AQ28">
            <v>263782134</v>
          </cell>
          <cell r="AR28">
            <v>13553634</v>
          </cell>
          <cell r="AS28">
            <v>20834301</v>
          </cell>
          <cell r="AT28">
            <v>20834.300999999999</v>
          </cell>
          <cell r="AU28">
            <v>4733253</v>
          </cell>
          <cell r="AW28">
            <v>1.1507285530490534E-2</v>
          </cell>
          <cell r="AX28">
            <v>1.6509415771971958E-2</v>
          </cell>
          <cell r="AY28">
            <v>1.0012163090098662E-2</v>
          </cell>
          <cell r="BA28">
            <v>-2.9502110430594895E-3</v>
          </cell>
          <cell r="BB28">
            <v>-4.874615612683589E-4</v>
          </cell>
          <cell r="BC28">
            <v>0.15433556006780197</v>
          </cell>
          <cell r="BD28">
            <v>0.14183555782780674</v>
          </cell>
          <cell r="BE28">
            <v>0.17445783618441699</v>
          </cell>
          <cell r="BF28">
            <v>0.76174788043471409</v>
          </cell>
          <cell r="BG28">
            <v>0.18811991376651216</v>
          </cell>
          <cell r="BH28">
            <v>0.27531841560741244</v>
          </cell>
          <cell r="BI28">
            <v>0.11885861385497797</v>
          </cell>
          <cell r="BJ28">
            <v>5.0745352664838747E-2</v>
          </cell>
          <cell r="BK28">
            <v>6.8113261190139218E-2</v>
          </cell>
          <cell r="BL28">
            <v>1.1687693324203052</v>
          </cell>
          <cell r="BM28">
            <v>1.6535839206067979E-4</v>
          </cell>
          <cell r="BN28">
            <v>0</v>
          </cell>
          <cell r="BO28">
            <v>8.1076595778109851E-5</v>
          </cell>
          <cell r="BP28">
            <v>54356615</v>
          </cell>
          <cell r="BQ28">
            <v>54022492</v>
          </cell>
          <cell r="BR28">
            <v>55205731</v>
          </cell>
          <cell r="BS28">
            <v>57083283</v>
          </cell>
          <cell r="BT28">
            <v>58349730</v>
          </cell>
          <cell r="BU28">
            <v>60262912</v>
          </cell>
          <cell r="BV28">
            <v>61411498</v>
          </cell>
          <cell r="BW28">
            <v>62126556</v>
          </cell>
          <cell r="BX28">
            <v>66807678</v>
          </cell>
          <cell r="BY28">
            <v>67587483</v>
          </cell>
          <cell r="BZ28">
            <v>67986372</v>
          </cell>
          <cell r="CA28">
            <v>68084930</v>
          </cell>
          <cell r="CB28">
            <v>69695177</v>
          </cell>
          <cell r="CC28">
            <v>67895556</v>
          </cell>
          <cell r="CD28">
            <v>69122232</v>
          </cell>
          <cell r="CE28">
            <v>68808654</v>
          </cell>
          <cell r="CF28">
            <v>64907602</v>
          </cell>
          <cell r="CG28">
            <v>66538187</v>
          </cell>
          <cell r="CH28">
            <v>62781072</v>
          </cell>
          <cell r="CI28">
            <v>60490833</v>
          </cell>
          <cell r="CJ28">
            <v>56632118</v>
          </cell>
          <cell r="CK28">
            <v>49099911</v>
          </cell>
          <cell r="CL28">
            <v>50361123</v>
          </cell>
          <cell r="CM28">
            <v>46755111</v>
          </cell>
          <cell r="CN28">
            <v>9248186</v>
          </cell>
          <cell r="CO28">
            <v>9187855</v>
          </cell>
          <cell r="CP28">
            <v>9164567</v>
          </cell>
          <cell r="CQ28">
            <v>9164960</v>
          </cell>
          <cell r="CR28">
            <v>9559815</v>
          </cell>
          <cell r="CS28">
            <v>9698019</v>
          </cell>
          <cell r="CT28">
            <v>9793315</v>
          </cell>
          <cell r="CU28">
            <v>9963461</v>
          </cell>
          <cell r="CV28">
            <v>9780759</v>
          </cell>
          <cell r="CW28">
            <v>9774298</v>
          </cell>
          <cell r="CX28">
            <v>9871533</v>
          </cell>
          <cell r="CY28">
            <v>9774970</v>
          </cell>
          <cell r="CZ28">
            <v>9634289</v>
          </cell>
          <cell r="DA28">
            <v>9386355</v>
          </cell>
          <cell r="DB28">
            <v>9444788</v>
          </cell>
          <cell r="DC28">
            <v>9089954</v>
          </cell>
          <cell r="DD28">
            <v>8746393</v>
          </cell>
          <cell r="DE28">
            <v>9662314</v>
          </cell>
          <cell r="DF28">
            <v>9820564</v>
          </cell>
          <cell r="DG28">
            <v>6276033</v>
          </cell>
          <cell r="DH28">
            <v>6276033</v>
          </cell>
          <cell r="DI28">
            <v>5886067</v>
          </cell>
          <cell r="DJ28">
            <v>5912076</v>
          </cell>
          <cell r="DK28">
            <v>5681853</v>
          </cell>
          <cell r="DM28">
            <v>415266</v>
          </cell>
          <cell r="DN28">
            <v>1965057</v>
          </cell>
          <cell r="DP28">
            <v>2380323</v>
          </cell>
          <cell r="DQ28">
            <v>1813206</v>
          </cell>
          <cell r="DR28">
            <v>2669913</v>
          </cell>
          <cell r="DS28">
            <v>7027633</v>
          </cell>
          <cell r="DT28">
            <v>9697546</v>
          </cell>
          <cell r="DU28">
            <v>-20371</v>
          </cell>
          <cell r="DV28">
            <v>40548513</v>
          </cell>
        </row>
        <row r="29">
          <cell r="B29" t="str">
            <v>Bank of Africa Kenya Ltd</v>
          </cell>
          <cell r="C29">
            <v>43.839024999999999</v>
          </cell>
          <cell r="D29">
            <v>21.640256000000001</v>
          </cell>
          <cell r="E29">
            <v>29.348672000000001</v>
          </cell>
          <cell r="F29">
            <v>3.3742830000000001</v>
          </cell>
          <cell r="G29">
            <v>4.6439430000000002</v>
          </cell>
          <cell r="H29">
            <v>6.8168629999999997</v>
          </cell>
          <cell r="I29">
            <v>30.79589</v>
          </cell>
          <cell r="J29">
            <v>0.59534600000000004</v>
          </cell>
          <cell r="K29">
            <v>5.0389000000000003E-2</v>
          </cell>
          <cell r="M29">
            <v>9.0167486445766713E-3</v>
          </cell>
          <cell r="N29">
            <v>9.4706211957805847E-3</v>
          </cell>
          <cell r="O29">
            <v>9.8304060085701375E-3</v>
          </cell>
          <cell r="P29">
            <v>1.0122601758827003E-2</v>
          </cell>
          <cell r="Q29">
            <v>9.2581328633084756E-3</v>
          </cell>
          <cell r="R29">
            <v>1.0177805348513865E-2</v>
          </cell>
          <cell r="S29">
            <v>1.052197208223505E-2</v>
          </cell>
          <cell r="T29">
            <v>1.2523461500078647E-2</v>
          </cell>
          <cell r="U29">
            <v>1.2373943911985286E-2</v>
          </cell>
          <cell r="V29">
            <v>1.3351437237861499E-2</v>
          </cell>
          <cell r="W29">
            <v>1.4379388910788594E-2</v>
          </cell>
          <cell r="X29">
            <v>1.4133633319425598E-2</v>
          </cell>
          <cell r="Y29">
            <v>1.4716794444925909E-2</v>
          </cell>
          <cell r="Z29">
            <v>1.5976574712738733E-2</v>
          </cell>
          <cell r="AA29">
            <v>1.7371418679000432E-2</v>
          </cell>
          <cell r="AB29">
            <v>1.7144060174214881E-2</v>
          </cell>
          <cell r="AC29">
            <v>1.7338287015198711E-2</v>
          </cell>
          <cell r="AD29">
            <v>1.7683314743432797E-2</v>
          </cell>
          <cell r="AE29">
            <v>1.7798810383758638E-2</v>
          </cell>
          <cell r="AF29">
            <v>1.7486344949999816E-2</v>
          </cell>
          <cell r="AG29">
            <v>1.8120979532097455E-2</v>
          </cell>
          <cell r="AH29">
            <v>1.6562657310553237E-2</v>
          </cell>
          <cell r="AI29">
            <v>1.7279420011048791E-2</v>
          </cell>
          <cell r="AJ29">
            <v>313413032</v>
          </cell>
          <cell r="AK29">
            <v>195568503</v>
          </cell>
          <cell r="AL29">
            <v>0</v>
          </cell>
          <cell r="AM29">
            <v>228782134</v>
          </cell>
          <cell r="AN29">
            <v>0</v>
          </cell>
          <cell r="AO29">
            <v>40312345</v>
          </cell>
          <cell r="AP29">
            <v>51920201</v>
          </cell>
          <cell r="AQ29">
            <v>263782134</v>
          </cell>
          <cell r="AR29">
            <v>13553634</v>
          </cell>
          <cell r="AS29">
            <v>20834301</v>
          </cell>
          <cell r="AT29">
            <v>20834.300999999999</v>
          </cell>
          <cell r="AU29">
            <v>4733253</v>
          </cell>
          <cell r="AW29">
            <v>9.2807136362945478E-3</v>
          </cell>
          <cell r="AX29">
            <v>8.8108775706746828E-3</v>
          </cell>
          <cell r="AY29">
            <v>8.4697432438637747E-3</v>
          </cell>
          <cell r="BA29">
            <v>1.9808193164955426E-2</v>
          </cell>
          <cell r="BB29">
            <v>2.889169914733571E-3</v>
          </cell>
          <cell r="BC29">
            <v>0.15079749278231608</v>
          </cell>
          <cell r="BD29">
            <v>0.10956926395048171</v>
          </cell>
          <cell r="BE29">
            <v>0.69852309940561963</v>
          </cell>
          <cell r="BF29">
            <v>0.85364873358636428</v>
          </cell>
          <cell r="BG29">
            <v>0.24443483122790205</v>
          </cell>
          <cell r="BH29">
            <v>0.45578663207370496</v>
          </cell>
          <cell r="BI29">
            <v>0.10730457154207429</v>
          </cell>
          <cell r="BJ29">
            <v>4.0096094358659309E-2</v>
          </cell>
          <cell r="BK29">
            <v>6.720847718341498E-2</v>
          </cell>
          <cell r="BL29">
            <v>0.73735043275552636</v>
          </cell>
          <cell r="BM29">
            <v>1.1358035163714298E-2</v>
          </cell>
          <cell r="BN29">
            <v>7.9420460223161458E-4</v>
          </cell>
          <cell r="BO29">
            <v>6.4725241246536723E-3</v>
          </cell>
          <cell r="BP29">
            <v>43839025</v>
          </cell>
          <cell r="BQ29">
            <v>46211260</v>
          </cell>
          <cell r="BR29">
            <v>46357461</v>
          </cell>
          <cell r="BS29">
            <v>49080859</v>
          </cell>
          <cell r="BT29">
            <v>43111732</v>
          </cell>
          <cell r="BU29">
            <v>45594970</v>
          </cell>
          <cell r="BV29">
            <v>46661321</v>
          </cell>
          <cell r="BW29">
            <v>54191291</v>
          </cell>
          <cell r="BX29">
            <v>53979562</v>
          </cell>
          <cell r="BY29">
            <v>59626808</v>
          </cell>
          <cell r="BZ29">
            <v>59921903</v>
          </cell>
          <cell r="CA29">
            <v>55995671</v>
          </cell>
          <cell r="CB29">
            <v>60364364</v>
          </cell>
          <cell r="CC29">
            <v>62804576</v>
          </cell>
          <cell r="CD29">
            <v>66482816</v>
          </cell>
          <cell r="CE29">
            <v>69280267</v>
          </cell>
          <cell r="CF29">
            <v>65069310</v>
          </cell>
          <cell r="CG29">
            <v>63122599</v>
          </cell>
          <cell r="CH29">
            <v>63211641</v>
          </cell>
          <cell r="CI29">
            <v>62211641</v>
          </cell>
          <cell r="CJ29">
            <v>58432443</v>
          </cell>
          <cell r="CK29">
            <v>57647846</v>
          </cell>
          <cell r="CL29">
            <v>51954246</v>
          </cell>
          <cell r="CM29">
            <v>52683299</v>
          </cell>
          <cell r="CN29">
            <v>6816863</v>
          </cell>
          <cell r="CO29">
            <v>6811351</v>
          </cell>
          <cell r="CP29">
            <v>6736020</v>
          </cell>
          <cell r="CQ29">
            <v>6736182</v>
          </cell>
          <cell r="CR29">
            <v>6115405</v>
          </cell>
          <cell r="CS29">
            <v>6099322</v>
          </cell>
          <cell r="CT29">
            <v>6207582</v>
          </cell>
          <cell r="CU29">
            <v>8467705</v>
          </cell>
          <cell r="CV29">
            <v>8397488</v>
          </cell>
          <cell r="CW29">
            <v>8447965</v>
          </cell>
          <cell r="CX29">
            <v>8434199</v>
          </cell>
          <cell r="CY29">
            <v>8417986</v>
          </cell>
          <cell r="CZ29">
            <v>8457381</v>
          </cell>
          <cell r="DA29">
            <v>8453254</v>
          </cell>
          <cell r="DB29">
            <v>8408203</v>
          </cell>
          <cell r="DC29">
            <v>8495736</v>
          </cell>
          <cell r="DD29">
            <v>9750300</v>
          </cell>
          <cell r="DE29">
            <v>9135664</v>
          </cell>
          <cell r="DF29">
            <v>8014300</v>
          </cell>
          <cell r="DG29">
            <v>7913209</v>
          </cell>
          <cell r="DH29">
            <v>7913209</v>
          </cell>
          <cell r="DI29">
            <v>8134565</v>
          </cell>
          <cell r="DJ29">
            <v>6710063</v>
          </cell>
          <cell r="DK29">
            <v>6539160</v>
          </cell>
          <cell r="DM29">
            <v>1470308</v>
          </cell>
          <cell r="DN29">
            <v>634573</v>
          </cell>
          <cell r="DP29">
            <v>2104881</v>
          </cell>
          <cell r="DQ29">
            <v>1796829</v>
          </cell>
          <cell r="DR29">
            <v>3093304</v>
          </cell>
          <cell r="DS29">
            <v>3693433</v>
          </cell>
          <cell r="DT29">
            <v>6786737</v>
          </cell>
          <cell r="DU29">
            <v>100673</v>
          </cell>
          <cell r="DV29">
            <v>21640256</v>
          </cell>
        </row>
        <row r="30">
          <cell r="B30" t="str">
            <v>Total - Medium Tier banks</v>
          </cell>
          <cell r="C30">
            <v>1033.7321710000001</v>
          </cell>
          <cell r="D30">
            <v>423.95416800000004</v>
          </cell>
          <cell r="E30">
            <v>766.77795000000003</v>
          </cell>
          <cell r="F30">
            <v>134.19497499999997</v>
          </cell>
          <cell r="G30">
            <v>141.45999799999998</v>
          </cell>
          <cell r="H30">
            <v>164.50474299999999</v>
          </cell>
          <cell r="I30">
            <v>675.52337299999988</v>
          </cell>
          <cell r="J30">
            <v>4.6831389999999997</v>
          </cell>
          <cell r="K30">
            <v>19.632228999999999</v>
          </cell>
          <cell r="M30">
            <v>0.22151613728180505</v>
          </cell>
          <cell r="N30">
            <v>0.22124341144523685</v>
          </cell>
          <cell r="O30">
            <v>0.21937912632849646</v>
          </cell>
          <cell r="P30">
            <v>0.22344414831330925</v>
          </cell>
          <cell r="Q30">
            <v>0.22400264913772946</v>
          </cell>
          <cell r="R30">
            <v>0.21137368351442973</v>
          </cell>
          <cell r="S30">
            <v>0.20803550732131718</v>
          </cell>
          <cell r="T30">
            <v>0.21576892653542068</v>
          </cell>
          <cell r="U30">
            <v>0.21122471184996888</v>
          </cell>
          <cell r="V30">
            <v>0.20436120522381271</v>
          </cell>
          <cell r="W30">
            <v>0.89664513905809518</v>
          </cell>
          <cell r="X30">
            <v>0.26551146178849822</v>
          </cell>
          <cell r="Y30">
            <v>0.27072866845110788</v>
          </cell>
          <cell r="Z30">
            <v>0.89728029282105781</v>
          </cell>
          <cell r="AA30">
            <v>0.89085218630629559</v>
          </cell>
          <cell r="AB30">
            <v>0.88428799741160369</v>
          </cell>
          <cell r="AC30">
            <v>0.86351228116298384</v>
          </cell>
          <cell r="AD30">
            <v>0.86102704547698006</v>
          </cell>
          <cell r="AE30">
            <v>0.84081203369171631</v>
          </cell>
          <cell r="AF30">
            <v>0.84776601833848986</v>
          </cell>
          <cell r="AG30">
            <v>0.84722158829743877</v>
          </cell>
          <cell r="AH30">
            <v>0.84839021849481278</v>
          </cell>
          <cell r="AI30">
            <v>0.85113065989817194</v>
          </cell>
          <cell r="AJ30">
            <v>5954847608</v>
          </cell>
          <cell r="AK30">
            <v>3715801557</v>
          </cell>
          <cell r="AL30">
            <v>0</v>
          </cell>
          <cell r="AM30">
            <v>4346860546</v>
          </cell>
          <cell r="AN30">
            <v>0</v>
          </cell>
          <cell r="AO30">
            <v>765934555</v>
          </cell>
          <cell r="AP30">
            <v>986483819</v>
          </cell>
          <cell r="AQ30">
            <v>5011860546</v>
          </cell>
          <cell r="AR30">
            <v>257519046</v>
          </cell>
          <cell r="AS30">
            <v>395851719</v>
          </cell>
          <cell r="AT30">
            <v>395851.71899999992</v>
          </cell>
          <cell r="AU30">
            <v>89931807</v>
          </cell>
          <cell r="AW30">
            <v>0.21884091299193054</v>
          </cell>
          <cell r="AX30">
            <v>0.17261386694433034</v>
          </cell>
          <cell r="AY30">
            <v>0.22128470963034427</v>
          </cell>
          <cell r="AZ30">
            <v>0</v>
          </cell>
          <cell r="BA30">
            <v>0.11777496634508523</v>
          </cell>
          <cell r="BB30">
            <v>1.8689833546674254E-2</v>
          </cell>
          <cell r="BC30">
            <v>0.20940799926992312</v>
          </cell>
          <cell r="BD30">
            <v>0.19865334104435198</v>
          </cell>
          <cell r="BE30">
            <v>0.31484231241553629</v>
          </cell>
          <cell r="BF30">
            <v>0.51395436687961482</v>
          </cell>
          <cell r="BG30">
            <v>0.17851198142784674</v>
          </cell>
          <cell r="BH30">
            <v>0.4863993521172339</v>
          </cell>
          <cell r="BI30">
            <v>0.10679807011303885</v>
          </cell>
          <cell r="BJ30">
            <v>4.2123433471971734E-2</v>
          </cell>
          <cell r="BK30">
            <v>6.4674636641067124E-2</v>
          </cell>
          <cell r="BL30">
            <v>0.55290344225469712</v>
          </cell>
          <cell r="BM30">
            <v>0.13969720454209333</v>
          </cell>
          <cell r="BN30">
            <v>9.7732706796361646E-2</v>
          </cell>
          <cell r="BO30">
            <v>0.12604374614107491</v>
          </cell>
          <cell r="BP30">
            <v>1033732171</v>
          </cell>
          <cell r="BQ30">
            <v>1012383306</v>
          </cell>
          <cell r="BR30">
            <v>979590439</v>
          </cell>
          <cell r="BS30">
            <v>978260351</v>
          </cell>
          <cell r="BT30">
            <v>967705336</v>
          </cell>
          <cell r="BU30">
            <v>881422591</v>
          </cell>
          <cell r="BV30">
            <v>837918478</v>
          </cell>
          <cell r="BW30">
            <v>880761476</v>
          </cell>
          <cell r="BX30">
            <v>846507176</v>
          </cell>
          <cell r="BY30">
            <v>846165849</v>
          </cell>
          <cell r="BZ30">
            <v>828418258</v>
          </cell>
          <cell r="CA30">
            <v>816980084</v>
          </cell>
          <cell r="CB30">
            <v>839086693</v>
          </cell>
          <cell r="CC30">
            <v>823394896</v>
          </cell>
          <cell r="CD30">
            <v>806897195</v>
          </cell>
          <cell r="CE30">
            <v>817252003</v>
          </cell>
          <cell r="CF30">
            <v>790065443</v>
          </cell>
          <cell r="CG30">
            <v>798949412</v>
          </cell>
          <cell r="CH30">
            <v>733845583</v>
          </cell>
          <cell r="CI30">
            <v>721032499</v>
          </cell>
          <cell r="CJ30">
            <v>686015583</v>
          </cell>
          <cell r="CK30">
            <v>647567910</v>
          </cell>
          <cell r="CL30">
            <v>609127383</v>
          </cell>
          <cell r="CM30">
            <v>588702895</v>
          </cell>
          <cell r="CN30">
            <v>164504743</v>
          </cell>
          <cell r="CO30">
            <v>160288787</v>
          </cell>
          <cell r="CP30">
            <v>157057840</v>
          </cell>
          <cell r="CQ30">
            <v>154780471</v>
          </cell>
          <cell r="CR30">
            <v>149600335</v>
          </cell>
          <cell r="CS30">
            <v>135258509</v>
          </cell>
          <cell r="CT30">
            <v>131630405</v>
          </cell>
          <cell r="CU30">
            <v>138110380</v>
          </cell>
          <cell r="CV30">
            <v>136477010</v>
          </cell>
          <cell r="CW30">
            <v>138143675</v>
          </cell>
          <cell r="CX30">
            <v>136558345</v>
          </cell>
          <cell r="CY30">
            <v>133626341</v>
          </cell>
          <cell r="CZ30">
            <v>134576124</v>
          </cell>
          <cell r="DA30">
            <v>129229352</v>
          </cell>
          <cell r="DB30">
            <v>125432118</v>
          </cell>
          <cell r="DC30">
            <v>121029382</v>
          </cell>
          <cell r="DD30">
            <v>121156887</v>
          </cell>
          <cell r="DE30">
            <v>120386233</v>
          </cell>
          <cell r="DF30">
            <v>117497345</v>
          </cell>
          <cell r="DG30">
            <v>110045677</v>
          </cell>
          <cell r="DH30">
            <v>110045677</v>
          </cell>
          <cell r="DI30">
            <v>97753616</v>
          </cell>
          <cell r="DJ30">
            <v>90197873</v>
          </cell>
          <cell r="DK30">
            <v>85494657</v>
          </cell>
          <cell r="DL30">
            <v>0</v>
          </cell>
          <cell r="DM30">
            <v>16944023</v>
          </cell>
          <cell r="DN30">
            <v>36873467</v>
          </cell>
          <cell r="DO30">
            <v>0</v>
          </cell>
          <cell r="DP30">
            <v>53817490</v>
          </cell>
          <cell r="DQ30">
            <v>27659734</v>
          </cell>
          <cell r="DR30">
            <v>43813893</v>
          </cell>
          <cell r="DS30">
            <v>46264132</v>
          </cell>
          <cell r="DT30">
            <v>90078025</v>
          </cell>
          <cell r="DU30">
            <v>14101427</v>
          </cell>
          <cell r="DV30">
            <v>423954168</v>
          </cell>
        </row>
        <row r="31">
          <cell r="BH31" t="str">
            <v/>
          </cell>
        </row>
        <row r="32">
          <cell r="B32" t="str">
            <v>TIER 3 - Small banks WMSI  &lt; 1%</v>
          </cell>
          <cell r="BH32" t="str">
            <v/>
          </cell>
        </row>
        <row r="34">
          <cell r="B34" t="str">
            <v>Victoria Commercial Bank</v>
          </cell>
          <cell r="C34">
            <v>34.922820000000002</v>
          </cell>
          <cell r="D34">
            <v>24.109694999999999</v>
          </cell>
          <cell r="E34">
            <v>25.441203999999999</v>
          </cell>
          <cell r="F34">
            <v>5.8520729999999999</v>
          </cell>
          <cell r="G34">
            <v>6.4057510000000004</v>
          </cell>
          <cell r="H34">
            <v>6.34903</v>
          </cell>
          <cell r="I34">
            <v>31.322804000000001</v>
          </cell>
          <cell r="J34">
            <v>3.2451000000000001E-2</v>
          </cell>
          <cell r="K34">
            <v>0.56242999999999999</v>
          </cell>
          <cell r="M34">
            <v>7.7989320813044915E-3</v>
          </cell>
          <cell r="N34">
            <v>7.8684125664864636E-3</v>
          </cell>
          <cell r="O34">
            <v>7.7885103638415613E-3</v>
          </cell>
          <cell r="P34">
            <v>7.8217256325998751E-3</v>
          </cell>
          <cell r="Q34">
            <v>7.7482503046734305E-3</v>
          </cell>
          <cell r="R34">
            <v>8.1785853201216674E-3</v>
          </cell>
          <cell r="S34">
            <v>7.6074221237075346E-3</v>
          </cell>
          <cell r="T34">
            <v>7.2146360042666391E-3</v>
          </cell>
          <cell r="U34">
            <v>7.0034161086118523E-3</v>
          </cell>
          <cell r="V34">
            <v>6.801565050384515E-3</v>
          </cell>
          <cell r="W34">
            <v>6.8028323736245531E-3</v>
          </cell>
          <cell r="X34">
            <v>6.8414987767467655E-3</v>
          </cell>
          <cell r="Y34">
            <v>6.1604498028246923E-3</v>
          </cell>
          <cell r="Z34">
            <v>6.2265714296695683E-3</v>
          </cell>
          <cell r="AA34">
            <v>6.3005062365322113E-3</v>
          </cell>
          <cell r="AB34">
            <v>5.8939153713499712E-3</v>
          </cell>
          <cell r="AC34">
            <v>5.6409863715400216E-3</v>
          </cell>
          <cell r="AD34">
            <v>5.6483176572236903E-3</v>
          </cell>
          <cell r="AE34">
            <v>5.494251376354559E-3</v>
          </cell>
          <cell r="AF34">
            <v>5.4373613532771904E-3</v>
          </cell>
          <cell r="AG34">
            <v>5.4107645886222553E-3</v>
          </cell>
          <cell r="AH34">
            <v>5.3532586364741109E-3</v>
          </cell>
          <cell r="AI34">
            <v>5.1327338794256239E-3</v>
          </cell>
          <cell r="AJ34">
            <v>313413032</v>
          </cell>
          <cell r="AK34">
            <v>195568503</v>
          </cell>
          <cell r="AL34">
            <v>0</v>
          </cell>
          <cell r="AM34">
            <v>228782134</v>
          </cell>
          <cell r="AN34">
            <v>0</v>
          </cell>
          <cell r="AO34">
            <v>40312345</v>
          </cell>
          <cell r="AP34">
            <v>51920201</v>
          </cell>
          <cell r="AQ34">
            <v>263782134</v>
          </cell>
          <cell r="AR34">
            <v>13553634</v>
          </cell>
          <cell r="AS34">
            <v>20834301</v>
          </cell>
          <cell r="AT34">
            <v>20834.300999999999</v>
          </cell>
          <cell r="AU34">
            <v>4733253</v>
          </cell>
          <cell r="AW34">
            <v>7.3931546559682839E-3</v>
          </cell>
          <cell r="AX34">
            <v>9.8163150616752196E-3</v>
          </cell>
          <cell r="AY34">
            <v>7.3420857234957702E-3</v>
          </cell>
          <cell r="BA34">
            <v>0.12181790969971017</v>
          </cell>
          <cell r="BB34">
            <v>2.22988230916241E-2</v>
          </cell>
          <cell r="BC34">
            <v>0.20450758495312232</v>
          </cell>
          <cell r="BD34">
            <v>0.1868310704239633</v>
          </cell>
          <cell r="BE34">
            <v>0.25915546087117225</v>
          </cell>
          <cell r="BF34">
            <v>0.40704158138110086</v>
          </cell>
          <cell r="BG34">
            <v>4.2701398197761385E-2</v>
          </cell>
          <cell r="BH34">
            <v>0.39750994823565466</v>
          </cell>
          <cell r="BI34">
            <v>0.12107882941754682</v>
          </cell>
          <cell r="BJ34">
            <v>6.744787200945232E-2</v>
          </cell>
          <cell r="BK34">
            <v>5.3630957408094496E-2</v>
          </cell>
          <cell r="BL34">
            <v>0.94766328669036259</v>
          </cell>
          <cell r="BM34">
            <v>4.7991872936284244E-3</v>
          </cell>
          <cell r="BN34">
            <v>3.5535315943370532E-4</v>
          </cell>
          <cell r="BO34">
            <v>2.6324342978478435E-3</v>
          </cell>
          <cell r="BP34">
            <v>34922820</v>
          </cell>
          <cell r="BQ34">
            <v>34230016</v>
          </cell>
          <cell r="BR34">
            <v>33289034</v>
          </cell>
          <cell r="BS34">
            <v>32336933</v>
          </cell>
          <cell r="BT34">
            <v>31020952</v>
          </cell>
          <cell r="BU34">
            <v>31644922</v>
          </cell>
          <cell r="BV34">
            <v>27319018</v>
          </cell>
          <cell r="BW34">
            <v>25985160</v>
          </cell>
          <cell r="BX34">
            <v>24299684</v>
          </cell>
          <cell r="BY34">
            <v>22927255</v>
          </cell>
          <cell r="BZ34">
            <v>22872534</v>
          </cell>
          <cell r="CA34">
            <v>22403481</v>
          </cell>
          <cell r="CB34">
            <v>21792966</v>
          </cell>
          <cell r="CC34">
            <v>21246376</v>
          </cell>
          <cell r="CD34">
            <v>21158718</v>
          </cell>
          <cell r="CE34">
            <v>20020072</v>
          </cell>
          <cell r="CF34">
            <v>20651449</v>
          </cell>
          <cell r="CG34">
            <v>19226689</v>
          </cell>
          <cell r="CH34">
            <v>18420007</v>
          </cell>
          <cell r="CI34">
            <v>17244092</v>
          </cell>
          <cell r="CJ34">
            <v>16469538</v>
          </cell>
          <cell r="CK34">
            <v>15834869</v>
          </cell>
          <cell r="CL34">
            <v>14801213</v>
          </cell>
          <cell r="CM34">
            <v>13644242</v>
          </cell>
          <cell r="CN34">
            <v>6349030</v>
          </cell>
          <cell r="CO34">
            <v>6267545</v>
          </cell>
          <cell r="CP34">
            <v>6103035</v>
          </cell>
          <cell r="CQ34">
            <v>5962898</v>
          </cell>
          <cell r="CR34">
            <v>5921756</v>
          </cell>
          <cell r="CS34">
            <v>5907742</v>
          </cell>
          <cell r="CT34">
            <v>5777623</v>
          </cell>
          <cell r="CU34">
            <v>5611893</v>
          </cell>
          <cell r="CV34">
            <v>5635865</v>
          </cell>
          <cell r="CW34">
            <v>5434543</v>
          </cell>
          <cell r="CX34">
            <v>5287038</v>
          </cell>
          <cell r="CY34">
            <v>5060037</v>
          </cell>
          <cell r="CZ34">
            <v>3877320</v>
          </cell>
          <cell r="DA34">
            <v>3810416</v>
          </cell>
          <cell r="DB34">
            <v>3651938</v>
          </cell>
          <cell r="DC34">
            <v>3511509</v>
          </cell>
          <cell r="DD34">
            <v>3435516</v>
          </cell>
          <cell r="DE34">
            <v>3109258</v>
          </cell>
          <cell r="DF34">
            <v>2963622</v>
          </cell>
          <cell r="DG34">
            <v>2875548</v>
          </cell>
          <cell r="DH34">
            <v>2875548</v>
          </cell>
          <cell r="DI34">
            <v>2852514</v>
          </cell>
          <cell r="DJ34">
            <v>2586428</v>
          </cell>
          <cell r="DK34">
            <v>2528144</v>
          </cell>
          <cell r="DM34">
            <v>409462</v>
          </cell>
          <cell r="DN34">
            <v>1170524</v>
          </cell>
          <cell r="DP34">
            <v>1579986</v>
          </cell>
          <cell r="DQ34">
            <v>643120</v>
          </cell>
          <cell r="DR34">
            <v>415062</v>
          </cell>
          <cell r="DS34">
            <v>629093</v>
          </cell>
          <cell r="DT34">
            <v>1044155</v>
          </cell>
          <cell r="DU34">
            <v>562430</v>
          </cell>
          <cell r="DV34">
            <v>24109695</v>
          </cell>
        </row>
        <row r="35">
          <cell r="B35" t="str">
            <v>GT Bank</v>
          </cell>
          <cell r="C35">
            <v>27.975432000000001</v>
          </cell>
          <cell r="D35">
            <v>13.480461999999999</v>
          </cell>
          <cell r="E35">
            <v>16.855277999999998</v>
          </cell>
          <cell r="F35">
            <v>5.2132940000000003</v>
          </cell>
          <cell r="G35">
            <v>5.2132940000000003</v>
          </cell>
          <cell r="H35">
            <v>8.7511189999999992</v>
          </cell>
          <cell r="I35">
            <v>20.697403000000001</v>
          </cell>
          <cell r="J35">
            <v>5.4378999999999997E-2</v>
          </cell>
          <cell r="K35">
            <v>0.396841</v>
          </cell>
          <cell r="M35">
            <v>7.57507636566829E-3</v>
          </cell>
          <cell r="N35">
            <v>7.692692861378695E-3</v>
          </cell>
          <cell r="O35">
            <v>7.5823146691652039E-3</v>
          </cell>
          <cell r="P35">
            <v>7.7269566476608166E-3</v>
          </cell>
          <cell r="Q35">
            <v>7.9556490716365738E-3</v>
          </cell>
          <cell r="R35">
            <v>8.4033376354606722E-3</v>
          </cell>
          <cell r="S35">
            <v>8.1624563492911414E-3</v>
          </cell>
          <cell r="T35">
            <v>8.4958327619748912E-3</v>
          </cell>
          <cell r="U35">
            <v>8.7822926189684777E-3</v>
          </cell>
          <cell r="V35">
            <v>8.9182504962042938E-3</v>
          </cell>
          <cell r="W35">
            <v>8.8883596080166841E-3</v>
          </cell>
          <cell r="X35">
            <v>9.4469844970881556E-3</v>
          </cell>
          <cell r="Y35">
            <v>9.7931767487665668E-3</v>
          </cell>
          <cell r="Z35">
            <v>9.6990147031472129E-3</v>
          </cell>
          <cell r="AA35">
            <v>9.996201536046849E-3</v>
          </cell>
          <cell r="AB35">
            <v>7.9532605463950752E-3</v>
          </cell>
          <cell r="AC35">
            <v>9.8447529175647273E-3</v>
          </cell>
          <cell r="AD35">
            <v>1.0107948540167158E-2</v>
          </cell>
          <cell r="AE35">
            <v>1.0778106109904245E-2</v>
          </cell>
          <cell r="AF35">
            <v>8.8082658354365038E-3</v>
          </cell>
          <cell r="AG35">
            <v>9.2180809085022301E-3</v>
          </cell>
          <cell r="AH35">
            <v>9.1783622891588156E-3</v>
          </cell>
          <cell r="AI35">
            <v>9.8101959543893304E-3</v>
          </cell>
          <cell r="AJ35">
            <v>313413032</v>
          </cell>
          <cell r="AK35">
            <v>195568503</v>
          </cell>
          <cell r="AL35">
            <v>0</v>
          </cell>
          <cell r="AM35">
            <v>228782134</v>
          </cell>
          <cell r="AN35">
            <v>0</v>
          </cell>
          <cell r="AO35">
            <v>40312345</v>
          </cell>
          <cell r="AP35">
            <v>51920201</v>
          </cell>
          <cell r="AQ35">
            <v>263782134</v>
          </cell>
          <cell r="AR35">
            <v>13553634</v>
          </cell>
          <cell r="AS35">
            <v>20834301</v>
          </cell>
          <cell r="AT35">
            <v>20834.300999999999</v>
          </cell>
          <cell r="AU35">
            <v>4733253</v>
          </cell>
          <cell r="AW35">
            <v>5.9223938772276731E-3</v>
          </cell>
          <cell r="AX35">
            <v>5.4885995931902272E-3</v>
          </cell>
          <cell r="AY35">
            <v>4.8642704161859767E-3</v>
          </cell>
          <cell r="BA35">
            <v>4.3057730663501069E-2</v>
          </cell>
          <cell r="BB35">
            <v>1.3898449506651485E-2</v>
          </cell>
          <cell r="BC35">
            <v>0.25188155248269556</v>
          </cell>
          <cell r="BD35">
            <v>0.25188155248269556</v>
          </cell>
          <cell r="BE35">
            <v>0.25186257449752153</v>
          </cell>
          <cell r="BF35">
            <v>0.67886937707008321</v>
          </cell>
          <cell r="BG35">
            <v>0.15104618768698916</v>
          </cell>
          <cell r="BH35">
            <v>0.28510626650197102</v>
          </cell>
          <cell r="BI35">
            <v>0.1077706388282306</v>
          </cell>
          <cell r="BJ35">
            <v>4.3993420948060483E-2</v>
          </cell>
          <cell r="BK35">
            <v>6.3777217880170115E-2</v>
          </cell>
          <cell r="BL35">
            <v>0.79977690074290086</v>
          </cell>
          <cell r="BM35">
            <v>3.5750809173962245E-3</v>
          </cell>
          <cell r="BN35">
            <v>8.8266468315234472E-4</v>
          </cell>
          <cell r="BO35">
            <v>4.0146624556667357E-3</v>
          </cell>
          <cell r="BP35">
            <v>27975432</v>
          </cell>
          <cell r="BQ35">
            <v>28031809</v>
          </cell>
          <cell r="BR35">
            <v>25762804</v>
          </cell>
          <cell r="BS35">
            <v>25323367</v>
          </cell>
          <cell r="BT35">
            <v>26744918</v>
          </cell>
          <cell r="BU35">
            <v>27018071</v>
          </cell>
          <cell r="BV35">
            <v>25341638</v>
          </cell>
          <cell r="BW35">
            <v>27627849</v>
          </cell>
          <cell r="BX35">
            <v>27623812</v>
          </cell>
          <cell r="BY35">
            <v>28487642</v>
          </cell>
          <cell r="BZ35">
            <v>27803556</v>
          </cell>
          <cell r="CA35">
            <v>29619072</v>
          </cell>
          <cell r="CB35">
            <v>30685457</v>
          </cell>
          <cell r="CC35">
            <v>28784276</v>
          </cell>
          <cell r="CD35">
            <v>29252326</v>
          </cell>
          <cell r="CE35">
            <v>29374062</v>
          </cell>
          <cell r="CF35">
            <v>29161835</v>
          </cell>
          <cell r="CG35">
            <v>30169915</v>
          </cell>
          <cell r="CH35">
            <v>31366414</v>
          </cell>
          <cell r="CI35">
            <v>32991926</v>
          </cell>
          <cell r="CJ35">
            <v>28103602</v>
          </cell>
          <cell r="CK35">
            <v>27757959</v>
          </cell>
          <cell r="CL35">
            <v>23977044</v>
          </cell>
          <cell r="CM35">
            <v>25638050</v>
          </cell>
          <cell r="CN35">
            <v>8751119</v>
          </cell>
          <cell r="CO35">
            <v>8651342</v>
          </cell>
          <cell r="CP35">
            <v>8539089</v>
          </cell>
          <cell r="CQ35">
            <v>8453008</v>
          </cell>
          <cell r="CR35">
            <v>8436996</v>
          </cell>
          <cell r="CS35">
            <v>8385219</v>
          </cell>
          <cell r="CT35">
            <v>8111539</v>
          </cell>
          <cell r="CU35">
            <v>8609134</v>
          </cell>
          <cell r="CV35">
            <v>8624231</v>
          </cell>
          <cell r="CW35">
            <v>8563002</v>
          </cell>
          <cell r="CX35">
            <v>8425536</v>
          </cell>
          <cell r="CY35">
            <v>8366449</v>
          </cell>
          <cell r="CZ35">
            <v>8340364</v>
          </cell>
          <cell r="DA35">
            <v>8208287</v>
          </cell>
          <cell r="DB35">
            <v>8043954</v>
          </cell>
          <cell r="DC35">
            <v>7905730</v>
          </cell>
          <cell r="DD35">
            <v>7776166</v>
          </cell>
          <cell r="DE35">
            <v>7670097</v>
          </cell>
          <cell r="DF35">
            <v>7268290</v>
          </cell>
          <cell r="DG35">
            <v>7165033</v>
          </cell>
          <cell r="DH35">
            <v>6738561</v>
          </cell>
          <cell r="DI35">
            <v>6326694</v>
          </cell>
          <cell r="DJ35">
            <v>6219009</v>
          </cell>
          <cell r="DK35">
            <v>6090652</v>
          </cell>
          <cell r="DM35">
            <v>346069</v>
          </cell>
          <cell r="DN35">
            <v>1027970</v>
          </cell>
          <cell r="DP35">
            <v>1374039</v>
          </cell>
          <cell r="DQ35">
            <v>932793</v>
          </cell>
          <cell r="DR35">
            <v>656206</v>
          </cell>
          <cell r="DS35">
            <v>1645413</v>
          </cell>
          <cell r="DT35">
            <v>2301619</v>
          </cell>
          <cell r="DU35">
            <v>277789</v>
          </cell>
          <cell r="DV35">
            <v>13480462</v>
          </cell>
        </row>
        <row r="36">
          <cell r="B36" t="str">
            <v>Gulf African Bank</v>
          </cell>
          <cell r="C36">
            <v>33.153032000000003</v>
          </cell>
          <cell r="D36">
            <v>21.865314000000001</v>
          </cell>
          <cell r="E36">
            <v>26.122035</v>
          </cell>
          <cell r="F36">
            <v>4.2440619999999996</v>
          </cell>
          <cell r="G36">
            <v>6.1468119999999997</v>
          </cell>
          <cell r="H36">
            <v>4.5262200000000004</v>
          </cell>
          <cell r="I36">
            <v>32.453727000000001</v>
          </cell>
          <cell r="J36">
            <v>0.14624799999999999</v>
          </cell>
          <cell r="K36">
            <v>8.3993999999999999E-2</v>
          </cell>
          <cell r="M36">
            <v>6.9106254166044281E-3</v>
          </cell>
          <cell r="N36">
            <v>6.9848208247664427E-3</v>
          </cell>
          <cell r="O36">
            <v>7.1519141292873348E-3</v>
          </cell>
          <cell r="P36">
            <v>7.4595508602226558E-3</v>
          </cell>
          <cell r="Q36">
            <v>7.5962713770196845E-3</v>
          </cell>
          <cell r="R36">
            <v>7.8684087512311922E-3</v>
          </cell>
          <cell r="S36">
            <v>7.6896816231393789E-3</v>
          </cell>
          <cell r="T36">
            <v>7.8917205441061331E-3</v>
          </cell>
          <cell r="U36">
            <v>7.7493919586088178E-3</v>
          </cell>
          <cell r="V36">
            <v>7.9523347752642713E-3</v>
          </cell>
          <cell r="W36">
            <v>7.3072430119434963E-3</v>
          </cell>
          <cell r="X36">
            <v>7.6597289580203707E-3</v>
          </cell>
          <cell r="Y36">
            <v>6.7981092668204495E-3</v>
          </cell>
          <cell r="Z36">
            <v>6.8135748121896031E-3</v>
          </cell>
          <cell r="AA36">
            <v>7.0717017263821954E-3</v>
          </cell>
          <cell r="AB36">
            <v>6.8156702168746001E-3</v>
          </cell>
          <cell r="AC36">
            <v>6.6414845665934011E-3</v>
          </cell>
          <cell r="AD36">
            <v>6.4972161789634136E-3</v>
          </cell>
          <cell r="AE36">
            <v>6.4454535582140985E-3</v>
          </cell>
          <cell r="AF36">
            <v>6.4405605012668281E-3</v>
          </cell>
          <cell r="AG36">
            <v>6.3060468550378834E-3</v>
          </cell>
          <cell r="AH36">
            <v>6.4461685136653919E-3</v>
          </cell>
          <cell r="AI36">
            <v>6.3554162267492557E-3</v>
          </cell>
          <cell r="AJ36">
            <v>313413032</v>
          </cell>
          <cell r="AK36">
            <v>195568503</v>
          </cell>
          <cell r="AL36">
            <v>0</v>
          </cell>
          <cell r="AM36">
            <v>228782134</v>
          </cell>
          <cell r="AN36">
            <v>0</v>
          </cell>
          <cell r="AO36">
            <v>40312345</v>
          </cell>
          <cell r="AP36">
            <v>51920201</v>
          </cell>
          <cell r="AQ36">
            <v>263782134</v>
          </cell>
          <cell r="AR36">
            <v>13553634</v>
          </cell>
          <cell r="AS36">
            <v>20834301</v>
          </cell>
          <cell r="AT36">
            <v>20834.300999999999</v>
          </cell>
          <cell r="AU36">
            <v>4733253</v>
          </cell>
          <cell r="AW36">
            <v>7.0184908575614885E-3</v>
          </cell>
          <cell r="AX36">
            <v>8.9025104277120903E-3</v>
          </cell>
          <cell r="AY36">
            <v>7.5385669735660637E-3</v>
          </cell>
          <cell r="BA36">
            <v>1.7271605739887019E-2</v>
          </cell>
          <cell r="BB36">
            <v>2.3367517312749952E-3</v>
          </cell>
          <cell r="BC36">
            <v>0.18940234506810263</v>
          </cell>
          <cell r="BD36">
            <v>0.13077271525701809</v>
          </cell>
          <cell r="BE36">
            <v>0.28072866522819934</v>
          </cell>
          <cell r="BF36">
            <v>0.94089746328245039</v>
          </cell>
          <cell r="BG36">
            <v>0.12178483351317254</v>
          </cell>
          <cell r="BH36">
            <v>0.50280814089032688</v>
          </cell>
          <cell r="BI36">
            <v>0.10130920707942445</v>
          </cell>
          <cell r="BJ36">
            <v>2.2474458106022235E-2</v>
          </cell>
          <cell r="BK36">
            <v>7.8834748973402216E-2</v>
          </cell>
          <cell r="BL36">
            <v>0.83704481676102194</v>
          </cell>
          <cell r="BM36">
            <v>3.5744948796860654E-3</v>
          </cell>
          <cell r="BN36">
            <v>3.3397168421718747E-3</v>
          </cell>
          <cell r="BO36">
            <v>4.1068410480616093E-3</v>
          </cell>
          <cell r="BP36">
            <v>33153032</v>
          </cell>
          <cell r="BQ36">
            <v>32861161</v>
          </cell>
          <cell r="BR36">
            <v>32810542</v>
          </cell>
          <cell r="BS36">
            <v>33325575</v>
          </cell>
          <cell r="BT36">
            <v>32403890</v>
          </cell>
          <cell r="BU36">
            <v>32288071</v>
          </cell>
          <cell r="BV36">
            <v>30042805</v>
          </cell>
          <cell r="BW36">
            <v>31316228</v>
          </cell>
          <cell r="BX36">
            <v>29751830</v>
          </cell>
          <cell r="BY36">
            <v>30065287</v>
          </cell>
          <cell r="BZ36">
            <v>26213067</v>
          </cell>
          <cell r="CA36">
            <v>27156264</v>
          </cell>
          <cell r="CB36">
            <v>23703026</v>
          </cell>
          <cell r="CC36">
            <v>22877199</v>
          </cell>
          <cell r="CD36">
            <v>23398523</v>
          </cell>
          <cell r="CE36">
            <v>24713782</v>
          </cell>
          <cell r="CF36">
            <v>23723135</v>
          </cell>
          <cell r="CG36">
            <v>21903335</v>
          </cell>
          <cell r="CH36">
            <v>20817084</v>
          </cell>
          <cell r="CI36">
            <v>19753647</v>
          </cell>
          <cell r="CJ36">
            <v>19148625</v>
          </cell>
          <cell r="CK36">
            <v>17319720</v>
          </cell>
          <cell r="CL36">
            <v>16958464</v>
          </cell>
          <cell r="CM36">
            <v>16053971</v>
          </cell>
          <cell r="CN36">
            <v>4526220</v>
          </cell>
          <cell r="CO36">
            <v>4503831</v>
          </cell>
          <cell r="CP36">
            <v>4511788</v>
          </cell>
          <cell r="CQ36">
            <v>4467964</v>
          </cell>
          <cell r="CR36">
            <v>4490592</v>
          </cell>
          <cell r="CS36">
            <v>4513187</v>
          </cell>
          <cell r="CT36">
            <v>4419876</v>
          </cell>
          <cell r="CU36">
            <v>4419463</v>
          </cell>
          <cell r="CV36">
            <v>4594135</v>
          </cell>
          <cell r="CW36">
            <v>4457413</v>
          </cell>
          <cell r="CX36">
            <v>4495395</v>
          </cell>
          <cell r="CY36">
            <v>4375707</v>
          </cell>
          <cell r="CZ36">
            <v>4273794</v>
          </cell>
          <cell r="DA36">
            <v>4167002</v>
          </cell>
          <cell r="DB36">
            <v>4055478</v>
          </cell>
          <cell r="DC36">
            <v>3877386</v>
          </cell>
          <cell r="DD36">
            <v>3147507</v>
          </cell>
          <cell r="DE36">
            <v>3551668</v>
          </cell>
          <cell r="DF36">
            <v>3303041</v>
          </cell>
          <cell r="DG36">
            <v>3146683</v>
          </cell>
          <cell r="DH36">
            <v>3146683</v>
          </cell>
          <cell r="DI36">
            <v>3015261</v>
          </cell>
          <cell r="DJ36">
            <v>2771877</v>
          </cell>
          <cell r="DK36">
            <v>2685926</v>
          </cell>
          <cell r="DM36">
            <v>544101</v>
          </cell>
          <cell r="DN36">
            <v>1394073</v>
          </cell>
          <cell r="DP36">
            <v>1938174</v>
          </cell>
          <cell r="DQ36">
            <v>1823623</v>
          </cell>
          <cell r="DR36">
            <v>1507543</v>
          </cell>
          <cell r="DS36">
            <v>1490704</v>
          </cell>
          <cell r="DT36">
            <v>2998247</v>
          </cell>
          <cell r="DU36">
            <v>58254</v>
          </cell>
          <cell r="DV36">
            <v>21865314</v>
          </cell>
        </row>
        <row r="37">
          <cell r="B37" t="str">
            <v>ABC Bank</v>
          </cell>
          <cell r="C37">
            <v>27.040255999999999</v>
          </cell>
          <cell r="D37">
            <v>15.370001</v>
          </cell>
          <cell r="E37">
            <v>21.743711999999999</v>
          </cell>
          <cell r="F37">
            <v>2.9808349999999999</v>
          </cell>
          <cell r="G37">
            <v>2.9808349999999999</v>
          </cell>
          <cell r="H37">
            <v>3.634989</v>
          </cell>
          <cell r="I37">
            <v>19.829554000000002</v>
          </cell>
          <cell r="J37">
            <v>5.9436000000000003E-2</v>
          </cell>
          <cell r="K37">
            <v>6.9304000000000004E-2</v>
          </cell>
          <cell r="M37">
            <v>5.6528047557803758E-3</v>
          </cell>
          <cell r="N37">
            <v>5.8295216691348472E-3</v>
          </cell>
          <cell r="O37">
            <v>5.9214335518632576E-3</v>
          </cell>
          <cell r="P37">
            <v>6.0175306625005823E-3</v>
          </cell>
          <cell r="Q37">
            <v>5.6601862510039895E-3</v>
          </cell>
          <cell r="R37">
            <v>5.8971092473043239E-3</v>
          </cell>
          <cell r="S37">
            <v>6.0054369432293525E-3</v>
          </cell>
          <cell r="T37">
            <v>5.9652939945429879E-3</v>
          </cell>
          <cell r="U37">
            <v>5.802905455877235E-3</v>
          </cell>
          <cell r="V37">
            <v>5.9265802092161339E-3</v>
          </cell>
          <cell r="W37">
            <v>1.6325112664941153E-2</v>
          </cell>
          <cell r="X37">
            <v>5.7408823984750005E-3</v>
          </cell>
          <cell r="Y37">
            <v>5.550245511844464E-3</v>
          </cell>
          <cell r="Z37">
            <v>5.9977886697423826E-3</v>
          </cell>
          <cell r="AA37">
            <v>5.9408597942924232E-3</v>
          </cell>
          <cell r="AB37">
            <v>6.0620791276857541E-3</v>
          </cell>
          <cell r="AC37">
            <v>5.9889041038479682E-3</v>
          </cell>
          <cell r="AD37">
            <v>6.195277048524921E-3</v>
          </cell>
          <cell r="AE37">
            <v>6.3098294446030326E-3</v>
          </cell>
          <cell r="AF37">
            <v>6.9478028829091515E-3</v>
          </cell>
          <cell r="AG37">
            <v>7.0505678445212808E-3</v>
          </cell>
          <cell r="AH37">
            <v>6.6617917698490684E-3</v>
          </cell>
          <cell r="AI37">
            <v>6.6548282065482661E-3</v>
          </cell>
          <cell r="AJ37">
            <v>313413032</v>
          </cell>
          <cell r="AK37">
            <v>195568503</v>
          </cell>
          <cell r="AL37">
            <v>0</v>
          </cell>
          <cell r="AM37">
            <v>228782134</v>
          </cell>
          <cell r="AN37">
            <v>0</v>
          </cell>
          <cell r="AO37">
            <v>40312345</v>
          </cell>
          <cell r="AP37">
            <v>51920201</v>
          </cell>
          <cell r="AQ37">
            <v>263782134</v>
          </cell>
          <cell r="AR37">
            <v>13553634</v>
          </cell>
          <cell r="AS37">
            <v>20834301</v>
          </cell>
          <cell r="AT37">
            <v>20834.300999999999</v>
          </cell>
          <cell r="AU37">
            <v>4733253</v>
          </cell>
          <cell r="AW37">
            <v>5.7244172877497952E-3</v>
          </cell>
          <cell r="AX37">
            <v>6.2579295306001669E-3</v>
          </cell>
          <cell r="AY37">
            <v>6.2750252484514348E-3</v>
          </cell>
          <cell r="BA37">
            <v>1.798824690373365E-2</v>
          </cell>
          <cell r="BB37">
            <v>2.3845333571919382E-3</v>
          </cell>
          <cell r="BC37">
            <v>0.15032284639382204</v>
          </cell>
          <cell r="BD37">
            <v>0.15032284639382204</v>
          </cell>
          <cell r="BE37">
            <v>0.25245709617249135</v>
          </cell>
          <cell r="BF37">
            <v>0.87180774360564406</v>
          </cell>
          <cell r="BG37">
            <v>0.19060408202559481</v>
          </cell>
          <cell r="BH37">
            <v>0.1946816716789746</v>
          </cell>
          <cell r="BI37">
            <v>0.14937166912488839</v>
          </cell>
          <cell r="BJ37">
            <v>8.1412497078077573E-2</v>
          </cell>
          <cell r="BK37">
            <v>6.7959172046810817E-2</v>
          </cell>
          <cell r="BL37">
            <v>0.7068710715079376</v>
          </cell>
          <cell r="BM37">
            <v>1.5176135960702794E-3</v>
          </cell>
          <cell r="BN37">
            <v>2.674365225223223E-3</v>
          </cell>
          <cell r="BO37">
            <v>2.2586914928557841E-3</v>
          </cell>
          <cell r="BP37">
            <v>27040256</v>
          </cell>
          <cell r="BQ37">
            <v>28133820</v>
          </cell>
          <cell r="BR37">
            <v>28261644</v>
          </cell>
          <cell r="BS37">
            <v>27212707</v>
          </cell>
          <cell r="BT37">
            <v>25184867</v>
          </cell>
          <cell r="BU37">
            <v>25360907</v>
          </cell>
          <cell r="BV37">
            <v>24740084</v>
          </cell>
          <cell r="BW37">
            <v>24804407</v>
          </cell>
          <cell r="BX37">
            <v>23670819</v>
          </cell>
          <cell r="BY37">
            <v>23705934</v>
          </cell>
          <cell r="BZ37">
            <v>22678535</v>
          </cell>
          <cell r="CA37">
            <v>22422351</v>
          </cell>
          <cell r="CB37">
            <v>21645599</v>
          </cell>
          <cell r="CC37">
            <v>24039489</v>
          </cell>
          <cell r="CD37">
            <v>21727653</v>
          </cell>
          <cell r="CE37">
            <v>22058297</v>
          </cell>
          <cell r="CF37">
            <v>21758165</v>
          </cell>
          <cell r="CG37">
            <v>21979802</v>
          </cell>
          <cell r="CH37">
            <v>21807865</v>
          </cell>
          <cell r="CI37">
            <v>21438729</v>
          </cell>
          <cell r="CJ37">
            <v>21618307</v>
          </cell>
          <cell r="CK37">
            <v>20733310</v>
          </cell>
          <cell r="CL37">
            <v>20231896</v>
          </cell>
          <cell r="CM37">
            <v>19639370</v>
          </cell>
          <cell r="CN37">
            <v>3634989</v>
          </cell>
          <cell r="CO37">
            <v>3622525</v>
          </cell>
          <cell r="CP37">
            <v>3594363</v>
          </cell>
          <cell r="CQ37">
            <v>3556818</v>
          </cell>
          <cell r="CR37">
            <v>3243659</v>
          </cell>
          <cell r="CS37">
            <v>3228032</v>
          </cell>
          <cell r="CT37">
            <v>3204998</v>
          </cell>
          <cell r="CU37">
            <v>3160146</v>
          </cell>
          <cell r="CV37">
            <v>3129773</v>
          </cell>
          <cell r="CW37">
            <v>3096861</v>
          </cell>
          <cell r="CX37">
            <v>22678535</v>
          </cell>
          <cell r="CY37">
            <v>2996763</v>
          </cell>
          <cell r="CZ37">
            <v>2998032</v>
          </cell>
          <cell r="DA37">
            <v>2943527</v>
          </cell>
          <cell r="DB37">
            <v>2896590</v>
          </cell>
          <cell r="DC37">
            <v>2836608</v>
          </cell>
          <cell r="DD37">
            <v>2749967</v>
          </cell>
          <cell r="DE37">
            <v>2705531</v>
          </cell>
          <cell r="DF37">
            <v>2688873</v>
          </cell>
          <cell r="DG37">
            <v>2622550</v>
          </cell>
          <cell r="DH37">
            <v>2622550</v>
          </cell>
          <cell r="DI37">
            <v>2610617</v>
          </cell>
          <cell r="DJ37">
            <v>2530689</v>
          </cell>
          <cell r="DK37">
            <v>2449940</v>
          </cell>
          <cell r="DM37">
            <v>256480</v>
          </cell>
          <cell r="DN37">
            <v>759455</v>
          </cell>
          <cell r="DP37">
            <v>1015935</v>
          </cell>
          <cell r="DQ37">
            <v>885700</v>
          </cell>
          <cell r="DR37">
            <v>707678</v>
          </cell>
          <cell r="DS37">
            <v>2927374</v>
          </cell>
          <cell r="DT37">
            <v>3635052</v>
          </cell>
          <cell r="DU37">
            <v>48513</v>
          </cell>
          <cell r="DV37">
            <v>15370001</v>
          </cell>
        </row>
        <row r="38">
          <cell r="B38" t="str">
            <v>Sidian Bank</v>
          </cell>
          <cell r="C38">
            <v>24.265663</v>
          </cell>
          <cell r="D38">
            <v>14.302269000000001</v>
          </cell>
          <cell r="E38">
            <v>17.581963999999999</v>
          </cell>
          <cell r="F38">
            <v>3.9125200000000002</v>
          </cell>
          <cell r="G38">
            <v>5.1377980000000001</v>
          </cell>
          <cell r="H38">
            <v>4.1045249999999998</v>
          </cell>
          <cell r="I38">
            <v>25.992249999999999</v>
          </cell>
          <cell r="J38">
            <v>0.230627</v>
          </cell>
          <cell r="K38">
            <v>9.6283999999999995E-2</v>
          </cell>
          <cell r="M38">
            <v>5.2701832128260852E-3</v>
          </cell>
          <cell r="N38">
            <v>5.4089827873986963E-3</v>
          </cell>
          <cell r="O38">
            <v>5.3217796413873551E-3</v>
          </cell>
          <cell r="P38">
            <v>5.6493641509023432E-3</v>
          </cell>
          <cell r="Q38">
            <v>5.4771077510110035E-3</v>
          </cell>
          <cell r="R38">
            <v>5.2310206975375228E-3</v>
          </cell>
          <cell r="S38">
            <v>5.2130120422724672E-3</v>
          </cell>
          <cell r="T38">
            <v>4.8577676335101903E-3</v>
          </cell>
          <cell r="U38">
            <v>4.7403092536002596E-3</v>
          </cell>
          <cell r="V38">
            <v>5.1092129351196659E-3</v>
          </cell>
          <cell r="W38">
            <v>5.5115399521931206E-3</v>
          </cell>
          <cell r="X38">
            <v>5.7831533357377597E-3</v>
          </cell>
          <cell r="Y38">
            <v>6.0471710007283025E-3</v>
          </cell>
          <cell r="Z38">
            <v>5.9714452813604355E-3</v>
          </cell>
          <cell r="AA38">
            <v>5.8765362646233076E-3</v>
          </cell>
          <cell r="AB38">
            <v>4.8361310963036122E-3</v>
          </cell>
          <cell r="AC38">
            <v>4.9145450864562451E-3</v>
          </cell>
          <cell r="AD38">
            <v>5.0263543763286195E-3</v>
          </cell>
          <cell r="AE38">
            <v>5.0161580402710727E-3</v>
          </cell>
          <cell r="AF38">
            <v>4.7468276498234228E-3</v>
          </cell>
          <cell r="AG38">
            <v>4.6988582350972414E-3</v>
          </cell>
          <cell r="AH38">
            <v>4.8405717073295926E-3</v>
          </cell>
          <cell r="AI38">
            <v>4.6830084226306083E-3</v>
          </cell>
          <cell r="AJ38">
            <v>313413032</v>
          </cell>
          <cell r="AK38">
            <v>195568503</v>
          </cell>
          <cell r="AL38">
            <v>0</v>
          </cell>
          <cell r="AM38">
            <v>228782134</v>
          </cell>
          <cell r="AN38">
            <v>0</v>
          </cell>
          <cell r="AO38">
            <v>40312345</v>
          </cell>
          <cell r="AP38">
            <v>51920201</v>
          </cell>
          <cell r="AQ38">
            <v>263782134</v>
          </cell>
          <cell r="AR38">
            <v>13553634</v>
          </cell>
          <cell r="AS38">
            <v>20834301</v>
          </cell>
          <cell r="AT38">
            <v>20834.300999999999</v>
          </cell>
          <cell r="AU38">
            <v>4733253</v>
          </cell>
          <cell r="AW38">
            <v>5.1370364532018695E-3</v>
          </cell>
          <cell r="AX38">
            <v>5.8232001110271447E-3</v>
          </cell>
          <cell r="AY38">
            <v>5.0739849763170239E-3</v>
          </cell>
          <cell r="BA38">
            <v>2.2075457013161909E-2</v>
          </cell>
          <cell r="BB38">
            <v>3.6239797458466369E-3</v>
          </cell>
          <cell r="BC38">
            <v>0.19766653521722824</v>
          </cell>
          <cell r="BD38">
            <v>0.15052640690975197</v>
          </cell>
          <cell r="BE38">
            <v>0.60602969201227552</v>
          </cell>
          <cell r="BF38">
            <v>0.79743774683517432</v>
          </cell>
          <cell r="BG38">
            <v>0.16531382876075204</v>
          </cell>
          <cell r="BH38">
            <v>0.34366858127617561</v>
          </cell>
          <cell r="BI38">
            <v>0.1171518048067986</v>
          </cell>
          <cell r="BJ38">
            <v>4.6963897908297775E-2</v>
          </cell>
          <cell r="BK38">
            <v>7.0187906898500824E-2</v>
          </cell>
          <cell r="BL38">
            <v>0.81346253467473839</v>
          </cell>
          <cell r="BM38">
            <v>2.5381653276308265E-2</v>
          </cell>
          <cell r="BN38">
            <v>2.2932843672121821E-2</v>
          </cell>
          <cell r="BO38">
            <v>2.3965283726984456E-2</v>
          </cell>
          <cell r="BP38">
            <v>24265663</v>
          </cell>
          <cell r="BQ38">
            <v>24506971</v>
          </cell>
          <cell r="BR38">
            <v>23400474</v>
          </cell>
          <cell r="BS38">
            <v>25329169</v>
          </cell>
          <cell r="BT38">
            <v>24517843</v>
          </cell>
          <cell r="BU38">
            <v>22865505</v>
          </cell>
          <cell r="BV38">
            <v>21357207</v>
          </cell>
          <cell r="BW38">
            <v>19301752</v>
          </cell>
          <cell r="BX38">
            <v>18479802</v>
          </cell>
          <cell r="BY38">
            <v>19185126</v>
          </cell>
          <cell r="BZ38">
            <v>20996145</v>
          </cell>
          <cell r="CA38">
            <v>20875499</v>
          </cell>
          <cell r="CB38">
            <v>21348559</v>
          </cell>
          <cell r="CC38">
            <v>20249944</v>
          </cell>
          <cell r="CD38">
            <v>19948959</v>
          </cell>
          <cell r="CE38">
            <v>19106557</v>
          </cell>
          <cell r="CF38">
            <v>17879138</v>
          </cell>
          <cell r="CG38">
            <v>17208615</v>
          </cell>
          <cell r="CH38">
            <v>16838487</v>
          </cell>
          <cell r="CI38">
            <v>15798777</v>
          </cell>
          <cell r="CJ38">
            <v>14462755</v>
          </cell>
          <cell r="CK38">
            <v>13719401</v>
          </cell>
          <cell r="CL38">
            <v>13910275</v>
          </cell>
          <cell r="CM38">
            <v>13199239</v>
          </cell>
          <cell r="CN38">
            <v>4104525</v>
          </cell>
          <cell r="CO38">
            <v>4070510</v>
          </cell>
          <cell r="CP38">
            <v>4098545</v>
          </cell>
          <cell r="CQ38">
            <v>4037126</v>
          </cell>
          <cell r="CR38">
            <v>3646485</v>
          </cell>
          <cell r="CS38">
            <v>3547795</v>
          </cell>
          <cell r="CT38">
            <v>3316125</v>
          </cell>
          <cell r="CU38">
            <v>3446978</v>
          </cell>
          <cell r="CV38">
            <v>3593855</v>
          </cell>
          <cell r="CW38">
            <v>3745991</v>
          </cell>
          <cell r="CX38">
            <v>3806165</v>
          </cell>
          <cell r="CY38">
            <v>3868788</v>
          </cell>
          <cell r="CZ38">
            <v>4047881</v>
          </cell>
          <cell r="DA38">
            <v>3986414</v>
          </cell>
          <cell r="DB38">
            <v>3928335</v>
          </cell>
          <cell r="DC38">
            <v>3837485</v>
          </cell>
          <cell r="DD38">
            <v>2689538</v>
          </cell>
          <cell r="DE38">
            <v>2636901</v>
          </cell>
          <cell r="DF38">
            <v>2529002</v>
          </cell>
          <cell r="DG38">
            <v>2431774</v>
          </cell>
          <cell r="DH38">
            <v>2431774</v>
          </cell>
          <cell r="DI38">
            <v>2197975</v>
          </cell>
          <cell r="DJ38">
            <v>1985856</v>
          </cell>
          <cell r="DK38">
            <v>1867591</v>
          </cell>
          <cell r="DM38">
            <v>1084738</v>
          </cell>
          <cell r="DN38">
            <v>705171</v>
          </cell>
          <cell r="DP38">
            <v>1789909</v>
          </cell>
          <cell r="DQ38">
            <v>1427341</v>
          </cell>
          <cell r="DR38">
            <v>943262</v>
          </cell>
          <cell r="DS38">
            <v>1801423</v>
          </cell>
          <cell r="DT38">
            <v>2744685</v>
          </cell>
          <cell r="DU38">
            <v>67399</v>
          </cell>
          <cell r="DV38">
            <v>14302269</v>
          </cell>
        </row>
        <row r="39">
          <cell r="B39" t="str">
            <v>Habib A.G.Zurich</v>
          </cell>
          <cell r="C39">
            <v>24.204929</v>
          </cell>
          <cell r="D39">
            <v>6.767207</v>
          </cell>
          <cell r="E39">
            <v>19.46313</v>
          </cell>
          <cell r="F39">
            <v>2.7290770000000002</v>
          </cell>
          <cell r="G39">
            <v>2.7928609999999998</v>
          </cell>
          <cell r="H39">
            <v>2.9720689999999998</v>
          </cell>
          <cell r="I39">
            <v>10.469709999999999</v>
          </cell>
          <cell r="J39">
            <v>1.8955E-2</v>
          </cell>
          <cell r="K39">
            <v>0.21989300000000001</v>
          </cell>
          <cell r="M39">
            <v>4.9318816065030829E-3</v>
          </cell>
          <cell r="N39">
            <v>4.8914307151558152E-3</v>
          </cell>
          <cell r="O39">
            <v>4.7501382536974156E-3</v>
          </cell>
          <cell r="P39">
            <v>4.7259218467331368E-3</v>
          </cell>
          <cell r="Q39">
            <v>4.6637817232382649E-3</v>
          </cell>
          <cell r="R39">
            <v>4.7458222903011254E-3</v>
          </cell>
          <cell r="S39">
            <v>4.6371908161057015E-3</v>
          </cell>
          <cell r="T39">
            <v>4.4617784379538021E-3</v>
          </cell>
          <cell r="U39">
            <v>4.404329053324268E-3</v>
          </cell>
          <cell r="V39">
            <v>4.3488569402848681E-3</v>
          </cell>
          <cell r="W39">
            <v>4.3577280804146063E-3</v>
          </cell>
          <cell r="X39">
            <v>4.6889761087926538E-3</v>
          </cell>
          <cell r="Y39">
            <v>4.7844030843374845E-3</v>
          </cell>
          <cell r="Z39">
            <v>4.7184382030434589E-3</v>
          </cell>
          <cell r="AA39">
            <v>4.7760036747840785E-3</v>
          </cell>
          <cell r="AB39">
            <v>4.3186738387556347E-3</v>
          </cell>
          <cell r="AC39">
            <v>4.1451869960574608E-3</v>
          </cell>
          <cell r="AD39">
            <v>4.0923649400834757E-3</v>
          </cell>
          <cell r="AE39">
            <v>4.0574508607203316E-3</v>
          </cell>
          <cell r="AF39">
            <v>4.0974147845830918E-3</v>
          </cell>
          <cell r="AG39">
            <v>3.9819196449738612E-3</v>
          </cell>
          <cell r="AH39">
            <v>4.1755380122148363E-3</v>
          </cell>
          <cell r="AI39">
            <v>4.2563736831342288E-3</v>
          </cell>
          <cell r="AJ39">
            <v>313413032</v>
          </cell>
          <cell r="AK39">
            <v>195568503</v>
          </cell>
          <cell r="AL39">
            <v>0</v>
          </cell>
          <cell r="AM39">
            <v>228782134</v>
          </cell>
          <cell r="AN39">
            <v>0</v>
          </cell>
          <cell r="AO39">
            <v>40312345</v>
          </cell>
          <cell r="AP39">
            <v>51920201</v>
          </cell>
          <cell r="AQ39">
            <v>263782134</v>
          </cell>
          <cell r="AR39">
            <v>13553634</v>
          </cell>
          <cell r="AS39">
            <v>20834301</v>
          </cell>
          <cell r="AT39">
            <v>20834.300999999999</v>
          </cell>
          <cell r="AU39">
            <v>4733253</v>
          </cell>
          <cell r="AW39">
            <v>5.12417907642429E-3</v>
          </cell>
          <cell r="AX39">
            <v>2.7552831340078745E-3</v>
          </cell>
          <cell r="AY39">
            <v>5.6168713126761695E-3</v>
          </cell>
          <cell r="BA39">
            <v>0</v>
          </cell>
          <cell r="BB39">
            <v>0</v>
          </cell>
          <cell r="BC39">
            <v>0.26675629028884279</v>
          </cell>
          <cell r="BD39">
            <v>0.26066404895646589</v>
          </cell>
          <cell r="BE39">
            <v>8.0510415479874725E-2</v>
          </cell>
          <cell r="BF39">
            <v>0.68158439921782177</v>
          </cell>
          <cell r="BG39">
            <v>8.4616677104072224E-2</v>
          </cell>
          <cell r="BH39">
            <v>0.17120093244519674</v>
          </cell>
          <cell r="BI39">
            <v>8.2613187497768817E-2</v>
          </cell>
          <cell r="BJ39">
            <v>4.9444481483004427E-2</v>
          </cell>
          <cell r="BK39">
            <v>3.316870601476439E-2</v>
          </cell>
          <cell r="BL39">
            <v>0.34769366489357056</v>
          </cell>
          <cell r="BM39">
            <v>1.1526193513723517E-3</v>
          </cell>
          <cell r="BN39">
            <v>0</v>
          </cell>
          <cell r="BO39">
            <v>1.1554452512037216E-3</v>
          </cell>
          <cell r="BP39">
            <v>24204929</v>
          </cell>
          <cell r="BQ39">
            <v>23887444</v>
          </cell>
          <cell r="BR39">
            <v>22222555</v>
          </cell>
          <cell r="BS39">
            <v>21520666</v>
          </cell>
          <cell r="BT39">
            <v>21236872</v>
          </cell>
          <cell r="BU39">
            <v>20679736</v>
          </cell>
          <cell r="BV39">
            <v>18939954</v>
          </cell>
          <cell r="BW39">
            <v>18708241</v>
          </cell>
          <cell r="BX39">
            <v>17856497</v>
          </cell>
          <cell r="BY39">
            <v>16899767</v>
          </cell>
          <cell r="BZ39">
            <v>16831253</v>
          </cell>
          <cell r="CA39">
            <v>17032990</v>
          </cell>
          <cell r="CB39">
            <v>17578063</v>
          </cell>
          <cell r="CC39">
            <v>16765434</v>
          </cell>
          <cell r="CD39">
            <v>16490956</v>
          </cell>
          <cell r="CE39">
            <v>14439951</v>
          </cell>
          <cell r="CF39">
            <v>15043832</v>
          </cell>
          <cell r="CG39">
            <v>13721500</v>
          </cell>
          <cell r="CH39">
            <v>13293182</v>
          </cell>
          <cell r="CI39">
            <v>12147286</v>
          </cell>
          <cell r="CJ39">
            <v>11960038</v>
          </cell>
          <cell r="CK39">
            <v>10918785</v>
          </cell>
          <cell r="CL39">
            <v>11152222</v>
          </cell>
          <cell r="CM39">
            <v>11009480</v>
          </cell>
          <cell r="CN39">
            <v>2972069</v>
          </cell>
          <cell r="CO39">
            <v>2927282</v>
          </cell>
          <cell r="CP39">
            <v>3088516</v>
          </cell>
          <cell r="CQ39">
            <v>3038750</v>
          </cell>
          <cell r="CR39">
            <v>2907253</v>
          </cell>
          <cell r="CS39">
            <v>2829038</v>
          </cell>
          <cell r="CT39">
            <v>2886981</v>
          </cell>
          <cell r="CU39">
            <v>2842332</v>
          </cell>
          <cell r="CV39">
            <v>2755123</v>
          </cell>
          <cell r="CW39">
            <v>2695383</v>
          </cell>
          <cell r="CX39">
            <v>2641360</v>
          </cell>
          <cell r="CY39">
            <v>2964975</v>
          </cell>
          <cell r="CZ39">
            <v>2894970</v>
          </cell>
          <cell r="DA39">
            <v>2774860</v>
          </cell>
          <cell r="DB39">
            <v>2663303</v>
          </cell>
          <cell r="DC39">
            <v>2572730</v>
          </cell>
          <cell r="DD39">
            <v>2452577</v>
          </cell>
          <cell r="DE39">
            <v>2380916</v>
          </cell>
          <cell r="DF39">
            <v>2310783</v>
          </cell>
          <cell r="DG39">
            <v>2243442</v>
          </cell>
          <cell r="DH39">
            <v>2243442</v>
          </cell>
          <cell r="DI39">
            <v>2054499</v>
          </cell>
          <cell r="DJ39">
            <v>1912037</v>
          </cell>
          <cell r="DK39">
            <v>1843465</v>
          </cell>
          <cell r="DM39">
            <v>69252</v>
          </cell>
          <cell r="DN39">
            <v>790910</v>
          </cell>
          <cell r="DP39">
            <v>860162</v>
          </cell>
          <cell r="DQ39">
            <v>586273</v>
          </cell>
          <cell r="DR39">
            <v>104581</v>
          </cell>
          <cell r="DS39">
            <v>506286</v>
          </cell>
          <cell r="DT39">
            <v>610867</v>
          </cell>
          <cell r="DU39">
            <v>0</v>
          </cell>
          <cell r="DV39">
            <v>6767207</v>
          </cell>
        </row>
        <row r="40">
          <cell r="B40" t="str">
            <v>Credit Bank</v>
          </cell>
          <cell r="C40">
            <v>20.824293000000001</v>
          </cell>
          <cell r="D40">
            <v>14.948785000000001</v>
          </cell>
          <cell r="E40">
            <v>15.744628000000001</v>
          </cell>
          <cell r="F40">
            <v>2.822565</v>
          </cell>
          <cell r="G40">
            <v>2.9118780000000002</v>
          </cell>
          <cell r="H40">
            <v>3.0391059999999999</v>
          </cell>
          <cell r="I40">
            <v>20.036971000000001</v>
          </cell>
          <cell r="J40">
            <v>9.2670000000000002E-2</v>
          </cell>
          <cell r="K40">
            <v>0.25028</v>
          </cell>
          <cell r="M40">
            <v>4.366098372455599E-3</v>
          </cell>
          <cell r="N40">
            <v>4.3609575342258488E-3</v>
          </cell>
          <cell r="O40">
            <v>4.2737923550213493E-3</v>
          </cell>
          <cell r="P40">
            <v>4.1030852161268996E-3</v>
          </cell>
          <cell r="Q40">
            <v>3.953010020471273E-3</v>
          </cell>
          <cell r="R40">
            <v>4.0433573375004851E-3</v>
          </cell>
          <cell r="S40">
            <v>3.9857052510327397E-3</v>
          </cell>
          <cell r="T40">
            <v>3.8410824440889627E-3</v>
          </cell>
          <cell r="U40">
            <v>3.8796088648280665E-3</v>
          </cell>
          <cell r="V40">
            <v>3.8695415603358578E-3</v>
          </cell>
          <cell r="W40">
            <v>3.6864442802451557E-3</v>
          </cell>
          <cell r="X40">
            <v>3.6355440445543803E-3</v>
          </cell>
          <cell r="Y40">
            <v>3.4989097018524365E-3</v>
          </cell>
          <cell r="Z40">
            <v>3.3327067234972486E-3</v>
          </cell>
          <cell r="AA40">
            <v>3.140047870071703E-3</v>
          </cell>
          <cell r="AB40">
            <v>2.8919251478437126E-3</v>
          </cell>
          <cell r="AC40">
            <v>2.5775180393315849E-3</v>
          </cell>
          <cell r="AD40">
            <v>2.5816394990063472E-3</v>
          </cell>
          <cell r="AE40">
            <v>2.7375039181430178E-3</v>
          </cell>
          <cell r="AF40">
            <v>2.8849107269786518E-3</v>
          </cell>
          <cell r="AG40">
            <v>2.9470418296018448E-3</v>
          </cell>
          <cell r="AH40">
            <v>2.9730819231159732E-3</v>
          </cell>
          <cell r="AI40">
            <v>2.8524193975043499E-3</v>
          </cell>
          <cell r="AJ40">
            <v>313413032</v>
          </cell>
          <cell r="AK40">
            <v>195568503</v>
          </cell>
          <cell r="AL40">
            <v>0</v>
          </cell>
          <cell r="AM40">
            <v>228782134</v>
          </cell>
          <cell r="AN40">
            <v>0</v>
          </cell>
          <cell r="AO40">
            <v>40312345</v>
          </cell>
          <cell r="AP40">
            <v>51920201</v>
          </cell>
          <cell r="AQ40">
            <v>263782134</v>
          </cell>
          <cell r="AR40">
            <v>13553634</v>
          </cell>
          <cell r="AS40">
            <v>20834301</v>
          </cell>
          <cell r="AT40">
            <v>20834.300999999999</v>
          </cell>
          <cell r="AU40">
            <v>4733253</v>
          </cell>
          <cell r="AW40">
            <v>4.4084990487651835E-3</v>
          </cell>
          <cell r="AX40">
            <v>6.0864305147470595E-3</v>
          </cell>
          <cell r="AY40">
            <v>4.543747554579247E-3</v>
          </cell>
          <cell r="BA40">
            <v>0.10494740515473705</v>
          </cell>
          <cell r="BB40">
            <v>1.6034632957143677E-2</v>
          </cell>
          <cell r="BC40">
            <v>0.14532525899248944</v>
          </cell>
          <cell r="BD40">
            <v>0.14086784873821495</v>
          </cell>
          <cell r="BE40">
            <v>0.47338461957469863</v>
          </cell>
          <cell r="BF40">
            <v>0.80261446472224529</v>
          </cell>
          <cell r="BG40">
            <v>6.3301257541522188E-2</v>
          </cell>
          <cell r="BH40">
            <v>0.38912193750606522</v>
          </cell>
          <cell r="BI40">
            <v>0.12998163392814435</v>
          </cell>
          <cell r="BJ40">
            <v>7.4815579384776759E-2</v>
          </cell>
          <cell r="BK40">
            <v>5.5166054543367593E-2</v>
          </cell>
          <cell r="BL40">
            <v>0.9494530451910328</v>
          </cell>
          <cell r="BM40">
            <v>8.6525652625814072E-3</v>
          </cell>
          <cell r="BN40">
            <v>0</v>
          </cell>
          <cell r="BO40">
            <v>4.5056264943268195E-3</v>
          </cell>
          <cell r="BP40">
            <v>20824293</v>
          </cell>
          <cell r="BQ40">
            <v>19725905</v>
          </cell>
          <cell r="BR40">
            <v>19401870</v>
          </cell>
          <cell r="BS40">
            <v>17805424</v>
          </cell>
          <cell r="BT40">
            <v>16287851</v>
          </cell>
          <cell r="BU40">
            <v>16132842</v>
          </cell>
          <cell r="BV40">
            <v>14933181</v>
          </cell>
          <cell r="BW40">
            <v>14465074</v>
          </cell>
          <cell r="BX40">
            <v>14411385</v>
          </cell>
          <cell r="BY40">
            <v>13959063</v>
          </cell>
          <cell r="BZ40">
            <v>13010223</v>
          </cell>
          <cell r="CA40">
            <v>12201968</v>
          </cell>
          <cell r="CB40">
            <v>11780598</v>
          </cell>
          <cell r="CC40">
            <v>11197836</v>
          </cell>
          <cell r="CD40">
            <v>11153369</v>
          </cell>
          <cell r="CE40">
            <v>10287085</v>
          </cell>
          <cell r="CF40">
            <v>10189227</v>
          </cell>
          <cell r="CG40">
            <v>8742291</v>
          </cell>
          <cell r="CH40">
            <v>8884581</v>
          </cell>
          <cell r="CI40">
            <v>8864537</v>
          </cell>
          <cell r="CJ40">
            <v>8592048</v>
          </cell>
          <cell r="CK40">
            <v>8241305</v>
          </cell>
          <cell r="CL40">
            <v>7936623</v>
          </cell>
          <cell r="CM40">
            <v>7308855</v>
          </cell>
          <cell r="CN40">
            <v>3039106</v>
          </cell>
          <cell r="CO40">
            <v>3049040</v>
          </cell>
          <cell r="CP40">
            <v>2941285</v>
          </cell>
          <cell r="CQ40">
            <v>2863025</v>
          </cell>
          <cell r="CR40">
            <v>2850911</v>
          </cell>
          <cell r="CS40">
            <v>2769610</v>
          </cell>
          <cell r="CT40">
            <v>2653211</v>
          </cell>
          <cell r="CU40">
            <v>2665073</v>
          </cell>
          <cell r="CV40">
            <v>2667664</v>
          </cell>
          <cell r="CW40">
            <v>2622945</v>
          </cell>
          <cell r="CX40">
            <v>2482312</v>
          </cell>
          <cell r="CY40">
            <v>2459574</v>
          </cell>
          <cell r="CZ40">
            <v>2374315</v>
          </cell>
          <cell r="DA40">
            <v>2107998</v>
          </cell>
          <cell r="DB40">
            <v>1425282</v>
          </cell>
          <cell r="DC40">
            <v>1391955</v>
          </cell>
          <cell r="DD40">
            <v>1294064</v>
          </cell>
          <cell r="DE40">
            <v>1263351</v>
          </cell>
          <cell r="DF40">
            <v>1159432</v>
          </cell>
          <cell r="DG40">
            <v>1151660</v>
          </cell>
          <cell r="DH40">
            <v>1151660</v>
          </cell>
          <cell r="DI40">
            <v>1283466</v>
          </cell>
          <cell r="DJ40">
            <v>1274332</v>
          </cell>
          <cell r="DK40">
            <v>1237653</v>
          </cell>
          <cell r="DM40">
            <v>643102</v>
          </cell>
          <cell r="DN40">
            <v>715417</v>
          </cell>
          <cell r="DP40">
            <v>1358519</v>
          </cell>
          <cell r="DQ40">
            <v>1090367</v>
          </cell>
          <cell r="DR40">
            <v>388948</v>
          </cell>
          <cell r="DS40">
            <v>610605</v>
          </cell>
          <cell r="DT40">
            <v>999553</v>
          </cell>
          <cell r="DU40">
            <v>232280</v>
          </cell>
          <cell r="DV40">
            <v>14948785</v>
          </cell>
        </row>
        <row r="41">
          <cell r="B41" t="str">
            <v>Guardian  Bank</v>
          </cell>
          <cell r="C41">
            <v>16.539262000000001</v>
          </cell>
          <cell r="D41">
            <v>9.4390429999999999</v>
          </cell>
          <cell r="E41">
            <v>13.463106</v>
          </cell>
          <cell r="F41">
            <v>2.4004850000000002</v>
          </cell>
          <cell r="G41">
            <v>2.6252040000000001</v>
          </cell>
          <cell r="H41">
            <v>2.693257</v>
          </cell>
          <cell r="I41">
            <v>12.404493</v>
          </cell>
          <cell r="J41">
            <v>3.0967999999999999E-2</v>
          </cell>
          <cell r="K41">
            <v>0.21968499999999999</v>
          </cell>
          <cell r="M41">
            <v>3.6869703411686011E-3</v>
          </cell>
          <cell r="N41">
            <v>3.7072605730953784E-3</v>
          </cell>
          <cell r="O41">
            <v>3.8367846486908452E-3</v>
          </cell>
          <cell r="P41">
            <v>3.8520005180049813E-3</v>
          </cell>
          <cell r="Q41">
            <v>3.9359708078004815E-3</v>
          </cell>
          <cell r="R41">
            <v>4.0520774522641925E-3</v>
          </cell>
          <cell r="S41">
            <v>4.0776311516202779E-3</v>
          </cell>
          <cell r="T41">
            <v>4.0527302347947367E-3</v>
          </cell>
          <cell r="U41">
            <v>4.0407583669923672E-3</v>
          </cell>
          <cell r="V41">
            <v>4.0748381921586257E-3</v>
          </cell>
          <cell r="W41">
            <v>4.0836640982174228E-3</v>
          </cell>
          <cell r="X41">
            <v>4.1291983133030724E-3</v>
          </cell>
          <cell r="Y41">
            <v>4.1287237506087062E-3</v>
          </cell>
          <cell r="Z41">
            <v>4.3117015767598849E-3</v>
          </cell>
          <cell r="AA41">
            <v>4.4457248716729889E-3</v>
          </cell>
          <cell r="AB41">
            <v>4.2941558469301779E-3</v>
          </cell>
          <cell r="AC41">
            <v>4.4595346408867345E-3</v>
          </cell>
          <cell r="AD41">
            <v>4.5670489120401541E-3</v>
          </cell>
          <cell r="AE41">
            <v>4.5223875881388875E-3</v>
          </cell>
          <cell r="AF41">
            <v>4.6399194243748471E-3</v>
          </cell>
          <cell r="AG41">
            <v>4.7407532473768025E-3</v>
          </cell>
          <cell r="AH41">
            <v>4.8897751558438724E-3</v>
          </cell>
          <cell r="AI41">
            <v>4.6996123142062978E-3</v>
          </cell>
          <cell r="AJ41">
            <v>313413032</v>
          </cell>
          <cell r="AK41">
            <v>195568503</v>
          </cell>
          <cell r="AL41">
            <v>0</v>
          </cell>
          <cell r="AM41">
            <v>228782134</v>
          </cell>
          <cell r="AN41">
            <v>0</v>
          </cell>
          <cell r="AO41">
            <v>40312345</v>
          </cell>
          <cell r="AP41">
            <v>51920201</v>
          </cell>
          <cell r="AQ41">
            <v>263782134</v>
          </cell>
          <cell r="AR41">
            <v>13553634</v>
          </cell>
          <cell r="AS41">
            <v>20834301</v>
          </cell>
          <cell r="AT41">
            <v>20834.300999999999</v>
          </cell>
          <cell r="AU41">
            <v>4733253</v>
          </cell>
          <cell r="AW41">
            <v>3.5013587637418545E-3</v>
          </cell>
          <cell r="AX41">
            <v>3.8431270063225623E-3</v>
          </cell>
          <cell r="AY41">
            <v>3.8853223438839704E-3</v>
          </cell>
          <cell r="BA41">
            <v>6.9127820962773243E-2</v>
          </cell>
          <cell r="BB41">
            <v>1.1090812125585728E-2</v>
          </cell>
          <cell r="BC41">
            <v>0.21163331705697283</v>
          </cell>
          <cell r="BD41">
            <v>0.19351738116180969</v>
          </cell>
          <cell r="BE41">
            <v>0.17378355163429191</v>
          </cell>
          <cell r="BF41">
            <v>0.90638453727973844</v>
          </cell>
          <cell r="BG41">
            <v>6.663678973902247E-2</v>
          </cell>
          <cell r="BH41">
            <v>0.70983555579944757</v>
          </cell>
          <cell r="BI41">
            <v>0.13469149861528296</v>
          </cell>
          <cell r="BJ41">
            <v>6.1320273909774452E-2</v>
          </cell>
          <cell r="BK41">
            <v>7.3371224705508498E-2</v>
          </cell>
          <cell r="BL41">
            <v>0.70110441082466413</v>
          </cell>
          <cell r="BM41">
            <v>1.4119640199887964E-3</v>
          </cell>
          <cell r="BN41">
            <v>1.4654955705782657E-4</v>
          </cell>
          <cell r="BO41">
            <v>9.2222350581656822E-4</v>
          </cell>
          <cell r="BP41">
            <v>16539262</v>
          </cell>
          <cell r="BQ41">
            <v>16225698</v>
          </cell>
          <cell r="BR41">
            <v>16638307</v>
          </cell>
          <cell r="BS41">
            <v>16185964</v>
          </cell>
          <cell r="BT41">
            <v>16012016</v>
          </cell>
          <cell r="BU41">
            <v>16028257</v>
          </cell>
          <cell r="BV41">
            <v>15665170</v>
          </cell>
          <cell r="BW41">
            <v>15802759</v>
          </cell>
          <cell r="BX41">
            <v>15520532</v>
          </cell>
          <cell r="BY41">
            <v>15271509</v>
          </cell>
          <cell r="BZ41">
            <v>15019755</v>
          </cell>
          <cell r="CA41">
            <v>14705351</v>
          </cell>
          <cell r="CB41">
            <v>15135225</v>
          </cell>
          <cell r="CC41">
            <v>15349948</v>
          </cell>
          <cell r="CD41">
            <v>15386946</v>
          </cell>
          <cell r="CE41">
            <v>14609492</v>
          </cell>
          <cell r="CF41">
            <v>15113307</v>
          </cell>
          <cell r="CG41">
            <v>15694727</v>
          </cell>
          <cell r="CH41">
            <v>15383115</v>
          </cell>
          <cell r="CI41">
            <v>14570598</v>
          </cell>
          <cell r="CJ41">
            <v>14464148</v>
          </cell>
          <cell r="CK41">
            <v>14195379</v>
          </cell>
          <cell r="CL41">
            <v>13997862</v>
          </cell>
          <cell r="CM41">
            <v>12834687</v>
          </cell>
          <cell r="CN41">
            <v>2693257</v>
          </cell>
          <cell r="CO41">
            <v>2643318</v>
          </cell>
          <cell r="CP41">
            <v>2595341</v>
          </cell>
          <cell r="CQ41">
            <v>2557152</v>
          </cell>
          <cell r="CR41">
            <v>2636664</v>
          </cell>
          <cell r="CS41">
            <v>2536528</v>
          </cell>
          <cell r="CT41">
            <v>2407699</v>
          </cell>
          <cell r="CU41">
            <v>2374615</v>
          </cell>
          <cell r="CV41">
            <v>2327011</v>
          </cell>
          <cell r="CW41">
            <v>2291970</v>
          </cell>
          <cell r="CX41">
            <v>2264442</v>
          </cell>
          <cell r="CY41">
            <v>2214594</v>
          </cell>
          <cell r="CZ41">
            <v>2049357</v>
          </cell>
          <cell r="DA41">
            <v>2025717</v>
          </cell>
          <cell r="DB41">
            <v>2034496</v>
          </cell>
          <cell r="DC41">
            <v>1984466</v>
          </cell>
          <cell r="DD41">
            <v>1994181</v>
          </cell>
          <cell r="DE41">
            <v>1890337</v>
          </cell>
          <cell r="DF41">
            <v>1818843</v>
          </cell>
          <cell r="DG41">
            <v>1755138</v>
          </cell>
          <cell r="DH41">
            <v>1755138</v>
          </cell>
          <cell r="DI41">
            <v>1715270</v>
          </cell>
          <cell r="DJ41">
            <v>1554857</v>
          </cell>
          <cell r="DK41">
            <v>1493885</v>
          </cell>
          <cell r="DM41">
            <v>133329</v>
          </cell>
          <cell r="DN41">
            <v>633884</v>
          </cell>
          <cell r="DP41">
            <v>767213</v>
          </cell>
          <cell r="DQ41">
            <v>695390</v>
          </cell>
          <cell r="DR41">
            <v>465672</v>
          </cell>
          <cell r="DS41">
            <v>190356</v>
          </cell>
          <cell r="DT41">
            <v>656028</v>
          </cell>
          <cell r="DU41">
            <v>136106</v>
          </cell>
          <cell r="DV41">
            <v>9439043</v>
          </cell>
        </row>
        <row r="42">
          <cell r="B42" t="str">
            <v>Development Bank of Kenya</v>
          </cell>
          <cell r="C42">
            <v>15.459002</v>
          </cell>
          <cell r="D42">
            <v>7.978885</v>
          </cell>
          <cell r="E42">
            <v>5.3905139999999996</v>
          </cell>
          <cell r="F42">
            <v>2.1963900000000001</v>
          </cell>
          <cell r="G42">
            <v>2.489214</v>
          </cell>
          <cell r="H42">
            <v>3.89405</v>
          </cell>
          <cell r="I42">
            <v>8.5629760000000008</v>
          </cell>
          <cell r="J42">
            <v>2.1649999999999999E-2</v>
          </cell>
          <cell r="K42">
            <v>1.0676920000000001</v>
          </cell>
          <cell r="M42">
            <v>3.3802364896844865E-3</v>
          </cell>
          <cell r="N42">
            <v>3.4428487515547144E-3</v>
          </cell>
          <cell r="O42">
            <v>3.4720266629309727E-3</v>
          </cell>
          <cell r="P42">
            <v>3.1648803009887813E-3</v>
          </cell>
          <cell r="Q42">
            <v>3.1932641460232763E-3</v>
          </cell>
          <cell r="R42">
            <v>3.1566615078690479E-3</v>
          </cell>
          <cell r="S42">
            <v>3.5881796639193764E-3</v>
          </cell>
          <cell r="T42">
            <v>3.5933647142961721E-3</v>
          </cell>
          <cell r="U42">
            <v>3.6176024317071632E-3</v>
          </cell>
          <cell r="V42">
            <v>3.5332840216392115E-3</v>
          </cell>
          <cell r="W42">
            <v>3.7172663452309379E-3</v>
          </cell>
          <cell r="X42">
            <v>3.8373178403927365E-3</v>
          </cell>
          <cell r="Y42">
            <v>4.1193945464215774E-3</v>
          </cell>
          <cell r="Z42">
            <v>4.2375972063738486E-3</v>
          </cell>
          <cell r="AA42">
            <v>4.6195760288308633E-3</v>
          </cell>
          <cell r="AB42">
            <v>4.3337321699578601E-3</v>
          </cell>
          <cell r="AC42">
            <v>4.776216929269432E-3</v>
          </cell>
          <cell r="AD42">
            <v>4.778790398319078E-3</v>
          </cell>
          <cell r="AE42">
            <v>4.8339510949649729E-3</v>
          </cell>
          <cell r="AF42">
            <v>4.2823539611270105E-3</v>
          </cell>
          <cell r="AG42">
            <v>4.5819977307647204E-3</v>
          </cell>
          <cell r="AH42">
            <v>4.7104248213690495E-3</v>
          </cell>
          <cell r="AI42">
            <v>4.6789551496849574E-3</v>
          </cell>
          <cell r="AJ42">
            <v>313413032</v>
          </cell>
          <cell r="AK42">
            <v>195568503</v>
          </cell>
          <cell r="AL42">
            <v>0</v>
          </cell>
          <cell r="AM42">
            <v>228782134</v>
          </cell>
          <cell r="AN42">
            <v>0</v>
          </cell>
          <cell r="AO42">
            <v>40312345</v>
          </cell>
          <cell r="AP42">
            <v>51920201</v>
          </cell>
          <cell r="AQ42">
            <v>263782134</v>
          </cell>
          <cell r="AR42">
            <v>13553634</v>
          </cell>
          <cell r="AS42">
            <v>20834301</v>
          </cell>
          <cell r="AT42">
            <v>20834.300999999999</v>
          </cell>
          <cell r="AU42">
            <v>4733253</v>
          </cell>
          <cell r="AW42">
            <v>3.2726679177948114E-3</v>
          </cell>
          <cell r="AX42">
            <v>3.2486204823775036E-3</v>
          </cell>
          <cell r="AY42">
            <v>1.5556502703922375E-3</v>
          </cell>
          <cell r="BA42">
            <v>0.40312173921697952</v>
          </cell>
          <cell r="BB42">
            <v>8.8599159301810546E-2</v>
          </cell>
          <cell r="BC42">
            <v>0.29069496399382644</v>
          </cell>
          <cell r="BD42">
            <v>0.25649844166327218</v>
          </cell>
          <cell r="BE42">
            <v>0.79326382302791909</v>
          </cell>
          <cell r="BF42">
            <v>0.20597293894751881</v>
          </cell>
          <cell r="BG42">
            <v>0.22593989861570316</v>
          </cell>
          <cell r="BH42">
            <v>0.54521814785351719</v>
          </cell>
          <cell r="BI42">
            <v>9.1136467577708713E-2</v>
          </cell>
          <cell r="BJ42">
            <v>9.0634963454830686E-2</v>
          </cell>
          <cell r="BK42">
            <v>5.0150412287802704E-4</v>
          </cell>
          <cell r="BL42">
            <v>1.4801714641683521</v>
          </cell>
          <cell r="BM42">
            <v>1.3654602040473376E-3</v>
          </cell>
          <cell r="BN42">
            <v>2.1771927304267423E-5</v>
          </cell>
          <cell r="BO42">
            <v>6.8035341492993164E-4</v>
          </cell>
          <cell r="BP42">
            <v>15459002</v>
          </cell>
          <cell r="BQ42">
            <v>15433168</v>
          </cell>
          <cell r="BR42">
            <v>15240102</v>
          </cell>
          <cell r="BS42">
            <v>15323111</v>
          </cell>
          <cell r="BT42">
            <v>15445261</v>
          </cell>
          <cell r="BU42">
            <v>15630629</v>
          </cell>
          <cell r="BV42">
            <v>16040121</v>
          </cell>
          <cell r="BW42">
            <v>16319925</v>
          </cell>
          <cell r="BX42">
            <v>16127993</v>
          </cell>
          <cell r="BY42">
            <v>16710985</v>
          </cell>
          <cell r="BZ42">
            <v>16435365</v>
          </cell>
          <cell r="CA42">
            <v>16418382</v>
          </cell>
          <cell r="CB42">
            <v>17492953</v>
          </cell>
          <cell r="CC42">
            <v>17013141</v>
          </cell>
          <cell r="CD42">
            <v>17251091</v>
          </cell>
          <cell r="CE42">
            <v>16942714</v>
          </cell>
          <cell r="CF42">
            <v>18106690</v>
          </cell>
          <cell r="CG42">
            <v>17841799</v>
          </cell>
          <cell r="CH42">
            <v>16999848</v>
          </cell>
          <cell r="CI42">
            <v>16954227</v>
          </cell>
          <cell r="CJ42">
            <v>16004815</v>
          </cell>
          <cell r="CK42">
            <v>16493105</v>
          </cell>
          <cell r="CL42">
            <v>16082152</v>
          </cell>
          <cell r="CM42">
            <v>15580630</v>
          </cell>
          <cell r="CN42">
            <v>3894050</v>
          </cell>
          <cell r="CO42">
            <v>3886424</v>
          </cell>
          <cell r="CP42">
            <v>3866554</v>
          </cell>
          <cell r="CQ42">
            <v>2871324</v>
          </cell>
          <cell r="CR42">
            <v>2738684</v>
          </cell>
          <cell r="CS42">
            <v>2702770</v>
          </cell>
          <cell r="CT42">
            <v>2955617</v>
          </cell>
          <cell r="CU42">
            <v>2929746</v>
          </cell>
          <cell r="CV42">
            <v>2958319</v>
          </cell>
          <cell r="CW42">
            <v>2909847</v>
          </cell>
          <cell r="CX42">
            <v>2919672</v>
          </cell>
          <cell r="CY42">
            <v>2903344</v>
          </cell>
          <cell r="CZ42">
            <v>2949975</v>
          </cell>
          <cell r="DA42">
            <v>2912557</v>
          </cell>
          <cell r="DB42">
            <v>2876234</v>
          </cell>
          <cell r="DC42">
            <v>2843621</v>
          </cell>
          <cell r="DD42">
            <v>2856189</v>
          </cell>
          <cell r="DE42">
            <v>2808229</v>
          </cell>
          <cell r="DF42">
            <v>2806585</v>
          </cell>
          <cell r="DG42">
            <v>2763601</v>
          </cell>
          <cell r="DH42">
            <v>2763601</v>
          </cell>
          <cell r="DI42">
            <v>1999548</v>
          </cell>
          <cell r="DJ42">
            <v>1874489</v>
          </cell>
          <cell r="DK42">
            <v>1822274</v>
          </cell>
          <cell r="DM42">
            <v>1088189</v>
          </cell>
          <cell r="DN42">
            <v>283598</v>
          </cell>
          <cell r="DP42">
            <v>1371787</v>
          </cell>
          <cell r="DQ42">
            <v>282551</v>
          </cell>
          <cell r="DR42">
            <v>1346076</v>
          </cell>
          <cell r="DS42">
            <v>1122800</v>
          </cell>
          <cell r="DT42">
            <v>2468876</v>
          </cell>
          <cell r="DU42">
            <v>1022726</v>
          </cell>
          <cell r="DV42">
            <v>7978885</v>
          </cell>
        </row>
        <row r="43">
          <cell r="B43" t="str">
            <v>First Community Bank</v>
          </cell>
          <cell r="C43">
            <v>17.185364</v>
          </cell>
          <cell r="D43">
            <v>9.6050609999999992</v>
          </cell>
          <cell r="E43">
            <v>15.326879999999999</v>
          </cell>
          <cell r="F43">
            <v>0.81984999999999997</v>
          </cell>
          <cell r="G43">
            <v>1.03335</v>
          </cell>
          <cell r="H43">
            <v>1.353278</v>
          </cell>
          <cell r="I43">
            <v>12.370331999999999</v>
          </cell>
          <cell r="J43">
            <v>8.1731999999999999E-2</v>
          </cell>
          <cell r="K43">
            <v>8.2144999999999996E-2</v>
          </cell>
          <cell r="M43">
            <v>3.30250479393369E-3</v>
          </cell>
          <cell r="N43">
            <v>3.4418230693154675E-3</v>
          </cell>
          <cell r="O43">
            <v>3.0374801808180437E-3</v>
          </cell>
          <cell r="P43">
            <v>3.4780809629764067E-3</v>
          </cell>
          <cell r="Q43">
            <v>3.3948047385447353E-3</v>
          </cell>
          <cell r="R43">
            <v>3.5995631202398902E-3</v>
          </cell>
          <cell r="S43">
            <v>3.7119469920936744E-3</v>
          </cell>
          <cell r="T43">
            <v>4.0282508934422097E-3</v>
          </cell>
          <cell r="U43">
            <v>3.593650759412577E-3</v>
          </cell>
          <cell r="V43">
            <v>3.9742403095568033E-3</v>
          </cell>
          <cell r="W43">
            <v>3.8464107548367441E-3</v>
          </cell>
          <cell r="X43">
            <v>3.8293303985279933E-3</v>
          </cell>
          <cell r="Y43">
            <v>3.7782059251250119E-3</v>
          </cell>
          <cell r="Z43">
            <v>4.0288143044451986E-3</v>
          </cell>
          <cell r="AA43">
            <v>4.0397055143437961E-3</v>
          </cell>
          <cell r="AB43">
            <v>4.2038993134941608E-3</v>
          </cell>
          <cell r="AC43">
            <v>4.3404911020331928E-3</v>
          </cell>
          <cell r="AD43">
            <v>4.4391985869509315E-3</v>
          </cell>
          <cell r="AE43">
            <v>4.5393193659595656E-3</v>
          </cell>
          <cell r="AF43">
            <v>4.0305941910865435E-3</v>
          </cell>
          <cell r="AG43">
            <v>4.1190609998637655E-3</v>
          </cell>
          <cell r="AH43">
            <v>4.2032531290867783E-3</v>
          </cell>
          <cell r="AI43">
            <v>4.0137771017887481E-3</v>
          </cell>
          <cell r="AJ43">
            <v>313413032</v>
          </cell>
          <cell r="AK43">
            <v>195568503</v>
          </cell>
          <cell r="AL43">
            <v>0</v>
          </cell>
          <cell r="AM43">
            <v>228782134</v>
          </cell>
          <cell r="AN43">
            <v>0</v>
          </cell>
          <cell r="AO43">
            <v>40312345</v>
          </cell>
          <cell r="AP43">
            <v>51920201</v>
          </cell>
          <cell r="AQ43">
            <v>263782134</v>
          </cell>
          <cell r="AR43">
            <v>13553634</v>
          </cell>
          <cell r="AS43">
            <v>20834301</v>
          </cell>
          <cell r="AT43">
            <v>20834.300999999999</v>
          </cell>
          <cell r="AU43">
            <v>4733253</v>
          </cell>
          <cell r="AW43">
            <v>3.6381384398828536E-3</v>
          </cell>
          <cell r="AX43">
            <v>3.9107215982039272E-3</v>
          </cell>
          <cell r="AY43">
            <v>4.4231895170422295E-3</v>
          </cell>
          <cell r="BA43">
            <v>8.346857157300458E-2</v>
          </cell>
          <cell r="BB43">
            <v>6.2469178205964218E-3</v>
          </cell>
          <cell r="BC43">
            <v>8.3534540544263486E-2</v>
          </cell>
          <cell r="BD43">
            <v>6.6275504974320817E-2</v>
          </cell>
          <cell r="BE43">
            <v>0.41424538282501588</v>
          </cell>
          <cell r="BF43">
            <v>1.0444905238339932</v>
          </cell>
          <cell r="BG43">
            <v>0.30554589072245636</v>
          </cell>
          <cell r="BH43">
            <v>0.30685790230887888</v>
          </cell>
          <cell r="BI43">
            <v>8.3390572182760012E-2</v>
          </cell>
          <cell r="BJ43">
            <v>1.2683800073394633E-2</v>
          </cell>
          <cell r="BK43">
            <v>7.0706772109365379E-2</v>
          </cell>
          <cell r="BL43">
            <v>0.62668077260342614</v>
          </cell>
          <cell r="BM43">
            <v>3.6859473781916739E-4</v>
          </cell>
          <cell r="BN43">
            <v>0</v>
          </cell>
          <cell r="BO43">
            <v>1.8072506748334041E-4</v>
          </cell>
          <cell r="BP43">
            <v>17185364</v>
          </cell>
          <cell r="BQ43">
            <v>17946262</v>
          </cell>
          <cell r="BR43">
            <v>15211531</v>
          </cell>
          <cell r="BS43">
            <v>17880462</v>
          </cell>
          <cell r="BT43">
            <v>15775791</v>
          </cell>
          <cell r="BU43">
            <v>15864563</v>
          </cell>
          <cell r="BV43">
            <v>15583625</v>
          </cell>
          <cell r="BW43">
            <v>17359968</v>
          </cell>
          <cell r="BX43">
            <v>15050947</v>
          </cell>
          <cell r="BY43">
            <v>16489388</v>
          </cell>
          <cell r="BZ43">
            <v>15521372</v>
          </cell>
          <cell r="CA43">
            <v>14962089</v>
          </cell>
          <cell r="CB43">
            <v>14519582</v>
          </cell>
          <cell r="CC43">
            <v>15069141</v>
          </cell>
          <cell r="CD43">
            <v>14827745</v>
          </cell>
          <cell r="CE43">
            <v>14564631</v>
          </cell>
          <cell r="CF43">
            <v>15726633</v>
          </cell>
          <cell r="CG43">
            <v>16180372</v>
          </cell>
          <cell r="CH43">
            <v>15121959</v>
          </cell>
          <cell r="CI43">
            <v>15278026</v>
          </cell>
          <cell r="CJ43">
            <v>12978408</v>
          </cell>
          <cell r="CK43">
            <v>12696667</v>
          </cell>
          <cell r="CL43">
            <v>12503956</v>
          </cell>
          <cell r="CM43">
            <v>11305398</v>
          </cell>
          <cell r="CN43">
            <v>1353278</v>
          </cell>
          <cell r="CO43">
            <v>1283380</v>
          </cell>
          <cell r="CP43">
            <v>1256304</v>
          </cell>
          <cell r="CQ43">
            <v>1271103</v>
          </cell>
          <cell r="CR43">
            <v>1545299</v>
          </cell>
          <cell r="CS43">
            <v>1673485</v>
          </cell>
          <cell r="CT43">
            <v>1724306</v>
          </cell>
          <cell r="CU43">
            <v>1709205</v>
          </cell>
          <cell r="CV43">
            <v>1622135</v>
          </cell>
          <cell r="CW43">
            <v>1608542</v>
          </cell>
          <cell r="CX43">
            <v>1602035</v>
          </cell>
          <cell r="CY43">
            <v>1557408</v>
          </cell>
          <cell r="CZ43">
            <v>1687582</v>
          </cell>
          <cell r="DA43">
            <v>1698111</v>
          </cell>
          <cell r="DB43">
            <v>1669863</v>
          </cell>
          <cell r="DC43">
            <v>1611608</v>
          </cell>
          <cell r="DD43">
            <v>1687798</v>
          </cell>
          <cell r="DE43">
            <v>1677757</v>
          </cell>
          <cell r="DF43">
            <v>1661381</v>
          </cell>
          <cell r="DG43">
            <v>1517722</v>
          </cell>
          <cell r="DH43">
            <v>1517722</v>
          </cell>
          <cell r="DI43">
            <v>1301967</v>
          </cell>
          <cell r="DJ43">
            <v>1225689</v>
          </cell>
          <cell r="DK43">
            <v>1210095</v>
          </cell>
          <cell r="DM43">
            <v>342612</v>
          </cell>
          <cell r="DN43">
            <v>484463</v>
          </cell>
          <cell r="DP43">
            <v>827075</v>
          </cell>
          <cell r="DQ43">
            <v>863872</v>
          </cell>
          <cell r="DR43">
            <v>1270570</v>
          </cell>
          <cell r="DS43">
            <v>2870011</v>
          </cell>
          <cell r="DT43">
            <v>4140581</v>
          </cell>
          <cell r="DU43">
            <v>82145</v>
          </cell>
          <cell r="DV43">
            <v>9605061</v>
          </cell>
        </row>
        <row r="44">
          <cell r="B44" t="str">
            <v>M-Oriental Bank Limited</v>
          </cell>
          <cell r="C44">
            <v>12.329132</v>
          </cell>
          <cell r="D44">
            <v>7.1710649999999996</v>
          </cell>
          <cell r="E44">
            <v>9.1415790000000001</v>
          </cell>
          <cell r="F44">
            <v>2.575072</v>
          </cell>
          <cell r="G44">
            <v>2.6809050000000001</v>
          </cell>
          <cell r="H44">
            <v>3.108981</v>
          </cell>
          <cell r="I44">
            <v>8.4666130000000006</v>
          </cell>
          <cell r="J44">
            <v>6.1960000000000001E-3</v>
          </cell>
          <cell r="K44">
            <v>5.0301999999999999E-2</v>
          </cell>
          <cell r="M44">
            <v>3.1632068977633637E-3</v>
          </cell>
          <cell r="N44">
            <v>3.1454315948252248E-3</v>
          </cell>
          <cell r="O44">
            <v>2.9593991987050656E-3</v>
          </cell>
          <cell r="P44">
            <v>3.0651668112790945E-3</v>
          </cell>
          <cell r="Q44">
            <v>2.9961645198688137E-3</v>
          </cell>
          <cell r="R44">
            <v>3.3336096498005011E-3</v>
          </cell>
          <cell r="S44">
            <v>3.3522206518145411E-3</v>
          </cell>
          <cell r="T44">
            <v>3.3054680611380735E-3</v>
          </cell>
          <cell r="U44">
            <v>3.3323962628632204E-3</v>
          </cell>
          <cell r="V44">
            <v>3.407465827841575E-3</v>
          </cell>
          <cell r="W44">
            <v>3.3249907589377476E-3</v>
          </cell>
          <cell r="X44">
            <v>3.4131278102975944E-3</v>
          </cell>
          <cell r="Y44">
            <v>3.3798046960819392E-3</v>
          </cell>
          <cell r="Z44">
            <v>3.2828546697020239E-3</v>
          </cell>
          <cell r="AA44">
            <v>3.1187169408902677E-3</v>
          </cell>
          <cell r="AB44">
            <v>2.7937279186075153E-3</v>
          </cell>
          <cell r="AC44">
            <v>2.849934976557506E-3</v>
          </cell>
          <cell r="AD44">
            <v>2.9896141557676382E-3</v>
          </cell>
          <cell r="AE44">
            <v>2.7855794505652247E-3</v>
          </cell>
          <cell r="AF44">
            <v>2.8947533750014391E-3</v>
          </cell>
          <cell r="AG44">
            <v>2.9795413567498025E-3</v>
          </cell>
          <cell r="AH44">
            <v>2.9634462208108963E-3</v>
          </cell>
          <cell r="AI44">
            <v>2.8842255460702583E-3</v>
          </cell>
          <cell r="AJ44">
            <v>313413032</v>
          </cell>
          <cell r="AK44">
            <v>195568503</v>
          </cell>
          <cell r="AL44">
            <v>0</v>
          </cell>
          <cell r="AM44">
            <v>228782134</v>
          </cell>
          <cell r="AN44">
            <v>0</v>
          </cell>
          <cell r="AO44">
            <v>40312345</v>
          </cell>
          <cell r="AP44">
            <v>51920201</v>
          </cell>
          <cell r="AQ44">
            <v>263782134</v>
          </cell>
          <cell r="AR44">
            <v>13553634</v>
          </cell>
          <cell r="AS44">
            <v>20834301</v>
          </cell>
          <cell r="AT44">
            <v>20834.300999999999</v>
          </cell>
          <cell r="AU44">
            <v>4733253</v>
          </cell>
          <cell r="AW44">
            <v>2.6100750068249801E-3</v>
          </cell>
          <cell r="AX44">
            <v>2.9197148021885807E-3</v>
          </cell>
          <cell r="AY44">
            <v>2.6381713957448218E-3</v>
          </cell>
          <cell r="BA44">
            <v>1.8944947441732397E-2</v>
          </cell>
          <cell r="BB44">
            <v>5.1202612205218257E-3</v>
          </cell>
          <cell r="BC44">
            <v>0.31664432991091007</v>
          </cell>
          <cell r="BD44">
            <v>0.30414429004845267</v>
          </cell>
          <cell r="BE44">
            <v>0.4467487748737749</v>
          </cell>
          <cell r="BF44">
            <v>0.78058174933174929</v>
          </cell>
          <cell r="BG44">
            <v>0.13719314770118327</v>
          </cell>
          <cell r="BH44">
            <v>0.46226272417443665</v>
          </cell>
          <cell r="BI44">
            <v>0.10199371588723401</v>
          </cell>
          <cell r="BJ44">
            <v>7.030602840010565E-2</v>
          </cell>
          <cell r="BK44">
            <v>3.1687687487128358E-2</v>
          </cell>
          <cell r="BL44">
            <v>0.78444489732025502</v>
          </cell>
          <cell r="BM44">
            <v>9.1363853560598224E-4</v>
          </cell>
          <cell r="BN44">
            <v>0</v>
          </cell>
          <cell r="BO44">
            <v>1.1921054093628235E-3</v>
          </cell>
          <cell r="BP44">
            <v>12329132</v>
          </cell>
          <cell r="BQ44">
            <v>11841726</v>
          </cell>
          <cell r="BR44">
            <v>10470921</v>
          </cell>
          <cell r="BS44">
            <v>10515015</v>
          </cell>
          <cell r="BT44">
            <v>9898849</v>
          </cell>
          <cell r="BU44">
            <v>11081702</v>
          </cell>
          <cell r="BV44">
            <v>10675058</v>
          </cell>
          <cell r="BW44">
            <v>10576525</v>
          </cell>
          <cell r="BX44">
            <v>10492155</v>
          </cell>
          <cell r="BY44">
            <v>10482709</v>
          </cell>
          <cell r="BZ44">
            <v>10005843</v>
          </cell>
          <cell r="CA44">
            <v>9920247</v>
          </cell>
          <cell r="CB44">
            <v>9809585</v>
          </cell>
          <cell r="CC44">
            <v>8776999</v>
          </cell>
          <cell r="CD44">
            <v>9024348</v>
          </cell>
          <cell r="CE44">
            <v>8496350</v>
          </cell>
          <cell r="CF44">
            <v>9316625</v>
          </cell>
          <cell r="CG44">
            <v>9056018</v>
          </cell>
          <cell r="CH44">
            <v>9153613</v>
          </cell>
          <cell r="CI44">
            <v>7857515</v>
          </cell>
          <cell r="CJ44">
            <v>8092950</v>
          </cell>
          <cell r="CK44">
            <v>7916635</v>
          </cell>
          <cell r="CL44">
            <v>7480066</v>
          </cell>
          <cell r="CM44">
            <v>7006528</v>
          </cell>
          <cell r="CN44">
            <v>3108981</v>
          </cell>
          <cell r="CO44">
            <v>3092768</v>
          </cell>
          <cell r="CP44">
            <v>3073672</v>
          </cell>
          <cell r="CQ44">
            <v>3065119</v>
          </cell>
          <cell r="CR44">
            <v>3016758</v>
          </cell>
          <cell r="CS44">
            <v>2993218</v>
          </cell>
          <cell r="CT44">
            <v>2981991</v>
          </cell>
          <cell r="CU44">
            <v>3027998</v>
          </cell>
          <cell r="CV44">
            <v>3020563</v>
          </cell>
          <cell r="CW44">
            <v>2988321</v>
          </cell>
          <cell r="CX44">
            <v>2955250</v>
          </cell>
          <cell r="CY44">
            <v>2931488</v>
          </cell>
          <cell r="CZ44">
            <v>2930072</v>
          </cell>
          <cell r="DA44">
            <v>2927334</v>
          </cell>
          <cell r="DB44">
            <v>2262088</v>
          </cell>
          <cell r="DC44">
            <v>2240085</v>
          </cell>
          <cell r="DD44">
            <v>1658696</v>
          </cell>
          <cell r="DE44">
            <v>1630645</v>
          </cell>
          <cell r="DF44">
            <v>1612058</v>
          </cell>
          <cell r="DG44">
            <v>1596443</v>
          </cell>
          <cell r="DH44">
            <v>1596443</v>
          </cell>
          <cell r="DI44">
            <v>1612493</v>
          </cell>
          <cell r="DJ44">
            <v>1548292</v>
          </cell>
          <cell r="DK44">
            <v>1524496</v>
          </cell>
          <cell r="DM44">
            <v>192538</v>
          </cell>
          <cell r="DN44">
            <v>238438</v>
          </cell>
          <cell r="DP44">
            <v>430976</v>
          </cell>
          <cell r="DQ44">
            <v>336412</v>
          </cell>
          <cell r="DR44">
            <v>525724</v>
          </cell>
          <cell r="DS44">
            <v>611560</v>
          </cell>
          <cell r="DT44">
            <v>1137284</v>
          </cell>
          <cell r="DU44">
            <v>43863</v>
          </cell>
          <cell r="DV44">
            <v>7171065</v>
          </cell>
        </row>
        <row r="45">
          <cell r="B45" t="str">
            <v>United Bank for Africa</v>
          </cell>
          <cell r="C45">
            <v>15.970502</v>
          </cell>
          <cell r="D45">
            <v>2.9040140000000001</v>
          </cell>
          <cell r="E45">
            <v>5.9576380000000002</v>
          </cell>
          <cell r="F45">
            <v>2.241498</v>
          </cell>
          <cell r="G45">
            <v>2.241498</v>
          </cell>
          <cell r="H45">
            <v>2.2997169999999998</v>
          </cell>
          <cell r="I45">
            <v>6.9195270000000004</v>
          </cell>
          <cell r="J45">
            <v>8.8616E-2</v>
          </cell>
          <cell r="K45">
            <v>0.116438</v>
          </cell>
          <cell r="M45">
            <v>2.7458729460574155E-3</v>
          </cell>
          <cell r="N45">
            <v>2.7088311332906234E-3</v>
          </cell>
          <cell r="O45">
            <v>2.9228520954314944E-3</v>
          </cell>
          <cell r="P45">
            <v>2.8514554749863763E-3</v>
          </cell>
          <cell r="Q45">
            <v>2.9141050898736903E-3</v>
          </cell>
          <cell r="R45">
            <v>2.7743133368893511E-3</v>
          </cell>
          <cell r="S45">
            <v>2.1470700496677526E-3</v>
          </cell>
          <cell r="T45">
            <v>2.0044733969198118E-3</v>
          </cell>
          <cell r="U45">
            <v>2.2052935247155385E-3</v>
          </cell>
          <cell r="V45">
            <v>2.3316271860098323E-3</v>
          </cell>
          <cell r="W45">
            <v>2.020231259853443E-3</v>
          </cell>
          <cell r="X45">
            <v>1.9487866954207773E-3</v>
          </cell>
          <cell r="Y45">
            <v>2.2036384108273721E-3</v>
          </cell>
          <cell r="Z45">
            <v>2.0994959873449227E-3</v>
          </cell>
          <cell r="AA45">
            <v>1.708461816788139E-3</v>
          </cell>
          <cell r="AB45">
            <v>1.9597987308742869E-3</v>
          </cell>
          <cell r="AC45">
            <v>1.914723228659556E-3</v>
          </cell>
          <cell r="AD45">
            <v>1.8501874804122268E-3</v>
          </cell>
          <cell r="AE45">
            <v>1.7724052524856274E-3</v>
          </cell>
          <cell r="AF45">
            <v>1.5934328058627707E-3</v>
          </cell>
          <cell r="AG45">
            <v>1.5618806344033891E-3</v>
          </cell>
          <cell r="AH45">
            <v>1.7389921178298006E-3</v>
          </cell>
          <cell r="AI45">
            <v>1.7297540438505241E-3</v>
          </cell>
          <cell r="AJ45">
            <v>313413032</v>
          </cell>
          <cell r="AK45">
            <v>195568503</v>
          </cell>
          <cell r="AL45">
            <v>0</v>
          </cell>
          <cell r="AM45">
            <v>228782134</v>
          </cell>
          <cell r="AN45">
            <v>0</v>
          </cell>
          <cell r="AO45">
            <v>40312345</v>
          </cell>
          <cell r="AP45">
            <v>51920201</v>
          </cell>
          <cell r="AQ45">
            <v>263782134</v>
          </cell>
          <cell r="AR45">
            <v>13553634</v>
          </cell>
          <cell r="AS45">
            <v>20834301</v>
          </cell>
          <cell r="AT45">
            <v>20834.300999999999</v>
          </cell>
          <cell r="AU45">
            <v>4733253</v>
          </cell>
          <cell r="AW45">
            <v>3.3809523749643005E-3</v>
          </cell>
          <cell r="AX45">
            <v>1.1823756529278245E-3</v>
          </cell>
          <cell r="AY45">
            <v>1.7193167786224226E-3</v>
          </cell>
          <cell r="BA45">
            <v>6.9402289781441459E-2</v>
          </cell>
          <cell r="BB45">
            <v>9.9193400850578414E-3</v>
          </cell>
          <cell r="BC45">
            <v>0.32393803796126525</v>
          </cell>
          <cell r="BD45">
            <v>0.32393803796126525</v>
          </cell>
          <cell r="BE45">
            <v>0.30090835793436532</v>
          </cell>
          <cell r="BF45">
            <v>0.7340201110478225</v>
          </cell>
          <cell r="BG45">
            <v>0.14052980281410021</v>
          </cell>
          <cell r="BH45">
            <v>0.15439906660938277</v>
          </cell>
          <cell r="BI45">
            <v>9.63500326138758E-2</v>
          </cell>
          <cell r="BJ45">
            <v>5.8681974002602499E-2</v>
          </cell>
          <cell r="BK45">
            <v>3.76680586112733E-2</v>
          </cell>
          <cell r="BL45">
            <v>0.48744384939131918</v>
          </cell>
          <cell r="BM45">
            <v>1.7391166989513117E-3</v>
          </cell>
          <cell r="BN45">
            <v>7.1750136205518886E-3</v>
          </cell>
          <cell r="BO45">
            <v>4.4021665530903833E-3</v>
          </cell>
          <cell r="BP45">
            <v>15970502</v>
          </cell>
          <cell r="BQ45">
            <v>15739828</v>
          </cell>
          <cell r="BR45">
            <v>17169559</v>
          </cell>
          <cell r="BS45">
            <v>15332118</v>
          </cell>
          <cell r="BT45">
            <v>15793296</v>
          </cell>
          <cell r="BU45">
            <v>13811976</v>
          </cell>
          <cell r="BV45">
            <v>7086915</v>
          </cell>
          <cell r="BW45">
            <v>6504732</v>
          </cell>
          <cell r="BX45">
            <v>6937385</v>
          </cell>
          <cell r="BY45">
            <v>7748462</v>
          </cell>
          <cell r="BZ45">
            <v>6281056</v>
          </cell>
          <cell r="CA45">
            <v>5601281</v>
          </cell>
          <cell r="CB45">
            <v>7539176</v>
          </cell>
          <cell r="CC45">
            <v>5761555</v>
          </cell>
          <cell r="CD45">
            <v>6538183</v>
          </cell>
          <cell r="CE45">
            <v>7781237</v>
          </cell>
          <cell r="CF45">
            <v>8176112</v>
          </cell>
          <cell r="CG45">
            <v>7269162</v>
          </cell>
          <cell r="CH45">
            <v>5332978</v>
          </cell>
          <cell r="CI45">
            <v>4755787</v>
          </cell>
          <cell r="CJ45">
            <v>4354318</v>
          </cell>
          <cell r="CK45">
            <v>3726303</v>
          </cell>
          <cell r="CL45">
            <v>3984411</v>
          </cell>
          <cell r="CM45">
            <v>3709630</v>
          </cell>
          <cell r="CN45">
            <v>2299717</v>
          </cell>
          <cell r="CO45">
            <v>2212823</v>
          </cell>
          <cell r="CP45">
            <v>2184034</v>
          </cell>
          <cell r="CQ45">
            <v>2174218</v>
          </cell>
          <cell r="CR45">
            <v>2131778</v>
          </cell>
          <cell r="CS45">
            <v>2127002</v>
          </cell>
          <cell r="CT45">
            <v>2123592</v>
          </cell>
          <cell r="CU45">
            <v>2161995</v>
          </cell>
          <cell r="CV45">
            <v>2159848</v>
          </cell>
          <cell r="CW45">
            <v>2153962</v>
          </cell>
          <cell r="CX45">
            <v>2148603</v>
          </cell>
          <cell r="CY45">
            <v>2143386</v>
          </cell>
          <cell r="CZ45">
            <v>2175142</v>
          </cell>
          <cell r="DA45">
            <v>2185477</v>
          </cell>
          <cell r="DB45">
            <v>1135692</v>
          </cell>
          <cell r="DC45">
            <v>1119088</v>
          </cell>
          <cell r="DD45">
            <v>1043147</v>
          </cell>
          <cell r="DE45">
            <v>1172769</v>
          </cell>
          <cell r="DF45">
            <v>1222199</v>
          </cell>
          <cell r="DG45">
            <v>1138961</v>
          </cell>
          <cell r="DH45">
            <v>1138961</v>
          </cell>
          <cell r="DI45">
            <v>807249</v>
          </cell>
          <cell r="DJ45">
            <v>1007444</v>
          </cell>
          <cell r="DK45">
            <v>1059034</v>
          </cell>
          <cell r="DM45">
            <v>190710</v>
          </cell>
          <cell r="DN45">
            <v>443071</v>
          </cell>
          <cell r="DP45">
            <v>633781</v>
          </cell>
          <cell r="DQ45">
            <v>465208</v>
          </cell>
          <cell r="DR45">
            <v>73313</v>
          </cell>
          <cell r="DS45">
            <v>401515</v>
          </cell>
          <cell r="DT45">
            <v>474828</v>
          </cell>
          <cell r="DU45">
            <v>116438</v>
          </cell>
          <cell r="DV45">
            <v>2904014</v>
          </cell>
        </row>
        <row r="46">
          <cell r="B46" t="str">
            <v>Trans-National Bank</v>
          </cell>
          <cell r="C46">
            <v>9.5740200000000009</v>
          </cell>
          <cell r="D46">
            <v>6.2700180000000003</v>
          </cell>
          <cell r="E46">
            <v>7.2750959999999996</v>
          </cell>
          <cell r="F46">
            <v>1.763387</v>
          </cell>
          <cell r="G46">
            <v>1.917144</v>
          </cell>
          <cell r="H46">
            <v>1.9054949999999999</v>
          </cell>
          <cell r="I46">
            <v>8.8777849999999994</v>
          </cell>
          <cell r="J46">
            <v>1.4697E-2</v>
          </cell>
          <cell r="K46">
            <v>-2.3299E-2</v>
          </cell>
          <cell r="M46">
            <v>2.2419599247405558E-3</v>
          </cell>
          <cell r="N46">
            <v>2.3693348811477293E-3</v>
          </cell>
          <cell r="O46">
            <v>2.5147359948446612E-3</v>
          </cell>
          <cell r="P46">
            <v>2.5469222090728771E-3</v>
          </cell>
          <cell r="Q46">
            <v>2.6348489843907E-3</v>
          </cell>
          <cell r="R46">
            <v>2.715016942172869E-3</v>
          </cell>
          <cell r="S46">
            <v>2.7940324670370181E-3</v>
          </cell>
          <cell r="T46">
            <v>2.8657683321832196E-3</v>
          </cell>
          <cell r="U46">
            <v>2.832707856838871E-3</v>
          </cell>
          <cell r="V46">
            <v>2.8564793770308921E-3</v>
          </cell>
          <cell r="W46">
            <v>3.0557541932423569E-3</v>
          </cell>
          <cell r="X46">
            <v>3.1188887467972362E-3</v>
          </cell>
          <cell r="Y46">
            <v>3.0646052462589717E-3</v>
          </cell>
          <cell r="Z46">
            <v>3.095287125766134E-3</v>
          </cell>
          <cell r="AA46">
            <v>3.289699569708259E-3</v>
          </cell>
          <cell r="AB46">
            <v>3.245054196239011E-3</v>
          </cell>
          <cell r="AC46">
            <v>3.2539850902409458E-3</v>
          </cell>
          <cell r="AD46">
            <v>3.383897920984251E-3</v>
          </cell>
          <cell r="AE46">
            <v>3.4539711939486025E-3</v>
          </cell>
          <cell r="AF46">
            <v>3.5303941842276506E-3</v>
          </cell>
          <cell r="AG46">
            <v>3.5003510202464873E-3</v>
          </cell>
          <cell r="AH46">
            <v>3.7630384628247202E-3</v>
          </cell>
          <cell r="AI46">
            <v>3.9182679979662049E-3</v>
          </cell>
          <cell r="AJ46">
            <v>313413032</v>
          </cell>
          <cell r="AK46">
            <v>195568503</v>
          </cell>
          <cell r="AL46">
            <v>0</v>
          </cell>
          <cell r="AM46">
            <v>228782134</v>
          </cell>
          <cell r="AN46">
            <v>0</v>
          </cell>
          <cell r="AO46">
            <v>40312345</v>
          </cell>
          <cell r="AP46">
            <v>51920201</v>
          </cell>
          <cell r="AQ46">
            <v>263782134</v>
          </cell>
          <cell r="AR46">
            <v>13553634</v>
          </cell>
          <cell r="AS46">
            <v>20834301</v>
          </cell>
          <cell r="AT46">
            <v>20834.300999999999</v>
          </cell>
          <cell r="AU46">
            <v>4733253</v>
          </cell>
          <cell r="AW46">
            <v>2.0268182964415095E-3</v>
          </cell>
          <cell r="AX46">
            <v>2.5528515450060543E-3</v>
          </cell>
          <cell r="AY46">
            <v>2.0995224313543172E-3</v>
          </cell>
          <cell r="BA46">
            <v>-1.6204839351768172E-2</v>
          </cell>
          <cell r="BB46">
            <v>-3.1364006494377997E-3</v>
          </cell>
          <cell r="BC46">
            <v>0.21594846011702246</v>
          </cell>
          <cell r="BD46">
            <v>0.19862916256701421</v>
          </cell>
          <cell r="BE46">
            <v>0.31689756622597781</v>
          </cell>
          <cell r="BF46">
            <v>0.89336201552346728</v>
          </cell>
          <cell r="BG46">
            <v>0.18928152979193302</v>
          </cell>
          <cell r="BH46">
            <v>0.50321973249956575</v>
          </cell>
          <cell r="BI46">
            <v>0.13538468855640529</v>
          </cell>
          <cell r="BJ46">
            <v>5.1255233089309571E-2</v>
          </cell>
          <cell r="BK46">
            <v>8.4129455467095715E-2</v>
          </cell>
          <cell r="BL46">
            <v>0.86184677150652045</v>
          </cell>
          <cell r="BM46">
            <v>5.4268624085476898E-4</v>
          </cell>
          <cell r="BN46">
            <v>2.3690210628913688E-4</v>
          </cell>
          <cell r="BO46">
            <v>3.8327852144670149E-4</v>
          </cell>
          <cell r="BP46">
            <v>9574020</v>
          </cell>
          <cell r="BQ46">
            <v>10039705</v>
          </cell>
          <cell r="BR46">
            <v>10492739</v>
          </cell>
          <cell r="BS46">
            <v>10235524</v>
          </cell>
          <cell r="BT46">
            <v>10105088</v>
          </cell>
          <cell r="BU46">
            <v>10119596</v>
          </cell>
          <cell r="BV46">
            <v>9977176</v>
          </cell>
          <cell r="BW46">
            <v>10295352</v>
          </cell>
          <cell r="BX46">
            <v>10137915</v>
          </cell>
          <cell r="BY46">
            <v>9885064</v>
          </cell>
          <cell r="BZ46">
            <v>10603271</v>
          </cell>
          <cell r="CA46">
            <v>10464500</v>
          </cell>
          <cell r="CB46">
            <v>10351824</v>
          </cell>
          <cell r="CC46">
            <v>9973356</v>
          </cell>
          <cell r="CD46">
            <v>10507615</v>
          </cell>
          <cell r="CE46">
            <v>10533322</v>
          </cell>
          <cell r="CF46">
            <v>10803306</v>
          </cell>
          <cell r="CG46">
            <v>10456605</v>
          </cell>
          <cell r="CH46">
            <v>10300961</v>
          </cell>
          <cell r="CI46">
            <v>10239922</v>
          </cell>
          <cell r="CJ46">
            <v>9678121</v>
          </cell>
          <cell r="CK46">
            <v>8935515</v>
          </cell>
          <cell r="CL46">
            <v>9268777</v>
          </cell>
          <cell r="CM46">
            <v>9657867</v>
          </cell>
          <cell r="CN46">
            <v>1905495</v>
          </cell>
          <cell r="CO46">
            <v>1900802</v>
          </cell>
          <cell r="CP46">
            <v>1911485</v>
          </cell>
          <cell r="CQ46">
            <v>1928586</v>
          </cell>
          <cell r="CR46">
            <v>2063479</v>
          </cell>
          <cell r="CS46">
            <v>2041690</v>
          </cell>
          <cell r="CT46">
            <v>2053824</v>
          </cell>
          <cell r="CU46">
            <v>2132336</v>
          </cell>
          <cell r="CV46">
            <v>2074929</v>
          </cell>
          <cell r="CW46">
            <v>2073144</v>
          </cell>
          <cell r="CX46">
            <v>2088544</v>
          </cell>
          <cell r="CY46">
            <v>2073408</v>
          </cell>
          <cell r="CZ46">
            <v>2154496</v>
          </cell>
          <cell r="DA46">
            <v>2159748</v>
          </cell>
          <cell r="DB46">
            <v>2080839</v>
          </cell>
          <cell r="DC46">
            <v>2032789</v>
          </cell>
          <cell r="DD46">
            <v>2044903</v>
          </cell>
          <cell r="DE46">
            <v>1975069</v>
          </cell>
          <cell r="DF46">
            <v>1957169</v>
          </cell>
          <cell r="DG46">
            <v>1914759</v>
          </cell>
          <cell r="DH46">
            <v>1914759</v>
          </cell>
          <cell r="DI46">
            <v>1929129</v>
          </cell>
          <cell r="DJ46">
            <v>1905126</v>
          </cell>
          <cell r="DK46">
            <v>1869047</v>
          </cell>
          <cell r="DM46">
            <v>213164</v>
          </cell>
          <cell r="DN46">
            <v>459495</v>
          </cell>
          <cell r="DP46">
            <v>672659</v>
          </cell>
          <cell r="DQ46">
            <v>600928</v>
          </cell>
          <cell r="DR46">
            <v>724259</v>
          </cell>
          <cell r="DS46">
            <v>714991</v>
          </cell>
          <cell r="DT46">
            <v>1439250</v>
          </cell>
          <cell r="DU46">
            <v>-23299</v>
          </cell>
          <cell r="DV46">
            <v>6270018</v>
          </cell>
        </row>
        <row r="47">
          <cell r="B47" t="str">
            <v>Paramount Universal Bank</v>
          </cell>
          <cell r="C47">
            <v>10.299566</v>
          </cell>
          <cell r="D47">
            <v>6.2330430000000003</v>
          </cell>
          <cell r="E47">
            <v>8.4448600000000003</v>
          </cell>
          <cell r="F47">
            <v>1.5962259999999999</v>
          </cell>
          <cell r="G47">
            <v>1.5962259999999999</v>
          </cell>
          <cell r="H47">
            <v>1.7510030000000001</v>
          </cell>
          <cell r="I47">
            <v>7.0615069999999998</v>
          </cell>
          <cell r="J47">
            <v>7.8009999999999998E-3</v>
          </cell>
          <cell r="K47">
            <v>5.3345999999999998E-2</v>
          </cell>
          <cell r="M47">
            <v>2.3354324154451311E-3</v>
          </cell>
          <cell r="N47">
            <v>2.3272158218746895E-3</v>
          </cell>
          <cell r="O47">
            <v>2.4027360455285995E-3</v>
          </cell>
          <cell r="P47">
            <v>2.4126477681733292E-3</v>
          </cell>
          <cell r="Q47">
            <v>2.4158218443181161E-3</v>
          </cell>
          <cell r="R47">
            <v>2.5100734500485482E-3</v>
          </cell>
          <cell r="S47">
            <v>2.6029272765965747E-3</v>
          </cell>
          <cell r="T47">
            <v>2.5935354348196903E-3</v>
          </cell>
          <cell r="U47">
            <v>2.6236331568486775E-3</v>
          </cell>
          <cell r="V47">
            <v>2.7115113381940455E-3</v>
          </cell>
          <cell r="W47">
            <v>2.7142431506609762E-3</v>
          </cell>
          <cell r="X47">
            <v>2.7436015660860188E-3</v>
          </cell>
          <cell r="Y47">
            <v>2.7514415585708201E-3</v>
          </cell>
          <cell r="Z47">
            <v>2.7960270752280031E-3</v>
          </cell>
          <cell r="AA47">
            <v>2.8937146314500129E-3</v>
          </cell>
          <cell r="AB47">
            <v>3.1127034995126492E-3</v>
          </cell>
          <cell r="AC47">
            <v>3.1503060367453657E-3</v>
          </cell>
          <cell r="AD47">
            <v>3.1005681559442178E-3</v>
          </cell>
          <cell r="AE47">
            <v>3.1697197883291742E-3</v>
          </cell>
          <cell r="AF47">
            <v>3.0712448282937156E-3</v>
          </cell>
          <cell r="AG47">
            <v>3.1174189543764601E-3</v>
          </cell>
          <cell r="AH47">
            <v>3.1324341450229224E-3</v>
          </cell>
          <cell r="AI47">
            <v>3.0996129310015578E-3</v>
          </cell>
          <cell r="AJ47">
            <v>313413032</v>
          </cell>
          <cell r="AK47">
            <v>195568503</v>
          </cell>
          <cell r="AL47">
            <v>0</v>
          </cell>
          <cell r="AM47">
            <v>228782134</v>
          </cell>
          <cell r="AN47">
            <v>0</v>
          </cell>
          <cell r="AO47">
            <v>40312345</v>
          </cell>
          <cell r="AP47">
            <v>51920201</v>
          </cell>
          <cell r="AQ47">
            <v>263782134</v>
          </cell>
          <cell r="AR47">
            <v>13553634</v>
          </cell>
          <cell r="AS47">
            <v>20834301</v>
          </cell>
          <cell r="AT47">
            <v>20834.300999999999</v>
          </cell>
          <cell r="AU47">
            <v>4733253</v>
          </cell>
          <cell r="AW47">
            <v>2.1804162529644694E-3</v>
          </cell>
          <cell r="AX47">
            <v>2.5377970928694578E-3</v>
          </cell>
          <cell r="AY47">
            <v>2.4371050223456598E-3</v>
          </cell>
          <cell r="BA47">
            <v>4.9431821982618591E-2</v>
          </cell>
          <cell r="BB47">
            <v>8.4192909952373746E-3</v>
          </cell>
          <cell r="BC47">
            <v>0.22604608336435833</v>
          </cell>
          <cell r="BD47">
            <v>0.22604608336435833</v>
          </cell>
          <cell r="BE47">
            <v>0.14679983655288792</v>
          </cell>
          <cell r="BF47">
            <v>0.81729794474614226</v>
          </cell>
          <cell r="BG47">
            <v>0.1070139370897589</v>
          </cell>
          <cell r="BH47">
            <v>0.29647085226953934</v>
          </cell>
          <cell r="BI47">
            <v>0.12710513736628473</v>
          </cell>
          <cell r="BJ47">
            <v>7.5513090314632991E-2</v>
          </cell>
          <cell r="BK47">
            <v>5.159204705165174E-2</v>
          </cell>
          <cell r="BL47">
            <v>0.73808719149873414</v>
          </cell>
          <cell r="BM47">
            <v>1.5696943460378283E-3</v>
          </cell>
          <cell r="BN47">
            <v>0</v>
          </cell>
          <cell r="BO47">
            <v>7.696342012215036E-4</v>
          </cell>
          <cell r="BP47">
            <v>10299566</v>
          </cell>
          <cell r="BQ47">
            <v>10020501</v>
          </cell>
          <cell r="BR47">
            <v>10207861</v>
          </cell>
          <cell r="BS47">
            <v>9887407</v>
          </cell>
          <cell r="BT47">
            <v>9850650</v>
          </cell>
          <cell r="BU47">
            <v>9915783</v>
          </cell>
          <cell r="BV47">
            <v>9924109</v>
          </cell>
          <cell r="BW47">
            <v>9541251</v>
          </cell>
          <cell r="BX47">
            <v>9579358</v>
          </cell>
          <cell r="BY47">
            <v>9745544</v>
          </cell>
          <cell r="BZ47">
            <v>9738935</v>
          </cell>
          <cell r="CA47">
            <v>9426931</v>
          </cell>
          <cell r="CB47">
            <v>9582882</v>
          </cell>
          <cell r="CC47">
            <v>9455656</v>
          </cell>
          <cell r="CD47">
            <v>9853717</v>
          </cell>
          <cell r="CE47">
            <v>10525709</v>
          </cell>
          <cell r="CF47">
            <v>10914946</v>
          </cell>
          <cell r="CG47">
            <v>10818758</v>
          </cell>
          <cell r="CH47">
            <v>10169780</v>
          </cell>
          <cell r="CI47">
            <v>10402326</v>
          </cell>
          <cell r="CJ47">
            <v>9042178</v>
          </cell>
          <cell r="CK47">
            <v>8698023</v>
          </cell>
          <cell r="CL47">
            <v>8323852</v>
          </cell>
          <cell r="CM47">
            <v>8028877</v>
          </cell>
          <cell r="CN47">
            <v>1751003</v>
          </cell>
          <cell r="CO47">
            <v>1728881</v>
          </cell>
          <cell r="CP47">
            <v>1710821</v>
          </cell>
          <cell r="CQ47">
            <v>1687268</v>
          </cell>
          <cell r="CR47">
            <v>1601294</v>
          </cell>
          <cell r="CS47">
            <v>1568798</v>
          </cell>
          <cell r="CT47">
            <v>1546091</v>
          </cell>
          <cell r="CU47">
            <v>1759693</v>
          </cell>
          <cell r="CV47">
            <v>1730416</v>
          </cell>
          <cell r="CW47">
            <v>1700031</v>
          </cell>
          <cell r="CX47">
            <v>1659151</v>
          </cell>
          <cell r="CY47">
            <v>1644209</v>
          </cell>
          <cell r="CZ47">
            <v>1624002</v>
          </cell>
          <cell r="DA47">
            <v>1605827</v>
          </cell>
          <cell r="DB47">
            <v>1575131</v>
          </cell>
          <cell r="DC47">
            <v>1536285</v>
          </cell>
          <cell r="DD47">
            <v>1488698</v>
          </cell>
          <cell r="DE47">
            <v>1469236</v>
          </cell>
          <cell r="DF47">
            <v>1410219</v>
          </cell>
          <cell r="DG47">
            <v>1378260</v>
          </cell>
          <cell r="DH47">
            <v>1378260</v>
          </cell>
          <cell r="DI47">
            <v>1348014</v>
          </cell>
          <cell r="DJ47">
            <v>1289232</v>
          </cell>
          <cell r="DK47">
            <v>1230414</v>
          </cell>
          <cell r="DM47">
            <v>47063</v>
          </cell>
          <cell r="DN47">
            <v>273530</v>
          </cell>
          <cell r="DP47">
            <v>320593</v>
          </cell>
          <cell r="DQ47">
            <v>262020</v>
          </cell>
          <cell r="DR47">
            <v>211360</v>
          </cell>
          <cell r="DS47">
            <v>501560</v>
          </cell>
          <cell r="DT47">
            <v>712920</v>
          </cell>
          <cell r="DU47">
            <v>63735</v>
          </cell>
          <cell r="DV47">
            <v>6233043</v>
          </cell>
        </row>
        <row r="48">
          <cell r="B48" t="str">
            <v>Consolidated Bank of Kenya</v>
          </cell>
          <cell r="C48">
            <v>12.19482</v>
          </cell>
          <cell r="D48">
            <v>7.7392070000000004</v>
          </cell>
          <cell r="E48">
            <v>8.5849299999999999</v>
          </cell>
          <cell r="F48">
            <v>-0.30510399999999999</v>
          </cell>
          <cell r="G48">
            <v>-0.35110400000000003</v>
          </cell>
          <cell r="H48">
            <v>0.46361000000000002</v>
          </cell>
          <cell r="I48">
            <v>10.377666</v>
          </cell>
          <cell r="J48">
            <v>1.8501E-2</v>
          </cell>
          <cell r="K48">
            <v>-0.36286600000000002</v>
          </cell>
          <cell r="M48">
            <v>1.8972136951824249E-3</v>
          </cell>
          <cell r="N48">
            <v>2.187425936590992E-3</v>
          </cell>
          <cell r="O48">
            <v>2.3029793562806804E-3</v>
          </cell>
          <cell r="P48">
            <v>2.3119535793521182E-3</v>
          </cell>
          <cell r="Q48">
            <v>2.2414962355843987E-3</v>
          </cell>
          <cell r="R48">
            <v>2.4357980908586208E-3</v>
          </cell>
          <cell r="S48">
            <v>2.2831051018938715E-3</v>
          </cell>
          <cell r="T48">
            <v>2.667232875557445E-3</v>
          </cell>
          <cell r="U48">
            <v>2.7943385230868381E-3</v>
          </cell>
          <cell r="V48">
            <v>2.9311894911254019E-3</v>
          </cell>
          <cell r="W48">
            <v>3.0410302221931039E-3</v>
          </cell>
          <cell r="X48">
            <v>3.2463100336946882E-3</v>
          </cell>
          <cell r="Y48">
            <v>3.127047466179375E-3</v>
          </cell>
          <cell r="Z48">
            <v>3.4316570805427039E-3</v>
          </cell>
          <cell r="AA48">
            <v>3.5951394425047193E-3</v>
          </cell>
          <cell r="AB48">
            <v>3.5168922779126709E-3</v>
          </cell>
          <cell r="AC48">
            <v>3.6589293862348505E-3</v>
          </cell>
          <cell r="AD48">
            <v>3.8139306267146143E-3</v>
          </cell>
          <cell r="AE48">
            <v>4.1598331954687522E-3</v>
          </cell>
          <cell r="AF48">
            <v>4.3305980844768359E-3</v>
          </cell>
          <cell r="AG48">
            <v>4.7091276126817556E-3</v>
          </cell>
          <cell r="AH48">
            <v>4.9352439066792245E-3</v>
          </cell>
          <cell r="AI48">
            <v>5.0564486501753214E-3</v>
          </cell>
          <cell r="AJ48">
            <v>313413032</v>
          </cell>
          <cell r="AK48">
            <v>195568503</v>
          </cell>
          <cell r="AL48">
            <v>0</v>
          </cell>
          <cell r="AM48">
            <v>228782134</v>
          </cell>
          <cell r="AN48">
            <v>0</v>
          </cell>
          <cell r="AO48">
            <v>40312345</v>
          </cell>
          <cell r="AP48">
            <v>51920201</v>
          </cell>
          <cell r="AQ48">
            <v>263782134</v>
          </cell>
          <cell r="AR48">
            <v>13553634</v>
          </cell>
          <cell r="AS48">
            <v>20834301</v>
          </cell>
          <cell r="AT48">
            <v>20834.300999999999</v>
          </cell>
          <cell r="AU48">
            <v>4733253</v>
          </cell>
          <cell r="AW48">
            <v>2.5816411808008387E-3</v>
          </cell>
          <cell r="AX48">
            <v>3.1510350603573501E-3</v>
          </cell>
          <cell r="AY48">
            <v>2.4775278713307178E-3</v>
          </cell>
          <cell r="BA48">
            <v>-0.71883164802568822</v>
          </cell>
          <cell r="BB48">
            <v>-3.9806472746038699E-2</v>
          </cell>
          <cell r="BC48">
            <v>-3.3832655627961047E-2</v>
          </cell>
          <cell r="BD48">
            <v>-2.9400059705139866E-2</v>
          </cell>
          <cell r="BE48">
            <v>0.54296139480074679</v>
          </cell>
          <cell r="BF48">
            <v>1.1139315304013244</v>
          </cell>
          <cell r="BG48">
            <v>0.1958206054382014</v>
          </cell>
          <cell r="BH48">
            <v>0.38866871548304172</v>
          </cell>
          <cell r="BI48">
            <v>0.13270837917761208</v>
          </cell>
          <cell r="BJ48">
            <v>4.663440062660977E-2</v>
          </cell>
          <cell r="BK48">
            <v>8.6073978551002309E-2</v>
          </cell>
          <cell r="BL48">
            <v>0.9014874902882144</v>
          </cell>
          <cell r="BM48">
            <v>1.7463770550271733E-3</v>
          </cell>
          <cell r="BN48">
            <v>9.860955740686073E-5</v>
          </cell>
          <cell r="BO48">
            <v>9.0504513094495599E-4</v>
          </cell>
          <cell r="BP48">
            <v>12194820</v>
          </cell>
          <cell r="BQ48">
            <v>12942903</v>
          </cell>
          <cell r="BR48">
            <v>12972904</v>
          </cell>
          <cell r="BS48">
            <v>12887332</v>
          </cell>
          <cell r="BT48">
            <v>12574556</v>
          </cell>
          <cell r="BU48">
            <v>12421918</v>
          </cell>
          <cell r="BV48">
            <v>12302979</v>
          </cell>
          <cell r="BW48">
            <v>13455744</v>
          </cell>
          <cell r="BX48">
            <v>13423571</v>
          </cell>
          <cell r="BY48">
            <v>13620906</v>
          </cell>
          <cell r="BZ48">
            <v>13697179</v>
          </cell>
          <cell r="CA48">
            <v>13917895</v>
          </cell>
          <cell r="CB48">
            <v>13898951</v>
          </cell>
          <cell r="CC48">
            <v>14419461</v>
          </cell>
          <cell r="CD48">
            <v>14272743</v>
          </cell>
          <cell r="CE48">
            <v>14135528</v>
          </cell>
          <cell r="CF48">
            <v>14425550</v>
          </cell>
          <cell r="CG48">
            <v>14573039</v>
          </cell>
          <cell r="CH48">
            <v>14428785</v>
          </cell>
          <cell r="CI48">
            <v>15077051</v>
          </cell>
          <cell r="CJ48">
            <v>15965750</v>
          </cell>
          <cell r="CK48">
            <v>16616891</v>
          </cell>
          <cell r="CL48">
            <v>16730762</v>
          </cell>
          <cell r="CM48">
            <v>16778631</v>
          </cell>
          <cell r="CN48">
            <v>463610</v>
          </cell>
          <cell r="CO48">
            <v>729433</v>
          </cell>
          <cell r="CP48">
            <v>870456</v>
          </cell>
          <cell r="CQ48">
            <v>925355</v>
          </cell>
          <cell r="CR48">
            <v>795096</v>
          </cell>
          <cell r="CS48">
            <v>966429</v>
          </cell>
          <cell r="CT48">
            <v>562347</v>
          </cell>
          <cell r="CU48">
            <v>1068434</v>
          </cell>
          <cell r="CV48">
            <v>1045060</v>
          </cell>
          <cell r="CW48">
            <v>1187461</v>
          </cell>
          <cell r="CX48">
            <v>1325345</v>
          </cell>
          <cell r="CY48">
            <v>1403073</v>
          </cell>
          <cell r="CZ48">
            <v>1410759</v>
          </cell>
          <cell r="DA48">
            <v>1542883</v>
          </cell>
          <cell r="DB48">
            <v>1586460</v>
          </cell>
          <cell r="DC48">
            <v>1615215</v>
          </cell>
          <cell r="DD48">
            <v>1587672</v>
          </cell>
          <cell r="DE48">
            <v>1606209</v>
          </cell>
          <cell r="DF48">
            <v>1551228</v>
          </cell>
          <cell r="DG48">
            <v>1567820</v>
          </cell>
          <cell r="DH48">
            <v>1567820</v>
          </cell>
          <cell r="DI48">
            <v>1089376</v>
          </cell>
          <cell r="DJ48">
            <v>1258313</v>
          </cell>
          <cell r="DK48">
            <v>1241702</v>
          </cell>
          <cell r="DM48">
            <v>477812</v>
          </cell>
          <cell r="DN48">
            <v>402199</v>
          </cell>
          <cell r="DP48">
            <v>880011</v>
          </cell>
          <cell r="DQ48">
            <v>980272</v>
          </cell>
          <cell r="DR48">
            <v>769566</v>
          </cell>
          <cell r="DS48">
            <v>1210439</v>
          </cell>
          <cell r="DT48">
            <v>1980005</v>
          </cell>
          <cell r="DU48">
            <v>-374412</v>
          </cell>
          <cell r="DV48">
            <v>7739207</v>
          </cell>
        </row>
        <row r="49">
          <cell r="B49" t="str">
            <v xml:space="preserve">Dubai Islamic Bank </v>
          </cell>
          <cell r="C49">
            <v>7.6225189999999996</v>
          </cell>
          <cell r="D49">
            <v>4.1807869999999996</v>
          </cell>
          <cell r="E49">
            <v>5.1275690000000003</v>
          </cell>
          <cell r="F49">
            <v>1.0669770000000001</v>
          </cell>
          <cell r="G49">
            <v>1.0684100000000001</v>
          </cell>
          <cell r="H49">
            <v>1.837901</v>
          </cell>
          <cell r="I49">
            <v>5.6970419999999997</v>
          </cell>
          <cell r="J49">
            <v>1.5435000000000001E-2</v>
          </cell>
          <cell r="K49">
            <v>-0.58773399999999998</v>
          </cell>
          <cell r="M49">
            <v>1.8669259524345776E-3</v>
          </cell>
          <cell r="N49">
            <v>1.8384385148436126E-3</v>
          </cell>
          <cell r="O49">
            <v>1.6682935980527191E-3</v>
          </cell>
          <cell r="P49">
            <v>1.6837333211809288E-3</v>
          </cell>
          <cell r="Q49">
            <v>1.39180981416708E-3</v>
          </cell>
          <cell r="R49">
            <v>1.4170584184887587E-3</v>
          </cell>
          <cell r="S49">
            <v>1.2905753969860989E-3</v>
          </cell>
          <cell r="T49">
            <v>1.0097300653005045E-3</v>
          </cell>
          <cell r="U49">
            <v>8.9810759525201064E-4</v>
          </cell>
          <cell r="V49">
            <v>8.1594244188925907E-4</v>
          </cell>
          <cell r="W49">
            <v>1.6019345997390294E-3</v>
          </cell>
          <cell r="X49">
            <v>1.6457505318533876E-3</v>
          </cell>
          <cell r="Y49">
            <v>1.6597976324624964E-3</v>
          </cell>
          <cell r="Z49">
            <v>1.7406970541681173E-3</v>
          </cell>
          <cell r="AA49">
            <v>1.7623379659851292E-3</v>
          </cell>
          <cell r="AB49">
            <v>1.9075708158961323E-3</v>
          </cell>
          <cell r="AC49">
            <v>1.9305963266920123E-3</v>
          </cell>
          <cell r="AD49">
            <v>1.9367902077399666E-3</v>
          </cell>
          <cell r="AE49">
            <v>2.0384148379067593E-3</v>
          </cell>
          <cell r="AF49">
            <v>2.135885306845442E-3</v>
          </cell>
          <cell r="AG49">
            <v>2.277695536393396E-3</v>
          </cell>
          <cell r="AH49">
            <v>2.3491586322533392E-3</v>
          </cell>
          <cell r="AI49">
            <v>2.2687049910450462E-3</v>
          </cell>
          <cell r="AJ49">
            <v>313413032</v>
          </cell>
          <cell r="AK49">
            <v>195568503</v>
          </cell>
          <cell r="AL49">
            <v>0</v>
          </cell>
          <cell r="AM49">
            <v>228782134</v>
          </cell>
          <cell r="AN49">
            <v>0</v>
          </cell>
          <cell r="AO49">
            <v>40312345</v>
          </cell>
          <cell r="AP49">
            <v>51920201</v>
          </cell>
          <cell r="AQ49">
            <v>263782134</v>
          </cell>
          <cell r="AR49">
            <v>13553634</v>
          </cell>
          <cell r="AS49">
            <v>20834301</v>
          </cell>
          <cell r="AT49">
            <v>20834.300999999999</v>
          </cell>
          <cell r="AU49">
            <v>4733253</v>
          </cell>
          <cell r="AW49">
            <v>1.6136858889132292E-3</v>
          </cell>
          <cell r="AX49">
            <v>1.7022165729494278E-3</v>
          </cell>
          <cell r="AY49">
            <v>1.4797668833259419E-3</v>
          </cell>
          <cell r="BA49">
            <v>-0.41428072098085877</v>
          </cell>
          <cell r="BB49">
            <v>-0.1217489686983477</v>
          </cell>
          <cell r="BC49">
            <v>0.18753767305910685</v>
          </cell>
          <cell r="BD49">
            <v>0.1872861390174059</v>
          </cell>
          <cell r="BE49">
            <v>0.42259785410297906</v>
          </cell>
          <cell r="BF49">
            <v>4.3180782832823832</v>
          </cell>
          <cell r="BG49">
            <v>3.1662598756999526E-2</v>
          </cell>
          <cell r="BH49">
            <v>8.0544053625103071E-2</v>
          </cell>
          <cell r="BI49">
            <v>0.10627894579675545</v>
          </cell>
          <cell r="BJ49">
            <v>5.1909723640234072E-2</v>
          </cell>
          <cell r="BK49">
            <v>5.4369222156521381E-2</v>
          </cell>
          <cell r="BL49">
            <v>0.8153546056620592</v>
          </cell>
          <cell r="BM49">
            <v>1.547599192240093E-4</v>
          </cell>
          <cell r="BN49">
            <v>0</v>
          </cell>
          <cell r="BO49">
            <v>7.5880076343349718E-5</v>
          </cell>
          <cell r="BP49">
            <v>7622519</v>
          </cell>
          <cell r="BQ49">
            <v>7177523</v>
          </cell>
          <cell r="BR49">
            <v>5925048</v>
          </cell>
          <cell r="BS49">
            <v>5250614</v>
          </cell>
          <cell r="BT49">
            <v>4183358</v>
          </cell>
          <cell r="BU49">
            <v>4169057</v>
          </cell>
          <cell r="BV49">
            <v>3312834</v>
          </cell>
          <cell r="BW49">
            <v>2610309</v>
          </cell>
          <cell r="BX49">
            <v>1855248</v>
          </cell>
          <cell r="BY49">
            <v>1412715</v>
          </cell>
          <cell r="CN49">
            <v>1837901</v>
          </cell>
          <cell r="CO49">
            <v>1792459</v>
          </cell>
          <cell r="CP49">
            <v>1888237</v>
          </cell>
          <cell r="CQ49">
            <v>1945260</v>
          </cell>
          <cell r="CR49">
            <v>1603170</v>
          </cell>
          <cell r="CS49">
            <v>1576015</v>
          </cell>
          <cell r="CT49">
            <v>1550896</v>
          </cell>
          <cell r="CU49">
            <v>1268840</v>
          </cell>
          <cell r="CV49">
            <v>1296179</v>
          </cell>
          <cell r="CW49">
            <v>1252725</v>
          </cell>
          <cell r="DM49">
            <v>70502</v>
          </cell>
          <cell r="DN49">
            <v>96328</v>
          </cell>
          <cell r="DP49">
            <v>166830</v>
          </cell>
          <cell r="DQ49">
            <v>720385</v>
          </cell>
          <cell r="DR49">
            <v>9084</v>
          </cell>
          <cell r="DS49">
            <v>103699</v>
          </cell>
          <cell r="DT49">
            <v>112783</v>
          </cell>
          <cell r="DU49">
            <v>-587734</v>
          </cell>
          <cell r="DV49">
            <v>4180787</v>
          </cell>
        </row>
        <row r="50">
          <cell r="B50" t="str">
            <v xml:space="preserve">Mayfair Bank </v>
          </cell>
          <cell r="C50">
            <v>8.2130969999999994</v>
          </cell>
          <cell r="D50">
            <v>4.4612350000000003</v>
          </cell>
          <cell r="E50">
            <v>6.8897740000000001</v>
          </cell>
          <cell r="F50">
            <v>1.101707</v>
          </cell>
          <cell r="G50">
            <v>1.101707</v>
          </cell>
          <cell r="H50">
            <v>1.1175250000000001</v>
          </cell>
          <cell r="I50">
            <v>5.9607330000000003</v>
          </cell>
          <cell r="J50">
            <v>2.9118000000000002E-2</v>
          </cell>
          <cell r="K50">
            <v>-0.25018699999999999</v>
          </cell>
          <cell r="M50">
            <v>1.7505325950158536E-3</v>
          </cell>
          <cell r="N50">
            <v>1.6829240341067562E-3</v>
          </cell>
          <cell r="O50">
            <v>1.5269761579581259E-3</v>
          </cell>
          <cell r="P50">
            <v>1.5958014906050501E-3</v>
          </cell>
          <cell r="Q50">
            <v>1.3581930913919007E-3</v>
          </cell>
          <cell r="R50">
            <v>1.2823203270047327E-3</v>
          </cell>
          <cell r="S50">
            <v>1.2024846829300833E-3</v>
          </cell>
          <cell r="T50">
            <v>1.1394633381557604E-3</v>
          </cell>
          <cell r="U50">
            <v>9.2633368985826719E-4</v>
          </cell>
          <cell r="V50">
            <v>8.1594244188925907E-4</v>
          </cell>
          <cell r="W50">
            <v>1.6019345997390294E-3</v>
          </cell>
          <cell r="X50">
            <v>1.6457505318533876E-3</v>
          </cell>
          <cell r="Y50">
            <v>1.6597976324624964E-3</v>
          </cell>
          <cell r="Z50">
            <v>1.7406970541681173E-3</v>
          </cell>
          <cell r="AA50">
            <v>1.7623379659851292E-3</v>
          </cell>
          <cell r="AB50">
            <v>1.9075708158961323E-3</v>
          </cell>
          <cell r="AC50">
            <v>1.9305963266920123E-3</v>
          </cell>
          <cell r="AD50">
            <v>1.9367902077399666E-3</v>
          </cell>
          <cell r="AE50">
            <v>2.0384148379067593E-3</v>
          </cell>
          <cell r="AF50">
            <v>2.135885306845442E-3</v>
          </cell>
          <cell r="AG50">
            <v>2.277695536393396E-3</v>
          </cell>
          <cell r="AH50">
            <v>2.3491586322533392E-3</v>
          </cell>
          <cell r="AI50">
            <v>2.2687049910450462E-3</v>
          </cell>
          <cell r="AJ50">
            <v>313413032</v>
          </cell>
          <cell r="AK50">
            <v>195568503</v>
          </cell>
          <cell r="AL50">
            <v>0</v>
          </cell>
          <cell r="AM50">
            <v>228782134</v>
          </cell>
          <cell r="AN50">
            <v>0</v>
          </cell>
          <cell r="AO50">
            <v>40312345</v>
          </cell>
          <cell r="AP50">
            <v>51920201</v>
          </cell>
          <cell r="AQ50">
            <v>263782134</v>
          </cell>
          <cell r="AR50">
            <v>13553634</v>
          </cell>
          <cell r="AS50">
            <v>20834301</v>
          </cell>
          <cell r="AT50">
            <v>20834.300999999999</v>
          </cell>
          <cell r="AU50">
            <v>4733253</v>
          </cell>
          <cell r="AW50">
            <v>1.7387111443311033E-3</v>
          </cell>
          <cell r="AX50">
            <v>1.8164015896581294E-3</v>
          </cell>
          <cell r="AY50">
            <v>1.9883222241963215E-3</v>
          </cell>
          <cell r="BA50">
            <v>-0.31213975779528302</v>
          </cell>
          <cell r="BB50">
            <v>-4.4272062865702851E-2</v>
          </cell>
          <cell r="BC50">
            <v>0.18482743649145164</v>
          </cell>
          <cell r="BD50">
            <v>0.18482743649145164</v>
          </cell>
          <cell r="BE50">
            <v>0.35377834958372761</v>
          </cell>
          <cell r="BF50">
            <v>2.2947825069910368</v>
          </cell>
          <cell r="BG50">
            <v>7.1998389518646783E-3</v>
          </cell>
          <cell r="BH50">
            <v>2.9816008806416102E-2</v>
          </cell>
          <cell r="BI50">
            <v>0.11286046323225542</v>
          </cell>
          <cell r="BJ50">
            <v>6.5466612641235752E-2</v>
          </cell>
          <cell r="BK50">
            <v>4.7393850591019665E-2</v>
          </cell>
          <cell r="BL50">
            <v>0.6475154337428195</v>
          </cell>
          <cell r="BM50">
            <v>9.8701773451039649E-4</v>
          </cell>
          <cell r="BN50">
            <v>9.7529502774242754E-4</v>
          </cell>
          <cell r="BO50">
            <v>9.7428541890319748E-4</v>
          </cell>
          <cell r="BP50">
            <v>8213097</v>
          </cell>
          <cell r="BQ50">
            <v>7447262</v>
          </cell>
          <cell r="BR50">
            <v>6689148</v>
          </cell>
          <cell r="BS50">
            <v>6856572</v>
          </cell>
          <cell r="BT50">
            <v>5369117</v>
          </cell>
          <cell r="BU50">
            <v>4475770</v>
          </cell>
          <cell r="BV50">
            <v>3953412</v>
          </cell>
          <cell r="BW50">
            <v>3547988</v>
          </cell>
          <cell r="BX50">
            <v>2563150</v>
          </cell>
          <cell r="BY50">
            <v>1412715</v>
          </cell>
          <cell r="CN50">
            <v>1117525</v>
          </cell>
          <cell r="CO50">
            <v>1189040</v>
          </cell>
          <cell r="CP50">
            <v>1026771</v>
          </cell>
          <cell r="CQ50">
            <v>1019868</v>
          </cell>
          <cell r="CR50">
            <v>1020349</v>
          </cell>
          <cell r="CS50">
            <v>1112957</v>
          </cell>
          <cell r="CT50">
            <v>1079558</v>
          </cell>
          <cell r="CU50">
            <v>1168946</v>
          </cell>
          <cell r="CV50">
            <v>1120846</v>
          </cell>
          <cell r="CW50">
            <v>1252725</v>
          </cell>
          <cell r="DM50">
            <v>66545</v>
          </cell>
          <cell r="DN50">
            <v>121553</v>
          </cell>
          <cell r="DP50">
            <v>188098</v>
          </cell>
          <cell r="DQ50">
            <v>431644</v>
          </cell>
          <cell r="DR50">
            <v>948</v>
          </cell>
          <cell r="DS50">
            <v>30847</v>
          </cell>
          <cell r="DT50">
            <v>31795</v>
          </cell>
          <cell r="DU50">
            <v>-250187</v>
          </cell>
          <cell r="DV50">
            <v>4461235</v>
          </cell>
        </row>
        <row r="51">
          <cell r="B51" t="str">
            <v>Middle East Bank</v>
          </cell>
          <cell r="C51">
            <v>6.9136839999999999</v>
          </cell>
          <cell r="D51">
            <v>4.3068439999999999</v>
          </cell>
          <cell r="E51">
            <v>5.5465749999999998</v>
          </cell>
          <cell r="F51">
            <v>1.0202279999999999</v>
          </cell>
          <cell r="G51">
            <v>1.1222970000000001</v>
          </cell>
          <cell r="H51">
            <v>1.220672</v>
          </cell>
          <cell r="I51">
            <v>3.0281889999999998</v>
          </cell>
          <cell r="J51">
            <v>7.9450000000000007E-3</v>
          </cell>
          <cell r="K51">
            <v>0.10001</v>
          </cell>
          <cell r="M51">
            <v>1.5765315223912509E-3</v>
          </cell>
          <cell r="N51">
            <v>1.5575776991289467E-3</v>
          </cell>
          <cell r="O51">
            <v>1.4133233687721931E-3</v>
          </cell>
          <cell r="P51">
            <v>1.401315282129908E-3</v>
          </cell>
          <cell r="Q51">
            <v>1.3763618780880339E-3</v>
          </cell>
          <cell r="R51">
            <v>1.4170696233015406E-3</v>
          </cell>
          <cell r="S51">
            <v>1.4595526780470818E-3</v>
          </cell>
          <cell r="T51">
            <v>1.4768173016462597E-3</v>
          </cell>
          <cell r="U51">
            <v>1.4769299628961381E-3</v>
          </cell>
          <cell r="V51">
            <v>1.5459463853591893E-3</v>
          </cell>
          <cell r="W51">
            <v>1.6019345997390294E-3</v>
          </cell>
          <cell r="X51">
            <v>1.6457505318533876E-3</v>
          </cell>
          <cell r="Y51">
            <v>1.6597976324624964E-3</v>
          </cell>
          <cell r="Z51">
            <v>1.7406970541681173E-3</v>
          </cell>
          <cell r="AA51">
            <v>1.7623379659851292E-3</v>
          </cell>
          <cell r="AB51">
            <v>1.9075708158961323E-3</v>
          </cell>
          <cell r="AC51">
            <v>1.9305963266920123E-3</v>
          </cell>
          <cell r="AD51">
            <v>1.9367902077399666E-3</v>
          </cell>
          <cell r="AE51">
            <v>2.0384148379067593E-3</v>
          </cell>
          <cell r="AF51">
            <v>2.135885306845442E-3</v>
          </cell>
          <cell r="AG51">
            <v>2.277695536393396E-3</v>
          </cell>
          <cell r="AH51">
            <v>2.3491586322533392E-3</v>
          </cell>
          <cell r="AI51">
            <v>2.2687049910450462E-3</v>
          </cell>
          <cell r="AJ51">
            <v>313413032</v>
          </cell>
          <cell r="AK51">
            <v>195568503</v>
          </cell>
          <cell r="AL51">
            <v>0</v>
          </cell>
          <cell r="AM51">
            <v>228782134</v>
          </cell>
          <cell r="AN51">
            <v>0</v>
          </cell>
          <cell r="AO51">
            <v>40312345</v>
          </cell>
          <cell r="AP51">
            <v>51920201</v>
          </cell>
          <cell r="AQ51">
            <v>263782134</v>
          </cell>
          <cell r="AR51">
            <v>13553634</v>
          </cell>
          <cell r="AS51">
            <v>20834301</v>
          </cell>
          <cell r="AT51">
            <v>20834.300999999999</v>
          </cell>
          <cell r="AU51">
            <v>4733253</v>
          </cell>
          <cell r="AW51">
            <v>1.4636256480574429E-3</v>
          </cell>
          <cell r="AX51">
            <v>1.7535409562620162E-3</v>
          </cell>
          <cell r="AY51">
            <v>1.6006879675112291E-3</v>
          </cell>
          <cell r="BA51">
            <v>7.8591298620307892E-2</v>
          </cell>
          <cell r="BB51">
            <v>1.52293455802473E-2</v>
          </cell>
          <cell r="BC51">
            <v>0.37061656323300829</v>
          </cell>
          <cell r="BD51">
            <v>0.33691027871774187</v>
          </cell>
          <cell r="BE51">
            <v>0.43638130863143015</v>
          </cell>
          <cell r="BF51">
            <v>0.67614391116740058</v>
          </cell>
          <cell r="BG51">
            <v>0.20634393306649434</v>
          </cell>
          <cell r="BH51">
            <v>0.24102365965796865</v>
          </cell>
          <cell r="BI51">
            <v>0.1225633230924438</v>
          </cell>
          <cell r="BJ51">
            <v>6.1477921305124521E-2</v>
          </cell>
          <cell r="BK51">
            <v>6.1085401787319284E-2</v>
          </cell>
          <cell r="BL51">
            <v>0.77648711141560334</v>
          </cell>
          <cell r="BM51">
            <v>1.2785178709489768E-3</v>
          </cell>
          <cell r="BN51">
            <v>3.416313405598998E-5</v>
          </cell>
          <cell r="BO51">
            <v>6.4376837812153091E-4</v>
          </cell>
          <cell r="BP51">
            <v>6913684</v>
          </cell>
          <cell r="BQ51">
            <v>6607009</v>
          </cell>
          <cell r="BR51">
            <v>5620524</v>
          </cell>
          <cell r="BS51">
            <v>5360864</v>
          </cell>
          <cell r="BT51">
            <v>5343660</v>
          </cell>
          <cell r="BU51">
            <v>5165484</v>
          </cell>
          <cell r="BV51">
            <v>5090148</v>
          </cell>
          <cell r="BW51">
            <v>5121036</v>
          </cell>
          <cell r="BX51">
            <v>5092123</v>
          </cell>
          <cell r="BY51">
            <v>5249639</v>
          </cell>
          <cell r="BZ51">
            <v>5280693</v>
          </cell>
          <cell r="CA51">
            <v>5233522</v>
          </cell>
          <cell r="CB51">
            <v>5237919</v>
          </cell>
          <cell r="CC51">
            <v>5443993</v>
          </cell>
          <cell r="CD51">
            <v>5375994</v>
          </cell>
          <cell r="CE51">
            <v>5677553</v>
          </cell>
          <cell r="CF51">
            <v>6288542</v>
          </cell>
          <cell r="CG51">
            <v>6192662</v>
          </cell>
          <cell r="CH51">
            <v>5836720</v>
          </cell>
          <cell r="CI51">
            <v>5936601</v>
          </cell>
          <cell r="CJ51">
            <v>5906089</v>
          </cell>
          <cell r="CK51">
            <v>6153754</v>
          </cell>
          <cell r="CL51">
            <v>6204136</v>
          </cell>
          <cell r="CM51">
            <v>5765799</v>
          </cell>
          <cell r="CN51">
            <v>1220672</v>
          </cell>
          <cell r="CO51">
            <v>1218322</v>
          </cell>
          <cell r="CP51">
            <v>1192491</v>
          </cell>
          <cell r="CQ51">
            <v>1157878</v>
          </cell>
          <cell r="CR51">
            <v>1061671</v>
          </cell>
          <cell r="CS51">
            <v>1083394</v>
          </cell>
          <cell r="CT51">
            <v>1098966</v>
          </cell>
          <cell r="CU51">
            <v>1161853</v>
          </cell>
          <cell r="CV51">
            <v>1143420</v>
          </cell>
          <cell r="CW51">
            <v>1178364</v>
          </cell>
          <cell r="CX51">
            <v>1213931</v>
          </cell>
          <cell r="CY51">
            <v>1192109</v>
          </cell>
          <cell r="CZ51">
            <v>1235641</v>
          </cell>
          <cell r="DA51">
            <v>1237851</v>
          </cell>
          <cell r="DB51">
            <v>1252646</v>
          </cell>
          <cell r="DC51">
            <v>1263462</v>
          </cell>
          <cell r="DD51">
            <v>1197477</v>
          </cell>
          <cell r="DE51">
            <v>1193546</v>
          </cell>
          <cell r="DF51">
            <v>1211872</v>
          </cell>
          <cell r="DG51">
            <v>1233695</v>
          </cell>
          <cell r="DH51">
            <v>1233695</v>
          </cell>
          <cell r="DI51">
            <v>1216395</v>
          </cell>
          <cell r="DJ51">
            <v>1169933</v>
          </cell>
          <cell r="DK51">
            <v>1175205</v>
          </cell>
          <cell r="DM51">
            <v>148158</v>
          </cell>
          <cell r="DN51">
            <v>191357</v>
          </cell>
          <cell r="DP51">
            <v>339515</v>
          </cell>
          <cell r="DQ51">
            <v>229561</v>
          </cell>
          <cell r="DR51">
            <v>261381</v>
          </cell>
          <cell r="DS51">
            <v>823081</v>
          </cell>
          <cell r="DT51">
            <v>1084462</v>
          </cell>
          <cell r="DU51">
            <v>70100</v>
          </cell>
          <cell r="DV51">
            <v>4306844</v>
          </cell>
        </row>
        <row r="52">
          <cell r="B52" t="str">
            <v>Spire Bank</v>
          </cell>
          <cell r="C52">
            <v>6.6635140000000002</v>
          </cell>
          <cell r="D52">
            <v>3.4705879999999998</v>
          </cell>
          <cell r="E52">
            <v>4.5000939999999998</v>
          </cell>
          <cell r="F52">
            <v>1.023029</v>
          </cell>
          <cell r="G52">
            <v>-0.93929200000000002</v>
          </cell>
          <cell r="H52">
            <v>-0.29199700000000001</v>
          </cell>
          <cell r="I52">
            <v>6.698982</v>
          </cell>
          <cell r="J52">
            <v>1.24E-3</v>
          </cell>
          <cell r="K52">
            <v>-0.20031199999999999</v>
          </cell>
          <cell r="M52">
            <v>7.7033214602480042E-4</v>
          </cell>
          <cell r="N52">
            <v>9.8768066488109517E-4</v>
          </cell>
          <cell r="O52">
            <v>8.0573806999925278E-4</v>
          </cell>
          <cell r="P52">
            <v>8.7431380415206237E-4</v>
          </cell>
          <cell r="Q52">
            <v>1.828144471978596E-3</v>
          </cell>
          <cell r="R52">
            <v>1.9951270965040003E-3</v>
          </cell>
          <cell r="S52">
            <v>2.2215219873531959E-3</v>
          </cell>
          <cell r="T52">
            <v>2.3264679233426658E-3</v>
          </cell>
          <cell r="U52">
            <v>2.5178370370550077E-3</v>
          </cell>
          <cell r="V52">
            <v>2.9204333094317424E-3</v>
          </cell>
          <cell r="W52">
            <v>3.0588598481347401E-3</v>
          </cell>
          <cell r="X52">
            <v>3.3461308451362866E-3</v>
          </cell>
          <cell r="Y52">
            <v>3.510592734375647E-3</v>
          </cell>
          <cell r="Z52">
            <v>3.817287304938452E-3</v>
          </cell>
          <cell r="AA52">
            <v>4.0857315203113587E-3</v>
          </cell>
          <cell r="AB52">
            <v>4.3179555382334422E-3</v>
          </cell>
          <cell r="AC52">
            <v>4.7633665332035748E-3</v>
          </cell>
          <cell r="AD52">
            <v>4.7657858994089222E-3</v>
          </cell>
          <cell r="AE52">
            <v>4.5753422744545516E-3</v>
          </cell>
          <cell r="AF52">
            <v>5.4417109266859413E-3</v>
          </cell>
          <cell r="AG52">
            <v>5.3969313576378072E-3</v>
          </cell>
          <cell r="AH52">
            <v>5.6779324554218844E-3</v>
          </cell>
          <cell r="AI52">
            <v>5.4898150641763069E-3</v>
          </cell>
          <cell r="AJ52">
            <v>313413032</v>
          </cell>
          <cell r="AK52">
            <v>195568503</v>
          </cell>
          <cell r="AL52">
            <v>0</v>
          </cell>
          <cell r="AM52">
            <v>228782134</v>
          </cell>
          <cell r="AN52">
            <v>0</v>
          </cell>
          <cell r="AO52">
            <v>40312345</v>
          </cell>
          <cell r="AP52">
            <v>51920201</v>
          </cell>
          <cell r="AQ52">
            <v>263782134</v>
          </cell>
          <cell r="AR52">
            <v>13553634</v>
          </cell>
          <cell r="AS52">
            <v>20834301</v>
          </cell>
          <cell r="AT52">
            <v>20834.300999999999</v>
          </cell>
          <cell r="AU52">
            <v>4733253</v>
          </cell>
          <cell r="AW52">
            <v>1.4106647044600019E-3</v>
          </cell>
          <cell r="AX52">
            <v>1.413057496466433E-3</v>
          </cell>
          <cell r="AY52">
            <v>1.298683659460023E-3</v>
          </cell>
          <cell r="BA52">
            <v>-0.42773748800068989</v>
          </cell>
          <cell r="BB52">
            <v>3.559278163623765E-2</v>
          </cell>
          <cell r="BC52">
            <v>-0.14021413999918197</v>
          </cell>
          <cell r="BD52">
            <v>0.15271409894816854</v>
          </cell>
          <cell r="BE52">
            <v>0.82825795326518414</v>
          </cell>
          <cell r="BF52">
            <v>1.8760505416952458</v>
          </cell>
          <cell r="BG52">
            <v>0.39114245116613316</v>
          </cell>
          <cell r="BH52">
            <v>0.5983539098086883</v>
          </cell>
          <cell r="BI52">
            <v>9.2042362022567187E-2</v>
          </cell>
          <cell r="BJ52">
            <v>5.6100423860742925E-2</v>
          </cell>
          <cell r="BK52">
            <v>3.5941938161824262E-2</v>
          </cell>
          <cell r="BL52">
            <v>0.77122566773049628</v>
          </cell>
          <cell r="BM52">
            <v>9.6434037331433317E-4</v>
          </cell>
          <cell r="BN52">
            <v>0</v>
          </cell>
          <cell r="BO52">
            <v>4.8129873787548208E-4</v>
          </cell>
          <cell r="BP52">
            <v>6663514</v>
          </cell>
          <cell r="BQ52">
            <v>7377349</v>
          </cell>
          <cell r="BR52">
            <v>8516128</v>
          </cell>
          <cell r="BS52">
            <v>9223078</v>
          </cell>
          <cell r="BT52">
            <v>10827687</v>
          </cell>
          <cell r="BU52">
            <v>10965040</v>
          </cell>
          <cell r="BV52">
            <v>11203247</v>
          </cell>
          <cell r="BW52">
            <v>11147949</v>
          </cell>
          <cell r="BX52">
            <v>11686475</v>
          </cell>
          <cell r="BY52">
            <v>13074106</v>
          </cell>
          <cell r="BZ52">
            <v>13185616</v>
          </cell>
          <cell r="CA52">
            <v>13802498</v>
          </cell>
          <cell r="CB52">
            <v>14204005</v>
          </cell>
          <cell r="CC52">
            <v>14382397</v>
          </cell>
          <cell r="CD52">
            <v>15107721</v>
          </cell>
          <cell r="CE52">
            <v>14469562</v>
          </cell>
          <cell r="CF52">
            <v>15826494</v>
          </cell>
          <cell r="CG52">
            <v>16857598</v>
          </cell>
          <cell r="CH52">
            <v>16800655</v>
          </cell>
          <cell r="CI52">
            <v>16589359</v>
          </cell>
          <cell r="CJ52">
            <v>17019940</v>
          </cell>
          <cell r="CK52">
            <v>16250564</v>
          </cell>
          <cell r="CL52">
            <v>16454140</v>
          </cell>
          <cell r="CM52">
            <v>15562476</v>
          </cell>
          <cell r="CN52">
            <v>-291997</v>
          </cell>
          <cell r="CO52">
            <v>1530</v>
          </cell>
          <cell r="CP52">
            <v>-923614</v>
          </cell>
          <cell r="CQ52">
            <v>-1029954</v>
          </cell>
          <cell r="CR52">
            <v>551632</v>
          </cell>
          <cell r="CS52">
            <v>768190</v>
          </cell>
          <cell r="CT52">
            <v>992269</v>
          </cell>
          <cell r="CU52">
            <v>1187760</v>
          </cell>
          <cell r="CV52">
            <v>1424536</v>
          </cell>
          <cell r="CW52">
            <v>1628858</v>
          </cell>
          <cell r="CX52">
            <v>1717309</v>
          </cell>
          <cell r="CY52">
            <v>1817222</v>
          </cell>
          <cell r="CZ52">
            <v>2037416</v>
          </cell>
          <cell r="DA52">
            <v>2182475</v>
          </cell>
          <cell r="DB52">
            <v>1933604</v>
          </cell>
          <cell r="DC52">
            <v>2068845</v>
          </cell>
          <cell r="DD52">
            <v>1993347</v>
          </cell>
          <cell r="DE52">
            <v>2106331</v>
          </cell>
          <cell r="DF52">
            <v>1718831</v>
          </cell>
          <cell r="DG52">
            <v>1154947</v>
          </cell>
          <cell r="DH52">
            <v>1154947</v>
          </cell>
          <cell r="DI52">
            <v>1526979</v>
          </cell>
          <cell r="DJ52">
            <v>1408728</v>
          </cell>
          <cell r="DK52">
            <v>1371482</v>
          </cell>
          <cell r="DM52">
            <v>300680</v>
          </cell>
          <cell r="DN52">
            <v>62347</v>
          </cell>
          <cell r="DP52">
            <v>363027</v>
          </cell>
          <cell r="DQ52">
            <v>681057</v>
          </cell>
          <cell r="DR52">
            <v>1432990</v>
          </cell>
          <cell r="DS52">
            <v>961897</v>
          </cell>
          <cell r="DT52">
            <v>2394887</v>
          </cell>
          <cell r="DU52">
            <v>212043</v>
          </cell>
          <cell r="DV52">
            <v>3470588</v>
          </cell>
        </row>
        <row r="53">
          <cell r="B53" t="str">
            <v xml:space="preserve">Jamii Bora Bank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3.8727608079307571E-9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Q53">
            <v>0</v>
          </cell>
          <cell r="R53">
            <v>0</v>
          </cell>
          <cell r="S53">
            <v>3.0224909005594821E-3</v>
          </cell>
          <cell r="T53">
            <v>3.476346848968026E-3</v>
          </cell>
          <cell r="U53">
            <v>3.5180477134277906E-3</v>
          </cell>
          <cell r="V53">
            <v>3.2512212159849403E-3</v>
          </cell>
          <cell r="W53">
            <v>4.0298106709611972E-3</v>
          </cell>
          <cell r="X53">
            <v>4.4514540520524618E-3</v>
          </cell>
          <cell r="Y53">
            <v>4.4692455535187319E-3</v>
          </cell>
          <cell r="Z53">
            <v>4.5511325872303011E-3</v>
          </cell>
          <cell r="AA53">
            <v>4.9632838540780181E-3</v>
          </cell>
          <cell r="AB53">
            <v>4.5362823760640957E-3</v>
          </cell>
          <cell r="AC53">
            <v>4.7800398144967528E-3</v>
          </cell>
          <cell r="AD53">
            <v>4.5513830838513417E-3</v>
          </cell>
          <cell r="AE53">
            <v>4.6643770964833187E-3</v>
          </cell>
          <cell r="AF53">
            <v>2.9185973673679262E-3</v>
          </cell>
          <cell r="AG53">
            <v>2.984048240605761E-3</v>
          </cell>
          <cell r="AH53">
            <v>2.7145443083773806E-3</v>
          </cell>
          <cell r="AI53">
            <v>2.6078119729559994E-3</v>
          </cell>
          <cell r="AJ53">
            <v>313413032</v>
          </cell>
          <cell r="AK53">
            <v>195568503</v>
          </cell>
          <cell r="AL53">
            <v>0</v>
          </cell>
          <cell r="AM53">
            <v>228782134</v>
          </cell>
          <cell r="AN53">
            <v>0</v>
          </cell>
          <cell r="AO53">
            <v>40312345</v>
          </cell>
          <cell r="AP53">
            <v>51920201</v>
          </cell>
          <cell r="AQ53">
            <v>263782134</v>
          </cell>
          <cell r="AR53">
            <v>13553634</v>
          </cell>
          <cell r="AS53">
            <v>20834301</v>
          </cell>
          <cell r="AT53">
            <v>20834.300999999999</v>
          </cell>
          <cell r="AU53">
            <v>4733253</v>
          </cell>
          <cell r="AW53">
            <v>0</v>
          </cell>
          <cell r="AX53">
            <v>0</v>
          </cell>
          <cell r="AY53">
            <v>0</v>
          </cell>
          <cell r="BA53" t="e">
            <v>#DIV/0!</v>
          </cell>
          <cell r="BB53" t="e">
            <v>#DIV/0!</v>
          </cell>
          <cell r="BC53">
            <v>0</v>
          </cell>
          <cell r="BD53">
            <v>0</v>
          </cell>
          <cell r="BE53" t="e">
            <v>#DIV/0!</v>
          </cell>
          <cell r="BF53" t="e">
            <v>#DIV/0!</v>
          </cell>
          <cell r="BG53" t="e">
            <v>#DIV/0!</v>
          </cell>
          <cell r="BH53">
            <v>0</v>
          </cell>
          <cell r="BI53" t="e">
            <v>#DIV/0!</v>
          </cell>
          <cell r="BJ53" t="e">
            <v>#DIV/0!</v>
          </cell>
          <cell r="BK53" t="e">
            <v>#DIV/0!</v>
          </cell>
          <cell r="BL53" t="e">
            <v>#DIV/0!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12448282</v>
          </cell>
          <cell r="BW53">
            <v>12850795</v>
          </cell>
          <cell r="BX53">
            <v>13778388</v>
          </cell>
          <cell r="BY53">
            <v>14594119</v>
          </cell>
          <cell r="BZ53">
            <v>15336497</v>
          </cell>
          <cell r="CA53">
            <v>15724254</v>
          </cell>
          <cell r="CB53">
            <v>17244601</v>
          </cell>
          <cell r="CC53">
            <v>17103526</v>
          </cell>
          <cell r="CD53">
            <v>17281779</v>
          </cell>
          <cell r="CE53">
            <v>16781543</v>
          </cell>
          <cell r="CF53">
            <v>17042346</v>
          </cell>
          <cell r="CG53">
            <v>15896471</v>
          </cell>
          <cell r="CH53">
            <v>13724146</v>
          </cell>
          <cell r="CI53">
            <v>13117892</v>
          </cell>
          <cell r="CJ53">
            <v>9437406</v>
          </cell>
          <cell r="CK53">
            <v>9034229</v>
          </cell>
          <cell r="CL53">
            <v>7577619</v>
          </cell>
          <cell r="CM53">
            <v>7010323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3395143</v>
          </cell>
          <cell r="CU53">
            <v>3454435</v>
          </cell>
          <cell r="CV53">
            <v>3236996</v>
          </cell>
          <cell r="CW53">
            <v>3382368</v>
          </cell>
          <cell r="CX53">
            <v>3496545</v>
          </cell>
          <cell r="CY53">
            <v>3590079</v>
          </cell>
          <cell r="CZ53">
            <v>3135336</v>
          </cell>
          <cell r="DA53">
            <v>3149170</v>
          </cell>
          <cell r="DB53">
            <v>3166310</v>
          </cell>
          <cell r="DC53">
            <v>3162791</v>
          </cell>
          <cell r="DD53">
            <v>3167452</v>
          </cell>
          <cell r="DE53">
            <v>3150756</v>
          </cell>
          <cell r="DF53">
            <v>3126920</v>
          </cell>
          <cell r="DG53">
            <v>3105500</v>
          </cell>
          <cell r="DH53">
            <v>3105500</v>
          </cell>
          <cell r="DI53">
            <v>2308081</v>
          </cell>
          <cell r="DJ53">
            <v>2269490</v>
          </cell>
          <cell r="DK53">
            <v>2250639</v>
          </cell>
          <cell r="DM53">
            <v>0</v>
          </cell>
          <cell r="DN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</row>
        <row r="54">
          <cell r="B54" t="str">
            <v>Total - Tier 3</v>
          </cell>
          <cell r="C54">
            <v>331.35090700000006</v>
          </cell>
          <cell r="D54">
            <v>184.603523</v>
          </cell>
          <cell r="E54">
            <v>238.60056599999999</v>
          </cell>
          <cell r="F54">
            <v>45.254171000000007</v>
          </cell>
          <cell r="G54">
            <v>48.174787999999999</v>
          </cell>
          <cell r="H54">
            <v>54.730550000000008</v>
          </cell>
          <cell r="I54">
            <v>257.22826399999997</v>
          </cell>
          <cell r="J54">
            <v>0.95866499999999977</v>
          </cell>
          <cell r="K54">
            <v>1.9442459999999995</v>
          </cell>
          <cell r="M54">
            <v>7.1223321530984499E-2</v>
          </cell>
          <cell r="N54">
            <v>7.2433611633202041E-2</v>
          </cell>
          <cell r="O54">
            <v>7.1653208342276148E-2</v>
          </cell>
          <cell r="P54">
            <v>7.2742406539648224E-2</v>
          </cell>
          <cell r="Q54">
            <v>7.2735242121084051E-2</v>
          </cell>
          <cell r="R54">
            <v>7.5056330294899026E-2</v>
          </cell>
          <cell r="S54">
            <v>7.4032153248737839E-2</v>
          </cell>
          <cell r="T54">
            <v>7.379141439204015E-2</v>
          </cell>
          <cell r="U54">
            <v>7.3221842481345653E-2</v>
          </cell>
          <cell r="V54">
            <v>0.29255788475060968</v>
          </cell>
          <cell r="W54">
            <v>0.997572042370787</v>
          </cell>
          <cell r="X54">
            <v>8.7869679961999098E-2</v>
          </cell>
          <cell r="Y54">
            <v>8.7022833250973042E-2</v>
          </cell>
          <cell r="Z54">
            <v>0.992339220850052</v>
          </cell>
          <cell r="AA54">
            <v>0.98840894632248444</v>
          </cell>
          <cell r="AB54">
            <v>0.97770434487047697</v>
          </cell>
          <cell r="AC54">
            <v>0.95956322316348119</v>
          </cell>
          <cell r="AD54">
            <v>0.95835887122047236</v>
          </cell>
          <cell r="AE54">
            <v>0.93937735110172105</v>
          </cell>
          <cell r="AF54">
            <v>0.94483816472443749</v>
          </cell>
          <cell r="AG54">
            <v>0.94649599725917377</v>
          </cell>
          <cell r="AH54">
            <v>0.94764366496882313</v>
          </cell>
          <cell r="AI54">
            <v>0.95053163945165786</v>
          </cell>
          <cell r="AJ54">
            <v>12223108248</v>
          </cell>
          <cell r="AK54">
            <v>7627171617</v>
          </cell>
          <cell r="AL54">
            <v>0</v>
          </cell>
          <cell r="AM54">
            <v>8922503226</v>
          </cell>
          <cell r="AN54">
            <v>0</v>
          </cell>
          <cell r="AO54">
            <v>1572181455</v>
          </cell>
          <cell r="AP54">
            <v>2024887839</v>
          </cell>
          <cell r="AQ54">
            <v>10287503226</v>
          </cell>
          <cell r="AR54">
            <v>528591726</v>
          </cell>
          <cell r="AS54">
            <v>812537739</v>
          </cell>
          <cell r="AT54">
            <v>812537.73899999948</v>
          </cell>
          <cell r="AU54">
            <v>184596867</v>
          </cell>
          <cell r="AW54">
            <v>7.014692687607596E-2</v>
          </cell>
          <cell r="AX54">
            <v>7.5161728228549052E-2</v>
          </cell>
          <cell r="AY54">
            <v>6.885781857048158E-2</v>
          </cell>
          <cell r="BA54">
            <v>4.3947865287576923E-2</v>
          </cell>
          <cell r="BB54">
            <v>7.2226079300217591E-3</v>
          </cell>
          <cell r="BC54">
            <v>0.18728419362189533</v>
          </cell>
          <cell r="BD54">
            <v>0.17593000977528664</v>
          </cell>
          <cell r="BE54">
            <v>0.39248682138337598</v>
          </cell>
          <cell r="BF54">
            <v>0.82582523619544612</v>
          </cell>
          <cell r="BG54">
            <v>0.14558137476919397</v>
          </cell>
          <cell r="BH54">
            <v>0.38149928714842157</v>
          </cell>
          <cell r="BI54">
            <v>0.11563204499626591</v>
          </cell>
          <cell r="BJ54">
            <v>5.4332114885631E-2</v>
          </cell>
          <cell r="BK54">
            <v>6.1299930110634906E-2</v>
          </cell>
          <cell r="BL54">
            <v>0.77369272879260487</v>
          </cell>
          <cell r="BM54">
            <v>6.1695382313373098E-2</v>
          </cell>
          <cell r="BN54">
            <v>3.8873248512511373E-2</v>
          </cell>
          <cell r="BO54">
            <v>5.4249749182486727E-2</v>
          </cell>
          <cell r="BP54">
            <v>331350907</v>
          </cell>
          <cell r="BQ54">
            <v>330176060</v>
          </cell>
          <cell r="BR54">
            <v>320303695</v>
          </cell>
          <cell r="BS54">
            <v>317791902</v>
          </cell>
          <cell r="BT54">
            <v>308576522</v>
          </cell>
          <cell r="BU54">
            <v>305639829</v>
          </cell>
          <cell r="BV54">
            <v>295936963</v>
          </cell>
          <cell r="BW54">
            <v>297343044</v>
          </cell>
          <cell r="BX54">
            <v>288339069</v>
          </cell>
          <cell r="BY54">
            <v>290927935</v>
          </cell>
          <cell r="BZ54">
            <v>281510895</v>
          </cell>
          <cell r="CA54">
            <v>281888575</v>
          </cell>
          <cell r="CB54">
            <v>283550971</v>
          </cell>
          <cell r="CC54">
            <v>277909727</v>
          </cell>
          <cell r="CD54">
            <v>278558386</v>
          </cell>
          <cell r="CE54">
            <v>274517447</v>
          </cell>
          <cell r="CF54">
            <v>280147332</v>
          </cell>
          <cell r="CG54">
            <v>273789358</v>
          </cell>
          <cell r="CH54">
            <v>264680180</v>
          </cell>
          <cell r="CI54">
            <v>259018298</v>
          </cell>
          <cell r="CJ54">
            <v>243299036</v>
          </cell>
          <cell r="CK54">
            <v>235242414</v>
          </cell>
          <cell r="CL54">
            <v>227575470</v>
          </cell>
          <cell r="CM54">
            <v>219734053</v>
          </cell>
          <cell r="CN54">
            <v>54730550</v>
          </cell>
          <cell r="CO54">
            <v>54771255</v>
          </cell>
          <cell r="CP54">
            <v>53529173</v>
          </cell>
          <cell r="CQ54">
            <v>51952766</v>
          </cell>
          <cell r="CR54">
            <v>52263526</v>
          </cell>
          <cell r="CS54">
            <v>52331099</v>
          </cell>
          <cell r="CT54">
            <v>54842652</v>
          </cell>
          <cell r="CU54">
            <v>56160875</v>
          </cell>
          <cell r="CV54">
            <v>56160904</v>
          </cell>
          <cell r="CW54">
            <v>56224456</v>
          </cell>
          <cell r="CX54">
            <v>73207168</v>
          </cell>
          <cell r="CY54">
            <v>53562613</v>
          </cell>
          <cell r="CZ54">
            <v>52196454</v>
          </cell>
          <cell r="DA54">
            <v>51625654</v>
          </cell>
          <cell r="DB54">
            <v>48238243</v>
          </cell>
          <cell r="DC54">
            <v>47411658</v>
          </cell>
          <cell r="DD54">
            <v>44264895</v>
          </cell>
          <cell r="DE54">
            <v>43998606</v>
          </cell>
          <cell r="DF54">
            <v>42320348</v>
          </cell>
          <cell r="DG54">
            <v>40763536</v>
          </cell>
          <cell r="DH54">
            <v>40337064</v>
          </cell>
          <cell r="DI54">
            <v>37195527</v>
          </cell>
          <cell r="DJ54">
            <v>35791821</v>
          </cell>
          <cell r="DK54">
            <v>34951644</v>
          </cell>
          <cell r="DL54">
            <v>0</v>
          </cell>
          <cell r="DM54">
            <v>6624506</v>
          </cell>
          <cell r="DN54">
            <v>10253783</v>
          </cell>
          <cell r="DO54">
            <v>0</v>
          </cell>
          <cell r="DP54">
            <v>16878289</v>
          </cell>
          <cell r="DQ54">
            <v>13938517</v>
          </cell>
          <cell r="DR54">
            <v>11814223</v>
          </cell>
          <cell r="DS54">
            <v>19153654</v>
          </cell>
          <cell r="DT54">
            <v>30967877</v>
          </cell>
          <cell r="DU54">
            <v>1758189</v>
          </cell>
          <cell r="DV54">
            <v>184603523</v>
          </cell>
        </row>
        <row r="56">
          <cell r="B56" t="str">
            <v xml:space="preserve">TOTAL/Average </v>
          </cell>
          <cell r="C56">
            <v>4723.6696139999995</v>
          </cell>
          <cell r="D56">
            <v>2456.084065</v>
          </cell>
          <cell r="E56">
            <v>3465.1194439999999</v>
          </cell>
          <cell r="F56">
            <v>608.60130499999991</v>
          </cell>
          <cell r="G56">
            <v>681.33867699999996</v>
          </cell>
          <cell r="H56">
            <v>733.0126479999999</v>
          </cell>
          <cell r="I56">
            <v>3718.7851639999994</v>
          </cell>
          <cell r="J56">
            <v>23.696925</v>
          </cell>
          <cell r="K56">
            <v>125.592612</v>
          </cell>
          <cell r="L56">
            <v>0</v>
          </cell>
          <cell r="M56">
            <v>1</v>
          </cell>
          <cell r="N56">
            <v>0.99999999999999989</v>
          </cell>
          <cell r="O56">
            <v>0.99999999999999989</v>
          </cell>
          <cell r="P56">
            <v>1</v>
          </cell>
          <cell r="Q56">
            <v>1</v>
          </cell>
          <cell r="R56">
            <v>1</v>
          </cell>
          <cell r="S56">
            <v>0.99697750909944038</v>
          </cell>
          <cell r="T56">
            <v>0.99652365315103175</v>
          </cell>
          <cell r="U56">
            <v>0.99738005988182432</v>
          </cell>
          <cell r="V56">
            <v>1.1996223498616403</v>
          </cell>
          <cell r="W56">
            <v>2.5365006219140449</v>
          </cell>
          <cell r="X56">
            <v>1</v>
          </cell>
          <cell r="Y56">
            <v>1</v>
          </cell>
          <cell r="Z56">
            <v>2.5227808144148254</v>
          </cell>
          <cell r="AA56">
            <v>2.5043552204171564</v>
          </cell>
          <cell r="AB56">
            <v>0.99999999999999989</v>
          </cell>
          <cell r="AC56">
            <v>0.99999999999999978</v>
          </cell>
          <cell r="AD56">
            <v>0.99880925099301221</v>
          </cell>
          <cell r="AE56">
            <v>2.3229231653336964</v>
          </cell>
          <cell r="AF56">
            <v>2.3511177670026804</v>
          </cell>
          <cell r="AG56">
            <v>2.3561130160249304</v>
          </cell>
          <cell r="AH56">
            <v>2.3636510695632031</v>
          </cell>
          <cell r="AI56">
            <v>2.372348925360483</v>
          </cell>
          <cell r="AJ56">
            <v>20371847080</v>
          </cell>
          <cell r="AK56">
            <v>12711952695</v>
          </cell>
          <cell r="AL56">
            <v>0</v>
          </cell>
          <cell r="AM56">
            <v>14870838710</v>
          </cell>
          <cell r="AN56">
            <v>0</v>
          </cell>
          <cell r="AO56">
            <v>2620302425</v>
          </cell>
          <cell r="AP56">
            <v>3374813065</v>
          </cell>
          <cell r="AQ56">
            <v>17145838710</v>
          </cell>
          <cell r="AR56">
            <v>880986210</v>
          </cell>
          <cell r="AS56">
            <v>1354229565</v>
          </cell>
          <cell r="AT56">
            <v>1354229.5649999995</v>
          </cell>
          <cell r="AU56">
            <v>307661445</v>
          </cell>
          <cell r="AW56">
            <v>1</v>
          </cell>
          <cell r="AX56">
            <v>1</v>
          </cell>
          <cell r="AY56">
            <v>1</v>
          </cell>
          <cell r="BA56">
            <v>0.16931543622229908</v>
          </cell>
          <cell r="BB56">
            <v>2.6162916647278694E-2</v>
          </cell>
          <cell r="BC56">
            <v>0.18321539076678969</v>
          </cell>
          <cell r="BD56">
            <v>0.16365594627288882</v>
          </cell>
          <cell r="BE56">
            <v>0.35946132278743936</v>
          </cell>
          <cell r="BF56">
            <v>0.5001653906617779</v>
          </cell>
          <cell r="BG56">
            <v>0.1019055889684938</v>
          </cell>
          <cell r="BH56">
            <v>0.49235908995231692</v>
          </cell>
          <cell r="BI56">
            <v>0.10977133801491375</v>
          </cell>
          <cell r="BJ56">
            <v>3.5388948040788418E-2</v>
          </cell>
          <cell r="BK56">
            <v>7.4382389974125329E-2</v>
          </cell>
          <cell r="BL56">
            <v>0.70880213646107149</v>
          </cell>
          <cell r="BM56">
            <v>1</v>
          </cell>
          <cell r="BN56">
            <v>1</v>
          </cell>
          <cell r="BO56">
            <v>1</v>
          </cell>
          <cell r="BP56">
            <v>4723669614</v>
          </cell>
          <cell r="BQ56">
            <v>4633601450</v>
          </cell>
          <cell r="BR56">
            <v>4506683985</v>
          </cell>
          <cell r="BS56">
            <v>4398588245</v>
          </cell>
          <cell r="BT56">
            <v>4338887985</v>
          </cell>
          <cell r="BU56">
            <v>4189353192</v>
          </cell>
          <cell r="BV56">
            <v>4015640231</v>
          </cell>
          <cell r="BW56">
            <v>4002740822</v>
          </cell>
          <cell r="BX56">
            <v>3969801179</v>
          </cell>
          <cell r="BY56">
            <v>3890090236</v>
          </cell>
          <cell r="BZ56">
            <v>3780561166</v>
          </cell>
          <cell r="CA56">
            <v>3667176199</v>
          </cell>
          <cell r="CB56">
            <v>3699555728</v>
          </cell>
          <cell r="CC56">
            <v>3597175542</v>
          </cell>
          <cell r="CD56">
            <v>3477540415</v>
          </cell>
          <cell r="CE56">
            <v>3451529529</v>
          </cell>
          <cell r="CF56">
            <v>3324525365</v>
          </cell>
          <cell r="CG56">
            <v>3287632118</v>
          </cell>
          <cell r="CH56">
            <v>3108389834</v>
          </cell>
          <cell r="CI56">
            <v>2990210268</v>
          </cell>
          <cell r="CJ56">
            <v>2849723061</v>
          </cell>
          <cell r="CK56">
            <v>2745172364</v>
          </cell>
          <cell r="CL56">
            <v>2610642202</v>
          </cell>
          <cell r="CM56">
            <v>2546412262</v>
          </cell>
          <cell r="CN56">
            <v>733012648</v>
          </cell>
          <cell r="CO56">
            <v>710521959</v>
          </cell>
          <cell r="CP56">
            <v>705367742</v>
          </cell>
          <cell r="CQ56">
            <v>676574554</v>
          </cell>
          <cell r="CR56">
            <v>660692988</v>
          </cell>
          <cell r="CS56">
            <v>627904202</v>
          </cell>
          <cell r="CT56">
            <v>622315836</v>
          </cell>
          <cell r="CU56">
            <v>644188418</v>
          </cell>
          <cell r="CV56">
            <v>632984415</v>
          </cell>
          <cell r="CW56">
            <v>612234112</v>
          </cell>
          <cell r="CX56">
            <v>619495335</v>
          </cell>
          <cell r="CY56">
            <v>592009516</v>
          </cell>
          <cell r="CZ56">
            <v>587323037</v>
          </cell>
          <cell r="DA56">
            <v>558953068</v>
          </cell>
          <cell r="DB56">
            <v>540576606</v>
          </cell>
          <cell r="DC56">
            <v>533849749</v>
          </cell>
          <cell r="DD56">
            <v>516020147</v>
          </cell>
          <cell r="DE56">
            <v>503192355</v>
          </cell>
          <cell r="DF56">
            <v>501928557</v>
          </cell>
          <cell r="DG56">
            <v>475796268</v>
          </cell>
          <cell r="DH56">
            <v>475369796</v>
          </cell>
          <cell r="DI56">
            <v>460316464</v>
          </cell>
          <cell r="DJ56">
            <v>429584047</v>
          </cell>
          <cell r="DK56">
            <v>412772425</v>
          </cell>
          <cell r="DL56">
            <v>0</v>
          </cell>
          <cell r="DM56">
            <v>108140069</v>
          </cell>
          <cell r="DN56">
            <v>192699165</v>
          </cell>
          <cell r="DO56">
            <v>0</v>
          </cell>
          <cell r="DP56">
            <v>300839234</v>
          </cell>
          <cell r="DQ56">
            <v>150469373</v>
          </cell>
          <cell r="DR56">
            <v>133441323</v>
          </cell>
          <cell r="DS56">
            <v>137583069</v>
          </cell>
          <cell r="DT56">
            <v>271024392</v>
          </cell>
          <cell r="DU56">
            <v>89499327</v>
          </cell>
          <cell r="DV56">
            <v>2456084065</v>
          </cell>
        </row>
        <row r="59">
          <cell r="B59" t="str">
            <v>Sep 2019 (Ranking out of 9 banks)</v>
          </cell>
          <cell r="C59">
            <v>7</v>
          </cell>
          <cell r="D59">
            <v>6</v>
          </cell>
          <cell r="E59">
            <v>6</v>
          </cell>
          <cell r="F59">
            <v>4</v>
          </cell>
          <cell r="G59">
            <v>4</v>
          </cell>
          <cell r="H59">
            <v>4</v>
          </cell>
          <cell r="I59">
            <v>7</v>
          </cell>
          <cell r="J59">
            <v>9</v>
          </cell>
          <cell r="K59">
            <v>7</v>
          </cell>
          <cell r="L59" t="e">
            <v>#N/A</v>
          </cell>
          <cell r="M59">
            <v>6</v>
          </cell>
          <cell r="AW59">
            <v>7</v>
          </cell>
          <cell r="AX59">
            <v>6</v>
          </cell>
          <cell r="AY59">
            <v>6</v>
          </cell>
          <cell r="BA59">
            <v>9</v>
          </cell>
          <cell r="BB59">
            <v>8</v>
          </cell>
          <cell r="BC59">
            <v>1</v>
          </cell>
          <cell r="BD59">
            <v>1</v>
          </cell>
          <cell r="BE59">
            <v>9</v>
          </cell>
          <cell r="BF59">
            <v>8</v>
          </cell>
          <cell r="BG59">
            <v>8</v>
          </cell>
          <cell r="BH59">
            <v>8</v>
          </cell>
          <cell r="BI59">
            <v>8</v>
          </cell>
          <cell r="BJ59">
            <v>1</v>
          </cell>
          <cell r="BK59">
            <v>9</v>
          </cell>
          <cell r="BL59">
            <v>5</v>
          </cell>
          <cell r="BM59">
            <v>5</v>
          </cell>
          <cell r="BN59">
            <v>8</v>
          </cell>
          <cell r="BO59">
            <v>7</v>
          </cell>
        </row>
        <row r="60">
          <cell r="B60" t="str">
            <v>Jun 2019 (Ranking out of 9 banks)</v>
          </cell>
          <cell r="C60">
            <v>7</v>
          </cell>
          <cell r="D60">
            <v>6</v>
          </cell>
          <cell r="E60">
            <v>6</v>
          </cell>
          <cell r="F60">
            <v>4</v>
          </cell>
          <cell r="G60">
            <v>4</v>
          </cell>
          <cell r="H60">
            <v>4</v>
          </cell>
          <cell r="I60">
            <v>7</v>
          </cell>
          <cell r="J60">
            <v>9</v>
          </cell>
          <cell r="K60">
            <v>7</v>
          </cell>
          <cell r="N60">
            <v>6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V60">
            <v>7</v>
          </cell>
          <cell r="AW60">
            <v>7</v>
          </cell>
          <cell r="AX60">
            <v>6</v>
          </cell>
          <cell r="AY60">
            <v>6</v>
          </cell>
          <cell r="AZ60" t="e">
            <v>#N/A</v>
          </cell>
          <cell r="BA60">
            <v>9</v>
          </cell>
          <cell r="BB60">
            <v>8</v>
          </cell>
          <cell r="BC60">
            <v>1</v>
          </cell>
          <cell r="BD60">
            <v>1</v>
          </cell>
          <cell r="BE60">
            <v>9</v>
          </cell>
          <cell r="BF60">
            <v>2</v>
          </cell>
          <cell r="BG60">
            <v>9</v>
          </cell>
          <cell r="BH60">
            <v>7</v>
          </cell>
          <cell r="BI60">
            <v>8</v>
          </cell>
          <cell r="BJ60">
            <v>9</v>
          </cell>
          <cell r="BK60">
            <v>9</v>
          </cell>
          <cell r="BL60">
            <v>5</v>
          </cell>
          <cell r="BM60">
            <v>6</v>
          </cell>
          <cell r="BN60">
            <v>7</v>
          </cell>
          <cell r="BO60">
            <v>7</v>
          </cell>
        </row>
        <row r="61">
          <cell r="B61" t="str">
            <v>Mar 2019 (Ranking out of 9 banks)</v>
          </cell>
          <cell r="C61">
            <v>7</v>
          </cell>
          <cell r="D61">
            <v>6</v>
          </cell>
          <cell r="E61">
            <v>6</v>
          </cell>
          <cell r="F61">
            <v>4</v>
          </cell>
          <cell r="G61">
            <v>4</v>
          </cell>
          <cell r="H61">
            <v>4</v>
          </cell>
          <cell r="I61">
            <v>7</v>
          </cell>
          <cell r="J61">
            <v>9</v>
          </cell>
          <cell r="K61">
            <v>8</v>
          </cell>
          <cell r="O61">
            <v>6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W61">
            <v>7</v>
          </cell>
          <cell r="AX61">
            <v>6</v>
          </cell>
          <cell r="AY61">
            <v>6</v>
          </cell>
          <cell r="AZ61" t="e">
            <v>#N/A</v>
          </cell>
          <cell r="BA61">
            <v>9</v>
          </cell>
          <cell r="BB61">
            <v>8</v>
          </cell>
          <cell r="BC61">
            <v>1</v>
          </cell>
          <cell r="BD61">
            <v>1</v>
          </cell>
          <cell r="BE61">
            <v>9</v>
          </cell>
          <cell r="BF61">
            <v>2</v>
          </cell>
          <cell r="BG61">
            <v>9</v>
          </cell>
          <cell r="BH61">
            <v>7</v>
          </cell>
          <cell r="BI61">
            <v>8</v>
          </cell>
          <cell r="BJ61">
            <v>9</v>
          </cell>
          <cell r="BK61">
            <v>9</v>
          </cell>
          <cell r="BL61">
            <v>5</v>
          </cell>
          <cell r="BM61">
            <v>6</v>
          </cell>
          <cell r="BN61">
            <v>7</v>
          </cell>
          <cell r="BO61">
            <v>7</v>
          </cell>
        </row>
        <row r="62">
          <cell r="B62" t="str">
            <v>Dec 2018 (Ranking out of 9 banks)</v>
          </cell>
          <cell r="C62">
            <v>6</v>
          </cell>
          <cell r="D62">
            <v>5</v>
          </cell>
          <cell r="E62">
            <v>6</v>
          </cell>
          <cell r="F62">
            <v>4</v>
          </cell>
          <cell r="G62">
            <v>4</v>
          </cell>
          <cell r="H62">
            <v>4</v>
          </cell>
          <cell r="I62">
            <v>7</v>
          </cell>
          <cell r="J62">
            <v>9</v>
          </cell>
          <cell r="K62">
            <v>6</v>
          </cell>
          <cell r="P62">
            <v>6</v>
          </cell>
          <cell r="AW62">
            <v>6</v>
          </cell>
          <cell r="AX62">
            <v>5</v>
          </cell>
          <cell r="AY62">
            <v>6</v>
          </cell>
          <cell r="BA62">
            <v>9</v>
          </cell>
          <cell r="BB62">
            <v>9</v>
          </cell>
          <cell r="BC62">
            <v>1</v>
          </cell>
          <cell r="BD62">
            <v>1</v>
          </cell>
          <cell r="BE62">
            <v>9</v>
          </cell>
          <cell r="BF62">
            <v>2</v>
          </cell>
          <cell r="BG62">
            <v>5</v>
          </cell>
          <cell r="BH62">
            <v>7</v>
          </cell>
          <cell r="BI62">
            <v>6</v>
          </cell>
          <cell r="BJ62">
            <v>9</v>
          </cell>
          <cell r="BK62">
            <v>8</v>
          </cell>
          <cell r="BL62">
            <v>6</v>
          </cell>
          <cell r="BM62">
            <v>6</v>
          </cell>
          <cell r="BN62">
            <v>7</v>
          </cell>
          <cell r="BO62">
            <v>7</v>
          </cell>
        </row>
        <row r="63">
          <cell r="B63" t="str">
            <v>Sep 2018 (Ranking out of 8 banks)</v>
          </cell>
          <cell r="C63">
            <v>5</v>
          </cell>
          <cell r="D63">
            <v>5</v>
          </cell>
          <cell r="E63">
            <v>6</v>
          </cell>
          <cell r="F63">
            <v>5</v>
          </cell>
          <cell r="G63">
            <v>6</v>
          </cell>
          <cell r="H63">
            <v>4</v>
          </cell>
          <cell r="I63">
            <v>7</v>
          </cell>
          <cell r="J63">
            <v>9</v>
          </cell>
          <cell r="K63">
            <v>7</v>
          </cell>
          <cell r="Q63">
            <v>6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W63">
            <v>5</v>
          </cell>
          <cell r="AX63">
            <v>5</v>
          </cell>
          <cell r="AY63">
            <v>6</v>
          </cell>
          <cell r="AZ63" t="e">
            <v>#N/A</v>
          </cell>
          <cell r="BA63">
            <v>9</v>
          </cell>
          <cell r="BB63">
            <v>9</v>
          </cell>
          <cell r="BC63">
            <v>2</v>
          </cell>
          <cell r="BD63">
            <v>1</v>
          </cell>
          <cell r="BE63">
            <v>9</v>
          </cell>
          <cell r="BF63">
            <v>2</v>
          </cell>
          <cell r="BG63">
            <v>6</v>
          </cell>
          <cell r="BH63">
            <v>2</v>
          </cell>
          <cell r="BI63">
            <v>7</v>
          </cell>
          <cell r="BJ63">
            <v>9</v>
          </cell>
          <cell r="BK63">
            <v>8</v>
          </cell>
          <cell r="BL63">
            <v>6</v>
          </cell>
          <cell r="BM63">
            <v>7</v>
          </cell>
          <cell r="BN63">
            <v>8</v>
          </cell>
          <cell r="BO63">
            <v>7</v>
          </cell>
        </row>
        <row r="64">
          <cell r="B64" t="str">
            <v>Jun 2018 (Ranking out of 8 banks)</v>
          </cell>
          <cell r="C64">
            <v>6</v>
          </cell>
          <cell r="D64">
            <v>5</v>
          </cell>
          <cell r="E64">
            <v>6</v>
          </cell>
          <cell r="F64">
            <v>5</v>
          </cell>
          <cell r="G64">
            <v>6</v>
          </cell>
          <cell r="H64">
            <v>4</v>
          </cell>
          <cell r="I64">
            <v>7</v>
          </cell>
          <cell r="J64">
            <v>8</v>
          </cell>
          <cell r="K64">
            <v>7</v>
          </cell>
          <cell r="R64">
            <v>6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W64">
            <v>6</v>
          </cell>
          <cell r="AX64">
            <v>5</v>
          </cell>
          <cell r="AY64">
            <v>6</v>
          </cell>
          <cell r="AZ64" t="e">
            <v>#N/A</v>
          </cell>
          <cell r="BA64">
            <v>8</v>
          </cell>
          <cell r="BB64">
            <v>8</v>
          </cell>
          <cell r="BC64">
            <v>1</v>
          </cell>
          <cell r="BD64">
            <v>1</v>
          </cell>
          <cell r="BE64">
            <v>8</v>
          </cell>
          <cell r="BF64">
            <v>2</v>
          </cell>
          <cell r="BG64">
            <v>6</v>
          </cell>
          <cell r="BH64">
            <v>1</v>
          </cell>
          <cell r="BI64">
            <v>5</v>
          </cell>
          <cell r="BJ64">
            <v>8</v>
          </cell>
          <cell r="BK64">
            <v>8</v>
          </cell>
          <cell r="BL64">
            <v>6</v>
          </cell>
          <cell r="BM64">
            <v>7</v>
          </cell>
          <cell r="BN64">
            <v>4</v>
          </cell>
          <cell r="BO64">
            <v>7</v>
          </cell>
        </row>
        <row r="65">
          <cell r="B65" t="str">
            <v>Mar 2018 (Ranking out of 8 banks)</v>
          </cell>
          <cell r="C65">
            <v>6</v>
          </cell>
          <cell r="D65">
            <v>5</v>
          </cell>
          <cell r="E65">
            <v>5</v>
          </cell>
          <cell r="F65">
            <v>5</v>
          </cell>
          <cell r="G65">
            <v>6</v>
          </cell>
          <cell r="H65">
            <v>5</v>
          </cell>
          <cell r="I65">
            <v>6</v>
          </cell>
          <cell r="J65">
            <v>8</v>
          </cell>
          <cell r="K65">
            <v>7</v>
          </cell>
          <cell r="S65">
            <v>6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W65">
            <v>6</v>
          </cell>
          <cell r="AX65">
            <v>5</v>
          </cell>
          <cell r="AY65">
            <v>5</v>
          </cell>
          <cell r="AZ65" t="e">
            <v>#N/A</v>
          </cell>
          <cell r="BA65">
            <v>8</v>
          </cell>
          <cell r="BB65">
            <v>7</v>
          </cell>
          <cell r="BC65">
            <v>1</v>
          </cell>
          <cell r="BD65">
            <v>1</v>
          </cell>
          <cell r="BE65">
            <v>8</v>
          </cell>
          <cell r="BF65">
            <v>1</v>
          </cell>
          <cell r="BG65">
            <v>4</v>
          </cell>
          <cell r="BH65">
            <v>2</v>
          </cell>
          <cell r="BI65">
            <v>6</v>
          </cell>
          <cell r="BJ65">
            <v>8</v>
          </cell>
          <cell r="BK65">
            <v>7</v>
          </cell>
          <cell r="BL65">
            <v>5</v>
          </cell>
          <cell r="BM65">
            <v>5</v>
          </cell>
          <cell r="BN65">
            <v>6</v>
          </cell>
          <cell r="BO65">
            <v>5</v>
          </cell>
        </row>
        <row r="66">
          <cell r="B66" t="str">
            <v>Dec 2017 (Ranking out of 8 banks)</v>
          </cell>
          <cell r="C66">
            <v>6</v>
          </cell>
          <cell r="D66">
            <v>5</v>
          </cell>
          <cell r="E66">
            <v>5</v>
          </cell>
          <cell r="F66">
            <v>6</v>
          </cell>
          <cell r="G66">
            <v>6</v>
          </cell>
          <cell r="H66">
            <v>6</v>
          </cell>
          <cell r="I66">
            <v>7</v>
          </cell>
          <cell r="J66">
            <v>8</v>
          </cell>
          <cell r="K66">
            <v>6</v>
          </cell>
          <cell r="T66">
            <v>5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AT66">
            <v>1</v>
          </cell>
          <cell r="AU66">
            <v>1</v>
          </cell>
          <cell r="AW66">
            <v>6</v>
          </cell>
          <cell r="AX66">
            <v>5</v>
          </cell>
          <cell r="AY66">
            <v>5</v>
          </cell>
          <cell r="AZ66" t="e">
            <v>#N/A</v>
          </cell>
          <cell r="BA66">
            <v>7</v>
          </cell>
          <cell r="BB66">
            <v>7</v>
          </cell>
          <cell r="BC66">
            <v>2</v>
          </cell>
          <cell r="BD66">
            <v>1</v>
          </cell>
          <cell r="BE66">
            <v>8</v>
          </cell>
          <cell r="BF66">
            <v>1</v>
          </cell>
          <cell r="BG66">
            <v>3</v>
          </cell>
          <cell r="BH66">
            <v>1</v>
          </cell>
          <cell r="BI66">
            <v>4</v>
          </cell>
          <cell r="BJ66">
            <v>8</v>
          </cell>
          <cell r="BK66">
            <v>7</v>
          </cell>
          <cell r="BL66">
            <v>5</v>
          </cell>
          <cell r="BM66">
            <v>5</v>
          </cell>
          <cell r="BN66">
            <v>7</v>
          </cell>
          <cell r="BO66">
            <v>7</v>
          </cell>
        </row>
        <row r="67">
          <cell r="B67" t="str">
            <v>Sep  2017 (Ranking out of 8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8</v>
          </cell>
          <cell r="K67">
            <v>6</v>
          </cell>
          <cell r="U67">
            <v>6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W67">
            <v>6</v>
          </cell>
          <cell r="AX67">
            <v>5</v>
          </cell>
          <cell r="AY67">
            <v>6</v>
          </cell>
          <cell r="BA67">
            <v>7</v>
          </cell>
          <cell r="BB67">
            <v>7</v>
          </cell>
          <cell r="BC67">
            <v>6</v>
          </cell>
          <cell r="BD67">
            <v>2</v>
          </cell>
          <cell r="BE67">
            <v>8</v>
          </cell>
          <cell r="BF67">
            <v>1</v>
          </cell>
          <cell r="BG67">
            <v>2</v>
          </cell>
          <cell r="BH67">
            <v>2</v>
          </cell>
          <cell r="BI67">
            <v>4</v>
          </cell>
          <cell r="BJ67">
            <v>8</v>
          </cell>
          <cell r="BK67">
            <v>7</v>
          </cell>
          <cell r="BL67">
            <v>4</v>
          </cell>
          <cell r="BM67">
            <v>6</v>
          </cell>
          <cell r="BN67">
            <v>4</v>
          </cell>
          <cell r="BO67">
            <v>6</v>
          </cell>
        </row>
        <row r="68">
          <cell r="B68" t="str">
            <v>June  2017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V68">
            <v>6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W68">
            <v>6</v>
          </cell>
          <cell r="AX68">
            <v>5</v>
          </cell>
          <cell r="AY68">
            <v>6</v>
          </cell>
          <cell r="BA68">
            <v>6</v>
          </cell>
          <cell r="BB68">
            <v>7</v>
          </cell>
          <cell r="BC68">
            <v>6</v>
          </cell>
          <cell r="BD68">
            <v>2</v>
          </cell>
          <cell r="BE68">
            <v>8</v>
          </cell>
          <cell r="BF68">
            <v>1</v>
          </cell>
          <cell r="BG68">
            <v>1</v>
          </cell>
          <cell r="BH68">
            <v>1</v>
          </cell>
          <cell r="BI68">
            <v>4</v>
          </cell>
          <cell r="BJ68">
            <v>8</v>
          </cell>
          <cell r="BK68">
            <v>7</v>
          </cell>
          <cell r="BL68">
            <v>4</v>
          </cell>
          <cell r="BM68">
            <v>7</v>
          </cell>
          <cell r="BN68">
            <v>7</v>
          </cell>
          <cell r="BO68">
            <v>6</v>
          </cell>
        </row>
        <row r="70">
          <cell r="B70" t="str">
            <v>Sep 2019 (Ranking out of 39 banks)</v>
          </cell>
          <cell r="C70">
            <v>7</v>
          </cell>
          <cell r="D70">
            <v>6</v>
          </cell>
          <cell r="E70">
            <v>6</v>
          </cell>
          <cell r="F70">
            <v>4</v>
          </cell>
          <cell r="G70">
            <v>4</v>
          </cell>
          <cell r="H70">
            <v>4</v>
          </cell>
          <cell r="I70">
            <v>7</v>
          </cell>
          <cell r="J70">
            <v>10</v>
          </cell>
          <cell r="K70">
            <v>8</v>
          </cell>
          <cell r="L70">
            <v>0</v>
          </cell>
          <cell r="M70">
            <v>6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7</v>
          </cell>
          <cell r="AW70">
            <v>6</v>
          </cell>
          <cell r="AX70">
            <v>6</v>
          </cell>
          <cell r="AY70">
            <v>6</v>
          </cell>
          <cell r="AZ70">
            <v>16</v>
          </cell>
          <cell r="BA70">
            <v>16</v>
          </cell>
          <cell r="BB70">
            <v>23</v>
          </cell>
          <cell r="BC70">
            <v>17</v>
          </cell>
          <cell r="BD70">
            <v>32</v>
          </cell>
          <cell r="BE70">
            <v>6</v>
          </cell>
          <cell r="BF70">
            <v>5</v>
          </cell>
          <cell r="BG70">
            <v>17</v>
          </cell>
          <cell r="BH70">
            <v>29</v>
          </cell>
          <cell r="BI70">
            <v>20</v>
          </cell>
          <cell r="BJ70">
            <v>30</v>
          </cell>
          <cell r="BK70">
            <v>18</v>
          </cell>
          <cell r="BL70">
            <v>6</v>
          </cell>
          <cell r="BM70">
            <v>7</v>
          </cell>
          <cell r="BN70">
            <v>7</v>
          </cell>
          <cell r="BO70">
            <v>0</v>
          </cell>
        </row>
        <row r="71">
          <cell r="B71" t="str">
            <v>Jun 2019 (Ranking out of 39 banks)</v>
          </cell>
          <cell r="C71">
            <v>7</v>
          </cell>
          <cell r="D71">
            <v>6</v>
          </cell>
          <cell r="E71">
            <v>6</v>
          </cell>
          <cell r="F71">
            <v>4</v>
          </cell>
          <cell r="G71">
            <v>4</v>
          </cell>
          <cell r="H71">
            <v>4</v>
          </cell>
          <cell r="I71">
            <v>7</v>
          </cell>
          <cell r="J71">
            <v>11</v>
          </cell>
          <cell r="K71">
            <v>7</v>
          </cell>
          <cell r="L71">
            <v>0</v>
          </cell>
          <cell r="N71">
            <v>6</v>
          </cell>
          <cell r="S71">
            <v>0</v>
          </cell>
          <cell r="T71">
            <v>2.2831051018938715E-3</v>
          </cell>
          <cell r="U71">
            <v>2.667232875557445E-3</v>
          </cell>
          <cell r="V71">
            <v>2.7943385230868381E-3</v>
          </cell>
          <cell r="W71">
            <v>2.9311894911254019E-3</v>
          </cell>
          <cell r="X71">
            <v>3.0410302221931039E-3</v>
          </cell>
          <cell r="Y71">
            <v>3.2463100336946882E-3</v>
          </cell>
          <cell r="Z71">
            <v>3.127047466179375E-3</v>
          </cell>
          <cell r="AA71">
            <v>3.4316570805427039E-3</v>
          </cell>
          <cell r="AB71">
            <v>3.5951394425047193E-3</v>
          </cell>
          <cell r="AC71">
            <v>3.5168922779126709E-3</v>
          </cell>
          <cell r="AD71">
            <v>3.6589293862348505E-3</v>
          </cell>
          <cell r="AE71">
            <v>3.8139306267146143E-3</v>
          </cell>
          <cell r="AF71">
            <v>4.1598331954687522E-3</v>
          </cell>
          <cell r="AG71">
            <v>4.3305980844768359E-3</v>
          </cell>
          <cell r="AH71">
            <v>4.7091276126817556E-3</v>
          </cell>
          <cell r="AI71">
            <v>4.9352439066792245E-3</v>
          </cell>
          <cell r="AJ71">
            <v>5.0564486501753214E-3</v>
          </cell>
          <cell r="AK71">
            <v>313413032</v>
          </cell>
          <cell r="AL71">
            <v>195568503</v>
          </cell>
          <cell r="AM71">
            <v>0</v>
          </cell>
          <cell r="AN71">
            <v>228782134</v>
          </cell>
          <cell r="AO71">
            <v>0</v>
          </cell>
          <cell r="AP71">
            <v>40312345</v>
          </cell>
          <cell r="AQ71">
            <v>51920201</v>
          </cell>
          <cell r="AR71">
            <v>263782134</v>
          </cell>
          <cell r="AS71">
            <v>13553634</v>
          </cell>
          <cell r="AT71">
            <v>20834301</v>
          </cell>
          <cell r="AU71">
            <v>20834.300999999999</v>
          </cell>
          <cell r="AV71">
            <v>7</v>
          </cell>
          <cell r="AW71">
            <v>6</v>
          </cell>
          <cell r="AX71">
            <v>6</v>
          </cell>
          <cell r="AY71">
            <v>2.7423914431602314E-3</v>
          </cell>
          <cell r="AZ71">
            <v>15</v>
          </cell>
          <cell r="BA71">
            <v>14</v>
          </cell>
          <cell r="BB71">
            <v>25</v>
          </cell>
          <cell r="BC71">
            <v>18</v>
          </cell>
          <cell r="BD71">
            <v>32</v>
          </cell>
          <cell r="BE71">
            <v>6</v>
          </cell>
          <cell r="BF71">
            <v>6</v>
          </cell>
          <cell r="BG71">
            <v>16</v>
          </cell>
          <cell r="BH71">
            <v>31</v>
          </cell>
          <cell r="BI71">
            <v>20</v>
          </cell>
          <cell r="BJ71">
            <v>32</v>
          </cell>
          <cell r="BK71">
            <v>22</v>
          </cell>
          <cell r="BL71">
            <v>6</v>
          </cell>
          <cell r="BM71">
            <v>8</v>
          </cell>
          <cell r="BN71">
            <v>7</v>
          </cell>
        </row>
        <row r="72">
          <cell r="B72" t="str">
            <v>Mar 2019 (Ranking out of 39 banks)</v>
          </cell>
          <cell r="C72">
            <v>7</v>
          </cell>
          <cell r="D72">
            <v>6</v>
          </cell>
          <cell r="E72">
            <v>6</v>
          </cell>
          <cell r="F72">
            <v>4</v>
          </cell>
          <cell r="G72">
            <v>4</v>
          </cell>
          <cell r="H72">
            <v>4</v>
          </cell>
          <cell r="I72">
            <v>7</v>
          </cell>
          <cell r="J72">
            <v>10</v>
          </cell>
          <cell r="K72">
            <v>8</v>
          </cell>
          <cell r="L72">
            <v>0</v>
          </cell>
          <cell r="O72">
            <v>6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0</v>
          </cell>
          <cell r="AW72">
            <v>7</v>
          </cell>
          <cell r="AX72">
            <v>6</v>
          </cell>
          <cell r="AY72">
            <v>6</v>
          </cell>
          <cell r="AZ72" t="e">
            <v>#N/A</v>
          </cell>
          <cell r="BA72">
            <v>16</v>
          </cell>
          <cell r="BB72">
            <v>16</v>
          </cell>
          <cell r="BC72">
            <v>23</v>
          </cell>
          <cell r="BD72">
            <v>17</v>
          </cell>
          <cell r="BE72">
            <v>32</v>
          </cell>
          <cell r="BF72">
            <v>6</v>
          </cell>
          <cell r="BG72">
            <v>5</v>
          </cell>
          <cell r="BH72">
            <v>17</v>
          </cell>
          <cell r="BI72">
            <v>29</v>
          </cell>
          <cell r="BJ72">
            <v>20</v>
          </cell>
          <cell r="BK72">
            <v>30</v>
          </cell>
          <cell r="BL72">
            <v>18</v>
          </cell>
          <cell r="BM72">
            <v>6</v>
          </cell>
          <cell r="BN72">
            <v>7</v>
          </cell>
          <cell r="BO72">
            <v>7</v>
          </cell>
        </row>
        <row r="73">
          <cell r="B73" t="str">
            <v>Dec 2018 (Ranking out of 39 banks)</v>
          </cell>
          <cell r="C73">
            <v>6</v>
          </cell>
          <cell r="D73">
            <v>5</v>
          </cell>
          <cell r="E73">
            <v>6</v>
          </cell>
          <cell r="F73">
            <v>4</v>
          </cell>
          <cell r="G73">
            <v>4</v>
          </cell>
          <cell r="H73">
            <v>4</v>
          </cell>
          <cell r="I73">
            <v>7</v>
          </cell>
          <cell r="J73">
            <v>11</v>
          </cell>
          <cell r="K73">
            <v>6</v>
          </cell>
          <cell r="P73">
            <v>6</v>
          </cell>
          <cell r="AW73">
            <v>6</v>
          </cell>
          <cell r="AX73">
            <v>5</v>
          </cell>
          <cell r="AY73">
            <v>6</v>
          </cell>
          <cell r="AZ73" t="e">
            <v>#N/A</v>
          </cell>
          <cell r="BA73">
            <v>12</v>
          </cell>
          <cell r="BB73">
            <v>12</v>
          </cell>
          <cell r="BC73">
            <v>24</v>
          </cell>
          <cell r="BD73">
            <v>17</v>
          </cell>
          <cell r="BE73">
            <v>34</v>
          </cell>
          <cell r="BF73">
            <v>5</v>
          </cell>
          <cell r="BG73">
            <v>10</v>
          </cell>
          <cell r="BH73">
            <v>18</v>
          </cell>
          <cell r="BI73">
            <v>24</v>
          </cell>
          <cell r="BJ73">
            <v>16</v>
          </cell>
          <cell r="BK73">
            <v>25</v>
          </cell>
          <cell r="BL73">
            <v>19</v>
          </cell>
          <cell r="BM73">
            <v>6</v>
          </cell>
          <cell r="BN73">
            <v>7</v>
          </cell>
          <cell r="BO73">
            <v>7</v>
          </cell>
        </row>
        <row r="74">
          <cell r="B74" t="str">
            <v>Sep 2018 (Ranking out of 39 banks)</v>
          </cell>
          <cell r="C74">
            <v>5</v>
          </cell>
          <cell r="D74">
            <v>5</v>
          </cell>
          <cell r="E74">
            <v>6</v>
          </cell>
          <cell r="F74">
            <v>5</v>
          </cell>
          <cell r="G74">
            <v>6</v>
          </cell>
          <cell r="H74">
            <v>4</v>
          </cell>
          <cell r="I74">
            <v>7</v>
          </cell>
          <cell r="J74">
            <v>11</v>
          </cell>
          <cell r="K74">
            <v>7</v>
          </cell>
          <cell r="L74">
            <v>0</v>
          </cell>
          <cell r="Q74">
            <v>6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W74">
            <v>5</v>
          </cell>
          <cell r="AX74">
            <v>5</v>
          </cell>
          <cell r="AY74">
            <v>6</v>
          </cell>
          <cell r="AZ74" t="e">
            <v>#N/A</v>
          </cell>
          <cell r="BA74">
            <v>15</v>
          </cell>
          <cell r="BB74">
            <v>15</v>
          </cell>
          <cell r="BC74">
            <v>20</v>
          </cell>
          <cell r="BD74">
            <v>18</v>
          </cell>
          <cell r="BE74">
            <v>34</v>
          </cell>
          <cell r="BF74">
            <v>6</v>
          </cell>
          <cell r="BG74">
            <v>11</v>
          </cell>
          <cell r="BH74">
            <v>3</v>
          </cell>
          <cell r="BI74">
            <v>23</v>
          </cell>
          <cell r="BJ74">
            <v>16</v>
          </cell>
          <cell r="BK74">
            <v>23</v>
          </cell>
          <cell r="BL74">
            <v>20</v>
          </cell>
          <cell r="BM74">
            <v>7</v>
          </cell>
          <cell r="BN74">
            <v>11</v>
          </cell>
          <cell r="BO74">
            <v>7</v>
          </cell>
        </row>
        <row r="75">
          <cell r="B75" t="str">
            <v>Jun 2018 (Ranking out of 40 banks)</v>
          </cell>
          <cell r="C75">
            <v>6</v>
          </cell>
          <cell r="D75">
            <v>5</v>
          </cell>
          <cell r="E75">
            <v>6</v>
          </cell>
          <cell r="F75">
            <v>5</v>
          </cell>
          <cell r="G75">
            <v>6</v>
          </cell>
          <cell r="H75">
            <v>4</v>
          </cell>
          <cell r="I75">
            <v>7</v>
          </cell>
          <cell r="J75">
            <v>11</v>
          </cell>
          <cell r="K75">
            <v>7</v>
          </cell>
          <cell r="L75" t="e">
            <v>#REF!</v>
          </cell>
          <cell r="R75">
            <v>6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W75">
            <v>6</v>
          </cell>
          <cell r="AX75">
            <v>5</v>
          </cell>
          <cell r="AY75">
            <v>6</v>
          </cell>
          <cell r="AZ75">
            <v>6</v>
          </cell>
          <cell r="BA75">
            <v>13</v>
          </cell>
          <cell r="BB75">
            <v>15</v>
          </cell>
          <cell r="BC75">
            <v>18</v>
          </cell>
          <cell r="BD75">
            <v>17</v>
          </cell>
          <cell r="BE75">
            <v>33</v>
          </cell>
          <cell r="BF75">
            <v>5</v>
          </cell>
          <cell r="BG75">
            <v>10</v>
          </cell>
          <cell r="BH75">
            <v>3</v>
          </cell>
          <cell r="BI75">
            <v>21</v>
          </cell>
          <cell r="BJ75">
            <v>14</v>
          </cell>
          <cell r="BK75">
            <v>15</v>
          </cell>
          <cell r="BL75">
            <v>20</v>
          </cell>
          <cell r="BM75">
            <v>8</v>
          </cell>
          <cell r="BN75">
            <v>4</v>
          </cell>
          <cell r="BO75">
            <v>7</v>
          </cell>
        </row>
        <row r="76">
          <cell r="B76" t="str">
            <v>Mar 2018 (Ranking out of 40 banks)</v>
          </cell>
          <cell r="C76">
            <v>6</v>
          </cell>
          <cell r="D76">
            <v>5</v>
          </cell>
          <cell r="E76">
            <v>5</v>
          </cell>
          <cell r="F76">
            <v>5</v>
          </cell>
          <cell r="G76">
            <v>6</v>
          </cell>
          <cell r="H76">
            <v>5</v>
          </cell>
          <cell r="I76">
            <v>6</v>
          </cell>
          <cell r="J76">
            <v>11</v>
          </cell>
          <cell r="K76">
            <v>7</v>
          </cell>
          <cell r="L76" t="e">
            <v>#REF!</v>
          </cell>
          <cell r="S76">
            <v>6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  <cell r="AW76">
            <v>6</v>
          </cell>
          <cell r="AX76">
            <v>5</v>
          </cell>
          <cell r="AY76">
            <v>5</v>
          </cell>
          <cell r="AZ76" t="e">
            <v>#N/A</v>
          </cell>
          <cell r="BA76">
            <v>12</v>
          </cell>
          <cell r="BB76">
            <v>13</v>
          </cell>
          <cell r="BC76">
            <v>19</v>
          </cell>
          <cell r="BD76">
            <v>19</v>
          </cell>
          <cell r="BE76">
            <v>34</v>
          </cell>
          <cell r="BF76">
            <v>5</v>
          </cell>
          <cell r="BG76">
            <v>12</v>
          </cell>
          <cell r="BH76">
            <v>5</v>
          </cell>
          <cell r="BI76">
            <v>21</v>
          </cell>
          <cell r="BJ76">
            <v>16</v>
          </cell>
          <cell r="BK76">
            <v>25</v>
          </cell>
          <cell r="BL76">
            <v>21</v>
          </cell>
          <cell r="BM76">
            <v>6</v>
          </cell>
          <cell r="BN76">
            <v>8</v>
          </cell>
          <cell r="BO76">
            <v>5</v>
          </cell>
        </row>
        <row r="77">
          <cell r="B77" t="str">
            <v>Dec 2017 (Ranking out of 40 banks)</v>
          </cell>
          <cell r="C77">
            <v>6</v>
          </cell>
          <cell r="D77">
            <v>5</v>
          </cell>
          <cell r="E77">
            <v>5</v>
          </cell>
          <cell r="F77">
            <v>6</v>
          </cell>
          <cell r="G77">
            <v>6</v>
          </cell>
          <cell r="H77">
            <v>6</v>
          </cell>
          <cell r="I77">
            <v>7</v>
          </cell>
          <cell r="J77">
            <v>11</v>
          </cell>
          <cell r="K77">
            <v>6</v>
          </cell>
          <cell r="L77" t="e">
            <v>#REF!</v>
          </cell>
          <cell r="T77">
            <v>5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  <cell r="AW77">
            <v>6</v>
          </cell>
          <cell r="AX77">
            <v>5</v>
          </cell>
          <cell r="AY77">
            <v>5</v>
          </cell>
          <cell r="AZ77" t="e">
            <v>#N/A</v>
          </cell>
          <cell r="BA77">
            <v>13</v>
          </cell>
          <cell r="BB77">
            <v>14</v>
          </cell>
          <cell r="BC77">
            <v>21</v>
          </cell>
          <cell r="BD77">
            <v>18</v>
          </cell>
          <cell r="BE77">
            <v>33</v>
          </cell>
          <cell r="BF77">
            <v>6</v>
          </cell>
          <cell r="BG77">
            <v>14</v>
          </cell>
          <cell r="BH77">
            <v>3</v>
          </cell>
          <cell r="BI77">
            <v>26</v>
          </cell>
          <cell r="BJ77">
            <v>16</v>
          </cell>
          <cell r="BK77">
            <v>27</v>
          </cell>
          <cell r="BL77">
            <v>21</v>
          </cell>
          <cell r="BM77">
            <v>6</v>
          </cell>
          <cell r="BN77">
            <v>11</v>
          </cell>
          <cell r="BO77">
            <v>32</v>
          </cell>
        </row>
        <row r="78">
          <cell r="B78" t="str">
            <v>Sep 2017 (Ranking out of 39 banks)</v>
          </cell>
          <cell r="C78">
            <v>6</v>
          </cell>
          <cell r="D78">
            <v>5</v>
          </cell>
          <cell r="E78">
            <v>6</v>
          </cell>
          <cell r="F78">
            <v>6</v>
          </cell>
          <cell r="G78">
            <v>6</v>
          </cell>
          <cell r="H78">
            <v>6</v>
          </cell>
          <cell r="I78">
            <v>6</v>
          </cell>
          <cell r="J78">
            <v>11</v>
          </cell>
          <cell r="K78">
            <v>6</v>
          </cell>
          <cell r="L78" t="e">
            <v>#REF!</v>
          </cell>
          <cell r="U78">
            <v>6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  <cell r="AW78">
            <v>6</v>
          </cell>
          <cell r="AX78">
            <v>5</v>
          </cell>
          <cell r="AY78">
            <v>6</v>
          </cell>
          <cell r="AZ78" t="e">
            <v>#N/A</v>
          </cell>
          <cell r="BA78">
            <v>13</v>
          </cell>
          <cell r="BB78">
            <v>14</v>
          </cell>
          <cell r="BC78">
            <v>23</v>
          </cell>
          <cell r="BD78">
            <v>21</v>
          </cell>
          <cell r="BE78">
            <v>33</v>
          </cell>
          <cell r="BF78">
            <v>6</v>
          </cell>
          <cell r="BG78">
            <v>11</v>
          </cell>
          <cell r="BH78">
            <v>5</v>
          </cell>
          <cell r="BI78">
            <v>25</v>
          </cell>
          <cell r="BJ78">
            <v>14</v>
          </cell>
          <cell r="BK78">
            <v>26</v>
          </cell>
          <cell r="BL78">
            <v>25</v>
          </cell>
          <cell r="BM78">
            <v>7</v>
          </cell>
          <cell r="BN78">
            <v>6</v>
          </cell>
          <cell r="BO78">
            <v>33</v>
          </cell>
        </row>
        <row r="79">
          <cell r="B79" t="str">
            <v>June 2017 (Ranking out of 39 banks)</v>
          </cell>
          <cell r="C79">
            <v>6</v>
          </cell>
          <cell r="D79">
            <v>5</v>
          </cell>
          <cell r="E79">
            <v>6</v>
          </cell>
          <cell r="F79">
            <v>7</v>
          </cell>
          <cell r="G79">
            <v>6</v>
          </cell>
          <cell r="H79">
            <v>6</v>
          </cell>
          <cell r="I79">
            <v>6</v>
          </cell>
          <cell r="J79">
            <v>11</v>
          </cell>
          <cell r="K79">
            <v>6</v>
          </cell>
          <cell r="L79" t="e">
            <v>#N/A</v>
          </cell>
          <cell r="V79">
            <v>6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  <cell r="AW79">
            <v>6</v>
          </cell>
          <cell r="AX79">
            <v>5</v>
          </cell>
          <cell r="AY79">
            <v>6</v>
          </cell>
          <cell r="AZ79" t="e">
            <v>#N/A</v>
          </cell>
          <cell r="BA79">
            <v>11</v>
          </cell>
          <cell r="BB79">
            <v>14</v>
          </cell>
          <cell r="BC79">
            <v>23</v>
          </cell>
          <cell r="BD79">
            <v>23</v>
          </cell>
          <cell r="BE79">
            <v>31</v>
          </cell>
          <cell r="BF79">
            <v>5</v>
          </cell>
          <cell r="BG79">
            <v>6</v>
          </cell>
          <cell r="BH79">
            <v>2</v>
          </cell>
          <cell r="BI79">
            <v>24</v>
          </cell>
          <cell r="BJ79">
            <v>15</v>
          </cell>
          <cell r="BK79">
            <v>30</v>
          </cell>
          <cell r="BL79">
            <v>24</v>
          </cell>
          <cell r="BM79">
            <v>9</v>
          </cell>
          <cell r="BN79">
            <v>10</v>
          </cell>
          <cell r="BO79">
            <v>31</v>
          </cell>
        </row>
      </sheetData>
      <sheetData sheetId="1"/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DEC_19"/>
      <sheetName val="ind"/>
      <sheetName val="peer_summary"/>
      <sheetName val="presentation"/>
    </sheetNames>
    <sheetDataSet>
      <sheetData sheetId="0">
        <row r="1">
          <cell r="B1" t="str">
            <v>DIAMOND TRUST BANK KENYA LIMITED</v>
          </cell>
          <cell r="BH1" t="str">
            <v>Figures in KShs billions, except where otherwise indicated</v>
          </cell>
        </row>
        <row r="2">
          <cell r="B2" t="str">
            <v>Kenya Banking Industry analysis as at 31 December 2019</v>
          </cell>
        </row>
        <row r="3">
          <cell r="M3" t="str">
            <v xml:space="preserve">Weighted market share index </v>
          </cell>
          <cell r="AX3" t="str">
            <v>Market share on:</v>
          </cell>
          <cell r="BB3" t="str">
            <v>Key ratios as at 31 Dec 2019</v>
          </cell>
          <cell r="BN3" t="str">
            <v>Market share on off balance sheet items:</v>
          </cell>
          <cell r="CM3" t="str">
            <v>ok</v>
          </cell>
          <cell r="CN3" t="str">
            <v>ok</v>
          </cell>
          <cell r="CO3" t="str">
            <v>ok</v>
          </cell>
          <cell r="DJ3" t="str">
            <v>ok</v>
          </cell>
          <cell r="DK3" t="str">
            <v>ok</v>
          </cell>
          <cell r="DP3" t="str">
            <v>ok</v>
          </cell>
          <cell r="DQ3" t="str">
            <v>ok</v>
          </cell>
          <cell r="DT3" t="str">
            <v>ok</v>
          </cell>
          <cell r="DU3" t="str">
            <v>ok</v>
          </cell>
          <cell r="DV3" t="str">
            <v>ok</v>
          </cell>
          <cell r="DW3" t="str">
            <v>ok</v>
          </cell>
          <cell r="DX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M4" t="str">
            <v>Dec- 19</v>
          </cell>
          <cell r="N4" t="str">
            <v>Sep- 19</v>
          </cell>
          <cell r="O4" t="str">
            <v>Jun- 19</v>
          </cell>
          <cell r="P4" t="str">
            <v>Mar- 19</v>
          </cell>
          <cell r="Q4" t="str">
            <v>Dec- 18</v>
          </cell>
          <cell r="R4" t="str">
            <v>Sep- 18</v>
          </cell>
          <cell r="S4" t="str">
            <v>Jun- 18</v>
          </cell>
          <cell r="T4" t="str">
            <v>Mar- 18</v>
          </cell>
          <cell r="U4" t="str">
            <v>Dec- 17</v>
          </cell>
          <cell r="V4" t="str">
            <v>Sep- 17</v>
          </cell>
          <cell r="W4" t="str">
            <v>Jun- 17</v>
          </cell>
          <cell r="X4" t="str">
            <v>Mar- 17</v>
          </cell>
          <cell r="Y4" t="str">
            <v>Dec- 16</v>
          </cell>
          <cell r="Z4" t="str">
            <v>Sep- 16</v>
          </cell>
          <cell r="AA4" t="str">
            <v>Jun- 16</v>
          </cell>
          <cell r="AB4" t="str">
            <v>Mar- 16</v>
          </cell>
          <cell r="AC4" t="str">
            <v>Sep- 15</v>
          </cell>
          <cell r="AD4" t="str">
            <v>June - 15</v>
          </cell>
          <cell r="AE4" t="str">
            <v>Mar - 15</v>
          </cell>
          <cell r="AF4" t="str">
            <v>Dec - 14</v>
          </cell>
          <cell r="AG4" t="str">
            <v>Sep - 14</v>
          </cell>
          <cell r="AH4" t="str">
            <v>Jun - 14</v>
          </cell>
          <cell r="AI4" t="str">
            <v>Mar - 14</v>
          </cell>
          <cell r="AJ4" t="str">
            <v>Dec - 13</v>
          </cell>
          <cell r="AK4" t="str">
            <v>Assets
Sep 2013</v>
          </cell>
          <cell r="AL4" t="str">
            <v>Advances Sep 2013</v>
          </cell>
          <cell r="AM4" t="str">
            <v>Advances - Dec 2010</v>
          </cell>
          <cell r="AN4" t="str">
            <v>Deposits - Sep 2013</v>
          </cell>
          <cell r="AO4" t="str">
            <v>Deposits - Dec 2010</v>
          </cell>
          <cell r="AP4" t="str">
            <v>Core Capital</v>
          </cell>
          <cell r="AQ4" t="str">
            <v>Total Capital</v>
          </cell>
          <cell r="AR4" t="str">
            <v>Total Risk Weighted Assets</v>
          </cell>
          <cell r="AS4" t="str">
            <v>PBT</v>
          </cell>
          <cell r="AT4" t="str">
            <v>Interest income on
 loans and advances</v>
          </cell>
          <cell r="AU4" t="str">
            <v>Interest income on
 loans and advances</v>
          </cell>
          <cell r="AV4" t="str">
            <v>Interest expenses on 
customer deposits</v>
          </cell>
          <cell r="AX4" t="str">
            <v>Assets</v>
          </cell>
          <cell r="AY4" t="str">
            <v xml:space="preserve"> Advances</v>
          </cell>
          <cell r="AZ4" t="str">
            <v>Customer Deposits</v>
          </cell>
          <cell r="BA4" t="str">
            <v>PBT Marketshare %</v>
          </cell>
          <cell r="BB4" t="str">
            <v>Annualised ROE</v>
          </cell>
          <cell r="BC4" t="str">
            <v>Annualised ROA</v>
          </cell>
          <cell r="BD4" t="str">
            <v>Total capital/ TRWA</v>
          </cell>
          <cell r="BE4" t="str">
            <v>Core capital/ TRWA</v>
          </cell>
          <cell r="BF4" t="str">
            <v>Fee income/Total income</v>
          </cell>
          <cell r="BG4" t="str">
            <v>Cost
/Income</v>
          </cell>
          <cell r="BH4" t="str">
            <v>NPA ratio</v>
          </cell>
          <cell r="BI4" t="str">
            <v>Coverarge ratio (Specific provision/NPL)</v>
          </cell>
          <cell r="BJ4" t="str">
            <v>Yield on Loans</v>
          </cell>
          <cell r="BK4" t="str">
            <v>Cost of customer deposits</v>
          </cell>
          <cell r="BL4" t="str">
            <v>Spread</v>
          </cell>
          <cell r="BM4" t="str">
            <v>Advances to Deposits ratio</v>
          </cell>
          <cell r="BN4" t="str">
            <v>Letter of credit, guarantees, acceptances</v>
          </cell>
          <cell r="BO4" t="str">
            <v>Forwards swaps &amp; options</v>
          </cell>
          <cell r="BP4" t="str">
            <v>Overall off balance sheet items</v>
          </cell>
          <cell r="BQ4" t="str">
            <v>Total assets Dec 19</v>
          </cell>
          <cell r="BR4" t="str">
            <v>Total assets Sep 19</v>
          </cell>
          <cell r="BS4" t="str">
            <v>Total assets Jun 19</v>
          </cell>
          <cell r="BT4" t="str">
            <v>Total assets Mar 19</v>
          </cell>
          <cell r="BU4" t="str">
            <v>Total assets Dec 18</v>
          </cell>
          <cell r="BV4" t="str">
            <v>Total assets Sep 18</v>
          </cell>
          <cell r="BW4" t="str">
            <v>Total assets Jun 18</v>
          </cell>
          <cell r="BX4" t="str">
            <v>Total assets Mar 18</v>
          </cell>
          <cell r="BY4" t="str">
            <v>Total assets Dec 17</v>
          </cell>
          <cell r="BZ4" t="str">
            <v>Total assets Sep 17</v>
          </cell>
          <cell r="CA4" t="str">
            <v>Total assets Jun 17</v>
          </cell>
          <cell r="CB4" t="str">
            <v>Total assets Mar 17</v>
          </cell>
          <cell r="CC4" t="str">
            <v>Total assets Dec 16</v>
          </cell>
          <cell r="CD4" t="str">
            <v>Total assets Sep 16</v>
          </cell>
          <cell r="CE4" t="str">
            <v>Total assets Jun 16</v>
          </cell>
          <cell r="CF4" t="str">
            <v>Total assets Mar 16</v>
          </cell>
          <cell r="CG4" t="str">
            <v>Total assets Dec 15</v>
          </cell>
          <cell r="CH4" t="str">
            <v>Total assets Sep 15</v>
          </cell>
          <cell r="CI4" t="str">
            <v>Total assets June 15</v>
          </cell>
          <cell r="CJ4" t="str">
            <v>Total assets Mar 15</v>
          </cell>
          <cell r="CK4" t="str">
            <v>Total assets Dec 14</v>
          </cell>
          <cell r="CL4" t="str">
            <v>Total assets Sep 14</v>
          </cell>
          <cell r="CM4" t="str">
            <v>Total assets June 14</v>
          </cell>
          <cell r="CN4" t="str">
            <v>Total assets Mar 14</v>
          </cell>
          <cell r="CO4" t="str">
            <v>Total assets Dec 13</v>
          </cell>
          <cell r="CP4" t="str">
            <v>Total Equity Dec 19</v>
          </cell>
          <cell r="CQ4" t="str">
            <v>Total Equity Sep 19</v>
          </cell>
          <cell r="CR4" t="str">
            <v>Total Equity Jun 19</v>
          </cell>
          <cell r="CS4" t="str">
            <v>Total Equity Mar 19</v>
          </cell>
          <cell r="CT4" t="str">
            <v>Total Equity Dec 18</v>
          </cell>
          <cell r="CU4" t="str">
            <v>Total Equity Sep 18</v>
          </cell>
          <cell r="CV4" t="str">
            <v>Total Equity Jun 18</v>
          </cell>
          <cell r="CW4" t="str">
            <v>Total Equity Mar 18</v>
          </cell>
          <cell r="CX4" t="str">
            <v>Total Equity Dec 17</v>
          </cell>
          <cell r="CY4" t="str">
            <v>Total Equity Sep 17</v>
          </cell>
          <cell r="CZ4" t="str">
            <v>Total Equity Jun 17</v>
          </cell>
          <cell r="DA4" t="str">
            <v>Total Equity Mar 17</v>
          </cell>
          <cell r="DB4" t="str">
            <v>Total Equity Dec 16</v>
          </cell>
          <cell r="DC4" t="str">
            <v>Total Equity Sep 16</v>
          </cell>
          <cell r="DD4" t="str">
            <v>Total Equity Jun 16</v>
          </cell>
          <cell r="DE4" t="str">
            <v>Total Equity March 16</v>
          </cell>
          <cell r="DF4" t="str">
            <v>Total Equity December 15</v>
          </cell>
          <cell r="DG4" t="str">
            <v>Total Equity September 15</v>
          </cell>
          <cell r="DH4" t="str">
            <v>Total Equity June 15</v>
          </cell>
          <cell r="DI4" t="str">
            <v>Total Equity Mar 15</v>
          </cell>
          <cell r="DJ4" t="str">
            <v>Total equity Dec 14</v>
          </cell>
          <cell r="DK4" t="str">
            <v>Total equity Sep 14</v>
          </cell>
          <cell r="DL4" t="str">
            <v>Total equity June 14</v>
          </cell>
          <cell r="DM4" t="str">
            <v>Total equity Mar 14</v>
          </cell>
          <cell r="DN4" t="str">
            <v>Total equity Dec 13</v>
          </cell>
          <cell r="DP4" t="str">
            <v>Fee income</v>
          </cell>
          <cell r="DQ4" t="str">
            <v>Net Interest income</v>
          </cell>
          <cell r="DS4" t="str">
            <v>Total operating income</v>
          </cell>
          <cell r="DT4" t="str">
            <v>Total expenses</v>
          </cell>
          <cell r="DU4" t="str">
            <v>Specific Provision Dec 19</v>
          </cell>
          <cell r="DV4" t="str">
            <v>Net non performing loans</v>
          </cell>
          <cell r="DW4" t="str">
            <v>Total NPA</v>
          </cell>
          <cell r="DX4" t="str">
            <v>Profit after tax</v>
          </cell>
          <cell r="DY4" t="str">
            <v>Advances - Dec 2019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BD5" t="str">
            <v>CBK Min = 14.5%</v>
          </cell>
          <cell r="BE5" t="str">
            <v>CBK Min = 10.5%</v>
          </cell>
        </row>
        <row r="6">
          <cell r="B6" t="str">
            <v>Kenya Commercial Bank</v>
          </cell>
          <cell r="C6">
            <v>674.30172000000005</v>
          </cell>
          <cell r="D6">
            <v>447.15495499999997</v>
          </cell>
          <cell r="E6">
            <v>528.114597</v>
          </cell>
          <cell r="F6">
            <v>90.200466000000006</v>
          </cell>
          <cell r="G6">
            <v>101.06696599999999</v>
          </cell>
          <cell r="H6">
            <v>92.607634000000004</v>
          </cell>
          <cell r="I6">
            <v>577.23626999999999</v>
          </cell>
          <cell r="J6">
            <v>3.1374979999999999</v>
          </cell>
          <cell r="K6">
            <v>33.183948000000001</v>
          </cell>
          <cell r="M6">
            <v>0.13910860417173271</v>
          </cell>
          <cell r="N6">
            <v>0.14545460759005399</v>
          </cell>
          <cell r="O6">
            <v>0.14303507584047709</v>
          </cell>
          <cell r="P6">
            <v>0.145471861075753</v>
          </cell>
          <cell r="Q6">
            <v>0.14397199811038175</v>
          </cell>
          <cell r="R6">
            <v>0.13881037333648602</v>
          </cell>
          <cell r="S6">
            <v>0.14117435542314599</v>
          </cell>
          <cell r="T6">
            <v>0.13796686321193541</v>
          </cell>
          <cell r="U6">
            <v>0.14291263056409176</v>
          </cell>
          <cell r="V6">
            <v>0.1430842533304027</v>
          </cell>
          <cell r="W6">
            <v>0.14152595466646359</v>
          </cell>
          <cell r="X6">
            <v>0.13574438000670025</v>
          </cell>
          <cell r="Y6">
            <v>0.13992352803734659</v>
          </cell>
          <cell r="Z6">
            <v>0.13433714985353076</v>
          </cell>
          <cell r="AA6">
            <v>0.13275515468664842</v>
          </cell>
          <cell r="AB6">
            <v>0.13119905159235939</v>
          </cell>
          <cell r="AC6">
            <v>0.12315759144100659</v>
          </cell>
          <cell r="AD6">
            <v>0.12828392399161925</v>
          </cell>
          <cell r="AE6">
            <v>0.12776260968164574</v>
          </cell>
          <cell r="AF6">
            <v>0.12747288756217376</v>
          </cell>
          <cell r="AG6">
            <v>0.1249181995617412</v>
          </cell>
          <cell r="AH6">
            <v>0.13106153348130317</v>
          </cell>
          <cell r="AI6">
            <v>0.13103110285523009</v>
          </cell>
          <cell r="AJ6">
            <v>0.12953006295034575</v>
          </cell>
          <cell r="AK6">
            <v>313413032</v>
          </cell>
          <cell r="AL6">
            <v>195568503</v>
          </cell>
          <cell r="AM6">
            <v>0</v>
          </cell>
          <cell r="AN6">
            <v>228782134</v>
          </cell>
          <cell r="AO6">
            <v>0</v>
          </cell>
          <cell r="AP6">
            <v>40312354</v>
          </cell>
          <cell r="AQ6">
            <v>51920201</v>
          </cell>
          <cell r="AR6">
            <v>263782134</v>
          </cell>
          <cell r="AS6">
            <v>13553634</v>
          </cell>
          <cell r="AT6">
            <v>20834301</v>
          </cell>
          <cell r="AU6">
            <v>20834.300999999999</v>
          </cell>
          <cell r="AV6">
            <v>4733253</v>
          </cell>
          <cell r="AX6">
            <v>0.1404553520779383</v>
          </cell>
          <cell r="AY6">
            <v>0.17971781809059448</v>
          </cell>
          <cell r="AZ6">
            <v>0.14975255455293018</v>
          </cell>
          <cell r="BA6">
            <v>0.21174310574559413</v>
          </cell>
          <cell r="BB6">
            <v>0.23851164763568758</v>
          </cell>
          <cell r="BC6">
            <v>3.5039305689226287E-2</v>
          </cell>
          <cell r="BD6">
            <v>0.17508769156172393</v>
          </cell>
          <cell r="BE6">
            <v>0.15626264441075405</v>
          </cell>
          <cell r="BF6">
            <v>0.32513816903249804</v>
          </cell>
          <cell r="BG6">
            <v>0.4212026246401217</v>
          </cell>
          <cell r="BH6">
            <v>6.4314870177925629E-2</v>
          </cell>
          <cell r="BI6">
            <v>0.55481951465831325</v>
          </cell>
          <cell r="BJ6">
            <v>0.11711146483662829</v>
          </cell>
          <cell r="BK6">
            <v>2.6774352819303338E-2</v>
          </cell>
          <cell r="BL6">
            <v>9.0337112017324958E-2</v>
          </cell>
          <cell r="BM6">
            <v>0.8467006167602672</v>
          </cell>
          <cell r="BN6">
            <v>0.14011720359358354</v>
          </cell>
          <cell r="BO6">
            <v>2.6321507514112424E-2</v>
          </cell>
          <cell r="BP6">
            <v>8.1509404033904387E-2</v>
          </cell>
          <cell r="BQ6">
            <v>674301720</v>
          </cell>
          <cell r="BR6">
            <v>667693686</v>
          </cell>
          <cell r="BS6">
            <v>653058422</v>
          </cell>
          <cell r="BT6">
            <v>635446081</v>
          </cell>
          <cell r="BU6">
            <v>621722876</v>
          </cell>
          <cell r="BV6">
            <v>594008882</v>
          </cell>
          <cell r="BW6">
            <v>582710853</v>
          </cell>
          <cell r="BX6">
            <v>560903987</v>
          </cell>
          <cell r="BY6">
            <v>555630311</v>
          </cell>
          <cell r="BZ6">
            <v>551343268</v>
          </cell>
          <cell r="CA6">
            <v>539972430</v>
          </cell>
          <cell r="CB6">
            <v>520535661</v>
          </cell>
          <cell r="CC6">
            <v>504775429</v>
          </cell>
          <cell r="CD6">
            <v>480228078</v>
          </cell>
          <cell r="CE6">
            <v>468119269</v>
          </cell>
          <cell r="CF6">
            <v>467040289</v>
          </cell>
          <cell r="CG6">
            <v>467741173</v>
          </cell>
          <cell r="CH6">
            <v>454775641</v>
          </cell>
          <cell r="CI6">
            <v>428373929</v>
          </cell>
          <cell r="CJ6">
            <v>392112176</v>
          </cell>
          <cell r="CK6">
            <v>376969401</v>
          </cell>
          <cell r="CL6">
            <v>354654696</v>
          </cell>
          <cell r="CM6">
            <v>357832852</v>
          </cell>
          <cell r="CN6">
            <v>344881270</v>
          </cell>
          <cell r="CO6">
            <v>323312544</v>
          </cell>
          <cell r="CP6">
            <v>92607634</v>
          </cell>
          <cell r="CQ6">
            <v>103799988</v>
          </cell>
          <cell r="CR6">
            <v>100669405</v>
          </cell>
          <cell r="CS6">
            <v>102602551</v>
          </cell>
          <cell r="CT6">
            <v>97788946</v>
          </cell>
          <cell r="CU6">
            <v>86547811</v>
          </cell>
          <cell r="CV6">
            <v>83188923</v>
          </cell>
          <cell r="CW6">
            <v>77025627</v>
          </cell>
          <cell r="CX6">
            <v>88990915</v>
          </cell>
          <cell r="CY6">
            <v>87543545</v>
          </cell>
          <cell r="CZ6">
            <v>82387611</v>
          </cell>
          <cell r="DA6">
            <v>76498794</v>
          </cell>
          <cell r="DB6">
            <v>80989888</v>
          </cell>
          <cell r="DC6">
            <v>79112934</v>
          </cell>
          <cell r="DD6">
            <v>71821971</v>
          </cell>
          <cell r="DE6">
            <v>65237685</v>
          </cell>
          <cell r="DF6">
            <v>80885958</v>
          </cell>
          <cell r="DG6">
            <v>75806174</v>
          </cell>
          <cell r="DH6">
            <v>73434331</v>
          </cell>
          <cell r="DI6">
            <v>75829560</v>
          </cell>
          <cell r="DJ6">
            <v>72167339</v>
          </cell>
          <cell r="DK6">
            <v>72167339</v>
          </cell>
          <cell r="DL6">
            <v>68163363</v>
          </cell>
          <cell r="DM6">
            <v>65596612</v>
          </cell>
          <cell r="DN6">
            <v>62390636</v>
          </cell>
          <cell r="DP6">
            <v>23539267</v>
          </cell>
          <cell r="DQ6">
            <v>48858468</v>
          </cell>
          <cell r="DS6">
            <v>72397735</v>
          </cell>
          <cell r="DT6">
            <v>30494116</v>
          </cell>
          <cell r="DU6">
            <v>17052633</v>
          </cell>
          <cell r="DV6">
            <v>13682827</v>
          </cell>
          <cell r="DW6">
            <v>30735460</v>
          </cell>
          <cell r="DX6">
            <v>22705901</v>
          </cell>
          <cell r="DY6">
            <v>447154955</v>
          </cell>
        </row>
        <row r="7">
          <cell r="B7" t="str">
            <v>Equity Bank</v>
          </cell>
          <cell r="C7">
            <v>507.525237</v>
          </cell>
          <cell r="D7">
            <v>276.863043</v>
          </cell>
          <cell r="E7">
            <v>380.60358300000001</v>
          </cell>
          <cell r="F7">
            <v>62.469023999999997</v>
          </cell>
          <cell r="G7">
            <v>82.739024000000001</v>
          </cell>
          <cell r="H7">
            <v>69.914370000000005</v>
          </cell>
          <cell r="I7">
            <v>475.75974300000001</v>
          </cell>
          <cell r="J7">
            <v>2.3120720000000001</v>
          </cell>
          <cell r="K7">
            <v>25.973665</v>
          </cell>
          <cell r="M7">
            <v>0.10320281453529431</v>
          </cell>
          <cell r="N7">
            <v>0.10715481797940646</v>
          </cell>
          <cell r="O7">
            <v>0.10385332472346581</v>
          </cell>
          <cell r="P7">
            <v>0.10090626517022637</v>
          </cell>
          <cell r="Q7">
            <v>9.8061190936799256E-2</v>
          </cell>
          <cell r="R7">
            <v>9.8408090677759213E-2</v>
          </cell>
          <cell r="S7">
            <v>9.8374743180696667E-2</v>
          </cell>
          <cell r="T7">
            <v>9.9213182021215762E-2</v>
          </cell>
          <cell r="U7">
            <v>0.10021070817425724</v>
          </cell>
          <cell r="V7">
            <v>0.10263867923579205</v>
          </cell>
          <cell r="W7">
            <v>0.10210981080849582</v>
          </cell>
          <cell r="X7">
            <v>0.10023911955140558</v>
          </cell>
          <cell r="Y7">
            <v>9.8746469930219127E-2</v>
          </cell>
          <cell r="Z7">
            <v>0.10184218946700879</v>
          </cell>
          <cell r="AA7">
            <v>9.8472200158710665E-2</v>
          </cell>
          <cell r="AB7">
            <v>9.6887678984546005E-2</v>
          </cell>
          <cell r="AC7">
            <v>9.1101266839765715E-2</v>
          </cell>
          <cell r="AD7">
            <v>9.1091482465713358E-2</v>
          </cell>
          <cell r="AE7">
            <v>8.966130581150647E-2</v>
          </cell>
          <cell r="AF7">
            <v>8.4610822065211241E-2</v>
          </cell>
          <cell r="AG7">
            <v>9.4623204654071993E-2</v>
          </cell>
          <cell r="AH7">
            <v>9.3120895302110526E-2</v>
          </cell>
          <cell r="AI7">
            <v>9.5413985779401106E-2</v>
          </cell>
          <cell r="AJ7">
            <v>9.1886694776309688E-2</v>
          </cell>
          <cell r="AK7">
            <v>313413032</v>
          </cell>
          <cell r="AL7">
            <v>195568503</v>
          </cell>
          <cell r="AM7">
            <v>0</v>
          </cell>
          <cell r="AN7">
            <v>228782134</v>
          </cell>
          <cell r="AO7">
            <v>0</v>
          </cell>
          <cell r="AP7">
            <v>40312354</v>
          </cell>
          <cell r="AQ7">
            <v>51920201</v>
          </cell>
          <cell r="AR7">
            <v>263782134</v>
          </cell>
          <cell r="AS7">
            <v>13553634</v>
          </cell>
          <cell r="AT7">
            <v>20834301</v>
          </cell>
          <cell r="AU7">
            <v>20834.300999999999</v>
          </cell>
          <cell r="AV7">
            <v>4733253</v>
          </cell>
          <cell r="AX7">
            <v>0.10571623019332366</v>
          </cell>
          <cell r="AY7">
            <v>0.1112751216138988</v>
          </cell>
          <cell r="AZ7">
            <v>0.10792422544277487</v>
          </cell>
          <cell r="BA7">
            <v>0.16573508657546224</v>
          </cell>
          <cell r="BB7">
            <v>0.28725837750485456</v>
          </cell>
          <cell r="BC7">
            <v>3.9625940682739995E-2</v>
          </cell>
          <cell r="BD7">
            <v>0.173909258228265</v>
          </cell>
          <cell r="BE7">
            <v>0.13130371982734149</v>
          </cell>
          <cell r="BF7">
            <v>0.37594754562373561</v>
          </cell>
          <cell r="BG7">
            <v>0.45703738148222534</v>
          </cell>
          <cell r="BH7">
            <v>7.5435394230285363E-2</v>
          </cell>
          <cell r="BI7">
            <v>0.44735429233638252</v>
          </cell>
          <cell r="BJ7">
            <v>0.11524241182578884</v>
          </cell>
          <cell r="BK7">
            <v>2.1901267422658677E-2</v>
          </cell>
          <cell r="BL7">
            <v>9.3341144403130169E-2</v>
          </cell>
          <cell r="BM7">
            <v>0.72743152026501023</v>
          </cell>
          <cell r="BN7">
            <v>0.132918975199352</v>
          </cell>
          <cell r="BO7">
            <v>5.8448103316676304E-2</v>
          </cell>
          <cell r="BP7">
            <v>9.3871362872533531E-2</v>
          </cell>
          <cell r="BQ7">
            <v>507525237</v>
          </cell>
          <cell r="BR7">
            <v>511829030</v>
          </cell>
          <cell r="BS7">
            <v>482709421</v>
          </cell>
          <cell r="BT7">
            <v>465244098</v>
          </cell>
          <cell r="BU7">
            <v>438508784</v>
          </cell>
          <cell r="BV7">
            <v>424255993</v>
          </cell>
          <cell r="BW7">
            <v>410372609</v>
          </cell>
          <cell r="BX7">
            <v>402181727</v>
          </cell>
          <cell r="BY7">
            <v>406402486</v>
          </cell>
          <cell r="BZ7">
            <v>405535402</v>
          </cell>
          <cell r="CA7">
            <v>399529870</v>
          </cell>
          <cell r="CB7">
            <v>393863646</v>
          </cell>
          <cell r="CC7">
            <v>379748996</v>
          </cell>
          <cell r="CD7">
            <v>380264086</v>
          </cell>
          <cell r="CE7">
            <v>360468890</v>
          </cell>
          <cell r="CF7">
            <v>347559904</v>
          </cell>
          <cell r="CG7">
            <v>341329318</v>
          </cell>
          <cell r="CH7">
            <v>321146247</v>
          </cell>
          <cell r="CI7">
            <v>318183426</v>
          </cell>
          <cell r="CJ7">
            <v>300888650</v>
          </cell>
          <cell r="CK7">
            <v>276115727</v>
          </cell>
          <cell r="CL7">
            <v>284368025</v>
          </cell>
          <cell r="CM7">
            <v>260214926</v>
          </cell>
          <cell r="CN7">
            <v>255340466</v>
          </cell>
          <cell r="CO7">
            <v>238194354</v>
          </cell>
          <cell r="CP7">
            <v>69914370</v>
          </cell>
          <cell r="CQ7">
            <v>78491773</v>
          </cell>
          <cell r="CR7">
            <v>73643524</v>
          </cell>
          <cell r="CS7">
            <v>67538874</v>
          </cell>
          <cell r="CT7">
            <v>60586569</v>
          </cell>
          <cell r="CU7">
            <v>66014329</v>
          </cell>
          <cell r="CV7">
            <v>62231112</v>
          </cell>
          <cell r="CW7">
            <v>58528396</v>
          </cell>
          <cell r="CX7">
            <v>61906391</v>
          </cell>
          <cell r="CY7">
            <v>66313250</v>
          </cell>
          <cell r="CZ7">
            <v>61659481</v>
          </cell>
          <cell r="DA7">
            <v>56267047</v>
          </cell>
          <cell r="DB7">
            <v>52341039</v>
          </cell>
          <cell r="DC7">
            <v>59898173</v>
          </cell>
          <cell r="DD7">
            <v>54059428</v>
          </cell>
          <cell r="DE7">
            <v>52125975</v>
          </cell>
          <cell r="DF7">
            <v>47439613</v>
          </cell>
          <cell r="DG7">
            <v>50167760</v>
          </cell>
          <cell r="DH7">
            <v>47666080</v>
          </cell>
          <cell r="DI7">
            <v>44265113</v>
          </cell>
          <cell r="DJ7">
            <v>39733344</v>
          </cell>
          <cell r="DK7">
            <v>39733344</v>
          </cell>
          <cell r="DL7">
            <v>55681804</v>
          </cell>
          <cell r="DM7">
            <v>48809621</v>
          </cell>
          <cell r="DN7">
            <v>50686922</v>
          </cell>
          <cell r="DP7">
            <v>20732856</v>
          </cell>
          <cell r="DQ7">
            <v>34415412</v>
          </cell>
          <cell r="DS7">
            <v>55148268</v>
          </cell>
          <cell r="DT7">
            <v>25204820</v>
          </cell>
          <cell r="DU7">
            <v>10105423</v>
          </cell>
          <cell r="DV7">
            <v>12483883</v>
          </cell>
          <cell r="DW7">
            <v>22589306</v>
          </cell>
          <cell r="DX7">
            <v>18743744</v>
          </cell>
          <cell r="DY7">
            <v>276863043</v>
          </cell>
        </row>
        <row r="8">
          <cell r="B8" t="str">
            <v>Co-operative Bank of Kenya</v>
          </cell>
          <cell r="C8">
            <v>449.61647199999999</v>
          </cell>
          <cell r="D8">
            <v>265.33277600000002</v>
          </cell>
          <cell r="E8">
            <v>329.37839200000002</v>
          </cell>
          <cell r="F8">
            <v>62.770437999999999</v>
          </cell>
          <cell r="G8">
            <v>64.711978999999999</v>
          </cell>
          <cell r="H8">
            <v>77.087985000000003</v>
          </cell>
          <cell r="I8">
            <v>410.34653600000001</v>
          </cell>
          <cell r="J8">
            <v>1.9337610000000001</v>
          </cell>
          <cell r="K8">
            <v>20.326063999999999</v>
          </cell>
          <cell r="M8">
            <v>9.7622535687919107E-2</v>
          </cell>
          <cell r="N8">
            <v>9.4698206618641478E-2</v>
          </cell>
          <cell r="O8">
            <v>9.5496047523113706E-2</v>
          </cell>
          <cell r="P8">
            <v>9.6648189092887749E-2</v>
          </cell>
          <cell r="Q8">
            <v>9.5704141107746943E-2</v>
          </cell>
          <cell r="R8">
            <v>9.6474712596889139E-2</v>
          </cell>
          <cell r="S8">
            <v>9.8479859855237384E-2</v>
          </cell>
          <cell r="T8">
            <v>0.1021673753053215</v>
          </cell>
          <cell r="U8">
            <v>0.10000834463142143</v>
          </cell>
          <cell r="V8">
            <v>0.1004640419991996</v>
          </cell>
          <cell r="W8">
            <v>0.10086798408392122</v>
          </cell>
          <cell r="X8">
            <v>0.10117409893948653</v>
          </cell>
          <cell r="Y8">
            <v>9.8095006116512201E-2</v>
          </cell>
          <cell r="Z8">
            <v>9.6650095935512909E-2</v>
          </cell>
          <cell r="AA8">
            <v>0.10250285940196353</v>
          </cell>
          <cell r="AB8">
            <v>0.10078924232391917</v>
          </cell>
          <cell r="AC8">
            <v>0.10135136881997128</v>
          </cell>
          <cell r="AD8">
            <v>9.1113009941155967E-2</v>
          </cell>
          <cell r="AE8">
            <v>9.2205325760033208E-2</v>
          </cell>
          <cell r="AF8">
            <v>8.9025218546685186E-2</v>
          </cell>
          <cell r="AG8">
            <v>9.9034548928715799E-2</v>
          </cell>
          <cell r="AH8">
            <v>9.8971934282891236E-2</v>
          </cell>
          <cell r="AI8">
            <v>9.7025164366221661E-2</v>
          </cell>
          <cell r="AJ8">
            <v>9.277290604617458E-2</v>
          </cell>
          <cell r="AK8">
            <v>313413032</v>
          </cell>
          <cell r="AL8">
            <v>195568503</v>
          </cell>
          <cell r="AM8">
            <v>0</v>
          </cell>
          <cell r="AN8">
            <v>228782134</v>
          </cell>
          <cell r="AO8">
            <v>0</v>
          </cell>
          <cell r="AP8">
            <v>40312354</v>
          </cell>
          <cell r="AQ8">
            <v>51920201</v>
          </cell>
          <cell r="AR8">
            <v>263782134</v>
          </cell>
          <cell r="AS8">
            <v>13553634</v>
          </cell>
          <cell r="AT8">
            <v>20834301</v>
          </cell>
          <cell r="AU8">
            <v>20834.300999999999</v>
          </cell>
          <cell r="AV8">
            <v>4733253</v>
          </cell>
          <cell r="AX8">
            <v>9.3653980112642282E-2</v>
          </cell>
          <cell r="AY8">
            <v>0.10664094635972549</v>
          </cell>
          <cell r="AZ8">
            <v>9.3398773479719643E-2</v>
          </cell>
          <cell r="BA8">
            <v>0.12969836858904532</v>
          </cell>
          <cell r="BB8">
            <v>0.19607622337144243</v>
          </cell>
          <cell r="BC8">
            <v>3.3232530744643461E-2</v>
          </cell>
          <cell r="BD8">
            <v>0.15770080486313645</v>
          </cell>
          <cell r="BE8">
            <v>0.15296933809135407</v>
          </cell>
          <cell r="BF8">
            <v>0.33169344226760761</v>
          </cell>
          <cell r="BG8">
            <v>0.50815867354500233</v>
          </cell>
          <cell r="BH8">
            <v>8.9627251155105045E-2</v>
          </cell>
          <cell r="BI8">
            <v>0.42683871213731062</v>
          </cell>
          <cell r="BJ8">
            <v>0.123849512964629</v>
          </cell>
          <cell r="BK8">
            <v>3.3551974940032724E-2</v>
          </cell>
          <cell r="BL8">
            <v>9.029753802459628E-2</v>
          </cell>
          <cell r="BM8">
            <v>0.80555610946087808</v>
          </cell>
          <cell r="BN8">
            <v>4.6484606188974459E-2</v>
          </cell>
          <cell r="BO8">
            <v>1.2390451587501973E-2</v>
          </cell>
          <cell r="BP8">
            <v>2.8849475102411443E-2</v>
          </cell>
          <cell r="BQ8">
            <v>449616472</v>
          </cell>
          <cell r="BR8">
            <v>434408831</v>
          </cell>
          <cell r="BS8">
            <v>423857656</v>
          </cell>
          <cell r="BT8">
            <v>419998477</v>
          </cell>
          <cell r="BU8">
            <v>408303625</v>
          </cell>
          <cell r="BV8">
            <v>398614957</v>
          </cell>
          <cell r="BW8">
            <v>393427494</v>
          </cell>
          <cell r="BX8">
            <v>393425978</v>
          </cell>
          <cell r="BY8">
            <v>382829640</v>
          </cell>
          <cell r="BZ8">
            <v>384464971</v>
          </cell>
          <cell r="CA8">
            <v>380086859</v>
          </cell>
          <cell r="CB8">
            <v>376018201</v>
          </cell>
          <cell r="CC8">
            <v>349997760</v>
          </cell>
          <cell r="CD8">
            <v>351917807</v>
          </cell>
          <cell r="CE8">
            <v>360041467</v>
          </cell>
          <cell r="CF8">
            <v>348354889</v>
          </cell>
          <cell r="CG8">
            <v>339549808</v>
          </cell>
          <cell r="CH8">
            <v>323948110</v>
          </cell>
          <cell r="CI8">
            <v>318998960</v>
          </cell>
          <cell r="CJ8">
            <v>304846787</v>
          </cell>
          <cell r="CK8">
            <v>282689098</v>
          </cell>
          <cell r="CL8">
            <v>266799109</v>
          </cell>
          <cell r="CM8">
            <v>263501814</v>
          </cell>
          <cell r="CN8">
            <v>244073622</v>
          </cell>
          <cell r="CO8">
            <v>228874484</v>
          </cell>
          <cell r="CP8">
            <v>77087985</v>
          </cell>
          <cell r="CQ8">
            <v>73278006</v>
          </cell>
          <cell r="CR8">
            <v>70152002</v>
          </cell>
          <cell r="CS8">
            <v>72018398</v>
          </cell>
          <cell r="CT8">
            <v>68319018</v>
          </cell>
          <cell r="CU8">
            <v>69435424</v>
          </cell>
          <cell r="CV8">
            <v>66750889</v>
          </cell>
          <cell r="CW8">
            <v>67013872</v>
          </cell>
          <cell r="CX8">
            <v>68227154</v>
          </cell>
          <cell r="CY8">
            <v>65944424</v>
          </cell>
          <cell r="CZ8">
            <v>63402505</v>
          </cell>
          <cell r="DA8">
            <v>63072764</v>
          </cell>
          <cell r="DB8">
            <v>60054832</v>
          </cell>
          <cell r="DC8">
            <v>58440502</v>
          </cell>
          <cell r="DD8">
            <v>57116947</v>
          </cell>
          <cell r="DE8">
            <v>54653300</v>
          </cell>
          <cell r="DF8">
            <v>49310775</v>
          </cell>
          <cell r="DG8">
            <v>47991534</v>
          </cell>
          <cell r="DH8">
            <v>54795678</v>
          </cell>
          <cell r="DI8">
            <v>46164334</v>
          </cell>
          <cell r="DJ8">
            <v>42351119</v>
          </cell>
          <cell r="DK8">
            <v>42351119</v>
          </cell>
          <cell r="DL8">
            <v>40634476</v>
          </cell>
          <cell r="DM8">
            <v>38883993</v>
          </cell>
          <cell r="DN8">
            <v>35652054</v>
          </cell>
          <cell r="DP8">
            <v>15366652</v>
          </cell>
          <cell r="DQ8">
            <v>30961222</v>
          </cell>
          <cell r="DS8">
            <v>46327874</v>
          </cell>
          <cell r="DT8">
            <v>23541911</v>
          </cell>
          <cell r="DU8">
            <v>11150017</v>
          </cell>
          <cell r="DV8">
            <v>14972302</v>
          </cell>
          <cell r="DW8">
            <v>26122319</v>
          </cell>
          <cell r="DX8">
            <v>14255428</v>
          </cell>
          <cell r="DY8">
            <v>265332776</v>
          </cell>
        </row>
        <row r="9">
          <cell r="B9" t="str">
            <v>NCBA</v>
          </cell>
          <cell r="C9">
            <v>464.89068500000002</v>
          </cell>
          <cell r="D9">
            <v>227.86848000000001</v>
          </cell>
          <cell r="E9">
            <v>353.61852199999998</v>
          </cell>
          <cell r="F9">
            <v>62.561321999999997</v>
          </cell>
          <cell r="G9">
            <v>65.182117000000005</v>
          </cell>
          <cell r="H9">
            <v>69.416255000000007</v>
          </cell>
          <cell r="I9">
            <v>350.87990000000002</v>
          </cell>
          <cell r="J9">
            <v>2.6524549999999998</v>
          </cell>
          <cell r="K9">
            <v>8.1135669999999998</v>
          </cell>
          <cell r="M9">
            <v>9.7464044210689771E-2</v>
          </cell>
          <cell r="N9">
            <v>9.74673050392518E-2</v>
          </cell>
          <cell r="O9">
            <v>9.6737257376679486E-2</v>
          </cell>
          <cell r="P9">
            <v>9.6737257376679486E-2</v>
          </cell>
          <cell r="Q9">
            <v>9.7055711435556496E-2</v>
          </cell>
          <cell r="R9">
            <v>9.6142153326629703E-2</v>
          </cell>
          <cell r="S9">
            <v>9.7983448925575395E-2</v>
          </cell>
          <cell r="T9">
            <v>5.6204283601014399E-2</v>
          </cell>
          <cell r="U9">
            <v>5.5953636490812454E-2</v>
          </cell>
          <cell r="V9">
            <v>5.3466063280938905E-2</v>
          </cell>
          <cell r="W9">
            <v>5.3057841065827435E-2</v>
          </cell>
          <cell r="X9">
            <v>5.1215123751676375E-2</v>
          </cell>
          <cell r="Y9">
            <v>5.4621060328248094E-2</v>
          </cell>
          <cell r="Z9">
            <v>5.3054020917043358E-2</v>
          </cell>
          <cell r="AA9">
            <v>5.2787811272880056E-2</v>
          </cell>
          <cell r="AB9">
            <v>5.2254477482426093E-2</v>
          </cell>
          <cell r="AC9">
            <v>4.8437281495554596E-2</v>
          </cell>
          <cell r="AD9">
            <v>4.5534816425472802E-2</v>
          </cell>
          <cell r="AE9">
            <v>4.6003496432953359E-2</v>
          </cell>
          <cell r="AF9">
            <v>4.7926210129083477E-2</v>
          </cell>
          <cell r="AG9">
            <v>4.2843468532287779E-2</v>
          </cell>
          <cell r="AH9">
            <v>4.2605531985737341E-2</v>
          </cell>
          <cell r="AI9">
            <v>3.8746058159839739E-2</v>
          </cell>
          <cell r="AJ9">
            <v>3.978342370323365E-2</v>
          </cell>
          <cell r="AK9">
            <v>313413032</v>
          </cell>
          <cell r="AL9">
            <v>195568503</v>
          </cell>
          <cell r="AM9">
            <v>0</v>
          </cell>
          <cell r="AN9">
            <v>228782134</v>
          </cell>
          <cell r="AO9">
            <v>0</v>
          </cell>
          <cell r="AP9">
            <v>40312354</v>
          </cell>
          <cell r="AQ9">
            <v>51920201</v>
          </cell>
          <cell r="AR9">
            <v>263782134</v>
          </cell>
          <cell r="AS9">
            <v>13553634</v>
          </cell>
          <cell r="AT9">
            <v>20834301</v>
          </cell>
          <cell r="AU9">
            <v>20834.300999999999</v>
          </cell>
          <cell r="AV9">
            <v>4733253</v>
          </cell>
          <cell r="AX9">
            <v>9.6835560258438771E-2</v>
          </cell>
          <cell r="AY9">
            <v>9.15835228466165E-2</v>
          </cell>
          <cell r="AZ9">
            <v>0.10027232215800985</v>
          </cell>
          <cell r="BA9">
            <v>5.1771774571698424E-2</v>
          </cell>
          <cell r="BB9">
            <v>9.0682751196619157E-2</v>
          </cell>
          <cell r="BC9">
            <v>1.3650017619591871E-2</v>
          </cell>
          <cell r="BD9">
            <v>0.18576760025296404</v>
          </cell>
          <cell r="BE9">
            <v>0.17829839212790471</v>
          </cell>
          <cell r="BF9">
            <v>0.55370814926510836</v>
          </cell>
          <cell r="BG9">
            <v>0.41771394602756101</v>
          </cell>
          <cell r="BH9">
            <v>9.6393424623598484E-2</v>
          </cell>
          <cell r="BI9">
            <v>0.42449269424672059</v>
          </cell>
          <cell r="BJ9">
            <v>6.0802800051421288E-2</v>
          </cell>
          <cell r="BK9">
            <v>2.8692726504449526E-2</v>
          </cell>
          <cell r="BL9">
            <v>3.2110073546971762E-2</v>
          </cell>
          <cell r="BM9">
            <v>0.64439068041803538</v>
          </cell>
          <cell r="BN9">
            <v>9.1229532596644541E-2</v>
          </cell>
          <cell r="BO9">
            <v>9.09947769720733E-3</v>
          </cell>
          <cell r="BP9">
            <v>4.9096801304766652E-2</v>
          </cell>
          <cell r="BQ9">
            <v>464890685</v>
          </cell>
          <cell r="BR9">
            <v>547750081</v>
          </cell>
          <cell r="BS9" t="e">
            <v>#N/A</v>
          </cell>
          <cell r="BT9">
            <v>239013127</v>
          </cell>
          <cell r="BU9">
            <v>427371753</v>
          </cell>
          <cell r="BV9">
            <v>415348889</v>
          </cell>
          <cell r="BW9">
            <v>223448379</v>
          </cell>
          <cell r="BX9">
            <v>225544631</v>
          </cell>
          <cell r="BY9">
            <v>229525229</v>
          </cell>
          <cell r="BZ9">
            <v>219009371</v>
          </cell>
          <cell r="CA9">
            <v>216387023</v>
          </cell>
          <cell r="CB9">
            <v>202699639</v>
          </cell>
          <cell r="CC9">
            <v>210877927</v>
          </cell>
          <cell r="CD9">
            <v>211118198</v>
          </cell>
          <cell r="CE9">
            <v>206328561</v>
          </cell>
          <cell r="CF9">
            <v>195962086</v>
          </cell>
          <cell r="CG9">
            <v>198484270</v>
          </cell>
          <cell r="CH9">
            <v>184466862</v>
          </cell>
          <cell r="CI9">
            <v>179346404</v>
          </cell>
          <cell r="CJ9">
            <v>174983667</v>
          </cell>
          <cell r="CK9">
            <v>175808828</v>
          </cell>
          <cell r="CL9">
            <v>154710864</v>
          </cell>
          <cell r="CM9">
            <v>143801266</v>
          </cell>
          <cell r="CN9">
            <v>119783476</v>
          </cell>
          <cell r="CO9">
            <v>124881964</v>
          </cell>
          <cell r="CP9">
            <v>69416255</v>
          </cell>
          <cell r="CQ9">
            <v>70001759</v>
          </cell>
          <cell r="CR9" t="e">
            <v>#N/A</v>
          </cell>
          <cell r="CS9">
            <v>33468865</v>
          </cell>
          <cell r="CT9">
            <v>64891514</v>
          </cell>
          <cell r="CU9">
            <v>32677307</v>
          </cell>
          <cell r="CV9">
            <v>31950763</v>
          </cell>
          <cell r="CW9">
            <v>31671237</v>
          </cell>
          <cell r="CX9">
            <v>31571015</v>
          </cell>
          <cell r="CY9">
            <v>29764854</v>
          </cell>
          <cell r="CZ9">
            <v>28396850</v>
          </cell>
          <cell r="DA9">
            <v>28887284</v>
          </cell>
          <cell r="DB9">
            <v>27470172</v>
          </cell>
          <cell r="DC9">
            <v>26187655</v>
          </cell>
          <cell r="DD9">
            <v>24321102</v>
          </cell>
          <cell r="DE9">
            <v>23949685</v>
          </cell>
          <cell r="DF9">
            <v>22708080</v>
          </cell>
          <cell r="DG9">
            <v>19085273</v>
          </cell>
          <cell r="DH9">
            <v>18822475</v>
          </cell>
          <cell r="DI9">
            <v>18511215</v>
          </cell>
          <cell r="DJ9">
            <v>17856644</v>
          </cell>
          <cell r="DK9">
            <v>17856644</v>
          </cell>
          <cell r="DL9">
            <v>14954339</v>
          </cell>
          <cell r="DM9">
            <v>15471795</v>
          </cell>
          <cell r="DN9">
            <v>13749281</v>
          </cell>
          <cell r="DP9">
            <v>14525190</v>
          </cell>
          <cell r="DQ9">
            <v>11707384</v>
          </cell>
          <cell r="DS9">
            <v>26232574</v>
          </cell>
          <cell r="DT9">
            <v>10957712</v>
          </cell>
          <cell r="DU9">
            <v>10318641</v>
          </cell>
          <cell r="DV9">
            <v>13989530</v>
          </cell>
          <cell r="DW9">
            <v>24308171</v>
          </cell>
          <cell r="DX9">
            <v>6089699</v>
          </cell>
          <cell r="DY9">
            <v>227868480</v>
          </cell>
        </row>
        <row r="10">
          <cell r="B10" t="str">
            <v>Absa Bank Kenya</v>
          </cell>
          <cell r="C10">
            <v>374.10919999999999</v>
          </cell>
          <cell r="D10">
            <v>194.89494099999999</v>
          </cell>
          <cell r="E10">
            <v>238.29123000000001</v>
          </cell>
          <cell r="F10">
            <v>38.706623</v>
          </cell>
          <cell r="G10">
            <v>46.307873999999998</v>
          </cell>
          <cell r="H10">
            <v>44.079414</v>
          </cell>
          <cell r="I10">
            <v>277.81294700000001</v>
          </cell>
          <cell r="J10">
            <v>3.640577</v>
          </cell>
          <cell r="K10">
            <v>10.328485000000001</v>
          </cell>
          <cell r="M10">
            <v>6.8667220982399066E-2</v>
          </cell>
          <cell r="N10">
            <v>6.7605259998546399E-2</v>
          </cell>
          <cell r="O10">
            <v>6.7201398417352384E-2</v>
          </cell>
          <cell r="P10">
            <v>6.9309079131394336E-2</v>
          </cell>
          <cell r="Q10">
            <v>6.7305711401056886E-2</v>
          </cell>
          <cell r="R10">
            <v>6.9062370315111657E-2</v>
          </cell>
          <cell r="S10">
            <v>6.9899479535340897E-2</v>
          </cell>
          <cell r="T10">
            <v>6.9665979965692515E-2</v>
          </cell>
          <cell r="U10">
            <v>6.6571807625765284E-2</v>
          </cell>
          <cell r="V10">
            <v>6.8813021819434772E-2</v>
          </cell>
          <cell r="W10">
            <v>6.7402797826715932E-2</v>
          </cell>
          <cell r="X10">
            <v>6.8672384088949323E-2</v>
          </cell>
          <cell r="Y10">
            <v>6.9604026480536943E-2</v>
          </cell>
          <cell r="Z10">
            <v>6.9696517493310753E-2</v>
          </cell>
          <cell r="AA10">
            <v>7.0225197842729847E-2</v>
          </cell>
          <cell r="AB10">
            <v>6.8253664356214966E-2</v>
          </cell>
          <cell r="AC10">
            <v>6.7135957760077025E-2</v>
          </cell>
          <cell r="AD10">
            <v>6.6433031723546504E-2</v>
          </cell>
          <cell r="AE10">
            <v>7.0473547433140202E-2</v>
          </cell>
          <cell r="AF10">
            <v>7.2892726696750149E-2</v>
          </cell>
          <cell r="AG10">
            <v>7.130132863843322E-2</v>
          </cell>
          <cell r="AH10">
            <v>7.2816030490544692E-2</v>
          </cell>
          <cell r="AI10">
            <v>7.2833618657822535E-2</v>
          </cell>
          <cell r="AJ10">
            <v>7.8008697497295637E-2</v>
          </cell>
          <cell r="AK10">
            <v>313413032</v>
          </cell>
          <cell r="AL10">
            <v>195568503</v>
          </cell>
          <cell r="AM10">
            <v>0</v>
          </cell>
          <cell r="AN10">
            <v>228782134</v>
          </cell>
          <cell r="AO10">
            <v>0</v>
          </cell>
          <cell r="AP10">
            <v>40312354</v>
          </cell>
          <cell r="AQ10">
            <v>51920201</v>
          </cell>
          <cell r="AR10">
            <v>263782134</v>
          </cell>
          <cell r="AS10">
            <v>13553634</v>
          </cell>
          <cell r="AT10">
            <v>20834301</v>
          </cell>
          <cell r="AU10">
            <v>20834.300999999999</v>
          </cell>
          <cell r="AV10">
            <v>4733253</v>
          </cell>
          <cell r="AX10">
            <v>7.7926005292698691E-2</v>
          </cell>
          <cell r="AY10">
            <v>7.8330997256678386E-2</v>
          </cell>
          <cell r="AZ10">
            <v>6.7570032380793746E-2</v>
          </cell>
          <cell r="BA10">
            <v>6.590492160688001E-2</v>
          </cell>
          <cell r="BB10">
            <v>0.16374096481151862</v>
          </cell>
          <cell r="BC10">
            <v>2.0476718567767217E-2</v>
          </cell>
          <cell r="BD10">
            <v>0.16668724226160703</v>
          </cell>
          <cell r="BE10">
            <v>0.13932620282092181</v>
          </cell>
          <cell r="BF10">
            <v>0.30225001311667649</v>
          </cell>
          <cell r="BG10">
            <v>0.51555390435111315</v>
          </cell>
          <cell r="BH10">
            <v>5.3044830210879371E-2</v>
          </cell>
          <cell r="BI10">
            <v>0.71517853266300724</v>
          </cell>
          <cell r="BJ10">
            <v>0.12112672673776265</v>
          </cell>
          <cell r="BK10">
            <v>2.8998195459176423E-2</v>
          </cell>
          <cell r="BL10">
            <v>9.2128531278586223E-2</v>
          </cell>
          <cell r="BM10">
            <v>0.8178854966672503</v>
          </cell>
          <cell r="BN10">
            <v>4.2680039389507762E-2</v>
          </cell>
          <cell r="BO10">
            <v>0.1885009907286006</v>
          </cell>
          <cell r="BP10">
            <v>0.11404499692631576</v>
          </cell>
          <cell r="BQ10">
            <v>374109200</v>
          </cell>
          <cell r="BR10">
            <v>359771428</v>
          </cell>
          <cell r="BS10">
            <v>353740701</v>
          </cell>
          <cell r="BT10">
            <v>354502860</v>
          </cell>
          <cell r="BU10">
            <v>325362737</v>
          </cell>
          <cell r="BV10">
            <v>322637854</v>
          </cell>
          <cell r="BW10">
            <v>317007311</v>
          </cell>
          <cell r="BX10">
            <v>291293088</v>
          </cell>
          <cell r="BY10">
            <v>271682166</v>
          </cell>
          <cell r="BZ10">
            <v>277609552</v>
          </cell>
          <cell r="CA10">
            <v>268015547</v>
          </cell>
          <cell r="CB10">
            <v>260429543</v>
          </cell>
          <cell r="CC10">
            <v>259498223</v>
          </cell>
          <cell r="CD10">
            <v>264008571</v>
          </cell>
          <cell r="CE10">
            <v>256142570</v>
          </cell>
          <cell r="CF10">
            <v>211913140</v>
          </cell>
          <cell r="CG10">
            <v>241152698</v>
          </cell>
          <cell r="CH10">
            <v>221041523</v>
          </cell>
          <cell r="CI10">
            <v>234699871</v>
          </cell>
          <cell r="CJ10">
            <v>230907978</v>
          </cell>
          <cell r="CK10">
            <v>226118124</v>
          </cell>
          <cell r="CL10">
            <v>218771220</v>
          </cell>
          <cell r="CM10">
            <v>213439675</v>
          </cell>
          <cell r="CN10">
            <v>200975424</v>
          </cell>
          <cell r="CO10">
            <v>207009618</v>
          </cell>
          <cell r="CP10">
            <v>44079414</v>
          </cell>
          <cell r="CQ10">
            <v>42967475</v>
          </cell>
          <cell r="CR10">
            <v>41546560</v>
          </cell>
          <cell r="CS10">
            <v>54143264</v>
          </cell>
          <cell r="CT10">
            <v>43393443</v>
          </cell>
          <cell r="CU10">
            <v>41909848</v>
          </cell>
          <cell r="CV10">
            <v>40114088</v>
          </cell>
          <cell r="CW10">
            <v>43607960</v>
          </cell>
          <cell r="CX10">
            <v>43559168</v>
          </cell>
          <cell r="CY10">
            <v>42020987</v>
          </cell>
          <cell r="CZ10">
            <v>40337534</v>
          </cell>
          <cell r="DA10">
            <v>43652097</v>
          </cell>
          <cell r="DB10">
            <v>42094710</v>
          </cell>
          <cell r="DC10">
            <v>41470872</v>
          </cell>
          <cell r="DD10">
            <v>39103584</v>
          </cell>
          <cell r="DE10">
            <v>42315483</v>
          </cell>
          <cell r="DF10">
            <v>39716371</v>
          </cell>
          <cell r="DG10">
            <v>36852164</v>
          </cell>
          <cell r="DH10">
            <v>36237869</v>
          </cell>
          <cell r="DI10">
            <v>40265422</v>
          </cell>
          <cell r="DJ10">
            <v>38186091</v>
          </cell>
          <cell r="DK10">
            <v>38186091</v>
          </cell>
          <cell r="DL10">
            <v>36042316</v>
          </cell>
          <cell r="DM10">
            <v>34465579</v>
          </cell>
          <cell r="DN10">
            <v>32370886</v>
          </cell>
          <cell r="DP10">
            <v>10018025</v>
          </cell>
          <cell r="DQ10">
            <v>23126804</v>
          </cell>
          <cell r="DS10">
            <v>33144829</v>
          </cell>
          <cell r="DT10">
            <v>17087946</v>
          </cell>
          <cell r="DU10">
            <v>7807800</v>
          </cell>
          <cell r="DV10">
            <v>3109474</v>
          </cell>
          <cell r="DW10">
            <v>10917274</v>
          </cell>
          <cell r="DX10">
            <v>7161445</v>
          </cell>
          <cell r="DY10">
            <v>194894941</v>
          </cell>
        </row>
        <row r="11">
          <cell r="B11" t="str">
            <v>Standard Chartered Bank</v>
          </cell>
          <cell r="C11">
            <v>302.29590300000001</v>
          </cell>
          <cell r="D11">
            <v>128.69034099999999</v>
          </cell>
          <cell r="E11">
            <v>228.433515</v>
          </cell>
          <cell r="F11">
            <v>35.701873999999997</v>
          </cell>
          <cell r="G11">
            <v>43.037925000000001</v>
          </cell>
          <cell r="H11">
            <v>47.221510000000002</v>
          </cell>
          <cell r="I11">
            <v>242.80251100000001</v>
          </cell>
          <cell r="J11">
            <v>3.174026</v>
          </cell>
          <cell r="K11">
            <v>12.691226</v>
          </cell>
          <cell r="M11">
            <v>6.4186957470718356E-2</v>
          </cell>
          <cell r="N11">
            <v>6.2999678755020924E-2</v>
          </cell>
          <cell r="O11">
            <v>6.54057751117752E-2</v>
          </cell>
          <cell r="P11">
            <v>6.8011392204713972E-2</v>
          </cell>
          <cell r="Q11">
            <v>6.6876241658463467E-2</v>
          </cell>
          <cell r="R11">
            <v>6.7923254318470433E-2</v>
          </cell>
          <cell r="S11">
            <v>7.1279750319827348E-2</v>
          </cell>
          <cell r="T11">
            <v>7.498422676639499E-2</v>
          </cell>
          <cell r="U11">
            <v>7.1336857972631479E-2</v>
          </cell>
          <cell r="V11">
            <v>7.6881029199935363E-2</v>
          </cell>
          <cell r="W11">
            <v>7.4690155088795118E-2</v>
          </cell>
          <cell r="X11">
            <v>7.3800484600600014E-2</v>
          </cell>
          <cell r="Y11">
            <v>7.0819460656538033E-2</v>
          </cell>
          <cell r="Z11">
            <v>7.3087283938123498E-2</v>
          </cell>
          <cell r="AA11">
            <v>7.3585483805675506E-2</v>
          </cell>
          <cell r="AB11">
            <v>7.4799554054957196E-2</v>
          </cell>
          <cell r="AC11">
            <v>6.9135590723677365E-2</v>
          </cell>
          <cell r="AD11">
            <v>6.8060282438070566E-2</v>
          </cell>
          <cell r="AE11">
            <v>7.2892927680585043E-2</v>
          </cell>
          <cell r="AF11">
            <v>7.2478126933566631E-2</v>
          </cell>
          <cell r="AG11">
            <v>7.2993438485868048E-2</v>
          </cell>
          <cell r="AH11">
            <v>7.3326734059672591E-2</v>
          </cell>
          <cell r="AI11">
            <v>7.6122376925973012E-2</v>
          </cell>
          <cell r="AJ11">
            <v>7.8339222482251211E-2</v>
          </cell>
          <cell r="AK11">
            <v>313413032</v>
          </cell>
          <cell r="AL11">
            <v>195568503</v>
          </cell>
          <cell r="AM11">
            <v>0</v>
          </cell>
          <cell r="AN11">
            <v>228782134</v>
          </cell>
          <cell r="AO11">
            <v>0</v>
          </cell>
          <cell r="AP11">
            <v>40312354</v>
          </cell>
          <cell r="AQ11">
            <v>51920201</v>
          </cell>
          <cell r="AR11">
            <v>263782134</v>
          </cell>
          <cell r="AS11">
            <v>13553634</v>
          </cell>
          <cell r="AT11">
            <v>20834301</v>
          </cell>
          <cell r="AU11">
            <v>20834.300999999999</v>
          </cell>
          <cell r="AV11">
            <v>4733253</v>
          </cell>
          <cell r="AX11">
            <v>6.2967476173104359E-2</v>
          </cell>
          <cell r="AY11">
            <v>5.1722444390344666E-2</v>
          </cell>
          <cell r="AZ11">
            <v>6.4774771633049746E-2</v>
          </cell>
          <cell r="BA11">
            <v>8.0981310872330001E-2</v>
          </cell>
          <cell r="BB11">
            <v>0.17703339327326237</v>
          </cell>
          <cell r="BC11">
            <v>3.0629507825221416E-2</v>
          </cell>
          <cell r="BD11">
            <v>0.1772548596089272</v>
          </cell>
          <cell r="BE11">
            <v>0.14704079398915276</v>
          </cell>
          <cell r="BF11">
            <v>0.32966238504892637</v>
          </cell>
          <cell r="BG11">
            <v>0.54030598629355531</v>
          </cell>
          <cell r="BH11">
            <v>8.704336353758188E-2</v>
          </cell>
          <cell r="BI11">
            <v>0.65236319269611232</v>
          </cell>
          <cell r="BJ11">
            <v>0.10840600389846619</v>
          </cell>
          <cell r="BK11">
            <v>2.2858966256770898E-2</v>
          </cell>
          <cell r="BL11">
            <v>8.55470376416953E-2</v>
          </cell>
          <cell r="BM11">
            <v>0.56336015754956092</v>
          </cell>
          <cell r="BN11">
            <v>9.6030945146317853E-2</v>
          </cell>
          <cell r="BO11">
            <v>0.14304793305326288</v>
          </cell>
          <cell r="BP11">
            <v>0.117657792066859</v>
          </cell>
          <cell r="BQ11">
            <v>302295903</v>
          </cell>
          <cell r="BR11">
            <v>289422215</v>
          </cell>
          <cell r="BS11">
            <v>293472543</v>
          </cell>
          <cell r="BT11">
            <v>300226174</v>
          </cell>
          <cell r="BU11">
            <v>284691002</v>
          </cell>
          <cell r="BV11">
            <v>287606164</v>
          </cell>
          <cell r="BW11">
            <v>295049630</v>
          </cell>
          <cell r="BX11">
            <v>293306671</v>
          </cell>
          <cell r="BY11">
            <v>285125438</v>
          </cell>
          <cell r="BZ11">
            <v>309951569</v>
          </cell>
          <cell r="CA11">
            <v>288711107</v>
          </cell>
          <cell r="CB11">
            <v>274006884</v>
          </cell>
          <cell r="CC11">
            <v>250274108</v>
          </cell>
          <cell r="CD11">
            <v>264072997</v>
          </cell>
          <cell r="CE11">
            <v>255903727</v>
          </cell>
          <cell r="CF11">
            <v>249710651</v>
          </cell>
          <cell r="CG11">
            <v>234130556</v>
          </cell>
          <cell r="CH11">
            <v>231786864</v>
          </cell>
          <cell r="CI11">
            <v>228338094</v>
          </cell>
          <cell r="CJ11">
            <v>232984465</v>
          </cell>
          <cell r="CK11">
            <v>222635993</v>
          </cell>
          <cell r="CL11">
            <v>223082484</v>
          </cell>
          <cell r="CM11">
            <v>228860613</v>
          </cell>
          <cell r="CN11">
            <v>217819880</v>
          </cell>
          <cell r="CO11">
            <v>220523869</v>
          </cell>
          <cell r="CP11">
            <v>47221510</v>
          </cell>
          <cell r="CQ11">
            <v>46080820</v>
          </cell>
          <cell r="CR11">
            <v>54194365</v>
          </cell>
          <cell r="CS11">
            <v>47621354</v>
          </cell>
          <cell r="CT11">
            <v>54336279</v>
          </cell>
          <cell r="CU11">
            <v>54209897</v>
          </cell>
          <cell r="CV11">
            <v>43217065</v>
          </cell>
          <cell r="CW11">
            <v>54028274</v>
          </cell>
          <cell r="CX11">
            <v>45483852</v>
          </cell>
          <cell r="CY11">
            <v>43809586</v>
          </cell>
          <cell r="CZ11">
            <v>42698407</v>
          </cell>
          <cell r="DA11">
            <v>54660764</v>
          </cell>
          <cell r="DB11">
            <v>43904779</v>
          </cell>
          <cell r="DC11">
            <v>43288125</v>
          </cell>
          <cell r="DD11">
            <v>43083098</v>
          </cell>
          <cell r="DE11">
            <v>43850954</v>
          </cell>
          <cell r="DF11">
            <v>40914483</v>
          </cell>
          <cell r="DG11">
            <v>41143859</v>
          </cell>
          <cell r="DH11">
            <v>39848778</v>
          </cell>
          <cell r="DI11">
            <v>42126191</v>
          </cell>
          <cell r="DJ11">
            <v>40449853</v>
          </cell>
          <cell r="DK11">
            <v>40449853</v>
          </cell>
          <cell r="DL11">
            <v>39685452</v>
          </cell>
          <cell r="DM11">
            <v>38765178</v>
          </cell>
          <cell r="DN11">
            <v>36029984</v>
          </cell>
          <cell r="DP11">
            <v>9511940</v>
          </cell>
          <cell r="DQ11">
            <v>19341640</v>
          </cell>
          <cell r="DS11">
            <v>28853580</v>
          </cell>
          <cell r="DT11">
            <v>15589762</v>
          </cell>
          <cell r="DU11">
            <v>8004255</v>
          </cell>
          <cell r="DV11">
            <v>4265375</v>
          </cell>
          <cell r="DW11">
            <v>12269630</v>
          </cell>
          <cell r="DX11">
            <v>8989560</v>
          </cell>
          <cell r="DY11">
            <v>128690341</v>
          </cell>
        </row>
        <row r="12">
          <cell r="B12" t="str">
            <v>Diamond Trust Bank</v>
          </cell>
          <cell r="C12">
            <v>287.25059499999998</v>
          </cell>
          <cell r="D12">
            <v>149.50131400000001</v>
          </cell>
          <cell r="E12">
            <v>199.489226</v>
          </cell>
          <cell r="F12">
            <v>44.555022000000001</v>
          </cell>
          <cell r="G12">
            <v>48.907302999999999</v>
          </cell>
          <cell r="H12">
            <v>52.001378000000003</v>
          </cell>
          <cell r="I12">
            <v>233.85354899999999</v>
          </cell>
          <cell r="J12">
            <v>1.139278</v>
          </cell>
          <cell r="K12">
            <v>9.2793050000000008</v>
          </cell>
          <cell r="M12">
            <v>6.259353231391368E-2</v>
          </cell>
          <cell r="N12">
            <v>6.2977914354430786E-2</v>
          </cell>
          <cell r="O12">
            <v>6.3683394351932029E-2</v>
          </cell>
          <cell r="P12">
            <v>6.3770351079649706E-2</v>
          </cell>
          <cell r="Q12">
            <v>6.5940347249586514E-2</v>
          </cell>
          <cell r="R12">
            <v>6.7343303785622588E-2</v>
          </cell>
          <cell r="S12">
            <v>6.8787074781720137E-2</v>
          </cell>
          <cell r="T12">
            <v>6.9242724646015011E-2</v>
          </cell>
          <cell r="U12">
            <v>6.6636654223616559E-2</v>
          </cell>
          <cell r="V12">
            <v>6.6563556187517248E-2</v>
          </cell>
          <cell r="W12">
            <v>6.4662708824676812E-2</v>
          </cell>
          <cell r="X12">
            <v>6.4225378142243925E-2</v>
          </cell>
          <cell r="Y12">
            <v>6.3931954794117257E-2</v>
          </cell>
          <cell r="Z12">
            <v>5.9424839579737959E-2</v>
          </cell>
          <cell r="AA12">
            <v>5.8910865466428299E-2</v>
          </cell>
          <cell r="AB12">
            <v>5.688000529505001E-2</v>
          </cell>
          <cell r="AC12">
            <v>4.8020961225879545E-2</v>
          </cell>
          <cell r="AD12">
            <v>4.6628364034915784E-2</v>
          </cell>
          <cell r="AE12">
            <v>4.6546312553362799E-2</v>
          </cell>
          <cell r="AF12">
            <v>4.6615122798219506E-2</v>
          </cell>
          <cell r="AG12">
            <v>4.4907011706007707E-2</v>
          </cell>
          <cell r="AH12">
            <v>4.1894073196298925E-2</v>
          </cell>
          <cell r="AI12">
            <v>4.3056383213295579E-2</v>
          </cell>
          <cell r="AJ12">
            <v>4.3028618756943957E-2</v>
          </cell>
          <cell r="AK12">
            <v>313413032</v>
          </cell>
          <cell r="AL12">
            <v>195568503</v>
          </cell>
          <cell r="AM12">
            <v>0</v>
          </cell>
          <cell r="AN12">
            <v>228782134</v>
          </cell>
          <cell r="AO12">
            <v>0</v>
          </cell>
          <cell r="AP12">
            <v>40312354</v>
          </cell>
          <cell r="AQ12">
            <v>51920201</v>
          </cell>
          <cell r="AR12">
            <v>263782134</v>
          </cell>
          <cell r="AS12">
            <v>13553634</v>
          </cell>
          <cell r="AT12">
            <v>20834301</v>
          </cell>
          <cell r="AU12">
            <v>20834.300999999999</v>
          </cell>
          <cell r="AV12">
            <v>4733253</v>
          </cell>
          <cell r="AX12">
            <v>5.9833576363000018E-2</v>
          </cell>
          <cell r="AY12">
            <v>6.0086664931973857E-2</v>
          </cell>
          <cell r="AZ12">
            <v>5.6567308248983733E-2</v>
          </cell>
          <cell r="BA12">
            <v>5.9210219949133849E-2</v>
          </cell>
          <cell r="BB12">
            <v>0.11462740678821563</v>
          </cell>
          <cell r="BC12">
            <v>2.0096095778164409E-2</v>
          </cell>
          <cell r="BD12">
            <v>0.20913645830536445</v>
          </cell>
          <cell r="BE12">
            <v>0.19052531890375546</v>
          </cell>
          <cell r="BF12">
            <v>0.2014376844609648</v>
          </cell>
          <cell r="BG12">
            <v>0.41952426586595282</v>
          </cell>
          <cell r="BH12">
            <v>6.7094987154166882E-2</v>
          </cell>
          <cell r="BI12">
            <v>0.34094643630405957</v>
          </cell>
          <cell r="BJ12">
            <v>9.987248846326803E-2</v>
          </cell>
          <cell r="BK12">
            <v>4.9676683001670115E-2</v>
          </cell>
          <cell r="BL12">
            <v>5.0195805461597916E-2</v>
          </cell>
          <cell r="BM12">
            <v>0.74942049251321474</v>
          </cell>
          <cell r="BN12">
            <v>8.5511585797917233E-2</v>
          </cell>
          <cell r="BO12">
            <v>2.3516848527959829E-2</v>
          </cell>
          <cell r="BP12">
            <v>5.3428343249445967E-2</v>
          </cell>
          <cell r="BQ12">
            <v>287250595</v>
          </cell>
          <cell r="BR12">
            <v>283581295</v>
          </cell>
          <cell r="BS12">
            <v>280115753</v>
          </cell>
          <cell r="BT12">
            <v>277153801</v>
          </cell>
          <cell r="BU12">
            <v>281515703</v>
          </cell>
          <cell r="BV12">
            <v>291515544</v>
          </cell>
          <cell r="BW12">
            <v>285735153</v>
          </cell>
          <cell r="BX12">
            <v>277054843</v>
          </cell>
          <cell r="BY12">
            <v>270081538</v>
          </cell>
          <cell r="BZ12">
            <v>267675547</v>
          </cell>
          <cell r="CA12">
            <v>258159603</v>
          </cell>
          <cell r="CB12">
            <v>248863252</v>
          </cell>
          <cell r="CC12">
            <v>244123818</v>
          </cell>
          <cell r="CD12">
            <v>230711438</v>
          </cell>
          <cell r="CE12">
            <v>222154764</v>
          </cell>
          <cell r="CF12">
            <v>205480349</v>
          </cell>
          <cell r="CG12">
            <v>190947903</v>
          </cell>
          <cell r="CH12">
            <v>166004397</v>
          </cell>
          <cell r="CI12">
            <v>158030111</v>
          </cell>
          <cell r="CJ12">
            <v>148561346</v>
          </cell>
          <cell r="CK12">
            <v>141175794</v>
          </cell>
          <cell r="CL12">
            <v>126274802</v>
          </cell>
          <cell r="CM12">
            <v>120443207</v>
          </cell>
          <cell r="CN12">
            <v>116208461</v>
          </cell>
          <cell r="CO12">
            <v>114136429</v>
          </cell>
          <cell r="CP12">
            <v>52001378</v>
          </cell>
          <cell r="CQ12">
            <v>51826136</v>
          </cell>
          <cell r="CR12">
            <v>50349508</v>
          </cell>
          <cell r="CS12">
            <v>49236941</v>
          </cell>
          <cell r="CT12">
            <v>47712838</v>
          </cell>
          <cell r="CU12">
            <v>46325610</v>
          </cell>
          <cell r="CV12">
            <v>44769721</v>
          </cell>
          <cell r="CW12">
            <v>44323296</v>
          </cell>
          <cell r="CX12">
            <v>43003972</v>
          </cell>
          <cell r="CY12">
            <v>41508356</v>
          </cell>
          <cell r="CZ12">
            <v>37678168</v>
          </cell>
          <cell r="DA12">
            <v>37678168</v>
          </cell>
          <cell r="DB12">
            <v>36431809</v>
          </cell>
          <cell r="DC12">
            <v>33545124</v>
          </cell>
          <cell r="DD12">
            <v>32359121</v>
          </cell>
          <cell r="DE12">
            <v>31216658</v>
          </cell>
          <cell r="DF12">
            <v>29996201</v>
          </cell>
          <cell r="DG12">
            <v>28616712</v>
          </cell>
          <cell r="DH12">
            <v>27536573</v>
          </cell>
          <cell r="DI12">
            <v>26882050</v>
          </cell>
          <cell r="DJ12">
            <v>25784414</v>
          </cell>
          <cell r="DK12">
            <v>25784414</v>
          </cell>
          <cell r="DL12">
            <v>24822904</v>
          </cell>
          <cell r="DM12">
            <v>19515880</v>
          </cell>
          <cell r="DN12">
            <v>18568277</v>
          </cell>
          <cell r="DP12">
            <v>3215836</v>
          </cell>
          <cell r="DQ12">
            <v>12748585</v>
          </cell>
          <cell r="DS12">
            <v>15964421</v>
          </cell>
          <cell r="DT12">
            <v>6697462</v>
          </cell>
          <cell r="DU12">
            <v>3665927</v>
          </cell>
          <cell r="DV12">
            <v>7086281</v>
          </cell>
          <cell r="DW12">
            <v>10752208</v>
          </cell>
          <cell r="DX12">
            <v>5714991</v>
          </cell>
          <cell r="DY12">
            <v>149501314</v>
          </cell>
        </row>
        <row r="13">
          <cell r="B13" t="str">
            <v>I&amp;M Bank</v>
          </cell>
          <cell r="C13">
            <v>254.252172</v>
          </cell>
          <cell r="D13">
            <v>141.543126</v>
          </cell>
          <cell r="E13">
            <v>195.40463800000001</v>
          </cell>
          <cell r="F13">
            <v>37.847065999999998</v>
          </cell>
          <cell r="G13">
            <v>45.275624000000001</v>
          </cell>
          <cell r="H13">
            <v>47.015135000000001</v>
          </cell>
          <cell r="I13">
            <v>209.98145299999999</v>
          </cell>
          <cell r="J13">
            <v>2.0768659999999999</v>
          </cell>
          <cell r="K13">
            <v>12.012342</v>
          </cell>
          <cell r="M13">
            <v>5.763483709332675E-2</v>
          </cell>
          <cell r="N13">
            <v>5.7652553355791517E-2</v>
          </cell>
          <cell r="O13">
            <v>5.7578853304255398E-2</v>
          </cell>
          <cell r="P13">
            <v>5.5564279596801769E-2</v>
          </cell>
          <cell r="Q13">
            <v>5.4353542067072574E-2</v>
          </cell>
          <cell r="R13">
            <v>5.4764084219746004E-2</v>
          </cell>
          <cell r="S13">
            <v>5.5787367611461226E-2</v>
          </cell>
          <cell r="T13">
            <v>5.0203665962118768E-2</v>
          </cell>
          <cell r="U13">
            <v>4.8706199142925399E-2</v>
          </cell>
          <cell r="V13">
            <v>4.677578260238463E-2</v>
          </cell>
          <cell r="W13">
            <v>4.6872061663632426E-2</v>
          </cell>
          <cell r="X13">
            <v>4.7975242386330899E-2</v>
          </cell>
          <cell r="Y13">
            <v>4.7157054812076098E-2</v>
          </cell>
          <cell r="Z13">
            <v>4.6143569105249208E-2</v>
          </cell>
          <cell r="AA13">
            <v>4.6976317574541598E-2</v>
          </cell>
          <cell r="AB13">
            <v>4.5655274182106423E-2</v>
          </cell>
          <cell r="AC13">
            <v>4.3266496320107151E-2</v>
          </cell>
          <cell r="AD13">
            <v>4.1531279066490255E-2</v>
          </cell>
          <cell r="AE13">
            <v>4.1213964931783365E-2</v>
          </cell>
          <cell r="AF13">
            <v>4.1396234031227719E-2</v>
          </cell>
          <cell r="AG13">
            <v>4.0476165015553178E-2</v>
          </cell>
          <cell r="AH13">
            <v>4.0632602184221024E-2</v>
          </cell>
          <cell r="AI13">
            <v>4.1902503947468056E-2</v>
          </cell>
          <cell r="AJ13">
            <v>4.1224725549765084E-2</v>
          </cell>
          <cell r="AK13">
            <v>313413032</v>
          </cell>
          <cell r="AL13">
            <v>195568503</v>
          </cell>
          <cell r="AM13">
            <v>0</v>
          </cell>
          <cell r="AN13">
            <v>228782134</v>
          </cell>
          <cell r="AO13">
            <v>0</v>
          </cell>
          <cell r="AP13">
            <v>40312354</v>
          </cell>
          <cell r="AQ13">
            <v>51920201</v>
          </cell>
          <cell r="AR13">
            <v>263782134</v>
          </cell>
          <cell r="AS13">
            <v>13553634</v>
          </cell>
          <cell r="AT13">
            <v>20834301</v>
          </cell>
          <cell r="AU13">
            <v>20834.300999999999</v>
          </cell>
          <cell r="AV13">
            <v>4733253</v>
          </cell>
          <cell r="AX13">
            <v>5.2960087859245747E-2</v>
          </cell>
          <cell r="AY13">
            <v>5.6888158089273763E-2</v>
          </cell>
          <cell r="AZ13">
            <v>5.5409079541103037E-2</v>
          </cell>
          <cell r="BA13">
            <v>7.664942707715916E-2</v>
          </cell>
          <cell r="BB13">
            <v>0.20476830976035318</v>
          </cell>
          <cell r="BC13">
            <v>3.6154855034130982E-2</v>
          </cell>
          <cell r="BD13">
            <v>0.21561725263421244</v>
          </cell>
          <cell r="BE13">
            <v>0.18024004243841479</v>
          </cell>
          <cell r="BF13">
            <v>0.36659504411336985</v>
          </cell>
          <cell r="BG13">
            <v>0.33577546806833375</v>
          </cell>
          <cell r="BH13">
            <v>9.7779117034777915E-2</v>
          </cell>
          <cell r="BI13">
            <v>0.50878937660667789</v>
          </cell>
          <cell r="BJ13">
            <v>0.12790053661440215</v>
          </cell>
          <cell r="BK13">
            <v>4.6662071075595335E-2</v>
          </cell>
          <cell r="BL13">
            <v>8.1238465538806814E-2</v>
          </cell>
          <cell r="BM13">
            <v>0.72435909121051667</v>
          </cell>
          <cell r="BN13">
            <v>6.7961530226371164E-2</v>
          </cell>
          <cell r="BO13">
            <v>0.10310539247674443</v>
          </cell>
          <cell r="BP13">
            <v>8.5634819413168556E-2</v>
          </cell>
          <cell r="BQ13">
            <v>254252172</v>
          </cell>
          <cell r="BR13">
            <v>261333135</v>
          </cell>
          <cell r="BS13">
            <v>253552590</v>
          </cell>
          <cell r="BT13">
            <v>240237282</v>
          </cell>
          <cell r="BU13">
            <v>229161134</v>
          </cell>
          <cell r="BV13">
            <v>230291099</v>
          </cell>
          <cell r="BW13">
            <v>225143541</v>
          </cell>
          <cell r="BX13">
            <v>189087939</v>
          </cell>
          <cell r="BY13">
            <v>183952517</v>
          </cell>
          <cell r="BZ13">
            <v>182817876</v>
          </cell>
          <cell r="CA13">
            <v>177329585</v>
          </cell>
          <cell r="CB13">
            <v>181582075</v>
          </cell>
          <cell r="CC13">
            <v>164116122</v>
          </cell>
          <cell r="CD13">
            <v>164730002</v>
          </cell>
          <cell r="CE13">
            <v>164425933</v>
          </cell>
          <cell r="CF13">
            <v>157775781</v>
          </cell>
          <cell r="CG13">
            <v>147846339</v>
          </cell>
          <cell r="CH13">
            <v>151975238</v>
          </cell>
          <cell r="CI13">
            <v>154327389</v>
          </cell>
          <cell r="CJ13">
            <v>140517390</v>
          </cell>
          <cell r="CK13">
            <v>137299354</v>
          </cell>
          <cell r="CL13">
            <v>124648548</v>
          </cell>
          <cell r="CM13">
            <v>118333769</v>
          </cell>
          <cell r="CN13">
            <v>114972436</v>
          </cell>
          <cell r="CO13">
            <v>110315682</v>
          </cell>
          <cell r="CP13">
            <v>47015135</v>
          </cell>
          <cell r="CQ13">
            <v>44004173</v>
          </cell>
          <cell r="CR13">
            <v>42072924</v>
          </cell>
          <cell r="CS13">
            <v>40314439</v>
          </cell>
          <cell r="CT13">
            <v>38338590</v>
          </cell>
          <cell r="CU13">
            <v>37568688</v>
          </cell>
          <cell r="CV13">
            <v>35886888</v>
          </cell>
          <cell r="CW13">
            <v>35595491</v>
          </cell>
          <cell r="CX13">
            <v>35023511</v>
          </cell>
          <cell r="CY13">
            <v>31519089</v>
          </cell>
          <cell r="CZ13">
            <v>30474944</v>
          </cell>
          <cell r="DA13">
            <v>28754066</v>
          </cell>
          <cell r="DB13">
            <v>31304829</v>
          </cell>
          <cell r="DC13">
            <v>30151112</v>
          </cell>
          <cell r="DD13">
            <v>28576772</v>
          </cell>
          <cell r="DE13">
            <v>26482435</v>
          </cell>
          <cell r="DF13">
            <v>26186678</v>
          </cell>
          <cell r="DG13">
            <v>24079849</v>
          </cell>
          <cell r="DH13">
            <v>23296896</v>
          </cell>
          <cell r="DI13">
            <v>22159420</v>
          </cell>
          <cell r="DJ13">
            <v>21814043</v>
          </cell>
          <cell r="DK13">
            <v>21814043</v>
          </cell>
          <cell r="DL13">
            <v>20071699</v>
          </cell>
          <cell r="DM13">
            <v>19500454</v>
          </cell>
          <cell r="DN13">
            <v>20524634</v>
          </cell>
          <cell r="DP13">
            <v>6797446</v>
          </cell>
          <cell r="DQ13">
            <v>11744665</v>
          </cell>
          <cell r="DS13">
            <v>18542111</v>
          </cell>
          <cell r="DT13">
            <v>6225986</v>
          </cell>
          <cell r="DU13">
            <v>7804769</v>
          </cell>
          <cell r="DV13">
            <v>7535113</v>
          </cell>
          <cell r="DW13">
            <v>15339882</v>
          </cell>
          <cell r="DX13">
            <v>8738869</v>
          </cell>
          <cell r="DY13">
            <v>141543126</v>
          </cell>
        </row>
        <row r="14">
          <cell r="B14" t="str">
            <v>Stanbic Bank</v>
          </cell>
          <cell r="C14">
            <v>292.70513599999998</v>
          </cell>
          <cell r="D14">
            <v>152.81395499999999</v>
          </cell>
          <cell r="E14">
            <v>193.513508</v>
          </cell>
          <cell r="F14">
            <v>36.148884000000002</v>
          </cell>
          <cell r="G14">
            <v>43.686616000000001</v>
          </cell>
          <cell r="H14">
            <v>38.939839999999997</v>
          </cell>
          <cell r="I14">
            <v>238.222002</v>
          </cell>
          <cell r="J14">
            <v>4.8637750000000004</v>
          </cell>
          <cell r="K14">
            <v>7.4664999999999999</v>
          </cell>
          <cell r="M14">
            <v>5.6431119952372877E-2</v>
          </cell>
          <cell r="N14">
            <v>5.6347190713752646E-2</v>
          </cell>
          <cell r="O14">
            <v>5.9012339952427439E-2</v>
          </cell>
          <cell r="P14">
            <v>5.7554756150503796E-2</v>
          </cell>
          <cell r="Q14">
            <v>5.8598717723099915E-2</v>
          </cell>
          <cell r="R14">
            <v>5.7747925183877918E-2</v>
          </cell>
          <cell r="S14">
            <v>5.62875454631106E-2</v>
          </cell>
          <cell r="T14">
            <v>5.5261547049677041E-2</v>
          </cell>
          <cell r="U14">
            <v>5.4626473398050282E-2</v>
          </cell>
          <cell r="V14">
            <v>5.4247077894904377E-2</v>
          </cell>
          <cell r="W14">
            <v>5.1513954858689502E-2</v>
          </cell>
          <cell r="X14">
            <v>5.0542352769446401E-2</v>
          </cell>
          <cell r="Y14">
            <v>5.0877351905984365E-2</v>
          </cell>
          <cell r="Z14">
            <v>5.4156401113650998E-2</v>
          </cell>
          <cell r="AA14">
            <v>4.9734122707107808E-2</v>
          </cell>
          <cell r="AB14">
            <v>5.0629626008313361E-2</v>
          </cell>
          <cell r="AC14">
            <v>5.3268162842596556E-2</v>
          </cell>
          <cell r="AD14">
            <v>5.0786597390307282E-2</v>
          </cell>
          <cell r="AE14">
            <v>4.9596497722514093E-2</v>
          </cell>
          <cell r="AF14">
            <v>4.963887593765233E-2</v>
          </cell>
          <cell r="AG14">
            <v>5.0735941973915108E-2</v>
          </cell>
          <cell r="AH14">
            <v>5.1204229655496709E-2</v>
          </cell>
          <cell r="AI14">
            <v>5.3035454301622903E-2</v>
          </cell>
          <cell r="AJ14">
            <v>5.7120423501332312E-2</v>
          </cell>
          <cell r="AK14">
            <v>313413032</v>
          </cell>
          <cell r="AL14">
            <v>195568503</v>
          </cell>
          <cell r="AM14">
            <v>0</v>
          </cell>
          <cell r="AN14">
            <v>228782134</v>
          </cell>
          <cell r="AO14">
            <v>0</v>
          </cell>
          <cell r="AP14">
            <v>40312354</v>
          </cell>
          <cell r="AQ14">
            <v>51920201</v>
          </cell>
          <cell r="AR14">
            <v>263782134</v>
          </cell>
          <cell r="AS14">
            <v>13553634</v>
          </cell>
          <cell r="AT14">
            <v>20834301</v>
          </cell>
          <cell r="AU14">
            <v>20834.300999999999</v>
          </cell>
          <cell r="AV14">
            <v>4733253</v>
          </cell>
          <cell r="AX14">
            <v>6.0969743532466161E-2</v>
          </cell>
          <cell r="AY14">
            <v>6.1418061589844829E-2</v>
          </cell>
          <cell r="AZ14">
            <v>5.4872829359607522E-2</v>
          </cell>
          <cell r="BA14">
            <v>4.7642911538117116E-2</v>
          </cell>
          <cell r="BB14">
            <v>0.16719326938791107</v>
          </cell>
          <cell r="BC14">
            <v>2.1692863673924492E-2</v>
          </cell>
          <cell r="BD14">
            <v>0.18338615087283164</v>
          </cell>
          <cell r="BE14">
            <v>0.15174452274143849</v>
          </cell>
          <cell r="BF14">
            <v>0.45892702098993593</v>
          </cell>
          <cell r="BG14">
            <v>0.53903147207811386</v>
          </cell>
          <cell r="BH14">
            <v>9.0731362108668931E-2</v>
          </cell>
          <cell r="BI14">
            <v>0.45566037506937551</v>
          </cell>
          <cell r="BJ14">
            <v>0.10512028813010325</v>
          </cell>
          <cell r="BK14">
            <v>2.7047311611397257E-2</v>
          </cell>
          <cell r="BL14">
            <v>7.8072976518705997E-2</v>
          </cell>
          <cell r="BM14">
            <v>0.78968107487359485</v>
          </cell>
          <cell r="BN14">
            <v>0.12761190969816813</v>
          </cell>
          <cell r="BO14">
            <v>0.32717656000900341</v>
          </cell>
          <cell r="BP14">
            <v>0.22411550582651649</v>
          </cell>
          <cell r="BQ14">
            <v>292705136</v>
          </cell>
          <cell r="BR14">
            <v>294302229</v>
          </cell>
          <cell r="BS14">
            <v>303663158</v>
          </cell>
          <cell r="BT14">
            <v>284867951</v>
          </cell>
          <cell r="BU14">
            <v>280953012</v>
          </cell>
          <cell r="BV14">
            <v>286308290</v>
          </cell>
          <cell r="BW14">
            <v>269395802</v>
          </cell>
          <cell r="BX14">
            <v>248985926</v>
          </cell>
          <cell r="BY14">
            <v>239407877</v>
          </cell>
          <cell r="BZ14">
            <v>236547378</v>
          </cell>
          <cell r="CA14">
            <v>224804428</v>
          </cell>
          <cell r="CB14">
            <v>212633202</v>
          </cell>
          <cell r="CC14">
            <v>204895157</v>
          </cell>
          <cell r="CD14">
            <v>229866887</v>
          </cell>
          <cell r="CE14">
            <v>202294738</v>
          </cell>
          <cell r="CF14">
            <v>208287754</v>
          </cell>
          <cell r="CG14">
            <v>198578014</v>
          </cell>
          <cell r="CH14">
            <v>208167708</v>
          </cell>
          <cell r="CI14">
            <v>203595164</v>
          </cell>
          <cell r="CJ14">
            <v>184061612</v>
          </cell>
          <cell r="CK14">
            <v>171347152</v>
          </cell>
          <cell r="CL14">
            <v>167107694</v>
          </cell>
          <cell r="CM14">
            <v>155933918</v>
          </cell>
          <cell r="CN14">
            <v>159885214</v>
          </cell>
          <cell r="CO14">
            <v>170726460</v>
          </cell>
          <cell r="CP14">
            <v>38939840</v>
          </cell>
          <cell r="CQ14">
            <v>37781929</v>
          </cell>
          <cell r="CR14">
            <v>36789253</v>
          </cell>
          <cell r="CS14">
            <v>36836052</v>
          </cell>
          <cell r="CT14">
            <v>35490716</v>
          </cell>
          <cell r="CU14">
            <v>33140213</v>
          </cell>
          <cell r="CV14">
            <v>32205154</v>
          </cell>
          <cell r="CW14">
            <v>33048626</v>
          </cell>
          <cell r="CX14">
            <v>33051194</v>
          </cell>
          <cell r="CY14">
            <v>31922509</v>
          </cell>
          <cell r="CZ14">
            <v>30830481</v>
          </cell>
          <cell r="DA14">
            <v>29267838</v>
          </cell>
          <cell r="DB14">
            <v>30237504</v>
          </cell>
          <cell r="DC14">
            <v>28554962</v>
          </cell>
          <cell r="DD14">
            <v>27656039</v>
          </cell>
          <cell r="DE14">
            <v>27074070</v>
          </cell>
          <cell r="DF14">
            <v>28250550</v>
          </cell>
          <cell r="DG14">
            <v>26855040</v>
          </cell>
          <cell r="DH14">
            <v>26168836</v>
          </cell>
          <cell r="DI14">
            <v>25907559</v>
          </cell>
          <cell r="DJ14">
            <v>26644208</v>
          </cell>
          <cell r="DK14">
            <v>26644208</v>
          </cell>
          <cell r="DL14">
            <v>25311868</v>
          </cell>
          <cell r="DM14">
            <v>23485250</v>
          </cell>
          <cell r="DN14">
            <v>22353549</v>
          </cell>
          <cell r="DP14">
            <v>10806048</v>
          </cell>
          <cell r="DQ14">
            <v>12740284</v>
          </cell>
          <cell r="DS14">
            <v>23546332</v>
          </cell>
          <cell r="DT14">
            <v>12692214</v>
          </cell>
          <cell r="DU14">
            <v>6948155</v>
          </cell>
          <cell r="DV14">
            <v>8300384</v>
          </cell>
          <cell r="DW14">
            <v>15248539</v>
          </cell>
          <cell r="DX14">
            <v>6222144</v>
          </cell>
          <cell r="DY14">
            <v>152813955</v>
          </cell>
        </row>
        <row r="15">
          <cell r="B15" t="str">
            <v>Total - Tier 1</v>
          </cell>
          <cell r="C15">
            <v>3606.9471199999998</v>
          </cell>
          <cell r="D15">
            <v>1984.6629310000003</v>
          </cell>
          <cell r="E15">
            <v>2646.8472110000002</v>
          </cell>
          <cell r="F15">
            <v>470.96071899999998</v>
          </cell>
          <cell r="G15">
            <v>540.91542800000002</v>
          </cell>
          <cell r="H15">
            <v>538.28352099999995</v>
          </cell>
          <cell r="I15">
            <v>3016.8949109999994</v>
          </cell>
          <cell r="J15">
            <v>24.930308</v>
          </cell>
          <cell r="K15">
            <v>139.375102</v>
          </cell>
          <cell r="L15">
            <v>0</v>
          </cell>
          <cell r="M15">
            <v>0.74691166641836659</v>
          </cell>
          <cell r="N15">
            <v>0.75235753440489594</v>
          </cell>
          <cell r="O15">
            <v>0.70632297692156099</v>
          </cell>
          <cell r="P15">
            <v>0.75397343087861013</v>
          </cell>
          <cell r="Q15">
            <v>0.74786760168976385</v>
          </cell>
          <cell r="R15">
            <v>0.7466762677605927</v>
          </cell>
          <cell r="S15">
            <v>0.75805362509611562</v>
          </cell>
          <cell r="T15">
            <v>0.71490984852938533</v>
          </cell>
          <cell r="U15">
            <v>0.70696331222357189</v>
          </cell>
          <cell r="V15">
            <v>0.71293350555050961</v>
          </cell>
          <cell r="W15">
            <v>0.7027032688872179</v>
          </cell>
          <cell r="X15">
            <v>0.64304621146739294</v>
          </cell>
          <cell r="Y15">
            <v>0.64661885824950271</v>
          </cell>
          <cell r="Z15">
            <v>0.64224849829791908</v>
          </cell>
          <cell r="AA15">
            <v>0.63621589020957792</v>
          </cell>
          <cell r="AB15">
            <v>0.62671894827157926</v>
          </cell>
          <cell r="AC15">
            <v>0.5916065146260393</v>
          </cell>
          <cell r="AD15">
            <v>0.57867619008698445</v>
          </cell>
          <cell r="AE15">
            <v>0.58675949028501018</v>
          </cell>
          <cell r="AF15">
            <v>0.54102111473169001</v>
          </cell>
          <cell r="AG15">
            <v>0.55062120050712582</v>
          </cell>
          <cell r="AH15">
            <v>0.55379673279855846</v>
          </cell>
          <cell r="AI15">
            <v>0.55422868995778374</v>
          </cell>
          <cell r="AJ15">
            <v>0.55334962621255446</v>
          </cell>
          <cell r="AK15">
            <v>2193891224</v>
          </cell>
          <cell r="AL15">
            <v>1368979521</v>
          </cell>
          <cell r="AM15">
            <v>0</v>
          </cell>
          <cell r="AN15">
            <v>1601474938</v>
          </cell>
          <cell r="AO15">
            <v>0</v>
          </cell>
          <cell r="AP15">
            <v>282186478</v>
          </cell>
          <cell r="AQ15">
            <v>363441407</v>
          </cell>
          <cell r="AR15">
            <v>1846474938</v>
          </cell>
          <cell r="AS15">
            <v>94875438</v>
          </cell>
          <cell r="AT15">
            <v>145840107</v>
          </cell>
          <cell r="AU15">
            <v>145840.10700000002</v>
          </cell>
          <cell r="AV15">
            <v>33132771</v>
          </cell>
          <cell r="AX15">
            <v>0.75131801186285807</v>
          </cell>
          <cell r="AY15">
            <v>0.79766373516895073</v>
          </cell>
          <cell r="AZ15">
            <v>0.75054189679697236</v>
          </cell>
          <cell r="BA15">
            <v>0.88933712652542041</v>
          </cell>
          <cell r="BB15">
            <v>0.18800473950207175</v>
          </cell>
          <cell r="BC15">
            <v>2.8567236396711562E-2</v>
          </cell>
          <cell r="BD15">
            <v>0.17929541596816997</v>
          </cell>
          <cell r="BE15">
            <v>0.15610776407319149</v>
          </cell>
          <cell r="BF15">
            <v>0.35767764266090296</v>
          </cell>
          <cell r="BG15">
            <v>0.46380867262787012</v>
          </cell>
          <cell r="BH15">
            <v>7.8163972011333377E-2</v>
          </cell>
          <cell r="BI15">
            <v>0.49237132622041341</v>
          </cell>
          <cell r="BJ15">
            <v>0.10944612259797364</v>
          </cell>
          <cell r="BK15">
            <v>3.0319334832836879E-2</v>
          </cell>
          <cell r="BL15">
            <v>7.9126787765136763E-2</v>
          </cell>
          <cell r="BM15">
            <v>0.74982149432425249</v>
          </cell>
          <cell r="BN15">
            <v>0.83054632783683668</v>
          </cell>
          <cell r="BO15">
            <v>0.89160726491106912</v>
          </cell>
          <cell r="BP15">
            <v>0.8482085007959218</v>
          </cell>
          <cell r="BQ15">
            <v>3606947120</v>
          </cell>
          <cell r="BR15">
            <v>3560091930</v>
          </cell>
          <cell r="BS15" t="e">
            <v>#N/A</v>
          </cell>
          <cell r="BT15">
            <v>3216689851</v>
          </cell>
          <cell r="BU15">
            <v>3297590626</v>
          </cell>
          <cell r="BV15">
            <v>3250587672</v>
          </cell>
          <cell r="BW15">
            <v>3002290772</v>
          </cell>
          <cell r="BX15">
            <v>2881784790</v>
          </cell>
          <cell r="BY15">
            <v>2824637202</v>
          </cell>
          <cell r="BZ15">
            <v>2834954934</v>
          </cell>
          <cell r="CA15">
            <v>2752996452</v>
          </cell>
          <cell r="CB15">
            <v>2670632103</v>
          </cell>
          <cell r="CC15">
            <v>2568307540</v>
          </cell>
          <cell r="CD15">
            <v>2576918064</v>
          </cell>
          <cell r="CE15">
            <v>2495879919</v>
          </cell>
          <cell r="CF15">
            <v>2392084843</v>
          </cell>
          <cell r="CG15">
            <v>2359760079</v>
          </cell>
          <cell r="CH15">
            <v>2263312590</v>
          </cell>
          <cell r="CI15">
            <v>2223893348</v>
          </cell>
          <cell r="CJ15">
            <v>2109864071</v>
          </cell>
          <cell r="CK15">
            <v>2010159471</v>
          </cell>
          <cell r="CL15">
            <v>1920417442</v>
          </cell>
          <cell r="CM15">
            <v>1862362040</v>
          </cell>
          <cell r="CN15">
            <v>1773940249</v>
          </cell>
          <cell r="CO15">
            <v>1737975404</v>
          </cell>
          <cell r="CP15">
            <v>538283521</v>
          </cell>
          <cell r="CQ15">
            <v>548232059</v>
          </cell>
          <cell r="CR15" t="e">
            <v>#N/A</v>
          </cell>
          <cell r="CS15">
            <v>503780738</v>
          </cell>
          <cell r="CT15">
            <v>510857913</v>
          </cell>
          <cell r="CU15">
            <v>467829127</v>
          </cell>
          <cell r="CV15">
            <v>440314603</v>
          </cell>
          <cell r="CW15">
            <v>444842779</v>
          </cell>
          <cell r="CX15">
            <v>450817172</v>
          </cell>
          <cell r="CY15">
            <v>440346600</v>
          </cell>
          <cell r="CZ15">
            <v>417865981</v>
          </cell>
          <cell r="DA15">
            <v>418738822</v>
          </cell>
          <cell r="DB15">
            <v>404829562</v>
          </cell>
          <cell r="DC15">
            <v>400649459</v>
          </cell>
          <cell r="DD15">
            <v>378098062</v>
          </cell>
          <cell r="DE15">
            <v>366906245</v>
          </cell>
          <cell r="DF15">
            <v>365408709</v>
          </cell>
          <cell r="DG15">
            <v>350598365</v>
          </cell>
          <cell r="DH15">
            <v>347807516</v>
          </cell>
          <cell r="DI15">
            <v>342110864</v>
          </cell>
          <cell r="DJ15">
            <v>324987055</v>
          </cell>
          <cell r="DK15">
            <v>324987055</v>
          </cell>
          <cell r="DL15">
            <v>325368221</v>
          </cell>
          <cell r="DM15">
            <v>304494362</v>
          </cell>
          <cell r="DN15">
            <v>292326223</v>
          </cell>
          <cell r="DO15">
            <v>0</v>
          </cell>
          <cell r="DP15">
            <v>114513260</v>
          </cell>
          <cell r="DQ15">
            <v>205644464</v>
          </cell>
          <cell r="DR15">
            <v>0</v>
          </cell>
          <cell r="DS15">
            <v>320157724</v>
          </cell>
          <cell r="DT15">
            <v>148491929</v>
          </cell>
          <cell r="DU15">
            <v>82857620</v>
          </cell>
          <cell r="DV15">
            <v>85425169</v>
          </cell>
          <cell r="DW15">
            <v>168282789</v>
          </cell>
          <cell r="DX15">
            <v>98621781</v>
          </cell>
          <cell r="DY15">
            <v>1984662931</v>
          </cell>
        </row>
        <row r="16">
          <cell r="BI16" t="str">
            <v/>
          </cell>
          <cell r="CN16" t="str">
            <v/>
          </cell>
          <cell r="CO16" t="str">
            <v/>
          </cell>
          <cell r="DN16">
            <v>0</v>
          </cell>
        </row>
        <row r="17">
          <cell r="B17" t="str">
            <v>TIER 2: Medium banks - WMSI between 1% &amp; 5%</v>
          </cell>
          <cell r="BI17" t="str">
            <v/>
          </cell>
        </row>
        <row r="19">
          <cell r="B19" t="str">
            <v>Bank of Baroda</v>
          </cell>
          <cell r="C19">
            <v>143.31133500000001</v>
          </cell>
          <cell r="D19">
            <v>46.941977000000001</v>
          </cell>
          <cell r="E19">
            <v>117.173436</v>
          </cell>
          <cell r="F19">
            <v>22.634933</v>
          </cell>
          <cell r="G19">
            <v>22.858744999999999</v>
          </cell>
          <cell r="H19">
            <v>22.942661999999999</v>
          </cell>
          <cell r="I19">
            <v>69.827912999999995</v>
          </cell>
          <cell r="J19">
            <v>0.146872</v>
          </cell>
          <cell r="K19">
            <v>5.4661999999999997</v>
          </cell>
          <cell r="M19">
            <v>3.1523142819279495E-2</v>
          </cell>
          <cell r="N19">
            <v>3.0830277080076837E-2</v>
          </cell>
          <cell r="O19">
            <v>3.0408287097091476E-2</v>
          </cell>
          <cell r="P19">
            <v>2.9011959497383256E-2</v>
          </cell>
          <cell r="Q19">
            <v>2.9820236280533322E-2</v>
          </cell>
          <cell r="R19">
            <v>2.9597228966322432E-2</v>
          </cell>
          <cell r="S19">
            <v>3.0397481331140678E-2</v>
          </cell>
          <cell r="T19">
            <v>2.6082669343393251E-2</v>
          </cell>
          <cell r="U19">
            <v>2.5659178281376344E-2</v>
          </cell>
          <cell r="V19">
            <v>2.4713166021917022E-2</v>
          </cell>
          <cell r="W19">
            <v>2.4416888552832881E-2</v>
          </cell>
          <cell r="X19">
            <v>2.3549346618616393E-2</v>
          </cell>
          <cell r="Y19">
            <v>2.3671543942872644E-2</v>
          </cell>
          <cell r="Z19">
            <v>2.2796575876147033E-2</v>
          </cell>
          <cell r="AA19">
            <v>2.2636932080139675E-2</v>
          </cell>
          <cell r="AB19">
            <v>2.141702622116393E-2</v>
          </cell>
          <cell r="AC19">
            <v>2.271163209181766E-2</v>
          </cell>
          <cell r="AD19">
            <v>2.183121520348582E-2</v>
          </cell>
          <cell r="AE19">
            <v>2.1829346098027273E-2</v>
          </cell>
          <cell r="AF19">
            <v>2.0088922922993333E-2</v>
          </cell>
          <cell r="AG19">
            <v>1.9579658140780807E-2</v>
          </cell>
          <cell r="AH19">
            <v>1.9613732706855409E-2</v>
          </cell>
          <cell r="AI19">
            <v>1.9835531066384929E-2</v>
          </cell>
          <cell r="AJ19">
            <v>1.9738572604877803E-2</v>
          </cell>
          <cell r="AK19">
            <v>313413032</v>
          </cell>
          <cell r="AL19">
            <v>195568503</v>
          </cell>
          <cell r="AM19">
            <v>0</v>
          </cell>
          <cell r="AN19">
            <v>228782134</v>
          </cell>
          <cell r="AO19">
            <v>0</v>
          </cell>
          <cell r="AP19">
            <v>40312354</v>
          </cell>
          <cell r="AQ19">
            <v>51920201</v>
          </cell>
          <cell r="AR19">
            <v>263782134</v>
          </cell>
          <cell r="AS19">
            <v>13553634</v>
          </cell>
          <cell r="AT19">
            <v>20834301</v>
          </cell>
          <cell r="AU19">
            <v>20834.300999999999</v>
          </cell>
          <cell r="AV19">
            <v>4733253</v>
          </cell>
          <cell r="AX19">
            <v>2.9851390582518997E-2</v>
          </cell>
          <cell r="AY19">
            <v>1.8866635802568421E-2</v>
          </cell>
          <cell r="AZ19">
            <v>3.322578369623113E-2</v>
          </cell>
          <cell r="BA19">
            <v>3.4879218248129083E-2</v>
          </cell>
          <cell r="BB19">
            <v>0.18879175354420333</v>
          </cell>
          <cell r="BC19">
            <v>3.0735054459776281E-2</v>
          </cell>
          <cell r="BD19">
            <v>0.32735827290155445</v>
          </cell>
          <cell r="BE19">
            <v>0.32415307901297297</v>
          </cell>
          <cell r="BF19">
            <v>0.13083972741798727</v>
          </cell>
          <cell r="BG19">
            <v>0.19486251217943928</v>
          </cell>
          <cell r="BH19">
            <v>7.6483246795483628E-2</v>
          </cell>
          <cell r="BI19">
            <v>0.55410519362528976</v>
          </cell>
          <cell r="BJ19">
            <v>0.11624082724735088</v>
          </cell>
          <cell r="BK19">
            <v>6.3975851973087888E-2</v>
          </cell>
          <cell r="BL19">
            <v>5.2264975274262992E-2</v>
          </cell>
          <cell r="BM19">
            <v>0.40061961654858363</v>
          </cell>
          <cell r="BN19">
            <v>9.7066428542541636E-3</v>
          </cell>
          <cell r="BO19">
            <v>9.2253553751931841E-5</v>
          </cell>
          <cell r="BP19">
            <v>6.3115267834922663E-3</v>
          </cell>
          <cell r="BQ19">
            <v>143311335</v>
          </cell>
          <cell r="BR19">
            <v>139149950</v>
          </cell>
          <cell r="BS19">
            <v>133955456</v>
          </cell>
          <cell r="BT19">
            <v>125015672</v>
          </cell>
          <cell r="BU19">
            <v>123014401</v>
          </cell>
          <cell r="BV19">
            <v>122198105</v>
          </cell>
          <cell r="BW19">
            <v>123352716</v>
          </cell>
          <cell r="BX19">
            <v>98429020</v>
          </cell>
          <cell r="BY19">
            <v>96132100</v>
          </cell>
          <cell r="BZ19">
            <v>92015867</v>
          </cell>
          <cell r="CA19">
            <v>88413486</v>
          </cell>
          <cell r="CB19">
            <v>85368565</v>
          </cell>
          <cell r="CC19">
            <v>82907475</v>
          </cell>
          <cell r="CD19">
            <v>81225195</v>
          </cell>
          <cell r="CE19">
            <v>78391648</v>
          </cell>
          <cell r="CF19">
            <v>71954794</v>
          </cell>
          <cell r="CG19">
            <v>68177548</v>
          </cell>
          <cell r="CH19">
            <v>65254206</v>
          </cell>
          <cell r="CI19">
            <v>64198677</v>
          </cell>
          <cell r="CJ19">
            <v>62518263</v>
          </cell>
          <cell r="CK19">
            <v>61944650</v>
          </cell>
          <cell r="CL19">
            <v>59182328</v>
          </cell>
          <cell r="CM19">
            <v>56105943</v>
          </cell>
          <cell r="CN19">
            <v>53949524</v>
          </cell>
          <cell r="CO19">
            <v>52021524</v>
          </cell>
          <cell r="CP19">
            <v>22942662</v>
          </cell>
          <cell r="CQ19">
            <v>22343103</v>
          </cell>
          <cell r="CR19">
            <v>21247935</v>
          </cell>
          <cell r="CS19">
            <v>19883698</v>
          </cell>
          <cell r="CT19">
            <v>20414825</v>
          </cell>
          <cell r="CU19">
            <v>18995628</v>
          </cell>
          <cell r="CV19">
            <v>17769713</v>
          </cell>
          <cell r="CW19">
            <v>16954349</v>
          </cell>
          <cell r="CX19">
            <v>17899936</v>
          </cell>
          <cell r="CY19">
            <v>16692069</v>
          </cell>
          <cell r="CZ19">
            <v>16254476</v>
          </cell>
          <cell r="DA19">
            <v>14925822</v>
          </cell>
          <cell r="DB19">
            <v>14224907</v>
          </cell>
          <cell r="DC19">
            <v>13387842</v>
          </cell>
          <cell r="DD19">
            <v>12776983</v>
          </cell>
          <cell r="DE19">
            <v>11846009</v>
          </cell>
          <cell r="DF19">
            <v>11273086</v>
          </cell>
          <cell r="DG19">
            <v>10242135</v>
          </cell>
          <cell r="DH19">
            <v>10844344</v>
          </cell>
          <cell r="DI19">
            <v>10371347</v>
          </cell>
          <cell r="DJ19">
            <v>9867331</v>
          </cell>
          <cell r="DK19">
            <v>9867331</v>
          </cell>
          <cell r="DL19">
            <v>9132583</v>
          </cell>
          <cell r="DM19">
            <v>8026209</v>
          </cell>
          <cell r="DN19">
            <v>7569115</v>
          </cell>
          <cell r="DP19">
            <v>1013974</v>
          </cell>
          <cell r="DQ19">
            <v>6735767</v>
          </cell>
          <cell r="DS19">
            <v>7749741</v>
          </cell>
          <cell r="DT19">
            <v>1510134</v>
          </cell>
          <cell r="DU19">
            <v>2154146</v>
          </cell>
          <cell r="DV19">
            <v>1733466</v>
          </cell>
          <cell r="DW19">
            <v>3887612</v>
          </cell>
          <cell r="DX19">
            <v>4092768</v>
          </cell>
          <cell r="DY19">
            <v>46941977</v>
          </cell>
        </row>
        <row r="20">
          <cell r="B20" t="str">
            <v>Prime Bank</v>
          </cell>
          <cell r="C20">
            <v>108.785527</v>
          </cell>
          <cell r="D20">
            <v>36.925060000000002</v>
          </cell>
          <cell r="E20">
            <v>81.331805000000003</v>
          </cell>
          <cell r="F20">
            <v>21.471831000000002</v>
          </cell>
          <cell r="G20">
            <v>22.033736999999999</v>
          </cell>
          <cell r="H20">
            <v>24.455362999999998</v>
          </cell>
          <cell r="I20">
            <v>53.266941000000003</v>
          </cell>
          <cell r="J20">
            <v>0.34696199999999999</v>
          </cell>
          <cell r="K20">
            <v>2.4564949999999999</v>
          </cell>
          <cell r="M20">
            <v>2.6430306832304497E-2</v>
          </cell>
          <cell r="N20">
            <v>2.6406418377212207E-2</v>
          </cell>
          <cell r="O20">
            <v>2.6465283854955536E-2</v>
          </cell>
          <cell r="P20">
            <v>2.5816317940743377E-2</v>
          </cell>
          <cell r="Q20">
            <v>2.6131257950904693E-2</v>
          </cell>
          <cell r="R20">
            <v>2.5447322997968199E-2</v>
          </cell>
          <cell r="S20">
            <v>2.5073675987318841E-2</v>
          </cell>
          <cell r="T20">
            <v>2.1492276554682357E-2</v>
          </cell>
          <cell r="U20">
            <v>2.0399999729413875E-2</v>
          </cell>
          <cell r="V20">
            <v>1.9541957068046002E-2</v>
          </cell>
          <cell r="W20">
            <v>1.8775662769375572E-2</v>
          </cell>
          <cell r="X20">
            <v>1.8293902083025261E-2</v>
          </cell>
          <cell r="Y20">
            <v>1.8213608836170337E-2</v>
          </cell>
          <cell r="Z20">
            <v>1.7950663031244402E-2</v>
          </cell>
          <cell r="AA20">
            <v>1.8031279888122888E-2</v>
          </cell>
          <cell r="AB20">
            <v>1.8600297804854948E-2</v>
          </cell>
          <cell r="AC20">
            <v>1.9188996432328815E-2</v>
          </cell>
          <cell r="AD20">
            <v>1.9350555469791999E-2</v>
          </cell>
          <cell r="AE20">
            <v>1.9650573864422524E-2</v>
          </cell>
          <cell r="AF20">
            <v>1.7395228571298531E-2</v>
          </cell>
          <cell r="AG20">
            <v>1.7177551665809414E-2</v>
          </cell>
          <cell r="AH20">
            <v>1.7307839728550368E-2</v>
          </cell>
          <cell r="AI20">
            <v>1.7299928183852065E-2</v>
          </cell>
          <cell r="AJ20">
            <v>1.7033047174600309E-2</v>
          </cell>
          <cell r="AK20">
            <v>313413032</v>
          </cell>
          <cell r="AL20">
            <v>195568503</v>
          </cell>
          <cell r="AM20">
            <v>0</v>
          </cell>
          <cell r="AN20">
            <v>228782134</v>
          </cell>
          <cell r="AO20">
            <v>0</v>
          </cell>
          <cell r="AP20">
            <v>40312354</v>
          </cell>
          <cell r="AQ20">
            <v>51920201</v>
          </cell>
          <cell r="AR20">
            <v>263782134</v>
          </cell>
          <cell r="AS20">
            <v>13553634</v>
          </cell>
          <cell r="AT20">
            <v>20834301</v>
          </cell>
          <cell r="AU20">
            <v>20834.300999999999</v>
          </cell>
          <cell r="AV20">
            <v>4733253</v>
          </cell>
          <cell r="AX20">
            <v>2.2659751625383754E-2</v>
          </cell>
          <cell r="AY20">
            <v>1.484069703770651E-2</v>
          </cell>
          <cell r="AZ20">
            <v>2.3062505059201727E-2</v>
          </cell>
          <cell r="BA20">
            <v>1.5674623180717471E-2</v>
          </cell>
          <cell r="BB20">
            <v>0.10290035426540124</v>
          </cell>
          <cell r="BC20">
            <v>2.3573134780697936E-2</v>
          </cell>
          <cell r="BD20">
            <v>0.41364750042620241</v>
          </cell>
          <cell r="BE20">
            <v>0.40309863110029165</v>
          </cell>
          <cell r="BF20">
            <v>0.19710607285671952</v>
          </cell>
          <cell r="BG20">
            <v>0.48629354153023258</v>
          </cell>
          <cell r="BH20">
            <v>9.2584492103716262E-2</v>
          </cell>
          <cell r="BI20">
            <v>0.3237473125414731</v>
          </cell>
          <cell r="BJ20">
            <v>0.10916439965618149</v>
          </cell>
          <cell r="BK20">
            <v>6.1906142302070137E-2</v>
          </cell>
          <cell r="BL20">
            <v>4.7258257354111356E-2</v>
          </cell>
          <cell r="BM20">
            <v>0.45400517054797934</v>
          </cell>
          <cell r="BN20">
            <v>1.4790226077620544E-2</v>
          </cell>
          <cell r="BO20">
            <v>2.6601561840934405E-2</v>
          </cell>
          <cell r="BP20">
            <v>2.2649616166205946E-2</v>
          </cell>
          <cell r="BQ20">
            <v>108785527</v>
          </cell>
          <cell r="BR20">
            <v>108120587</v>
          </cell>
          <cell r="BS20">
            <v>106049114</v>
          </cell>
          <cell r="BT20">
            <v>100982938</v>
          </cell>
          <cell r="BU20">
            <v>98534545</v>
          </cell>
          <cell r="BV20">
            <v>90725741</v>
          </cell>
          <cell r="BW20">
            <v>89623204</v>
          </cell>
          <cell r="BX20">
            <v>77137825</v>
          </cell>
          <cell r="BY20">
            <v>76438199</v>
          </cell>
          <cell r="BZ20">
            <v>73601507</v>
          </cell>
          <cell r="CA20">
            <v>70961293</v>
          </cell>
          <cell r="CB20">
            <v>67925542</v>
          </cell>
          <cell r="CC20">
            <v>65335545</v>
          </cell>
          <cell r="CD20">
            <v>66915856</v>
          </cell>
          <cell r="CE20">
            <v>65000953</v>
          </cell>
          <cell r="CF20">
            <v>66032315</v>
          </cell>
          <cell r="CG20">
            <v>65001313</v>
          </cell>
          <cell r="CH20">
            <v>64343912</v>
          </cell>
          <cell r="CI20">
            <v>61271772</v>
          </cell>
          <cell r="CJ20">
            <v>58715051</v>
          </cell>
          <cell r="CK20">
            <v>54917674</v>
          </cell>
          <cell r="CL20">
            <v>55249673</v>
          </cell>
          <cell r="CM20">
            <v>53395624</v>
          </cell>
          <cell r="CN20">
            <v>51258965</v>
          </cell>
          <cell r="CO20">
            <v>49460889</v>
          </cell>
          <cell r="CP20">
            <v>24455363</v>
          </cell>
          <cell r="CQ20">
            <v>24207762</v>
          </cell>
          <cell r="CR20">
            <v>23862687</v>
          </cell>
          <cell r="CS20">
            <v>23023119</v>
          </cell>
          <cell r="CT20">
            <v>23038973</v>
          </cell>
          <cell r="CU20">
            <v>20916339</v>
          </cell>
          <cell r="CV20">
            <v>20542739</v>
          </cell>
          <cell r="CW20">
            <v>15775115</v>
          </cell>
          <cell r="CX20">
            <v>14337719</v>
          </cell>
          <cell r="CY20">
            <v>12972256</v>
          </cell>
          <cell r="CZ20">
            <v>11428716</v>
          </cell>
          <cell r="DA20">
            <v>11134955</v>
          </cell>
          <cell r="DB20">
            <v>10833063</v>
          </cell>
          <cell r="DC20">
            <v>9814195</v>
          </cell>
          <cell r="DD20">
            <v>9578743</v>
          </cell>
          <cell r="DE20">
            <v>9224281</v>
          </cell>
          <cell r="DF20">
            <v>8725208</v>
          </cell>
          <cell r="DG20">
            <v>8252089</v>
          </cell>
          <cell r="DH20">
            <v>8248978</v>
          </cell>
          <cell r="DI20">
            <v>8276028</v>
          </cell>
          <cell r="DJ20">
            <v>7735022</v>
          </cell>
          <cell r="DK20">
            <v>7735022</v>
          </cell>
          <cell r="DL20">
            <v>7246225</v>
          </cell>
          <cell r="DM20">
            <v>6301136</v>
          </cell>
          <cell r="DN20">
            <v>5815849</v>
          </cell>
          <cell r="DP20">
            <v>1077504</v>
          </cell>
          <cell r="DQ20">
            <v>4389116</v>
          </cell>
          <cell r="DS20">
            <v>5466620</v>
          </cell>
          <cell r="DT20">
            <v>2658382</v>
          </cell>
          <cell r="DU20">
            <v>1219718</v>
          </cell>
          <cell r="DV20">
            <v>2547782</v>
          </cell>
          <cell r="DW20">
            <v>3767500</v>
          </cell>
          <cell r="DX20">
            <v>2443592</v>
          </cell>
          <cell r="DY20">
            <v>36925060</v>
          </cell>
        </row>
        <row r="21">
          <cell r="B21" t="str">
            <v>National Bank of Kenya</v>
          </cell>
          <cell r="C21">
            <v>112.028747</v>
          </cell>
          <cell r="D21">
            <v>45.871701000000002</v>
          </cell>
          <cell r="E21">
            <v>87.091262999999998</v>
          </cell>
          <cell r="F21">
            <v>6.5796260000000002</v>
          </cell>
          <cell r="G21">
            <v>7.7343299999999999</v>
          </cell>
          <cell r="H21">
            <v>11.704420000000001</v>
          </cell>
          <cell r="I21">
            <v>67.262493000000006</v>
          </cell>
          <cell r="J21">
            <v>0.55198000000000003</v>
          </cell>
          <cell r="K21">
            <v>-0.821245</v>
          </cell>
          <cell r="M21">
            <v>2.1365681366471531E-2</v>
          </cell>
          <cell r="N21">
            <v>1.8804270065496138E-2</v>
          </cell>
          <cell r="O21">
            <v>2.0578401742438125E-2</v>
          </cell>
          <cell r="P21">
            <v>2.0110339884819195E-2</v>
          </cell>
          <cell r="Q21">
            <v>2.2302863572197205E-2</v>
          </cell>
          <cell r="R21">
            <v>2.1923661717223434E-2</v>
          </cell>
          <cell r="S21">
            <v>2.248378849069637E-2</v>
          </cell>
          <cell r="T21">
            <v>2.216059880051463E-2</v>
          </cell>
          <cell r="U21">
            <v>2.3669490440937156E-2</v>
          </cell>
          <cell r="V21">
            <v>2.6931255254621599E-2</v>
          </cell>
          <cell r="W21">
            <v>2.7841790207691227E-2</v>
          </cell>
          <cell r="X21">
            <v>2.7549495446274198E-2</v>
          </cell>
          <cell r="Y21">
            <v>2.8860617288786423E-2</v>
          </cell>
          <cell r="Z21">
            <v>2.8625333711264821E-2</v>
          </cell>
          <cell r="AA21">
            <v>2.9629673640735613E-2</v>
          </cell>
          <cell r="AB21">
            <v>3.0930922906037377E-2</v>
          </cell>
          <cell r="AC21">
            <v>3.0676786498131305E-2</v>
          </cell>
          <cell r="AD21">
            <v>3.2750958090150294E-2</v>
          </cell>
          <cell r="AE21">
            <v>3.1627657601460205E-2</v>
          </cell>
          <cell r="AF21">
            <v>3.6075814954357334E-2</v>
          </cell>
          <cell r="AG21">
            <v>3.4938654374548198E-2</v>
          </cell>
          <cell r="AH21">
            <v>3.5137559929824431E-2</v>
          </cell>
          <cell r="AI21">
            <v>3.4238251692761776E-2</v>
          </cell>
          <cell r="AJ21">
            <v>3.3567797886750565E-2</v>
          </cell>
          <cell r="AK21">
            <v>313413032</v>
          </cell>
          <cell r="AL21">
            <v>195568503</v>
          </cell>
          <cell r="AM21">
            <v>0</v>
          </cell>
          <cell r="AN21">
            <v>228782134</v>
          </cell>
          <cell r="AO21">
            <v>0</v>
          </cell>
          <cell r="AP21">
            <v>40312354</v>
          </cell>
          <cell r="AQ21">
            <v>51920201</v>
          </cell>
          <cell r="AR21">
            <v>263782134</v>
          </cell>
          <cell r="AS21">
            <v>13553634</v>
          </cell>
          <cell r="AT21">
            <v>20834301</v>
          </cell>
          <cell r="AU21">
            <v>20834.300999999999</v>
          </cell>
          <cell r="AV21">
            <v>4733253</v>
          </cell>
          <cell r="AX21">
            <v>2.3335306193101913E-2</v>
          </cell>
          <cell r="AY21">
            <v>1.8436476938568515E-2</v>
          </cell>
          <cell r="AZ21">
            <v>2.4695661107604436E-2</v>
          </cell>
          <cell r="BA21">
            <v>-5.240273606927073E-3</v>
          </cell>
          <cell r="BB21">
            <v>-3.6157672223242121E-2</v>
          </cell>
          <cell r="BC21">
            <v>-2.9668420241051514E-3</v>
          </cell>
          <cell r="BD21">
            <v>0.11498726340696291</v>
          </cell>
          <cell r="BE21">
            <v>9.7820132833910861E-2</v>
          </cell>
          <cell r="BF21">
            <v>0.24635959766402574</v>
          </cell>
          <cell r="BG21">
            <v>0.86058732519441483</v>
          </cell>
          <cell r="BH21">
            <v>0.31037032867640846</v>
          </cell>
          <cell r="BI21">
            <v>0.49769454424798587</v>
          </cell>
          <cell r="BJ21">
            <v>9.8377693277764161E-2</v>
          </cell>
          <cell r="BK21">
            <v>2.2884417799267618E-2</v>
          </cell>
          <cell r="BL21">
            <v>7.5493275478496547E-2</v>
          </cell>
          <cell r="BM21">
            <v>0.52670841390829304</v>
          </cell>
          <cell r="BN21">
            <v>1.1762829505766927E-2</v>
          </cell>
          <cell r="BO21">
            <v>9.2162618755626342E-4</v>
          </cell>
          <cell r="BP21">
            <v>6.2059902840719819E-3</v>
          </cell>
          <cell r="BQ21">
            <v>112028747</v>
          </cell>
          <cell r="BR21">
            <v>107216724</v>
          </cell>
          <cell r="BS21">
            <v>114922318</v>
          </cell>
          <cell r="BT21">
            <v>105065267</v>
          </cell>
          <cell r="BU21">
            <v>115143443</v>
          </cell>
          <cell r="BV21">
            <v>112734821</v>
          </cell>
          <cell r="BW21">
            <v>113569560</v>
          </cell>
          <cell r="BX21">
            <v>105472552</v>
          </cell>
          <cell r="BY21">
            <v>109942042</v>
          </cell>
          <cell r="BZ21">
            <v>116315700</v>
          </cell>
          <cell r="CA21">
            <v>116378429</v>
          </cell>
          <cell r="CB21">
            <v>115442827</v>
          </cell>
          <cell r="CC21">
            <v>115114374</v>
          </cell>
          <cell r="CD21">
            <v>113215137</v>
          </cell>
          <cell r="CE21">
            <v>116157723</v>
          </cell>
          <cell r="CF21">
            <v>115220642</v>
          </cell>
          <cell r="CG21">
            <v>125295035</v>
          </cell>
          <cell r="CH21">
            <v>117789712</v>
          </cell>
          <cell r="CI21">
            <v>124144110</v>
          </cell>
          <cell r="CJ21">
            <v>116587690</v>
          </cell>
          <cell r="CK21">
            <v>122864886</v>
          </cell>
          <cell r="CL21">
            <v>116897968</v>
          </cell>
          <cell r="CM21">
            <v>109102269</v>
          </cell>
          <cell r="CN21">
            <v>98916489</v>
          </cell>
          <cell r="CO21">
            <v>92493034</v>
          </cell>
          <cell r="CP21">
            <v>11704420</v>
          </cell>
          <cell r="CQ21">
            <v>7228992</v>
          </cell>
          <cell r="CR21">
            <v>7243874</v>
          </cell>
          <cell r="CS21">
            <v>7148430</v>
          </cell>
          <cell r="CT21">
            <v>6935718</v>
          </cell>
          <cell r="CU21">
            <v>6919427</v>
          </cell>
          <cell r="CV21">
            <v>5790240</v>
          </cell>
          <cell r="CW21">
            <v>6414689</v>
          </cell>
          <cell r="CX21">
            <v>7047537</v>
          </cell>
          <cell r="CY21">
            <v>10989919</v>
          </cell>
          <cell r="CZ21">
            <v>11217864</v>
          </cell>
          <cell r="DA21">
            <v>10987755</v>
          </cell>
          <cell r="DB21">
            <v>10996083</v>
          </cell>
          <cell r="DC21">
            <v>11315041</v>
          </cell>
          <cell r="DD21">
            <v>11222418</v>
          </cell>
          <cell r="DE21">
            <v>11237917</v>
          </cell>
          <cell r="DF21">
            <v>10913622</v>
          </cell>
          <cell r="DG21">
            <v>13443880</v>
          </cell>
          <cell r="DH21">
            <v>13116009</v>
          </cell>
          <cell r="DI21">
            <v>12606495</v>
          </cell>
          <cell r="DJ21">
            <v>12113912</v>
          </cell>
          <cell r="DK21">
            <v>12113912</v>
          </cell>
          <cell r="DL21">
            <v>12251404</v>
          </cell>
          <cell r="DM21">
            <v>12223289</v>
          </cell>
          <cell r="DN21">
            <v>11848291</v>
          </cell>
          <cell r="DP21">
            <v>2055691</v>
          </cell>
          <cell r="DQ21">
            <v>6288579</v>
          </cell>
          <cell r="DS21">
            <v>8344270</v>
          </cell>
          <cell r="DT21">
            <v>7180973</v>
          </cell>
          <cell r="DU21">
            <v>10274767</v>
          </cell>
          <cell r="DV21">
            <v>10369958</v>
          </cell>
          <cell r="DW21">
            <v>20644725</v>
          </cell>
          <cell r="DX21">
            <v>-336992</v>
          </cell>
          <cell r="DY21">
            <v>45871701</v>
          </cell>
        </row>
        <row r="22">
          <cell r="B22" t="str">
            <v>Citibank</v>
          </cell>
          <cell r="C22">
            <v>96.570193000000003</v>
          </cell>
          <cell r="D22">
            <v>26.024709000000001</v>
          </cell>
          <cell r="E22">
            <v>62.456926000000003</v>
          </cell>
          <cell r="F22">
            <v>18.596723000000001</v>
          </cell>
          <cell r="G22">
            <v>18.596723000000001</v>
          </cell>
          <cell r="H22">
            <v>19.046565999999999</v>
          </cell>
          <cell r="I22">
            <v>68.493696</v>
          </cell>
          <cell r="J22">
            <v>2.0128170000000001</v>
          </cell>
          <cell r="K22">
            <v>5.6465129999999997</v>
          </cell>
          <cell r="M22">
            <v>2.1323311844941621E-2</v>
          </cell>
          <cell r="N22">
            <v>2.0781159493233978E-2</v>
          </cell>
          <cell r="O22">
            <v>2.1069175408696801E-2</v>
          </cell>
          <cell r="P22">
            <v>2.2726593791174175E-2</v>
          </cell>
          <cell r="Q22">
            <v>2.1662661757173629E-2</v>
          </cell>
          <cell r="R22">
            <v>2.4884820891197167E-2</v>
          </cell>
          <cell r="S22">
            <v>2.1947720410431186E-2</v>
          </cell>
          <cell r="T22">
            <v>2.5321587092931558E-2</v>
          </cell>
          <cell r="U22">
            <v>2.6019819430378691E-2</v>
          </cell>
          <cell r="V22">
            <v>2.4209510982573242E-2</v>
          </cell>
          <cell r="W22">
            <v>2.485043641234011E-2</v>
          </cell>
          <cell r="X22">
            <v>2.7860405995863535E-2</v>
          </cell>
          <cell r="Y22">
            <v>2.8223331975034582E-2</v>
          </cell>
          <cell r="Z22">
            <v>3.287241352169528E-2</v>
          </cell>
          <cell r="AA22">
            <v>3.0811535553056664E-2</v>
          </cell>
          <cell r="AB22">
            <v>2.8398481336390932E-2</v>
          </cell>
          <cell r="AC22">
            <v>3.9911890376728196E-2</v>
          </cell>
          <cell r="AD22">
            <v>3.3255751637952705E-2</v>
          </cell>
          <cell r="AE22">
            <v>3.1835438024802397E-2</v>
          </cell>
          <cell r="AF22">
            <v>2.7910849228194583E-2</v>
          </cell>
          <cell r="AG22">
            <v>2.9754273318985499E-2</v>
          </cell>
          <cell r="AH22">
            <v>3.0815151670098295E-2</v>
          </cell>
          <cell r="AI22">
            <v>2.8800763856532775E-2</v>
          </cell>
          <cell r="AJ22">
            <v>2.8911899733140151E-2</v>
          </cell>
          <cell r="AK22">
            <v>313413032</v>
          </cell>
          <cell r="AL22">
            <v>195568503</v>
          </cell>
          <cell r="AM22">
            <v>0</v>
          </cell>
          <cell r="AN22">
            <v>228782134</v>
          </cell>
          <cell r="AO22">
            <v>0</v>
          </cell>
          <cell r="AP22">
            <v>40312354</v>
          </cell>
          <cell r="AQ22">
            <v>51920201</v>
          </cell>
          <cell r="AR22">
            <v>263782134</v>
          </cell>
          <cell r="AS22">
            <v>13553634</v>
          </cell>
          <cell r="AT22">
            <v>20834301</v>
          </cell>
          <cell r="AU22">
            <v>20834.300999999999</v>
          </cell>
          <cell r="AV22">
            <v>4733253</v>
          </cell>
          <cell r="AX22">
            <v>2.0115328280713048E-2</v>
          </cell>
          <cell r="AY22">
            <v>1.0459693816705347E-2</v>
          </cell>
          <cell r="AZ22">
            <v>1.7710330809173457E-2</v>
          </cell>
          <cell r="BA22">
            <v>3.6029775578628312E-2</v>
          </cell>
          <cell r="BB22">
            <v>0.15252084010078182</v>
          </cell>
          <cell r="BC22">
            <v>3.2190330131001296E-2</v>
          </cell>
          <cell r="BD22">
            <v>0.27150999414603061</v>
          </cell>
          <cell r="BE22">
            <v>0.27150999414603061</v>
          </cell>
          <cell r="BF22">
            <v>0.4364771751477613</v>
          </cell>
          <cell r="BG22">
            <v>0.38476123125999601</v>
          </cell>
          <cell r="BH22">
            <v>2.5031367929440929E-2</v>
          </cell>
          <cell r="BI22">
            <v>0.89116961681276463</v>
          </cell>
          <cell r="BJ22">
            <v>9.5050393048988532E-2</v>
          </cell>
          <cell r="BK22">
            <v>1.3150051573646123E-2</v>
          </cell>
          <cell r="BL22">
            <v>8.1900341475342406E-2</v>
          </cell>
          <cell r="BM22">
            <v>0.41668251492236424</v>
          </cell>
          <cell r="BN22">
            <v>2.7385602145930079E-2</v>
          </cell>
          <cell r="BO22">
            <v>2.5659233392119233E-2</v>
          </cell>
          <cell r="BP22">
            <v>2.9201497180211995E-2</v>
          </cell>
          <cell r="BQ22">
            <v>96570193</v>
          </cell>
          <cell r="BR22">
            <v>93526049</v>
          </cell>
          <cell r="BS22">
            <v>90132862</v>
          </cell>
          <cell r="BT22">
            <v>93274626</v>
          </cell>
          <cell r="BU22">
            <v>85638687</v>
          </cell>
          <cell r="BV22">
            <v>100756266</v>
          </cell>
          <cell r="BW22">
            <v>85155116</v>
          </cell>
          <cell r="BX22">
            <v>90072120</v>
          </cell>
          <cell r="BY22">
            <v>98231911</v>
          </cell>
          <cell r="BZ22">
            <v>88851809</v>
          </cell>
          <cell r="CA22">
            <v>90025078</v>
          </cell>
          <cell r="CB22">
            <v>101117630</v>
          </cell>
          <cell r="CC22">
            <v>103323540</v>
          </cell>
          <cell r="CD22">
            <v>116502032</v>
          </cell>
          <cell r="CE22">
            <v>103254695</v>
          </cell>
          <cell r="CF22">
            <v>89167854</v>
          </cell>
          <cell r="CG22">
            <v>88147287</v>
          </cell>
          <cell r="CH22">
            <v>93483001</v>
          </cell>
          <cell r="CI22">
            <v>115826138</v>
          </cell>
          <cell r="CJ22">
            <v>82954185</v>
          </cell>
          <cell r="CK22">
            <v>79397808</v>
          </cell>
          <cell r="CL22">
            <v>81940917</v>
          </cell>
          <cell r="CM22">
            <v>80054734</v>
          </cell>
          <cell r="CN22">
            <v>72191900</v>
          </cell>
          <cell r="CO22">
            <v>71242659</v>
          </cell>
          <cell r="CP22">
            <v>19046566</v>
          </cell>
          <cell r="CQ22">
            <v>18621201</v>
          </cell>
          <cell r="CR22">
            <v>17811829</v>
          </cell>
          <cell r="CS22">
            <v>20388513</v>
          </cell>
          <cell r="CT22">
            <v>19409582</v>
          </cell>
          <cell r="CU22">
            <v>19201130</v>
          </cell>
          <cell r="CV22">
            <v>18246232</v>
          </cell>
          <cell r="CW22">
            <v>21172148</v>
          </cell>
          <cell r="CX22">
            <v>20177310</v>
          </cell>
          <cell r="CY22">
            <v>19161379</v>
          </cell>
          <cell r="CZ22">
            <v>18414690</v>
          </cell>
          <cell r="DA22">
            <v>20400169</v>
          </cell>
          <cell r="DB22">
            <v>19628607</v>
          </cell>
          <cell r="DC22">
            <v>21705386</v>
          </cell>
          <cell r="DD22">
            <v>21022221</v>
          </cell>
          <cell r="DE22">
            <v>20267062</v>
          </cell>
          <cell r="DF22">
            <v>19407199</v>
          </cell>
          <cell r="DG22">
            <v>20351926</v>
          </cell>
          <cell r="DH22">
            <v>19913000</v>
          </cell>
          <cell r="DI22">
            <v>19188220</v>
          </cell>
          <cell r="DJ22">
            <v>18358760</v>
          </cell>
          <cell r="DK22">
            <v>18358760</v>
          </cell>
          <cell r="DL22">
            <v>18002473</v>
          </cell>
          <cell r="DM22">
            <v>16706767</v>
          </cell>
          <cell r="DN22">
            <v>15963873</v>
          </cell>
          <cell r="DP22">
            <v>4093341</v>
          </cell>
          <cell r="DQ22">
            <v>5284792</v>
          </cell>
          <cell r="DS22">
            <v>9378133</v>
          </cell>
          <cell r="DT22">
            <v>3608342</v>
          </cell>
          <cell r="DU22">
            <v>595443</v>
          </cell>
          <cell r="DV22">
            <v>72716</v>
          </cell>
          <cell r="DW22">
            <v>668159</v>
          </cell>
          <cell r="DX22">
            <v>2932682</v>
          </cell>
          <cell r="DY22">
            <v>26024709</v>
          </cell>
        </row>
        <row r="23">
          <cell r="B23" t="str">
            <v>Family Bank Limited</v>
          </cell>
          <cell r="C23">
            <v>78.857124999999996</v>
          </cell>
          <cell r="D23">
            <v>50.594439000000001</v>
          </cell>
          <cell r="E23">
            <v>58.275570999999999</v>
          </cell>
          <cell r="F23">
            <v>11.244237</v>
          </cell>
          <cell r="G23">
            <v>13.263037000000001</v>
          </cell>
          <cell r="H23">
            <v>12.408203</v>
          </cell>
          <cell r="I23">
            <v>70.978184999999996</v>
          </cell>
          <cell r="J23">
            <v>0.39076</v>
          </cell>
          <cell r="K23">
            <v>1.3522369999999999</v>
          </cell>
          <cell r="M23">
            <v>1.66608427899953E-2</v>
          </cell>
          <cell r="N23">
            <v>1.6881790495128331E-2</v>
          </cell>
          <cell r="O23">
            <v>1.6002193194272377E-2</v>
          </cell>
          <cell r="P23">
            <v>1.5872137106824891E-2</v>
          </cell>
          <cell r="Q23">
            <v>1.5672286825803929E-2</v>
          </cell>
          <cell r="R23">
            <v>1.6251868356895446E-2</v>
          </cell>
          <cell r="S23">
            <v>1.66012281783545E-2</v>
          </cell>
          <cell r="T23">
            <v>1.696080623335814E-2</v>
          </cell>
          <cell r="U23">
            <v>1.7208158079761463E-2</v>
          </cell>
          <cell r="V23">
            <v>1.7867112480765442E-2</v>
          </cell>
          <cell r="W23">
            <v>1.8205466057299599E-2</v>
          </cell>
          <cell r="X23">
            <v>1.7971847967669177E-2</v>
          </cell>
          <cell r="Y23">
            <v>1.858133330257877E-2</v>
          </cell>
          <cell r="Z23">
            <v>2.1151590329892431E-2</v>
          </cell>
          <cell r="AA23">
            <v>2.1530006794440726E-2</v>
          </cell>
          <cell r="AB23">
            <v>2.4338794966044422E-2</v>
          </cell>
          <cell r="AC23">
            <v>2.95454081956621E-2</v>
          </cell>
          <cell r="AD23">
            <v>3.5161238841224615E-2</v>
          </cell>
          <cell r="AE23">
            <v>2.8464016497288226E-2</v>
          </cell>
          <cell r="AF23">
            <v>2.0358435377465518E-2</v>
          </cell>
          <cell r="AG23">
            <v>1.7480672076559383E-2</v>
          </cell>
          <cell r="AH23">
            <v>1.6825293519119589E-2</v>
          </cell>
          <cell r="AI23">
            <v>1.6195377442659913E-2</v>
          </cell>
          <cell r="AJ23">
            <v>1.6027640843028997E-2</v>
          </cell>
          <cell r="AK23">
            <v>313413032</v>
          </cell>
          <cell r="AL23">
            <v>195568503</v>
          </cell>
          <cell r="AM23">
            <v>0</v>
          </cell>
          <cell r="AN23">
            <v>228782134</v>
          </cell>
          <cell r="AO23">
            <v>0</v>
          </cell>
          <cell r="AP23">
            <v>40312354</v>
          </cell>
          <cell r="AQ23">
            <v>51920201</v>
          </cell>
          <cell r="AR23">
            <v>263782134</v>
          </cell>
          <cell r="AS23">
            <v>13553634</v>
          </cell>
          <cell r="AT23">
            <v>20834301</v>
          </cell>
          <cell r="AU23">
            <v>20834.300999999999</v>
          </cell>
          <cell r="AV23">
            <v>4733253</v>
          </cell>
          <cell r="AX23">
            <v>1.6425740773327684E-2</v>
          </cell>
          <cell r="AY23">
            <v>2.0334611263779195E-2</v>
          </cell>
          <cell r="AZ23">
            <v>1.6524662781249838E-2</v>
          </cell>
          <cell r="BA23">
            <v>8.6284748904532065E-3</v>
          </cell>
          <cell r="BB23">
            <v>7.5180878461362829E-2</v>
          </cell>
          <cell r="BC23">
            <v>1.2292977524680953E-2</v>
          </cell>
          <cell r="BD23">
            <v>0.18686075165207452</v>
          </cell>
          <cell r="BE23">
            <v>0.15841820976402821</v>
          </cell>
          <cell r="BF23">
            <v>0.34981789684397935</v>
          </cell>
          <cell r="BG23">
            <v>0.7282850060240933</v>
          </cell>
          <cell r="BH23">
            <v>0.12347566101660383</v>
          </cell>
          <cell r="BI23">
            <v>0.37570946315674275</v>
          </cell>
          <cell r="BJ23">
            <v>0.1284270399950872</v>
          </cell>
          <cell r="BK23">
            <v>3.0913790559062411E-2</v>
          </cell>
          <cell r="BL23">
            <v>9.7513249436024796E-2</v>
          </cell>
          <cell r="BM23">
            <v>0.86819293456601221</v>
          </cell>
          <cell r="BN23">
            <v>9.2886464185650552E-3</v>
          </cell>
          <cell r="BO23">
            <v>8.3658196031143172E-3</v>
          </cell>
          <cell r="BP23">
            <v>8.9171158803475845E-3</v>
          </cell>
          <cell r="BQ23">
            <v>78857125</v>
          </cell>
          <cell r="BR23">
            <v>78926424</v>
          </cell>
          <cell r="BS23">
            <v>72596791</v>
          </cell>
          <cell r="BT23">
            <v>70149732</v>
          </cell>
          <cell r="BU23">
            <v>66909838</v>
          </cell>
          <cell r="BV23">
            <v>68730617</v>
          </cell>
          <cell r="BW23">
            <v>69033491</v>
          </cell>
          <cell r="BX23">
            <v>67725435</v>
          </cell>
          <cell r="BY23">
            <v>69050943</v>
          </cell>
          <cell r="BZ23">
            <v>71479580</v>
          </cell>
          <cell r="CA23">
            <v>69391049</v>
          </cell>
          <cell r="CB23">
            <v>66706579</v>
          </cell>
          <cell r="CC23">
            <v>69432374</v>
          </cell>
          <cell r="CD23">
            <v>78734331</v>
          </cell>
          <cell r="CE23">
            <v>80104753</v>
          </cell>
          <cell r="CF23">
            <v>85939969</v>
          </cell>
          <cell r="CG23">
            <v>81190214</v>
          </cell>
          <cell r="CH23">
            <v>80554920</v>
          </cell>
          <cell r="CI23">
            <v>74747708</v>
          </cell>
          <cell r="CJ23">
            <v>71030126</v>
          </cell>
          <cell r="CK23">
            <v>61812663</v>
          </cell>
          <cell r="CL23">
            <v>56171763</v>
          </cell>
          <cell r="CM23">
            <v>50563721</v>
          </cell>
          <cell r="CN23">
            <v>54011901</v>
          </cell>
          <cell r="CO23">
            <v>43500989</v>
          </cell>
          <cell r="CP23">
            <v>12408203</v>
          </cell>
          <cell r="CQ23">
            <v>12092368</v>
          </cell>
          <cell r="CR23">
            <v>11763776</v>
          </cell>
          <cell r="CS23">
            <v>11570555</v>
          </cell>
          <cell r="CT23">
            <v>11426448</v>
          </cell>
          <cell r="CU23">
            <v>11785863</v>
          </cell>
          <cell r="CV23">
            <v>11219706</v>
          </cell>
          <cell r="CW23">
            <v>11157254</v>
          </cell>
          <cell r="CX23">
            <v>11608295</v>
          </cell>
          <cell r="CY23">
            <v>11865416</v>
          </cell>
          <cell r="CZ23">
            <v>12115533</v>
          </cell>
          <cell r="DA23">
            <v>12355585</v>
          </cell>
          <cell r="DB23">
            <v>12618877</v>
          </cell>
          <cell r="DC23">
            <v>13113788</v>
          </cell>
          <cell r="DD23">
            <v>12011680</v>
          </cell>
          <cell r="DE23">
            <v>12271025</v>
          </cell>
          <cell r="DF23">
            <v>11926782</v>
          </cell>
          <cell r="DG23">
            <v>11770798</v>
          </cell>
          <cell r="DH23">
            <v>11141694</v>
          </cell>
          <cell r="DI23">
            <v>11113094</v>
          </cell>
          <cell r="DJ23">
            <v>10620650</v>
          </cell>
          <cell r="DK23">
            <v>10620650</v>
          </cell>
          <cell r="DL23">
            <v>7213495</v>
          </cell>
          <cell r="DM23">
            <v>6411938</v>
          </cell>
          <cell r="DN23">
            <v>5968296</v>
          </cell>
          <cell r="DP23">
            <v>2686309</v>
          </cell>
          <cell r="DQ23">
            <v>4992855</v>
          </cell>
          <cell r="DS23">
            <v>7679164</v>
          </cell>
          <cell r="DT23">
            <v>5592620</v>
          </cell>
          <cell r="DU23">
            <v>2677764</v>
          </cell>
          <cell r="DV23">
            <v>4449456</v>
          </cell>
          <cell r="DW23">
            <v>7127220</v>
          </cell>
          <cell r="DX23">
            <v>895955</v>
          </cell>
          <cell r="DY23">
            <v>50594439</v>
          </cell>
        </row>
        <row r="24">
          <cell r="B24" t="str">
            <v>Bank of India</v>
          </cell>
          <cell r="C24">
            <v>62.543244000000001</v>
          </cell>
          <cell r="D24">
            <v>12.870025</v>
          </cell>
          <cell r="E24">
            <v>46.557568000000003</v>
          </cell>
          <cell r="F24">
            <v>14.813135000000001</v>
          </cell>
          <cell r="G24">
            <v>14.992969</v>
          </cell>
          <cell r="H24">
            <v>15.532469000000001</v>
          </cell>
          <cell r="I24">
            <v>30.964343</v>
          </cell>
          <cell r="J24">
            <v>2.2948E-2</v>
          </cell>
          <cell r="K24">
            <v>2.7986200000000001</v>
          </cell>
          <cell r="M24">
            <v>1.5850049207053123E-2</v>
          </cell>
          <cell r="N24">
            <v>1.5530625535197469E-2</v>
          </cell>
          <cell r="O24">
            <v>1.5623490505497269E-2</v>
          </cell>
          <cell r="P24">
            <v>1.5047849036040162E-2</v>
          </cell>
          <cell r="Q24">
            <v>1.5410771342248754E-2</v>
          </cell>
          <cell r="R24">
            <v>1.5386182703891142E-2</v>
          </cell>
          <cell r="S24">
            <v>1.5940579417243715E-2</v>
          </cell>
          <cell r="T24">
            <v>1.4430350871621971E-2</v>
          </cell>
          <cell r="U24">
            <v>1.4327393302563374E-2</v>
          </cell>
          <cell r="V24">
            <v>1.4096669921872525E-2</v>
          </cell>
          <cell r="W24">
            <v>1.3914177932117276E-2</v>
          </cell>
          <cell r="X24">
            <v>1.3136110469778282E-2</v>
          </cell>
          <cell r="Y24">
            <v>1.3034718536212294E-2</v>
          </cell>
          <cell r="Z24">
            <v>1.2598448051087631E-2</v>
          </cell>
          <cell r="AA24">
            <v>1.2266224924117719E-2</v>
          </cell>
          <cell r="AB24">
            <v>1.1599550651665885E-2</v>
          </cell>
          <cell r="AC24">
            <v>1.62277454166413E-2</v>
          </cell>
          <cell r="AD24">
            <v>1.3650597141543732E-2</v>
          </cell>
          <cell r="AE24">
            <v>1.3486590778816261E-2</v>
          </cell>
          <cell r="AF24">
            <v>1.1205488493967001E-2</v>
          </cell>
          <cell r="AG24">
            <v>1.1506779612066271E-2</v>
          </cell>
          <cell r="AH24">
            <v>1.19594994372545E-2</v>
          </cell>
          <cell r="AI24">
            <v>1.1991009587672428E-2</v>
          </cell>
          <cell r="AJ24">
            <v>1.1753065305750014E-2</v>
          </cell>
          <cell r="AK24">
            <v>313413032</v>
          </cell>
          <cell r="AL24">
            <v>195568503</v>
          </cell>
          <cell r="AM24">
            <v>0</v>
          </cell>
          <cell r="AN24">
            <v>228782134</v>
          </cell>
          <cell r="AO24">
            <v>0</v>
          </cell>
          <cell r="AP24">
            <v>40312354</v>
          </cell>
          <cell r="AQ24">
            <v>51920201</v>
          </cell>
          <cell r="AR24">
            <v>263782134</v>
          </cell>
          <cell r="AS24">
            <v>13553634</v>
          </cell>
          <cell r="AT24">
            <v>20834301</v>
          </cell>
          <cell r="AU24">
            <v>20834.300999999999</v>
          </cell>
          <cell r="AV24">
            <v>4733253</v>
          </cell>
          <cell r="AX24">
            <v>1.302760039840385E-2</v>
          </cell>
          <cell r="AY24">
            <v>5.1726426955760862E-3</v>
          </cell>
          <cell r="AZ24">
            <v>1.3201897431688973E-2</v>
          </cell>
          <cell r="BA24">
            <v>1.7857685004862432E-2</v>
          </cell>
          <cell r="BB24">
            <v>0.16300678666057511</v>
          </cell>
          <cell r="BC24">
            <v>3.7387950901962431E-2</v>
          </cell>
          <cell r="BD24">
            <v>0.48420110189323251</v>
          </cell>
          <cell r="BE24">
            <v>0.47839332486402186</v>
          </cell>
          <cell r="BF24">
            <v>7.7275406804185542E-2</v>
          </cell>
          <cell r="BG24">
            <v>0.16014162749039645</v>
          </cell>
          <cell r="BH24">
            <v>8.5554943795132871E-2</v>
          </cell>
          <cell r="BI24">
            <v>0.60581573807087707</v>
          </cell>
          <cell r="BJ24">
            <v>9.394942272293999E-2</v>
          </cell>
          <cell r="BK24">
            <v>5.7600156818194435E-2</v>
          </cell>
          <cell r="BL24">
            <v>3.6349265904745555E-2</v>
          </cell>
          <cell r="BM24">
            <v>0.27643250180078133</v>
          </cell>
          <cell r="BN24">
            <v>2.3576926993240988E-3</v>
          </cell>
          <cell r="BO24">
            <v>0</v>
          </cell>
          <cell r="BP24">
            <v>1.7896694192816496E-3</v>
          </cell>
          <cell r="BQ24">
            <v>62543244</v>
          </cell>
          <cell r="BR24">
            <v>62121431</v>
          </cell>
          <cell r="BS24">
            <v>62225153</v>
          </cell>
          <cell r="BT24">
            <v>59776568</v>
          </cell>
          <cell r="BU24">
            <v>62689134</v>
          </cell>
          <cell r="BV24">
            <v>62563918</v>
          </cell>
          <cell r="BW24">
            <v>64098285</v>
          </cell>
          <cell r="BX24">
            <v>55328548</v>
          </cell>
          <cell r="BY24">
            <v>56630656</v>
          </cell>
          <cell r="BZ24">
            <v>57297472</v>
          </cell>
          <cell r="CA24">
            <v>56956597</v>
          </cell>
          <cell r="CB24">
            <v>49736103</v>
          </cell>
          <cell r="CC24">
            <v>47815075</v>
          </cell>
          <cell r="CD24">
            <v>46410726</v>
          </cell>
          <cell r="CE24">
            <v>43717462</v>
          </cell>
          <cell r="CF24">
            <v>41427446</v>
          </cell>
          <cell r="CG24">
            <v>42162947</v>
          </cell>
          <cell r="CH24">
            <v>37527774</v>
          </cell>
          <cell r="CI24">
            <v>36899261</v>
          </cell>
          <cell r="CJ24">
            <v>36656582</v>
          </cell>
          <cell r="CK24">
            <v>34370422</v>
          </cell>
          <cell r="CL24">
            <v>33998194</v>
          </cell>
          <cell r="CM24">
            <v>34265232</v>
          </cell>
          <cell r="CN24">
            <v>32447854</v>
          </cell>
          <cell r="CO24">
            <v>30721440</v>
          </cell>
          <cell r="CP24">
            <v>15532469</v>
          </cell>
          <cell r="CQ24">
            <v>14747740</v>
          </cell>
          <cell r="CR24">
            <v>14293811</v>
          </cell>
          <cell r="CS24">
            <v>13727053</v>
          </cell>
          <cell r="CT24">
            <v>13191378</v>
          </cell>
          <cell r="CU24">
            <v>12461590</v>
          </cell>
          <cell r="CV24">
            <v>11954133</v>
          </cell>
          <cell r="CW24">
            <v>11502121</v>
          </cell>
          <cell r="CX24">
            <v>11625015</v>
          </cell>
          <cell r="CY24">
            <v>10920398</v>
          </cell>
          <cell r="CZ24">
            <v>10412590</v>
          </cell>
          <cell r="DA24">
            <v>9978992</v>
          </cell>
          <cell r="DB24">
            <v>9536344</v>
          </cell>
          <cell r="DC24">
            <v>9176776</v>
          </cell>
          <cell r="DD24">
            <v>8545484</v>
          </cell>
          <cell r="DE24">
            <v>7597500</v>
          </cell>
          <cell r="DF24">
            <v>7182738</v>
          </cell>
          <cell r="DG24">
            <v>6881061</v>
          </cell>
          <cell r="DH24">
            <v>6580115</v>
          </cell>
          <cell r="DI24">
            <v>6305179</v>
          </cell>
          <cell r="DJ24">
            <v>6074801</v>
          </cell>
          <cell r="DK24">
            <v>6074801</v>
          </cell>
          <cell r="DL24">
            <v>5733008</v>
          </cell>
          <cell r="DM24">
            <v>5254372</v>
          </cell>
          <cell r="DN24">
            <v>5086879</v>
          </cell>
          <cell r="DP24">
            <v>271088</v>
          </cell>
          <cell r="DQ24">
            <v>3236988</v>
          </cell>
          <cell r="DS24">
            <v>3508076</v>
          </cell>
          <cell r="DT24">
            <v>561789</v>
          </cell>
          <cell r="DU24">
            <v>729470</v>
          </cell>
          <cell r="DV24">
            <v>474642</v>
          </cell>
          <cell r="DW24">
            <v>1204112</v>
          </cell>
          <cell r="DX24">
            <v>2341091</v>
          </cell>
          <cell r="DY24">
            <v>12870025</v>
          </cell>
        </row>
        <row r="25">
          <cell r="B25" t="str">
            <v>EcoBank</v>
          </cell>
          <cell r="C25">
            <v>75.377851000000007</v>
          </cell>
          <cell r="D25">
            <v>21.377402</v>
          </cell>
          <cell r="E25">
            <v>57.970319000000003</v>
          </cell>
          <cell r="F25">
            <v>5.7745110000000004</v>
          </cell>
          <cell r="G25">
            <v>6.8983860000000004</v>
          </cell>
          <cell r="H25">
            <v>6.5677979999999998</v>
          </cell>
          <cell r="I25">
            <v>42.533090999999999</v>
          </cell>
          <cell r="J25">
            <v>0.28516799999999998</v>
          </cell>
          <cell r="K25">
            <v>0.24335100000000001</v>
          </cell>
          <cell r="M25">
            <v>1.3718137536683411E-2</v>
          </cell>
          <cell r="N25">
            <v>1.396671177783726E-2</v>
          </cell>
          <cell r="O25">
            <v>1.2155313372779456E-2</v>
          </cell>
          <cell r="P25">
            <v>1.1354173757416174E-2</v>
          </cell>
          <cell r="Q25">
            <v>1.18665457387243E-2</v>
          </cell>
          <cell r="R25">
            <v>1.0275767758422802E-2</v>
          </cell>
          <cell r="S25">
            <v>1.0405923906998665E-2</v>
          </cell>
          <cell r="T25">
            <v>1.1429751836055923E-2</v>
          </cell>
          <cell r="U25">
            <v>1.28054691143048E-2</v>
          </cell>
          <cell r="V25">
            <v>1.1595602123538423E-2</v>
          </cell>
          <cell r="W25">
            <v>1.183081397400184E-2</v>
          </cell>
          <cell r="X25">
            <v>1.2413477654936111E-2</v>
          </cell>
          <cell r="Y25">
            <v>1.2431144013768314E-2</v>
          </cell>
          <cell r="Z25">
            <v>1.33649830485458E-2</v>
          </cell>
          <cell r="AA25">
            <v>1.2868565205126406E-2</v>
          </cell>
          <cell r="AB25">
            <v>1.391718983810159E-2</v>
          </cell>
          <cell r="AC25">
            <v>1.6955242585096973E-2</v>
          </cell>
          <cell r="AD25">
            <v>1.75499213396541E-2</v>
          </cell>
          <cell r="AE25">
            <v>1.7307138921627711E-2</v>
          </cell>
          <cell r="AF25">
            <v>1.4700685553685956E-2</v>
          </cell>
          <cell r="AG25">
            <v>1.4176475544359E-2</v>
          </cell>
          <cell r="AH25">
            <v>1.3549300995831568E-2</v>
          </cell>
          <cell r="AI25">
            <v>1.3773775020693496E-2</v>
          </cell>
          <cell r="AJ25">
            <v>1.5414384060259899E-2</v>
          </cell>
          <cell r="AK25">
            <v>313413032</v>
          </cell>
          <cell r="AL25">
            <v>195568503</v>
          </cell>
          <cell r="AM25">
            <v>0</v>
          </cell>
          <cell r="AN25">
            <v>228782134</v>
          </cell>
          <cell r="AO25">
            <v>0</v>
          </cell>
          <cell r="AP25">
            <v>40312354</v>
          </cell>
          <cell r="AQ25">
            <v>51920201</v>
          </cell>
          <cell r="AR25">
            <v>263782134</v>
          </cell>
          <cell r="AS25">
            <v>13553634</v>
          </cell>
          <cell r="AT25">
            <v>20834301</v>
          </cell>
          <cell r="AU25">
            <v>20834.300999999999</v>
          </cell>
          <cell r="AV25">
            <v>4733253</v>
          </cell>
          <cell r="AX25">
            <v>1.5701016751200596E-2</v>
          </cell>
          <cell r="AY25">
            <v>8.5918762633090152E-3</v>
          </cell>
          <cell r="AZ25">
            <v>1.6438105304819414E-2</v>
          </cell>
          <cell r="BA25">
            <v>1.55279584352941E-3</v>
          </cell>
          <cell r="BB25">
            <v>3.7507568721914235E-2</v>
          </cell>
          <cell r="BC25">
            <v>3.7484251307220349E-3</v>
          </cell>
          <cell r="BD25">
            <v>0.16218868268943823</v>
          </cell>
          <cell r="BE25">
            <v>0.13576513872457566</v>
          </cell>
          <cell r="BF25">
            <v>0.30193938090076372</v>
          </cell>
          <cell r="BG25">
            <v>0.89574507873201326</v>
          </cell>
          <cell r="BH25">
            <v>0.12646902717317951</v>
          </cell>
          <cell r="BI25">
            <v>0.3400848658853422</v>
          </cell>
          <cell r="BJ25">
            <v>0.10043244518534457</v>
          </cell>
          <cell r="BK25">
            <v>1.4739107254182352E-2</v>
          </cell>
          <cell r="BL25">
            <v>8.5693337931162211E-2</v>
          </cell>
          <cell r="BM25">
            <v>0.36876460866120125</v>
          </cell>
          <cell r="BN25">
            <v>2.0005852214917401E-2</v>
          </cell>
          <cell r="BO25">
            <v>8.862892117319306E-3</v>
          </cell>
          <cell r="BP25">
            <v>1.7415030967649014E-2</v>
          </cell>
          <cell r="BQ25">
            <v>75377851</v>
          </cell>
          <cell r="BR25">
            <v>72920768</v>
          </cell>
          <cell r="BS25">
            <v>59578476</v>
          </cell>
          <cell r="BT25">
            <v>53501730</v>
          </cell>
          <cell r="BU25">
            <v>54463878</v>
          </cell>
          <cell r="BV25">
            <v>54003632</v>
          </cell>
          <cell r="BW25">
            <v>43138954</v>
          </cell>
          <cell r="BX25">
            <v>48619617</v>
          </cell>
          <cell r="BY25">
            <v>53545760</v>
          </cell>
          <cell r="BZ25">
            <v>44295854</v>
          </cell>
          <cell r="CA25">
            <v>54154977</v>
          </cell>
          <cell r="CB25">
            <v>47908081</v>
          </cell>
          <cell r="CC25">
            <v>47123839</v>
          </cell>
          <cell r="CD25">
            <v>49308904</v>
          </cell>
          <cell r="CE25">
            <v>46581940</v>
          </cell>
          <cell r="CF25">
            <v>49286922</v>
          </cell>
          <cell r="CG25">
            <v>52426513</v>
          </cell>
          <cell r="CH25">
            <v>55142958</v>
          </cell>
          <cell r="CI25">
            <v>48824375</v>
          </cell>
          <cell r="CJ25">
            <v>44920413</v>
          </cell>
          <cell r="CK25">
            <v>54934548</v>
          </cell>
          <cell r="CL25">
            <v>42241117</v>
          </cell>
          <cell r="CM25">
            <v>36647025</v>
          </cell>
          <cell r="CN25">
            <v>36143426</v>
          </cell>
          <cell r="CO25">
            <v>36907136</v>
          </cell>
          <cell r="CP25">
            <v>6567798</v>
          </cell>
          <cell r="CQ25">
            <v>6590221</v>
          </cell>
          <cell r="CR25">
            <v>6751746</v>
          </cell>
          <cell r="CS25">
            <v>6540128</v>
          </cell>
          <cell r="CT25">
            <v>6408303</v>
          </cell>
          <cell r="CU25">
            <v>6485189</v>
          </cell>
          <cell r="CV25">
            <v>6477054</v>
          </cell>
          <cell r="CW25">
            <v>6366947</v>
          </cell>
          <cell r="CX25">
            <v>6438538</v>
          </cell>
          <cell r="CY25">
            <v>7617842</v>
          </cell>
          <cell r="CZ25">
            <v>7534386</v>
          </cell>
          <cell r="DA25">
            <v>7305154</v>
          </cell>
          <cell r="DB25">
            <v>7307241</v>
          </cell>
          <cell r="DC25">
            <v>7946220</v>
          </cell>
          <cell r="DD25">
            <v>7959585</v>
          </cell>
          <cell r="DE25">
            <v>7699140</v>
          </cell>
          <cell r="DF25">
            <v>7560671</v>
          </cell>
          <cell r="DG25">
            <v>7294222</v>
          </cell>
          <cell r="DH25">
            <v>7595021</v>
          </cell>
          <cell r="DI25">
            <v>7740628</v>
          </cell>
          <cell r="DJ25">
            <v>7827942</v>
          </cell>
          <cell r="DK25">
            <v>7827942</v>
          </cell>
          <cell r="DL25">
            <v>3657839</v>
          </cell>
          <cell r="DM25">
            <v>3764734</v>
          </cell>
          <cell r="DN25">
            <v>3390412</v>
          </cell>
          <cell r="DP25">
            <v>912257</v>
          </cell>
          <cell r="DQ25">
            <v>2109068</v>
          </cell>
          <cell r="DS25">
            <v>3021325</v>
          </cell>
          <cell r="DT25">
            <v>2706337</v>
          </cell>
          <cell r="DU25">
            <v>1052563</v>
          </cell>
          <cell r="DV25">
            <v>2042438</v>
          </cell>
          <cell r="DW25">
            <v>3095001</v>
          </cell>
          <cell r="DX25">
            <v>243351</v>
          </cell>
          <cell r="DY25">
            <v>21377402</v>
          </cell>
        </row>
        <row r="26">
          <cell r="B26" t="str">
            <v>SBM Bank</v>
          </cell>
          <cell r="C26">
            <v>72.519356000000002</v>
          </cell>
          <cell r="D26">
            <v>15.463645</v>
          </cell>
          <cell r="E26">
            <v>50.561335</v>
          </cell>
          <cell r="F26">
            <v>7.8307950000000002</v>
          </cell>
          <cell r="G26">
            <v>7.8560829999999999</v>
          </cell>
          <cell r="H26">
            <v>7.8771760000000004</v>
          </cell>
          <cell r="I26">
            <v>33.983207999999998</v>
          </cell>
          <cell r="J26">
            <v>0.260461</v>
          </cell>
          <cell r="K26">
            <v>1.1799850000000001</v>
          </cell>
          <cell r="M26">
            <v>1.3418472233958898E-2</v>
          </cell>
          <cell r="N26">
            <v>1.373143306243365E-2</v>
          </cell>
          <cell r="O26">
            <v>1.40537204333974E-2</v>
          </cell>
          <cell r="P26">
            <v>1.3672680651904226E-2</v>
          </cell>
          <cell r="Q26">
            <v>1.3998424884734958E-2</v>
          </cell>
          <cell r="R26">
            <v>1.5502854139556209E-2</v>
          </cell>
          <cell r="S26">
            <v>0</v>
          </cell>
          <cell r="T26">
            <v>0</v>
          </cell>
          <cell r="U26">
            <v>2.54868449903954E-3</v>
          </cell>
          <cell r="V26">
            <v>8.9810759525201064E-4</v>
          </cell>
          <cell r="W26">
            <v>8.1594244188925907E-4</v>
          </cell>
          <cell r="X26">
            <v>1.60193549973903E-3</v>
          </cell>
          <cell r="Y26">
            <v>1.6547505318533901E-3</v>
          </cell>
          <cell r="Z26">
            <v>1.6597976324624964E-3</v>
          </cell>
          <cell r="AA26">
            <v>1.7406970541681173E-3</v>
          </cell>
          <cell r="AB26">
            <v>1.7623379659851292E-3</v>
          </cell>
          <cell r="AC26">
            <v>1.9075708158961323E-3</v>
          </cell>
          <cell r="AD26">
            <v>1.9305963266920123E-3</v>
          </cell>
          <cell r="AE26">
            <v>1.9367902077399666E-3</v>
          </cell>
          <cell r="AF26">
            <v>2.0384148379067593E-3</v>
          </cell>
          <cell r="AG26">
            <v>2.13588530685444E-3</v>
          </cell>
          <cell r="AH26">
            <v>2.277695536393396E-3</v>
          </cell>
          <cell r="AI26">
            <v>2.3491586322533392E-3</v>
          </cell>
          <cell r="AJ26">
            <v>2.2687049910540499E-3</v>
          </cell>
          <cell r="AK26">
            <v>313413032</v>
          </cell>
          <cell r="AL26">
            <v>195568503</v>
          </cell>
          <cell r="AM26">
            <v>0</v>
          </cell>
          <cell r="AN26">
            <v>228782134</v>
          </cell>
          <cell r="AO26">
            <v>0</v>
          </cell>
          <cell r="AP26">
            <v>40312354</v>
          </cell>
          <cell r="AQ26">
            <v>51920201</v>
          </cell>
          <cell r="AR26">
            <v>263782134</v>
          </cell>
          <cell r="AS26">
            <v>13553634</v>
          </cell>
          <cell r="AT26">
            <v>20834301</v>
          </cell>
          <cell r="AU26">
            <v>20834.300999999999</v>
          </cell>
          <cell r="AV26">
            <v>4733253</v>
          </cell>
          <cell r="AX26">
            <v>1.5105599433211214E-2</v>
          </cell>
          <cell r="AY26">
            <v>6.2150547769900723E-3</v>
          </cell>
          <cell r="AZ26">
            <v>1.4337208478743257E-2</v>
          </cell>
          <cell r="BA26">
            <v>7.5293539103067205E-3</v>
          </cell>
          <cell r="BB26">
            <v>0.12202408394591258</v>
          </cell>
          <cell r="BC26">
            <v>1.262683998721913E-2</v>
          </cell>
          <cell r="BD26">
            <v>0.23117543817523056</v>
          </cell>
          <cell r="BE26">
            <v>0.23043130595557668</v>
          </cell>
          <cell r="BF26">
            <v>0.55954160280285414</v>
          </cell>
          <cell r="BG26">
            <v>0.70589936544661913</v>
          </cell>
          <cell r="BH26">
            <v>0.46006505625207972</v>
          </cell>
          <cell r="BI26">
            <v>0.75580473407135673</v>
          </cell>
          <cell r="BJ26">
            <v>8.4387985609605198E-2</v>
          </cell>
          <cell r="BK26">
            <v>5.5258756055481577E-2</v>
          </cell>
          <cell r="BL26">
            <v>2.9129229554123622E-2</v>
          </cell>
          <cell r="BM26">
            <v>0.3058393335539894</v>
          </cell>
          <cell r="BN26">
            <v>3.1691623432087866E-3</v>
          </cell>
          <cell r="BO26">
            <v>4.4610890487553204E-5</v>
          </cell>
          <cell r="BP26">
            <v>1.5713376957088255E-3</v>
          </cell>
          <cell r="BQ26">
            <v>72519356</v>
          </cell>
          <cell r="BR26">
            <v>72049204</v>
          </cell>
          <cell r="BS26">
            <v>72532337</v>
          </cell>
          <cell r="BT26">
            <v>70221531</v>
          </cell>
          <cell r="BU26">
            <v>70647739</v>
          </cell>
          <cell r="BV26">
            <v>75549229</v>
          </cell>
          <cell r="BW26">
            <v>0</v>
          </cell>
          <cell r="BX26">
            <v>0</v>
          </cell>
          <cell r="BY26">
            <v>11754154</v>
          </cell>
          <cell r="CP26">
            <v>7877176</v>
          </cell>
          <cell r="CQ26">
            <v>8153603</v>
          </cell>
          <cell r="CR26">
            <v>8047697</v>
          </cell>
          <cell r="CS26">
            <v>7076650</v>
          </cell>
          <cell r="CT26">
            <v>6937506</v>
          </cell>
          <cell r="CU26">
            <v>8065025</v>
          </cell>
          <cell r="CV26">
            <v>0</v>
          </cell>
          <cell r="CW26">
            <v>0</v>
          </cell>
          <cell r="CX26">
            <v>1607161</v>
          </cell>
          <cell r="DP26">
            <v>3525036</v>
          </cell>
          <cell r="DQ26">
            <v>2774828</v>
          </cell>
          <cell r="DS26">
            <v>6299864</v>
          </cell>
          <cell r="DT26">
            <v>4447070</v>
          </cell>
          <cell r="DU26">
            <v>9958623</v>
          </cell>
          <cell r="DV26">
            <v>3217562</v>
          </cell>
          <cell r="DW26">
            <v>13176185</v>
          </cell>
          <cell r="DX26">
            <v>903874</v>
          </cell>
          <cell r="DY26">
            <v>15463645</v>
          </cell>
        </row>
        <row r="27">
          <cell r="B27" t="str">
            <v>Housing Finance Company of Kenya</v>
          </cell>
          <cell r="C27">
            <v>54.531889999999997</v>
          </cell>
          <cell r="D27">
            <v>39.934815999999998</v>
          </cell>
          <cell r="E27">
            <v>37.476109999999998</v>
          </cell>
          <cell r="F27">
            <v>5.8127709999999997</v>
          </cell>
          <cell r="G27">
            <v>6.371264</v>
          </cell>
          <cell r="H27">
            <v>9.1524040000000007</v>
          </cell>
          <cell r="I27">
            <v>44.679425999999999</v>
          </cell>
          <cell r="J27">
            <v>5.0151000000000001E-2</v>
          </cell>
          <cell r="K27">
            <v>-2.3484999999999999E-2</v>
          </cell>
          <cell r="M27">
            <v>1.1516219734628583E-2</v>
          </cell>
          <cell r="N27">
            <v>1.1378709533025697E-2</v>
          </cell>
          <cell r="O27">
            <v>1.1494487662106024E-2</v>
          </cell>
          <cell r="P27">
            <v>1.1830903104237846E-2</v>
          </cell>
          <cell r="Q27">
            <v>1.2411431659440201E-2</v>
          </cell>
          <cell r="R27">
            <v>1.2960649723537885E-2</v>
          </cell>
          <cell r="S27">
            <v>1.3861933339196358E-2</v>
          </cell>
          <cell r="T27">
            <v>1.44667482415429E-2</v>
          </cell>
          <cell r="U27">
            <v>1.5470338495473E-2</v>
          </cell>
          <cell r="V27">
            <v>1.469281947616255E-2</v>
          </cell>
          <cell r="W27">
            <v>1.5563601037549101E-2</v>
          </cell>
          <cell r="X27">
            <v>1.5989067838854398E-2</v>
          </cell>
          <cell r="Y27">
            <v>1.6540986254772301E-2</v>
          </cell>
          <cell r="Z27">
            <v>1.6905923019384282E-2</v>
          </cell>
          <cell r="AA27">
            <v>1.6943702869071292E-2</v>
          </cell>
          <cell r="AB27">
            <v>1.7738154293366407E-2</v>
          </cell>
          <cell r="AC27">
            <v>1.7915712670493161E-2</v>
          </cell>
          <cell r="AD27">
            <v>1.7135465438754501E-2</v>
          </cell>
          <cell r="AE27">
            <v>1.7390017992833656E-2</v>
          </cell>
          <cell r="AF27">
            <v>1.5752277555412333E-2</v>
          </cell>
          <cell r="AG27">
            <v>1.597529738593486E-2</v>
          </cell>
          <cell r="AH27">
            <v>1.492652252379185E-2</v>
          </cell>
          <cell r="AI27">
            <v>1.5624891821292095E-2</v>
          </cell>
          <cell r="AJ27">
            <v>1.5325972147396342E-2</v>
          </cell>
          <cell r="AK27">
            <v>313413032</v>
          </cell>
          <cell r="AL27">
            <v>195568503</v>
          </cell>
          <cell r="AM27">
            <v>0</v>
          </cell>
          <cell r="AN27">
            <v>228782134</v>
          </cell>
          <cell r="AO27">
            <v>0</v>
          </cell>
          <cell r="AP27">
            <v>40312354</v>
          </cell>
          <cell r="AQ27">
            <v>51920201</v>
          </cell>
          <cell r="AR27">
            <v>263782134</v>
          </cell>
          <cell r="AS27">
            <v>13553634</v>
          </cell>
          <cell r="AT27">
            <v>20834301</v>
          </cell>
          <cell r="AU27">
            <v>20834.300999999999</v>
          </cell>
          <cell r="AV27">
            <v>4733253</v>
          </cell>
          <cell r="AX27">
            <v>1.1358855512670799E-2</v>
          </cell>
          <cell r="AY27">
            <v>1.605035998621409E-2</v>
          </cell>
          <cell r="AZ27">
            <v>1.0626752676572227E-2</v>
          </cell>
          <cell r="BA27">
            <v>-1.4985519017915764E-4</v>
          </cell>
          <cell r="BB27">
            <v>6.9311282999016672E-4</v>
          </cell>
          <cell r="BC27">
            <v>1.1374797582403962E-4</v>
          </cell>
          <cell r="BD27">
            <v>0.14259950429980905</v>
          </cell>
          <cell r="BE27">
            <v>0.13009950038301746</v>
          </cell>
          <cell r="BF27">
            <v>0.18652317304519067</v>
          </cell>
          <cell r="BG27">
            <v>0.88167445011001766</v>
          </cell>
          <cell r="BH27">
            <v>0.18532570108416746</v>
          </cell>
          <cell r="BI27">
            <v>0.29236039041237932</v>
          </cell>
          <cell r="BJ27">
            <v>0.11067287929961907</v>
          </cell>
          <cell r="BK27">
            <v>4.9420872519797897E-2</v>
          </cell>
          <cell r="BL27">
            <v>6.1252006779821171E-2</v>
          </cell>
          <cell r="BM27">
            <v>1.0656072895505964</v>
          </cell>
          <cell r="BN27">
            <v>1.6908245835846092E-4</v>
          </cell>
          <cell r="BO27">
            <v>2.2510048985463979E-3</v>
          </cell>
          <cell r="BP27">
            <v>1.195380885613648E-3</v>
          </cell>
          <cell r="BQ27">
            <v>54531890</v>
          </cell>
          <cell r="BR27">
            <v>54356615</v>
          </cell>
          <cell r="BS27">
            <v>54022492</v>
          </cell>
          <cell r="BT27">
            <v>55205731</v>
          </cell>
          <cell r="BU27">
            <v>57083283</v>
          </cell>
          <cell r="BV27">
            <v>58349730</v>
          </cell>
          <cell r="BW27">
            <v>60262912</v>
          </cell>
          <cell r="BX27">
            <v>61411498</v>
          </cell>
          <cell r="BY27">
            <v>62126556</v>
          </cell>
          <cell r="BZ27">
            <v>66807678</v>
          </cell>
          <cell r="CA27">
            <v>67587483</v>
          </cell>
          <cell r="CB27">
            <v>67986372</v>
          </cell>
          <cell r="CC27">
            <v>68084930</v>
          </cell>
          <cell r="CD27">
            <v>69695177</v>
          </cell>
          <cell r="CE27">
            <v>67895556</v>
          </cell>
          <cell r="CF27">
            <v>69122232</v>
          </cell>
          <cell r="CG27">
            <v>68808654</v>
          </cell>
          <cell r="CH27">
            <v>64907602</v>
          </cell>
          <cell r="CI27">
            <v>66538187</v>
          </cell>
          <cell r="CJ27">
            <v>62781072</v>
          </cell>
          <cell r="CK27">
            <v>60490833</v>
          </cell>
          <cell r="CL27">
            <v>56632118</v>
          </cell>
          <cell r="CM27">
            <v>49099911</v>
          </cell>
          <cell r="CN27">
            <v>50361123</v>
          </cell>
          <cell r="CO27">
            <v>46755111</v>
          </cell>
          <cell r="CP27">
            <v>9152404</v>
          </cell>
          <cell r="CQ27">
            <v>9248186</v>
          </cell>
          <cell r="CR27">
            <v>9187855</v>
          </cell>
          <cell r="CS27">
            <v>9165467</v>
          </cell>
          <cell r="CT27">
            <v>9164960</v>
          </cell>
          <cell r="CU27">
            <v>9559815</v>
          </cell>
          <cell r="CV27">
            <v>9698019</v>
          </cell>
          <cell r="CW27">
            <v>9793315</v>
          </cell>
          <cell r="CX27">
            <v>9963461</v>
          </cell>
          <cell r="CY27">
            <v>9780759</v>
          </cell>
          <cell r="CZ27">
            <v>9774298</v>
          </cell>
          <cell r="DA27">
            <v>9871533</v>
          </cell>
          <cell r="DB27">
            <v>9774970</v>
          </cell>
          <cell r="DC27">
            <v>9634289</v>
          </cell>
          <cell r="DD27">
            <v>9386355</v>
          </cell>
          <cell r="DE27">
            <v>9444788</v>
          </cell>
          <cell r="DF27">
            <v>9089954</v>
          </cell>
          <cell r="DG27">
            <v>8746393</v>
          </cell>
          <cell r="DH27">
            <v>9662314</v>
          </cell>
          <cell r="DI27">
            <v>9820564</v>
          </cell>
          <cell r="DJ27">
            <v>6276033</v>
          </cell>
          <cell r="DK27">
            <v>6276033</v>
          </cell>
          <cell r="DL27">
            <v>5886067</v>
          </cell>
          <cell r="DM27">
            <v>5912076</v>
          </cell>
          <cell r="DN27">
            <v>5681853</v>
          </cell>
          <cell r="DP27">
            <v>516586</v>
          </cell>
          <cell r="DQ27">
            <v>2252968</v>
          </cell>
          <cell r="DS27">
            <v>2769554</v>
          </cell>
          <cell r="DT27">
            <v>2441845</v>
          </cell>
          <cell r="DU27">
            <v>2655962</v>
          </cell>
          <cell r="DV27">
            <v>6428586</v>
          </cell>
          <cell r="DW27">
            <v>9084548</v>
          </cell>
          <cell r="DX27">
            <v>6348</v>
          </cell>
          <cell r="DY27">
            <v>39934816</v>
          </cell>
        </row>
        <row r="28">
          <cell r="B28" t="str">
            <v>Bank of Africa Kenya Ltd</v>
          </cell>
          <cell r="C28">
            <v>43.996118000000003</v>
          </cell>
          <cell r="D28">
            <v>15.982158</v>
          </cell>
          <cell r="E28">
            <v>33.327232000000002</v>
          </cell>
          <cell r="F28">
            <v>1.5105660000000001</v>
          </cell>
          <cell r="G28">
            <v>2.6574249999999999</v>
          </cell>
          <cell r="H28">
            <v>4.2757610000000001</v>
          </cell>
          <cell r="I28">
            <v>24.545787000000001</v>
          </cell>
          <cell r="J28">
            <v>0.66008699999999998</v>
          </cell>
          <cell r="K28">
            <v>-2.9296760000000002</v>
          </cell>
          <cell r="M28">
            <v>8.1612332020591163E-3</v>
          </cell>
          <cell r="N28">
            <v>9.0167486454766702E-3</v>
          </cell>
          <cell r="O28">
            <v>9.4706211957805847E-3</v>
          </cell>
          <cell r="P28">
            <v>9.8304060085701375E-3</v>
          </cell>
          <cell r="Q28">
            <v>1.0122601758827003E-2</v>
          </cell>
          <cell r="R28">
            <v>9.2581328633084756E-3</v>
          </cell>
          <cell r="S28">
            <v>1.0177805348513865E-2</v>
          </cell>
          <cell r="T28">
            <v>1.052197208223505E-2</v>
          </cell>
          <cell r="U28">
            <v>1.2523461500078647E-2</v>
          </cell>
          <cell r="V28">
            <v>1.2373943911985286E-2</v>
          </cell>
          <cell r="W28">
            <v>1.3351437237861499E-2</v>
          </cell>
          <cell r="X28">
            <v>1.4379388910788594E-2</v>
          </cell>
          <cell r="Y28">
            <v>1.4133633319425598E-2</v>
          </cell>
          <cell r="Z28">
            <v>1.4716794444925909E-2</v>
          </cell>
          <cell r="AA28">
            <v>1.5976574712738733E-2</v>
          </cell>
          <cell r="AB28">
            <v>1.7371418679000432E-2</v>
          </cell>
          <cell r="AC28">
            <v>1.7144060174214881E-2</v>
          </cell>
          <cell r="AD28">
            <v>1.7338287015198711E-2</v>
          </cell>
          <cell r="AE28">
            <v>1.7683314743432797E-2</v>
          </cell>
          <cell r="AF28">
            <v>1.7798810383758638E-2</v>
          </cell>
          <cell r="AG28">
            <v>1.7486344949999816E-2</v>
          </cell>
          <cell r="AH28">
            <v>1.8120979532097455E-2</v>
          </cell>
          <cell r="AI28">
            <v>1.6562657310553237E-2</v>
          </cell>
          <cell r="AJ28">
            <v>1.7279420011048791E-2</v>
          </cell>
          <cell r="AK28">
            <v>313413032</v>
          </cell>
          <cell r="AL28">
            <v>195568503</v>
          </cell>
          <cell r="AM28">
            <v>0</v>
          </cell>
          <cell r="AN28">
            <v>228782134</v>
          </cell>
          <cell r="AO28">
            <v>0</v>
          </cell>
          <cell r="AP28">
            <v>40312354</v>
          </cell>
          <cell r="AQ28">
            <v>51920201</v>
          </cell>
          <cell r="AR28">
            <v>263782134</v>
          </cell>
          <cell r="AS28">
            <v>13553634</v>
          </cell>
          <cell r="AT28">
            <v>20834301</v>
          </cell>
          <cell r="AU28">
            <v>20834.300999999999</v>
          </cell>
          <cell r="AV28">
            <v>4733253</v>
          </cell>
          <cell r="AX28">
            <v>9.1642807076815977E-3</v>
          </cell>
          <cell r="AY28">
            <v>6.4234523894275966E-3</v>
          </cell>
          <cell r="AZ28">
            <v>9.4502938501019335E-3</v>
          </cell>
          <cell r="BA28">
            <v>-1.8693938860690391E-2</v>
          </cell>
          <cell r="BB28">
            <v>-0.37047739894766979</v>
          </cell>
          <cell r="BC28">
            <v>-4.3831204358946899E-2</v>
          </cell>
          <cell r="BD28">
            <v>0.10826399658727584</v>
          </cell>
          <cell r="BE28">
            <v>6.1540744242586314E-2</v>
          </cell>
          <cell r="BF28">
            <v>0.58193420006641372</v>
          </cell>
          <cell r="BG28">
            <v>1.0827048344519692</v>
          </cell>
          <cell r="BH28">
            <v>0.2927345813835085</v>
          </cell>
          <cell r="BI28">
            <v>0.63204401782203568</v>
          </cell>
          <cell r="BJ28">
            <v>0.12045195363509975</v>
          </cell>
          <cell r="BK28">
            <v>3.6974722953723761E-2</v>
          </cell>
          <cell r="BL28">
            <v>8.3477230681375997E-2</v>
          </cell>
          <cell r="BM28">
            <v>0.47955251729276521</v>
          </cell>
          <cell r="BN28">
            <v>1.1405816553160903E-2</v>
          </cell>
          <cell r="BO28">
            <v>3.8560257703377707E-4</v>
          </cell>
          <cell r="BP28">
            <v>6.4568460211001906E-3</v>
          </cell>
          <cell r="BQ28">
            <v>43996118</v>
          </cell>
          <cell r="BR28">
            <v>43839025</v>
          </cell>
          <cell r="BS28">
            <v>46211260</v>
          </cell>
          <cell r="BT28">
            <v>46357461</v>
          </cell>
          <cell r="BU28">
            <v>49080859</v>
          </cell>
          <cell r="BV28">
            <v>43111732</v>
          </cell>
          <cell r="BW28">
            <v>54594970</v>
          </cell>
          <cell r="BX28">
            <v>46661321</v>
          </cell>
          <cell r="BY28">
            <v>54191291</v>
          </cell>
          <cell r="BZ28">
            <v>53979562</v>
          </cell>
          <cell r="CA28">
            <v>59626808</v>
          </cell>
          <cell r="CB28">
            <v>59921903</v>
          </cell>
          <cell r="CC28">
            <v>55995671</v>
          </cell>
          <cell r="CD28">
            <v>60364364</v>
          </cell>
          <cell r="CE28">
            <v>62805476</v>
          </cell>
          <cell r="CF28">
            <v>66482816</v>
          </cell>
          <cell r="CG28">
            <v>69280267</v>
          </cell>
          <cell r="CH28">
            <v>65069310</v>
          </cell>
          <cell r="CI28">
            <v>63122599</v>
          </cell>
          <cell r="CJ28">
            <v>63211641</v>
          </cell>
          <cell r="CK28">
            <v>62211641</v>
          </cell>
          <cell r="CL28">
            <v>58432443</v>
          </cell>
          <cell r="CM28">
            <v>57647846</v>
          </cell>
          <cell r="CN28">
            <v>51954246</v>
          </cell>
          <cell r="CO28">
            <v>52683299</v>
          </cell>
          <cell r="CP28">
            <v>4275761</v>
          </cell>
          <cell r="CQ28">
            <v>6816863</v>
          </cell>
          <cell r="CR28">
            <v>6811351</v>
          </cell>
          <cell r="CS28">
            <v>6736020</v>
          </cell>
          <cell r="CT28">
            <v>6736182</v>
          </cell>
          <cell r="CU28">
            <v>6115405</v>
          </cell>
          <cell r="CV28">
            <v>6099322</v>
          </cell>
          <cell r="CW28">
            <v>6207582</v>
          </cell>
          <cell r="CX28">
            <v>8467705</v>
          </cell>
          <cell r="CY28">
            <v>8397488</v>
          </cell>
          <cell r="CZ28">
            <v>8447965</v>
          </cell>
          <cell r="DA28">
            <v>8434199</v>
          </cell>
          <cell r="DB28">
            <v>8417986</v>
          </cell>
          <cell r="DC28">
            <v>8547381</v>
          </cell>
          <cell r="DD28">
            <v>8543254</v>
          </cell>
          <cell r="DE28">
            <v>8408203</v>
          </cell>
          <cell r="DF28">
            <v>8495736</v>
          </cell>
          <cell r="DG28">
            <v>9750300</v>
          </cell>
          <cell r="DH28">
            <v>9135664</v>
          </cell>
          <cell r="DI28">
            <v>8014300</v>
          </cell>
          <cell r="DJ28">
            <v>7913209</v>
          </cell>
          <cell r="DK28">
            <v>7913209</v>
          </cell>
          <cell r="DL28">
            <v>8135465</v>
          </cell>
          <cell r="DM28">
            <v>6710063</v>
          </cell>
          <cell r="DN28">
            <v>6539160</v>
          </cell>
          <cell r="DP28">
            <v>1387941</v>
          </cell>
          <cell r="DQ28">
            <v>997107</v>
          </cell>
          <cell r="DS28">
            <v>2385048</v>
          </cell>
          <cell r="DT28">
            <v>2582303</v>
          </cell>
          <cell r="DU28">
            <v>4180944</v>
          </cell>
          <cell r="DV28">
            <v>2434013</v>
          </cell>
          <cell r="DW28">
            <v>6614957</v>
          </cell>
          <cell r="DX28">
            <v>-2039838</v>
          </cell>
          <cell r="DY28">
            <v>15982158</v>
          </cell>
        </row>
        <row r="29">
          <cell r="B29" t="str">
            <v>Total - Medium Tier banks</v>
          </cell>
          <cell r="C29">
            <v>848.52138599999989</v>
          </cell>
          <cell r="D29">
            <v>311.98593200000005</v>
          </cell>
          <cell r="E29">
            <v>632.22156499999994</v>
          </cell>
          <cell r="F29">
            <v>116.26912799999999</v>
          </cell>
          <cell r="G29">
            <v>123.262699</v>
          </cell>
          <cell r="H29">
            <v>133.96282199999999</v>
          </cell>
          <cell r="I29">
            <v>506.53508299999999</v>
          </cell>
          <cell r="J29">
            <v>4.7282060000000001</v>
          </cell>
          <cell r="K29">
            <v>15.368994999999998</v>
          </cell>
          <cell r="M29">
            <v>0.17996739756737556</v>
          </cell>
          <cell r="N29">
            <v>0.17732814406511824</v>
          </cell>
          <cell r="O29">
            <v>0.22124341145423701</v>
          </cell>
          <cell r="P29">
            <v>0.17527336077911343</v>
          </cell>
          <cell r="Q29">
            <v>0.179399081770588</v>
          </cell>
          <cell r="R29">
            <v>0.18148849011832321</v>
          </cell>
          <cell r="S29">
            <v>0.16689013640989417</v>
          </cell>
          <cell r="T29">
            <v>0.1628667610563358</v>
          </cell>
          <cell r="U29">
            <v>0.17063199287332689</v>
          </cell>
          <cell r="V29">
            <v>0.16692014483673412</v>
          </cell>
          <cell r="W29">
            <v>0.1562147793850969</v>
          </cell>
          <cell r="X29">
            <v>0.85195415381159578</v>
          </cell>
          <cell r="Y29">
            <v>0.26551146178849822</v>
          </cell>
          <cell r="Z29">
            <v>0.270728668541108</v>
          </cell>
          <cell r="AA29">
            <v>0.85240863092566499</v>
          </cell>
          <cell r="AB29">
            <v>0.84605133026350321</v>
          </cell>
          <cell r="AC29">
            <v>0.83991566255143146</v>
          </cell>
          <cell r="AD29">
            <v>0.82207908696654153</v>
          </cell>
          <cell r="AE29">
            <v>0.81988355799454249</v>
          </cell>
          <cell r="AF29">
            <v>0.79758234219585133</v>
          </cell>
          <cell r="AG29">
            <v>0.80455855492249184</v>
          </cell>
          <cell r="AH29">
            <v>0.80804616068599544</v>
          </cell>
          <cell r="AI29">
            <v>0.80927533551097752</v>
          </cell>
          <cell r="AJ29">
            <v>0.8117358600105099</v>
          </cell>
          <cell r="AK29">
            <v>5641434576</v>
          </cell>
          <cell r="AL29">
            <v>3520233054</v>
          </cell>
          <cell r="AM29">
            <v>0</v>
          </cell>
          <cell r="AN29">
            <v>4118078412</v>
          </cell>
          <cell r="AO29">
            <v>0</v>
          </cell>
          <cell r="AP29">
            <v>725622372</v>
          </cell>
          <cell r="AQ29">
            <v>934563618</v>
          </cell>
          <cell r="AR29">
            <v>4748078412</v>
          </cell>
          <cell r="AS29">
            <v>243965412</v>
          </cell>
          <cell r="AT29">
            <v>375017418</v>
          </cell>
          <cell r="AU29">
            <v>375017.41799999995</v>
          </cell>
          <cell r="AV29">
            <v>85198554</v>
          </cell>
          <cell r="AX29">
            <v>0.17674487025821345</v>
          </cell>
          <cell r="AY29">
            <v>0.12539150097084484</v>
          </cell>
          <cell r="AZ29">
            <v>0.17927320119538639</v>
          </cell>
          <cell r="BA29">
            <v>9.8067858998830026E-2</v>
          </cell>
          <cell r="BB29">
            <v>8.9143176027288815E-2</v>
          </cell>
          <cell r="BC29">
            <v>1.4074449514919618E-2</v>
          </cell>
          <cell r="BD29">
            <v>0.24334484053891289</v>
          </cell>
          <cell r="BE29">
            <v>0.22953815422099796</v>
          </cell>
          <cell r="BF29">
            <v>0.30987934216573876</v>
          </cell>
          <cell r="BG29">
            <v>0.58814027010980841</v>
          </cell>
          <cell r="BH29">
            <v>0.18575993677416777</v>
          </cell>
          <cell r="BI29">
            <v>0.51247856594351449</v>
          </cell>
          <cell r="BJ29">
            <v>0.10881644351473189</v>
          </cell>
          <cell r="BK29">
            <v>4.1878596716215979E-2</v>
          </cell>
          <cell r="BL29">
            <v>6.6937846798515915E-2</v>
          </cell>
          <cell r="BM29">
            <v>0.49347562511569831</v>
          </cell>
          <cell r="BN29">
            <v>0.11004155327110642</v>
          </cell>
          <cell r="BO29">
            <v>7.3184605060863203E-2</v>
          </cell>
          <cell r="BP29">
            <v>0.10171401128368311</v>
          </cell>
          <cell r="BQ29">
            <v>848521386</v>
          </cell>
          <cell r="BR29">
            <v>832226777</v>
          </cell>
          <cell r="BS29">
            <v>812225359</v>
          </cell>
          <cell r="BT29">
            <v>779551256</v>
          </cell>
          <cell r="BU29">
            <v>783205807</v>
          </cell>
          <cell r="BV29">
            <v>788723791</v>
          </cell>
          <cell r="BW29">
            <v>702829208</v>
          </cell>
          <cell r="BX29">
            <v>650857936</v>
          </cell>
          <cell r="BY29">
            <v>688043612</v>
          </cell>
          <cell r="BZ29">
            <v>664645029</v>
          </cell>
          <cell r="CA29">
            <v>673495200</v>
          </cell>
          <cell r="CB29">
            <v>662113602</v>
          </cell>
          <cell r="CC29">
            <v>655132823</v>
          </cell>
          <cell r="CD29">
            <v>682371722</v>
          </cell>
          <cell r="CE29">
            <v>663910206</v>
          </cell>
          <cell r="CF29">
            <v>654634990</v>
          </cell>
          <cell r="CG29">
            <v>660489778</v>
          </cell>
          <cell r="CH29">
            <v>644073395</v>
          </cell>
          <cell r="CI29">
            <v>655572827</v>
          </cell>
          <cell r="CJ29">
            <v>599375023</v>
          </cell>
          <cell r="CK29">
            <v>592945125</v>
          </cell>
          <cell r="CL29">
            <v>560746521</v>
          </cell>
          <cell r="CM29">
            <v>526882305</v>
          </cell>
          <cell r="CN29">
            <v>501235428</v>
          </cell>
          <cell r="CO29">
            <v>475786081</v>
          </cell>
          <cell r="CP29">
            <v>133962822</v>
          </cell>
          <cell r="CQ29">
            <v>130050039</v>
          </cell>
          <cell r="CR29">
            <v>127022561</v>
          </cell>
          <cell r="CS29">
            <v>125259633</v>
          </cell>
          <cell r="CT29">
            <v>123663875</v>
          </cell>
          <cell r="CU29">
            <v>120505411</v>
          </cell>
          <cell r="CV29">
            <v>107797158</v>
          </cell>
          <cell r="CW29">
            <v>105343520</v>
          </cell>
          <cell r="CX29">
            <v>109172677</v>
          </cell>
          <cell r="CY29">
            <v>108397526</v>
          </cell>
          <cell r="CZ29">
            <v>105600518</v>
          </cell>
          <cell r="DA29">
            <v>105394164</v>
          </cell>
          <cell r="DB29">
            <v>103338078</v>
          </cell>
          <cell r="DC29">
            <v>104640918</v>
          </cell>
          <cell r="DD29">
            <v>101046723</v>
          </cell>
          <cell r="DE29">
            <v>97995925</v>
          </cell>
          <cell r="DF29">
            <v>94574996</v>
          </cell>
          <cell r="DG29">
            <v>96732804</v>
          </cell>
          <cell r="DH29">
            <v>96237139</v>
          </cell>
          <cell r="DI29">
            <v>93435855</v>
          </cell>
          <cell r="DJ29">
            <v>86787660</v>
          </cell>
          <cell r="DK29">
            <v>86787660</v>
          </cell>
          <cell r="DL29">
            <v>77258559</v>
          </cell>
          <cell r="DM29">
            <v>71310584</v>
          </cell>
          <cell r="DN29">
            <v>67863728</v>
          </cell>
          <cell r="DO29">
            <v>0</v>
          </cell>
          <cell r="DP29">
            <v>17539727</v>
          </cell>
          <cell r="DQ29">
            <v>39062068</v>
          </cell>
          <cell r="DR29">
            <v>0</v>
          </cell>
          <cell r="DS29">
            <v>56601795</v>
          </cell>
          <cell r="DT29">
            <v>33289795</v>
          </cell>
          <cell r="DU29">
            <v>35499400</v>
          </cell>
          <cell r="DV29">
            <v>33770619</v>
          </cell>
          <cell r="DW29">
            <v>69270019</v>
          </cell>
          <cell r="DX29">
            <v>11482831</v>
          </cell>
          <cell r="DY29">
            <v>311985932</v>
          </cell>
        </row>
        <row r="30">
          <cell r="BI30" t="str">
            <v/>
          </cell>
        </row>
        <row r="31">
          <cell r="B31" t="str">
            <v>TIER 3 - Small banks WMSI  &lt; 1%</v>
          </cell>
          <cell r="BI31" t="str">
            <v/>
          </cell>
        </row>
        <row r="33">
          <cell r="B33" t="str">
            <v>Victoria Commercial Bank</v>
          </cell>
          <cell r="C33">
            <v>36.072409999999998</v>
          </cell>
          <cell r="D33">
            <v>23.789164</v>
          </cell>
          <cell r="E33">
            <v>26.395094</v>
          </cell>
          <cell r="F33">
            <v>5.8275649999999999</v>
          </cell>
          <cell r="G33">
            <v>6.3684979999999998</v>
          </cell>
          <cell r="H33">
            <v>6.3564850000000002</v>
          </cell>
          <cell r="I33">
            <v>31.604572999999998</v>
          </cell>
          <cell r="J33">
            <v>3.5269000000000002E-2</v>
          </cell>
          <cell r="K33">
            <v>0.66855900000000001</v>
          </cell>
          <cell r="M33">
            <v>7.9078785872130197E-3</v>
          </cell>
          <cell r="N33">
            <v>7.7989320813044907E-3</v>
          </cell>
          <cell r="O33">
            <v>7.8684125664864636E-3</v>
          </cell>
          <cell r="P33">
            <v>7.7885103638415613E-3</v>
          </cell>
          <cell r="Q33">
            <v>7.8217256325998751E-3</v>
          </cell>
          <cell r="R33">
            <v>7.7482503046734305E-3</v>
          </cell>
          <cell r="S33">
            <v>8.1785853201216674E-3</v>
          </cell>
          <cell r="T33">
            <v>7.6074221237075346E-3</v>
          </cell>
          <cell r="U33">
            <v>7.2146360042666391E-3</v>
          </cell>
          <cell r="V33">
            <v>7.0034161086118523E-3</v>
          </cell>
          <cell r="W33">
            <v>6.8015650503854101E-3</v>
          </cell>
          <cell r="X33">
            <v>6.80283237362545E-3</v>
          </cell>
          <cell r="Y33">
            <v>6.8414987767467655E-3</v>
          </cell>
          <cell r="Z33">
            <v>6.1604498028246923E-3</v>
          </cell>
          <cell r="AA33">
            <v>6.2265714296695683E-3</v>
          </cell>
          <cell r="AB33">
            <v>6.3005062365322113E-3</v>
          </cell>
          <cell r="AC33">
            <v>5.8939153713499712E-3</v>
          </cell>
          <cell r="AD33">
            <v>5.6409863715400216E-3</v>
          </cell>
          <cell r="AE33">
            <v>5.6483176572236903E-3</v>
          </cell>
          <cell r="AF33">
            <v>5.4942513763554602E-3</v>
          </cell>
          <cell r="AG33">
            <v>5.4373613532771904E-3</v>
          </cell>
          <cell r="AH33">
            <v>5.4107654886222604E-3</v>
          </cell>
          <cell r="AI33">
            <v>5.3532586364741109E-3</v>
          </cell>
          <cell r="AJ33">
            <v>5.1327338794256239E-3</v>
          </cell>
          <cell r="AK33">
            <v>313413032</v>
          </cell>
          <cell r="AL33">
            <v>195568503</v>
          </cell>
          <cell r="AM33">
            <v>0</v>
          </cell>
          <cell r="AN33">
            <v>228782134</v>
          </cell>
          <cell r="AO33">
            <v>0</v>
          </cell>
          <cell r="AP33">
            <v>40312354</v>
          </cell>
          <cell r="AQ33">
            <v>51920201</v>
          </cell>
          <cell r="AR33">
            <v>263782134</v>
          </cell>
          <cell r="AS33">
            <v>13553634</v>
          </cell>
          <cell r="AT33">
            <v>20834301</v>
          </cell>
          <cell r="AU33">
            <v>20834.300999999999</v>
          </cell>
          <cell r="AV33">
            <v>4733253</v>
          </cell>
          <cell r="AX33">
            <v>7.5137922632760624E-3</v>
          </cell>
          <cell r="AY33">
            <v>9.5611970760322209E-3</v>
          </cell>
          <cell r="AZ33">
            <v>7.4846118183791097E-3</v>
          </cell>
          <cell r="BA33">
            <v>4.266001110963911E-3</v>
          </cell>
          <cell r="BB33">
            <v>8.5579772948044558E-2</v>
          </cell>
          <cell r="BC33">
            <v>1.5411491380643723E-2</v>
          </cell>
          <cell r="BD33">
            <v>0.20150558591631659</v>
          </cell>
          <cell r="BE33">
            <v>0.18438992990033437</v>
          </cell>
          <cell r="BF33">
            <v>0.22422674849968274</v>
          </cell>
          <cell r="BG33">
            <v>0.43490136250341116</v>
          </cell>
          <cell r="BH33">
            <v>4.4652978982309639E-2</v>
          </cell>
          <cell r="BI33">
            <v>0.59387250912171607</v>
          </cell>
          <cell r="BJ33">
            <v>7.2293986728217394E-2</v>
          </cell>
          <cell r="BK33">
            <v>8.4090560930429221E-3</v>
          </cell>
          <cell r="BL33">
            <v>6.3884930635174475E-2</v>
          </cell>
          <cell r="BM33">
            <v>0.90127218338377579</v>
          </cell>
          <cell r="BN33">
            <v>4.2400504020276494E-3</v>
          </cell>
          <cell r="BO33">
            <v>1.1182276495687589E-4</v>
          </cell>
          <cell r="BP33">
            <v>2.1868342200176355E-3</v>
          </cell>
          <cell r="BQ33">
            <v>36072410</v>
          </cell>
          <cell r="BR33">
            <v>34922820</v>
          </cell>
          <cell r="BS33">
            <v>34230016</v>
          </cell>
          <cell r="BT33">
            <v>33289034</v>
          </cell>
          <cell r="BU33">
            <v>32336933</v>
          </cell>
          <cell r="BV33">
            <v>31020952</v>
          </cell>
          <cell r="BW33">
            <v>31644922</v>
          </cell>
          <cell r="BX33">
            <v>27319018</v>
          </cell>
          <cell r="BY33">
            <v>25985160</v>
          </cell>
          <cell r="BZ33">
            <v>24299684</v>
          </cell>
          <cell r="CA33">
            <v>22927255</v>
          </cell>
          <cell r="CB33">
            <v>22872534</v>
          </cell>
          <cell r="CC33">
            <v>22403481</v>
          </cell>
          <cell r="CD33">
            <v>21792966</v>
          </cell>
          <cell r="CE33">
            <v>21246376</v>
          </cell>
          <cell r="CF33">
            <v>21158718</v>
          </cell>
          <cell r="CG33">
            <v>20020072</v>
          </cell>
          <cell r="CH33">
            <v>20651449</v>
          </cell>
          <cell r="CI33">
            <v>19226689</v>
          </cell>
          <cell r="CJ33">
            <v>18420007</v>
          </cell>
          <cell r="CK33">
            <v>17244092</v>
          </cell>
          <cell r="CL33">
            <v>16469538</v>
          </cell>
          <cell r="CM33">
            <v>15834869</v>
          </cell>
          <cell r="CN33">
            <v>14801213</v>
          </cell>
          <cell r="CO33">
            <v>13644242</v>
          </cell>
          <cell r="CP33">
            <v>6356485</v>
          </cell>
          <cell r="CQ33">
            <v>6349030</v>
          </cell>
          <cell r="CR33">
            <v>6267554</v>
          </cell>
          <cell r="CS33">
            <v>6103035</v>
          </cell>
          <cell r="CT33">
            <v>5962898</v>
          </cell>
          <cell r="CU33">
            <v>5921756</v>
          </cell>
          <cell r="CV33">
            <v>5907742</v>
          </cell>
          <cell r="CW33">
            <v>5777623</v>
          </cell>
          <cell r="CX33">
            <v>5611893</v>
          </cell>
          <cell r="CY33">
            <v>5635865</v>
          </cell>
          <cell r="CZ33">
            <v>5435443</v>
          </cell>
          <cell r="DA33">
            <v>5287038</v>
          </cell>
          <cell r="DB33">
            <v>5060037</v>
          </cell>
          <cell r="DC33">
            <v>3877320</v>
          </cell>
          <cell r="DD33">
            <v>3810416</v>
          </cell>
          <cell r="DE33">
            <v>3651938</v>
          </cell>
          <cell r="DF33">
            <v>3511509</v>
          </cell>
          <cell r="DG33">
            <v>3435516</v>
          </cell>
          <cell r="DH33">
            <v>3109258</v>
          </cell>
          <cell r="DI33">
            <v>2963622</v>
          </cell>
          <cell r="DJ33">
            <v>2875548</v>
          </cell>
          <cell r="DK33">
            <v>2875548</v>
          </cell>
          <cell r="DL33">
            <v>2852514</v>
          </cell>
          <cell r="DM33">
            <v>2586428</v>
          </cell>
          <cell r="DN33">
            <v>2528144</v>
          </cell>
          <cell r="DP33">
            <v>467526</v>
          </cell>
          <cell r="DQ33">
            <v>1617533</v>
          </cell>
          <cell r="DS33">
            <v>2085059</v>
          </cell>
          <cell r="DT33">
            <v>906795</v>
          </cell>
          <cell r="DU33">
            <v>660331</v>
          </cell>
          <cell r="DV33">
            <v>451576</v>
          </cell>
          <cell r="DW33">
            <v>1111907</v>
          </cell>
          <cell r="DX33">
            <v>527145</v>
          </cell>
          <cell r="DY33">
            <v>23789164</v>
          </cell>
        </row>
        <row r="34">
          <cell r="B34" t="str">
            <v>GT Bank</v>
          </cell>
          <cell r="C34">
            <v>29.082395000000002</v>
          </cell>
          <cell r="D34">
            <v>13.544305</v>
          </cell>
          <cell r="E34">
            <v>17.457968999999999</v>
          </cell>
          <cell r="F34">
            <v>5.4217180000000003</v>
          </cell>
          <cell r="G34">
            <v>5.4217180000000003</v>
          </cell>
          <cell r="H34">
            <v>8.807741</v>
          </cell>
          <cell r="I34">
            <v>20.643540000000002</v>
          </cell>
          <cell r="J34">
            <v>7.2661000000000003E-2</v>
          </cell>
          <cell r="K34">
            <v>0.49119699999999999</v>
          </cell>
          <cell r="M34">
            <v>7.6993777214092165E-3</v>
          </cell>
          <cell r="N34">
            <v>7.5750763656682873E-3</v>
          </cell>
          <cell r="O34">
            <v>7.692692861378695E-3</v>
          </cell>
          <cell r="P34">
            <v>7.5823146691652039E-3</v>
          </cell>
          <cell r="Q34">
            <v>7.7269566476608166E-3</v>
          </cell>
          <cell r="R34">
            <v>7.9556490716365738E-3</v>
          </cell>
          <cell r="S34">
            <v>8.4033376354606722E-3</v>
          </cell>
          <cell r="T34">
            <v>8.1625463492911408E-3</v>
          </cell>
          <cell r="U34">
            <v>8.4958327619748912E-3</v>
          </cell>
          <cell r="V34">
            <v>8.7822926189684777E-3</v>
          </cell>
          <cell r="W34">
            <v>8.9182504962042938E-3</v>
          </cell>
          <cell r="X34">
            <v>8.8883596080166841E-3</v>
          </cell>
          <cell r="Y34">
            <v>9.4469844970881556E-3</v>
          </cell>
          <cell r="Z34">
            <v>9.7931767487665668E-3</v>
          </cell>
          <cell r="AA34">
            <v>9.6990147031472129E-3</v>
          </cell>
          <cell r="AB34">
            <v>9.996201536046849E-3</v>
          </cell>
          <cell r="AC34">
            <v>7.9532605463950752E-3</v>
          </cell>
          <cell r="AD34">
            <v>9.8447529175647273E-3</v>
          </cell>
          <cell r="AE34">
            <v>1.0107948540167158E-2</v>
          </cell>
          <cell r="AF34">
            <v>1.0778106109904245E-2</v>
          </cell>
          <cell r="AG34">
            <v>8.8082658354365038E-3</v>
          </cell>
          <cell r="AH34">
            <v>9.2180809085022301E-3</v>
          </cell>
          <cell r="AI34">
            <v>9.1783622891588156E-3</v>
          </cell>
          <cell r="AJ34">
            <v>9.8101959543893304E-3</v>
          </cell>
          <cell r="AK34">
            <v>313413032</v>
          </cell>
          <cell r="AL34">
            <v>195568503</v>
          </cell>
          <cell r="AM34">
            <v>0</v>
          </cell>
          <cell r="AN34">
            <v>228782134</v>
          </cell>
          <cell r="AO34">
            <v>0</v>
          </cell>
          <cell r="AP34">
            <v>40312354</v>
          </cell>
          <cell r="AQ34">
            <v>51920201</v>
          </cell>
          <cell r="AR34">
            <v>263782134</v>
          </cell>
          <cell r="AS34">
            <v>13553634</v>
          </cell>
          <cell r="AT34">
            <v>20834301</v>
          </cell>
          <cell r="AU34">
            <v>20834.300999999999</v>
          </cell>
          <cell r="AV34">
            <v>4733253</v>
          </cell>
          <cell r="AX34">
            <v>6.0577897220767465E-3</v>
          </cell>
          <cell r="AY34">
            <v>5.4436452396094534E-3</v>
          </cell>
          <cell r="AZ34">
            <v>4.9503942324394109E-3</v>
          </cell>
          <cell r="BA34">
            <v>3.1342737854133146E-3</v>
          </cell>
          <cell r="BB34">
            <v>4.0034813482691729E-2</v>
          </cell>
          <cell r="BC34">
            <v>1.2767655014187652E-2</v>
          </cell>
          <cell r="BD34">
            <v>0.2626350906869655</v>
          </cell>
          <cell r="BE34">
            <v>0.2626350906869655</v>
          </cell>
          <cell r="BF34">
            <v>0.24354101732578276</v>
          </cell>
          <cell r="BG34">
            <v>0.67277133162941938</v>
          </cell>
          <cell r="BH34">
            <v>0.13235786434159527</v>
          </cell>
          <cell r="BI34">
            <v>0.31323623575806236</v>
          </cell>
          <cell r="BJ34">
            <v>0.10879786202555881</v>
          </cell>
          <cell r="BK34">
            <v>4.4012687679890361E-2</v>
          </cell>
          <cell r="BL34">
            <v>6.4785174345668453E-2</v>
          </cell>
          <cell r="BM34">
            <v>0.77582363675866306</v>
          </cell>
          <cell r="BN34">
            <v>3.0510683367052632E-3</v>
          </cell>
          <cell r="BO34">
            <v>1.3433317768232508E-3</v>
          </cell>
          <cell r="BP34">
            <v>2.8440652649507616E-3</v>
          </cell>
          <cell r="BQ34">
            <v>29082395</v>
          </cell>
          <cell r="BR34">
            <v>27975432</v>
          </cell>
          <cell r="BS34">
            <v>28031809</v>
          </cell>
          <cell r="BT34">
            <v>25762804</v>
          </cell>
          <cell r="BU34">
            <v>25323367</v>
          </cell>
          <cell r="BV34">
            <v>26744918</v>
          </cell>
          <cell r="BW34">
            <v>27018071</v>
          </cell>
          <cell r="BX34">
            <v>25341638</v>
          </cell>
          <cell r="BY34">
            <v>27627849</v>
          </cell>
          <cell r="BZ34">
            <v>27623812</v>
          </cell>
          <cell r="CA34">
            <v>28487642</v>
          </cell>
          <cell r="CB34">
            <v>27803556</v>
          </cell>
          <cell r="CC34">
            <v>29619072</v>
          </cell>
          <cell r="CD34">
            <v>30685547</v>
          </cell>
          <cell r="CE34">
            <v>28784276</v>
          </cell>
          <cell r="CF34">
            <v>29252326</v>
          </cell>
          <cell r="CG34">
            <v>29374062</v>
          </cell>
          <cell r="CH34">
            <v>29161835</v>
          </cell>
          <cell r="CI34">
            <v>30169915</v>
          </cell>
          <cell r="CJ34">
            <v>31366414</v>
          </cell>
          <cell r="CK34">
            <v>32991926</v>
          </cell>
          <cell r="CL34">
            <v>28103602</v>
          </cell>
          <cell r="CM34">
            <v>27757959</v>
          </cell>
          <cell r="CN34">
            <v>23977044</v>
          </cell>
          <cell r="CO34">
            <v>25638050</v>
          </cell>
          <cell r="CP34">
            <v>8807741</v>
          </cell>
          <cell r="CQ34">
            <v>8751119</v>
          </cell>
          <cell r="CR34">
            <v>8651342</v>
          </cell>
          <cell r="CS34">
            <v>8539089</v>
          </cell>
          <cell r="CT34">
            <v>8543008</v>
          </cell>
          <cell r="CU34">
            <v>8436996</v>
          </cell>
          <cell r="CV34">
            <v>8385219</v>
          </cell>
          <cell r="CW34">
            <v>8111539</v>
          </cell>
          <cell r="CX34">
            <v>8609134</v>
          </cell>
          <cell r="CY34">
            <v>8624231</v>
          </cell>
          <cell r="CZ34">
            <v>8563002</v>
          </cell>
          <cell r="DA34">
            <v>8425536</v>
          </cell>
          <cell r="DB34">
            <v>8366449</v>
          </cell>
          <cell r="DC34">
            <v>8340364</v>
          </cell>
          <cell r="DD34">
            <v>8208287</v>
          </cell>
          <cell r="DE34">
            <v>8043954</v>
          </cell>
          <cell r="DF34">
            <v>7905730</v>
          </cell>
          <cell r="DG34">
            <v>7776166</v>
          </cell>
          <cell r="DH34">
            <v>7670097</v>
          </cell>
          <cell r="DI34">
            <v>7268290</v>
          </cell>
          <cell r="DJ34">
            <v>7165033</v>
          </cell>
          <cell r="DK34">
            <v>6738561</v>
          </cell>
          <cell r="DL34">
            <v>6326694</v>
          </cell>
          <cell r="DM34">
            <v>6219009</v>
          </cell>
          <cell r="DN34">
            <v>6090652</v>
          </cell>
          <cell r="DP34">
            <v>448039</v>
          </cell>
          <cell r="DQ34">
            <v>1391647</v>
          </cell>
          <cell r="DS34">
            <v>1839686</v>
          </cell>
          <cell r="DT34">
            <v>1237688</v>
          </cell>
          <cell r="DU34">
            <v>647199</v>
          </cell>
          <cell r="DV34">
            <v>1418970</v>
          </cell>
          <cell r="DW34">
            <v>2066169</v>
          </cell>
          <cell r="DX34">
            <v>347317</v>
          </cell>
          <cell r="DY34">
            <v>13544305</v>
          </cell>
        </row>
        <row r="35">
          <cell r="B35" t="str">
            <v>Gulf African Bank</v>
          </cell>
          <cell r="C35">
            <v>35.122982</v>
          </cell>
          <cell r="D35">
            <v>22.67304</v>
          </cell>
          <cell r="E35">
            <v>27.818273000000001</v>
          </cell>
          <cell r="F35">
            <v>4.2627680000000003</v>
          </cell>
          <cell r="G35">
            <v>5.8768599999999998</v>
          </cell>
          <cell r="H35">
            <v>4.6349640000000001</v>
          </cell>
          <cell r="I35">
            <v>34.347247000000003</v>
          </cell>
          <cell r="J35">
            <v>0.20392199999999999</v>
          </cell>
          <cell r="K35">
            <v>0.21804699999999999</v>
          </cell>
          <cell r="M35">
            <v>7.1887944891363235E-3</v>
          </cell>
          <cell r="N35">
            <v>6.9106254166044264E-3</v>
          </cell>
          <cell r="O35">
            <v>6.9848208247664427E-3</v>
          </cell>
          <cell r="P35">
            <v>7.1519141292873348E-3</v>
          </cell>
          <cell r="Q35">
            <v>7.54955086022266E-3</v>
          </cell>
          <cell r="R35">
            <v>7.5962713770196845E-3</v>
          </cell>
          <cell r="S35">
            <v>7.8684087512311922E-3</v>
          </cell>
          <cell r="T35">
            <v>7.6896816231393789E-3</v>
          </cell>
          <cell r="U35">
            <v>7.8917205441061331E-3</v>
          </cell>
          <cell r="V35">
            <v>7.7493919586088178E-3</v>
          </cell>
          <cell r="W35">
            <v>7.9523347752642713E-3</v>
          </cell>
          <cell r="X35">
            <v>7.3072430119434963E-3</v>
          </cell>
          <cell r="Y35">
            <v>7.6597289580203707E-3</v>
          </cell>
          <cell r="Z35">
            <v>6.7981092668205397E-3</v>
          </cell>
          <cell r="AA35">
            <v>6.8135748121896031E-3</v>
          </cell>
          <cell r="AB35">
            <v>7.0717017263821954E-3</v>
          </cell>
          <cell r="AC35">
            <v>6.8156702168746001E-3</v>
          </cell>
          <cell r="AD35">
            <v>6.6414854665934001E-3</v>
          </cell>
          <cell r="AE35">
            <v>6.4972161789634136E-3</v>
          </cell>
          <cell r="AF35">
            <v>6.4545435582141E-3</v>
          </cell>
          <cell r="AG35">
            <v>6.4405605012668281E-3</v>
          </cell>
          <cell r="AH35">
            <v>6.3060468550378834E-3</v>
          </cell>
          <cell r="AI35">
            <v>6.4461685136653919E-3</v>
          </cell>
          <cell r="AJ35">
            <v>6.3554162267492557E-3</v>
          </cell>
          <cell r="AK35">
            <v>313413032</v>
          </cell>
          <cell r="AL35">
            <v>195568503</v>
          </cell>
          <cell r="AM35">
            <v>0</v>
          </cell>
          <cell r="AN35">
            <v>228782134</v>
          </cell>
          <cell r="AO35">
            <v>0</v>
          </cell>
          <cell r="AP35">
            <v>40312354</v>
          </cell>
          <cell r="AQ35">
            <v>51920201</v>
          </cell>
          <cell r="AR35">
            <v>263782134</v>
          </cell>
          <cell r="AS35">
            <v>13553634</v>
          </cell>
          <cell r="AT35">
            <v>20834301</v>
          </cell>
          <cell r="AU35">
            <v>20834.300999999999</v>
          </cell>
          <cell r="AV35">
            <v>4733253</v>
          </cell>
          <cell r="AX35">
            <v>7.3160287991510522E-3</v>
          </cell>
          <cell r="AY35">
            <v>9.1126112608564801E-3</v>
          </cell>
          <cell r="AZ35">
            <v>7.8881694781119741E-3</v>
          </cell>
          <cell r="BA35">
            <v>1.3913338153287113E-3</v>
          </cell>
          <cell r="BB35">
            <v>3.6691490913692823E-2</v>
          </cell>
          <cell r="BC35">
            <v>4.8795769354202751E-3</v>
          </cell>
          <cell r="BD35">
            <v>0.17110134037816768</v>
          </cell>
          <cell r="BE35">
            <v>0.12410799619544471</v>
          </cell>
          <cell r="BF35">
            <v>0.27945699862226958</v>
          </cell>
          <cell r="BG35">
            <v>0.67101027759471021</v>
          </cell>
          <cell r="BH35">
            <v>0.13302241549707941</v>
          </cell>
          <cell r="BI35">
            <v>0.50884333521713654</v>
          </cell>
          <cell r="BJ35">
            <v>0.10513481413955947</v>
          </cell>
          <cell r="BK35">
            <v>2.1631668610204737E-2</v>
          </cell>
          <cell r="BL35">
            <v>8.3503145529354728E-2</v>
          </cell>
          <cell r="BM35">
            <v>0.8150412500445301</v>
          </cell>
          <cell r="BN35">
            <v>3.8561676423794085E-3</v>
          </cell>
          <cell r="BO35">
            <v>3.4913673416530769E-3</v>
          </cell>
          <cell r="BP35">
            <v>4.2271723792078122E-3</v>
          </cell>
          <cell r="BQ35">
            <v>35122982</v>
          </cell>
          <cell r="BR35">
            <v>33153032</v>
          </cell>
          <cell r="BS35">
            <v>32861161</v>
          </cell>
          <cell r="BT35">
            <v>32810542</v>
          </cell>
          <cell r="BU35">
            <v>33325575</v>
          </cell>
          <cell r="BV35">
            <v>32403890</v>
          </cell>
          <cell r="BW35">
            <v>32288071</v>
          </cell>
          <cell r="BX35">
            <v>30042805</v>
          </cell>
          <cell r="BY35">
            <v>31316228</v>
          </cell>
          <cell r="BZ35">
            <v>29751830</v>
          </cell>
          <cell r="CA35">
            <v>30065287</v>
          </cell>
          <cell r="CB35">
            <v>26213067</v>
          </cell>
          <cell r="CC35">
            <v>27156264</v>
          </cell>
          <cell r="CD35">
            <v>23703026</v>
          </cell>
          <cell r="CE35">
            <v>22877199</v>
          </cell>
          <cell r="CF35">
            <v>23398523</v>
          </cell>
          <cell r="CG35">
            <v>24713782</v>
          </cell>
          <cell r="CH35">
            <v>23723135</v>
          </cell>
          <cell r="CI35">
            <v>21903335</v>
          </cell>
          <cell r="CJ35">
            <v>20817084</v>
          </cell>
          <cell r="CK35">
            <v>19753647</v>
          </cell>
          <cell r="CL35">
            <v>19148625</v>
          </cell>
          <cell r="CM35">
            <v>17319720</v>
          </cell>
          <cell r="CN35">
            <v>16958464</v>
          </cell>
          <cell r="CO35">
            <v>16053971</v>
          </cell>
          <cell r="CP35">
            <v>4634964</v>
          </cell>
          <cell r="CQ35">
            <v>5426220</v>
          </cell>
          <cell r="CR35">
            <v>5403831</v>
          </cell>
          <cell r="CS35">
            <v>5411788</v>
          </cell>
          <cell r="CT35">
            <v>4467964</v>
          </cell>
          <cell r="CU35">
            <v>4490592</v>
          </cell>
          <cell r="CV35">
            <v>5413187</v>
          </cell>
          <cell r="CW35">
            <v>4419876</v>
          </cell>
          <cell r="CX35">
            <v>4419463</v>
          </cell>
          <cell r="CY35">
            <v>5494135</v>
          </cell>
          <cell r="CZ35">
            <v>4547413</v>
          </cell>
          <cell r="DA35">
            <v>4495395</v>
          </cell>
          <cell r="DB35">
            <v>4375707</v>
          </cell>
          <cell r="DC35">
            <v>4273794</v>
          </cell>
          <cell r="DD35">
            <v>4167002</v>
          </cell>
          <cell r="DE35">
            <v>4055478</v>
          </cell>
          <cell r="DF35">
            <v>3877386</v>
          </cell>
          <cell r="DG35">
            <v>3147507</v>
          </cell>
          <cell r="DH35">
            <v>3551668</v>
          </cell>
          <cell r="DI35">
            <v>3303041</v>
          </cell>
          <cell r="DJ35">
            <v>3146683</v>
          </cell>
          <cell r="DK35">
            <v>3146683</v>
          </cell>
          <cell r="DL35">
            <v>3015261</v>
          </cell>
          <cell r="DM35">
            <v>2771877</v>
          </cell>
          <cell r="DN35">
            <v>2685926</v>
          </cell>
          <cell r="DP35">
            <v>754357</v>
          </cell>
          <cell r="DQ35">
            <v>1945010</v>
          </cell>
          <cell r="DS35">
            <v>2699367</v>
          </cell>
          <cell r="DT35">
            <v>1811303</v>
          </cell>
          <cell r="DU35">
            <v>1770153</v>
          </cell>
          <cell r="DV35">
            <v>1708625</v>
          </cell>
          <cell r="DW35">
            <v>3478778</v>
          </cell>
          <cell r="DX35">
            <v>167000</v>
          </cell>
          <cell r="DY35">
            <v>22673040</v>
          </cell>
        </row>
        <row r="36">
          <cell r="B36" t="str">
            <v>ABC Bank</v>
          </cell>
          <cell r="C36">
            <v>28.680486999999999</v>
          </cell>
          <cell r="D36">
            <v>18.723123000000001</v>
          </cell>
          <cell r="E36">
            <v>22.648710999999999</v>
          </cell>
          <cell r="F36">
            <v>2.4288949999999998</v>
          </cell>
          <cell r="G36">
            <v>3.0760749999999999</v>
          </cell>
          <cell r="H36">
            <v>3.6894830000000001</v>
          </cell>
          <cell r="I36">
            <v>20.005291</v>
          </cell>
          <cell r="J36">
            <v>8.0345E-2</v>
          </cell>
          <cell r="K36">
            <v>0.16425699999999999</v>
          </cell>
          <cell r="M36">
            <v>5.8202427923136676E-3</v>
          </cell>
          <cell r="N36">
            <v>5.6528047557803749E-3</v>
          </cell>
          <cell r="O36">
            <v>5.8295216691348472E-3</v>
          </cell>
          <cell r="P36">
            <v>5.9214335518632576E-3</v>
          </cell>
          <cell r="Q36">
            <v>6.0175306625005823E-3</v>
          </cell>
          <cell r="R36">
            <v>5.6601862510039895E-3</v>
          </cell>
          <cell r="S36">
            <v>5.8971092473043239E-3</v>
          </cell>
          <cell r="T36">
            <v>6.0054369432293525E-3</v>
          </cell>
          <cell r="U36">
            <v>5.9652939954429902E-3</v>
          </cell>
          <cell r="V36">
            <v>5.8029055458772398E-3</v>
          </cell>
          <cell r="W36">
            <v>5.9265802092161339E-3</v>
          </cell>
          <cell r="X36">
            <v>1.6325112664941153E-2</v>
          </cell>
          <cell r="Y36">
            <v>5.7408823984750005E-3</v>
          </cell>
          <cell r="Z36">
            <v>5.5502545118444602E-3</v>
          </cell>
          <cell r="AA36">
            <v>5.9977886697423826E-3</v>
          </cell>
          <cell r="AB36">
            <v>5.9408597942924232E-3</v>
          </cell>
          <cell r="AC36">
            <v>6.0620791276857541E-3</v>
          </cell>
          <cell r="AD36">
            <v>5.9889041038479682E-3</v>
          </cell>
          <cell r="AE36">
            <v>6.195277048524921E-3</v>
          </cell>
          <cell r="AF36">
            <v>6.3098294446030326E-3</v>
          </cell>
          <cell r="AG36">
            <v>6.9478028829091515E-3</v>
          </cell>
          <cell r="AH36">
            <v>7.0505678454212796E-3</v>
          </cell>
          <cell r="AI36">
            <v>6.6617917698490684E-3</v>
          </cell>
          <cell r="AJ36">
            <v>6.6548282065482661E-3</v>
          </cell>
          <cell r="AK36">
            <v>313413032</v>
          </cell>
          <cell r="AL36">
            <v>195568503</v>
          </cell>
          <cell r="AM36">
            <v>0</v>
          </cell>
          <cell r="AN36">
            <v>228782134</v>
          </cell>
          <cell r="AO36">
            <v>0</v>
          </cell>
          <cell r="AP36">
            <v>40312354</v>
          </cell>
          <cell r="AQ36">
            <v>51920201</v>
          </cell>
          <cell r="AR36">
            <v>263782134</v>
          </cell>
          <cell r="AS36">
            <v>13553634</v>
          </cell>
          <cell r="AT36">
            <v>20834301</v>
          </cell>
          <cell r="AU36">
            <v>20834.300999999999</v>
          </cell>
          <cell r="AV36">
            <v>4733253</v>
          </cell>
          <cell r="AX36">
            <v>5.974073296671603E-3</v>
          </cell>
          <cell r="AY36">
            <v>7.5250844830777423E-3</v>
          </cell>
          <cell r="AZ36">
            <v>6.4222847632841515E-3</v>
          </cell>
          <cell r="BA36">
            <v>1.0481057685015071E-3</v>
          </cell>
          <cell r="BB36">
            <v>3.2980965046856318E-2</v>
          </cell>
          <cell r="BC36">
            <v>4.2758336551673897E-3</v>
          </cell>
          <cell r="BD36">
            <v>0.15376307197930786</v>
          </cell>
          <cell r="BE36">
            <v>0.12141263028865713</v>
          </cell>
          <cell r="BF36">
            <v>0.26295206052906622</v>
          </cell>
          <cell r="BG36">
            <v>0.86036099867761295</v>
          </cell>
          <cell r="BH36">
            <v>0.13085691152220477</v>
          </cell>
          <cell r="BI36">
            <v>0.23197309897457399</v>
          </cell>
          <cell r="BJ36">
            <v>0.15124685195679075</v>
          </cell>
          <cell r="BK36">
            <v>8.0363719988178275E-2</v>
          </cell>
          <cell r="BL36">
            <v>7.088313196861247E-2</v>
          </cell>
          <cell r="BM36">
            <v>0.82667499267397615</v>
          </cell>
          <cell r="BN36">
            <v>2.5917805604153137E-3</v>
          </cell>
          <cell r="BO36">
            <v>1.5311034506944822E-3</v>
          </cell>
          <cell r="BP36">
            <v>2.4058860623061566E-3</v>
          </cell>
          <cell r="BQ36">
            <v>28680487</v>
          </cell>
          <cell r="BR36">
            <v>27040256</v>
          </cell>
          <cell r="BS36">
            <v>28133820</v>
          </cell>
          <cell r="BT36">
            <v>28261644</v>
          </cell>
          <cell r="BU36">
            <v>27212707</v>
          </cell>
          <cell r="BV36">
            <v>25184867</v>
          </cell>
          <cell r="BW36">
            <v>25360907</v>
          </cell>
          <cell r="BX36">
            <v>24740084</v>
          </cell>
          <cell r="BY36">
            <v>24804407</v>
          </cell>
          <cell r="BZ36">
            <v>23670819</v>
          </cell>
          <cell r="CA36">
            <v>23705934</v>
          </cell>
          <cell r="CB36">
            <v>22678535</v>
          </cell>
          <cell r="CC36">
            <v>22422351</v>
          </cell>
          <cell r="CD36">
            <v>21654599</v>
          </cell>
          <cell r="CE36">
            <v>24039489</v>
          </cell>
          <cell r="CF36">
            <v>21727653</v>
          </cell>
          <cell r="CG36">
            <v>22058297</v>
          </cell>
          <cell r="CH36">
            <v>21758165</v>
          </cell>
          <cell r="CI36">
            <v>21979802</v>
          </cell>
          <cell r="CJ36">
            <v>21807865</v>
          </cell>
          <cell r="CK36">
            <v>21438729</v>
          </cell>
          <cell r="CL36">
            <v>21618307</v>
          </cell>
          <cell r="CM36">
            <v>20733310</v>
          </cell>
          <cell r="CN36">
            <v>20231896</v>
          </cell>
          <cell r="CO36">
            <v>19639370</v>
          </cell>
          <cell r="CP36">
            <v>3689483</v>
          </cell>
          <cell r="CQ36">
            <v>3634989</v>
          </cell>
          <cell r="CR36">
            <v>3622525</v>
          </cell>
          <cell r="CS36">
            <v>3594363</v>
          </cell>
          <cell r="CT36">
            <v>3556818</v>
          </cell>
          <cell r="CU36">
            <v>3243659</v>
          </cell>
          <cell r="CV36">
            <v>3228032</v>
          </cell>
          <cell r="CW36">
            <v>3204998</v>
          </cell>
          <cell r="CX36">
            <v>3160146</v>
          </cell>
          <cell r="CY36">
            <v>3129773</v>
          </cell>
          <cell r="CZ36">
            <v>3096861</v>
          </cell>
          <cell r="DA36">
            <v>22678535</v>
          </cell>
          <cell r="DB36">
            <v>2996763</v>
          </cell>
          <cell r="DC36">
            <v>2998032</v>
          </cell>
          <cell r="DD36">
            <v>2943527</v>
          </cell>
          <cell r="DE36">
            <v>2896590</v>
          </cell>
          <cell r="DF36">
            <v>2836608</v>
          </cell>
          <cell r="DG36">
            <v>2749967</v>
          </cell>
          <cell r="DH36">
            <v>2705531</v>
          </cell>
          <cell r="DI36">
            <v>2688873</v>
          </cell>
          <cell r="DJ36">
            <v>2622550</v>
          </cell>
          <cell r="DK36">
            <v>2622550</v>
          </cell>
          <cell r="DL36">
            <v>2610617</v>
          </cell>
          <cell r="DM36">
            <v>2530689</v>
          </cell>
          <cell r="DN36">
            <v>2449940</v>
          </cell>
          <cell r="DP36">
            <v>424935</v>
          </cell>
          <cell r="DQ36">
            <v>1191082</v>
          </cell>
          <cell r="DS36">
            <v>1616017</v>
          </cell>
          <cell r="DT36">
            <v>1390358</v>
          </cell>
          <cell r="DU36">
            <v>653915</v>
          </cell>
          <cell r="DV36">
            <v>2165011</v>
          </cell>
          <cell r="DW36">
            <v>2818926</v>
          </cell>
          <cell r="DX36">
            <v>119495</v>
          </cell>
          <cell r="DY36">
            <v>18723123</v>
          </cell>
        </row>
        <row r="37">
          <cell r="B37" t="str">
            <v>Sidian Bank</v>
          </cell>
          <cell r="C37">
            <v>26.451637999999999</v>
          </cell>
          <cell r="D37">
            <v>14.526066</v>
          </cell>
          <cell r="E37">
            <v>17.268391999999999</v>
          </cell>
          <cell r="F37">
            <v>3.6984080000000001</v>
          </cell>
          <cell r="G37">
            <v>4.9271599999999998</v>
          </cell>
          <cell r="H37">
            <v>4.0179830000000001</v>
          </cell>
          <cell r="I37">
            <v>27.479534000000001</v>
          </cell>
          <cell r="J37">
            <v>0.26524300000000001</v>
          </cell>
          <cell r="K37">
            <v>6.4489000000000005E-2</v>
          </cell>
          <cell r="M37">
            <v>5.3072444240758118E-3</v>
          </cell>
          <cell r="N37">
            <v>5.2701832128260843E-3</v>
          </cell>
          <cell r="O37">
            <v>5.4089827873986963E-3</v>
          </cell>
          <cell r="P37">
            <v>5.3217796413873551E-3</v>
          </cell>
          <cell r="Q37">
            <v>5.6493641509023432E-3</v>
          </cell>
          <cell r="R37">
            <v>5.4771077510110035E-3</v>
          </cell>
          <cell r="S37">
            <v>5.2310206975375228E-3</v>
          </cell>
          <cell r="T37">
            <v>5.2130120422724672E-3</v>
          </cell>
          <cell r="U37">
            <v>4.8577676335101903E-3</v>
          </cell>
          <cell r="V37">
            <v>4.7403092536002596E-3</v>
          </cell>
          <cell r="W37">
            <v>5.1092129351196659E-3</v>
          </cell>
          <cell r="X37">
            <v>5.5115399521931206E-3</v>
          </cell>
          <cell r="Y37">
            <v>5.7831533357377597E-3</v>
          </cell>
          <cell r="Z37">
            <v>6.0471710007283025E-3</v>
          </cell>
          <cell r="AA37">
            <v>5.9714542813604403E-3</v>
          </cell>
          <cell r="AB37">
            <v>5.8765362646233076E-3</v>
          </cell>
          <cell r="AC37">
            <v>4.8361310963036122E-3</v>
          </cell>
          <cell r="AD37">
            <v>4.9154540865462499E-3</v>
          </cell>
          <cell r="AE37">
            <v>5.0263543763286195E-3</v>
          </cell>
          <cell r="AF37">
            <v>5.0161580402710727E-3</v>
          </cell>
          <cell r="AG37">
            <v>4.7468276498234228E-3</v>
          </cell>
          <cell r="AH37">
            <v>4.6988582350972414E-3</v>
          </cell>
          <cell r="AI37">
            <v>4.8405717073295926E-3</v>
          </cell>
          <cell r="AJ37">
            <v>4.6830084226306083E-3</v>
          </cell>
          <cell r="AK37">
            <v>313413032</v>
          </cell>
          <cell r="AL37">
            <v>195568503</v>
          </cell>
          <cell r="AM37">
            <v>0</v>
          </cell>
          <cell r="AN37">
            <v>228782134</v>
          </cell>
          <cell r="AO37">
            <v>0</v>
          </cell>
          <cell r="AP37">
            <v>40312354</v>
          </cell>
          <cell r="AQ37">
            <v>51920201</v>
          </cell>
          <cell r="AR37">
            <v>263782134</v>
          </cell>
          <cell r="AS37">
            <v>13553634</v>
          </cell>
          <cell r="AT37">
            <v>20834301</v>
          </cell>
          <cell r="AU37">
            <v>20834.300999999999</v>
          </cell>
          <cell r="AV37">
            <v>4733253</v>
          </cell>
          <cell r="AX37">
            <v>5.5098096566151E-3</v>
          </cell>
          <cell r="AY37">
            <v>5.8382286895601312E-3</v>
          </cell>
          <cell r="AZ37">
            <v>4.8966376421164951E-3</v>
          </cell>
          <cell r="BA37">
            <v>4.1149718371146253E-4</v>
          </cell>
          <cell r="BB37">
            <v>2.2200816897698095E-2</v>
          </cell>
          <cell r="BC37">
            <v>3.4535962330598672E-3</v>
          </cell>
          <cell r="BD37">
            <v>0.17930289501998103</v>
          </cell>
          <cell r="BE37">
            <v>0.13458772626930282</v>
          </cell>
          <cell r="BF37">
            <v>0.59930270085429016</v>
          </cell>
          <cell r="BG37">
            <v>0.79947887057446521</v>
          </cell>
          <cell r="BH37">
            <v>0.16446917574792783</v>
          </cell>
          <cell r="BI37">
            <v>0.3222250511301798</v>
          </cell>
          <cell r="BJ37">
            <v>0.12790084127908433</v>
          </cell>
          <cell r="BK37">
            <v>4.8922447098722753E-2</v>
          </cell>
          <cell r="BL37">
            <v>7.8978394180361566E-2</v>
          </cell>
          <cell r="BM37">
            <v>0.84119389923508814</v>
          </cell>
          <cell r="BN37">
            <v>2.1882214737896252E-2</v>
          </cell>
          <cell r="BO37">
            <v>2.3028585796196918E-2</v>
          </cell>
          <cell r="BP37">
            <v>2.2302999024383884E-2</v>
          </cell>
          <cell r="BQ37">
            <v>26451638</v>
          </cell>
          <cell r="BR37">
            <v>24265663</v>
          </cell>
          <cell r="BS37">
            <v>25406971</v>
          </cell>
          <cell r="BT37">
            <v>23400474</v>
          </cell>
          <cell r="BU37">
            <v>25329169</v>
          </cell>
          <cell r="BV37">
            <v>25417843</v>
          </cell>
          <cell r="BW37">
            <v>22865505</v>
          </cell>
          <cell r="BX37">
            <v>21357207</v>
          </cell>
          <cell r="BY37">
            <v>19301752</v>
          </cell>
          <cell r="BZ37">
            <v>18479802</v>
          </cell>
          <cell r="CA37">
            <v>19185126</v>
          </cell>
          <cell r="CB37">
            <v>20996154</v>
          </cell>
          <cell r="CC37">
            <v>20875499</v>
          </cell>
          <cell r="CD37">
            <v>21348559</v>
          </cell>
          <cell r="CE37">
            <v>20249944</v>
          </cell>
          <cell r="CF37">
            <v>19948959</v>
          </cell>
          <cell r="CG37">
            <v>19106557</v>
          </cell>
          <cell r="CH37">
            <v>17879138</v>
          </cell>
          <cell r="CI37">
            <v>17208615</v>
          </cell>
          <cell r="CJ37">
            <v>16838487</v>
          </cell>
          <cell r="CK37">
            <v>15798777</v>
          </cell>
          <cell r="CL37">
            <v>14462755</v>
          </cell>
          <cell r="CM37">
            <v>13719401</v>
          </cell>
          <cell r="CN37">
            <v>13910275</v>
          </cell>
          <cell r="CO37">
            <v>13199239</v>
          </cell>
          <cell r="CP37">
            <v>4017983</v>
          </cell>
          <cell r="CQ37">
            <v>4105425</v>
          </cell>
          <cell r="CR37">
            <v>4070510</v>
          </cell>
          <cell r="CS37">
            <v>4098554</v>
          </cell>
          <cell r="CT37">
            <v>4037126</v>
          </cell>
          <cell r="CU37">
            <v>3646485</v>
          </cell>
          <cell r="CV37">
            <v>3547795</v>
          </cell>
          <cell r="CW37">
            <v>3316125</v>
          </cell>
          <cell r="CX37">
            <v>3446978</v>
          </cell>
          <cell r="CY37">
            <v>3593855</v>
          </cell>
          <cell r="CZ37">
            <v>3754991</v>
          </cell>
          <cell r="DA37">
            <v>3806165</v>
          </cell>
          <cell r="DB37">
            <v>3868788</v>
          </cell>
          <cell r="DC37">
            <v>4047881</v>
          </cell>
          <cell r="DD37">
            <v>3986414</v>
          </cell>
          <cell r="DE37">
            <v>3928335</v>
          </cell>
          <cell r="DF37">
            <v>3837485</v>
          </cell>
          <cell r="DG37">
            <v>2689538</v>
          </cell>
          <cell r="DH37">
            <v>2636901</v>
          </cell>
          <cell r="DI37">
            <v>2529002</v>
          </cell>
          <cell r="DJ37">
            <v>2431774</v>
          </cell>
          <cell r="DK37">
            <v>2431774</v>
          </cell>
          <cell r="DL37">
            <v>2197975</v>
          </cell>
          <cell r="DM37">
            <v>1985856</v>
          </cell>
          <cell r="DN37">
            <v>1867591</v>
          </cell>
          <cell r="DP37">
            <v>1396799</v>
          </cell>
          <cell r="DQ37">
            <v>933908</v>
          </cell>
          <cell r="DS37">
            <v>2330707</v>
          </cell>
          <cell r="DT37">
            <v>1863351</v>
          </cell>
          <cell r="DU37">
            <v>921360</v>
          </cell>
          <cell r="DV37">
            <v>1938008</v>
          </cell>
          <cell r="DW37">
            <v>2859368</v>
          </cell>
          <cell r="DX37">
            <v>89415</v>
          </cell>
          <cell r="DY37">
            <v>14526066</v>
          </cell>
        </row>
        <row r="38">
          <cell r="B38" t="str">
            <v>Habib A.G.Zurich</v>
          </cell>
          <cell r="C38">
            <v>24.823459</v>
          </cell>
          <cell r="D38">
            <v>6.6986720000000002</v>
          </cell>
          <cell r="E38">
            <v>19.581053000000001</v>
          </cell>
          <cell r="F38">
            <v>2.8757009999999998</v>
          </cell>
          <cell r="G38">
            <v>2.92875</v>
          </cell>
          <cell r="H38">
            <v>3.0773190000000001</v>
          </cell>
          <cell r="I38">
            <v>10.731752</v>
          </cell>
          <cell r="J38">
            <v>2.247E-2</v>
          </cell>
          <cell r="K38">
            <v>0.38526899999999997</v>
          </cell>
          <cell r="M38">
            <v>4.9823882269059098E-3</v>
          </cell>
          <cell r="N38">
            <v>4.9318816065030829E-3</v>
          </cell>
          <cell r="O38">
            <v>4.8914307151558152E-3</v>
          </cell>
          <cell r="P38">
            <v>4.7501382536974156E-3</v>
          </cell>
          <cell r="Q38">
            <v>4.7259218467331368E-3</v>
          </cell>
          <cell r="R38">
            <v>4.6637817232382649E-3</v>
          </cell>
          <cell r="S38">
            <v>4.7548222903011301E-3</v>
          </cell>
          <cell r="T38">
            <v>4.6371908161057015E-3</v>
          </cell>
          <cell r="U38">
            <v>4.4617784379538021E-3</v>
          </cell>
          <cell r="V38">
            <v>4.404329053324268E-3</v>
          </cell>
          <cell r="W38">
            <v>4.3488569402848681E-3</v>
          </cell>
          <cell r="X38">
            <v>4.3577280804146063E-3</v>
          </cell>
          <cell r="Y38">
            <v>4.6889761087926538E-3</v>
          </cell>
          <cell r="Z38">
            <v>4.7844030843374845E-3</v>
          </cell>
          <cell r="AA38">
            <v>4.7184382030434589E-3</v>
          </cell>
          <cell r="AB38">
            <v>4.7760036747840785E-3</v>
          </cell>
          <cell r="AC38">
            <v>4.3186738387556347E-3</v>
          </cell>
          <cell r="AD38">
            <v>4.1541869960574603E-3</v>
          </cell>
          <cell r="AE38">
            <v>4.0923649400834757E-3</v>
          </cell>
          <cell r="AF38">
            <v>4.0575408607203302E-3</v>
          </cell>
          <cell r="AG38">
            <v>4.0974147854830898E-3</v>
          </cell>
          <cell r="AH38">
            <v>3.9819196449738612E-3</v>
          </cell>
          <cell r="AI38">
            <v>4.1755380122148363E-3</v>
          </cell>
          <cell r="AJ38">
            <v>4.2563736831342288E-3</v>
          </cell>
          <cell r="AK38">
            <v>313413032</v>
          </cell>
          <cell r="AL38">
            <v>195568503</v>
          </cell>
          <cell r="AM38">
            <v>0</v>
          </cell>
          <cell r="AN38">
            <v>228782134</v>
          </cell>
          <cell r="AO38">
            <v>0</v>
          </cell>
          <cell r="AP38">
            <v>40312354</v>
          </cell>
          <cell r="AQ38">
            <v>51920201</v>
          </cell>
          <cell r="AR38">
            <v>263782134</v>
          </cell>
          <cell r="AS38">
            <v>13553634</v>
          </cell>
          <cell r="AT38">
            <v>20834301</v>
          </cell>
          <cell r="AU38">
            <v>20834.300999999999</v>
          </cell>
          <cell r="AV38">
            <v>4733253</v>
          </cell>
          <cell r="AX38">
            <v>5.1706640665802632E-3</v>
          </cell>
          <cell r="AY38">
            <v>2.6922897811667073E-3</v>
          </cell>
          <cell r="AZ38">
            <v>5.5524174568238977E-3</v>
          </cell>
          <cell r="BA38">
            <v>2.4583589212320155E-3</v>
          </cell>
          <cell r="BB38">
            <v>7.846510560950179E-2</v>
          </cell>
          <cell r="BC38">
            <v>1.0355098947277567E-2</v>
          </cell>
          <cell r="BD38">
            <v>0.27290511372234466</v>
          </cell>
          <cell r="BE38">
            <v>0.26796193203122842</v>
          </cell>
          <cell r="BF38">
            <v>7.6373409980125012E-2</v>
          </cell>
          <cell r="BG38">
            <v>0.64281307269649557</v>
          </cell>
          <cell r="BH38">
            <v>8.4422084727702351E-2</v>
          </cell>
          <cell r="BI38">
            <v>0.21388466146423599</v>
          </cell>
          <cell r="BJ38">
            <v>9.4420430970304281E-2</v>
          </cell>
          <cell r="BK38">
            <v>5.1582140311217821E-2</v>
          </cell>
          <cell r="BL38">
            <v>4.283829065908646E-2</v>
          </cell>
          <cell r="BM38">
            <v>0.34209968176890182</v>
          </cell>
          <cell r="BN38">
            <v>1.3169423722010709E-3</v>
          </cell>
          <cell r="BO38">
            <v>0</v>
          </cell>
          <cell r="BP38">
            <v>9.6942093819227541E-4</v>
          </cell>
          <cell r="BQ38">
            <v>24823459</v>
          </cell>
          <cell r="BR38">
            <v>24204929</v>
          </cell>
          <cell r="BS38">
            <v>23887444</v>
          </cell>
          <cell r="BT38">
            <v>22222555</v>
          </cell>
          <cell r="BU38">
            <v>21520666</v>
          </cell>
          <cell r="BV38">
            <v>21236872</v>
          </cell>
          <cell r="BW38">
            <v>20679736</v>
          </cell>
          <cell r="BX38">
            <v>18939954</v>
          </cell>
          <cell r="BY38">
            <v>18708241</v>
          </cell>
          <cell r="BZ38">
            <v>17856497</v>
          </cell>
          <cell r="CA38">
            <v>16899767</v>
          </cell>
          <cell r="CB38">
            <v>16831253</v>
          </cell>
          <cell r="CC38">
            <v>17032990</v>
          </cell>
          <cell r="CD38">
            <v>17578063</v>
          </cell>
          <cell r="CE38">
            <v>16765434</v>
          </cell>
          <cell r="CF38">
            <v>16490956</v>
          </cell>
          <cell r="CG38">
            <v>14439951</v>
          </cell>
          <cell r="CH38">
            <v>15043832</v>
          </cell>
          <cell r="CI38">
            <v>13721500</v>
          </cell>
          <cell r="CJ38">
            <v>13293182</v>
          </cell>
          <cell r="CK38">
            <v>12147286</v>
          </cell>
          <cell r="CL38">
            <v>11960038</v>
          </cell>
          <cell r="CM38">
            <v>10918785</v>
          </cell>
          <cell r="CN38">
            <v>11152222</v>
          </cell>
          <cell r="CO38">
            <v>11009480</v>
          </cell>
          <cell r="CP38">
            <v>3077319</v>
          </cell>
          <cell r="CQ38">
            <v>2972069</v>
          </cell>
          <cell r="CR38">
            <v>2927282</v>
          </cell>
          <cell r="CS38">
            <v>3088516</v>
          </cell>
          <cell r="CT38">
            <v>3038750</v>
          </cell>
          <cell r="CU38">
            <v>2907253</v>
          </cell>
          <cell r="CV38">
            <v>2829038</v>
          </cell>
          <cell r="CW38">
            <v>2886981</v>
          </cell>
          <cell r="CX38">
            <v>2842332</v>
          </cell>
          <cell r="CY38">
            <v>2755123</v>
          </cell>
          <cell r="CZ38">
            <v>2695383</v>
          </cell>
          <cell r="DA38">
            <v>2641360</v>
          </cell>
          <cell r="DB38">
            <v>2964975</v>
          </cell>
          <cell r="DC38">
            <v>2894970</v>
          </cell>
          <cell r="DD38">
            <v>2774860</v>
          </cell>
          <cell r="DE38">
            <v>2663303</v>
          </cell>
          <cell r="DF38">
            <v>2572730</v>
          </cell>
          <cell r="DG38">
            <v>2542577</v>
          </cell>
          <cell r="DH38">
            <v>2380916</v>
          </cell>
          <cell r="DI38">
            <v>2310783</v>
          </cell>
          <cell r="DJ38">
            <v>2243442</v>
          </cell>
          <cell r="DK38">
            <v>2243442</v>
          </cell>
          <cell r="DL38">
            <v>2054499</v>
          </cell>
          <cell r="DM38">
            <v>1912037</v>
          </cell>
          <cell r="DN38">
            <v>1843465</v>
          </cell>
          <cell r="DP38">
            <v>91725</v>
          </cell>
          <cell r="DQ38">
            <v>1109282</v>
          </cell>
          <cell r="DS38">
            <v>1201007</v>
          </cell>
          <cell r="DT38">
            <v>772023</v>
          </cell>
          <cell r="DU38">
            <v>132108</v>
          </cell>
          <cell r="DV38">
            <v>485552</v>
          </cell>
          <cell r="DW38">
            <v>617660</v>
          </cell>
          <cell r="DX38">
            <v>239949</v>
          </cell>
          <cell r="DY38">
            <v>6698672</v>
          </cell>
        </row>
        <row r="39">
          <cell r="B39" t="str">
            <v>Credit Bank</v>
          </cell>
          <cell r="C39">
            <v>21.540738999999999</v>
          </cell>
          <cell r="D39">
            <v>15.226683</v>
          </cell>
          <cell r="E39">
            <v>16.806421</v>
          </cell>
          <cell r="F39">
            <v>2.8372600000000001</v>
          </cell>
          <cell r="G39">
            <v>3.0019439999999999</v>
          </cell>
          <cell r="H39">
            <v>3.0004309999999998</v>
          </cell>
          <cell r="I39">
            <v>20.069348999999999</v>
          </cell>
          <cell r="J39">
            <v>0.117711</v>
          </cell>
          <cell r="K39">
            <v>0.30007200000000001</v>
          </cell>
          <cell r="M39">
            <v>4.4570217916688627E-3</v>
          </cell>
          <cell r="N39">
            <v>4.3660983725456E-3</v>
          </cell>
          <cell r="O39">
            <v>4.3609575342258488E-3</v>
          </cell>
          <cell r="P39">
            <v>4.2737923550213493E-3</v>
          </cell>
          <cell r="Q39">
            <v>4.1030852161268996E-3</v>
          </cell>
          <cell r="R39">
            <v>3.953010020471273E-3</v>
          </cell>
          <cell r="S39">
            <v>4.0433573375004851E-3</v>
          </cell>
          <cell r="T39">
            <v>3.9857052510327397E-3</v>
          </cell>
          <cell r="U39">
            <v>3.8410824440889627E-3</v>
          </cell>
          <cell r="V39">
            <v>3.8796088648280665E-3</v>
          </cell>
          <cell r="W39">
            <v>3.8695415603358578E-3</v>
          </cell>
          <cell r="X39">
            <v>3.6864442802541598E-3</v>
          </cell>
          <cell r="Y39">
            <v>3.6355440454543799E-3</v>
          </cell>
          <cell r="Z39">
            <v>3.4989097018524365E-3</v>
          </cell>
          <cell r="AA39">
            <v>3.3327067234972486E-3</v>
          </cell>
          <cell r="AB39">
            <v>3.140047870071703E-3</v>
          </cell>
          <cell r="AC39">
            <v>2.8919251478437126E-3</v>
          </cell>
          <cell r="AD39">
            <v>2.5775180393315849E-3</v>
          </cell>
          <cell r="AE39">
            <v>2.5816394990063472E-3</v>
          </cell>
          <cell r="AF39">
            <v>2.7375039181430178E-3</v>
          </cell>
          <cell r="AG39">
            <v>2.8849107269786518E-3</v>
          </cell>
          <cell r="AH39">
            <v>2.9470418296018448E-3</v>
          </cell>
          <cell r="AI39">
            <v>2.9730819231159732E-3</v>
          </cell>
          <cell r="AJ39">
            <v>2.8524193975043499E-3</v>
          </cell>
          <cell r="AK39">
            <v>313413032</v>
          </cell>
          <cell r="AL39">
            <v>195568503</v>
          </cell>
          <cell r="AM39">
            <v>0</v>
          </cell>
          <cell r="AN39">
            <v>228782134</v>
          </cell>
          <cell r="AO39">
            <v>0</v>
          </cell>
          <cell r="AP39">
            <v>40312354</v>
          </cell>
          <cell r="AQ39">
            <v>51920201</v>
          </cell>
          <cell r="AR39">
            <v>263782134</v>
          </cell>
          <cell r="AS39">
            <v>13553634</v>
          </cell>
          <cell r="AT39">
            <v>20834301</v>
          </cell>
          <cell r="AU39">
            <v>20834.300999999999</v>
          </cell>
          <cell r="AV39">
            <v>4733253</v>
          </cell>
          <cell r="AX39">
            <v>4.4868817482238898E-3</v>
          </cell>
          <cell r="AY39">
            <v>6.1198164415222625E-3</v>
          </cell>
          <cell r="AZ39">
            <v>4.7656408134502132E-3</v>
          </cell>
          <cell r="BA39">
            <v>1.9147262775150178E-3</v>
          </cell>
          <cell r="BB39">
            <v>7.170890341805243E-2</v>
          </cell>
          <cell r="BC39">
            <v>1.0686226252862318E-2</v>
          </cell>
          <cell r="BD39">
            <v>0.14957854387803013</v>
          </cell>
          <cell r="BE39">
            <v>0.14137279689540505</v>
          </cell>
          <cell r="BF39">
            <v>0.48205253941243226</v>
          </cell>
          <cell r="BG39">
            <v>0.75426572026592498</v>
          </cell>
          <cell r="BH39">
            <v>8.0056839859676598E-2</v>
          </cell>
          <cell r="BI39">
            <v>0.22898809281236934</v>
          </cell>
          <cell r="BJ39">
            <v>0.13239814815896123</v>
          </cell>
          <cell r="BK39">
            <v>7.5833414593931045E-2</v>
          </cell>
          <cell r="BL39">
            <v>5.6564733565030181E-2</v>
          </cell>
          <cell r="BM39">
            <v>0.9060039017230378</v>
          </cell>
          <cell r="BN39">
            <v>1.1223077590312982E-2</v>
          </cell>
          <cell r="BO39">
            <v>0</v>
          </cell>
          <cell r="BP39">
            <v>6.0313592479539716E-3</v>
          </cell>
          <cell r="BQ39">
            <v>21540739</v>
          </cell>
          <cell r="BR39">
            <v>20824293</v>
          </cell>
          <cell r="BS39">
            <v>19725905</v>
          </cell>
          <cell r="BT39">
            <v>19401870</v>
          </cell>
          <cell r="BU39">
            <v>17805424</v>
          </cell>
          <cell r="BV39">
            <v>16287851</v>
          </cell>
          <cell r="BW39">
            <v>16132842</v>
          </cell>
          <cell r="BX39">
            <v>14933181</v>
          </cell>
          <cell r="BY39">
            <v>14465074</v>
          </cell>
          <cell r="BZ39">
            <v>14411385</v>
          </cell>
          <cell r="CA39">
            <v>13959063</v>
          </cell>
          <cell r="CB39">
            <v>13010223</v>
          </cell>
          <cell r="CC39">
            <v>12201968</v>
          </cell>
          <cell r="CD39">
            <v>11780598</v>
          </cell>
          <cell r="CE39">
            <v>11197836</v>
          </cell>
          <cell r="CF39">
            <v>11153369</v>
          </cell>
          <cell r="CG39">
            <v>10287085</v>
          </cell>
          <cell r="CH39">
            <v>10189227</v>
          </cell>
          <cell r="CI39">
            <v>8742291</v>
          </cell>
          <cell r="CJ39">
            <v>8885481</v>
          </cell>
          <cell r="CK39">
            <v>8865437</v>
          </cell>
          <cell r="CL39">
            <v>8592048</v>
          </cell>
          <cell r="CM39">
            <v>8241305</v>
          </cell>
          <cell r="CN39">
            <v>7936623</v>
          </cell>
          <cell r="CO39">
            <v>7308855</v>
          </cell>
          <cell r="CP39">
            <v>3000431</v>
          </cell>
          <cell r="CQ39">
            <v>3039106</v>
          </cell>
          <cell r="CR39">
            <v>3049040</v>
          </cell>
          <cell r="CS39">
            <v>2941285</v>
          </cell>
          <cell r="CT39">
            <v>2863025</v>
          </cell>
          <cell r="CU39">
            <v>2850911</v>
          </cell>
          <cell r="CV39">
            <v>2769610</v>
          </cell>
          <cell r="CW39">
            <v>2653211</v>
          </cell>
          <cell r="CX39">
            <v>2665073</v>
          </cell>
          <cell r="CY39">
            <v>2667664</v>
          </cell>
          <cell r="CZ39">
            <v>2622954</v>
          </cell>
          <cell r="DA39">
            <v>2482312</v>
          </cell>
          <cell r="DB39">
            <v>2549574</v>
          </cell>
          <cell r="DC39">
            <v>2374315</v>
          </cell>
          <cell r="DD39">
            <v>2107998</v>
          </cell>
          <cell r="DE39">
            <v>1425282</v>
          </cell>
          <cell r="DF39">
            <v>1391955</v>
          </cell>
          <cell r="DG39">
            <v>1294064</v>
          </cell>
          <cell r="DH39">
            <v>1263351</v>
          </cell>
          <cell r="DI39">
            <v>1159432</v>
          </cell>
          <cell r="DJ39">
            <v>1151660</v>
          </cell>
          <cell r="DK39">
            <v>1151660</v>
          </cell>
          <cell r="DL39">
            <v>1283466</v>
          </cell>
          <cell r="DM39">
            <v>1274332</v>
          </cell>
          <cell r="DN39">
            <v>1237653</v>
          </cell>
          <cell r="DP39">
            <v>857208</v>
          </cell>
          <cell r="DQ39">
            <v>921038</v>
          </cell>
          <cell r="DS39">
            <v>1778246</v>
          </cell>
          <cell r="DT39">
            <v>1341270</v>
          </cell>
          <cell r="DU39">
            <v>303428</v>
          </cell>
          <cell r="DV39">
            <v>1021654</v>
          </cell>
          <cell r="DW39">
            <v>1325082</v>
          </cell>
          <cell r="DX39">
            <v>210231</v>
          </cell>
          <cell r="DY39">
            <v>15226683</v>
          </cell>
        </row>
        <row r="40">
          <cell r="B40" t="str">
            <v>Guardian  Bank</v>
          </cell>
          <cell r="C40">
            <v>16.38645</v>
          </cell>
          <cell r="D40">
            <v>9.1025600000000004</v>
          </cell>
          <cell r="E40">
            <v>13.078252000000001</v>
          </cell>
          <cell r="F40">
            <v>2.5237569999999998</v>
          </cell>
          <cell r="G40">
            <v>2.7408100000000002</v>
          </cell>
          <cell r="H40">
            <v>2.7408100000000002</v>
          </cell>
          <cell r="I40">
            <v>12.345662000000001</v>
          </cell>
          <cell r="J40">
            <v>4.1591000000000003E-2</v>
          </cell>
          <cell r="K40">
            <v>0.25054900000000002</v>
          </cell>
          <cell r="M40">
            <v>3.6279695973684281E-3</v>
          </cell>
          <cell r="N40">
            <v>3.6869703411686007E-3</v>
          </cell>
          <cell r="O40">
            <v>3.7072605730953784E-3</v>
          </cell>
          <cell r="P40">
            <v>3.8367846486908452E-3</v>
          </cell>
          <cell r="Q40">
            <v>3.8520005180049813E-3</v>
          </cell>
          <cell r="R40">
            <v>3.9359708078004815E-3</v>
          </cell>
          <cell r="S40">
            <v>4.0520775422641904E-3</v>
          </cell>
          <cell r="T40">
            <v>4.0776311516202779E-3</v>
          </cell>
          <cell r="U40">
            <v>4.0527302347947367E-3</v>
          </cell>
          <cell r="V40">
            <v>4.0407583669923672E-3</v>
          </cell>
          <cell r="W40">
            <v>4.0748381921586257E-3</v>
          </cell>
          <cell r="X40">
            <v>4.0836640982174228E-3</v>
          </cell>
          <cell r="Y40">
            <v>4.1291983133030724E-3</v>
          </cell>
          <cell r="Z40">
            <v>4.1287237506087062E-3</v>
          </cell>
          <cell r="AA40">
            <v>4.3117015767598849E-3</v>
          </cell>
          <cell r="AB40">
            <v>4.45472487167299E-3</v>
          </cell>
          <cell r="AC40">
            <v>4.2941558469301779E-3</v>
          </cell>
          <cell r="AD40">
            <v>4.54953464088673E-3</v>
          </cell>
          <cell r="AE40">
            <v>5.4670489120401504E-3</v>
          </cell>
          <cell r="AF40">
            <v>5.4223875881388899E-3</v>
          </cell>
          <cell r="AG40">
            <v>4.6399194243748471E-3</v>
          </cell>
          <cell r="AH40">
            <v>4.7407532473768025E-3</v>
          </cell>
          <cell r="AI40">
            <v>4.8897751558438724E-3</v>
          </cell>
          <cell r="AJ40">
            <v>4.6996123142062978E-3</v>
          </cell>
          <cell r="AK40">
            <v>313413032</v>
          </cell>
          <cell r="AL40">
            <v>195568503</v>
          </cell>
          <cell r="AM40">
            <v>0</v>
          </cell>
          <cell r="AN40">
            <v>228782134</v>
          </cell>
          <cell r="AO40">
            <v>0</v>
          </cell>
          <cell r="AP40">
            <v>40312354</v>
          </cell>
          <cell r="AQ40">
            <v>51920201</v>
          </cell>
          <cell r="AR40">
            <v>263782134</v>
          </cell>
          <cell r="AS40">
            <v>13553634</v>
          </cell>
          <cell r="AT40">
            <v>20834301</v>
          </cell>
          <cell r="AU40">
            <v>20834.300999999999</v>
          </cell>
          <cell r="AV40">
            <v>4733253</v>
          </cell>
          <cell r="AX40">
            <v>3.4132563150773691E-3</v>
          </cell>
          <cell r="AY40">
            <v>3.6584459233795627E-3</v>
          </cell>
          <cell r="AZ40">
            <v>3.7084785332812311E-3</v>
          </cell>
          <cell r="BA40">
            <v>1.5987254862336712E-3</v>
          </cell>
          <cell r="BB40">
            <v>6.9331565609568352E-2</v>
          </cell>
          <cell r="BC40">
            <v>1.1276904438215725E-2</v>
          </cell>
          <cell r="BD40">
            <v>0.22200591592415214</v>
          </cell>
          <cell r="BE40">
            <v>0.20442459869709698</v>
          </cell>
          <cell r="BF40">
            <v>0.19176643854530354</v>
          </cell>
          <cell r="BG40">
            <v>0.70625432142635436</v>
          </cell>
          <cell r="BH40">
            <v>6.4466925410986919E-2</v>
          </cell>
          <cell r="BI40">
            <v>0.75359624775408884</v>
          </cell>
          <cell r="BJ40">
            <v>0.13257496847730302</v>
          </cell>
          <cell r="BK40">
            <v>6.235140853887141E-2</v>
          </cell>
          <cell r="BL40">
            <v>7.0223559938431601E-2</v>
          </cell>
          <cell r="BM40">
            <v>0.69600738691990338</v>
          </cell>
          <cell r="BN40">
            <v>1.4272739082696346E-3</v>
          </cell>
          <cell r="BO40">
            <v>1.752553809797419E-4</v>
          </cell>
          <cell r="BP40">
            <v>8.154701652667418E-4</v>
          </cell>
          <cell r="BQ40">
            <v>16386450</v>
          </cell>
          <cell r="BR40">
            <v>16539262</v>
          </cell>
          <cell r="BS40">
            <v>16225698</v>
          </cell>
          <cell r="BT40">
            <v>16638307</v>
          </cell>
          <cell r="BU40">
            <v>16185964</v>
          </cell>
          <cell r="BV40">
            <v>16012016</v>
          </cell>
          <cell r="BW40">
            <v>16028257</v>
          </cell>
          <cell r="BX40">
            <v>15665170</v>
          </cell>
          <cell r="BY40">
            <v>15802759</v>
          </cell>
          <cell r="BZ40">
            <v>15520532</v>
          </cell>
          <cell r="CA40">
            <v>15271509</v>
          </cell>
          <cell r="CB40">
            <v>15019755</v>
          </cell>
          <cell r="CC40">
            <v>14705351</v>
          </cell>
          <cell r="CD40">
            <v>15135225</v>
          </cell>
          <cell r="CE40">
            <v>15349948</v>
          </cell>
          <cell r="CF40">
            <v>15386946</v>
          </cell>
          <cell r="CG40">
            <v>14609492</v>
          </cell>
          <cell r="CH40">
            <v>15113307</v>
          </cell>
          <cell r="CI40">
            <v>15694727</v>
          </cell>
          <cell r="CJ40">
            <v>15383115</v>
          </cell>
          <cell r="CK40">
            <v>15470598</v>
          </cell>
          <cell r="CL40">
            <v>14464148</v>
          </cell>
          <cell r="CM40">
            <v>14195379</v>
          </cell>
          <cell r="CN40">
            <v>13997862</v>
          </cell>
          <cell r="CO40">
            <v>12834687</v>
          </cell>
          <cell r="CP40">
            <v>2740810</v>
          </cell>
          <cell r="CQ40">
            <v>2693257</v>
          </cell>
          <cell r="CR40">
            <v>2643318</v>
          </cell>
          <cell r="CS40">
            <v>2595341</v>
          </cell>
          <cell r="CT40">
            <v>2557152</v>
          </cell>
          <cell r="CU40">
            <v>2636664</v>
          </cell>
          <cell r="CV40">
            <v>2536528</v>
          </cell>
          <cell r="CW40">
            <v>2407699</v>
          </cell>
          <cell r="CX40">
            <v>2374615</v>
          </cell>
          <cell r="CY40">
            <v>2327011</v>
          </cell>
          <cell r="CZ40">
            <v>2291970</v>
          </cell>
          <cell r="DA40">
            <v>2264442</v>
          </cell>
          <cell r="DB40">
            <v>2215494</v>
          </cell>
          <cell r="DC40">
            <v>2049357</v>
          </cell>
          <cell r="DD40">
            <v>2025717</v>
          </cell>
          <cell r="DE40">
            <v>2034496</v>
          </cell>
          <cell r="DF40">
            <v>1984466</v>
          </cell>
          <cell r="DG40">
            <v>1994181</v>
          </cell>
          <cell r="DH40">
            <v>1890337</v>
          </cell>
          <cell r="DI40">
            <v>1818843</v>
          </cell>
          <cell r="DJ40">
            <v>1755138</v>
          </cell>
          <cell r="DK40">
            <v>1755138</v>
          </cell>
          <cell r="DL40">
            <v>1715270</v>
          </cell>
          <cell r="DM40">
            <v>1554857</v>
          </cell>
          <cell r="DN40">
            <v>1493885</v>
          </cell>
          <cell r="DP40">
            <v>179167</v>
          </cell>
          <cell r="DQ40">
            <v>755131</v>
          </cell>
          <cell r="DS40">
            <v>934298</v>
          </cell>
          <cell r="DT40">
            <v>659852</v>
          </cell>
          <cell r="DU40">
            <v>472694</v>
          </cell>
          <cell r="DV40">
            <v>154557</v>
          </cell>
          <cell r="DW40">
            <v>627251</v>
          </cell>
          <cell r="DX40">
            <v>183658</v>
          </cell>
          <cell r="DY40">
            <v>9102560</v>
          </cell>
        </row>
        <row r="41">
          <cell r="B41" t="str">
            <v>First Community Bank</v>
          </cell>
          <cell r="C41">
            <v>18.762844000000001</v>
          </cell>
          <cell r="D41">
            <v>9.9096960000000003</v>
          </cell>
          <cell r="E41">
            <v>16.125643</v>
          </cell>
          <cell r="F41">
            <v>0.61718200000000001</v>
          </cell>
          <cell r="G41">
            <v>1.130498</v>
          </cell>
          <cell r="H41">
            <v>1.462059</v>
          </cell>
          <cell r="I41">
            <v>13.962683</v>
          </cell>
          <cell r="J41">
            <v>7.9271999999999995E-2</v>
          </cell>
          <cell r="K41">
            <v>0.18548200000000001</v>
          </cell>
          <cell r="M41">
            <v>3.4959159979374905E-3</v>
          </cell>
          <cell r="N41">
            <v>3.30250479393369E-3</v>
          </cell>
          <cell r="O41">
            <v>3.4418230693154675E-3</v>
          </cell>
          <cell r="P41">
            <v>3.0374801808180437E-3</v>
          </cell>
          <cell r="Q41">
            <v>3.4780809629764067E-3</v>
          </cell>
          <cell r="R41">
            <v>3.3948047385447353E-3</v>
          </cell>
          <cell r="S41">
            <v>3.5995631202398902E-3</v>
          </cell>
          <cell r="T41">
            <v>3.7119469920936744E-3</v>
          </cell>
          <cell r="U41">
            <v>4.0282508934422097E-3</v>
          </cell>
          <cell r="V41">
            <v>3.593650759412577E-3</v>
          </cell>
          <cell r="W41">
            <v>3.9742403095568033E-3</v>
          </cell>
          <cell r="X41">
            <v>3.8464107548367441E-3</v>
          </cell>
          <cell r="Y41">
            <v>3.8293303985279933E-3</v>
          </cell>
          <cell r="Z41">
            <v>3.7782059251250119E-3</v>
          </cell>
          <cell r="AA41">
            <v>4.0288143044542001E-3</v>
          </cell>
          <cell r="AB41">
            <v>4.0397055143437961E-3</v>
          </cell>
          <cell r="AC41">
            <v>4.2038993134941608E-3</v>
          </cell>
          <cell r="AD41">
            <v>4.3404911020331928E-3</v>
          </cell>
          <cell r="AE41">
            <v>4.4391985869509315E-3</v>
          </cell>
          <cell r="AF41">
            <v>5.4393193659595697E-3</v>
          </cell>
          <cell r="AG41">
            <v>4.0305941910865435E-3</v>
          </cell>
          <cell r="AH41">
            <v>4.1190609998637655E-3</v>
          </cell>
          <cell r="AI41">
            <v>4.2032531290867783E-3</v>
          </cell>
          <cell r="AJ41">
            <v>4.0137771017887481E-3</v>
          </cell>
          <cell r="AK41">
            <v>313413032</v>
          </cell>
          <cell r="AL41">
            <v>195568503</v>
          </cell>
          <cell r="AM41">
            <v>0</v>
          </cell>
          <cell r="AN41">
            <v>228782134</v>
          </cell>
          <cell r="AO41">
            <v>0</v>
          </cell>
          <cell r="AP41">
            <v>40312354</v>
          </cell>
          <cell r="AQ41">
            <v>51920201</v>
          </cell>
          <cell r="AR41">
            <v>263782134</v>
          </cell>
          <cell r="AS41">
            <v>13553634</v>
          </cell>
          <cell r="AT41">
            <v>20834301</v>
          </cell>
          <cell r="AU41">
            <v>20834.300999999999</v>
          </cell>
          <cell r="AV41">
            <v>4733253</v>
          </cell>
          <cell r="AX41">
            <v>3.9082532074861563E-3</v>
          </cell>
          <cell r="AY41">
            <v>3.9828451483023197E-3</v>
          </cell>
          <cell r="AZ41">
            <v>4.5725989146605181E-3</v>
          </cell>
          <cell r="BA41">
            <v>1.1835401483845228E-3</v>
          </cell>
          <cell r="BB41">
            <v>0.13971144044882813</v>
          </cell>
          <cell r="BC41">
            <v>1.0420839211396483E-2</v>
          </cell>
          <cell r="BD41">
            <v>8.0965671139278883E-2</v>
          </cell>
          <cell r="BE41">
            <v>4.4202249667918407E-2</v>
          </cell>
          <cell r="BF41">
            <v>0.36829911667941689</v>
          </cell>
          <cell r="BG41">
            <v>1.133497205396073</v>
          </cell>
          <cell r="BH41">
            <v>0.29304558811601</v>
          </cell>
          <cell r="BI41">
            <v>0.32430105914404256</v>
          </cell>
          <cell r="BJ41">
            <v>9.2840159929577337E-2</v>
          </cell>
          <cell r="BK41">
            <v>1.2193314721843139E-2</v>
          </cell>
          <cell r="BL41">
            <v>8.06468452077342E-2</v>
          </cell>
          <cell r="BM41">
            <v>0.61453028570705681</v>
          </cell>
          <cell r="BN41">
            <v>3.5698904544761295E-4</v>
          </cell>
          <cell r="BO41">
            <v>0</v>
          </cell>
          <cell r="BP41">
            <v>1.7451865804127829E-4</v>
          </cell>
          <cell r="BQ41">
            <v>18762844</v>
          </cell>
          <cell r="BR41">
            <v>17185364</v>
          </cell>
          <cell r="BS41">
            <v>17946262</v>
          </cell>
          <cell r="BT41">
            <v>15211531</v>
          </cell>
          <cell r="BU41">
            <v>17880462</v>
          </cell>
          <cell r="BV41">
            <v>15775791</v>
          </cell>
          <cell r="BW41">
            <v>15865463</v>
          </cell>
          <cell r="BX41">
            <v>15583625</v>
          </cell>
          <cell r="BY41">
            <v>17359968</v>
          </cell>
          <cell r="BZ41">
            <v>15050947</v>
          </cell>
          <cell r="CA41">
            <v>16489388</v>
          </cell>
          <cell r="CB41">
            <v>15521372</v>
          </cell>
          <cell r="CC41">
            <v>14962089</v>
          </cell>
          <cell r="CD41">
            <v>15419582</v>
          </cell>
          <cell r="CE41">
            <v>15069141</v>
          </cell>
          <cell r="CF41">
            <v>14827754</v>
          </cell>
          <cell r="CG41">
            <v>15464631</v>
          </cell>
          <cell r="CH41">
            <v>15726633</v>
          </cell>
          <cell r="CI41">
            <v>16180372</v>
          </cell>
          <cell r="CJ41">
            <v>15121959</v>
          </cell>
          <cell r="CK41">
            <v>15278026</v>
          </cell>
          <cell r="CL41">
            <v>12978408</v>
          </cell>
          <cell r="CM41">
            <v>12696667</v>
          </cell>
          <cell r="CN41">
            <v>12503956</v>
          </cell>
          <cell r="CO41">
            <v>11305398</v>
          </cell>
          <cell r="CP41">
            <v>1462059</v>
          </cell>
          <cell r="CQ41">
            <v>1353278</v>
          </cell>
          <cell r="CR41">
            <v>1283380</v>
          </cell>
          <cell r="CS41">
            <v>1256304</v>
          </cell>
          <cell r="CT41">
            <v>1271103</v>
          </cell>
          <cell r="CU41">
            <v>1554299</v>
          </cell>
          <cell r="CV41">
            <v>1673485</v>
          </cell>
          <cell r="CW41">
            <v>1724306</v>
          </cell>
          <cell r="CX41">
            <v>1709205</v>
          </cell>
          <cell r="CY41">
            <v>1622135</v>
          </cell>
          <cell r="CZ41">
            <v>1608542</v>
          </cell>
          <cell r="DA41">
            <v>1602035</v>
          </cell>
          <cell r="DB41">
            <v>1557408</v>
          </cell>
          <cell r="DC41">
            <v>1687582</v>
          </cell>
          <cell r="DD41">
            <v>1698111</v>
          </cell>
          <cell r="DE41">
            <v>1669863</v>
          </cell>
          <cell r="DF41">
            <v>1611608</v>
          </cell>
          <cell r="DG41">
            <v>1687798</v>
          </cell>
          <cell r="DH41">
            <v>1677757</v>
          </cell>
          <cell r="DI41">
            <v>1661381</v>
          </cell>
          <cell r="DJ41">
            <v>1517722</v>
          </cell>
          <cell r="DK41">
            <v>1517722</v>
          </cell>
          <cell r="DL41">
            <v>1301967</v>
          </cell>
          <cell r="DM41">
            <v>1225689</v>
          </cell>
          <cell r="DN41">
            <v>1210095</v>
          </cell>
          <cell r="DP41">
            <v>440506</v>
          </cell>
          <cell r="DQ41">
            <v>755549</v>
          </cell>
          <cell r="DS41">
            <v>1196055</v>
          </cell>
          <cell r="DT41">
            <v>1355725</v>
          </cell>
          <cell r="DU41">
            <v>1332148</v>
          </cell>
          <cell r="DV41">
            <v>2775603</v>
          </cell>
          <cell r="DW41">
            <v>4107751</v>
          </cell>
          <cell r="DX41">
            <v>190927</v>
          </cell>
          <cell r="DY41">
            <v>9909696</v>
          </cell>
        </row>
        <row r="42">
          <cell r="B42" t="str">
            <v>Development Bank of Kenya</v>
          </cell>
          <cell r="C42">
            <v>15.358069</v>
          </cell>
          <cell r="D42">
            <v>7.9110459999999998</v>
          </cell>
          <cell r="E42">
            <v>5.0900790000000002</v>
          </cell>
          <cell r="F42">
            <v>2.6490480000000001</v>
          </cell>
          <cell r="G42">
            <v>2.9521030000000001</v>
          </cell>
          <cell r="H42">
            <v>3.9504389999999998</v>
          </cell>
          <cell r="I42">
            <v>8.3815190000000008</v>
          </cell>
          <cell r="J42">
            <v>2.8813999999999999E-2</v>
          </cell>
          <cell r="K42">
            <v>1.1368240000000001</v>
          </cell>
          <cell r="M42">
            <v>3.3549884242519701E-3</v>
          </cell>
          <cell r="N42">
            <v>3.3802364896844861E-3</v>
          </cell>
          <cell r="O42">
            <v>3.4428487515547144E-3</v>
          </cell>
          <cell r="P42">
            <v>3.4720266629309727E-3</v>
          </cell>
          <cell r="Q42">
            <v>3.1648803009887813E-3</v>
          </cell>
          <cell r="R42">
            <v>3.1932641460232763E-3</v>
          </cell>
          <cell r="S42">
            <v>3.1566615078690479E-3</v>
          </cell>
          <cell r="T42">
            <v>3.5881796639193764E-3</v>
          </cell>
          <cell r="U42">
            <v>3.5933647142961721E-3</v>
          </cell>
          <cell r="V42">
            <v>3.6176024317071632E-3</v>
          </cell>
          <cell r="W42">
            <v>3.5332840216392115E-3</v>
          </cell>
          <cell r="X42">
            <v>3.71726635423094E-3</v>
          </cell>
          <cell r="Y42">
            <v>3.8373178403927365E-3</v>
          </cell>
          <cell r="Z42">
            <v>4.1193954464215799E-3</v>
          </cell>
          <cell r="AA42">
            <v>4.2375972063738486E-3</v>
          </cell>
          <cell r="AB42">
            <v>4.6195760288308633E-3</v>
          </cell>
          <cell r="AC42">
            <v>4.3337321699578601E-3</v>
          </cell>
          <cell r="AD42">
            <v>4.776216929269432E-3</v>
          </cell>
          <cell r="AE42">
            <v>4.778790398319078E-3</v>
          </cell>
          <cell r="AF42">
            <v>4.8339510949649729E-3</v>
          </cell>
          <cell r="AG42">
            <v>4.2823539611270105E-3</v>
          </cell>
          <cell r="AH42">
            <v>5.4819977307647202E-3</v>
          </cell>
          <cell r="AI42">
            <v>4.7104248213690495E-3</v>
          </cell>
          <cell r="AJ42">
            <v>4.6789551496849574E-3</v>
          </cell>
          <cell r="AK42">
            <v>313413032</v>
          </cell>
          <cell r="AL42">
            <v>195568503</v>
          </cell>
          <cell r="AM42">
            <v>0</v>
          </cell>
          <cell r="AN42">
            <v>228782134</v>
          </cell>
          <cell r="AO42">
            <v>0</v>
          </cell>
          <cell r="AP42">
            <v>40312354</v>
          </cell>
          <cell r="AQ42">
            <v>51920201</v>
          </cell>
          <cell r="AR42">
            <v>263782134</v>
          </cell>
          <cell r="AS42">
            <v>13553634</v>
          </cell>
          <cell r="AT42">
            <v>20834301</v>
          </cell>
          <cell r="AU42">
            <v>20834.300999999999</v>
          </cell>
          <cell r="AV42">
            <v>4733253</v>
          </cell>
          <cell r="AX42">
            <v>3.1990471396577034E-3</v>
          </cell>
          <cell r="AY42">
            <v>3.1795598148617746E-3</v>
          </cell>
          <cell r="AZ42">
            <v>1.4433464582427067E-3</v>
          </cell>
          <cell r="BA42">
            <v>7.2539483380979651E-3</v>
          </cell>
          <cell r="BB42">
            <v>0.316374227600695</v>
          </cell>
          <cell r="BC42">
            <v>7.0343774261615755E-2</v>
          </cell>
          <cell r="BD42">
            <v>0.35221574991358962</v>
          </cell>
          <cell r="BE42">
            <v>0.3160582228591261</v>
          </cell>
          <cell r="BF42">
            <v>0.73869400622763159</v>
          </cell>
          <cell r="BG42">
            <v>0.26033179580603899</v>
          </cell>
          <cell r="BH42">
            <v>0.26978476267219748</v>
          </cell>
          <cell r="BI42">
            <v>0.5036422154167447</v>
          </cell>
          <cell r="BJ42">
            <v>9.517526445226189E-2</v>
          </cell>
          <cell r="BK42">
            <v>8.7766941794936423E-2</v>
          </cell>
          <cell r="BL42">
            <v>7.4083226573254668E-3</v>
          </cell>
          <cell r="BM42">
            <v>1.5542088835949304</v>
          </cell>
          <cell r="BN42">
            <v>1.4243370058094045E-3</v>
          </cell>
          <cell r="BO42">
            <v>4.487278327691305E-5</v>
          </cell>
          <cell r="BP42">
            <v>7.1856969628713565E-4</v>
          </cell>
          <cell r="BQ42">
            <v>15358069</v>
          </cell>
          <cell r="BR42">
            <v>15549002</v>
          </cell>
          <cell r="BS42">
            <v>15433168</v>
          </cell>
          <cell r="BT42">
            <v>15240102</v>
          </cell>
          <cell r="BU42">
            <v>15323111</v>
          </cell>
          <cell r="BV42">
            <v>15454261</v>
          </cell>
          <cell r="BW42">
            <v>15630629</v>
          </cell>
          <cell r="BX42">
            <v>16040121</v>
          </cell>
          <cell r="BY42">
            <v>16319925</v>
          </cell>
          <cell r="BZ42">
            <v>16127993</v>
          </cell>
          <cell r="CA42">
            <v>16710985</v>
          </cell>
          <cell r="CB42">
            <v>16435365</v>
          </cell>
          <cell r="CC42">
            <v>16418382</v>
          </cell>
          <cell r="CD42">
            <v>17492953</v>
          </cell>
          <cell r="CE42">
            <v>17013141</v>
          </cell>
          <cell r="CF42">
            <v>17251091</v>
          </cell>
          <cell r="CG42">
            <v>16942714</v>
          </cell>
          <cell r="CH42">
            <v>18106690</v>
          </cell>
          <cell r="CI42">
            <v>17841799</v>
          </cell>
          <cell r="CJ42">
            <v>16999848</v>
          </cell>
          <cell r="CK42">
            <v>16954227</v>
          </cell>
          <cell r="CL42">
            <v>16004815</v>
          </cell>
          <cell r="CM42">
            <v>16493105</v>
          </cell>
          <cell r="CN42">
            <v>16082152</v>
          </cell>
          <cell r="CO42">
            <v>15580630</v>
          </cell>
          <cell r="CP42">
            <v>3950439</v>
          </cell>
          <cell r="CQ42">
            <v>3894050</v>
          </cell>
          <cell r="CR42">
            <v>3886424</v>
          </cell>
          <cell r="CS42">
            <v>3866554</v>
          </cell>
          <cell r="CT42">
            <v>2871324</v>
          </cell>
          <cell r="CU42">
            <v>2738684</v>
          </cell>
          <cell r="CV42">
            <v>2702770</v>
          </cell>
          <cell r="CW42">
            <v>2955617</v>
          </cell>
          <cell r="CX42">
            <v>2929746</v>
          </cell>
          <cell r="CY42">
            <v>2958319</v>
          </cell>
          <cell r="CZ42">
            <v>2909847</v>
          </cell>
          <cell r="DA42">
            <v>2919672</v>
          </cell>
          <cell r="DB42">
            <v>2903344</v>
          </cell>
          <cell r="DC42">
            <v>2949975</v>
          </cell>
          <cell r="DD42">
            <v>2912557</v>
          </cell>
          <cell r="DE42">
            <v>2876234</v>
          </cell>
          <cell r="DF42">
            <v>2843621</v>
          </cell>
          <cell r="DG42">
            <v>2856189</v>
          </cell>
          <cell r="DH42">
            <v>2808229</v>
          </cell>
          <cell r="DI42">
            <v>2806585</v>
          </cell>
          <cell r="DJ42">
            <v>2763601</v>
          </cell>
          <cell r="DK42">
            <v>2763601</v>
          </cell>
          <cell r="DL42">
            <v>1999548</v>
          </cell>
          <cell r="DM42">
            <v>1874489</v>
          </cell>
          <cell r="DN42">
            <v>1822274</v>
          </cell>
          <cell r="DP42">
            <v>1143454</v>
          </cell>
          <cell r="DQ42">
            <v>404486</v>
          </cell>
          <cell r="DS42">
            <v>1547940</v>
          </cell>
          <cell r="DT42">
            <v>402978</v>
          </cell>
          <cell r="DU42">
            <v>1472050</v>
          </cell>
          <cell r="DV42">
            <v>1450759</v>
          </cell>
          <cell r="DW42">
            <v>2922809</v>
          </cell>
          <cell r="DX42">
            <v>1079115</v>
          </cell>
          <cell r="DY42">
            <v>7911046</v>
          </cell>
        </row>
        <row r="43">
          <cell r="B43" t="str">
            <v>M-Oriental Bank Limited</v>
          </cell>
          <cell r="C43">
            <v>12.393776000000001</v>
          </cell>
          <cell r="D43">
            <v>6.8117989999999997</v>
          </cell>
          <cell r="E43">
            <v>9.1875219999999995</v>
          </cell>
          <cell r="F43">
            <v>2.6068419999999999</v>
          </cell>
          <cell r="G43">
            <v>2.7050749999999999</v>
          </cell>
          <cell r="H43">
            <v>3.0431710000000001</v>
          </cell>
          <cell r="I43">
            <v>7.8586280000000004</v>
          </cell>
          <cell r="J43">
            <v>9.6340000000000002E-3</v>
          </cell>
          <cell r="K43">
            <v>6.4452999999999996E-2</v>
          </cell>
          <cell r="M43">
            <v>3.1213408650013295E-3</v>
          </cell>
          <cell r="N43">
            <v>3.1632068977633628E-3</v>
          </cell>
          <cell r="O43">
            <v>3.15443159482522E-3</v>
          </cell>
          <cell r="P43">
            <v>2.9593991987050656E-3</v>
          </cell>
          <cell r="Q43">
            <v>3.0651668112790945E-3</v>
          </cell>
          <cell r="R43">
            <v>2.9961654198688101E-3</v>
          </cell>
          <cell r="S43">
            <v>3.3336096498005011E-3</v>
          </cell>
          <cell r="T43">
            <v>3.3522206518154401E-3</v>
          </cell>
          <cell r="U43">
            <v>3.3054680611380735E-3</v>
          </cell>
          <cell r="V43">
            <v>3.3323962628632204E-3</v>
          </cell>
          <cell r="W43">
            <v>3.407465827841575E-3</v>
          </cell>
          <cell r="X43">
            <v>3.3249907589377476E-3</v>
          </cell>
          <cell r="Y43">
            <v>3.4131278102975944E-3</v>
          </cell>
          <cell r="Z43">
            <v>3.3798046960819392E-3</v>
          </cell>
          <cell r="AA43">
            <v>3.2828546697020239E-3</v>
          </cell>
          <cell r="AB43">
            <v>3.1187169408902677E-3</v>
          </cell>
          <cell r="AC43">
            <v>2.7937279186075153E-3</v>
          </cell>
          <cell r="AD43">
            <v>2.849934976557506E-3</v>
          </cell>
          <cell r="AE43">
            <v>2.9896141557676382E-3</v>
          </cell>
          <cell r="AF43">
            <v>2.78557954056522E-3</v>
          </cell>
          <cell r="AG43">
            <v>2.8947533750014391E-3</v>
          </cell>
          <cell r="AH43">
            <v>2.9795413567498025E-3</v>
          </cell>
          <cell r="AI43">
            <v>2.9634462208108963E-3</v>
          </cell>
          <cell r="AJ43">
            <v>2.8842255460702583E-3</v>
          </cell>
          <cell r="AK43">
            <v>313413032</v>
          </cell>
          <cell r="AL43">
            <v>195568503</v>
          </cell>
          <cell r="AM43">
            <v>0</v>
          </cell>
          <cell r="AN43">
            <v>228782134</v>
          </cell>
          <cell r="AO43">
            <v>0</v>
          </cell>
          <cell r="AP43">
            <v>40312354</v>
          </cell>
          <cell r="AQ43">
            <v>51920201</v>
          </cell>
          <cell r="AR43">
            <v>263782134</v>
          </cell>
          <cell r="AS43">
            <v>13553634</v>
          </cell>
          <cell r="AT43">
            <v>20834301</v>
          </cell>
          <cell r="AU43">
            <v>20834.300999999999</v>
          </cell>
          <cell r="AV43">
            <v>4733253</v>
          </cell>
          <cell r="AX43">
            <v>2.5815923644019502E-3</v>
          </cell>
          <cell r="AY43">
            <v>2.7377571015660407E-3</v>
          </cell>
          <cell r="AZ43">
            <v>2.6052203391591661E-3</v>
          </cell>
          <cell r="BA43">
            <v>4.1126747168904605E-4</v>
          </cell>
          <cell r="BB43">
            <v>-7.1862992752472462E-3</v>
          </cell>
          <cell r="BC43">
            <v>-1.9161203225434289E-3</v>
          </cell>
          <cell r="BD43">
            <v>0.34421720941619832</v>
          </cell>
          <cell r="BE43">
            <v>0.33171719032889707</v>
          </cell>
          <cell r="BF43">
            <v>0.40013187546423939</v>
          </cell>
          <cell r="BG43">
            <v>0.69093458473392</v>
          </cell>
          <cell r="BH43">
            <v>0.16187230848733913</v>
          </cell>
          <cell r="BI43">
            <v>0.41702613482355211</v>
          </cell>
          <cell r="BJ43">
            <v>0.11337280241243761</v>
          </cell>
          <cell r="BK43">
            <v>7.2319179450387405E-2</v>
          </cell>
          <cell r="BL43">
            <v>4.1053622962050201E-2</v>
          </cell>
          <cell r="BM43">
            <v>0.74141852395020114</v>
          </cell>
          <cell r="BN43">
            <v>6.5323367939625564E-4</v>
          </cell>
          <cell r="BO43">
            <v>0</v>
          </cell>
          <cell r="BP43">
            <v>9.8910418308798811E-4</v>
          </cell>
          <cell r="BQ43">
            <v>12393776</v>
          </cell>
          <cell r="BR43">
            <v>12329132</v>
          </cell>
          <cell r="BS43">
            <v>11841726</v>
          </cell>
          <cell r="BT43">
            <v>10470921</v>
          </cell>
          <cell r="BU43">
            <v>10515015</v>
          </cell>
          <cell r="BV43">
            <v>9898849</v>
          </cell>
          <cell r="BW43">
            <v>11081702</v>
          </cell>
          <cell r="BX43">
            <v>10675058</v>
          </cell>
          <cell r="BY43">
            <v>10576525</v>
          </cell>
          <cell r="BZ43">
            <v>10492155</v>
          </cell>
          <cell r="CA43">
            <v>10482709</v>
          </cell>
          <cell r="CB43">
            <v>10005843</v>
          </cell>
          <cell r="CC43">
            <v>9920247</v>
          </cell>
          <cell r="CD43">
            <v>9809585</v>
          </cell>
          <cell r="CE43">
            <v>8776999</v>
          </cell>
          <cell r="CF43">
            <v>9024348</v>
          </cell>
          <cell r="CG43">
            <v>8496350</v>
          </cell>
          <cell r="CH43">
            <v>9316625</v>
          </cell>
          <cell r="CI43">
            <v>9056018</v>
          </cell>
          <cell r="CJ43">
            <v>9153613</v>
          </cell>
          <cell r="CK43">
            <v>7857515</v>
          </cell>
          <cell r="CL43">
            <v>8092950</v>
          </cell>
          <cell r="CM43">
            <v>7916635</v>
          </cell>
          <cell r="CN43">
            <v>7480066</v>
          </cell>
          <cell r="CO43">
            <v>7006528</v>
          </cell>
          <cell r="CP43">
            <v>3043171</v>
          </cell>
          <cell r="CQ43">
            <v>3108981</v>
          </cell>
          <cell r="CR43">
            <v>3092768</v>
          </cell>
          <cell r="CS43">
            <v>3073672</v>
          </cell>
          <cell r="CT43">
            <v>3065119</v>
          </cell>
          <cell r="CU43">
            <v>3016758</v>
          </cell>
          <cell r="CV43">
            <v>2993218</v>
          </cell>
          <cell r="CW43">
            <v>2981991</v>
          </cell>
          <cell r="CX43">
            <v>3027998</v>
          </cell>
          <cell r="CY43">
            <v>3020563</v>
          </cell>
          <cell r="CZ43">
            <v>2988321</v>
          </cell>
          <cell r="DA43">
            <v>2955250</v>
          </cell>
          <cell r="DB43">
            <v>2931488</v>
          </cell>
          <cell r="DC43">
            <v>2930072</v>
          </cell>
          <cell r="DD43">
            <v>2927334</v>
          </cell>
          <cell r="DE43">
            <v>2262088</v>
          </cell>
          <cell r="DF43">
            <v>2240085</v>
          </cell>
          <cell r="DG43">
            <v>1658696</v>
          </cell>
          <cell r="DH43">
            <v>1630654</v>
          </cell>
          <cell r="DI43">
            <v>1612058</v>
          </cell>
          <cell r="DJ43">
            <v>1596443</v>
          </cell>
          <cell r="DK43">
            <v>1596443</v>
          </cell>
          <cell r="DL43">
            <v>1612493</v>
          </cell>
          <cell r="DM43">
            <v>1548292</v>
          </cell>
          <cell r="DN43">
            <v>1524496</v>
          </cell>
          <cell r="DP43">
            <v>254263</v>
          </cell>
          <cell r="DQ43">
            <v>381185</v>
          </cell>
          <cell r="DS43">
            <v>635448</v>
          </cell>
          <cell r="DT43">
            <v>439053</v>
          </cell>
          <cell r="DU43">
            <v>548640</v>
          </cell>
          <cell r="DV43">
            <v>766961</v>
          </cell>
          <cell r="DW43">
            <v>1315601</v>
          </cell>
          <cell r="DX43">
            <v>-21948</v>
          </cell>
          <cell r="DY43">
            <v>6811799</v>
          </cell>
        </row>
        <row r="44">
          <cell r="B44" t="str">
            <v>United Bank for Africa</v>
          </cell>
          <cell r="C44">
            <v>16.088318999999998</v>
          </cell>
          <cell r="D44">
            <v>3.629616</v>
          </cell>
          <cell r="E44">
            <v>6.9329330000000002</v>
          </cell>
          <cell r="F44">
            <v>2.241806</v>
          </cell>
          <cell r="G44">
            <v>2.241806</v>
          </cell>
          <cell r="H44">
            <v>2.241806</v>
          </cell>
          <cell r="I44">
            <v>8.8373629999999999</v>
          </cell>
          <cell r="J44">
            <v>0.13766700000000001</v>
          </cell>
          <cell r="K44">
            <v>0.10557800000000001</v>
          </cell>
          <cell r="M44">
            <v>2.7980932478644978E-3</v>
          </cell>
          <cell r="N44">
            <v>2.7548729460574102E-3</v>
          </cell>
          <cell r="O44">
            <v>2.7088311332906234E-3</v>
          </cell>
          <cell r="P44">
            <v>2.9228520954314944E-3</v>
          </cell>
          <cell r="Q44">
            <v>2.8515454749863801E-3</v>
          </cell>
          <cell r="R44">
            <v>2.9141050898736903E-3</v>
          </cell>
          <cell r="S44">
            <v>2.7743133368893511E-3</v>
          </cell>
          <cell r="T44">
            <v>2.1470700496677526E-3</v>
          </cell>
          <cell r="U44">
            <v>2.0044733969198118E-3</v>
          </cell>
          <cell r="V44">
            <v>2.2052935247155385E-3</v>
          </cell>
          <cell r="W44">
            <v>2.3316271860098323E-3</v>
          </cell>
          <cell r="X44">
            <v>2.020231259853443E-3</v>
          </cell>
          <cell r="Y44">
            <v>1.9487866954207773E-3</v>
          </cell>
          <cell r="Z44">
            <v>2.2036384108273721E-3</v>
          </cell>
          <cell r="AA44">
            <v>2.0994959873449227E-3</v>
          </cell>
          <cell r="AB44">
            <v>1.708461816788139E-3</v>
          </cell>
          <cell r="AC44">
            <v>1.9597987308742869E-3</v>
          </cell>
          <cell r="AD44">
            <v>1.914723228659556E-3</v>
          </cell>
          <cell r="AE44">
            <v>1.8501874804122268E-3</v>
          </cell>
          <cell r="AF44">
            <v>1.7724052524856274E-3</v>
          </cell>
          <cell r="AG44">
            <v>1.5934328058627707E-3</v>
          </cell>
          <cell r="AH44">
            <v>1.5618806344033891E-3</v>
          </cell>
          <cell r="AI44">
            <v>1.7389921178298006E-3</v>
          </cell>
          <cell r="AJ44">
            <v>1.7297540438505241E-3</v>
          </cell>
          <cell r="AK44">
            <v>313413032</v>
          </cell>
          <cell r="AL44">
            <v>195568503</v>
          </cell>
          <cell r="AM44">
            <v>0</v>
          </cell>
          <cell r="AN44">
            <v>228782134</v>
          </cell>
          <cell r="AO44">
            <v>0</v>
          </cell>
          <cell r="AP44">
            <v>40312354</v>
          </cell>
          <cell r="AQ44">
            <v>51920201</v>
          </cell>
          <cell r="AR44">
            <v>263782134</v>
          </cell>
          <cell r="AS44">
            <v>13553634</v>
          </cell>
          <cell r="AT44">
            <v>20834301</v>
          </cell>
          <cell r="AU44">
            <v>20834.300999999999</v>
          </cell>
          <cell r="AV44">
            <v>4733253</v>
          </cell>
          <cell r="AX44">
            <v>3.3511563777223999E-3</v>
          </cell>
          <cell r="AY44">
            <v>1.458793334911633E-3</v>
          </cell>
          <cell r="AZ44">
            <v>1.9659074624939973E-3</v>
          </cell>
          <cell r="BA44">
            <v>6.7368155285225061E-4</v>
          </cell>
          <cell r="BB44">
            <v>3.0610340885828518E-2</v>
          </cell>
          <cell r="BC44">
            <v>4.3021680443209621E-3</v>
          </cell>
          <cell r="BD44">
            <v>0.25367363544985083</v>
          </cell>
          <cell r="BE44">
            <v>0.25367363544985083</v>
          </cell>
          <cell r="BF44">
            <v>0.20478795647080794</v>
          </cell>
          <cell r="BG44">
            <v>0.68626173539548074</v>
          </cell>
          <cell r="BH44">
            <v>0.19564922074983618</v>
          </cell>
          <cell r="BI44">
            <v>0.23991038247157259</v>
          </cell>
          <cell r="BJ44">
            <v>9.7705686421155957E-2</v>
          </cell>
          <cell r="BK44">
            <v>5.4596741300077252E-2</v>
          </cell>
          <cell r="BL44">
            <v>4.3108945121078705E-2</v>
          </cell>
          <cell r="BM44">
            <v>0.52353253666233324</v>
          </cell>
          <cell r="BN44">
            <v>1.5090786873168537E-3</v>
          </cell>
          <cell r="BO44">
            <v>3.9477846377098001E-3</v>
          </cell>
          <cell r="BP44">
            <v>2.6892118713129193E-3</v>
          </cell>
          <cell r="BQ44">
            <v>16088319</v>
          </cell>
          <cell r="BR44">
            <v>15970502</v>
          </cell>
          <cell r="BS44">
            <v>15739828</v>
          </cell>
          <cell r="BT44">
            <v>17169559</v>
          </cell>
          <cell r="BU44">
            <v>15332118</v>
          </cell>
          <cell r="BV44">
            <v>15793296</v>
          </cell>
          <cell r="BW44">
            <v>13811976</v>
          </cell>
          <cell r="BX44">
            <v>7086915</v>
          </cell>
          <cell r="BY44">
            <v>6504732</v>
          </cell>
          <cell r="BZ44">
            <v>6937385</v>
          </cell>
          <cell r="CA44">
            <v>7748462</v>
          </cell>
          <cell r="CB44">
            <v>6281056</v>
          </cell>
          <cell r="CC44">
            <v>5601281</v>
          </cell>
          <cell r="CD44">
            <v>7539176</v>
          </cell>
          <cell r="CE44">
            <v>5761555</v>
          </cell>
          <cell r="CF44">
            <v>6538183</v>
          </cell>
          <cell r="CG44">
            <v>7781237</v>
          </cell>
          <cell r="CH44">
            <v>8176112</v>
          </cell>
          <cell r="CI44">
            <v>7269162</v>
          </cell>
          <cell r="CJ44">
            <v>5332978</v>
          </cell>
          <cell r="CK44">
            <v>4755787</v>
          </cell>
          <cell r="CL44">
            <v>4354318</v>
          </cell>
          <cell r="CM44">
            <v>3726303</v>
          </cell>
          <cell r="CN44">
            <v>3984411</v>
          </cell>
          <cell r="CO44">
            <v>3709630</v>
          </cell>
          <cell r="CP44">
            <v>2241806</v>
          </cell>
          <cell r="CQ44">
            <v>2299717</v>
          </cell>
          <cell r="CR44">
            <v>2212823</v>
          </cell>
          <cell r="CS44">
            <v>2184034</v>
          </cell>
          <cell r="CT44">
            <v>2174218</v>
          </cell>
          <cell r="CU44">
            <v>2131778</v>
          </cell>
          <cell r="CV44">
            <v>2127002</v>
          </cell>
          <cell r="CW44">
            <v>2123592</v>
          </cell>
          <cell r="CX44">
            <v>2161995</v>
          </cell>
          <cell r="CY44">
            <v>2159848</v>
          </cell>
          <cell r="CZ44">
            <v>2153962</v>
          </cell>
          <cell r="DA44">
            <v>2148603</v>
          </cell>
          <cell r="DB44">
            <v>2143386</v>
          </cell>
          <cell r="DC44">
            <v>2175142</v>
          </cell>
          <cell r="DD44">
            <v>2185477</v>
          </cell>
          <cell r="DE44">
            <v>1135692</v>
          </cell>
          <cell r="DF44">
            <v>1119088</v>
          </cell>
          <cell r="DG44">
            <v>1043147</v>
          </cell>
          <cell r="DH44">
            <v>1172769</v>
          </cell>
          <cell r="DI44">
            <v>1222199</v>
          </cell>
          <cell r="DJ44">
            <v>1138961</v>
          </cell>
          <cell r="DK44">
            <v>1138961</v>
          </cell>
          <cell r="DL44">
            <v>807249</v>
          </cell>
          <cell r="DM44">
            <v>1007444</v>
          </cell>
          <cell r="DN44">
            <v>1059034</v>
          </cell>
          <cell r="DP44">
            <v>193002</v>
          </cell>
          <cell r="DQ44">
            <v>749446</v>
          </cell>
          <cell r="DS44">
            <v>942448</v>
          </cell>
          <cell r="DT44">
            <v>646766</v>
          </cell>
          <cell r="DU44">
            <v>211808</v>
          </cell>
          <cell r="DV44">
            <v>671055</v>
          </cell>
          <cell r="DW44">
            <v>882863</v>
          </cell>
          <cell r="DX44">
            <v>67588</v>
          </cell>
          <cell r="DY44">
            <v>3629616</v>
          </cell>
        </row>
        <row r="45">
          <cell r="B45" t="str">
            <v>Consolidated Bank of Kenya</v>
          </cell>
          <cell r="C45">
            <v>11.865608999999999</v>
          </cell>
          <cell r="D45">
            <v>7.3690329999999999</v>
          </cell>
          <cell r="E45">
            <v>8.7718600000000002</v>
          </cell>
          <cell r="F45">
            <v>1.1523909999999999</v>
          </cell>
          <cell r="G45">
            <v>1.369437</v>
          </cell>
          <cell r="H45">
            <v>1.9997799999999999</v>
          </cell>
          <cell r="I45">
            <v>10.125914</v>
          </cell>
          <cell r="J45">
            <v>2.1715000000000002E-2</v>
          </cell>
          <cell r="K45">
            <v>-0.51690800000000003</v>
          </cell>
          <cell r="M45">
            <v>0</v>
          </cell>
          <cell r="N45">
            <v>1.8972136951824245E-3</v>
          </cell>
          <cell r="O45">
            <v>2.187425936590992E-3</v>
          </cell>
          <cell r="P45">
            <v>2.3029793562806804E-3</v>
          </cell>
          <cell r="Q45">
            <v>2.3119535793521182E-3</v>
          </cell>
          <cell r="R45">
            <v>2.2414962355843987E-3</v>
          </cell>
          <cell r="S45">
            <v>2.4357980908586208E-3</v>
          </cell>
          <cell r="T45">
            <v>2.2831051018938715E-3</v>
          </cell>
          <cell r="U45">
            <v>2.667232875557445E-3</v>
          </cell>
          <cell r="V45">
            <v>2.7943385230868381E-3</v>
          </cell>
          <cell r="W45">
            <v>2.9311894911254019E-3</v>
          </cell>
          <cell r="X45">
            <v>3.0410302221931039E-3</v>
          </cell>
          <cell r="Y45">
            <v>3.2463100336946882E-3</v>
          </cell>
          <cell r="Z45">
            <v>3.127047466179375E-3</v>
          </cell>
          <cell r="AA45">
            <v>3.4316570805427039E-3</v>
          </cell>
          <cell r="AB45">
            <v>3.5951394425047193E-3</v>
          </cell>
          <cell r="AC45">
            <v>3.5168922779126709E-3</v>
          </cell>
          <cell r="AD45">
            <v>3.6589293862348505E-3</v>
          </cell>
          <cell r="AE45">
            <v>3.8139306267146143E-3</v>
          </cell>
          <cell r="AF45">
            <v>4.1598331954687522E-3</v>
          </cell>
          <cell r="AG45">
            <v>4.3305980844768359E-3</v>
          </cell>
          <cell r="AH45">
            <v>4.7091276126817556E-3</v>
          </cell>
          <cell r="AI45">
            <v>4.9352439066792245E-3</v>
          </cell>
          <cell r="AJ45">
            <v>5.0564486501753214E-3</v>
          </cell>
          <cell r="AK45">
            <v>313413032</v>
          </cell>
          <cell r="AL45">
            <v>195568503</v>
          </cell>
          <cell r="AM45">
            <v>0</v>
          </cell>
          <cell r="AN45">
            <v>228782134</v>
          </cell>
          <cell r="AO45">
            <v>0</v>
          </cell>
          <cell r="AP45">
            <v>40312354</v>
          </cell>
          <cell r="AQ45">
            <v>51920201</v>
          </cell>
          <cell r="AR45">
            <v>263782134</v>
          </cell>
          <cell r="AS45">
            <v>13553634</v>
          </cell>
          <cell r="AT45">
            <v>20834301</v>
          </cell>
          <cell r="AU45">
            <v>20834.300999999999</v>
          </cell>
          <cell r="AV45">
            <v>4733253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-0.36251249942310354</v>
          </cell>
          <cell r="BC45">
            <v>-4.2839273119101282E-2</v>
          </cell>
          <cell r="BD45">
            <v>0.13524082863038339</v>
          </cell>
          <cell r="BE45">
            <v>0.11380612160047972</v>
          </cell>
          <cell r="BF45">
            <v>0.55644457041931605</v>
          </cell>
          <cell r="BG45">
            <v>1.0826376953589001</v>
          </cell>
          <cell r="BH45">
            <v>0</v>
          </cell>
          <cell r="BI45">
            <v>0</v>
          </cell>
          <cell r="BJ45">
            <v>0.13291150938318186</v>
          </cell>
          <cell r="BK45">
            <v>4.5508618347821862E-2</v>
          </cell>
          <cell r="BL45">
            <v>8.7402891035360003E-2</v>
          </cell>
          <cell r="BM45">
            <v>0.84007644900853407</v>
          </cell>
          <cell r="BN45">
            <v>1.3945450084044419E-3</v>
          </cell>
          <cell r="BO45">
            <v>1.1250477742916715E-4</v>
          </cell>
          <cell r="BP45">
            <v>7.3735481559360856E-4</v>
          </cell>
          <cell r="BQ45">
            <v>11865609</v>
          </cell>
          <cell r="BR45">
            <v>12194820</v>
          </cell>
          <cell r="BS45">
            <v>12942903</v>
          </cell>
          <cell r="BT45">
            <v>12972904</v>
          </cell>
          <cell r="BU45">
            <v>12887332</v>
          </cell>
          <cell r="BV45">
            <v>12575456</v>
          </cell>
          <cell r="BW45">
            <v>12421918</v>
          </cell>
          <cell r="BX45">
            <v>12302979</v>
          </cell>
          <cell r="BY45">
            <v>13545744</v>
          </cell>
          <cell r="BZ45">
            <v>13423571</v>
          </cell>
          <cell r="CA45">
            <v>13620906</v>
          </cell>
          <cell r="CB45">
            <v>13697179</v>
          </cell>
          <cell r="CC45">
            <v>13917895</v>
          </cell>
          <cell r="CD45">
            <v>13898951</v>
          </cell>
          <cell r="CE45">
            <v>14419461</v>
          </cell>
          <cell r="CF45">
            <v>14272743</v>
          </cell>
          <cell r="CG45">
            <v>14135528</v>
          </cell>
          <cell r="CH45">
            <v>14425550</v>
          </cell>
          <cell r="CI45">
            <v>15473039</v>
          </cell>
          <cell r="CJ45">
            <v>14428785</v>
          </cell>
          <cell r="CK45">
            <v>15077051</v>
          </cell>
          <cell r="CL45">
            <v>15965750</v>
          </cell>
          <cell r="CM45">
            <v>16616891</v>
          </cell>
          <cell r="CN45">
            <v>16730762</v>
          </cell>
          <cell r="CO45">
            <v>16778631</v>
          </cell>
          <cell r="CP45">
            <v>1999780</v>
          </cell>
          <cell r="CQ45">
            <v>463610</v>
          </cell>
          <cell r="CR45">
            <v>729433</v>
          </cell>
          <cell r="CS45">
            <v>870546</v>
          </cell>
          <cell r="CT45">
            <v>925355</v>
          </cell>
          <cell r="CU45">
            <v>795096</v>
          </cell>
          <cell r="CV45">
            <v>966429</v>
          </cell>
          <cell r="CW45">
            <v>562347</v>
          </cell>
          <cell r="CX45">
            <v>1068434</v>
          </cell>
          <cell r="CY45">
            <v>1054060</v>
          </cell>
          <cell r="CZ45">
            <v>1187461</v>
          </cell>
          <cell r="DA45">
            <v>1325354</v>
          </cell>
          <cell r="DB45">
            <v>1403073</v>
          </cell>
          <cell r="DC45">
            <v>1410759</v>
          </cell>
          <cell r="DD45">
            <v>1542883</v>
          </cell>
          <cell r="DE45">
            <v>1586460</v>
          </cell>
          <cell r="DF45">
            <v>1615215</v>
          </cell>
          <cell r="DG45">
            <v>1587672</v>
          </cell>
          <cell r="DH45">
            <v>1606209</v>
          </cell>
          <cell r="DI45">
            <v>1551228</v>
          </cell>
          <cell r="DJ45">
            <v>1567820</v>
          </cell>
          <cell r="DK45">
            <v>1567820</v>
          </cell>
          <cell r="DL45">
            <v>1089376</v>
          </cell>
          <cell r="DM45">
            <v>1258313</v>
          </cell>
          <cell r="DN45">
            <v>1241702</v>
          </cell>
          <cell r="DP45">
            <v>679253</v>
          </cell>
          <cell r="DQ45">
            <v>541449</v>
          </cell>
          <cell r="DS45">
            <v>1220702</v>
          </cell>
          <cell r="DT45">
            <v>1321578</v>
          </cell>
          <cell r="DU45">
            <v>819840</v>
          </cell>
          <cell r="DV45">
            <v>1072550</v>
          </cell>
          <cell r="DW45">
            <v>0</v>
          </cell>
          <cell r="DX45">
            <v>-530199</v>
          </cell>
          <cell r="DY45">
            <v>7369033</v>
          </cell>
        </row>
        <row r="46">
          <cell r="B46" t="str">
            <v>Paramount Universal Bank</v>
          </cell>
          <cell r="C46">
            <v>10.443296</v>
          </cell>
          <cell r="D46">
            <v>6.4629640000000004</v>
          </cell>
          <cell r="E46">
            <v>8.478885</v>
          </cell>
          <cell r="F46">
            <v>1.66039</v>
          </cell>
          <cell r="G46">
            <v>1.66039</v>
          </cell>
          <cell r="H46">
            <v>1.7782169999999999</v>
          </cell>
          <cell r="I46">
            <v>6.7760850000000001</v>
          </cell>
          <cell r="J46">
            <v>8.9300000000000004E-3</v>
          </cell>
          <cell r="K46">
            <v>8.5642999999999997E-2</v>
          </cell>
          <cell r="M46">
            <v>2.3401537620203012E-3</v>
          </cell>
          <cell r="N46">
            <v>2.33543241545413E-3</v>
          </cell>
          <cell r="O46">
            <v>2.3272158218746895E-3</v>
          </cell>
          <cell r="P46">
            <v>2.4027360545285999E-3</v>
          </cell>
          <cell r="Q46">
            <v>2.4126477681733292E-3</v>
          </cell>
          <cell r="R46">
            <v>2.4158218443181161E-3</v>
          </cell>
          <cell r="S46">
            <v>2.51007354004855E-3</v>
          </cell>
          <cell r="T46">
            <v>2.6029272765965747E-3</v>
          </cell>
          <cell r="U46">
            <v>2.5935354348196903E-3</v>
          </cell>
          <cell r="V46">
            <v>2.6236331568486775E-3</v>
          </cell>
          <cell r="W46">
            <v>2.7115113381940455E-3</v>
          </cell>
          <cell r="X46">
            <v>2.7142431506609762E-3</v>
          </cell>
          <cell r="Y46">
            <v>2.7436015660860188E-3</v>
          </cell>
          <cell r="Z46">
            <v>2.7514415585708201E-3</v>
          </cell>
          <cell r="AA46">
            <v>2.7960270752280031E-3</v>
          </cell>
          <cell r="AB46">
            <v>2.8937146315400099E-3</v>
          </cell>
          <cell r="AC46">
            <v>3.1127034995126492E-3</v>
          </cell>
          <cell r="AD46">
            <v>3.1503060367543698E-3</v>
          </cell>
          <cell r="AE46">
            <v>3.1005681559442178E-3</v>
          </cell>
          <cell r="AF46">
            <v>3.1697197883291742E-3</v>
          </cell>
          <cell r="AG46">
            <v>3.0712448282937156E-3</v>
          </cell>
          <cell r="AH46">
            <v>3.1174189543764601E-3</v>
          </cell>
          <cell r="AI46">
            <v>3.1324341540229202E-3</v>
          </cell>
          <cell r="AJ46">
            <v>3.0996129310015578E-3</v>
          </cell>
          <cell r="AK46">
            <v>313413032</v>
          </cell>
          <cell r="AL46">
            <v>195568503</v>
          </cell>
          <cell r="AM46">
            <v>0</v>
          </cell>
          <cell r="AN46">
            <v>228782134</v>
          </cell>
          <cell r="AO46">
            <v>0</v>
          </cell>
          <cell r="AP46">
            <v>40312354</v>
          </cell>
          <cell r="AQ46">
            <v>51920201</v>
          </cell>
          <cell r="AR46">
            <v>263782134</v>
          </cell>
          <cell r="AS46">
            <v>13553634</v>
          </cell>
          <cell r="AT46">
            <v>20834301</v>
          </cell>
          <cell r="AU46">
            <v>20834.300999999999</v>
          </cell>
          <cell r="AV46">
            <v>4733253</v>
          </cell>
          <cell r="AX46">
            <v>2.1753122868114956E-3</v>
          </cell>
          <cell r="AY46">
            <v>2.5975554458030348E-3</v>
          </cell>
          <cell r="AZ46">
            <v>2.4042787223139783E-3</v>
          </cell>
          <cell r="BA46">
            <v>5.4647852043915681E-4</v>
          </cell>
          <cell r="BB46">
            <v>5.2488468425054502E-2</v>
          </cell>
          <cell r="BC46">
            <v>8.9469606633867989E-3</v>
          </cell>
          <cell r="BD46">
            <v>0.24503677270872487</v>
          </cell>
          <cell r="BE46">
            <v>0.24503677270872487</v>
          </cell>
          <cell r="BF46">
            <v>0.12819247536988088</v>
          </cell>
          <cell r="BG46">
            <v>0.78982012289313785</v>
          </cell>
          <cell r="BH46">
            <v>0.10805166235502998</v>
          </cell>
          <cell r="BI46">
            <v>0.29889351679777654</v>
          </cell>
          <cell r="BJ46">
            <v>0.13359529493438196</v>
          </cell>
          <cell r="BK46">
            <v>7.628032598240489E-2</v>
          </cell>
          <cell r="BL46">
            <v>5.7314968951977074E-2</v>
          </cell>
          <cell r="BM46">
            <v>0.76224220519561248</v>
          </cell>
          <cell r="BN46">
            <v>1.2487462833264892E-3</v>
          </cell>
          <cell r="BO46">
            <v>0</v>
          </cell>
          <cell r="BP46">
            <v>6.1046558256968491E-4</v>
          </cell>
          <cell r="BQ46">
            <v>10443296</v>
          </cell>
          <cell r="BR46">
            <v>10299566</v>
          </cell>
          <cell r="BS46">
            <v>10020501</v>
          </cell>
          <cell r="BT46">
            <v>10207861</v>
          </cell>
          <cell r="BU46">
            <v>9887407</v>
          </cell>
          <cell r="BV46">
            <v>9850650</v>
          </cell>
          <cell r="BW46">
            <v>9915783</v>
          </cell>
          <cell r="BX46">
            <v>9924109</v>
          </cell>
          <cell r="BY46">
            <v>9541251</v>
          </cell>
          <cell r="BZ46">
            <v>9579358</v>
          </cell>
          <cell r="CA46">
            <v>9754544</v>
          </cell>
          <cell r="CB46">
            <v>9738935</v>
          </cell>
          <cell r="CC46">
            <v>9426931</v>
          </cell>
          <cell r="CD46">
            <v>9582882</v>
          </cell>
          <cell r="CE46">
            <v>9545656</v>
          </cell>
          <cell r="CF46">
            <v>9853717</v>
          </cell>
          <cell r="CG46">
            <v>10525709</v>
          </cell>
          <cell r="CH46">
            <v>10914946</v>
          </cell>
          <cell r="CI46">
            <v>10818758</v>
          </cell>
          <cell r="CJ46">
            <v>10169780</v>
          </cell>
          <cell r="CK46">
            <v>10402326</v>
          </cell>
          <cell r="CL46">
            <v>9042178</v>
          </cell>
          <cell r="CM46">
            <v>8698023</v>
          </cell>
          <cell r="CN46">
            <v>8323852</v>
          </cell>
          <cell r="CO46">
            <v>8028877</v>
          </cell>
          <cell r="CP46">
            <v>1778217</v>
          </cell>
          <cell r="CQ46">
            <v>1751003</v>
          </cell>
          <cell r="CR46">
            <v>1728881</v>
          </cell>
          <cell r="CS46">
            <v>1710821</v>
          </cell>
          <cell r="CT46">
            <v>1687268</v>
          </cell>
          <cell r="CU46">
            <v>1601294</v>
          </cell>
          <cell r="CV46">
            <v>1568798</v>
          </cell>
          <cell r="CW46">
            <v>1546091</v>
          </cell>
          <cell r="CX46">
            <v>1759693</v>
          </cell>
          <cell r="CY46">
            <v>1730416</v>
          </cell>
          <cell r="CZ46">
            <v>1700031</v>
          </cell>
          <cell r="DA46">
            <v>1659151</v>
          </cell>
          <cell r="DB46">
            <v>1644209</v>
          </cell>
          <cell r="DC46">
            <v>1624002</v>
          </cell>
          <cell r="DD46">
            <v>1605827</v>
          </cell>
          <cell r="DE46">
            <v>1575131</v>
          </cell>
          <cell r="DF46">
            <v>1536285</v>
          </cell>
          <cell r="DG46">
            <v>1488698</v>
          </cell>
          <cell r="DH46">
            <v>1469236</v>
          </cell>
          <cell r="DI46">
            <v>1410219</v>
          </cell>
          <cell r="DJ46">
            <v>1378260</v>
          </cell>
          <cell r="DK46">
            <v>1378260</v>
          </cell>
          <cell r="DL46">
            <v>1348014</v>
          </cell>
          <cell r="DM46">
            <v>1289232</v>
          </cell>
          <cell r="DN46">
            <v>1230414</v>
          </cell>
          <cell r="DP46">
            <v>59750</v>
          </cell>
          <cell r="DQ46">
            <v>406346</v>
          </cell>
          <cell r="DS46">
            <v>466096</v>
          </cell>
          <cell r="DT46">
            <v>368132</v>
          </cell>
          <cell r="DU46">
            <v>234013</v>
          </cell>
          <cell r="DV46">
            <v>548918</v>
          </cell>
          <cell r="DW46">
            <v>782931</v>
          </cell>
          <cell r="DX46">
            <v>90949</v>
          </cell>
          <cell r="DY46">
            <v>6462964</v>
          </cell>
        </row>
        <row r="47">
          <cell r="B47" t="str">
            <v>Trans-National Bank</v>
          </cell>
          <cell r="C47">
            <v>9.3181419999999999</v>
          </cell>
          <cell r="D47">
            <v>6.1238289999999997</v>
          </cell>
          <cell r="E47">
            <v>7.0996870000000003</v>
          </cell>
          <cell r="F47">
            <v>1.647246</v>
          </cell>
          <cell r="G47">
            <v>1.817761</v>
          </cell>
          <cell r="H47">
            <v>1.8179510000000001</v>
          </cell>
          <cell r="I47">
            <v>9.0203659999999992</v>
          </cell>
          <cell r="J47">
            <v>1.9154000000000001E-2</v>
          </cell>
          <cell r="K47">
            <v>-5.6229000000000001E-2</v>
          </cell>
          <cell r="M47">
            <v>2.149849684468384E-3</v>
          </cell>
          <cell r="N47">
            <v>2.2419599247405554E-3</v>
          </cell>
          <cell r="O47">
            <v>2.3693348811477293E-3</v>
          </cell>
          <cell r="P47">
            <v>2.5147359948446612E-3</v>
          </cell>
          <cell r="Q47">
            <v>2.5469222090728771E-3</v>
          </cell>
          <cell r="R47">
            <v>2.6348489843907E-3</v>
          </cell>
          <cell r="S47">
            <v>2.715016942172869E-3</v>
          </cell>
          <cell r="T47">
            <v>2.7940324670370181E-3</v>
          </cell>
          <cell r="U47">
            <v>2.8657683321832196E-3</v>
          </cell>
          <cell r="V47">
            <v>2.832707856838871E-3</v>
          </cell>
          <cell r="W47">
            <v>2.8564793770308921E-3</v>
          </cell>
          <cell r="X47">
            <v>3.0557541932423569E-3</v>
          </cell>
          <cell r="Y47">
            <v>3.1188887467972362E-3</v>
          </cell>
          <cell r="Z47">
            <v>3.0646052462589717E-3</v>
          </cell>
          <cell r="AA47">
            <v>3.095287125766134E-3</v>
          </cell>
          <cell r="AB47">
            <v>3.289699569708259E-3</v>
          </cell>
          <cell r="AC47">
            <v>3.25405419623901E-3</v>
          </cell>
          <cell r="AD47">
            <v>3.2539850902409458E-3</v>
          </cell>
          <cell r="AE47">
            <v>3.383897920984251E-3</v>
          </cell>
          <cell r="AF47">
            <v>3.5439711939486002E-3</v>
          </cell>
          <cell r="AG47">
            <v>3.5303941842276506E-3</v>
          </cell>
          <cell r="AH47">
            <v>3.5003510202464873E-3</v>
          </cell>
          <cell r="AI47">
            <v>3.7630384628247202E-3</v>
          </cell>
          <cell r="AJ47">
            <v>3.9182679979662049E-3</v>
          </cell>
          <cell r="AK47">
            <v>313413032</v>
          </cell>
          <cell r="AL47">
            <v>195568503</v>
          </cell>
          <cell r="AM47">
            <v>0</v>
          </cell>
          <cell r="AN47">
            <v>228782134</v>
          </cell>
          <cell r="AO47">
            <v>0</v>
          </cell>
          <cell r="AP47">
            <v>40312354</v>
          </cell>
          <cell r="AQ47">
            <v>51920201</v>
          </cell>
          <cell r="AR47">
            <v>263782134</v>
          </cell>
          <cell r="AS47">
            <v>13553634</v>
          </cell>
          <cell r="AT47">
            <v>20834301</v>
          </cell>
          <cell r="AU47">
            <v>20834.300999999999</v>
          </cell>
          <cell r="AV47">
            <v>4733253</v>
          </cell>
          <cell r="AX47">
            <v>1.9409455389231753E-3</v>
          </cell>
          <cell r="AY47">
            <v>2.4612523554388595E-3</v>
          </cell>
          <cell r="AZ47">
            <v>2.0131923465395701E-3</v>
          </cell>
          <cell r="BA47">
            <v>-3.5879103634591674E-4</v>
          </cell>
          <cell r="BB47">
            <v>-4.4811515273971668E-2</v>
          </cell>
          <cell r="BC47">
            <v>-8.5860114415373563E-3</v>
          </cell>
          <cell r="BD47">
            <v>0.20151743288465238</v>
          </cell>
          <cell r="BE47">
            <v>0.18261409792019528</v>
          </cell>
          <cell r="BF47">
            <v>0.30873517764421865</v>
          </cell>
          <cell r="BG47">
            <v>0.93241845953923963</v>
          </cell>
          <cell r="BH47">
            <v>0.22220558376472663</v>
          </cell>
          <cell r="BI47">
            <v>0.42451173108613505</v>
          </cell>
          <cell r="BJ47">
            <v>0.13555215477242724</v>
          </cell>
          <cell r="BK47">
            <v>4.9888953614776958E-2</v>
          </cell>
          <cell r="BL47">
            <v>8.5663201157650276E-2</v>
          </cell>
          <cell r="BM47">
            <v>0.8625491518147208</v>
          </cell>
          <cell r="BN47">
            <v>4.5827815860011466E-4</v>
          </cell>
          <cell r="BO47">
            <v>1.8455257500201645E-4</v>
          </cell>
          <cell r="BP47">
            <v>3.9925233588935442E-4</v>
          </cell>
          <cell r="BQ47">
            <v>9318142</v>
          </cell>
          <cell r="BR47">
            <v>9574020</v>
          </cell>
          <cell r="BS47">
            <v>10039705</v>
          </cell>
          <cell r="BT47">
            <v>10492739</v>
          </cell>
          <cell r="BU47">
            <v>10235524</v>
          </cell>
          <cell r="BV47">
            <v>10105088</v>
          </cell>
          <cell r="BW47">
            <v>10119596</v>
          </cell>
          <cell r="BX47">
            <v>9977176</v>
          </cell>
          <cell r="BY47">
            <v>10295352</v>
          </cell>
          <cell r="BZ47">
            <v>10137915</v>
          </cell>
          <cell r="CA47">
            <v>9885064</v>
          </cell>
          <cell r="CB47">
            <v>10603271</v>
          </cell>
          <cell r="CC47">
            <v>10465400</v>
          </cell>
          <cell r="CD47">
            <v>10351824</v>
          </cell>
          <cell r="CE47">
            <v>9973356</v>
          </cell>
          <cell r="CF47">
            <v>10507615</v>
          </cell>
          <cell r="CG47">
            <v>10533322</v>
          </cell>
          <cell r="CH47">
            <v>10803306</v>
          </cell>
          <cell r="CI47">
            <v>10546605</v>
          </cell>
          <cell r="CJ47">
            <v>10300961</v>
          </cell>
          <cell r="CK47">
            <v>10239922</v>
          </cell>
          <cell r="CL47">
            <v>9678121</v>
          </cell>
          <cell r="CM47">
            <v>8935515</v>
          </cell>
          <cell r="CN47">
            <v>9268777</v>
          </cell>
          <cell r="CO47">
            <v>9657867</v>
          </cell>
          <cell r="CP47">
            <v>1817951</v>
          </cell>
          <cell r="CQ47">
            <v>1905495</v>
          </cell>
          <cell r="CR47">
            <v>1900802</v>
          </cell>
          <cell r="CS47">
            <v>1911485</v>
          </cell>
          <cell r="CT47">
            <v>1928586</v>
          </cell>
          <cell r="CU47">
            <v>2063479</v>
          </cell>
          <cell r="CV47">
            <v>2041690</v>
          </cell>
          <cell r="CW47">
            <v>2053824</v>
          </cell>
          <cell r="CX47">
            <v>2132336</v>
          </cell>
          <cell r="CY47">
            <v>2074929</v>
          </cell>
          <cell r="CZ47">
            <v>2073144</v>
          </cell>
          <cell r="DA47">
            <v>2088544</v>
          </cell>
          <cell r="DB47">
            <v>2073408</v>
          </cell>
          <cell r="DC47">
            <v>2154496</v>
          </cell>
          <cell r="DD47">
            <v>2159748</v>
          </cell>
          <cell r="DE47">
            <v>2080839</v>
          </cell>
          <cell r="DF47">
            <v>2032789</v>
          </cell>
          <cell r="DG47">
            <v>2044903</v>
          </cell>
          <cell r="DH47">
            <v>1975069</v>
          </cell>
          <cell r="DI47">
            <v>1957169</v>
          </cell>
          <cell r="DJ47">
            <v>1914759</v>
          </cell>
          <cell r="DK47">
            <v>1914759</v>
          </cell>
          <cell r="DL47">
            <v>1929129</v>
          </cell>
          <cell r="DM47">
            <v>1905126</v>
          </cell>
          <cell r="DN47">
            <v>1869047</v>
          </cell>
          <cell r="DP47">
            <v>275594</v>
          </cell>
          <cell r="DQ47">
            <v>617061</v>
          </cell>
          <cell r="DS47">
            <v>892655</v>
          </cell>
          <cell r="DT47">
            <v>832328</v>
          </cell>
          <cell r="DU47">
            <v>742682</v>
          </cell>
          <cell r="DV47">
            <v>1006815</v>
          </cell>
          <cell r="DW47">
            <v>1749497</v>
          </cell>
          <cell r="DX47">
            <v>-83944</v>
          </cell>
          <cell r="DY47">
            <v>6123829</v>
          </cell>
        </row>
        <row r="48">
          <cell r="B48" t="str">
            <v xml:space="preserve">Dubai Islamic Bank </v>
          </cell>
          <cell r="C48">
            <v>8.9879180000000005</v>
          </cell>
          <cell r="D48">
            <v>5.065169</v>
          </cell>
          <cell r="E48">
            <v>6.1115469999999998</v>
          </cell>
          <cell r="F48">
            <v>1.0023439999999999</v>
          </cell>
          <cell r="G48">
            <v>1.0160149999999999</v>
          </cell>
          <cell r="H48">
            <v>2.0089769999999998</v>
          </cell>
          <cell r="I48">
            <v>6.8390810000000002</v>
          </cell>
          <cell r="J48">
            <v>2.0789999999999999E-2</v>
          </cell>
          <cell r="K48">
            <v>-0.79513</v>
          </cell>
          <cell r="M48">
            <v>2.1209261506394636E-3</v>
          </cell>
          <cell r="N48">
            <v>1.8669259524354801E-3</v>
          </cell>
          <cell r="O48">
            <v>1.8384385148436126E-3</v>
          </cell>
          <cell r="P48">
            <v>1.6682935980527191E-3</v>
          </cell>
          <cell r="Q48">
            <v>1.6837333211809288E-3</v>
          </cell>
          <cell r="R48">
            <v>1.39180981416708E-3</v>
          </cell>
          <cell r="S48">
            <v>1.4170584184887587E-3</v>
          </cell>
          <cell r="T48">
            <v>1.2905753969860989E-3</v>
          </cell>
          <cell r="U48">
            <v>1.0097300653005045E-3</v>
          </cell>
          <cell r="V48">
            <v>8.9810759525201064E-4</v>
          </cell>
          <cell r="W48">
            <v>8.1594244188925907E-4</v>
          </cell>
          <cell r="X48">
            <v>1.60193549973903E-3</v>
          </cell>
          <cell r="Y48">
            <v>1.6547505318533901E-3</v>
          </cell>
          <cell r="Z48">
            <v>1.6597976324624964E-3</v>
          </cell>
          <cell r="AA48">
            <v>1.7406970541681173E-3</v>
          </cell>
          <cell r="AB48">
            <v>1.7623379659851292E-3</v>
          </cell>
          <cell r="AC48">
            <v>1.9075708158961323E-3</v>
          </cell>
          <cell r="AD48">
            <v>1.9305963266920123E-3</v>
          </cell>
          <cell r="AE48">
            <v>1.9367902077399666E-3</v>
          </cell>
          <cell r="AF48">
            <v>2.0384148379067593E-3</v>
          </cell>
          <cell r="AG48">
            <v>2.13588530685444E-3</v>
          </cell>
          <cell r="AH48">
            <v>2.277695536393396E-3</v>
          </cell>
          <cell r="AI48">
            <v>2.3491586322533392E-3</v>
          </cell>
          <cell r="AJ48">
            <v>2.2687049910540499E-3</v>
          </cell>
          <cell r="AK48">
            <v>313413032</v>
          </cell>
          <cell r="AL48">
            <v>195568503</v>
          </cell>
          <cell r="AM48">
            <v>0</v>
          </cell>
          <cell r="AN48">
            <v>228782134</v>
          </cell>
          <cell r="AO48">
            <v>0</v>
          </cell>
          <cell r="AP48">
            <v>40312354</v>
          </cell>
          <cell r="AQ48">
            <v>51920201</v>
          </cell>
          <cell r="AR48">
            <v>263782134</v>
          </cell>
          <cell r="AS48">
            <v>13553634</v>
          </cell>
          <cell r="AT48">
            <v>20834301</v>
          </cell>
          <cell r="AU48">
            <v>20834.300999999999</v>
          </cell>
          <cell r="AV48">
            <v>4733253</v>
          </cell>
          <cell r="AX48">
            <v>1.8721607103977713E-3</v>
          </cell>
          <cell r="AY48">
            <v>2.035762123982543E-3</v>
          </cell>
          <cell r="AZ48">
            <v>1.732994658203505E-3</v>
          </cell>
          <cell r="BA48">
            <v>-5.0736366773324933E-3</v>
          </cell>
          <cell r="BB48">
            <v>-0.28848035078396778</v>
          </cell>
          <cell r="BC48">
            <v>-8.0297322785804037E-2</v>
          </cell>
          <cell r="BD48">
            <v>0.14856016473558362</v>
          </cell>
          <cell r="BE48">
            <v>0.14656121195230762</v>
          </cell>
          <cell r="BF48">
            <v>0.24623757176231958</v>
          </cell>
          <cell r="BG48">
            <v>4.4284776427549488</v>
          </cell>
          <cell r="BH48">
            <v>9.4198777471302484E-3</v>
          </cell>
          <cell r="BI48">
            <v>0.29943737413581911</v>
          </cell>
          <cell r="BJ48">
            <v>0.11361506952994702</v>
          </cell>
          <cell r="BK48">
            <v>5.2443303042106017E-2</v>
          </cell>
          <cell r="BL48">
            <v>6.1171766487840999E-2</v>
          </cell>
          <cell r="BM48">
            <v>0.82878672126713582</v>
          </cell>
          <cell r="BN48">
            <v>2.8803160552823759E-4</v>
          </cell>
          <cell r="BO48">
            <v>0</v>
          </cell>
          <cell r="BP48">
            <v>1.4080793209560646E-4</v>
          </cell>
          <cell r="BQ48">
            <v>8987918</v>
          </cell>
          <cell r="BR48">
            <v>7622519</v>
          </cell>
          <cell r="BS48">
            <v>7177523</v>
          </cell>
          <cell r="BT48">
            <v>5925048</v>
          </cell>
          <cell r="BU48">
            <v>5250614</v>
          </cell>
          <cell r="BV48">
            <v>4183358</v>
          </cell>
          <cell r="BW48">
            <v>4169057</v>
          </cell>
          <cell r="BX48">
            <v>3312834</v>
          </cell>
          <cell r="BY48">
            <v>2610309</v>
          </cell>
          <cell r="BZ48">
            <v>1855248</v>
          </cell>
          <cell r="CA48">
            <v>1412715</v>
          </cell>
          <cell r="CP48">
            <v>2008977</v>
          </cell>
          <cell r="CQ48">
            <v>1837901</v>
          </cell>
          <cell r="CR48">
            <v>1792549</v>
          </cell>
          <cell r="CS48">
            <v>1888237</v>
          </cell>
          <cell r="CT48">
            <v>1954260</v>
          </cell>
          <cell r="CU48">
            <v>1603170</v>
          </cell>
          <cell r="CV48">
            <v>1576015</v>
          </cell>
          <cell r="CW48">
            <v>1550896</v>
          </cell>
          <cell r="CX48">
            <v>1268840</v>
          </cell>
          <cell r="CY48">
            <v>1296179</v>
          </cell>
          <cell r="CZ48">
            <v>1252725</v>
          </cell>
          <cell r="DP48">
            <v>54386</v>
          </cell>
          <cell r="DQ48">
            <v>166482</v>
          </cell>
          <cell r="DS48">
            <v>220868</v>
          </cell>
          <cell r="DT48">
            <v>978109</v>
          </cell>
          <cell r="DU48">
            <v>14423</v>
          </cell>
          <cell r="DV48">
            <v>33744</v>
          </cell>
          <cell r="DW48">
            <v>48167</v>
          </cell>
          <cell r="DX48">
            <v>-571658</v>
          </cell>
          <cell r="DY48">
            <v>5065169</v>
          </cell>
        </row>
        <row r="49">
          <cell r="B49" t="str">
            <v xml:space="preserve">Mayfair Bank </v>
          </cell>
          <cell r="C49">
            <v>8.6524750000000008</v>
          </cell>
          <cell r="D49">
            <v>4.6024409999999998</v>
          </cell>
          <cell r="E49">
            <v>7.2702210000000003</v>
          </cell>
          <cell r="F49">
            <v>1.0360149999999999</v>
          </cell>
          <cell r="G49">
            <v>1.0360149999999999</v>
          </cell>
          <cell r="H49">
            <v>1.039865</v>
          </cell>
          <cell r="I49">
            <v>5.8369039999999996</v>
          </cell>
          <cell r="J49">
            <v>3.1123999999999999E-2</v>
          </cell>
          <cell r="K49">
            <v>-0.36587900000000001</v>
          </cell>
          <cell r="M49">
            <v>1.7637363253158924E-3</v>
          </cell>
          <cell r="N49">
            <v>1.7505325950158532E-3</v>
          </cell>
          <cell r="O49">
            <v>1.6829240341067562E-3</v>
          </cell>
          <cell r="P49">
            <v>1.5269761579581259E-3</v>
          </cell>
          <cell r="Q49">
            <v>1.5958014906050501E-3</v>
          </cell>
          <cell r="R49">
            <v>1.3581930913919007E-3</v>
          </cell>
          <cell r="S49">
            <v>1.2823203270047327E-3</v>
          </cell>
          <cell r="T49">
            <v>1.2024846829300833E-3</v>
          </cell>
          <cell r="U49">
            <v>1.1394633381557604E-3</v>
          </cell>
          <cell r="V49">
            <v>9.2633368985826719E-4</v>
          </cell>
          <cell r="W49">
            <v>8.1594244188925907E-4</v>
          </cell>
          <cell r="X49">
            <v>1.60193549973903E-3</v>
          </cell>
          <cell r="Y49">
            <v>1.6547505318533901E-3</v>
          </cell>
          <cell r="Z49">
            <v>1.6597976324624964E-3</v>
          </cell>
          <cell r="AA49">
            <v>1.7406970541681173E-3</v>
          </cell>
          <cell r="AB49">
            <v>1.7623379659851292E-3</v>
          </cell>
          <cell r="AC49">
            <v>1.9075708158961323E-3</v>
          </cell>
          <cell r="AD49">
            <v>1.9305963266920123E-3</v>
          </cell>
          <cell r="AE49">
            <v>1.9367902077399666E-3</v>
          </cell>
          <cell r="AF49">
            <v>2.0384148379067593E-3</v>
          </cell>
          <cell r="AG49">
            <v>2.13588530685444E-3</v>
          </cell>
          <cell r="AH49">
            <v>2.277695536393396E-3</v>
          </cell>
          <cell r="AI49">
            <v>2.3491586322533392E-3</v>
          </cell>
          <cell r="AJ49">
            <v>2.2687049910540499E-3</v>
          </cell>
          <cell r="AK49">
            <v>313413032</v>
          </cell>
          <cell r="AL49">
            <v>195568503</v>
          </cell>
          <cell r="AM49">
            <v>0</v>
          </cell>
          <cell r="AN49">
            <v>228782134</v>
          </cell>
          <cell r="AO49">
            <v>0</v>
          </cell>
          <cell r="AP49">
            <v>40312354</v>
          </cell>
          <cell r="AQ49">
            <v>51920201</v>
          </cell>
          <cell r="AR49">
            <v>263782134</v>
          </cell>
          <cell r="AS49">
            <v>13553634</v>
          </cell>
          <cell r="AT49">
            <v>20834301</v>
          </cell>
          <cell r="AU49">
            <v>20834.300999999999</v>
          </cell>
          <cell r="AV49">
            <v>4733253</v>
          </cell>
          <cell r="AX49">
            <v>1.8022887773007003E-3</v>
          </cell>
          <cell r="AY49">
            <v>1.8497852817278828E-3</v>
          </cell>
          <cell r="AZ49">
            <v>2.06154909010091E-3</v>
          </cell>
          <cell r="BA49">
            <v>-2.3346334736027261E-3</v>
          </cell>
          <cell r="BB49">
            <v>-0.35526837701779795</v>
          </cell>
          <cell r="BC49">
            <v>-4.7182654098604511E-2</v>
          </cell>
          <cell r="BD49">
            <v>0.17749392486153617</v>
          </cell>
          <cell r="BE49">
            <v>0.17749392486153617</v>
          </cell>
          <cell r="BF49">
            <v>0.29351108844458967</v>
          </cell>
          <cell r="BG49">
            <v>2.4055191208931319</v>
          </cell>
          <cell r="BH49">
            <v>1.4008436468337536E-2</v>
          </cell>
          <cell r="BI49">
            <v>3.0983804615455197E-2</v>
          </cell>
          <cell r="BJ49">
            <v>0.11803467424122163</v>
          </cell>
          <cell r="BK49">
            <v>6.7812762339873392E-2</v>
          </cell>
          <cell r="BL49">
            <v>5.022191190134824E-2</v>
          </cell>
          <cell r="BM49">
            <v>0.63305379575118825</v>
          </cell>
          <cell r="BN49">
            <v>5.1162606308903806E-4</v>
          </cell>
          <cell r="BO49">
            <v>5.5297571253375805E-4</v>
          </cell>
          <cell r="BP49">
            <v>5.2346337458860791E-4</v>
          </cell>
          <cell r="BQ49">
            <v>8652475</v>
          </cell>
          <cell r="BR49">
            <v>8213097</v>
          </cell>
          <cell r="BS49">
            <v>7447262</v>
          </cell>
          <cell r="BT49">
            <v>6689148</v>
          </cell>
          <cell r="BU49">
            <v>6856572</v>
          </cell>
          <cell r="BV49">
            <v>5369117</v>
          </cell>
          <cell r="BW49">
            <v>4475770</v>
          </cell>
          <cell r="BX49">
            <v>3953412</v>
          </cell>
          <cell r="BY49">
            <v>3547988</v>
          </cell>
          <cell r="BZ49">
            <v>2563150</v>
          </cell>
          <cell r="CA49">
            <v>1412715</v>
          </cell>
          <cell r="CP49">
            <v>1039865</v>
          </cell>
          <cell r="CQ49">
            <v>1117525</v>
          </cell>
          <cell r="CR49">
            <v>1189040</v>
          </cell>
          <cell r="CS49">
            <v>1026771</v>
          </cell>
          <cell r="CT49">
            <v>1019868</v>
          </cell>
          <cell r="CU49">
            <v>1020349</v>
          </cell>
          <cell r="CV49">
            <v>1112957</v>
          </cell>
          <cell r="CW49">
            <v>1079558</v>
          </cell>
          <cell r="CX49">
            <v>1168946</v>
          </cell>
          <cell r="CY49">
            <v>1120846</v>
          </cell>
          <cell r="CZ49">
            <v>1252725</v>
          </cell>
          <cell r="DP49">
            <v>73666</v>
          </cell>
          <cell r="DQ49">
            <v>177316</v>
          </cell>
          <cell r="DS49">
            <v>250982</v>
          </cell>
          <cell r="DT49">
            <v>603742</v>
          </cell>
          <cell r="DU49">
            <v>2026</v>
          </cell>
          <cell r="DV49">
            <v>63363</v>
          </cell>
          <cell r="DW49">
            <v>65389</v>
          </cell>
          <cell r="DX49">
            <v>-365879</v>
          </cell>
          <cell r="DY49">
            <v>4602441</v>
          </cell>
        </row>
        <row r="50">
          <cell r="B50" t="str">
            <v>Middle East Bank</v>
          </cell>
          <cell r="C50">
            <v>8.4662839999999999</v>
          </cell>
          <cell r="D50">
            <v>5.9647560000000004</v>
          </cell>
          <cell r="E50">
            <v>6.8378449999999997</v>
          </cell>
          <cell r="F50">
            <v>1.086257</v>
          </cell>
          <cell r="G50">
            <v>1.0937140000000001</v>
          </cell>
          <cell r="H50">
            <v>1.1557839999999999</v>
          </cell>
          <cell r="I50">
            <v>3.506605</v>
          </cell>
          <cell r="J50">
            <v>1.2699999999999999E-2</v>
          </cell>
          <cell r="K50">
            <v>5.9629000000000001E-2</v>
          </cell>
          <cell r="M50">
            <v>1.7629790905206756E-3</v>
          </cell>
          <cell r="N50">
            <v>1.5765315223912509E-3</v>
          </cell>
          <cell r="O50">
            <v>1.5575776991289467E-3</v>
          </cell>
          <cell r="P50">
            <v>1.4133233687721931E-3</v>
          </cell>
          <cell r="Q50">
            <v>1.401315282129908E-3</v>
          </cell>
          <cell r="R50">
            <v>1.3763618780880339E-3</v>
          </cell>
          <cell r="S50">
            <v>1.4170696233015406E-3</v>
          </cell>
          <cell r="T50">
            <v>1.5495526780470799E-3</v>
          </cell>
          <cell r="U50">
            <v>1.4768173016462597E-3</v>
          </cell>
          <cell r="V50">
            <v>1.4769299628961381E-3</v>
          </cell>
          <cell r="W50">
            <v>1.5549463853591901E-3</v>
          </cell>
          <cell r="X50">
            <v>1.60193549973903E-3</v>
          </cell>
          <cell r="Y50">
            <v>1.6547505318533901E-3</v>
          </cell>
          <cell r="Z50">
            <v>1.6597976324624964E-3</v>
          </cell>
          <cell r="AA50">
            <v>1.7406970541681173E-3</v>
          </cell>
          <cell r="AB50">
            <v>1.7623379659851292E-3</v>
          </cell>
          <cell r="AC50">
            <v>1.9075708158961323E-3</v>
          </cell>
          <cell r="AD50">
            <v>1.9305963266920123E-3</v>
          </cell>
          <cell r="AE50">
            <v>1.9367902077399666E-3</v>
          </cell>
          <cell r="AF50">
            <v>2.0384148379067593E-3</v>
          </cell>
          <cell r="AG50">
            <v>2.13588530685444E-3</v>
          </cell>
          <cell r="AH50">
            <v>2.277695536393396E-3</v>
          </cell>
          <cell r="AI50">
            <v>2.3491586322533392E-3</v>
          </cell>
          <cell r="AJ50">
            <v>2.2687049910540499E-3</v>
          </cell>
          <cell r="AK50">
            <v>313413032</v>
          </cell>
          <cell r="AL50">
            <v>195568503</v>
          </cell>
          <cell r="AM50">
            <v>0</v>
          </cell>
          <cell r="AN50">
            <v>228782134</v>
          </cell>
          <cell r="AO50">
            <v>0</v>
          </cell>
          <cell r="AP50">
            <v>40312354</v>
          </cell>
          <cell r="AQ50">
            <v>51920201</v>
          </cell>
          <cell r="AR50">
            <v>263782134</v>
          </cell>
          <cell r="AS50">
            <v>13553634</v>
          </cell>
          <cell r="AT50">
            <v>20834301</v>
          </cell>
          <cell r="AU50">
            <v>20834.300999999999</v>
          </cell>
          <cell r="AV50">
            <v>4733253</v>
          </cell>
          <cell r="AX50">
            <v>1.7635056603619752E-3</v>
          </cell>
          <cell r="AY50">
            <v>2.397318696295744E-3</v>
          </cell>
          <cell r="AZ50">
            <v>1.9389442408973615E-3</v>
          </cell>
          <cell r="BA50">
            <v>3.8048606068524554E-4</v>
          </cell>
          <cell r="BB50">
            <v>3.1240518277950713E-3</v>
          </cell>
          <cell r="BC50">
            <v>5.2273975804699566E-4</v>
          </cell>
          <cell r="BD50">
            <v>0.31190111232944689</v>
          </cell>
          <cell r="BE50">
            <v>0.30977455402019904</v>
          </cell>
          <cell r="BF50">
            <v>0.37149540695621136</v>
          </cell>
          <cell r="BG50">
            <v>0.68853504877854277</v>
          </cell>
          <cell r="BH50">
            <v>0.12078077271570165</v>
          </cell>
          <cell r="BI50">
            <v>0.16787385815144101</v>
          </cell>
          <cell r="BJ50">
            <v>0.12222887703846758</v>
          </cell>
          <cell r="BK50">
            <v>5.7724398348000354E-2</v>
          </cell>
          <cell r="BL50">
            <v>6.4504478690467215E-2</v>
          </cell>
          <cell r="BM50">
            <v>0.87231518117184592</v>
          </cell>
          <cell r="BN50">
            <v>1.3325298394852971E-3</v>
          </cell>
          <cell r="BO50">
            <v>6.839730308116121E-4</v>
          </cell>
          <cell r="BP50">
            <v>9.8952762368111308E-4</v>
          </cell>
          <cell r="BQ50">
            <v>8466284</v>
          </cell>
          <cell r="BR50">
            <v>6913684</v>
          </cell>
          <cell r="BS50">
            <v>6607009</v>
          </cell>
          <cell r="BT50">
            <v>5620524</v>
          </cell>
          <cell r="BU50">
            <v>5360864</v>
          </cell>
          <cell r="BV50">
            <v>5343660</v>
          </cell>
          <cell r="BW50">
            <v>5165484</v>
          </cell>
          <cell r="BX50">
            <v>5090148</v>
          </cell>
          <cell r="BY50">
            <v>5121036</v>
          </cell>
          <cell r="BZ50">
            <v>5092123</v>
          </cell>
          <cell r="CA50">
            <v>5249639</v>
          </cell>
          <cell r="CB50">
            <v>5280693</v>
          </cell>
          <cell r="CC50">
            <v>5233522</v>
          </cell>
          <cell r="CD50">
            <v>5237919</v>
          </cell>
          <cell r="CE50">
            <v>5443993</v>
          </cell>
          <cell r="CF50">
            <v>5375994</v>
          </cell>
          <cell r="CG50">
            <v>5677553</v>
          </cell>
          <cell r="CH50">
            <v>6288542</v>
          </cell>
          <cell r="CI50">
            <v>6192662</v>
          </cell>
          <cell r="CJ50">
            <v>5836720</v>
          </cell>
          <cell r="CK50">
            <v>5936601</v>
          </cell>
          <cell r="CL50">
            <v>5906089</v>
          </cell>
          <cell r="CM50">
            <v>6153754</v>
          </cell>
          <cell r="CN50">
            <v>6204136</v>
          </cell>
          <cell r="CO50">
            <v>5765799</v>
          </cell>
          <cell r="CP50">
            <v>1155784</v>
          </cell>
          <cell r="CQ50">
            <v>1220672</v>
          </cell>
          <cell r="CR50">
            <v>1218322</v>
          </cell>
          <cell r="CS50">
            <v>1192491</v>
          </cell>
          <cell r="CT50">
            <v>1157878</v>
          </cell>
          <cell r="CU50">
            <v>1061671</v>
          </cell>
          <cell r="CV50">
            <v>1083394</v>
          </cell>
          <cell r="CW50">
            <v>1098966</v>
          </cell>
          <cell r="CX50">
            <v>1161853</v>
          </cell>
          <cell r="CY50">
            <v>1143420</v>
          </cell>
          <cell r="CZ50">
            <v>1178364</v>
          </cell>
          <cell r="DA50">
            <v>1213931</v>
          </cell>
          <cell r="DB50">
            <v>1192109</v>
          </cell>
          <cell r="DC50">
            <v>1235641</v>
          </cell>
          <cell r="DD50">
            <v>1237851</v>
          </cell>
          <cell r="DE50">
            <v>1252646</v>
          </cell>
          <cell r="DF50">
            <v>1263462</v>
          </cell>
          <cell r="DG50">
            <v>1197477</v>
          </cell>
          <cell r="DH50">
            <v>1193546</v>
          </cell>
          <cell r="DI50">
            <v>1211872</v>
          </cell>
          <cell r="DJ50">
            <v>1233695</v>
          </cell>
          <cell r="DK50">
            <v>1233695</v>
          </cell>
          <cell r="DL50">
            <v>1216395</v>
          </cell>
          <cell r="DM50">
            <v>1169933</v>
          </cell>
          <cell r="DN50">
            <v>1175205</v>
          </cell>
          <cell r="DP50">
            <v>195654</v>
          </cell>
          <cell r="DQ50">
            <v>331012</v>
          </cell>
          <cell r="DS50">
            <v>526666</v>
          </cell>
          <cell r="DT50">
            <v>362628</v>
          </cell>
          <cell r="DU50">
            <v>137555</v>
          </cell>
          <cell r="DV50">
            <v>681840</v>
          </cell>
          <cell r="DW50">
            <v>819395</v>
          </cell>
          <cell r="DX50">
            <v>3614</v>
          </cell>
          <cell r="DY50">
            <v>5964756</v>
          </cell>
        </row>
        <row r="51">
          <cell r="B51" t="str">
            <v>Spire Bank</v>
          </cell>
          <cell r="C51">
            <v>6.8603009999999998</v>
          </cell>
          <cell r="D51">
            <v>3.3118989999999999</v>
          </cell>
          <cell r="E51">
            <v>4.5523939999999996</v>
          </cell>
          <cell r="F51">
            <v>-1.41211</v>
          </cell>
          <cell r="G51">
            <v>-1.331313</v>
          </cell>
          <cell r="H51">
            <v>-0.55198999999999998</v>
          </cell>
          <cell r="I51">
            <v>6.4637650000000004</v>
          </cell>
          <cell r="J51">
            <v>1.7401E-2</v>
          </cell>
          <cell r="K51">
            <v>-0.47203699999999998</v>
          </cell>
          <cell r="M51">
            <v>6.5405808671690287E-4</v>
          </cell>
          <cell r="N51">
            <v>7.7033214602480042E-4</v>
          </cell>
          <cell r="O51">
            <v>9.8768066488109517E-4</v>
          </cell>
          <cell r="P51">
            <v>8.0573806999925278E-4</v>
          </cell>
          <cell r="Q51">
            <v>8.7431380415206237E-4</v>
          </cell>
          <cell r="R51">
            <v>1.828144471978596E-3</v>
          </cell>
          <cell r="S51">
            <v>1.9951270965040003E-3</v>
          </cell>
          <cell r="T51">
            <v>2.2215219873531959E-3</v>
          </cell>
          <cell r="U51">
            <v>2.3264679233426658E-3</v>
          </cell>
          <cell r="V51">
            <v>2.5178370370550077E-3</v>
          </cell>
          <cell r="W51">
            <v>2.9204333094317424E-3</v>
          </cell>
          <cell r="X51">
            <v>3.0588598481347401E-3</v>
          </cell>
          <cell r="Y51">
            <v>3.34613085413629E-3</v>
          </cell>
          <cell r="Z51">
            <v>3.510592734375647E-3</v>
          </cell>
          <cell r="AA51">
            <v>3.8172873049385401E-3</v>
          </cell>
          <cell r="AB51">
            <v>4.0857315203113587E-3</v>
          </cell>
          <cell r="AC51">
            <v>4.3179555382334422E-3</v>
          </cell>
          <cell r="AD51">
            <v>4.7633665332035748E-3</v>
          </cell>
          <cell r="AE51">
            <v>4.7657858994089222E-3</v>
          </cell>
          <cell r="AF51">
            <v>5.47534227454545E-3</v>
          </cell>
          <cell r="AG51">
            <v>5.4417109266859413E-3</v>
          </cell>
          <cell r="AH51">
            <v>5.3969313576378072E-3</v>
          </cell>
          <cell r="AI51">
            <v>5.6779325454218797E-3</v>
          </cell>
          <cell r="AJ51">
            <v>5.4898150641763069E-3</v>
          </cell>
          <cell r="AK51">
            <v>313413032</v>
          </cell>
          <cell r="AL51">
            <v>195568503</v>
          </cell>
          <cell r="AM51">
            <v>0</v>
          </cell>
          <cell r="AN51">
            <v>228782134</v>
          </cell>
          <cell r="AO51">
            <v>0</v>
          </cell>
          <cell r="AP51">
            <v>40312354</v>
          </cell>
          <cell r="AQ51">
            <v>51920201</v>
          </cell>
          <cell r="AR51">
            <v>263782134</v>
          </cell>
          <cell r="AS51">
            <v>13553634</v>
          </cell>
          <cell r="AT51">
            <v>20834301</v>
          </cell>
          <cell r="AU51">
            <v>20834.300999999999</v>
          </cell>
          <cell r="AV51">
            <v>4733253</v>
          </cell>
          <cell r="AX51">
            <v>1.4289834412933606E-3</v>
          </cell>
          <cell r="AY51">
            <v>1.3310984377136598E-3</v>
          </cell>
          <cell r="AZ51">
            <v>1.2908801133391737E-3</v>
          </cell>
          <cell r="BA51">
            <v>-3.0120159423716853E-3</v>
          </cell>
          <cell r="BB51">
            <v>0.59678092271281413</v>
          </cell>
          <cell r="BC51">
            <v>-5.8698734886493693E-2</v>
          </cell>
          <cell r="BD51">
            <v>-0.20596556341389266</v>
          </cell>
          <cell r="BE51">
            <v>-0.2184655537446055</v>
          </cell>
          <cell r="BF51">
            <v>0.83284531745955181</v>
          </cell>
          <cell r="BG51">
            <v>2.3033593501268679</v>
          </cell>
          <cell r="BH51">
            <v>0.41558903786646789</v>
          </cell>
          <cell r="BI51">
            <v>0.64764584172797501</v>
          </cell>
          <cell r="BJ51">
            <v>9.3753689715124697E-2</v>
          </cell>
          <cell r="BK51">
            <v>5.3698915615964286E-2</v>
          </cell>
          <cell r="BL51">
            <v>4.005477409916041E-2</v>
          </cell>
          <cell r="BM51">
            <v>0.72750710944615082</v>
          </cell>
          <cell r="BN51">
            <v>6.4614796544555685E-4</v>
          </cell>
          <cell r="BO51">
            <v>0</v>
          </cell>
          <cell r="BP51">
            <v>3.2200454496858998E-4</v>
          </cell>
          <cell r="BQ51">
            <v>6860301</v>
          </cell>
          <cell r="BR51">
            <v>6663514</v>
          </cell>
          <cell r="BS51">
            <v>7377349</v>
          </cell>
          <cell r="BT51">
            <v>8516128</v>
          </cell>
          <cell r="BU51">
            <v>9223078</v>
          </cell>
          <cell r="BV51">
            <v>10827687</v>
          </cell>
          <cell r="BW51">
            <v>10965040</v>
          </cell>
          <cell r="BX51">
            <v>11203247</v>
          </cell>
          <cell r="BY51">
            <v>11147949</v>
          </cell>
          <cell r="BZ51">
            <v>11686475</v>
          </cell>
          <cell r="CA51">
            <v>13074106</v>
          </cell>
          <cell r="CB51">
            <v>13185616</v>
          </cell>
          <cell r="CC51">
            <v>13802498</v>
          </cell>
          <cell r="CD51">
            <v>14204005</v>
          </cell>
          <cell r="CE51">
            <v>14382397</v>
          </cell>
          <cell r="CF51">
            <v>15107721</v>
          </cell>
          <cell r="CG51">
            <v>14469562</v>
          </cell>
          <cell r="CH51">
            <v>15826494</v>
          </cell>
          <cell r="CI51">
            <v>16857598</v>
          </cell>
          <cell r="CJ51">
            <v>16800655</v>
          </cell>
          <cell r="CK51">
            <v>16589359</v>
          </cell>
          <cell r="CL51">
            <v>17019940</v>
          </cell>
          <cell r="CM51">
            <v>16250564</v>
          </cell>
          <cell r="CN51">
            <v>16544140</v>
          </cell>
          <cell r="CO51">
            <v>15562476</v>
          </cell>
          <cell r="CP51">
            <v>-551990</v>
          </cell>
          <cell r="CQ51">
            <v>-291997</v>
          </cell>
          <cell r="CR51">
            <v>1530</v>
          </cell>
          <cell r="CS51">
            <v>-923614</v>
          </cell>
          <cell r="CT51">
            <v>-1029954</v>
          </cell>
          <cell r="CU51">
            <v>551632</v>
          </cell>
          <cell r="CV51">
            <v>768190</v>
          </cell>
          <cell r="CW51">
            <v>992269</v>
          </cell>
          <cell r="CX51">
            <v>1187760</v>
          </cell>
          <cell r="CY51">
            <v>1425436</v>
          </cell>
          <cell r="CZ51">
            <v>1628858</v>
          </cell>
          <cell r="DA51">
            <v>1717309</v>
          </cell>
          <cell r="DB51">
            <v>1817222</v>
          </cell>
          <cell r="DC51">
            <v>2037416</v>
          </cell>
          <cell r="DD51">
            <v>2182475</v>
          </cell>
          <cell r="DE51">
            <v>1933604</v>
          </cell>
          <cell r="DF51">
            <v>2068854</v>
          </cell>
          <cell r="DG51">
            <v>1993347</v>
          </cell>
          <cell r="DH51">
            <v>2106331</v>
          </cell>
          <cell r="DI51">
            <v>1718831</v>
          </cell>
          <cell r="DJ51">
            <v>1154947</v>
          </cell>
          <cell r="DK51">
            <v>1154947</v>
          </cell>
          <cell r="DL51">
            <v>1526979</v>
          </cell>
          <cell r="DM51">
            <v>1408728</v>
          </cell>
          <cell r="DN51">
            <v>1371482</v>
          </cell>
          <cell r="DP51">
            <v>345301</v>
          </cell>
          <cell r="DQ51">
            <v>69303</v>
          </cell>
          <cell r="DS51">
            <v>414604</v>
          </cell>
          <cell r="DT51">
            <v>954982</v>
          </cell>
          <cell r="DU51">
            <v>1525318</v>
          </cell>
          <cell r="DV51">
            <v>829855</v>
          </cell>
          <cell r="DW51">
            <v>2355173</v>
          </cell>
          <cell r="DX51">
            <v>-472037</v>
          </cell>
          <cell r="DY51">
            <v>3311899</v>
          </cell>
        </row>
        <row r="53">
          <cell r="B53" t="str">
            <v>Total - Tier 3</v>
          </cell>
          <cell r="C53">
            <v>345.35759299999989</v>
          </cell>
          <cell r="D53">
            <v>191.44586100000001</v>
          </cell>
          <cell r="E53">
            <v>247.51278099999993</v>
          </cell>
          <cell r="F53">
            <v>44.163483000000006</v>
          </cell>
          <cell r="G53">
            <v>50.033315999999999</v>
          </cell>
          <cell r="H53">
            <v>56.271275000000003</v>
          </cell>
          <cell r="I53">
            <v>264.83586100000002</v>
          </cell>
          <cell r="J53">
            <v>1.226413</v>
          </cell>
          <cell r="K53">
            <v>1.9738650000000002</v>
          </cell>
          <cell r="M53">
            <v>7.055295926482813E-2</v>
          </cell>
          <cell r="N53">
            <v>7.1232321531084386E-2</v>
          </cell>
          <cell r="O53">
            <v>7.2433611633202041E-2</v>
          </cell>
          <cell r="P53">
            <v>7.1653208351276143E-2</v>
          </cell>
          <cell r="Q53">
            <v>7.2832496539648239E-2</v>
          </cell>
          <cell r="R53">
            <v>7.2735243021084056E-2</v>
          </cell>
          <cell r="S53">
            <v>7.5065330474899036E-2</v>
          </cell>
          <cell r="T53">
            <v>7.4122243248738742E-2</v>
          </cell>
          <cell r="U53">
            <v>7.3791414392940138E-2</v>
          </cell>
          <cell r="V53">
            <v>7.3221842571345647E-2</v>
          </cell>
          <cell r="W53">
            <v>0.24442045891189473</v>
          </cell>
          <cell r="X53">
            <v>0.95288105983329774</v>
          </cell>
          <cell r="Y53">
            <v>8.7869679961999098E-2</v>
          </cell>
          <cell r="Z53">
            <v>8.7022833250973042E-2</v>
          </cell>
          <cell r="AA53">
            <v>0.94746756795466835</v>
          </cell>
          <cell r="AB53">
            <v>0.94361709027978202</v>
          </cell>
          <cell r="AC53">
            <v>0.93334101001030478</v>
          </cell>
          <cell r="AD53">
            <v>0.91822993886713766</v>
          </cell>
          <cell r="AE53">
            <v>0.91811538373803481</v>
          </cell>
          <cell r="AF53">
            <v>0.8989468396959478</v>
          </cell>
          <cell r="AG53">
            <v>0.90163070130936662</v>
          </cell>
          <cell r="AH53">
            <v>0.90822057054863048</v>
          </cell>
          <cell r="AI53">
            <v>0.9085287820839878</v>
          </cell>
          <cell r="AJ53">
            <v>0.9111368395640228</v>
          </cell>
          <cell r="AK53">
            <v>11909695216</v>
          </cell>
          <cell r="AL53">
            <v>7431603114</v>
          </cell>
          <cell r="AM53">
            <v>0</v>
          </cell>
          <cell r="AN53">
            <v>8693721092</v>
          </cell>
          <cell r="AO53">
            <v>0</v>
          </cell>
          <cell r="AP53">
            <v>1531869452</v>
          </cell>
          <cell r="AQ53">
            <v>1972967638</v>
          </cell>
          <cell r="AR53">
            <v>10023721092</v>
          </cell>
          <cell r="AS53">
            <v>515038092</v>
          </cell>
          <cell r="AT53">
            <v>791703438</v>
          </cell>
          <cell r="AU53">
            <v>791703.4379999995</v>
          </cell>
          <cell r="AV53">
            <v>179863614</v>
          </cell>
          <cell r="AX53">
            <v>6.9465541372028761E-2</v>
          </cell>
          <cell r="AY53">
            <v>7.3983046635808056E-2</v>
          </cell>
          <cell r="AZ53">
            <v>6.7697547083837364E-2</v>
          </cell>
          <cell r="BA53">
            <v>1.5893347311394978E-2</v>
          </cell>
          <cell r="BB53">
            <v>2.3462007496632225E-2</v>
          </cell>
          <cell r="BC53">
            <v>3.8324329870748075E-3</v>
          </cell>
          <cell r="BD53">
            <v>0.18892198288811043</v>
          </cell>
          <cell r="BE53">
            <v>0.16675794144056647</v>
          </cell>
          <cell r="BF53">
            <v>0.36557039650813983</v>
          </cell>
          <cell r="BG53">
            <v>0.80042020538666625</v>
          </cell>
          <cell r="BH53">
            <v>0.14149237983475479</v>
          </cell>
          <cell r="BI53">
            <v>0.420691372246982</v>
          </cell>
          <cell r="BJ53">
            <v>0.11339189097085584</v>
          </cell>
          <cell r="BK53">
            <v>4.796548851692449E-2</v>
          </cell>
          <cell r="BL53">
            <v>6.5426402453931345E-2</v>
          </cell>
          <cell r="BM53">
            <v>0.77347868755108873</v>
          </cell>
          <cell r="BN53">
            <v>5.9412118892056873E-2</v>
          </cell>
          <cell r="BO53">
            <v>3.5208130028067615E-2</v>
          </cell>
          <cell r="BP53">
            <v>5.0077487920395125E-2</v>
          </cell>
          <cell r="BQ53">
            <v>345357593</v>
          </cell>
          <cell r="BR53">
            <v>331350907</v>
          </cell>
          <cell r="BS53">
            <v>330176060</v>
          </cell>
          <cell r="BT53">
            <v>320303695</v>
          </cell>
          <cell r="BU53">
            <v>317791902</v>
          </cell>
          <cell r="BV53">
            <v>309486422</v>
          </cell>
          <cell r="BW53">
            <v>305640729</v>
          </cell>
          <cell r="BX53">
            <v>283488681</v>
          </cell>
          <cell r="BY53">
            <v>284582249</v>
          </cell>
          <cell r="BZ53">
            <v>274560681</v>
          </cell>
          <cell r="CA53">
            <v>276342816</v>
          </cell>
          <cell r="CB53">
            <v>266174407</v>
          </cell>
          <cell r="CC53">
            <v>266165221</v>
          </cell>
          <cell r="CD53">
            <v>267215460</v>
          </cell>
          <cell r="CE53">
            <v>260896201</v>
          </cell>
          <cell r="CF53">
            <v>261276616</v>
          </cell>
          <cell r="CG53">
            <v>258635904</v>
          </cell>
          <cell r="CH53">
            <v>263104986</v>
          </cell>
          <cell r="CI53">
            <v>258882887</v>
          </cell>
          <cell r="CJ53">
            <v>250956934</v>
          </cell>
          <cell r="CK53">
            <v>246801306</v>
          </cell>
          <cell r="CL53">
            <v>233861630</v>
          </cell>
          <cell r="CM53">
            <v>226208185</v>
          </cell>
          <cell r="CN53">
            <v>220087851</v>
          </cell>
          <cell r="CO53">
            <v>212723730</v>
          </cell>
          <cell r="CP53">
            <v>56271275</v>
          </cell>
          <cell r="CQ53">
            <v>54730550</v>
          </cell>
          <cell r="CR53">
            <v>54771255</v>
          </cell>
          <cell r="CS53">
            <v>54429272</v>
          </cell>
          <cell r="CT53">
            <v>52051766</v>
          </cell>
          <cell r="CU53">
            <v>52272526</v>
          </cell>
          <cell r="CV53">
            <v>53231099</v>
          </cell>
          <cell r="CW53">
            <v>51447509</v>
          </cell>
          <cell r="CX53">
            <v>52706440</v>
          </cell>
          <cell r="CY53">
            <v>53833808</v>
          </cell>
          <cell r="CZ53">
            <v>52941997</v>
          </cell>
          <cell r="DA53">
            <v>69710632</v>
          </cell>
          <cell r="DB53">
            <v>50063434</v>
          </cell>
          <cell r="DC53">
            <v>49061118</v>
          </cell>
          <cell r="DD53">
            <v>48476484</v>
          </cell>
          <cell r="DE53">
            <v>45071933</v>
          </cell>
          <cell r="DF53">
            <v>44248876</v>
          </cell>
          <cell r="DG53">
            <v>41187443</v>
          </cell>
          <cell r="DH53">
            <v>40847859</v>
          </cell>
          <cell r="DI53">
            <v>39193428</v>
          </cell>
          <cell r="DJ53">
            <v>37658036</v>
          </cell>
          <cell r="DK53">
            <v>37231564</v>
          </cell>
          <cell r="DL53">
            <v>34887446</v>
          </cell>
          <cell r="DM53">
            <v>33522331</v>
          </cell>
          <cell r="DN53">
            <v>32701005</v>
          </cell>
          <cell r="DO53">
            <v>0</v>
          </cell>
          <cell r="DP53">
            <v>8334585</v>
          </cell>
          <cell r="DQ53">
            <v>14464266</v>
          </cell>
          <cell r="DR53">
            <v>0</v>
          </cell>
          <cell r="DS53">
            <v>22798851</v>
          </cell>
          <cell r="DT53">
            <v>18248661</v>
          </cell>
          <cell r="DU53">
            <v>12601691</v>
          </cell>
          <cell r="DV53">
            <v>19245416</v>
          </cell>
          <cell r="DW53">
            <v>29954717</v>
          </cell>
          <cell r="DX53">
            <v>1270738</v>
          </cell>
          <cell r="DY53">
            <v>191445861</v>
          </cell>
        </row>
        <row r="55">
          <cell r="B55" t="str">
            <v xml:space="preserve">TOTAL/Average </v>
          </cell>
          <cell r="C55">
            <v>4800.8260989999999</v>
          </cell>
          <cell r="D55">
            <v>2488.0947240000005</v>
          </cell>
          <cell r="E55">
            <v>3526.581557</v>
          </cell>
          <cell r="F55">
            <v>631.39332999999999</v>
          </cell>
          <cell r="G55">
            <v>714.21144300000003</v>
          </cell>
          <cell r="H55">
            <v>728.51761799999997</v>
          </cell>
          <cell r="I55">
            <v>3788.2658549999996</v>
          </cell>
          <cell r="J55">
            <v>30.884927000000001</v>
          </cell>
          <cell r="K55">
            <v>156.717962</v>
          </cell>
          <cell r="L55">
            <v>0</v>
          </cell>
          <cell r="M55">
            <v>0.99743202325057023</v>
          </cell>
          <cell r="N55">
            <v>1.0009180000010987</v>
          </cell>
          <cell r="O55">
            <v>1.0000000000089999</v>
          </cell>
          <cell r="P55">
            <v>1.0009000000089996</v>
          </cell>
          <cell r="Q55">
            <v>1.0000991800000001</v>
          </cell>
          <cell r="R55">
            <v>1.0009000009</v>
          </cell>
          <cell r="S55">
            <v>1.0000090919809088</v>
          </cell>
          <cell r="T55">
            <v>0.95189885283445985</v>
          </cell>
          <cell r="U55">
            <v>0.95138671948983888</v>
          </cell>
          <cell r="V55">
            <v>0.9530754929585894</v>
          </cell>
          <cell r="W55">
            <v>1.1033385071842097</v>
          </cell>
          <cell r="X55">
            <v>2.4478814251122865</v>
          </cell>
          <cell r="Y55">
            <v>1</v>
          </cell>
          <cell r="Z55">
            <v>1</v>
          </cell>
          <cell r="AA55">
            <v>2.4360920890899114</v>
          </cell>
          <cell r="AB55">
            <v>2.4163873688148647</v>
          </cell>
          <cell r="AC55">
            <v>0.99999999999999989</v>
          </cell>
          <cell r="AD55">
            <v>0.99999999999999978</v>
          </cell>
          <cell r="AE55">
            <v>0.99880925099301221</v>
          </cell>
          <cell r="AF55">
            <v>2.237550296623489</v>
          </cell>
          <cell r="AG55">
            <v>2.2568104567389842</v>
          </cell>
          <cell r="AH55">
            <v>2.2700634640331843</v>
          </cell>
          <cell r="AI55">
            <v>2.2720328075527494</v>
          </cell>
          <cell r="AJ55">
            <v>2.2762223257870873</v>
          </cell>
          <cell r="AK55">
            <v>19745021016</v>
          </cell>
          <cell r="AL55">
            <v>12320815689</v>
          </cell>
          <cell r="AM55">
            <v>0</v>
          </cell>
          <cell r="AN55">
            <v>14413274442</v>
          </cell>
          <cell r="AO55">
            <v>0</v>
          </cell>
          <cell r="AP55">
            <v>2539678302</v>
          </cell>
          <cell r="AQ55">
            <v>3270972663</v>
          </cell>
          <cell r="AR55">
            <v>16618274442</v>
          </cell>
          <cell r="AS55">
            <v>853878942</v>
          </cell>
          <cell r="AT55">
            <v>1312560963</v>
          </cell>
          <cell r="AU55">
            <v>1312560.9629999995</v>
          </cell>
          <cell r="AV55">
            <v>298194939</v>
          </cell>
          <cell r="AX55">
            <v>0.99752842349310034</v>
          </cell>
          <cell r="AY55">
            <v>0.99703828277560369</v>
          </cell>
          <cell r="AZ55">
            <v>0.99751264507619619</v>
          </cell>
          <cell r="BA55">
            <v>1.0032983328356455</v>
          </cell>
          <cell r="BB55">
            <v>0.15741084702350189</v>
          </cell>
          <cell r="BC55">
            <v>2.4213573765819105E-2</v>
          </cell>
          <cell r="BD55">
            <v>0.18853255561706087</v>
          </cell>
          <cell r="BE55">
            <v>0.16667080774350776</v>
          </cell>
          <cell r="BF55">
            <v>0.35135685431893215</v>
          </cell>
          <cell r="BG55">
            <v>0.50062869412546662</v>
          </cell>
          <cell r="BH55">
            <v>9.7077698748822591E-2</v>
          </cell>
          <cell r="BI55">
            <v>0.48955150327079583</v>
          </cell>
          <cell r="BJ55">
            <v>0.10966874300326743</v>
          </cell>
          <cell r="BK55">
            <v>3.3611052660902779E-2</v>
          </cell>
          <cell r="BL55">
            <v>7.6057690342364648E-2</v>
          </cell>
          <cell r="BM55">
            <v>0.70552592752642262</v>
          </cell>
          <cell r="BN55">
            <v>1</v>
          </cell>
          <cell r="BO55">
            <v>1</v>
          </cell>
          <cell r="BP55">
            <v>1</v>
          </cell>
          <cell r="BQ55">
            <v>4800826099</v>
          </cell>
          <cell r="BR55">
            <v>4723669614</v>
          </cell>
          <cell r="BS55" t="e">
            <v>#N/A</v>
          </cell>
          <cell r="BT55">
            <v>4316544802</v>
          </cell>
          <cell r="BU55">
            <v>4398588335</v>
          </cell>
          <cell r="BV55">
            <v>4348797885</v>
          </cell>
          <cell r="BW55">
            <v>4010760709</v>
          </cell>
          <cell r="BX55">
            <v>3816131407</v>
          </cell>
          <cell r="BY55">
            <v>3797263063</v>
          </cell>
          <cell r="BZ55">
            <v>3774160644</v>
          </cell>
          <cell r="CA55">
            <v>3702834468</v>
          </cell>
          <cell r="CB55">
            <v>3598920112</v>
          </cell>
          <cell r="CC55">
            <v>3489605584</v>
          </cell>
          <cell r="CD55">
            <v>3526505246</v>
          </cell>
          <cell r="CE55">
            <v>3420686326</v>
          </cell>
          <cell r="CF55">
            <v>3307996449</v>
          </cell>
          <cell r="CG55">
            <v>3278885761</v>
          </cell>
          <cell r="CH55">
            <v>3170490971</v>
          </cell>
          <cell r="CI55">
            <v>3138349062</v>
          </cell>
          <cell r="CJ55">
            <v>2960196028</v>
          </cell>
          <cell r="CK55">
            <v>2849905902</v>
          </cell>
          <cell r="CL55">
            <v>2715025593</v>
          </cell>
          <cell r="CM55">
            <v>2615452530</v>
          </cell>
          <cell r="CN55">
            <v>2495263528</v>
          </cell>
          <cell r="CO55">
            <v>2426485215</v>
          </cell>
          <cell r="CP55">
            <v>728517618</v>
          </cell>
          <cell r="CQ55">
            <v>733012648</v>
          </cell>
          <cell r="CR55" t="e">
            <v>#N/A</v>
          </cell>
          <cell r="CS55">
            <v>683469643</v>
          </cell>
          <cell r="CT55">
            <v>686573554</v>
          </cell>
          <cell r="CU55">
            <v>640607064</v>
          </cell>
          <cell r="CV55">
            <v>601342860</v>
          </cell>
          <cell r="CW55">
            <v>601633808</v>
          </cell>
          <cell r="CX55">
            <v>612696289</v>
          </cell>
          <cell r="CY55">
            <v>602577934</v>
          </cell>
          <cell r="CZ55">
            <v>576408496</v>
          </cell>
          <cell r="DA55">
            <v>593843618</v>
          </cell>
          <cell r="DB55">
            <v>558231074</v>
          </cell>
          <cell r="DC55">
            <v>554351495</v>
          </cell>
          <cell r="DD55">
            <v>527621269</v>
          </cell>
          <cell r="DE55">
            <v>509974103</v>
          </cell>
          <cell r="DF55">
            <v>504232581</v>
          </cell>
          <cell r="DG55">
            <v>488518612</v>
          </cell>
          <cell r="DH55">
            <v>484892514</v>
          </cell>
          <cell r="DI55">
            <v>474740147</v>
          </cell>
          <cell r="DJ55">
            <v>449432751</v>
          </cell>
          <cell r="DK55">
            <v>449006279</v>
          </cell>
          <cell r="DL55">
            <v>437514226</v>
          </cell>
          <cell r="DM55">
            <v>409327277</v>
          </cell>
          <cell r="DN55">
            <v>392890956</v>
          </cell>
          <cell r="DO55">
            <v>0</v>
          </cell>
          <cell r="DP55">
            <v>140387572</v>
          </cell>
          <cell r="DQ55">
            <v>259170798</v>
          </cell>
          <cell r="DR55">
            <v>0</v>
          </cell>
          <cell r="DS55">
            <v>399558370</v>
          </cell>
          <cell r="DT55">
            <v>200030385</v>
          </cell>
          <cell r="DU55">
            <v>130958711</v>
          </cell>
          <cell r="DV55">
            <v>138441204</v>
          </cell>
          <cell r="DW55">
            <v>267507525</v>
          </cell>
          <cell r="DX55">
            <v>111375350</v>
          </cell>
          <cell r="DY55">
            <v>2488094724</v>
          </cell>
        </row>
        <row r="58">
          <cell r="B58" t="str">
            <v>Dec 2019 (Ranking out of 9 banks)</v>
          </cell>
          <cell r="C58">
            <v>8</v>
          </cell>
          <cell r="D58">
            <v>7</v>
          </cell>
          <cell r="E58">
            <v>7</v>
          </cell>
          <cell r="F58">
            <v>5</v>
          </cell>
          <cell r="G58">
            <v>5</v>
          </cell>
          <cell r="H58">
            <v>5</v>
          </cell>
          <cell r="I58">
            <v>8</v>
          </cell>
          <cell r="J58">
            <v>9</v>
          </cell>
          <cell r="K58">
            <v>7</v>
          </cell>
          <cell r="L58" t="e">
            <v>#N/A</v>
          </cell>
          <cell r="M58">
            <v>7</v>
          </cell>
          <cell r="AX58">
            <v>8</v>
          </cell>
          <cell r="AY58">
            <v>7</v>
          </cell>
          <cell r="AZ58">
            <v>7</v>
          </cell>
          <cell r="BA58">
            <v>7</v>
          </cell>
          <cell r="BB58">
            <v>8</v>
          </cell>
          <cell r="BC58">
            <v>8</v>
          </cell>
          <cell r="BD58">
            <v>2</v>
          </cell>
          <cell r="BE58">
            <v>1</v>
          </cell>
          <cell r="BF58">
            <v>9</v>
          </cell>
          <cell r="BG58">
            <v>3</v>
          </cell>
          <cell r="BH58">
            <v>3</v>
          </cell>
          <cell r="BI58">
            <v>9</v>
          </cell>
          <cell r="BJ58">
            <v>8</v>
          </cell>
          <cell r="BK58">
            <v>9</v>
          </cell>
          <cell r="BL58">
            <v>8</v>
          </cell>
          <cell r="BM58">
            <v>5</v>
          </cell>
          <cell r="BN58">
            <v>6</v>
          </cell>
          <cell r="BO58">
            <v>7</v>
          </cell>
          <cell r="BP58">
            <v>7</v>
          </cell>
        </row>
        <row r="59">
          <cell r="B59" t="str">
            <v>Sep 2019 (Ranking out of 9 banks)</v>
          </cell>
          <cell r="C59">
            <v>8</v>
          </cell>
          <cell r="D59">
            <v>7</v>
          </cell>
          <cell r="E59">
            <v>7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9</v>
          </cell>
          <cell r="K59">
            <v>8</v>
          </cell>
          <cell r="L59" t="e">
            <v>#N/A</v>
          </cell>
          <cell r="N59">
            <v>7</v>
          </cell>
          <cell r="AX59">
            <v>8</v>
          </cell>
          <cell r="AY59">
            <v>7</v>
          </cell>
          <cell r="AZ59">
            <v>7</v>
          </cell>
          <cell r="BA59">
            <v>8</v>
          </cell>
          <cell r="BB59">
            <v>9</v>
          </cell>
          <cell r="BC59">
            <v>8</v>
          </cell>
          <cell r="BD59">
            <v>1</v>
          </cell>
          <cell r="BE59">
            <v>1</v>
          </cell>
          <cell r="BF59">
            <v>9</v>
          </cell>
          <cell r="BG59">
            <v>2</v>
          </cell>
          <cell r="BH59">
            <v>3</v>
          </cell>
          <cell r="BI59">
            <v>8</v>
          </cell>
          <cell r="BJ59">
            <v>8</v>
          </cell>
          <cell r="BK59">
            <v>9</v>
          </cell>
          <cell r="BL59">
            <v>9</v>
          </cell>
          <cell r="BM59">
            <v>5</v>
          </cell>
          <cell r="BN59">
            <v>6</v>
          </cell>
          <cell r="BO59">
            <v>9</v>
          </cell>
          <cell r="BP59">
            <v>8</v>
          </cell>
        </row>
        <row r="60">
          <cell r="B60" t="str">
            <v>Jun 2019 (Ranking out of 9 banks)</v>
          </cell>
          <cell r="C60">
            <v>7</v>
          </cell>
          <cell r="D60">
            <v>6</v>
          </cell>
          <cell r="E60">
            <v>6</v>
          </cell>
          <cell r="F60">
            <v>4</v>
          </cell>
          <cell r="G60">
            <v>4</v>
          </cell>
          <cell r="H60">
            <v>4</v>
          </cell>
          <cell r="I60">
            <v>7</v>
          </cell>
          <cell r="J60">
            <v>9</v>
          </cell>
          <cell r="K60">
            <v>7</v>
          </cell>
          <cell r="O60">
            <v>6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W60">
            <v>7</v>
          </cell>
          <cell r="AX60">
            <v>7</v>
          </cell>
          <cell r="AY60">
            <v>6</v>
          </cell>
          <cell r="AZ60">
            <v>6</v>
          </cell>
          <cell r="BA60">
            <v>7</v>
          </cell>
          <cell r="BB60">
            <v>9</v>
          </cell>
          <cell r="BC60">
            <v>8</v>
          </cell>
          <cell r="BD60">
            <v>1</v>
          </cell>
          <cell r="BE60">
            <v>1</v>
          </cell>
          <cell r="BF60">
            <v>9</v>
          </cell>
          <cell r="BG60">
            <v>2</v>
          </cell>
          <cell r="BH60">
            <v>2</v>
          </cell>
          <cell r="BI60">
            <v>7</v>
          </cell>
          <cell r="BJ60">
            <v>8</v>
          </cell>
          <cell r="BK60">
            <v>9</v>
          </cell>
          <cell r="BL60">
            <v>9</v>
          </cell>
          <cell r="BM60">
            <v>5</v>
          </cell>
          <cell r="BN60">
            <v>6</v>
          </cell>
          <cell r="BO60">
            <v>7</v>
          </cell>
          <cell r="BP60">
            <v>7</v>
          </cell>
        </row>
        <row r="61">
          <cell r="B61" t="str">
            <v>Mar 2019 (Ranking out of 9 banks)</v>
          </cell>
          <cell r="C61">
            <v>7</v>
          </cell>
          <cell r="D61">
            <v>6</v>
          </cell>
          <cell r="E61">
            <v>6</v>
          </cell>
          <cell r="F61">
            <v>4</v>
          </cell>
          <cell r="G61">
            <v>4</v>
          </cell>
          <cell r="H61">
            <v>4</v>
          </cell>
          <cell r="I61">
            <v>7</v>
          </cell>
          <cell r="J61">
            <v>9</v>
          </cell>
          <cell r="K61">
            <v>8</v>
          </cell>
          <cell r="P61">
            <v>6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X61">
            <v>7</v>
          </cell>
          <cell r="AY61">
            <v>6</v>
          </cell>
          <cell r="AZ61">
            <v>6</v>
          </cell>
          <cell r="BA61">
            <v>8</v>
          </cell>
          <cell r="BB61">
            <v>9</v>
          </cell>
          <cell r="BC61">
            <v>8</v>
          </cell>
          <cell r="BD61">
            <v>1</v>
          </cell>
          <cell r="BE61">
            <v>1</v>
          </cell>
          <cell r="BF61">
            <v>9</v>
          </cell>
          <cell r="BG61">
            <v>2</v>
          </cell>
          <cell r="BH61">
            <v>1</v>
          </cell>
          <cell r="BI61">
            <v>7</v>
          </cell>
          <cell r="BJ61">
            <v>8</v>
          </cell>
          <cell r="BK61">
            <v>9</v>
          </cell>
          <cell r="BL61">
            <v>9</v>
          </cell>
          <cell r="BM61">
            <v>5</v>
          </cell>
          <cell r="BN61">
            <v>6</v>
          </cell>
          <cell r="BO61">
            <v>7</v>
          </cell>
          <cell r="BP61">
            <v>7</v>
          </cell>
        </row>
        <row r="62">
          <cell r="B62" t="str">
            <v>Dec 2018 (Ranking out of 9 banks)</v>
          </cell>
          <cell r="C62">
            <v>6</v>
          </cell>
          <cell r="D62">
            <v>5</v>
          </cell>
          <cell r="E62">
            <v>6</v>
          </cell>
          <cell r="F62">
            <v>4</v>
          </cell>
          <cell r="G62">
            <v>4</v>
          </cell>
          <cell r="H62">
            <v>4</v>
          </cell>
          <cell r="I62">
            <v>7</v>
          </cell>
          <cell r="J62">
            <v>9</v>
          </cell>
          <cell r="K62">
            <v>6</v>
          </cell>
          <cell r="Q62">
            <v>6</v>
          </cell>
          <cell r="AX62">
            <v>6</v>
          </cell>
          <cell r="AY62">
            <v>5</v>
          </cell>
          <cell r="AZ62">
            <v>6</v>
          </cell>
          <cell r="BA62">
            <v>6</v>
          </cell>
          <cell r="BB62">
            <v>9</v>
          </cell>
          <cell r="BC62">
            <v>9</v>
          </cell>
          <cell r="BD62">
            <v>1</v>
          </cell>
          <cell r="BE62">
            <v>1</v>
          </cell>
          <cell r="BF62">
            <v>9</v>
          </cell>
          <cell r="BG62">
            <v>2</v>
          </cell>
          <cell r="BH62">
            <v>2</v>
          </cell>
          <cell r="BI62">
            <v>7</v>
          </cell>
          <cell r="BJ62">
            <v>6</v>
          </cell>
          <cell r="BK62">
            <v>9</v>
          </cell>
          <cell r="BL62">
            <v>8</v>
          </cell>
          <cell r="BM62">
            <v>6</v>
          </cell>
          <cell r="BN62">
            <v>6</v>
          </cell>
          <cell r="BO62">
            <v>7</v>
          </cell>
          <cell r="BP62">
            <v>7</v>
          </cell>
        </row>
        <row r="63">
          <cell r="B63" t="str">
            <v>Sep 2018 (Ranking out of 8 banks)</v>
          </cell>
          <cell r="C63">
            <v>5</v>
          </cell>
          <cell r="D63">
            <v>5</v>
          </cell>
          <cell r="E63">
            <v>6</v>
          </cell>
          <cell r="F63">
            <v>5</v>
          </cell>
          <cell r="G63">
            <v>6</v>
          </cell>
          <cell r="H63">
            <v>4</v>
          </cell>
          <cell r="I63">
            <v>7</v>
          </cell>
          <cell r="J63">
            <v>9</v>
          </cell>
          <cell r="K63">
            <v>7</v>
          </cell>
          <cell r="R63">
            <v>6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X63">
            <v>5</v>
          </cell>
          <cell r="AY63">
            <v>5</v>
          </cell>
          <cell r="AZ63">
            <v>6</v>
          </cell>
          <cell r="BA63">
            <v>7</v>
          </cell>
          <cell r="BB63">
            <v>9</v>
          </cell>
          <cell r="BC63">
            <v>9</v>
          </cell>
          <cell r="BD63">
            <v>2</v>
          </cell>
          <cell r="BE63">
            <v>1</v>
          </cell>
          <cell r="BF63">
            <v>9</v>
          </cell>
          <cell r="BG63">
            <v>2</v>
          </cell>
          <cell r="BH63">
            <v>4</v>
          </cell>
          <cell r="BI63">
            <v>2</v>
          </cell>
          <cell r="BJ63">
            <v>7</v>
          </cell>
          <cell r="BK63">
            <v>9</v>
          </cell>
          <cell r="BL63">
            <v>8</v>
          </cell>
          <cell r="BM63">
            <v>6</v>
          </cell>
          <cell r="BN63">
            <v>7</v>
          </cell>
          <cell r="BO63">
            <v>8</v>
          </cell>
          <cell r="BP63">
            <v>7</v>
          </cell>
        </row>
        <row r="64">
          <cell r="B64" t="str">
            <v>Jun 2018 (Ranking out of 8 banks)</v>
          </cell>
          <cell r="C64">
            <v>6</v>
          </cell>
          <cell r="D64">
            <v>5</v>
          </cell>
          <cell r="E64">
            <v>6</v>
          </cell>
          <cell r="F64">
            <v>5</v>
          </cell>
          <cell r="G64">
            <v>6</v>
          </cell>
          <cell r="H64">
            <v>4</v>
          </cell>
          <cell r="I64">
            <v>7</v>
          </cell>
          <cell r="J64">
            <v>8</v>
          </cell>
          <cell r="K64">
            <v>7</v>
          </cell>
          <cell r="S64">
            <v>6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X64">
            <v>6</v>
          </cell>
          <cell r="AY64">
            <v>5</v>
          </cell>
          <cell r="AZ64">
            <v>6</v>
          </cell>
          <cell r="BA64">
            <v>7</v>
          </cell>
          <cell r="BB64">
            <v>8</v>
          </cell>
          <cell r="BC64">
            <v>8</v>
          </cell>
          <cell r="BD64">
            <v>1</v>
          </cell>
          <cell r="BE64">
            <v>1</v>
          </cell>
          <cell r="BF64">
            <v>8</v>
          </cell>
          <cell r="BG64">
            <v>2</v>
          </cell>
          <cell r="BH64">
            <v>5</v>
          </cell>
          <cell r="BI64">
            <v>2</v>
          </cell>
          <cell r="BJ64">
            <v>5</v>
          </cell>
          <cell r="BK64">
            <v>8</v>
          </cell>
          <cell r="BL64">
            <v>8</v>
          </cell>
          <cell r="BM64">
            <v>6</v>
          </cell>
          <cell r="BN64">
            <v>7</v>
          </cell>
          <cell r="BO64">
            <v>4</v>
          </cell>
          <cell r="BP64">
            <v>7</v>
          </cell>
        </row>
        <row r="65">
          <cell r="B65" t="str">
            <v>Mar 2018 (Ranking out of 8 banks)</v>
          </cell>
          <cell r="C65">
            <v>6</v>
          </cell>
          <cell r="D65">
            <v>5</v>
          </cell>
          <cell r="E65">
            <v>5</v>
          </cell>
          <cell r="F65">
            <v>5</v>
          </cell>
          <cell r="G65">
            <v>6</v>
          </cell>
          <cell r="H65">
            <v>5</v>
          </cell>
          <cell r="I65">
            <v>6</v>
          </cell>
          <cell r="J65">
            <v>8</v>
          </cell>
          <cell r="K65">
            <v>7</v>
          </cell>
          <cell r="T65">
            <v>6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V65">
            <v>1</v>
          </cell>
          <cell r="AX65">
            <v>6</v>
          </cell>
          <cell r="AY65">
            <v>5</v>
          </cell>
          <cell r="AZ65">
            <v>5</v>
          </cell>
          <cell r="BA65">
            <v>7</v>
          </cell>
          <cell r="BB65">
            <v>8</v>
          </cell>
          <cell r="BC65">
            <v>7</v>
          </cell>
          <cell r="BD65">
            <v>1</v>
          </cell>
          <cell r="BE65">
            <v>1</v>
          </cell>
          <cell r="BF65">
            <v>8</v>
          </cell>
          <cell r="BG65">
            <v>1</v>
          </cell>
          <cell r="BH65">
            <v>4</v>
          </cell>
          <cell r="BI65">
            <v>2</v>
          </cell>
          <cell r="BJ65">
            <v>6</v>
          </cell>
          <cell r="BK65">
            <v>8</v>
          </cell>
          <cell r="BL65">
            <v>7</v>
          </cell>
          <cell r="BM65">
            <v>5</v>
          </cell>
          <cell r="BN65">
            <v>5</v>
          </cell>
          <cell r="BO65">
            <v>6</v>
          </cell>
          <cell r="BP65">
            <v>5</v>
          </cell>
        </row>
        <row r="66">
          <cell r="B66" t="str">
            <v>Dec 2017 (Ranking out of 8 banks)</v>
          </cell>
          <cell r="C66">
            <v>6</v>
          </cell>
          <cell r="D66">
            <v>5</v>
          </cell>
          <cell r="E66">
            <v>5</v>
          </cell>
          <cell r="F66">
            <v>6</v>
          </cell>
          <cell r="G66">
            <v>6</v>
          </cell>
          <cell r="H66">
            <v>6</v>
          </cell>
          <cell r="I66">
            <v>7</v>
          </cell>
          <cell r="J66">
            <v>8</v>
          </cell>
          <cell r="K66">
            <v>6</v>
          </cell>
          <cell r="U66">
            <v>5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AT66">
            <v>1</v>
          </cell>
          <cell r="AU66">
            <v>1</v>
          </cell>
          <cell r="AV66">
            <v>1</v>
          </cell>
          <cell r="AX66">
            <v>6</v>
          </cell>
          <cell r="AY66">
            <v>5</v>
          </cell>
          <cell r="AZ66">
            <v>5</v>
          </cell>
          <cell r="BA66">
            <v>6</v>
          </cell>
          <cell r="BB66">
            <v>7</v>
          </cell>
          <cell r="BC66">
            <v>7</v>
          </cell>
          <cell r="BD66">
            <v>2</v>
          </cell>
          <cell r="BE66">
            <v>1</v>
          </cell>
          <cell r="BF66">
            <v>8</v>
          </cell>
          <cell r="BG66">
            <v>1</v>
          </cell>
          <cell r="BH66">
            <v>3</v>
          </cell>
          <cell r="BI66">
            <v>1</v>
          </cell>
          <cell r="BJ66">
            <v>4</v>
          </cell>
          <cell r="BK66">
            <v>8</v>
          </cell>
          <cell r="BL66">
            <v>7</v>
          </cell>
          <cell r="BM66">
            <v>5</v>
          </cell>
          <cell r="BN66">
            <v>5</v>
          </cell>
          <cell r="BO66">
            <v>7</v>
          </cell>
          <cell r="BP66">
            <v>7</v>
          </cell>
        </row>
        <row r="67">
          <cell r="B67" t="str">
            <v>Sep  2017 (Ranking out of 8 banks)</v>
          </cell>
          <cell r="C67">
            <v>6</v>
          </cell>
          <cell r="D67">
            <v>5</v>
          </cell>
          <cell r="E67">
            <v>6</v>
          </cell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8</v>
          </cell>
          <cell r="K67">
            <v>6</v>
          </cell>
          <cell r="V67">
            <v>6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X67">
            <v>6</v>
          </cell>
          <cell r="AY67">
            <v>5</v>
          </cell>
          <cell r="AZ67">
            <v>6</v>
          </cell>
          <cell r="BA67">
            <v>6</v>
          </cell>
          <cell r="BB67">
            <v>7</v>
          </cell>
          <cell r="BC67">
            <v>7</v>
          </cell>
          <cell r="BD67">
            <v>6</v>
          </cell>
          <cell r="BE67">
            <v>2</v>
          </cell>
          <cell r="BF67">
            <v>8</v>
          </cell>
          <cell r="BG67">
            <v>1</v>
          </cell>
          <cell r="BH67">
            <v>2</v>
          </cell>
          <cell r="BI67">
            <v>2</v>
          </cell>
          <cell r="BJ67">
            <v>4</v>
          </cell>
          <cell r="BK67">
            <v>8</v>
          </cell>
          <cell r="BL67">
            <v>7</v>
          </cell>
          <cell r="BM67">
            <v>4</v>
          </cell>
          <cell r="BN67">
            <v>6</v>
          </cell>
          <cell r="BO67">
            <v>4</v>
          </cell>
          <cell r="BP67">
            <v>6</v>
          </cell>
        </row>
        <row r="68">
          <cell r="B68" t="str">
            <v>June  2017 (Ranking out of 8 banks)</v>
          </cell>
          <cell r="C68">
            <v>6</v>
          </cell>
          <cell r="D68">
            <v>5</v>
          </cell>
          <cell r="E68">
            <v>6</v>
          </cell>
          <cell r="F68">
            <v>6</v>
          </cell>
          <cell r="G68">
            <v>6</v>
          </cell>
          <cell r="H68">
            <v>6</v>
          </cell>
          <cell r="I68">
            <v>6</v>
          </cell>
          <cell r="J68">
            <v>8</v>
          </cell>
          <cell r="K68">
            <v>6</v>
          </cell>
          <cell r="W68">
            <v>6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X68">
            <v>6</v>
          </cell>
          <cell r="AY68">
            <v>5</v>
          </cell>
          <cell r="AZ68">
            <v>6</v>
          </cell>
          <cell r="BA68">
            <v>6</v>
          </cell>
          <cell r="BB68">
            <v>6</v>
          </cell>
          <cell r="BC68">
            <v>7</v>
          </cell>
          <cell r="BD68">
            <v>6</v>
          </cell>
          <cell r="BE68">
            <v>2</v>
          </cell>
          <cell r="BF68">
            <v>8</v>
          </cell>
          <cell r="BG68">
            <v>1</v>
          </cell>
          <cell r="BH68">
            <v>1</v>
          </cell>
          <cell r="BI68">
            <v>1</v>
          </cell>
          <cell r="BJ68">
            <v>4</v>
          </cell>
          <cell r="BK68">
            <v>8</v>
          </cell>
          <cell r="BL68">
            <v>7</v>
          </cell>
          <cell r="BM68">
            <v>4</v>
          </cell>
          <cell r="BN68">
            <v>7</v>
          </cell>
          <cell r="BO68">
            <v>7</v>
          </cell>
          <cell r="BP68">
            <v>6</v>
          </cell>
        </row>
        <row r="70">
          <cell r="B70" t="str">
            <v>Dec 2019 (Ranking out of 38 banks)</v>
          </cell>
          <cell r="C70">
            <v>8</v>
          </cell>
          <cell r="D70">
            <v>7</v>
          </cell>
          <cell r="E70">
            <v>7</v>
          </cell>
          <cell r="F70">
            <v>5</v>
          </cell>
          <cell r="G70">
            <v>5</v>
          </cell>
          <cell r="H70">
            <v>5</v>
          </cell>
          <cell r="I70">
            <v>8</v>
          </cell>
          <cell r="J70">
            <v>10</v>
          </cell>
          <cell r="K70">
            <v>7</v>
          </cell>
          <cell r="L70">
            <v>0</v>
          </cell>
          <cell r="M70">
            <v>7</v>
          </cell>
          <cell r="T70">
            <v>4.0433573375004851E-3</v>
          </cell>
          <cell r="U70">
            <v>3.9857052510327397E-3</v>
          </cell>
          <cell r="V70">
            <v>3.8410824440889627E-3</v>
          </cell>
          <cell r="W70">
            <v>3.8796088648280665E-3</v>
          </cell>
          <cell r="X70">
            <v>3.8695415603358578E-3</v>
          </cell>
          <cell r="Y70">
            <v>3.6864442802451557E-3</v>
          </cell>
          <cell r="Z70">
            <v>3.6355440445543803E-3</v>
          </cell>
          <cell r="AA70">
            <v>3.4989097018524365E-3</v>
          </cell>
          <cell r="AB70">
            <v>3.3327067234972486E-3</v>
          </cell>
          <cell r="AC70">
            <v>3.140047870071703E-3</v>
          </cell>
          <cell r="AD70">
            <v>2.8919251478437126E-3</v>
          </cell>
          <cell r="AE70">
            <v>2.5775180393315849E-3</v>
          </cell>
          <cell r="AF70">
            <v>2.5816394990063472E-3</v>
          </cell>
          <cell r="AG70">
            <v>2.7375039181430178E-3</v>
          </cell>
          <cell r="AH70">
            <v>2.8849107269786518E-3</v>
          </cell>
          <cell r="AI70">
            <v>2.9470418296018448E-3</v>
          </cell>
          <cell r="AJ70">
            <v>2.9730819231159732E-3</v>
          </cell>
          <cell r="AK70">
            <v>2.8524193975043499E-3</v>
          </cell>
          <cell r="AL70">
            <v>313413032</v>
          </cell>
          <cell r="AM70">
            <v>195568503</v>
          </cell>
          <cell r="AN70">
            <v>0</v>
          </cell>
          <cell r="AO70">
            <v>228782134</v>
          </cell>
          <cell r="AP70">
            <v>0</v>
          </cell>
          <cell r="AQ70">
            <v>40312345</v>
          </cell>
          <cell r="AR70">
            <v>51920201</v>
          </cell>
          <cell r="AS70">
            <v>263782134</v>
          </cell>
          <cell r="AT70">
            <v>13553634</v>
          </cell>
          <cell r="AU70">
            <v>20834301</v>
          </cell>
          <cell r="AV70">
            <v>20834.300999999999</v>
          </cell>
          <cell r="AW70">
            <v>4733253</v>
          </cell>
          <cell r="AX70">
            <v>8</v>
          </cell>
          <cell r="AY70">
            <v>7</v>
          </cell>
          <cell r="AZ70">
            <v>7</v>
          </cell>
          <cell r="BA70">
            <v>7</v>
          </cell>
          <cell r="BB70">
            <v>15</v>
          </cell>
          <cell r="BC70">
            <v>13</v>
          </cell>
          <cell r="BD70">
            <v>24</v>
          </cell>
          <cell r="BE70">
            <v>14</v>
          </cell>
          <cell r="BF70">
            <v>31</v>
          </cell>
          <cell r="BG70">
            <v>7</v>
          </cell>
          <cell r="BH70">
            <v>8</v>
          </cell>
          <cell r="BI70">
            <v>24</v>
          </cell>
          <cell r="BJ70">
            <v>27</v>
          </cell>
          <cell r="BK70">
            <v>18</v>
          </cell>
          <cell r="BL70">
            <v>29</v>
          </cell>
          <cell r="BM70">
            <v>19</v>
          </cell>
          <cell r="BN70">
            <v>6</v>
          </cell>
          <cell r="BO70">
            <v>9</v>
          </cell>
          <cell r="BP70">
            <v>7</v>
          </cell>
        </row>
        <row r="71">
          <cell r="B71" t="str">
            <v>Sep 2019 (Ranking out of 38 banks)</v>
          </cell>
          <cell r="C71">
            <v>8</v>
          </cell>
          <cell r="D71">
            <v>7</v>
          </cell>
          <cell r="E71">
            <v>7</v>
          </cell>
          <cell r="F71">
            <v>5</v>
          </cell>
          <cell r="G71">
            <v>5</v>
          </cell>
          <cell r="H71">
            <v>5</v>
          </cell>
          <cell r="I71">
            <v>8</v>
          </cell>
          <cell r="J71">
            <v>10</v>
          </cell>
          <cell r="K71">
            <v>8</v>
          </cell>
          <cell r="L71">
            <v>0</v>
          </cell>
          <cell r="N71">
            <v>7</v>
          </cell>
          <cell r="T71">
            <v>2.2831051018938715E-3</v>
          </cell>
          <cell r="U71">
            <v>2.667232875557445E-3</v>
          </cell>
          <cell r="V71">
            <v>2.7943385230868381E-3</v>
          </cell>
          <cell r="W71">
            <v>2.9311894911254019E-3</v>
          </cell>
          <cell r="X71">
            <v>3.0410302221931039E-3</v>
          </cell>
          <cell r="Y71">
            <v>3.2463100336946882E-3</v>
          </cell>
          <cell r="Z71">
            <v>3.127047466179375E-3</v>
          </cell>
          <cell r="AA71">
            <v>3.4316570805427039E-3</v>
          </cell>
          <cell r="AB71">
            <v>3.5951394425047193E-3</v>
          </cell>
          <cell r="AC71">
            <v>3.5168922779126709E-3</v>
          </cell>
          <cell r="AD71">
            <v>3.6589293862348505E-3</v>
          </cell>
          <cell r="AE71">
            <v>3.8139306267146143E-3</v>
          </cell>
          <cell r="AF71">
            <v>4.1598331954687522E-3</v>
          </cell>
          <cell r="AG71">
            <v>4.3305980844768359E-3</v>
          </cell>
          <cell r="AH71">
            <v>4.7091276126817556E-3</v>
          </cell>
          <cell r="AI71">
            <v>4.9352439066792245E-3</v>
          </cell>
          <cell r="AJ71">
            <v>5.0564486501753214E-3</v>
          </cell>
          <cell r="AK71">
            <v>313413032</v>
          </cell>
          <cell r="AL71">
            <v>195568503</v>
          </cell>
          <cell r="AM71">
            <v>0</v>
          </cell>
          <cell r="AN71">
            <v>228782134</v>
          </cell>
          <cell r="AO71">
            <v>0</v>
          </cell>
          <cell r="AP71">
            <v>40312354</v>
          </cell>
          <cell r="AQ71">
            <v>51920201</v>
          </cell>
          <cell r="AR71">
            <v>263782134</v>
          </cell>
          <cell r="AS71">
            <v>13553634</v>
          </cell>
          <cell r="AT71">
            <v>20834301</v>
          </cell>
          <cell r="AU71">
            <v>20834.300999999999</v>
          </cell>
          <cell r="AV71">
            <v>4733253</v>
          </cell>
          <cell r="AW71">
            <v>0</v>
          </cell>
          <cell r="AX71">
            <v>8</v>
          </cell>
          <cell r="AY71">
            <v>7</v>
          </cell>
          <cell r="AZ71">
            <v>7</v>
          </cell>
          <cell r="BA71">
            <v>8</v>
          </cell>
          <cell r="BB71">
            <v>13</v>
          </cell>
          <cell r="BC71">
            <v>14</v>
          </cell>
          <cell r="BD71">
            <v>26</v>
          </cell>
          <cell r="BE71">
            <v>15</v>
          </cell>
          <cell r="BF71">
            <v>32</v>
          </cell>
          <cell r="BG71">
            <v>6</v>
          </cell>
          <cell r="BH71">
            <v>9</v>
          </cell>
          <cell r="BI71">
            <v>21</v>
          </cell>
          <cell r="BJ71">
            <v>27</v>
          </cell>
          <cell r="BK71">
            <v>19</v>
          </cell>
          <cell r="BL71">
            <v>28</v>
          </cell>
          <cell r="BM71">
            <v>21</v>
          </cell>
          <cell r="BN71">
            <v>6</v>
          </cell>
          <cell r="BO71">
            <v>10</v>
          </cell>
          <cell r="BP71">
            <v>8</v>
          </cell>
        </row>
        <row r="72">
          <cell r="B72" t="str">
            <v>Jun 2019 (Ranking out of 39 banks)</v>
          </cell>
          <cell r="C72">
            <v>7</v>
          </cell>
          <cell r="D72">
            <v>6</v>
          </cell>
          <cell r="E72">
            <v>6</v>
          </cell>
          <cell r="F72">
            <v>4</v>
          </cell>
          <cell r="G72">
            <v>4</v>
          </cell>
          <cell r="H72">
            <v>4</v>
          </cell>
          <cell r="I72">
            <v>7</v>
          </cell>
          <cell r="J72">
            <v>11</v>
          </cell>
          <cell r="K72">
            <v>7</v>
          </cell>
          <cell r="L72">
            <v>0</v>
          </cell>
          <cell r="O72">
            <v>6</v>
          </cell>
          <cell r="T72">
            <v>0</v>
          </cell>
          <cell r="U72">
            <v>2.2831051018938715E-3</v>
          </cell>
          <cell r="V72">
            <v>2.667232875557445E-3</v>
          </cell>
          <cell r="W72">
            <v>2.7943385230868381E-3</v>
          </cell>
          <cell r="X72">
            <v>2.9311894911254019E-3</v>
          </cell>
          <cell r="Y72">
            <v>3.0410302221931039E-3</v>
          </cell>
          <cell r="Z72">
            <v>3.2463100336946882E-3</v>
          </cell>
          <cell r="AA72">
            <v>3.127047466179375E-3</v>
          </cell>
          <cell r="AB72">
            <v>3.4316570805427039E-3</v>
          </cell>
          <cell r="AC72">
            <v>3.5951394425047193E-3</v>
          </cell>
          <cell r="AD72">
            <v>3.5168922779126709E-3</v>
          </cell>
          <cell r="AE72">
            <v>3.6589293862348505E-3</v>
          </cell>
          <cell r="AF72">
            <v>3.8139306267146143E-3</v>
          </cell>
          <cell r="AG72">
            <v>4.1598331954687522E-3</v>
          </cell>
          <cell r="AH72">
            <v>4.3305980844768359E-3</v>
          </cell>
          <cell r="AI72">
            <v>4.7091276126817556E-3</v>
          </cell>
          <cell r="AJ72">
            <v>4.9352439066792245E-3</v>
          </cell>
          <cell r="AK72">
            <v>5.0564486501753214E-3</v>
          </cell>
          <cell r="AL72">
            <v>313413032</v>
          </cell>
          <cell r="AM72">
            <v>195568503</v>
          </cell>
          <cell r="AN72">
            <v>0</v>
          </cell>
          <cell r="AO72">
            <v>228782134</v>
          </cell>
          <cell r="AP72">
            <v>0</v>
          </cell>
          <cell r="AQ72">
            <v>40312354</v>
          </cell>
          <cell r="AR72">
            <v>51920201</v>
          </cell>
          <cell r="AS72">
            <v>263782134</v>
          </cell>
          <cell r="AT72">
            <v>13553634</v>
          </cell>
          <cell r="AU72">
            <v>20834301</v>
          </cell>
          <cell r="AV72">
            <v>20834.300999999999</v>
          </cell>
          <cell r="AW72">
            <v>7</v>
          </cell>
          <cell r="AX72">
            <v>7</v>
          </cell>
          <cell r="AY72">
            <v>6</v>
          </cell>
          <cell r="AZ72">
            <v>6</v>
          </cell>
          <cell r="BA72">
            <v>7</v>
          </cell>
          <cell r="BB72">
            <v>15</v>
          </cell>
          <cell r="BC72">
            <v>14</v>
          </cell>
          <cell r="BD72">
            <v>25</v>
          </cell>
          <cell r="BE72">
            <v>18</v>
          </cell>
          <cell r="BF72">
            <v>32</v>
          </cell>
          <cell r="BG72">
            <v>6</v>
          </cell>
          <cell r="BH72">
            <v>6</v>
          </cell>
          <cell r="BI72">
            <v>16</v>
          </cell>
          <cell r="BJ72">
            <v>31</v>
          </cell>
          <cell r="BK72">
            <v>20</v>
          </cell>
          <cell r="BL72">
            <v>32</v>
          </cell>
          <cell r="BM72">
            <v>22</v>
          </cell>
          <cell r="BN72">
            <v>6</v>
          </cell>
          <cell r="BO72">
            <v>8</v>
          </cell>
          <cell r="BP72">
            <v>7</v>
          </cell>
        </row>
        <row r="73">
          <cell r="B73" t="str">
            <v>Mar 2019 (Ranking out of 39 banks)</v>
          </cell>
          <cell r="C73">
            <v>7</v>
          </cell>
          <cell r="D73">
            <v>6</v>
          </cell>
          <cell r="E73">
            <v>6</v>
          </cell>
          <cell r="F73">
            <v>4</v>
          </cell>
          <cell r="G73">
            <v>4</v>
          </cell>
          <cell r="H73">
            <v>4</v>
          </cell>
          <cell r="I73">
            <v>7</v>
          </cell>
          <cell r="J73">
            <v>10</v>
          </cell>
          <cell r="K73">
            <v>8</v>
          </cell>
          <cell r="L73">
            <v>0</v>
          </cell>
          <cell r="P73">
            <v>6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0</v>
          </cell>
          <cell r="AX73">
            <v>7</v>
          </cell>
          <cell r="AY73">
            <v>6</v>
          </cell>
          <cell r="AZ73">
            <v>6</v>
          </cell>
          <cell r="BA73">
            <v>8</v>
          </cell>
          <cell r="BB73">
            <v>16</v>
          </cell>
          <cell r="BC73">
            <v>16</v>
          </cell>
          <cell r="BD73">
            <v>23</v>
          </cell>
          <cell r="BE73">
            <v>17</v>
          </cell>
          <cell r="BF73">
            <v>32</v>
          </cell>
          <cell r="BG73">
            <v>6</v>
          </cell>
          <cell r="BH73">
            <v>5</v>
          </cell>
          <cell r="BI73">
            <v>17</v>
          </cell>
          <cell r="BJ73">
            <v>29</v>
          </cell>
          <cell r="BK73">
            <v>20</v>
          </cell>
          <cell r="BL73">
            <v>30</v>
          </cell>
          <cell r="BM73">
            <v>18</v>
          </cell>
          <cell r="BN73">
            <v>6</v>
          </cell>
          <cell r="BO73">
            <v>7</v>
          </cell>
          <cell r="BP73">
            <v>7</v>
          </cell>
        </row>
        <row r="74">
          <cell r="B74" t="str">
            <v>Dec 2018 (Ranking out of 39 banks)</v>
          </cell>
          <cell r="C74">
            <v>6</v>
          </cell>
          <cell r="D74">
            <v>5</v>
          </cell>
          <cell r="E74">
            <v>6</v>
          </cell>
          <cell r="F74">
            <v>4</v>
          </cell>
          <cell r="G74">
            <v>4</v>
          </cell>
          <cell r="H74">
            <v>4</v>
          </cell>
          <cell r="I74">
            <v>7</v>
          </cell>
          <cell r="J74">
            <v>11</v>
          </cell>
          <cell r="K74">
            <v>6</v>
          </cell>
          <cell r="Q74">
            <v>6</v>
          </cell>
          <cell r="AX74">
            <v>6</v>
          </cell>
          <cell r="AY74">
            <v>5</v>
          </cell>
          <cell r="AZ74">
            <v>6</v>
          </cell>
          <cell r="BA74">
            <v>6</v>
          </cell>
          <cell r="BB74">
            <v>12</v>
          </cell>
          <cell r="BC74">
            <v>12</v>
          </cell>
          <cell r="BD74">
            <v>24</v>
          </cell>
          <cell r="BE74">
            <v>17</v>
          </cell>
          <cell r="BF74">
            <v>34</v>
          </cell>
          <cell r="BG74">
            <v>5</v>
          </cell>
          <cell r="BH74">
            <v>10</v>
          </cell>
          <cell r="BI74">
            <v>18</v>
          </cell>
          <cell r="BJ74">
            <v>24</v>
          </cell>
          <cell r="BK74">
            <v>16</v>
          </cell>
          <cell r="BL74">
            <v>25</v>
          </cell>
          <cell r="BM74">
            <v>19</v>
          </cell>
          <cell r="BN74">
            <v>6</v>
          </cell>
          <cell r="BO74">
            <v>7</v>
          </cell>
          <cell r="BP74">
            <v>7</v>
          </cell>
        </row>
        <row r="75">
          <cell r="B75" t="str">
            <v>Sep 2018 (Ranking out of 39 banks)</v>
          </cell>
          <cell r="C75">
            <v>5</v>
          </cell>
          <cell r="D75">
            <v>5</v>
          </cell>
          <cell r="E75">
            <v>6</v>
          </cell>
          <cell r="F75">
            <v>5</v>
          </cell>
          <cell r="G75">
            <v>6</v>
          </cell>
          <cell r="H75">
            <v>4</v>
          </cell>
          <cell r="I75">
            <v>7</v>
          </cell>
          <cell r="J75">
            <v>11</v>
          </cell>
          <cell r="K75">
            <v>7</v>
          </cell>
          <cell r="L75">
            <v>0</v>
          </cell>
          <cell r="R75">
            <v>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X75">
            <v>5</v>
          </cell>
          <cell r="AY75">
            <v>5</v>
          </cell>
          <cell r="AZ75">
            <v>6</v>
          </cell>
          <cell r="BA75">
            <v>7</v>
          </cell>
          <cell r="BB75">
            <v>15</v>
          </cell>
          <cell r="BC75">
            <v>15</v>
          </cell>
          <cell r="BD75">
            <v>20</v>
          </cell>
          <cell r="BE75">
            <v>18</v>
          </cell>
          <cell r="BF75">
            <v>34</v>
          </cell>
          <cell r="BG75">
            <v>6</v>
          </cell>
          <cell r="BH75">
            <v>11</v>
          </cell>
          <cell r="BI75">
            <v>8</v>
          </cell>
          <cell r="BJ75">
            <v>23</v>
          </cell>
          <cell r="BK75">
            <v>16</v>
          </cell>
          <cell r="BL75">
            <v>23</v>
          </cell>
          <cell r="BM75">
            <v>20</v>
          </cell>
          <cell r="BN75">
            <v>7</v>
          </cell>
          <cell r="BO75">
            <v>11</v>
          </cell>
          <cell r="BP75">
            <v>7</v>
          </cell>
        </row>
        <row r="76">
          <cell r="B76" t="str">
            <v>Jun 2018 (Ranking out of 40 banks)</v>
          </cell>
          <cell r="C76">
            <v>6</v>
          </cell>
          <cell r="D76">
            <v>5</v>
          </cell>
          <cell r="E76">
            <v>6</v>
          </cell>
          <cell r="F76">
            <v>5</v>
          </cell>
          <cell r="G76">
            <v>6</v>
          </cell>
          <cell r="H76">
            <v>4</v>
          </cell>
          <cell r="I76">
            <v>7</v>
          </cell>
          <cell r="J76">
            <v>11</v>
          </cell>
          <cell r="K76">
            <v>7</v>
          </cell>
          <cell r="L76" t="e">
            <v>#REF!</v>
          </cell>
          <cell r="S76">
            <v>6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  <cell r="AX76">
            <v>6</v>
          </cell>
          <cell r="AY76">
            <v>5</v>
          </cell>
          <cell r="AZ76">
            <v>6</v>
          </cell>
          <cell r="BA76">
            <v>7</v>
          </cell>
          <cell r="BB76">
            <v>13</v>
          </cell>
          <cell r="BC76">
            <v>15</v>
          </cell>
          <cell r="BD76">
            <v>18</v>
          </cell>
          <cell r="BE76">
            <v>17</v>
          </cell>
          <cell r="BF76">
            <v>33</v>
          </cell>
          <cell r="BG76">
            <v>5</v>
          </cell>
          <cell r="BH76">
            <v>10</v>
          </cell>
          <cell r="BI76">
            <v>3</v>
          </cell>
          <cell r="BJ76">
            <v>21</v>
          </cell>
          <cell r="BK76">
            <v>14</v>
          </cell>
          <cell r="BL76">
            <v>15</v>
          </cell>
          <cell r="BM76">
            <v>20</v>
          </cell>
          <cell r="BN76">
            <v>8</v>
          </cell>
          <cell r="BO76">
            <v>4</v>
          </cell>
          <cell r="BP76">
            <v>7</v>
          </cell>
        </row>
        <row r="77">
          <cell r="B77" t="str">
            <v>Mar 2018 (Ranking out of 40 banks)</v>
          </cell>
          <cell r="C77">
            <v>6</v>
          </cell>
          <cell r="D77">
            <v>5</v>
          </cell>
          <cell r="E77">
            <v>5</v>
          </cell>
          <cell r="F77">
            <v>5</v>
          </cell>
          <cell r="G77">
            <v>6</v>
          </cell>
          <cell r="H77">
            <v>5</v>
          </cell>
          <cell r="I77">
            <v>6</v>
          </cell>
          <cell r="J77">
            <v>11</v>
          </cell>
          <cell r="K77">
            <v>7</v>
          </cell>
          <cell r="L77" t="e">
            <v>#REF!</v>
          </cell>
          <cell r="T77">
            <v>6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  <cell r="AW77" t="e">
            <v>#REF!</v>
          </cell>
          <cell r="AX77">
            <v>6</v>
          </cell>
          <cell r="AY77">
            <v>5</v>
          </cell>
          <cell r="AZ77">
            <v>5</v>
          </cell>
          <cell r="BA77" t="e">
            <v>#N/A</v>
          </cell>
          <cell r="BB77">
            <v>12</v>
          </cell>
          <cell r="BC77">
            <v>13</v>
          </cell>
          <cell r="BD77">
            <v>19</v>
          </cell>
          <cell r="BE77">
            <v>19</v>
          </cell>
          <cell r="BF77">
            <v>34</v>
          </cell>
          <cell r="BG77">
            <v>5</v>
          </cell>
          <cell r="BH77">
            <v>12</v>
          </cell>
          <cell r="BI77">
            <v>5</v>
          </cell>
          <cell r="BJ77">
            <v>21</v>
          </cell>
          <cell r="BK77">
            <v>16</v>
          </cell>
          <cell r="BL77">
            <v>25</v>
          </cell>
          <cell r="BM77">
            <v>21</v>
          </cell>
          <cell r="BN77">
            <v>6</v>
          </cell>
          <cell r="BO77">
            <v>8</v>
          </cell>
          <cell r="BP77">
            <v>5</v>
          </cell>
        </row>
        <row r="78">
          <cell r="B78" t="str">
            <v>Dec 2017 (Ranking out of 40 banks)</v>
          </cell>
          <cell r="C78">
            <v>6</v>
          </cell>
          <cell r="D78">
            <v>5</v>
          </cell>
          <cell r="E78">
            <v>5</v>
          </cell>
          <cell r="F78">
            <v>6</v>
          </cell>
          <cell r="G78">
            <v>6</v>
          </cell>
          <cell r="H78">
            <v>6</v>
          </cell>
          <cell r="I78">
            <v>7</v>
          </cell>
          <cell r="J78">
            <v>11</v>
          </cell>
          <cell r="K78">
            <v>6</v>
          </cell>
          <cell r="L78" t="e">
            <v>#REF!</v>
          </cell>
          <cell r="U78">
            <v>5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  <cell r="AW78" t="e">
            <v>#REF!</v>
          </cell>
          <cell r="AX78">
            <v>6</v>
          </cell>
          <cell r="AY78">
            <v>5</v>
          </cell>
          <cell r="AZ78">
            <v>5</v>
          </cell>
          <cell r="BA78" t="e">
            <v>#N/A</v>
          </cell>
          <cell r="BB78">
            <v>13</v>
          </cell>
          <cell r="BC78">
            <v>14</v>
          </cell>
          <cell r="BD78">
            <v>21</v>
          </cell>
          <cell r="BE78">
            <v>18</v>
          </cell>
          <cell r="BF78">
            <v>33</v>
          </cell>
          <cell r="BG78">
            <v>6</v>
          </cell>
          <cell r="BH78">
            <v>14</v>
          </cell>
          <cell r="BI78">
            <v>3</v>
          </cell>
          <cell r="BJ78">
            <v>26</v>
          </cell>
          <cell r="BK78">
            <v>16</v>
          </cell>
          <cell r="BL78">
            <v>27</v>
          </cell>
          <cell r="BM78">
            <v>21</v>
          </cell>
          <cell r="BN78">
            <v>6</v>
          </cell>
          <cell r="BO78">
            <v>11</v>
          </cell>
          <cell r="BP78">
            <v>32</v>
          </cell>
        </row>
        <row r="79">
          <cell r="B79" t="str">
            <v>Sep 2017 (Ranking out of 39 banks)</v>
          </cell>
          <cell r="C79">
            <v>6</v>
          </cell>
          <cell r="D79">
            <v>5</v>
          </cell>
          <cell r="E79">
            <v>6</v>
          </cell>
          <cell r="F79">
            <v>6</v>
          </cell>
          <cell r="G79">
            <v>6</v>
          </cell>
          <cell r="H79">
            <v>6</v>
          </cell>
          <cell r="I79">
            <v>6</v>
          </cell>
          <cell r="J79">
            <v>11</v>
          </cell>
          <cell r="K79">
            <v>6</v>
          </cell>
          <cell r="L79" t="e">
            <v>#REF!</v>
          </cell>
          <cell r="V79">
            <v>6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  <cell r="AW79" t="e">
            <v>#REF!</v>
          </cell>
          <cell r="AX79">
            <v>6</v>
          </cell>
          <cell r="AY79">
            <v>5</v>
          </cell>
          <cell r="AZ79">
            <v>6</v>
          </cell>
          <cell r="BA79" t="e">
            <v>#N/A</v>
          </cell>
          <cell r="BB79">
            <v>13</v>
          </cell>
          <cell r="BC79">
            <v>14</v>
          </cell>
          <cell r="BD79">
            <v>23</v>
          </cell>
          <cell r="BE79">
            <v>21</v>
          </cell>
          <cell r="BF79">
            <v>33</v>
          </cell>
          <cell r="BG79">
            <v>6</v>
          </cell>
          <cell r="BH79">
            <v>11</v>
          </cell>
          <cell r="BI79">
            <v>5</v>
          </cell>
          <cell r="BJ79">
            <v>25</v>
          </cell>
          <cell r="BK79">
            <v>14</v>
          </cell>
          <cell r="BL79">
            <v>26</v>
          </cell>
          <cell r="BM79">
            <v>25</v>
          </cell>
          <cell r="BN79">
            <v>7</v>
          </cell>
          <cell r="BO79">
            <v>6</v>
          </cell>
          <cell r="BP79">
            <v>33</v>
          </cell>
        </row>
        <row r="80">
          <cell r="B80" t="str">
            <v>June 2017 (Ranking out of 39 banks)</v>
          </cell>
          <cell r="C80">
            <v>6</v>
          </cell>
          <cell r="D80">
            <v>5</v>
          </cell>
          <cell r="E80">
            <v>6</v>
          </cell>
          <cell r="F80">
            <v>7</v>
          </cell>
          <cell r="G80">
            <v>6</v>
          </cell>
          <cell r="H80">
            <v>6</v>
          </cell>
          <cell r="I80">
            <v>6</v>
          </cell>
          <cell r="J80">
            <v>11</v>
          </cell>
          <cell r="K80">
            <v>6</v>
          </cell>
          <cell r="L80" t="e">
            <v>#N/A</v>
          </cell>
          <cell r="W80">
            <v>6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>
            <v>6</v>
          </cell>
          <cell r="AY80">
            <v>5</v>
          </cell>
          <cell r="AZ80">
            <v>6</v>
          </cell>
          <cell r="BA80" t="e">
            <v>#N/A</v>
          </cell>
          <cell r="BB80">
            <v>11</v>
          </cell>
          <cell r="BC80">
            <v>14</v>
          </cell>
          <cell r="BD80">
            <v>23</v>
          </cell>
          <cell r="BE80">
            <v>23</v>
          </cell>
          <cell r="BF80">
            <v>31</v>
          </cell>
          <cell r="BG80">
            <v>5</v>
          </cell>
          <cell r="BH80">
            <v>6</v>
          </cell>
          <cell r="BI80">
            <v>2</v>
          </cell>
          <cell r="BJ80">
            <v>24</v>
          </cell>
          <cell r="BK80">
            <v>15</v>
          </cell>
          <cell r="BL80">
            <v>30</v>
          </cell>
          <cell r="BM80">
            <v>24</v>
          </cell>
          <cell r="BN80">
            <v>9</v>
          </cell>
          <cell r="BO80">
            <v>10</v>
          </cell>
          <cell r="BP80">
            <v>31</v>
          </cell>
        </row>
      </sheetData>
      <sheetData sheetId="1"/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ar_20"/>
      <sheetName val="ind"/>
      <sheetName val="peer_summary"/>
      <sheetName val="Summary_mar_20 (2)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 t="str">
            <v>Figures in KShs billions, except where otherwise indicated</v>
          </cell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</row>
        <row r="2">
          <cell r="B2" t="str">
            <v>Kenya Banking Industry analysis as at 31 March 2020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 t="str">
            <v>Market share on:</v>
          </cell>
          <cell r="AZ3"/>
          <cell r="BA3"/>
          <cell r="BB3"/>
          <cell r="BC3" t="str">
            <v>Key ratios as at 31 Mar 2020</v>
          </cell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 t="str">
            <v>Market share on off balance sheet items:</v>
          </cell>
          <cell r="BP3"/>
          <cell r="BQ3"/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 t="str">
            <v>ok</v>
          </cell>
          <cell r="CP3" t="str">
            <v>ok</v>
          </cell>
          <cell r="CQ3" t="str">
            <v>ok</v>
          </cell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 t="str">
            <v>ok</v>
          </cell>
          <cell r="DN3" t="str">
            <v>ok</v>
          </cell>
          <cell r="DO3"/>
          <cell r="DP3"/>
          <cell r="DQ3"/>
          <cell r="DR3"/>
          <cell r="DS3" t="str">
            <v>ok</v>
          </cell>
          <cell r="DT3" t="str">
            <v>ok</v>
          </cell>
          <cell r="DU3"/>
          <cell r="DV3"/>
          <cell r="DW3" t="str">
            <v>ok</v>
          </cell>
          <cell r="DX3" t="str">
            <v>ok</v>
          </cell>
          <cell r="DY3" t="str">
            <v>ok</v>
          </cell>
          <cell r="DZ3" t="str">
            <v>ok</v>
          </cell>
          <cell r="EA3" t="str">
            <v>ok</v>
          </cell>
          <cell r="EB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Mar- 20</v>
          </cell>
          <cell r="N4" t="str">
            <v>Dec- 19</v>
          </cell>
          <cell r="O4" t="str">
            <v>Sep- 19</v>
          </cell>
          <cell r="P4" t="str">
            <v>Jun- 19</v>
          </cell>
          <cell r="Q4" t="str">
            <v>Mar- 19</v>
          </cell>
          <cell r="R4" t="str">
            <v>Dec- 18</v>
          </cell>
          <cell r="S4" t="str">
            <v>Sep- 18</v>
          </cell>
          <cell r="T4" t="str">
            <v>Jun- 18</v>
          </cell>
          <cell r="U4" t="str">
            <v>Mar- 18</v>
          </cell>
          <cell r="V4" t="str">
            <v>Dec- 17</v>
          </cell>
          <cell r="W4" t="str">
            <v>Sep- 17</v>
          </cell>
          <cell r="X4" t="str">
            <v>Jun- 17</v>
          </cell>
          <cell r="Y4" t="str">
            <v>Mar- 17</v>
          </cell>
          <cell r="Z4" t="str">
            <v>Dec- 16</v>
          </cell>
          <cell r="AA4" t="str">
            <v>Sep- 16</v>
          </cell>
          <cell r="AB4" t="str">
            <v>Jun- 16</v>
          </cell>
          <cell r="AC4" t="str">
            <v>Mar- 16</v>
          </cell>
          <cell r="AD4" t="str">
            <v>Sep- 15</v>
          </cell>
          <cell r="AE4" t="str">
            <v>June - 15</v>
          </cell>
          <cell r="AF4" t="str">
            <v>Mar - 15</v>
          </cell>
          <cell r="AG4" t="str">
            <v>Dec - 14</v>
          </cell>
          <cell r="AH4" t="str">
            <v>Sep - 14</v>
          </cell>
          <cell r="AI4" t="str">
            <v>Jun - 14</v>
          </cell>
          <cell r="AJ4" t="str">
            <v>Mar - 14</v>
          </cell>
          <cell r="AK4" t="str">
            <v>Dec - 13</v>
          </cell>
          <cell r="AL4" t="str">
            <v>Assets
Sep 2013</v>
          </cell>
          <cell r="AM4" t="str">
            <v>Advances Sep 2013</v>
          </cell>
          <cell r="AN4" t="str">
            <v>Advances - Dec 2010</v>
          </cell>
          <cell r="AO4" t="str">
            <v>Deposits - Sep 2013</v>
          </cell>
          <cell r="AP4" t="str">
            <v>Deposits - Dec 2010</v>
          </cell>
          <cell r="AQ4" t="str">
            <v>Core Capital</v>
          </cell>
          <cell r="AR4" t="str">
            <v>Total Capital</v>
          </cell>
          <cell r="AS4" t="str">
            <v>Total Risk Weighted Assets</v>
          </cell>
          <cell r="AT4" t="str">
            <v>PBT</v>
          </cell>
          <cell r="AU4" t="str">
            <v>Interest income on
 loans and advances</v>
          </cell>
          <cell r="AV4" t="str">
            <v>Interest income on
 loans and advances</v>
          </cell>
          <cell r="AW4" t="str">
            <v>Interest expenses on 
customer deposits</v>
          </cell>
          <cell r="AX4"/>
          <cell r="AY4" t="str">
            <v>Assets</v>
          </cell>
          <cell r="AZ4" t="str">
            <v xml:space="preserve"> Advances</v>
          </cell>
          <cell r="BA4" t="str">
            <v>Customer Deposits</v>
          </cell>
          <cell r="BB4" t="str">
            <v>PBT Marketshare %</v>
          </cell>
          <cell r="BC4" t="str">
            <v>Annualised ROE</v>
          </cell>
          <cell r="BD4" t="str">
            <v>Annualised ROA</v>
          </cell>
          <cell r="BE4" t="str">
            <v>Total capital/ TRWA</v>
          </cell>
          <cell r="BF4" t="str">
            <v>Core capital/ TRWA</v>
          </cell>
          <cell r="BG4" t="str">
            <v>Fee income/Total income</v>
          </cell>
          <cell r="BH4" t="str">
            <v>Cost
/Income</v>
          </cell>
          <cell r="BI4" t="str">
            <v>NPA ratio</v>
          </cell>
          <cell r="BJ4" t="str">
            <v>Coverarge ratio (Specific provision/NPL)</v>
          </cell>
          <cell r="BK4" t="str">
            <v>Yield on Loans</v>
          </cell>
          <cell r="BL4" t="str">
            <v>Cost of customer deposits</v>
          </cell>
          <cell r="BM4" t="str">
            <v>Spread</v>
          </cell>
          <cell r="BN4" t="str">
            <v>Advances to Deposits ratio</v>
          </cell>
          <cell r="BO4" t="str">
            <v>Letter of credit, guarantees, acceptances</v>
          </cell>
          <cell r="BP4" t="str">
            <v>Forwards swaps &amp; options</v>
          </cell>
          <cell r="BQ4" t="str">
            <v>Overall off balance sheet items</v>
          </cell>
          <cell r="BR4" t="str">
            <v>Total assets Mar 20</v>
          </cell>
          <cell r="BS4" t="str">
            <v>Total assets Dec 19</v>
          </cell>
          <cell r="BT4" t="str">
            <v>Total assets Sep 19</v>
          </cell>
          <cell r="BU4" t="str">
            <v>Total assets Jun 19</v>
          </cell>
          <cell r="BV4" t="str">
            <v>Total assets Mar 19</v>
          </cell>
          <cell r="BW4" t="str">
            <v>Total assets Dec 18</v>
          </cell>
          <cell r="BX4" t="str">
            <v>Total assets Sep 18</v>
          </cell>
          <cell r="BY4" t="str">
            <v>Total assets Jun 18</v>
          </cell>
          <cell r="BZ4" t="str">
            <v>Total assets Mar 18</v>
          </cell>
          <cell r="CA4" t="str">
            <v>Total assets Dec 17</v>
          </cell>
          <cell r="CB4" t="str">
            <v>Total assets Sep 17</v>
          </cell>
          <cell r="CC4" t="str">
            <v>Total assets Jun 17</v>
          </cell>
          <cell r="CD4" t="str">
            <v>Total assets Mar 17</v>
          </cell>
          <cell r="CE4" t="str">
            <v>Total assets Dec 16</v>
          </cell>
          <cell r="CF4" t="str">
            <v>Total assets Sep 16</v>
          </cell>
          <cell r="CG4" t="str">
            <v>Total assets Jun 16</v>
          </cell>
          <cell r="CH4" t="str">
            <v>Total assets Mar 16</v>
          </cell>
          <cell r="CI4" t="str">
            <v>Total assets Dec 15</v>
          </cell>
          <cell r="CJ4" t="str">
            <v>Total assets Sep 15</v>
          </cell>
          <cell r="CK4" t="str">
            <v>Total assets June 15</v>
          </cell>
          <cell r="CL4" t="str">
            <v>Total assets Mar 15</v>
          </cell>
          <cell r="CM4" t="str">
            <v>Total assets Dec 14</v>
          </cell>
          <cell r="CN4" t="str">
            <v>Total assets Sep 14</v>
          </cell>
          <cell r="CO4" t="str">
            <v>Total assets June 14</v>
          </cell>
          <cell r="CP4" t="str">
            <v>Total assets Mar 14</v>
          </cell>
          <cell r="CQ4" t="str">
            <v>Total assets Dec 13</v>
          </cell>
          <cell r="CR4" t="str">
            <v>Total Equity Mar 20</v>
          </cell>
          <cell r="CS4" t="str">
            <v>Total Equity Dec 19</v>
          </cell>
          <cell r="CT4" t="str">
            <v>Total Equity Sep 19</v>
          </cell>
          <cell r="CU4" t="str">
            <v>Total Equity Jun 19</v>
          </cell>
          <cell r="CV4" t="str">
            <v>Total Equity Mar 19</v>
          </cell>
          <cell r="CW4" t="str">
            <v>Total Equity Dec 18</v>
          </cell>
          <cell r="CX4" t="str">
            <v>Total Equity Sep 18</v>
          </cell>
          <cell r="CY4" t="str">
            <v>Total Equity Jun 18</v>
          </cell>
          <cell r="CZ4" t="str">
            <v>Total Equity Mar 18</v>
          </cell>
          <cell r="DA4" t="str">
            <v>Total Equity Dec 17</v>
          </cell>
          <cell r="DB4" t="str">
            <v>Total Equity Sep 17</v>
          </cell>
          <cell r="DC4" t="str">
            <v>Total Equity Jun 17</v>
          </cell>
          <cell r="DD4" t="str">
            <v>Total Equity Mar 17</v>
          </cell>
          <cell r="DE4" t="str">
            <v>Total Equity Dec 16</v>
          </cell>
          <cell r="DF4" t="str">
            <v>Total Equity Sep 16</v>
          </cell>
          <cell r="DG4" t="str">
            <v>Total Equity Jun 16</v>
          </cell>
          <cell r="DH4" t="str">
            <v>Total Equity March 16</v>
          </cell>
          <cell r="DI4" t="str">
            <v>Total Equity December 15</v>
          </cell>
          <cell r="DJ4" t="str">
            <v>Total Equity September 15</v>
          </cell>
          <cell r="DK4" t="str">
            <v>Total Equity June 15</v>
          </cell>
          <cell r="DL4" t="str">
            <v>Total Equity Mar 15</v>
          </cell>
          <cell r="DM4" t="str">
            <v>Total equity Dec 14</v>
          </cell>
          <cell r="DN4" t="str">
            <v>Total equity Sep 14</v>
          </cell>
          <cell r="DO4" t="str">
            <v>Total equity June 14</v>
          </cell>
          <cell r="DP4" t="str">
            <v>Total equity Mar 14</v>
          </cell>
          <cell r="DQ4" t="str">
            <v>Total equity Dec 13</v>
          </cell>
          <cell r="DR4"/>
          <cell r="DS4" t="str">
            <v>Fee income</v>
          </cell>
          <cell r="DT4" t="str">
            <v>Net Interest income</v>
          </cell>
          <cell r="DU4"/>
          <cell r="DV4" t="str">
            <v>Total operating income</v>
          </cell>
          <cell r="DW4" t="str">
            <v>Total expenses</v>
          </cell>
          <cell r="DX4" t="str">
            <v>Specific Provision Mar 20</v>
          </cell>
          <cell r="DY4" t="str">
            <v>Net non performing loans</v>
          </cell>
          <cell r="DZ4" t="str">
            <v>Total NPA</v>
          </cell>
          <cell r="EA4" t="str">
            <v>Profit after tax</v>
          </cell>
          <cell r="EB4" t="str">
            <v>Advances - Mar 2020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 t="str">
            <v>CBK Min = 14.5%</v>
          </cell>
          <cell r="BF5" t="str">
            <v>CBK Min = 10.5%</v>
          </cell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</row>
        <row r="6">
          <cell r="B6" t="str">
            <v>Kenya Commercial Bank</v>
          </cell>
          <cell r="C6">
            <v>728.91383699999994</v>
          </cell>
          <cell r="D6">
            <v>463.085623</v>
          </cell>
          <cell r="E6">
            <v>580.14221699999996</v>
          </cell>
          <cell r="F6">
            <v>92.399743000000001</v>
          </cell>
          <cell r="G6">
            <v>104.09682100000001</v>
          </cell>
          <cell r="H6">
            <v>98.172726999999995</v>
          </cell>
          <cell r="I6">
            <v>606.96961999999996</v>
          </cell>
          <cell r="J6">
            <v>0.97196400000000005</v>
          </cell>
          <cell r="K6">
            <v>7.8547390000000004</v>
          </cell>
          <cell r="L6"/>
          <cell r="M6">
            <v>0.14566141968208518</v>
          </cell>
          <cell r="N6">
            <v>0.13910860417173271</v>
          </cell>
          <cell r="O6">
            <v>0.14545460759005399</v>
          </cell>
          <cell r="P6">
            <v>0.14303507584047709</v>
          </cell>
          <cell r="Q6">
            <v>0.145471861075753</v>
          </cell>
          <cell r="R6">
            <v>0.14397199811038175</v>
          </cell>
          <cell r="S6">
            <v>0.13881037333648602</v>
          </cell>
          <cell r="T6">
            <v>0.14117435542314599</v>
          </cell>
          <cell r="U6">
            <v>0.13796686321193541</v>
          </cell>
          <cell r="V6">
            <v>0.14291263056409176</v>
          </cell>
          <cell r="W6">
            <v>0.1430842533304027</v>
          </cell>
          <cell r="X6">
            <v>0.14152595466646359</v>
          </cell>
          <cell r="Y6">
            <v>0.13574438000670025</v>
          </cell>
          <cell r="Z6">
            <v>0.13992352803734659</v>
          </cell>
          <cell r="AA6">
            <v>0.13433714985353076</v>
          </cell>
          <cell r="AB6">
            <v>0.13275515468664842</v>
          </cell>
          <cell r="AC6">
            <v>0.13119905159235939</v>
          </cell>
          <cell r="AD6">
            <v>0.12315759144100659</v>
          </cell>
          <cell r="AE6">
            <v>0.12828392399161925</v>
          </cell>
          <cell r="AF6">
            <v>0.12776260968164574</v>
          </cell>
          <cell r="AG6">
            <v>0.12747288756217376</v>
          </cell>
          <cell r="AH6">
            <v>0.1249181995617412</v>
          </cell>
          <cell r="AI6">
            <v>0.13106153348130317</v>
          </cell>
          <cell r="AJ6">
            <v>0.13103110285523009</v>
          </cell>
          <cell r="AK6">
            <v>0.12953006295034575</v>
          </cell>
          <cell r="AL6">
            <v>313413032</v>
          </cell>
          <cell r="AM6">
            <v>195568503</v>
          </cell>
          <cell r="AN6">
            <v>0</v>
          </cell>
          <cell r="AO6">
            <v>228782134</v>
          </cell>
          <cell r="AP6">
            <v>0</v>
          </cell>
          <cell r="AQ6">
            <v>40312354</v>
          </cell>
          <cell r="AR6">
            <v>51920201</v>
          </cell>
          <cell r="AS6">
            <v>263782134</v>
          </cell>
          <cell r="AT6">
            <v>13553634</v>
          </cell>
          <cell r="AU6">
            <v>20834301</v>
          </cell>
          <cell r="AV6">
            <v>20834.300999999999</v>
          </cell>
          <cell r="AW6">
            <v>4733253</v>
          </cell>
          <cell r="AX6"/>
          <cell r="AY6">
            <v>0.1466013295280231</v>
          </cell>
          <cell r="AZ6">
            <v>0.18153701287860297</v>
          </cell>
          <cell r="BA6">
            <v>0.15875273418961072</v>
          </cell>
          <cell r="BB6">
            <v>0.20713828307168833</v>
          </cell>
          <cell r="BC6">
            <v>0.22894218131812843</v>
          </cell>
          <cell r="BD6">
            <v>3.1126844184496166E-2</v>
          </cell>
          <cell r="BE6">
            <v>0.17150252264685012</v>
          </cell>
          <cell r="BF6">
            <v>0.15223124841075242</v>
          </cell>
          <cell r="BG6">
            <v>0.34203686115576853</v>
          </cell>
          <cell r="BH6">
            <v>0.42771049813145628</v>
          </cell>
          <cell r="BI6">
            <v>6.655642203238088E-2</v>
          </cell>
          <cell r="BJ6">
            <v>0.59105879972845887</v>
          </cell>
          <cell r="BK6">
            <v>0.10718246908011919</v>
          </cell>
          <cell r="BL6">
            <v>2.6373982319599282E-2</v>
          </cell>
          <cell r="BM6">
            <v>8.080848676051991E-2</v>
          </cell>
          <cell r="BN6">
            <v>0.79822776110775617</v>
          </cell>
          <cell r="BO6">
            <v>0.13996463681380739</v>
          </cell>
          <cell r="BP6">
            <v>2.9573295642304116E-2</v>
          </cell>
          <cell r="BQ6">
            <v>8.0572693346626312E-2</v>
          </cell>
          <cell r="BR6">
            <v>728913837</v>
          </cell>
          <cell r="BS6">
            <v>674301720</v>
          </cell>
          <cell r="BT6">
            <v>667693686</v>
          </cell>
          <cell r="BU6">
            <v>653058422</v>
          </cell>
          <cell r="BV6">
            <v>635446081</v>
          </cell>
          <cell r="BW6">
            <v>621722876</v>
          </cell>
          <cell r="BX6">
            <v>594008882</v>
          </cell>
          <cell r="BY6">
            <v>582710853</v>
          </cell>
          <cell r="BZ6">
            <v>560903987</v>
          </cell>
          <cell r="CA6">
            <v>555630311</v>
          </cell>
          <cell r="CB6">
            <v>551343268</v>
          </cell>
          <cell r="CC6">
            <v>539972430</v>
          </cell>
          <cell r="CD6">
            <v>520535661</v>
          </cell>
          <cell r="CE6">
            <v>504775429</v>
          </cell>
          <cell r="CF6">
            <v>480228078</v>
          </cell>
          <cell r="CG6">
            <v>468119269</v>
          </cell>
          <cell r="CH6">
            <v>467040289</v>
          </cell>
          <cell r="CI6">
            <v>467741173</v>
          </cell>
          <cell r="CJ6">
            <v>454775641</v>
          </cell>
          <cell r="CK6">
            <v>428373929</v>
          </cell>
          <cell r="CL6">
            <v>392112176</v>
          </cell>
          <cell r="CM6">
            <v>376969401</v>
          </cell>
          <cell r="CN6">
            <v>354654696</v>
          </cell>
          <cell r="CO6">
            <v>357832852</v>
          </cell>
          <cell r="CP6">
            <v>344881270</v>
          </cell>
          <cell r="CQ6">
            <v>323312544</v>
          </cell>
          <cell r="CR6">
            <v>98172727</v>
          </cell>
          <cell r="CS6">
            <v>92607634</v>
          </cell>
          <cell r="CT6">
            <v>103799988</v>
          </cell>
          <cell r="CU6">
            <v>100669405</v>
          </cell>
          <cell r="CV6">
            <v>102602551</v>
          </cell>
          <cell r="CW6">
            <v>97788946</v>
          </cell>
          <cell r="CX6">
            <v>86547811</v>
          </cell>
          <cell r="CY6">
            <v>83188923</v>
          </cell>
          <cell r="CZ6">
            <v>77025627</v>
          </cell>
          <cell r="DA6">
            <v>88990915</v>
          </cell>
          <cell r="DB6">
            <v>87543545</v>
          </cell>
          <cell r="DC6">
            <v>82387611</v>
          </cell>
          <cell r="DD6">
            <v>76498794</v>
          </cell>
          <cell r="DE6">
            <v>80989888</v>
          </cell>
          <cell r="DF6">
            <v>79112934</v>
          </cell>
          <cell r="DG6">
            <v>71821971</v>
          </cell>
          <cell r="DH6">
            <v>65237685</v>
          </cell>
          <cell r="DI6">
            <v>80885958</v>
          </cell>
          <cell r="DJ6">
            <v>75806174</v>
          </cell>
          <cell r="DK6">
            <v>73434331</v>
          </cell>
          <cell r="DL6">
            <v>75829560</v>
          </cell>
          <cell r="DM6">
            <v>72167339</v>
          </cell>
          <cell r="DN6">
            <v>72167339</v>
          </cell>
          <cell r="DO6">
            <v>68163363</v>
          </cell>
          <cell r="DP6">
            <v>65596612</v>
          </cell>
          <cell r="DQ6">
            <v>62390636</v>
          </cell>
          <cell r="DR6"/>
          <cell r="DS6">
            <v>6194960</v>
          </cell>
          <cell r="DT6">
            <v>11917006</v>
          </cell>
          <cell r="DU6"/>
          <cell r="DV6">
            <v>18111966</v>
          </cell>
          <cell r="DW6">
            <v>7746678</v>
          </cell>
          <cell r="DX6">
            <v>19516138</v>
          </cell>
          <cell r="DY6">
            <v>13502807</v>
          </cell>
          <cell r="DZ6">
            <v>33018945</v>
          </cell>
          <cell r="EA6">
            <v>5459709</v>
          </cell>
          <cell r="EB6">
            <v>463085623</v>
          </cell>
        </row>
        <row r="7">
          <cell r="B7" t="str">
            <v>Equity Bank</v>
          </cell>
          <cell r="C7">
            <v>530.68625799999995</v>
          </cell>
          <cell r="D7">
            <v>284.23413699999998</v>
          </cell>
          <cell r="E7">
            <v>399.43189100000001</v>
          </cell>
          <cell r="F7">
            <v>63.440714999999997</v>
          </cell>
          <cell r="G7">
            <v>84.500715</v>
          </cell>
          <cell r="H7">
            <v>72.628489000000002</v>
          </cell>
          <cell r="I7">
            <v>503.59740799999997</v>
          </cell>
          <cell r="J7">
            <v>0.69554800000000006</v>
          </cell>
          <cell r="K7">
            <v>4.9943020000000002</v>
          </cell>
          <cell r="L7"/>
          <cell r="M7">
            <v>0.10447199322839885</v>
          </cell>
          <cell r="N7">
            <v>0.10320281453529431</v>
          </cell>
          <cell r="O7">
            <v>0.10715481797940646</v>
          </cell>
          <cell r="P7">
            <v>0.10385332472346581</v>
          </cell>
          <cell r="Q7">
            <v>0.10090626517022637</v>
          </cell>
          <cell r="R7">
            <v>9.8061190936799256E-2</v>
          </cell>
          <cell r="S7">
            <v>9.8408090677759213E-2</v>
          </cell>
          <cell r="T7">
            <v>9.8374743180696667E-2</v>
          </cell>
          <cell r="U7">
            <v>9.9213182021215762E-2</v>
          </cell>
          <cell r="V7">
            <v>0.10021070817425724</v>
          </cell>
          <cell r="W7">
            <v>0.10263867923579205</v>
          </cell>
          <cell r="X7">
            <v>0.10210981080849582</v>
          </cell>
          <cell r="Y7">
            <v>0.10023911955140558</v>
          </cell>
          <cell r="Z7">
            <v>9.8746469930219127E-2</v>
          </cell>
          <cell r="AA7">
            <v>0.10184218946700879</v>
          </cell>
          <cell r="AB7">
            <v>9.8472200158710665E-2</v>
          </cell>
          <cell r="AC7">
            <v>9.6887678984546005E-2</v>
          </cell>
          <cell r="AD7">
            <v>9.1101266839765715E-2</v>
          </cell>
          <cell r="AE7">
            <v>9.1091482465713358E-2</v>
          </cell>
          <cell r="AF7">
            <v>8.966130581150647E-2</v>
          </cell>
          <cell r="AG7">
            <v>8.4610822065211241E-2</v>
          </cell>
          <cell r="AH7">
            <v>9.4623204654071993E-2</v>
          </cell>
          <cell r="AI7">
            <v>9.3120895302110526E-2</v>
          </cell>
          <cell r="AJ7">
            <v>9.5413985779401106E-2</v>
          </cell>
          <cell r="AK7">
            <v>9.1886694776309688E-2</v>
          </cell>
          <cell r="AL7">
            <v>313413032</v>
          </cell>
          <cell r="AM7">
            <v>195568503</v>
          </cell>
          <cell r="AN7">
            <v>0</v>
          </cell>
          <cell r="AO7">
            <v>228782134</v>
          </cell>
          <cell r="AP7">
            <v>0</v>
          </cell>
          <cell r="AQ7">
            <v>40312354</v>
          </cell>
          <cell r="AR7">
            <v>51920201</v>
          </cell>
          <cell r="AS7">
            <v>263782134</v>
          </cell>
          <cell r="AT7">
            <v>13553634</v>
          </cell>
          <cell r="AU7">
            <v>20834301</v>
          </cell>
          <cell r="AV7">
            <v>20834.300999999999</v>
          </cell>
          <cell r="AW7">
            <v>4733253</v>
          </cell>
          <cell r="AX7"/>
          <cell r="AY7">
            <v>0.10673320636256693</v>
          </cell>
          <cell r="AZ7">
            <v>0.11142435356734794</v>
          </cell>
          <cell r="BA7">
            <v>0.10930234511579524</v>
          </cell>
          <cell r="BB7">
            <v>0.1317053490156069</v>
          </cell>
          <cell r="BC7">
            <v>0.21599903506916471</v>
          </cell>
          <cell r="BD7">
            <v>2.9655922852212305E-2</v>
          </cell>
          <cell r="BE7">
            <v>0.16779418173653507</v>
          </cell>
          <cell r="BF7">
            <v>0.12597506260397592</v>
          </cell>
          <cell r="BG7">
            <v>0.40295757667711501</v>
          </cell>
          <cell r="BH7">
            <v>0.45646708855154861</v>
          </cell>
          <cell r="BI7">
            <v>8.8668217046374648E-2</v>
          </cell>
          <cell r="BJ7">
            <v>0.42024374227525091</v>
          </cell>
          <cell r="BK7">
            <v>0.11362083606688206</v>
          </cell>
          <cell r="BL7">
            <v>2.5934742520792496E-2</v>
          </cell>
          <cell r="BM7">
            <v>8.7686093546089555E-2</v>
          </cell>
          <cell r="BN7">
            <v>0.71159600273379264</v>
          </cell>
          <cell r="BO7">
            <v>0.13513484380333679</v>
          </cell>
          <cell r="BP7">
            <v>6.3828765623900996E-2</v>
          </cell>
          <cell r="BQ7">
            <v>9.6103169921493176E-2</v>
          </cell>
          <cell r="BR7">
            <v>530686258</v>
          </cell>
          <cell r="BS7">
            <v>507525237</v>
          </cell>
          <cell r="BT7">
            <v>511829030</v>
          </cell>
          <cell r="BU7">
            <v>482709421</v>
          </cell>
          <cell r="BV7">
            <v>465244098</v>
          </cell>
          <cell r="BW7">
            <v>438508784</v>
          </cell>
          <cell r="BX7">
            <v>424255993</v>
          </cell>
          <cell r="BY7">
            <v>410372609</v>
          </cell>
          <cell r="BZ7">
            <v>402181727</v>
          </cell>
          <cell r="CA7">
            <v>406402486</v>
          </cell>
          <cell r="CB7">
            <v>405535402</v>
          </cell>
          <cell r="CC7">
            <v>399529870</v>
          </cell>
          <cell r="CD7">
            <v>393863646</v>
          </cell>
          <cell r="CE7">
            <v>379748996</v>
          </cell>
          <cell r="CF7">
            <v>380264086</v>
          </cell>
          <cell r="CG7">
            <v>360468890</v>
          </cell>
          <cell r="CH7">
            <v>347559904</v>
          </cell>
          <cell r="CI7">
            <v>341329318</v>
          </cell>
          <cell r="CJ7">
            <v>321146247</v>
          </cell>
          <cell r="CK7">
            <v>318183426</v>
          </cell>
          <cell r="CL7">
            <v>300888650</v>
          </cell>
          <cell r="CM7">
            <v>276115727</v>
          </cell>
          <cell r="CN7">
            <v>284368025</v>
          </cell>
          <cell r="CO7">
            <v>260214926</v>
          </cell>
          <cell r="CP7">
            <v>255340466</v>
          </cell>
          <cell r="CQ7">
            <v>238194354</v>
          </cell>
          <cell r="CR7">
            <v>72628489</v>
          </cell>
          <cell r="CS7">
            <v>69914370</v>
          </cell>
          <cell r="CT7">
            <v>78491773</v>
          </cell>
          <cell r="CU7">
            <v>73643524</v>
          </cell>
          <cell r="CV7">
            <v>67538874</v>
          </cell>
          <cell r="CW7">
            <v>60586569</v>
          </cell>
          <cell r="CX7">
            <v>66014329</v>
          </cell>
          <cell r="CY7">
            <v>62231112</v>
          </cell>
          <cell r="CZ7">
            <v>58528396</v>
          </cell>
          <cell r="DA7">
            <v>61906391</v>
          </cell>
          <cell r="DB7">
            <v>66313250</v>
          </cell>
          <cell r="DC7">
            <v>61659481</v>
          </cell>
          <cell r="DD7">
            <v>56267047</v>
          </cell>
          <cell r="DE7">
            <v>52341039</v>
          </cell>
          <cell r="DF7">
            <v>59898173</v>
          </cell>
          <cell r="DG7">
            <v>54059428</v>
          </cell>
          <cell r="DH7">
            <v>52125975</v>
          </cell>
          <cell r="DI7">
            <v>47439613</v>
          </cell>
          <cell r="DJ7">
            <v>50167760</v>
          </cell>
          <cell r="DK7">
            <v>47666080</v>
          </cell>
          <cell r="DL7">
            <v>44265113</v>
          </cell>
          <cell r="DM7">
            <v>39733344</v>
          </cell>
          <cell r="DN7">
            <v>39733344</v>
          </cell>
          <cell r="DO7">
            <v>55681804</v>
          </cell>
          <cell r="DP7">
            <v>48809621</v>
          </cell>
          <cell r="DQ7">
            <v>50686922</v>
          </cell>
          <cell r="DR7"/>
          <cell r="DS7">
            <v>5651669</v>
          </cell>
          <cell r="DT7">
            <v>8373800</v>
          </cell>
          <cell r="DU7"/>
          <cell r="DV7">
            <v>14025469</v>
          </cell>
          <cell r="DW7">
            <v>6402165</v>
          </cell>
          <cell r="DX7">
            <v>11621681</v>
          </cell>
          <cell r="DY7">
            <v>16032939</v>
          </cell>
          <cell r="DZ7">
            <v>27654620</v>
          </cell>
          <cell r="EA7">
            <v>3848640</v>
          </cell>
          <cell r="EB7">
            <v>284234137</v>
          </cell>
        </row>
        <row r="8">
          <cell r="B8" t="str">
            <v>Co-operative Bank of Kenya</v>
          </cell>
          <cell r="C8">
            <v>462.82762600000001</v>
          </cell>
          <cell r="D8">
            <v>274.780327</v>
          </cell>
          <cell r="E8">
            <v>335.97404499999999</v>
          </cell>
          <cell r="F8">
            <v>64.360844999999998</v>
          </cell>
          <cell r="G8">
            <v>66.456239999999994</v>
          </cell>
          <cell r="H8">
            <v>80.581125999999998</v>
          </cell>
          <cell r="I8">
            <v>437.35150499999997</v>
          </cell>
          <cell r="J8">
            <v>0.46295399999999998</v>
          </cell>
          <cell r="K8">
            <v>4.945246</v>
          </cell>
          <cell r="L8"/>
          <cell r="M8">
            <v>9.7688689863564118E-2</v>
          </cell>
          <cell r="N8">
            <v>9.7622535687919107E-2</v>
          </cell>
          <cell r="O8">
            <v>9.4698206618641478E-2</v>
          </cell>
          <cell r="P8">
            <v>9.5496047523113706E-2</v>
          </cell>
          <cell r="Q8">
            <v>9.6648189092887749E-2</v>
          </cell>
          <cell r="R8">
            <v>9.5704141107746943E-2</v>
          </cell>
          <cell r="S8">
            <v>9.6474712596889139E-2</v>
          </cell>
          <cell r="T8">
            <v>9.8479859855237384E-2</v>
          </cell>
          <cell r="U8">
            <v>0.1021673753053215</v>
          </cell>
          <cell r="V8">
            <v>0.10000834463142143</v>
          </cell>
          <cell r="W8">
            <v>0.1004640419991996</v>
          </cell>
          <cell r="X8">
            <v>0.10086798408392122</v>
          </cell>
          <cell r="Y8">
            <v>0.10117409893948653</v>
          </cell>
          <cell r="Z8">
            <v>9.8095006116512201E-2</v>
          </cell>
          <cell r="AA8">
            <v>9.6650095935512909E-2</v>
          </cell>
          <cell r="AB8">
            <v>0.10250285940196353</v>
          </cell>
          <cell r="AC8">
            <v>0.10078924232391917</v>
          </cell>
          <cell r="AD8">
            <v>0.10135136881997128</v>
          </cell>
          <cell r="AE8">
            <v>9.1113009941155967E-2</v>
          </cell>
          <cell r="AF8">
            <v>9.2205325760033208E-2</v>
          </cell>
          <cell r="AG8">
            <v>8.9025218546685186E-2</v>
          </cell>
          <cell r="AH8">
            <v>9.9034548928715799E-2</v>
          </cell>
          <cell r="AI8">
            <v>9.8971934282891236E-2</v>
          </cell>
          <cell r="AJ8">
            <v>9.7025164366221661E-2</v>
          </cell>
          <cell r="AK8">
            <v>9.277290604617458E-2</v>
          </cell>
          <cell r="AL8">
            <v>313413032</v>
          </cell>
          <cell r="AM8">
            <v>195568503</v>
          </cell>
          <cell r="AN8">
            <v>0</v>
          </cell>
          <cell r="AO8">
            <v>228782134</v>
          </cell>
          <cell r="AP8">
            <v>0</v>
          </cell>
          <cell r="AQ8">
            <v>40312354</v>
          </cell>
          <cell r="AR8">
            <v>51920201</v>
          </cell>
          <cell r="AS8">
            <v>263782134</v>
          </cell>
          <cell r="AT8">
            <v>13553634</v>
          </cell>
          <cell r="AU8">
            <v>20834301</v>
          </cell>
          <cell r="AV8">
            <v>20834.300999999999</v>
          </cell>
          <cell r="AW8">
            <v>4733253</v>
          </cell>
          <cell r="AX8"/>
          <cell r="AY8">
            <v>9.3085275473922216E-2</v>
          </cell>
          <cell r="AZ8">
            <v>0.10771830798423584</v>
          </cell>
          <cell r="BA8">
            <v>9.1937453778671172E-2</v>
          </cell>
          <cell r="BB8">
            <v>0.13041168723838364</v>
          </cell>
          <cell r="BC8">
            <v>0.17747344310199098</v>
          </cell>
          <cell r="BD8">
            <v>3.0667171897253043E-2</v>
          </cell>
          <cell r="BE8">
            <v>0.15195155210452516</v>
          </cell>
          <cell r="BF8">
            <v>0.14716045163717911</v>
          </cell>
          <cell r="BG8">
            <v>0.37704989932216998</v>
          </cell>
          <cell r="BH8">
            <v>0.50981909689583893</v>
          </cell>
          <cell r="BI8">
            <v>8.6212499078373667E-2</v>
          </cell>
          <cell r="BJ8">
            <v>0.4564909524251099</v>
          </cell>
          <cell r="BK8">
            <v>0.11430257612570888</v>
          </cell>
          <cell r="BL8">
            <v>3.2288823506361211E-2</v>
          </cell>
          <cell r="BM8">
            <v>8.2013752619347666E-2</v>
          </cell>
          <cell r="BN8">
            <v>0.81786176964949775</v>
          </cell>
          <cell r="BO8">
            <v>4.5900700468706326E-2</v>
          </cell>
          <cell r="BP8">
            <v>2.0024189820463795E-2</v>
          </cell>
          <cell r="BQ8">
            <v>3.1783247257888975E-2</v>
          </cell>
          <cell r="BR8">
            <v>462827626</v>
          </cell>
          <cell r="BS8">
            <v>449616472</v>
          </cell>
          <cell r="BT8">
            <v>434408831</v>
          </cell>
          <cell r="BU8">
            <v>423857656</v>
          </cell>
          <cell r="BV8">
            <v>419998477</v>
          </cell>
          <cell r="BW8">
            <v>408303625</v>
          </cell>
          <cell r="BX8">
            <v>398614957</v>
          </cell>
          <cell r="BY8">
            <v>393427494</v>
          </cell>
          <cell r="BZ8">
            <v>393425978</v>
          </cell>
          <cell r="CA8">
            <v>382829640</v>
          </cell>
          <cell r="CB8">
            <v>384464971</v>
          </cell>
          <cell r="CC8">
            <v>380086859</v>
          </cell>
          <cell r="CD8">
            <v>376018201</v>
          </cell>
          <cell r="CE8">
            <v>349997760</v>
          </cell>
          <cell r="CF8">
            <v>351917807</v>
          </cell>
          <cell r="CG8">
            <v>360041467</v>
          </cell>
          <cell r="CH8">
            <v>348354889</v>
          </cell>
          <cell r="CI8">
            <v>339549808</v>
          </cell>
          <cell r="CJ8">
            <v>323948110</v>
          </cell>
          <cell r="CK8">
            <v>318998960</v>
          </cell>
          <cell r="CL8">
            <v>304846787</v>
          </cell>
          <cell r="CM8">
            <v>282689098</v>
          </cell>
          <cell r="CN8">
            <v>266799109</v>
          </cell>
          <cell r="CO8">
            <v>263501814</v>
          </cell>
          <cell r="CP8">
            <v>244073622</v>
          </cell>
          <cell r="CQ8">
            <v>228874484</v>
          </cell>
          <cell r="CR8">
            <v>80581126</v>
          </cell>
          <cell r="CS8">
            <v>77087985</v>
          </cell>
          <cell r="CT8">
            <v>73278006</v>
          </cell>
          <cell r="CU8">
            <v>70152002</v>
          </cell>
          <cell r="CV8">
            <v>72018398</v>
          </cell>
          <cell r="CW8">
            <v>68319018</v>
          </cell>
          <cell r="CX8">
            <v>69435424</v>
          </cell>
          <cell r="CY8">
            <v>66750889</v>
          </cell>
          <cell r="CZ8">
            <v>67013872</v>
          </cell>
          <cell r="DA8">
            <v>68227154</v>
          </cell>
          <cell r="DB8">
            <v>65944424</v>
          </cell>
          <cell r="DC8">
            <v>63402505</v>
          </cell>
          <cell r="DD8">
            <v>63072764</v>
          </cell>
          <cell r="DE8">
            <v>60054832</v>
          </cell>
          <cell r="DF8">
            <v>58440502</v>
          </cell>
          <cell r="DG8">
            <v>57116947</v>
          </cell>
          <cell r="DH8">
            <v>54653300</v>
          </cell>
          <cell r="DI8">
            <v>49310775</v>
          </cell>
          <cell r="DJ8">
            <v>47991534</v>
          </cell>
          <cell r="DK8">
            <v>54795678</v>
          </cell>
          <cell r="DL8">
            <v>46164334</v>
          </cell>
          <cell r="DM8">
            <v>42351119</v>
          </cell>
          <cell r="DN8">
            <v>42351119</v>
          </cell>
          <cell r="DO8">
            <v>40634476</v>
          </cell>
          <cell r="DP8">
            <v>38883993</v>
          </cell>
          <cell r="DQ8">
            <v>35652054</v>
          </cell>
          <cell r="DR8"/>
          <cell r="DS8">
            <v>4496196</v>
          </cell>
          <cell r="DT8">
            <v>7428475</v>
          </cell>
          <cell r="DU8"/>
          <cell r="DV8">
            <v>11924671</v>
          </cell>
          <cell r="DW8">
            <v>6079425</v>
          </cell>
          <cell r="DX8">
            <v>11834307</v>
          </cell>
          <cell r="DY8">
            <v>14090209</v>
          </cell>
          <cell r="DZ8">
            <v>25924516</v>
          </cell>
          <cell r="EA8">
            <v>3497760</v>
          </cell>
          <cell r="EB8">
            <v>274780327</v>
          </cell>
        </row>
        <row r="9">
          <cell r="B9" t="str">
            <v>NCBA</v>
          </cell>
          <cell r="C9">
            <v>477.67495000000002</v>
          </cell>
          <cell r="D9">
            <v>223.696774</v>
          </cell>
          <cell r="E9">
            <v>363.46359999999999</v>
          </cell>
          <cell r="F9">
            <v>65.572929999999999</v>
          </cell>
          <cell r="G9">
            <v>67.641896000000003</v>
          </cell>
          <cell r="H9">
            <v>71.092198999999994</v>
          </cell>
          <cell r="I9">
            <v>347.23764699999998</v>
          </cell>
          <cell r="J9">
            <v>0.94864099999999996</v>
          </cell>
          <cell r="K9">
            <v>2.5584120000000001</v>
          </cell>
          <cell r="L9"/>
          <cell r="M9">
            <v>9.6950600236494641E-2</v>
          </cell>
          <cell r="N9">
            <v>9.7464044210689771E-2</v>
          </cell>
          <cell r="O9">
            <v>9.74673050392518E-2</v>
          </cell>
          <cell r="P9">
            <v>9.6737257376679486E-2</v>
          </cell>
          <cell r="Q9">
            <v>9.6737257376679486E-2</v>
          </cell>
          <cell r="R9">
            <v>9.7055711435556496E-2</v>
          </cell>
          <cell r="S9">
            <v>9.6142153326629703E-2</v>
          </cell>
          <cell r="T9">
            <v>9.7983448925575395E-2</v>
          </cell>
          <cell r="U9">
            <v>5.6204283601014399E-2</v>
          </cell>
          <cell r="V9">
            <v>5.5953636490812454E-2</v>
          </cell>
          <cell r="W9">
            <v>5.3466063280938905E-2</v>
          </cell>
          <cell r="X9">
            <v>5.3057841065827435E-2</v>
          </cell>
          <cell r="Y9">
            <v>5.1215123751676375E-2</v>
          </cell>
          <cell r="Z9">
            <v>5.4621060328248094E-2</v>
          </cell>
          <cell r="AA9">
            <v>5.3054020917043358E-2</v>
          </cell>
          <cell r="AB9">
            <v>5.2787811272880056E-2</v>
          </cell>
          <cell r="AC9">
            <v>5.2254477482426093E-2</v>
          </cell>
          <cell r="AD9">
            <v>4.8437281495554596E-2</v>
          </cell>
          <cell r="AE9">
            <v>4.5534816425472802E-2</v>
          </cell>
          <cell r="AF9">
            <v>4.6003496432953359E-2</v>
          </cell>
          <cell r="AG9">
            <v>4.7926210129083477E-2</v>
          </cell>
          <cell r="AH9">
            <v>4.2843468532287779E-2</v>
          </cell>
          <cell r="AI9">
            <v>4.2605531985737341E-2</v>
          </cell>
          <cell r="AJ9">
            <v>3.8746058159839739E-2</v>
          </cell>
          <cell r="AK9">
            <v>3.978342370323365E-2</v>
          </cell>
          <cell r="AL9">
            <v>313413032</v>
          </cell>
          <cell r="AM9">
            <v>195568503</v>
          </cell>
          <cell r="AN9">
            <v>0</v>
          </cell>
          <cell r="AO9">
            <v>228782134</v>
          </cell>
          <cell r="AP9">
            <v>0</v>
          </cell>
          <cell r="AQ9">
            <v>40312354</v>
          </cell>
          <cell r="AR9">
            <v>51920201</v>
          </cell>
          <cell r="AS9">
            <v>263782134</v>
          </cell>
          <cell r="AT9">
            <v>13553634</v>
          </cell>
          <cell r="AU9">
            <v>20834301</v>
          </cell>
          <cell r="AV9">
            <v>20834.300999999999</v>
          </cell>
          <cell r="AW9">
            <v>4733253</v>
          </cell>
          <cell r="AX9"/>
          <cell r="AY9">
            <v>9.6071413653561852E-2</v>
          </cell>
          <cell r="AZ9">
            <v>8.7692733536968256E-2</v>
          </cell>
          <cell r="BA9">
            <v>9.945981965728759E-2</v>
          </cell>
          <cell r="BB9">
            <v>6.7468195833114794E-2</v>
          </cell>
          <cell r="BC9">
            <v>0.10195201493000557</v>
          </cell>
          <cell r="BD9">
            <v>1.5198007935012399E-2</v>
          </cell>
          <cell r="BE9">
            <v>0.19480000680916953</v>
          </cell>
          <cell r="BF9">
            <v>0.18884164941942486</v>
          </cell>
          <cell r="BG9">
            <v>0.48142347954263442</v>
          </cell>
          <cell r="BH9">
            <v>0.36591192048568028</v>
          </cell>
          <cell r="BI9">
            <v>0.11068446054365108</v>
          </cell>
          <cell r="BJ9">
            <v>0.41688666607306546</v>
          </cell>
          <cell r="BK9">
            <v>0.13229250898488928</v>
          </cell>
          <cell r="BL9">
            <v>4.3591808453838803E-2</v>
          </cell>
          <cell r="BM9">
            <v>8.8700700531050475E-2</v>
          </cell>
          <cell r="BN9">
            <v>0.61545853284895657</v>
          </cell>
          <cell r="BO9">
            <v>9.4338598941446125E-2</v>
          </cell>
          <cell r="BP9">
            <v>1.0785661464037557E-2</v>
          </cell>
          <cell r="BQ9">
            <v>4.9559299106423316E-2</v>
          </cell>
          <cell r="BR9">
            <v>477674950</v>
          </cell>
          <cell r="BS9">
            <v>464890685</v>
          </cell>
          <cell r="BT9">
            <v>547750081</v>
          </cell>
          <cell r="BU9">
            <v>447029877</v>
          </cell>
          <cell r="BV9">
            <v>239013127</v>
          </cell>
          <cell r="BW9">
            <v>0</v>
          </cell>
          <cell r="BX9">
            <v>415348889</v>
          </cell>
          <cell r="BY9">
            <v>223448379</v>
          </cell>
          <cell r="BZ9">
            <v>225544631</v>
          </cell>
          <cell r="CA9">
            <v>229525229</v>
          </cell>
          <cell r="CB9">
            <v>219009371</v>
          </cell>
          <cell r="CC9">
            <v>216387023</v>
          </cell>
          <cell r="CD9">
            <v>202699639</v>
          </cell>
          <cell r="CE9">
            <v>210877927</v>
          </cell>
          <cell r="CF9">
            <v>211118198</v>
          </cell>
          <cell r="CG9">
            <v>206328561</v>
          </cell>
          <cell r="CH9">
            <v>195962086</v>
          </cell>
          <cell r="CI9">
            <v>198484270</v>
          </cell>
          <cell r="CJ9">
            <v>184466862</v>
          </cell>
          <cell r="CK9">
            <v>179346404</v>
          </cell>
          <cell r="CL9">
            <v>174983667</v>
          </cell>
          <cell r="CM9">
            <v>175808828</v>
          </cell>
          <cell r="CN9">
            <v>154710864</v>
          </cell>
          <cell r="CO9">
            <v>143801266</v>
          </cell>
          <cell r="CP9">
            <v>119783476</v>
          </cell>
          <cell r="CQ9">
            <v>124881964</v>
          </cell>
          <cell r="CR9">
            <v>71092199</v>
          </cell>
          <cell r="CS9">
            <v>69416255</v>
          </cell>
          <cell r="CT9">
            <v>70001759</v>
          </cell>
          <cell r="CU9">
            <v>0</v>
          </cell>
          <cell r="CV9">
            <v>33468865</v>
          </cell>
          <cell r="CW9" t="e">
            <v>#N/A</v>
          </cell>
          <cell r="CX9">
            <v>32677307</v>
          </cell>
          <cell r="CY9">
            <v>31950763</v>
          </cell>
          <cell r="CZ9">
            <v>31671237</v>
          </cell>
          <cell r="DA9">
            <v>31571015</v>
          </cell>
          <cell r="DB9">
            <v>29764854</v>
          </cell>
          <cell r="DC9">
            <v>28396850</v>
          </cell>
          <cell r="DD9">
            <v>28887284</v>
          </cell>
          <cell r="DE9">
            <v>27470172</v>
          </cell>
          <cell r="DF9">
            <v>26187655</v>
          </cell>
          <cell r="DG9">
            <v>24321102</v>
          </cell>
          <cell r="DH9">
            <v>23949685</v>
          </cell>
          <cell r="DI9">
            <v>22708080</v>
          </cell>
          <cell r="DJ9">
            <v>19085273</v>
          </cell>
          <cell r="DK9">
            <v>18822475</v>
          </cell>
          <cell r="DL9">
            <v>18511215</v>
          </cell>
          <cell r="DM9">
            <v>17856644</v>
          </cell>
          <cell r="DN9">
            <v>17856644</v>
          </cell>
          <cell r="DO9">
            <v>14954339</v>
          </cell>
          <cell r="DP9">
            <v>15471795</v>
          </cell>
          <cell r="DQ9">
            <v>13749281</v>
          </cell>
          <cell r="DR9"/>
          <cell r="DS9">
            <v>4624708</v>
          </cell>
          <cell r="DT9">
            <v>4981612</v>
          </cell>
          <cell r="DU9"/>
          <cell r="DV9">
            <v>9606320</v>
          </cell>
          <cell r="DW9">
            <v>3515067</v>
          </cell>
          <cell r="DX9">
            <v>11606693</v>
          </cell>
          <cell r="DY9">
            <v>16234670</v>
          </cell>
          <cell r="DZ9">
            <v>27841363</v>
          </cell>
          <cell r="EA9">
            <v>1790640</v>
          </cell>
          <cell r="EB9">
            <v>223696774</v>
          </cell>
        </row>
        <row r="10">
          <cell r="B10" t="str">
            <v>Absa Bank Kenya</v>
          </cell>
          <cell r="C10">
            <v>381.69295599999998</v>
          </cell>
          <cell r="D10">
            <v>202.95964000000001</v>
          </cell>
          <cell r="E10">
            <v>239.40629799999999</v>
          </cell>
          <cell r="F10">
            <v>39.622301999999998</v>
          </cell>
          <cell r="G10">
            <v>47.508547999999998</v>
          </cell>
          <cell r="H10">
            <v>41.057360000000003</v>
          </cell>
          <cell r="I10">
            <v>288.08948800000002</v>
          </cell>
          <cell r="J10">
            <v>1.1431290000000001</v>
          </cell>
          <cell r="K10">
            <v>3.269854</v>
          </cell>
          <cell r="L10"/>
          <cell r="M10">
            <v>6.5776413678535151E-2</v>
          </cell>
          <cell r="N10">
            <v>6.8667220982399066E-2</v>
          </cell>
          <cell r="O10">
            <v>6.7605259998546399E-2</v>
          </cell>
          <cell r="P10">
            <v>6.7201398417352384E-2</v>
          </cell>
          <cell r="Q10">
            <v>6.9309079131394336E-2</v>
          </cell>
          <cell r="R10">
            <v>6.7305711401056886E-2</v>
          </cell>
          <cell r="S10">
            <v>6.9062370315111657E-2</v>
          </cell>
          <cell r="T10">
            <v>6.9899479535340897E-2</v>
          </cell>
          <cell r="U10">
            <v>6.9665979965692515E-2</v>
          </cell>
          <cell r="V10">
            <v>6.6571807625765284E-2</v>
          </cell>
          <cell r="W10">
            <v>6.8813021819434772E-2</v>
          </cell>
          <cell r="X10">
            <v>6.7402797826715932E-2</v>
          </cell>
          <cell r="Y10">
            <v>6.8672384088949323E-2</v>
          </cell>
          <cell r="Z10">
            <v>6.9604026480536943E-2</v>
          </cell>
          <cell r="AA10">
            <v>6.9696517493310753E-2</v>
          </cell>
          <cell r="AB10">
            <v>7.0225197842729847E-2</v>
          </cell>
          <cell r="AC10">
            <v>6.8253664356214966E-2</v>
          </cell>
          <cell r="AD10">
            <v>6.7135957760077025E-2</v>
          </cell>
          <cell r="AE10">
            <v>6.6433031723546504E-2</v>
          </cell>
          <cell r="AF10">
            <v>7.0473547433140202E-2</v>
          </cell>
          <cell r="AG10">
            <v>7.2892726696750149E-2</v>
          </cell>
          <cell r="AH10">
            <v>7.130132863843322E-2</v>
          </cell>
          <cell r="AI10">
            <v>7.2816030490544692E-2</v>
          </cell>
          <cell r="AJ10">
            <v>7.2833618657822535E-2</v>
          </cell>
          <cell r="AK10">
            <v>7.8008697497295637E-2</v>
          </cell>
          <cell r="AL10">
            <v>313413032</v>
          </cell>
          <cell r="AM10">
            <v>195568503</v>
          </cell>
          <cell r="AN10">
            <v>0</v>
          </cell>
          <cell r="AO10">
            <v>228782134</v>
          </cell>
          <cell r="AP10">
            <v>0</v>
          </cell>
          <cell r="AQ10">
            <v>40312354</v>
          </cell>
          <cell r="AR10">
            <v>51920201</v>
          </cell>
          <cell r="AS10">
            <v>263782134</v>
          </cell>
          <cell r="AT10">
            <v>13553634</v>
          </cell>
          <cell r="AU10">
            <v>20834301</v>
          </cell>
          <cell r="AV10">
            <v>20834.300999999999</v>
          </cell>
          <cell r="AW10">
            <v>4733253</v>
          </cell>
          <cell r="AX10"/>
          <cell r="AY10">
            <v>7.6767228142331473E-2</v>
          </cell>
          <cell r="AZ10">
            <v>7.9563443455286501E-2</v>
          </cell>
          <cell r="BA10">
            <v>6.5512219721311438E-2</v>
          </cell>
          <cell r="BB10">
            <v>8.6229719848755298E-2</v>
          </cell>
          <cell r="BC10">
            <v>0.1722956521702361</v>
          </cell>
          <cell r="BD10">
            <v>1.9408116110216547E-2</v>
          </cell>
          <cell r="BE10">
            <v>0.16490899522165139</v>
          </cell>
          <cell r="BF10">
            <v>0.13753470241163396</v>
          </cell>
          <cell r="BG10">
            <v>0.32876407128053586</v>
          </cell>
          <cell r="BH10">
            <v>0.47567404019904591</v>
          </cell>
          <cell r="BI10">
            <v>6.8632606102338622E-2</v>
          </cell>
          <cell r="BJ10">
            <v>0.58802295540817484</v>
          </cell>
          <cell r="BK10">
            <v>0.11408737474923979</v>
          </cell>
          <cell r="BL10">
            <v>2.6555945821781345E-2</v>
          </cell>
          <cell r="BM10">
            <v>8.7531428927458438E-2</v>
          </cell>
          <cell r="BN10">
            <v>0.84776232578476285</v>
          </cell>
          <cell r="BO10">
            <v>3.9549583530316401E-2</v>
          </cell>
          <cell r="BP10">
            <v>0.16661793441687972</v>
          </cell>
          <cell r="BQ10">
            <v>0.10491662575335584</v>
          </cell>
          <cell r="BR10">
            <v>381692956</v>
          </cell>
          <cell r="BS10">
            <v>374109200</v>
          </cell>
          <cell r="BT10">
            <v>359771428</v>
          </cell>
          <cell r="BU10">
            <v>353740701</v>
          </cell>
          <cell r="BV10">
            <v>354502860</v>
          </cell>
          <cell r="BW10">
            <v>325362737</v>
          </cell>
          <cell r="BX10">
            <v>322637854</v>
          </cell>
          <cell r="BY10">
            <v>317007311</v>
          </cell>
          <cell r="BZ10">
            <v>291293088</v>
          </cell>
          <cell r="CA10">
            <v>271682166</v>
          </cell>
          <cell r="CB10">
            <v>277609552</v>
          </cell>
          <cell r="CC10">
            <v>268015547</v>
          </cell>
          <cell r="CD10">
            <v>260429543</v>
          </cell>
          <cell r="CE10">
            <v>259498223</v>
          </cell>
          <cell r="CF10">
            <v>264008571</v>
          </cell>
          <cell r="CG10">
            <v>256142570</v>
          </cell>
          <cell r="CH10">
            <v>211913140</v>
          </cell>
          <cell r="CI10">
            <v>241152698</v>
          </cell>
          <cell r="CJ10">
            <v>221041523</v>
          </cell>
          <cell r="CK10">
            <v>234699871</v>
          </cell>
          <cell r="CL10">
            <v>230907978</v>
          </cell>
          <cell r="CM10">
            <v>226118124</v>
          </cell>
          <cell r="CN10">
            <v>218771220</v>
          </cell>
          <cell r="CO10">
            <v>213439675</v>
          </cell>
          <cell r="CP10">
            <v>200975424</v>
          </cell>
          <cell r="CQ10">
            <v>207009618</v>
          </cell>
          <cell r="CR10">
            <v>41057360</v>
          </cell>
          <cell r="CS10">
            <v>44079414</v>
          </cell>
          <cell r="CT10">
            <v>42967475</v>
          </cell>
          <cell r="CU10">
            <v>41546560</v>
          </cell>
          <cell r="CV10">
            <v>54143264</v>
          </cell>
          <cell r="CW10">
            <v>43393443</v>
          </cell>
          <cell r="CX10">
            <v>41909848</v>
          </cell>
          <cell r="CY10">
            <v>40114088</v>
          </cell>
          <cell r="CZ10">
            <v>43607960</v>
          </cell>
          <cell r="DA10">
            <v>43559168</v>
          </cell>
          <cell r="DB10">
            <v>42020987</v>
          </cell>
          <cell r="DC10">
            <v>40337534</v>
          </cell>
          <cell r="DD10">
            <v>43652097</v>
          </cell>
          <cell r="DE10">
            <v>42094710</v>
          </cell>
          <cell r="DF10">
            <v>41470872</v>
          </cell>
          <cell r="DG10">
            <v>39103584</v>
          </cell>
          <cell r="DH10">
            <v>42315483</v>
          </cell>
          <cell r="DI10">
            <v>39716371</v>
          </cell>
          <cell r="DJ10">
            <v>36852164</v>
          </cell>
          <cell r="DK10">
            <v>36237869</v>
          </cell>
          <cell r="DL10">
            <v>40265422</v>
          </cell>
          <cell r="DM10">
            <v>38186091</v>
          </cell>
          <cell r="DN10">
            <v>38186091</v>
          </cell>
          <cell r="DO10">
            <v>36042316</v>
          </cell>
          <cell r="DP10">
            <v>34465579</v>
          </cell>
          <cell r="DQ10">
            <v>32370886</v>
          </cell>
          <cell r="DR10"/>
          <cell r="DS10">
            <v>2749089</v>
          </cell>
          <cell r="DT10">
            <v>5612801</v>
          </cell>
          <cell r="DU10"/>
          <cell r="DV10">
            <v>8361890</v>
          </cell>
          <cell r="DW10">
            <v>3977534</v>
          </cell>
          <cell r="DX10">
            <v>8794546</v>
          </cell>
          <cell r="DY10">
            <v>6161581</v>
          </cell>
          <cell r="DZ10">
            <v>14956127</v>
          </cell>
          <cell r="EA10">
            <v>1833587</v>
          </cell>
          <cell r="EB10">
            <v>202959640</v>
          </cell>
        </row>
        <row r="11">
          <cell r="B11" t="str">
            <v>Standard Chartered Bank</v>
          </cell>
          <cell r="C11">
            <v>311.43201299999998</v>
          </cell>
          <cell r="D11">
            <v>125.536619</v>
          </cell>
          <cell r="E11">
            <v>243.550712</v>
          </cell>
          <cell r="F11">
            <v>36.801741</v>
          </cell>
          <cell r="G11">
            <v>44.247857000000003</v>
          </cell>
          <cell r="H11">
            <v>49.068888000000001</v>
          </cell>
          <cell r="I11">
            <v>245.55987999999999</v>
          </cell>
          <cell r="J11">
            <v>0.69523699999999999</v>
          </cell>
          <cell r="K11">
            <v>2.6231990000000001</v>
          </cell>
          <cell r="L11"/>
          <cell r="M11">
            <v>6.5024706544385774E-2</v>
          </cell>
          <cell r="N11">
            <v>6.4186957470718356E-2</v>
          </cell>
          <cell r="O11">
            <v>6.2999678755020924E-2</v>
          </cell>
          <cell r="P11">
            <v>6.54057751117752E-2</v>
          </cell>
          <cell r="Q11">
            <v>6.8011392204713972E-2</v>
          </cell>
          <cell r="R11">
            <v>6.6876241658463467E-2</v>
          </cell>
          <cell r="S11">
            <v>6.7923254318470433E-2</v>
          </cell>
          <cell r="T11">
            <v>7.1279750319827348E-2</v>
          </cell>
          <cell r="U11">
            <v>7.498422676639499E-2</v>
          </cell>
          <cell r="V11">
            <v>7.1336857972631479E-2</v>
          </cell>
          <cell r="W11">
            <v>7.6881029199935363E-2</v>
          </cell>
          <cell r="X11">
            <v>7.4690155088795118E-2</v>
          </cell>
          <cell r="Y11">
            <v>7.3800484600600014E-2</v>
          </cell>
          <cell r="Z11">
            <v>7.0819460656538033E-2</v>
          </cell>
          <cell r="AA11">
            <v>7.3087283938123498E-2</v>
          </cell>
          <cell r="AB11">
            <v>7.3585483805675506E-2</v>
          </cell>
          <cell r="AC11">
            <v>7.4799554054957196E-2</v>
          </cell>
          <cell r="AD11">
            <v>6.9135590723677365E-2</v>
          </cell>
          <cell r="AE11">
            <v>6.8060282438070566E-2</v>
          </cell>
          <cell r="AF11">
            <v>7.2892927680585043E-2</v>
          </cell>
          <cell r="AG11">
            <v>7.2478126933566631E-2</v>
          </cell>
          <cell r="AH11">
            <v>7.2993438485868048E-2</v>
          </cell>
          <cell r="AI11">
            <v>7.3326734059672591E-2</v>
          </cell>
          <cell r="AJ11">
            <v>7.6122376925973012E-2</v>
          </cell>
          <cell r="AK11">
            <v>7.8339222482251211E-2</v>
          </cell>
          <cell r="AL11">
            <v>313413032</v>
          </cell>
          <cell r="AM11">
            <v>195568503</v>
          </cell>
          <cell r="AN11">
            <v>0</v>
          </cell>
          <cell r="AO11">
            <v>228782134</v>
          </cell>
          <cell r="AP11">
            <v>0</v>
          </cell>
          <cell r="AQ11">
            <v>40312354</v>
          </cell>
          <cell r="AR11">
            <v>51920201</v>
          </cell>
          <cell r="AS11">
            <v>263782134</v>
          </cell>
          <cell r="AT11">
            <v>13553634</v>
          </cell>
          <cell r="AU11">
            <v>20834301</v>
          </cell>
          <cell r="AV11">
            <v>20834.300999999999</v>
          </cell>
          <cell r="AW11">
            <v>4733253</v>
          </cell>
          <cell r="AX11"/>
          <cell r="AY11">
            <v>6.2636137285165261E-2</v>
          </cell>
          <cell r="AZ11">
            <v>4.9212373885637282E-2</v>
          </cell>
          <cell r="BA11">
            <v>6.6646315870210915E-2</v>
          </cell>
          <cell r="BB11">
            <v>6.9176701735776294E-2</v>
          </cell>
          <cell r="BC11">
            <v>0.15023080494485028</v>
          </cell>
          <cell r="BD11">
            <v>2.3570353609269422E-2</v>
          </cell>
          <cell r="BE11">
            <v>0.18019171942908591</v>
          </cell>
          <cell r="BF11">
            <v>0.14986870412218803</v>
          </cell>
          <cell r="BG11">
            <v>0.28816592939865221</v>
          </cell>
          <cell r="BH11">
            <v>0.53844218745249151</v>
          </cell>
          <cell r="BI11">
            <v>8.852295923223831E-2</v>
          </cell>
          <cell r="BJ11">
            <v>0.63957466433959731</v>
          </cell>
          <cell r="BK11">
            <v>0.10476044673566051</v>
          </cell>
          <cell r="BL11">
            <v>2.0220296182546164E-2</v>
          </cell>
          <cell r="BM11">
            <v>8.454015055311434E-2</v>
          </cell>
          <cell r="BN11">
            <v>0.51544344900129058</v>
          </cell>
          <cell r="BO11">
            <v>9.2834576872089708E-2</v>
          </cell>
          <cell r="BP11">
            <v>0.20656760901078283</v>
          </cell>
          <cell r="BQ11">
            <v>0.15048366340323646</v>
          </cell>
          <cell r="BR11">
            <v>311432013</v>
          </cell>
          <cell r="BS11">
            <v>302295903</v>
          </cell>
          <cell r="BT11">
            <v>289422215</v>
          </cell>
          <cell r="BU11">
            <v>293472543</v>
          </cell>
          <cell r="BV11">
            <v>300226174</v>
          </cell>
          <cell r="BW11">
            <v>284691002</v>
          </cell>
          <cell r="BX11">
            <v>287606164</v>
          </cell>
          <cell r="BY11">
            <v>295049630</v>
          </cell>
          <cell r="BZ11">
            <v>293306671</v>
          </cell>
          <cell r="CA11">
            <v>285125438</v>
          </cell>
          <cell r="CB11">
            <v>309951569</v>
          </cell>
          <cell r="CC11">
            <v>288711107</v>
          </cell>
          <cell r="CD11">
            <v>274006884</v>
          </cell>
          <cell r="CE11">
            <v>250274108</v>
          </cell>
          <cell r="CF11">
            <v>264072997</v>
          </cell>
          <cell r="CG11">
            <v>255903727</v>
          </cell>
          <cell r="CH11">
            <v>249710651</v>
          </cell>
          <cell r="CI11">
            <v>234130556</v>
          </cell>
          <cell r="CJ11">
            <v>231786864</v>
          </cell>
          <cell r="CK11">
            <v>228338094</v>
          </cell>
          <cell r="CL11">
            <v>232984465</v>
          </cell>
          <cell r="CM11">
            <v>222635993</v>
          </cell>
          <cell r="CN11">
            <v>223082484</v>
          </cell>
          <cell r="CO11">
            <v>228860613</v>
          </cell>
          <cell r="CP11">
            <v>217819880</v>
          </cell>
          <cell r="CQ11">
            <v>220523869</v>
          </cell>
          <cell r="CR11">
            <v>49068888</v>
          </cell>
          <cell r="CS11">
            <v>47221510</v>
          </cell>
          <cell r="CT11">
            <v>46080820</v>
          </cell>
          <cell r="CU11">
            <v>54194365</v>
          </cell>
          <cell r="CV11">
            <v>47621354</v>
          </cell>
          <cell r="CW11">
            <v>54336279</v>
          </cell>
          <cell r="CX11">
            <v>54209897</v>
          </cell>
          <cell r="CY11">
            <v>43217065</v>
          </cell>
          <cell r="CZ11">
            <v>54028274</v>
          </cell>
          <cell r="DA11">
            <v>45483852</v>
          </cell>
          <cell r="DB11">
            <v>43809586</v>
          </cell>
          <cell r="DC11">
            <v>42698407</v>
          </cell>
          <cell r="DD11">
            <v>54660764</v>
          </cell>
          <cell r="DE11">
            <v>43904779</v>
          </cell>
          <cell r="DF11">
            <v>43288125</v>
          </cell>
          <cell r="DG11">
            <v>43083098</v>
          </cell>
          <cell r="DH11">
            <v>43850954</v>
          </cell>
          <cell r="DI11">
            <v>40914483</v>
          </cell>
          <cell r="DJ11">
            <v>41143859</v>
          </cell>
          <cell r="DK11">
            <v>39848778</v>
          </cell>
          <cell r="DL11">
            <v>42126191</v>
          </cell>
          <cell r="DM11">
            <v>40449853</v>
          </cell>
          <cell r="DN11">
            <v>40449853</v>
          </cell>
          <cell r="DO11">
            <v>39685452</v>
          </cell>
          <cell r="DP11">
            <v>38765178</v>
          </cell>
          <cell r="DQ11">
            <v>36029984</v>
          </cell>
          <cell r="DR11"/>
          <cell r="DS11">
            <v>1904969</v>
          </cell>
          <cell r="DT11">
            <v>4705698</v>
          </cell>
          <cell r="DU11"/>
          <cell r="DV11">
            <v>6610667</v>
          </cell>
          <cell r="DW11">
            <v>3559462</v>
          </cell>
          <cell r="DX11">
            <v>7797796</v>
          </cell>
          <cell r="DY11">
            <v>4394363</v>
          </cell>
          <cell r="DZ11">
            <v>12192159</v>
          </cell>
          <cell r="EA11">
            <v>1808223</v>
          </cell>
          <cell r="EB11">
            <v>125536619</v>
          </cell>
        </row>
        <row r="12">
          <cell r="B12" t="str">
            <v>Diamond Trust Bank</v>
          </cell>
          <cell r="C12">
            <v>286.36318999999997</v>
          </cell>
          <cell r="D12">
            <v>151.990082</v>
          </cell>
          <cell r="E12">
            <v>191.44406599999999</v>
          </cell>
          <cell r="F12">
            <v>45.347208000000002</v>
          </cell>
          <cell r="G12">
            <v>49.558486000000002</v>
          </cell>
          <cell r="H12">
            <v>53.605998</v>
          </cell>
          <cell r="I12">
            <v>235.54937899999999</v>
          </cell>
          <cell r="J12">
            <v>0.40021600000000002</v>
          </cell>
          <cell r="K12">
            <v>2.3597380000000001</v>
          </cell>
          <cell r="L12"/>
          <cell r="M12">
            <v>6.0618957248676053E-2</v>
          </cell>
          <cell r="N12">
            <v>6.259353231391368E-2</v>
          </cell>
          <cell r="O12">
            <v>6.2977914354430786E-2</v>
          </cell>
          <cell r="P12">
            <v>6.3683394351932029E-2</v>
          </cell>
          <cell r="Q12">
            <v>6.3770351079649706E-2</v>
          </cell>
          <cell r="R12">
            <v>6.5940347249586514E-2</v>
          </cell>
          <cell r="S12">
            <v>6.7343303785622588E-2</v>
          </cell>
          <cell r="T12">
            <v>6.8787074781720137E-2</v>
          </cell>
          <cell r="U12">
            <v>6.9242724646015011E-2</v>
          </cell>
          <cell r="V12">
            <v>6.6636654223616559E-2</v>
          </cell>
          <cell r="W12">
            <v>6.6563556187517248E-2</v>
          </cell>
          <cell r="X12">
            <v>6.4662708824676812E-2</v>
          </cell>
          <cell r="Y12">
            <v>6.4225378142243925E-2</v>
          </cell>
          <cell r="Z12">
            <v>6.3931954794117257E-2</v>
          </cell>
          <cell r="AA12">
            <v>5.9424839579737959E-2</v>
          </cell>
          <cell r="AB12">
            <v>5.8910865466428299E-2</v>
          </cell>
          <cell r="AC12">
            <v>5.688000529505001E-2</v>
          </cell>
          <cell r="AD12">
            <v>4.8020961225879545E-2</v>
          </cell>
          <cell r="AE12">
            <v>4.6628364034915784E-2</v>
          </cell>
          <cell r="AF12">
            <v>4.6546312553362799E-2</v>
          </cell>
          <cell r="AG12">
            <v>4.6615122798219506E-2</v>
          </cell>
          <cell r="AH12">
            <v>4.4907011706007707E-2</v>
          </cell>
          <cell r="AI12">
            <v>4.1894073196298925E-2</v>
          </cell>
          <cell r="AJ12">
            <v>4.3056383213295579E-2</v>
          </cell>
          <cell r="AK12">
            <v>4.3028618756943957E-2</v>
          </cell>
          <cell r="AL12">
            <v>313413032</v>
          </cell>
          <cell r="AM12">
            <v>195568503</v>
          </cell>
          <cell r="AN12">
            <v>0</v>
          </cell>
          <cell r="AO12">
            <v>228782134</v>
          </cell>
          <cell r="AP12">
            <v>0</v>
          </cell>
          <cell r="AQ12">
            <v>40312354</v>
          </cell>
          <cell r="AR12">
            <v>51920201</v>
          </cell>
          <cell r="AS12">
            <v>263782134</v>
          </cell>
          <cell r="AT12">
            <v>13553634</v>
          </cell>
          <cell r="AU12">
            <v>20834301</v>
          </cell>
          <cell r="AV12">
            <v>20834.300999999999</v>
          </cell>
          <cell r="AW12">
            <v>4733253</v>
          </cell>
          <cell r="AX12"/>
          <cell r="AY12">
            <v>5.7594220675887493E-2</v>
          </cell>
          <cell r="AZ12">
            <v>5.9582556881611327E-2</v>
          </cell>
          <cell r="BA12">
            <v>5.2387618124119892E-2</v>
          </cell>
          <cell r="BB12">
            <v>6.2228939474503184E-2</v>
          </cell>
          <cell r="BC12">
            <v>0.1215537823797459</v>
          </cell>
          <cell r="BD12">
            <v>2.2379127447224791E-2</v>
          </cell>
          <cell r="BE12">
            <v>0.21039531587981816</v>
          </cell>
          <cell r="BF12">
            <v>0.19251678010155146</v>
          </cell>
          <cell r="BG12">
            <v>0.22528079817275565</v>
          </cell>
          <cell r="BH12">
            <v>0.37419142740310835</v>
          </cell>
          <cell r="BI12">
            <v>6.7318203776963431E-2</v>
          </cell>
          <cell r="BJ12">
            <v>0.3353970162603338</v>
          </cell>
          <cell r="BK12">
            <v>9.4533959582139671E-2</v>
          </cell>
          <cell r="BL12">
            <v>4.609857141397436E-2</v>
          </cell>
          <cell r="BM12">
            <v>4.8435388168165311E-2</v>
          </cell>
          <cell r="BN12">
            <v>0.79391377949525999</v>
          </cell>
          <cell r="BO12">
            <v>8.4716217559092338E-2</v>
          </cell>
          <cell r="BP12">
            <v>2.5254881370061828E-2</v>
          </cell>
          <cell r="BQ12">
            <v>5.2585964082720066E-2</v>
          </cell>
          <cell r="BR12">
            <v>286363190</v>
          </cell>
          <cell r="BS12">
            <v>287250595</v>
          </cell>
          <cell r="BT12">
            <v>283581295</v>
          </cell>
          <cell r="BU12">
            <v>280115753</v>
          </cell>
          <cell r="BV12">
            <v>277153801</v>
          </cell>
          <cell r="BW12">
            <v>281515703</v>
          </cell>
          <cell r="BX12">
            <v>291515544</v>
          </cell>
          <cell r="BY12">
            <v>285735153</v>
          </cell>
          <cell r="BZ12">
            <v>277054843</v>
          </cell>
          <cell r="CA12">
            <v>270081538</v>
          </cell>
          <cell r="CB12">
            <v>267675547</v>
          </cell>
          <cell r="CC12">
            <v>258159603</v>
          </cell>
          <cell r="CD12">
            <v>248863252</v>
          </cell>
          <cell r="CE12">
            <v>244123818</v>
          </cell>
          <cell r="CF12">
            <v>230711438</v>
          </cell>
          <cell r="CG12">
            <v>222154764</v>
          </cell>
          <cell r="CH12">
            <v>205480349</v>
          </cell>
          <cell r="CI12">
            <v>190947903</v>
          </cell>
          <cell r="CJ12">
            <v>166004397</v>
          </cell>
          <cell r="CK12">
            <v>158030111</v>
          </cell>
          <cell r="CL12">
            <v>148561346</v>
          </cell>
          <cell r="CM12">
            <v>141175794</v>
          </cell>
          <cell r="CN12">
            <v>126274802</v>
          </cell>
          <cell r="CO12">
            <v>120443207</v>
          </cell>
          <cell r="CP12">
            <v>116208461</v>
          </cell>
          <cell r="CQ12">
            <v>114136429</v>
          </cell>
          <cell r="CR12">
            <v>53605998</v>
          </cell>
          <cell r="CS12">
            <v>52001378</v>
          </cell>
          <cell r="CT12">
            <v>51826136</v>
          </cell>
          <cell r="CU12">
            <v>50349508</v>
          </cell>
          <cell r="CV12">
            <v>49236941</v>
          </cell>
          <cell r="CW12">
            <v>47712838</v>
          </cell>
          <cell r="CX12">
            <v>46325610</v>
          </cell>
          <cell r="CY12">
            <v>44769721</v>
          </cell>
          <cell r="CZ12">
            <v>44323296</v>
          </cell>
          <cell r="DA12">
            <v>43003972</v>
          </cell>
          <cell r="DB12">
            <v>41508356</v>
          </cell>
          <cell r="DC12">
            <v>37678168</v>
          </cell>
          <cell r="DD12">
            <v>37678168</v>
          </cell>
          <cell r="DE12">
            <v>36431809</v>
          </cell>
          <cell r="DF12">
            <v>33545124</v>
          </cell>
          <cell r="DG12">
            <v>32359121</v>
          </cell>
          <cell r="DH12">
            <v>31216658</v>
          </cell>
          <cell r="DI12">
            <v>29996201</v>
          </cell>
          <cell r="DJ12">
            <v>28616712</v>
          </cell>
          <cell r="DK12">
            <v>27536573</v>
          </cell>
          <cell r="DL12">
            <v>26882050</v>
          </cell>
          <cell r="DM12">
            <v>25784414</v>
          </cell>
          <cell r="DN12">
            <v>25784414</v>
          </cell>
          <cell r="DO12">
            <v>24822904</v>
          </cell>
          <cell r="DP12">
            <v>19515880</v>
          </cell>
          <cell r="DQ12">
            <v>18568277</v>
          </cell>
          <cell r="DR12"/>
          <cell r="DS12">
            <v>916192</v>
          </cell>
          <cell r="DT12">
            <v>3150697</v>
          </cell>
          <cell r="DU12"/>
          <cell r="DV12">
            <v>4066889</v>
          </cell>
          <cell r="DW12">
            <v>1521795</v>
          </cell>
          <cell r="DX12">
            <v>3679370</v>
          </cell>
          <cell r="DY12">
            <v>7290823</v>
          </cell>
          <cell r="DZ12">
            <v>10970193</v>
          </cell>
          <cell r="EA12">
            <v>1604622</v>
          </cell>
          <cell r="EB12">
            <v>151990082</v>
          </cell>
        </row>
        <row r="13">
          <cell r="B13" t="str">
            <v>I&amp;M Bank</v>
          </cell>
          <cell r="C13">
            <v>270.01784600000002</v>
          </cell>
          <cell r="D13">
            <v>145.07113000000001</v>
          </cell>
          <cell r="E13">
            <v>203.818648</v>
          </cell>
          <cell r="F13">
            <v>37.895493999999999</v>
          </cell>
          <cell r="G13">
            <v>46.082286000000003</v>
          </cell>
          <cell r="H13">
            <v>46.615223</v>
          </cell>
          <cell r="I13">
            <v>215.539399</v>
          </cell>
          <cell r="J13">
            <v>0.45574399999999998</v>
          </cell>
          <cell r="K13">
            <v>2.226788</v>
          </cell>
          <cell r="L13"/>
          <cell r="M13">
            <v>5.7527479397708067E-2</v>
          </cell>
          <cell r="N13">
            <v>5.763483709332675E-2</v>
          </cell>
          <cell r="O13">
            <v>5.7652553355791517E-2</v>
          </cell>
          <cell r="P13">
            <v>5.7578853304255398E-2</v>
          </cell>
          <cell r="Q13">
            <v>5.5564279596801769E-2</v>
          </cell>
          <cell r="R13">
            <v>5.4353542067072574E-2</v>
          </cell>
          <cell r="S13">
            <v>5.4764084219746004E-2</v>
          </cell>
          <cell r="T13">
            <v>5.5787367611461226E-2</v>
          </cell>
          <cell r="U13">
            <v>5.0203665962118768E-2</v>
          </cell>
          <cell r="V13">
            <v>4.8706199142925399E-2</v>
          </cell>
          <cell r="W13">
            <v>4.677578260238463E-2</v>
          </cell>
          <cell r="X13">
            <v>4.6872061663632426E-2</v>
          </cell>
          <cell r="Y13">
            <v>4.7975242386330899E-2</v>
          </cell>
          <cell r="Z13">
            <v>4.7157054812076098E-2</v>
          </cell>
          <cell r="AA13">
            <v>4.6143569105249208E-2</v>
          </cell>
          <cell r="AB13">
            <v>4.6976317574541598E-2</v>
          </cell>
          <cell r="AC13">
            <v>4.5655274182106423E-2</v>
          </cell>
          <cell r="AD13">
            <v>4.3266496320107151E-2</v>
          </cell>
          <cell r="AE13">
            <v>4.1531279066490255E-2</v>
          </cell>
          <cell r="AF13">
            <v>4.1213964931783365E-2</v>
          </cell>
          <cell r="AG13">
            <v>4.1396234031227719E-2</v>
          </cell>
          <cell r="AH13">
            <v>4.0476165015553178E-2</v>
          </cell>
          <cell r="AI13">
            <v>4.0632602184221024E-2</v>
          </cell>
          <cell r="AJ13">
            <v>4.1902503947468056E-2</v>
          </cell>
          <cell r="AK13">
            <v>4.1224725549765084E-2</v>
          </cell>
          <cell r="AL13">
            <v>313413032</v>
          </cell>
          <cell r="AM13">
            <v>195568503</v>
          </cell>
          <cell r="AN13">
            <v>0</v>
          </cell>
          <cell r="AO13">
            <v>228782134</v>
          </cell>
          <cell r="AP13">
            <v>0</v>
          </cell>
          <cell r="AQ13">
            <v>40312354</v>
          </cell>
          <cell r="AR13">
            <v>51920201</v>
          </cell>
          <cell r="AS13">
            <v>263782134</v>
          </cell>
          <cell r="AT13">
            <v>13553634</v>
          </cell>
          <cell r="AU13">
            <v>20834301</v>
          </cell>
          <cell r="AV13">
            <v>20834.300999999999</v>
          </cell>
          <cell r="AW13">
            <v>4733253</v>
          </cell>
          <cell r="AX13"/>
          <cell r="AY13">
            <v>5.4306796236456956E-2</v>
          </cell>
          <cell r="AZ13">
            <v>5.6870216407308945E-2</v>
          </cell>
          <cell r="BA13">
            <v>5.5773854583711216E-2</v>
          </cell>
          <cell r="BB13">
            <v>5.8722898760180151E-2</v>
          </cell>
          <cell r="BC13">
            <v>0.13318347025865265</v>
          </cell>
          <cell r="BD13">
            <v>2.3785483761919034E-2</v>
          </cell>
          <cell r="BE13">
            <v>0.21379982598912231</v>
          </cell>
          <cell r="BF13">
            <v>0.17581701617345605</v>
          </cell>
          <cell r="BG13">
            <v>0.38984686746903746</v>
          </cell>
          <cell r="BH13">
            <v>0.37814159996338581</v>
          </cell>
          <cell r="BI13">
            <v>9.9951424309417253E-2</v>
          </cell>
          <cell r="BJ13">
            <v>0.51515702827660415</v>
          </cell>
          <cell r="BK13">
            <v>0.12031958167300713</v>
          </cell>
          <cell r="BL13">
            <v>4.6030121825958351E-2</v>
          </cell>
          <cell r="BM13">
            <v>7.428945984704878E-2</v>
          </cell>
          <cell r="BN13">
            <v>0.71176573597917303</v>
          </cell>
          <cell r="BO13">
            <v>7.4237662205034236E-2</v>
          </cell>
          <cell r="BP13">
            <v>7.3085248411442844E-2</v>
          </cell>
          <cell r="BQ13">
            <v>7.3963902216587829E-2</v>
          </cell>
          <cell r="BR13">
            <v>270017846</v>
          </cell>
          <cell r="BS13">
            <v>254252172</v>
          </cell>
          <cell r="BT13">
            <v>261333135</v>
          </cell>
          <cell r="BU13">
            <v>253552590</v>
          </cell>
          <cell r="BV13">
            <v>240237282</v>
          </cell>
          <cell r="BW13">
            <v>229161134</v>
          </cell>
          <cell r="BX13">
            <v>230291099</v>
          </cell>
          <cell r="BY13">
            <v>225143541</v>
          </cell>
          <cell r="BZ13">
            <v>189087939</v>
          </cell>
          <cell r="CA13">
            <v>183952517</v>
          </cell>
          <cell r="CB13">
            <v>182817876</v>
          </cell>
          <cell r="CC13">
            <v>177329585</v>
          </cell>
          <cell r="CD13">
            <v>181582075</v>
          </cell>
          <cell r="CE13">
            <v>164116122</v>
          </cell>
          <cell r="CF13">
            <v>164730002</v>
          </cell>
          <cell r="CG13">
            <v>164425933</v>
          </cell>
          <cell r="CH13">
            <v>157775781</v>
          </cell>
          <cell r="CI13">
            <v>147846339</v>
          </cell>
          <cell r="CJ13">
            <v>151975238</v>
          </cell>
          <cell r="CK13">
            <v>154327389</v>
          </cell>
          <cell r="CL13">
            <v>140517390</v>
          </cell>
          <cell r="CM13">
            <v>137299354</v>
          </cell>
          <cell r="CN13">
            <v>124648548</v>
          </cell>
          <cell r="CO13">
            <v>118333769</v>
          </cell>
          <cell r="CP13">
            <v>114972436</v>
          </cell>
          <cell r="CQ13">
            <v>110315682</v>
          </cell>
          <cell r="CR13">
            <v>46615223</v>
          </cell>
          <cell r="CS13">
            <v>47015135</v>
          </cell>
          <cell r="CT13">
            <v>44004173</v>
          </cell>
          <cell r="CU13">
            <v>42072924</v>
          </cell>
          <cell r="CV13">
            <v>40314439</v>
          </cell>
          <cell r="CW13">
            <v>38338590</v>
          </cell>
          <cell r="CX13">
            <v>37568688</v>
          </cell>
          <cell r="CY13">
            <v>35886888</v>
          </cell>
          <cell r="CZ13">
            <v>35595491</v>
          </cell>
          <cell r="DA13">
            <v>35023511</v>
          </cell>
          <cell r="DB13">
            <v>31519089</v>
          </cell>
          <cell r="DC13">
            <v>30474944</v>
          </cell>
          <cell r="DD13">
            <v>28754066</v>
          </cell>
          <cell r="DE13">
            <v>31304829</v>
          </cell>
          <cell r="DF13">
            <v>30151112</v>
          </cell>
          <cell r="DG13">
            <v>28576772</v>
          </cell>
          <cell r="DH13">
            <v>26482435</v>
          </cell>
          <cell r="DI13">
            <v>26186678</v>
          </cell>
          <cell r="DJ13">
            <v>24079849</v>
          </cell>
          <cell r="DK13">
            <v>23296896</v>
          </cell>
          <cell r="DL13">
            <v>22159420</v>
          </cell>
          <cell r="DM13">
            <v>21814043</v>
          </cell>
          <cell r="DN13">
            <v>21814043</v>
          </cell>
          <cell r="DO13">
            <v>20071699</v>
          </cell>
          <cell r="DP13">
            <v>19500454</v>
          </cell>
          <cell r="DQ13">
            <v>20524634</v>
          </cell>
          <cell r="DR13"/>
          <cell r="DS13">
            <v>1729142</v>
          </cell>
          <cell r="DT13">
            <v>2706297</v>
          </cell>
          <cell r="DU13"/>
          <cell r="DV13">
            <v>4435439</v>
          </cell>
          <cell r="DW13">
            <v>1677224</v>
          </cell>
          <cell r="DX13">
            <v>8299342</v>
          </cell>
          <cell r="DY13">
            <v>7810973</v>
          </cell>
          <cell r="DZ13">
            <v>16110315</v>
          </cell>
          <cell r="EA13">
            <v>1558752</v>
          </cell>
          <cell r="EB13">
            <v>145071130</v>
          </cell>
        </row>
        <row r="14">
          <cell r="B14" t="str">
            <v>Stanbic Bank</v>
          </cell>
          <cell r="C14">
            <v>309.65132999999997</v>
          </cell>
          <cell r="D14">
            <v>161.791023</v>
          </cell>
          <cell r="E14">
            <v>202.74833799999999</v>
          </cell>
          <cell r="F14">
            <v>37.407451999999999</v>
          </cell>
          <cell r="G14">
            <v>44.990851999999997</v>
          </cell>
          <cell r="H14">
            <v>40.560887000000001</v>
          </cell>
          <cell r="I14">
            <v>252.401613</v>
          </cell>
          <cell r="J14">
            <v>1.202321</v>
          </cell>
          <cell r="K14">
            <v>2.1267040000000001</v>
          </cell>
          <cell r="L14"/>
          <cell r="M14">
            <v>5.7381030756856091E-2</v>
          </cell>
          <cell r="N14">
            <v>5.6431119952372877E-2</v>
          </cell>
          <cell r="O14">
            <v>5.6347190713752646E-2</v>
          </cell>
          <cell r="P14">
            <v>5.9012339952427439E-2</v>
          </cell>
          <cell r="Q14">
            <v>5.7554756150503796E-2</v>
          </cell>
          <cell r="R14">
            <v>5.8598717723099915E-2</v>
          </cell>
          <cell r="S14">
            <v>5.7747925183877918E-2</v>
          </cell>
          <cell r="T14">
            <v>5.62875454631106E-2</v>
          </cell>
          <cell r="U14">
            <v>5.5261547049677041E-2</v>
          </cell>
          <cell r="V14">
            <v>5.4626473398050282E-2</v>
          </cell>
          <cell r="W14">
            <v>5.4247077894904377E-2</v>
          </cell>
          <cell r="X14">
            <v>5.1513954858689502E-2</v>
          </cell>
          <cell r="Y14">
            <v>5.0542352769446401E-2</v>
          </cell>
          <cell r="Z14">
            <v>5.0877351905984365E-2</v>
          </cell>
          <cell r="AA14">
            <v>5.4156401113650998E-2</v>
          </cell>
          <cell r="AB14">
            <v>4.9734122707107808E-2</v>
          </cell>
          <cell r="AC14">
            <v>5.0629626008313361E-2</v>
          </cell>
          <cell r="AD14">
            <v>5.3268162842596556E-2</v>
          </cell>
          <cell r="AE14">
            <v>5.0786597390307282E-2</v>
          </cell>
          <cell r="AF14">
            <v>4.9596497722514093E-2</v>
          </cell>
          <cell r="AG14">
            <v>4.963887593765233E-2</v>
          </cell>
          <cell r="AH14">
            <v>5.0735941973915108E-2</v>
          </cell>
          <cell r="AI14">
            <v>5.1204229655496709E-2</v>
          </cell>
          <cell r="AJ14">
            <v>5.3035454301622903E-2</v>
          </cell>
          <cell r="AK14">
            <v>5.7120423501332312E-2</v>
          </cell>
          <cell r="AL14">
            <v>313413032</v>
          </cell>
          <cell r="AM14">
            <v>195568503</v>
          </cell>
          <cell r="AN14">
            <v>0</v>
          </cell>
          <cell r="AO14">
            <v>228782134</v>
          </cell>
          <cell r="AP14">
            <v>0</v>
          </cell>
          <cell r="AQ14">
            <v>40312354</v>
          </cell>
          <cell r="AR14">
            <v>51920201</v>
          </cell>
          <cell r="AS14">
            <v>263782134</v>
          </cell>
          <cell r="AT14">
            <v>13553634</v>
          </cell>
          <cell r="AU14">
            <v>20834301</v>
          </cell>
          <cell r="AV14">
            <v>20834.300999999999</v>
          </cell>
          <cell r="AW14">
            <v>4733253</v>
          </cell>
          <cell r="AX14"/>
          <cell r="AY14">
            <v>6.2278000997970658E-2</v>
          </cell>
          <cell r="AZ14">
            <v>6.3424683400273352E-2</v>
          </cell>
          <cell r="BA14">
            <v>5.548097012546728E-2</v>
          </cell>
          <cell r="BB14">
            <v>5.6083571352490751E-2</v>
          </cell>
          <cell r="BC14">
            <v>0.15390782527057897</v>
          </cell>
          <cell r="BD14">
            <v>2.0313194413355894E-2</v>
          </cell>
          <cell r="BE14">
            <v>0.17825104786473769</v>
          </cell>
          <cell r="BF14">
            <v>0.14820607346911052</v>
          </cell>
          <cell r="BG14">
            <v>0.43169235850231147</v>
          </cell>
          <cell r="BH14">
            <v>0.4886218853137928</v>
          </cell>
          <cell r="BI14">
            <v>9.1679775349278042E-2</v>
          </cell>
          <cell r="BJ14">
            <v>0.47500864201424303</v>
          </cell>
          <cell r="BK14">
            <v>9.4782629928729212E-2</v>
          </cell>
          <cell r="BL14">
            <v>2.7028331148428602E-2</v>
          </cell>
          <cell r="BM14">
            <v>6.7754298780300606E-2</v>
          </cell>
          <cell r="BN14">
            <v>0.79798939214978915</v>
          </cell>
          <cell r="BO14">
            <v>0.11922354189058654</v>
          </cell>
          <cell r="BP14">
            <v>0.28169382761674294</v>
          </cell>
          <cell r="BQ14">
            <v>0.2017766601529446</v>
          </cell>
          <cell r="BR14">
            <v>309651330</v>
          </cell>
          <cell r="BS14">
            <v>292705136</v>
          </cell>
          <cell r="BT14">
            <v>294302229</v>
          </cell>
          <cell r="BU14">
            <v>303663158</v>
          </cell>
          <cell r="BV14">
            <v>284867951</v>
          </cell>
          <cell r="BW14">
            <v>280953012</v>
          </cell>
          <cell r="BX14">
            <v>286308290</v>
          </cell>
          <cell r="BY14">
            <v>269395802</v>
          </cell>
          <cell r="BZ14">
            <v>248985926</v>
          </cell>
          <cell r="CA14">
            <v>239407877</v>
          </cell>
          <cell r="CB14">
            <v>236547378</v>
          </cell>
          <cell r="CC14">
            <v>224804428</v>
          </cell>
          <cell r="CD14">
            <v>212633202</v>
          </cell>
          <cell r="CE14">
            <v>204895157</v>
          </cell>
          <cell r="CF14">
            <v>229866887</v>
          </cell>
          <cell r="CG14">
            <v>202294738</v>
          </cell>
          <cell r="CH14">
            <v>208287754</v>
          </cell>
          <cell r="CI14">
            <v>198578014</v>
          </cell>
          <cell r="CJ14">
            <v>208167708</v>
          </cell>
          <cell r="CK14">
            <v>203595164</v>
          </cell>
          <cell r="CL14">
            <v>184061612</v>
          </cell>
          <cell r="CM14">
            <v>171347152</v>
          </cell>
          <cell r="CN14">
            <v>167107694</v>
          </cell>
          <cell r="CO14">
            <v>155933918</v>
          </cell>
          <cell r="CP14">
            <v>159885214</v>
          </cell>
          <cell r="CQ14">
            <v>170726460</v>
          </cell>
          <cell r="CR14">
            <v>40560887</v>
          </cell>
          <cell r="CS14">
            <v>38939840</v>
          </cell>
          <cell r="CT14">
            <v>37781929</v>
          </cell>
          <cell r="CU14">
            <v>36789253</v>
          </cell>
          <cell r="CV14">
            <v>36836052</v>
          </cell>
          <cell r="CW14">
            <v>35490716</v>
          </cell>
          <cell r="CX14">
            <v>33140213</v>
          </cell>
          <cell r="CY14">
            <v>32205154</v>
          </cell>
          <cell r="CZ14">
            <v>33048626</v>
          </cell>
          <cell r="DA14">
            <v>33051194</v>
          </cell>
          <cell r="DB14">
            <v>31922509</v>
          </cell>
          <cell r="DC14">
            <v>30830481</v>
          </cell>
          <cell r="DD14">
            <v>29267838</v>
          </cell>
          <cell r="DE14">
            <v>30237504</v>
          </cell>
          <cell r="DF14">
            <v>28554962</v>
          </cell>
          <cell r="DG14">
            <v>27656039</v>
          </cell>
          <cell r="DH14">
            <v>27074070</v>
          </cell>
          <cell r="DI14">
            <v>28250550</v>
          </cell>
          <cell r="DJ14">
            <v>26855040</v>
          </cell>
          <cell r="DK14">
            <v>26168836</v>
          </cell>
          <cell r="DL14">
            <v>25907559</v>
          </cell>
          <cell r="DM14">
            <v>26644208</v>
          </cell>
          <cell r="DN14">
            <v>26644208</v>
          </cell>
          <cell r="DO14">
            <v>25311868</v>
          </cell>
          <cell r="DP14">
            <v>23485250</v>
          </cell>
          <cell r="DQ14">
            <v>22353549</v>
          </cell>
          <cell r="DR14"/>
          <cell r="DS14">
            <v>2316197</v>
          </cell>
          <cell r="DT14">
            <v>3049191</v>
          </cell>
          <cell r="DU14"/>
          <cell r="DV14">
            <v>5365388</v>
          </cell>
          <cell r="DW14">
            <v>2621646</v>
          </cell>
          <cell r="DX14">
            <v>7756941</v>
          </cell>
          <cell r="DY14">
            <v>8573164</v>
          </cell>
          <cell r="DZ14">
            <v>16330105</v>
          </cell>
          <cell r="EA14">
            <v>1529473</v>
          </cell>
          <cell r="EB14">
            <v>161791023</v>
          </cell>
        </row>
        <row r="15">
          <cell r="B15" t="str">
            <v>Total - Tier 1</v>
          </cell>
          <cell r="C15">
            <v>3759.260006</v>
          </cell>
          <cell r="D15">
            <v>2033.1453550000001</v>
          </cell>
          <cell r="E15">
            <v>2759.9798150000001</v>
          </cell>
          <cell r="F15">
            <v>482.84842999999995</v>
          </cell>
          <cell r="G15">
            <v>555.08370100000002</v>
          </cell>
          <cell r="H15">
            <v>553.38289699999996</v>
          </cell>
          <cell r="I15">
            <v>3132.2959389999996</v>
          </cell>
          <cell r="J15">
            <v>6.9757540000000002</v>
          </cell>
          <cell r="K15">
            <v>32.958981999999999</v>
          </cell>
          <cell r="L15">
            <v>0</v>
          </cell>
          <cell r="M15">
            <v>0.75110129063670383</v>
          </cell>
          <cell r="N15">
            <v>0.74691166641836659</v>
          </cell>
          <cell r="O15">
            <v>0.75235753440489594</v>
          </cell>
          <cell r="P15">
            <v>0.70632297692156099</v>
          </cell>
          <cell r="Q15">
            <v>0.75397343087861013</v>
          </cell>
          <cell r="R15">
            <v>0.74786760168976385</v>
          </cell>
          <cell r="S15">
            <v>0.7466762677605927</v>
          </cell>
          <cell r="T15">
            <v>0.75805362509611562</v>
          </cell>
          <cell r="U15">
            <v>0.71490984852938533</v>
          </cell>
          <cell r="V15">
            <v>0.70696331222357189</v>
          </cell>
          <cell r="W15">
            <v>0.71293350555050961</v>
          </cell>
          <cell r="X15">
            <v>0.7027032688872179</v>
          </cell>
          <cell r="Y15">
            <v>0.64304621146739294</v>
          </cell>
          <cell r="Z15">
            <v>0.64661885824950271</v>
          </cell>
          <cell r="AA15">
            <v>0.64224849829791908</v>
          </cell>
          <cell r="AB15">
            <v>0.63621589020957792</v>
          </cell>
          <cell r="AC15">
            <v>0.62671894827157926</v>
          </cell>
          <cell r="AD15">
            <v>0.5916065146260393</v>
          </cell>
          <cell r="AE15">
            <v>0.57867619008698445</v>
          </cell>
          <cell r="AF15">
            <v>0.58675949028501018</v>
          </cell>
          <cell r="AG15">
            <v>0.54102111473169001</v>
          </cell>
          <cell r="AH15">
            <v>0.55062120050712582</v>
          </cell>
          <cell r="AI15">
            <v>0.55379673279855846</v>
          </cell>
          <cell r="AJ15">
            <v>0.55422868995778374</v>
          </cell>
          <cell r="AK15">
            <v>0.55334962621255446</v>
          </cell>
          <cell r="AL15">
            <v>2193891224</v>
          </cell>
          <cell r="AM15">
            <v>1368979521</v>
          </cell>
          <cell r="AN15">
            <v>0</v>
          </cell>
          <cell r="AO15">
            <v>1601474938</v>
          </cell>
          <cell r="AP15">
            <v>0</v>
          </cell>
          <cell r="AQ15">
            <v>282186478</v>
          </cell>
          <cell r="AR15">
            <v>363441407</v>
          </cell>
          <cell r="AS15">
            <v>1846474938</v>
          </cell>
          <cell r="AT15">
            <v>94875438</v>
          </cell>
          <cell r="AU15">
            <v>145840107</v>
          </cell>
          <cell r="AV15">
            <v>145840.10700000002</v>
          </cell>
          <cell r="AW15">
            <v>33132771</v>
          </cell>
          <cell r="AX15"/>
          <cell r="AY15">
            <v>0.75607360835588588</v>
          </cell>
          <cell r="AZ15">
            <v>0.79702568199727231</v>
          </cell>
          <cell r="BA15">
            <v>0.75525333116618532</v>
          </cell>
          <cell r="BB15">
            <v>0.86916534633049924</v>
          </cell>
          <cell r="BC15">
            <v>0.16804698301161811</v>
          </cell>
          <cell r="BD15">
            <v>2.4904437909773758E-2</v>
          </cell>
          <cell r="BE15">
            <v>0.17721304493891887</v>
          </cell>
          <cell r="BF15">
            <v>0.15415159978598689</v>
          </cell>
          <cell r="BG15">
            <v>0.37066542522988999</v>
          </cell>
          <cell r="BH15">
            <v>0.44966162901199058</v>
          </cell>
          <cell r="BI15">
            <v>8.3402325632376595E-2</v>
          </cell>
          <cell r="BJ15">
            <v>0.49139258506764033</v>
          </cell>
          <cell r="BK15">
            <v>0.1108019765231139</v>
          </cell>
          <cell r="BL15">
            <v>3.1732738641055948E-2</v>
          </cell>
          <cell r="BM15">
            <v>7.9069237882057941E-2</v>
          </cell>
          <cell r="BN15">
            <v>0.73665225519049671</v>
          </cell>
          <cell r="BO15">
            <v>0.82590036208441586</v>
          </cell>
          <cell r="BP15">
            <v>0.87743141337661656</v>
          </cell>
          <cell r="BQ15">
            <v>0.8417452252412766</v>
          </cell>
          <cell r="BR15">
            <v>3759260006</v>
          </cell>
          <cell r="BS15">
            <v>3606947120</v>
          </cell>
          <cell r="BT15">
            <v>3560091930</v>
          </cell>
          <cell r="BU15">
            <v>3491200121</v>
          </cell>
          <cell r="BV15">
            <v>3216689851</v>
          </cell>
          <cell r="BW15">
            <v>2870218873</v>
          </cell>
          <cell r="BX15">
            <v>3250587672</v>
          </cell>
          <cell r="BY15">
            <v>3002290772</v>
          </cell>
          <cell r="BZ15">
            <v>2881784790</v>
          </cell>
          <cell r="CA15">
            <v>2824637202</v>
          </cell>
          <cell r="CB15">
            <v>2834954934</v>
          </cell>
          <cell r="CC15">
            <v>2752996452</v>
          </cell>
          <cell r="CD15">
            <v>2670632103</v>
          </cell>
          <cell r="CE15">
            <v>2568307540</v>
          </cell>
          <cell r="CF15">
            <v>2576918064</v>
          </cell>
          <cell r="CG15">
            <v>2495879919</v>
          </cell>
          <cell r="CH15">
            <v>2392084843</v>
          </cell>
          <cell r="CI15">
            <v>2359760079</v>
          </cell>
          <cell r="CJ15">
            <v>2263312590</v>
          </cell>
          <cell r="CK15">
            <v>2223893348</v>
          </cell>
          <cell r="CL15">
            <v>2109864071</v>
          </cell>
          <cell r="CM15">
            <v>2010159471</v>
          </cell>
          <cell r="CN15">
            <v>1920417442</v>
          </cell>
          <cell r="CO15">
            <v>1862362040</v>
          </cell>
          <cell r="CP15">
            <v>1773940249</v>
          </cell>
          <cell r="CQ15">
            <v>1737975404</v>
          </cell>
          <cell r="CR15">
            <v>553382897</v>
          </cell>
          <cell r="CS15">
            <v>538283521</v>
          </cell>
          <cell r="CT15">
            <v>548232059</v>
          </cell>
          <cell r="CU15">
            <v>469417541</v>
          </cell>
          <cell r="CV15">
            <v>503780738</v>
          </cell>
          <cell r="CW15" t="e">
            <v>#N/A</v>
          </cell>
          <cell r="CX15">
            <v>467829127</v>
          </cell>
          <cell r="CY15">
            <v>440314603</v>
          </cell>
          <cell r="CZ15">
            <v>444842779</v>
          </cell>
          <cell r="DA15">
            <v>450817172</v>
          </cell>
          <cell r="DB15">
            <v>440346600</v>
          </cell>
          <cell r="DC15">
            <v>417865981</v>
          </cell>
          <cell r="DD15">
            <v>418738822</v>
          </cell>
          <cell r="DE15">
            <v>404829562</v>
          </cell>
          <cell r="DF15">
            <v>400649459</v>
          </cell>
          <cell r="DG15">
            <v>378098062</v>
          </cell>
          <cell r="DH15">
            <v>366906245</v>
          </cell>
          <cell r="DI15">
            <v>365408709</v>
          </cell>
          <cell r="DJ15">
            <v>350598365</v>
          </cell>
          <cell r="DK15">
            <v>347807516</v>
          </cell>
          <cell r="DL15">
            <v>342110864</v>
          </cell>
          <cell r="DM15">
            <v>324987055</v>
          </cell>
          <cell r="DN15">
            <v>324987055</v>
          </cell>
          <cell r="DO15">
            <v>325368221</v>
          </cell>
          <cell r="DP15">
            <v>304494362</v>
          </cell>
          <cell r="DQ15">
            <v>292326223</v>
          </cell>
          <cell r="DR15">
            <v>0</v>
          </cell>
          <cell r="DS15">
            <v>30583122</v>
          </cell>
          <cell r="DT15">
            <v>51925577</v>
          </cell>
          <cell r="DU15">
            <v>0</v>
          </cell>
          <cell r="DV15">
            <v>82508699</v>
          </cell>
          <cell r="DW15">
            <v>37100996</v>
          </cell>
          <cell r="DX15">
            <v>90906814</v>
          </cell>
          <cell r="DY15">
            <v>94091529</v>
          </cell>
          <cell r="DZ15">
            <v>184998343</v>
          </cell>
          <cell r="EA15">
            <v>22931406</v>
          </cell>
          <cell r="EB15">
            <v>2033145355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 t="str">
            <v/>
          </cell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 t="str">
            <v/>
          </cell>
          <cell r="CQ16" t="str">
            <v/>
          </cell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>
            <v>0</v>
          </cell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 t="str">
            <v/>
          </cell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</row>
        <row r="19">
          <cell r="B19" t="str">
            <v>Bank of Baroda</v>
          </cell>
          <cell r="C19">
            <v>144.943386</v>
          </cell>
          <cell r="D19">
            <v>45.299370000000003</v>
          </cell>
          <cell r="E19">
            <v>118.68022499999999</v>
          </cell>
          <cell r="F19">
            <v>23.140433000000002</v>
          </cell>
          <cell r="G19">
            <v>23.384245</v>
          </cell>
          <cell r="H19">
            <v>23.954402000000002</v>
          </cell>
          <cell r="I19">
            <v>73.712020999999993</v>
          </cell>
          <cell r="J19">
            <v>4.2890999999999999E-2</v>
          </cell>
          <cell r="K19">
            <v>1.4463980000000001</v>
          </cell>
          <cell r="L19"/>
          <cell r="M19">
            <v>3.1248583685666867E-2</v>
          </cell>
          <cell r="N19">
            <v>3.1523142819279495E-2</v>
          </cell>
          <cell r="O19">
            <v>3.0830277080076837E-2</v>
          </cell>
          <cell r="P19">
            <v>3.0408287097091476E-2</v>
          </cell>
          <cell r="Q19">
            <v>2.9011959497383256E-2</v>
          </cell>
          <cell r="R19">
            <v>2.9820236280533322E-2</v>
          </cell>
          <cell r="S19">
            <v>2.9597228966322432E-2</v>
          </cell>
          <cell r="T19">
            <v>3.0397481331140678E-2</v>
          </cell>
          <cell r="U19">
            <v>2.6082669343393251E-2</v>
          </cell>
          <cell r="V19">
            <v>2.5659178281376344E-2</v>
          </cell>
          <cell r="W19">
            <v>2.4713166021917022E-2</v>
          </cell>
          <cell r="X19">
            <v>2.4416888552832881E-2</v>
          </cell>
          <cell r="Y19">
            <v>2.3549346618616393E-2</v>
          </cell>
          <cell r="Z19">
            <v>2.3671543942872644E-2</v>
          </cell>
          <cell r="AA19">
            <v>2.2796575876147033E-2</v>
          </cell>
          <cell r="AB19">
            <v>2.2636932080139675E-2</v>
          </cell>
          <cell r="AC19">
            <v>2.141702622116393E-2</v>
          </cell>
          <cell r="AD19">
            <v>2.271163209181766E-2</v>
          </cell>
          <cell r="AE19">
            <v>2.183121520348582E-2</v>
          </cell>
          <cell r="AF19">
            <v>2.1829346098027273E-2</v>
          </cell>
          <cell r="AG19">
            <v>2.0088922922993333E-2</v>
          </cell>
          <cell r="AH19">
            <v>1.9579658140780807E-2</v>
          </cell>
          <cell r="AI19">
            <v>1.9613732706855409E-2</v>
          </cell>
          <cell r="AJ19">
            <v>1.9835531066384929E-2</v>
          </cell>
          <cell r="AK19">
            <v>1.9738572604877803E-2</v>
          </cell>
          <cell r="AL19">
            <v>313413032</v>
          </cell>
          <cell r="AM19">
            <v>195568503</v>
          </cell>
          <cell r="AN19">
            <v>0</v>
          </cell>
          <cell r="AO19">
            <v>228782134</v>
          </cell>
          <cell r="AP19">
            <v>0</v>
          </cell>
          <cell r="AQ19">
            <v>40312354</v>
          </cell>
          <cell r="AR19">
            <v>51920201</v>
          </cell>
          <cell r="AS19">
            <v>263782134</v>
          </cell>
          <cell r="AT19">
            <v>13553634</v>
          </cell>
          <cell r="AU19">
            <v>20834301</v>
          </cell>
          <cell r="AV19">
            <v>20834.300999999999</v>
          </cell>
          <cell r="AW19">
            <v>4733253</v>
          </cell>
          <cell r="AX19"/>
          <cell r="AY19">
            <v>2.915144700963257E-2</v>
          </cell>
          <cell r="AZ19">
            <v>1.7758081673553923E-2</v>
          </cell>
          <cell r="BA19">
            <v>3.2476192321284202E-2</v>
          </cell>
          <cell r="BB19">
            <v>3.8143138601845823E-2</v>
          </cell>
          <cell r="BC19">
            <v>0.17271511922366825</v>
          </cell>
          <cell r="BD19">
            <v>2.8099564065769456E-2</v>
          </cell>
          <cell r="BE19">
            <v>0.31723787630242839</v>
          </cell>
          <cell r="BF19">
            <v>0.31393024755080318</v>
          </cell>
          <cell r="BG19">
            <v>6.5552604379433901E-2</v>
          </cell>
          <cell r="BH19">
            <v>0.24820570153079066</v>
          </cell>
          <cell r="BI19">
            <v>7.750386751191024E-2</v>
          </cell>
          <cell r="BJ19">
            <v>0.58044339179430371</v>
          </cell>
          <cell r="BK19">
            <v>0.12501859109750635</v>
          </cell>
          <cell r="BL19">
            <v>6.5252093787057722E-2</v>
          </cell>
          <cell r="BM19">
            <v>5.9766497310448627E-2</v>
          </cell>
          <cell r="BN19">
            <v>0.38169265351493903</v>
          </cell>
          <cell r="BO19">
            <v>9.9264705396138811E-3</v>
          </cell>
          <cell r="BP19">
            <v>2.0650128589312717E-4</v>
          </cell>
          <cell r="BQ19">
            <v>6.0341671935761195E-3</v>
          </cell>
          <cell r="BR19">
            <v>144943386</v>
          </cell>
          <cell r="BS19">
            <v>143311335</v>
          </cell>
          <cell r="BT19">
            <v>139149950</v>
          </cell>
          <cell r="BU19">
            <v>133955456</v>
          </cell>
          <cell r="BV19">
            <v>125015672</v>
          </cell>
          <cell r="BW19">
            <v>123014401</v>
          </cell>
          <cell r="BX19">
            <v>122198105</v>
          </cell>
          <cell r="BY19">
            <v>123352716</v>
          </cell>
          <cell r="BZ19">
            <v>98429020</v>
          </cell>
          <cell r="CA19">
            <v>96132100</v>
          </cell>
          <cell r="CB19">
            <v>92015867</v>
          </cell>
          <cell r="CC19">
            <v>88413486</v>
          </cell>
          <cell r="CD19">
            <v>85368565</v>
          </cell>
          <cell r="CE19">
            <v>82907475</v>
          </cell>
          <cell r="CF19">
            <v>81225195</v>
          </cell>
          <cell r="CG19">
            <v>78391648</v>
          </cell>
          <cell r="CH19">
            <v>71954794</v>
          </cell>
          <cell r="CI19">
            <v>68177548</v>
          </cell>
          <cell r="CJ19">
            <v>65254206</v>
          </cell>
          <cell r="CK19">
            <v>64198677</v>
          </cell>
          <cell r="CL19">
            <v>62518263</v>
          </cell>
          <cell r="CM19">
            <v>61944650</v>
          </cell>
          <cell r="CN19">
            <v>59182328</v>
          </cell>
          <cell r="CO19">
            <v>56105943</v>
          </cell>
          <cell r="CP19">
            <v>53949524</v>
          </cell>
          <cell r="CQ19">
            <v>52021524</v>
          </cell>
          <cell r="CR19">
            <v>23954402</v>
          </cell>
          <cell r="CS19">
            <v>22942662</v>
          </cell>
          <cell r="CT19">
            <v>22343103</v>
          </cell>
          <cell r="CU19">
            <v>21247935</v>
          </cell>
          <cell r="CV19">
            <v>19883698</v>
          </cell>
          <cell r="CW19">
            <v>20414825</v>
          </cell>
          <cell r="CX19">
            <v>18995628</v>
          </cell>
          <cell r="CY19">
            <v>17769713</v>
          </cell>
          <cell r="CZ19">
            <v>16954349</v>
          </cell>
          <cell r="DA19">
            <v>17899936</v>
          </cell>
          <cell r="DB19">
            <v>16692069</v>
          </cell>
          <cell r="DC19">
            <v>16254476</v>
          </cell>
          <cell r="DD19">
            <v>14925822</v>
          </cell>
          <cell r="DE19">
            <v>14224907</v>
          </cell>
          <cell r="DF19">
            <v>13387842</v>
          </cell>
          <cell r="DG19">
            <v>12776983</v>
          </cell>
          <cell r="DH19">
            <v>11846009</v>
          </cell>
          <cell r="DI19">
            <v>11273086</v>
          </cell>
          <cell r="DJ19">
            <v>10242135</v>
          </cell>
          <cell r="DK19">
            <v>10844344</v>
          </cell>
          <cell r="DL19">
            <v>10371347</v>
          </cell>
          <cell r="DM19">
            <v>9867331</v>
          </cell>
          <cell r="DN19">
            <v>9867331</v>
          </cell>
          <cell r="DO19">
            <v>9132583</v>
          </cell>
          <cell r="DP19">
            <v>8026209</v>
          </cell>
          <cell r="DQ19">
            <v>7569115</v>
          </cell>
          <cell r="DR19"/>
          <cell r="DS19">
            <v>135915</v>
          </cell>
          <cell r="DT19">
            <v>1937458</v>
          </cell>
          <cell r="DU19"/>
          <cell r="DV19">
            <v>2073373</v>
          </cell>
          <cell r="DW19">
            <v>514623</v>
          </cell>
          <cell r="DX19">
            <v>2209077</v>
          </cell>
          <cell r="DY19">
            <v>1596767</v>
          </cell>
          <cell r="DZ19">
            <v>3805844</v>
          </cell>
          <cell r="EA19">
            <v>1012479</v>
          </cell>
          <cell r="EB19">
            <v>45299370</v>
          </cell>
        </row>
        <row r="20">
          <cell r="B20" t="str">
            <v>Prime Bank</v>
          </cell>
          <cell r="C20">
            <v>109.98649899999999</v>
          </cell>
          <cell r="D20">
            <v>35.364874999999998</v>
          </cell>
          <cell r="E20">
            <v>83.501686000000007</v>
          </cell>
          <cell r="F20">
            <v>21.322610000000001</v>
          </cell>
          <cell r="G20">
            <v>21.886631999999999</v>
          </cell>
          <cell r="H20">
            <v>23.424337999999999</v>
          </cell>
          <cell r="I20">
            <v>52.391362000000001</v>
          </cell>
          <cell r="J20">
            <v>0.122456</v>
          </cell>
          <cell r="K20">
            <v>0.686361</v>
          </cell>
          <cell r="L20"/>
          <cell r="M20">
            <v>2.5459330799126524E-2</v>
          </cell>
          <cell r="N20">
            <v>2.6430306832304497E-2</v>
          </cell>
          <cell r="O20">
            <v>2.6406418377212207E-2</v>
          </cell>
          <cell r="P20">
            <v>2.6465283854955536E-2</v>
          </cell>
          <cell r="Q20">
            <v>2.5816317940743377E-2</v>
          </cell>
          <cell r="R20">
            <v>2.6131257950904693E-2</v>
          </cell>
          <cell r="S20">
            <v>2.5447322997968199E-2</v>
          </cell>
          <cell r="T20">
            <v>2.5073675987318841E-2</v>
          </cell>
          <cell r="U20">
            <v>2.1492276554682357E-2</v>
          </cell>
          <cell r="V20">
            <v>2.0399999729413875E-2</v>
          </cell>
          <cell r="W20">
            <v>1.9541957068046002E-2</v>
          </cell>
          <cell r="X20">
            <v>1.8775662769375572E-2</v>
          </cell>
          <cell r="Y20">
            <v>1.8293902083025261E-2</v>
          </cell>
          <cell r="Z20">
            <v>1.8213608836170337E-2</v>
          </cell>
          <cell r="AA20">
            <v>1.7950663031244402E-2</v>
          </cell>
          <cell r="AB20">
            <v>1.8031279888122888E-2</v>
          </cell>
          <cell r="AC20">
            <v>1.8600297804854948E-2</v>
          </cell>
          <cell r="AD20">
            <v>1.9188996432328815E-2</v>
          </cell>
          <cell r="AE20">
            <v>1.9350555469791999E-2</v>
          </cell>
          <cell r="AF20">
            <v>1.9650573864422524E-2</v>
          </cell>
          <cell r="AG20">
            <v>1.7395228571298531E-2</v>
          </cell>
          <cell r="AH20">
            <v>1.7177551665809414E-2</v>
          </cell>
          <cell r="AI20">
            <v>1.7307839728550368E-2</v>
          </cell>
          <cell r="AJ20">
            <v>1.7299928183852065E-2</v>
          </cell>
          <cell r="AK20">
            <v>1.7033047174600309E-2</v>
          </cell>
          <cell r="AL20">
            <v>313413032</v>
          </cell>
          <cell r="AM20">
            <v>195568503</v>
          </cell>
          <cell r="AN20">
            <v>0</v>
          </cell>
          <cell r="AO20">
            <v>228782134</v>
          </cell>
          <cell r="AP20">
            <v>0</v>
          </cell>
          <cell r="AQ20">
            <v>40312354</v>
          </cell>
          <cell r="AR20">
            <v>51920201</v>
          </cell>
          <cell r="AS20">
            <v>263782134</v>
          </cell>
          <cell r="AT20">
            <v>13553634</v>
          </cell>
          <cell r="AU20">
            <v>20834301</v>
          </cell>
          <cell r="AV20">
            <v>20834.300999999999</v>
          </cell>
          <cell r="AW20">
            <v>4733253</v>
          </cell>
          <cell r="AX20"/>
          <cell r="AY20">
            <v>2.2120813414511411E-2</v>
          </cell>
          <cell r="AZ20">
            <v>1.3863599838695884E-2</v>
          </cell>
          <cell r="BA20">
            <v>2.2849778163864159E-2</v>
          </cell>
          <cell r="BB20">
            <v>1.8100109896378107E-2</v>
          </cell>
          <cell r="BC20">
            <v>0.10549121850197017</v>
          </cell>
          <cell r="BD20">
            <v>2.3087449032446222E-2</v>
          </cell>
          <cell r="BE20">
            <v>0.4177526822074219</v>
          </cell>
          <cell r="BF20">
            <v>0.40698712890876937</v>
          </cell>
          <cell r="BG20">
            <v>0.2068219635148752</v>
          </cell>
          <cell r="BH20">
            <v>0.46222797878667365</v>
          </cell>
          <cell r="BI20">
            <v>0.10428599589451777</v>
          </cell>
          <cell r="BJ20">
            <v>0.29864765945169031</v>
          </cell>
          <cell r="BK20">
            <v>0.109148972499249</v>
          </cell>
          <cell r="BL20">
            <v>6.1765892503468534E-2</v>
          </cell>
          <cell r="BM20">
            <v>4.7383079995780467E-2</v>
          </cell>
          <cell r="BN20">
            <v>0.42352288551395234</v>
          </cell>
          <cell r="BO20">
            <v>1.5099170798906355E-2</v>
          </cell>
          <cell r="BP20">
            <v>2.8105803464813253E-2</v>
          </cell>
          <cell r="BQ20">
            <v>2.4353871634596014E-2</v>
          </cell>
          <cell r="BR20">
            <v>109986499</v>
          </cell>
          <cell r="BS20">
            <v>108785527</v>
          </cell>
          <cell r="BT20">
            <v>108120587</v>
          </cell>
          <cell r="BU20">
            <v>106049114</v>
          </cell>
          <cell r="BV20">
            <v>100982938</v>
          </cell>
          <cell r="BW20">
            <v>98534545</v>
          </cell>
          <cell r="BX20">
            <v>90725741</v>
          </cell>
          <cell r="BY20">
            <v>89623204</v>
          </cell>
          <cell r="BZ20">
            <v>77137825</v>
          </cell>
          <cell r="CA20">
            <v>76438199</v>
          </cell>
          <cell r="CB20">
            <v>73601507</v>
          </cell>
          <cell r="CC20">
            <v>70961293</v>
          </cell>
          <cell r="CD20">
            <v>67925542</v>
          </cell>
          <cell r="CE20">
            <v>65335545</v>
          </cell>
          <cell r="CF20">
            <v>66915856</v>
          </cell>
          <cell r="CG20">
            <v>65000953</v>
          </cell>
          <cell r="CH20">
            <v>66032315</v>
          </cell>
          <cell r="CI20">
            <v>65001313</v>
          </cell>
          <cell r="CJ20">
            <v>64343912</v>
          </cell>
          <cell r="CK20">
            <v>61271772</v>
          </cell>
          <cell r="CL20">
            <v>58715051</v>
          </cell>
          <cell r="CM20">
            <v>54917674</v>
          </cell>
          <cell r="CN20">
            <v>55249673</v>
          </cell>
          <cell r="CO20">
            <v>53395624</v>
          </cell>
          <cell r="CP20">
            <v>51258965</v>
          </cell>
          <cell r="CQ20">
            <v>49460889</v>
          </cell>
          <cell r="CR20">
            <v>23424338</v>
          </cell>
          <cell r="CS20">
            <v>24455363</v>
          </cell>
          <cell r="CT20">
            <v>24207762</v>
          </cell>
          <cell r="CU20">
            <v>23862687</v>
          </cell>
          <cell r="CV20">
            <v>23023119</v>
          </cell>
          <cell r="CW20">
            <v>23038973</v>
          </cell>
          <cell r="CX20">
            <v>20916339</v>
          </cell>
          <cell r="CY20">
            <v>20542739</v>
          </cell>
          <cell r="CZ20">
            <v>15775115</v>
          </cell>
          <cell r="DA20">
            <v>14337719</v>
          </cell>
          <cell r="DB20">
            <v>12972256</v>
          </cell>
          <cell r="DC20">
            <v>11428716</v>
          </cell>
          <cell r="DD20">
            <v>11134955</v>
          </cell>
          <cell r="DE20">
            <v>10833063</v>
          </cell>
          <cell r="DF20">
            <v>9814195</v>
          </cell>
          <cell r="DG20">
            <v>9578743</v>
          </cell>
          <cell r="DH20">
            <v>9224281</v>
          </cell>
          <cell r="DI20">
            <v>8725208</v>
          </cell>
          <cell r="DJ20">
            <v>8252089</v>
          </cell>
          <cell r="DK20">
            <v>8248978</v>
          </cell>
          <cell r="DL20">
            <v>8276028</v>
          </cell>
          <cell r="DM20">
            <v>7735022</v>
          </cell>
          <cell r="DN20">
            <v>7735022</v>
          </cell>
          <cell r="DO20">
            <v>7246225</v>
          </cell>
          <cell r="DP20">
            <v>6301136</v>
          </cell>
          <cell r="DQ20">
            <v>5815849</v>
          </cell>
          <cell r="DR20"/>
          <cell r="DS20">
            <v>285508</v>
          </cell>
          <cell r="DT20">
            <v>1094945</v>
          </cell>
          <cell r="DU20"/>
          <cell r="DV20">
            <v>1380453</v>
          </cell>
          <cell r="DW20">
            <v>638084</v>
          </cell>
          <cell r="DX20">
            <v>1229668</v>
          </cell>
          <cell r="DY20">
            <v>2887786</v>
          </cell>
          <cell r="DZ20">
            <v>4117454</v>
          </cell>
          <cell r="EA20">
            <v>631361</v>
          </cell>
          <cell r="EB20">
            <v>35364875</v>
          </cell>
        </row>
        <row r="21">
          <cell r="B21" t="str">
            <v>National Bank of Kenya</v>
          </cell>
          <cell r="C21">
            <v>113.796756</v>
          </cell>
          <cell r="D21">
            <v>47.879058999999998</v>
          </cell>
          <cell r="E21">
            <v>92.000375000000005</v>
          </cell>
          <cell r="F21">
            <v>6.4001960000000002</v>
          </cell>
          <cell r="G21">
            <v>7.5653290000000002</v>
          </cell>
          <cell r="H21">
            <v>11.859422</v>
          </cell>
          <cell r="I21">
            <v>65.953813999999994</v>
          </cell>
          <cell r="J21">
            <v>8.9736999999999997E-2</v>
          </cell>
          <cell r="K21">
            <v>0.23402899999999999</v>
          </cell>
          <cell r="L21"/>
          <cell r="M21">
            <v>2.1321226333259544E-2</v>
          </cell>
          <cell r="N21">
            <v>2.1365681366471531E-2</v>
          </cell>
          <cell r="O21">
            <v>1.8804270065496138E-2</v>
          </cell>
          <cell r="P21">
            <v>2.0578401742438125E-2</v>
          </cell>
          <cell r="Q21">
            <v>2.0110339884819195E-2</v>
          </cell>
          <cell r="R21">
            <v>2.2302863572197205E-2</v>
          </cell>
          <cell r="S21">
            <v>2.1923661717223434E-2</v>
          </cell>
          <cell r="T21">
            <v>2.248378849069637E-2</v>
          </cell>
          <cell r="U21">
            <v>2.216059880051463E-2</v>
          </cell>
          <cell r="V21">
            <v>2.3669490440937156E-2</v>
          </cell>
          <cell r="W21">
            <v>2.6931255254621599E-2</v>
          </cell>
          <cell r="X21">
            <v>2.7841790207691227E-2</v>
          </cell>
          <cell r="Y21">
            <v>2.7549495446274198E-2</v>
          </cell>
          <cell r="Z21">
            <v>2.8860617288786423E-2</v>
          </cell>
          <cell r="AA21">
            <v>2.8625333711264821E-2</v>
          </cell>
          <cell r="AB21">
            <v>2.9629673640735613E-2</v>
          </cell>
          <cell r="AC21">
            <v>3.0930922906037377E-2</v>
          </cell>
          <cell r="AD21">
            <v>3.0676786498131305E-2</v>
          </cell>
          <cell r="AE21">
            <v>3.2750958090150294E-2</v>
          </cell>
          <cell r="AF21">
            <v>3.1627657601460205E-2</v>
          </cell>
          <cell r="AG21">
            <v>3.6075814954357334E-2</v>
          </cell>
          <cell r="AH21">
            <v>3.4938654374548198E-2</v>
          </cell>
          <cell r="AI21">
            <v>3.5137559929824431E-2</v>
          </cell>
          <cell r="AJ21">
            <v>3.4238251692761776E-2</v>
          </cell>
          <cell r="AK21">
            <v>3.3567797886750565E-2</v>
          </cell>
          <cell r="AL21">
            <v>313413032</v>
          </cell>
          <cell r="AM21">
            <v>195568503</v>
          </cell>
          <cell r="AN21">
            <v>0</v>
          </cell>
          <cell r="AO21">
            <v>228782134</v>
          </cell>
          <cell r="AP21">
            <v>0</v>
          </cell>
          <cell r="AQ21">
            <v>40312354</v>
          </cell>
          <cell r="AR21">
            <v>51920201</v>
          </cell>
          <cell r="AS21">
            <v>263782134</v>
          </cell>
          <cell r="AT21">
            <v>13553634</v>
          </cell>
          <cell r="AU21">
            <v>20834301</v>
          </cell>
          <cell r="AV21">
            <v>20834.300999999999</v>
          </cell>
          <cell r="AW21">
            <v>4733253</v>
          </cell>
          <cell r="AX21"/>
          <cell r="AY21">
            <v>2.2887143690724095E-2</v>
          </cell>
          <cell r="AZ21">
            <v>1.8769361255463531E-2</v>
          </cell>
          <cell r="BA21">
            <v>2.5175397772714599E-2</v>
          </cell>
          <cell r="BB21">
            <v>6.1716073887348949E-3</v>
          </cell>
          <cell r="BC21">
            <v>5.2597195313056337E-2</v>
          </cell>
          <cell r="BD21">
            <v>5.4882729520589176E-3</v>
          </cell>
          <cell r="BE21">
            <v>0.11470646716503766</v>
          </cell>
          <cell r="BF21">
            <v>9.7040574484441505E-2</v>
          </cell>
          <cell r="BG21">
            <v>0.22675701020987704</v>
          </cell>
          <cell r="BH21">
            <v>0.77480453047049458</v>
          </cell>
          <cell r="BI21">
            <v>0.2965390820403912</v>
          </cell>
          <cell r="BJ21">
            <v>0.51976174505722261</v>
          </cell>
          <cell r="BK21">
            <v>9.8720842563240735E-2</v>
          </cell>
          <cell r="BL21">
            <v>2.6281309183598219E-2</v>
          </cell>
          <cell r="BM21">
            <v>7.2439533379642512E-2</v>
          </cell>
          <cell r="BN21">
            <v>0.52042243306073477</v>
          </cell>
          <cell r="BO21">
            <v>1.3308622404667214E-2</v>
          </cell>
          <cell r="BP21">
            <v>1.7114457544935087E-3</v>
          </cell>
          <cell r="BQ21">
            <v>7.0900375983504512E-3</v>
          </cell>
          <cell r="BR21">
            <v>113796756</v>
          </cell>
          <cell r="BS21">
            <v>112028747</v>
          </cell>
          <cell r="BT21">
            <v>107216724</v>
          </cell>
          <cell r="BU21">
            <v>114922318</v>
          </cell>
          <cell r="BV21">
            <v>105065267</v>
          </cell>
          <cell r="BW21">
            <v>115143443</v>
          </cell>
          <cell r="BX21">
            <v>112734821</v>
          </cell>
          <cell r="BY21">
            <v>113569560</v>
          </cell>
          <cell r="BZ21">
            <v>105472552</v>
          </cell>
          <cell r="CA21">
            <v>109942042</v>
          </cell>
          <cell r="CB21">
            <v>116315700</v>
          </cell>
          <cell r="CC21">
            <v>116378429</v>
          </cell>
          <cell r="CD21">
            <v>115442827</v>
          </cell>
          <cell r="CE21">
            <v>115114374</v>
          </cell>
          <cell r="CF21">
            <v>113215137</v>
          </cell>
          <cell r="CG21">
            <v>116157723</v>
          </cell>
          <cell r="CH21">
            <v>115220642</v>
          </cell>
          <cell r="CI21">
            <v>125295035</v>
          </cell>
          <cell r="CJ21">
            <v>117789712</v>
          </cell>
          <cell r="CK21">
            <v>124144110</v>
          </cell>
          <cell r="CL21">
            <v>116587690</v>
          </cell>
          <cell r="CM21">
            <v>122864886</v>
          </cell>
          <cell r="CN21">
            <v>116897968</v>
          </cell>
          <cell r="CO21">
            <v>109102269</v>
          </cell>
          <cell r="CP21">
            <v>98916489</v>
          </cell>
          <cell r="CQ21">
            <v>92493034</v>
          </cell>
          <cell r="CR21">
            <v>11859422</v>
          </cell>
          <cell r="CS21">
            <v>11704420</v>
          </cell>
          <cell r="CT21">
            <v>7228992</v>
          </cell>
          <cell r="CU21">
            <v>7243874</v>
          </cell>
          <cell r="CV21">
            <v>7148430</v>
          </cell>
          <cell r="CW21">
            <v>6935718</v>
          </cell>
          <cell r="CX21">
            <v>6919427</v>
          </cell>
          <cell r="CY21">
            <v>5790240</v>
          </cell>
          <cell r="CZ21">
            <v>6414689</v>
          </cell>
          <cell r="DA21">
            <v>7047537</v>
          </cell>
          <cell r="DB21">
            <v>10989919</v>
          </cell>
          <cell r="DC21">
            <v>11217864</v>
          </cell>
          <cell r="DD21">
            <v>10987755</v>
          </cell>
          <cell r="DE21">
            <v>10996083</v>
          </cell>
          <cell r="DF21">
            <v>11315041</v>
          </cell>
          <cell r="DG21">
            <v>11222418</v>
          </cell>
          <cell r="DH21">
            <v>11237917</v>
          </cell>
          <cell r="DI21">
            <v>10913622</v>
          </cell>
          <cell r="DJ21">
            <v>13443880</v>
          </cell>
          <cell r="DK21">
            <v>13116009</v>
          </cell>
          <cell r="DL21">
            <v>12606495</v>
          </cell>
          <cell r="DM21">
            <v>12113912</v>
          </cell>
          <cell r="DN21">
            <v>12113912</v>
          </cell>
          <cell r="DO21">
            <v>12251404</v>
          </cell>
          <cell r="DP21">
            <v>12223289</v>
          </cell>
          <cell r="DQ21">
            <v>11848291</v>
          </cell>
          <cell r="DR21"/>
          <cell r="DS21">
            <v>532208</v>
          </cell>
          <cell r="DT21">
            <v>1814833</v>
          </cell>
          <cell r="DU21"/>
          <cell r="DV21">
            <v>2347041</v>
          </cell>
          <cell r="DW21">
            <v>1818498</v>
          </cell>
          <cell r="DX21">
            <v>10490396</v>
          </cell>
          <cell r="DY21">
            <v>9692690</v>
          </cell>
          <cell r="DZ21">
            <v>20183086</v>
          </cell>
          <cell r="EA21">
            <v>154924</v>
          </cell>
          <cell r="EB21">
            <v>47879059</v>
          </cell>
        </row>
        <row r="22">
          <cell r="B22" t="str">
            <v>Citibank</v>
          </cell>
          <cell r="C22">
            <v>95.052722000000003</v>
          </cell>
          <cell r="D22">
            <v>31.1126</v>
          </cell>
          <cell r="E22">
            <v>62.540990000000001</v>
          </cell>
          <cell r="F22">
            <v>19.132722000000001</v>
          </cell>
          <cell r="G22">
            <v>19.167786</v>
          </cell>
          <cell r="H22">
            <v>20.000679000000002</v>
          </cell>
          <cell r="I22">
            <v>71.296558000000005</v>
          </cell>
          <cell r="J22">
            <v>0.501529</v>
          </cell>
          <cell r="K22">
            <v>1.3833569999999999</v>
          </cell>
          <cell r="L22"/>
          <cell r="M22">
            <v>2.1016079342197565E-2</v>
          </cell>
          <cell r="N22">
            <v>2.1323311844941621E-2</v>
          </cell>
          <cell r="O22">
            <v>2.0781159493233978E-2</v>
          </cell>
          <cell r="P22">
            <v>2.1069175408696801E-2</v>
          </cell>
          <cell r="Q22">
            <v>2.2726593791174175E-2</v>
          </cell>
          <cell r="R22">
            <v>2.1662661757173629E-2</v>
          </cell>
          <cell r="S22">
            <v>2.4884820891197167E-2</v>
          </cell>
          <cell r="T22">
            <v>2.1947720410431186E-2</v>
          </cell>
          <cell r="U22">
            <v>2.5321587092931558E-2</v>
          </cell>
          <cell r="V22">
            <v>2.6019819430378691E-2</v>
          </cell>
          <cell r="W22">
            <v>2.4209510982573242E-2</v>
          </cell>
          <cell r="X22">
            <v>2.485043641234011E-2</v>
          </cell>
          <cell r="Y22">
            <v>2.7860405995863535E-2</v>
          </cell>
          <cell r="Z22">
            <v>2.8223331975034582E-2</v>
          </cell>
          <cell r="AA22">
            <v>3.287241352169528E-2</v>
          </cell>
          <cell r="AB22">
            <v>3.0811535553056664E-2</v>
          </cell>
          <cell r="AC22">
            <v>2.8398481336390932E-2</v>
          </cell>
          <cell r="AD22">
            <v>3.9911890376728196E-2</v>
          </cell>
          <cell r="AE22">
            <v>3.3255751637952705E-2</v>
          </cell>
          <cell r="AF22">
            <v>3.1835438024802397E-2</v>
          </cell>
          <cell r="AG22">
            <v>2.7910849228194583E-2</v>
          </cell>
          <cell r="AH22">
            <v>2.9754273318985499E-2</v>
          </cell>
          <cell r="AI22">
            <v>3.0815151670098295E-2</v>
          </cell>
          <cell r="AJ22">
            <v>2.8800763856532775E-2</v>
          </cell>
          <cell r="AK22">
            <v>2.8911899733140151E-2</v>
          </cell>
          <cell r="AL22">
            <v>313413032</v>
          </cell>
          <cell r="AM22">
            <v>195568503</v>
          </cell>
          <cell r="AN22">
            <v>0</v>
          </cell>
          <cell r="AO22">
            <v>228782134</v>
          </cell>
          <cell r="AP22">
            <v>0</v>
          </cell>
          <cell r="AQ22">
            <v>40312354</v>
          </cell>
          <cell r="AR22">
            <v>51920201</v>
          </cell>
          <cell r="AS22">
            <v>263782134</v>
          </cell>
          <cell r="AT22">
            <v>13553634</v>
          </cell>
          <cell r="AU22">
            <v>20834301</v>
          </cell>
          <cell r="AV22">
            <v>20834.300999999999</v>
          </cell>
          <cell r="AW22">
            <v>4733253</v>
          </cell>
          <cell r="AX22"/>
          <cell r="AY22">
            <v>1.9117287549114768E-2</v>
          </cell>
          <cell r="AZ22">
            <v>1.2196639641492006E-2</v>
          </cell>
          <cell r="BA22">
            <v>1.7113998723911353E-2</v>
          </cell>
          <cell r="BB22">
            <v>3.6480676678779717E-2</v>
          </cell>
          <cell r="BC22">
            <v>0.19113911877777806</v>
          </cell>
          <cell r="BD22">
            <v>3.8948661228747093E-2</v>
          </cell>
          <cell r="BE22">
            <v>0.26884588173246732</v>
          </cell>
          <cell r="BF22">
            <v>0.2683540767844641</v>
          </cell>
          <cell r="BG22">
            <v>0.46369172238146633</v>
          </cell>
          <cell r="BH22">
            <v>0.35745587555056874</v>
          </cell>
          <cell r="BI22">
            <v>2.1749031334209294E-2</v>
          </cell>
          <cell r="BJ22">
            <v>0.87110694753459894</v>
          </cell>
          <cell r="BK22">
            <v>7.6968279103174511E-2</v>
          </cell>
          <cell r="BL22">
            <v>1.5413676087826997E-2</v>
          </cell>
          <cell r="BM22">
            <v>6.1554603015347514E-2</v>
          </cell>
          <cell r="BN22">
            <v>0.49747533577578479</v>
          </cell>
          <cell r="BO22">
            <v>2.7558027197015771E-2</v>
          </cell>
          <cell r="BP22">
            <v>2.4841402314078272E-2</v>
          </cell>
          <cell r="BQ22">
            <v>2.788182176554567E-2</v>
          </cell>
          <cell r="BR22">
            <v>95052722</v>
          </cell>
          <cell r="BS22">
            <v>96570193</v>
          </cell>
          <cell r="BT22">
            <v>93526049</v>
          </cell>
          <cell r="BU22">
            <v>90132862</v>
          </cell>
          <cell r="BV22">
            <v>93274626</v>
          </cell>
          <cell r="BW22">
            <v>85638687</v>
          </cell>
          <cell r="BX22">
            <v>100756266</v>
          </cell>
          <cell r="BY22">
            <v>85155116</v>
          </cell>
          <cell r="BZ22">
            <v>90072120</v>
          </cell>
          <cell r="CA22">
            <v>98231911</v>
          </cell>
          <cell r="CB22">
            <v>88851809</v>
          </cell>
          <cell r="CC22">
            <v>90025078</v>
          </cell>
          <cell r="CD22">
            <v>101117630</v>
          </cell>
          <cell r="CE22">
            <v>103323540</v>
          </cell>
          <cell r="CF22">
            <v>116502032</v>
          </cell>
          <cell r="CG22">
            <v>103254695</v>
          </cell>
          <cell r="CH22">
            <v>89167854</v>
          </cell>
          <cell r="CI22">
            <v>88147287</v>
          </cell>
          <cell r="CJ22">
            <v>93483001</v>
          </cell>
          <cell r="CK22">
            <v>115826138</v>
          </cell>
          <cell r="CL22">
            <v>82954185</v>
          </cell>
          <cell r="CM22">
            <v>79397808</v>
          </cell>
          <cell r="CN22">
            <v>81940917</v>
          </cell>
          <cell r="CO22">
            <v>80054734</v>
          </cell>
          <cell r="CP22">
            <v>72191900</v>
          </cell>
          <cell r="CQ22">
            <v>71242659</v>
          </cell>
          <cell r="CR22">
            <v>20000679</v>
          </cell>
          <cell r="CS22">
            <v>19046566</v>
          </cell>
          <cell r="CT22">
            <v>18621201</v>
          </cell>
          <cell r="CU22">
            <v>17811829</v>
          </cell>
          <cell r="CV22">
            <v>20388513</v>
          </cell>
          <cell r="CW22">
            <v>19409582</v>
          </cell>
          <cell r="CX22">
            <v>19201130</v>
          </cell>
          <cell r="CY22">
            <v>18246232</v>
          </cell>
          <cell r="CZ22">
            <v>21172148</v>
          </cell>
          <cell r="DA22">
            <v>20177310</v>
          </cell>
          <cell r="DB22">
            <v>19161379</v>
          </cell>
          <cell r="DC22">
            <v>18414690</v>
          </cell>
          <cell r="DD22">
            <v>20400169</v>
          </cell>
          <cell r="DE22">
            <v>19628607</v>
          </cell>
          <cell r="DF22">
            <v>21705386</v>
          </cell>
          <cell r="DG22">
            <v>21022221</v>
          </cell>
          <cell r="DH22">
            <v>20267062</v>
          </cell>
          <cell r="DI22">
            <v>19407199</v>
          </cell>
          <cell r="DJ22">
            <v>20351926</v>
          </cell>
          <cell r="DK22">
            <v>19913000</v>
          </cell>
          <cell r="DL22">
            <v>19188220</v>
          </cell>
          <cell r="DM22">
            <v>18358760</v>
          </cell>
          <cell r="DN22">
            <v>18358760</v>
          </cell>
          <cell r="DO22">
            <v>18002473</v>
          </cell>
          <cell r="DP22">
            <v>16706767</v>
          </cell>
          <cell r="DQ22">
            <v>15963873</v>
          </cell>
          <cell r="DR22"/>
          <cell r="DS22">
            <v>998434</v>
          </cell>
          <cell r="DT22">
            <v>1154794</v>
          </cell>
          <cell r="DU22"/>
          <cell r="DV22">
            <v>2153228</v>
          </cell>
          <cell r="DW22">
            <v>769684</v>
          </cell>
          <cell r="DX22">
            <v>602556</v>
          </cell>
          <cell r="DY22">
            <v>89157</v>
          </cell>
          <cell r="DZ22">
            <v>691713</v>
          </cell>
          <cell r="EA22">
            <v>932932</v>
          </cell>
          <cell r="EB22">
            <v>31112600</v>
          </cell>
        </row>
        <row r="23">
          <cell r="B23" t="str">
            <v>Family Bank Limited</v>
          </cell>
          <cell r="C23">
            <v>82.192595999999995</v>
          </cell>
          <cell r="D23">
            <v>53.026691</v>
          </cell>
          <cell r="E23">
            <v>61.362696</v>
          </cell>
          <cell r="F23">
            <v>11.382523000000001</v>
          </cell>
          <cell r="G23">
            <v>13.401323</v>
          </cell>
          <cell r="H23">
            <v>12.684775</v>
          </cell>
          <cell r="I23">
            <v>71.80104</v>
          </cell>
          <cell r="J23">
            <v>0.133411</v>
          </cell>
          <cell r="K23">
            <v>0.39509499999999997</v>
          </cell>
          <cell r="L23"/>
          <cell r="M23">
            <v>1.6776719384151251E-2</v>
          </cell>
          <cell r="N23">
            <v>1.66608427899953E-2</v>
          </cell>
          <cell r="O23">
            <v>1.6881790495128331E-2</v>
          </cell>
          <cell r="P23">
            <v>1.6002193194272377E-2</v>
          </cell>
          <cell r="Q23">
            <v>1.5872137106824891E-2</v>
          </cell>
          <cell r="R23">
            <v>1.5672286825803929E-2</v>
          </cell>
          <cell r="S23">
            <v>1.6251868356895446E-2</v>
          </cell>
          <cell r="T23">
            <v>1.66012281783545E-2</v>
          </cell>
          <cell r="U23">
            <v>1.696080623335814E-2</v>
          </cell>
          <cell r="V23">
            <v>1.7208158079761463E-2</v>
          </cell>
          <cell r="W23">
            <v>1.7867112480765442E-2</v>
          </cell>
          <cell r="X23">
            <v>1.8205466057299599E-2</v>
          </cell>
          <cell r="Y23">
            <v>1.7971847967669177E-2</v>
          </cell>
          <cell r="Z23">
            <v>1.858133330257877E-2</v>
          </cell>
          <cell r="AA23">
            <v>2.1151590329892431E-2</v>
          </cell>
          <cell r="AB23">
            <v>2.1530006794440726E-2</v>
          </cell>
          <cell r="AC23">
            <v>2.4338794966044422E-2</v>
          </cell>
          <cell r="AD23">
            <v>2.95454081956621E-2</v>
          </cell>
          <cell r="AE23">
            <v>3.5161238841224615E-2</v>
          </cell>
          <cell r="AF23">
            <v>2.8464016497288226E-2</v>
          </cell>
          <cell r="AG23">
            <v>2.0358435377465518E-2</v>
          </cell>
          <cell r="AH23">
            <v>1.7480672076559383E-2</v>
          </cell>
          <cell r="AI23">
            <v>1.6825293519119589E-2</v>
          </cell>
          <cell r="AJ23">
            <v>1.6195377442659913E-2</v>
          </cell>
          <cell r="AK23">
            <v>1.6027640843028997E-2</v>
          </cell>
          <cell r="AL23">
            <v>313413032</v>
          </cell>
          <cell r="AM23">
            <v>195568503</v>
          </cell>
          <cell r="AN23">
            <v>0</v>
          </cell>
          <cell r="AO23">
            <v>228782134</v>
          </cell>
          <cell r="AP23">
            <v>0</v>
          </cell>
          <cell r="AQ23">
            <v>40312354</v>
          </cell>
          <cell r="AR23">
            <v>51920201</v>
          </cell>
          <cell r="AS23">
            <v>263782134</v>
          </cell>
          <cell r="AT23">
            <v>13553634</v>
          </cell>
          <cell r="AU23">
            <v>20834301</v>
          </cell>
          <cell r="AV23">
            <v>20834.300999999999</v>
          </cell>
          <cell r="AW23">
            <v>4733253</v>
          </cell>
          <cell r="AX23"/>
          <cell r="AY23">
            <v>1.6530820570716746E-2</v>
          </cell>
          <cell r="AZ23">
            <v>2.0787315798350102E-2</v>
          </cell>
          <cell r="BA23">
            <v>1.6791565036622547E-2</v>
          </cell>
          <cell r="BB23">
            <v>1.0419098578604418E-2</v>
          </cell>
          <cell r="BC23">
            <v>8.8173512127576084E-2</v>
          </cell>
          <cell r="BD23">
            <v>1.373821690755987E-2</v>
          </cell>
          <cell r="BE23">
            <v>0.18664524914959449</v>
          </cell>
          <cell r="BF23">
            <v>0.15852866476585856</v>
          </cell>
          <cell r="BG23">
            <v>0.32116066881317601</v>
          </cell>
          <cell r="BH23">
            <v>0.67736660326887088</v>
          </cell>
          <cell r="BI23">
            <v>0.12870433239741388</v>
          </cell>
          <cell r="BJ23">
            <v>0.38450842932597562</v>
          </cell>
          <cell r="BK23">
            <v>0.12340662939966363</v>
          </cell>
          <cell r="BL23">
            <v>3.2716321088905022E-2</v>
          </cell>
          <cell r="BM23">
            <v>9.0690308310758611E-2</v>
          </cell>
          <cell r="BN23">
            <v>0.86415191079609666</v>
          </cell>
          <cell r="BO23">
            <v>1.1818486610910376E-2</v>
          </cell>
          <cell r="BP23">
            <v>4.7945375446372292E-3</v>
          </cell>
          <cell r="BQ23">
            <v>8.1424872850685524E-3</v>
          </cell>
          <cell r="BR23">
            <v>82192596</v>
          </cell>
          <cell r="BS23">
            <v>78857125</v>
          </cell>
          <cell r="BT23">
            <v>78926424</v>
          </cell>
          <cell r="BU23">
            <v>72596791</v>
          </cell>
          <cell r="BV23">
            <v>70149732</v>
          </cell>
          <cell r="BW23">
            <v>66909838</v>
          </cell>
          <cell r="BX23">
            <v>68730617</v>
          </cell>
          <cell r="BY23">
            <v>69033491</v>
          </cell>
          <cell r="BZ23">
            <v>67725435</v>
          </cell>
          <cell r="CA23">
            <v>69050943</v>
          </cell>
          <cell r="CB23">
            <v>71479580</v>
          </cell>
          <cell r="CC23">
            <v>69391049</v>
          </cell>
          <cell r="CD23">
            <v>66706579</v>
          </cell>
          <cell r="CE23">
            <v>69432374</v>
          </cell>
          <cell r="CF23">
            <v>78734331</v>
          </cell>
          <cell r="CG23">
            <v>80104753</v>
          </cell>
          <cell r="CH23">
            <v>85939969</v>
          </cell>
          <cell r="CI23">
            <v>81190214</v>
          </cell>
          <cell r="CJ23">
            <v>80554920</v>
          </cell>
          <cell r="CK23">
            <v>74747708</v>
          </cell>
          <cell r="CL23">
            <v>71030126</v>
          </cell>
          <cell r="CM23">
            <v>61812663</v>
          </cell>
          <cell r="CN23">
            <v>56171763</v>
          </cell>
          <cell r="CO23">
            <v>50563721</v>
          </cell>
          <cell r="CP23">
            <v>54011901</v>
          </cell>
          <cell r="CQ23">
            <v>43500989</v>
          </cell>
          <cell r="CR23">
            <v>12684775</v>
          </cell>
          <cell r="CS23">
            <v>12408203</v>
          </cell>
          <cell r="CT23">
            <v>12092368</v>
          </cell>
          <cell r="CU23">
            <v>11763776</v>
          </cell>
          <cell r="CV23">
            <v>11570555</v>
          </cell>
          <cell r="CW23">
            <v>11426448</v>
          </cell>
          <cell r="CX23">
            <v>11785863</v>
          </cell>
          <cell r="CY23">
            <v>11219706</v>
          </cell>
          <cell r="CZ23">
            <v>11157254</v>
          </cell>
          <cell r="DA23">
            <v>11608295</v>
          </cell>
          <cell r="DB23">
            <v>11865416</v>
          </cell>
          <cell r="DC23">
            <v>12115533</v>
          </cell>
          <cell r="DD23">
            <v>12355585</v>
          </cell>
          <cell r="DE23">
            <v>12618877</v>
          </cell>
          <cell r="DF23">
            <v>13113788</v>
          </cell>
          <cell r="DG23">
            <v>12011680</v>
          </cell>
          <cell r="DH23">
            <v>12271025</v>
          </cell>
          <cell r="DI23">
            <v>11926782</v>
          </cell>
          <cell r="DJ23">
            <v>11770798</v>
          </cell>
          <cell r="DK23">
            <v>11141694</v>
          </cell>
          <cell r="DL23">
            <v>11113094</v>
          </cell>
          <cell r="DM23">
            <v>10620650</v>
          </cell>
          <cell r="DN23">
            <v>10620650</v>
          </cell>
          <cell r="DO23">
            <v>7213495</v>
          </cell>
          <cell r="DP23">
            <v>6411938</v>
          </cell>
          <cell r="DQ23">
            <v>5968296</v>
          </cell>
          <cell r="DR23"/>
          <cell r="DS23">
            <v>669699</v>
          </cell>
          <cell r="DT23">
            <v>1415547</v>
          </cell>
          <cell r="DU23"/>
          <cell r="DV23">
            <v>2085246</v>
          </cell>
          <cell r="DW23">
            <v>1412476</v>
          </cell>
          <cell r="DX23">
            <v>3011813</v>
          </cell>
          <cell r="DY23">
            <v>4821079</v>
          </cell>
          <cell r="DZ23">
            <v>7832892</v>
          </cell>
          <cell r="EA23">
            <v>276567</v>
          </cell>
          <cell r="EB23">
            <v>53026691</v>
          </cell>
        </row>
        <row r="24">
          <cell r="B24" t="str">
            <v>Bank of India</v>
          </cell>
          <cell r="C24">
            <v>62.976730000000003</v>
          </cell>
          <cell r="D24">
            <v>13.013066999999999</v>
          </cell>
          <cell r="E24">
            <v>45.798690000000001</v>
          </cell>
          <cell r="F24">
            <v>15.117620000000001</v>
          </cell>
          <cell r="G24">
            <v>15.297454</v>
          </cell>
          <cell r="H24">
            <v>16.141438999999998</v>
          </cell>
          <cell r="I24">
            <v>30.915103999999999</v>
          </cell>
          <cell r="J24">
            <v>1.0111E-2</v>
          </cell>
          <cell r="K24">
            <v>0.75397000000000003</v>
          </cell>
          <cell r="L24"/>
          <cell r="M24">
            <v>1.5613701050332118E-2</v>
          </cell>
          <cell r="N24">
            <v>1.5850049207053123E-2</v>
          </cell>
          <cell r="O24">
            <v>1.5530625535197469E-2</v>
          </cell>
          <cell r="P24">
            <v>1.5623490505497269E-2</v>
          </cell>
          <cell r="Q24">
            <v>1.5047849036040162E-2</v>
          </cell>
          <cell r="R24">
            <v>1.5410771342248754E-2</v>
          </cell>
          <cell r="S24">
            <v>1.5386182703891142E-2</v>
          </cell>
          <cell r="T24">
            <v>1.5940579417243715E-2</v>
          </cell>
          <cell r="U24">
            <v>1.4430350871621971E-2</v>
          </cell>
          <cell r="V24">
            <v>1.4327393302563374E-2</v>
          </cell>
          <cell r="W24">
            <v>1.4096669921872525E-2</v>
          </cell>
          <cell r="X24">
            <v>1.3914177932117276E-2</v>
          </cell>
          <cell r="Y24">
            <v>1.3136110469778282E-2</v>
          </cell>
          <cell r="Z24">
            <v>1.3034718536212294E-2</v>
          </cell>
          <cell r="AA24">
            <v>1.2598448051087631E-2</v>
          </cell>
          <cell r="AB24">
            <v>1.2266224924117719E-2</v>
          </cell>
          <cell r="AC24">
            <v>1.1599550651665885E-2</v>
          </cell>
          <cell r="AD24">
            <v>1.62277454166413E-2</v>
          </cell>
          <cell r="AE24">
            <v>1.3650597141543732E-2</v>
          </cell>
          <cell r="AF24">
            <v>1.3486590778816261E-2</v>
          </cell>
          <cell r="AG24">
            <v>1.1205488493967001E-2</v>
          </cell>
          <cell r="AH24">
            <v>1.1506779612066271E-2</v>
          </cell>
          <cell r="AI24">
            <v>1.19594994372545E-2</v>
          </cell>
          <cell r="AJ24">
            <v>1.1991009587672428E-2</v>
          </cell>
          <cell r="AK24">
            <v>1.1753065305750014E-2</v>
          </cell>
          <cell r="AL24">
            <v>313413032</v>
          </cell>
          <cell r="AM24">
            <v>195568503</v>
          </cell>
          <cell r="AN24">
            <v>0</v>
          </cell>
          <cell r="AO24">
            <v>228782134</v>
          </cell>
          <cell r="AP24">
            <v>0</v>
          </cell>
          <cell r="AQ24">
            <v>40312354</v>
          </cell>
          <cell r="AR24">
            <v>51920201</v>
          </cell>
          <cell r="AS24">
            <v>263782134</v>
          </cell>
          <cell r="AT24">
            <v>13553634</v>
          </cell>
          <cell r="AU24">
            <v>20834301</v>
          </cell>
          <cell r="AV24">
            <v>20834.300999999999</v>
          </cell>
          <cell r="AW24">
            <v>4733253</v>
          </cell>
          <cell r="AX24"/>
          <cell r="AY24">
            <v>1.2666068167021692E-2</v>
          </cell>
          <cell r="AZ24">
            <v>5.1013315772256724E-3</v>
          </cell>
          <cell r="BA24">
            <v>1.253256020118664E-2</v>
          </cell>
          <cell r="BB24">
            <v>1.9883035106266527E-2</v>
          </cell>
          <cell r="BC24">
            <v>0.15380988035956913</v>
          </cell>
          <cell r="BD24">
            <v>3.8812627542449935E-2</v>
          </cell>
          <cell r="BE24">
            <v>0.49482136628102563</v>
          </cell>
          <cell r="BF24">
            <v>0.48900433910880586</v>
          </cell>
          <cell r="BG24">
            <v>0.11546193840821224</v>
          </cell>
          <cell r="BH24">
            <v>0.15854952672976935</v>
          </cell>
          <cell r="BI24">
            <v>7.0102598318475748E-2</v>
          </cell>
          <cell r="BJ24">
            <v>0.63350057389130932</v>
          </cell>
          <cell r="BK24">
            <v>0.10148488582249537</v>
          </cell>
          <cell r="BL24">
            <v>5.9162588043786393E-2</v>
          </cell>
          <cell r="BM24">
            <v>4.2322297778708981E-2</v>
          </cell>
          <cell r="BN24">
            <v>0.28413622747724882</v>
          </cell>
          <cell r="BO24">
            <v>2.1262700464809354E-3</v>
          </cell>
          <cell r="BP24">
            <v>0</v>
          </cell>
          <cell r="BQ24">
            <v>1.3247784497135513E-3</v>
          </cell>
          <cell r="BR24">
            <v>62976730</v>
          </cell>
          <cell r="BS24">
            <v>62543244</v>
          </cell>
          <cell r="BT24">
            <v>62121431</v>
          </cell>
          <cell r="BU24">
            <v>62225153</v>
          </cell>
          <cell r="BV24">
            <v>59776568</v>
          </cell>
          <cell r="BW24">
            <v>62689134</v>
          </cell>
          <cell r="BX24">
            <v>62563918</v>
          </cell>
          <cell r="BY24">
            <v>64098285</v>
          </cell>
          <cell r="BZ24">
            <v>55328548</v>
          </cell>
          <cell r="CA24">
            <v>56630656</v>
          </cell>
          <cell r="CB24">
            <v>57297472</v>
          </cell>
          <cell r="CC24">
            <v>56956597</v>
          </cell>
          <cell r="CD24">
            <v>49736103</v>
          </cell>
          <cell r="CE24">
            <v>47815075</v>
          </cell>
          <cell r="CF24">
            <v>46410726</v>
          </cell>
          <cell r="CG24">
            <v>43717462</v>
          </cell>
          <cell r="CH24">
            <v>41427446</v>
          </cell>
          <cell r="CI24">
            <v>42162947</v>
          </cell>
          <cell r="CJ24">
            <v>37527774</v>
          </cell>
          <cell r="CK24">
            <v>36899261</v>
          </cell>
          <cell r="CL24">
            <v>36656582</v>
          </cell>
          <cell r="CM24">
            <v>34370422</v>
          </cell>
          <cell r="CN24">
            <v>33998194</v>
          </cell>
          <cell r="CO24">
            <v>34265232</v>
          </cell>
          <cell r="CP24">
            <v>32447854</v>
          </cell>
          <cell r="CQ24">
            <v>30721440</v>
          </cell>
          <cell r="CR24">
            <v>16141439</v>
          </cell>
          <cell r="CS24">
            <v>15532469</v>
          </cell>
          <cell r="CT24">
            <v>14747740</v>
          </cell>
          <cell r="CU24">
            <v>14293811</v>
          </cell>
          <cell r="CV24">
            <v>13727053</v>
          </cell>
          <cell r="CW24">
            <v>13191378</v>
          </cell>
          <cell r="CX24">
            <v>12461590</v>
          </cell>
          <cell r="CY24">
            <v>11954133</v>
          </cell>
          <cell r="CZ24">
            <v>11502121</v>
          </cell>
          <cell r="DA24">
            <v>11625015</v>
          </cell>
          <cell r="DB24">
            <v>10920398</v>
          </cell>
          <cell r="DC24">
            <v>10412590</v>
          </cell>
          <cell r="DD24">
            <v>9978992</v>
          </cell>
          <cell r="DE24">
            <v>9536344</v>
          </cell>
          <cell r="DF24">
            <v>9176776</v>
          </cell>
          <cell r="DG24">
            <v>8545484</v>
          </cell>
          <cell r="DH24">
            <v>7597500</v>
          </cell>
          <cell r="DI24">
            <v>7182738</v>
          </cell>
          <cell r="DJ24">
            <v>6881061</v>
          </cell>
          <cell r="DK24">
            <v>6580115</v>
          </cell>
          <cell r="DL24">
            <v>6305179</v>
          </cell>
          <cell r="DM24">
            <v>6074801</v>
          </cell>
          <cell r="DN24">
            <v>6074801</v>
          </cell>
          <cell r="DO24">
            <v>5733008</v>
          </cell>
          <cell r="DP24">
            <v>5254372</v>
          </cell>
          <cell r="DQ24">
            <v>5086879</v>
          </cell>
          <cell r="DR24"/>
          <cell r="DS24">
            <v>108260</v>
          </cell>
          <cell r="DT24">
            <v>829365</v>
          </cell>
          <cell r="DU24"/>
          <cell r="DV24">
            <v>937625</v>
          </cell>
          <cell r="DW24">
            <v>148660</v>
          </cell>
          <cell r="DX24">
            <v>621478</v>
          </cell>
          <cell r="DY24">
            <v>359544</v>
          </cell>
          <cell r="DZ24">
            <v>981022</v>
          </cell>
          <cell r="EA24">
            <v>608970</v>
          </cell>
          <cell r="EB24">
            <v>13013067</v>
          </cell>
        </row>
        <row r="25">
          <cell r="B25" t="str">
            <v>SBM Bank</v>
          </cell>
          <cell r="C25">
            <v>78.139645999999999</v>
          </cell>
          <cell r="D25">
            <v>20.872596999999999</v>
          </cell>
          <cell r="E25">
            <v>55.715612999999998</v>
          </cell>
          <cell r="F25">
            <v>7.2221260000000003</v>
          </cell>
          <cell r="G25">
            <v>7.7617060000000002</v>
          </cell>
          <cell r="H25">
            <v>7.8840300000000001</v>
          </cell>
          <cell r="I25">
            <v>43.166364999999999</v>
          </cell>
          <cell r="J25">
            <v>0.11444799999999999</v>
          </cell>
          <cell r="K25">
            <v>6.5932000000000004E-2</v>
          </cell>
          <cell r="L25"/>
          <cell r="M25">
            <v>1.3844291546153201E-2</v>
          </cell>
          <cell r="N25">
            <v>1.3418472233958898E-2</v>
          </cell>
          <cell r="O25">
            <v>1.373143306243365E-2</v>
          </cell>
          <cell r="P25">
            <v>1.40537204333974E-2</v>
          </cell>
          <cell r="Q25">
            <v>1.3672680651904226E-2</v>
          </cell>
          <cell r="R25">
            <v>1.3998424884734958E-2</v>
          </cell>
          <cell r="S25">
            <v>1.5502854139556209E-2</v>
          </cell>
          <cell r="T25">
            <v>0</v>
          </cell>
          <cell r="U25">
            <v>0</v>
          </cell>
          <cell r="V25">
            <v>2.54868449903954E-3</v>
          </cell>
          <cell r="W25">
            <v>8.9810759525201064E-4</v>
          </cell>
          <cell r="X25">
            <v>8.1594244188925907E-4</v>
          </cell>
          <cell r="Y25">
            <v>1.60193549973903E-3</v>
          </cell>
          <cell r="Z25">
            <v>1.6547505318533901E-3</v>
          </cell>
          <cell r="AA25">
            <v>1.6597976324624964E-3</v>
          </cell>
          <cell r="AB25">
            <v>1.7406970541681173E-3</v>
          </cell>
          <cell r="AC25">
            <v>1.7623379659851292E-3</v>
          </cell>
          <cell r="AD25">
            <v>1.9075708158961323E-3</v>
          </cell>
          <cell r="AE25">
            <v>1.9305963266920123E-3</v>
          </cell>
          <cell r="AF25">
            <v>1.9367902077399666E-3</v>
          </cell>
          <cell r="AG25">
            <v>2.0384148379067593E-3</v>
          </cell>
          <cell r="AH25">
            <v>2.13588530685444E-3</v>
          </cell>
          <cell r="AI25">
            <v>2.277695536393396E-3</v>
          </cell>
          <cell r="AJ25">
            <v>2.3491586322533392E-3</v>
          </cell>
          <cell r="AK25">
            <v>2.2687049910540499E-3</v>
          </cell>
          <cell r="AL25">
            <v>313413032</v>
          </cell>
          <cell r="AM25">
            <v>195568503</v>
          </cell>
          <cell r="AN25">
            <v>0</v>
          </cell>
          <cell r="AO25">
            <v>228782134</v>
          </cell>
          <cell r="AP25">
            <v>0</v>
          </cell>
          <cell r="AQ25">
            <v>40312354</v>
          </cell>
          <cell r="AR25">
            <v>51920201</v>
          </cell>
          <cell r="AS25">
            <v>263782134</v>
          </cell>
          <cell r="AT25">
            <v>13553634</v>
          </cell>
          <cell r="AU25">
            <v>20834301</v>
          </cell>
          <cell r="AV25">
            <v>20834.300999999999</v>
          </cell>
          <cell r="AW25">
            <v>4733253</v>
          </cell>
          <cell r="AX25"/>
          <cell r="AY25">
            <v>1.5715679152965609E-2</v>
          </cell>
          <cell r="AZ25">
            <v>8.1823937565837345E-3</v>
          </cell>
          <cell r="BA25">
            <v>1.5246271761670847E-2</v>
          </cell>
          <cell r="BB25">
            <v>1.7387008377340806E-3</v>
          </cell>
          <cell r="BC25">
            <v>3.2428990522679543E-2</v>
          </cell>
          <cell r="BD25">
            <v>3.3925619658624847E-3</v>
          </cell>
          <cell r="BE25">
            <v>0.17980911758495302</v>
          </cell>
          <cell r="BF25">
            <v>0.16730910744974706</v>
          </cell>
          <cell r="BG25">
            <v>0.52686680229010996</v>
          </cell>
          <cell r="BH25">
            <v>0.75834587663707387</v>
          </cell>
          <cell r="BI25">
            <v>0.39538857353586154</v>
          </cell>
          <cell r="BJ25">
            <v>0.76511259997995562</v>
          </cell>
          <cell r="BK25">
            <v>9.1900401544281321E-2</v>
          </cell>
          <cell r="BL25">
            <v>6.0150661488076539E-2</v>
          </cell>
          <cell r="BM25">
            <v>3.1749740056204782E-2</v>
          </cell>
          <cell r="BN25">
            <v>0.37462743163213513</v>
          </cell>
          <cell r="BO25">
            <v>2.944412374739953E-3</v>
          </cell>
          <cell r="BP25">
            <v>8.3442640813332757E-3</v>
          </cell>
          <cell r="BQ25">
            <v>5.7033501501957346E-3</v>
          </cell>
          <cell r="BR25">
            <v>78139646</v>
          </cell>
          <cell r="BS25">
            <v>72519356</v>
          </cell>
          <cell r="BT25">
            <v>72049204</v>
          </cell>
          <cell r="BU25">
            <v>72532337</v>
          </cell>
          <cell r="BV25">
            <v>70221531</v>
          </cell>
          <cell r="BW25">
            <v>70647739</v>
          </cell>
          <cell r="BX25">
            <v>75549229</v>
          </cell>
          <cell r="BY25">
            <v>0</v>
          </cell>
          <cell r="BZ25">
            <v>0</v>
          </cell>
          <cell r="CA25">
            <v>11754154</v>
          </cell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>
            <v>7884030</v>
          </cell>
          <cell r="CS25">
            <v>7877176</v>
          </cell>
          <cell r="CT25">
            <v>8153603</v>
          </cell>
          <cell r="CU25">
            <v>8047697</v>
          </cell>
          <cell r="CV25">
            <v>7076650</v>
          </cell>
          <cell r="CW25">
            <v>6937506</v>
          </cell>
          <cell r="CX25">
            <v>8065025</v>
          </cell>
          <cell r="CY25">
            <v>0</v>
          </cell>
          <cell r="CZ25">
            <v>0</v>
          </cell>
          <cell r="DA25">
            <v>1607161</v>
          </cell>
          <cell r="DB25"/>
          <cell r="DC25"/>
          <cell r="DD25"/>
          <cell r="DE25"/>
          <cell r="DF25"/>
          <cell r="DG25"/>
          <cell r="DH25"/>
          <cell r="DI25"/>
          <cell r="DJ25"/>
          <cell r="DK25"/>
          <cell r="DL25"/>
          <cell r="DM25"/>
          <cell r="DN25"/>
          <cell r="DO25"/>
          <cell r="DP25"/>
          <cell r="DQ25"/>
          <cell r="DR25"/>
          <cell r="DS25">
            <v>800523</v>
          </cell>
          <cell r="DT25">
            <v>718880</v>
          </cell>
          <cell r="DU25"/>
          <cell r="DV25">
            <v>1519403</v>
          </cell>
          <cell r="DW25">
            <v>1152233</v>
          </cell>
          <cell r="DX25">
            <v>10443585</v>
          </cell>
          <cell r="DY25">
            <v>3206151</v>
          </cell>
          <cell r="DZ25">
            <v>13649736</v>
          </cell>
          <cell r="EA25">
            <v>63890</v>
          </cell>
          <cell r="EB25">
            <v>20872597</v>
          </cell>
        </row>
        <row r="26">
          <cell r="B26" t="str">
            <v>EcoBank</v>
          </cell>
          <cell r="C26">
            <v>70.619437000000005</v>
          </cell>
          <cell r="D26">
            <v>25.71931</v>
          </cell>
          <cell r="E26">
            <v>55.851174</v>
          </cell>
          <cell r="F26">
            <v>5.8176509999999997</v>
          </cell>
          <cell r="G26">
            <v>6.9764629999999999</v>
          </cell>
          <cell r="H26">
            <v>6.6850670000000001</v>
          </cell>
          <cell r="I26">
            <v>43.656571</v>
          </cell>
          <cell r="J26">
            <v>4.7599000000000002E-2</v>
          </cell>
          <cell r="K26">
            <v>6.9241999999999998E-2</v>
          </cell>
          <cell r="L26"/>
          <cell r="M26">
            <v>1.2816637060669055E-2</v>
          </cell>
          <cell r="N26">
            <v>1.3718137536683411E-2</v>
          </cell>
          <cell r="O26">
            <v>1.396671177783726E-2</v>
          </cell>
          <cell r="P26">
            <v>1.2155313372779456E-2</v>
          </cell>
          <cell r="Q26">
            <v>1.1354173757416174E-2</v>
          </cell>
          <cell r="R26">
            <v>1.18665457387243E-2</v>
          </cell>
          <cell r="S26">
            <v>1.0275767758422802E-2</v>
          </cell>
          <cell r="T26">
            <v>1.0405923906998665E-2</v>
          </cell>
          <cell r="U26">
            <v>1.1429751836055923E-2</v>
          </cell>
          <cell r="V26">
            <v>1.28054691143048E-2</v>
          </cell>
          <cell r="W26">
            <v>1.1595602123538423E-2</v>
          </cell>
          <cell r="X26">
            <v>1.183081397400184E-2</v>
          </cell>
          <cell r="Y26">
            <v>1.2413477654936111E-2</v>
          </cell>
          <cell r="Z26">
            <v>1.2431144013768314E-2</v>
          </cell>
          <cell r="AA26">
            <v>1.33649830485458E-2</v>
          </cell>
          <cell r="AB26">
            <v>1.2868565205126406E-2</v>
          </cell>
          <cell r="AC26">
            <v>1.391718983810159E-2</v>
          </cell>
          <cell r="AD26">
            <v>1.6955242585096973E-2</v>
          </cell>
          <cell r="AE26">
            <v>1.75499213396541E-2</v>
          </cell>
          <cell r="AF26">
            <v>1.7307138921627711E-2</v>
          </cell>
          <cell r="AG26">
            <v>1.4700685553685956E-2</v>
          </cell>
          <cell r="AH26">
            <v>1.4176475544359E-2</v>
          </cell>
          <cell r="AI26">
            <v>1.3549300995831568E-2</v>
          </cell>
          <cell r="AJ26">
            <v>1.3773775020693496E-2</v>
          </cell>
          <cell r="AK26">
            <v>1.5414384060259899E-2</v>
          </cell>
          <cell r="AL26">
            <v>313413032</v>
          </cell>
          <cell r="AM26">
            <v>195568503</v>
          </cell>
          <cell r="AN26">
            <v>0</v>
          </cell>
          <cell r="AO26">
            <v>228782134</v>
          </cell>
          <cell r="AP26">
            <v>0</v>
          </cell>
          <cell r="AQ26">
            <v>40312354</v>
          </cell>
          <cell r="AR26">
            <v>51920201</v>
          </cell>
          <cell r="AS26">
            <v>263782134</v>
          </cell>
          <cell r="AT26">
            <v>13553634</v>
          </cell>
          <cell r="AU26">
            <v>20834301</v>
          </cell>
          <cell r="AV26">
            <v>20834.300999999999</v>
          </cell>
          <cell r="AW26">
            <v>4733253</v>
          </cell>
          <cell r="AX26"/>
          <cell r="AY26">
            <v>1.4203192241939109E-2</v>
          </cell>
          <cell r="AZ26">
            <v>1.0082383211233448E-2</v>
          </cell>
          <cell r="BA26">
            <v>1.5283367285438734E-2</v>
          </cell>
          <cell r="BB26">
            <v>1.8259892526600618E-3</v>
          </cell>
          <cell r="BC26">
            <v>2.158446494399513E-2</v>
          </cell>
          <cell r="BD26">
            <v>1.9593240663484104E-3</v>
          </cell>
          <cell r="BE26">
            <v>0.15980327451736875</v>
          </cell>
          <cell r="BF26">
            <v>0.13325945823825697</v>
          </cell>
          <cell r="BG26">
            <v>0.2534093887517071</v>
          </cell>
          <cell r="BH26">
            <v>0.87690747816970382</v>
          </cell>
          <cell r="BI26">
            <v>0.12388437034551085</v>
          </cell>
          <cell r="BJ26">
            <v>0.20349910552200615</v>
          </cell>
          <cell r="BK26">
            <v>8.3756974680246774E-2</v>
          </cell>
          <cell r="BL26">
            <v>2.2288373132860587E-2</v>
          </cell>
          <cell r="BM26">
            <v>6.146860154738619E-2</v>
          </cell>
          <cell r="BN26">
            <v>0.46049721354111556</v>
          </cell>
          <cell r="BO26">
            <v>1.8313013950346433E-2</v>
          </cell>
          <cell r="BP26">
            <v>2.5476327796508866E-3</v>
          </cell>
          <cell r="BQ26">
            <v>1.2264145228737098E-2</v>
          </cell>
          <cell r="BR26">
            <v>70619437</v>
          </cell>
          <cell r="BS26">
            <v>75377851</v>
          </cell>
          <cell r="BT26">
            <v>72920768</v>
          </cell>
          <cell r="BU26">
            <v>59578476</v>
          </cell>
          <cell r="BV26">
            <v>53501730</v>
          </cell>
          <cell r="BW26">
            <v>54463878</v>
          </cell>
          <cell r="BX26">
            <v>54003632</v>
          </cell>
          <cell r="BY26">
            <v>43138954</v>
          </cell>
          <cell r="BZ26">
            <v>48619617</v>
          </cell>
          <cell r="CA26">
            <v>53545760</v>
          </cell>
          <cell r="CB26">
            <v>44295854</v>
          </cell>
          <cell r="CC26">
            <v>54154977</v>
          </cell>
          <cell r="CD26">
            <v>47908081</v>
          </cell>
          <cell r="CE26">
            <v>47123839</v>
          </cell>
          <cell r="CF26">
            <v>49308904</v>
          </cell>
          <cell r="CG26">
            <v>46581940</v>
          </cell>
          <cell r="CH26">
            <v>49286922</v>
          </cell>
          <cell r="CI26">
            <v>52426513</v>
          </cell>
          <cell r="CJ26">
            <v>55142958</v>
          </cell>
          <cell r="CK26">
            <v>48824375</v>
          </cell>
          <cell r="CL26">
            <v>44920413</v>
          </cell>
          <cell r="CM26">
            <v>54934548</v>
          </cell>
          <cell r="CN26">
            <v>42241117</v>
          </cell>
          <cell r="CO26">
            <v>36647025</v>
          </cell>
          <cell r="CP26">
            <v>36143426</v>
          </cell>
          <cell r="CQ26">
            <v>36907136</v>
          </cell>
          <cell r="CR26">
            <v>6685067</v>
          </cell>
          <cell r="CS26">
            <v>6567798</v>
          </cell>
          <cell r="CT26">
            <v>6590221</v>
          </cell>
          <cell r="CU26">
            <v>6751746</v>
          </cell>
          <cell r="CV26">
            <v>6540128</v>
          </cell>
          <cell r="CW26">
            <v>6408303</v>
          </cell>
          <cell r="CX26">
            <v>6485189</v>
          </cell>
          <cell r="CY26">
            <v>6477054</v>
          </cell>
          <cell r="CZ26">
            <v>6366947</v>
          </cell>
          <cell r="DA26">
            <v>6438538</v>
          </cell>
          <cell r="DB26">
            <v>7617842</v>
          </cell>
          <cell r="DC26">
            <v>7534386</v>
          </cell>
          <cell r="DD26">
            <v>7305154</v>
          </cell>
          <cell r="DE26">
            <v>7307241</v>
          </cell>
          <cell r="DF26">
            <v>7946220</v>
          </cell>
          <cell r="DG26">
            <v>7959585</v>
          </cell>
          <cell r="DH26">
            <v>7699140</v>
          </cell>
          <cell r="DI26">
            <v>7560671</v>
          </cell>
          <cell r="DJ26">
            <v>7294222</v>
          </cell>
          <cell r="DK26">
            <v>7595021</v>
          </cell>
          <cell r="DL26">
            <v>7740628</v>
          </cell>
          <cell r="DM26">
            <v>7827942</v>
          </cell>
          <cell r="DN26">
            <v>7827942</v>
          </cell>
          <cell r="DO26">
            <v>3657839</v>
          </cell>
          <cell r="DP26">
            <v>3764734</v>
          </cell>
          <cell r="DQ26">
            <v>3390412</v>
          </cell>
          <cell r="DR26"/>
          <cell r="DS26">
            <v>183699</v>
          </cell>
          <cell r="DT26">
            <v>541211</v>
          </cell>
          <cell r="DU26"/>
          <cell r="DV26">
            <v>724910</v>
          </cell>
          <cell r="DW26">
            <v>635679</v>
          </cell>
          <cell r="DX26">
            <v>740077</v>
          </cell>
          <cell r="DY26">
            <v>2896681</v>
          </cell>
          <cell r="DZ26">
            <v>3636758</v>
          </cell>
          <cell r="EA26">
            <v>35757</v>
          </cell>
          <cell r="EB26">
            <v>25719310</v>
          </cell>
        </row>
        <row r="27">
          <cell r="B27" t="str">
            <v>Housing Finance Company of Kenya</v>
          </cell>
          <cell r="C27">
            <v>54.969337000000003</v>
          </cell>
          <cell r="D27">
            <v>39.574392000000003</v>
          </cell>
          <cell r="E27">
            <v>38.123482000000003</v>
          </cell>
          <cell r="F27">
            <v>5.353783</v>
          </cell>
          <cell r="G27">
            <v>5.909173</v>
          </cell>
          <cell r="H27">
            <v>9.1376329999999992</v>
          </cell>
          <cell r="I27">
            <v>44.431677999999998</v>
          </cell>
          <cell r="J27">
            <v>1.8807000000000001E-2</v>
          </cell>
          <cell r="K27">
            <v>2.2915999999999999E-2</v>
          </cell>
          <cell r="L27"/>
          <cell r="M27">
            <v>1.1246545406984915E-2</v>
          </cell>
          <cell r="N27">
            <v>1.1516219734628583E-2</v>
          </cell>
          <cell r="O27">
            <v>1.1378709533025697E-2</v>
          </cell>
          <cell r="P27">
            <v>1.1494487662106024E-2</v>
          </cell>
          <cell r="Q27">
            <v>1.1830903104237846E-2</v>
          </cell>
          <cell r="R27">
            <v>1.2411431659440201E-2</v>
          </cell>
          <cell r="S27">
            <v>1.2960649723537885E-2</v>
          </cell>
          <cell r="T27">
            <v>1.3861933339196358E-2</v>
          </cell>
          <cell r="U27">
            <v>1.44667482415429E-2</v>
          </cell>
          <cell r="V27">
            <v>1.5470338495473E-2</v>
          </cell>
          <cell r="W27">
            <v>1.469281947616255E-2</v>
          </cell>
          <cell r="X27">
            <v>1.5563601037549101E-2</v>
          </cell>
          <cell r="Y27">
            <v>1.5989067838854398E-2</v>
          </cell>
          <cell r="Z27">
            <v>1.6540986254772301E-2</v>
          </cell>
          <cell r="AA27">
            <v>1.6905923019384282E-2</v>
          </cell>
          <cell r="AB27">
            <v>1.6943702869071292E-2</v>
          </cell>
          <cell r="AC27">
            <v>1.7738154293366407E-2</v>
          </cell>
          <cell r="AD27">
            <v>1.7915712670493161E-2</v>
          </cell>
          <cell r="AE27">
            <v>1.7135465438754501E-2</v>
          </cell>
          <cell r="AF27">
            <v>1.7390017992833656E-2</v>
          </cell>
          <cell r="AG27">
            <v>1.5752277555412333E-2</v>
          </cell>
          <cell r="AH27">
            <v>1.597529738593486E-2</v>
          </cell>
          <cell r="AI27">
            <v>1.492652252379185E-2</v>
          </cell>
          <cell r="AJ27">
            <v>1.5624891821292095E-2</v>
          </cell>
          <cell r="AK27">
            <v>1.5325972147396342E-2</v>
          </cell>
          <cell r="AL27">
            <v>313413032</v>
          </cell>
          <cell r="AM27">
            <v>195568503</v>
          </cell>
          <cell r="AN27">
            <v>0</v>
          </cell>
          <cell r="AO27">
            <v>228782134</v>
          </cell>
          <cell r="AP27">
            <v>0</v>
          </cell>
          <cell r="AQ27">
            <v>40312354</v>
          </cell>
          <cell r="AR27">
            <v>51920201</v>
          </cell>
          <cell r="AS27">
            <v>263782134</v>
          </cell>
          <cell r="AT27">
            <v>13553634</v>
          </cell>
          <cell r="AU27">
            <v>20834301</v>
          </cell>
          <cell r="AV27">
            <v>20834.300999999999</v>
          </cell>
          <cell r="AW27">
            <v>4733253</v>
          </cell>
          <cell r="AX27"/>
          <cell r="AY27">
            <v>1.105559735378429E-2</v>
          </cell>
          <cell r="AZ27">
            <v>1.5513798212143767E-2</v>
          </cell>
          <cell r="BA27">
            <v>1.0432281649188116E-2</v>
          </cell>
          <cell r="BB27">
            <v>6.0432063940900002E-4</v>
          </cell>
          <cell r="BC27">
            <v>7.0162788626398076E-3</v>
          </cell>
          <cell r="BD27">
            <v>1.1719320734186842E-3</v>
          </cell>
          <cell r="BE27">
            <v>0.13299459453230644</v>
          </cell>
          <cell r="BF27">
            <v>0.12049472900843403</v>
          </cell>
          <cell r="BG27">
            <v>0.16163297133836702</v>
          </cell>
          <cell r="BH27">
            <v>0.78188195721811804</v>
          </cell>
          <cell r="BI27">
            <v>0.18171436936812593</v>
          </cell>
          <cell r="BJ27">
            <v>0.33483933463758619</v>
          </cell>
          <cell r="BK27">
            <v>0.10796477621498179</v>
          </cell>
          <cell r="BL27">
            <v>5.4031087862615887E-2</v>
          </cell>
          <cell r="BM27">
            <v>5.3933688352365908E-2</v>
          </cell>
          <cell r="BN27">
            <v>1.0380581710768182</v>
          </cell>
          <cell r="BO27">
            <v>1.974460873284861E-4</v>
          </cell>
          <cell r="BP27">
            <v>2.111094104723489E-3</v>
          </cell>
          <cell r="BQ27">
            <v>1.1878207212825355E-3</v>
          </cell>
          <cell r="BR27">
            <v>54969337</v>
          </cell>
          <cell r="BS27">
            <v>54531890</v>
          </cell>
          <cell r="BT27">
            <v>54356615</v>
          </cell>
          <cell r="BU27">
            <v>54022492</v>
          </cell>
          <cell r="BV27">
            <v>55205731</v>
          </cell>
          <cell r="BW27">
            <v>57083283</v>
          </cell>
          <cell r="BX27">
            <v>58349730</v>
          </cell>
          <cell r="BY27">
            <v>60262912</v>
          </cell>
          <cell r="BZ27">
            <v>61411498</v>
          </cell>
          <cell r="CA27">
            <v>62126556</v>
          </cell>
          <cell r="CB27">
            <v>66807678</v>
          </cell>
          <cell r="CC27">
            <v>67587483</v>
          </cell>
          <cell r="CD27">
            <v>67986372</v>
          </cell>
          <cell r="CE27">
            <v>68084930</v>
          </cell>
          <cell r="CF27">
            <v>69695177</v>
          </cell>
          <cell r="CG27">
            <v>67895556</v>
          </cell>
          <cell r="CH27">
            <v>69122232</v>
          </cell>
          <cell r="CI27">
            <v>68808654</v>
          </cell>
          <cell r="CJ27">
            <v>64907602</v>
          </cell>
          <cell r="CK27">
            <v>66538187</v>
          </cell>
          <cell r="CL27">
            <v>62781072</v>
          </cell>
          <cell r="CM27">
            <v>60490833</v>
          </cell>
          <cell r="CN27">
            <v>56632118</v>
          </cell>
          <cell r="CO27">
            <v>49099911</v>
          </cell>
          <cell r="CP27">
            <v>50361123</v>
          </cell>
          <cell r="CQ27">
            <v>46755111</v>
          </cell>
          <cell r="CR27">
            <v>9137633</v>
          </cell>
          <cell r="CS27">
            <v>9152404</v>
          </cell>
          <cell r="CT27">
            <v>9248186</v>
          </cell>
          <cell r="CU27">
            <v>9187855</v>
          </cell>
          <cell r="CV27">
            <v>9165467</v>
          </cell>
          <cell r="CW27">
            <v>9164960</v>
          </cell>
          <cell r="CX27">
            <v>9559815</v>
          </cell>
          <cell r="CY27">
            <v>9698019</v>
          </cell>
          <cell r="CZ27">
            <v>9793315</v>
          </cell>
          <cell r="DA27">
            <v>9963461</v>
          </cell>
          <cell r="DB27">
            <v>9780759</v>
          </cell>
          <cell r="DC27">
            <v>9774298</v>
          </cell>
          <cell r="DD27">
            <v>9871533</v>
          </cell>
          <cell r="DE27">
            <v>9774970</v>
          </cell>
          <cell r="DF27">
            <v>9634289</v>
          </cell>
          <cell r="DG27">
            <v>9386355</v>
          </cell>
          <cell r="DH27">
            <v>9444788</v>
          </cell>
          <cell r="DI27">
            <v>9089954</v>
          </cell>
          <cell r="DJ27">
            <v>8746393</v>
          </cell>
          <cell r="DK27">
            <v>9662314</v>
          </cell>
          <cell r="DL27">
            <v>9820564</v>
          </cell>
          <cell r="DM27">
            <v>6276033</v>
          </cell>
          <cell r="DN27">
            <v>6276033</v>
          </cell>
          <cell r="DO27">
            <v>5886067</v>
          </cell>
          <cell r="DP27">
            <v>5912076</v>
          </cell>
          <cell r="DQ27">
            <v>5681853</v>
          </cell>
          <cell r="DR27"/>
          <cell r="DS27">
            <v>118979</v>
          </cell>
          <cell r="DT27">
            <v>617127</v>
          </cell>
          <cell r="DU27"/>
          <cell r="DV27">
            <v>736106</v>
          </cell>
          <cell r="DW27">
            <v>575548</v>
          </cell>
          <cell r="DX27">
            <v>2942626</v>
          </cell>
          <cell r="DY27">
            <v>5845547</v>
          </cell>
          <cell r="DZ27">
            <v>8788173</v>
          </cell>
          <cell r="EA27">
            <v>16041</v>
          </cell>
          <cell r="EB27">
            <v>39574392</v>
          </cell>
        </row>
        <row r="28">
          <cell r="B28" t="str">
            <v>Bank of Africa Kenya Ltd</v>
          </cell>
          <cell r="C28">
            <v>48.980846999999997</v>
          </cell>
          <cell r="D28">
            <v>15.566167999999999</v>
          </cell>
          <cell r="E28">
            <v>31.679423</v>
          </cell>
          <cell r="F28">
            <v>1.191665</v>
          </cell>
          <cell r="G28">
            <v>1.948172</v>
          </cell>
          <cell r="H28">
            <v>3.9858509999999998</v>
          </cell>
          <cell r="I28">
            <v>26.276244999999999</v>
          </cell>
          <cell r="J28">
            <v>0.12679000000000001</v>
          </cell>
          <cell r="K28">
            <v>-0.414157</v>
          </cell>
          <cell r="L28"/>
          <cell r="M28">
            <v>7.9547706242269964E-3</v>
          </cell>
          <cell r="N28">
            <v>8.1612332020591163E-3</v>
          </cell>
          <cell r="O28">
            <v>9.0167486454766702E-3</v>
          </cell>
          <cell r="P28">
            <v>9.4706211957805847E-3</v>
          </cell>
          <cell r="Q28">
            <v>9.8304060085701375E-3</v>
          </cell>
          <cell r="R28">
            <v>1.0122601758827003E-2</v>
          </cell>
          <cell r="S28">
            <v>9.2581328633084756E-3</v>
          </cell>
          <cell r="T28">
            <v>1.0177805348513865E-2</v>
          </cell>
          <cell r="U28">
            <v>1.052197208223505E-2</v>
          </cell>
          <cell r="V28">
            <v>1.2523461500078647E-2</v>
          </cell>
          <cell r="W28">
            <v>1.2373943911985286E-2</v>
          </cell>
          <cell r="X28">
            <v>1.3351437237861499E-2</v>
          </cell>
          <cell r="Y28">
            <v>1.4379388910788594E-2</v>
          </cell>
          <cell r="Z28">
            <v>1.4133633319425598E-2</v>
          </cell>
          <cell r="AA28">
            <v>1.4716794444925909E-2</v>
          </cell>
          <cell r="AB28">
            <v>1.5976574712738733E-2</v>
          </cell>
          <cell r="AC28">
            <v>1.7371418679000432E-2</v>
          </cell>
          <cell r="AD28">
            <v>1.7144060174214881E-2</v>
          </cell>
          <cell r="AE28">
            <v>1.7338287015198711E-2</v>
          </cell>
          <cell r="AF28">
            <v>1.7683314743432797E-2</v>
          </cell>
          <cell r="AG28">
            <v>1.7798810383758638E-2</v>
          </cell>
          <cell r="AH28">
            <v>1.7486344949999816E-2</v>
          </cell>
          <cell r="AI28">
            <v>1.8120979532097455E-2</v>
          </cell>
          <cell r="AJ28">
            <v>1.6562657310553237E-2</v>
          </cell>
          <cell r="AK28">
            <v>1.7279420011048791E-2</v>
          </cell>
          <cell r="AL28">
            <v>313413032</v>
          </cell>
          <cell r="AM28">
            <v>195568503</v>
          </cell>
          <cell r="AN28">
            <v>0</v>
          </cell>
          <cell r="AO28">
            <v>228782134</v>
          </cell>
          <cell r="AP28">
            <v>0</v>
          </cell>
          <cell r="AQ28">
            <v>40312354</v>
          </cell>
          <cell r="AR28">
            <v>51920201</v>
          </cell>
          <cell r="AS28">
            <v>263782134</v>
          </cell>
          <cell r="AT28">
            <v>13553634</v>
          </cell>
          <cell r="AU28">
            <v>20834301</v>
          </cell>
          <cell r="AV28">
            <v>20834.300999999999</v>
          </cell>
          <cell r="AW28">
            <v>4733253</v>
          </cell>
          <cell r="AX28"/>
          <cell r="AY28">
            <v>9.8511743461507113E-3</v>
          </cell>
          <cell r="AZ28">
            <v>6.1021882354712984E-3</v>
          </cell>
          <cell r="BA28">
            <v>8.6689002651900455E-3</v>
          </cell>
          <cell r="BB28">
            <v>-1.0921784912537669E-2</v>
          </cell>
          <cell r="BC28">
            <v>-0.28072971715447298</v>
          </cell>
          <cell r="BD28">
            <v>-2.4944673124144244E-2</v>
          </cell>
          <cell r="BE28">
            <v>7.4141948364387686E-2</v>
          </cell>
          <cell r="BF28">
            <v>4.535141912400345E-2</v>
          </cell>
          <cell r="BG28">
            <v>0.57803908261989279</v>
          </cell>
          <cell r="BH28">
            <v>1.3772643036124452</v>
          </cell>
          <cell r="BI28">
            <v>0.28133852602118797</v>
          </cell>
          <cell r="BJ28">
            <v>0.68315742436915561</v>
          </cell>
          <cell r="BK28">
            <v>8.6415552619882124E-2</v>
          </cell>
          <cell r="BL28">
            <v>3.3952702710641783E-2</v>
          </cell>
          <cell r="BM28">
            <v>5.2462849909240342E-2</v>
          </cell>
          <cell r="BN28">
            <v>0.49136526255544488</v>
          </cell>
          <cell r="BO28">
            <v>1.1603341914287541E-2</v>
          </cell>
          <cell r="BP28">
            <v>2.5576753568857142E-4</v>
          </cell>
          <cell r="BQ28">
            <v>6.2583396744664913E-3</v>
          </cell>
          <cell r="BR28">
            <v>48980847</v>
          </cell>
          <cell r="BS28">
            <v>43996118</v>
          </cell>
          <cell r="BT28">
            <v>43839025</v>
          </cell>
          <cell r="BU28">
            <v>46211260</v>
          </cell>
          <cell r="BV28">
            <v>46357461</v>
          </cell>
          <cell r="BW28">
            <v>49080859</v>
          </cell>
          <cell r="BX28">
            <v>43111732</v>
          </cell>
          <cell r="BY28">
            <v>54594970</v>
          </cell>
          <cell r="BZ28">
            <v>46661321</v>
          </cell>
          <cell r="CA28">
            <v>54191291</v>
          </cell>
          <cell r="CB28">
            <v>53979562</v>
          </cell>
          <cell r="CC28">
            <v>59626808</v>
          </cell>
          <cell r="CD28">
            <v>59921903</v>
          </cell>
          <cell r="CE28">
            <v>55995671</v>
          </cell>
          <cell r="CF28">
            <v>60364364</v>
          </cell>
          <cell r="CG28">
            <v>62805476</v>
          </cell>
          <cell r="CH28">
            <v>66482816</v>
          </cell>
          <cell r="CI28">
            <v>69280267</v>
          </cell>
          <cell r="CJ28">
            <v>65069310</v>
          </cell>
          <cell r="CK28">
            <v>63122599</v>
          </cell>
          <cell r="CL28">
            <v>63211641</v>
          </cell>
          <cell r="CM28">
            <v>62211641</v>
          </cell>
          <cell r="CN28">
            <v>58432443</v>
          </cell>
          <cell r="CO28">
            <v>57647846</v>
          </cell>
          <cell r="CP28">
            <v>51954246</v>
          </cell>
          <cell r="CQ28">
            <v>52683299</v>
          </cell>
          <cell r="CR28">
            <v>3985851</v>
          </cell>
          <cell r="CS28">
            <v>4275761</v>
          </cell>
          <cell r="CT28">
            <v>6816863</v>
          </cell>
          <cell r="CU28">
            <v>6811351</v>
          </cell>
          <cell r="CV28">
            <v>6736020</v>
          </cell>
          <cell r="CW28">
            <v>6736182</v>
          </cell>
          <cell r="CX28">
            <v>6115405</v>
          </cell>
          <cell r="CY28">
            <v>6099322</v>
          </cell>
          <cell r="CZ28">
            <v>6207582</v>
          </cell>
          <cell r="DA28">
            <v>8467705</v>
          </cell>
          <cell r="DB28">
            <v>8397488</v>
          </cell>
          <cell r="DC28">
            <v>8447965</v>
          </cell>
          <cell r="DD28">
            <v>8434199</v>
          </cell>
          <cell r="DE28">
            <v>8417986</v>
          </cell>
          <cell r="DF28">
            <v>8547381</v>
          </cell>
          <cell r="DG28">
            <v>8543254</v>
          </cell>
          <cell r="DH28">
            <v>8408203</v>
          </cell>
          <cell r="DI28">
            <v>8495736</v>
          </cell>
          <cell r="DJ28">
            <v>9750300</v>
          </cell>
          <cell r="DK28">
            <v>9135664</v>
          </cell>
          <cell r="DL28">
            <v>8014300</v>
          </cell>
          <cell r="DM28">
            <v>7913209</v>
          </cell>
          <cell r="DN28">
            <v>7913209</v>
          </cell>
          <cell r="DO28">
            <v>8135465</v>
          </cell>
          <cell r="DP28">
            <v>6710063</v>
          </cell>
          <cell r="DQ28">
            <v>6539160</v>
          </cell>
          <cell r="DR28"/>
          <cell r="DS28">
            <v>265750</v>
          </cell>
          <cell r="DT28">
            <v>193994</v>
          </cell>
          <cell r="DU28"/>
          <cell r="DV28">
            <v>459744</v>
          </cell>
          <cell r="DW28">
            <v>633189</v>
          </cell>
          <cell r="DX28">
            <v>4163009</v>
          </cell>
          <cell r="DY28">
            <v>1930768</v>
          </cell>
          <cell r="DZ28">
            <v>6093777</v>
          </cell>
          <cell r="EA28">
            <v>-289910</v>
          </cell>
          <cell r="EB28">
            <v>15566168</v>
          </cell>
        </row>
        <row r="29">
          <cell r="B29" t="str">
            <v>Total - Medium Tier banks</v>
          </cell>
          <cell r="C29">
            <v>861.65795600000001</v>
          </cell>
          <cell r="D29">
            <v>327.42812899999996</v>
          </cell>
          <cell r="E29">
            <v>645.25435400000015</v>
          </cell>
          <cell r="F29">
            <v>116.08132900000001</v>
          </cell>
          <cell r="G29">
            <v>123.298283</v>
          </cell>
          <cell r="H29">
            <v>135.75763599999999</v>
          </cell>
          <cell r="I29">
            <v>523.60075799999993</v>
          </cell>
          <cell r="J29">
            <v>1.2077789999999999</v>
          </cell>
          <cell r="K29">
            <v>4.6431429999999994</v>
          </cell>
          <cell r="L29"/>
          <cell r="M29">
            <v>0.17729788523276804</v>
          </cell>
          <cell r="N29">
            <v>0.17996739756737556</v>
          </cell>
          <cell r="O29">
            <v>0.17732814406511824</v>
          </cell>
          <cell r="P29">
            <v>0.22124341145423701</v>
          </cell>
          <cell r="Q29">
            <v>0.17527336077911343</v>
          </cell>
          <cell r="R29">
            <v>0.179399081770588</v>
          </cell>
          <cell r="S29">
            <v>0.18148849011832321</v>
          </cell>
          <cell r="T29">
            <v>0.16689013640989417</v>
          </cell>
          <cell r="U29">
            <v>0.1628667610563358</v>
          </cell>
          <cell r="V29">
            <v>0.17063199287332689</v>
          </cell>
          <cell r="W29">
            <v>0.16692014483673412</v>
          </cell>
          <cell r="X29">
            <v>0.1562147793850969</v>
          </cell>
          <cell r="Y29">
            <v>0.85195415381159578</v>
          </cell>
          <cell r="Z29">
            <v>0.26551146178849822</v>
          </cell>
          <cell r="AA29">
            <v>0.270728668541108</v>
          </cell>
          <cell r="AB29">
            <v>0.85240863092566499</v>
          </cell>
          <cell r="AC29">
            <v>0.84605133026350321</v>
          </cell>
          <cell r="AD29">
            <v>0.83991566255143146</v>
          </cell>
          <cell r="AE29">
            <v>0.82207908696654153</v>
          </cell>
          <cell r="AF29">
            <v>0.81988355799454249</v>
          </cell>
          <cell r="AG29">
            <v>0.79758234219585133</v>
          </cell>
          <cell r="AH29">
            <v>0.80455855492249184</v>
          </cell>
          <cell r="AI29">
            <v>0.80804616068599544</v>
          </cell>
          <cell r="AJ29">
            <v>0.80927533551097752</v>
          </cell>
          <cell r="AK29">
            <v>0.8117358600105099</v>
          </cell>
          <cell r="AL29">
            <v>5641434576</v>
          </cell>
          <cell r="AM29">
            <v>3520233054</v>
          </cell>
          <cell r="AN29">
            <v>0</v>
          </cell>
          <cell r="AO29">
            <v>4118078412</v>
          </cell>
          <cell r="AP29">
            <v>0</v>
          </cell>
          <cell r="AQ29">
            <v>725622372</v>
          </cell>
          <cell r="AR29">
            <v>934563618</v>
          </cell>
          <cell r="AS29">
            <v>4748078412</v>
          </cell>
          <cell r="AT29">
            <v>243965412</v>
          </cell>
          <cell r="AU29">
            <v>375017418</v>
          </cell>
          <cell r="AV29">
            <v>375017.41799999995</v>
          </cell>
          <cell r="AW29">
            <v>85198554</v>
          </cell>
          <cell r="AX29"/>
          <cell r="AY29">
            <v>0.17329922349656099</v>
          </cell>
          <cell r="AZ29">
            <v>0.12835709320021338</v>
          </cell>
          <cell r="BA29">
            <v>0.17657031318107125</v>
          </cell>
          <cell r="BB29">
            <v>0.12244489206787496</v>
          </cell>
          <cell r="BC29">
            <v>0.10212087063859279</v>
          </cell>
          <cell r="BD29">
            <v>1.6105964633971119E-2</v>
          </cell>
          <cell r="BE29">
            <v>0.23548148301190966</v>
          </cell>
          <cell r="BF29">
            <v>0.22169816835903058</v>
          </cell>
          <cell r="BG29">
            <v>0.28431284758567393</v>
          </cell>
          <cell r="BH29">
            <v>0.57561210695971443</v>
          </cell>
          <cell r="BI29">
            <v>0.18687296568424669</v>
          </cell>
          <cell r="BJ29">
            <v>0.5224139768076892</v>
          </cell>
          <cell r="BK29">
            <v>0.10472858047633714</v>
          </cell>
          <cell r="BL29">
            <v>4.4391926051089499E-2</v>
          </cell>
          <cell r="BM29">
            <v>6.0336654425247639E-2</v>
          </cell>
          <cell r="BN29">
            <v>0.50744040233163601</v>
          </cell>
          <cell r="BO29">
            <v>0.11289526192429693</v>
          </cell>
          <cell r="BP29">
            <v>7.2918448865311597E-2</v>
          </cell>
          <cell r="BQ29">
            <v>0.10024081970153223</v>
          </cell>
          <cell r="BR29">
            <v>861657956</v>
          </cell>
          <cell r="BS29">
            <v>848521386</v>
          </cell>
          <cell r="BT29">
            <v>832226777</v>
          </cell>
          <cell r="BU29">
            <v>812226259</v>
          </cell>
          <cell r="BV29">
            <v>779551256</v>
          </cell>
          <cell r="BW29">
            <v>783205807</v>
          </cell>
          <cell r="BX29">
            <v>788723791</v>
          </cell>
          <cell r="BY29">
            <v>702829208</v>
          </cell>
          <cell r="BZ29">
            <v>650857936</v>
          </cell>
          <cell r="CA29">
            <v>688043612</v>
          </cell>
          <cell r="CB29">
            <v>664645029</v>
          </cell>
          <cell r="CC29">
            <v>673495200</v>
          </cell>
          <cell r="CD29">
            <v>662113602</v>
          </cell>
          <cell r="CE29">
            <v>655132823</v>
          </cell>
          <cell r="CF29">
            <v>682371722</v>
          </cell>
          <cell r="CG29">
            <v>663910206</v>
          </cell>
          <cell r="CH29">
            <v>654634990</v>
          </cell>
          <cell r="CI29">
            <v>660489778</v>
          </cell>
          <cell r="CJ29">
            <v>644073395</v>
          </cell>
          <cell r="CK29">
            <v>655572827</v>
          </cell>
          <cell r="CL29">
            <v>599375023</v>
          </cell>
          <cell r="CM29">
            <v>592945125</v>
          </cell>
          <cell r="CN29">
            <v>560746521</v>
          </cell>
          <cell r="CO29">
            <v>526882305</v>
          </cell>
          <cell r="CP29">
            <v>501235428</v>
          </cell>
          <cell r="CQ29">
            <v>475786081</v>
          </cell>
          <cell r="CR29">
            <v>135757636</v>
          </cell>
          <cell r="CS29">
            <v>133962822</v>
          </cell>
          <cell r="CT29">
            <v>130050039</v>
          </cell>
          <cell r="CU29">
            <v>127022561</v>
          </cell>
          <cell r="CV29">
            <v>125259633</v>
          </cell>
          <cell r="CW29">
            <v>123663875</v>
          </cell>
          <cell r="CX29">
            <v>120505411</v>
          </cell>
          <cell r="CY29">
            <v>107797158</v>
          </cell>
          <cell r="CZ29">
            <v>105343520</v>
          </cell>
          <cell r="DA29">
            <v>109172677</v>
          </cell>
          <cell r="DB29">
            <v>108397526</v>
          </cell>
          <cell r="DC29">
            <v>105600518</v>
          </cell>
          <cell r="DD29">
            <v>105394164</v>
          </cell>
          <cell r="DE29">
            <v>103338078</v>
          </cell>
          <cell r="DF29">
            <v>104640918</v>
          </cell>
          <cell r="DG29">
            <v>101046723</v>
          </cell>
          <cell r="DH29">
            <v>97995925</v>
          </cell>
          <cell r="DI29">
            <v>94574996</v>
          </cell>
          <cell r="DJ29">
            <v>96732804</v>
          </cell>
          <cell r="DK29">
            <v>96237139</v>
          </cell>
          <cell r="DL29">
            <v>93435855</v>
          </cell>
          <cell r="DM29">
            <v>86787660</v>
          </cell>
          <cell r="DN29">
            <v>86787660</v>
          </cell>
          <cell r="DO29">
            <v>77258559</v>
          </cell>
          <cell r="DP29">
            <v>71310584</v>
          </cell>
          <cell r="DQ29">
            <v>67863728</v>
          </cell>
          <cell r="DR29">
            <v>0</v>
          </cell>
          <cell r="DS29">
            <v>4098975</v>
          </cell>
          <cell r="DT29">
            <v>10318154</v>
          </cell>
          <cell r="DU29">
            <v>0</v>
          </cell>
          <cell r="DV29">
            <v>14417129</v>
          </cell>
          <cell r="DW29">
            <v>8298674</v>
          </cell>
          <cell r="DX29">
            <v>36454285</v>
          </cell>
          <cell r="DY29">
            <v>33326170</v>
          </cell>
          <cell r="DZ29">
            <v>69780455</v>
          </cell>
          <cell r="EA29">
            <v>3443011</v>
          </cell>
          <cell r="EB29">
            <v>327428129</v>
          </cell>
        </row>
        <row r="30"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 t="str">
            <v/>
          </cell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</row>
        <row r="31">
          <cell r="B31" t="str">
            <v>TIER 3 - Small banks WMSI  &lt; 1%</v>
          </cell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 t="str">
            <v/>
          </cell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K31"/>
          <cell r="DL31"/>
          <cell r="DM31"/>
          <cell r="DN31"/>
          <cell r="DO31"/>
          <cell r="DP31"/>
          <cell r="DQ31"/>
          <cell r="DR31"/>
          <cell r="DS31"/>
          <cell r="DT31"/>
          <cell r="DU31"/>
          <cell r="DV31"/>
          <cell r="DW31"/>
          <cell r="DX31"/>
          <cell r="DY31"/>
          <cell r="DZ31"/>
          <cell r="EA31"/>
          <cell r="EB31"/>
        </row>
        <row r="32">
          <cell r="BB32"/>
        </row>
        <row r="33">
          <cell r="B33" t="str">
            <v>Victoria Commercial Bank</v>
          </cell>
          <cell r="C33">
            <v>36.034584000000002</v>
          </cell>
          <cell r="D33">
            <v>22.792301999999999</v>
          </cell>
          <cell r="E33">
            <v>26.273879999999998</v>
          </cell>
          <cell r="F33">
            <v>5.8749099999999999</v>
          </cell>
          <cell r="G33">
            <v>6.4326230000000004</v>
          </cell>
          <cell r="H33">
            <v>6.4487680000000003</v>
          </cell>
          <cell r="I33">
            <v>31.457433999999999</v>
          </cell>
          <cell r="J33">
            <v>2.3564000000000002E-2</v>
          </cell>
          <cell r="K33">
            <v>0.15587300000000001</v>
          </cell>
          <cell r="L33"/>
          <cell r="M33">
            <v>7.694535929852326E-3</v>
          </cell>
          <cell r="N33">
            <v>7.9078785872130197E-3</v>
          </cell>
          <cell r="O33">
            <v>7.7989320813044907E-3</v>
          </cell>
          <cell r="P33">
            <v>7.8684125664864636E-3</v>
          </cell>
          <cell r="Q33">
            <v>7.7885103638415613E-3</v>
          </cell>
          <cell r="R33">
            <v>7.8217256325998751E-3</v>
          </cell>
          <cell r="S33">
            <v>7.7482503046734305E-3</v>
          </cell>
          <cell r="T33">
            <v>8.1785853201216674E-3</v>
          </cell>
          <cell r="U33">
            <v>7.6074221237075346E-3</v>
          </cell>
          <cell r="V33">
            <v>7.2146360042666391E-3</v>
          </cell>
          <cell r="W33">
            <v>7.0034161086118523E-3</v>
          </cell>
          <cell r="X33">
            <v>6.8015650503854101E-3</v>
          </cell>
          <cell r="Y33">
            <v>6.80283237362545E-3</v>
          </cell>
          <cell r="Z33">
            <v>6.8414987767467655E-3</v>
          </cell>
          <cell r="AA33">
            <v>6.1604498028246923E-3</v>
          </cell>
          <cell r="AB33">
            <v>6.2265714296695683E-3</v>
          </cell>
          <cell r="AC33">
            <v>6.3005062365322113E-3</v>
          </cell>
          <cell r="AD33">
            <v>5.8939153713499712E-3</v>
          </cell>
          <cell r="AE33">
            <v>5.6409863715400216E-3</v>
          </cell>
          <cell r="AF33">
            <v>5.6483176572236903E-3</v>
          </cell>
          <cell r="AG33">
            <v>5.4942513763554602E-3</v>
          </cell>
          <cell r="AH33">
            <v>5.4373613532771904E-3</v>
          </cell>
          <cell r="AI33">
            <v>5.4107654886222604E-3</v>
          </cell>
          <cell r="AJ33">
            <v>5.3532586364741109E-3</v>
          </cell>
          <cell r="AK33">
            <v>5.1327338794256239E-3</v>
          </cell>
          <cell r="AL33">
            <v>313413032</v>
          </cell>
          <cell r="AM33">
            <v>195568503</v>
          </cell>
          <cell r="AN33">
            <v>0</v>
          </cell>
          <cell r="AO33">
            <v>228782134</v>
          </cell>
          <cell r="AP33">
            <v>0</v>
          </cell>
          <cell r="AQ33">
            <v>40312354</v>
          </cell>
          <cell r="AR33">
            <v>51920201</v>
          </cell>
          <cell r="AS33">
            <v>263782134</v>
          </cell>
          <cell r="AT33">
            <v>13553634</v>
          </cell>
          <cell r="AU33">
            <v>20834301</v>
          </cell>
          <cell r="AV33">
            <v>20834.300999999999</v>
          </cell>
          <cell r="AW33">
            <v>4733253</v>
          </cell>
          <cell r="AX33"/>
          <cell r="AY33">
            <v>7.2473832368601743E-3</v>
          </cell>
          <cell r="AZ33">
            <v>8.9349489947499576E-3</v>
          </cell>
          <cell r="BA33">
            <v>7.1897030858034073E-3</v>
          </cell>
          <cell r="BB33">
            <v>4.110545951588369E-3</v>
          </cell>
          <cell r="BC33">
            <v>6.8166400148439082E-2</v>
          </cell>
          <cell r="BD33">
            <v>1.2105455401455231E-2</v>
          </cell>
          <cell r="BE33">
            <v>0.20448657700434184</v>
          </cell>
          <cell r="BF33">
            <v>0.18675744499694413</v>
          </cell>
          <cell r="BG33">
            <v>0.18085103888460302</v>
          </cell>
          <cell r="BH33">
            <v>0.54070772181669391</v>
          </cell>
          <cell r="BI33">
            <v>5.2458876545076034E-2</v>
          </cell>
          <cell r="BJ33">
            <v>0.5867017895889699</v>
          </cell>
          <cell r="BK33">
            <v>0.11617008726856938</v>
          </cell>
          <cell r="BL33">
            <v>6.8325556115219413E-2</v>
          </cell>
          <cell r="BM33">
            <v>4.7844531153349967E-2</v>
          </cell>
          <cell r="BN33">
            <v>0.86748900428867004</v>
          </cell>
          <cell r="BO33">
            <v>5.0390463995660219E-3</v>
          </cell>
          <cell r="BP33">
            <v>0</v>
          </cell>
          <cell r="BQ33">
            <v>2.459566948236271E-3</v>
          </cell>
          <cell r="BR33">
            <v>36034584</v>
          </cell>
          <cell r="BS33">
            <v>36072410</v>
          </cell>
          <cell r="BT33">
            <v>34922820</v>
          </cell>
          <cell r="BU33">
            <v>34230016</v>
          </cell>
          <cell r="BV33">
            <v>33289034</v>
          </cell>
          <cell r="BW33">
            <v>32336933</v>
          </cell>
          <cell r="BX33">
            <v>31020952</v>
          </cell>
          <cell r="BY33">
            <v>31644922</v>
          </cell>
          <cell r="BZ33">
            <v>27319018</v>
          </cell>
          <cell r="CA33">
            <v>25985160</v>
          </cell>
          <cell r="CB33">
            <v>24299684</v>
          </cell>
          <cell r="CC33">
            <v>22927255</v>
          </cell>
          <cell r="CD33">
            <v>22872534</v>
          </cell>
          <cell r="CE33">
            <v>22403481</v>
          </cell>
          <cell r="CF33">
            <v>21792966</v>
          </cell>
          <cell r="CG33">
            <v>21246376</v>
          </cell>
          <cell r="CH33">
            <v>21158718</v>
          </cell>
          <cell r="CI33">
            <v>20020072</v>
          </cell>
          <cell r="CJ33">
            <v>20651449</v>
          </cell>
          <cell r="CK33">
            <v>19226689</v>
          </cell>
          <cell r="CL33">
            <v>18420007</v>
          </cell>
          <cell r="CM33">
            <v>17244092</v>
          </cell>
          <cell r="CN33">
            <v>16469538</v>
          </cell>
          <cell r="CO33">
            <v>15834869</v>
          </cell>
          <cell r="CP33">
            <v>14801213</v>
          </cell>
          <cell r="CQ33">
            <v>13644242</v>
          </cell>
          <cell r="CR33">
            <v>6448768</v>
          </cell>
          <cell r="CS33">
            <v>6356485</v>
          </cell>
          <cell r="CT33">
            <v>6349030</v>
          </cell>
          <cell r="CU33">
            <v>6267554</v>
          </cell>
          <cell r="CV33">
            <v>6103035</v>
          </cell>
          <cell r="CW33">
            <v>5962898</v>
          </cell>
          <cell r="CX33">
            <v>5921756</v>
          </cell>
          <cell r="CY33">
            <v>5907742</v>
          </cell>
          <cell r="CZ33">
            <v>5777623</v>
          </cell>
          <cell r="DA33">
            <v>5611893</v>
          </cell>
          <cell r="DB33">
            <v>5635865</v>
          </cell>
          <cell r="DC33">
            <v>5435443</v>
          </cell>
          <cell r="DD33">
            <v>5287038</v>
          </cell>
          <cell r="DE33">
            <v>5060037</v>
          </cell>
          <cell r="DF33">
            <v>3877320</v>
          </cell>
          <cell r="DG33">
            <v>3810416</v>
          </cell>
          <cell r="DH33">
            <v>3651938</v>
          </cell>
          <cell r="DI33">
            <v>3511509</v>
          </cell>
          <cell r="DJ33">
            <v>3435516</v>
          </cell>
          <cell r="DK33">
            <v>3109258</v>
          </cell>
          <cell r="DL33">
            <v>2963622</v>
          </cell>
          <cell r="DM33">
            <v>2875548</v>
          </cell>
          <cell r="DN33">
            <v>2875548</v>
          </cell>
          <cell r="DO33">
            <v>2852514</v>
          </cell>
          <cell r="DP33">
            <v>2586428</v>
          </cell>
          <cell r="DQ33">
            <v>2528144</v>
          </cell>
          <cell r="DR33"/>
          <cell r="DS33">
            <v>77127</v>
          </cell>
          <cell r="DT33">
            <v>349340</v>
          </cell>
          <cell r="DU33"/>
          <cell r="DV33">
            <v>426467</v>
          </cell>
          <cell r="DW33">
            <v>230594</v>
          </cell>
          <cell r="DX33">
            <v>740332</v>
          </cell>
          <cell r="DY33">
            <v>521522</v>
          </cell>
          <cell r="DZ33">
            <v>1261854</v>
          </cell>
          <cell r="EA33">
            <v>109111</v>
          </cell>
          <cell r="EB33">
            <v>22792302</v>
          </cell>
        </row>
        <row r="34">
          <cell r="B34" t="str">
            <v>GT Bank</v>
          </cell>
          <cell r="C34">
            <v>28.607547</v>
          </cell>
          <cell r="D34">
            <v>12.732581</v>
          </cell>
          <cell r="E34">
            <v>17.891235000000002</v>
          </cell>
          <cell r="F34">
            <v>5.161797</v>
          </cell>
          <cell r="G34">
            <v>5.4023899999999996</v>
          </cell>
          <cell r="H34">
            <v>8.8949569999999998</v>
          </cell>
          <cell r="I34">
            <v>19.247405000000001</v>
          </cell>
          <cell r="J34">
            <v>2.8837000000000002E-2</v>
          </cell>
          <cell r="K34">
            <v>0.119604</v>
          </cell>
          <cell r="L34"/>
          <cell r="M34">
            <v>7.5252834577281043E-3</v>
          </cell>
          <cell r="N34">
            <v>7.6993777214092165E-3</v>
          </cell>
          <cell r="O34">
            <v>7.5750763656682873E-3</v>
          </cell>
          <cell r="P34">
            <v>7.692692861378695E-3</v>
          </cell>
          <cell r="Q34">
            <v>7.5823146691652039E-3</v>
          </cell>
          <cell r="R34">
            <v>7.7269566476608166E-3</v>
          </cell>
          <cell r="S34">
            <v>7.9556490716365738E-3</v>
          </cell>
          <cell r="T34">
            <v>8.4033376354606722E-3</v>
          </cell>
          <cell r="U34">
            <v>8.1625463492911408E-3</v>
          </cell>
          <cell r="V34">
            <v>8.4958327619748912E-3</v>
          </cell>
          <cell r="W34">
            <v>8.7822926189684777E-3</v>
          </cell>
          <cell r="X34">
            <v>8.9182504962042938E-3</v>
          </cell>
          <cell r="Y34">
            <v>8.8883596080166841E-3</v>
          </cell>
          <cell r="Z34">
            <v>9.4469844970881556E-3</v>
          </cell>
          <cell r="AA34">
            <v>9.7931767487665668E-3</v>
          </cell>
          <cell r="AB34">
            <v>9.6990147031472129E-3</v>
          </cell>
          <cell r="AC34">
            <v>9.996201536046849E-3</v>
          </cell>
          <cell r="AD34">
            <v>7.9532605463950752E-3</v>
          </cell>
          <cell r="AE34">
            <v>9.8447529175647273E-3</v>
          </cell>
          <cell r="AF34">
            <v>1.0107948540167158E-2</v>
          </cell>
          <cell r="AG34">
            <v>1.0778106109904245E-2</v>
          </cell>
          <cell r="AH34">
            <v>8.8082658354365038E-3</v>
          </cell>
          <cell r="AI34">
            <v>9.2180809085022301E-3</v>
          </cell>
          <cell r="AJ34">
            <v>9.1783622891588156E-3</v>
          </cell>
          <cell r="AK34">
            <v>9.8101959543893304E-3</v>
          </cell>
          <cell r="AL34">
            <v>313413032</v>
          </cell>
          <cell r="AM34">
            <v>195568503</v>
          </cell>
          <cell r="AN34">
            <v>0</v>
          </cell>
          <cell r="AO34">
            <v>228782134</v>
          </cell>
          <cell r="AP34">
            <v>0</v>
          </cell>
          <cell r="AQ34">
            <v>40312354</v>
          </cell>
          <cell r="AR34">
            <v>51920201</v>
          </cell>
          <cell r="AS34">
            <v>263782134</v>
          </cell>
          <cell r="AT34">
            <v>13553634</v>
          </cell>
          <cell r="AU34">
            <v>20834301</v>
          </cell>
          <cell r="AV34">
            <v>20834.300999999999</v>
          </cell>
          <cell r="AW34">
            <v>4733253</v>
          </cell>
          <cell r="AX34"/>
          <cell r="AY34">
            <v>5.7536353569529082E-3</v>
          </cell>
          <cell r="AZ34">
            <v>4.9913765536505443E-3</v>
          </cell>
          <cell r="BA34">
            <v>4.8958382807691115E-3</v>
          </cell>
          <cell r="BB34">
            <v>3.1540917156516863E-3</v>
          </cell>
          <cell r="BC34">
            <v>3.7835136768418015E-2</v>
          </cell>
          <cell r="BD34">
            <v>1.1610065407935407E-2</v>
          </cell>
          <cell r="BE34">
            <v>0.28068147368437457</v>
          </cell>
          <cell r="BF34">
            <v>0.26818145095403767</v>
          </cell>
          <cell r="BG34">
            <v>0.18741276916942007</v>
          </cell>
          <cell r="BH34">
            <v>0.48441060442064487</v>
          </cell>
          <cell r="BI34">
            <v>0.15812547721898398</v>
          </cell>
          <cell r="BJ34">
            <v>0.47771589665578507</v>
          </cell>
          <cell r="BK34">
            <v>0.14271484022576778</v>
          </cell>
          <cell r="BL34">
            <v>4.6053671676189928E-2</v>
          </cell>
          <cell r="BM34">
            <v>9.6661168549577847E-2</v>
          </cell>
          <cell r="BN34">
            <v>0.71166585202195365</v>
          </cell>
          <cell r="BO34">
            <v>3.0220185811416214E-3</v>
          </cell>
          <cell r="BP34">
            <v>3.0834812091222468E-3</v>
          </cell>
          <cell r="BQ34">
            <v>4.0236337878871353E-3</v>
          </cell>
          <cell r="BR34">
            <v>28607547</v>
          </cell>
          <cell r="BS34">
            <v>29082395</v>
          </cell>
          <cell r="BT34">
            <v>27975432</v>
          </cell>
          <cell r="BU34">
            <v>28031809</v>
          </cell>
          <cell r="BV34">
            <v>25762804</v>
          </cell>
          <cell r="BW34">
            <v>25323367</v>
          </cell>
          <cell r="BX34">
            <v>26744918</v>
          </cell>
          <cell r="BY34">
            <v>27018071</v>
          </cell>
          <cell r="BZ34">
            <v>25341638</v>
          </cell>
          <cell r="CA34">
            <v>27627849</v>
          </cell>
          <cell r="CB34">
            <v>27623812</v>
          </cell>
          <cell r="CC34">
            <v>28487642</v>
          </cell>
          <cell r="CD34">
            <v>27803556</v>
          </cell>
          <cell r="CE34">
            <v>29619072</v>
          </cell>
          <cell r="CF34">
            <v>30685547</v>
          </cell>
          <cell r="CG34">
            <v>28784276</v>
          </cell>
          <cell r="CH34">
            <v>29252326</v>
          </cell>
          <cell r="CI34">
            <v>29374062</v>
          </cell>
          <cell r="CJ34">
            <v>29161835</v>
          </cell>
          <cell r="CK34">
            <v>30169915</v>
          </cell>
          <cell r="CL34">
            <v>31366414</v>
          </cell>
          <cell r="CM34">
            <v>32991926</v>
          </cell>
          <cell r="CN34">
            <v>28103602</v>
          </cell>
          <cell r="CO34">
            <v>27757959</v>
          </cell>
          <cell r="CP34">
            <v>23977044</v>
          </cell>
          <cell r="CQ34">
            <v>25638050</v>
          </cell>
          <cell r="CR34">
            <v>8894957</v>
          </cell>
          <cell r="CS34">
            <v>8807741</v>
          </cell>
          <cell r="CT34">
            <v>8751119</v>
          </cell>
          <cell r="CU34">
            <v>8651342</v>
          </cell>
          <cell r="CV34">
            <v>8539089</v>
          </cell>
          <cell r="CW34">
            <v>8543008</v>
          </cell>
          <cell r="CX34">
            <v>8436996</v>
          </cell>
          <cell r="CY34">
            <v>8385219</v>
          </cell>
          <cell r="CZ34">
            <v>8111539</v>
          </cell>
          <cell r="DA34">
            <v>8609134</v>
          </cell>
          <cell r="DB34">
            <v>8624231</v>
          </cell>
          <cell r="DC34">
            <v>8563002</v>
          </cell>
          <cell r="DD34">
            <v>8425536</v>
          </cell>
          <cell r="DE34">
            <v>8366449</v>
          </cell>
          <cell r="DF34">
            <v>8340364</v>
          </cell>
          <cell r="DG34">
            <v>8208287</v>
          </cell>
          <cell r="DH34">
            <v>8043954</v>
          </cell>
          <cell r="DI34">
            <v>7905730</v>
          </cell>
          <cell r="DJ34">
            <v>7776166</v>
          </cell>
          <cell r="DK34">
            <v>7670097</v>
          </cell>
          <cell r="DL34">
            <v>7268290</v>
          </cell>
          <cell r="DM34">
            <v>7165033</v>
          </cell>
          <cell r="DN34">
            <v>6738561</v>
          </cell>
          <cell r="DO34">
            <v>6326694</v>
          </cell>
          <cell r="DP34">
            <v>6219009</v>
          </cell>
          <cell r="DQ34">
            <v>6090652</v>
          </cell>
          <cell r="DR34"/>
          <cell r="DS34">
            <v>105275</v>
          </cell>
          <cell r="DT34">
            <v>456453</v>
          </cell>
          <cell r="DU34"/>
          <cell r="DV34">
            <v>561728</v>
          </cell>
          <cell r="DW34">
            <v>272107</v>
          </cell>
          <cell r="DX34">
            <v>1142459</v>
          </cell>
          <cell r="DY34">
            <v>1249044</v>
          </cell>
          <cell r="DZ34">
            <v>2391503</v>
          </cell>
          <cell r="EA34">
            <v>83723</v>
          </cell>
          <cell r="EB34">
            <v>12732581</v>
          </cell>
        </row>
        <row r="35">
          <cell r="B35" t="str">
            <v>Gulf African Bank</v>
          </cell>
          <cell r="C35">
            <v>34.764839000000002</v>
          </cell>
          <cell r="D35">
            <v>22.605340999999999</v>
          </cell>
          <cell r="E35">
            <v>27.003468000000002</v>
          </cell>
          <cell r="F35">
            <v>4.3129530000000003</v>
          </cell>
          <cell r="G35">
            <v>6.0193649999999996</v>
          </cell>
          <cell r="H35">
            <v>4.7338570000000004</v>
          </cell>
          <cell r="I35">
            <v>33.880837</v>
          </cell>
          <cell r="J35">
            <v>6.6818000000000002E-2</v>
          </cell>
          <cell r="K35">
            <v>0.14704600000000001</v>
          </cell>
          <cell r="L35"/>
          <cell r="M35">
            <v>6.9095081394650055E-3</v>
          </cell>
          <cell r="N35">
            <v>7.1887944891363235E-3</v>
          </cell>
          <cell r="O35">
            <v>6.9106254166044264E-3</v>
          </cell>
          <cell r="P35">
            <v>6.9848208247664427E-3</v>
          </cell>
          <cell r="Q35">
            <v>7.1519141292873348E-3</v>
          </cell>
          <cell r="R35">
            <v>7.54955086022266E-3</v>
          </cell>
          <cell r="S35">
            <v>7.5962713770196845E-3</v>
          </cell>
          <cell r="T35">
            <v>7.8684087512311922E-3</v>
          </cell>
          <cell r="U35">
            <v>7.6896816231393789E-3</v>
          </cell>
          <cell r="V35">
            <v>7.8917205441061331E-3</v>
          </cell>
          <cell r="W35">
            <v>7.7493919586088178E-3</v>
          </cell>
          <cell r="X35">
            <v>7.9523347752642713E-3</v>
          </cell>
          <cell r="Y35">
            <v>7.3072430119434963E-3</v>
          </cell>
          <cell r="Z35">
            <v>7.6597289580203707E-3</v>
          </cell>
          <cell r="AA35">
            <v>6.7981092668205397E-3</v>
          </cell>
          <cell r="AB35">
            <v>6.8135748121896031E-3</v>
          </cell>
          <cell r="AC35">
            <v>7.0717017263821954E-3</v>
          </cell>
          <cell r="AD35">
            <v>6.8156702168746001E-3</v>
          </cell>
          <cell r="AE35">
            <v>6.6414854665934001E-3</v>
          </cell>
          <cell r="AF35">
            <v>6.4972161789634136E-3</v>
          </cell>
          <cell r="AG35">
            <v>6.4545435582141E-3</v>
          </cell>
          <cell r="AH35">
            <v>6.4405605012668281E-3</v>
          </cell>
          <cell r="AI35">
            <v>6.3060468550378834E-3</v>
          </cell>
          <cell r="AJ35">
            <v>6.4461685136653919E-3</v>
          </cell>
          <cell r="AK35">
            <v>6.3554162267492557E-3</v>
          </cell>
          <cell r="AL35">
            <v>313413032</v>
          </cell>
          <cell r="AM35">
            <v>195568503</v>
          </cell>
          <cell r="AN35">
            <v>0</v>
          </cell>
          <cell r="AO35">
            <v>228782134</v>
          </cell>
          <cell r="AP35">
            <v>0</v>
          </cell>
          <cell r="AQ35">
            <v>40312354</v>
          </cell>
          <cell r="AR35">
            <v>51920201</v>
          </cell>
          <cell r="AS35">
            <v>263782134</v>
          </cell>
          <cell r="AT35">
            <v>13553634</v>
          </cell>
          <cell r="AU35">
            <v>20834301</v>
          </cell>
          <cell r="AV35">
            <v>20834.300999999999</v>
          </cell>
          <cell r="AW35">
            <v>4733253</v>
          </cell>
          <cell r="AX35"/>
          <cell r="AY35">
            <v>6.9920083273541551E-3</v>
          </cell>
          <cell r="AZ35">
            <v>8.861657275510389E-3</v>
          </cell>
          <cell r="BA35">
            <v>7.3893508384370171E-3</v>
          </cell>
          <cell r="BB35">
            <v>3.8777680547449739E-3</v>
          </cell>
          <cell r="BC35">
            <v>8.4443496145352764E-2</v>
          </cell>
          <cell r="BD35">
            <v>1.1320083938516268E-2</v>
          </cell>
          <cell r="BE35">
            <v>0.17766281866058975</v>
          </cell>
          <cell r="BF35">
            <v>0.12729771109255655</v>
          </cell>
          <cell r="BG35">
            <v>0.28228338078554149</v>
          </cell>
          <cell r="BH35">
            <v>0.6657060318316923</v>
          </cell>
          <cell r="BI35">
            <v>0.12578825793362744</v>
          </cell>
          <cell r="BJ35">
            <v>0.57018184367168834</v>
          </cell>
          <cell r="BK35">
            <v>0.10806917062452893</v>
          </cell>
          <cell r="BL35">
            <v>1.9606479293855256E-2</v>
          </cell>
          <cell r="BM35">
            <v>8.8462691330673679E-2</v>
          </cell>
          <cell r="BN35">
            <v>0.83712732749734209</v>
          </cell>
          <cell r="BO35">
            <v>3.732130093577363E-3</v>
          </cell>
          <cell r="BP35">
            <v>3.3326397032037241E-3</v>
          </cell>
          <cell r="BQ35">
            <v>4.4220385667941061E-3</v>
          </cell>
          <cell r="BR35">
            <v>34764839</v>
          </cell>
          <cell r="BS35">
            <v>35122982</v>
          </cell>
          <cell r="BT35">
            <v>33153032</v>
          </cell>
          <cell r="BU35">
            <v>32861161</v>
          </cell>
          <cell r="BV35">
            <v>32810542</v>
          </cell>
          <cell r="BW35">
            <v>33325575</v>
          </cell>
          <cell r="BX35">
            <v>32403890</v>
          </cell>
          <cell r="BY35">
            <v>32288071</v>
          </cell>
          <cell r="BZ35">
            <v>30042805</v>
          </cell>
          <cell r="CA35">
            <v>31316228</v>
          </cell>
          <cell r="CB35">
            <v>29751830</v>
          </cell>
          <cell r="CC35">
            <v>30065287</v>
          </cell>
          <cell r="CD35">
            <v>26213067</v>
          </cell>
          <cell r="CE35">
            <v>27156264</v>
          </cell>
          <cell r="CF35">
            <v>23703026</v>
          </cell>
          <cell r="CG35">
            <v>22877199</v>
          </cell>
          <cell r="CH35">
            <v>23398523</v>
          </cell>
          <cell r="CI35">
            <v>24713782</v>
          </cell>
          <cell r="CJ35">
            <v>23723135</v>
          </cell>
          <cell r="CK35">
            <v>21903335</v>
          </cell>
          <cell r="CL35">
            <v>20817084</v>
          </cell>
          <cell r="CM35">
            <v>19753647</v>
          </cell>
          <cell r="CN35">
            <v>19148625</v>
          </cell>
          <cell r="CO35">
            <v>17319720</v>
          </cell>
          <cell r="CP35">
            <v>16958464</v>
          </cell>
          <cell r="CQ35">
            <v>16053971</v>
          </cell>
          <cell r="CR35">
            <v>4733857</v>
          </cell>
          <cell r="CS35">
            <v>4634964</v>
          </cell>
          <cell r="CT35">
            <v>5426220</v>
          </cell>
          <cell r="CU35">
            <v>5403831</v>
          </cell>
          <cell r="CV35">
            <v>5411788</v>
          </cell>
          <cell r="CW35">
            <v>4467964</v>
          </cell>
          <cell r="CX35">
            <v>4490592</v>
          </cell>
          <cell r="CY35">
            <v>5413187</v>
          </cell>
          <cell r="CZ35">
            <v>4419876</v>
          </cell>
          <cell r="DA35">
            <v>4419463</v>
          </cell>
          <cell r="DB35">
            <v>5494135</v>
          </cell>
          <cell r="DC35">
            <v>4547413</v>
          </cell>
          <cell r="DD35">
            <v>4495395</v>
          </cell>
          <cell r="DE35">
            <v>4375707</v>
          </cell>
          <cell r="DF35">
            <v>4273794</v>
          </cell>
          <cell r="DG35">
            <v>4167002</v>
          </cell>
          <cell r="DH35">
            <v>4055478</v>
          </cell>
          <cell r="DI35">
            <v>3877386</v>
          </cell>
          <cell r="DJ35">
            <v>3147507</v>
          </cell>
          <cell r="DK35">
            <v>3551668</v>
          </cell>
          <cell r="DL35">
            <v>3303041</v>
          </cell>
          <cell r="DM35">
            <v>3146683</v>
          </cell>
          <cell r="DN35">
            <v>3146683</v>
          </cell>
          <cell r="DO35">
            <v>3015261</v>
          </cell>
          <cell r="DP35">
            <v>2771877</v>
          </cell>
          <cell r="DQ35">
            <v>2685926</v>
          </cell>
          <cell r="DR35"/>
          <cell r="DS35">
            <v>202953</v>
          </cell>
          <cell r="DT35">
            <v>516016</v>
          </cell>
          <cell r="DU35"/>
          <cell r="DV35">
            <v>718969</v>
          </cell>
          <cell r="DW35">
            <v>478622</v>
          </cell>
          <cell r="DX35">
            <v>1854590</v>
          </cell>
          <cell r="DY35">
            <v>1398039</v>
          </cell>
          <cell r="DZ35">
            <v>3252629</v>
          </cell>
          <cell r="EA35">
            <v>98892</v>
          </cell>
          <cell r="EB35">
            <v>22605341</v>
          </cell>
        </row>
        <row r="36">
          <cell r="B36" t="str">
            <v>ABC Bank</v>
          </cell>
          <cell r="C36">
            <v>28.616088000000001</v>
          </cell>
          <cell r="D36">
            <v>18.313662000000001</v>
          </cell>
          <cell r="E36">
            <v>22.429279000000001</v>
          </cell>
          <cell r="F36">
            <v>2.4414180000000001</v>
          </cell>
          <cell r="G36">
            <v>3.0885980000000002</v>
          </cell>
          <cell r="H36">
            <v>3.7180460000000002</v>
          </cell>
          <cell r="I36">
            <v>20.440928</v>
          </cell>
          <cell r="J36">
            <v>1.8477E-2</v>
          </cell>
          <cell r="K36">
            <v>3.5778999999999998E-2</v>
          </cell>
          <cell r="L36"/>
          <cell r="M36">
            <v>5.6260553437392918E-3</v>
          </cell>
          <cell r="N36">
            <v>5.8202427923136676E-3</v>
          </cell>
          <cell r="O36">
            <v>5.6528047557803749E-3</v>
          </cell>
          <cell r="P36">
            <v>5.8295216691348472E-3</v>
          </cell>
          <cell r="Q36">
            <v>5.9214335518632576E-3</v>
          </cell>
          <cell r="R36">
            <v>6.0175306625005823E-3</v>
          </cell>
          <cell r="S36">
            <v>5.6601862510039895E-3</v>
          </cell>
          <cell r="T36">
            <v>5.8971092473043239E-3</v>
          </cell>
          <cell r="U36">
            <v>6.0054369432293525E-3</v>
          </cell>
          <cell r="V36">
            <v>5.9652939954429902E-3</v>
          </cell>
          <cell r="W36">
            <v>5.8029055458772398E-3</v>
          </cell>
          <cell r="X36">
            <v>5.9265802092161339E-3</v>
          </cell>
          <cell r="Y36">
            <v>1.6325112664941153E-2</v>
          </cell>
          <cell r="Z36">
            <v>5.7408823984750005E-3</v>
          </cell>
          <cell r="AA36">
            <v>5.5502545118444602E-3</v>
          </cell>
          <cell r="AB36">
            <v>5.9977886697423826E-3</v>
          </cell>
          <cell r="AC36">
            <v>5.9408597942924232E-3</v>
          </cell>
          <cell r="AD36">
            <v>6.0620791276857541E-3</v>
          </cell>
          <cell r="AE36">
            <v>5.9889041038479682E-3</v>
          </cell>
          <cell r="AF36">
            <v>6.195277048524921E-3</v>
          </cell>
          <cell r="AG36">
            <v>6.3098294446030326E-3</v>
          </cell>
          <cell r="AH36">
            <v>6.9478028829091515E-3</v>
          </cell>
          <cell r="AI36">
            <v>7.0505678454212796E-3</v>
          </cell>
          <cell r="AJ36">
            <v>6.6617917698490684E-3</v>
          </cell>
          <cell r="AK36">
            <v>6.6548282065482661E-3</v>
          </cell>
          <cell r="AL36">
            <v>313413032</v>
          </cell>
          <cell r="AM36">
            <v>195568503</v>
          </cell>
          <cell r="AN36">
            <v>0</v>
          </cell>
          <cell r="AO36">
            <v>228782134</v>
          </cell>
          <cell r="AP36">
            <v>0</v>
          </cell>
          <cell r="AQ36">
            <v>40312354</v>
          </cell>
          <cell r="AR36">
            <v>51920201</v>
          </cell>
          <cell r="AS36">
            <v>263782134</v>
          </cell>
          <cell r="AT36">
            <v>13553634</v>
          </cell>
          <cell r="AU36">
            <v>20834301</v>
          </cell>
          <cell r="AV36">
            <v>20834.300999999999</v>
          </cell>
          <cell r="AW36">
            <v>4733253</v>
          </cell>
          <cell r="AX36"/>
          <cell r="AY36">
            <v>5.7553531484008692E-3</v>
          </cell>
          <cell r="AZ36">
            <v>7.179250076499096E-3</v>
          </cell>
          <cell r="BA36">
            <v>6.137649119149725E-3</v>
          </cell>
          <cell r="BB36">
            <v>9.435323859929574E-4</v>
          </cell>
          <cell r="BC36">
            <v>2.7048156004519187E-2</v>
          </cell>
          <cell r="BD36">
            <v>3.4968931389005365E-3</v>
          </cell>
          <cell r="BE36">
            <v>0.15109871724023491</v>
          </cell>
          <cell r="BF36">
            <v>0.11943772807183706</v>
          </cell>
          <cell r="BG36">
            <v>0.2864124932791467</v>
          </cell>
          <cell r="BH36">
            <v>0.87497033136834146</v>
          </cell>
          <cell r="BI36">
            <v>0.13139371053694746</v>
          </cell>
          <cell r="BJ36">
            <v>0.24053171136699997</v>
          </cell>
          <cell r="BK36">
            <v>0.15946927415590292</v>
          </cell>
          <cell r="BL36">
            <v>8.3366296855544086E-2</v>
          </cell>
          <cell r="BM36">
            <v>7.6102977300358837E-2</v>
          </cell>
          <cell r="BN36">
            <v>0.81650694166317161</v>
          </cell>
          <cell r="BO36">
            <v>2.4385886955789033E-3</v>
          </cell>
          <cell r="BP36">
            <v>8.4879090282819999E-4</v>
          </cell>
          <cell r="BQ36">
            <v>1.6930171461606777E-3</v>
          </cell>
          <cell r="BR36">
            <v>28616088</v>
          </cell>
          <cell r="BS36">
            <v>28680487</v>
          </cell>
          <cell r="BT36">
            <v>27040256</v>
          </cell>
          <cell r="BU36">
            <v>28133820</v>
          </cell>
          <cell r="BV36">
            <v>28261644</v>
          </cell>
          <cell r="BW36">
            <v>27212707</v>
          </cell>
          <cell r="BX36">
            <v>25184867</v>
          </cell>
          <cell r="BY36">
            <v>25360907</v>
          </cell>
          <cell r="BZ36">
            <v>24740084</v>
          </cell>
          <cell r="CA36">
            <v>24804407</v>
          </cell>
          <cell r="CB36">
            <v>23670819</v>
          </cell>
          <cell r="CC36">
            <v>23705934</v>
          </cell>
          <cell r="CD36">
            <v>22678535</v>
          </cell>
          <cell r="CE36">
            <v>22422351</v>
          </cell>
          <cell r="CF36">
            <v>21654599</v>
          </cell>
          <cell r="CG36">
            <v>24039489</v>
          </cell>
          <cell r="CH36">
            <v>21727653</v>
          </cell>
          <cell r="CI36">
            <v>22058297</v>
          </cell>
          <cell r="CJ36">
            <v>21758165</v>
          </cell>
          <cell r="CK36">
            <v>21979802</v>
          </cell>
          <cell r="CL36">
            <v>21807865</v>
          </cell>
          <cell r="CM36">
            <v>21438729</v>
          </cell>
          <cell r="CN36">
            <v>21618307</v>
          </cell>
          <cell r="CO36">
            <v>20733310</v>
          </cell>
          <cell r="CP36">
            <v>20231896</v>
          </cell>
          <cell r="CQ36">
            <v>19639370</v>
          </cell>
          <cell r="CR36">
            <v>3718046</v>
          </cell>
          <cell r="CS36">
            <v>3689483</v>
          </cell>
          <cell r="CT36">
            <v>3634989</v>
          </cell>
          <cell r="CU36">
            <v>3622525</v>
          </cell>
          <cell r="CV36">
            <v>3594363</v>
          </cell>
          <cell r="CW36">
            <v>3556818</v>
          </cell>
          <cell r="CX36">
            <v>3243659</v>
          </cell>
          <cell r="CY36">
            <v>3228032</v>
          </cell>
          <cell r="CZ36">
            <v>3204998</v>
          </cell>
          <cell r="DA36">
            <v>3160146</v>
          </cell>
          <cell r="DB36">
            <v>3129773</v>
          </cell>
          <cell r="DC36">
            <v>3096861</v>
          </cell>
          <cell r="DD36">
            <v>22678535</v>
          </cell>
          <cell r="DE36">
            <v>2996763</v>
          </cell>
          <cell r="DF36">
            <v>2998032</v>
          </cell>
          <cell r="DG36">
            <v>2943527</v>
          </cell>
          <cell r="DH36">
            <v>2896590</v>
          </cell>
          <cell r="DI36">
            <v>2836608</v>
          </cell>
          <cell r="DJ36">
            <v>2749967</v>
          </cell>
          <cell r="DK36">
            <v>2705531</v>
          </cell>
          <cell r="DL36">
            <v>2688873</v>
          </cell>
          <cell r="DM36">
            <v>2622550</v>
          </cell>
          <cell r="DN36">
            <v>2622550</v>
          </cell>
          <cell r="DO36">
            <v>2610617</v>
          </cell>
          <cell r="DP36">
            <v>2530689</v>
          </cell>
          <cell r="DQ36">
            <v>2449940</v>
          </cell>
          <cell r="DR36"/>
          <cell r="DS36">
            <v>118258</v>
          </cell>
          <cell r="DT36">
            <v>294636</v>
          </cell>
          <cell r="DU36"/>
          <cell r="DV36">
            <v>412894</v>
          </cell>
          <cell r="DW36">
            <v>361270</v>
          </cell>
          <cell r="DX36">
            <v>666345</v>
          </cell>
          <cell r="DY36">
            <v>2103955</v>
          </cell>
          <cell r="DZ36">
            <v>2770300</v>
          </cell>
          <cell r="EA36">
            <v>25045</v>
          </cell>
          <cell r="EB36">
            <v>18313662</v>
          </cell>
        </row>
        <row r="37">
          <cell r="B37" t="str">
            <v>Sidian Bank</v>
          </cell>
          <cell r="C37">
            <v>27.465185000000002</v>
          </cell>
          <cell r="D37">
            <v>15.054812999999999</v>
          </cell>
          <cell r="E37">
            <v>17.547388000000002</v>
          </cell>
          <cell r="F37">
            <v>3.6622309999999998</v>
          </cell>
          <cell r="G37">
            <v>4.9079839999999999</v>
          </cell>
          <cell r="H37">
            <v>4.0020959999999999</v>
          </cell>
          <cell r="I37">
            <v>28.219346000000002</v>
          </cell>
          <cell r="J37">
            <v>7.0386000000000004E-2</v>
          </cell>
          <cell r="K37">
            <v>-2.2693000000000001E-2</v>
          </cell>
          <cell r="L37"/>
          <cell r="M37">
            <v>5.2305483747071288E-3</v>
          </cell>
          <cell r="N37">
            <v>5.3072444240758118E-3</v>
          </cell>
          <cell r="O37">
            <v>5.2701832128260843E-3</v>
          </cell>
          <cell r="P37">
            <v>5.4089827873986963E-3</v>
          </cell>
          <cell r="Q37">
            <v>5.3217796413873551E-3</v>
          </cell>
          <cell r="R37">
            <v>5.6493641509023432E-3</v>
          </cell>
          <cell r="S37">
            <v>5.4771077510110035E-3</v>
          </cell>
          <cell r="T37">
            <v>5.2310206975375228E-3</v>
          </cell>
          <cell r="U37">
            <v>5.2130120422724672E-3</v>
          </cell>
          <cell r="V37">
            <v>4.8577676335101903E-3</v>
          </cell>
          <cell r="W37">
            <v>4.7403092536002596E-3</v>
          </cell>
          <cell r="X37">
            <v>5.1092129351196659E-3</v>
          </cell>
          <cell r="Y37">
            <v>5.5115399521931206E-3</v>
          </cell>
          <cell r="Z37">
            <v>5.7831533357377597E-3</v>
          </cell>
          <cell r="AA37">
            <v>6.0471710007283025E-3</v>
          </cell>
          <cell r="AB37">
            <v>5.9714542813604403E-3</v>
          </cell>
          <cell r="AC37">
            <v>5.8765362646233076E-3</v>
          </cell>
          <cell r="AD37">
            <v>4.8361310963036122E-3</v>
          </cell>
          <cell r="AE37">
            <v>4.9154540865462499E-3</v>
          </cell>
          <cell r="AF37">
            <v>5.0263543763286195E-3</v>
          </cell>
          <cell r="AG37">
            <v>5.0161580402710727E-3</v>
          </cell>
          <cell r="AH37">
            <v>4.7468276498234228E-3</v>
          </cell>
          <cell r="AI37">
            <v>4.6988582350972414E-3</v>
          </cell>
          <cell r="AJ37">
            <v>4.8405717073295926E-3</v>
          </cell>
          <cell r="AK37">
            <v>4.6830084226306083E-3</v>
          </cell>
          <cell r="AL37">
            <v>313413032</v>
          </cell>
          <cell r="AM37">
            <v>195568503</v>
          </cell>
          <cell r="AN37">
            <v>0</v>
          </cell>
          <cell r="AO37">
            <v>228782134</v>
          </cell>
          <cell r="AP37">
            <v>0</v>
          </cell>
          <cell r="AQ37">
            <v>40312354</v>
          </cell>
          <cell r="AR37">
            <v>51920201</v>
          </cell>
          <cell r="AS37">
            <v>263782134</v>
          </cell>
          <cell r="AT37">
            <v>13553634</v>
          </cell>
          <cell r="AU37">
            <v>20834301</v>
          </cell>
          <cell r="AV37">
            <v>20834.300999999999</v>
          </cell>
          <cell r="AW37">
            <v>4733253</v>
          </cell>
          <cell r="AX37"/>
          <cell r="AY37">
            <v>5.5238800971384458E-3</v>
          </cell>
          <cell r="AZ37">
            <v>5.901728850403026E-3</v>
          </cell>
          <cell r="BA37">
            <v>4.8017464360570151E-3</v>
          </cell>
          <cell r="BB37">
            <v>-5.984398791284883E-4</v>
          </cell>
          <cell r="BC37">
            <v>-1.5845230452218736E-2</v>
          </cell>
          <cell r="BD37">
            <v>-2.3569637995918269E-3</v>
          </cell>
          <cell r="BE37">
            <v>0.17392266993005434</v>
          </cell>
          <cell r="BF37">
            <v>0.12977731659691899</v>
          </cell>
          <cell r="BG37">
            <v>0.63199081989213735</v>
          </cell>
          <cell r="BH37">
            <v>0.88200063532628292</v>
          </cell>
          <cell r="BI37">
            <v>0.15934236582926337</v>
          </cell>
          <cell r="BJ37">
            <v>0.28167101970413833</v>
          </cell>
          <cell r="BK37">
            <v>0.11837422706723018</v>
          </cell>
          <cell r="BL37">
            <v>5.1124611132810228E-2</v>
          </cell>
          <cell r="BM37">
            <v>6.7249615934419943E-2</v>
          </cell>
          <cell r="BN37">
            <v>0.8579517931671653</v>
          </cell>
          <cell r="BO37">
            <v>2.0380700665494689E-2</v>
          </cell>
          <cell r="BP37">
            <v>3.9587712819371366E-2</v>
          </cell>
          <cell r="BQ37">
            <v>3.0484192805165174E-2</v>
          </cell>
          <cell r="BR37">
            <v>27465185</v>
          </cell>
          <cell r="BS37">
            <v>26451638</v>
          </cell>
          <cell r="BT37">
            <v>24265663</v>
          </cell>
          <cell r="BU37">
            <v>25406971</v>
          </cell>
          <cell r="BV37">
            <v>23400474</v>
          </cell>
          <cell r="BW37">
            <v>25329169</v>
          </cell>
          <cell r="BX37">
            <v>25417843</v>
          </cell>
          <cell r="BY37">
            <v>22865505</v>
          </cell>
          <cell r="BZ37">
            <v>21357207</v>
          </cell>
          <cell r="CA37">
            <v>19301752</v>
          </cell>
          <cell r="CB37">
            <v>18479802</v>
          </cell>
          <cell r="CC37">
            <v>19185126</v>
          </cell>
          <cell r="CD37">
            <v>20996154</v>
          </cell>
          <cell r="CE37">
            <v>20875499</v>
          </cell>
          <cell r="CF37">
            <v>21348559</v>
          </cell>
          <cell r="CG37">
            <v>20249944</v>
          </cell>
          <cell r="CH37">
            <v>19948959</v>
          </cell>
          <cell r="CI37">
            <v>19106557</v>
          </cell>
          <cell r="CJ37">
            <v>17879138</v>
          </cell>
          <cell r="CK37">
            <v>17208615</v>
          </cell>
          <cell r="CL37">
            <v>16838487</v>
          </cell>
          <cell r="CM37">
            <v>15798777</v>
          </cell>
          <cell r="CN37">
            <v>14462755</v>
          </cell>
          <cell r="CO37">
            <v>13719401</v>
          </cell>
          <cell r="CP37">
            <v>13910275</v>
          </cell>
          <cell r="CQ37">
            <v>13199239</v>
          </cell>
          <cell r="CR37">
            <v>4002096</v>
          </cell>
          <cell r="CS37">
            <v>4017983</v>
          </cell>
          <cell r="CT37">
            <v>4105425</v>
          </cell>
          <cell r="CU37">
            <v>4070510</v>
          </cell>
          <cell r="CV37">
            <v>4098554</v>
          </cell>
          <cell r="CW37">
            <v>4037126</v>
          </cell>
          <cell r="CX37">
            <v>3646485</v>
          </cell>
          <cell r="CY37">
            <v>3547795</v>
          </cell>
          <cell r="CZ37">
            <v>3316125</v>
          </cell>
          <cell r="DA37">
            <v>3446978</v>
          </cell>
          <cell r="DB37">
            <v>3593855</v>
          </cell>
          <cell r="DC37">
            <v>3754991</v>
          </cell>
          <cell r="DD37">
            <v>3806165</v>
          </cell>
          <cell r="DE37">
            <v>3868788</v>
          </cell>
          <cell r="DF37">
            <v>4047881</v>
          </cell>
          <cell r="DG37">
            <v>3986414</v>
          </cell>
          <cell r="DH37">
            <v>3928335</v>
          </cell>
          <cell r="DI37">
            <v>3837485</v>
          </cell>
          <cell r="DJ37">
            <v>2689538</v>
          </cell>
          <cell r="DK37">
            <v>2636901</v>
          </cell>
          <cell r="DL37">
            <v>2529002</v>
          </cell>
          <cell r="DM37">
            <v>2431774</v>
          </cell>
          <cell r="DN37">
            <v>2431774</v>
          </cell>
          <cell r="DO37">
            <v>2197975</v>
          </cell>
          <cell r="DP37">
            <v>1985856</v>
          </cell>
          <cell r="DQ37">
            <v>1867591</v>
          </cell>
          <cell r="DR37"/>
          <cell r="DS37">
            <v>354131</v>
          </cell>
          <cell r="DT37">
            <v>206211</v>
          </cell>
          <cell r="DU37"/>
          <cell r="DV37">
            <v>560342</v>
          </cell>
          <cell r="DW37">
            <v>494222</v>
          </cell>
          <cell r="DX37">
            <v>803766</v>
          </cell>
          <cell r="DY37">
            <v>2049797</v>
          </cell>
          <cell r="DZ37">
            <v>2853563</v>
          </cell>
          <cell r="EA37">
            <v>-15885</v>
          </cell>
          <cell r="EB37">
            <v>15054813</v>
          </cell>
        </row>
        <row r="38">
          <cell r="B38" t="str">
            <v>Habib A.G.Zurich</v>
          </cell>
          <cell r="C38">
            <v>25.157373</v>
          </cell>
          <cell r="D38">
            <v>6.4777659999999999</v>
          </cell>
          <cell r="E38">
            <v>19.776769000000002</v>
          </cell>
          <cell r="F38">
            <v>2.8987240000000001</v>
          </cell>
          <cell r="G38">
            <v>2.9517730000000002</v>
          </cell>
          <cell r="H38">
            <v>3.1180210000000002</v>
          </cell>
          <cell r="I38">
            <v>11.566945</v>
          </cell>
          <cell r="J38">
            <v>4.8719999999999996E-3</v>
          </cell>
          <cell r="K38">
            <v>6.5125000000000002E-2</v>
          </cell>
          <cell r="L38"/>
          <cell r="M38">
            <v>4.884059788737953E-3</v>
          </cell>
          <cell r="N38">
            <v>4.9823882269059098E-3</v>
          </cell>
          <cell r="O38">
            <v>4.9318816065030829E-3</v>
          </cell>
          <cell r="P38">
            <v>4.8914307151558152E-3</v>
          </cell>
          <cell r="Q38">
            <v>4.7501382536974156E-3</v>
          </cell>
          <cell r="R38">
            <v>4.7259218467331368E-3</v>
          </cell>
          <cell r="S38">
            <v>4.6637817232382649E-3</v>
          </cell>
          <cell r="T38">
            <v>4.7548222903011301E-3</v>
          </cell>
          <cell r="U38">
            <v>4.6371908161057015E-3</v>
          </cell>
          <cell r="V38">
            <v>4.4617784379538021E-3</v>
          </cell>
          <cell r="W38">
            <v>4.404329053324268E-3</v>
          </cell>
          <cell r="X38">
            <v>4.3488569402848681E-3</v>
          </cell>
          <cell r="Y38">
            <v>4.3577280804146063E-3</v>
          </cell>
          <cell r="Z38">
            <v>4.6889761087926538E-3</v>
          </cell>
          <cell r="AA38">
            <v>4.7844030843374845E-3</v>
          </cell>
          <cell r="AB38">
            <v>4.7184382030434589E-3</v>
          </cell>
          <cell r="AC38">
            <v>4.7760036747840785E-3</v>
          </cell>
          <cell r="AD38">
            <v>4.3186738387556347E-3</v>
          </cell>
          <cell r="AE38">
            <v>4.1541869960574603E-3</v>
          </cell>
          <cell r="AF38">
            <v>4.0923649400834757E-3</v>
          </cell>
          <cell r="AG38">
            <v>4.0575408607203302E-3</v>
          </cell>
          <cell r="AH38">
            <v>4.0974147854830898E-3</v>
          </cell>
          <cell r="AI38">
            <v>3.9819196449738612E-3</v>
          </cell>
          <cell r="AJ38">
            <v>4.1755380122148363E-3</v>
          </cell>
          <cell r="AK38">
            <v>4.2563736831342288E-3</v>
          </cell>
          <cell r="AL38">
            <v>313413032</v>
          </cell>
          <cell r="AM38">
            <v>195568503</v>
          </cell>
          <cell r="AN38">
            <v>0</v>
          </cell>
          <cell r="AO38">
            <v>228782134</v>
          </cell>
          <cell r="AP38">
            <v>0</v>
          </cell>
          <cell r="AQ38">
            <v>40312354</v>
          </cell>
          <cell r="AR38">
            <v>51920201</v>
          </cell>
          <cell r="AS38">
            <v>263782134</v>
          </cell>
          <cell r="AT38">
            <v>13553634</v>
          </cell>
          <cell r="AU38">
            <v>20834301</v>
          </cell>
          <cell r="AV38">
            <v>20834.300999999999</v>
          </cell>
          <cell r="AW38">
            <v>4733253</v>
          </cell>
          <cell r="AX38"/>
          <cell r="AY38">
            <v>5.0597260499424309E-3</v>
          </cell>
          <cell r="AZ38">
            <v>2.5393884658919249E-3</v>
          </cell>
          <cell r="BA38">
            <v>5.4118043131247146E-3</v>
          </cell>
          <cell r="BB38">
            <v>1.7174193420104349E-3</v>
          </cell>
          <cell r="BC38">
            <v>5.2558213108562242E-2</v>
          </cell>
          <cell r="BD38">
            <v>6.5148175204446379E-3</v>
          </cell>
          <cell r="BE38">
            <v>0.25519037222014973</v>
          </cell>
          <cell r="BF38">
            <v>0.25060411370504487</v>
          </cell>
          <cell r="BG38">
            <v>8.9792944813635533E-2</v>
          </cell>
          <cell r="BH38">
            <v>0.71956392306525996</v>
          </cell>
          <cell r="BI38">
            <v>8.7650028048944173E-2</v>
          </cell>
          <cell r="BJ38">
            <v>0.34488039169370249</v>
          </cell>
          <cell r="BK38">
            <v>7.7851015618585304E-2</v>
          </cell>
          <cell r="BL38">
            <v>5.9081398517111416E-2</v>
          </cell>
          <cell r="BM38">
            <v>1.8769617101473887E-2</v>
          </cell>
          <cell r="BN38">
            <v>0.32754420097640818</v>
          </cell>
          <cell r="BO38">
            <v>1.1981625221659123E-3</v>
          </cell>
          <cell r="BP38">
            <v>0</v>
          </cell>
          <cell r="BQ38">
            <v>8.4324438800266043E-4</v>
          </cell>
          <cell r="BR38">
            <v>25157373</v>
          </cell>
          <cell r="BS38">
            <v>24823459</v>
          </cell>
          <cell r="BT38">
            <v>24204929</v>
          </cell>
          <cell r="BU38">
            <v>23887444</v>
          </cell>
          <cell r="BV38">
            <v>22222555</v>
          </cell>
          <cell r="BW38">
            <v>21520666</v>
          </cell>
          <cell r="BX38">
            <v>21236872</v>
          </cell>
          <cell r="BY38">
            <v>20679736</v>
          </cell>
          <cell r="BZ38">
            <v>18939954</v>
          </cell>
          <cell r="CA38">
            <v>18708241</v>
          </cell>
          <cell r="CB38">
            <v>17856497</v>
          </cell>
          <cell r="CC38">
            <v>16899767</v>
          </cell>
          <cell r="CD38">
            <v>16831253</v>
          </cell>
          <cell r="CE38">
            <v>17032990</v>
          </cell>
          <cell r="CF38">
            <v>17578063</v>
          </cell>
          <cell r="CG38">
            <v>16765434</v>
          </cell>
          <cell r="CH38">
            <v>16490956</v>
          </cell>
          <cell r="CI38">
            <v>14439951</v>
          </cell>
          <cell r="CJ38">
            <v>15043832</v>
          </cell>
          <cell r="CK38">
            <v>13721500</v>
          </cell>
          <cell r="CL38">
            <v>13293182</v>
          </cell>
          <cell r="CM38">
            <v>12147286</v>
          </cell>
          <cell r="CN38">
            <v>11960038</v>
          </cell>
          <cell r="CO38">
            <v>10918785</v>
          </cell>
          <cell r="CP38">
            <v>11152222</v>
          </cell>
          <cell r="CQ38">
            <v>11009480</v>
          </cell>
          <cell r="CR38">
            <v>3118021</v>
          </cell>
          <cell r="CS38">
            <v>3077319</v>
          </cell>
          <cell r="CT38">
            <v>2972069</v>
          </cell>
          <cell r="CU38">
            <v>2927282</v>
          </cell>
          <cell r="CV38">
            <v>3088516</v>
          </cell>
          <cell r="CW38">
            <v>3038750</v>
          </cell>
          <cell r="CX38">
            <v>2907253</v>
          </cell>
          <cell r="CY38">
            <v>2829038</v>
          </cell>
          <cell r="CZ38">
            <v>2886981</v>
          </cell>
          <cell r="DA38">
            <v>2842332</v>
          </cell>
          <cell r="DB38">
            <v>2755123</v>
          </cell>
          <cell r="DC38">
            <v>2695383</v>
          </cell>
          <cell r="DD38">
            <v>2641360</v>
          </cell>
          <cell r="DE38">
            <v>2964975</v>
          </cell>
          <cell r="DF38">
            <v>2894970</v>
          </cell>
          <cell r="DG38">
            <v>2774860</v>
          </cell>
          <cell r="DH38">
            <v>2663303</v>
          </cell>
          <cell r="DI38">
            <v>2572730</v>
          </cell>
          <cell r="DJ38">
            <v>2542577</v>
          </cell>
          <cell r="DK38">
            <v>2380916</v>
          </cell>
          <cell r="DL38">
            <v>2310783</v>
          </cell>
          <cell r="DM38">
            <v>2243442</v>
          </cell>
          <cell r="DN38">
            <v>2243442</v>
          </cell>
          <cell r="DO38">
            <v>2054499</v>
          </cell>
          <cell r="DP38">
            <v>1912037</v>
          </cell>
          <cell r="DQ38">
            <v>1843465</v>
          </cell>
          <cell r="DR38"/>
          <cell r="DS38">
            <v>24281</v>
          </cell>
          <cell r="DT38">
            <v>246130</v>
          </cell>
          <cell r="DU38"/>
          <cell r="DV38">
            <v>270411</v>
          </cell>
          <cell r="DW38">
            <v>194578</v>
          </cell>
          <cell r="DX38">
            <v>214627</v>
          </cell>
          <cell r="DY38">
            <v>407696</v>
          </cell>
          <cell r="DZ38">
            <v>622323</v>
          </cell>
          <cell r="EA38">
            <v>40702</v>
          </cell>
          <cell r="EB38">
            <v>6477766</v>
          </cell>
        </row>
        <row r="39">
          <cell r="B39" t="str">
            <v>Credit Bank</v>
          </cell>
          <cell r="C39">
            <v>22.735271000000001</v>
          </cell>
          <cell r="D39">
            <v>15.675350999999999</v>
          </cell>
          <cell r="E39">
            <v>17.562360000000002</v>
          </cell>
          <cell r="F39">
            <v>3.0406339999999998</v>
          </cell>
          <cell r="G39">
            <v>3.2053189999999998</v>
          </cell>
          <cell r="H39">
            <v>3.2244890000000002</v>
          </cell>
          <cell r="I39">
            <v>20.887318</v>
          </cell>
          <cell r="J39">
            <v>3.3350999999999999E-2</v>
          </cell>
          <cell r="K39">
            <v>6.5155000000000005E-2</v>
          </cell>
          <cell r="L39"/>
          <cell r="M39">
            <v>4.5672768719036989E-3</v>
          </cell>
          <cell r="N39">
            <v>4.4570217916688627E-3</v>
          </cell>
          <cell r="O39">
            <v>4.3660983725456E-3</v>
          </cell>
          <cell r="P39">
            <v>4.3609575342258488E-3</v>
          </cell>
          <cell r="Q39">
            <v>4.2737923550213493E-3</v>
          </cell>
          <cell r="R39">
            <v>4.1030852161268996E-3</v>
          </cell>
          <cell r="S39">
            <v>3.953010020471273E-3</v>
          </cell>
          <cell r="T39">
            <v>4.0433573375004851E-3</v>
          </cell>
          <cell r="U39">
            <v>3.9857052510327397E-3</v>
          </cell>
          <cell r="V39">
            <v>3.8410824440889627E-3</v>
          </cell>
          <cell r="W39">
            <v>3.8796088648280665E-3</v>
          </cell>
          <cell r="X39">
            <v>3.8695415603358578E-3</v>
          </cell>
          <cell r="Y39">
            <v>3.6864442802541598E-3</v>
          </cell>
          <cell r="Z39">
            <v>3.6355440454543799E-3</v>
          </cell>
          <cell r="AA39">
            <v>3.4989097018524365E-3</v>
          </cell>
          <cell r="AB39">
            <v>3.3327067234972486E-3</v>
          </cell>
          <cell r="AC39">
            <v>3.140047870071703E-3</v>
          </cell>
          <cell r="AD39">
            <v>2.8919251478437126E-3</v>
          </cell>
          <cell r="AE39">
            <v>2.5775180393315849E-3</v>
          </cell>
          <cell r="AF39">
            <v>2.5816394990063472E-3</v>
          </cell>
          <cell r="AG39">
            <v>2.7375039181430178E-3</v>
          </cell>
          <cell r="AH39">
            <v>2.8849107269786518E-3</v>
          </cell>
          <cell r="AI39">
            <v>2.9470418296018448E-3</v>
          </cell>
          <cell r="AJ39">
            <v>2.9730819231159732E-3</v>
          </cell>
          <cell r="AK39">
            <v>2.8524193975043499E-3</v>
          </cell>
          <cell r="AL39">
            <v>313413032</v>
          </cell>
          <cell r="AM39">
            <v>195568503</v>
          </cell>
          <cell r="AN39">
            <v>0</v>
          </cell>
          <cell r="AO39">
            <v>228782134</v>
          </cell>
          <cell r="AP39">
            <v>0</v>
          </cell>
          <cell r="AQ39">
            <v>40312354</v>
          </cell>
          <cell r="AR39">
            <v>51920201</v>
          </cell>
          <cell r="AS39">
            <v>263782134</v>
          </cell>
          <cell r="AT39">
            <v>13553634</v>
          </cell>
          <cell r="AU39">
            <v>20834301</v>
          </cell>
          <cell r="AV39">
            <v>20834.300999999999</v>
          </cell>
          <cell r="AW39">
            <v>4733253</v>
          </cell>
          <cell r="AX39"/>
          <cell r="AY39">
            <v>4.5725856563481691E-3</v>
          </cell>
          <cell r="AZ39">
            <v>6.1449897276634339E-3</v>
          </cell>
          <cell r="BA39">
            <v>4.8058434416991458E-3</v>
          </cell>
          <cell r="BB39">
            <v>1.718210475680459E-3</v>
          </cell>
          <cell r="BC39">
            <v>7.60234669682502E-2</v>
          </cell>
          <cell r="BD39">
            <v>1.0688406656336016E-2</v>
          </cell>
          <cell r="BE39">
            <v>0.15345766268316496</v>
          </cell>
          <cell r="BF39">
            <v>0.14557321337282267</v>
          </cell>
          <cell r="BG39">
            <v>0.42473214014271382</v>
          </cell>
          <cell r="BH39">
            <v>0.75565795588292772</v>
          </cell>
          <cell r="BI39">
            <v>7.9080508768572852E-2</v>
          </cell>
          <cell r="BJ39">
            <v>0.23834563341064527</v>
          </cell>
          <cell r="BK39">
            <v>0.14216821894284934</v>
          </cell>
          <cell r="BL39">
            <v>8.2272245266210325E-2</v>
          </cell>
          <cell r="BM39">
            <v>5.9895973676639014E-2</v>
          </cell>
          <cell r="BN39">
            <v>0.89255379117612876</v>
          </cell>
          <cell r="BO39">
            <v>1.5087351153783308E-2</v>
          </cell>
          <cell r="BP39">
            <v>0</v>
          </cell>
          <cell r="BQ39">
            <v>7.3225157766014706E-3</v>
          </cell>
          <cell r="BR39">
            <v>22735271</v>
          </cell>
          <cell r="BS39">
            <v>21540739</v>
          </cell>
          <cell r="BT39">
            <v>20824293</v>
          </cell>
          <cell r="BU39">
            <v>19725905</v>
          </cell>
          <cell r="BV39">
            <v>19401870</v>
          </cell>
          <cell r="BW39">
            <v>17805424</v>
          </cell>
          <cell r="BX39">
            <v>16287851</v>
          </cell>
          <cell r="BY39">
            <v>16132842</v>
          </cell>
          <cell r="BZ39">
            <v>14933181</v>
          </cell>
          <cell r="CA39">
            <v>14465074</v>
          </cell>
          <cell r="CB39">
            <v>14411385</v>
          </cell>
          <cell r="CC39">
            <v>13959063</v>
          </cell>
          <cell r="CD39">
            <v>13010223</v>
          </cell>
          <cell r="CE39">
            <v>12201968</v>
          </cell>
          <cell r="CF39">
            <v>11780598</v>
          </cell>
          <cell r="CG39">
            <v>11197836</v>
          </cell>
          <cell r="CH39">
            <v>11153369</v>
          </cell>
          <cell r="CI39">
            <v>10287085</v>
          </cell>
          <cell r="CJ39">
            <v>10189227</v>
          </cell>
          <cell r="CK39">
            <v>8742291</v>
          </cell>
          <cell r="CL39">
            <v>8885481</v>
          </cell>
          <cell r="CM39">
            <v>8865437</v>
          </cell>
          <cell r="CN39">
            <v>8592048</v>
          </cell>
          <cell r="CO39">
            <v>8241305</v>
          </cell>
          <cell r="CP39">
            <v>7936623</v>
          </cell>
          <cell r="CQ39">
            <v>7308855</v>
          </cell>
          <cell r="CR39">
            <v>3224489</v>
          </cell>
          <cell r="CS39">
            <v>3000431</v>
          </cell>
          <cell r="CT39">
            <v>3039106</v>
          </cell>
          <cell r="CU39">
            <v>3049040</v>
          </cell>
          <cell r="CV39">
            <v>2941285</v>
          </cell>
          <cell r="CW39">
            <v>2863025</v>
          </cell>
          <cell r="CX39">
            <v>2850911</v>
          </cell>
          <cell r="CY39">
            <v>2769610</v>
          </cell>
          <cell r="CZ39">
            <v>2653211</v>
          </cell>
          <cell r="DA39">
            <v>2665073</v>
          </cell>
          <cell r="DB39">
            <v>2667664</v>
          </cell>
          <cell r="DC39">
            <v>2622954</v>
          </cell>
          <cell r="DD39">
            <v>2482312</v>
          </cell>
          <cell r="DE39">
            <v>2549574</v>
          </cell>
          <cell r="DF39">
            <v>2374315</v>
          </cell>
          <cell r="DG39">
            <v>2107998</v>
          </cell>
          <cell r="DH39">
            <v>1425282</v>
          </cell>
          <cell r="DI39">
            <v>1391955</v>
          </cell>
          <cell r="DJ39">
            <v>1294064</v>
          </cell>
          <cell r="DK39">
            <v>1263351</v>
          </cell>
          <cell r="DL39">
            <v>1159432</v>
          </cell>
          <cell r="DM39">
            <v>1151660</v>
          </cell>
          <cell r="DN39">
            <v>1151660</v>
          </cell>
          <cell r="DO39">
            <v>1283466</v>
          </cell>
          <cell r="DP39">
            <v>1274332</v>
          </cell>
          <cell r="DQ39">
            <v>1237653</v>
          </cell>
          <cell r="DR39"/>
          <cell r="DS39">
            <v>195590</v>
          </cell>
          <cell r="DT39">
            <v>264912</v>
          </cell>
          <cell r="DU39"/>
          <cell r="DV39">
            <v>460502</v>
          </cell>
          <cell r="DW39">
            <v>347982</v>
          </cell>
          <cell r="DX39">
            <v>320828</v>
          </cell>
          <cell r="DY39">
            <v>1025234</v>
          </cell>
          <cell r="DZ39">
            <v>1346062</v>
          </cell>
          <cell r="EA39">
            <v>59155</v>
          </cell>
          <cell r="EB39">
            <v>15675351</v>
          </cell>
        </row>
        <row r="40">
          <cell r="B40" t="str">
            <v>Guardian  Bank</v>
          </cell>
          <cell r="C40">
            <v>17.027259000000001</v>
          </cell>
          <cell r="D40">
            <v>9.3082229999999999</v>
          </cell>
          <cell r="E40">
            <v>13.786764</v>
          </cell>
          <cell r="F40">
            <v>2.4955099999999999</v>
          </cell>
          <cell r="G40">
            <v>2.6589429999999998</v>
          </cell>
          <cell r="H40">
            <v>2.7179609999999998</v>
          </cell>
          <cell r="I40">
            <v>12.483986</v>
          </cell>
          <cell r="J40">
            <v>1.0616E-2</v>
          </cell>
          <cell r="K40">
            <v>0.13477</v>
          </cell>
          <cell r="L40"/>
          <cell r="M40">
            <v>3.6138310883553496E-3</v>
          </cell>
          <cell r="N40">
            <v>3.6279695973684281E-3</v>
          </cell>
          <cell r="O40">
            <v>3.6869703411686007E-3</v>
          </cell>
          <cell r="P40">
            <v>3.7072605730953784E-3</v>
          </cell>
          <cell r="Q40">
            <v>3.8367846486908452E-3</v>
          </cell>
          <cell r="R40">
            <v>3.8520005180049813E-3</v>
          </cell>
          <cell r="S40">
            <v>3.9359708078004815E-3</v>
          </cell>
          <cell r="T40">
            <v>4.0520775422641904E-3</v>
          </cell>
          <cell r="U40">
            <v>4.0776311516202779E-3</v>
          </cell>
          <cell r="V40">
            <v>4.0527302347947367E-3</v>
          </cell>
          <cell r="W40">
            <v>4.0407583669923672E-3</v>
          </cell>
          <cell r="X40">
            <v>4.0748381921586257E-3</v>
          </cell>
          <cell r="Y40">
            <v>4.0836640982174228E-3</v>
          </cell>
          <cell r="Z40">
            <v>4.1291983133030724E-3</v>
          </cell>
          <cell r="AA40">
            <v>4.1287237506087062E-3</v>
          </cell>
          <cell r="AB40">
            <v>4.3117015767598849E-3</v>
          </cell>
          <cell r="AC40">
            <v>4.45472487167299E-3</v>
          </cell>
          <cell r="AD40">
            <v>4.2941558469301779E-3</v>
          </cell>
          <cell r="AE40">
            <v>4.54953464088673E-3</v>
          </cell>
          <cell r="AF40">
            <v>5.4670489120401504E-3</v>
          </cell>
          <cell r="AG40">
            <v>5.4223875881388899E-3</v>
          </cell>
          <cell r="AH40">
            <v>4.6399194243748471E-3</v>
          </cell>
          <cell r="AI40">
            <v>4.7407532473768025E-3</v>
          </cell>
          <cell r="AJ40">
            <v>4.8897751558438724E-3</v>
          </cell>
          <cell r="AK40">
            <v>4.6996123142062978E-3</v>
          </cell>
          <cell r="AL40">
            <v>313413032</v>
          </cell>
          <cell r="AM40">
            <v>195568503</v>
          </cell>
          <cell r="AN40">
            <v>0</v>
          </cell>
          <cell r="AO40">
            <v>228782134</v>
          </cell>
          <cell r="AP40">
            <v>0</v>
          </cell>
          <cell r="AQ40">
            <v>40312354</v>
          </cell>
          <cell r="AR40">
            <v>51920201</v>
          </cell>
          <cell r="AS40">
            <v>263782134</v>
          </cell>
          <cell r="AT40">
            <v>13553634</v>
          </cell>
          <cell r="AU40">
            <v>20834301</v>
          </cell>
          <cell r="AV40">
            <v>20834.300999999999</v>
          </cell>
          <cell r="AW40">
            <v>4733253</v>
          </cell>
          <cell r="AX40"/>
          <cell r="AY40">
            <v>3.4245732223875964E-3</v>
          </cell>
          <cell r="AZ40">
            <v>3.6489731373671001E-3</v>
          </cell>
          <cell r="BA40">
            <v>3.7726723146350415E-3</v>
          </cell>
          <cell r="BB40">
            <v>3.5540361569711527E-3</v>
          </cell>
          <cell r="BC40">
            <v>0.17298545771566531</v>
          </cell>
          <cell r="BD40">
            <v>2.826049631305522E-2</v>
          </cell>
          <cell r="BE40">
            <v>0.2129883035754766</v>
          </cell>
          <cell r="BF40">
            <v>0.19989689190615881</v>
          </cell>
          <cell r="BG40">
            <v>0.42453719037497467</v>
          </cell>
          <cell r="BH40">
            <v>0.52273611571124923</v>
          </cell>
          <cell r="BI40">
            <v>6.7124627881040594E-2</v>
          </cell>
          <cell r="BJ40">
            <v>0.5595033511553984</v>
          </cell>
          <cell r="BK40">
            <v>0.12293788149152761</v>
          </cell>
          <cell r="BL40">
            <v>5.8111497480330065E-2</v>
          </cell>
          <cell r="BM40">
            <v>6.4826384011197544E-2</v>
          </cell>
          <cell r="BN40">
            <v>0.67515647616801155</v>
          </cell>
          <cell r="BO40">
            <v>1.1893687626211367E-3</v>
          </cell>
          <cell r="BP40">
            <v>1.2237728850769252E-4</v>
          </cell>
          <cell r="BQ40">
            <v>6.2871532462560121E-4</v>
          </cell>
          <cell r="BR40">
            <v>17027259</v>
          </cell>
          <cell r="BS40">
            <v>16386450</v>
          </cell>
          <cell r="BT40">
            <v>16539262</v>
          </cell>
          <cell r="BU40">
            <v>16225698</v>
          </cell>
          <cell r="BV40">
            <v>16638307</v>
          </cell>
          <cell r="BW40">
            <v>16185964</v>
          </cell>
          <cell r="BX40">
            <v>16012016</v>
          </cell>
          <cell r="BY40">
            <v>16028257</v>
          </cell>
          <cell r="BZ40">
            <v>15665170</v>
          </cell>
          <cell r="CA40">
            <v>15802759</v>
          </cell>
          <cell r="CB40">
            <v>15520532</v>
          </cell>
          <cell r="CC40">
            <v>15271509</v>
          </cell>
          <cell r="CD40">
            <v>15019755</v>
          </cell>
          <cell r="CE40">
            <v>14705351</v>
          </cell>
          <cell r="CF40">
            <v>15135225</v>
          </cell>
          <cell r="CG40">
            <v>15349948</v>
          </cell>
          <cell r="CH40">
            <v>15386946</v>
          </cell>
          <cell r="CI40">
            <v>14609492</v>
          </cell>
          <cell r="CJ40">
            <v>15113307</v>
          </cell>
          <cell r="CK40">
            <v>15694727</v>
          </cell>
          <cell r="CL40">
            <v>15383115</v>
          </cell>
          <cell r="CM40">
            <v>15470598</v>
          </cell>
          <cell r="CN40">
            <v>14464148</v>
          </cell>
          <cell r="CO40">
            <v>14195379</v>
          </cell>
          <cell r="CP40">
            <v>13997862</v>
          </cell>
          <cell r="CQ40">
            <v>12834687</v>
          </cell>
          <cell r="CR40">
            <v>2717961</v>
          </cell>
          <cell r="CS40">
            <v>2740810</v>
          </cell>
          <cell r="CT40">
            <v>2693257</v>
          </cell>
          <cell r="CU40">
            <v>2643318</v>
          </cell>
          <cell r="CV40">
            <v>2595341</v>
          </cell>
          <cell r="CW40">
            <v>2557152</v>
          </cell>
          <cell r="CX40">
            <v>2636664</v>
          </cell>
          <cell r="CY40">
            <v>2536528</v>
          </cell>
          <cell r="CZ40">
            <v>2407699</v>
          </cell>
          <cell r="DA40">
            <v>2374615</v>
          </cell>
          <cell r="DB40">
            <v>2327011</v>
          </cell>
          <cell r="DC40">
            <v>2291970</v>
          </cell>
          <cell r="DD40">
            <v>2264442</v>
          </cell>
          <cell r="DE40">
            <v>2215494</v>
          </cell>
          <cell r="DF40">
            <v>2049357</v>
          </cell>
          <cell r="DG40">
            <v>2025717</v>
          </cell>
          <cell r="DH40">
            <v>2034496</v>
          </cell>
          <cell r="DI40">
            <v>1984466</v>
          </cell>
          <cell r="DJ40">
            <v>1994181</v>
          </cell>
          <cell r="DK40">
            <v>1890337</v>
          </cell>
          <cell r="DL40">
            <v>1818843</v>
          </cell>
          <cell r="DM40">
            <v>1755138</v>
          </cell>
          <cell r="DN40">
            <v>1755138</v>
          </cell>
          <cell r="DO40">
            <v>1715270</v>
          </cell>
          <cell r="DP40">
            <v>1554857</v>
          </cell>
          <cell r="DQ40">
            <v>1493885</v>
          </cell>
          <cell r="DR40"/>
          <cell r="DS40">
            <v>132023</v>
          </cell>
          <cell r="DT40">
            <v>178958</v>
          </cell>
          <cell r="DU40"/>
          <cell r="DV40">
            <v>310981</v>
          </cell>
          <cell r="DW40">
            <v>162561</v>
          </cell>
          <cell r="DX40">
            <v>374738</v>
          </cell>
          <cell r="DY40">
            <v>295031</v>
          </cell>
          <cell r="DZ40">
            <v>669769</v>
          </cell>
          <cell r="EA40">
            <v>118036</v>
          </cell>
          <cell r="EB40">
            <v>9308223</v>
          </cell>
        </row>
        <row r="41">
          <cell r="B41" t="str">
            <v>Development Bank of Kenya</v>
          </cell>
          <cell r="C41">
            <v>16.644500000000001</v>
          </cell>
          <cell r="D41">
            <v>8.042897</v>
          </cell>
          <cell r="E41">
            <v>5.5702059999999998</v>
          </cell>
          <cell r="F41">
            <v>2.6254970000000002</v>
          </cell>
          <cell r="G41">
            <v>2.9609209999999999</v>
          </cell>
          <cell r="H41">
            <v>3.9753949999999998</v>
          </cell>
          <cell r="I41">
            <v>11.970961000000001</v>
          </cell>
          <cell r="J41">
            <v>5.7652000000000002E-2</v>
          </cell>
          <cell r="K41">
            <v>3.5630000000000002E-2</v>
          </cell>
          <cell r="L41"/>
          <cell r="M41">
            <v>3.400688576323971E-3</v>
          </cell>
          <cell r="N41">
            <v>3.3549884242519701E-3</v>
          </cell>
          <cell r="O41">
            <v>3.3802364896844861E-3</v>
          </cell>
          <cell r="P41">
            <v>3.4428487515547144E-3</v>
          </cell>
          <cell r="Q41">
            <v>3.4720266629309727E-3</v>
          </cell>
          <cell r="R41">
            <v>3.1648803009887813E-3</v>
          </cell>
          <cell r="S41">
            <v>3.1932641460232763E-3</v>
          </cell>
          <cell r="T41">
            <v>3.1566615078690479E-3</v>
          </cell>
          <cell r="U41">
            <v>3.5881796639193764E-3</v>
          </cell>
          <cell r="V41">
            <v>3.5933647142961721E-3</v>
          </cell>
          <cell r="W41">
            <v>3.6176024317071632E-3</v>
          </cell>
          <cell r="X41">
            <v>3.5332840216392115E-3</v>
          </cell>
          <cell r="Y41">
            <v>3.71726635423094E-3</v>
          </cell>
          <cell r="Z41">
            <v>3.8373178403927365E-3</v>
          </cell>
          <cell r="AA41">
            <v>4.1193954464215799E-3</v>
          </cell>
          <cell r="AB41">
            <v>4.2375972063738486E-3</v>
          </cell>
          <cell r="AC41">
            <v>4.6195760288308633E-3</v>
          </cell>
          <cell r="AD41">
            <v>4.3337321699578601E-3</v>
          </cell>
          <cell r="AE41">
            <v>4.776216929269432E-3</v>
          </cell>
          <cell r="AF41">
            <v>4.778790398319078E-3</v>
          </cell>
          <cell r="AG41">
            <v>4.8339510949649729E-3</v>
          </cell>
          <cell r="AH41">
            <v>4.2823539611270105E-3</v>
          </cell>
          <cell r="AI41">
            <v>5.4819977307647202E-3</v>
          </cell>
          <cell r="AJ41">
            <v>4.7104248213690495E-3</v>
          </cell>
          <cell r="AK41">
            <v>4.6789551496849574E-3</v>
          </cell>
          <cell r="AL41">
            <v>313413032</v>
          </cell>
          <cell r="AM41">
            <v>195568503</v>
          </cell>
          <cell r="AN41">
            <v>0</v>
          </cell>
          <cell r="AO41">
            <v>228782134</v>
          </cell>
          <cell r="AP41">
            <v>0</v>
          </cell>
          <cell r="AQ41">
            <v>40312354</v>
          </cell>
          <cell r="AR41">
            <v>51920201</v>
          </cell>
          <cell r="AS41">
            <v>263782134</v>
          </cell>
          <cell r="AT41">
            <v>13553634</v>
          </cell>
          <cell r="AU41">
            <v>20834301</v>
          </cell>
          <cell r="AV41">
            <v>20834.300999999999</v>
          </cell>
          <cell r="AW41">
            <v>4733253</v>
          </cell>
          <cell r="AX41"/>
          <cell r="AY41">
            <v>3.3475915882897151E-3</v>
          </cell>
          <cell r="AZ41">
            <v>3.1529449927886815E-3</v>
          </cell>
          <cell r="BA41">
            <v>1.5242563057592047E-3</v>
          </cell>
          <cell r="BB41">
            <v>9.3960308876517155E-4</v>
          </cell>
          <cell r="BC41">
            <v>2.5174385433760032E-2</v>
          </cell>
          <cell r="BD41">
            <v>6.2347494665193912E-3</v>
          </cell>
          <cell r="BE41">
            <v>0.24734196360676472</v>
          </cell>
          <cell r="BF41">
            <v>0.21932215801220972</v>
          </cell>
          <cell r="BG41">
            <v>0.37407554146856842</v>
          </cell>
          <cell r="BH41">
            <v>0.64356120635835379</v>
          </cell>
          <cell r="BI41">
            <v>0.27107772850664547</v>
          </cell>
          <cell r="BJ41">
            <v>0.52777610612959958</v>
          </cell>
          <cell r="BK41">
            <v>8.8693344790113343E-2</v>
          </cell>
          <cell r="BL41">
            <v>0.10247887872063398</v>
          </cell>
          <cell r="BM41">
            <v>-1.3785533930520635E-2</v>
          </cell>
          <cell r="BN41">
            <v>1.4439137439441199</v>
          </cell>
          <cell r="BO41">
            <v>1.4051976338385914E-3</v>
          </cell>
          <cell r="BP41">
            <v>2.7243498457027027E-5</v>
          </cell>
          <cell r="BQ41">
            <v>6.690235937220182E-4</v>
          </cell>
          <cell r="BR41">
            <v>16644500</v>
          </cell>
          <cell r="BS41">
            <v>15358069</v>
          </cell>
          <cell r="BT41">
            <v>15549002</v>
          </cell>
          <cell r="BU41">
            <v>15433168</v>
          </cell>
          <cell r="BV41">
            <v>15240102</v>
          </cell>
          <cell r="BW41">
            <v>15323111</v>
          </cell>
          <cell r="BX41">
            <v>15454261</v>
          </cell>
          <cell r="BY41">
            <v>15630629</v>
          </cell>
          <cell r="BZ41">
            <v>16040121</v>
          </cell>
          <cell r="CA41">
            <v>16319925</v>
          </cell>
          <cell r="CB41">
            <v>16127993</v>
          </cell>
          <cell r="CC41">
            <v>16710985</v>
          </cell>
          <cell r="CD41">
            <v>16435365</v>
          </cell>
          <cell r="CE41">
            <v>16418382</v>
          </cell>
          <cell r="CF41">
            <v>17492953</v>
          </cell>
          <cell r="CG41">
            <v>17013141</v>
          </cell>
          <cell r="CH41">
            <v>17251091</v>
          </cell>
          <cell r="CI41">
            <v>16942714</v>
          </cell>
          <cell r="CJ41">
            <v>18106690</v>
          </cell>
          <cell r="CK41">
            <v>17841799</v>
          </cell>
          <cell r="CL41">
            <v>16999848</v>
          </cell>
          <cell r="CM41">
            <v>16954227</v>
          </cell>
          <cell r="CN41">
            <v>16004815</v>
          </cell>
          <cell r="CO41">
            <v>16493105</v>
          </cell>
          <cell r="CP41">
            <v>16082152</v>
          </cell>
          <cell r="CQ41">
            <v>15580630</v>
          </cell>
          <cell r="CR41">
            <v>3975395</v>
          </cell>
          <cell r="CS41">
            <v>3950439</v>
          </cell>
          <cell r="CT41">
            <v>3894050</v>
          </cell>
          <cell r="CU41">
            <v>3886424</v>
          </cell>
          <cell r="CV41">
            <v>3866554</v>
          </cell>
          <cell r="CW41">
            <v>2871324</v>
          </cell>
          <cell r="CX41">
            <v>2738684</v>
          </cell>
          <cell r="CY41">
            <v>2702770</v>
          </cell>
          <cell r="CZ41">
            <v>2955617</v>
          </cell>
          <cell r="DA41">
            <v>2929746</v>
          </cell>
          <cell r="DB41">
            <v>2958319</v>
          </cell>
          <cell r="DC41">
            <v>2909847</v>
          </cell>
          <cell r="DD41">
            <v>2919672</v>
          </cell>
          <cell r="DE41">
            <v>2903344</v>
          </cell>
          <cell r="DF41">
            <v>2949975</v>
          </cell>
          <cell r="DG41">
            <v>2912557</v>
          </cell>
          <cell r="DH41">
            <v>2876234</v>
          </cell>
          <cell r="DI41">
            <v>2843621</v>
          </cell>
          <cell r="DJ41">
            <v>2856189</v>
          </cell>
          <cell r="DK41">
            <v>2808229</v>
          </cell>
          <cell r="DL41">
            <v>2806585</v>
          </cell>
          <cell r="DM41">
            <v>2763601</v>
          </cell>
          <cell r="DN41">
            <v>2763601</v>
          </cell>
          <cell r="DO41">
            <v>1999548</v>
          </cell>
          <cell r="DP41">
            <v>1874489</v>
          </cell>
          <cell r="DQ41">
            <v>1822274</v>
          </cell>
          <cell r="DR41"/>
          <cell r="DS41">
            <v>62315</v>
          </cell>
          <cell r="DT41">
            <v>104269</v>
          </cell>
          <cell r="DU41"/>
          <cell r="DV41">
            <v>166584</v>
          </cell>
          <cell r="DW41">
            <v>107207</v>
          </cell>
          <cell r="DX41">
            <v>1578610</v>
          </cell>
          <cell r="DY41">
            <v>1412450</v>
          </cell>
          <cell r="DZ41">
            <v>2991060</v>
          </cell>
          <cell r="EA41">
            <v>24941</v>
          </cell>
          <cell r="EB41">
            <v>8042897</v>
          </cell>
        </row>
        <row r="42">
          <cell r="B42" t="str">
            <v>First Community Bank</v>
          </cell>
          <cell r="C42">
            <v>16.054493000000001</v>
          </cell>
          <cell r="D42">
            <v>10.113289999999999</v>
          </cell>
          <cell r="E42">
            <v>14.058355000000001</v>
          </cell>
          <cell r="F42">
            <v>0.50347600000000003</v>
          </cell>
          <cell r="G42">
            <v>1.132968</v>
          </cell>
          <cell r="H42">
            <v>1.467563</v>
          </cell>
          <cell r="I42">
            <v>15.406219999999999</v>
          </cell>
          <cell r="J42">
            <v>2.5250999999999999E-2</v>
          </cell>
          <cell r="K42">
            <v>5.5329999999999997E-3</v>
          </cell>
          <cell r="L42"/>
          <cell r="M42">
            <v>3.014543607650523E-3</v>
          </cell>
          <cell r="N42">
            <v>3.4959159979374905E-3</v>
          </cell>
          <cell r="O42">
            <v>3.30250479393369E-3</v>
          </cell>
          <cell r="P42">
            <v>3.4418230693154675E-3</v>
          </cell>
          <cell r="Q42">
            <v>3.0374801808180437E-3</v>
          </cell>
          <cell r="R42">
            <v>3.4780809629764067E-3</v>
          </cell>
          <cell r="S42">
            <v>3.3948047385447353E-3</v>
          </cell>
          <cell r="T42">
            <v>3.5995631202398902E-3</v>
          </cell>
          <cell r="U42">
            <v>3.7119469920936744E-3</v>
          </cell>
          <cell r="V42">
            <v>4.0282508934422097E-3</v>
          </cell>
          <cell r="W42">
            <v>3.593650759412577E-3</v>
          </cell>
          <cell r="X42">
            <v>3.9742403095568033E-3</v>
          </cell>
          <cell r="Y42">
            <v>3.8464107548367441E-3</v>
          </cell>
          <cell r="Z42">
            <v>3.8293303985279933E-3</v>
          </cell>
          <cell r="AA42">
            <v>3.7782059251250119E-3</v>
          </cell>
          <cell r="AB42">
            <v>4.0288143044542001E-3</v>
          </cell>
          <cell r="AC42">
            <v>4.0397055143437961E-3</v>
          </cell>
          <cell r="AD42">
            <v>4.2038993134941608E-3</v>
          </cell>
          <cell r="AE42">
            <v>4.3404911020331928E-3</v>
          </cell>
          <cell r="AF42">
            <v>4.4391985869509315E-3</v>
          </cell>
          <cell r="AG42">
            <v>5.4393193659595697E-3</v>
          </cell>
          <cell r="AH42">
            <v>4.0305941910865435E-3</v>
          </cell>
          <cell r="AI42">
            <v>4.1190609998637655E-3</v>
          </cell>
          <cell r="AJ42">
            <v>4.2032531290867783E-3</v>
          </cell>
          <cell r="AK42">
            <v>4.0137771017887481E-3</v>
          </cell>
          <cell r="AL42">
            <v>313413032</v>
          </cell>
          <cell r="AM42">
            <v>195568503</v>
          </cell>
          <cell r="AN42">
            <v>0</v>
          </cell>
          <cell r="AO42">
            <v>228782134</v>
          </cell>
          <cell r="AP42">
            <v>0</v>
          </cell>
          <cell r="AQ42">
            <v>40312354</v>
          </cell>
          <cell r="AR42">
            <v>51920201</v>
          </cell>
          <cell r="AS42">
            <v>263782134</v>
          </cell>
          <cell r="AT42">
            <v>13553634</v>
          </cell>
          <cell r="AU42">
            <v>20834301</v>
          </cell>
          <cell r="AV42">
            <v>20834.300999999999</v>
          </cell>
          <cell r="AW42">
            <v>4733253</v>
          </cell>
          <cell r="AX42"/>
          <cell r="AY42">
            <v>3.2289276169939689E-3</v>
          </cell>
          <cell r="AZ42">
            <v>3.9645723507487221E-3</v>
          </cell>
          <cell r="BA42">
            <v>3.8469917014472077E-3</v>
          </cell>
          <cell r="BB42">
            <v>1.4591141987475986E-4</v>
          </cell>
          <cell r="BC42">
            <v>1.5109116466219874E-2</v>
          </cell>
          <cell r="BD42">
            <v>1.2713206641852017E-3</v>
          </cell>
          <cell r="BE42">
            <v>7.3539648271931726E-2</v>
          </cell>
          <cell r="BF42">
            <v>3.2680047409422951E-2</v>
          </cell>
          <cell r="BG42">
            <v>0.37823184647858649</v>
          </cell>
          <cell r="BH42">
            <v>0.98023836820995258</v>
          </cell>
          <cell r="BI42">
            <v>0.29198305288601217</v>
          </cell>
          <cell r="BJ42">
            <v>0.34505821118686753</v>
          </cell>
          <cell r="BK42">
            <v>8.0161297782555846E-2</v>
          </cell>
          <cell r="BL42">
            <v>9.9272185379466506E-3</v>
          </cell>
          <cell r="BM42">
            <v>7.0234079244609199E-2</v>
          </cell>
          <cell r="BN42">
            <v>0.71937932994294129</v>
          </cell>
          <cell r="BO42">
            <v>2.9354264115075135E-4</v>
          </cell>
          <cell r="BP42">
            <v>0</v>
          </cell>
          <cell r="BQ42">
            <v>1.3678763747794381E-4</v>
          </cell>
          <cell r="BR42">
            <v>16054493</v>
          </cell>
          <cell r="BS42">
            <v>18762844</v>
          </cell>
          <cell r="BT42">
            <v>17185364</v>
          </cell>
          <cell r="BU42">
            <v>17946262</v>
          </cell>
          <cell r="BV42">
            <v>15211531</v>
          </cell>
          <cell r="BW42">
            <v>17880462</v>
          </cell>
          <cell r="BX42">
            <v>15775791</v>
          </cell>
          <cell r="BY42">
            <v>15865463</v>
          </cell>
          <cell r="BZ42">
            <v>15583625</v>
          </cell>
          <cell r="CA42">
            <v>17359968</v>
          </cell>
          <cell r="CB42">
            <v>15050947</v>
          </cell>
          <cell r="CC42">
            <v>16489388</v>
          </cell>
          <cell r="CD42">
            <v>15521372</v>
          </cell>
          <cell r="CE42">
            <v>14962089</v>
          </cell>
          <cell r="CF42">
            <v>15419582</v>
          </cell>
          <cell r="CG42">
            <v>15069141</v>
          </cell>
          <cell r="CH42">
            <v>14827754</v>
          </cell>
          <cell r="CI42">
            <v>15464631</v>
          </cell>
          <cell r="CJ42">
            <v>15726633</v>
          </cell>
          <cell r="CK42">
            <v>16180372</v>
          </cell>
          <cell r="CL42">
            <v>15121959</v>
          </cell>
          <cell r="CM42">
            <v>15278026</v>
          </cell>
          <cell r="CN42">
            <v>12978408</v>
          </cell>
          <cell r="CO42">
            <v>12696667</v>
          </cell>
          <cell r="CP42">
            <v>12503956</v>
          </cell>
          <cell r="CQ42">
            <v>11305398</v>
          </cell>
          <cell r="CR42">
            <v>1467563</v>
          </cell>
          <cell r="CS42">
            <v>1462059</v>
          </cell>
          <cell r="CT42">
            <v>1353278</v>
          </cell>
          <cell r="CU42">
            <v>1283380</v>
          </cell>
          <cell r="CV42">
            <v>1256304</v>
          </cell>
          <cell r="CW42">
            <v>1271103</v>
          </cell>
          <cell r="CX42">
            <v>1554299</v>
          </cell>
          <cell r="CY42">
            <v>1673485</v>
          </cell>
          <cell r="CZ42">
            <v>1724306</v>
          </cell>
          <cell r="DA42">
            <v>1709205</v>
          </cell>
          <cell r="DB42">
            <v>1622135</v>
          </cell>
          <cell r="DC42">
            <v>1608542</v>
          </cell>
          <cell r="DD42">
            <v>1602035</v>
          </cell>
          <cell r="DE42">
            <v>1557408</v>
          </cell>
          <cell r="DF42">
            <v>1687582</v>
          </cell>
          <cell r="DG42">
            <v>1698111</v>
          </cell>
          <cell r="DH42">
            <v>1669863</v>
          </cell>
          <cell r="DI42">
            <v>1611608</v>
          </cell>
          <cell r="DJ42">
            <v>1687798</v>
          </cell>
          <cell r="DK42">
            <v>1677757</v>
          </cell>
          <cell r="DL42">
            <v>1661381</v>
          </cell>
          <cell r="DM42">
            <v>1517722</v>
          </cell>
          <cell r="DN42">
            <v>1517722</v>
          </cell>
          <cell r="DO42">
            <v>1301967</v>
          </cell>
          <cell r="DP42">
            <v>1225689</v>
          </cell>
          <cell r="DQ42">
            <v>1210095</v>
          </cell>
          <cell r="DR42"/>
          <cell r="DS42">
            <v>105900</v>
          </cell>
          <cell r="DT42">
            <v>174087</v>
          </cell>
          <cell r="DU42"/>
          <cell r="DV42">
            <v>279987</v>
          </cell>
          <cell r="DW42">
            <v>274454</v>
          </cell>
          <cell r="DX42">
            <v>1439126</v>
          </cell>
          <cell r="DY42">
            <v>2731550</v>
          </cell>
          <cell r="DZ42">
            <v>4170676</v>
          </cell>
          <cell r="EA42">
            <v>5533</v>
          </cell>
          <cell r="EB42">
            <v>10113290</v>
          </cell>
        </row>
        <row r="43">
          <cell r="B43" t="str">
            <v>M-Oriental Bank Limited</v>
          </cell>
          <cell r="C43">
            <v>12.065338000000001</v>
          </cell>
          <cell r="D43">
            <v>6.9450479999999999</v>
          </cell>
          <cell r="E43">
            <v>8.8212399999999995</v>
          </cell>
          <cell r="F43">
            <v>2.6037560000000002</v>
          </cell>
          <cell r="G43">
            <v>2.7035930000000001</v>
          </cell>
          <cell r="H43">
            <v>3.049194</v>
          </cell>
          <cell r="I43">
            <v>7.9869969999999997</v>
          </cell>
          <cell r="J43">
            <v>3.9709999999999997E-3</v>
          </cell>
          <cell r="K43">
            <v>6.6379999999999998E-3</v>
          </cell>
          <cell r="L43"/>
          <cell r="M43">
            <v>2.9762887931971214E-3</v>
          </cell>
          <cell r="N43">
            <v>3.1213408650013295E-3</v>
          </cell>
          <cell r="O43">
            <v>3.1632068977633628E-3</v>
          </cell>
          <cell r="P43">
            <v>3.15443159482522E-3</v>
          </cell>
          <cell r="Q43">
            <v>2.9593991987050656E-3</v>
          </cell>
          <cell r="R43">
            <v>3.0651668112790945E-3</v>
          </cell>
          <cell r="S43">
            <v>2.9961654198688101E-3</v>
          </cell>
          <cell r="T43">
            <v>3.3336096498005011E-3</v>
          </cell>
          <cell r="U43">
            <v>3.3522206518154401E-3</v>
          </cell>
          <cell r="V43">
            <v>3.3054680611380735E-3</v>
          </cell>
          <cell r="W43">
            <v>3.3323962628632204E-3</v>
          </cell>
          <cell r="X43">
            <v>3.407465827841575E-3</v>
          </cell>
          <cell r="Y43">
            <v>3.3249907589377476E-3</v>
          </cell>
          <cell r="Z43">
            <v>3.4131278102975944E-3</v>
          </cell>
          <cell r="AA43">
            <v>3.3798046960819392E-3</v>
          </cell>
          <cell r="AB43">
            <v>3.2828546697020239E-3</v>
          </cell>
          <cell r="AC43">
            <v>3.1187169408902677E-3</v>
          </cell>
          <cell r="AD43">
            <v>2.7937279186075153E-3</v>
          </cell>
          <cell r="AE43">
            <v>2.849934976557506E-3</v>
          </cell>
          <cell r="AF43">
            <v>2.9896141557676382E-3</v>
          </cell>
          <cell r="AG43">
            <v>2.78557954056522E-3</v>
          </cell>
          <cell r="AH43">
            <v>2.8947533750014391E-3</v>
          </cell>
          <cell r="AI43">
            <v>2.9795413567498025E-3</v>
          </cell>
          <cell r="AJ43">
            <v>2.9634462208108963E-3</v>
          </cell>
          <cell r="AK43">
            <v>2.8842255460702583E-3</v>
          </cell>
          <cell r="AL43">
            <v>313413032</v>
          </cell>
          <cell r="AM43">
            <v>195568503</v>
          </cell>
          <cell r="AN43">
            <v>0</v>
          </cell>
          <cell r="AO43">
            <v>228782134</v>
          </cell>
          <cell r="AP43">
            <v>0</v>
          </cell>
          <cell r="AQ43">
            <v>40312354</v>
          </cell>
          <cell r="AR43">
            <v>51920201</v>
          </cell>
          <cell r="AS43">
            <v>263782134</v>
          </cell>
          <cell r="AT43">
            <v>13553634</v>
          </cell>
          <cell r="AU43">
            <v>20834301</v>
          </cell>
          <cell r="AV43">
            <v>20834.300999999999</v>
          </cell>
          <cell r="AW43">
            <v>4733253</v>
          </cell>
          <cell r="AX43"/>
          <cell r="AY43">
            <v>2.4266168403179584E-3</v>
          </cell>
          <cell r="AZ43">
            <v>2.7225705260526208E-3</v>
          </cell>
          <cell r="BA43">
            <v>2.4138839200229449E-3</v>
          </cell>
          <cell r="BB43">
            <v>1.7505151005397723E-4</v>
          </cell>
          <cell r="BC43">
            <v>7.4808387219084871E-3</v>
          </cell>
          <cell r="BD43">
            <v>1.8633544943614884E-3</v>
          </cell>
          <cell r="BE43">
            <v>0.33849931332138977</v>
          </cell>
          <cell r="BF43">
            <v>0.32599937122800976</v>
          </cell>
          <cell r="BG43">
            <v>0.4774441152706706</v>
          </cell>
          <cell r="BH43">
            <v>0.84237064966932995</v>
          </cell>
          <cell r="BI43">
            <v>0.16002547118979846</v>
          </cell>
          <cell r="BJ43">
            <v>0.43099211936661685</v>
          </cell>
          <cell r="BK43">
            <v>9.4560041568891598E-2</v>
          </cell>
          <cell r="BL43">
            <v>7.6328614133704828E-2</v>
          </cell>
          <cell r="BM43">
            <v>1.823142743518677E-2</v>
          </cell>
          <cell r="BN43">
            <v>0.78730972062884585</v>
          </cell>
          <cell r="BO43">
            <v>7.7044583699640797E-4</v>
          </cell>
          <cell r="BP43">
            <v>0</v>
          </cell>
          <cell r="BQ43">
            <v>8.5895602623306685E-4</v>
          </cell>
          <cell r="BR43">
            <v>12065338</v>
          </cell>
          <cell r="BS43">
            <v>12393776</v>
          </cell>
          <cell r="BT43">
            <v>12329132</v>
          </cell>
          <cell r="BU43">
            <v>11841726</v>
          </cell>
          <cell r="BV43">
            <v>10470921</v>
          </cell>
          <cell r="BW43">
            <v>10515015</v>
          </cell>
          <cell r="BX43">
            <v>9898849</v>
          </cell>
          <cell r="BY43">
            <v>11081702</v>
          </cell>
          <cell r="BZ43">
            <v>10675058</v>
          </cell>
          <cell r="CA43">
            <v>10576525</v>
          </cell>
          <cell r="CB43">
            <v>10492155</v>
          </cell>
          <cell r="CC43">
            <v>10482709</v>
          </cell>
          <cell r="CD43">
            <v>10005843</v>
          </cell>
          <cell r="CE43">
            <v>9920247</v>
          </cell>
          <cell r="CF43">
            <v>9809585</v>
          </cell>
          <cell r="CG43">
            <v>8776999</v>
          </cell>
          <cell r="CH43">
            <v>9024348</v>
          </cell>
          <cell r="CI43">
            <v>8496350</v>
          </cell>
          <cell r="CJ43">
            <v>9316625</v>
          </cell>
          <cell r="CK43">
            <v>9056018</v>
          </cell>
          <cell r="CL43">
            <v>9153613</v>
          </cell>
          <cell r="CM43">
            <v>7857515</v>
          </cell>
          <cell r="CN43">
            <v>8092950</v>
          </cell>
          <cell r="CO43">
            <v>7916635</v>
          </cell>
          <cell r="CP43">
            <v>7480066</v>
          </cell>
          <cell r="CQ43">
            <v>7006528</v>
          </cell>
          <cell r="CR43">
            <v>3049194</v>
          </cell>
          <cell r="CS43">
            <v>3043171</v>
          </cell>
          <cell r="CT43">
            <v>3108981</v>
          </cell>
          <cell r="CU43">
            <v>3092768</v>
          </cell>
          <cell r="CV43">
            <v>3073672</v>
          </cell>
          <cell r="CW43">
            <v>3065119</v>
          </cell>
          <cell r="CX43">
            <v>3016758</v>
          </cell>
          <cell r="CY43">
            <v>2993218</v>
          </cell>
          <cell r="CZ43">
            <v>2981991</v>
          </cell>
          <cell r="DA43">
            <v>3027998</v>
          </cell>
          <cell r="DB43">
            <v>3020563</v>
          </cell>
          <cell r="DC43">
            <v>2988321</v>
          </cell>
          <cell r="DD43">
            <v>2955250</v>
          </cell>
          <cell r="DE43">
            <v>2931488</v>
          </cell>
          <cell r="DF43">
            <v>2930072</v>
          </cell>
          <cell r="DG43">
            <v>2927334</v>
          </cell>
          <cell r="DH43">
            <v>2262088</v>
          </cell>
          <cell r="DI43">
            <v>2240085</v>
          </cell>
          <cell r="DJ43">
            <v>1658696</v>
          </cell>
          <cell r="DK43">
            <v>1630654</v>
          </cell>
          <cell r="DL43">
            <v>1612058</v>
          </cell>
          <cell r="DM43">
            <v>1596443</v>
          </cell>
          <cell r="DN43">
            <v>1596443</v>
          </cell>
          <cell r="DO43">
            <v>1612493</v>
          </cell>
          <cell r="DP43">
            <v>1548292</v>
          </cell>
          <cell r="DQ43">
            <v>1524496</v>
          </cell>
          <cell r="DR43"/>
          <cell r="DS43">
            <v>63819</v>
          </cell>
          <cell r="DT43">
            <v>69849</v>
          </cell>
          <cell r="DU43"/>
          <cell r="DV43">
            <v>133668</v>
          </cell>
          <cell r="DW43">
            <v>112598</v>
          </cell>
          <cell r="DX43">
            <v>570253</v>
          </cell>
          <cell r="DY43">
            <v>752864</v>
          </cell>
          <cell r="DZ43">
            <v>1323117</v>
          </cell>
          <cell r="EA43">
            <v>5697</v>
          </cell>
          <cell r="EB43">
            <v>6945048</v>
          </cell>
        </row>
        <row r="44">
          <cell r="B44" t="str">
            <v>United Bank for Africa</v>
          </cell>
          <cell r="C44">
            <v>18.752922000000002</v>
          </cell>
          <cell r="D44">
            <v>2.8733029999999999</v>
          </cell>
          <cell r="E44">
            <v>5.9814410000000002</v>
          </cell>
          <cell r="F44">
            <v>2.2774000000000001</v>
          </cell>
          <cell r="G44">
            <v>2.2774000000000001</v>
          </cell>
          <cell r="H44">
            <v>2.3129940000000002</v>
          </cell>
          <cell r="I44">
            <v>7.851858</v>
          </cell>
          <cell r="J44">
            <v>5.3623999999999998E-2</v>
          </cell>
          <cell r="K44">
            <v>0.112955</v>
          </cell>
          <cell r="L44"/>
          <cell r="M44">
            <v>2.8365664556045428E-3</v>
          </cell>
          <cell r="N44">
            <v>2.7980932478644978E-3</v>
          </cell>
          <cell r="O44">
            <v>2.7548729460574102E-3</v>
          </cell>
          <cell r="P44">
            <v>2.7088311332906234E-3</v>
          </cell>
          <cell r="Q44">
            <v>2.9228520954314944E-3</v>
          </cell>
          <cell r="R44">
            <v>2.8515454749863801E-3</v>
          </cell>
          <cell r="S44">
            <v>2.9141050898736903E-3</v>
          </cell>
          <cell r="T44">
            <v>2.7743133368893511E-3</v>
          </cell>
          <cell r="U44">
            <v>2.1470700496677526E-3</v>
          </cell>
          <cell r="V44">
            <v>2.0044733969198118E-3</v>
          </cell>
          <cell r="W44">
            <v>2.2052935247155385E-3</v>
          </cell>
          <cell r="X44">
            <v>2.3316271860098323E-3</v>
          </cell>
          <cell r="Y44">
            <v>2.020231259853443E-3</v>
          </cell>
          <cell r="Z44">
            <v>1.9487866954207773E-3</v>
          </cell>
          <cell r="AA44">
            <v>2.2036384108273721E-3</v>
          </cell>
          <cell r="AB44">
            <v>2.0994959873449227E-3</v>
          </cell>
          <cell r="AC44">
            <v>1.708461816788139E-3</v>
          </cell>
          <cell r="AD44">
            <v>1.9597987308742869E-3</v>
          </cell>
          <cell r="AE44">
            <v>1.914723228659556E-3</v>
          </cell>
          <cell r="AF44">
            <v>1.8501874804122268E-3</v>
          </cell>
          <cell r="AG44">
            <v>1.7724052524856274E-3</v>
          </cell>
          <cell r="AH44">
            <v>1.5934328058627707E-3</v>
          </cell>
          <cell r="AI44">
            <v>1.5618806344033891E-3</v>
          </cell>
          <cell r="AJ44">
            <v>1.7389921178298006E-3</v>
          </cell>
          <cell r="AK44">
            <v>1.7297540438505241E-3</v>
          </cell>
          <cell r="AL44">
            <v>313413032</v>
          </cell>
          <cell r="AM44">
            <v>195568503</v>
          </cell>
          <cell r="AN44">
            <v>0</v>
          </cell>
          <cell r="AO44">
            <v>228782134</v>
          </cell>
          <cell r="AP44">
            <v>0</v>
          </cell>
          <cell r="AQ44">
            <v>40312354</v>
          </cell>
          <cell r="AR44">
            <v>51920201</v>
          </cell>
          <cell r="AS44">
            <v>263782134</v>
          </cell>
          <cell r="AT44">
            <v>13553634</v>
          </cell>
          <cell r="AU44">
            <v>20834301</v>
          </cell>
          <cell r="AV44">
            <v>20834.300999999999</v>
          </cell>
          <cell r="AW44">
            <v>4733253</v>
          </cell>
          <cell r="AX44"/>
          <cell r="AY44">
            <v>3.7716437227344256E-3</v>
          </cell>
          <cell r="AZ44">
            <v>1.1263809926466417E-3</v>
          </cell>
          <cell r="BA44">
            <v>1.636788506884062E-3</v>
          </cell>
          <cell r="BB44">
            <v>2.9787501232520332E-3</v>
          </cell>
          <cell r="BC44">
            <v>0.12503381048564152</v>
          </cell>
          <cell r="BD44">
            <v>1.6345686423741335E-2</v>
          </cell>
          <cell r="BE44">
            <v>0.29004599930360431</v>
          </cell>
          <cell r="BF44">
            <v>0.29004599930360431</v>
          </cell>
          <cell r="BG44">
            <v>0.24364707165448796</v>
          </cell>
          <cell r="BH44">
            <v>0.54897298869378708</v>
          </cell>
          <cell r="BI44">
            <v>0.22219491153095583</v>
          </cell>
          <cell r="BJ44">
            <v>0.26957142543864993</v>
          </cell>
          <cell r="BK44">
            <v>8.6412663471022527E-2</v>
          </cell>
          <cell r="BL44">
            <v>6.0141958161116831E-2</v>
          </cell>
          <cell r="BM44">
            <v>2.6270705309905697E-2</v>
          </cell>
          <cell r="BN44">
            <v>0.4803696968673602</v>
          </cell>
          <cell r="BO44">
            <v>1.4914283194729641E-3</v>
          </cell>
          <cell r="BP44">
            <v>1.419968815074919E-3</v>
          </cell>
          <cell r="BQ44">
            <v>1.4320573610720267E-3</v>
          </cell>
          <cell r="BR44">
            <v>18752922</v>
          </cell>
          <cell r="BS44">
            <v>16088319</v>
          </cell>
          <cell r="BT44">
            <v>15970502</v>
          </cell>
          <cell r="BU44">
            <v>15739828</v>
          </cell>
          <cell r="BV44">
            <v>17169559</v>
          </cell>
          <cell r="BW44">
            <v>15332118</v>
          </cell>
          <cell r="BX44">
            <v>15793296</v>
          </cell>
          <cell r="BY44">
            <v>13811976</v>
          </cell>
          <cell r="BZ44">
            <v>7086915</v>
          </cell>
          <cell r="CA44">
            <v>6504732</v>
          </cell>
          <cell r="CB44">
            <v>6937385</v>
          </cell>
          <cell r="CC44">
            <v>7748462</v>
          </cell>
          <cell r="CD44">
            <v>6281056</v>
          </cell>
          <cell r="CE44">
            <v>5601281</v>
          </cell>
          <cell r="CF44">
            <v>7539176</v>
          </cell>
          <cell r="CG44">
            <v>5761555</v>
          </cell>
          <cell r="CH44">
            <v>6538183</v>
          </cell>
          <cell r="CI44">
            <v>7781237</v>
          </cell>
          <cell r="CJ44">
            <v>8176112</v>
          </cell>
          <cell r="CK44">
            <v>7269162</v>
          </cell>
          <cell r="CL44">
            <v>5332978</v>
          </cell>
          <cell r="CM44">
            <v>4755787</v>
          </cell>
          <cell r="CN44">
            <v>4354318</v>
          </cell>
          <cell r="CO44">
            <v>3726303</v>
          </cell>
          <cell r="CP44">
            <v>3984411</v>
          </cell>
          <cell r="CQ44">
            <v>3709630</v>
          </cell>
          <cell r="CR44">
            <v>2312994</v>
          </cell>
          <cell r="CS44">
            <v>2241806</v>
          </cell>
          <cell r="CT44">
            <v>2299717</v>
          </cell>
          <cell r="CU44">
            <v>2212823</v>
          </cell>
          <cell r="CV44">
            <v>2184034</v>
          </cell>
          <cell r="CW44">
            <v>2174218</v>
          </cell>
          <cell r="CX44">
            <v>2131778</v>
          </cell>
          <cell r="CY44">
            <v>2127002</v>
          </cell>
          <cell r="CZ44">
            <v>2123592</v>
          </cell>
          <cell r="DA44">
            <v>2161995</v>
          </cell>
          <cell r="DB44">
            <v>2159848</v>
          </cell>
          <cell r="DC44">
            <v>2153962</v>
          </cell>
          <cell r="DD44">
            <v>2148603</v>
          </cell>
          <cell r="DE44">
            <v>2143386</v>
          </cell>
          <cell r="DF44">
            <v>2175142</v>
          </cell>
          <cell r="DG44">
            <v>2185477</v>
          </cell>
          <cell r="DH44">
            <v>1135692</v>
          </cell>
          <cell r="DI44">
            <v>1119088</v>
          </cell>
          <cell r="DJ44">
            <v>1043147</v>
          </cell>
          <cell r="DK44">
            <v>1172769</v>
          </cell>
          <cell r="DL44">
            <v>1222199</v>
          </cell>
          <cell r="DM44">
            <v>1138961</v>
          </cell>
          <cell r="DN44">
            <v>1138961</v>
          </cell>
          <cell r="DO44">
            <v>807249</v>
          </cell>
          <cell r="DP44">
            <v>1007444</v>
          </cell>
          <cell r="DQ44">
            <v>1059034</v>
          </cell>
          <cell r="DR44"/>
          <cell r="DS44">
            <v>67020</v>
          </cell>
          <cell r="DT44">
            <v>208050</v>
          </cell>
          <cell r="DU44"/>
          <cell r="DV44">
            <v>275070</v>
          </cell>
          <cell r="DW44">
            <v>151006</v>
          </cell>
          <cell r="DX44">
            <v>221268</v>
          </cell>
          <cell r="DY44">
            <v>599546</v>
          </cell>
          <cell r="DZ44">
            <v>820814</v>
          </cell>
          <cell r="EA44">
            <v>71188</v>
          </cell>
          <cell r="EB44">
            <v>2873303</v>
          </cell>
        </row>
        <row r="45">
          <cell r="B45" t="str">
            <v>Paramount Universal Bank</v>
          </cell>
          <cell r="C45">
            <v>11.29026</v>
          </cell>
          <cell r="D45">
            <v>6.6719350000000004</v>
          </cell>
          <cell r="E45">
            <v>9.3024020000000007</v>
          </cell>
          <cell r="F45">
            <v>1.6788799999999999</v>
          </cell>
          <cell r="G45">
            <v>1.6788799999999999</v>
          </cell>
          <cell r="H45">
            <v>1.806427</v>
          </cell>
          <cell r="I45">
            <v>7.2497930000000004</v>
          </cell>
          <cell r="J45">
            <v>1.3450000000000001E-3</v>
          </cell>
          <cell r="K45">
            <v>3.2594999999999999E-2</v>
          </cell>
          <cell r="L45"/>
          <cell r="M45">
            <v>2.4127810512068935E-3</v>
          </cell>
          <cell r="N45">
            <v>2.3401537620203012E-3</v>
          </cell>
          <cell r="O45">
            <v>2.33543241545413E-3</v>
          </cell>
          <cell r="P45">
            <v>2.3272158218746895E-3</v>
          </cell>
          <cell r="Q45">
            <v>2.4027360545285999E-3</v>
          </cell>
          <cell r="R45">
            <v>2.4126477681733292E-3</v>
          </cell>
          <cell r="S45">
            <v>2.4158218443181161E-3</v>
          </cell>
          <cell r="T45">
            <v>2.51007354004855E-3</v>
          </cell>
          <cell r="U45">
            <v>2.6029272765965747E-3</v>
          </cell>
          <cell r="V45">
            <v>2.5935354348196903E-3</v>
          </cell>
          <cell r="W45">
            <v>2.6236331568486775E-3</v>
          </cell>
          <cell r="X45">
            <v>2.7115113381940455E-3</v>
          </cell>
          <cell r="Y45">
            <v>2.7142431506609762E-3</v>
          </cell>
          <cell r="Z45">
            <v>2.7436015660860188E-3</v>
          </cell>
          <cell r="AA45">
            <v>2.7514415585708201E-3</v>
          </cell>
          <cell r="AB45">
            <v>2.7960270752280031E-3</v>
          </cell>
          <cell r="AC45">
            <v>2.8937146315400099E-3</v>
          </cell>
          <cell r="AD45">
            <v>3.1127034995126492E-3</v>
          </cell>
          <cell r="AE45">
            <v>3.1503060367543698E-3</v>
          </cell>
          <cell r="AF45">
            <v>3.1005681559442178E-3</v>
          </cell>
          <cell r="AG45">
            <v>3.1697197883291742E-3</v>
          </cell>
          <cell r="AH45">
            <v>3.0712448282937156E-3</v>
          </cell>
          <cell r="AI45">
            <v>3.1174189543764601E-3</v>
          </cell>
          <cell r="AJ45">
            <v>3.1324341540229202E-3</v>
          </cell>
          <cell r="AK45">
            <v>3.0996129310015578E-3</v>
          </cell>
          <cell r="AL45">
            <v>313413032</v>
          </cell>
          <cell r="AM45">
            <v>195568503</v>
          </cell>
          <cell r="AN45">
            <v>0</v>
          </cell>
          <cell r="AO45">
            <v>228782134</v>
          </cell>
          <cell r="AP45">
            <v>0</v>
          </cell>
          <cell r="AQ45">
            <v>40312354</v>
          </cell>
          <cell r="AR45">
            <v>51920201</v>
          </cell>
          <cell r="AS45">
            <v>263782134</v>
          </cell>
          <cell r="AT45">
            <v>13553634</v>
          </cell>
          <cell r="AU45">
            <v>20834301</v>
          </cell>
          <cell r="AV45">
            <v>20834.300999999999</v>
          </cell>
          <cell r="AW45">
            <v>4733253</v>
          </cell>
          <cell r="AX45"/>
          <cell r="AY45">
            <v>2.270730836348574E-3</v>
          </cell>
          <cell r="AZ45">
            <v>2.6155058370710893E-3</v>
          </cell>
          <cell r="BA45">
            <v>2.5455512609779672E-3</v>
          </cell>
          <cell r="BB45">
            <v>8.5956673248107675E-4</v>
          </cell>
          <cell r="BC45">
            <v>6.2957437335478775E-2</v>
          </cell>
          <cell r="BD45">
            <v>1.0383942692120885E-2</v>
          </cell>
          <cell r="BE45">
            <v>0.23157626707410817</v>
          </cell>
          <cell r="BF45">
            <v>0.23157626707410817</v>
          </cell>
          <cell r="BG45">
            <v>0.17988699293504906</v>
          </cell>
          <cell r="BH45">
            <v>0.73395114815499485</v>
          </cell>
          <cell r="BI45">
            <v>0.10260624676604897</v>
          </cell>
          <cell r="BJ45">
            <v>0.32894150403221578</v>
          </cell>
          <cell r="BK45">
            <v>0.13808143105195678</v>
          </cell>
          <cell r="BL45">
            <v>7.4748016855078009E-2</v>
          </cell>
          <cell r="BM45">
            <v>6.3333414196878768E-2</v>
          </cell>
          <cell r="BN45">
            <v>0.71722712047920523</v>
          </cell>
          <cell r="BO45">
            <v>1.1245467464540029E-3</v>
          </cell>
          <cell r="BP45">
            <v>0</v>
          </cell>
          <cell r="BQ45">
            <v>5.2402639724820647E-4</v>
          </cell>
          <cell r="BR45">
            <v>11290260</v>
          </cell>
          <cell r="BS45">
            <v>10443296</v>
          </cell>
          <cell r="BT45">
            <v>10299566</v>
          </cell>
          <cell r="BU45">
            <v>10020501</v>
          </cell>
          <cell r="BV45">
            <v>10207861</v>
          </cell>
          <cell r="BW45">
            <v>9887407</v>
          </cell>
          <cell r="BX45">
            <v>9850650</v>
          </cell>
          <cell r="BY45">
            <v>9915783</v>
          </cell>
          <cell r="BZ45">
            <v>9924109</v>
          </cell>
          <cell r="CA45">
            <v>9541251</v>
          </cell>
          <cell r="CB45">
            <v>9579358</v>
          </cell>
          <cell r="CC45">
            <v>9754544</v>
          </cell>
          <cell r="CD45">
            <v>9738935</v>
          </cell>
          <cell r="CE45">
            <v>9426931</v>
          </cell>
          <cell r="CF45">
            <v>9582882</v>
          </cell>
          <cell r="CG45">
            <v>9545656</v>
          </cell>
          <cell r="CH45">
            <v>9853717</v>
          </cell>
          <cell r="CI45">
            <v>10525709</v>
          </cell>
          <cell r="CJ45">
            <v>10914946</v>
          </cell>
          <cell r="CK45">
            <v>10818758</v>
          </cell>
          <cell r="CL45">
            <v>10169780</v>
          </cell>
          <cell r="CM45">
            <v>10402326</v>
          </cell>
          <cell r="CN45">
            <v>9042178</v>
          </cell>
          <cell r="CO45">
            <v>8698023</v>
          </cell>
          <cell r="CP45">
            <v>8323852</v>
          </cell>
          <cell r="CQ45">
            <v>8028877</v>
          </cell>
          <cell r="CR45">
            <v>1806427</v>
          </cell>
          <cell r="CS45">
            <v>1778217</v>
          </cell>
          <cell r="CT45">
            <v>1751003</v>
          </cell>
          <cell r="CU45">
            <v>1728881</v>
          </cell>
          <cell r="CV45">
            <v>1710821</v>
          </cell>
          <cell r="CW45">
            <v>1687268</v>
          </cell>
          <cell r="CX45">
            <v>1601294</v>
          </cell>
          <cell r="CY45">
            <v>1568798</v>
          </cell>
          <cell r="CZ45">
            <v>1546091</v>
          </cell>
          <cell r="DA45">
            <v>1759693</v>
          </cell>
          <cell r="DB45">
            <v>1730416</v>
          </cell>
          <cell r="DC45">
            <v>1700031</v>
          </cell>
          <cell r="DD45">
            <v>1659151</v>
          </cell>
          <cell r="DE45">
            <v>1644209</v>
          </cell>
          <cell r="DF45">
            <v>1624002</v>
          </cell>
          <cell r="DG45">
            <v>1605827</v>
          </cell>
          <cell r="DH45">
            <v>1575131</v>
          </cell>
          <cell r="DI45">
            <v>1536285</v>
          </cell>
          <cell r="DJ45">
            <v>1488698</v>
          </cell>
          <cell r="DK45">
            <v>1469236</v>
          </cell>
          <cell r="DL45">
            <v>1410219</v>
          </cell>
          <cell r="DM45">
            <v>1378260</v>
          </cell>
          <cell r="DN45">
            <v>1378260</v>
          </cell>
          <cell r="DO45">
            <v>1348014</v>
          </cell>
          <cell r="DP45">
            <v>1289232</v>
          </cell>
          <cell r="DQ45">
            <v>1230414</v>
          </cell>
          <cell r="DR45"/>
          <cell r="DS45">
            <v>22381</v>
          </cell>
          <cell r="DT45">
            <v>102036</v>
          </cell>
          <cell r="DU45"/>
          <cell r="DV45">
            <v>124417</v>
          </cell>
          <cell r="DW45">
            <v>91316</v>
          </cell>
          <cell r="DX45">
            <v>250935</v>
          </cell>
          <cell r="DY45">
            <v>511921</v>
          </cell>
          <cell r="DZ45">
            <v>762856</v>
          </cell>
          <cell r="EA45">
            <v>28210</v>
          </cell>
          <cell r="EB45">
            <v>6671935</v>
          </cell>
        </row>
        <row r="46">
          <cell r="B46" t="str">
            <v xml:space="preserve">Dubai Islamic Bank </v>
          </cell>
          <cell r="C46">
            <v>10.132445000000001</v>
          </cell>
          <cell r="D46">
            <v>5.8476749999999997</v>
          </cell>
          <cell r="E46">
            <v>7.0483799999999999</v>
          </cell>
          <cell r="F46">
            <v>1.1302810000000001</v>
          </cell>
          <cell r="G46">
            <v>1.1439520000000001</v>
          </cell>
          <cell r="H46">
            <v>2.136914</v>
          </cell>
          <cell r="I46">
            <v>7.5108240000000004</v>
          </cell>
          <cell r="J46">
            <v>8.3440000000000007E-3</v>
          </cell>
          <cell r="K46">
            <v>-0.203878</v>
          </cell>
          <cell r="L46"/>
          <cell r="M46">
            <v>2.2772656138740259E-3</v>
          </cell>
          <cell r="N46">
            <v>2.1209261506394636E-3</v>
          </cell>
          <cell r="O46">
            <v>1.8669259524354801E-3</v>
          </cell>
          <cell r="P46">
            <v>1.8384385148436126E-3</v>
          </cell>
          <cell r="Q46">
            <v>1.6682935980527191E-3</v>
          </cell>
          <cell r="R46">
            <v>1.6837333211809288E-3</v>
          </cell>
          <cell r="S46">
            <v>1.39180981416708E-3</v>
          </cell>
          <cell r="T46">
            <v>1.4170584184887587E-3</v>
          </cell>
          <cell r="U46">
            <v>1.2905753969860989E-3</v>
          </cell>
          <cell r="V46">
            <v>1.0097300653005045E-3</v>
          </cell>
          <cell r="W46">
            <v>8.9810759525201064E-4</v>
          </cell>
          <cell r="X46">
            <v>8.1594244188925907E-4</v>
          </cell>
          <cell r="Y46">
            <v>1.60193549973903E-3</v>
          </cell>
          <cell r="Z46">
            <v>1.6547505318533901E-3</v>
          </cell>
          <cell r="AA46">
            <v>1.6597976324624964E-3</v>
          </cell>
          <cell r="AB46">
            <v>1.7406970541681173E-3</v>
          </cell>
          <cell r="AC46">
            <v>1.7623379659851292E-3</v>
          </cell>
          <cell r="AD46">
            <v>1.9075708158961323E-3</v>
          </cell>
          <cell r="AE46">
            <v>1.9305963266920123E-3</v>
          </cell>
          <cell r="AF46">
            <v>1.9367902077399666E-3</v>
          </cell>
          <cell r="AG46">
            <v>2.0384148379067593E-3</v>
          </cell>
          <cell r="AH46">
            <v>2.13588530685444E-3</v>
          </cell>
          <cell r="AI46">
            <v>2.277695536393396E-3</v>
          </cell>
          <cell r="AJ46">
            <v>2.3491586322533392E-3</v>
          </cell>
          <cell r="AK46">
            <v>2.2687049910540499E-3</v>
          </cell>
          <cell r="AL46">
            <v>313413032</v>
          </cell>
          <cell r="AM46">
            <v>195568503</v>
          </cell>
          <cell r="AN46">
            <v>0</v>
          </cell>
          <cell r="AO46">
            <v>228782134</v>
          </cell>
          <cell r="AP46">
            <v>0</v>
          </cell>
          <cell r="AQ46">
            <v>40312354</v>
          </cell>
          <cell r="AR46">
            <v>51920201</v>
          </cell>
          <cell r="AS46">
            <v>263782134</v>
          </cell>
          <cell r="AT46">
            <v>13553634</v>
          </cell>
          <cell r="AU46">
            <v>20834301</v>
          </cell>
          <cell r="AV46">
            <v>20834.300999999999</v>
          </cell>
          <cell r="AW46">
            <v>4733253</v>
          </cell>
          <cell r="AX46"/>
          <cell r="AY46">
            <v>2.0378676229870639E-3</v>
          </cell>
          <cell r="AZ46">
            <v>2.2923826589729486E-3</v>
          </cell>
          <cell r="BA46">
            <v>1.9287505094761422E-3</v>
          </cell>
          <cell r="BB46">
            <v>-5.3764916792384404E-3</v>
          </cell>
          <cell r="BC46">
            <v>-0.39340735200225957</v>
          </cell>
          <cell r="BD46">
            <v>-8.5302983002990052E-2</v>
          </cell>
          <cell r="BE46">
            <v>0.15230712369242044</v>
          </cell>
          <cell r="BF46">
            <v>0.15048695056627609</v>
          </cell>
          <cell r="BG46">
            <v>0.26082738338866401</v>
          </cell>
          <cell r="BH46">
            <v>3.7920930162050723</v>
          </cell>
          <cell r="BI46">
            <v>2.9873526501204017E-2</v>
          </cell>
          <cell r="BJ46">
            <v>0.15704448270117177</v>
          </cell>
          <cell r="BK46">
            <v>0.12655939719756168</v>
          </cell>
          <cell r="BL46">
            <v>6.6910439068573219E-2</v>
          </cell>
          <cell r="BM46">
            <v>5.9648958128988461E-2</v>
          </cell>
          <cell r="BN46">
            <v>0.82964808934819068</v>
          </cell>
          <cell r="BO46">
            <v>4.7215805709791421E-4</v>
          </cell>
          <cell r="BP46">
            <v>0</v>
          </cell>
          <cell r="BQ46">
            <v>2.2002045390547332E-4</v>
          </cell>
          <cell r="BR46">
            <v>10132445</v>
          </cell>
          <cell r="BS46">
            <v>8987918</v>
          </cell>
          <cell r="BT46">
            <v>7622519</v>
          </cell>
          <cell r="BU46">
            <v>7177523</v>
          </cell>
          <cell r="BV46">
            <v>5925048</v>
          </cell>
          <cell r="BW46">
            <v>5250614</v>
          </cell>
          <cell r="BX46">
            <v>4183358</v>
          </cell>
          <cell r="BY46">
            <v>4169057</v>
          </cell>
          <cell r="BZ46">
            <v>3312834</v>
          </cell>
          <cell r="CA46">
            <v>2610309</v>
          </cell>
          <cell r="CB46">
            <v>1855248</v>
          </cell>
          <cell r="CC46">
            <v>1412715</v>
          </cell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>
            <v>2136914</v>
          </cell>
          <cell r="CS46">
            <v>2008977</v>
          </cell>
          <cell r="CT46">
            <v>1837901</v>
          </cell>
          <cell r="CU46">
            <v>1792549</v>
          </cell>
          <cell r="CV46">
            <v>1888237</v>
          </cell>
          <cell r="CW46">
            <v>1954260</v>
          </cell>
          <cell r="CX46">
            <v>1603170</v>
          </cell>
          <cell r="CY46">
            <v>1576015</v>
          </cell>
          <cell r="CZ46">
            <v>1550896</v>
          </cell>
          <cell r="DA46">
            <v>1268840</v>
          </cell>
          <cell r="DB46">
            <v>1296179</v>
          </cell>
          <cell r="DC46">
            <v>1252725</v>
          </cell>
          <cell r="DD46"/>
          <cell r="DE46"/>
          <cell r="DF46"/>
          <cell r="DG46"/>
          <cell r="DH46"/>
          <cell r="DI46"/>
          <cell r="DJ46"/>
          <cell r="DK46"/>
          <cell r="DL46"/>
          <cell r="DM46"/>
          <cell r="DN46"/>
          <cell r="DO46"/>
          <cell r="DP46"/>
          <cell r="DQ46"/>
          <cell r="DR46"/>
          <cell r="DS46">
            <v>17206</v>
          </cell>
          <cell r="DT46">
            <v>48761</v>
          </cell>
          <cell r="DU46"/>
          <cell r="DV46">
            <v>65967</v>
          </cell>
          <cell r="DW46">
            <v>250153</v>
          </cell>
          <cell r="DX46">
            <v>28279</v>
          </cell>
          <cell r="DY46">
            <v>151791</v>
          </cell>
          <cell r="DZ46">
            <v>180070</v>
          </cell>
          <cell r="EA46">
            <v>-203878</v>
          </cell>
          <cell r="EB46">
            <v>5847675</v>
          </cell>
        </row>
        <row r="47">
          <cell r="B47" t="str">
            <v>Trans-National Bank</v>
          </cell>
          <cell r="C47">
            <v>9.7047240000000006</v>
          </cell>
          <cell r="D47">
            <v>5.6055440000000001</v>
          </cell>
          <cell r="E47">
            <v>7.30748</v>
          </cell>
          <cell r="F47">
            <v>1.6462049999999999</v>
          </cell>
          <cell r="G47">
            <v>1.8167199999999999</v>
          </cell>
          <cell r="H47">
            <v>1.8154889999999999</v>
          </cell>
          <cell r="I47">
            <v>8.6968150000000009</v>
          </cell>
          <cell r="J47">
            <v>1.2293999999999999E-2</v>
          </cell>
          <cell r="K47">
            <v>-2.4629999999999999E-3</v>
          </cell>
          <cell r="L47"/>
          <cell r="M47">
            <v>2.1285687681249004E-3</v>
          </cell>
          <cell r="N47">
            <v>2.149849684468384E-3</v>
          </cell>
          <cell r="O47">
            <v>2.2419599247405554E-3</v>
          </cell>
          <cell r="P47">
            <v>2.3693348811477293E-3</v>
          </cell>
          <cell r="Q47">
            <v>2.5147359948446612E-3</v>
          </cell>
          <cell r="R47">
            <v>2.5469222090728771E-3</v>
          </cell>
          <cell r="S47">
            <v>2.6348489843907E-3</v>
          </cell>
          <cell r="T47">
            <v>2.715016942172869E-3</v>
          </cell>
          <cell r="U47">
            <v>2.7940324670370181E-3</v>
          </cell>
          <cell r="V47">
            <v>2.8657683321832196E-3</v>
          </cell>
          <cell r="W47">
            <v>2.832707856838871E-3</v>
          </cell>
          <cell r="X47">
            <v>2.8564793770308921E-3</v>
          </cell>
          <cell r="Y47">
            <v>3.0557541932423569E-3</v>
          </cell>
          <cell r="Z47">
            <v>3.1188887467972362E-3</v>
          </cell>
          <cell r="AA47">
            <v>3.0646052462589717E-3</v>
          </cell>
          <cell r="AB47">
            <v>3.095287125766134E-3</v>
          </cell>
          <cell r="AC47">
            <v>3.289699569708259E-3</v>
          </cell>
          <cell r="AD47">
            <v>3.25405419623901E-3</v>
          </cell>
          <cell r="AE47">
            <v>3.2539850902409458E-3</v>
          </cell>
          <cell r="AF47">
            <v>3.383897920984251E-3</v>
          </cell>
          <cell r="AG47">
            <v>3.5439711939486002E-3</v>
          </cell>
          <cell r="AH47">
            <v>3.5303941842276506E-3</v>
          </cell>
          <cell r="AI47">
            <v>3.5003510202464873E-3</v>
          </cell>
          <cell r="AJ47">
            <v>3.7630384628247202E-3</v>
          </cell>
          <cell r="AK47">
            <v>3.9182679979662049E-3</v>
          </cell>
          <cell r="AL47">
            <v>313413032</v>
          </cell>
          <cell r="AM47">
            <v>195568503</v>
          </cell>
          <cell r="AN47">
            <v>0</v>
          </cell>
          <cell r="AO47">
            <v>228782134</v>
          </cell>
          <cell r="AP47">
            <v>0</v>
          </cell>
          <cell r="AQ47">
            <v>40312354</v>
          </cell>
          <cell r="AR47">
            <v>51920201</v>
          </cell>
          <cell r="AS47">
            <v>263782134</v>
          </cell>
          <cell r="AT47">
            <v>13553634</v>
          </cell>
          <cell r="AU47">
            <v>20834301</v>
          </cell>
          <cell r="AV47">
            <v>20834.300999999999</v>
          </cell>
          <cell r="AW47">
            <v>4733253</v>
          </cell>
          <cell r="AX47"/>
          <cell r="AY47">
            <v>1.9518430970634937E-3</v>
          </cell>
          <cell r="AZ47">
            <v>2.1974634123322276E-3</v>
          </cell>
          <cell r="BA47">
            <v>1.9996518026818531E-3</v>
          </cell>
          <cell r="BB47">
            <v>-6.495207430897046E-5</v>
          </cell>
          <cell r="BC47">
            <v>-5.4229600598881501E-3</v>
          </cell>
          <cell r="BD47">
            <v>-1.0358060662362864E-3</v>
          </cell>
          <cell r="BE47">
            <v>0.20889486553410641</v>
          </cell>
          <cell r="BF47">
            <v>0.18928826242710692</v>
          </cell>
          <cell r="BG47">
            <v>0.30083064233747031</v>
          </cell>
          <cell r="BH47">
            <v>0.9371133719799245</v>
          </cell>
          <cell r="BI47">
            <v>0.24915144264127309</v>
          </cell>
          <cell r="BJ47">
            <v>0.41077745544786537</v>
          </cell>
          <cell r="BK47">
            <v>0.1322781745551386</v>
          </cell>
          <cell r="BL47">
            <v>4.3339441007280655E-2</v>
          </cell>
          <cell r="BM47">
            <v>8.8938733547857945E-2</v>
          </cell>
          <cell r="BN47">
            <v>0.76709672828389541</v>
          </cell>
          <cell r="BO47">
            <v>4.1098438432322893E-4</v>
          </cell>
          <cell r="BP47">
            <v>2.5763389737833517E-4</v>
          </cell>
          <cell r="BQ47">
            <v>3.2524512670027434E-4</v>
          </cell>
          <cell r="BR47">
            <v>9704724</v>
          </cell>
          <cell r="BS47">
            <v>9318142</v>
          </cell>
          <cell r="BT47">
            <v>9574020</v>
          </cell>
          <cell r="BU47">
            <v>10039705</v>
          </cell>
          <cell r="BV47">
            <v>10492739</v>
          </cell>
          <cell r="BW47">
            <v>10235524</v>
          </cell>
          <cell r="BX47">
            <v>10105088</v>
          </cell>
          <cell r="BY47">
            <v>10119596</v>
          </cell>
          <cell r="BZ47">
            <v>9977176</v>
          </cell>
          <cell r="CA47">
            <v>10295352</v>
          </cell>
          <cell r="CB47">
            <v>10137915</v>
          </cell>
          <cell r="CC47">
            <v>9885064</v>
          </cell>
          <cell r="CD47">
            <v>10603271</v>
          </cell>
          <cell r="CE47">
            <v>10465400</v>
          </cell>
          <cell r="CF47">
            <v>10351824</v>
          </cell>
          <cell r="CG47">
            <v>9973356</v>
          </cell>
          <cell r="CH47">
            <v>10507615</v>
          </cell>
          <cell r="CI47">
            <v>10533322</v>
          </cell>
          <cell r="CJ47">
            <v>10803306</v>
          </cell>
          <cell r="CK47">
            <v>10546605</v>
          </cell>
          <cell r="CL47">
            <v>10300961</v>
          </cell>
          <cell r="CM47">
            <v>10239922</v>
          </cell>
          <cell r="CN47">
            <v>9678121</v>
          </cell>
          <cell r="CO47">
            <v>8935515</v>
          </cell>
          <cell r="CP47">
            <v>9268777</v>
          </cell>
          <cell r="CQ47">
            <v>9657867</v>
          </cell>
          <cell r="CR47">
            <v>1815489</v>
          </cell>
          <cell r="CS47">
            <v>1817951</v>
          </cell>
          <cell r="CT47">
            <v>1905495</v>
          </cell>
          <cell r="CU47">
            <v>1900802</v>
          </cell>
          <cell r="CV47">
            <v>1911485</v>
          </cell>
          <cell r="CW47">
            <v>1928586</v>
          </cell>
          <cell r="CX47">
            <v>2063479</v>
          </cell>
          <cell r="CY47">
            <v>2041690</v>
          </cell>
          <cell r="CZ47">
            <v>2053824</v>
          </cell>
          <cell r="DA47">
            <v>2132336</v>
          </cell>
          <cell r="DB47">
            <v>2074929</v>
          </cell>
          <cell r="DC47">
            <v>2073144</v>
          </cell>
          <cell r="DD47">
            <v>2088544</v>
          </cell>
          <cell r="DE47">
            <v>2073408</v>
          </cell>
          <cell r="DF47">
            <v>2154496</v>
          </cell>
          <cell r="DG47">
            <v>2159748</v>
          </cell>
          <cell r="DH47">
            <v>2080839</v>
          </cell>
          <cell r="DI47">
            <v>2032789</v>
          </cell>
          <cell r="DJ47">
            <v>2044903</v>
          </cell>
          <cell r="DK47">
            <v>1975069</v>
          </cell>
          <cell r="DL47">
            <v>1957169</v>
          </cell>
          <cell r="DM47">
            <v>1914759</v>
          </cell>
          <cell r="DN47">
            <v>1914759</v>
          </cell>
          <cell r="DO47">
            <v>1929129</v>
          </cell>
          <cell r="DP47">
            <v>1905126</v>
          </cell>
          <cell r="DQ47">
            <v>1869047</v>
          </cell>
          <cell r="DR47"/>
          <cell r="DS47">
            <v>61858</v>
          </cell>
          <cell r="DT47">
            <v>143766</v>
          </cell>
          <cell r="DU47"/>
          <cell r="DV47">
            <v>205624</v>
          </cell>
          <cell r="DW47">
            <v>192693</v>
          </cell>
          <cell r="DX47">
            <v>764074</v>
          </cell>
          <cell r="DY47">
            <v>1095994</v>
          </cell>
          <cell r="DZ47">
            <v>1860068</v>
          </cell>
          <cell r="EA47">
            <v>-2463</v>
          </cell>
          <cell r="EB47">
            <v>5605544</v>
          </cell>
        </row>
        <row r="48">
          <cell r="B48" t="str">
            <v>Middle East Bank</v>
          </cell>
          <cell r="C48">
            <v>8.9638390000000001</v>
          </cell>
          <cell r="D48">
            <v>6.2579589999999996</v>
          </cell>
          <cell r="E48">
            <v>7.6441109999999997</v>
          </cell>
          <cell r="F48">
            <v>1.102193</v>
          </cell>
          <cell r="G48">
            <v>1.109529</v>
          </cell>
          <cell r="H48">
            <v>1.1835640000000001</v>
          </cell>
          <cell r="I48">
            <v>3.8815300000000001</v>
          </cell>
          <cell r="J48">
            <v>4.921E-3</v>
          </cell>
          <cell r="K48">
            <v>3.9691999999999998E-2</v>
          </cell>
          <cell r="L48"/>
          <cell r="M48">
            <v>1.8271760594003651E-3</v>
          </cell>
          <cell r="N48">
            <v>1.7629790905206756E-3</v>
          </cell>
          <cell r="O48">
            <v>1.5765315223912509E-3</v>
          </cell>
          <cell r="P48">
            <v>1.5575776991289467E-3</v>
          </cell>
          <cell r="Q48">
            <v>1.4133233687721931E-3</v>
          </cell>
          <cell r="R48">
            <v>1.401315282129908E-3</v>
          </cell>
          <cell r="S48">
            <v>1.3763618780880339E-3</v>
          </cell>
          <cell r="T48">
            <v>1.4170696233015406E-3</v>
          </cell>
          <cell r="U48">
            <v>1.5495526780470799E-3</v>
          </cell>
          <cell r="V48">
            <v>1.4768173016462597E-3</v>
          </cell>
          <cell r="W48">
            <v>1.4769299628961381E-3</v>
          </cell>
          <cell r="X48">
            <v>1.5549463853591901E-3</v>
          </cell>
          <cell r="Y48">
            <v>1.60193549973903E-3</v>
          </cell>
          <cell r="Z48">
            <v>1.6547505318533901E-3</v>
          </cell>
          <cell r="AA48">
            <v>1.6597976324624964E-3</v>
          </cell>
          <cell r="AB48">
            <v>1.7406970541681173E-3</v>
          </cell>
          <cell r="AC48">
            <v>1.7623379659851292E-3</v>
          </cell>
          <cell r="AD48">
            <v>1.9075708158961323E-3</v>
          </cell>
          <cell r="AE48">
            <v>1.9305963266920123E-3</v>
          </cell>
          <cell r="AF48">
            <v>1.9367902077399666E-3</v>
          </cell>
          <cell r="AG48">
            <v>2.0384148379067593E-3</v>
          </cell>
          <cell r="AH48">
            <v>2.13588530685444E-3</v>
          </cell>
          <cell r="AI48">
            <v>2.277695536393396E-3</v>
          </cell>
          <cell r="AJ48">
            <v>2.3491586322533392E-3</v>
          </cell>
          <cell r="AK48">
            <v>2.2687049910540499E-3</v>
          </cell>
          <cell r="AL48">
            <v>313413032</v>
          </cell>
          <cell r="AM48">
            <v>195568503</v>
          </cell>
          <cell r="AN48">
            <v>0</v>
          </cell>
          <cell r="AO48">
            <v>228782134</v>
          </cell>
          <cell r="AP48">
            <v>0</v>
          </cell>
          <cell r="AQ48">
            <v>40312354</v>
          </cell>
          <cell r="AR48">
            <v>51920201</v>
          </cell>
          <cell r="AS48">
            <v>263782134</v>
          </cell>
          <cell r="AT48">
            <v>13553634</v>
          </cell>
          <cell r="AU48">
            <v>20834301</v>
          </cell>
          <cell r="AV48">
            <v>20834.300999999999</v>
          </cell>
          <cell r="AW48">
            <v>4733253</v>
          </cell>
          <cell r="AX48"/>
          <cell r="AY48">
            <v>1.8028340914526294E-3</v>
          </cell>
          <cell r="AZ48">
            <v>2.4532205863293864E-3</v>
          </cell>
          <cell r="BA48">
            <v>2.0917690285912763E-3</v>
          </cell>
          <cell r="BB48">
            <v>1.0467225876864212E-3</v>
          </cell>
          <cell r="BC48">
            <v>9.4990570022074533E-2</v>
          </cell>
          <cell r="BD48">
            <v>1.274896338941498E-2</v>
          </cell>
          <cell r="BE48">
            <v>0.28584836391835178</v>
          </cell>
          <cell r="BF48">
            <v>0.28395838754305647</v>
          </cell>
          <cell r="BG48">
            <v>0.58949421368051247</v>
          </cell>
          <cell r="BH48">
            <v>0.66975356478611281</v>
          </cell>
          <cell r="BI48">
            <v>0.10729747017458169</v>
          </cell>
          <cell r="BJ48">
            <v>0.19798210242644937</v>
          </cell>
          <cell r="BK48">
            <v>0.13649368439435938</v>
          </cell>
          <cell r="BL48">
            <v>7.4059364916639558E-2</v>
          </cell>
          <cell r="BM48">
            <v>6.2434319477719824E-2</v>
          </cell>
          <cell r="BN48">
            <v>0.81866406701838834</v>
          </cell>
          <cell r="BO48">
            <v>8.5563262737300906E-4</v>
          </cell>
          <cell r="BP48">
            <v>4.9384975093775255E-5</v>
          </cell>
          <cell r="BQ48">
            <v>4.2434981196617694E-4</v>
          </cell>
          <cell r="BR48">
            <v>8963839</v>
          </cell>
          <cell r="BS48">
            <v>8466284</v>
          </cell>
          <cell r="BT48">
            <v>6913684</v>
          </cell>
          <cell r="BU48">
            <v>6607009</v>
          </cell>
          <cell r="BV48">
            <v>5620524</v>
          </cell>
          <cell r="BW48">
            <v>5360864</v>
          </cell>
          <cell r="BX48">
            <v>5343660</v>
          </cell>
          <cell r="BY48">
            <v>5165484</v>
          </cell>
          <cell r="BZ48">
            <v>5090148</v>
          </cell>
          <cell r="CA48">
            <v>5121036</v>
          </cell>
          <cell r="CB48">
            <v>5092123</v>
          </cell>
          <cell r="CC48">
            <v>5249639</v>
          </cell>
          <cell r="CD48">
            <v>5280693</v>
          </cell>
          <cell r="CE48">
            <v>5233522</v>
          </cell>
          <cell r="CF48">
            <v>5237919</v>
          </cell>
          <cell r="CG48">
            <v>5443993</v>
          </cell>
          <cell r="CH48">
            <v>5375994</v>
          </cell>
          <cell r="CI48">
            <v>5677553</v>
          </cell>
          <cell r="CJ48">
            <v>6288542</v>
          </cell>
          <cell r="CK48">
            <v>6192662</v>
          </cell>
          <cell r="CL48">
            <v>5836720</v>
          </cell>
          <cell r="CM48">
            <v>5936601</v>
          </cell>
          <cell r="CN48">
            <v>5906089</v>
          </cell>
          <cell r="CO48">
            <v>6153754</v>
          </cell>
          <cell r="CP48">
            <v>6204136</v>
          </cell>
          <cell r="CQ48">
            <v>5765799</v>
          </cell>
          <cell r="CR48">
            <v>1183564</v>
          </cell>
          <cell r="CS48">
            <v>1155784</v>
          </cell>
          <cell r="CT48">
            <v>1220672</v>
          </cell>
          <cell r="CU48">
            <v>1218322</v>
          </cell>
          <cell r="CV48">
            <v>1192491</v>
          </cell>
          <cell r="CW48">
            <v>1157878</v>
          </cell>
          <cell r="CX48">
            <v>1061671</v>
          </cell>
          <cell r="CY48">
            <v>1083394</v>
          </cell>
          <cell r="CZ48">
            <v>1098966</v>
          </cell>
          <cell r="DA48">
            <v>1161853</v>
          </cell>
          <cell r="DB48">
            <v>1143420</v>
          </cell>
          <cell r="DC48">
            <v>1178364</v>
          </cell>
          <cell r="DD48">
            <v>1213931</v>
          </cell>
          <cell r="DE48">
            <v>1192109</v>
          </cell>
          <cell r="DF48">
            <v>1235641</v>
          </cell>
          <cell r="DG48">
            <v>1237851</v>
          </cell>
          <cell r="DH48">
            <v>1252646</v>
          </cell>
          <cell r="DI48">
            <v>1263462</v>
          </cell>
          <cell r="DJ48">
            <v>1197477</v>
          </cell>
          <cell r="DK48">
            <v>1193546</v>
          </cell>
          <cell r="DL48">
            <v>1211872</v>
          </cell>
          <cell r="DM48">
            <v>1233695</v>
          </cell>
          <cell r="DN48">
            <v>1233695</v>
          </cell>
          <cell r="DO48">
            <v>1216395</v>
          </cell>
          <cell r="DP48">
            <v>1169933</v>
          </cell>
          <cell r="DQ48">
            <v>1175205</v>
          </cell>
          <cell r="DR48"/>
          <cell r="DS48">
            <v>91282</v>
          </cell>
          <cell r="DT48">
            <v>63566</v>
          </cell>
          <cell r="DU48"/>
          <cell r="DV48">
            <v>154848</v>
          </cell>
          <cell r="DW48">
            <v>103710</v>
          </cell>
          <cell r="DX48">
            <v>148916</v>
          </cell>
          <cell r="DY48">
            <v>603253</v>
          </cell>
          <cell r="DZ48">
            <v>752169</v>
          </cell>
          <cell r="EA48">
            <v>27777</v>
          </cell>
          <cell r="EB48">
            <v>6257959</v>
          </cell>
        </row>
        <row r="49">
          <cell r="B49" t="str">
            <v xml:space="preserve">Mayfair Bank </v>
          </cell>
          <cell r="C49">
            <v>9.0634700000000006</v>
          </cell>
          <cell r="D49">
            <v>4.6548629999999998</v>
          </cell>
          <cell r="E49">
            <v>7.8019879999999997</v>
          </cell>
          <cell r="F49">
            <v>0.94906900000000005</v>
          </cell>
          <cell r="G49">
            <v>0.94906900000000005</v>
          </cell>
          <cell r="H49">
            <v>0.95845400000000003</v>
          </cell>
          <cell r="I49">
            <v>6.0905480000000001</v>
          </cell>
          <cell r="J49">
            <v>1.5993E-2</v>
          </cell>
          <cell r="K49">
            <v>-8.6945999999999996E-2</v>
          </cell>
          <cell r="L49"/>
          <cell r="M49">
            <v>1.747646828004169E-3</v>
          </cell>
          <cell r="N49">
            <v>1.7637363253158924E-3</v>
          </cell>
          <cell r="O49">
            <v>1.7505325950158532E-3</v>
          </cell>
          <cell r="P49">
            <v>1.6829240341067562E-3</v>
          </cell>
          <cell r="Q49">
            <v>1.5269761579581259E-3</v>
          </cell>
          <cell r="R49">
            <v>1.5958014906050501E-3</v>
          </cell>
          <cell r="S49">
            <v>1.3581930913919007E-3</v>
          </cell>
          <cell r="T49">
            <v>1.2823203270047327E-3</v>
          </cell>
          <cell r="U49">
            <v>1.2024846829300833E-3</v>
          </cell>
          <cell r="V49">
            <v>1.1394633381557604E-3</v>
          </cell>
          <cell r="W49">
            <v>9.2633368985826719E-4</v>
          </cell>
          <cell r="X49">
            <v>8.1594244188925907E-4</v>
          </cell>
          <cell r="Y49">
            <v>1.60193549973903E-3</v>
          </cell>
          <cell r="Z49">
            <v>1.6547505318533901E-3</v>
          </cell>
          <cell r="AA49">
            <v>1.6597976324624964E-3</v>
          </cell>
          <cell r="AB49">
            <v>1.7406970541681173E-3</v>
          </cell>
          <cell r="AC49">
            <v>1.7623379659851292E-3</v>
          </cell>
          <cell r="AD49">
            <v>1.9075708158961323E-3</v>
          </cell>
          <cell r="AE49">
            <v>1.9305963266920123E-3</v>
          </cell>
          <cell r="AF49">
            <v>1.9367902077399666E-3</v>
          </cell>
          <cell r="AG49">
            <v>2.0384148379067593E-3</v>
          </cell>
          <cell r="AH49">
            <v>2.13588530685444E-3</v>
          </cell>
          <cell r="AI49">
            <v>2.277695536393396E-3</v>
          </cell>
          <cell r="AJ49">
            <v>2.3491586322533392E-3</v>
          </cell>
          <cell r="AK49">
            <v>2.2687049910540499E-3</v>
          </cell>
          <cell r="AL49">
            <v>313413032</v>
          </cell>
          <cell r="AM49">
            <v>195568503</v>
          </cell>
          <cell r="AN49">
            <v>0</v>
          </cell>
          <cell r="AO49">
            <v>228782134</v>
          </cell>
          <cell r="AP49">
            <v>0</v>
          </cell>
          <cell r="AQ49">
            <v>40312354</v>
          </cell>
          <cell r="AR49">
            <v>51920201</v>
          </cell>
          <cell r="AS49">
            <v>263782134</v>
          </cell>
          <cell r="AT49">
            <v>13553634</v>
          </cell>
          <cell r="AU49">
            <v>20834301</v>
          </cell>
          <cell r="AV49">
            <v>20834.300999999999</v>
          </cell>
          <cell r="AW49">
            <v>4733253</v>
          </cell>
          <cell r="AX49"/>
          <cell r="AY49">
            <v>1.8228721759569941E-3</v>
          </cell>
          <cell r="AZ49">
            <v>1.8247811687713146E-3</v>
          </cell>
          <cell r="BA49">
            <v>2.1349712033015738E-3</v>
          </cell>
          <cell r="BB49">
            <v>-2.2928636024635587E-3</v>
          </cell>
          <cell r="BC49">
            <v>-0.3480765583472909</v>
          </cell>
          <cell r="BD49">
            <v>-3.9262257813512065E-2</v>
          </cell>
          <cell r="BE49">
            <v>0.15582653646272882</v>
          </cell>
          <cell r="BF49">
            <v>0.15582653646272882</v>
          </cell>
          <cell r="BG49">
            <v>0.33690669554232089</v>
          </cell>
          <cell r="BH49">
            <v>1.9556157131685015</v>
          </cell>
          <cell r="BI49">
            <v>2.5876862189014329E-2</v>
          </cell>
          <cell r="BJ49">
            <v>3.5389355696990775E-2</v>
          </cell>
          <cell r="BK49">
            <v>0.12909818661666903</v>
          </cell>
          <cell r="BL49">
            <v>8.3361066033172657E-2</v>
          </cell>
          <cell r="BM49">
            <v>4.5737120583496368E-2</v>
          </cell>
          <cell r="BN49">
            <v>0.59662524474531364</v>
          </cell>
          <cell r="BO49">
            <v>2.0425785655276286E-4</v>
          </cell>
          <cell r="BP49">
            <v>7.5694501203931515E-4</v>
          </cell>
          <cell r="BQ49">
            <v>4.8809201290156477E-4</v>
          </cell>
          <cell r="BR49">
            <v>9063470</v>
          </cell>
          <cell r="BS49">
            <v>8652475</v>
          </cell>
          <cell r="BT49">
            <v>8213097</v>
          </cell>
          <cell r="BU49">
            <v>7447262</v>
          </cell>
          <cell r="BV49">
            <v>6689148</v>
          </cell>
          <cell r="BW49">
            <v>6856572</v>
          </cell>
          <cell r="BX49">
            <v>5369117</v>
          </cell>
          <cell r="BY49">
            <v>4475770</v>
          </cell>
          <cell r="BZ49">
            <v>3953412</v>
          </cell>
          <cell r="CA49">
            <v>3547988</v>
          </cell>
          <cell r="CB49">
            <v>2563150</v>
          </cell>
          <cell r="CC49">
            <v>1412715</v>
          </cell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>
            <v>958454</v>
          </cell>
          <cell r="CS49">
            <v>1039865</v>
          </cell>
          <cell r="CT49">
            <v>1117525</v>
          </cell>
          <cell r="CU49">
            <v>1189040</v>
          </cell>
          <cell r="CV49">
            <v>1026771</v>
          </cell>
          <cell r="CW49">
            <v>1019868</v>
          </cell>
          <cell r="CX49">
            <v>1020349</v>
          </cell>
          <cell r="CY49">
            <v>1112957</v>
          </cell>
          <cell r="CZ49">
            <v>1079558</v>
          </cell>
          <cell r="DA49">
            <v>1168946</v>
          </cell>
          <cell r="DB49">
            <v>1120846</v>
          </cell>
          <cell r="DC49">
            <v>1252725</v>
          </cell>
          <cell r="DD49"/>
          <cell r="DE49"/>
          <cell r="DF49"/>
          <cell r="DG49"/>
          <cell r="DH49"/>
          <cell r="DI49"/>
          <cell r="DJ49"/>
          <cell r="DK49"/>
          <cell r="DL49"/>
          <cell r="DM49"/>
          <cell r="DN49"/>
          <cell r="DO49"/>
          <cell r="DP49"/>
          <cell r="DQ49"/>
          <cell r="DR49"/>
          <cell r="DS49">
            <v>28002</v>
          </cell>
          <cell r="DT49">
            <v>55113</v>
          </cell>
          <cell r="DU49"/>
          <cell r="DV49">
            <v>83115</v>
          </cell>
          <cell r="DW49">
            <v>162541</v>
          </cell>
          <cell r="DX49">
            <v>4376</v>
          </cell>
          <cell r="DY49">
            <v>119277</v>
          </cell>
          <cell r="DZ49">
            <v>123653</v>
          </cell>
          <cell r="EA49">
            <v>-86946</v>
          </cell>
          <cell r="EB49">
            <v>4654863</v>
          </cell>
        </row>
        <row r="50">
          <cell r="B50" t="str">
            <v>Spire Bank</v>
          </cell>
          <cell r="C50">
            <v>6.5355869999999996</v>
          </cell>
          <cell r="D50">
            <v>3.1127449999999999</v>
          </cell>
          <cell r="E50">
            <v>4.4384329999999999</v>
          </cell>
          <cell r="F50">
            <v>-1.786708</v>
          </cell>
          <cell r="G50">
            <v>-1.7064729999999999</v>
          </cell>
          <cell r="H50">
            <v>-0.80667599999999995</v>
          </cell>
          <cell r="I50">
            <v>6.4188229999999997</v>
          </cell>
          <cell r="J50">
            <v>-1.2052999999999999E-2</v>
          </cell>
          <cell r="K50">
            <v>-0.247555</v>
          </cell>
          <cell r="L50"/>
          <cell r="M50">
            <v>4.8247225925182054E-4</v>
          </cell>
          <cell r="N50">
            <v>6.5405808671690287E-4</v>
          </cell>
          <cell r="O50">
            <v>7.7033214602480042E-4</v>
          </cell>
          <cell r="P50">
            <v>9.8768066488109517E-4</v>
          </cell>
          <cell r="Q50">
            <v>8.0573806999925278E-4</v>
          </cell>
          <cell r="R50">
            <v>8.7431380415206237E-4</v>
          </cell>
          <cell r="S50">
            <v>1.828144471978596E-3</v>
          </cell>
          <cell r="T50">
            <v>1.9951270965040003E-3</v>
          </cell>
          <cell r="U50">
            <v>2.2215219873531959E-3</v>
          </cell>
          <cell r="V50">
            <v>2.3264679233426658E-3</v>
          </cell>
          <cell r="W50">
            <v>2.5178370370550077E-3</v>
          </cell>
          <cell r="X50">
            <v>2.9204333094317424E-3</v>
          </cell>
          <cell r="Y50">
            <v>3.0588598481347401E-3</v>
          </cell>
          <cell r="Z50">
            <v>3.34613085413629E-3</v>
          </cell>
          <cell r="AA50">
            <v>3.510592734375647E-3</v>
          </cell>
          <cell r="AB50">
            <v>3.8172873049385401E-3</v>
          </cell>
          <cell r="AC50">
            <v>4.0857315203113587E-3</v>
          </cell>
          <cell r="AD50">
            <v>4.3179555382334422E-3</v>
          </cell>
          <cell r="AE50">
            <v>4.7633665332035748E-3</v>
          </cell>
          <cell r="AF50">
            <v>4.7657858994089222E-3</v>
          </cell>
          <cell r="AG50">
            <v>5.47534227454545E-3</v>
          </cell>
          <cell r="AH50">
            <v>5.4417109266859413E-3</v>
          </cell>
          <cell r="AI50">
            <v>5.3969313576378072E-3</v>
          </cell>
          <cell r="AJ50">
            <v>5.6779325454218797E-3</v>
          </cell>
          <cell r="AK50">
            <v>5.4898150641763069E-3</v>
          </cell>
          <cell r="AL50">
            <v>313413032</v>
          </cell>
          <cell r="AM50">
            <v>195568503</v>
          </cell>
          <cell r="AN50">
            <v>0</v>
          </cell>
          <cell r="AO50">
            <v>228782134</v>
          </cell>
          <cell r="AP50">
            <v>0</v>
          </cell>
          <cell r="AQ50">
            <v>40312354</v>
          </cell>
          <cell r="AR50">
            <v>51920201</v>
          </cell>
          <cell r="AS50">
            <v>263782134</v>
          </cell>
          <cell r="AT50">
            <v>13553634</v>
          </cell>
          <cell r="AU50">
            <v>20834301</v>
          </cell>
          <cell r="AV50">
            <v>20834.300999999999</v>
          </cell>
          <cell r="AW50">
            <v>4733253</v>
          </cell>
          <cell r="AX50"/>
          <cell r="AY50">
            <v>1.3144567914768009E-3</v>
          </cell>
          <cell r="AZ50">
            <v>1.2202461080352022E-3</v>
          </cell>
          <cell r="BA50">
            <v>1.2145528348394556E-3</v>
          </cell>
          <cell r="BB50">
            <v>-6.5283031894263835E-3</v>
          </cell>
          <cell r="BC50">
            <v>1.4995944551493892</v>
          </cell>
          <cell r="BD50">
            <v>-0.15209503095278193</v>
          </cell>
          <cell r="BE50">
            <v>-0.26585450323213461</v>
          </cell>
          <cell r="BF50">
            <v>-0.27835445844199164</v>
          </cell>
          <cell r="BG50">
            <v>4.6973167539267013</v>
          </cell>
          <cell r="BH50">
            <v>83.1184554973822</v>
          </cell>
          <cell r="BI50">
            <v>0.4262747862039577</v>
          </cell>
          <cell r="BJ50">
            <v>0.71036639018520353</v>
          </cell>
          <cell r="BK50">
            <v>6.6024047412330339E-2</v>
          </cell>
          <cell r="BL50">
            <v>5.6361678037940587E-2</v>
          </cell>
          <cell r="BM50">
            <v>9.6623693743897524E-3</v>
          </cell>
          <cell r="BN50">
            <v>0.70131620776972414</v>
          </cell>
          <cell r="BO50">
            <v>5.3655687248487037E-4</v>
          </cell>
          <cell r="BP50">
            <v>0</v>
          </cell>
          <cell r="BQ50">
            <v>2.5002959253905285E-4</v>
          </cell>
          <cell r="BR50">
            <v>6535587</v>
          </cell>
          <cell r="BS50">
            <v>6860301</v>
          </cell>
          <cell r="BT50">
            <v>6663514</v>
          </cell>
          <cell r="BU50">
            <v>7377349</v>
          </cell>
          <cell r="BV50">
            <v>8516128</v>
          </cell>
          <cell r="BW50">
            <v>9223078</v>
          </cell>
          <cell r="BX50">
            <v>10827687</v>
          </cell>
          <cell r="BY50">
            <v>10965040</v>
          </cell>
          <cell r="BZ50">
            <v>11203247</v>
          </cell>
          <cell r="CA50">
            <v>11147949</v>
          </cell>
          <cell r="CB50">
            <v>11686475</v>
          </cell>
          <cell r="CC50">
            <v>13074106</v>
          </cell>
          <cell r="CD50">
            <v>13185616</v>
          </cell>
          <cell r="CE50">
            <v>13802498</v>
          </cell>
          <cell r="CF50">
            <v>14204005</v>
          </cell>
          <cell r="CG50">
            <v>14382397</v>
          </cell>
          <cell r="CH50">
            <v>15107721</v>
          </cell>
          <cell r="CI50">
            <v>14469562</v>
          </cell>
          <cell r="CJ50">
            <v>15826494</v>
          </cell>
          <cell r="CK50">
            <v>16857598</v>
          </cell>
          <cell r="CL50">
            <v>16800655</v>
          </cell>
          <cell r="CM50">
            <v>16589359</v>
          </cell>
          <cell r="CN50">
            <v>17019940</v>
          </cell>
          <cell r="CO50">
            <v>16250564</v>
          </cell>
          <cell r="CP50">
            <v>16544140</v>
          </cell>
          <cell r="CQ50">
            <v>15562476</v>
          </cell>
          <cell r="CR50">
            <v>-806676</v>
          </cell>
          <cell r="CS50">
            <v>-551990</v>
          </cell>
          <cell r="CT50">
            <v>-291997</v>
          </cell>
          <cell r="CU50">
            <v>1530</v>
          </cell>
          <cell r="CV50">
            <v>-923614</v>
          </cell>
          <cell r="CW50">
            <v>-1029954</v>
          </cell>
          <cell r="CX50">
            <v>551632</v>
          </cell>
          <cell r="CY50">
            <v>768190</v>
          </cell>
          <cell r="CZ50">
            <v>992269</v>
          </cell>
          <cell r="DA50">
            <v>1187760</v>
          </cell>
          <cell r="DB50">
            <v>1425436</v>
          </cell>
          <cell r="DC50">
            <v>1628858</v>
          </cell>
          <cell r="DD50">
            <v>1717309</v>
          </cell>
          <cell r="DE50">
            <v>1817222</v>
          </cell>
          <cell r="DF50">
            <v>2037416</v>
          </cell>
          <cell r="DG50">
            <v>2182475</v>
          </cell>
          <cell r="DH50">
            <v>1933604</v>
          </cell>
          <cell r="DI50">
            <v>2068854</v>
          </cell>
          <cell r="DJ50">
            <v>1993347</v>
          </cell>
          <cell r="DK50">
            <v>2106331</v>
          </cell>
          <cell r="DL50">
            <v>1718831</v>
          </cell>
          <cell r="DM50">
            <v>1154947</v>
          </cell>
          <cell r="DN50">
            <v>1154947</v>
          </cell>
          <cell r="DO50">
            <v>1526979</v>
          </cell>
          <cell r="DP50">
            <v>1408728</v>
          </cell>
          <cell r="DQ50">
            <v>1371482</v>
          </cell>
          <cell r="DR50"/>
          <cell r="DS50">
            <v>14355</v>
          </cell>
          <cell r="DT50">
            <v>-11299</v>
          </cell>
          <cell r="DU50"/>
          <cell r="DV50">
            <v>3056</v>
          </cell>
          <cell r="DW50">
            <v>254010</v>
          </cell>
          <cell r="DX50">
            <v>1642902</v>
          </cell>
          <cell r="DY50">
            <v>669851</v>
          </cell>
          <cell r="DZ50">
            <v>2312753</v>
          </cell>
          <cell r="EA50">
            <v>-254681</v>
          </cell>
          <cell r="EB50">
            <v>3112745</v>
          </cell>
        </row>
        <row r="51">
          <cell r="B51" t="str">
            <v>Consolidated Bank of Kenya</v>
          </cell>
          <cell r="C51">
            <v>11.548349999999999</v>
          </cell>
          <cell r="D51">
            <v>7.2569549999999996</v>
          </cell>
          <cell r="E51">
            <v>8.8968740000000004</v>
          </cell>
          <cell r="F51">
            <v>1.0633760000000001</v>
          </cell>
          <cell r="G51">
            <v>1.2791539999999999</v>
          </cell>
          <cell r="H51">
            <v>1.924193</v>
          </cell>
          <cell r="I51">
            <v>10.041833</v>
          </cell>
          <cell r="J51">
            <v>4.9550000000000002E-3</v>
          </cell>
          <cell r="K51">
            <v>-7.4718000000000007E-2</v>
          </cell>
          <cell r="L51"/>
          <cell r="M51">
            <v>2.4457271234007523E-3</v>
          </cell>
          <cell r="N51">
            <v>0</v>
          </cell>
          <cell r="O51">
            <v>1.8972136951824245E-3</v>
          </cell>
          <cell r="P51">
            <v>2.187425936590992E-3</v>
          </cell>
          <cell r="Q51">
            <v>2.3029793562806804E-3</v>
          </cell>
          <cell r="R51">
            <v>2.3119535793521182E-3</v>
          </cell>
          <cell r="S51">
            <v>2.2414962355843987E-3</v>
          </cell>
          <cell r="T51">
            <v>2.4357980908586208E-3</v>
          </cell>
          <cell r="U51">
            <v>2.2831051018938715E-3</v>
          </cell>
          <cell r="V51">
            <v>2.667232875557445E-3</v>
          </cell>
          <cell r="W51">
            <v>2.7943385230868381E-3</v>
          </cell>
          <cell r="X51">
            <v>2.9311894911254019E-3</v>
          </cell>
          <cell r="Y51">
            <v>3.0410302221931039E-3</v>
          </cell>
          <cell r="Z51">
            <v>3.2463100336946882E-3</v>
          </cell>
          <cell r="AA51">
            <v>3.127047466179375E-3</v>
          </cell>
          <cell r="AB51">
            <v>3.4316570805427039E-3</v>
          </cell>
          <cell r="AC51">
            <v>3.5951394425047193E-3</v>
          </cell>
          <cell r="AD51">
            <v>3.5168922779126709E-3</v>
          </cell>
          <cell r="AE51">
            <v>3.6589293862348505E-3</v>
          </cell>
          <cell r="AF51">
            <v>3.8139306267146143E-3</v>
          </cell>
          <cell r="AG51">
            <v>4.1598331954687522E-3</v>
          </cell>
          <cell r="AH51">
            <v>4.3305980844768359E-3</v>
          </cell>
          <cell r="AI51">
            <v>4.7091276126817556E-3</v>
          </cell>
          <cell r="AJ51">
            <v>4.9352439066792245E-3</v>
          </cell>
          <cell r="AK51">
            <v>5.0564486501753214E-3</v>
          </cell>
          <cell r="AL51">
            <v>313413032</v>
          </cell>
          <cell r="AM51">
            <v>195568503</v>
          </cell>
          <cell r="AN51">
            <v>0</v>
          </cell>
          <cell r="AO51">
            <v>228782134</v>
          </cell>
          <cell r="AP51">
            <v>0</v>
          </cell>
          <cell r="AQ51">
            <v>40312354</v>
          </cell>
          <cell r="AR51">
            <v>51920201</v>
          </cell>
          <cell r="AS51">
            <v>263782134</v>
          </cell>
          <cell r="AT51">
            <v>13553634</v>
          </cell>
          <cell r="AU51">
            <v>20834301</v>
          </cell>
          <cell r="AV51">
            <v>20834.300999999999</v>
          </cell>
          <cell r="AW51">
            <v>4733253</v>
          </cell>
          <cell r="AX51"/>
          <cell r="AY51">
            <v>2.322638668546699E-3</v>
          </cell>
          <cell r="AZ51">
            <v>2.8448430870298084E-3</v>
          </cell>
          <cell r="BA51">
            <v>2.4345807490863212E-3</v>
          </cell>
          <cell r="BB51">
            <v>-1.9703975185617765E-3</v>
          </cell>
          <cell r="BC51">
            <v>-0.15233132338066546</v>
          </cell>
          <cell r="BD51">
            <v>-2.5529386123893015E-2</v>
          </cell>
          <cell r="BE51">
            <v>0.12738252070115086</v>
          </cell>
          <cell r="BF51">
            <v>0.10589461107349625</v>
          </cell>
          <cell r="BG51">
            <v>0.58359048714756268</v>
          </cell>
          <cell r="BH51">
            <v>1.0470725441679407</v>
          </cell>
          <cell r="BI51">
            <v>0</v>
          </cell>
          <cell r="BJ51">
            <v>0</v>
          </cell>
          <cell r="BK51">
            <v>0.10299802725655387</v>
          </cell>
          <cell r="BL51">
            <v>4.1829029854176698E-2</v>
          </cell>
          <cell r="BM51">
            <v>6.1168997402377169E-2</v>
          </cell>
          <cell r="BN51">
            <v>0.81567469652824121</v>
          </cell>
          <cell r="BO51">
            <v>1.5522581416137549E-3</v>
          </cell>
          <cell r="BP51">
            <v>1.6395963699515249E-4</v>
          </cell>
          <cell r="BQ51">
            <v>8.0844229995231606E-4</v>
          </cell>
          <cell r="BR51">
            <v>11548350</v>
          </cell>
          <cell r="BS51">
            <v>11865609</v>
          </cell>
          <cell r="BT51">
            <v>12194820</v>
          </cell>
          <cell r="BU51">
            <v>12942903</v>
          </cell>
          <cell r="BV51">
            <v>12972904</v>
          </cell>
          <cell r="BW51">
            <v>12887332</v>
          </cell>
          <cell r="BX51">
            <v>12575456</v>
          </cell>
          <cell r="BY51">
            <v>12421918</v>
          </cell>
          <cell r="BZ51">
            <v>12302979</v>
          </cell>
          <cell r="CA51">
            <v>13545744</v>
          </cell>
          <cell r="CB51">
            <v>13423571</v>
          </cell>
          <cell r="CC51">
            <v>13620906</v>
          </cell>
          <cell r="CD51">
            <v>13697179</v>
          </cell>
          <cell r="CE51">
            <v>13917895</v>
          </cell>
          <cell r="CF51">
            <v>13898951</v>
          </cell>
          <cell r="CG51">
            <v>14419461</v>
          </cell>
          <cell r="CH51">
            <v>14272743</v>
          </cell>
          <cell r="CI51">
            <v>14135528</v>
          </cell>
          <cell r="CJ51">
            <v>14425550</v>
          </cell>
          <cell r="CK51">
            <v>15473039</v>
          </cell>
          <cell r="CL51">
            <v>14428785</v>
          </cell>
          <cell r="CM51">
            <v>15077051</v>
          </cell>
          <cell r="CN51">
            <v>15965750</v>
          </cell>
          <cell r="CO51">
            <v>16616891</v>
          </cell>
          <cell r="CP51">
            <v>16730762</v>
          </cell>
          <cell r="CQ51">
            <v>16778631</v>
          </cell>
          <cell r="CR51">
            <v>1924193</v>
          </cell>
          <cell r="CS51">
            <v>1999780</v>
          </cell>
          <cell r="CT51">
            <v>463610</v>
          </cell>
          <cell r="CU51">
            <v>729433</v>
          </cell>
          <cell r="CV51">
            <v>870546</v>
          </cell>
          <cell r="CW51">
            <v>925355</v>
          </cell>
          <cell r="CX51">
            <v>795096</v>
          </cell>
          <cell r="CY51">
            <v>966429</v>
          </cell>
          <cell r="CZ51">
            <v>562347</v>
          </cell>
          <cell r="DA51">
            <v>1068434</v>
          </cell>
          <cell r="DB51">
            <v>1054060</v>
          </cell>
          <cell r="DC51">
            <v>1187461</v>
          </cell>
          <cell r="DD51">
            <v>1325354</v>
          </cell>
          <cell r="DE51">
            <v>1403073</v>
          </cell>
          <cell r="DF51">
            <v>1410759</v>
          </cell>
          <cell r="DG51">
            <v>1542883</v>
          </cell>
          <cell r="DH51">
            <v>1586460</v>
          </cell>
          <cell r="DI51">
            <v>1615215</v>
          </cell>
          <cell r="DJ51">
            <v>1587672</v>
          </cell>
          <cell r="DK51">
            <v>1606209</v>
          </cell>
          <cell r="DL51">
            <v>1551228</v>
          </cell>
          <cell r="DM51">
            <v>1567820</v>
          </cell>
          <cell r="DN51">
            <v>1567820</v>
          </cell>
          <cell r="DO51">
            <v>1089376</v>
          </cell>
          <cell r="DP51">
            <v>1258313</v>
          </cell>
          <cell r="DQ51">
            <v>1241702</v>
          </cell>
          <cell r="DR51"/>
          <cell r="DS51">
            <v>185147</v>
          </cell>
          <cell r="DT51">
            <v>132108</v>
          </cell>
          <cell r="DU51"/>
          <cell r="DV51">
            <v>317255</v>
          </cell>
          <cell r="DW51">
            <v>332189</v>
          </cell>
          <cell r="DX51">
            <v>833645</v>
          </cell>
          <cell r="DY51">
            <v>1054171</v>
          </cell>
          <cell r="DZ51">
            <v>0</v>
          </cell>
          <cell r="EA51">
            <v>-74718</v>
          </cell>
          <cell r="EB51">
            <v>7256955</v>
          </cell>
        </row>
        <row r="52">
          <cell r="B52" t="str">
            <v xml:space="preserve">Jamii Bora Bank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3.8223807276609354E-9</v>
          </cell>
          <cell r="J52">
            <v>0</v>
          </cell>
          <cell r="K52">
            <v>0</v>
          </cell>
          <cell r="L52"/>
          <cell r="M52">
            <v>0</v>
          </cell>
          <cell r="N52"/>
          <cell r="O52">
            <v>0</v>
          </cell>
          <cell r="P52">
            <v>0</v>
          </cell>
          <cell r="Q52"/>
          <cell r="R52"/>
          <cell r="S52">
            <v>0</v>
          </cell>
          <cell r="T52">
            <v>0</v>
          </cell>
          <cell r="U52">
            <v>3.0224909005594821E-3</v>
          </cell>
          <cell r="V52">
            <v>3.476346848968026E-3</v>
          </cell>
          <cell r="W52">
            <v>3.5180477134277906E-3</v>
          </cell>
          <cell r="X52">
            <v>3.2512212159849403E-3</v>
          </cell>
          <cell r="Y52">
            <v>4.0298106709611972E-3</v>
          </cell>
          <cell r="Z52">
            <v>4.5415440520524602E-3</v>
          </cell>
          <cell r="AA52">
            <v>4.4692545535187297E-3</v>
          </cell>
          <cell r="AB52">
            <v>5.4511325872303E-3</v>
          </cell>
          <cell r="AC52">
            <v>4.9632838540780181E-3</v>
          </cell>
          <cell r="AD52">
            <v>5.4362823760640997E-3</v>
          </cell>
          <cell r="AE52">
            <v>4.7800398144967528E-3</v>
          </cell>
          <cell r="AF52">
            <v>5.4513830838513397E-3</v>
          </cell>
          <cell r="AG52">
            <v>4.6643770964833187E-3</v>
          </cell>
          <cell r="AH52">
            <v>2.9185973673679262E-3</v>
          </cell>
          <cell r="AI52">
            <v>2.984048240605761E-3</v>
          </cell>
          <cell r="AJ52">
            <v>2.7154443083773801E-3</v>
          </cell>
          <cell r="AK52">
            <v>2.6078119729559994E-3</v>
          </cell>
          <cell r="AL52">
            <v>313413032</v>
          </cell>
          <cell r="AM52">
            <v>195568503</v>
          </cell>
          <cell r="AN52">
            <v>0</v>
          </cell>
          <cell r="AO52">
            <v>228782134</v>
          </cell>
          <cell r="AP52">
            <v>0</v>
          </cell>
          <cell r="AQ52">
            <v>40312354</v>
          </cell>
          <cell r="AR52">
            <v>51920201</v>
          </cell>
          <cell r="AS52">
            <v>263782134</v>
          </cell>
          <cell r="AT52">
            <v>13553634</v>
          </cell>
          <cell r="AU52">
            <v>20834301</v>
          </cell>
          <cell r="AV52">
            <v>20834.300999999999</v>
          </cell>
          <cell r="AW52">
            <v>4733253</v>
          </cell>
          <cell r="AX52"/>
          <cell r="AY52">
            <v>0</v>
          </cell>
          <cell r="AZ52">
            <v>0</v>
          </cell>
          <cell r="BA52">
            <v>0</v>
          </cell>
          <cell r="BB52"/>
          <cell r="BC52" t="e">
            <v>#DIV/0!</v>
          </cell>
          <cell r="BD52" t="e">
            <v>#DIV/0!</v>
          </cell>
          <cell r="BE52">
            <v>0</v>
          </cell>
          <cell r="BF52">
            <v>0</v>
          </cell>
          <cell r="BG52" t="e">
            <v>#DIV/0!</v>
          </cell>
          <cell r="BH52" t="e">
            <v>#DIV/0!</v>
          </cell>
          <cell r="BI52" t="e">
            <v>#DIV/0!</v>
          </cell>
          <cell r="BJ52">
            <v>0</v>
          </cell>
          <cell r="BK52" t="e">
            <v>#DIV/0!</v>
          </cell>
          <cell r="BL52" t="e">
            <v>#DIV/0!</v>
          </cell>
          <cell r="BM52" t="e">
            <v>#DIV/0!</v>
          </cell>
          <cell r="BN52" t="e">
            <v>#DIV/0!</v>
          </cell>
          <cell r="BO52" t="e">
            <v>#DIV/0!</v>
          </cell>
          <cell r="BP52" t="e">
            <v>#DIV/0!</v>
          </cell>
          <cell r="BQ52" t="e">
            <v>#DIV/0!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12448282</v>
          </cell>
          <cell r="CA52">
            <v>12850795</v>
          </cell>
          <cell r="CB52">
            <v>13778388</v>
          </cell>
          <cell r="CC52">
            <v>15494119</v>
          </cell>
          <cell r="CD52">
            <v>15336497</v>
          </cell>
          <cell r="CE52">
            <v>15724254</v>
          </cell>
          <cell r="CF52">
            <v>17244601</v>
          </cell>
          <cell r="CG52">
            <v>17103526</v>
          </cell>
          <cell r="CH52">
            <v>17281779</v>
          </cell>
          <cell r="CI52">
            <v>16781543</v>
          </cell>
          <cell r="CJ52">
            <v>17042346</v>
          </cell>
          <cell r="CK52">
            <v>15896471</v>
          </cell>
          <cell r="CL52">
            <v>13724146</v>
          </cell>
          <cell r="CM52">
            <v>13117892</v>
          </cell>
          <cell r="CN52">
            <v>9437406</v>
          </cell>
          <cell r="CO52">
            <v>9034229</v>
          </cell>
          <cell r="CP52">
            <v>7577619</v>
          </cell>
          <cell r="CQ52">
            <v>7010323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3395143</v>
          </cell>
          <cell r="DA52">
            <v>3544435</v>
          </cell>
          <cell r="DB52">
            <v>3236996</v>
          </cell>
          <cell r="DC52">
            <v>3382368</v>
          </cell>
          <cell r="DD52">
            <v>3496554</v>
          </cell>
          <cell r="DE52">
            <v>3590079</v>
          </cell>
          <cell r="DF52">
            <v>3135336</v>
          </cell>
          <cell r="DG52">
            <v>3149170</v>
          </cell>
          <cell r="DH52">
            <v>3166310</v>
          </cell>
          <cell r="DI52">
            <v>3162791</v>
          </cell>
          <cell r="DJ52">
            <v>3167542</v>
          </cell>
          <cell r="DK52">
            <v>3150756</v>
          </cell>
          <cell r="DL52">
            <v>3126920</v>
          </cell>
          <cell r="DM52">
            <v>3105500</v>
          </cell>
          <cell r="DN52">
            <v>3105500</v>
          </cell>
          <cell r="DO52">
            <v>2308081</v>
          </cell>
          <cell r="DP52">
            <v>2269490</v>
          </cell>
          <cell r="DQ52">
            <v>2250639</v>
          </cell>
          <cell r="DR52"/>
          <cell r="DS52">
            <v>0</v>
          </cell>
          <cell r="DT52">
            <v>0</v>
          </cell>
          <cell r="DU52"/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</row>
        <row r="53">
          <cell r="B53" t="str">
            <v>Total - Tier 3</v>
          </cell>
          <cell r="C53">
            <v>351.16407400000003</v>
          </cell>
          <cell r="D53">
            <v>190.34225300000003</v>
          </cell>
          <cell r="E53">
            <v>249.142053</v>
          </cell>
          <cell r="F53">
            <v>43.681601999999998</v>
          </cell>
          <cell r="G53">
            <v>50.012707999999989</v>
          </cell>
          <cell r="H53">
            <v>56.681705999999998</v>
          </cell>
          <cell r="I53">
            <v>271.29040099999997</v>
          </cell>
          <cell r="J53">
            <v>0.43321800000000005</v>
          </cell>
          <cell r="K53">
            <v>0.31814200000000009</v>
          </cell>
          <cell r="L53"/>
          <cell r="M53">
            <v>7.1600824130527943E-2</v>
          </cell>
          <cell r="N53">
            <v>7.0552959264828116E-2</v>
          </cell>
          <cell r="O53">
            <v>7.1232321531084372E-2</v>
          </cell>
          <cell r="P53">
            <v>7.2433611633202041E-2</v>
          </cell>
          <cell r="Q53">
            <v>7.1653208351276129E-2</v>
          </cell>
          <cell r="R53">
            <v>7.2832496539648225E-2</v>
          </cell>
          <cell r="S53">
            <v>7.2735243021084042E-2</v>
          </cell>
          <cell r="T53">
            <v>7.5065330474899036E-2</v>
          </cell>
          <cell r="U53">
            <v>7.4122243248738756E-2</v>
          </cell>
          <cell r="V53">
            <v>7.3791414392940152E-2</v>
          </cell>
          <cell r="W53">
            <v>7.3221842571345647E-2</v>
          </cell>
          <cell r="X53">
            <v>0.24442045891189473</v>
          </cell>
          <cell r="Y53">
            <v>0.95288105983329774</v>
          </cell>
          <cell r="Z53">
            <v>8.7869679961999098E-2</v>
          </cell>
          <cell r="AA53">
            <v>8.7022833250973042E-2</v>
          </cell>
          <cell r="AB53">
            <v>0.94746756795466835</v>
          </cell>
          <cell r="AC53">
            <v>0.94361709027978202</v>
          </cell>
          <cell r="AD53">
            <v>0.93334101001030489</v>
          </cell>
          <cell r="AE53">
            <v>0.91822993886713766</v>
          </cell>
          <cell r="AF53">
            <v>0.91811538373803481</v>
          </cell>
          <cell r="AG53">
            <v>0.8989468396959478</v>
          </cell>
          <cell r="AH53">
            <v>0.90163070130936662</v>
          </cell>
          <cell r="AI53">
            <v>0.90822057054863048</v>
          </cell>
          <cell r="AJ53">
            <v>0.9085287820839878</v>
          </cell>
          <cell r="AK53">
            <v>0.9111368395640228</v>
          </cell>
          <cell r="AL53">
            <v>11909695216</v>
          </cell>
          <cell r="AM53">
            <v>7431603114</v>
          </cell>
          <cell r="AN53">
            <v>0</v>
          </cell>
          <cell r="AO53">
            <v>8693721092</v>
          </cell>
          <cell r="AP53">
            <v>0</v>
          </cell>
          <cell r="AQ53">
            <v>1531869452</v>
          </cell>
          <cell r="AR53">
            <v>1972967638</v>
          </cell>
          <cell r="AS53">
            <v>10023721092</v>
          </cell>
          <cell r="AT53">
            <v>515038092</v>
          </cell>
          <cell r="AU53">
            <v>791703438</v>
          </cell>
          <cell r="AV53">
            <v>791703.4379999995</v>
          </cell>
          <cell r="AW53">
            <v>179863614</v>
          </cell>
          <cell r="AX53"/>
          <cell r="AY53">
            <v>7.0627168147553071E-2</v>
          </cell>
          <cell r="AZ53">
            <v>7.4617224802514107E-2</v>
          </cell>
          <cell r="BA53">
            <v>6.8176355652743201E-2</v>
          </cell>
          <cell r="BB53">
            <v>8.3897616016258593E-3</v>
          </cell>
          <cell r="BC53">
            <v>4.2098224924227538E-3</v>
          </cell>
          <cell r="BD53">
            <v>6.826952017847278E-4</v>
          </cell>
          <cell r="BE53">
            <v>0.18435118904188577</v>
          </cell>
          <cell r="BF53">
            <v>0.16101418199459258</v>
          </cell>
          <cell r="BG53">
            <v>0.34869181119997977</v>
          </cell>
          <cell r="BH53">
            <v>0.82680912564162123</v>
          </cell>
          <cell r="BI53">
            <v>0.14355766686736152</v>
          </cell>
          <cell r="BJ53">
            <v>0.44641268036663029</v>
          </cell>
          <cell r="BK53">
            <v>0.1185511220312635</v>
          </cell>
          <cell r="BL53">
            <v>5.7252675634924574E-2</v>
          </cell>
          <cell r="BM53">
            <v>6.1298446396338926E-2</v>
          </cell>
          <cell r="BN53">
            <v>0.76399086668841099</v>
          </cell>
          <cell r="BO53">
            <v>6.120437599128721E-2</v>
          </cell>
          <cell r="BP53">
            <v>4.9650137758071755E-2</v>
          </cell>
          <cell r="BQ53">
            <v>5.8013955057191216E-2</v>
          </cell>
          <cell r="BR53">
            <v>351164074</v>
          </cell>
          <cell r="BS53">
            <v>345357593</v>
          </cell>
          <cell r="BT53">
            <v>331440907</v>
          </cell>
          <cell r="BU53">
            <v>331076060</v>
          </cell>
          <cell r="BV53">
            <v>320303695</v>
          </cell>
          <cell r="BW53">
            <v>317791902</v>
          </cell>
          <cell r="BX53">
            <v>309486422</v>
          </cell>
          <cell r="BY53">
            <v>305640729</v>
          </cell>
          <cell r="BZ53">
            <v>295936963</v>
          </cell>
          <cell r="CA53">
            <v>297433044</v>
          </cell>
          <cell r="CB53">
            <v>288339069</v>
          </cell>
          <cell r="CC53">
            <v>291836935</v>
          </cell>
          <cell r="CD53">
            <v>281510904</v>
          </cell>
          <cell r="CE53">
            <v>281889475</v>
          </cell>
          <cell r="CF53">
            <v>284460061</v>
          </cell>
          <cell r="CG53">
            <v>277999727</v>
          </cell>
          <cell r="CH53">
            <v>278558395</v>
          </cell>
          <cell r="CI53">
            <v>275417447</v>
          </cell>
          <cell r="CJ53">
            <v>280147332</v>
          </cell>
          <cell r="CK53">
            <v>274779358</v>
          </cell>
          <cell r="CL53">
            <v>264681080</v>
          </cell>
          <cell r="CM53">
            <v>259919198</v>
          </cell>
          <cell r="CN53">
            <v>243299036</v>
          </cell>
          <cell r="CO53">
            <v>235242414</v>
          </cell>
          <cell r="CP53">
            <v>227665470</v>
          </cell>
          <cell r="CQ53">
            <v>219734053</v>
          </cell>
          <cell r="CR53">
            <v>56681706</v>
          </cell>
          <cell r="CS53">
            <v>56271275</v>
          </cell>
          <cell r="CT53">
            <v>55631450</v>
          </cell>
          <cell r="CU53">
            <v>55671354</v>
          </cell>
          <cell r="CV53">
            <v>54429272</v>
          </cell>
          <cell r="CW53">
            <v>52051766</v>
          </cell>
          <cell r="CX53">
            <v>52272526</v>
          </cell>
          <cell r="CY53">
            <v>53231099</v>
          </cell>
          <cell r="CZ53">
            <v>54842652</v>
          </cell>
          <cell r="DA53">
            <v>56250875</v>
          </cell>
          <cell r="DB53">
            <v>57070804</v>
          </cell>
          <cell r="DC53">
            <v>56324365</v>
          </cell>
          <cell r="DD53">
            <v>73207186</v>
          </cell>
          <cell r="DE53">
            <v>53653513</v>
          </cell>
          <cell r="DF53">
            <v>52196454</v>
          </cell>
          <cell r="DG53">
            <v>51625654</v>
          </cell>
          <cell r="DH53">
            <v>48238243</v>
          </cell>
          <cell r="DI53">
            <v>47411667</v>
          </cell>
          <cell r="DJ53">
            <v>44354985</v>
          </cell>
          <cell r="DK53">
            <v>43998615</v>
          </cell>
          <cell r="DL53">
            <v>42320348</v>
          </cell>
          <cell r="DM53">
            <v>40763536</v>
          </cell>
          <cell r="DN53">
            <v>40337064</v>
          </cell>
          <cell r="DO53">
            <v>37195527</v>
          </cell>
          <cell r="DP53">
            <v>35791821</v>
          </cell>
          <cell r="DQ53">
            <v>34951644</v>
          </cell>
          <cell r="DR53">
            <v>0</v>
          </cell>
          <cell r="DS53">
            <v>1928923</v>
          </cell>
          <cell r="DT53">
            <v>3602962</v>
          </cell>
          <cell r="DU53">
            <v>0</v>
          </cell>
          <cell r="DV53">
            <v>5531885</v>
          </cell>
          <cell r="DW53">
            <v>4573813</v>
          </cell>
          <cell r="DX53">
            <v>13600069</v>
          </cell>
          <cell r="DY53">
            <v>18752986</v>
          </cell>
          <cell r="DZ53">
            <v>30465239</v>
          </cell>
          <cell r="EA53">
            <v>59439</v>
          </cell>
          <cell r="EB53">
            <v>190342253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CR54"/>
          <cell r="CS54"/>
          <cell r="DS54"/>
          <cell r="DT54"/>
          <cell r="DW54"/>
          <cell r="DX54"/>
          <cell r="DY54"/>
          <cell r="EA54"/>
          <cell r="EB54"/>
        </row>
        <row r="55">
          <cell r="B55" t="str">
            <v xml:space="preserve">TOTAL/Average </v>
          </cell>
          <cell r="C55">
            <v>4972.0820359999998</v>
          </cell>
          <cell r="D55">
            <v>2550.9157370000003</v>
          </cell>
          <cell r="E55">
            <v>3654.3762220000003</v>
          </cell>
          <cell r="F55">
            <v>642.61136099999999</v>
          </cell>
          <cell r="G55">
            <v>728.39469200000008</v>
          </cell>
          <cell r="H55">
            <v>745.82223899999997</v>
          </cell>
          <cell r="I55">
            <v>3927.1870979999994</v>
          </cell>
          <cell r="J55">
            <v>8.6167510000000007</v>
          </cell>
          <cell r="K55">
            <v>37.920266999999996</v>
          </cell>
          <cell r="L55">
            <v>0</v>
          </cell>
          <cell r="M55">
            <v>0.99999999999999978</v>
          </cell>
          <cell r="N55">
            <v>0.99743202325057023</v>
          </cell>
          <cell r="O55">
            <v>1.0009180000010987</v>
          </cell>
          <cell r="P55">
            <v>1.0000000000089999</v>
          </cell>
          <cell r="Q55">
            <v>1.0009000000089996</v>
          </cell>
          <cell r="R55">
            <v>1.0000991800000001</v>
          </cell>
          <cell r="S55">
            <v>1.0009000009</v>
          </cell>
          <cell r="T55">
            <v>1.0000090919809088</v>
          </cell>
          <cell r="U55">
            <v>0.95189885283445985</v>
          </cell>
          <cell r="V55">
            <v>0.95138671948983888</v>
          </cell>
          <cell r="W55">
            <v>0.9530754929585894</v>
          </cell>
          <cell r="X55">
            <v>1.1033385071842097</v>
          </cell>
          <cell r="Y55">
            <v>2.4478814251122865</v>
          </cell>
          <cell r="Z55">
            <v>1</v>
          </cell>
          <cell r="AA55">
            <v>1</v>
          </cell>
          <cell r="AB55">
            <v>2.4360920890899114</v>
          </cell>
          <cell r="AC55">
            <v>2.4163873688148647</v>
          </cell>
          <cell r="AD55">
            <v>0.99999999999999989</v>
          </cell>
          <cell r="AE55">
            <v>0.99999999999999978</v>
          </cell>
          <cell r="AF55">
            <v>0.99880925099301221</v>
          </cell>
          <cell r="AG55">
            <v>2.237550296623489</v>
          </cell>
          <cell r="AH55">
            <v>2.2568104567389842</v>
          </cell>
          <cell r="AI55">
            <v>2.2700634640331843</v>
          </cell>
          <cell r="AJ55">
            <v>2.2720328075527494</v>
          </cell>
          <cell r="AK55">
            <v>2.2762223257870873</v>
          </cell>
          <cell r="AL55">
            <v>19745021016</v>
          </cell>
          <cell r="AM55">
            <v>12320815689</v>
          </cell>
          <cell r="AN55">
            <v>0</v>
          </cell>
          <cell r="AO55">
            <v>14413274442</v>
          </cell>
          <cell r="AP55">
            <v>0</v>
          </cell>
          <cell r="AQ55">
            <v>2539678302</v>
          </cell>
          <cell r="AR55">
            <v>3270972663</v>
          </cell>
          <cell r="AS55">
            <v>16618274442</v>
          </cell>
          <cell r="AT55">
            <v>853878942</v>
          </cell>
          <cell r="AU55">
            <v>1312560963</v>
          </cell>
          <cell r="AV55">
            <v>1312560.9629999995</v>
          </cell>
          <cell r="AW55">
            <v>298194939</v>
          </cell>
          <cell r="AX55"/>
          <cell r="AY55">
            <v>1</v>
          </cell>
          <cell r="AZ55">
            <v>0.99999999999999978</v>
          </cell>
          <cell r="BA55">
            <v>0.99999999999999978</v>
          </cell>
          <cell r="BB55">
            <v>1</v>
          </cell>
          <cell r="BC55">
            <v>0.14343426110062762</v>
          </cell>
          <cell r="BD55">
            <v>2.1638477009995962E-2</v>
          </cell>
          <cell r="BE55">
            <v>0.18547491469681951</v>
          </cell>
          <cell r="BF55">
            <v>0.16363146062668188</v>
          </cell>
          <cell r="BG55">
            <v>0.3573281008136498</v>
          </cell>
          <cell r="BH55">
            <v>0.48774739877318946</v>
          </cell>
          <cell r="BI55">
            <v>0.1005740366304201</v>
          </cell>
          <cell r="BJ55">
            <v>0.49417744007037734</v>
          </cell>
          <cell r="BK55">
            <v>0.11057235605739468</v>
          </cell>
          <cell r="BL55">
            <v>3.5694075204291048E-2</v>
          </cell>
          <cell r="BM55">
            <v>7.4878280853103635E-2</v>
          </cell>
          <cell r="BN55">
            <v>0.69804409344692808</v>
          </cell>
          <cell r="BO55">
            <v>1</v>
          </cell>
          <cell r="BP55">
            <v>0.99999999999999989</v>
          </cell>
          <cell r="BQ55">
            <v>1</v>
          </cell>
          <cell r="BR55">
            <v>4972082036</v>
          </cell>
          <cell r="BS55">
            <v>4800826099</v>
          </cell>
          <cell r="BT55">
            <v>4723759614</v>
          </cell>
          <cell r="BU55">
            <v>4634502440</v>
          </cell>
          <cell r="BV55">
            <v>4316544802</v>
          </cell>
          <cell r="BW55">
            <v>3971216582</v>
          </cell>
          <cell r="BX55">
            <v>4348797885</v>
          </cell>
          <cell r="BY55">
            <v>4010760709</v>
          </cell>
          <cell r="BZ55">
            <v>3828579689</v>
          </cell>
          <cell r="CA55">
            <v>3810113858</v>
          </cell>
          <cell r="CB55">
            <v>3787939032</v>
          </cell>
          <cell r="CC55">
            <v>3718328587</v>
          </cell>
          <cell r="CD55">
            <v>3614256609</v>
          </cell>
          <cell r="CE55">
            <v>3505329838</v>
          </cell>
          <cell r="CF55">
            <v>3543749847</v>
          </cell>
          <cell r="CG55">
            <v>3437789852</v>
          </cell>
          <cell r="CH55">
            <v>3325278228</v>
          </cell>
          <cell r="CI55">
            <v>3295667304</v>
          </cell>
          <cell r="CJ55">
            <v>3187533317</v>
          </cell>
          <cell r="CK55">
            <v>3154245533</v>
          </cell>
          <cell r="CL55">
            <v>2973920174</v>
          </cell>
          <cell r="CM55">
            <v>2863023794</v>
          </cell>
          <cell r="CN55">
            <v>2724462999</v>
          </cell>
          <cell r="CO55">
            <v>2624486759</v>
          </cell>
          <cell r="CP55">
            <v>2502841147</v>
          </cell>
          <cell r="CQ55">
            <v>2433495538</v>
          </cell>
          <cell r="CR55">
            <v>745822239</v>
          </cell>
          <cell r="CS55">
            <v>728517618</v>
          </cell>
          <cell r="CT55">
            <v>733913548</v>
          </cell>
          <cell r="CU55">
            <v>652111456</v>
          </cell>
          <cell r="CV55">
            <v>683469643</v>
          </cell>
          <cell r="CW55" t="e">
            <v>#N/A</v>
          </cell>
          <cell r="CX55">
            <v>640607064</v>
          </cell>
          <cell r="CY55">
            <v>601342860</v>
          </cell>
          <cell r="CZ55">
            <v>605028951</v>
          </cell>
          <cell r="DA55">
            <v>616240724</v>
          </cell>
          <cell r="DB55">
            <v>605814930</v>
          </cell>
          <cell r="DC55">
            <v>579790864</v>
          </cell>
          <cell r="DD55">
            <v>597340172</v>
          </cell>
          <cell r="DE55">
            <v>561821153</v>
          </cell>
          <cell r="DF55">
            <v>557486831</v>
          </cell>
          <cell r="DG55">
            <v>530770439</v>
          </cell>
          <cell r="DH55">
            <v>513140413</v>
          </cell>
          <cell r="DI55">
            <v>507395372</v>
          </cell>
          <cell r="DJ55">
            <v>491686154</v>
          </cell>
          <cell r="DK55">
            <v>488043270</v>
          </cell>
          <cell r="DL55">
            <v>477867067</v>
          </cell>
          <cell r="DM55">
            <v>452538251</v>
          </cell>
          <cell r="DN55">
            <v>452111779</v>
          </cell>
          <cell r="DO55">
            <v>439822307</v>
          </cell>
          <cell r="DP55">
            <v>411596767</v>
          </cell>
          <cell r="DQ55">
            <v>395141595</v>
          </cell>
          <cell r="DR55">
            <v>0</v>
          </cell>
          <cell r="DS55">
            <v>36611020</v>
          </cell>
          <cell r="DT55">
            <v>65846693</v>
          </cell>
          <cell r="DU55">
            <v>0</v>
          </cell>
          <cell r="DV55">
            <v>102457713</v>
          </cell>
          <cell r="DW55">
            <v>49973483</v>
          </cell>
          <cell r="DX55">
            <v>140961168</v>
          </cell>
          <cell r="DY55">
            <v>146170685</v>
          </cell>
          <cell r="DZ55">
            <v>285244037</v>
          </cell>
          <cell r="EA55">
            <v>26433856</v>
          </cell>
          <cell r="EB55">
            <v>2550915737</v>
          </cell>
        </row>
        <row r="56">
          <cell r="C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</row>
        <row r="58">
          <cell r="B58" t="str">
            <v>Mar 2020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5</v>
          </cell>
          <cell r="H58">
            <v>5</v>
          </cell>
          <cell r="I58">
            <v>8</v>
          </cell>
          <cell r="J58">
            <v>9</v>
          </cell>
          <cell r="K58">
            <v>7</v>
          </cell>
          <cell r="L58" t="e">
            <v>#N/A</v>
          </cell>
          <cell r="M58">
            <v>7</v>
          </cell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>
            <v>8</v>
          </cell>
          <cell r="AZ58">
            <v>7</v>
          </cell>
          <cell r="BA58">
            <v>9</v>
          </cell>
          <cell r="BB58">
            <v>7</v>
          </cell>
          <cell r="BC58">
            <v>8</v>
          </cell>
          <cell r="BD58">
            <v>6</v>
          </cell>
          <cell r="BE58">
            <v>2</v>
          </cell>
          <cell r="BF58">
            <v>1</v>
          </cell>
          <cell r="BG58">
            <v>9</v>
          </cell>
          <cell r="BH58">
            <v>2</v>
          </cell>
          <cell r="BI58">
            <v>2</v>
          </cell>
          <cell r="BJ58">
            <v>9</v>
          </cell>
          <cell r="BK58">
            <v>9</v>
          </cell>
          <cell r="BL58">
            <v>9</v>
          </cell>
          <cell r="BM58">
            <v>9</v>
          </cell>
          <cell r="BN58">
            <v>5</v>
          </cell>
          <cell r="BO58">
            <v>6</v>
          </cell>
          <cell r="BP58">
            <v>7</v>
          </cell>
          <cell r="BQ58">
            <v>7</v>
          </cell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</row>
        <row r="59">
          <cell r="B59" t="str">
            <v>Dec 2019 (Ranking out of 9 banks)</v>
          </cell>
          <cell r="C59">
            <v>8</v>
          </cell>
          <cell r="D59">
            <v>7</v>
          </cell>
          <cell r="E59">
            <v>7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9</v>
          </cell>
          <cell r="K59">
            <v>7</v>
          </cell>
          <cell r="L59" t="e">
            <v>#N/A</v>
          </cell>
          <cell r="M59"/>
          <cell r="N59">
            <v>7</v>
          </cell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>
            <v>8</v>
          </cell>
          <cell r="AZ59">
            <v>7</v>
          </cell>
          <cell r="BA59">
            <v>7</v>
          </cell>
          <cell r="BB59">
            <v>7</v>
          </cell>
          <cell r="BC59">
            <v>8</v>
          </cell>
          <cell r="BD59">
            <v>8</v>
          </cell>
          <cell r="BE59">
            <v>2</v>
          </cell>
          <cell r="BF59">
            <v>1</v>
          </cell>
          <cell r="BG59">
            <v>9</v>
          </cell>
          <cell r="BH59">
            <v>3</v>
          </cell>
          <cell r="BI59">
            <v>3</v>
          </cell>
          <cell r="BJ59">
            <v>9</v>
          </cell>
          <cell r="BK59">
            <v>8</v>
          </cell>
          <cell r="BL59">
            <v>9</v>
          </cell>
          <cell r="BM59">
            <v>8</v>
          </cell>
          <cell r="BN59">
            <v>5</v>
          </cell>
          <cell r="BO59">
            <v>6</v>
          </cell>
          <cell r="BP59">
            <v>7</v>
          </cell>
          <cell r="BQ59">
            <v>7</v>
          </cell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</row>
        <row r="60">
          <cell r="B60" t="str">
            <v>Sep 2019 (Ranking out of 9 banks)</v>
          </cell>
          <cell r="C60">
            <v>8</v>
          </cell>
          <cell r="D60">
            <v>7</v>
          </cell>
          <cell r="E60">
            <v>7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9</v>
          </cell>
          <cell r="K60">
            <v>8</v>
          </cell>
          <cell r="L60" t="e">
            <v>#N/A</v>
          </cell>
          <cell r="M60"/>
          <cell r="N60"/>
          <cell r="O60">
            <v>7</v>
          </cell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>
            <v>8</v>
          </cell>
          <cell r="AZ60">
            <v>7</v>
          </cell>
          <cell r="BA60">
            <v>7</v>
          </cell>
          <cell r="BB60">
            <v>8</v>
          </cell>
          <cell r="BC60">
            <v>9</v>
          </cell>
          <cell r="BD60">
            <v>8</v>
          </cell>
          <cell r="BE60">
            <v>1</v>
          </cell>
          <cell r="BF60">
            <v>1</v>
          </cell>
          <cell r="BG60">
            <v>9</v>
          </cell>
          <cell r="BH60">
            <v>2</v>
          </cell>
          <cell r="BI60">
            <v>3</v>
          </cell>
          <cell r="BJ60">
            <v>8</v>
          </cell>
          <cell r="BK60">
            <v>8</v>
          </cell>
          <cell r="BL60">
            <v>9</v>
          </cell>
          <cell r="BM60">
            <v>9</v>
          </cell>
          <cell r="BN60">
            <v>5</v>
          </cell>
          <cell r="BO60">
            <v>6</v>
          </cell>
          <cell r="BP60">
            <v>9</v>
          </cell>
          <cell r="BQ60">
            <v>8</v>
          </cell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</row>
        <row r="61">
          <cell r="B61" t="str">
            <v>Jun 2019 (Ranking out of 9 banks)</v>
          </cell>
          <cell r="C61">
            <v>7</v>
          </cell>
          <cell r="D61">
            <v>6</v>
          </cell>
          <cell r="E61">
            <v>6</v>
          </cell>
          <cell r="F61">
            <v>4</v>
          </cell>
          <cell r="G61">
            <v>4</v>
          </cell>
          <cell r="H61">
            <v>4</v>
          </cell>
          <cell r="I61">
            <v>7</v>
          </cell>
          <cell r="J61">
            <v>9</v>
          </cell>
          <cell r="K61">
            <v>7</v>
          </cell>
          <cell r="L61"/>
          <cell r="M61"/>
          <cell r="N61"/>
          <cell r="O61"/>
          <cell r="P61">
            <v>6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/>
          <cell r="AX61">
            <v>7</v>
          </cell>
          <cell r="AY61">
            <v>7</v>
          </cell>
          <cell r="AZ61">
            <v>6</v>
          </cell>
          <cell r="BA61">
            <v>6</v>
          </cell>
          <cell r="BB61">
            <v>7</v>
          </cell>
          <cell r="BC61">
            <v>9</v>
          </cell>
          <cell r="BD61">
            <v>8</v>
          </cell>
          <cell r="BE61">
            <v>1</v>
          </cell>
          <cell r="BF61">
            <v>1</v>
          </cell>
          <cell r="BG61">
            <v>9</v>
          </cell>
          <cell r="BH61">
            <v>2</v>
          </cell>
          <cell r="BI61">
            <v>2</v>
          </cell>
          <cell r="BJ61">
            <v>7</v>
          </cell>
          <cell r="BK61">
            <v>8</v>
          </cell>
          <cell r="BL61">
            <v>9</v>
          </cell>
          <cell r="BM61">
            <v>9</v>
          </cell>
          <cell r="BN61">
            <v>5</v>
          </cell>
          <cell r="BO61">
            <v>6</v>
          </cell>
          <cell r="BP61">
            <v>7</v>
          </cell>
          <cell r="BQ61">
            <v>7</v>
          </cell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</row>
        <row r="62">
          <cell r="B62" t="str">
            <v>Mar 2019 (Ranking out of 9 banks)</v>
          </cell>
          <cell r="C62">
            <v>7</v>
          </cell>
          <cell r="D62">
            <v>6</v>
          </cell>
          <cell r="E62">
            <v>6</v>
          </cell>
          <cell r="F62">
            <v>4</v>
          </cell>
          <cell r="G62">
            <v>4</v>
          </cell>
          <cell r="H62">
            <v>4</v>
          </cell>
          <cell r="I62">
            <v>7</v>
          </cell>
          <cell r="J62">
            <v>9</v>
          </cell>
          <cell r="K62">
            <v>8</v>
          </cell>
          <cell r="L62"/>
          <cell r="M62"/>
          <cell r="N62"/>
          <cell r="O62"/>
          <cell r="P62"/>
          <cell r="Q62">
            <v>6</v>
          </cell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/>
          <cell r="AY62">
            <v>7</v>
          </cell>
          <cell r="AZ62">
            <v>6</v>
          </cell>
          <cell r="BA62">
            <v>6</v>
          </cell>
          <cell r="BB62">
            <v>8</v>
          </cell>
          <cell r="BC62">
            <v>9</v>
          </cell>
          <cell r="BD62">
            <v>8</v>
          </cell>
          <cell r="BE62">
            <v>1</v>
          </cell>
          <cell r="BF62">
            <v>1</v>
          </cell>
          <cell r="BG62">
            <v>9</v>
          </cell>
          <cell r="BH62">
            <v>2</v>
          </cell>
          <cell r="BI62">
            <v>1</v>
          </cell>
          <cell r="BJ62">
            <v>7</v>
          </cell>
          <cell r="BK62">
            <v>8</v>
          </cell>
          <cell r="BL62">
            <v>9</v>
          </cell>
          <cell r="BM62">
            <v>9</v>
          </cell>
          <cell r="BN62">
            <v>5</v>
          </cell>
          <cell r="BO62">
            <v>6</v>
          </cell>
          <cell r="BP62">
            <v>7</v>
          </cell>
          <cell r="BQ62">
            <v>7</v>
          </cell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</row>
        <row r="64">
          <cell r="B64" t="str">
            <v>Mar 2020 (Ranking out of 38 banks)</v>
          </cell>
          <cell r="C64">
            <v>8</v>
          </cell>
          <cell r="D64">
            <v>7</v>
          </cell>
          <cell r="E64">
            <v>9</v>
          </cell>
          <cell r="F64">
            <v>5</v>
          </cell>
          <cell r="G64">
            <v>5</v>
          </cell>
          <cell r="H64">
            <v>5</v>
          </cell>
          <cell r="I64">
            <v>8</v>
          </cell>
          <cell r="J64">
            <v>10</v>
          </cell>
          <cell r="K64">
            <v>7</v>
          </cell>
          <cell r="L64" t="e">
            <v>#REF!</v>
          </cell>
          <cell r="M64">
            <v>7</v>
          </cell>
          <cell r="N64"/>
          <cell r="O64"/>
          <cell r="P64"/>
          <cell r="Q64"/>
          <cell r="R64"/>
          <cell r="S64"/>
          <cell r="T64"/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>
            <v>8</v>
          </cell>
          <cell r="AZ64">
            <v>7</v>
          </cell>
          <cell r="BA64">
            <v>9</v>
          </cell>
          <cell r="BB64">
            <v>7</v>
          </cell>
          <cell r="BC64">
            <v>14</v>
          </cell>
          <cell r="BD64">
            <v>11</v>
          </cell>
          <cell r="BE64">
            <v>14</v>
          </cell>
          <cell r="BF64">
            <v>13</v>
          </cell>
          <cell r="BG64">
            <v>30</v>
          </cell>
          <cell r="BH64">
            <v>5</v>
          </cell>
          <cell r="BI64">
            <v>8</v>
          </cell>
          <cell r="BJ64">
            <v>26</v>
          </cell>
          <cell r="BK64">
            <v>29</v>
          </cell>
          <cell r="BL64">
            <v>18</v>
          </cell>
          <cell r="BM64">
            <v>28</v>
          </cell>
          <cell r="BN64">
            <v>16</v>
          </cell>
          <cell r="BO64">
            <v>6</v>
          </cell>
          <cell r="BP64">
            <v>9</v>
          </cell>
          <cell r="BQ64">
            <v>7</v>
          </cell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</row>
        <row r="65">
          <cell r="B65" t="str">
            <v>Dec 2019 (Ranking out of 38 banks)</v>
          </cell>
          <cell r="C65">
            <v>8</v>
          </cell>
          <cell r="D65">
            <v>7</v>
          </cell>
          <cell r="E65">
            <v>7</v>
          </cell>
          <cell r="F65">
            <v>5</v>
          </cell>
          <cell r="G65">
            <v>5</v>
          </cell>
          <cell r="H65">
            <v>5</v>
          </cell>
          <cell r="I65">
            <v>8</v>
          </cell>
          <cell r="J65">
            <v>10</v>
          </cell>
          <cell r="K65">
            <v>7</v>
          </cell>
          <cell r="L65">
            <v>0</v>
          </cell>
          <cell r="M65"/>
          <cell r="N65">
            <v>7</v>
          </cell>
          <cell r="O65"/>
          <cell r="P65"/>
          <cell r="Q65"/>
          <cell r="R65"/>
          <cell r="S65"/>
          <cell r="T65"/>
          <cell r="U65">
            <v>4.0433573375004851E-3</v>
          </cell>
          <cell r="V65">
            <v>3.9857052510327397E-3</v>
          </cell>
          <cell r="W65">
            <v>3.8410824440889627E-3</v>
          </cell>
          <cell r="X65">
            <v>3.8796088648280665E-3</v>
          </cell>
          <cell r="Y65">
            <v>3.8695415603358578E-3</v>
          </cell>
          <cell r="Z65">
            <v>3.6864442802451557E-3</v>
          </cell>
          <cell r="AA65">
            <v>3.6355440445543803E-3</v>
          </cell>
          <cell r="AB65">
            <v>3.4989097018524365E-3</v>
          </cell>
          <cell r="AC65">
            <v>3.3327067234972486E-3</v>
          </cell>
          <cell r="AD65">
            <v>3.140047870071703E-3</v>
          </cell>
          <cell r="AE65">
            <v>2.8919251478437126E-3</v>
          </cell>
          <cell r="AF65">
            <v>2.5775180393315849E-3</v>
          </cell>
          <cell r="AG65">
            <v>2.5816394990063472E-3</v>
          </cell>
          <cell r="AH65">
            <v>2.7375039181430178E-3</v>
          </cell>
          <cell r="AI65">
            <v>2.8849107269786518E-3</v>
          </cell>
          <cell r="AJ65">
            <v>2.9470418296018448E-3</v>
          </cell>
          <cell r="AK65">
            <v>2.9730819231159732E-3</v>
          </cell>
          <cell r="AL65">
            <v>2.8524193975043499E-3</v>
          </cell>
          <cell r="AM65">
            <v>313413032</v>
          </cell>
          <cell r="AN65">
            <v>195568503</v>
          </cell>
          <cell r="AO65">
            <v>0</v>
          </cell>
          <cell r="AP65">
            <v>228782134</v>
          </cell>
          <cell r="AQ65">
            <v>0</v>
          </cell>
          <cell r="AR65">
            <v>40312345</v>
          </cell>
          <cell r="AS65">
            <v>51920201</v>
          </cell>
          <cell r="AT65">
            <v>263782134</v>
          </cell>
          <cell r="AU65">
            <v>13553634</v>
          </cell>
          <cell r="AV65">
            <v>20834301</v>
          </cell>
          <cell r="AW65">
            <v>20834.300999999999</v>
          </cell>
          <cell r="AX65">
            <v>4733253</v>
          </cell>
          <cell r="AY65">
            <v>8</v>
          </cell>
          <cell r="AZ65">
            <v>7</v>
          </cell>
          <cell r="BA65">
            <v>7</v>
          </cell>
          <cell r="BB65">
            <v>7</v>
          </cell>
          <cell r="BC65">
            <v>15</v>
          </cell>
          <cell r="BD65">
            <v>13</v>
          </cell>
          <cell r="BE65">
            <v>14</v>
          </cell>
          <cell r="BF65">
            <v>14</v>
          </cell>
          <cell r="BG65">
            <v>31</v>
          </cell>
          <cell r="BH65">
            <v>7</v>
          </cell>
          <cell r="BI65">
            <v>8</v>
          </cell>
          <cell r="BJ65">
            <v>24</v>
          </cell>
          <cell r="BK65">
            <v>27</v>
          </cell>
          <cell r="BL65">
            <v>18</v>
          </cell>
          <cell r="BM65">
            <v>29</v>
          </cell>
          <cell r="BN65">
            <v>19</v>
          </cell>
          <cell r="BO65">
            <v>6</v>
          </cell>
          <cell r="BP65">
            <v>9</v>
          </cell>
          <cell r="BQ65">
            <v>7</v>
          </cell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</row>
        <row r="66">
          <cell r="B66" t="str">
            <v>Sep 2019 (Ranking out of 38 banks)</v>
          </cell>
          <cell r="C66">
            <v>8</v>
          </cell>
          <cell r="D66">
            <v>7</v>
          </cell>
          <cell r="E66">
            <v>7</v>
          </cell>
          <cell r="F66">
            <v>5</v>
          </cell>
          <cell r="G66">
            <v>5</v>
          </cell>
          <cell r="H66">
            <v>5</v>
          </cell>
          <cell r="I66">
            <v>8</v>
          </cell>
          <cell r="J66">
            <v>10</v>
          </cell>
          <cell r="K66">
            <v>8</v>
          </cell>
          <cell r="L66">
            <v>0</v>
          </cell>
          <cell r="M66"/>
          <cell r="N66"/>
          <cell r="O66">
            <v>7</v>
          </cell>
          <cell r="P66"/>
          <cell r="Q66"/>
          <cell r="R66"/>
          <cell r="S66"/>
          <cell r="T66"/>
          <cell r="U66">
            <v>2.2831051018938715E-3</v>
          </cell>
          <cell r="V66">
            <v>2.667232875557445E-3</v>
          </cell>
          <cell r="W66">
            <v>2.7943385230868381E-3</v>
          </cell>
          <cell r="X66">
            <v>2.9311894911254019E-3</v>
          </cell>
          <cell r="Y66">
            <v>3.0410302221931039E-3</v>
          </cell>
          <cell r="Z66">
            <v>3.2463100336946882E-3</v>
          </cell>
          <cell r="AA66">
            <v>3.127047466179375E-3</v>
          </cell>
          <cell r="AB66">
            <v>3.4316570805427039E-3</v>
          </cell>
          <cell r="AC66">
            <v>3.5951394425047193E-3</v>
          </cell>
          <cell r="AD66">
            <v>3.5168922779126709E-3</v>
          </cell>
          <cell r="AE66">
            <v>3.6589293862348505E-3</v>
          </cell>
          <cell r="AF66">
            <v>3.8139306267146143E-3</v>
          </cell>
          <cell r="AG66">
            <v>4.1598331954687522E-3</v>
          </cell>
          <cell r="AH66">
            <v>4.3305980844768359E-3</v>
          </cell>
          <cell r="AI66">
            <v>4.7091276126817556E-3</v>
          </cell>
          <cell r="AJ66">
            <v>4.9352439066792245E-3</v>
          </cell>
          <cell r="AK66">
            <v>5.0564486501753214E-3</v>
          </cell>
          <cell r="AL66">
            <v>313413032</v>
          </cell>
          <cell r="AM66">
            <v>195568503</v>
          </cell>
          <cell r="AN66">
            <v>0</v>
          </cell>
          <cell r="AO66">
            <v>228782134</v>
          </cell>
          <cell r="AP66">
            <v>0</v>
          </cell>
          <cell r="AQ66">
            <v>40312354</v>
          </cell>
          <cell r="AR66">
            <v>51920201</v>
          </cell>
          <cell r="AS66">
            <v>263782134</v>
          </cell>
          <cell r="AT66">
            <v>13553634</v>
          </cell>
          <cell r="AU66">
            <v>20834301</v>
          </cell>
          <cell r="AV66">
            <v>20834.300999999999</v>
          </cell>
          <cell r="AW66">
            <v>4733253</v>
          </cell>
          <cell r="AX66">
            <v>0</v>
          </cell>
          <cell r="AY66">
            <v>8</v>
          </cell>
          <cell r="AZ66">
            <v>7</v>
          </cell>
          <cell r="BA66">
            <v>7</v>
          </cell>
          <cell r="BB66">
            <v>8</v>
          </cell>
          <cell r="BC66">
            <v>13</v>
          </cell>
          <cell r="BD66">
            <v>14</v>
          </cell>
          <cell r="BE66">
            <v>15</v>
          </cell>
          <cell r="BF66">
            <v>15</v>
          </cell>
          <cell r="BG66">
            <v>32</v>
          </cell>
          <cell r="BH66">
            <v>6</v>
          </cell>
          <cell r="BI66">
            <v>9</v>
          </cell>
          <cell r="BJ66">
            <v>21</v>
          </cell>
          <cell r="BK66">
            <v>27</v>
          </cell>
          <cell r="BL66">
            <v>19</v>
          </cell>
          <cell r="BM66">
            <v>28</v>
          </cell>
          <cell r="BN66">
            <v>21</v>
          </cell>
          <cell r="BO66">
            <v>6</v>
          </cell>
          <cell r="BP66">
            <v>10</v>
          </cell>
          <cell r="BQ66">
            <v>8</v>
          </cell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</row>
        <row r="67">
          <cell r="B67" t="str">
            <v>Jun 2019 (Ranking out of 39 banks)</v>
          </cell>
          <cell r="C67">
            <v>7</v>
          </cell>
          <cell r="D67">
            <v>6</v>
          </cell>
          <cell r="E67">
            <v>6</v>
          </cell>
          <cell r="F67">
            <v>4</v>
          </cell>
          <cell r="G67">
            <v>4</v>
          </cell>
          <cell r="H67">
            <v>4</v>
          </cell>
          <cell r="I67">
            <v>7</v>
          </cell>
          <cell r="J67">
            <v>11</v>
          </cell>
          <cell r="K67">
            <v>7</v>
          </cell>
          <cell r="L67">
            <v>0</v>
          </cell>
          <cell r="M67"/>
          <cell r="N67"/>
          <cell r="O67"/>
          <cell r="P67">
            <v>6</v>
          </cell>
          <cell r="Q67"/>
          <cell r="R67"/>
          <cell r="S67"/>
          <cell r="T67"/>
          <cell r="U67">
            <v>0</v>
          </cell>
          <cell r="V67">
            <v>2.2831051018938715E-3</v>
          </cell>
          <cell r="W67">
            <v>2.667232875557445E-3</v>
          </cell>
          <cell r="X67">
            <v>2.7943385230868381E-3</v>
          </cell>
          <cell r="Y67">
            <v>2.9311894911254019E-3</v>
          </cell>
          <cell r="Z67">
            <v>3.0410302221931039E-3</v>
          </cell>
          <cell r="AA67">
            <v>3.2463100336946882E-3</v>
          </cell>
          <cell r="AB67">
            <v>3.127047466179375E-3</v>
          </cell>
          <cell r="AC67">
            <v>3.4316570805427039E-3</v>
          </cell>
          <cell r="AD67">
            <v>3.5951394425047193E-3</v>
          </cell>
          <cell r="AE67">
            <v>3.5168922779126709E-3</v>
          </cell>
          <cell r="AF67">
            <v>3.6589293862348505E-3</v>
          </cell>
          <cell r="AG67">
            <v>3.8139306267146143E-3</v>
          </cell>
          <cell r="AH67">
            <v>4.1598331954687522E-3</v>
          </cell>
          <cell r="AI67">
            <v>4.3305980844768359E-3</v>
          </cell>
          <cell r="AJ67">
            <v>4.7091276126817556E-3</v>
          </cell>
          <cell r="AK67">
            <v>4.9352439066792245E-3</v>
          </cell>
          <cell r="AL67">
            <v>5.0564486501753214E-3</v>
          </cell>
          <cell r="AM67">
            <v>313413032</v>
          </cell>
          <cell r="AN67">
            <v>195568503</v>
          </cell>
          <cell r="AO67">
            <v>0</v>
          </cell>
          <cell r="AP67">
            <v>228782134</v>
          </cell>
          <cell r="AQ67">
            <v>0</v>
          </cell>
          <cell r="AR67">
            <v>40312354</v>
          </cell>
          <cell r="AS67">
            <v>51920201</v>
          </cell>
          <cell r="AT67">
            <v>263782134</v>
          </cell>
          <cell r="AU67">
            <v>13553634</v>
          </cell>
          <cell r="AV67">
            <v>20834301</v>
          </cell>
          <cell r="AW67">
            <v>20834.300999999999</v>
          </cell>
          <cell r="AX67">
            <v>7</v>
          </cell>
          <cell r="AY67">
            <v>7</v>
          </cell>
          <cell r="AZ67">
            <v>6</v>
          </cell>
          <cell r="BA67">
            <v>6</v>
          </cell>
          <cell r="BB67">
            <v>7</v>
          </cell>
          <cell r="BC67">
            <v>15</v>
          </cell>
          <cell r="BD67">
            <v>14</v>
          </cell>
          <cell r="BE67">
            <v>18</v>
          </cell>
          <cell r="BF67">
            <v>18</v>
          </cell>
          <cell r="BG67">
            <v>32</v>
          </cell>
          <cell r="BH67">
            <v>6</v>
          </cell>
          <cell r="BI67">
            <v>6</v>
          </cell>
          <cell r="BJ67">
            <v>16</v>
          </cell>
          <cell r="BK67">
            <v>31</v>
          </cell>
          <cell r="BL67">
            <v>20</v>
          </cell>
          <cell r="BM67">
            <v>32</v>
          </cell>
          <cell r="BN67">
            <v>22</v>
          </cell>
          <cell r="BO67">
            <v>6</v>
          </cell>
          <cell r="BP67">
            <v>8</v>
          </cell>
          <cell r="BQ67">
            <v>7</v>
          </cell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</row>
        <row r="68">
          <cell r="B68" t="str">
            <v>Mar 2019 (Ranking out of 39 banks)</v>
          </cell>
          <cell r="C68">
            <v>7</v>
          </cell>
          <cell r="D68">
            <v>6</v>
          </cell>
          <cell r="E68">
            <v>6</v>
          </cell>
          <cell r="F68">
            <v>4</v>
          </cell>
          <cell r="G68">
            <v>4</v>
          </cell>
          <cell r="H68">
            <v>4</v>
          </cell>
          <cell r="I68">
            <v>7</v>
          </cell>
          <cell r="J68">
            <v>10</v>
          </cell>
          <cell r="K68">
            <v>8</v>
          </cell>
          <cell r="L68">
            <v>0</v>
          </cell>
          <cell r="M68"/>
          <cell r="N68"/>
          <cell r="O68"/>
          <cell r="P68"/>
          <cell r="Q68">
            <v>6</v>
          </cell>
          <cell r="R68"/>
          <cell r="S68"/>
          <cell r="T68"/>
          <cell r="U68"/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0</v>
          </cell>
          <cell r="AY68">
            <v>7</v>
          </cell>
          <cell r="AZ68">
            <v>6</v>
          </cell>
          <cell r="BA68">
            <v>6</v>
          </cell>
          <cell r="BB68">
            <v>8</v>
          </cell>
          <cell r="BC68">
            <v>16</v>
          </cell>
          <cell r="BD68">
            <v>16</v>
          </cell>
          <cell r="BE68">
            <v>17</v>
          </cell>
          <cell r="BF68">
            <v>17</v>
          </cell>
          <cell r="BG68">
            <v>32</v>
          </cell>
          <cell r="BH68">
            <v>6</v>
          </cell>
          <cell r="BI68">
            <v>5</v>
          </cell>
          <cell r="BJ68">
            <v>17</v>
          </cell>
          <cell r="BK68">
            <v>29</v>
          </cell>
          <cell r="BL68">
            <v>20</v>
          </cell>
          <cell r="BM68">
            <v>30</v>
          </cell>
          <cell r="BN68">
            <v>18</v>
          </cell>
          <cell r="BO68">
            <v>6</v>
          </cell>
          <cell r="BP68">
            <v>7</v>
          </cell>
          <cell r="BQ68">
            <v>7</v>
          </cell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</row>
      </sheetData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jun_20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 t="str">
            <v>Figures in KShs billions, except where otherwise indicated</v>
          </cell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</row>
        <row r="2">
          <cell r="B2" t="str">
            <v>Kenya Banking Industry analysis as at 30 June 2020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 t="str">
            <v>Market share on:</v>
          </cell>
          <cell r="BA3"/>
          <cell r="BB3"/>
          <cell r="BC3"/>
          <cell r="BD3" t="str">
            <v>Key ratios as at 30 June 2020</v>
          </cell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 t="str">
            <v>Market share on off balance sheet items:</v>
          </cell>
          <cell r="BQ3"/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 t="str">
            <v>ok</v>
          </cell>
          <cell r="CR3" t="str">
            <v>ok</v>
          </cell>
          <cell r="CS3" t="str">
            <v>ok</v>
          </cell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 t="str">
            <v>ok</v>
          </cell>
          <cell r="DQ3" t="str">
            <v>ok</v>
          </cell>
          <cell r="DR3"/>
          <cell r="DS3"/>
          <cell r="DT3"/>
          <cell r="DU3"/>
          <cell r="DV3" t="str">
            <v>ok</v>
          </cell>
          <cell r="DW3" t="str">
            <v>ok</v>
          </cell>
          <cell r="DX3"/>
          <cell r="DY3"/>
          <cell r="DZ3" t="str">
            <v>ok</v>
          </cell>
          <cell r="EA3" t="str">
            <v>ok</v>
          </cell>
          <cell r="EB3" t="str">
            <v>ok</v>
          </cell>
          <cell r="EC3" t="str">
            <v>ok</v>
          </cell>
          <cell r="ED3" t="str">
            <v>ok</v>
          </cell>
          <cell r="EE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Jun- 20</v>
          </cell>
          <cell r="N4" t="str">
            <v>Mar- 20</v>
          </cell>
          <cell r="O4" t="str">
            <v>Dec- 19</v>
          </cell>
          <cell r="P4" t="str">
            <v>Sep- 19</v>
          </cell>
          <cell r="Q4" t="str">
            <v>Jun- 19</v>
          </cell>
          <cell r="R4" t="str">
            <v>Mar- 19</v>
          </cell>
          <cell r="S4" t="str">
            <v>Dec- 18</v>
          </cell>
          <cell r="T4" t="str">
            <v>Sep- 18</v>
          </cell>
          <cell r="U4" t="str">
            <v>Jun- 18</v>
          </cell>
          <cell r="V4" t="str">
            <v>Mar- 18</v>
          </cell>
          <cell r="W4" t="str">
            <v>Dec- 17</v>
          </cell>
          <cell r="X4" t="str">
            <v>Sep- 17</v>
          </cell>
          <cell r="Y4" t="str">
            <v>Jun- 17</v>
          </cell>
          <cell r="Z4" t="str">
            <v>Mar- 17</v>
          </cell>
          <cell r="AA4" t="str">
            <v>Dec- 16</v>
          </cell>
          <cell r="AB4" t="str">
            <v>Sep- 16</v>
          </cell>
          <cell r="AC4" t="str">
            <v>Jun- 16</v>
          </cell>
          <cell r="AD4" t="str">
            <v>Mar- 16</v>
          </cell>
          <cell r="AE4" t="str">
            <v>Sep- 15</v>
          </cell>
          <cell r="AF4" t="str">
            <v>June - 15</v>
          </cell>
          <cell r="AG4" t="str">
            <v>Mar - 15</v>
          </cell>
          <cell r="AH4" t="str">
            <v>Dec - 14</v>
          </cell>
          <cell r="AI4" t="str">
            <v>Sep - 14</v>
          </cell>
          <cell r="AJ4" t="str">
            <v>Jun - 14</v>
          </cell>
          <cell r="AK4" t="str">
            <v>Mar - 14</v>
          </cell>
          <cell r="AL4" t="str">
            <v>Dec - 13</v>
          </cell>
          <cell r="AM4" t="str">
            <v>Assets
Sep 2013</v>
          </cell>
          <cell r="AN4" t="str">
            <v>Advances Sep 2013</v>
          </cell>
          <cell r="AO4" t="str">
            <v>Advances - Dec 2010</v>
          </cell>
          <cell r="AP4" t="str">
            <v>Deposits - Sep 2013</v>
          </cell>
          <cell r="AQ4" t="str">
            <v>Deposits - Dec 2010</v>
          </cell>
          <cell r="AR4" t="str">
            <v>Core Capital</v>
          </cell>
          <cell r="AS4" t="str">
            <v>Total Capital</v>
          </cell>
          <cell r="AT4" t="str">
            <v>Total Risk Weighted Assets</v>
          </cell>
          <cell r="AU4" t="str">
            <v>PBT</v>
          </cell>
          <cell r="AV4" t="str">
            <v>Interest income on
 loans and advances</v>
          </cell>
          <cell r="AW4" t="str">
            <v>Interest income on
 loans and advances</v>
          </cell>
          <cell r="AX4" t="str">
            <v>Interest expenses on 
customer deposits</v>
          </cell>
          <cell r="AY4"/>
          <cell r="AZ4" t="str">
            <v>Assets</v>
          </cell>
          <cell r="BA4" t="str">
            <v xml:space="preserve"> Advances</v>
          </cell>
          <cell r="BB4" t="str">
            <v>Customer Deposits</v>
          </cell>
          <cell r="BC4" t="str">
            <v>PBT Marketshare %</v>
          </cell>
          <cell r="BD4" t="str">
            <v>Annualised ROE</v>
          </cell>
          <cell r="BE4" t="str">
            <v>Annualised ROA</v>
          </cell>
          <cell r="BF4" t="str">
            <v>Total capital/ TRWA</v>
          </cell>
          <cell r="BG4" t="str">
            <v>Core capital/ TRWA</v>
          </cell>
          <cell r="BH4" t="str">
            <v>Fee income/Total income</v>
          </cell>
          <cell r="BI4" t="str">
            <v>Cost
/Income</v>
          </cell>
          <cell r="BJ4" t="str">
            <v>NPA ratio</v>
          </cell>
          <cell r="BK4" t="str">
            <v>Coverarge ratio (Specific provision/NPL)</v>
          </cell>
          <cell r="BL4" t="str">
            <v>Yield on Loans</v>
          </cell>
          <cell r="BM4" t="str">
            <v>Cost of customer deposits</v>
          </cell>
          <cell r="BN4" t="str">
            <v>Spread</v>
          </cell>
          <cell r="BO4" t="str">
            <v>Advances to Deposits ratio</v>
          </cell>
          <cell r="BP4" t="str">
            <v>Letter of credit, guarantees, acceptances</v>
          </cell>
          <cell r="BQ4" t="str">
            <v>Forwards swaps &amp; options</v>
          </cell>
          <cell r="BR4" t="str">
            <v>Overall off balance sheet items</v>
          </cell>
          <cell r="BS4" t="str">
            <v>Total assets Jun 20</v>
          </cell>
          <cell r="BT4" t="str">
            <v>Total assets Mar 20</v>
          </cell>
          <cell r="BU4" t="str">
            <v>Total assets Dec 19</v>
          </cell>
          <cell r="BV4" t="str">
            <v>Total assets Sep 19</v>
          </cell>
          <cell r="BW4" t="str">
            <v>Total assets Jun 19</v>
          </cell>
          <cell r="BX4" t="str">
            <v>Total assets Mar 19</v>
          </cell>
          <cell r="BY4" t="str">
            <v>Total assets Dec 18</v>
          </cell>
          <cell r="BZ4" t="str">
            <v>Total assets Sep 18</v>
          </cell>
          <cell r="CA4" t="str">
            <v>Total assets Jun 18</v>
          </cell>
          <cell r="CB4" t="str">
            <v>Total assets Mar 18</v>
          </cell>
          <cell r="CC4" t="str">
            <v>Total assets Dec 17</v>
          </cell>
          <cell r="CD4" t="str">
            <v>Total assets Sep 17</v>
          </cell>
          <cell r="CE4" t="str">
            <v>Total assets Jun 17</v>
          </cell>
          <cell r="CF4" t="str">
            <v>Total assets Mar 17</v>
          </cell>
          <cell r="CG4" t="str">
            <v>Total assets Dec 16</v>
          </cell>
          <cell r="CH4" t="str">
            <v>Total assets Sep 16</v>
          </cell>
          <cell r="CI4" t="str">
            <v>Total assets Jun 16</v>
          </cell>
          <cell r="CJ4" t="str">
            <v>Total assets Mar 16</v>
          </cell>
          <cell r="CK4" t="str">
            <v>Total assets Dec 15</v>
          </cell>
          <cell r="CL4" t="str">
            <v>Total assets Sep 15</v>
          </cell>
          <cell r="CM4" t="str">
            <v>Total assets June 15</v>
          </cell>
          <cell r="CN4" t="str">
            <v>Total assets Mar 15</v>
          </cell>
          <cell r="CO4" t="str">
            <v>Total assets Dec 14</v>
          </cell>
          <cell r="CP4" t="str">
            <v>Total assets Sep 14</v>
          </cell>
          <cell r="CQ4" t="str">
            <v>Total assets June 14</v>
          </cell>
          <cell r="CR4" t="str">
            <v>Total assets Mar 14</v>
          </cell>
          <cell r="CS4" t="str">
            <v>Total assets Dec 13</v>
          </cell>
          <cell r="CT4" t="str">
            <v>Total Equity Jun 20</v>
          </cell>
          <cell r="CU4" t="str">
            <v>Total Equity Mar 20</v>
          </cell>
          <cell r="CV4" t="str">
            <v>Total Equity Dec 19</v>
          </cell>
          <cell r="CW4" t="str">
            <v>Total Equity Sep 19</v>
          </cell>
          <cell r="CX4" t="str">
            <v>Total Equity Jun 19</v>
          </cell>
          <cell r="CY4" t="str">
            <v>Total Equity Mar 19</v>
          </cell>
          <cell r="CZ4" t="str">
            <v>Total Equity Dec 18</v>
          </cell>
          <cell r="DA4" t="str">
            <v>Total Equity Sep 18</v>
          </cell>
          <cell r="DB4" t="str">
            <v>Total Equity Jun 18</v>
          </cell>
          <cell r="DC4" t="str">
            <v>Total Equity Mar 18</v>
          </cell>
          <cell r="DD4" t="str">
            <v>Total Equity Dec 17</v>
          </cell>
          <cell r="DE4" t="str">
            <v>Total Equity Sep 17</v>
          </cell>
          <cell r="DF4" t="str">
            <v>Total Equity Jun 17</v>
          </cell>
          <cell r="DG4" t="str">
            <v>Total Equity Mar 17</v>
          </cell>
          <cell r="DH4" t="str">
            <v>Total Equity Dec 16</v>
          </cell>
          <cell r="DI4" t="str">
            <v>Total Equity Sep 16</v>
          </cell>
          <cell r="DJ4" t="str">
            <v>Total Equity Jun 16</v>
          </cell>
          <cell r="DK4" t="str">
            <v>Total Equity March 16</v>
          </cell>
          <cell r="DL4" t="str">
            <v>Total Equity December 15</v>
          </cell>
          <cell r="DM4" t="str">
            <v>Total Equity September 15</v>
          </cell>
          <cell r="DN4" t="str">
            <v>Total Equity June 15</v>
          </cell>
          <cell r="DO4" t="str">
            <v>Total Equity Mar 15</v>
          </cell>
          <cell r="DP4" t="str">
            <v>Total equity Dec 14</v>
          </cell>
          <cell r="DQ4" t="str">
            <v>Total equity Sep 14</v>
          </cell>
          <cell r="DR4" t="str">
            <v>Total equity June 14</v>
          </cell>
          <cell r="DS4" t="str">
            <v>Total equity Mar 14</v>
          </cell>
          <cell r="DT4" t="str">
            <v>Total equity Dec 13</v>
          </cell>
          <cell r="DU4"/>
          <cell r="DV4" t="str">
            <v>Fee income</v>
          </cell>
          <cell r="DW4" t="str">
            <v>Net Interest income</v>
          </cell>
          <cell r="DX4"/>
          <cell r="DY4" t="str">
            <v>Total operating income</v>
          </cell>
          <cell r="DZ4" t="str">
            <v>Total expenses</v>
          </cell>
          <cell r="EA4" t="str">
            <v>Specific Provision Jun 20</v>
          </cell>
          <cell r="EB4" t="str">
            <v>Net non performing loans</v>
          </cell>
          <cell r="EC4" t="str">
            <v>Total NPA</v>
          </cell>
          <cell r="ED4" t="str">
            <v>Profit after tax</v>
          </cell>
          <cell r="EE4" t="str">
            <v>Advances - Jun 2020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 t="str">
            <v>CBK Min = 14.5%</v>
          </cell>
          <cell r="BG5" t="str">
            <v>CBK Min = 10.5%</v>
          </cell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</row>
        <row r="6">
          <cell r="B6" t="str">
            <v>Kenya Commercial Bank</v>
          </cell>
          <cell r="C6">
            <v>730.29281400000002</v>
          </cell>
          <cell r="D6">
            <v>464.006913</v>
          </cell>
          <cell r="E6">
            <v>587.03847099999996</v>
          </cell>
          <cell r="F6">
            <v>97.191535000000002</v>
          </cell>
          <cell r="G6">
            <v>105.190285</v>
          </cell>
          <cell r="H6">
            <v>101.108298</v>
          </cell>
          <cell r="I6">
            <v>603.66760099999999</v>
          </cell>
          <cell r="J6">
            <v>1.5469679999999999</v>
          </cell>
          <cell r="K6">
            <v>11.361470000000001</v>
          </cell>
          <cell r="L6"/>
          <cell r="M6">
            <v>0.1416153869572814</v>
          </cell>
          <cell r="N6">
            <v>0.14566141968208518</v>
          </cell>
          <cell r="O6">
            <v>0.13910860417173271</v>
          </cell>
          <cell r="P6">
            <v>0.14545460759005399</v>
          </cell>
          <cell r="Q6">
            <v>0.14303507584047709</v>
          </cell>
          <cell r="R6">
            <v>0.145471861075753</v>
          </cell>
          <cell r="S6">
            <v>0.14397199811038175</v>
          </cell>
          <cell r="T6">
            <v>0.13881037333648602</v>
          </cell>
          <cell r="U6">
            <v>0.14117435542314599</v>
          </cell>
          <cell r="V6">
            <v>0.13796686321193541</v>
          </cell>
          <cell r="W6">
            <v>0.14291263056409176</v>
          </cell>
          <cell r="X6">
            <v>0.1430842533304027</v>
          </cell>
          <cell r="Y6">
            <v>0.14152595466646359</v>
          </cell>
          <cell r="Z6">
            <v>0.13574438000670025</v>
          </cell>
          <cell r="AA6">
            <v>0.13992352803734659</v>
          </cell>
          <cell r="AB6">
            <v>0.13433714985353076</v>
          </cell>
          <cell r="AC6">
            <v>0.13275515468664842</v>
          </cell>
          <cell r="AD6">
            <v>0.13119905159235939</v>
          </cell>
          <cell r="AE6">
            <v>0.12315759144100659</v>
          </cell>
          <cell r="AF6">
            <v>0.12828392399161925</v>
          </cell>
          <cell r="AG6">
            <v>0.12776260968164574</v>
          </cell>
          <cell r="AH6">
            <v>0.12747288756217376</v>
          </cell>
          <cell r="AI6">
            <v>0.1249181995617412</v>
          </cell>
          <cell r="AJ6">
            <v>0.13106153348130317</v>
          </cell>
          <cell r="AK6">
            <v>0.13103110285523009</v>
          </cell>
          <cell r="AL6">
            <v>0.12953006295034575</v>
          </cell>
          <cell r="AM6">
            <v>313413032</v>
          </cell>
          <cell r="AN6">
            <v>195568503</v>
          </cell>
          <cell r="AO6">
            <v>0</v>
          </cell>
          <cell r="AP6">
            <v>228782134</v>
          </cell>
          <cell r="AQ6">
            <v>0</v>
          </cell>
          <cell r="AR6">
            <v>40312354</v>
          </cell>
          <cell r="AS6">
            <v>51920201</v>
          </cell>
          <cell r="AT6">
            <v>263782134</v>
          </cell>
          <cell r="AU6">
            <v>13553634</v>
          </cell>
          <cell r="AV6">
            <v>20834301</v>
          </cell>
          <cell r="AW6">
            <v>20834.300999999999</v>
          </cell>
          <cell r="AX6">
            <v>4733253</v>
          </cell>
          <cell r="AY6"/>
          <cell r="AZ6">
            <v>0.14082534988857548</v>
          </cell>
          <cell r="BA6">
            <v>0.18001708729324031</v>
          </cell>
          <cell r="BB6">
            <v>0.15150161175924587</v>
          </cell>
          <cell r="BC6">
            <v>0.1792480689702764</v>
          </cell>
          <cell r="BD6">
            <v>0.14549105852584185</v>
          </cell>
          <cell r="BE6">
            <v>2.0065531594899402E-2</v>
          </cell>
          <cell r="BF6">
            <v>0.17425199700256896</v>
          </cell>
          <cell r="BG6">
            <v>0.16100174142027543</v>
          </cell>
          <cell r="BH6">
            <v>0.30461592900229345</v>
          </cell>
          <cell r="BI6">
            <v>0.39689387258943193</v>
          </cell>
          <cell r="BJ6">
            <v>8.770885682753661E-2</v>
          </cell>
          <cell r="BK6">
            <v>0.54650171256690283</v>
          </cell>
          <cell r="BL6">
            <v>0.10990107866212943</v>
          </cell>
          <cell r="BM6">
            <v>2.5731974767929412E-2</v>
          </cell>
          <cell r="BN6">
            <v>8.4169103894200015E-2</v>
          </cell>
          <cell r="BO6">
            <v>0.7904199399565417</v>
          </cell>
          <cell r="BP6">
            <v>0.13612966383370148</v>
          </cell>
          <cell r="BQ6">
            <v>2.9648039517958032E-2</v>
          </cell>
          <cell r="BR6">
            <v>8.2909554949790132E-2</v>
          </cell>
          <cell r="BS6">
            <v>730292814</v>
          </cell>
          <cell r="BT6">
            <v>728913837</v>
          </cell>
          <cell r="BU6">
            <v>674301720</v>
          </cell>
          <cell r="BV6">
            <v>667693686</v>
          </cell>
          <cell r="BW6">
            <v>653058422</v>
          </cell>
          <cell r="BX6">
            <v>635446081</v>
          </cell>
          <cell r="BY6">
            <v>621722876</v>
          </cell>
          <cell r="BZ6">
            <v>594008882</v>
          </cell>
          <cell r="CA6">
            <v>582710853</v>
          </cell>
          <cell r="CB6">
            <v>560903987</v>
          </cell>
          <cell r="CC6">
            <v>555630311</v>
          </cell>
          <cell r="CD6">
            <v>551343268</v>
          </cell>
          <cell r="CE6">
            <v>539972430</v>
          </cell>
          <cell r="CF6">
            <v>520535661</v>
          </cell>
          <cell r="CG6">
            <v>504775429</v>
          </cell>
          <cell r="CH6">
            <v>480228078</v>
          </cell>
          <cell r="CI6">
            <v>468119269</v>
          </cell>
          <cell r="CJ6">
            <v>467040289</v>
          </cell>
          <cell r="CK6">
            <v>467741173</v>
          </cell>
          <cell r="CL6">
            <v>454775641</v>
          </cell>
          <cell r="CM6">
            <v>428373929</v>
          </cell>
          <cell r="CN6">
            <v>392112176</v>
          </cell>
          <cell r="CO6">
            <v>376969401</v>
          </cell>
          <cell r="CP6">
            <v>354654696</v>
          </cell>
          <cell r="CQ6">
            <v>357832852</v>
          </cell>
          <cell r="CR6">
            <v>344881270</v>
          </cell>
          <cell r="CS6">
            <v>323312544</v>
          </cell>
          <cell r="CT6">
            <v>101108298</v>
          </cell>
          <cell r="CU6">
            <v>98172727</v>
          </cell>
          <cell r="CV6">
            <v>92607634</v>
          </cell>
          <cell r="CW6">
            <v>103799988</v>
          </cell>
          <cell r="CX6">
            <v>100669405</v>
          </cell>
          <cell r="CY6">
            <v>102602551</v>
          </cell>
          <cell r="CZ6">
            <v>97788946</v>
          </cell>
          <cell r="DA6">
            <v>86547811</v>
          </cell>
          <cell r="DB6">
            <v>83188923</v>
          </cell>
          <cell r="DC6">
            <v>77025627</v>
          </cell>
          <cell r="DD6">
            <v>88990915</v>
          </cell>
          <cell r="DE6">
            <v>87543545</v>
          </cell>
          <cell r="DF6">
            <v>82387611</v>
          </cell>
          <cell r="DG6">
            <v>76498794</v>
          </cell>
          <cell r="DH6">
            <v>80989888</v>
          </cell>
          <cell r="DI6">
            <v>79112934</v>
          </cell>
          <cell r="DJ6">
            <v>71821971</v>
          </cell>
          <cell r="DK6">
            <v>65237685</v>
          </cell>
          <cell r="DL6">
            <v>80885958</v>
          </cell>
          <cell r="DM6">
            <v>75806174</v>
          </cell>
          <cell r="DN6">
            <v>73434331</v>
          </cell>
          <cell r="DO6">
            <v>75829560</v>
          </cell>
          <cell r="DP6">
            <v>72167339</v>
          </cell>
          <cell r="DQ6">
            <v>72167339</v>
          </cell>
          <cell r="DR6">
            <v>68163363</v>
          </cell>
          <cell r="DS6">
            <v>65596612</v>
          </cell>
          <cell r="DT6">
            <v>62390636</v>
          </cell>
          <cell r="DU6"/>
          <cell r="DV6">
            <v>10951837</v>
          </cell>
          <cell r="DW6">
            <v>25001099</v>
          </cell>
          <cell r="DX6"/>
          <cell r="DY6">
            <v>35952936</v>
          </cell>
          <cell r="DZ6">
            <v>14269500</v>
          </cell>
          <cell r="EA6">
            <v>24379566</v>
          </cell>
          <cell r="EB6">
            <v>20230662</v>
          </cell>
          <cell r="EC6">
            <v>44610228</v>
          </cell>
          <cell r="ED6">
            <v>7045984</v>
          </cell>
          <cell r="EE6">
            <v>464006913</v>
          </cell>
        </row>
        <row r="7">
          <cell r="B7" t="str">
            <v>Equity Bank</v>
          </cell>
          <cell r="C7">
            <v>562.01114299999995</v>
          </cell>
          <cell r="D7">
            <v>293.74100800000002</v>
          </cell>
          <cell r="E7">
            <v>423.82290799999998</v>
          </cell>
          <cell r="F7">
            <v>64.350476</v>
          </cell>
          <cell r="G7">
            <v>85.680475999999999</v>
          </cell>
          <cell r="H7">
            <v>78.177301</v>
          </cell>
          <cell r="I7">
            <v>524.26437899999996</v>
          </cell>
          <cell r="J7">
            <v>1.5474460000000001</v>
          </cell>
          <cell r="K7">
            <v>9.1609859999999994</v>
          </cell>
          <cell r="L7"/>
          <cell r="M7">
            <v>0.10673950818376135</v>
          </cell>
          <cell r="N7">
            <v>0.10447199322839885</v>
          </cell>
          <cell r="O7">
            <v>0.10320281453529431</v>
          </cell>
          <cell r="P7">
            <v>0.10715481797940646</v>
          </cell>
          <cell r="Q7">
            <v>0.10385332472346581</v>
          </cell>
          <cell r="R7">
            <v>0.10090626517022637</v>
          </cell>
          <cell r="S7">
            <v>9.8061190936799256E-2</v>
          </cell>
          <cell r="T7">
            <v>9.8408090677759213E-2</v>
          </cell>
          <cell r="U7">
            <v>9.8374743180696667E-2</v>
          </cell>
          <cell r="V7">
            <v>9.9213182021215762E-2</v>
          </cell>
          <cell r="W7">
            <v>0.10021070817425724</v>
          </cell>
          <cell r="X7">
            <v>0.10263867923579205</v>
          </cell>
          <cell r="Y7">
            <v>0.10210981080849582</v>
          </cell>
          <cell r="Z7">
            <v>0.10023911955140558</v>
          </cell>
          <cell r="AA7">
            <v>9.8746469930219127E-2</v>
          </cell>
          <cell r="AB7">
            <v>0.10184218946700879</v>
          </cell>
          <cell r="AC7">
            <v>9.8472200158710665E-2</v>
          </cell>
          <cell r="AD7">
            <v>9.6887678984546005E-2</v>
          </cell>
          <cell r="AE7">
            <v>9.1101266839765715E-2</v>
          </cell>
          <cell r="AF7">
            <v>9.1091482465713358E-2</v>
          </cell>
          <cell r="AG7">
            <v>8.966130581150647E-2</v>
          </cell>
          <cell r="AH7">
            <v>8.4610822065211241E-2</v>
          </cell>
          <cell r="AI7">
            <v>9.4623204654071993E-2</v>
          </cell>
          <cell r="AJ7">
            <v>9.3120895302110526E-2</v>
          </cell>
          <cell r="AK7">
            <v>9.5413985779401106E-2</v>
          </cell>
          <cell r="AL7">
            <v>9.1886694776309688E-2</v>
          </cell>
          <cell r="AM7">
            <v>313413032</v>
          </cell>
          <cell r="AN7">
            <v>195568503</v>
          </cell>
          <cell r="AO7">
            <v>0</v>
          </cell>
          <cell r="AP7">
            <v>228782134</v>
          </cell>
          <cell r="AQ7">
            <v>0</v>
          </cell>
          <cell r="AR7">
            <v>40312354</v>
          </cell>
          <cell r="AS7">
            <v>51920201</v>
          </cell>
          <cell r="AT7">
            <v>263782134</v>
          </cell>
          <cell r="AU7">
            <v>13553634</v>
          </cell>
          <cell r="AV7">
            <v>20834301</v>
          </cell>
          <cell r="AW7">
            <v>20834.300999999999</v>
          </cell>
          <cell r="AX7">
            <v>4733253</v>
          </cell>
          <cell r="AY7"/>
          <cell r="AZ7">
            <v>0.10837490707426461</v>
          </cell>
          <cell r="BA7">
            <v>0.11396037256613115</v>
          </cell>
          <cell r="BB7">
            <v>0.10937929426177349</v>
          </cell>
          <cell r="BC7">
            <v>0.14453138989617861</v>
          </cell>
          <cell r="BD7">
            <v>0.19375623089565921</v>
          </cell>
          <cell r="BE7">
            <v>2.682815146503011E-2</v>
          </cell>
          <cell r="BF7">
            <v>0.16342990184347428</v>
          </cell>
          <cell r="BG7">
            <v>0.12274432247856383</v>
          </cell>
          <cell r="BH7">
            <v>0.3610149868647487</v>
          </cell>
          <cell r="BI7">
            <v>0.44238467816563348</v>
          </cell>
          <cell r="BJ7">
            <v>8.7233424381802732E-2</v>
          </cell>
          <cell r="BK7">
            <v>0.44071641679607959</v>
          </cell>
          <cell r="BL7">
            <v>0.11661573035047762</v>
          </cell>
          <cell r="BM7">
            <v>2.589825797608197E-2</v>
          </cell>
          <cell r="BN7">
            <v>9.0717472374395647E-2</v>
          </cell>
          <cell r="BO7">
            <v>0.69307487267771761</v>
          </cell>
          <cell r="BP7">
            <v>0.11860177330020884</v>
          </cell>
          <cell r="BQ7">
            <v>7.4602939346885125E-2</v>
          </cell>
          <cell r="BR7">
            <v>9.5757446436593896E-2</v>
          </cell>
          <cell r="BS7">
            <v>562011143</v>
          </cell>
          <cell r="BT7">
            <v>530686258</v>
          </cell>
          <cell r="BU7">
            <v>507525237</v>
          </cell>
          <cell r="BV7">
            <v>511829030</v>
          </cell>
          <cell r="BW7">
            <v>482709421</v>
          </cell>
          <cell r="BX7">
            <v>465244098</v>
          </cell>
          <cell r="BY7">
            <v>438508784</v>
          </cell>
          <cell r="BZ7">
            <v>424255993</v>
          </cell>
          <cell r="CA7">
            <v>410372609</v>
          </cell>
          <cell r="CB7">
            <v>402181727</v>
          </cell>
          <cell r="CC7">
            <v>406402486</v>
          </cell>
          <cell r="CD7">
            <v>405535402</v>
          </cell>
          <cell r="CE7">
            <v>399529870</v>
          </cell>
          <cell r="CF7">
            <v>393863646</v>
          </cell>
          <cell r="CG7">
            <v>379748996</v>
          </cell>
          <cell r="CH7">
            <v>380264086</v>
          </cell>
          <cell r="CI7">
            <v>360468890</v>
          </cell>
          <cell r="CJ7">
            <v>347559904</v>
          </cell>
          <cell r="CK7">
            <v>341329318</v>
          </cell>
          <cell r="CL7">
            <v>321146247</v>
          </cell>
          <cell r="CM7">
            <v>318183426</v>
          </cell>
          <cell r="CN7">
            <v>300888650</v>
          </cell>
          <cell r="CO7">
            <v>276115727</v>
          </cell>
          <cell r="CP7">
            <v>284368025</v>
          </cell>
          <cell r="CQ7">
            <v>260214926</v>
          </cell>
          <cell r="CR7">
            <v>255340466</v>
          </cell>
          <cell r="CS7">
            <v>238194354</v>
          </cell>
          <cell r="CT7">
            <v>78177301</v>
          </cell>
          <cell r="CU7">
            <v>72628489</v>
          </cell>
          <cell r="CV7">
            <v>69914370</v>
          </cell>
          <cell r="CW7">
            <v>78491773</v>
          </cell>
          <cell r="CX7">
            <v>73643524</v>
          </cell>
          <cell r="CY7">
            <v>67538874</v>
          </cell>
          <cell r="CZ7">
            <v>60586569</v>
          </cell>
          <cell r="DA7">
            <v>66014329</v>
          </cell>
          <cell r="DB7">
            <v>62231112</v>
          </cell>
          <cell r="DC7">
            <v>58528396</v>
          </cell>
          <cell r="DD7">
            <v>61906391</v>
          </cell>
          <cell r="DE7">
            <v>66313250</v>
          </cell>
          <cell r="DF7">
            <v>61659481</v>
          </cell>
          <cell r="DG7">
            <v>56267047</v>
          </cell>
          <cell r="DH7">
            <v>52341039</v>
          </cell>
          <cell r="DI7">
            <v>59898173</v>
          </cell>
          <cell r="DJ7">
            <v>54059428</v>
          </cell>
          <cell r="DK7">
            <v>52125975</v>
          </cell>
          <cell r="DL7">
            <v>47439613</v>
          </cell>
          <cell r="DM7">
            <v>50167760</v>
          </cell>
          <cell r="DN7">
            <v>47666080</v>
          </cell>
          <cell r="DO7">
            <v>44265113</v>
          </cell>
          <cell r="DP7">
            <v>39733344</v>
          </cell>
          <cell r="DQ7">
            <v>39733344</v>
          </cell>
          <cell r="DR7">
            <v>55681804</v>
          </cell>
          <cell r="DS7">
            <v>48809621</v>
          </cell>
          <cell r="DT7">
            <v>50686922</v>
          </cell>
          <cell r="DU7"/>
          <cell r="DV7">
            <v>10285226</v>
          </cell>
          <cell r="DW7">
            <v>18204522</v>
          </cell>
          <cell r="DX7"/>
          <cell r="DY7">
            <v>28489748</v>
          </cell>
          <cell r="DZ7">
            <v>12603428</v>
          </cell>
          <cell r="EA7">
            <v>12372202</v>
          </cell>
          <cell r="EB7">
            <v>15700730</v>
          </cell>
          <cell r="EC7">
            <v>28072932</v>
          </cell>
          <cell r="ED7">
            <v>7173421</v>
          </cell>
          <cell r="EE7">
            <v>293741008</v>
          </cell>
        </row>
        <row r="8">
          <cell r="B8" t="str">
            <v>Co-operative Bank of Kenya</v>
          </cell>
          <cell r="C8">
            <v>505.53991400000001</v>
          </cell>
          <cell r="D8">
            <v>270.795433</v>
          </cell>
          <cell r="E8">
            <v>380.65366299999999</v>
          </cell>
          <cell r="F8">
            <v>66.031098</v>
          </cell>
          <cell r="G8">
            <v>68.126492999999996</v>
          </cell>
          <cell r="H8">
            <v>78.630706000000004</v>
          </cell>
          <cell r="I8">
            <v>431.31214699999998</v>
          </cell>
          <cell r="J8">
            <v>1.183926</v>
          </cell>
          <cell r="K8">
            <v>9.1299159999999997</v>
          </cell>
          <cell r="L8"/>
          <cell r="M8">
            <v>9.9594061381088006E-2</v>
          </cell>
          <cell r="N8">
            <v>9.7688689863564118E-2</v>
          </cell>
          <cell r="O8">
            <v>9.7622535687919107E-2</v>
          </cell>
          <cell r="P8">
            <v>9.4698206618641478E-2</v>
          </cell>
          <cell r="Q8">
            <v>9.5496047523113706E-2</v>
          </cell>
          <cell r="R8">
            <v>9.6648189092887749E-2</v>
          </cell>
          <cell r="S8">
            <v>9.5704141107746943E-2</v>
          </cell>
          <cell r="T8">
            <v>9.6474712596889139E-2</v>
          </cell>
          <cell r="U8">
            <v>9.8479859855237384E-2</v>
          </cell>
          <cell r="V8">
            <v>0.1021673753053215</v>
          </cell>
          <cell r="W8">
            <v>0.10000834463142143</v>
          </cell>
          <cell r="X8">
            <v>0.1004640419991996</v>
          </cell>
          <cell r="Y8">
            <v>0.10086798408392122</v>
          </cell>
          <cell r="Z8">
            <v>0.10117409893948653</v>
          </cell>
          <cell r="AA8">
            <v>9.8095006116512201E-2</v>
          </cell>
          <cell r="AB8">
            <v>9.6650095935512909E-2</v>
          </cell>
          <cell r="AC8">
            <v>0.10250285940196353</v>
          </cell>
          <cell r="AD8">
            <v>0.10078924232391917</v>
          </cell>
          <cell r="AE8">
            <v>0.10135136881997128</v>
          </cell>
          <cell r="AF8">
            <v>9.1113009941155967E-2</v>
          </cell>
          <cell r="AG8">
            <v>9.2205325760033208E-2</v>
          </cell>
          <cell r="AH8">
            <v>8.9025218546685186E-2</v>
          </cell>
          <cell r="AI8">
            <v>9.9034548928715799E-2</v>
          </cell>
          <cell r="AJ8">
            <v>9.8971934282891236E-2</v>
          </cell>
          <cell r="AK8">
            <v>9.7025164366221661E-2</v>
          </cell>
          <cell r="AL8">
            <v>9.277290604617458E-2</v>
          </cell>
          <cell r="AM8">
            <v>313413032</v>
          </cell>
          <cell r="AN8">
            <v>195568503</v>
          </cell>
          <cell r="AO8">
            <v>0</v>
          </cell>
          <cell r="AP8">
            <v>228782134</v>
          </cell>
          <cell r="AQ8">
            <v>0</v>
          </cell>
          <cell r="AR8">
            <v>40312354</v>
          </cell>
          <cell r="AS8">
            <v>51920201</v>
          </cell>
          <cell r="AT8">
            <v>263782134</v>
          </cell>
          <cell r="AU8">
            <v>13553634</v>
          </cell>
          <cell r="AV8">
            <v>20834301</v>
          </cell>
          <cell r="AW8">
            <v>20834.300999999999</v>
          </cell>
          <cell r="AX8">
            <v>4733253</v>
          </cell>
          <cell r="AY8"/>
          <cell r="AZ8">
            <v>9.748532904459109E-2</v>
          </cell>
          <cell r="BA8">
            <v>0.10505835955287116</v>
          </cell>
          <cell r="BB8">
            <v>9.8238269407322734E-2</v>
          </cell>
          <cell r="BC8">
            <v>0.1440412035467972</v>
          </cell>
          <cell r="BD8">
            <v>0.17589420912869091</v>
          </cell>
          <cell r="BE8">
            <v>2.8675949196867955E-2</v>
          </cell>
          <cell r="BF8">
            <v>0.15795171426043791</v>
          </cell>
          <cell r="BG8">
            <v>0.15309352741229429</v>
          </cell>
          <cell r="BH8">
            <v>0.33366743812506389</v>
          </cell>
          <cell r="BI8">
            <v>0.52466947500554018</v>
          </cell>
          <cell r="BJ8">
            <v>9.3307412693498473E-2</v>
          </cell>
          <cell r="BK8">
            <v>0.46289400161378169</v>
          </cell>
          <cell r="BL8">
            <v>0.11322401132721532</v>
          </cell>
          <cell r="BM8">
            <v>2.9028118669826158E-2</v>
          </cell>
          <cell r="BN8">
            <v>8.4195892657389165E-2</v>
          </cell>
          <cell r="BO8">
            <v>0.71139584173658665</v>
          </cell>
          <cell r="BP8">
            <v>4.9294341150007019E-2</v>
          </cell>
          <cell r="BQ8">
            <v>9.1717917248448251E-3</v>
          </cell>
          <cell r="BR8">
            <v>2.9268238515484823E-2</v>
          </cell>
          <cell r="BS8">
            <v>505539914</v>
          </cell>
          <cell r="BT8">
            <v>462827626</v>
          </cell>
          <cell r="BU8">
            <v>449616472</v>
          </cell>
          <cell r="BV8">
            <v>434408831</v>
          </cell>
          <cell r="BW8">
            <v>423857656</v>
          </cell>
          <cell r="BX8">
            <v>419998477</v>
          </cell>
          <cell r="BY8">
            <v>408303625</v>
          </cell>
          <cell r="BZ8">
            <v>398614957</v>
          </cell>
          <cell r="CA8">
            <v>393427494</v>
          </cell>
          <cell r="CB8">
            <v>393425978</v>
          </cell>
          <cell r="CC8">
            <v>382829640</v>
          </cell>
          <cell r="CD8">
            <v>384464971</v>
          </cell>
          <cell r="CE8">
            <v>380086859</v>
          </cell>
          <cell r="CF8">
            <v>376018201</v>
          </cell>
          <cell r="CG8">
            <v>349997760</v>
          </cell>
          <cell r="CH8">
            <v>351917807</v>
          </cell>
          <cell r="CI8">
            <v>360041467</v>
          </cell>
          <cell r="CJ8">
            <v>348354889</v>
          </cell>
          <cell r="CK8">
            <v>339549808</v>
          </cell>
          <cell r="CL8">
            <v>323948110</v>
          </cell>
          <cell r="CM8">
            <v>318998960</v>
          </cell>
          <cell r="CN8">
            <v>304846787</v>
          </cell>
          <cell r="CO8">
            <v>282689098</v>
          </cell>
          <cell r="CP8">
            <v>266799109</v>
          </cell>
          <cell r="CQ8">
            <v>263501814</v>
          </cell>
          <cell r="CR8">
            <v>244073622</v>
          </cell>
          <cell r="CS8">
            <v>228874484</v>
          </cell>
          <cell r="CT8">
            <v>78630706</v>
          </cell>
          <cell r="CU8">
            <v>80581126</v>
          </cell>
          <cell r="CV8">
            <v>77087985</v>
          </cell>
          <cell r="CW8">
            <v>73278006</v>
          </cell>
          <cell r="CX8">
            <v>70152002</v>
          </cell>
          <cell r="CY8">
            <v>72018398</v>
          </cell>
          <cell r="CZ8">
            <v>68319018</v>
          </cell>
          <cell r="DA8">
            <v>69435424</v>
          </cell>
          <cell r="DB8">
            <v>66750889</v>
          </cell>
          <cell r="DC8">
            <v>67013872</v>
          </cell>
          <cell r="DD8">
            <v>68227154</v>
          </cell>
          <cell r="DE8">
            <v>65944424</v>
          </cell>
          <cell r="DF8">
            <v>63402505</v>
          </cell>
          <cell r="DG8">
            <v>63072764</v>
          </cell>
          <cell r="DH8">
            <v>60054832</v>
          </cell>
          <cell r="DI8">
            <v>58440502</v>
          </cell>
          <cell r="DJ8">
            <v>57116947</v>
          </cell>
          <cell r="DK8">
            <v>54653300</v>
          </cell>
          <cell r="DL8">
            <v>49310775</v>
          </cell>
          <cell r="DM8">
            <v>47991534</v>
          </cell>
          <cell r="DN8">
            <v>54795678</v>
          </cell>
          <cell r="DO8">
            <v>46164334</v>
          </cell>
          <cell r="DP8">
            <v>42351119</v>
          </cell>
          <cell r="DQ8">
            <v>42351119</v>
          </cell>
          <cell r="DR8">
            <v>40634476</v>
          </cell>
          <cell r="DS8">
            <v>38883993</v>
          </cell>
          <cell r="DT8">
            <v>35652054</v>
          </cell>
          <cell r="DU8"/>
          <cell r="DV8">
            <v>7707564</v>
          </cell>
          <cell r="DW8">
            <v>15391975</v>
          </cell>
          <cell r="DX8"/>
          <cell r="DY8">
            <v>23099539</v>
          </cell>
          <cell r="DZ8">
            <v>12119623</v>
          </cell>
          <cell r="EA8">
            <v>12899681</v>
          </cell>
          <cell r="EB8">
            <v>14967781</v>
          </cell>
          <cell r="EC8">
            <v>27867462</v>
          </cell>
          <cell r="ED8">
            <v>6847504</v>
          </cell>
          <cell r="EE8">
            <v>270795433</v>
          </cell>
        </row>
        <row r="9">
          <cell r="B9" t="str">
            <v>NCBA</v>
          </cell>
          <cell r="C9">
            <v>480.79771899999997</v>
          </cell>
          <cell r="D9">
            <v>225.73808099999999</v>
          </cell>
          <cell r="E9">
            <v>361.84310099999999</v>
          </cell>
          <cell r="F9">
            <v>64.213108000000005</v>
          </cell>
          <cell r="G9">
            <v>67.537419999999997</v>
          </cell>
          <cell r="H9">
            <v>72.166013000000007</v>
          </cell>
          <cell r="I9">
            <v>347.88354199999998</v>
          </cell>
          <cell r="J9">
            <v>1.7837769999999999</v>
          </cell>
          <cell r="K9">
            <v>4.3007669999999996</v>
          </cell>
          <cell r="L9"/>
          <cell r="M9">
            <v>9.3561134615991456E-2</v>
          </cell>
          <cell r="N9">
            <v>9.6950600236494641E-2</v>
          </cell>
          <cell r="O9">
            <v>9.7464044210689771E-2</v>
          </cell>
          <cell r="P9">
            <v>9.74673050392518E-2</v>
          </cell>
          <cell r="Q9">
            <v>9.6737257376679486E-2</v>
          </cell>
          <cell r="R9">
            <v>9.6737257376679486E-2</v>
          </cell>
          <cell r="S9">
            <v>9.7055711435556496E-2</v>
          </cell>
          <cell r="T9">
            <v>9.6142153326629703E-2</v>
          </cell>
          <cell r="U9">
            <v>9.7983448925575395E-2</v>
          </cell>
          <cell r="V9">
            <v>5.6204283601014399E-2</v>
          </cell>
          <cell r="W9">
            <v>5.5953636490812454E-2</v>
          </cell>
          <cell r="X9">
            <v>5.3466063280938905E-2</v>
          </cell>
          <cell r="Y9">
            <v>5.3057841065827435E-2</v>
          </cell>
          <cell r="Z9">
            <v>5.1215123751676375E-2</v>
          </cell>
          <cell r="AA9">
            <v>5.4621060328248094E-2</v>
          </cell>
          <cell r="AB9">
            <v>5.3054020917043358E-2</v>
          </cell>
          <cell r="AC9">
            <v>5.2787811272880056E-2</v>
          </cell>
          <cell r="AD9">
            <v>5.2254477482426093E-2</v>
          </cell>
          <cell r="AE9">
            <v>4.8437281495554596E-2</v>
          </cell>
          <cell r="AF9">
            <v>4.5534816425472802E-2</v>
          </cell>
          <cell r="AG9">
            <v>4.6003496432953359E-2</v>
          </cell>
          <cell r="AH9">
            <v>4.7926210129083477E-2</v>
          </cell>
          <cell r="AI9">
            <v>4.2843468532287779E-2</v>
          </cell>
          <cell r="AJ9">
            <v>4.2605531985737341E-2</v>
          </cell>
          <cell r="AK9">
            <v>3.8746058159839739E-2</v>
          </cell>
          <cell r="AL9">
            <v>3.978342370323365E-2</v>
          </cell>
          <cell r="AM9">
            <v>313413032</v>
          </cell>
          <cell r="AN9">
            <v>195568503</v>
          </cell>
          <cell r="AO9">
            <v>0</v>
          </cell>
          <cell r="AP9">
            <v>228782134</v>
          </cell>
          <cell r="AQ9">
            <v>0</v>
          </cell>
          <cell r="AR9">
            <v>40312354</v>
          </cell>
          <cell r="AS9">
            <v>51920201</v>
          </cell>
          <cell r="AT9">
            <v>263782134</v>
          </cell>
          <cell r="AU9">
            <v>13553634</v>
          </cell>
          <cell r="AV9">
            <v>20834301</v>
          </cell>
          <cell r="AW9">
            <v>20834.300999999999</v>
          </cell>
          <cell r="AX9">
            <v>4733253</v>
          </cell>
          <cell r="AY9"/>
          <cell r="AZ9">
            <v>9.2714190398433788E-2</v>
          </cell>
          <cell r="BA9">
            <v>8.7577815533074935E-2</v>
          </cell>
          <cell r="BB9">
            <v>9.3383680480224593E-2</v>
          </cell>
          <cell r="BC9">
            <v>6.7852503227231034E-2</v>
          </cell>
          <cell r="BD9">
            <v>7.5107456252925683E-2</v>
          </cell>
          <cell r="BE9">
            <v>1.1244595952558598E-2</v>
          </cell>
          <cell r="BF9">
            <v>0.19413801415187384</v>
          </cell>
          <cell r="BG9">
            <v>0.18458219561303654</v>
          </cell>
          <cell r="BH9">
            <v>0.43170478758388009</v>
          </cell>
          <cell r="BI9">
            <v>0.39225171175492723</v>
          </cell>
          <cell r="BJ9">
            <v>0.11226121770953487</v>
          </cell>
          <cell r="BK9">
            <v>0.42649714213110357</v>
          </cell>
          <cell r="BL9">
            <v>0.19873970666030424</v>
          </cell>
          <cell r="BM9">
            <v>4.4230400986530485E-2</v>
          </cell>
          <cell r="BN9">
            <v>0.15450930567377374</v>
          </cell>
          <cell r="BO9">
            <v>0.6238562525474266</v>
          </cell>
          <cell r="BP9">
            <v>9.1651158175813138E-2</v>
          </cell>
          <cell r="BQ9">
            <v>2.0729403005015096E-2</v>
          </cell>
          <cell r="BR9">
            <v>5.6190622792066429E-2</v>
          </cell>
          <cell r="BS9">
            <v>480797719</v>
          </cell>
          <cell r="BT9">
            <v>477674950</v>
          </cell>
          <cell r="BU9">
            <v>464890685</v>
          </cell>
          <cell r="BV9">
            <v>547750081</v>
          </cell>
          <cell r="BW9">
            <v>447029877</v>
          </cell>
          <cell r="BX9">
            <v>239013127</v>
          </cell>
          <cell r="BY9">
            <v>0</v>
          </cell>
          <cell r="BZ9">
            <v>415348889</v>
          </cell>
          <cell r="CA9">
            <v>223448379</v>
          </cell>
          <cell r="CB9">
            <v>225544631</v>
          </cell>
          <cell r="CC9">
            <v>229525229</v>
          </cell>
          <cell r="CD9">
            <v>219009371</v>
          </cell>
          <cell r="CE9">
            <v>216387023</v>
          </cell>
          <cell r="CF9">
            <v>202699639</v>
          </cell>
          <cell r="CG9">
            <v>210877927</v>
          </cell>
          <cell r="CH9">
            <v>211118198</v>
          </cell>
          <cell r="CI9">
            <v>206328561</v>
          </cell>
          <cell r="CJ9">
            <v>195962086</v>
          </cell>
          <cell r="CK9">
            <v>198484270</v>
          </cell>
          <cell r="CL9">
            <v>184466862</v>
          </cell>
          <cell r="CM9">
            <v>179346404</v>
          </cell>
          <cell r="CN9">
            <v>174983667</v>
          </cell>
          <cell r="CO9">
            <v>175808828</v>
          </cell>
          <cell r="CP9">
            <v>154710864</v>
          </cell>
          <cell r="CQ9">
            <v>143801266</v>
          </cell>
          <cell r="CR9">
            <v>119783476</v>
          </cell>
          <cell r="CS9">
            <v>124881964</v>
          </cell>
          <cell r="CT9">
            <v>72166013</v>
          </cell>
          <cell r="CU9">
            <v>71092199</v>
          </cell>
          <cell r="CV9">
            <v>69416255</v>
          </cell>
          <cell r="CW9">
            <v>70001759</v>
          </cell>
          <cell r="CX9">
            <v>0</v>
          </cell>
          <cell r="CY9">
            <v>33468865</v>
          </cell>
          <cell r="CZ9">
            <v>0</v>
          </cell>
          <cell r="DA9">
            <v>32677307</v>
          </cell>
          <cell r="DB9">
            <v>31950763</v>
          </cell>
          <cell r="DC9">
            <v>31671237</v>
          </cell>
          <cell r="DD9">
            <v>31571015</v>
          </cell>
          <cell r="DE9">
            <v>29764854</v>
          </cell>
          <cell r="DF9">
            <v>28396850</v>
          </cell>
          <cell r="DG9">
            <v>28887284</v>
          </cell>
          <cell r="DH9">
            <v>27470172</v>
          </cell>
          <cell r="DI9">
            <v>26187655</v>
          </cell>
          <cell r="DJ9">
            <v>24321102</v>
          </cell>
          <cell r="DK9">
            <v>23949685</v>
          </cell>
          <cell r="DL9">
            <v>22708080</v>
          </cell>
          <cell r="DM9">
            <v>19085273</v>
          </cell>
          <cell r="DN9">
            <v>18822475</v>
          </cell>
          <cell r="DO9">
            <v>18511215</v>
          </cell>
          <cell r="DP9">
            <v>17856644</v>
          </cell>
          <cell r="DQ9">
            <v>17856644</v>
          </cell>
          <cell r="DR9">
            <v>14954339</v>
          </cell>
          <cell r="DS9">
            <v>15471795</v>
          </cell>
          <cell r="DT9">
            <v>13749281</v>
          </cell>
          <cell r="DU9"/>
          <cell r="DV9">
            <v>8083455</v>
          </cell>
          <cell r="DW9">
            <v>10641042</v>
          </cell>
          <cell r="DX9"/>
          <cell r="DY9">
            <v>18724497</v>
          </cell>
          <cell r="DZ9">
            <v>7344716</v>
          </cell>
          <cell r="EA9">
            <v>12174903</v>
          </cell>
          <cell r="EB9">
            <v>16371368</v>
          </cell>
          <cell r="EC9">
            <v>28546271</v>
          </cell>
          <cell r="ED9">
            <v>2658471</v>
          </cell>
          <cell r="EE9">
            <v>225738081</v>
          </cell>
        </row>
        <row r="10">
          <cell r="B10" t="str">
            <v>Standard Chartered Bank</v>
          </cell>
          <cell r="C10">
            <v>327.21412600000002</v>
          </cell>
          <cell r="D10">
            <v>134.317139</v>
          </cell>
          <cell r="E10">
            <v>256.49628799999999</v>
          </cell>
          <cell r="F10">
            <v>40.128003999999997</v>
          </cell>
          <cell r="G10">
            <v>46.960334000000003</v>
          </cell>
          <cell r="H10">
            <v>50.846552000000003</v>
          </cell>
          <cell r="I10">
            <v>254.84896900000001</v>
          </cell>
          <cell r="J10">
            <v>1.4788289999999999</v>
          </cell>
          <cell r="K10">
            <v>4.6493270000000004</v>
          </cell>
          <cell r="L10"/>
          <cell r="M10">
            <v>6.5312294814785399E-2</v>
          </cell>
          <cell r="N10">
            <v>6.5024706544385774E-2</v>
          </cell>
          <cell r="O10">
            <v>6.4186957470718356E-2</v>
          </cell>
          <cell r="P10">
            <v>6.2999678755020924E-2</v>
          </cell>
          <cell r="Q10">
            <v>6.54057751117752E-2</v>
          </cell>
          <cell r="R10">
            <v>6.8011392204713972E-2</v>
          </cell>
          <cell r="S10">
            <v>6.6876241658463467E-2</v>
          </cell>
          <cell r="T10">
            <v>6.7923254318470433E-2</v>
          </cell>
          <cell r="U10">
            <v>7.1279750319827348E-2</v>
          </cell>
          <cell r="V10">
            <v>7.498422676639499E-2</v>
          </cell>
          <cell r="W10">
            <v>7.1336857972631479E-2</v>
          </cell>
          <cell r="X10">
            <v>7.6881029199935363E-2</v>
          </cell>
          <cell r="Y10">
            <v>7.4690155088795118E-2</v>
          </cell>
          <cell r="Z10">
            <v>7.3800484600600014E-2</v>
          </cell>
          <cell r="AA10">
            <v>7.0819460656538033E-2</v>
          </cell>
          <cell r="AB10">
            <v>7.3087283938123498E-2</v>
          </cell>
          <cell r="AC10">
            <v>7.3585483805675506E-2</v>
          </cell>
          <cell r="AD10">
            <v>7.4799554054957196E-2</v>
          </cell>
          <cell r="AE10">
            <v>6.9135590723677365E-2</v>
          </cell>
          <cell r="AF10">
            <v>6.8060282438070566E-2</v>
          </cell>
          <cell r="AG10">
            <v>7.2892927680585043E-2</v>
          </cell>
          <cell r="AH10">
            <v>7.2478126933566631E-2</v>
          </cell>
          <cell r="AI10">
            <v>7.2993438485868048E-2</v>
          </cell>
          <cell r="AJ10">
            <v>7.3326734059672591E-2</v>
          </cell>
          <cell r="AK10">
            <v>7.6122376925973012E-2</v>
          </cell>
          <cell r="AL10">
            <v>7.8339222482251211E-2</v>
          </cell>
          <cell r="AM10">
            <v>313413032</v>
          </cell>
          <cell r="AN10">
            <v>195568503</v>
          </cell>
          <cell r="AO10">
            <v>0</v>
          </cell>
          <cell r="AP10">
            <v>228782134</v>
          </cell>
          <cell r="AQ10">
            <v>0</v>
          </cell>
          <cell r="AR10">
            <v>40312354</v>
          </cell>
          <cell r="AS10">
            <v>51920201</v>
          </cell>
          <cell r="AT10">
            <v>263782134</v>
          </cell>
          <cell r="AU10">
            <v>13553634</v>
          </cell>
          <cell r="AV10">
            <v>20834301</v>
          </cell>
          <cell r="AW10">
            <v>20834.300999999999</v>
          </cell>
          <cell r="AX10">
            <v>4733253</v>
          </cell>
          <cell r="AY10"/>
          <cell r="AZ10">
            <v>6.3098038073306884E-2</v>
          </cell>
          <cell r="BA10">
            <v>5.2109956681488691E-2</v>
          </cell>
          <cell r="BB10">
            <v>6.6196004115484486E-2</v>
          </cell>
          <cell r="BC10">
            <v>7.3351677798855985E-2</v>
          </cell>
          <cell r="BD10">
            <v>0.11908044027626445</v>
          </cell>
          <cell r="BE10">
            <v>1.8550916525588823E-2</v>
          </cell>
          <cell r="BF10">
            <v>0.1842673101024003</v>
          </cell>
          <cell r="BG10">
            <v>0.1574579805343454</v>
          </cell>
          <cell r="BH10">
            <v>0.29170144140683957</v>
          </cell>
          <cell r="BI10">
            <v>0.52580918675892774</v>
          </cell>
          <cell r="BJ10">
            <v>8.5862039432962139E-2</v>
          </cell>
          <cell r="BK10">
            <v>0.63920907592016063</v>
          </cell>
          <cell r="BL10">
            <v>9.8903598731935674E-2</v>
          </cell>
          <cell r="BM10">
            <v>1.9187672777134037E-2</v>
          </cell>
          <cell r="BN10">
            <v>7.9715925954801634E-2</v>
          </cell>
          <cell r="BO10">
            <v>0.523661141638042</v>
          </cell>
          <cell r="BP10">
            <v>0.10419121282390964</v>
          </cell>
          <cell r="BQ10">
            <v>0.10640493616980407</v>
          </cell>
          <cell r="BR10">
            <v>0.10383275739365463</v>
          </cell>
          <cell r="BS10">
            <v>327214126</v>
          </cell>
          <cell r="BT10">
            <v>311432013</v>
          </cell>
          <cell r="BU10">
            <v>302295903</v>
          </cell>
          <cell r="BV10">
            <v>289422215</v>
          </cell>
          <cell r="BW10">
            <v>293472543</v>
          </cell>
          <cell r="BX10">
            <v>300226174</v>
          </cell>
          <cell r="BY10">
            <v>284691002</v>
          </cell>
          <cell r="BZ10">
            <v>287606164</v>
          </cell>
          <cell r="CA10">
            <v>295049630</v>
          </cell>
          <cell r="CB10">
            <v>293306671</v>
          </cell>
          <cell r="CC10">
            <v>285125438</v>
          </cell>
          <cell r="CD10">
            <v>309951569</v>
          </cell>
          <cell r="CE10">
            <v>288711107</v>
          </cell>
          <cell r="CF10">
            <v>274006884</v>
          </cell>
          <cell r="CG10">
            <v>250274108</v>
          </cell>
          <cell r="CH10">
            <v>264072997</v>
          </cell>
          <cell r="CI10">
            <v>255903727</v>
          </cell>
          <cell r="CJ10">
            <v>249710651</v>
          </cell>
          <cell r="CK10">
            <v>234130556</v>
          </cell>
          <cell r="CL10">
            <v>231786864</v>
          </cell>
          <cell r="CM10">
            <v>228338094</v>
          </cell>
          <cell r="CN10">
            <v>232984465</v>
          </cell>
          <cell r="CO10">
            <v>222635993</v>
          </cell>
          <cell r="CP10">
            <v>223082484</v>
          </cell>
          <cell r="CQ10">
            <v>228860613</v>
          </cell>
          <cell r="CR10">
            <v>217819880</v>
          </cell>
          <cell r="CS10">
            <v>220523869</v>
          </cell>
          <cell r="CT10">
            <v>50846552</v>
          </cell>
          <cell r="CU10">
            <v>49068888</v>
          </cell>
          <cell r="CV10">
            <v>47221510</v>
          </cell>
          <cell r="CW10">
            <v>46080820</v>
          </cell>
          <cell r="CX10">
            <v>54194365</v>
          </cell>
          <cell r="CY10">
            <v>47621354</v>
          </cell>
          <cell r="CZ10">
            <v>54336279</v>
          </cell>
          <cell r="DA10">
            <v>54209897</v>
          </cell>
          <cell r="DB10">
            <v>43217065</v>
          </cell>
          <cell r="DC10">
            <v>54028274</v>
          </cell>
          <cell r="DD10">
            <v>45483852</v>
          </cell>
          <cell r="DE10">
            <v>43809586</v>
          </cell>
          <cell r="DF10">
            <v>42698407</v>
          </cell>
          <cell r="DG10">
            <v>54660764</v>
          </cell>
          <cell r="DH10">
            <v>43904779</v>
          </cell>
          <cell r="DI10">
            <v>43288125</v>
          </cell>
          <cell r="DJ10">
            <v>43083098</v>
          </cell>
          <cell r="DK10">
            <v>43850954</v>
          </cell>
          <cell r="DL10">
            <v>40914483</v>
          </cell>
          <cell r="DM10">
            <v>41143859</v>
          </cell>
          <cell r="DN10">
            <v>39848778</v>
          </cell>
          <cell r="DO10">
            <v>42126191</v>
          </cell>
          <cell r="DP10">
            <v>40449853</v>
          </cell>
          <cell r="DQ10">
            <v>40449853</v>
          </cell>
          <cell r="DR10">
            <v>39685452</v>
          </cell>
          <cell r="DS10">
            <v>38765178</v>
          </cell>
          <cell r="DT10">
            <v>36029984</v>
          </cell>
          <cell r="DU10"/>
          <cell r="DV10">
            <v>3859673</v>
          </cell>
          <cell r="DW10">
            <v>9371914</v>
          </cell>
          <cell r="DX10"/>
          <cell r="DY10">
            <v>13231587</v>
          </cell>
          <cell r="DZ10">
            <v>6957290</v>
          </cell>
          <cell r="EA10">
            <v>8064247</v>
          </cell>
          <cell r="EB10">
            <v>4551730</v>
          </cell>
          <cell r="EC10">
            <v>12615977</v>
          </cell>
          <cell r="ED10">
            <v>2919497</v>
          </cell>
          <cell r="EE10">
            <v>134317139</v>
          </cell>
        </row>
        <row r="11">
          <cell r="B11" t="str">
            <v>Absa Bank Kenya</v>
          </cell>
          <cell r="C11">
            <v>392.01770399999998</v>
          </cell>
          <cell r="D11">
            <v>201.948138</v>
          </cell>
          <cell r="E11">
            <v>249.714021</v>
          </cell>
          <cell r="F11">
            <v>40.117981999999998</v>
          </cell>
          <cell r="G11">
            <v>48.112980999999998</v>
          </cell>
          <cell r="H11">
            <v>41.675586000000003</v>
          </cell>
          <cell r="I11">
            <v>291.12598800000001</v>
          </cell>
          <cell r="J11">
            <v>2.0617679999999998</v>
          </cell>
          <cell r="K11">
            <v>2.984731</v>
          </cell>
          <cell r="L11"/>
          <cell r="M11">
            <v>6.4887599403401872E-2</v>
          </cell>
          <cell r="N11">
            <v>6.5776413678535151E-2</v>
          </cell>
          <cell r="O11">
            <v>6.8667220982399066E-2</v>
          </cell>
          <cell r="P11">
            <v>6.7605259998546399E-2</v>
          </cell>
          <cell r="Q11">
            <v>6.7201398417352384E-2</v>
          </cell>
          <cell r="R11">
            <v>6.9309079131394336E-2</v>
          </cell>
          <cell r="S11">
            <v>6.7305711401056886E-2</v>
          </cell>
          <cell r="T11">
            <v>6.9062370315111657E-2</v>
          </cell>
          <cell r="U11">
            <v>6.9899479535340897E-2</v>
          </cell>
          <cell r="V11">
            <v>6.9665979965692515E-2</v>
          </cell>
          <cell r="W11">
            <v>6.6571807625765284E-2</v>
          </cell>
          <cell r="X11">
            <v>6.8813021819434772E-2</v>
          </cell>
          <cell r="Y11">
            <v>6.7402797826715932E-2</v>
          </cell>
          <cell r="Z11">
            <v>6.8672384088949323E-2</v>
          </cell>
          <cell r="AA11">
            <v>6.9604026480536943E-2</v>
          </cell>
          <cell r="AB11">
            <v>6.9696517493310753E-2</v>
          </cell>
          <cell r="AC11">
            <v>7.0225197842729847E-2</v>
          </cell>
          <cell r="AD11">
            <v>6.8253664356214966E-2</v>
          </cell>
          <cell r="AE11">
            <v>6.7135957760077025E-2</v>
          </cell>
          <cell r="AF11">
            <v>6.6433031723546504E-2</v>
          </cell>
          <cell r="AG11">
            <v>7.0473547433140202E-2</v>
          </cell>
          <cell r="AH11">
            <v>7.2892726696750149E-2</v>
          </cell>
          <cell r="AI11">
            <v>7.130132863843322E-2</v>
          </cell>
          <cell r="AJ11">
            <v>7.2816030490544692E-2</v>
          </cell>
          <cell r="AK11">
            <v>7.2833618657822535E-2</v>
          </cell>
          <cell r="AL11">
            <v>7.8008697497295637E-2</v>
          </cell>
          <cell r="AM11">
            <v>313413032</v>
          </cell>
          <cell r="AN11">
            <v>195568503</v>
          </cell>
          <cell r="AO11">
            <v>0</v>
          </cell>
          <cell r="AP11">
            <v>228782134</v>
          </cell>
          <cell r="AQ11">
            <v>0</v>
          </cell>
          <cell r="AR11">
            <v>40312354</v>
          </cell>
          <cell r="AS11">
            <v>51920201</v>
          </cell>
          <cell r="AT11">
            <v>263782134</v>
          </cell>
          <cell r="AU11">
            <v>13553634</v>
          </cell>
          <cell r="AV11">
            <v>20834301</v>
          </cell>
          <cell r="AW11">
            <v>20834.300999999999</v>
          </cell>
          <cell r="AX11">
            <v>4733253</v>
          </cell>
          <cell r="AY11"/>
          <cell r="AZ11">
            <v>7.5594377036162383E-2</v>
          </cell>
          <cell r="BA11">
            <v>7.8348219753901244E-2</v>
          </cell>
          <cell r="BB11">
            <v>6.4445651399875931E-2</v>
          </cell>
          <cell r="BC11">
            <v>4.7089616761362925E-2</v>
          </cell>
          <cell r="BD11">
            <v>1.8073628359862398E-2</v>
          </cell>
          <cell r="BE11">
            <v>2.0230382093460587E-3</v>
          </cell>
          <cell r="BF11">
            <v>0.16526515317485155</v>
          </cell>
          <cell r="BG11">
            <v>0.13780281958201546</v>
          </cell>
          <cell r="BH11">
            <v>0.31194625012767802</v>
          </cell>
          <cell r="BI11">
            <v>0.48875468376664027</v>
          </cell>
          <cell r="BJ11">
            <v>6.7303992184475747E-2</v>
          </cell>
          <cell r="BK11">
            <v>0.57496219991356456</v>
          </cell>
          <cell r="BL11">
            <v>0.11192818109356324</v>
          </cell>
          <cell r="BM11">
            <v>2.6649575433669012E-2</v>
          </cell>
          <cell r="BN11">
            <v>8.527860565989423E-2</v>
          </cell>
          <cell r="BO11">
            <v>0.80871765706740195</v>
          </cell>
          <cell r="BP11">
            <v>4.4673006252073794E-2</v>
          </cell>
          <cell r="BQ11">
            <v>0.22137890262023371</v>
          </cell>
          <cell r="BR11">
            <v>0.12928795528348214</v>
          </cell>
          <cell r="BS11">
            <v>392017704</v>
          </cell>
          <cell r="BT11">
            <v>381692956</v>
          </cell>
          <cell r="BU11">
            <v>374109200</v>
          </cell>
          <cell r="BV11">
            <v>359771428</v>
          </cell>
          <cell r="BW11">
            <v>353740701</v>
          </cell>
          <cell r="BX11">
            <v>354502860</v>
          </cell>
          <cell r="BY11">
            <v>325362737</v>
          </cell>
          <cell r="BZ11">
            <v>322637854</v>
          </cell>
          <cell r="CA11">
            <v>317007311</v>
          </cell>
          <cell r="CB11">
            <v>291293088</v>
          </cell>
          <cell r="CC11">
            <v>271682166</v>
          </cell>
          <cell r="CD11">
            <v>277609552</v>
          </cell>
          <cell r="CE11">
            <v>268015547</v>
          </cell>
          <cell r="CF11">
            <v>260429543</v>
          </cell>
          <cell r="CG11">
            <v>259498223</v>
          </cell>
          <cell r="CH11">
            <v>264008571</v>
          </cell>
          <cell r="CI11">
            <v>256142570</v>
          </cell>
          <cell r="CJ11">
            <v>211913140</v>
          </cell>
          <cell r="CK11">
            <v>241152698</v>
          </cell>
          <cell r="CL11">
            <v>221041523</v>
          </cell>
          <cell r="CM11">
            <v>234699871</v>
          </cell>
          <cell r="CN11">
            <v>230907978</v>
          </cell>
          <cell r="CO11">
            <v>226118124</v>
          </cell>
          <cell r="CP11">
            <v>218771220</v>
          </cell>
          <cell r="CQ11">
            <v>213439675</v>
          </cell>
          <cell r="CR11">
            <v>200975424</v>
          </cell>
          <cell r="CS11">
            <v>207009618</v>
          </cell>
          <cell r="CT11">
            <v>41675586</v>
          </cell>
          <cell r="CU11">
            <v>41057360</v>
          </cell>
          <cell r="CV11">
            <v>44079414</v>
          </cell>
          <cell r="CW11">
            <v>42967475</v>
          </cell>
          <cell r="CX11">
            <v>41546560</v>
          </cell>
          <cell r="CY11">
            <v>54143264</v>
          </cell>
          <cell r="CZ11">
            <v>43393443</v>
          </cell>
          <cell r="DA11">
            <v>41909848</v>
          </cell>
          <cell r="DB11">
            <v>40114088</v>
          </cell>
          <cell r="DC11">
            <v>43607960</v>
          </cell>
          <cell r="DD11">
            <v>43559168</v>
          </cell>
          <cell r="DE11">
            <v>42020987</v>
          </cell>
          <cell r="DF11">
            <v>40337534</v>
          </cell>
          <cell r="DG11">
            <v>43652097</v>
          </cell>
          <cell r="DH11">
            <v>42094710</v>
          </cell>
          <cell r="DI11">
            <v>41470872</v>
          </cell>
          <cell r="DJ11">
            <v>39103584</v>
          </cell>
          <cell r="DK11">
            <v>42315483</v>
          </cell>
          <cell r="DL11">
            <v>39716371</v>
          </cell>
          <cell r="DM11">
            <v>36852164</v>
          </cell>
          <cell r="DN11">
            <v>36237869</v>
          </cell>
          <cell r="DO11">
            <v>40265422</v>
          </cell>
          <cell r="DP11">
            <v>38186091</v>
          </cell>
          <cell r="DQ11">
            <v>38186091</v>
          </cell>
          <cell r="DR11">
            <v>36042316</v>
          </cell>
          <cell r="DS11">
            <v>34465579</v>
          </cell>
          <cell r="DT11">
            <v>32370886</v>
          </cell>
          <cell r="DU11"/>
          <cell r="DV11">
            <v>5106343</v>
          </cell>
          <cell r="DW11">
            <v>11262961</v>
          </cell>
          <cell r="DX11"/>
          <cell r="DY11">
            <v>16369304</v>
          </cell>
          <cell r="DZ11">
            <v>8000574</v>
          </cell>
          <cell r="EA11">
            <v>8378762</v>
          </cell>
          <cell r="EB11">
            <v>6193956</v>
          </cell>
          <cell r="EC11">
            <v>14572718</v>
          </cell>
          <cell r="ED11">
            <v>387476</v>
          </cell>
          <cell r="EE11">
            <v>201948138</v>
          </cell>
        </row>
        <row r="12">
          <cell r="B12" t="str">
            <v>Stanbic Bank</v>
          </cell>
          <cell r="C12">
            <v>350.38814000000002</v>
          </cell>
          <cell r="D12">
            <v>160.97485</v>
          </cell>
          <cell r="E12">
            <v>252.183773</v>
          </cell>
          <cell r="F12">
            <v>39.055326999999998</v>
          </cell>
          <cell r="G12">
            <v>45.319916999999997</v>
          </cell>
          <cell r="H12">
            <v>39.374321999999999</v>
          </cell>
          <cell r="I12">
            <v>253.63868400000001</v>
          </cell>
          <cell r="J12">
            <v>2.5554220000000001</v>
          </cell>
          <cell r="K12">
            <v>4.0402979999999999</v>
          </cell>
          <cell r="L12"/>
          <cell r="M12">
            <v>6.1418799697304023E-2</v>
          </cell>
          <cell r="N12">
            <v>5.7381030756856091E-2</v>
          </cell>
          <cell r="O12">
            <v>5.6431119952372877E-2</v>
          </cell>
          <cell r="P12">
            <v>5.6347190713752646E-2</v>
          </cell>
          <cell r="Q12">
            <v>5.9012339952427439E-2</v>
          </cell>
          <cell r="R12">
            <v>5.7554756150503796E-2</v>
          </cell>
          <cell r="S12">
            <v>5.8598717723099915E-2</v>
          </cell>
          <cell r="T12">
            <v>5.7747925183877918E-2</v>
          </cell>
          <cell r="U12">
            <v>5.62875454631106E-2</v>
          </cell>
          <cell r="V12">
            <v>5.5261547049677041E-2</v>
          </cell>
          <cell r="W12">
            <v>5.4626473398050282E-2</v>
          </cell>
          <cell r="X12">
            <v>5.4247077894904377E-2</v>
          </cell>
          <cell r="Y12">
            <v>5.1513954858689502E-2</v>
          </cell>
          <cell r="Z12">
            <v>5.0542352769446401E-2</v>
          </cell>
          <cell r="AA12">
            <v>5.0877351905984365E-2</v>
          </cell>
          <cell r="AB12">
            <v>5.4156401113650998E-2</v>
          </cell>
          <cell r="AC12">
            <v>4.9734122707107808E-2</v>
          </cell>
          <cell r="AD12">
            <v>5.0629626008313361E-2</v>
          </cell>
          <cell r="AE12">
            <v>5.3268162842596556E-2</v>
          </cell>
          <cell r="AF12">
            <v>5.0786597390307282E-2</v>
          </cell>
          <cell r="AG12">
            <v>4.9596497722514093E-2</v>
          </cell>
          <cell r="AH12">
            <v>4.963887593765233E-2</v>
          </cell>
          <cell r="AI12">
            <v>5.0735941973915108E-2</v>
          </cell>
          <cell r="AJ12">
            <v>5.1204229655496709E-2</v>
          </cell>
          <cell r="AK12">
            <v>5.3035454301622903E-2</v>
          </cell>
          <cell r="AL12">
            <v>5.7120423501332312E-2</v>
          </cell>
          <cell r="AM12">
            <v>313413032</v>
          </cell>
          <cell r="AN12">
            <v>195568503</v>
          </cell>
          <cell r="AO12">
            <v>0</v>
          </cell>
          <cell r="AP12">
            <v>228782134</v>
          </cell>
          <cell r="AQ12">
            <v>0</v>
          </cell>
          <cell r="AR12">
            <v>40312354</v>
          </cell>
          <cell r="AS12">
            <v>51920201</v>
          </cell>
          <cell r="AT12">
            <v>263782134</v>
          </cell>
          <cell r="AU12">
            <v>13553634</v>
          </cell>
          <cell r="AV12">
            <v>20834301</v>
          </cell>
          <cell r="AW12">
            <v>20834.300999999999</v>
          </cell>
          <cell r="AX12">
            <v>4733253</v>
          </cell>
          <cell r="AY12"/>
          <cell r="AZ12">
            <v>6.7566777964088207E-2</v>
          </cell>
          <cell r="BA12">
            <v>6.2452137700082636E-2</v>
          </cell>
          <cell r="BB12">
            <v>6.5083039624208541E-2</v>
          </cell>
          <cell r="BC12">
            <v>6.3743126071227563E-2</v>
          </cell>
          <cell r="BD12">
            <v>0.12730320730495717</v>
          </cell>
          <cell r="BE12">
            <v>1.5502640708686247E-2</v>
          </cell>
          <cell r="BF12">
            <v>0.17867904171904628</v>
          </cell>
          <cell r="BG12">
            <v>0.15398016731548725</v>
          </cell>
          <cell r="BH12">
            <v>0.44083839882558395</v>
          </cell>
          <cell r="BI12">
            <v>0.46456849039352216</v>
          </cell>
          <cell r="BJ12">
            <v>9.0617806902314163E-2</v>
          </cell>
          <cell r="BK12">
            <v>0.53505390359451022</v>
          </cell>
          <cell r="BL12">
            <v>8.8282493190537284E-2</v>
          </cell>
          <cell r="BM12">
            <v>2.4569378842297065E-2</v>
          </cell>
          <cell r="BN12">
            <v>6.3713114348240216E-2</v>
          </cell>
          <cell r="BO12">
            <v>0.63832358476133988</v>
          </cell>
          <cell r="BP12">
            <v>0.12352073988418909</v>
          </cell>
          <cell r="BQ12">
            <v>0.31097348567006849</v>
          </cell>
          <cell r="BR12">
            <v>0.21223971328297078</v>
          </cell>
          <cell r="BS12">
            <v>350388140</v>
          </cell>
          <cell r="BT12">
            <v>309651330</v>
          </cell>
          <cell r="BU12">
            <v>292705136</v>
          </cell>
          <cell r="BV12">
            <v>294302229</v>
          </cell>
          <cell r="BW12">
            <v>303663158</v>
          </cell>
          <cell r="BX12">
            <v>284867951</v>
          </cell>
          <cell r="BY12">
            <v>280953012</v>
          </cell>
          <cell r="BZ12">
            <v>286308290</v>
          </cell>
          <cell r="CA12">
            <v>269395802</v>
          </cell>
          <cell r="CB12">
            <v>248985926</v>
          </cell>
          <cell r="CC12">
            <v>239407877</v>
          </cell>
          <cell r="CD12">
            <v>236547378</v>
          </cell>
          <cell r="CE12">
            <v>224804428</v>
          </cell>
          <cell r="CF12">
            <v>212633202</v>
          </cell>
          <cell r="CG12">
            <v>204895157</v>
          </cell>
          <cell r="CH12">
            <v>229866887</v>
          </cell>
          <cell r="CI12">
            <v>202294738</v>
          </cell>
          <cell r="CJ12">
            <v>208287754</v>
          </cell>
          <cell r="CK12">
            <v>198578014</v>
          </cell>
          <cell r="CL12">
            <v>208167708</v>
          </cell>
          <cell r="CM12">
            <v>203595164</v>
          </cell>
          <cell r="CN12">
            <v>184061612</v>
          </cell>
          <cell r="CO12">
            <v>171347152</v>
          </cell>
          <cell r="CP12">
            <v>167107694</v>
          </cell>
          <cell r="CQ12">
            <v>155933918</v>
          </cell>
          <cell r="CR12">
            <v>159885214</v>
          </cell>
          <cell r="CS12">
            <v>170726460</v>
          </cell>
          <cell r="CT12">
            <v>39374322</v>
          </cell>
          <cell r="CU12">
            <v>40560887</v>
          </cell>
          <cell r="CV12">
            <v>38939840</v>
          </cell>
          <cell r="CW12">
            <v>37781929</v>
          </cell>
          <cell r="CX12">
            <v>36789253</v>
          </cell>
          <cell r="CY12">
            <v>36836052</v>
          </cell>
          <cell r="CZ12">
            <v>35490716</v>
          </cell>
          <cell r="DA12">
            <v>33140213</v>
          </cell>
          <cell r="DB12">
            <v>32205154</v>
          </cell>
          <cell r="DC12">
            <v>33048626</v>
          </cell>
          <cell r="DD12">
            <v>33051194</v>
          </cell>
          <cell r="DE12">
            <v>31922509</v>
          </cell>
          <cell r="DF12">
            <v>30830481</v>
          </cell>
          <cell r="DG12">
            <v>29267838</v>
          </cell>
          <cell r="DH12">
            <v>30237504</v>
          </cell>
          <cell r="DI12">
            <v>28554962</v>
          </cell>
          <cell r="DJ12">
            <v>27656039</v>
          </cell>
          <cell r="DK12">
            <v>27074070</v>
          </cell>
          <cell r="DL12">
            <v>28250550</v>
          </cell>
          <cell r="DM12">
            <v>26855040</v>
          </cell>
          <cell r="DN12">
            <v>26168836</v>
          </cell>
          <cell r="DO12">
            <v>25907559</v>
          </cell>
          <cell r="DP12">
            <v>26644208</v>
          </cell>
          <cell r="DQ12">
            <v>26644208</v>
          </cell>
          <cell r="DR12">
            <v>25311868</v>
          </cell>
          <cell r="DS12">
            <v>23485250</v>
          </cell>
          <cell r="DT12">
            <v>22353549</v>
          </cell>
          <cell r="DU12"/>
          <cell r="DV12">
            <v>4713423</v>
          </cell>
          <cell r="DW12">
            <v>5978529</v>
          </cell>
          <cell r="DX12"/>
          <cell r="DY12">
            <v>10691952</v>
          </cell>
          <cell r="DZ12">
            <v>4967144</v>
          </cell>
          <cell r="EA12">
            <v>8582675</v>
          </cell>
          <cell r="EB12">
            <v>7458092</v>
          </cell>
          <cell r="EC12">
            <v>16040767</v>
          </cell>
          <cell r="ED12">
            <v>2492411</v>
          </cell>
          <cell r="EE12">
            <v>160974850</v>
          </cell>
        </row>
        <row r="13">
          <cell r="B13" t="str">
            <v>Diamond Trust Bank</v>
          </cell>
          <cell r="C13">
            <v>284.31907000000001</v>
          </cell>
          <cell r="D13">
            <v>151.60479599999999</v>
          </cell>
          <cell r="E13">
            <v>195.32980599999999</v>
          </cell>
          <cell r="F13">
            <v>45.682881999999999</v>
          </cell>
          <cell r="G13">
            <v>49.808821999999999</v>
          </cell>
          <cell r="H13">
            <v>53.625594999999997</v>
          </cell>
          <cell r="I13">
            <v>237.008084</v>
          </cell>
          <cell r="J13">
            <v>0.95564000000000004</v>
          </cell>
          <cell r="K13">
            <v>3.976985</v>
          </cell>
          <cell r="L13"/>
          <cell r="M13">
            <v>5.8507313219189803E-2</v>
          </cell>
          <cell r="N13">
            <v>6.0618957248676053E-2</v>
          </cell>
          <cell r="O13">
            <v>6.259353231391368E-2</v>
          </cell>
          <cell r="P13">
            <v>6.2977914354430786E-2</v>
          </cell>
          <cell r="Q13">
            <v>6.3683394351932029E-2</v>
          </cell>
          <cell r="R13">
            <v>6.3770351079649706E-2</v>
          </cell>
          <cell r="S13">
            <v>6.5940347249586514E-2</v>
          </cell>
          <cell r="T13">
            <v>6.7343303785622588E-2</v>
          </cell>
          <cell r="U13">
            <v>6.8787074781720137E-2</v>
          </cell>
          <cell r="V13">
            <v>6.9242724646015011E-2</v>
          </cell>
          <cell r="W13">
            <v>6.6636654223616559E-2</v>
          </cell>
          <cell r="X13">
            <v>6.6563556187517248E-2</v>
          </cell>
          <cell r="Y13">
            <v>6.4662708824676812E-2</v>
          </cell>
          <cell r="Z13">
            <v>6.4225378142243925E-2</v>
          </cell>
          <cell r="AA13">
            <v>6.3931954794117257E-2</v>
          </cell>
          <cell r="AB13">
            <v>5.9424839579737959E-2</v>
          </cell>
          <cell r="AC13">
            <v>5.8910865466428299E-2</v>
          </cell>
          <cell r="AD13">
            <v>5.688000529505001E-2</v>
          </cell>
          <cell r="AE13">
            <v>4.8020961225879545E-2</v>
          </cell>
          <cell r="AF13">
            <v>4.6628364034915784E-2</v>
          </cell>
          <cell r="AG13">
            <v>4.6546312553362799E-2</v>
          </cell>
          <cell r="AH13">
            <v>4.6615122798219506E-2</v>
          </cell>
          <cell r="AI13">
            <v>4.4907011706007707E-2</v>
          </cell>
          <cell r="AJ13">
            <v>4.1894073196298925E-2</v>
          </cell>
          <cell r="AK13">
            <v>4.3056383213295579E-2</v>
          </cell>
          <cell r="AL13">
            <v>4.3028618756943957E-2</v>
          </cell>
          <cell r="AM13">
            <v>313413032</v>
          </cell>
          <cell r="AN13">
            <v>195568503</v>
          </cell>
          <cell r="AO13">
            <v>0</v>
          </cell>
          <cell r="AP13">
            <v>228782134</v>
          </cell>
          <cell r="AQ13">
            <v>0</v>
          </cell>
          <cell r="AR13">
            <v>40312354</v>
          </cell>
          <cell r="AS13">
            <v>51920201</v>
          </cell>
          <cell r="AT13">
            <v>263782134</v>
          </cell>
          <cell r="AU13">
            <v>13553634</v>
          </cell>
          <cell r="AV13">
            <v>20834301</v>
          </cell>
          <cell r="AW13">
            <v>20834.300999999999</v>
          </cell>
          <cell r="AX13">
            <v>4733253</v>
          </cell>
          <cell r="AY13"/>
          <cell r="AZ13">
            <v>5.482640900358686E-2</v>
          </cell>
          <cell r="BA13">
            <v>5.8816912056665602E-2</v>
          </cell>
          <cell r="BB13">
            <v>5.0410291480915255E-2</v>
          </cell>
          <cell r="BC13">
            <v>6.2744247141765519E-2</v>
          </cell>
          <cell r="BD13">
            <v>9.0096115885096889E-2</v>
          </cell>
          <cell r="BE13">
            <v>1.6649903909788495E-2</v>
          </cell>
          <cell r="BF13">
            <v>0.21015663752633856</v>
          </cell>
          <cell r="BG13">
            <v>0.19274820178707491</v>
          </cell>
          <cell r="BH13">
            <v>0.28219777117048328</v>
          </cell>
          <cell r="BI13">
            <v>0.39212978562774337</v>
          </cell>
          <cell r="BJ13">
            <v>6.9327288195505904E-2</v>
          </cell>
          <cell r="BK13">
            <v>0.43186250020144717</v>
          </cell>
          <cell r="BL13">
            <v>9.3024089375537591E-2</v>
          </cell>
          <cell r="BM13">
            <v>4.4805408137979716E-2</v>
          </cell>
          <cell r="BN13">
            <v>4.8218681237557875E-2</v>
          </cell>
          <cell r="BO13">
            <v>0.77614778361065895</v>
          </cell>
          <cell r="BP13">
            <v>8.5334463013265208E-2</v>
          </cell>
          <cell r="BQ13">
            <v>4.2729475022765112E-2</v>
          </cell>
          <cell r="BR13">
            <v>6.361775370229962E-2</v>
          </cell>
          <cell r="BS13">
            <v>284319070</v>
          </cell>
          <cell r="BT13">
            <v>286363190</v>
          </cell>
          <cell r="BU13">
            <v>287250595</v>
          </cell>
          <cell r="BV13">
            <v>283581295</v>
          </cell>
          <cell r="BW13">
            <v>280115753</v>
          </cell>
          <cell r="BX13">
            <v>277153801</v>
          </cell>
          <cell r="BY13">
            <v>281515703</v>
          </cell>
          <cell r="BZ13">
            <v>291515544</v>
          </cell>
          <cell r="CA13">
            <v>285735153</v>
          </cell>
          <cell r="CB13">
            <v>277054843</v>
          </cell>
          <cell r="CC13">
            <v>270081538</v>
          </cell>
          <cell r="CD13">
            <v>267675547</v>
          </cell>
          <cell r="CE13">
            <v>258159603</v>
          </cell>
          <cell r="CF13">
            <v>248863252</v>
          </cell>
          <cell r="CG13">
            <v>244123818</v>
          </cell>
          <cell r="CH13">
            <v>230711438</v>
          </cell>
          <cell r="CI13">
            <v>222154764</v>
          </cell>
          <cell r="CJ13">
            <v>205480349</v>
          </cell>
          <cell r="CK13">
            <v>190947903</v>
          </cell>
          <cell r="CL13">
            <v>166004397</v>
          </cell>
          <cell r="CM13">
            <v>158030111</v>
          </cell>
          <cell r="CN13">
            <v>148561346</v>
          </cell>
          <cell r="CO13">
            <v>141175794</v>
          </cell>
          <cell r="CP13">
            <v>126274802</v>
          </cell>
          <cell r="CQ13">
            <v>120443207</v>
          </cell>
          <cell r="CR13">
            <v>116208461</v>
          </cell>
          <cell r="CS13">
            <v>114136429</v>
          </cell>
          <cell r="CT13">
            <v>53625595</v>
          </cell>
          <cell r="CU13">
            <v>53605998</v>
          </cell>
          <cell r="CV13">
            <v>52001378</v>
          </cell>
          <cell r="CW13">
            <v>51826136</v>
          </cell>
          <cell r="CX13">
            <v>50349508</v>
          </cell>
          <cell r="CY13">
            <v>49236941</v>
          </cell>
          <cell r="CZ13">
            <v>47712838</v>
          </cell>
          <cell r="DA13">
            <v>46325610</v>
          </cell>
          <cell r="DB13">
            <v>44769721</v>
          </cell>
          <cell r="DC13">
            <v>44323296</v>
          </cell>
          <cell r="DD13">
            <v>43003972</v>
          </cell>
          <cell r="DE13">
            <v>41508356</v>
          </cell>
          <cell r="DF13">
            <v>37678168</v>
          </cell>
          <cell r="DG13">
            <v>37678168</v>
          </cell>
          <cell r="DH13">
            <v>36431809</v>
          </cell>
          <cell r="DI13">
            <v>33545124</v>
          </cell>
          <cell r="DJ13">
            <v>32359121</v>
          </cell>
          <cell r="DK13">
            <v>31216658</v>
          </cell>
          <cell r="DL13">
            <v>29996201</v>
          </cell>
          <cell r="DM13">
            <v>28616712</v>
          </cell>
          <cell r="DN13">
            <v>27536573</v>
          </cell>
          <cell r="DO13">
            <v>26882050</v>
          </cell>
          <cell r="DP13">
            <v>25784414</v>
          </cell>
          <cell r="DQ13">
            <v>25784414</v>
          </cell>
          <cell r="DR13">
            <v>24822904</v>
          </cell>
          <cell r="DS13">
            <v>19515880</v>
          </cell>
          <cell r="DT13">
            <v>18568277</v>
          </cell>
          <cell r="DU13"/>
          <cell r="DV13">
            <v>2454688</v>
          </cell>
          <cell r="DW13">
            <v>6243779</v>
          </cell>
          <cell r="DX13"/>
          <cell r="DY13">
            <v>8698467</v>
          </cell>
          <cell r="DZ13">
            <v>3410928</v>
          </cell>
          <cell r="EA13">
            <v>4877145</v>
          </cell>
          <cell r="EB13">
            <v>6416137</v>
          </cell>
          <cell r="EC13">
            <v>11293282</v>
          </cell>
          <cell r="ED13">
            <v>2379145</v>
          </cell>
          <cell r="EE13">
            <v>151604796</v>
          </cell>
        </row>
        <row r="14">
          <cell r="B14" t="str">
            <v>I&amp;M Bank</v>
          </cell>
          <cell r="C14">
            <v>272.30252400000001</v>
          </cell>
          <cell r="D14">
            <v>146.13086200000001</v>
          </cell>
          <cell r="E14">
            <v>214.09297000000001</v>
          </cell>
          <cell r="F14">
            <v>37.732028</v>
          </cell>
          <cell r="G14">
            <v>46.499833000000002</v>
          </cell>
          <cell r="H14">
            <v>47.985683000000002</v>
          </cell>
          <cell r="I14">
            <v>215.81423100000001</v>
          </cell>
          <cell r="J14">
            <v>0.68421299999999996</v>
          </cell>
          <cell r="K14">
            <v>4.4754779999999998</v>
          </cell>
          <cell r="L14"/>
          <cell r="M14">
            <v>5.6885018706977375E-2</v>
          </cell>
          <cell r="N14">
            <v>5.7527479397708067E-2</v>
          </cell>
          <cell r="O14">
            <v>5.763483709332675E-2</v>
          </cell>
          <cell r="P14">
            <v>5.7652553355791517E-2</v>
          </cell>
          <cell r="Q14">
            <v>5.7578853304255398E-2</v>
          </cell>
          <cell r="R14">
            <v>5.5564279596801769E-2</v>
          </cell>
          <cell r="S14">
            <v>5.4353542067072574E-2</v>
          </cell>
          <cell r="T14">
            <v>5.4764084219746004E-2</v>
          </cell>
          <cell r="U14">
            <v>5.5787367611461226E-2</v>
          </cell>
          <cell r="V14">
            <v>5.0203665962118768E-2</v>
          </cell>
          <cell r="W14">
            <v>4.8706199142925399E-2</v>
          </cell>
          <cell r="X14">
            <v>4.677578260238463E-2</v>
          </cell>
          <cell r="Y14">
            <v>4.6872061663632426E-2</v>
          </cell>
          <cell r="Z14">
            <v>4.7975242386330899E-2</v>
          </cell>
          <cell r="AA14">
            <v>4.7157054812076098E-2</v>
          </cell>
          <cell r="AB14">
            <v>4.6143569105249208E-2</v>
          </cell>
          <cell r="AC14">
            <v>4.6976317574541598E-2</v>
          </cell>
          <cell r="AD14">
            <v>4.5655274182106423E-2</v>
          </cell>
          <cell r="AE14">
            <v>4.3266496320107151E-2</v>
          </cell>
          <cell r="AF14">
            <v>4.1531279066490255E-2</v>
          </cell>
          <cell r="AG14">
            <v>4.1213964931783365E-2</v>
          </cell>
          <cell r="AH14">
            <v>4.1396234031227719E-2</v>
          </cell>
          <cell r="AI14">
            <v>4.0476165015553178E-2</v>
          </cell>
          <cell r="AJ14">
            <v>4.0632602184221024E-2</v>
          </cell>
          <cell r="AK14">
            <v>4.1902503947468056E-2</v>
          </cell>
          <cell r="AL14">
            <v>4.1224725549765084E-2</v>
          </cell>
          <cell r="AM14">
            <v>313413032</v>
          </cell>
          <cell r="AN14">
            <v>195568503</v>
          </cell>
          <cell r="AO14">
            <v>0</v>
          </cell>
          <cell r="AP14">
            <v>228782134</v>
          </cell>
          <cell r="AQ14">
            <v>0</v>
          </cell>
          <cell r="AR14">
            <v>40312354</v>
          </cell>
          <cell r="AS14">
            <v>51920201</v>
          </cell>
          <cell r="AT14">
            <v>263782134</v>
          </cell>
          <cell r="AU14">
            <v>13553634</v>
          </cell>
          <cell r="AV14">
            <v>20834301</v>
          </cell>
          <cell r="AW14">
            <v>20834.300999999999</v>
          </cell>
          <cell r="AX14">
            <v>4733253</v>
          </cell>
          <cell r="AY14"/>
          <cell r="AZ14">
            <v>5.2509209296207345E-2</v>
          </cell>
          <cell r="BA14">
            <v>5.6693233233985146E-2</v>
          </cell>
          <cell r="BB14">
            <v>5.5252648035266291E-2</v>
          </cell>
          <cell r="BC14">
            <v>7.0608890330120549E-2</v>
          </cell>
          <cell r="BD14">
            <v>0.14132968834015724</v>
          </cell>
          <cell r="BE14">
            <v>2.5498653989784188E-2</v>
          </cell>
          <cell r="BF14">
            <v>0.21546231119485351</v>
          </cell>
          <cell r="BG14">
            <v>0.17483568078511003</v>
          </cell>
          <cell r="BH14">
            <v>0.4058681249683716</v>
          </cell>
          <cell r="BI14">
            <v>0.3872780901664109</v>
          </cell>
          <cell r="BJ14">
            <v>9.5924739460602051E-2</v>
          </cell>
          <cell r="BK14">
            <v>0.57609608339060026</v>
          </cell>
          <cell r="BL14">
            <v>0.117334273613329</v>
          </cell>
          <cell r="BM14">
            <v>4.5050902793148287E-2</v>
          </cell>
          <cell r="BN14">
            <v>7.2283370820180715E-2</v>
          </cell>
          <cell r="BO14">
            <v>0.68255796535495772</v>
          </cell>
          <cell r="BP14">
            <v>7.6772215532855112E-2</v>
          </cell>
          <cell r="BQ14">
            <v>6.330546236032833E-2</v>
          </cell>
          <cell r="BR14">
            <v>7.0725262858228014E-2</v>
          </cell>
          <cell r="BS14">
            <v>272302524</v>
          </cell>
          <cell r="BT14">
            <v>270017846</v>
          </cell>
          <cell r="BU14">
            <v>254252172</v>
          </cell>
          <cell r="BV14">
            <v>261333135</v>
          </cell>
          <cell r="BW14">
            <v>253552590</v>
          </cell>
          <cell r="BX14">
            <v>240237282</v>
          </cell>
          <cell r="BY14">
            <v>229161134</v>
          </cell>
          <cell r="BZ14">
            <v>230291099</v>
          </cell>
          <cell r="CA14">
            <v>225143541</v>
          </cell>
          <cell r="CB14">
            <v>189087939</v>
          </cell>
          <cell r="CC14">
            <v>183952517</v>
          </cell>
          <cell r="CD14">
            <v>182817876</v>
          </cell>
          <cell r="CE14">
            <v>177329585</v>
          </cell>
          <cell r="CF14">
            <v>181582075</v>
          </cell>
          <cell r="CG14">
            <v>164116122</v>
          </cell>
          <cell r="CH14">
            <v>164730002</v>
          </cell>
          <cell r="CI14">
            <v>164425933</v>
          </cell>
          <cell r="CJ14">
            <v>157775781</v>
          </cell>
          <cell r="CK14">
            <v>147846339</v>
          </cell>
          <cell r="CL14">
            <v>151975238</v>
          </cell>
          <cell r="CM14">
            <v>154327389</v>
          </cell>
          <cell r="CN14">
            <v>140517390</v>
          </cell>
          <cell r="CO14">
            <v>137299354</v>
          </cell>
          <cell r="CP14">
            <v>124648548</v>
          </cell>
          <cell r="CQ14">
            <v>118333769</v>
          </cell>
          <cell r="CR14">
            <v>114972436</v>
          </cell>
          <cell r="CS14">
            <v>110315682</v>
          </cell>
          <cell r="CT14">
            <v>47985683</v>
          </cell>
          <cell r="CU14">
            <v>46615223</v>
          </cell>
          <cell r="CV14">
            <v>47015135</v>
          </cell>
          <cell r="CW14">
            <v>44004173</v>
          </cell>
          <cell r="CX14">
            <v>42072924</v>
          </cell>
          <cell r="CY14">
            <v>40314439</v>
          </cell>
          <cell r="CZ14">
            <v>38338590</v>
          </cell>
          <cell r="DA14">
            <v>37568688</v>
          </cell>
          <cell r="DB14">
            <v>35886888</v>
          </cell>
          <cell r="DC14">
            <v>35595491</v>
          </cell>
          <cell r="DD14">
            <v>35023511</v>
          </cell>
          <cell r="DE14">
            <v>31519089</v>
          </cell>
          <cell r="DF14">
            <v>30474944</v>
          </cell>
          <cell r="DG14">
            <v>28754066</v>
          </cell>
          <cell r="DH14">
            <v>31304829</v>
          </cell>
          <cell r="DI14">
            <v>30151112</v>
          </cell>
          <cell r="DJ14">
            <v>28576772</v>
          </cell>
          <cell r="DK14">
            <v>26482435</v>
          </cell>
          <cell r="DL14">
            <v>26186678</v>
          </cell>
          <cell r="DM14">
            <v>24079849</v>
          </cell>
          <cell r="DN14">
            <v>23296896</v>
          </cell>
          <cell r="DO14">
            <v>22159420</v>
          </cell>
          <cell r="DP14">
            <v>21814043</v>
          </cell>
          <cell r="DQ14">
            <v>21814043</v>
          </cell>
          <cell r="DR14">
            <v>20071699</v>
          </cell>
          <cell r="DS14">
            <v>19500454</v>
          </cell>
          <cell r="DT14">
            <v>20524634</v>
          </cell>
          <cell r="DU14"/>
          <cell r="DV14">
            <v>3504847</v>
          </cell>
          <cell r="DW14">
            <v>5130586</v>
          </cell>
          <cell r="DX14"/>
          <cell r="DY14">
            <v>8635433</v>
          </cell>
          <cell r="DZ14">
            <v>3344314</v>
          </cell>
          <cell r="EA14">
            <v>8932292</v>
          </cell>
          <cell r="EB14">
            <v>6572573</v>
          </cell>
          <cell r="EC14">
            <v>15504865</v>
          </cell>
          <cell r="ED14">
            <v>3356609</v>
          </cell>
          <cell r="EE14">
            <v>146130862</v>
          </cell>
        </row>
        <row r="15">
          <cell r="B15" t="str">
            <v>Total - Tier 1</v>
          </cell>
          <cell r="C15">
            <v>3904.8831540000001</v>
          </cell>
          <cell r="D15">
            <v>2049.25722</v>
          </cell>
          <cell r="E15">
            <v>2921.1750010000005</v>
          </cell>
          <cell r="F15">
            <v>494.50243999999992</v>
          </cell>
          <cell r="G15">
            <v>563.23656099999994</v>
          </cell>
          <cell r="H15">
            <v>563.590056</v>
          </cell>
          <cell r="I15">
            <v>3159.5636249999998</v>
          </cell>
          <cell r="J15">
            <v>13.797988999999999</v>
          </cell>
          <cell r="K15">
            <v>54.079958000000005</v>
          </cell>
          <cell r="L15">
            <v>0</v>
          </cell>
          <cell r="M15">
            <v>0.74852111697978063</v>
          </cell>
          <cell r="N15">
            <v>0.75110129063670394</v>
          </cell>
          <cell r="O15">
            <v>0.7469116664183667</v>
          </cell>
          <cell r="P15">
            <v>0.75235753440489594</v>
          </cell>
          <cell r="Q15">
            <v>0.75200346660147865</v>
          </cell>
          <cell r="R15">
            <v>0.75397343087861013</v>
          </cell>
          <cell r="S15">
            <v>0.74786760168976385</v>
          </cell>
          <cell r="T15">
            <v>0.7466762677605927</v>
          </cell>
          <cell r="U15">
            <v>0.75805362509611551</v>
          </cell>
          <cell r="V15">
            <v>0.71490984852938533</v>
          </cell>
          <cell r="W15">
            <v>0.70696331222357189</v>
          </cell>
          <cell r="X15">
            <v>0.71293350555050972</v>
          </cell>
          <cell r="Y15">
            <v>0.7027032688872179</v>
          </cell>
          <cell r="Z15">
            <v>0.64561332185050846</v>
          </cell>
          <cell r="AA15">
            <v>0.64661885824950271</v>
          </cell>
          <cell r="AB15">
            <v>0.64224849829791908</v>
          </cell>
          <cell r="AC15">
            <v>0.6389736953421441</v>
          </cell>
          <cell r="AD15">
            <v>0.63169330009778613</v>
          </cell>
          <cell r="AE15">
            <v>0.60160818114852876</v>
          </cell>
          <cell r="AF15">
            <v>0.58793150841080155</v>
          </cell>
          <cell r="AG15">
            <v>0.59514202307574093</v>
          </cell>
          <cell r="AH15">
            <v>0.54404486787112283</v>
          </cell>
          <cell r="AI15">
            <v>0.55645013077503314</v>
          </cell>
          <cell r="AJ15">
            <v>0.56310688925775632</v>
          </cell>
          <cell r="AK15">
            <v>0.56420776104611103</v>
          </cell>
          <cell r="AL15">
            <v>0.56744143095694277</v>
          </cell>
          <cell r="AM15">
            <v>2193891224</v>
          </cell>
          <cell r="AN15">
            <v>1368979521</v>
          </cell>
          <cell r="AO15">
            <v>0</v>
          </cell>
          <cell r="AP15">
            <v>1601474938</v>
          </cell>
          <cell r="AQ15">
            <v>0</v>
          </cell>
          <cell r="AR15">
            <v>282186478</v>
          </cell>
          <cell r="AS15">
            <v>363441407</v>
          </cell>
          <cell r="AT15">
            <v>1846474938</v>
          </cell>
          <cell r="AU15">
            <v>94875438</v>
          </cell>
          <cell r="AV15">
            <v>145840107</v>
          </cell>
          <cell r="AW15">
            <v>145840.10700000002</v>
          </cell>
          <cell r="AX15">
            <v>33132771</v>
          </cell>
          <cell r="AY15"/>
          <cell r="AZ15">
            <v>0.75299458777921657</v>
          </cell>
          <cell r="BA15">
            <v>0.7950340943714409</v>
          </cell>
          <cell r="BB15">
            <v>0.75389049056431723</v>
          </cell>
          <cell r="BC15">
            <v>0.85321072374381568</v>
          </cell>
          <cell r="BD15">
            <v>0.12800204573741222</v>
          </cell>
          <cell r="BE15">
            <v>1.8775992914559825E-2</v>
          </cell>
          <cell r="BF15">
            <v>0.17826403511655822</v>
          </cell>
          <cell r="BG15">
            <v>0.15650972687723608</v>
          </cell>
          <cell r="BH15">
            <v>0.34575543748196963</v>
          </cell>
          <cell r="BI15">
            <v>0.44551817786655712</v>
          </cell>
          <cell r="BJ15">
            <v>8.8563476589230167E-2</v>
          </cell>
          <cell r="BK15">
            <v>0.50552027494838381</v>
          </cell>
          <cell r="BL15">
            <v>0.11352001467731851</v>
          </cell>
          <cell r="BM15">
            <v>3.0769708701833907E-2</v>
          </cell>
          <cell r="BN15">
            <v>8.2750305975484606E-2</v>
          </cell>
          <cell r="BO15">
            <v>0.70151812859499396</v>
          </cell>
          <cell r="BP15">
            <v>0.83016857396602328</v>
          </cell>
          <cell r="BQ15">
            <v>0.87894443543790279</v>
          </cell>
          <cell r="BR15">
            <v>0.84382930521457045</v>
          </cell>
          <cell r="BS15">
            <v>3904883154</v>
          </cell>
          <cell r="BT15">
            <v>3759260006</v>
          </cell>
          <cell r="BU15">
            <v>3606947120</v>
          </cell>
          <cell r="BV15">
            <v>3560091930</v>
          </cell>
          <cell r="BW15">
            <v>3491200121</v>
          </cell>
          <cell r="BX15">
            <v>3216689851</v>
          </cell>
          <cell r="BY15">
            <v>2870218873</v>
          </cell>
          <cell r="BZ15">
            <v>3250587672</v>
          </cell>
          <cell r="CA15">
            <v>3002290772</v>
          </cell>
          <cell r="CB15">
            <v>2881784790</v>
          </cell>
          <cell r="CC15">
            <v>2824637202</v>
          </cell>
          <cell r="CD15">
            <v>2834954934</v>
          </cell>
          <cell r="CE15">
            <v>2752996452</v>
          </cell>
          <cell r="CF15">
            <v>2670632103</v>
          </cell>
          <cell r="CG15">
            <v>2568307540</v>
          </cell>
          <cell r="CH15">
            <v>2576918064</v>
          </cell>
          <cell r="CI15">
            <v>2495879919</v>
          </cell>
          <cell r="CJ15">
            <v>2392084843</v>
          </cell>
          <cell r="CK15">
            <v>2359760079</v>
          </cell>
          <cell r="CL15">
            <v>2263312590</v>
          </cell>
          <cell r="CM15">
            <v>2223893348</v>
          </cell>
          <cell r="CN15">
            <v>2109864071</v>
          </cell>
          <cell r="CO15">
            <v>2010159471</v>
          </cell>
          <cell r="CP15">
            <v>1920417442</v>
          </cell>
          <cell r="CQ15">
            <v>1862362040</v>
          </cell>
          <cell r="CR15">
            <v>1773940249</v>
          </cell>
          <cell r="CS15">
            <v>1737975404</v>
          </cell>
          <cell r="CT15">
            <v>563590056</v>
          </cell>
          <cell r="CU15">
            <v>553382897</v>
          </cell>
          <cell r="CV15">
            <v>538283521</v>
          </cell>
          <cell r="CW15">
            <v>548232059</v>
          </cell>
          <cell r="CX15">
            <v>469417541</v>
          </cell>
          <cell r="CY15">
            <v>503780738</v>
          </cell>
          <cell r="CZ15">
            <v>445966399</v>
          </cell>
          <cell r="DA15">
            <v>467829127</v>
          </cell>
          <cell r="DB15">
            <v>440314603</v>
          </cell>
          <cell r="DC15">
            <v>444842779</v>
          </cell>
          <cell r="DD15">
            <v>450817172</v>
          </cell>
          <cell r="DE15">
            <v>440346600</v>
          </cell>
          <cell r="DF15">
            <v>417865981</v>
          </cell>
          <cell r="DG15">
            <v>418738822</v>
          </cell>
          <cell r="DH15">
            <v>404829562</v>
          </cell>
          <cell r="DI15">
            <v>400649459</v>
          </cell>
          <cell r="DJ15">
            <v>378098062</v>
          </cell>
          <cell r="DK15">
            <v>366906245</v>
          </cell>
          <cell r="DL15">
            <v>365408709</v>
          </cell>
          <cell r="DM15">
            <v>350598365</v>
          </cell>
          <cell r="DN15">
            <v>347807516</v>
          </cell>
          <cell r="DO15">
            <v>342110864</v>
          </cell>
          <cell r="DP15">
            <v>324987055</v>
          </cell>
          <cell r="DQ15">
            <v>324987055</v>
          </cell>
          <cell r="DR15">
            <v>325368221</v>
          </cell>
          <cell r="DS15">
            <v>304494362</v>
          </cell>
          <cell r="DT15">
            <v>292326223</v>
          </cell>
          <cell r="DU15">
            <v>0</v>
          </cell>
          <cell r="DV15">
            <v>56667056</v>
          </cell>
          <cell r="DW15">
            <v>107226407</v>
          </cell>
          <cell r="DX15">
            <v>0</v>
          </cell>
          <cell r="DY15">
            <v>163893463</v>
          </cell>
          <cell r="DZ15">
            <v>73017517</v>
          </cell>
          <cell r="EA15">
            <v>100661473</v>
          </cell>
          <cell r="EB15">
            <v>98463029</v>
          </cell>
          <cell r="EC15">
            <v>199124502</v>
          </cell>
          <cell r="ED15">
            <v>35260518</v>
          </cell>
          <cell r="EE15">
            <v>2049257220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 t="str">
            <v/>
          </cell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 t="str">
            <v/>
          </cell>
          <cell r="CS16" t="str">
            <v/>
          </cell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>
            <v>0</v>
          </cell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 t="str">
            <v/>
          </cell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</row>
        <row r="19">
          <cell r="B19" t="str">
            <v>Bank of Baroda</v>
          </cell>
          <cell r="C19">
            <v>150.39465899999999</v>
          </cell>
          <cell r="D19">
            <v>45.229528000000002</v>
          </cell>
          <cell r="E19">
            <v>121.846889</v>
          </cell>
          <cell r="F19">
            <v>24.637536999999998</v>
          </cell>
          <cell r="G19">
            <v>24.637536999999998</v>
          </cell>
          <cell r="H19">
            <v>25.685500000000001</v>
          </cell>
          <cell r="I19">
            <v>76.310885999999996</v>
          </cell>
          <cell r="J19">
            <v>9.8619999999999992E-3</v>
          </cell>
          <cell r="K19">
            <v>2.7544179999999998</v>
          </cell>
          <cell r="L19"/>
          <cell r="M19">
            <v>3.1370768805295469E-2</v>
          </cell>
          <cell r="N19">
            <v>3.1248583685666867E-2</v>
          </cell>
          <cell r="O19">
            <v>3.1523142819279495E-2</v>
          </cell>
          <cell r="P19">
            <v>3.0830277080076837E-2</v>
          </cell>
          <cell r="Q19">
            <v>3.0408287097091476E-2</v>
          </cell>
          <cell r="R19">
            <v>2.9011959497383256E-2</v>
          </cell>
          <cell r="S19">
            <v>2.9820236280533322E-2</v>
          </cell>
          <cell r="T19">
            <v>2.9597228966322432E-2</v>
          </cell>
          <cell r="U19">
            <v>3.0397481331140678E-2</v>
          </cell>
          <cell r="V19">
            <v>2.6082669343393251E-2</v>
          </cell>
          <cell r="W19">
            <v>2.5659178281376344E-2</v>
          </cell>
          <cell r="X19">
            <v>2.4713166021917022E-2</v>
          </cell>
          <cell r="Y19">
            <v>2.4416888552832881E-2</v>
          </cell>
          <cell r="Z19">
            <v>2.3549346618616393E-2</v>
          </cell>
          <cell r="AA19">
            <v>2.3671543942872644E-2</v>
          </cell>
          <cell r="AB19">
            <v>2.2796575876147033E-2</v>
          </cell>
          <cell r="AC19">
            <v>2.2636932080139675E-2</v>
          </cell>
          <cell r="AD19">
            <v>2.141702622116393E-2</v>
          </cell>
          <cell r="AE19">
            <v>2.271163209181766E-2</v>
          </cell>
          <cell r="AF19">
            <v>2.183121520348582E-2</v>
          </cell>
          <cell r="AG19">
            <v>2.1829346098027273E-2</v>
          </cell>
          <cell r="AH19">
            <v>2.0088922922993333E-2</v>
          </cell>
          <cell r="AI19">
            <v>1.9579658140780807E-2</v>
          </cell>
          <cell r="AJ19">
            <v>1.9613732706855409E-2</v>
          </cell>
          <cell r="AK19">
            <v>1.9835531066384929E-2</v>
          </cell>
          <cell r="AL19">
            <v>1.9738572604877803E-2</v>
          </cell>
          <cell r="AM19">
            <v>313413032</v>
          </cell>
          <cell r="AN19">
            <v>195568503</v>
          </cell>
          <cell r="AO19">
            <v>0</v>
          </cell>
          <cell r="AP19">
            <v>228782134</v>
          </cell>
          <cell r="AQ19">
            <v>0</v>
          </cell>
          <cell r="AR19">
            <v>40312354</v>
          </cell>
          <cell r="AS19">
            <v>51920201</v>
          </cell>
          <cell r="AT19">
            <v>263782134</v>
          </cell>
          <cell r="AU19">
            <v>13553634</v>
          </cell>
          <cell r="AV19">
            <v>20834301</v>
          </cell>
          <cell r="AW19">
            <v>20834.300999999999</v>
          </cell>
          <cell r="AX19">
            <v>4733253</v>
          </cell>
          <cell r="AY19"/>
          <cell r="AZ19">
            <v>2.9001217140619425E-2</v>
          </cell>
          <cell r="BA19">
            <v>1.7547341778953316E-2</v>
          </cell>
          <cell r="BB19">
            <v>3.1445980090374567E-2</v>
          </cell>
          <cell r="BC19">
            <v>4.3456005925022974E-2</v>
          </cell>
          <cell r="BD19">
            <v>0.15859887939009498</v>
          </cell>
          <cell r="BE19">
            <v>2.625881717619968E-2</v>
          </cell>
          <cell r="BF19">
            <v>0.32285743609371798</v>
          </cell>
          <cell r="BG19">
            <v>0.32285743609371798</v>
          </cell>
          <cell r="BH19">
            <v>4.1250429713165192E-2</v>
          </cell>
          <cell r="BI19">
            <v>0.18703354508784456</v>
          </cell>
          <cell r="BJ19">
            <v>0.10772166749010435</v>
          </cell>
          <cell r="BK19">
            <v>0.42400617243705779</v>
          </cell>
          <cell r="BL19">
            <v>0.11389844640537164</v>
          </cell>
          <cell r="BM19">
            <v>6.2570959782781932E-2</v>
          </cell>
          <cell r="BN19">
            <v>5.1327486622589708E-2</v>
          </cell>
          <cell r="BO19">
            <v>0.37119969472507419</v>
          </cell>
          <cell r="BP19">
            <v>9.0719122235515849E-3</v>
          </cell>
          <cell r="BQ19">
            <v>5.9592687229624043E-4</v>
          </cell>
          <cell r="BR19">
            <v>6.2411867904325772E-3</v>
          </cell>
          <cell r="BS19">
            <v>150394659</v>
          </cell>
          <cell r="BT19">
            <v>144943386</v>
          </cell>
          <cell r="BU19">
            <v>143311335</v>
          </cell>
          <cell r="BV19">
            <v>139149950</v>
          </cell>
          <cell r="BW19">
            <v>133955456</v>
          </cell>
          <cell r="BX19">
            <v>125015672</v>
          </cell>
          <cell r="BY19">
            <v>123014401</v>
          </cell>
          <cell r="BZ19">
            <v>122198105</v>
          </cell>
          <cell r="CA19">
            <v>123352716</v>
          </cell>
          <cell r="CB19">
            <v>98429020</v>
          </cell>
          <cell r="CC19">
            <v>96132100</v>
          </cell>
          <cell r="CD19">
            <v>92015867</v>
          </cell>
          <cell r="CE19">
            <v>88413486</v>
          </cell>
          <cell r="CF19">
            <v>85368565</v>
          </cell>
          <cell r="CG19">
            <v>82907475</v>
          </cell>
          <cell r="CH19">
            <v>81225195</v>
          </cell>
          <cell r="CI19">
            <v>78391648</v>
          </cell>
          <cell r="CJ19">
            <v>71954794</v>
          </cell>
          <cell r="CK19">
            <v>68177548</v>
          </cell>
          <cell r="CL19">
            <v>65254206</v>
          </cell>
          <cell r="CM19">
            <v>64198677</v>
          </cell>
          <cell r="CN19">
            <v>62518263</v>
          </cell>
          <cell r="CO19">
            <v>61944650</v>
          </cell>
          <cell r="CP19">
            <v>59182328</v>
          </cell>
          <cell r="CQ19">
            <v>56105943</v>
          </cell>
          <cell r="CR19">
            <v>53949524</v>
          </cell>
          <cell r="CS19">
            <v>52021524</v>
          </cell>
          <cell r="CT19">
            <v>25685500</v>
          </cell>
          <cell r="CU19">
            <v>23954402</v>
          </cell>
          <cell r="CV19">
            <v>22942662</v>
          </cell>
          <cell r="CW19">
            <v>22343103</v>
          </cell>
          <cell r="CX19">
            <v>21247935</v>
          </cell>
          <cell r="CY19">
            <v>19883698</v>
          </cell>
          <cell r="CZ19">
            <v>20414825</v>
          </cell>
          <cell r="DA19">
            <v>18995628</v>
          </cell>
          <cell r="DB19">
            <v>17769713</v>
          </cell>
          <cell r="DC19">
            <v>16954349</v>
          </cell>
          <cell r="DD19">
            <v>17899936</v>
          </cell>
          <cell r="DE19">
            <v>16692069</v>
          </cell>
          <cell r="DF19">
            <v>16254476</v>
          </cell>
          <cell r="DG19">
            <v>14925822</v>
          </cell>
          <cell r="DH19">
            <v>14224907</v>
          </cell>
          <cell r="DI19">
            <v>13387842</v>
          </cell>
          <cell r="DJ19">
            <v>12776983</v>
          </cell>
          <cell r="DK19">
            <v>11846009</v>
          </cell>
          <cell r="DL19">
            <v>11273086</v>
          </cell>
          <cell r="DM19">
            <v>10242135</v>
          </cell>
          <cell r="DN19">
            <v>10844344</v>
          </cell>
          <cell r="DO19">
            <v>10371347</v>
          </cell>
          <cell r="DP19">
            <v>9867331</v>
          </cell>
          <cell r="DQ19">
            <v>9867331</v>
          </cell>
          <cell r="DR19">
            <v>9132583</v>
          </cell>
          <cell r="DS19">
            <v>8026209</v>
          </cell>
          <cell r="DT19">
            <v>7569115</v>
          </cell>
          <cell r="DU19"/>
          <cell r="DV19">
            <v>162232</v>
          </cell>
          <cell r="DW19">
            <v>3770624</v>
          </cell>
          <cell r="DX19"/>
          <cell r="DY19">
            <v>3932856</v>
          </cell>
          <cell r="DZ19">
            <v>735576</v>
          </cell>
          <cell r="EA19">
            <v>2315245</v>
          </cell>
          <cell r="EB19">
            <v>3145159</v>
          </cell>
          <cell r="EC19">
            <v>5460404</v>
          </cell>
          <cell r="ED19">
            <v>1928093</v>
          </cell>
          <cell r="EE19">
            <v>45229528</v>
          </cell>
        </row>
        <row r="20">
          <cell r="B20" t="str">
            <v>Prime Bank</v>
          </cell>
          <cell r="C20">
            <v>111.25912599999999</v>
          </cell>
          <cell r="D20">
            <v>35.830119000000003</v>
          </cell>
          <cell r="E20">
            <v>84.805494999999993</v>
          </cell>
          <cell r="F20">
            <v>21.592646999999999</v>
          </cell>
          <cell r="G20">
            <v>22.159068999999999</v>
          </cell>
          <cell r="H20">
            <v>23.972691000000001</v>
          </cell>
          <cell r="I20">
            <v>54.283706000000002</v>
          </cell>
          <cell r="J20">
            <v>0.21044099999999999</v>
          </cell>
          <cell r="K20">
            <v>1.267015</v>
          </cell>
          <cell r="L20"/>
          <cell r="M20">
            <v>2.4920386260236765E-2</v>
          </cell>
          <cell r="N20">
            <v>2.5459330799126524E-2</v>
          </cell>
          <cell r="O20">
            <v>2.6430306832304497E-2</v>
          </cell>
          <cell r="P20">
            <v>2.6406418377212207E-2</v>
          </cell>
          <cell r="Q20">
            <v>2.6465283854955536E-2</v>
          </cell>
          <cell r="R20">
            <v>2.5816317940743377E-2</v>
          </cell>
          <cell r="S20">
            <v>2.6131257950904693E-2</v>
          </cell>
          <cell r="T20">
            <v>2.5447322997968199E-2</v>
          </cell>
          <cell r="U20">
            <v>2.5073675987318841E-2</v>
          </cell>
          <cell r="V20">
            <v>2.1492276554682357E-2</v>
          </cell>
          <cell r="W20">
            <v>2.0399999729413875E-2</v>
          </cell>
          <cell r="X20">
            <v>1.9541957068046002E-2</v>
          </cell>
          <cell r="Y20">
            <v>1.8775662769375572E-2</v>
          </cell>
          <cell r="Z20">
            <v>1.8293902083025261E-2</v>
          </cell>
          <cell r="AA20">
            <v>1.8213608836170337E-2</v>
          </cell>
          <cell r="AB20">
            <v>1.7950663031244402E-2</v>
          </cell>
          <cell r="AC20">
            <v>1.8031279888122888E-2</v>
          </cell>
          <cell r="AD20">
            <v>1.8600297804854948E-2</v>
          </cell>
          <cell r="AE20">
            <v>1.9188996432328815E-2</v>
          </cell>
          <cell r="AF20">
            <v>1.9350555469791999E-2</v>
          </cell>
          <cell r="AG20">
            <v>1.9650573864422524E-2</v>
          </cell>
          <cell r="AH20">
            <v>1.7395228571298531E-2</v>
          </cell>
          <cell r="AI20">
            <v>1.7177551665809414E-2</v>
          </cell>
          <cell r="AJ20">
            <v>1.7307839728550368E-2</v>
          </cell>
          <cell r="AK20">
            <v>1.7299928183852065E-2</v>
          </cell>
          <cell r="AL20">
            <v>1.7033047174600309E-2</v>
          </cell>
          <cell r="AM20">
            <v>313413032</v>
          </cell>
          <cell r="AN20">
            <v>195568503</v>
          </cell>
          <cell r="AO20">
            <v>0</v>
          </cell>
          <cell r="AP20">
            <v>228782134</v>
          </cell>
          <cell r="AQ20">
            <v>0</v>
          </cell>
          <cell r="AR20">
            <v>40312354</v>
          </cell>
          <cell r="AS20">
            <v>51920201</v>
          </cell>
          <cell r="AT20">
            <v>263782134</v>
          </cell>
          <cell r="AU20">
            <v>13553634</v>
          </cell>
          <cell r="AV20">
            <v>20834301</v>
          </cell>
          <cell r="AW20">
            <v>20834.300999999999</v>
          </cell>
          <cell r="AX20">
            <v>4733253</v>
          </cell>
          <cell r="AY20"/>
          <cell r="AZ20">
            <v>2.1454552265725981E-2</v>
          </cell>
          <cell r="BA20">
            <v>1.3900727508665778E-2</v>
          </cell>
          <cell r="BB20">
            <v>2.1886417693638117E-2</v>
          </cell>
          <cell r="BC20">
            <v>1.9989490101753975E-2</v>
          </cell>
          <cell r="BD20">
            <v>9.7217616879670621E-2</v>
          </cell>
          <cell r="BE20">
            <v>2.1395930034255366E-2</v>
          </cell>
          <cell r="BF20">
            <v>0.40820847788100534</v>
          </cell>
          <cell r="BG20">
            <v>0.39777400238664617</v>
          </cell>
          <cell r="BH20">
            <v>0.19377841294455395</v>
          </cell>
          <cell r="BI20">
            <v>0.48350724235903508</v>
          </cell>
          <cell r="BJ20">
            <v>9.6888859247382497E-2</v>
          </cell>
          <cell r="BK20">
            <v>0.33190694639771612</v>
          </cell>
          <cell r="BL20">
            <v>0.10575846064673632</v>
          </cell>
          <cell r="BM20">
            <v>6.0034434900983188E-2</v>
          </cell>
          <cell r="BN20">
            <v>4.5724025745753127E-2</v>
          </cell>
          <cell r="BO20">
            <v>0.42249761056167418</v>
          </cell>
          <cell r="BP20">
            <v>1.5333061621821999E-2</v>
          </cell>
          <cell r="BQ20">
            <v>2.5614019127285972E-2</v>
          </cell>
          <cell r="BR20">
            <v>2.2008180034031707E-2</v>
          </cell>
          <cell r="BS20">
            <v>111259126</v>
          </cell>
          <cell r="BT20">
            <v>109986499</v>
          </cell>
          <cell r="BU20">
            <v>108785527</v>
          </cell>
          <cell r="BV20">
            <v>108120587</v>
          </cell>
          <cell r="BW20">
            <v>106049114</v>
          </cell>
          <cell r="BX20">
            <v>100982938</v>
          </cell>
          <cell r="BY20">
            <v>98534545</v>
          </cell>
          <cell r="BZ20">
            <v>90725741</v>
          </cell>
          <cell r="CA20">
            <v>89623204</v>
          </cell>
          <cell r="CB20">
            <v>77137825</v>
          </cell>
          <cell r="CC20">
            <v>76438199</v>
          </cell>
          <cell r="CD20">
            <v>73601507</v>
          </cell>
          <cell r="CE20">
            <v>70961293</v>
          </cell>
          <cell r="CF20">
            <v>67925542</v>
          </cell>
          <cell r="CG20">
            <v>65335545</v>
          </cell>
          <cell r="CH20">
            <v>66915856</v>
          </cell>
          <cell r="CI20">
            <v>65000953</v>
          </cell>
          <cell r="CJ20">
            <v>66032315</v>
          </cell>
          <cell r="CK20">
            <v>65001313</v>
          </cell>
          <cell r="CL20">
            <v>64343912</v>
          </cell>
          <cell r="CM20">
            <v>61271772</v>
          </cell>
          <cell r="CN20">
            <v>58715051</v>
          </cell>
          <cell r="CO20">
            <v>54917674</v>
          </cell>
          <cell r="CP20">
            <v>55249673</v>
          </cell>
          <cell r="CQ20">
            <v>53395624</v>
          </cell>
          <cell r="CR20">
            <v>51258965</v>
          </cell>
          <cell r="CS20">
            <v>49460889</v>
          </cell>
          <cell r="CT20">
            <v>23972691</v>
          </cell>
          <cell r="CU20">
            <v>23424338</v>
          </cell>
          <cell r="CV20">
            <v>24455363</v>
          </cell>
          <cell r="CW20">
            <v>24207762</v>
          </cell>
          <cell r="CX20">
            <v>23862687</v>
          </cell>
          <cell r="CY20">
            <v>23023119</v>
          </cell>
          <cell r="CZ20">
            <v>23038973</v>
          </cell>
          <cell r="DA20">
            <v>20916339</v>
          </cell>
          <cell r="DB20">
            <v>20542739</v>
          </cell>
          <cell r="DC20">
            <v>15775115</v>
          </cell>
          <cell r="DD20">
            <v>14337719</v>
          </cell>
          <cell r="DE20">
            <v>12972256</v>
          </cell>
          <cell r="DF20">
            <v>11428716</v>
          </cell>
          <cell r="DG20">
            <v>11134955</v>
          </cell>
          <cell r="DH20">
            <v>10833063</v>
          </cell>
          <cell r="DI20">
            <v>9814195</v>
          </cell>
          <cell r="DJ20">
            <v>9578743</v>
          </cell>
          <cell r="DK20">
            <v>9224281</v>
          </cell>
          <cell r="DL20">
            <v>8725208</v>
          </cell>
          <cell r="DM20">
            <v>8252089</v>
          </cell>
          <cell r="DN20">
            <v>8248978</v>
          </cell>
          <cell r="DO20">
            <v>8276028</v>
          </cell>
          <cell r="DP20">
            <v>7735022</v>
          </cell>
          <cell r="DQ20">
            <v>7735022</v>
          </cell>
          <cell r="DR20">
            <v>7246225</v>
          </cell>
          <cell r="DS20">
            <v>6301136</v>
          </cell>
          <cell r="DT20">
            <v>5815849</v>
          </cell>
          <cell r="DU20"/>
          <cell r="DV20">
            <v>522844</v>
          </cell>
          <cell r="DW20">
            <v>2175310</v>
          </cell>
          <cell r="DX20"/>
          <cell r="DY20">
            <v>2698154</v>
          </cell>
          <cell r="DZ20">
            <v>1304577</v>
          </cell>
          <cell r="EA20">
            <v>1275843</v>
          </cell>
          <cell r="EB20">
            <v>2568135</v>
          </cell>
          <cell r="EC20">
            <v>3843978</v>
          </cell>
          <cell r="ED20">
            <v>1177015</v>
          </cell>
          <cell r="EE20">
            <v>35830119</v>
          </cell>
        </row>
        <row r="21">
          <cell r="B21" t="str">
            <v>Citibank</v>
          </cell>
          <cell r="C21">
            <v>103.211168</v>
          </cell>
          <cell r="D21">
            <v>33.173988999999999</v>
          </cell>
          <cell r="E21">
            <v>68.646006999999997</v>
          </cell>
          <cell r="F21">
            <v>19.424841000000001</v>
          </cell>
          <cell r="G21">
            <v>19.565837999999999</v>
          </cell>
          <cell r="H21">
            <v>20.801680999999999</v>
          </cell>
          <cell r="I21">
            <v>75.329909000000001</v>
          </cell>
          <cell r="J21">
            <v>0.94570399999999999</v>
          </cell>
          <cell r="K21">
            <v>2.9635850000000001</v>
          </cell>
          <cell r="L21"/>
          <cell r="M21">
            <v>2.1627565970053102E-2</v>
          </cell>
          <cell r="N21">
            <v>2.1016079342197565E-2</v>
          </cell>
          <cell r="O21">
            <v>2.1323311844941621E-2</v>
          </cell>
          <cell r="P21">
            <v>2.0781159493233978E-2</v>
          </cell>
          <cell r="Q21">
            <v>2.1069175408696801E-2</v>
          </cell>
          <cell r="R21">
            <v>2.2726593791174175E-2</v>
          </cell>
          <cell r="S21">
            <v>2.1662661757173629E-2</v>
          </cell>
          <cell r="T21">
            <v>2.4884820891197167E-2</v>
          </cell>
          <cell r="U21">
            <v>2.1947720410431186E-2</v>
          </cell>
          <cell r="V21">
            <v>2.5321587092931558E-2</v>
          </cell>
          <cell r="W21">
            <v>2.6019819430378691E-2</v>
          </cell>
          <cell r="X21">
            <v>2.4209510982573242E-2</v>
          </cell>
          <cell r="Y21">
            <v>2.485043641234011E-2</v>
          </cell>
          <cell r="Z21">
            <v>2.7860405995863535E-2</v>
          </cell>
          <cell r="AA21">
            <v>2.8223331975034582E-2</v>
          </cell>
          <cell r="AB21">
            <v>3.287241352169528E-2</v>
          </cell>
          <cell r="AC21">
            <v>3.0811535553056664E-2</v>
          </cell>
          <cell r="AD21">
            <v>2.8398481336390932E-2</v>
          </cell>
          <cell r="AE21">
            <v>3.9911890376728196E-2</v>
          </cell>
          <cell r="AF21">
            <v>3.3255751637952705E-2</v>
          </cell>
          <cell r="AG21">
            <v>3.1835438024802397E-2</v>
          </cell>
          <cell r="AH21">
            <v>2.7910849228194583E-2</v>
          </cell>
          <cell r="AI21">
            <v>2.9754273318985499E-2</v>
          </cell>
          <cell r="AJ21">
            <v>3.0815151670098295E-2</v>
          </cell>
          <cell r="AK21">
            <v>2.8800763856532775E-2</v>
          </cell>
          <cell r="AL21">
            <v>2.8911899733140151E-2</v>
          </cell>
          <cell r="AM21">
            <v>313413032</v>
          </cell>
          <cell r="AN21">
            <v>195568503</v>
          </cell>
          <cell r="AO21">
            <v>0</v>
          </cell>
          <cell r="AP21">
            <v>228782134</v>
          </cell>
          <cell r="AQ21">
            <v>0</v>
          </cell>
          <cell r="AR21">
            <v>40312354</v>
          </cell>
          <cell r="AS21">
            <v>51920201</v>
          </cell>
          <cell r="AT21">
            <v>263782134</v>
          </cell>
          <cell r="AU21">
            <v>13553634</v>
          </cell>
          <cell r="AV21">
            <v>20834301</v>
          </cell>
          <cell r="AW21">
            <v>20834.300999999999</v>
          </cell>
          <cell r="AX21">
            <v>4733253</v>
          </cell>
          <cell r="AY21"/>
          <cell r="AZ21">
            <v>1.9902631612103667E-2</v>
          </cell>
          <cell r="BA21">
            <v>1.2870249788019846E-2</v>
          </cell>
          <cell r="BB21">
            <v>1.7716012178248662E-2</v>
          </cell>
          <cell r="BC21">
            <v>4.6755999749968677E-2</v>
          </cell>
          <cell r="BD21">
            <v>0.17342875835918203</v>
          </cell>
          <cell r="BE21">
            <v>3.4591975774957304E-2</v>
          </cell>
          <cell r="BF21">
            <v>0.25973531973867114</v>
          </cell>
          <cell r="BG21">
            <v>0.25786359306500689</v>
          </cell>
          <cell r="BH21">
            <v>0.39834298272135304</v>
          </cell>
          <cell r="BI21">
            <v>0.37007057666186832</v>
          </cell>
          <cell r="BJ21">
            <v>2.4255669688522035E-2</v>
          </cell>
          <cell r="BK21">
            <v>0.89565275386219778</v>
          </cell>
          <cell r="BL21">
            <v>7.826565869597156E-2</v>
          </cell>
          <cell r="BM21">
            <v>1.3343292865485351E-2</v>
          </cell>
          <cell r="BN21">
            <v>6.4922365830486203E-2</v>
          </cell>
          <cell r="BO21">
            <v>0.48326174310473735</v>
          </cell>
          <cell r="BP21">
            <v>2.7464669631736088E-2</v>
          </cell>
          <cell r="BQ21">
            <v>2.3953453441569534E-2</v>
          </cell>
          <cell r="BR21">
            <v>2.7793650734264215E-2</v>
          </cell>
          <cell r="BS21">
            <v>103211168</v>
          </cell>
          <cell r="BT21">
            <v>95052722</v>
          </cell>
          <cell r="BU21">
            <v>96570193</v>
          </cell>
          <cell r="BV21">
            <v>93526049</v>
          </cell>
          <cell r="BW21">
            <v>90132862</v>
          </cell>
          <cell r="BX21">
            <v>93274626</v>
          </cell>
          <cell r="BY21">
            <v>85638687</v>
          </cell>
          <cell r="BZ21">
            <v>100756266</v>
          </cell>
          <cell r="CA21">
            <v>85155116</v>
          </cell>
          <cell r="CB21">
            <v>90072120</v>
          </cell>
          <cell r="CC21">
            <v>98231911</v>
          </cell>
          <cell r="CD21">
            <v>88851809</v>
          </cell>
          <cell r="CE21">
            <v>90025078</v>
          </cell>
          <cell r="CF21">
            <v>101117630</v>
          </cell>
          <cell r="CG21">
            <v>103323540</v>
          </cell>
          <cell r="CH21">
            <v>116502032</v>
          </cell>
          <cell r="CI21">
            <v>103254695</v>
          </cell>
          <cell r="CJ21">
            <v>89167854</v>
          </cell>
          <cell r="CK21">
            <v>88147287</v>
          </cell>
          <cell r="CL21">
            <v>93483001</v>
          </cell>
          <cell r="CM21">
            <v>115826138</v>
          </cell>
          <cell r="CN21">
            <v>82954185</v>
          </cell>
          <cell r="CO21">
            <v>79397808</v>
          </cell>
          <cell r="CP21">
            <v>81940917</v>
          </cell>
          <cell r="CQ21">
            <v>80054734</v>
          </cell>
          <cell r="CR21">
            <v>72191900</v>
          </cell>
          <cell r="CS21">
            <v>71242659</v>
          </cell>
          <cell r="CT21">
            <v>20801681</v>
          </cell>
          <cell r="CU21">
            <v>20000679</v>
          </cell>
          <cell r="CV21">
            <v>19046566</v>
          </cell>
          <cell r="CW21">
            <v>18621201</v>
          </cell>
          <cell r="CX21">
            <v>17811829</v>
          </cell>
          <cell r="CY21">
            <v>20388513</v>
          </cell>
          <cell r="CZ21">
            <v>19409582</v>
          </cell>
          <cell r="DA21">
            <v>19201130</v>
          </cell>
          <cell r="DB21">
            <v>18246232</v>
          </cell>
          <cell r="DC21">
            <v>21172148</v>
          </cell>
          <cell r="DD21">
            <v>20177310</v>
          </cell>
          <cell r="DE21">
            <v>19161379</v>
          </cell>
          <cell r="DF21">
            <v>18414690</v>
          </cell>
          <cell r="DG21">
            <v>20400169</v>
          </cell>
          <cell r="DH21">
            <v>19628607</v>
          </cell>
          <cell r="DI21">
            <v>21705386</v>
          </cell>
          <cell r="DJ21">
            <v>21022221</v>
          </cell>
          <cell r="DK21">
            <v>20267062</v>
          </cell>
          <cell r="DL21">
            <v>19407199</v>
          </cell>
          <cell r="DM21">
            <v>20351926</v>
          </cell>
          <cell r="DN21">
            <v>19913000</v>
          </cell>
          <cell r="DO21">
            <v>19188220</v>
          </cell>
          <cell r="DP21">
            <v>18358760</v>
          </cell>
          <cell r="DQ21">
            <v>18358760</v>
          </cell>
          <cell r="DR21">
            <v>18002473</v>
          </cell>
          <cell r="DS21">
            <v>16706767</v>
          </cell>
          <cell r="DT21">
            <v>15963873</v>
          </cell>
          <cell r="DU21"/>
          <cell r="DV21">
            <v>1765480</v>
          </cell>
          <cell r="DW21">
            <v>2666580</v>
          </cell>
          <cell r="DX21"/>
          <cell r="DY21">
            <v>4432060</v>
          </cell>
          <cell r="DZ21">
            <v>1640175</v>
          </cell>
          <cell r="EA21">
            <v>738609</v>
          </cell>
          <cell r="EB21">
            <v>86051</v>
          </cell>
          <cell r="EC21">
            <v>824660</v>
          </cell>
          <cell r="ED21">
            <v>1727708</v>
          </cell>
          <cell r="EE21">
            <v>33173989</v>
          </cell>
        </row>
        <row r="22">
          <cell r="B22" t="str">
            <v>National Bank of Kenya</v>
          </cell>
          <cell r="C22">
            <v>119.225458</v>
          </cell>
          <cell r="D22">
            <v>50.273212999999998</v>
          </cell>
          <cell r="E22">
            <v>99.627153000000007</v>
          </cell>
          <cell r="F22">
            <v>6.1391929999999997</v>
          </cell>
          <cell r="G22">
            <v>7.3292010000000003</v>
          </cell>
          <cell r="H22">
            <v>11.338933000000001</v>
          </cell>
          <cell r="I22">
            <v>70.086927000000003</v>
          </cell>
          <cell r="J22">
            <v>0.19694700000000001</v>
          </cell>
          <cell r="K22">
            <v>0.18662599999999999</v>
          </cell>
          <cell r="L22"/>
          <cell r="M22">
            <v>2.1187948171603768E-2</v>
          </cell>
          <cell r="N22">
            <v>2.1321226333259544E-2</v>
          </cell>
          <cell r="O22">
            <v>2.1365681366471531E-2</v>
          </cell>
          <cell r="P22">
            <v>1.8804270065496138E-2</v>
          </cell>
          <cell r="Q22">
            <v>2.0578401742438125E-2</v>
          </cell>
          <cell r="R22">
            <v>2.0110339884819195E-2</v>
          </cell>
          <cell r="S22">
            <v>2.2302863572197205E-2</v>
          </cell>
          <cell r="T22">
            <v>2.1923661717223434E-2</v>
          </cell>
          <cell r="U22">
            <v>2.248378849069637E-2</v>
          </cell>
          <cell r="V22">
            <v>2.216059880051463E-2</v>
          </cell>
          <cell r="W22">
            <v>2.3669490440937156E-2</v>
          </cell>
          <cell r="X22">
            <v>2.6931255254621599E-2</v>
          </cell>
          <cell r="Y22">
            <v>2.7841790207691227E-2</v>
          </cell>
          <cell r="Z22">
            <v>2.7549495446274198E-2</v>
          </cell>
          <cell r="AA22">
            <v>2.8860617288786423E-2</v>
          </cell>
          <cell r="AB22">
            <v>2.8625333711264821E-2</v>
          </cell>
          <cell r="AC22">
            <v>2.9629673640735613E-2</v>
          </cell>
          <cell r="AD22">
            <v>3.0930922906037377E-2</v>
          </cell>
          <cell r="AE22">
            <v>3.0676786498131305E-2</v>
          </cell>
          <cell r="AF22">
            <v>3.2750958090150294E-2</v>
          </cell>
          <cell r="AG22">
            <v>3.1627657601460205E-2</v>
          </cell>
          <cell r="AH22">
            <v>3.6075814954357334E-2</v>
          </cell>
          <cell r="AI22">
            <v>3.4938654374548198E-2</v>
          </cell>
          <cell r="AJ22">
            <v>3.5137559929824431E-2</v>
          </cell>
          <cell r="AK22">
            <v>3.4238251692761776E-2</v>
          </cell>
          <cell r="AL22">
            <v>3.3567797886750565E-2</v>
          </cell>
          <cell r="AM22">
            <v>313413032</v>
          </cell>
          <cell r="AN22">
            <v>195568503</v>
          </cell>
          <cell r="AO22">
            <v>0</v>
          </cell>
          <cell r="AP22">
            <v>228782134</v>
          </cell>
          <cell r="AQ22">
            <v>0</v>
          </cell>
          <cell r="AR22">
            <v>40312354</v>
          </cell>
          <cell r="AS22">
            <v>51920201</v>
          </cell>
          <cell r="AT22">
            <v>263782134</v>
          </cell>
          <cell r="AU22">
            <v>13553634</v>
          </cell>
          <cell r="AV22">
            <v>20834301</v>
          </cell>
          <cell r="AW22">
            <v>20834.300999999999</v>
          </cell>
          <cell r="AX22">
            <v>4733253</v>
          </cell>
          <cell r="AY22"/>
          <cell r="AZ22">
            <v>2.2990732643955143E-2</v>
          </cell>
          <cell r="BA22">
            <v>1.9504100304498402E-2</v>
          </cell>
          <cell r="BB22">
            <v>2.5711558952471087E-2</v>
          </cell>
          <cell r="BC22">
            <v>2.9443681248682435E-3</v>
          </cell>
          <cell r="BD22">
            <v>-6.618897866122174E-2</v>
          </cell>
          <cell r="BE22">
            <v>-6.5954087191625339E-3</v>
          </cell>
          <cell r="BF22">
            <v>0.10457301116940111</v>
          </cell>
          <cell r="BG22">
            <v>8.7593981685058039E-2</v>
          </cell>
          <cell r="BH22">
            <v>0.22297430462591106</v>
          </cell>
          <cell r="BI22">
            <v>0.86048243901532051</v>
          </cell>
          <cell r="BJ22">
            <v>0.31649115375554249</v>
          </cell>
          <cell r="BK22">
            <v>0.44168325461174374</v>
          </cell>
          <cell r="BL22">
            <v>9.4776555057747652E-2</v>
          </cell>
          <cell r="BM22">
            <v>2.5782272850416173E-2</v>
          </cell>
          <cell r="BN22">
            <v>6.8994282207331475E-2</v>
          </cell>
          <cell r="BO22">
            <v>0.504613566544454</v>
          </cell>
          <cell r="BP22">
            <v>1.2424397835691652E-2</v>
          </cell>
          <cell r="BQ22">
            <v>3.2266071481981825E-4</v>
          </cell>
          <cell r="BR22">
            <v>6.4175871386664444E-3</v>
          </cell>
          <cell r="BS22">
            <v>119225458</v>
          </cell>
          <cell r="BT22">
            <v>113796756</v>
          </cell>
          <cell r="BU22">
            <v>112028747</v>
          </cell>
          <cell r="BV22">
            <v>107216724</v>
          </cell>
          <cell r="BW22">
            <v>114922318</v>
          </cell>
          <cell r="BX22">
            <v>105065267</v>
          </cell>
          <cell r="BY22">
            <v>115143443</v>
          </cell>
          <cell r="BZ22">
            <v>112734821</v>
          </cell>
          <cell r="CA22">
            <v>113569560</v>
          </cell>
          <cell r="CB22">
            <v>105472552</v>
          </cell>
          <cell r="CC22">
            <v>109942042</v>
          </cell>
          <cell r="CD22">
            <v>116315700</v>
          </cell>
          <cell r="CE22">
            <v>116378429</v>
          </cell>
          <cell r="CF22">
            <v>115442827</v>
          </cell>
          <cell r="CG22">
            <v>115114374</v>
          </cell>
          <cell r="CH22">
            <v>113215137</v>
          </cell>
          <cell r="CI22">
            <v>116157723</v>
          </cell>
          <cell r="CJ22">
            <v>115220642</v>
          </cell>
          <cell r="CK22">
            <v>125295035</v>
          </cell>
          <cell r="CL22">
            <v>117789712</v>
          </cell>
          <cell r="CM22">
            <v>124144110</v>
          </cell>
          <cell r="CN22">
            <v>116587690</v>
          </cell>
          <cell r="CO22">
            <v>122864886</v>
          </cell>
          <cell r="CP22">
            <v>116897968</v>
          </cell>
          <cell r="CQ22">
            <v>109102269</v>
          </cell>
          <cell r="CR22">
            <v>98916489</v>
          </cell>
          <cell r="CS22">
            <v>92493034</v>
          </cell>
          <cell r="CT22">
            <v>11338933</v>
          </cell>
          <cell r="CU22">
            <v>11859422</v>
          </cell>
          <cell r="CV22">
            <v>11704420</v>
          </cell>
          <cell r="CW22">
            <v>7228992</v>
          </cell>
          <cell r="CX22">
            <v>7243874</v>
          </cell>
          <cell r="CY22">
            <v>7148430</v>
          </cell>
          <cell r="CZ22">
            <v>6935718</v>
          </cell>
          <cell r="DA22">
            <v>6919427</v>
          </cell>
          <cell r="DB22">
            <v>5790240</v>
          </cell>
          <cell r="DC22">
            <v>6414689</v>
          </cell>
          <cell r="DD22">
            <v>7047537</v>
          </cell>
          <cell r="DE22">
            <v>10989919</v>
          </cell>
          <cell r="DF22">
            <v>11217864</v>
          </cell>
          <cell r="DG22">
            <v>10987755</v>
          </cell>
          <cell r="DH22">
            <v>10996083</v>
          </cell>
          <cell r="DI22">
            <v>11315041</v>
          </cell>
          <cell r="DJ22">
            <v>11222418</v>
          </cell>
          <cell r="DK22">
            <v>11237917</v>
          </cell>
          <cell r="DL22">
            <v>10913622</v>
          </cell>
          <cell r="DM22">
            <v>13443880</v>
          </cell>
          <cell r="DN22">
            <v>13116009</v>
          </cell>
          <cell r="DO22">
            <v>12606495</v>
          </cell>
          <cell r="DP22">
            <v>12113912</v>
          </cell>
          <cell r="DQ22">
            <v>12113912</v>
          </cell>
          <cell r="DR22">
            <v>12251404</v>
          </cell>
          <cell r="DS22">
            <v>12223289</v>
          </cell>
          <cell r="DT22">
            <v>11848291</v>
          </cell>
          <cell r="DU22"/>
          <cell r="DV22">
            <v>959396</v>
          </cell>
          <cell r="DW22">
            <v>3343324</v>
          </cell>
          <cell r="DX22"/>
          <cell r="DY22">
            <v>4302720</v>
          </cell>
          <cell r="DZ22">
            <v>3702415</v>
          </cell>
          <cell r="EA22">
            <v>10281702</v>
          </cell>
          <cell r="EB22">
            <v>12996749</v>
          </cell>
          <cell r="EC22">
            <v>23278451</v>
          </cell>
          <cell r="ED22">
            <v>-381304</v>
          </cell>
          <cell r="EE22">
            <v>50273213</v>
          </cell>
        </row>
        <row r="23">
          <cell r="B23" t="str">
            <v>Family Bank Limited</v>
          </cell>
          <cell r="C23">
            <v>86.910640999999998</v>
          </cell>
          <cell r="D23">
            <v>54.880867000000002</v>
          </cell>
          <cell r="E23">
            <v>66.946299999999994</v>
          </cell>
          <cell r="F23">
            <v>11.236167999999999</v>
          </cell>
          <cell r="G23">
            <v>13.254968</v>
          </cell>
          <cell r="H23">
            <v>12.700975</v>
          </cell>
          <cell r="I23">
            <v>73.487930000000006</v>
          </cell>
          <cell r="J23">
            <v>0.19623099999999999</v>
          </cell>
          <cell r="K23">
            <v>0.80224499999999999</v>
          </cell>
          <cell r="L23"/>
          <cell r="M23">
            <v>1.6894474918302382E-2</v>
          </cell>
          <cell r="N23">
            <v>1.6776719384151251E-2</v>
          </cell>
          <cell r="O23">
            <v>1.66608427899953E-2</v>
          </cell>
          <cell r="P23">
            <v>1.6881790495128331E-2</v>
          </cell>
          <cell r="Q23">
            <v>1.6002193194272377E-2</v>
          </cell>
          <cell r="R23">
            <v>1.5872137106824891E-2</v>
          </cell>
          <cell r="S23">
            <v>1.5672286825803929E-2</v>
          </cell>
          <cell r="T23">
            <v>1.6251868356895446E-2</v>
          </cell>
          <cell r="U23">
            <v>1.66012281783545E-2</v>
          </cell>
          <cell r="V23">
            <v>1.696080623335814E-2</v>
          </cell>
          <cell r="W23">
            <v>1.7208158079761463E-2</v>
          </cell>
          <cell r="X23">
            <v>1.7867112480765442E-2</v>
          </cell>
          <cell r="Y23">
            <v>1.8205466057299599E-2</v>
          </cell>
          <cell r="Z23">
            <v>1.7971847967669177E-2</v>
          </cell>
          <cell r="AA23">
            <v>1.858133330257877E-2</v>
          </cell>
          <cell r="AB23">
            <v>2.1151590329892431E-2</v>
          </cell>
          <cell r="AC23">
            <v>2.1530006794440726E-2</v>
          </cell>
          <cell r="AD23">
            <v>2.4338794966044422E-2</v>
          </cell>
          <cell r="AE23">
            <v>2.95454081956621E-2</v>
          </cell>
          <cell r="AF23">
            <v>3.5161238841224615E-2</v>
          </cell>
          <cell r="AG23">
            <v>2.8464016497288226E-2</v>
          </cell>
          <cell r="AH23">
            <v>2.0358435377465518E-2</v>
          </cell>
          <cell r="AI23">
            <v>1.7480672076559383E-2</v>
          </cell>
          <cell r="AJ23">
            <v>1.6825293519119589E-2</v>
          </cell>
          <cell r="AK23">
            <v>1.6195377442659913E-2</v>
          </cell>
          <cell r="AL23">
            <v>1.6027640843028997E-2</v>
          </cell>
          <cell r="AM23">
            <v>313413032</v>
          </cell>
          <cell r="AN23">
            <v>195568503</v>
          </cell>
          <cell r="AO23">
            <v>0</v>
          </cell>
          <cell r="AP23">
            <v>228782134</v>
          </cell>
          <cell r="AQ23">
            <v>0</v>
          </cell>
          <cell r="AR23">
            <v>40312354</v>
          </cell>
          <cell r="AS23">
            <v>51920201</v>
          </cell>
          <cell r="AT23">
            <v>263782134</v>
          </cell>
          <cell r="AU23">
            <v>13553634</v>
          </cell>
          <cell r="AV23">
            <v>20834301</v>
          </cell>
          <cell r="AW23">
            <v>20834.300999999999</v>
          </cell>
          <cell r="AX23">
            <v>4733253</v>
          </cell>
          <cell r="AY23"/>
          <cell r="AZ23">
            <v>1.675933432896325E-2</v>
          </cell>
          <cell r="BA23">
            <v>2.1291695336159166E-2</v>
          </cell>
          <cell r="BB23">
            <v>1.7277355492631763E-2</v>
          </cell>
          <cell r="BC23">
            <v>1.2656889213372864E-2</v>
          </cell>
          <cell r="BD23">
            <v>9.5850847845357579E-2</v>
          </cell>
          <cell r="BE23">
            <v>1.4518721329694459E-2</v>
          </cell>
          <cell r="BF23">
            <v>0.18036932051290597</v>
          </cell>
          <cell r="BG23">
            <v>0.15289814259294007</v>
          </cell>
          <cell r="BH23">
            <v>0.29223174303307148</v>
          </cell>
          <cell r="BI23">
            <v>0.69785026138108608</v>
          </cell>
          <cell r="BJ23">
            <v>0.12603990332383208</v>
          </cell>
          <cell r="BK23">
            <v>0.43001424933737675</v>
          </cell>
          <cell r="BL23">
            <v>0.13565975823246104</v>
          </cell>
          <cell r="BM23">
            <v>3.1851550586006666E-2</v>
          </cell>
          <cell r="BN23">
            <v>0.10380820764645438</v>
          </cell>
          <cell r="BO23">
            <v>0.81977446102323814</v>
          </cell>
          <cell r="BP23">
            <v>1.3192860098881602E-2</v>
          </cell>
          <cell r="BQ23">
            <v>5.7086961603586145E-3</v>
          </cell>
          <cell r="BR23">
            <v>9.6340501718057744E-3</v>
          </cell>
          <cell r="BS23">
            <v>86910641</v>
          </cell>
          <cell r="BT23">
            <v>82192596</v>
          </cell>
          <cell r="BU23">
            <v>78857125</v>
          </cell>
          <cell r="BV23">
            <v>78926424</v>
          </cell>
          <cell r="BW23">
            <v>72596791</v>
          </cell>
          <cell r="BX23">
            <v>70149732</v>
          </cell>
          <cell r="BY23">
            <v>66909838</v>
          </cell>
          <cell r="BZ23">
            <v>68730617</v>
          </cell>
          <cell r="CA23">
            <v>69033491</v>
          </cell>
          <cell r="CB23">
            <v>67725435</v>
          </cell>
          <cell r="CC23">
            <v>69050943</v>
          </cell>
          <cell r="CD23">
            <v>71479580</v>
          </cell>
          <cell r="CE23">
            <v>69391049</v>
          </cell>
          <cell r="CF23">
            <v>66706579</v>
          </cell>
          <cell r="CG23">
            <v>69432374</v>
          </cell>
          <cell r="CH23">
            <v>78734331</v>
          </cell>
          <cell r="CI23">
            <v>80104753</v>
          </cell>
          <cell r="CJ23">
            <v>85939969</v>
          </cell>
          <cell r="CK23">
            <v>81190214</v>
          </cell>
          <cell r="CL23">
            <v>80554920</v>
          </cell>
          <cell r="CM23">
            <v>74747708</v>
          </cell>
          <cell r="CN23">
            <v>71030126</v>
          </cell>
          <cell r="CO23">
            <v>61812663</v>
          </cell>
          <cell r="CP23">
            <v>56171763</v>
          </cell>
          <cell r="CQ23">
            <v>50563721</v>
          </cell>
          <cell r="CR23">
            <v>54011901</v>
          </cell>
          <cell r="CS23">
            <v>43500989</v>
          </cell>
          <cell r="CT23">
            <v>12700975</v>
          </cell>
          <cell r="CU23">
            <v>12684775</v>
          </cell>
          <cell r="CV23">
            <v>12408203</v>
          </cell>
          <cell r="CW23">
            <v>12092368</v>
          </cell>
          <cell r="CX23">
            <v>11763776</v>
          </cell>
          <cell r="CY23">
            <v>11570555</v>
          </cell>
          <cell r="CZ23">
            <v>11426448</v>
          </cell>
          <cell r="DA23">
            <v>11785863</v>
          </cell>
          <cell r="DB23">
            <v>11219706</v>
          </cell>
          <cell r="DC23">
            <v>11157254</v>
          </cell>
          <cell r="DD23">
            <v>11608295</v>
          </cell>
          <cell r="DE23">
            <v>11865416</v>
          </cell>
          <cell r="DF23">
            <v>12115533</v>
          </cell>
          <cell r="DG23">
            <v>12355585</v>
          </cell>
          <cell r="DH23">
            <v>12618877</v>
          </cell>
          <cell r="DI23">
            <v>13113788</v>
          </cell>
          <cell r="DJ23">
            <v>12011680</v>
          </cell>
          <cell r="DK23">
            <v>12271025</v>
          </cell>
          <cell r="DL23">
            <v>11926782</v>
          </cell>
          <cell r="DM23">
            <v>11770798</v>
          </cell>
          <cell r="DN23">
            <v>11141694</v>
          </cell>
          <cell r="DO23">
            <v>11113094</v>
          </cell>
          <cell r="DP23">
            <v>10620650</v>
          </cell>
          <cell r="DQ23">
            <v>10620650</v>
          </cell>
          <cell r="DR23">
            <v>7213495</v>
          </cell>
          <cell r="DS23">
            <v>6411938</v>
          </cell>
          <cell r="DT23">
            <v>5968296</v>
          </cell>
          <cell r="DU23"/>
          <cell r="DV23">
            <v>1212447</v>
          </cell>
          <cell r="DW23">
            <v>2936476</v>
          </cell>
          <cell r="DX23"/>
          <cell r="DY23">
            <v>4148923</v>
          </cell>
          <cell r="DZ23">
            <v>2895327</v>
          </cell>
          <cell r="EA23">
            <v>3403457</v>
          </cell>
          <cell r="EB23">
            <v>4511297</v>
          </cell>
          <cell r="EC23">
            <v>7914754</v>
          </cell>
          <cell r="ED23">
            <v>601684</v>
          </cell>
          <cell r="EE23">
            <v>54880867</v>
          </cell>
        </row>
        <row r="24">
          <cell r="B24" t="str">
            <v>EcoBank</v>
          </cell>
          <cell r="C24">
            <v>90.133681999999993</v>
          </cell>
          <cell r="D24">
            <v>24.011558000000001</v>
          </cell>
          <cell r="E24">
            <v>76.666214999999994</v>
          </cell>
          <cell r="F24">
            <v>5.854241</v>
          </cell>
          <cell r="G24">
            <v>7.0290530000000002</v>
          </cell>
          <cell r="H24">
            <v>7.0843179999999997</v>
          </cell>
          <cell r="I24">
            <v>45.612580000000001</v>
          </cell>
          <cell r="J24">
            <v>0.122868</v>
          </cell>
          <cell r="K24">
            <v>0.149815</v>
          </cell>
          <cell r="L24"/>
          <cell r="M24">
            <v>1.5483956868572717E-2</v>
          </cell>
          <cell r="N24">
            <v>1.2816637060669055E-2</v>
          </cell>
          <cell r="O24">
            <v>1.3718137536683411E-2</v>
          </cell>
          <cell r="P24">
            <v>1.396671177783726E-2</v>
          </cell>
          <cell r="Q24">
            <v>1.2155313372779456E-2</v>
          </cell>
          <cell r="R24">
            <v>1.1354173757416174E-2</v>
          </cell>
          <cell r="S24">
            <v>1.18665457387243E-2</v>
          </cell>
          <cell r="T24">
            <v>1.0275767758422802E-2</v>
          </cell>
          <cell r="U24">
            <v>1.0405923906998665E-2</v>
          </cell>
          <cell r="V24">
            <v>1.1429751836055923E-2</v>
          </cell>
          <cell r="W24">
            <v>1.28054691143048E-2</v>
          </cell>
          <cell r="X24">
            <v>1.1595602123538423E-2</v>
          </cell>
          <cell r="Y24">
            <v>1.183081397400184E-2</v>
          </cell>
          <cell r="Z24">
            <v>1.2413477654936111E-2</v>
          </cell>
          <cell r="AA24">
            <v>1.2431144013768314E-2</v>
          </cell>
          <cell r="AB24">
            <v>1.33649830485458E-2</v>
          </cell>
          <cell r="AC24">
            <v>1.2868565205126406E-2</v>
          </cell>
          <cell r="AD24">
            <v>1.391718983810159E-2</v>
          </cell>
          <cell r="AE24">
            <v>1.6955242585096973E-2</v>
          </cell>
          <cell r="AF24">
            <v>1.75499213396541E-2</v>
          </cell>
          <cell r="AG24">
            <v>1.7307138921627711E-2</v>
          </cell>
          <cell r="AH24">
            <v>1.4700685553685956E-2</v>
          </cell>
          <cell r="AI24">
            <v>1.4176475544359E-2</v>
          </cell>
          <cell r="AJ24">
            <v>1.3549300995831568E-2</v>
          </cell>
          <cell r="AK24">
            <v>1.3773775020693496E-2</v>
          </cell>
          <cell r="AL24">
            <v>1.5414384060259899E-2</v>
          </cell>
          <cell r="AM24">
            <v>313413032</v>
          </cell>
          <cell r="AN24">
            <v>195568503</v>
          </cell>
          <cell r="AO24">
            <v>0</v>
          </cell>
          <cell r="AP24">
            <v>228782134</v>
          </cell>
          <cell r="AQ24">
            <v>0</v>
          </cell>
          <cell r="AR24">
            <v>40312354</v>
          </cell>
          <cell r="AS24">
            <v>51920201</v>
          </cell>
          <cell r="AT24">
            <v>263782134</v>
          </cell>
          <cell r="AU24">
            <v>13553634</v>
          </cell>
          <cell r="AV24">
            <v>20834301</v>
          </cell>
          <cell r="AW24">
            <v>20834.300999999999</v>
          </cell>
          <cell r="AX24">
            <v>4733253</v>
          </cell>
          <cell r="AY24"/>
          <cell r="AZ24">
            <v>1.7380846505762819E-2</v>
          </cell>
          <cell r="BA24">
            <v>9.3155739956242902E-3</v>
          </cell>
          <cell r="BB24">
            <v>1.9785850014557006E-2</v>
          </cell>
          <cell r="BC24">
            <v>2.3636069498737364E-3</v>
          </cell>
          <cell r="BD24">
            <v>1.749062196658745E-2</v>
          </cell>
          <cell r="BE24">
            <v>1.4427030894578205E-3</v>
          </cell>
          <cell r="BF24">
            <v>0.15410338551338248</v>
          </cell>
          <cell r="BG24">
            <v>0.12834707004076507</v>
          </cell>
          <cell r="BH24">
            <v>0.2080787485794505</v>
          </cell>
          <cell r="BI24">
            <v>0.86482117788622237</v>
          </cell>
          <cell r="BJ24">
            <v>0.11815824627929895</v>
          </cell>
          <cell r="BK24">
            <v>0.24250058122982013</v>
          </cell>
          <cell r="BL24">
            <v>9.3566930598289078E-2</v>
          </cell>
          <cell r="BM24">
            <v>1.9586270879950383E-2</v>
          </cell>
          <cell r="BN24">
            <v>7.3980659718338698E-2</v>
          </cell>
          <cell r="BO24">
            <v>0.31319607991603604</v>
          </cell>
          <cell r="BP24">
            <v>1.2595986910191211E-2</v>
          </cell>
          <cell r="BQ24">
            <v>2.0796737155725437E-3</v>
          </cell>
          <cell r="BR24">
            <v>8.6451021676009054E-3</v>
          </cell>
          <cell r="BS24">
            <v>90133682</v>
          </cell>
          <cell r="BT24">
            <v>70619437</v>
          </cell>
          <cell r="BU24">
            <v>75377851</v>
          </cell>
          <cell r="BV24">
            <v>72920768</v>
          </cell>
          <cell r="BW24">
            <v>59578476</v>
          </cell>
          <cell r="BX24">
            <v>53501730</v>
          </cell>
          <cell r="BY24">
            <v>54463878</v>
          </cell>
          <cell r="BZ24">
            <v>54003632</v>
          </cell>
          <cell r="CA24">
            <v>43138954</v>
          </cell>
          <cell r="CB24">
            <v>48619617</v>
          </cell>
          <cell r="CC24">
            <v>53545760</v>
          </cell>
          <cell r="CD24">
            <v>44295854</v>
          </cell>
          <cell r="CE24">
            <v>54154977</v>
          </cell>
          <cell r="CF24">
            <v>47908081</v>
          </cell>
          <cell r="CG24">
            <v>47123839</v>
          </cell>
          <cell r="CH24">
            <v>49308904</v>
          </cell>
          <cell r="CI24">
            <v>46581940</v>
          </cell>
          <cell r="CJ24">
            <v>49286922</v>
          </cell>
          <cell r="CK24">
            <v>52426513</v>
          </cell>
          <cell r="CL24">
            <v>55142958</v>
          </cell>
          <cell r="CM24">
            <v>48824375</v>
          </cell>
          <cell r="CN24">
            <v>44920413</v>
          </cell>
          <cell r="CO24">
            <v>54934548</v>
          </cell>
          <cell r="CP24">
            <v>42241117</v>
          </cell>
          <cell r="CQ24">
            <v>36647025</v>
          </cell>
          <cell r="CR24">
            <v>36143426</v>
          </cell>
          <cell r="CS24">
            <v>36907136</v>
          </cell>
          <cell r="CT24">
            <v>7084318</v>
          </cell>
          <cell r="CU24">
            <v>6685067</v>
          </cell>
          <cell r="CV24">
            <v>6567798</v>
          </cell>
          <cell r="CW24">
            <v>6590221</v>
          </cell>
          <cell r="CX24">
            <v>6751746</v>
          </cell>
          <cell r="CY24">
            <v>6540128</v>
          </cell>
          <cell r="CZ24">
            <v>6408303</v>
          </cell>
          <cell r="DA24">
            <v>6485189</v>
          </cell>
          <cell r="DB24">
            <v>6477054</v>
          </cell>
          <cell r="DC24">
            <v>6366947</v>
          </cell>
          <cell r="DD24">
            <v>6438538</v>
          </cell>
          <cell r="DE24">
            <v>7617842</v>
          </cell>
          <cell r="DF24">
            <v>7534386</v>
          </cell>
          <cell r="DG24">
            <v>7305154</v>
          </cell>
          <cell r="DH24">
            <v>7307241</v>
          </cell>
          <cell r="DI24">
            <v>7946220</v>
          </cell>
          <cell r="DJ24">
            <v>7959585</v>
          </cell>
          <cell r="DK24">
            <v>7699140</v>
          </cell>
          <cell r="DL24">
            <v>7560671</v>
          </cell>
          <cell r="DM24">
            <v>7294222</v>
          </cell>
          <cell r="DN24">
            <v>7595021</v>
          </cell>
          <cell r="DO24">
            <v>7740628</v>
          </cell>
          <cell r="DP24">
            <v>7827942</v>
          </cell>
          <cell r="DQ24">
            <v>7827942</v>
          </cell>
          <cell r="DR24">
            <v>3657839</v>
          </cell>
          <cell r="DS24">
            <v>3764734</v>
          </cell>
          <cell r="DT24">
            <v>3390412</v>
          </cell>
          <cell r="DU24"/>
          <cell r="DV24">
            <v>311265</v>
          </cell>
          <cell r="DW24">
            <v>1184635</v>
          </cell>
          <cell r="DX24"/>
          <cell r="DY24">
            <v>1495900</v>
          </cell>
          <cell r="DZ24">
            <v>1293686</v>
          </cell>
          <cell r="EA24">
            <v>780201</v>
          </cell>
          <cell r="EB24">
            <v>2437115</v>
          </cell>
          <cell r="EC24">
            <v>3217316</v>
          </cell>
          <cell r="ED24">
            <v>59696</v>
          </cell>
          <cell r="EE24">
            <v>24011558</v>
          </cell>
        </row>
        <row r="25">
          <cell r="B25" t="str">
            <v>Bank of India</v>
          </cell>
          <cell r="C25">
            <v>63.601238000000002</v>
          </cell>
          <cell r="D25">
            <v>13.069039999999999</v>
          </cell>
          <cell r="E25">
            <v>46.306083000000001</v>
          </cell>
          <cell r="F25">
            <v>15.357182</v>
          </cell>
          <cell r="G25">
            <v>15.537015999999999</v>
          </cell>
          <cell r="H25">
            <v>16.620563000000001</v>
          </cell>
          <cell r="I25">
            <v>31.129086000000001</v>
          </cell>
          <cell r="J25">
            <v>1.9432000000000001E-2</v>
          </cell>
          <cell r="K25">
            <v>1.3680939999999999</v>
          </cell>
          <cell r="L25"/>
          <cell r="M25">
            <v>1.5333021768475681E-2</v>
          </cell>
          <cell r="N25">
            <v>1.5613701050332118E-2</v>
          </cell>
          <cell r="O25">
            <v>1.5850049207053123E-2</v>
          </cell>
          <cell r="P25">
            <v>1.5530625535197469E-2</v>
          </cell>
          <cell r="Q25">
            <v>1.5623490505497269E-2</v>
          </cell>
          <cell r="R25">
            <v>1.5047849036040162E-2</v>
          </cell>
          <cell r="S25">
            <v>1.5410771342248754E-2</v>
          </cell>
          <cell r="T25">
            <v>1.5386182703891142E-2</v>
          </cell>
          <cell r="U25">
            <v>1.5940579417243715E-2</v>
          </cell>
          <cell r="V25">
            <v>1.4430350871621971E-2</v>
          </cell>
          <cell r="W25">
            <v>1.4327393302563374E-2</v>
          </cell>
          <cell r="X25">
            <v>1.4096669921872525E-2</v>
          </cell>
          <cell r="Y25">
            <v>1.3914177932117276E-2</v>
          </cell>
          <cell r="Z25">
            <v>1.3136110469778282E-2</v>
          </cell>
          <cell r="AA25">
            <v>1.3034718536212294E-2</v>
          </cell>
          <cell r="AB25">
            <v>1.2598448051087631E-2</v>
          </cell>
          <cell r="AC25">
            <v>1.2266224924117719E-2</v>
          </cell>
          <cell r="AD25">
            <v>1.1599550651665885E-2</v>
          </cell>
          <cell r="AE25">
            <v>1.62277454166413E-2</v>
          </cell>
          <cell r="AF25">
            <v>1.3650597141543732E-2</v>
          </cell>
          <cell r="AG25">
            <v>1.3486590778816261E-2</v>
          </cell>
          <cell r="AH25">
            <v>1.1205488493967001E-2</v>
          </cell>
          <cell r="AI25">
            <v>1.1506779612066271E-2</v>
          </cell>
          <cell r="AJ25">
            <v>1.19594994372545E-2</v>
          </cell>
          <cell r="AK25">
            <v>1.1991009587672428E-2</v>
          </cell>
          <cell r="AL25">
            <v>1.1753065305750014E-2</v>
          </cell>
          <cell r="AM25">
            <v>313413032</v>
          </cell>
          <cell r="AN25">
            <v>195568503</v>
          </cell>
          <cell r="AO25">
            <v>0</v>
          </cell>
          <cell r="AP25">
            <v>228782134</v>
          </cell>
          <cell r="AQ25">
            <v>0</v>
          </cell>
          <cell r="AR25">
            <v>40312354</v>
          </cell>
          <cell r="AS25">
            <v>51920201</v>
          </cell>
          <cell r="AT25">
            <v>263782134</v>
          </cell>
          <cell r="AU25">
            <v>13553634</v>
          </cell>
          <cell r="AV25">
            <v>20834301</v>
          </cell>
          <cell r="AW25">
            <v>20834.300999999999</v>
          </cell>
          <cell r="AX25">
            <v>4733253</v>
          </cell>
          <cell r="AY25"/>
          <cell r="AZ25">
            <v>1.2264486823632586E-2</v>
          </cell>
          <cell r="BA25">
            <v>5.0702919473935709E-3</v>
          </cell>
          <cell r="BB25">
            <v>1.1950573182719767E-2</v>
          </cell>
          <cell r="BC25">
            <v>2.1584197086276801E-2</v>
          </cell>
          <cell r="BD25">
            <v>0.13536440358097487</v>
          </cell>
          <cell r="BE25">
            <v>3.450310256139464E-2</v>
          </cell>
          <cell r="BF25">
            <v>0.49911571448002034</v>
          </cell>
          <cell r="BG25">
            <v>0.49333867367644524</v>
          </cell>
          <cell r="BH25">
            <v>8.5396849554828402E-2</v>
          </cell>
          <cell r="BI25">
            <v>0.16584227481419475</v>
          </cell>
          <cell r="BJ25">
            <v>7.0392860775592564E-2</v>
          </cell>
          <cell r="BK25">
            <v>0.66164324040297884</v>
          </cell>
          <cell r="BL25">
            <v>9.1884166855430244E-2</v>
          </cell>
          <cell r="BM25">
            <v>5.1156146743450454E-2</v>
          </cell>
          <cell r="BN25">
            <v>4.072802011197979E-2</v>
          </cell>
          <cell r="BO25">
            <v>0.28223160227134736</v>
          </cell>
          <cell r="BP25">
            <v>1.803522919802795E-3</v>
          </cell>
          <cell r="BQ25">
            <v>0</v>
          </cell>
          <cell r="BR25">
            <v>1.2944416107479907E-3</v>
          </cell>
          <cell r="BS25">
            <v>63601238</v>
          </cell>
          <cell r="BT25">
            <v>62976730</v>
          </cell>
          <cell r="BU25">
            <v>62543244</v>
          </cell>
          <cell r="BV25">
            <v>62121431</v>
          </cell>
          <cell r="BW25">
            <v>62225153</v>
          </cell>
          <cell r="BX25">
            <v>59776568</v>
          </cell>
          <cell r="BY25">
            <v>62689134</v>
          </cell>
          <cell r="BZ25">
            <v>62563918</v>
          </cell>
          <cell r="CA25">
            <v>64098285</v>
          </cell>
          <cell r="CB25">
            <v>55328548</v>
          </cell>
          <cell r="CC25">
            <v>56630656</v>
          </cell>
          <cell r="CD25">
            <v>57297472</v>
          </cell>
          <cell r="CE25">
            <v>56956597</v>
          </cell>
          <cell r="CF25">
            <v>49736103</v>
          </cell>
          <cell r="CG25">
            <v>47815075</v>
          </cell>
          <cell r="CH25">
            <v>46410726</v>
          </cell>
          <cell r="CI25">
            <v>43717462</v>
          </cell>
          <cell r="CJ25">
            <v>41427446</v>
          </cell>
          <cell r="CK25">
            <v>42162947</v>
          </cell>
          <cell r="CL25">
            <v>37527774</v>
          </cell>
          <cell r="CM25">
            <v>36899261</v>
          </cell>
          <cell r="CN25">
            <v>36656582</v>
          </cell>
          <cell r="CO25">
            <v>34370422</v>
          </cell>
          <cell r="CP25">
            <v>33998194</v>
          </cell>
          <cell r="CQ25">
            <v>34265232</v>
          </cell>
          <cell r="CR25">
            <v>32447854</v>
          </cell>
          <cell r="CS25">
            <v>30721440</v>
          </cell>
          <cell r="CT25">
            <v>16620563</v>
          </cell>
          <cell r="CU25">
            <v>16141439</v>
          </cell>
          <cell r="CV25">
            <v>15532469</v>
          </cell>
          <cell r="CW25">
            <v>14747740</v>
          </cell>
          <cell r="CX25">
            <v>14293811</v>
          </cell>
          <cell r="CY25">
            <v>13727053</v>
          </cell>
          <cell r="CZ25">
            <v>13191378</v>
          </cell>
          <cell r="DA25">
            <v>12461590</v>
          </cell>
          <cell r="DB25">
            <v>11954133</v>
          </cell>
          <cell r="DC25">
            <v>11502121</v>
          </cell>
          <cell r="DD25">
            <v>11625015</v>
          </cell>
          <cell r="DE25">
            <v>10920398</v>
          </cell>
          <cell r="DF25">
            <v>10412590</v>
          </cell>
          <cell r="DG25">
            <v>9978992</v>
          </cell>
          <cell r="DH25">
            <v>9536344</v>
          </cell>
          <cell r="DI25">
            <v>9176776</v>
          </cell>
          <cell r="DJ25">
            <v>8545484</v>
          </cell>
          <cell r="DK25">
            <v>7597500</v>
          </cell>
          <cell r="DL25">
            <v>7182738</v>
          </cell>
          <cell r="DM25">
            <v>6881061</v>
          </cell>
          <cell r="DN25">
            <v>6580115</v>
          </cell>
          <cell r="DO25">
            <v>6305179</v>
          </cell>
          <cell r="DP25">
            <v>6074801</v>
          </cell>
          <cell r="DQ25">
            <v>6074801</v>
          </cell>
          <cell r="DR25">
            <v>5733008</v>
          </cell>
          <cell r="DS25">
            <v>5254372</v>
          </cell>
          <cell r="DT25">
            <v>5086879</v>
          </cell>
          <cell r="DU25"/>
          <cell r="DV25">
            <v>151497</v>
          </cell>
          <cell r="DW25">
            <v>1622538</v>
          </cell>
          <cell r="DX25"/>
          <cell r="DY25">
            <v>1774035</v>
          </cell>
          <cell r="DZ25">
            <v>294210</v>
          </cell>
          <cell r="EA25">
            <v>654782</v>
          </cell>
          <cell r="EB25">
            <v>334848</v>
          </cell>
          <cell r="EC25">
            <v>989630</v>
          </cell>
          <cell r="ED25">
            <v>1088094</v>
          </cell>
          <cell r="EE25">
            <v>13069040</v>
          </cell>
        </row>
        <row r="26">
          <cell r="B26" t="str">
            <v>SBM Bank</v>
          </cell>
          <cell r="C26">
            <v>79.684610000000006</v>
          </cell>
          <cell r="D26">
            <v>22.665168000000001</v>
          </cell>
          <cell r="E26">
            <v>57.475064000000003</v>
          </cell>
          <cell r="F26">
            <v>6.9345480000000004</v>
          </cell>
          <cell r="G26">
            <v>7.501919</v>
          </cell>
          <cell r="H26">
            <v>8.2002620000000004</v>
          </cell>
          <cell r="I26">
            <v>45.389615999999997</v>
          </cell>
          <cell r="J26">
            <v>0.190252</v>
          </cell>
          <cell r="K26">
            <v>0.129527</v>
          </cell>
          <cell r="L26"/>
          <cell r="M26">
            <v>1.3648917522615604E-2</v>
          </cell>
          <cell r="N26">
            <v>1.3844291546153201E-2</v>
          </cell>
          <cell r="O26">
            <v>1.3418472233958898E-2</v>
          </cell>
          <cell r="P26">
            <v>1.373143306243365E-2</v>
          </cell>
          <cell r="Q26">
            <v>1.40537204333974E-2</v>
          </cell>
          <cell r="R26">
            <v>1.3672680651904226E-2</v>
          </cell>
          <cell r="S26">
            <v>1.3998424884734958E-2</v>
          </cell>
          <cell r="T26">
            <v>1.5502854139556209E-2</v>
          </cell>
          <cell r="U26">
            <v>0</v>
          </cell>
          <cell r="V26">
            <v>0</v>
          </cell>
          <cell r="W26">
            <v>2.54868449903954E-3</v>
          </cell>
          <cell r="X26">
            <v>8.9810759525201064E-4</v>
          </cell>
          <cell r="Y26">
            <v>8.1594244188925907E-4</v>
          </cell>
          <cell r="Z26">
            <v>1.60193549973903E-3</v>
          </cell>
          <cell r="AA26">
            <v>1.6547505318533901E-3</v>
          </cell>
          <cell r="AB26">
            <v>1.6597976324624964E-3</v>
          </cell>
          <cell r="AC26">
            <v>1.7406970541681173E-3</v>
          </cell>
          <cell r="AD26">
            <v>1.7623379659851292E-3</v>
          </cell>
          <cell r="AE26">
            <v>1.9075708158961323E-3</v>
          </cell>
          <cell r="AF26">
            <v>1.9305963266920123E-3</v>
          </cell>
          <cell r="AG26">
            <v>1.9367902077399666E-3</v>
          </cell>
          <cell r="AH26">
            <v>2.0384148379067593E-3</v>
          </cell>
          <cell r="AI26">
            <v>2.13588530685444E-3</v>
          </cell>
          <cell r="AJ26">
            <v>2.277695536393396E-3</v>
          </cell>
          <cell r="AK26">
            <v>2.3491586322533392E-3</v>
          </cell>
          <cell r="AL26">
            <v>2.2687049910540499E-3</v>
          </cell>
          <cell r="AM26">
            <v>313413032</v>
          </cell>
          <cell r="AN26">
            <v>195568503</v>
          </cell>
          <cell r="AO26">
            <v>0</v>
          </cell>
          <cell r="AP26">
            <v>228782134</v>
          </cell>
          <cell r="AQ26">
            <v>0</v>
          </cell>
          <cell r="AR26">
            <v>40312354</v>
          </cell>
          <cell r="AS26">
            <v>51920201</v>
          </cell>
          <cell r="AT26">
            <v>263782134</v>
          </cell>
          <cell r="AU26">
            <v>13553634</v>
          </cell>
          <cell r="AV26">
            <v>20834301</v>
          </cell>
          <cell r="AW26">
            <v>20834.300999999999</v>
          </cell>
          <cell r="AX26">
            <v>4733253</v>
          </cell>
          <cell r="AY26"/>
          <cell r="AZ26">
            <v>1.5365909220057971E-2</v>
          </cell>
          <cell r="BA26">
            <v>8.7932257301777672E-3</v>
          </cell>
          <cell r="BB26">
            <v>1.4833039506137938E-2</v>
          </cell>
          <cell r="BC26">
            <v>2.0435264652824848E-3</v>
          </cell>
          <cell r="BD26">
            <v>2.4506640921271163E-2</v>
          </cell>
          <cell r="BE26">
            <v>2.5886579065883212E-3</v>
          </cell>
          <cell r="BF26">
            <v>0.16527830947060668</v>
          </cell>
          <cell r="BG26">
            <v>0.15277829184543004</v>
          </cell>
          <cell r="BH26">
            <v>0.46066893703220169</v>
          </cell>
          <cell r="BI26">
            <v>0.82614513303939374</v>
          </cell>
          <cell r="BJ26">
            <v>0.37962927862053564</v>
          </cell>
          <cell r="BK26">
            <v>0.75530928586893931</v>
          </cell>
          <cell r="BL26">
            <v>9.6588217065292803E-2</v>
          </cell>
          <cell r="BM26">
            <v>6.1364993418040366E-2</v>
          </cell>
          <cell r="BN26">
            <v>3.5223223647252437E-2</v>
          </cell>
          <cell r="BO26">
            <v>0.39434785144388879</v>
          </cell>
          <cell r="BP26">
            <v>2.4230044578729152E-3</v>
          </cell>
          <cell r="BQ26">
            <v>1.3629327693924059E-2</v>
          </cell>
          <cell r="BR26">
            <v>7.7947227792958757E-3</v>
          </cell>
          <cell r="BS26">
            <v>79684610</v>
          </cell>
          <cell r="BT26">
            <v>78139646</v>
          </cell>
          <cell r="BU26">
            <v>72519356</v>
          </cell>
          <cell r="BV26">
            <v>72049204</v>
          </cell>
          <cell r="BW26">
            <v>72532337</v>
          </cell>
          <cell r="BX26">
            <v>70221531</v>
          </cell>
          <cell r="BY26">
            <v>70647739</v>
          </cell>
          <cell r="BZ26">
            <v>75549229</v>
          </cell>
          <cell r="CA26">
            <v>0</v>
          </cell>
          <cell r="CB26">
            <v>0</v>
          </cell>
          <cell r="CC26">
            <v>11754154</v>
          </cell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>
            <v>8200262</v>
          </cell>
          <cell r="CU26">
            <v>7884030</v>
          </cell>
          <cell r="CV26">
            <v>7877176</v>
          </cell>
          <cell r="CW26">
            <v>8153603</v>
          </cell>
          <cell r="CX26">
            <v>8047697</v>
          </cell>
          <cell r="CY26">
            <v>7076650</v>
          </cell>
          <cell r="CZ26">
            <v>6937506</v>
          </cell>
          <cell r="DA26">
            <v>8065025</v>
          </cell>
          <cell r="DB26">
            <v>0</v>
          </cell>
          <cell r="DC26">
            <v>0</v>
          </cell>
          <cell r="DD26">
            <v>1607161</v>
          </cell>
          <cell r="DE26"/>
          <cell r="DF26"/>
          <cell r="DG26"/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>
            <v>1288989</v>
          </cell>
          <cell r="DW26">
            <v>1509092</v>
          </cell>
          <cell r="DX26"/>
          <cell r="DY26">
            <v>2798081</v>
          </cell>
          <cell r="DZ26">
            <v>2311621</v>
          </cell>
          <cell r="EA26">
            <v>10475920</v>
          </cell>
          <cell r="EB26">
            <v>3393789</v>
          </cell>
          <cell r="EC26">
            <v>13869709</v>
          </cell>
          <cell r="ED26">
            <v>98501</v>
          </cell>
          <cell r="EE26">
            <v>22665168</v>
          </cell>
        </row>
        <row r="27">
          <cell r="B27" t="str">
            <v>Housing Finance Company of Kenya</v>
          </cell>
          <cell r="C27">
            <v>54.886729000000003</v>
          </cell>
          <cell r="D27">
            <v>39.339787000000001</v>
          </cell>
          <cell r="E27">
            <v>38.852415000000001</v>
          </cell>
          <cell r="F27">
            <v>4.8427239999999996</v>
          </cell>
          <cell r="G27">
            <v>5.404649</v>
          </cell>
          <cell r="H27">
            <v>8.9013670000000005</v>
          </cell>
          <cell r="I27">
            <v>44.953620999999998</v>
          </cell>
          <cell r="J27">
            <v>3.8400999999999998E-2</v>
          </cell>
          <cell r="K27">
            <v>-0.22990099999999999</v>
          </cell>
          <cell r="L27"/>
          <cell r="M27">
            <v>1.0759232478455005E-2</v>
          </cell>
          <cell r="N27">
            <v>1.1246545406984915E-2</v>
          </cell>
          <cell r="O27">
            <v>1.1516219734628583E-2</v>
          </cell>
          <cell r="P27">
            <v>1.1378709533025697E-2</v>
          </cell>
          <cell r="Q27">
            <v>1.1494487662106024E-2</v>
          </cell>
          <cell r="R27">
            <v>1.1830903104237846E-2</v>
          </cell>
          <cell r="S27">
            <v>1.2411431659440201E-2</v>
          </cell>
          <cell r="T27">
            <v>1.2960649723537885E-2</v>
          </cell>
          <cell r="U27">
            <v>1.3861933339196358E-2</v>
          </cell>
          <cell r="V27">
            <v>1.44667482415429E-2</v>
          </cell>
          <cell r="W27">
            <v>1.5470338495473E-2</v>
          </cell>
          <cell r="X27">
            <v>1.469281947616255E-2</v>
          </cell>
          <cell r="Y27">
            <v>1.5563601037549101E-2</v>
          </cell>
          <cell r="Z27">
            <v>1.5989067838854398E-2</v>
          </cell>
          <cell r="AA27">
            <v>1.6540986254772301E-2</v>
          </cell>
          <cell r="AB27">
            <v>1.6905923019384282E-2</v>
          </cell>
          <cell r="AC27">
            <v>1.6943702869071292E-2</v>
          </cell>
          <cell r="AD27">
            <v>1.7738154293366407E-2</v>
          </cell>
          <cell r="AE27">
            <v>1.7915712670493161E-2</v>
          </cell>
          <cell r="AF27">
            <v>1.7135465438754501E-2</v>
          </cell>
          <cell r="AG27">
            <v>1.7390017992833656E-2</v>
          </cell>
          <cell r="AH27">
            <v>1.5752277555412333E-2</v>
          </cell>
          <cell r="AI27">
            <v>1.597529738593486E-2</v>
          </cell>
          <cell r="AJ27">
            <v>1.492652252379185E-2</v>
          </cell>
          <cell r="AK27">
            <v>1.5624891821292095E-2</v>
          </cell>
          <cell r="AL27">
            <v>1.5325972147396342E-2</v>
          </cell>
          <cell r="AM27">
            <v>313413032</v>
          </cell>
          <cell r="AN27">
            <v>195568503</v>
          </cell>
          <cell r="AO27">
            <v>0</v>
          </cell>
          <cell r="AP27">
            <v>228782134</v>
          </cell>
          <cell r="AQ27">
            <v>0</v>
          </cell>
          <cell r="AR27">
            <v>40312354</v>
          </cell>
          <cell r="AS27">
            <v>51920201</v>
          </cell>
          <cell r="AT27">
            <v>263782134</v>
          </cell>
          <cell r="AU27">
            <v>13553634</v>
          </cell>
          <cell r="AV27">
            <v>20834301</v>
          </cell>
          <cell r="AW27">
            <v>20834.300999999999</v>
          </cell>
          <cell r="AX27">
            <v>4733253</v>
          </cell>
          <cell r="AY27"/>
          <cell r="AZ27">
            <v>1.0584032414790299E-2</v>
          </cell>
          <cell r="BA27">
            <v>1.5262345607502793E-2</v>
          </cell>
          <cell r="BB27">
            <v>1.0026946757360135E-2</v>
          </cell>
          <cell r="BC27">
            <v>-3.6271107791804682E-3</v>
          </cell>
          <cell r="BD27">
            <v>-5.0936948297394487E-2</v>
          </cell>
          <cell r="BE27">
            <v>-8.404456283623905E-3</v>
          </cell>
          <cell r="BF27">
            <v>0.1202272226301859</v>
          </cell>
          <cell r="BG27">
            <v>0.10772711724379222</v>
          </cell>
          <cell r="BH27">
            <v>0.15821363881915537</v>
          </cell>
          <cell r="BI27">
            <v>0.96979090533540946</v>
          </cell>
          <cell r="BJ27">
            <v>0.17608470062684922</v>
          </cell>
          <cell r="BK27">
            <v>0.35216027059388427</v>
          </cell>
          <cell r="BL27">
            <v>0.10249412097627487</v>
          </cell>
          <cell r="BM27">
            <v>5.3151503824291464E-2</v>
          </cell>
          <cell r="BN27">
            <v>4.934261715198341E-2</v>
          </cell>
          <cell r="BO27">
            <v>1.0125441880511161</v>
          </cell>
          <cell r="BP27">
            <v>3.6944936301330208E-4</v>
          </cell>
          <cell r="BQ27">
            <v>1.579232612411793E-3</v>
          </cell>
          <cell r="BR27">
            <v>9.4787888781287149E-4</v>
          </cell>
          <cell r="BS27">
            <v>54886729</v>
          </cell>
          <cell r="BT27">
            <v>54969337</v>
          </cell>
          <cell r="BU27">
            <v>54531890</v>
          </cell>
          <cell r="BV27">
            <v>54356615</v>
          </cell>
          <cell r="BW27">
            <v>54022492</v>
          </cell>
          <cell r="BX27">
            <v>55205731</v>
          </cell>
          <cell r="BY27">
            <v>57083283</v>
          </cell>
          <cell r="BZ27">
            <v>58349730</v>
          </cell>
          <cell r="CA27">
            <v>60262912</v>
          </cell>
          <cell r="CB27">
            <v>61411498</v>
          </cell>
          <cell r="CC27">
            <v>62126556</v>
          </cell>
          <cell r="CD27">
            <v>66807678</v>
          </cell>
          <cell r="CE27">
            <v>67587483</v>
          </cell>
          <cell r="CF27">
            <v>67986372</v>
          </cell>
          <cell r="CG27">
            <v>68084930</v>
          </cell>
          <cell r="CH27">
            <v>69695177</v>
          </cell>
          <cell r="CI27">
            <v>67895556</v>
          </cell>
          <cell r="CJ27">
            <v>69122232</v>
          </cell>
          <cell r="CK27">
            <v>68808654</v>
          </cell>
          <cell r="CL27">
            <v>64907602</v>
          </cell>
          <cell r="CM27">
            <v>66538187</v>
          </cell>
          <cell r="CN27">
            <v>62781072</v>
          </cell>
          <cell r="CO27">
            <v>60490833</v>
          </cell>
          <cell r="CP27">
            <v>56632118</v>
          </cell>
          <cell r="CQ27">
            <v>49099911</v>
          </cell>
          <cell r="CR27">
            <v>50361123</v>
          </cell>
          <cell r="CS27">
            <v>46755111</v>
          </cell>
          <cell r="CT27">
            <v>8901367</v>
          </cell>
          <cell r="CU27">
            <v>9137633</v>
          </cell>
          <cell r="CV27">
            <v>9152404</v>
          </cell>
          <cell r="CW27">
            <v>9248186</v>
          </cell>
          <cell r="CX27">
            <v>9187855</v>
          </cell>
          <cell r="CY27">
            <v>9165467</v>
          </cell>
          <cell r="CZ27">
            <v>9164960</v>
          </cell>
          <cell r="DA27">
            <v>9559815</v>
          </cell>
          <cell r="DB27">
            <v>9698019</v>
          </cell>
          <cell r="DC27">
            <v>9793315</v>
          </cell>
          <cell r="DD27">
            <v>9963461</v>
          </cell>
          <cell r="DE27">
            <v>9780759</v>
          </cell>
          <cell r="DF27">
            <v>9774298</v>
          </cell>
          <cell r="DG27">
            <v>9871533</v>
          </cell>
          <cell r="DH27">
            <v>9774970</v>
          </cell>
          <cell r="DI27">
            <v>9634289</v>
          </cell>
          <cell r="DJ27">
            <v>9386355</v>
          </cell>
          <cell r="DK27">
            <v>9444788</v>
          </cell>
          <cell r="DL27">
            <v>9089954</v>
          </cell>
          <cell r="DM27">
            <v>8746393</v>
          </cell>
          <cell r="DN27">
            <v>9662314</v>
          </cell>
          <cell r="DO27">
            <v>9820564</v>
          </cell>
          <cell r="DP27">
            <v>6276033</v>
          </cell>
          <cell r="DQ27">
            <v>6276033</v>
          </cell>
          <cell r="DR27">
            <v>5886067</v>
          </cell>
          <cell r="DS27">
            <v>5912076</v>
          </cell>
          <cell r="DT27">
            <v>5681853</v>
          </cell>
          <cell r="DU27"/>
          <cell r="DV27">
            <v>199153</v>
          </cell>
          <cell r="DW27">
            <v>1059607</v>
          </cell>
          <cell r="DX27"/>
          <cell r="DY27">
            <v>1258760</v>
          </cell>
          <cell r="DZ27">
            <v>1220734</v>
          </cell>
          <cell r="EA27">
            <v>2960816</v>
          </cell>
          <cell r="EB27">
            <v>5446765</v>
          </cell>
          <cell r="EC27">
            <v>8407581</v>
          </cell>
          <cell r="ED27">
            <v>-229901</v>
          </cell>
          <cell r="EE27">
            <v>39339787</v>
          </cell>
        </row>
        <row r="28">
          <cell r="B28" t="str">
            <v>Total - Medium Tier banks</v>
          </cell>
          <cell r="C28">
            <v>859.30731100000003</v>
          </cell>
          <cell r="D28">
            <v>318.47326900000002</v>
          </cell>
          <cell r="E28">
            <v>661.17162099999985</v>
          </cell>
          <cell r="F28">
            <v>116.019081</v>
          </cell>
          <cell r="G28">
            <v>122.41925000000001</v>
          </cell>
          <cell r="H28">
            <v>135.30628999999999</v>
          </cell>
          <cell r="I28">
            <v>516.58426099999997</v>
          </cell>
          <cell r="J28">
            <v>1.9301379999999999</v>
          </cell>
          <cell r="K28">
            <v>9.3914239999999989</v>
          </cell>
          <cell r="L28"/>
          <cell r="M28">
            <v>0.17122627276361049</v>
          </cell>
          <cell r="N28">
            <v>0.16934311460854104</v>
          </cell>
          <cell r="O28">
            <v>0.17180616436531645</v>
          </cell>
          <cell r="P28">
            <v>0.16831139541964157</v>
          </cell>
          <cell r="Q28">
            <v>0.16785035327123446</v>
          </cell>
          <cell r="R28">
            <v>0.17527336077911343</v>
          </cell>
          <cell r="S28">
            <v>0.179399081770588</v>
          </cell>
          <cell r="T28">
            <v>0.18148849011832319</v>
          </cell>
          <cell r="U28">
            <v>0.16689013640989417</v>
          </cell>
          <cell r="V28">
            <v>0.16286676105633577</v>
          </cell>
          <cell r="W28">
            <v>0.17063199287332689</v>
          </cell>
          <cell r="X28">
            <v>0.16692014483673412</v>
          </cell>
          <cell r="Y28">
            <v>0.15621477938509687</v>
          </cell>
          <cell r="Z28">
            <v>0.85195415381159578</v>
          </cell>
          <cell r="AA28">
            <v>0.26551146178849822</v>
          </cell>
          <cell r="AB28">
            <v>0.270728668541108</v>
          </cell>
          <cell r="AC28">
            <v>0.85240863092566499</v>
          </cell>
          <cell r="AD28">
            <v>0.84605133026350321</v>
          </cell>
          <cell r="AE28">
            <v>0.83991566255143157</v>
          </cell>
          <cell r="AF28">
            <v>0.82207908696654153</v>
          </cell>
          <cell r="AG28">
            <v>0.81988355799454249</v>
          </cell>
          <cell r="AH28">
            <v>0.79758234219585133</v>
          </cell>
          <cell r="AI28">
            <v>0.80455855492249184</v>
          </cell>
          <cell r="AJ28">
            <v>0.80804616068599555</v>
          </cell>
          <cell r="AK28">
            <v>0.80927533551097741</v>
          </cell>
          <cell r="AL28">
            <v>0.8117358600105099</v>
          </cell>
          <cell r="AM28">
            <v>5641434576</v>
          </cell>
          <cell r="AN28">
            <v>3520233054</v>
          </cell>
          <cell r="AO28">
            <v>0</v>
          </cell>
          <cell r="AP28">
            <v>4118078412</v>
          </cell>
          <cell r="AQ28">
            <v>0</v>
          </cell>
          <cell r="AR28">
            <v>725622372</v>
          </cell>
          <cell r="AS28">
            <v>934563618</v>
          </cell>
          <cell r="AT28">
            <v>4748078412</v>
          </cell>
          <cell r="AU28">
            <v>243965412</v>
          </cell>
          <cell r="AV28">
            <v>375017418</v>
          </cell>
          <cell r="AW28">
            <v>375017.41799999995</v>
          </cell>
          <cell r="AX28">
            <v>85198554</v>
          </cell>
          <cell r="AY28"/>
          <cell r="AZ28">
            <v>0.16570374295561116</v>
          </cell>
          <cell r="BA28">
            <v>0.12355555199699492</v>
          </cell>
          <cell r="BB28">
            <v>0.17063373386813904</v>
          </cell>
          <cell r="BC28">
            <v>0.14816697283723929</v>
          </cell>
          <cell r="BD28">
            <v>9.1618691217652481E-2</v>
          </cell>
          <cell r="BE28">
            <v>1.4591819096721749E-2</v>
          </cell>
          <cell r="BF28">
            <v>0.23697828068362309</v>
          </cell>
          <cell r="BG28">
            <v>0.22458888076731398</v>
          </cell>
          <cell r="BH28">
            <v>0.24489338128745392</v>
          </cell>
          <cell r="BI28">
            <v>0.57367611014426212</v>
          </cell>
          <cell r="BJ28">
            <v>0.19347911267811291</v>
          </cell>
          <cell r="BK28">
            <v>0.4850063525636627</v>
          </cell>
          <cell r="BL28">
            <v>0.10506763263299214</v>
          </cell>
          <cell r="BM28">
            <v>4.2528218635400211E-2</v>
          </cell>
          <cell r="BN28">
            <v>6.2539413997591928E-2</v>
          </cell>
          <cell r="BO28">
            <v>0.48168018542344559</v>
          </cell>
          <cell r="BP28">
            <v>0.10941108036905109</v>
          </cell>
          <cell r="BQ28">
            <v>7.3669924865877853E-2</v>
          </cell>
          <cell r="BR28">
            <v>9.9181722183182039E-2</v>
          </cell>
          <cell r="BS28">
            <v>859307311</v>
          </cell>
          <cell r="BT28">
            <v>812677109</v>
          </cell>
          <cell r="BU28">
            <v>804525268</v>
          </cell>
          <cell r="BV28">
            <v>788387752</v>
          </cell>
          <cell r="BW28">
            <v>766014999</v>
          </cell>
          <cell r="BX28">
            <v>733193795</v>
          </cell>
          <cell r="BY28">
            <v>734124948</v>
          </cell>
          <cell r="BZ28">
            <v>745612059</v>
          </cell>
          <cell r="CA28">
            <v>648234238</v>
          </cell>
          <cell r="CB28">
            <v>604196615</v>
          </cell>
          <cell r="CC28">
            <v>633852321</v>
          </cell>
          <cell r="CD28">
            <v>610665467</v>
          </cell>
          <cell r="CE28">
            <v>613868392</v>
          </cell>
          <cell r="CF28">
            <v>602191699</v>
          </cell>
          <cell r="CG28">
            <v>599137152</v>
          </cell>
          <cell r="CH28">
            <v>622007358</v>
          </cell>
          <cell r="CI28">
            <v>601104730</v>
          </cell>
          <cell r="CJ28">
            <v>588152174</v>
          </cell>
          <cell r="CK28">
            <v>591209511</v>
          </cell>
          <cell r="CL28">
            <v>579004085</v>
          </cell>
          <cell r="CM28">
            <v>592450228</v>
          </cell>
          <cell r="CN28">
            <v>536163382</v>
          </cell>
          <cell r="CO28">
            <v>530733484</v>
          </cell>
          <cell r="CP28">
            <v>502314078</v>
          </cell>
          <cell r="CQ28">
            <v>469234459</v>
          </cell>
          <cell r="CR28">
            <v>449281182</v>
          </cell>
          <cell r="CS28">
            <v>423102782</v>
          </cell>
          <cell r="CT28">
            <v>135306290</v>
          </cell>
          <cell r="CU28">
            <v>131771785</v>
          </cell>
          <cell r="CV28">
            <v>129687061</v>
          </cell>
          <cell r="CW28">
            <v>123233176</v>
          </cell>
          <cell r="CX28">
            <v>120211210</v>
          </cell>
          <cell r="CY28">
            <v>118523613</v>
          </cell>
          <cell r="CZ28">
            <v>116927693</v>
          </cell>
          <cell r="DA28">
            <v>114390006</v>
          </cell>
          <cell r="DB28">
            <v>101697836</v>
          </cell>
          <cell r="DC28">
            <v>99135938</v>
          </cell>
          <cell r="DD28">
            <v>100704972</v>
          </cell>
          <cell r="DE28">
            <v>100000038</v>
          </cell>
          <cell r="DF28">
            <v>97152553</v>
          </cell>
          <cell r="DG28">
            <v>96959965</v>
          </cell>
          <cell r="DH28">
            <v>94920092</v>
          </cell>
          <cell r="DI28">
            <v>96093537</v>
          </cell>
          <cell r="DJ28">
            <v>92503469</v>
          </cell>
          <cell r="DK28">
            <v>89587722</v>
          </cell>
          <cell r="DL28">
            <v>86079260</v>
          </cell>
          <cell r="DM28">
            <v>86982504</v>
          </cell>
          <cell r="DN28">
            <v>87101475</v>
          </cell>
          <cell r="DO28">
            <v>85421555</v>
          </cell>
          <cell r="DP28">
            <v>78874451</v>
          </cell>
          <cell r="DQ28">
            <v>78874451</v>
          </cell>
          <cell r="DR28">
            <v>69123094</v>
          </cell>
          <cell r="DS28">
            <v>64600521</v>
          </cell>
          <cell r="DT28">
            <v>61324568</v>
          </cell>
          <cell r="DU28">
            <v>0</v>
          </cell>
          <cell r="DV28">
            <v>6573303</v>
          </cell>
          <cell r="DW28">
            <v>20268186</v>
          </cell>
          <cell r="DX28">
            <v>0</v>
          </cell>
          <cell r="DY28">
            <v>26841489</v>
          </cell>
          <cell r="DZ28">
            <v>15398321</v>
          </cell>
          <cell r="EA28">
            <v>32886575</v>
          </cell>
          <cell r="EB28">
            <v>34919908</v>
          </cell>
          <cell r="EC28">
            <v>67806483</v>
          </cell>
          <cell r="ED28">
            <v>6069586</v>
          </cell>
          <cell r="EE28">
            <v>318473269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 t="str">
            <v/>
          </cell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</row>
        <row r="30">
          <cell r="B30" t="str">
            <v>TIER 3 - Small banks WMSI  &lt; 1%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 t="str">
            <v/>
          </cell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</row>
        <row r="31">
          <cell r="BC31"/>
        </row>
        <row r="32">
          <cell r="B32" t="str">
            <v>Bank of Africa Kenya Ltd</v>
          </cell>
          <cell r="C32">
            <v>51.147174</v>
          </cell>
          <cell r="D32">
            <v>16.743576000000001</v>
          </cell>
          <cell r="E32">
            <v>33.038528999999997</v>
          </cell>
          <cell r="F32">
            <v>1.3131250000000001</v>
          </cell>
          <cell r="G32">
            <v>2.2872499999999998</v>
          </cell>
          <cell r="H32">
            <v>4.0962690000000004</v>
          </cell>
          <cell r="I32">
            <v>27.094265</v>
          </cell>
          <cell r="J32">
            <v>0.26994000000000001</v>
          </cell>
          <cell r="K32">
            <v>-0.23932300000000001</v>
          </cell>
          <cell r="L32"/>
          <cell r="M32">
            <v>7.9194235213696194E-3</v>
          </cell>
          <cell r="N32">
            <v>7.9547706242269964E-3</v>
          </cell>
          <cell r="O32">
            <v>8.1612332020591163E-3</v>
          </cell>
          <cell r="P32">
            <v>9.0167486454766702E-3</v>
          </cell>
          <cell r="Q32">
            <v>9.4706211957805847E-3</v>
          </cell>
          <cell r="R32">
            <v>9.8304060085701375E-3</v>
          </cell>
          <cell r="S32">
            <v>1.0122601758827003E-2</v>
          </cell>
          <cell r="T32">
            <v>9.2581328633084756E-3</v>
          </cell>
          <cell r="U32">
            <v>1.0177805348513865E-2</v>
          </cell>
          <cell r="V32">
            <v>1.052197208223505E-2</v>
          </cell>
          <cell r="W32">
            <v>1.2523461500078647E-2</v>
          </cell>
          <cell r="X32">
            <v>1.2373943911985286E-2</v>
          </cell>
          <cell r="Y32">
            <v>1.3351437237861499E-2</v>
          </cell>
          <cell r="Z32">
            <v>1.4379388910788594E-2</v>
          </cell>
          <cell r="AA32">
            <v>1.4133633319425598E-2</v>
          </cell>
          <cell r="AB32">
            <v>1.4716794444925909E-2</v>
          </cell>
          <cell r="AC32">
            <v>1.5976574712738733E-2</v>
          </cell>
          <cell r="AD32">
            <v>1.7371418679000432E-2</v>
          </cell>
          <cell r="AE32">
            <v>1.7144060174214881E-2</v>
          </cell>
          <cell r="AF32">
            <v>1.7338287015198711E-2</v>
          </cell>
          <cell r="AG32">
            <v>1.7683314743432797E-2</v>
          </cell>
          <cell r="AH32">
            <v>1.7798810383758638E-2</v>
          </cell>
          <cell r="AI32">
            <v>1.7486344949999816E-2</v>
          </cell>
          <cell r="AJ32">
            <v>1.8120979532097455E-2</v>
          </cell>
          <cell r="AK32">
            <v>1.6562657310553237E-2</v>
          </cell>
          <cell r="AL32">
            <v>1.7279420011048791E-2</v>
          </cell>
          <cell r="AM32">
            <v>313413032</v>
          </cell>
          <cell r="AN32">
            <v>195568503</v>
          </cell>
          <cell r="AO32">
            <v>0</v>
          </cell>
          <cell r="AP32">
            <v>228782134</v>
          </cell>
          <cell r="AQ32">
            <v>0</v>
          </cell>
          <cell r="AR32">
            <v>40312354</v>
          </cell>
          <cell r="AS32">
            <v>51920201</v>
          </cell>
          <cell r="AT32">
            <v>263782134</v>
          </cell>
          <cell r="AU32">
            <v>13553634</v>
          </cell>
          <cell r="AV32">
            <v>20834301</v>
          </cell>
          <cell r="AW32">
            <v>20834.300999999999</v>
          </cell>
          <cell r="AX32">
            <v>4733253</v>
          </cell>
          <cell r="AY32"/>
          <cell r="AZ32">
            <v>9.8629187310637426E-3</v>
          </cell>
          <cell r="BA32">
            <v>6.4958725785040266E-3</v>
          </cell>
          <cell r="BB32">
            <v>8.5265117039571084E-3</v>
          </cell>
          <cell r="BC32">
            <v>-3.7757601446092325E-3</v>
          </cell>
          <cell r="BD32">
            <v>-8.5757934455562151E-2</v>
          </cell>
          <cell r="BE32">
            <v>-7.5461757198815446E-3</v>
          </cell>
          <cell r="BF32">
            <v>8.4418233895623293E-2</v>
          </cell>
          <cell r="BG32">
            <v>4.8465053397831609E-2</v>
          </cell>
          <cell r="BH32">
            <v>0.62013433807186802</v>
          </cell>
          <cell r="BI32">
            <v>0.94072015357600414</v>
          </cell>
          <cell r="BJ32">
            <v>0.26775902084341918</v>
          </cell>
          <cell r="BK32">
            <v>0.69744459655762536</v>
          </cell>
          <cell r="BL32">
            <v>9.5199560042845188E-2</v>
          </cell>
          <cell r="BM32">
            <v>3.3598174618401373E-2</v>
          </cell>
          <cell r="BN32">
            <v>6.1601385424443815E-2</v>
          </cell>
          <cell r="BO32">
            <v>0.50678939125891476</v>
          </cell>
          <cell r="BP32">
            <v>1.4732215306487946E-2</v>
          </cell>
          <cell r="BQ32">
            <v>1.8693452763929788E-4</v>
          </cell>
          <cell r="BR32">
            <v>8.4049218685236828E-3</v>
          </cell>
          <cell r="BS32">
            <v>51147174</v>
          </cell>
          <cell r="BT32">
            <v>48980847</v>
          </cell>
          <cell r="BU32">
            <v>43996118</v>
          </cell>
          <cell r="BV32">
            <v>43839025</v>
          </cell>
          <cell r="BW32">
            <v>46211260</v>
          </cell>
          <cell r="BX32">
            <v>46357461</v>
          </cell>
          <cell r="BY32">
            <v>49080859</v>
          </cell>
          <cell r="BZ32">
            <v>43111732</v>
          </cell>
          <cell r="CA32">
            <v>54594970</v>
          </cell>
          <cell r="CB32">
            <v>46661321</v>
          </cell>
          <cell r="CC32">
            <v>54191291</v>
          </cell>
          <cell r="CD32">
            <v>53979562</v>
          </cell>
          <cell r="CE32">
            <v>59626808</v>
          </cell>
          <cell r="CF32">
            <v>59921903</v>
          </cell>
          <cell r="CG32">
            <v>55995671</v>
          </cell>
          <cell r="CH32">
            <v>60364364</v>
          </cell>
          <cell r="CI32">
            <v>62805476</v>
          </cell>
          <cell r="CJ32">
            <v>66482816</v>
          </cell>
          <cell r="CK32">
            <v>69280267</v>
          </cell>
          <cell r="CL32">
            <v>65069310</v>
          </cell>
          <cell r="CM32">
            <v>63122599</v>
          </cell>
          <cell r="CN32">
            <v>63211641</v>
          </cell>
          <cell r="CO32">
            <v>62211641</v>
          </cell>
          <cell r="CP32">
            <v>58432443</v>
          </cell>
          <cell r="CQ32">
            <v>57647846</v>
          </cell>
          <cell r="CR32">
            <v>51954246</v>
          </cell>
          <cell r="CS32">
            <v>52683299</v>
          </cell>
          <cell r="CT32">
            <v>4096269</v>
          </cell>
          <cell r="CU32">
            <v>3985851</v>
          </cell>
          <cell r="CV32">
            <v>4275761</v>
          </cell>
          <cell r="CW32">
            <v>6816863</v>
          </cell>
          <cell r="CX32">
            <v>6811351</v>
          </cell>
          <cell r="CY32">
            <v>6736020</v>
          </cell>
          <cell r="CZ32">
            <v>6736182</v>
          </cell>
          <cell r="DA32">
            <v>6115405</v>
          </cell>
          <cell r="DB32">
            <v>6099322</v>
          </cell>
          <cell r="DC32">
            <v>6207582</v>
          </cell>
          <cell r="DD32">
            <v>8467705</v>
          </cell>
          <cell r="DE32">
            <v>8397488</v>
          </cell>
          <cell r="DF32">
            <v>8447965</v>
          </cell>
          <cell r="DG32">
            <v>8434199</v>
          </cell>
          <cell r="DH32">
            <v>8417986</v>
          </cell>
          <cell r="DI32">
            <v>8547381</v>
          </cell>
          <cell r="DJ32">
            <v>8543254</v>
          </cell>
          <cell r="DK32">
            <v>8408203</v>
          </cell>
          <cell r="DL32">
            <v>8495736</v>
          </cell>
          <cell r="DM32">
            <v>9750300</v>
          </cell>
          <cell r="DN32">
            <v>9135664</v>
          </cell>
          <cell r="DO32">
            <v>8014300</v>
          </cell>
          <cell r="DP32">
            <v>7913209</v>
          </cell>
          <cell r="DQ32">
            <v>7913209</v>
          </cell>
          <cell r="DR32">
            <v>8135465</v>
          </cell>
          <cell r="DS32">
            <v>6710063</v>
          </cell>
          <cell r="DT32">
            <v>6539160</v>
          </cell>
          <cell r="DU32"/>
          <cell r="DV32">
            <v>757522</v>
          </cell>
          <cell r="DW32">
            <v>464023</v>
          </cell>
          <cell r="DX32"/>
          <cell r="DY32">
            <v>1221545</v>
          </cell>
          <cell r="DZ32">
            <v>1149132</v>
          </cell>
          <cell r="EA32">
            <v>4270198</v>
          </cell>
          <cell r="EB32">
            <v>1852436</v>
          </cell>
          <cell r="EC32">
            <v>6122634</v>
          </cell>
          <cell r="ED32">
            <v>-179492</v>
          </cell>
          <cell r="EE32">
            <v>16743576</v>
          </cell>
        </row>
        <row r="33">
          <cell r="B33" t="str">
            <v>Victoria Commercial Bank</v>
          </cell>
          <cell r="C33">
            <v>35.713808999999998</v>
          </cell>
          <cell r="D33">
            <v>22.863599000000001</v>
          </cell>
          <cell r="E33">
            <v>26.173939000000001</v>
          </cell>
          <cell r="F33">
            <v>5.9242780000000002</v>
          </cell>
          <cell r="G33">
            <v>6.4733510000000001</v>
          </cell>
          <cell r="H33">
            <v>6.5495919999999996</v>
          </cell>
          <cell r="I33">
            <v>30.813074</v>
          </cell>
          <cell r="J33">
            <v>3.5744999999999999E-2</v>
          </cell>
          <cell r="K33">
            <v>0.271561</v>
          </cell>
          <cell r="L33"/>
          <cell r="M33">
            <v>7.408693345739922E-3</v>
          </cell>
          <cell r="N33">
            <v>7.694535929852326E-3</v>
          </cell>
          <cell r="O33">
            <v>7.9078785872130197E-3</v>
          </cell>
          <cell r="P33">
            <v>7.7989320813044907E-3</v>
          </cell>
          <cell r="Q33">
            <v>7.8684125664864636E-3</v>
          </cell>
          <cell r="R33">
            <v>7.7885103638415613E-3</v>
          </cell>
          <cell r="S33">
            <v>7.8217256325998751E-3</v>
          </cell>
          <cell r="T33">
            <v>7.7482503046734305E-3</v>
          </cell>
          <cell r="U33">
            <v>8.1785853201216674E-3</v>
          </cell>
          <cell r="V33">
            <v>7.6074221237075346E-3</v>
          </cell>
          <cell r="W33">
            <v>7.2146360042666391E-3</v>
          </cell>
          <cell r="X33">
            <v>7.0034161086118523E-3</v>
          </cell>
          <cell r="Y33">
            <v>6.8015650503854101E-3</v>
          </cell>
          <cell r="Z33">
            <v>6.80283237362545E-3</v>
          </cell>
          <cell r="AA33">
            <v>6.8414987767467655E-3</v>
          </cell>
          <cell r="AB33">
            <v>6.1604498028246923E-3</v>
          </cell>
          <cell r="AC33">
            <v>6.2265714296695683E-3</v>
          </cell>
          <cell r="AD33">
            <v>6.3005062365322113E-3</v>
          </cell>
          <cell r="AE33">
            <v>5.8939153713499712E-3</v>
          </cell>
          <cell r="AF33">
            <v>5.6409863715400216E-3</v>
          </cell>
          <cell r="AG33">
            <v>5.6483176572236903E-3</v>
          </cell>
          <cell r="AH33">
            <v>5.4942513763554602E-3</v>
          </cell>
          <cell r="AI33">
            <v>5.4373613532771904E-3</v>
          </cell>
          <cell r="AJ33">
            <v>5.4107654886222604E-3</v>
          </cell>
          <cell r="AK33">
            <v>5.3532586364741109E-3</v>
          </cell>
          <cell r="AL33">
            <v>5.1327338794256239E-3</v>
          </cell>
          <cell r="AM33">
            <v>313413032</v>
          </cell>
          <cell r="AN33">
            <v>195568503</v>
          </cell>
          <cell r="AO33">
            <v>0</v>
          </cell>
          <cell r="AP33">
            <v>228782134</v>
          </cell>
          <cell r="AQ33">
            <v>0</v>
          </cell>
          <cell r="AR33">
            <v>40312354</v>
          </cell>
          <cell r="AS33">
            <v>51920201</v>
          </cell>
          <cell r="AT33">
            <v>263782134</v>
          </cell>
          <cell r="AU33">
            <v>13553634</v>
          </cell>
          <cell r="AV33">
            <v>20834301</v>
          </cell>
          <cell r="AW33">
            <v>20834.300999999999</v>
          </cell>
          <cell r="AX33">
            <v>4733253</v>
          </cell>
          <cell r="AY33"/>
          <cell r="AZ33">
            <v>6.8868398426809047E-3</v>
          </cell>
          <cell r="BA33">
            <v>8.8702094337560905E-3</v>
          </cell>
          <cell r="BB33">
            <v>6.7549132475649698E-3</v>
          </cell>
          <cell r="BC33">
            <v>4.2843738405010292E-3</v>
          </cell>
          <cell r="BD33">
            <v>6.3124061633910905E-2</v>
          </cell>
          <cell r="BE33">
            <v>1.1348752049470666E-2</v>
          </cell>
          <cell r="BF33">
            <v>0.21008455696435871</v>
          </cell>
          <cell r="BG33">
            <v>0.19226507553254829</v>
          </cell>
          <cell r="BH33">
            <v>0.16556601814438374</v>
          </cell>
          <cell r="BI33">
            <v>0.52347437061298108</v>
          </cell>
          <cell r="BJ33">
            <v>5.5977073845903058E-2</v>
          </cell>
          <cell r="BK33">
            <v>0.59033418970043383</v>
          </cell>
          <cell r="BL33">
            <v>0.11124111075394708</v>
          </cell>
          <cell r="BM33">
            <v>6.5741943073888087E-2</v>
          </cell>
          <cell r="BN33">
            <v>4.5499167680058988E-2</v>
          </cell>
          <cell r="BO33">
            <v>0.87352534137104854</v>
          </cell>
          <cell r="BP33">
            <v>3.6182489575267407E-3</v>
          </cell>
          <cell r="BQ33">
            <v>1.9960136641341734E-4</v>
          </cell>
          <cell r="BR33">
            <v>1.9736301316521498E-3</v>
          </cell>
          <cell r="BS33">
            <v>35713809</v>
          </cell>
          <cell r="BT33">
            <v>36034584</v>
          </cell>
          <cell r="BU33">
            <v>36072410</v>
          </cell>
          <cell r="BV33">
            <v>34922820</v>
          </cell>
          <cell r="BW33">
            <v>34230016</v>
          </cell>
          <cell r="BX33">
            <v>33289034</v>
          </cell>
          <cell r="BY33">
            <v>32336933</v>
          </cell>
          <cell r="BZ33">
            <v>31020952</v>
          </cell>
          <cell r="CA33">
            <v>31644922</v>
          </cell>
          <cell r="CB33">
            <v>27319018</v>
          </cell>
          <cell r="CC33">
            <v>25985160</v>
          </cell>
          <cell r="CD33">
            <v>24299684</v>
          </cell>
          <cell r="CE33">
            <v>22927255</v>
          </cell>
          <cell r="CF33">
            <v>22872534</v>
          </cell>
          <cell r="CG33">
            <v>22403481</v>
          </cell>
          <cell r="CH33">
            <v>21792966</v>
          </cell>
          <cell r="CI33">
            <v>21246376</v>
          </cell>
          <cell r="CJ33">
            <v>21158718</v>
          </cell>
          <cell r="CK33">
            <v>20020072</v>
          </cell>
          <cell r="CL33">
            <v>20651449</v>
          </cell>
          <cell r="CM33">
            <v>19226689</v>
          </cell>
          <cell r="CN33">
            <v>18420007</v>
          </cell>
          <cell r="CO33">
            <v>17244092</v>
          </cell>
          <cell r="CP33">
            <v>16469538</v>
          </cell>
          <cell r="CQ33">
            <v>15834869</v>
          </cell>
          <cell r="CR33">
            <v>14801213</v>
          </cell>
          <cell r="CS33">
            <v>13644242</v>
          </cell>
          <cell r="CT33">
            <v>6549592</v>
          </cell>
          <cell r="CU33">
            <v>6448768</v>
          </cell>
          <cell r="CV33">
            <v>6356485</v>
          </cell>
          <cell r="CW33">
            <v>6349030</v>
          </cell>
          <cell r="CX33">
            <v>6267554</v>
          </cell>
          <cell r="CY33">
            <v>6103035</v>
          </cell>
          <cell r="CZ33">
            <v>5962898</v>
          </cell>
          <cell r="DA33">
            <v>5921756</v>
          </cell>
          <cell r="DB33">
            <v>5907742</v>
          </cell>
          <cell r="DC33">
            <v>5777623</v>
          </cell>
          <cell r="DD33">
            <v>5611893</v>
          </cell>
          <cell r="DE33">
            <v>5635865</v>
          </cell>
          <cell r="DF33">
            <v>5435443</v>
          </cell>
          <cell r="DG33">
            <v>5287038</v>
          </cell>
          <cell r="DH33">
            <v>5060037</v>
          </cell>
          <cell r="DI33">
            <v>3877320</v>
          </cell>
          <cell r="DJ33">
            <v>3810416</v>
          </cell>
          <cell r="DK33">
            <v>3651938</v>
          </cell>
          <cell r="DL33">
            <v>3511509</v>
          </cell>
          <cell r="DM33">
            <v>3435516</v>
          </cell>
          <cell r="DN33">
            <v>3109258</v>
          </cell>
          <cell r="DO33">
            <v>2963622</v>
          </cell>
          <cell r="DP33">
            <v>2875548</v>
          </cell>
          <cell r="DQ33">
            <v>2875548</v>
          </cell>
          <cell r="DR33">
            <v>2852514</v>
          </cell>
          <cell r="DS33">
            <v>2586428</v>
          </cell>
          <cell r="DT33">
            <v>2528144</v>
          </cell>
          <cell r="DU33"/>
          <cell r="DV33">
            <v>139520</v>
          </cell>
          <cell r="DW33">
            <v>703165</v>
          </cell>
          <cell r="DX33"/>
          <cell r="DY33">
            <v>842685</v>
          </cell>
          <cell r="DZ33">
            <v>441124</v>
          </cell>
          <cell r="EA33">
            <v>800332</v>
          </cell>
          <cell r="EB33">
            <v>555395</v>
          </cell>
          <cell r="EC33">
            <v>1355727</v>
          </cell>
          <cell r="ED33">
            <v>203671</v>
          </cell>
          <cell r="EE33">
            <v>22863599</v>
          </cell>
        </row>
        <row r="34">
          <cell r="B34" t="str">
            <v>GT Bank</v>
          </cell>
          <cell r="C34">
            <v>28.679600000000001</v>
          </cell>
          <cell r="D34">
            <v>12.607696000000001</v>
          </cell>
          <cell r="E34">
            <v>18.173856000000001</v>
          </cell>
          <cell r="F34">
            <v>5.2783030000000002</v>
          </cell>
          <cell r="G34">
            <v>5.5136479999999999</v>
          </cell>
          <cell r="H34">
            <v>9.0244079999999993</v>
          </cell>
          <cell r="I34">
            <v>18.827500000000001</v>
          </cell>
          <cell r="J34">
            <v>8.1448000000000007E-2</v>
          </cell>
          <cell r="K34">
            <v>0.29946899999999999</v>
          </cell>
          <cell r="L34"/>
          <cell r="M34">
            <v>7.3495525630695308E-3</v>
          </cell>
          <cell r="N34">
            <v>7.5252834577281043E-3</v>
          </cell>
          <cell r="O34">
            <v>7.6993777214092165E-3</v>
          </cell>
          <cell r="P34">
            <v>7.5750763656682873E-3</v>
          </cell>
          <cell r="Q34">
            <v>7.692692861378695E-3</v>
          </cell>
          <cell r="R34">
            <v>7.5823146691652039E-3</v>
          </cell>
          <cell r="S34">
            <v>7.7269566476608166E-3</v>
          </cell>
          <cell r="T34">
            <v>7.9556490716365738E-3</v>
          </cell>
          <cell r="U34">
            <v>8.4033376354606722E-3</v>
          </cell>
          <cell r="V34">
            <v>8.1625463492911408E-3</v>
          </cell>
          <cell r="W34">
            <v>8.4958327619748912E-3</v>
          </cell>
          <cell r="X34">
            <v>8.7822926189684777E-3</v>
          </cell>
          <cell r="Y34">
            <v>8.9182504962042938E-3</v>
          </cell>
          <cell r="Z34">
            <v>8.8883596080166841E-3</v>
          </cell>
          <cell r="AA34">
            <v>9.4469844970881556E-3</v>
          </cell>
          <cell r="AB34">
            <v>9.7931767487665668E-3</v>
          </cell>
          <cell r="AC34">
            <v>9.6990147031472129E-3</v>
          </cell>
          <cell r="AD34">
            <v>9.996201536046849E-3</v>
          </cell>
          <cell r="AE34">
            <v>7.9532605463950752E-3</v>
          </cell>
          <cell r="AF34">
            <v>9.8447529175647273E-3</v>
          </cell>
          <cell r="AG34">
            <v>1.0107948540167158E-2</v>
          </cell>
          <cell r="AH34">
            <v>1.0778106109904245E-2</v>
          </cell>
          <cell r="AI34">
            <v>8.8082658354365038E-3</v>
          </cell>
          <cell r="AJ34">
            <v>9.2180809085022301E-3</v>
          </cell>
          <cell r="AK34">
            <v>9.1783622891588156E-3</v>
          </cell>
          <cell r="AL34">
            <v>9.8101959543893304E-3</v>
          </cell>
          <cell r="AM34">
            <v>313413032</v>
          </cell>
          <cell r="AN34">
            <v>195568503</v>
          </cell>
          <cell r="AO34">
            <v>0</v>
          </cell>
          <cell r="AP34">
            <v>228782134</v>
          </cell>
          <cell r="AQ34">
            <v>0</v>
          </cell>
          <cell r="AR34">
            <v>40312354</v>
          </cell>
          <cell r="AS34">
            <v>51920201</v>
          </cell>
          <cell r="AT34">
            <v>263782134</v>
          </cell>
          <cell r="AU34">
            <v>13553634</v>
          </cell>
          <cell r="AV34">
            <v>20834301</v>
          </cell>
          <cell r="AW34">
            <v>20834.300999999999</v>
          </cell>
          <cell r="AX34">
            <v>4733253</v>
          </cell>
          <cell r="AY34"/>
          <cell r="AZ34">
            <v>5.5304045545002296E-3</v>
          </cell>
          <cell r="BA34">
            <v>4.8913079693677685E-3</v>
          </cell>
          <cell r="BB34">
            <v>4.6902692274838004E-3</v>
          </cell>
          <cell r="BC34">
            <v>4.7246738288671888E-3</v>
          </cell>
          <cell r="BD34">
            <v>4.7022487306493457E-2</v>
          </cell>
          <cell r="BE34">
            <v>1.451667311698635E-2</v>
          </cell>
          <cell r="BF34">
            <v>0.29285077678927102</v>
          </cell>
          <cell r="BG34">
            <v>0.28035071039702564</v>
          </cell>
          <cell r="BH34">
            <v>0.23861848736329469</v>
          </cell>
          <cell r="BI34">
            <v>0.52947277197411435</v>
          </cell>
          <cell r="BJ34">
            <v>0.15868656381771193</v>
          </cell>
          <cell r="BK34">
            <v>0.48026605170489572</v>
          </cell>
          <cell r="BL34">
            <v>0.12183499122257088</v>
          </cell>
          <cell r="BM34">
            <v>4.4292045207137365E-2</v>
          </cell>
          <cell r="BN34">
            <v>7.7542946015433517E-2</v>
          </cell>
          <cell r="BO34">
            <v>0.69372707696154301</v>
          </cell>
          <cell r="BP34">
            <v>2.9368284848635966E-3</v>
          </cell>
          <cell r="BQ34">
            <v>3.3757264284748133E-3</v>
          </cell>
          <cell r="BR34">
            <v>3.6458895632043064E-3</v>
          </cell>
          <cell r="BS34">
            <v>28679600</v>
          </cell>
          <cell r="BT34">
            <v>28607547</v>
          </cell>
          <cell r="BU34">
            <v>29082395</v>
          </cell>
          <cell r="BV34">
            <v>27975432</v>
          </cell>
          <cell r="BW34">
            <v>28031809</v>
          </cell>
          <cell r="BX34">
            <v>25762804</v>
          </cell>
          <cell r="BY34">
            <v>25323367</v>
          </cell>
          <cell r="BZ34">
            <v>26744918</v>
          </cell>
          <cell r="CA34">
            <v>27018071</v>
          </cell>
          <cell r="CB34">
            <v>25341638</v>
          </cell>
          <cell r="CC34">
            <v>27627849</v>
          </cell>
          <cell r="CD34">
            <v>27623812</v>
          </cell>
          <cell r="CE34">
            <v>28487642</v>
          </cell>
          <cell r="CF34">
            <v>27803556</v>
          </cell>
          <cell r="CG34">
            <v>29619072</v>
          </cell>
          <cell r="CH34">
            <v>30685547</v>
          </cell>
          <cell r="CI34">
            <v>28784276</v>
          </cell>
          <cell r="CJ34">
            <v>29252326</v>
          </cell>
          <cell r="CK34">
            <v>29374062</v>
          </cell>
          <cell r="CL34">
            <v>29161835</v>
          </cell>
          <cell r="CM34">
            <v>30169915</v>
          </cell>
          <cell r="CN34">
            <v>31366414</v>
          </cell>
          <cell r="CO34">
            <v>32991926</v>
          </cell>
          <cell r="CP34">
            <v>28103602</v>
          </cell>
          <cell r="CQ34">
            <v>27757959</v>
          </cell>
          <cell r="CR34">
            <v>23977044</v>
          </cell>
          <cell r="CS34">
            <v>25638050</v>
          </cell>
          <cell r="CT34">
            <v>9024408</v>
          </cell>
          <cell r="CU34">
            <v>8894957</v>
          </cell>
          <cell r="CV34">
            <v>8807741</v>
          </cell>
          <cell r="CW34">
            <v>8751119</v>
          </cell>
          <cell r="CX34">
            <v>8651342</v>
          </cell>
          <cell r="CY34">
            <v>8539089</v>
          </cell>
          <cell r="CZ34">
            <v>8543008</v>
          </cell>
          <cell r="DA34">
            <v>8436996</v>
          </cell>
          <cell r="DB34">
            <v>8385219</v>
          </cell>
          <cell r="DC34">
            <v>8111539</v>
          </cell>
          <cell r="DD34">
            <v>8609134</v>
          </cell>
          <cell r="DE34">
            <v>8624231</v>
          </cell>
          <cell r="DF34">
            <v>8563002</v>
          </cell>
          <cell r="DG34">
            <v>8425536</v>
          </cell>
          <cell r="DH34">
            <v>8366449</v>
          </cell>
          <cell r="DI34">
            <v>8340364</v>
          </cell>
          <cell r="DJ34">
            <v>8208287</v>
          </cell>
          <cell r="DK34">
            <v>8043954</v>
          </cell>
          <cell r="DL34">
            <v>7905730</v>
          </cell>
          <cell r="DM34">
            <v>7776166</v>
          </cell>
          <cell r="DN34">
            <v>7670097</v>
          </cell>
          <cell r="DO34">
            <v>7268290</v>
          </cell>
          <cell r="DP34">
            <v>7165033</v>
          </cell>
          <cell r="DQ34">
            <v>6738561</v>
          </cell>
          <cell r="DR34">
            <v>6326694</v>
          </cell>
          <cell r="DS34">
            <v>6219009</v>
          </cell>
          <cell r="DT34">
            <v>6090652</v>
          </cell>
          <cell r="DU34"/>
          <cell r="DV34">
            <v>253315</v>
          </cell>
          <cell r="DW34">
            <v>808275</v>
          </cell>
          <cell r="DX34"/>
          <cell r="DY34">
            <v>1061590</v>
          </cell>
          <cell r="DZ34">
            <v>562083</v>
          </cell>
          <cell r="EA34">
            <v>1142089</v>
          </cell>
          <cell r="EB34">
            <v>1235945</v>
          </cell>
          <cell r="EC34">
            <v>2378034</v>
          </cell>
          <cell r="ED34">
            <v>209628</v>
          </cell>
          <cell r="EE34">
            <v>12607696</v>
          </cell>
        </row>
        <row r="35">
          <cell r="B35" t="str">
            <v>Gulf African Bank</v>
          </cell>
          <cell r="C35">
            <v>33.982466000000002</v>
          </cell>
          <cell r="D35">
            <v>21.843097</v>
          </cell>
          <cell r="E35">
            <v>26.215975</v>
          </cell>
          <cell r="F35">
            <v>4.3169209999999998</v>
          </cell>
          <cell r="G35">
            <v>5.9364720000000002</v>
          </cell>
          <cell r="H35">
            <v>4.7828280000000003</v>
          </cell>
          <cell r="I35">
            <v>33.213205000000002</v>
          </cell>
          <cell r="J35">
            <v>0.107318</v>
          </cell>
          <cell r="K35">
            <v>0.211231</v>
          </cell>
          <cell r="L35"/>
          <cell r="M35">
            <v>6.5291431009841579E-3</v>
          </cell>
          <cell r="N35">
            <v>6.9095081394650055E-3</v>
          </cell>
          <cell r="O35">
            <v>7.1887944891363235E-3</v>
          </cell>
          <cell r="P35">
            <v>6.9106254166044264E-3</v>
          </cell>
          <cell r="Q35">
            <v>6.9848208247664427E-3</v>
          </cell>
          <cell r="R35">
            <v>7.1519141292873348E-3</v>
          </cell>
          <cell r="S35">
            <v>7.54955086022266E-3</v>
          </cell>
          <cell r="T35">
            <v>7.5962713770196845E-3</v>
          </cell>
          <cell r="U35">
            <v>7.8684087512311922E-3</v>
          </cell>
          <cell r="V35">
            <v>7.6896816231393789E-3</v>
          </cell>
          <cell r="W35">
            <v>7.8917205441061331E-3</v>
          </cell>
          <cell r="X35">
            <v>7.7493919586088178E-3</v>
          </cell>
          <cell r="Y35">
            <v>7.9523347752642713E-3</v>
          </cell>
          <cell r="Z35">
            <v>7.3072430119434963E-3</v>
          </cell>
          <cell r="AA35">
            <v>7.6597289580203707E-3</v>
          </cell>
          <cell r="AB35">
            <v>6.7981092668205397E-3</v>
          </cell>
          <cell r="AC35">
            <v>6.8135748121896031E-3</v>
          </cell>
          <cell r="AD35">
            <v>7.0717017263821954E-3</v>
          </cell>
          <cell r="AE35">
            <v>6.8156702168746001E-3</v>
          </cell>
          <cell r="AF35">
            <v>6.6414854665934001E-3</v>
          </cell>
          <cell r="AG35">
            <v>6.4972161789634136E-3</v>
          </cell>
          <cell r="AH35">
            <v>6.4545435582141E-3</v>
          </cell>
          <cell r="AI35">
            <v>6.4405605012668281E-3</v>
          </cell>
          <cell r="AJ35">
            <v>6.3060468550378834E-3</v>
          </cell>
          <cell r="AK35">
            <v>6.4461685136653919E-3</v>
          </cell>
          <cell r="AL35">
            <v>6.3554162267492557E-3</v>
          </cell>
          <cell r="AM35">
            <v>313413032</v>
          </cell>
          <cell r="AN35">
            <v>195568503</v>
          </cell>
          <cell r="AO35">
            <v>0</v>
          </cell>
          <cell r="AP35">
            <v>228782134</v>
          </cell>
          <cell r="AQ35">
            <v>0</v>
          </cell>
          <cell r="AR35">
            <v>40312354</v>
          </cell>
          <cell r="AS35">
            <v>51920201</v>
          </cell>
          <cell r="AT35">
            <v>263782134</v>
          </cell>
          <cell r="AU35">
            <v>13553634</v>
          </cell>
          <cell r="AV35">
            <v>20834301</v>
          </cell>
          <cell r="AW35">
            <v>20834.300999999999</v>
          </cell>
          <cell r="AX35">
            <v>4733253</v>
          </cell>
          <cell r="AY35"/>
          <cell r="AZ35">
            <v>6.5529778915866758E-3</v>
          </cell>
          <cell r="BA35">
            <v>8.4742933547710207E-3</v>
          </cell>
          <cell r="BB35">
            <v>6.765761807014682E-3</v>
          </cell>
          <cell r="BC35">
            <v>3.3325572180941776E-3</v>
          </cell>
          <cell r="BD35">
            <v>6.2796884874926101E-2</v>
          </cell>
          <cell r="BE35">
            <v>8.5580517472370627E-3</v>
          </cell>
          <cell r="BF35">
            <v>0.17873830604423752</v>
          </cell>
          <cell r="BG35">
            <v>0.12997604416677039</v>
          </cell>
          <cell r="BH35">
            <v>0.25126997763881448</v>
          </cell>
          <cell r="BI35">
            <v>0.71381050167484383</v>
          </cell>
          <cell r="BJ35">
            <v>0.12789025559932654</v>
          </cell>
          <cell r="BK35">
            <v>0.60592181380093624</v>
          </cell>
          <cell r="BL35">
            <v>0.10455156460860253</v>
          </cell>
          <cell r="BM35">
            <v>1.9237173025735955E-2</v>
          </cell>
          <cell r="BN35">
            <v>8.5314391582866578E-2</v>
          </cell>
          <cell r="BO35">
            <v>0.8331979642183821</v>
          </cell>
          <cell r="BP35">
            <v>3.0978278737573599E-3</v>
          </cell>
          <cell r="BQ35">
            <v>2.325829466177284E-3</v>
          </cell>
          <cell r="BR35">
            <v>3.8472784417117136E-3</v>
          </cell>
          <cell r="BS35">
            <v>33982466</v>
          </cell>
          <cell r="BT35">
            <v>34764839</v>
          </cell>
          <cell r="BU35">
            <v>35122982</v>
          </cell>
          <cell r="BV35">
            <v>33153032</v>
          </cell>
          <cell r="BW35">
            <v>32861161</v>
          </cell>
          <cell r="BX35">
            <v>32810542</v>
          </cell>
          <cell r="BY35">
            <v>33325575</v>
          </cell>
          <cell r="BZ35">
            <v>32403890</v>
          </cell>
          <cell r="CA35">
            <v>32288071</v>
          </cell>
          <cell r="CB35">
            <v>30042805</v>
          </cell>
          <cell r="CC35">
            <v>31316228</v>
          </cell>
          <cell r="CD35">
            <v>29751830</v>
          </cell>
          <cell r="CE35">
            <v>30065287</v>
          </cell>
          <cell r="CF35">
            <v>26213067</v>
          </cell>
          <cell r="CG35">
            <v>27156264</v>
          </cell>
          <cell r="CH35">
            <v>23703026</v>
          </cell>
          <cell r="CI35">
            <v>22877199</v>
          </cell>
          <cell r="CJ35">
            <v>23398523</v>
          </cell>
          <cell r="CK35">
            <v>24713782</v>
          </cell>
          <cell r="CL35">
            <v>23723135</v>
          </cell>
          <cell r="CM35">
            <v>21903335</v>
          </cell>
          <cell r="CN35">
            <v>20817084</v>
          </cell>
          <cell r="CO35">
            <v>19753647</v>
          </cell>
          <cell r="CP35">
            <v>19148625</v>
          </cell>
          <cell r="CQ35">
            <v>17319720</v>
          </cell>
          <cell r="CR35">
            <v>16958464</v>
          </cell>
          <cell r="CS35">
            <v>16053971</v>
          </cell>
          <cell r="CT35">
            <v>4782828</v>
          </cell>
          <cell r="CU35">
            <v>4733857</v>
          </cell>
          <cell r="CV35">
            <v>4634964</v>
          </cell>
          <cell r="CW35">
            <v>5426220</v>
          </cell>
          <cell r="CX35">
            <v>5403831</v>
          </cell>
          <cell r="CY35">
            <v>5411788</v>
          </cell>
          <cell r="CZ35">
            <v>4467964</v>
          </cell>
          <cell r="DA35">
            <v>4490592</v>
          </cell>
          <cell r="DB35">
            <v>5413187</v>
          </cell>
          <cell r="DC35">
            <v>4419876</v>
          </cell>
          <cell r="DD35">
            <v>4419463</v>
          </cell>
          <cell r="DE35">
            <v>5494135</v>
          </cell>
          <cell r="DF35">
            <v>4547413</v>
          </cell>
          <cell r="DG35">
            <v>4495395</v>
          </cell>
          <cell r="DH35">
            <v>4375707</v>
          </cell>
          <cell r="DI35">
            <v>4273794</v>
          </cell>
          <cell r="DJ35">
            <v>4167002</v>
          </cell>
          <cell r="DK35">
            <v>4055478</v>
          </cell>
          <cell r="DL35">
            <v>3877386</v>
          </cell>
          <cell r="DM35">
            <v>3147507</v>
          </cell>
          <cell r="DN35">
            <v>3551668</v>
          </cell>
          <cell r="DO35">
            <v>3303041</v>
          </cell>
          <cell r="DP35">
            <v>3146683</v>
          </cell>
          <cell r="DQ35">
            <v>3146683</v>
          </cell>
          <cell r="DR35">
            <v>3015261</v>
          </cell>
          <cell r="DS35">
            <v>2771877</v>
          </cell>
          <cell r="DT35">
            <v>2685926</v>
          </cell>
          <cell r="DU35"/>
          <cell r="DV35">
            <v>335758</v>
          </cell>
          <cell r="DW35">
            <v>1000486</v>
          </cell>
          <cell r="DX35"/>
          <cell r="DY35">
            <v>1336244</v>
          </cell>
          <cell r="DZ35">
            <v>953825</v>
          </cell>
          <cell r="EA35">
            <v>1940873</v>
          </cell>
          <cell r="EB35">
            <v>1262301</v>
          </cell>
          <cell r="EC35">
            <v>3203174</v>
          </cell>
          <cell r="ED35">
            <v>147852</v>
          </cell>
          <cell r="EE35">
            <v>21843097</v>
          </cell>
        </row>
        <row r="36">
          <cell r="B36" t="str">
            <v>ABC Bank</v>
          </cell>
          <cell r="C36">
            <v>29.90532</v>
          </cell>
          <cell r="D36">
            <v>19.217147000000001</v>
          </cell>
          <cell r="E36">
            <v>23.739944000000001</v>
          </cell>
          <cell r="F36">
            <v>2.4494229999999999</v>
          </cell>
          <cell r="G36">
            <v>3.096603</v>
          </cell>
          <cell r="H36">
            <v>3.730737</v>
          </cell>
          <cell r="I36">
            <v>21.306920999999999</v>
          </cell>
          <cell r="J36">
            <v>3.9742E-2</v>
          </cell>
          <cell r="K36">
            <v>5.8651000000000002E-2</v>
          </cell>
          <cell r="L36"/>
          <cell r="M36">
            <v>5.5944226883634296E-3</v>
          </cell>
          <cell r="N36">
            <v>5.6260553437392918E-3</v>
          </cell>
          <cell r="O36">
            <v>5.8202427923136676E-3</v>
          </cell>
          <cell r="P36">
            <v>5.6528047557803749E-3</v>
          </cell>
          <cell r="Q36">
            <v>5.8295216691348472E-3</v>
          </cell>
          <cell r="R36">
            <v>5.9214335518632576E-3</v>
          </cell>
          <cell r="S36">
            <v>6.0175306625005823E-3</v>
          </cell>
          <cell r="T36">
            <v>5.6601862510039895E-3</v>
          </cell>
          <cell r="U36">
            <v>5.8971092473043239E-3</v>
          </cell>
          <cell r="V36">
            <v>6.0054369432293525E-3</v>
          </cell>
          <cell r="W36">
            <v>5.9652939954429902E-3</v>
          </cell>
          <cell r="X36">
            <v>5.8029055458772398E-3</v>
          </cell>
          <cell r="Y36">
            <v>5.9265802092161339E-3</v>
          </cell>
          <cell r="Z36">
            <v>1.6325112664941153E-2</v>
          </cell>
          <cell r="AA36">
            <v>5.7408823984750005E-3</v>
          </cell>
          <cell r="AB36">
            <v>5.5502545118444602E-3</v>
          </cell>
          <cell r="AC36">
            <v>5.9977886697423826E-3</v>
          </cell>
          <cell r="AD36">
            <v>5.9408597942924232E-3</v>
          </cell>
          <cell r="AE36">
            <v>6.0620791276857541E-3</v>
          </cell>
          <cell r="AF36">
            <v>5.9889041038479682E-3</v>
          </cell>
          <cell r="AG36">
            <v>6.195277048524921E-3</v>
          </cell>
          <cell r="AH36">
            <v>6.3098294446030326E-3</v>
          </cell>
          <cell r="AI36">
            <v>6.9478028829091515E-3</v>
          </cell>
          <cell r="AJ36">
            <v>7.0505678454212796E-3</v>
          </cell>
          <cell r="AK36">
            <v>6.6617917698490684E-3</v>
          </cell>
          <cell r="AL36">
            <v>6.6548282065482661E-3</v>
          </cell>
          <cell r="AM36">
            <v>313413032</v>
          </cell>
          <cell r="AN36">
            <v>195568503</v>
          </cell>
          <cell r="AO36">
            <v>0</v>
          </cell>
          <cell r="AP36">
            <v>228782134</v>
          </cell>
          <cell r="AQ36">
            <v>0</v>
          </cell>
          <cell r="AR36">
            <v>40312354</v>
          </cell>
          <cell r="AS36">
            <v>51920201</v>
          </cell>
          <cell r="AT36">
            <v>263782134</v>
          </cell>
          <cell r="AU36">
            <v>13553634</v>
          </cell>
          <cell r="AV36">
            <v>20834301</v>
          </cell>
          <cell r="AW36">
            <v>20834.300999999999</v>
          </cell>
          <cell r="AX36">
            <v>4733253</v>
          </cell>
          <cell r="AY36"/>
          <cell r="AZ36">
            <v>5.7667651547367053E-3</v>
          </cell>
          <cell r="BA36">
            <v>7.455524329711939E-3</v>
          </cell>
          <cell r="BB36">
            <v>6.1267531120191929E-3</v>
          </cell>
          <cell r="BC36">
            <v>9.2532731179818112E-4</v>
          </cell>
          <cell r="BD36">
            <v>2.2131958351639169E-2</v>
          </cell>
          <cell r="BE36">
            <v>2.8031362613132561E-3</v>
          </cell>
          <cell r="BF36">
            <v>0.14533319948011258</v>
          </cell>
          <cell r="BG36">
            <v>0.11495903138703147</v>
          </cell>
          <cell r="BH36">
            <v>0.30394940175751489</v>
          </cell>
          <cell r="BI36">
            <v>0.879984790215941</v>
          </cell>
          <cell r="BJ36">
            <v>0.12748493155710353</v>
          </cell>
          <cell r="BK36">
            <v>0.24006964744630779</v>
          </cell>
          <cell r="BL36">
            <v>0.1456321362404801</v>
          </cell>
          <cell r="BM36">
            <v>7.9545778995490327E-2</v>
          </cell>
          <cell r="BN36">
            <v>6.6086357244989777E-2</v>
          </cell>
          <cell r="BO36">
            <v>0.80948577637756858</v>
          </cell>
          <cell r="BP36">
            <v>1.924143924355016E-3</v>
          </cell>
          <cell r="BQ36">
            <v>1.6604656404782027E-3</v>
          </cell>
          <cell r="BR36">
            <v>1.8460907819481396E-3</v>
          </cell>
          <cell r="BS36">
            <v>29905320</v>
          </cell>
          <cell r="BT36">
            <v>28616088</v>
          </cell>
          <cell r="BU36">
            <v>28680487</v>
          </cell>
          <cell r="BV36">
            <v>27040256</v>
          </cell>
          <cell r="BW36">
            <v>28133820</v>
          </cell>
          <cell r="BX36">
            <v>28261644</v>
          </cell>
          <cell r="BY36">
            <v>27212707</v>
          </cell>
          <cell r="BZ36">
            <v>25184867</v>
          </cell>
          <cell r="CA36">
            <v>25360907</v>
          </cell>
          <cell r="CB36">
            <v>24740084</v>
          </cell>
          <cell r="CC36">
            <v>24804407</v>
          </cell>
          <cell r="CD36">
            <v>23670819</v>
          </cell>
          <cell r="CE36">
            <v>23705934</v>
          </cell>
          <cell r="CF36">
            <v>22678535</v>
          </cell>
          <cell r="CG36">
            <v>22422351</v>
          </cell>
          <cell r="CH36">
            <v>21654599</v>
          </cell>
          <cell r="CI36">
            <v>24039489</v>
          </cell>
          <cell r="CJ36">
            <v>21727653</v>
          </cell>
          <cell r="CK36">
            <v>22058297</v>
          </cell>
          <cell r="CL36">
            <v>21758165</v>
          </cell>
          <cell r="CM36">
            <v>21979802</v>
          </cell>
          <cell r="CN36">
            <v>21807865</v>
          </cell>
          <cell r="CO36">
            <v>21438729</v>
          </cell>
          <cell r="CP36">
            <v>21618307</v>
          </cell>
          <cell r="CQ36">
            <v>20733310</v>
          </cell>
          <cell r="CR36">
            <v>20231896</v>
          </cell>
          <cell r="CS36">
            <v>19639370</v>
          </cell>
          <cell r="CT36">
            <v>3730737</v>
          </cell>
          <cell r="CU36">
            <v>3718046</v>
          </cell>
          <cell r="CV36">
            <v>3689483</v>
          </cell>
          <cell r="CW36">
            <v>3634989</v>
          </cell>
          <cell r="CX36">
            <v>3622525</v>
          </cell>
          <cell r="CY36">
            <v>3594363</v>
          </cell>
          <cell r="CZ36">
            <v>3556818</v>
          </cell>
          <cell r="DA36">
            <v>3243659</v>
          </cell>
          <cell r="DB36">
            <v>3228032</v>
          </cell>
          <cell r="DC36">
            <v>3204998</v>
          </cell>
          <cell r="DD36">
            <v>3160146</v>
          </cell>
          <cell r="DE36">
            <v>3129773</v>
          </cell>
          <cell r="DF36">
            <v>3096861</v>
          </cell>
          <cell r="DG36">
            <v>22678535</v>
          </cell>
          <cell r="DH36">
            <v>2996763</v>
          </cell>
          <cell r="DI36">
            <v>2998032</v>
          </cell>
          <cell r="DJ36">
            <v>2943527</v>
          </cell>
          <cell r="DK36">
            <v>2896590</v>
          </cell>
          <cell r="DL36">
            <v>2836608</v>
          </cell>
          <cell r="DM36">
            <v>2749967</v>
          </cell>
          <cell r="DN36">
            <v>2705531</v>
          </cell>
          <cell r="DO36">
            <v>2688873</v>
          </cell>
          <cell r="DP36">
            <v>2622550</v>
          </cell>
          <cell r="DQ36">
            <v>2622550</v>
          </cell>
          <cell r="DR36">
            <v>2610617</v>
          </cell>
          <cell r="DS36">
            <v>2530689</v>
          </cell>
          <cell r="DT36">
            <v>2449940</v>
          </cell>
          <cell r="DU36"/>
          <cell r="DV36">
            <v>224618</v>
          </cell>
          <cell r="DW36">
            <v>514380</v>
          </cell>
          <cell r="DX36"/>
          <cell r="DY36">
            <v>738998</v>
          </cell>
          <cell r="DZ36">
            <v>650307</v>
          </cell>
          <cell r="EA36">
            <v>674081</v>
          </cell>
          <cell r="EB36">
            <v>2133775</v>
          </cell>
          <cell r="EC36">
            <v>2807856</v>
          </cell>
          <cell r="ED36">
            <v>41056</v>
          </cell>
          <cell r="EE36">
            <v>19217147</v>
          </cell>
        </row>
        <row r="37">
          <cell r="B37" t="str">
            <v>Sidian Bank</v>
          </cell>
          <cell r="C37">
            <v>36.222538</v>
          </cell>
          <cell r="D37">
            <v>16.299054999999999</v>
          </cell>
          <cell r="E37">
            <v>19.948402999999999</v>
          </cell>
          <cell r="F37">
            <v>3.532651</v>
          </cell>
          <cell r="G37">
            <v>4.8309129999999998</v>
          </cell>
          <cell r="H37">
            <v>3.9128050000000001</v>
          </cell>
          <cell r="I37">
            <v>29.222301000000002</v>
          </cell>
          <cell r="J37">
            <v>6.7770999999999998E-2</v>
          </cell>
          <cell r="K37">
            <v>-0.150252</v>
          </cell>
          <cell r="L37"/>
          <cell r="M37">
            <v>5.7538535708827419E-3</v>
          </cell>
          <cell r="N37">
            <v>5.2305483747071288E-3</v>
          </cell>
          <cell r="O37">
            <v>5.3072444240758118E-3</v>
          </cell>
          <cell r="P37">
            <v>5.2701832128260843E-3</v>
          </cell>
          <cell r="Q37">
            <v>5.4089827873986963E-3</v>
          </cell>
          <cell r="R37">
            <v>5.3217796413873551E-3</v>
          </cell>
          <cell r="S37">
            <v>5.6493641509023432E-3</v>
          </cell>
          <cell r="T37">
            <v>5.4771077510110035E-3</v>
          </cell>
          <cell r="U37">
            <v>5.2310206975375228E-3</v>
          </cell>
          <cell r="V37">
            <v>5.2130120422724672E-3</v>
          </cell>
          <cell r="W37">
            <v>4.8577676335101903E-3</v>
          </cell>
          <cell r="X37">
            <v>4.7403092536002596E-3</v>
          </cell>
          <cell r="Y37">
            <v>5.1092129351196659E-3</v>
          </cell>
          <cell r="Z37">
            <v>5.5115399521931206E-3</v>
          </cell>
          <cell r="AA37">
            <v>5.7831533357377597E-3</v>
          </cell>
          <cell r="AB37">
            <v>6.0471710007283025E-3</v>
          </cell>
          <cell r="AC37">
            <v>5.9714542813604403E-3</v>
          </cell>
          <cell r="AD37">
            <v>5.8765362646233076E-3</v>
          </cell>
          <cell r="AE37">
            <v>4.8361310963036122E-3</v>
          </cell>
          <cell r="AF37">
            <v>4.9154540865462499E-3</v>
          </cell>
          <cell r="AG37">
            <v>5.0263543763286195E-3</v>
          </cell>
          <cell r="AH37">
            <v>5.0161580402710727E-3</v>
          </cell>
          <cell r="AI37">
            <v>4.7468276498234228E-3</v>
          </cell>
          <cell r="AJ37">
            <v>4.6988582350972414E-3</v>
          </cell>
          <cell r="AK37">
            <v>4.8405717073295926E-3</v>
          </cell>
          <cell r="AL37">
            <v>4.6830084226306083E-3</v>
          </cell>
          <cell r="AM37">
            <v>313413032</v>
          </cell>
          <cell r="AN37">
            <v>195568503</v>
          </cell>
          <cell r="AO37">
            <v>0</v>
          </cell>
          <cell r="AP37">
            <v>228782134</v>
          </cell>
          <cell r="AQ37">
            <v>0</v>
          </cell>
          <cell r="AR37">
            <v>40312354</v>
          </cell>
          <cell r="AS37">
            <v>51920201</v>
          </cell>
          <cell r="AT37">
            <v>263782134</v>
          </cell>
          <cell r="AU37">
            <v>13553634</v>
          </cell>
          <cell r="AV37">
            <v>20834301</v>
          </cell>
          <cell r="AW37">
            <v>20834.300999999999</v>
          </cell>
          <cell r="AX37">
            <v>4733253</v>
          </cell>
          <cell r="AY37"/>
          <cell r="AZ37">
            <v>6.9849401362207858E-3</v>
          </cell>
          <cell r="BA37">
            <v>6.3234152865570019E-3</v>
          </cell>
          <cell r="BB37">
            <v>5.1482404575201608E-3</v>
          </cell>
          <cell r="BC37">
            <v>-2.3705014279773629E-3</v>
          </cell>
          <cell r="BD37">
            <v>-5.3046935563023499E-2</v>
          </cell>
          <cell r="BE37">
            <v>-6.7125573378100734E-3</v>
          </cell>
          <cell r="BF37">
            <v>0.16531596878698906</v>
          </cell>
          <cell r="BG37">
            <v>0.1208888718242961</v>
          </cell>
          <cell r="BH37">
            <v>0.62153546283392991</v>
          </cell>
          <cell r="BI37">
            <v>0.9828714962469095</v>
          </cell>
          <cell r="BJ37">
            <v>0.14122558008438291</v>
          </cell>
          <cell r="BK37">
            <v>0.33186053331204285</v>
          </cell>
          <cell r="BL37">
            <v>0.11442105820936037</v>
          </cell>
          <cell r="BM37">
            <v>4.7001536510402522E-2</v>
          </cell>
          <cell r="BN37">
            <v>6.7419521698957846E-2</v>
          </cell>
          <cell r="BO37">
            <v>0.81706064390217104</v>
          </cell>
          <cell r="BP37">
            <v>1.9251140693346731E-2</v>
          </cell>
          <cell r="BQ37">
            <v>3.3103179633315084E-2</v>
          </cell>
          <cell r="BR37">
            <v>2.6289418951905588E-2</v>
          </cell>
          <cell r="BS37">
            <v>36222538</v>
          </cell>
          <cell r="BT37">
            <v>27465185</v>
          </cell>
          <cell r="BU37">
            <v>26451638</v>
          </cell>
          <cell r="BV37">
            <v>24265663</v>
          </cell>
          <cell r="BW37">
            <v>25406971</v>
          </cell>
          <cell r="BX37">
            <v>23400474</v>
          </cell>
          <cell r="BY37">
            <v>25329169</v>
          </cell>
          <cell r="BZ37">
            <v>25417843</v>
          </cell>
          <cell r="CA37">
            <v>22865505</v>
          </cell>
          <cell r="CB37">
            <v>21357207</v>
          </cell>
          <cell r="CC37">
            <v>19301752</v>
          </cell>
          <cell r="CD37">
            <v>18479802</v>
          </cell>
          <cell r="CE37">
            <v>19185126</v>
          </cell>
          <cell r="CF37">
            <v>20996154</v>
          </cell>
          <cell r="CG37">
            <v>20875499</v>
          </cell>
          <cell r="CH37">
            <v>21348559</v>
          </cell>
          <cell r="CI37">
            <v>20249944</v>
          </cell>
          <cell r="CJ37">
            <v>19948959</v>
          </cell>
          <cell r="CK37">
            <v>19106557</v>
          </cell>
          <cell r="CL37">
            <v>17879138</v>
          </cell>
          <cell r="CM37">
            <v>17208615</v>
          </cell>
          <cell r="CN37">
            <v>16838487</v>
          </cell>
          <cell r="CO37">
            <v>15798777</v>
          </cell>
          <cell r="CP37">
            <v>14462755</v>
          </cell>
          <cell r="CQ37">
            <v>13719401</v>
          </cell>
          <cell r="CR37">
            <v>13910275</v>
          </cell>
          <cell r="CS37">
            <v>13199239</v>
          </cell>
          <cell r="CT37">
            <v>3912805</v>
          </cell>
          <cell r="CU37">
            <v>4002096</v>
          </cell>
          <cell r="CV37">
            <v>4017983</v>
          </cell>
          <cell r="CW37">
            <v>4105425</v>
          </cell>
          <cell r="CX37">
            <v>4070510</v>
          </cell>
          <cell r="CY37">
            <v>4098554</v>
          </cell>
          <cell r="CZ37">
            <v>4037126</v>
          </cell>
          <cell r="DA37">
            <v>3646485</v>
          </cell>
          <cell r="DB37">
            <v>3547795</v>
          </cell>
          <cell r="DC37">
            <v>3316125</v>
          </cell>
          <cell r="DD37">
            <v>3446978</v>
          </cell>
          <cell r="DE37">
            <v>3593855</v>
          </cell>
          <cell r="DF37">
            <v>3754991</v>
          </cell>
          <cell r="DG37">
            <v>3806165</v>
          </cell>
          <cell r="DH37">
            <v>3868788</v>
          </cell>
          <cell r="DI37">
            <v>4047881</v>
          </cell>
          <cell r="DJ37">
            <v>3986414</v>
          </cell>
          <cell r="DK37">
            <v>3928335</v>
          </cell>
          <cell r="DL37">
            <v>3837485</v>
          </cell>
          <cell r="DM37">
            <v>2689538</v>
          </cell>
          <cell r="DN37">
            <v>2636901</v>
          </cell>
          <cell r="DO37">
            <v>2529002</v>
          </cell>
          <cell r="DP37">
            <v>2431774</v>
          </cell>
          <cell r="DQ37">
            <v>2431774</v>
          </cell>
          <cell r="DR37">
            <v>2197975</v>
          </cell>
          <cell r="DS37">
            <v>1985856</v>
          </cell>
          <cell r="DT37">
            <v>1867591</v>
          </cell>
          <cell r="DU37"/>
          <cell r="DV37">
            <v>614151</v>
          </cell>
          <cell r="DW37">
            <v>373968</v>
          </cell>
          <cell r="DX37"/>
          <cell r="DY37">
            <v>988119</v>
          </cell>
          <cell r="DZ37">
            <v>971194</v>
          </cell>
          <cell r="EA37">
            <v>889513</v>
          </cell>
          <cell r="EB37">
            <v>1790869</v>
          </cell>
          <cell r="EC37">
            <v>2680382</v>
          </cell>
          <cell r="ED37">
            <v>-105176</v>
          </cell>
          <cell r="EE37">
            <v>16299055</v>
          </cell>
        </row>
        <row r="38">
          <cell r="B38" t="str">
            <v>Habib A.G.Zurich</v>
          </cell>
          <cell r="C38">
            <v>26.075151999999999</v>
          </cell>
          <cell r="D38">
            <v>6.5312229999999998</v>
          </cell>
          <cell r="E38">
            <v>20.550867</v>
          </cell>
          <cell r="F38">
            <v>2.7415310000000002</v>
          </cell>
          <cell r="G38">
            <v>2.7945799999999998</v>
          </cell>
          <cell r="H38">
            <v>2.9845999999999999</v>
          </cell>
          <cell r="I38">
            <v>11.585044</v>
          </cell>
          <cell r="J38">
            <v>9.9919999999999991E-3</v>
          </cell>
          <cell r="K38">
            <v>0.14078499999999999</v>
          </cell>
          <cell r="L38"/>
          <cell r="M38">
            <v>4.7479049071665613E-3</v>
          </cell>
          <cell r="N38">
            <v>4.884059788737953E-3</v>
          </cell>
          <cell r="O38">
            <v>4.9823882269059098E-3</v>
          </cell>
          <cell r="P38">
            <v>4.9318816065030829E-3</v>
          </cell>
          <cell r="Q38">
            <v>4.8914307151558152E-3</v>
          </cell>
          <cell r="R38">
            <v>4.7501382536974156E-3</v>
          </cell>
          <cell r="S38">
            <v>4.7259218467331368E-3</v>
          </cell>
          <cell r="T38">
            <v>4.6637817232382649E-3</v>
          </cell>
          <cell r="U38">
            <v>4.7548222903011301E-3</v>
          </cell>
          <cell r="V38">
            <v>4.6371908161057015E-3</v>
          </cell>
          <cell r="W38">
            <v>4.4617784379538021E-3</v>
          </cell>
          <cell r="X38">
            <v>4.404329053324268E-3</v>
          </cell>
          <cell r="Y38">
            <v>4.3488569402848681E-3</v>
          </cell>
          <cell r="Z38">
            <v>4.3577280804146063E-3</v>
          </cell>
          <cell r="AA38">
            <v>4.6889761087926538E-3</v>
          </cell>
          <cell r="AB38">
            <v>4.7844030843374845E-3</v>
          </cell>
          <cell r="AC38">
            <v>4.7184382030434589E-3</v>
          </cell>
          <cell r="AD38">
            <v>4.7760036747840785E-3</v>
          </cell>
          <cell r="AE38">
            <v>4.3186738387556347E-3</v>
          </cell>
          <cell r="AF38">
            <v>4.1541869960574603E-3</v>
          </cell>
          <cell r="AG38">
            <v>4.0923649400834757E-3</v>
          </cell>
          <cell r="AH38">
            <v>4.0575408607203302E-3</v>
          </cell>
          <cell r="AI38">
            <v>4.0974147854830898E-3</v>
          </cell>
          <cell r="AJ38">
            <v>3.9819196449738612E-3</v>
          </cell>
          <cell r="AK38">
            <v>4.1755380122148363E-3</v>
          </cell>
          <cell r="AL38">
            <v>4.2563736831342288E-3</v>
          </cell>
          <cell r="AM38">
            <v>313413032</v>
          </cell>
          <cell r="AN38">
            <v>195568503</v>
          </cell>
          <cell r="AO38">
            <v>0</v>
          </cell>
          <cell r="AP38">
            <v>228782134</v>
          </cell>
          <cell r="AQ38">
            <v>0</v>
          </cell>
          <cell r="AR38">
            <v>40312354</v>
          </cell>
          <cell r="AS38">
            <v>51920201</v>
          </cell>
          <cell r="AT38">
            <v>263782134</v>
          </cell>
          <cell r="AU38">
            <v>13553634</v>
          </cell>
          <cell r="AV38">
            <v>20834301</v>
          </cell>
          <cell r="AW38">
            <v>20834.300999999999</v>
          </cell>
          <cell r="AX38">
            <v>4733253</v>
          </cell>
          <cell r="AY38"/>
          <cell r="AZ38">
            <v>5.0281781956542553E-3</v>
          </cell>
          <cell r="BA38">
            <v>2.5338668627176656E-3</v>
          </cell>
          <cell r="BB38">
            <v>5.3037230562524721E-3</v>
          </cell>
          <cell r="BC38">
            <v>2.2211421048491404E-3</v>
          </cell>
          <cell r="BD38">
            <v>5.8060162136775499E-2</v>
          </cell>
          <cell r="BE38">
            <v>6.9148448864351135E-3</v>
          </cell>
          <cell r="BF38">
            <v>0.24122308037846035</v>
          </cell>
          <cell r="BG38">
            <v>0.23664398685063262</v>
          </cell>
          <cell r="BH38">
            <v>7.9600032095246465E-2</v>
          </cell>
          <cell r="BI38">
            <v>0.68383698671486048</v>
          </cell>
          <cell r="BJ38">
            <v>8.7486912150526133E-2</v>
          </cell>
          <cell r="BK38">
            <v>0.36915003537327185</v>
          </cell>
          <cell r="BL38">
            <v>7.6966826116171269E-2</v>
          </cell>
          <cell r="BM38">
            <v>5.3296326714756641E-2</v>
          </cell>
          <cell r="BN38">
            <v>2.3670499401414628E-2</v>
          </cell>
          <cell r="BO38">
            <v>0.31780766232393015</v>
          </cell>
          <cell r="BP38">
            <v>1.0352964557398443E-3</v>
          </cell>
          <cell r="BQ38">
            <v>0</v>
          </cell>
          <cell r="BR38">
            <v>8.1461625770828808E-4</v>
          </cell>
          <cell r="BS38">
            <v>26075152</v>
          </cell>
          <cell r="BT38">
            <v>25157373</v>
          </cell>
          <cell r="BU38">
            <v>24823459</v>
          </cell>
          <cell r="BV38">
            <v>24204929</v>
          </cell>
          <cell r="BW38">
            <v>23887444</v>
          </cell>
          <cell r="BX38">
            <v>22222555</v>
          </cell>
          <cell r="BY38">
            <v>21520666</v>
          </cell>
          <cell r="BZ38">
            <v>21236872</v>
          </cell>
          <cell r="CA38">
            <v>20679736</v>
          </cell>
          <cell r="CB38">
            <v>18939954</v>
          </cell>
          <cell r="CC38">
            <v>18708241</v>
          </cell>
          <cell r="CD38">
            <v>17856497</v>
          </cell>
          <cell r="CE38">
            <v>16899767</v>
          </cell>
          <cell r="CF38">
            <v>16831253</v>
          </cell>
          <cell r="CG38">
            <v>17032990</v>
          </cell>
          <cell r="CH38">
            <v>17578063</v>
          </cell>
          <cell r="CI38">
            <v>16765434</v>
          </cell>
          <cell r="CJ38">
            <v>16490956</v>
          </cell>
          <cell r="CK38">
            <v>14439951</v>
          </cell>
          <cell r="CL38">
            <v>15043832</v>
          </cell>
          <cell r="CM38">
            <v>13721500</v>
          </cell>
          <cell r="CN38">
            <v>13293182</v>
          </cell>
          <cell r="CO38">
            <v>12147286</v>
          </cell>
          <cell r="CP38">
            <v>11960038</v>
          </cell>
          <cell r="CQ38">
            <v>10918785</v>
          </cell>
          <cell r="CR38">
            <v>11152222</v>
          </cell>
          <cell r="CS38">
            <v>11009480</v>
          </cell>
          <cell r="CT38">
            <v>2984600</v>
          </cell>
          <cell r="CU38">
            <v>3118021</v>
          </cell>
          <cell r="CV38">
            <v>3077319</v>
          </cell>
          <cell r="CW38">
            <v>2972069</v>
          </cell>
          <cell r="CX38">
            <v>2927282</v>
          </cell>
          <cell r="CY38">
            <v>3088516</v>
          </cell>
          <cell r="CZ38">
            <v>3038750</v>
          </cell>
          <cell r="DA38">
            <v>2907253</v>
          </cell>
          <cell r="DB38">
            <v>2829038</v>
          </cell>
          <cell r="DC38">
            <v>2886981</v>
          </cell>
          <cell r="DD38">
            <v>2842332</v>
          </cell>
          <cell r="DE38">
            <v>2755123</v>
          </cell>
          <cell r="DF38">
            <v>2695383</v>
          </cell>
          <cell r="DG38">
            <v>2641360</v>
          </cell>
          <cell r="DH38">
            <v>2964975</v>
          </cell>
          <cell r="DI38">
            <v>2894970</v>
          </cell>
          <cell r="DJ38">
            <v>2774860</v>
          </cell>
          <cell r="DK38">
            <v>2663303</v>
          </cell>
          <cell r="DL38">
            <v>2572730</v>
          </cell>
          <cell r="DM38">
            <v>2542577</v>
          </cell>
          <cell r="DN38">
            <v>2380916</v>
          </cell>
          <cell r="DO38">
            <v>2310783</v>
          </cell>
          <cell r="DP38">
            <v>2243442</v>
          </cell>
          <cell r="DQ38">
            <v>2243442</v>
          </cell>
          <cell r="DR38">
            <v>2054499</v>
          </cell>
          <cell r="DS38">
            <v>1912037</v>
          </cell>
          <cell r="DT38">
            <v>1843465</v>
          </cell>
          <cell r="DU38"/>
          <cell r="DV38">
            <v>41666</v>
          </cell>
          <cell r="DW38">
            <v>481776</v>
          </cell>
          <cell r="DX38"/>
          <cell r="DY38">
            <v>523442</v>
          </cell>
          <cell r="DZ38">
            <v>357949</v>
          </cell>
          <cell r="EA38">
            <v>231154</v>
          </cell>
          <cell r="EB38">
            <v>395025</v>
          </cell>
          <cell r="EC38">
            <v>626179</v>
          </cell>
          <cell r="ED38">
            <v>87989</v>
          </cell>
          <cell r="EE38">
            <v>6531223</v>
          </cell>
        </row>
        <row r="39">
          <cell r="B39" t="str">
            <v>Credit Bank</v>
          </cell>
          <cell r="C39">
            <v>22.964867000000002</v>
          </cell>
          <cell r="D39">
            <v>15.682352</v>
          </cell>
          <cell r="E39">
            <v>17.838339000000001</v>
          </cell>
          <cell r="F39">
            <v>3.0582189999999998</v>
          </cell>
          <cell r="G39">
            <v>3.2229030000000001</v>
          </cell>
          <cell r="H39">
            <v>3.2635909999999999</v>
          </cell>
          <cell r="I39">
            <v>22.256962999999999</v>
          </cell>
          <cell r="J39">
            <v>6.7737000000000006E-2</v>
          </cell>
          <cell r="K39">
            <v>8.5477999999999998E-2</v>
          </cell>
          <cell r="L39"/>
          <cell r="M39">
            <v>4.436522137110049E-3</v>
          </cell>
          <cell r="N39">
            <v>4.5672768719036989E-3</v>
          </cell>
          <cell r="O39">
            <v>4.4570217916688627E-3</v>
          </cell>
          <cell r="P39">
            <v>4.3660983725456E-3</v>
          </cell>
          <cell r="Q39">
            <v>4.3609575342258488E-3</v>
          </cell>
          <cell r="R39">
            <v>4.2737923550213493E-3</v>
          </cell>
          <cell r="S39">
            <v>4.1030852161268996E-3</v>
          </cell>
          <cell r="T39">
            <v>3.953010020471273E-3</v>
          </cell>
          <cell r="U39">
            <v>4.0433573375004851E-3</v>
          </cell>
          <cell r="V39">
            <v>3.9857052510327397E-3</v>
          </cell>
          <cell r="W39">
            <v>3.8410824440889627E-3</v>
          </cell>
          <cell r="X39">
            <v>3.8796088648280665E-3</v>
          </cell>
          <cell r="Y39">
            <v>3.8695415603358578E-3</v>
          </cell>
          <cell r="Z39">
            <v>3.6864442802541598E-3</v>
          </cell>
          <cell r="AA39">
            <v>3.6355440454543799E-3</v>
          </cell>
          <cell r="AB39">
            <v>3.4989097018524365E-3</v>
          </cell>
          <cell r="AC39">
            <v>3.3327067234972486E-3</v>
          </cell>
          <cell r="AD39">
            <v>3.140047870071703E-3</v>
          </cell>
          <cell r="AE39">
            <v>2.8919251478437126E-3</v>
          </cell>
          <cell r="AF39">
            <v>2.5775180393315849E-3</v>
          </cell>
          <cell r="AG39">
            <v>2.5816394990063472E-3</v>
          </cell>
          <cell r="AH39">
            <v>2.7375039181430178E-3</v>
          </cell>
          <cell r="AI39">
            <v>2.8849107269786518E-3</v>
          </cell>
          <cell r="AJ39">
            <v>2.9470418296018448E-3</v>
          </cell>
          <cell r="AK39">
            <v>2.9730819231159732E-3</v>
          </cell>
          <cell r="AL39">
            <v>2.8524193975043499E-3</v>
          </cell>
          <cell r="AM39">
            <v>313413032</v>
          </cell>
          <cell r="AN39">
            <v>195568503</v>
          </cell>
          <cell r="AO39">
            <v>0</v>
          </cell>
          <cell r="AP39">
            <v>228782134</v>
          </cell>
          <cell r="AQ39">
            <v>0</v>
          </cell>
          <cell r="AR39">
            <v>40312354</v>
          </cell>
          <cell r="AS39">
            <v>51920201</v>
          </cell>
          <cell r="AT39">
            <v>263782134</v>
          </cell>
          <cell r="AU39">
            <v>13553634</v>
          </cell>
          <cell r="AV39">
            <v>20834301</v>
          </cell>
          <cell r="AW39">
            <v>20834.300999999999</v>
          </cell>
          <cell r="AX39">
            <v>4733253</v>
          </cell>
          <cell r="AY39"/>
          <cell r="AZ39">
            <v>4.4284092194553631E-3</v>
          </cell>
          <cell r="BA39">
            <v>6.0841579076804002E-3</v>
          </cell>
          <cell r="BB39">
            <v>4.6036797298891416E-3</v>
          </cell>
          <cell r="BC39">
            <v>1.3485725385395803E-3</v>
          </cell>
          <cell r="BD39">
            <v>4.6920652577529261E-2</v>
          </cell>
          <cell r="BE39">
            <v>6.6039320979024534E-3</v>
          </cell>
          <cell r="BF39">
            <v>0.14480425743620098</v>
          </cell>
          <cell r="BG39">
            <v>0.13740504488415603</v>
          </cell>
          <cell r="BH39">
            <v>0.40313942149174364</v>
          </cell>
          <cell r="BI39">
            <v>0.81057565381312835</v>
          </cell>
          <cell r="BJ39">
            <v>7.6806155366586915E-2</v>
          </cell>
          <cell r="BK39">
            <v>0.2762251563756265</v>
          </cell>
          <cell r="BL39">
            <v>0.13520241975148534</v>
          </cell>
          <cell r="BM39">
            <v>7.9389964951839503E-2</v>
          </cell>
          <cell r="BN39">
            <v>5.5812454799645833E-2</v>
          </cell>
          <cell r="BO39">
            <v>0.87913745780927244</v>
          </cell>
          <cell r="BP39">
            <v>1.7415325703625303E-2</v>
          </cell>
          <cell r="BQ39">
            <v>0</v>
          </cell>
          <cell r="BR39">
            <v>9.273981221976875E-3</v>
          </cell>
          <cell r="BS39">
            <v>22964867</v>
          </cell>
          <cell r="BT39">
            <v>22735271</v>
          </cell>
          <cell r="BU39">
            <v>21540739</v>
          </cell>
          <cell r="BV39">
            <v>20824293</v>
          </cell>
          <cell r="BW39">
            <v>19725905</v>
          </cell>
          <cell r="BX39">
            <v>19401870</v>
          </cell>
          <cell r="BY39">
            <v>17805424</v>
          </cell>
          <cell r="BZ39">
            <v>16287851</v>
          </cell>
          <cell r="CA39">
            <v>16132842</v>
          </cell>
          <cell r="CB39">
            <v>14933181</v>
          </cell>
          <cell r="CC39">
            <v>14465074</v>
          </cell>
          <cell r="CD39">
            <v>14411385</v>
          </cell>
          <cell r="CE39">
            <v>13959063</v>
          </cell>
          <cell r="CF39">
            <v>13010223</v>
          </cell>
          <cell r="CG39">
            <v>12201968</v>
          </cell>
          <cell r="CH39">
            <v>11780598</v>
          </cell>
          <cell r="CI39">
            <v>11197836</v>
          </cell>
          <cell r="CJ39">
            <v>11153369</v>
          </cell>
          <cell r="CK39">
            <v>10287085</v>
          </cell>
          <cell r="CL39">
            <v>10189227</v>
          </cell>
          <cell r="CM39">
            <v>8742291</v>
          </cell>
          <cell r="CN39">
            <v>8885481</v>
          </cell>
          <cell r="CO39">
            <v>8865437</v>
          </cell>
          <cell r="CP39">
            <v>8592048</v>
          </cell>
          <cell r="CQ39">
            <v>8241305</v>
          </cell>
          <cell r="CR39">
            <v>7936623</v>
          </cell>
          <cell r="CS39">
            <v>7308855</v>
          </cell>
          <cell r="CT39">
            <v>3263591</v>
          </cell>
          <cell r="CU39">
            <v>3224489</v>
          </cell>
          <cell r="CV39">
            <v>3000431</v>
          </cell>
          <cell r="CW39">
            <v>3039106</v>
          </cell>
          <cell r="CX39">
            <v>3049040</v>
          </cell>
          <cell r="CY39">
            <v>2941285</v>
          </cell>
          <cell r="CZ39">
            <v>2863025</v>
          </cell>
          <cell r="DA39">
            <v>2850911</v>
          </cell>
          <cell r="DB39">
            <v>2769610</v>
          </cell>
          <cell r="DC39">
            <v>2653211</v>
          </cell>
          <cell r="DD39">
            <v>2665073</v>
          </cell>
          <cell r="DE39">
            <v>2667664</v>
          </cell>
          <cell r="DF39">
            <v>2622954</v>
          </cell>
          <cell r="DG39">
            <v>2482312</v>
          </cell>
          <cell r="DH39">
            <v>2549574</v>
          </cell>
          <cell r="DI39">
            <v>2374315</v>
          </cell>
          <cell r="DJ39">
            <v>2107998</v>
          </cell>
          <cell r="DK39">
            <v>1425282</v>
          </cell>
          <cell r="DL39">
            <v>1391955</v>
          </cell>
          <cell r="DM39">
            <v>1294064</v>
          </cell>
          <cell r="DN39">
            <v>1263351</v>
          </cell>
          <cell r="DO39">
            <v>1159432</v>
          </cell>
          <cell r="DP39">
            <v>1151660</v>
          </cell>
          <cell r="DQ39">
            <v>1151660</v>
          </cell>
          <cell r="DR39">
            <v>1283466</v>
          </cell>
          <cell r="DS39">
            <v>1274332</v>
          </cell>
          <cell r="DT39">
            <v>1237653</v>
          </cell>
          <cell r="DU39"/>
          <cell r="DV39">
            <v>346019</v>
          </cell>
          <cell r="DW39">
            <v>512292</v>
          </cell>
          <cell r="DX39"/>
          <cell r="DY39">
            <v>858311</v>
          </cell>
          <cell r="DZ39">
            <v>695726</v>
          </cell>
          <cell r="EA39">
            <v>360394</v>
          </cell>
          <cell r="EB39">
            <v>944317</v>
          </cell>
          <cell r="EC39">
            <v>1304711</v>
          </cell>
          <cell r="ED39">
            <v>73478</v>
          </cell>
          <cell r="EE39">
            <v>15682352</v>
          </cell>
        </row>
        <row r="40">
          <cell r="B40" t="str">
            <v>Guardian  Bank</v>
          </cell>
          <cell r="C40">
            <v>16.765423999999999</v>
          </cell>
          <cell r="D40">
            <v>9.3339110000000005</v>
          </cell>
          <cell r="E40">
            <v>13.481676</v>
          </cell>
          <cell r="F40">
            <v>2.4973580000000002</v>
          </cell>
          <cell r="G40">
            <v>2.668812</v>
          </cell>
          <cell r="H40">
            <v>2.7376990000000001</v>
          </cell>
          <cell r="I40">
            <v>12.619551</v>
          </cell>
          <cell r="J40">
            <v>1.8716E-2</v>
          </cell>
          <cell r="K40">
            <v>0.171241</v>
          </cell>
          <cell r="L40"/>
          <cell r="M40">
            <v>3.4334918792862513E-3</v>
          </cell>
          <cell r="N40">
            <v>3.6138310883553496E-3</v>
          </cell>
          <cell r="O40">
            <v>3.6279695973684281E-3</v>
          </cell>
          <cell r="P40">
            <v>3.6869703411686007E-3</v>
          </cell>
          <cell r="Q40">
            <v>3.7072605730953784E-3</v>
          </cell>
          <cell r="R40">
            <v>3.8367846486908452E-3</v>
          </cell>
          <cell r="S40">
            <v>3.8520005180049813E-3</v>
          </cell>
          <cell r="T40">
            <v>3.9359708078004815E-3</v>
          </cell>
          <cell r="U40">
            <v>4.0520775422641904E-3</v>
          </cell>
          <cell r="V40">
            <v>4.0776311516202779E-3</v>
          </cell>
          <cell r="W40">
            <v>4.0527302347947367E-3</v>
          </cell>
          <cell r="X40">
            <v>4.0407583669923672E-3</v>
          </cell>
          <cell r="Y40">
            <v>4.0748381921586257E-3</v>
          </cell>
          <cell r="Z40">
            <v>4.0836640982174228E-3</v>
          </cell>
          <cell r="AA40">
            <v>4.1291983133030724E-3</v>
          </cell>
          <cell r="AB40">
            <v>4.1287237506087062E-3</v>
          </cell>
          <cell r="AC40">
            <v>4.3117015767598849E-3</v>
          </cell>
          <cell r="AD40">
            <v>4.45472487167299E-3</v>
          </cell>
          <cell r="AE40">
            <v>4.2941558469301779E-3</v>
          </cell>
          <cell r="AF40">
            <v>4.54953464088673E-3</v>
          </cell>
          <cell r="AG40">
            <v>5.4670489120401504E-3</v>
          </cell>
          <cell r="AH40">
            <v>5.4223875881388899E-3</v>
          </cell>
          <cell r="AI40">
            <v>4.6399194243748471E-3</v>
          </cell>
          <cell r="AJ40">
            <v>4.7407532473768025E-3</v>
          </cell>
          <cell r="AK40">
            <v>4.8897751558438724E-3</v>
          </cell>
          <cell r="AL40">
            <v>4.6996123142062978E-3</v>
          </cell>
          <cell r="AM40">
            <v>313413032</v>
          </cell>
          <cell r="AN40">
            <v>195568503</v>
          </cell>
          <cell r="AO40">
            <v>0</v>
          </cell>
          <cell r="AP40">
            <v>228782134</v>
          </cell>
          <cell r="AQ40">
            <v>0</v>
          </cell>
          <cell r="AR40">
            <v>40312354</v>
          </cell>
          <cell r="AS40">
            <v>51920201</v>
          </cell>
          <cell r="AT40">
            <v>263782134</v>
          </cell>
          <cell r="AU40">
            <v>13553634</v>
          </cell>
          <cell r="AV40">
            <v>20834301</v>
          </cell>
          <cell r="AW40">
            <v>20834.300999999999</v>
          </cell>
          <cell r="AX40">
            <v>4733253</v>
          </cell>
          <cell r="AY40"/>
          <cell r="AZ40">
            <v>3.232945272867385E-3</v>
          </cell>
          <cell r="BA40">
            <v>3.621203529944684E-3</v>
          </cell>
          <cell r="BB40">
            <v>3.4793216187971828E-3</v>
          </cell>
          <cell r="BC40">
            <v>2.7016414758423957E-3</v>
          </cell>
          <cell r="BD40">
            <v>0.10059233269489928</v>
          </cell>
          <cell r="BE40">
            <v>1.6623373990863985E-2</v>
          </cell>
          <cell r="BF40">
            <v>0.21148232611445528</v>
          </cell>
          <cell r="BG40">
            <v>0.1978959473280785</v>
          </cell>
          <cell r="BH40">
            <v>0.32642842216888551</v>
          </cell>
          <cell r="BI40">
            <v>0.64324647349580411</v>
          </cell>
          <cell r="BJ40">
            <v>6.7236090452779548E-2</v>
          </cell>
          <cell r="BK40">
            <v>0.56717691245561541</v>
          </cell>
          <cell r="BL40">
            <v>0.12239782342923271</v>
          </cell>
          <cell r="BM40">
            <v>5.8665277687155563E-2</v>
          </cell>
          <cell r="BN40">
            <v>6.3732545742077151E-2</v>
          </cell>
          <cell r="BO40">
            <v>0.6923405517236878</v>
          </cell>
          <cell r="BP40">
            <v>1.3056410413082344E-3</v>
          </cell>
          <cell r="BQ40">
            <v>1.7361368943746681E-4</v>
          </cell>
          <cell r="BR40">
            <v>7.5017060133824481E-4</v>
          </cell>
          <cell r="BS40">
            <v>16765424</v>
          </cell>
          <cell r="BT40">
            <v>17027259</v>
          </cell>
          <cell r="BU40">
            <v>16386450</v>
          </cell>
          <cell r="BV40">
            <v>16539262</v>
          </cell>
          <cell r="BW40">
            <v>16225698</v>
          </cell>
          <cell r="BX40">
            <v>16638307</v>
          </cell>
          <cell r="BY40">
            <v>16185964</v>
          </cell>
          <cell r="BZ40">
            <v>16012016</v>
          </cell>
          <cell r="CA40">
            <v>16028257</v>
          </cell>
          <cell r="CB40">
            <v>15665170</v>
          </cell>
          <cell r="CC40">
            <v>15802759</v>
          </cell>
          <cell r="CD40">
            <v>15520532</v>
          </cell>
          <cell r="CE40">
            <v>15271509</v>
          </cell>
          <cell r="CF40">
            <v>15019755</v>
          </cell>
          <cell r="CG40">
            <v>14705351</v>
          </cell>
          <cell r="CH40">
            <v>15135225</v>
          </cell>
          <cell r="CI40">
            <v>15349948</v>
          </cell>
          <cell r="CJ40">
            <v>15386946</v>
          </cell>
          <cell r="CK40">
            <v>14609492</v>
          </cell>
          <cell r="CL40">
            <v>15113307</v>
          </cell>
          <cell r="CM40">
            <v>15694727</v>
          </cell>
          <cell r="CN40">
            <v>15383115</v>
          </cell>
          <cell r="CO40">
            <v>15470598</v>
          </cell>
          <cell r="CP40">
            <v>14464148</v>
          </cell>
          <cell r="CQ40">
            <v>14195379</v>
          </cell>
          <cell r="CR40">
            <v>13997862</v>
          </cell>
          <cell r="CS40">
            <v>12834687</v>
          </cell>
          <cell r="CT40">
            <v>2737699</v>
          </cell>
          <cell r="CU40">
            <v>2717961</v>
          </cell>
          <cell r="CV40">
            <v>2740810</v>
          </cell>
          <cell r="CW40">
            <v>2693257</v>
          </cell>
          <cell r="CX40">
            <v>2643318</v>
          </cell>
          <cell r="CY40">
            <v>2595341</v>
          </cell>
          <cell r="CZ40">
            <v>2557152</v>
          </cell>
          <cell r="DA40">
            <v>2636664</v>
          </cell>
          <cell r="DB40">
            <v>2536528</v>
          </cell>
          <cell r="DC40">
            <v>2407699</v>
          </cell>
          <cell r="DD40">
            <v>2374615</v>
          </cell>
          <cell r="DE40">
            <v>2327011</v>
          </cell>
          <cell r="DF40">
            <v>2291970</v>
          </cell>
          <cell r="DG40">
            <v>2264442</v>
          </cell>
          <cell r="DH40">
            <v>2215494</v>
          </cell>
          <cell r="DI40">
            <v>2049357</v>
          </cell>
          <cell r="DJ40">
            <v>2025717</v>
          </cell>
          <cell r="DK40">
            <v>2034496</v>
          </cell>
          <cell r="DL40">
            <v>1984466</v>
          </cell>
          <cell r="DM40">
            <v>1994181</v>
          </cell>
          <cell r="DN40">
            <v>1890337</v>
          </cell>
          <cell r="DO40">
            <v>1818843</v>
          </cell>
          <cell r="DP40">
            <v>1755138</v>
          </cell>
          <cell r="DQ40">
            <v>1755138</v>
          </cell>
          <cell r="DR40">
            <v>1715270</v>
          </cell>
          <cell r="DS40">
            <v>1554857</v>
          </cell>
          <cell r="DT40">
            <v>1493885</v>
          </cell>
          <cell r="DU40"/>
          <cell r="DV40">
            <v>167148</v>
          </cell>
          <cell r="DW40">
            <v>344903</v>
          </cell>
          <cell r="DX40"/>
          <cell r="DY40">
            <v>512051</v>
          </cell>
          <cell r="DZ40">
            <v>329375</v>
          </cell>
          <cell r="EA40">
            <v>381604</v>
          </cell>
          <cell r="EB40">
            <v>291209</v>
          </cell>
          <cell r="EC40">
            <v>672813</v>
          </cell>
          <cell r="ED40">
            <v>137774</v>
          </cell>
          <cell r="EE40">
            <v>9333911</v>
          </cell>
        </row>
        <row r="41">
          <cell r="B41" t="str">
            <v>Development Bank of Kenya</v>
          </cell>
          <cell r="C41">
            <v>16.274891</v>
          </cell>
          <cell r="D41">
            <v>8.0233030000000003</v>
          </cell>
          <cell r="E41">
            <v>3.8308450000000001</v>
          </cell>
          <cell r="F41">
            <v>2.5257339999999999</v>
          </cell>
          <cell r="G41">
            <v>2.8565960000000001</v>
          </cell>
          <cell r="H41">
            <v>3.9662670000000002</v>
          </cell>
          <cell r="I41">
            <v>11.606002</v>
          </cell>
          <cell r="J41">
            <v>6.6803000000000001E-2</v>
          </cell>
          <cell r="K41">
            <v>2.1097999999999999E-2</v>
          </cell>
          <cell r="L41"/>
          <cell r="M41">
            <v>3.1084869578143094E-3</v>
          </cell>
          <cell r="N41">
            <v>3.400688576323971E-3</v>
          </cell>
          <cell r="O41">
            <v>3.3549884242519701E-3</v>
          </cell>
          <cell r="P41">
            <v>3.3802364896844861E-3</v>
          </cell>
          <cell r="Q41">
            <v>3.4428487515547144E-3</v>
          </cell>
          <cell r="R41">
            <v>3.4720266629309727E-3</v>
          </cell>
          <cell r="S41">
            <v>3.1648803009887813E-3</v>
          </cell>
          <cell r="T41">
            <v>3.1932641460232763E-3</v>
          </cell>
          <cell r="U41">
            <v>3.1566615078690479E-3</v>
          </cell>
          <cell r="V41">
            <v>3.5881796639193764E-3</v>
          </cell>
          <cell r="W41">
            <v>3.5933647142961721E-3</v>
          </cell>
          <cell r="X41">
            <v>3.6176024317071632E-3</v>
          </cell>
          <cell r="Y41">
            <v>3.5332840216392115E-3</v>
          </cell>
          <cell r="Z41">
            <v>3.71726635423094E-3</v>
          </cell>
          <cell r="AA41">
            <v>3.8373178403927365E-3</v>
          </cell>
          <cell r="AB41">
            <v>4.1193954464215799E-3</v>
          </cell>
          <cell r="AC41">
            <v>4.2375972063738486E-3</v>
          </cell>
          <cell r="AD41">
            <v>4.6195760288308633E-3</v>
          </cell>
          <cell r="AE41">
            <v>4.3337321699578601E-3</v>
          </cell>
          <cell r="AF41">
            <v>4.776216929269432E-3</v>
          </cell>
          <cell r="AG41">
            <v>4.778790398319078E-3</v>
          </cell>
          <cell r="AH41">
            <v>4.8339510949649729E-3</v>
          </cell>
          <cell r="AI41">
            <v>4.2823539611270105E-3</v>
          </cell>
          <cell r="AJ41">
            <v>5.4819977307647202E-3</v>
          </cell>
          <cell r="AK41">
            <v>4.7104248213690495E-3</v>
          </cell>
          <cell r="AL41">
            <v>4.6789551496849574E-3</v>
          </cell>
          <cell r="AM41">
            <v>313413032</v>
          </cell>
          <cell r="AN41">
            <v>195568503</v>
          </cell>
          <cell r="AO41">
            <v>0</v>
          </cell>
          <cell r="AP41">
            <v>228782134</v>
          </cell>
          <cell r="AQ41">
            <v>0</v>
          </cell>
          <cell r="AR41">
            <v>40312354</v>
          </cell>
          <cell r="AS41">
            <v>51920201</v>
          </cell>
          <cell r="AT41">
            <v>263782134</v>
          </cell>
          <cell r="AU41">
            <v>13553634</v>
          </cell>
          <cell r="AV41">
            <v>20834301</v>
          </cell>
          <cell r="AW41">
            <v>20834.300999999999</v>
          </cell>
          <cell r="AX41">
            <v>4733253</v>
          </cell>
          <cell r="AY41"/>
          <cell r="AZ41">
            <v>3.1383537884208568E-3</v>
          </cell>
          <cell r="BA41">
            <v>3.1127373236594794E-3</v>
          </cell>
          <cell r="BB41">
            <v>9.8865614533097325E-4</v>
          </cell>
          <cell r="BC41">
            <v>3.3285972318149772E-4</v>
          </cell>
          <cell r="BD41">
            <v>7.9947392261377394E-3</v>
          </cell>
          <cell r="BE41">
            <v>2.0008244565162415E-3</v>
          </cell>
          <cell r="BF41">
            <v>0.24613092432691291</v>
          </cell>
          <cell r="BG41">
            <v>0.21762308846750156</v>
          </cell>
          <cell r="BH41">
            <v>0.31693102447676769</v>
          </cell>
          <cell r="BI41">
            <v>0.82582627993182955</v>
          </cell>
          <cell r="BJ41">
            <v>0.27468554697158071</v>
          </cell>
          <cell r="BK41">
            <v>0.5537152248920858</v>
          </cell>
          <cell r="BL41">
            <v>7.5139562876477009E-2</v>
          </cell>
          <cell r="BM41">
            <v>0.12123563898448576</v>
          </cell>
          <cell r="BN41">
            <v>-4.6096076108008754E-2</v>
          </cell>
          <cell r="BO41">
            <v>2.094395100819793</v>
          </cell>
          <cell r="BP41">
            <v>1.4085788842612217E-3</v>
          </cell>
          <cell r="BQ41">
            <v>1.9692237725627578E-5</v>
          </cell>
          <cell r="BR41">
            <v>7.1951151096758751E-4</v>
          </cell>
          <cell r="BS41">
            <v>16274891</v>
          </cell>
          <cell r="BT41">
            <v>16644500</v>
          </cell>
          <cell r="BU41">
            <v>15358069</v>
          </cell>
          <cell r="BV41">
            <v>15549002</v>
          </cell>
          <cell r="BW41">
            <v>15433168</v>
          </cell>
          <cell r="BX41">
            <v>15240102</v>
          </cell>
          <cell r="BY41">
            <v>15323111</v>
          </cell>
          <cell r="BZ41">
            <v>15454261</v>
          </cell>
          <cell r="CA41">
            <v>15630629</v>
          </cell>
          <cell r="CB41">
            <v>16040121</v>
          </cell>
          <cell r="CC41">
            <v>16319925</v>
          </cell>
          <cell r="CD41">
            <v>16127993</v>
          </cell>
          <cell r="CE41">
            <v>16710985</v>
          </cell>
          <cell r="CF41">
            <v>16435365</v>
          </cell>
          <cell r="CG41">
            <v>16418382</v>
          </cell>
          <cell r="CH41">
            <v>17492953</v>
          </cell>
          <cell r="CI41">
            <v>17013141</v>
          </cell>
          <cell r="CJ41">
            <v>17251091</v>
          </cell>
          <cell r="CK41">
            <v>16942714</v>
          </cell>
          <cell r="CL41">
            <v>18106690</v>
          </cell>
          <cell r="CM41">
            <v>17841799</v>
          </cell>
          <cell r="CN41">
            <v>16999848</v>
          </cell>
          <cell r="CO41">
            <v>16954227</v>
          </cell>
          <cell r="CP41">
            <v>16004815</v>
          </cell>
          <cell r="CQ41">
            <v>16493105</v>
          </cell>
          <cell r="CR41">
            <v>16082152</v>
          </cell>
          <cell r="CS41">
            <v>15580630</v>
          </cell>
          <cell r="CT41">
            <v>3966267</v>
          </cell>
          <cell r="CU41">
            <v>3975395</v>
          </cell>
          <cell r="CV41">
            <v>3950439</v>
          </cell>
          <cell r="CW41">
            <v>3894050</v>
          </cell>
          <cell r="CX41">
            <v>3886424</v>
          </cell>
          <cell r="CY41">
            <v>3866554</v>
          </cell>
          <cell r="CZ41">
            <v>2871324</v>
          </cell>
          <cell r="DA41">
            <v>2738684</v>
          </cell>
          <cell r="DB41">
            <v>2702770</v>
          </cell>
          <cell r="DC41">
            <v>2955617</v>
          </cell>
          <cell r="DD41">
            <v>2929746</v>
          </cell>
          <cell r="DE41">
            <v>2958319</v>
          </cell>
          <cell r="DF41">
            <v>2909847</v>
          </cell>
          <cell r="DG41">
            <v>2919672</v>
          </cell>
          <cell r="DH41">
            <v>2903344</v>
          </cell>
          <cell r="DI41">
            <v>2949975</v>
          </cell>
          <cell r="DJ41">
            <v>2912557</v>
          </cell>
          <cell r="DK41">
            <v>2876234</v>
          </cell>
          <cell r="DL41">
            <v>2843621</v>
          </cell>
          <cell r="DM41">
            <v>2856189</v>
          </cell>
          <cell r="DN41">
            <v>2808229</v>
          </cell>
          <cell r="DO41">
            <v>2806585</v>
          </cell>
          <cell r="DP41">
            <v>2763601</v>
          </cell>
          <cell r="DQ41">
            <v>2763601</v>
          </cell>
          <cell r="DR41">
            <v>1999548</v>
          </cell>
          <cell r="DS41">
            <v>1874489</v>
          </cell>
          <cell r="DT41">
            <v>1822274</v>
          </cell>
          <cell r="DU41"/>
          <cell r="DV41">
            <v>77547</v>
          </cell>
          <cell r="DW41">
            <v>167134</v>
          </cell>
          <cell r="DX41"/>
          <cell r="DY41">
            <v>244681</v>
          </cell>
          <cell r="DZ41">
            <v>202064</v>
          </cell>
          <cell r="EA41">
            <v>1682477</v>
          </cell>
          <cell r="EB41">
            <v>1356047</v>
          </cell>
          <cell r="EC41">
            <v>3038524</v>
          </cell>
          <cell r="ED41">
            <v>15823</v>
          </cell>
          <cell r="EE41">
            <v>8023303</v>
          </cell>
        </row>
        <row r="42">
          <cell r="B42" t="str">
            <v>First Community Bank</v>
          </cell>
          <cell r="C42">
            <v>18.683240999999999</v>
          </cell>
          <cell r="D42">
            <v>10.404311999999999</v>
          </cell>
          <cell r="E42">
            <v>16.227273</v>
          </cell>
          <cell r="F42">
            <v>0.41369699999999998</v>
          </cell>
          <cell r="G42">
            <v>1.0964469999999999</v>
          </cell>
          <cell r="H42">
            <v>1.4813719999999999</v>
          </cell>
          <cell r="I42">
            <v>14.437099999999999</v>
          </cell>
          <cell r="J42">
            <v>3.3647000000000003E-2</v>
          </cell>
          <cell r="K42">
            <v>2.2148999999999999E-2</v>
          </cell>
          <cell r="L42"/>
          <cell r="M42">
            <v>3.2440829554936513E-3</v>
          </cell>
          <cell r="N42">
            <v>3.014543607650523E-3</v>
          </cell>
          <cell r="O42">
            <v>3.4959159979374905E-3</v>
          </cell>
          <cell r="P42">
            <v>3.30250479393369E-3</v>
          </cell>
          <cell r="Q42">
            <v>3.4418230693154675E-3</v>
          </cell>
          <cell r="R42">
            <v>3.0374801808180437E-3</v>
          </cell>
          <cell r="S42">
            <v>3.4780809629764067E-3</v>
          </cell>
          <cell r="T42">
            <v>3.3948047385447353E-3</v>
          </cell>
          <cell r="U42">
            <v>3.5995631202398902E-3</v>
          </cell>
          <cell r="V42">
            <v>3.7119469920936744E-3</v>
          </cell>
          <cell r="W42">
            <v>4.0282508934422097E-3</v>
          </cell>
          <cell r="X42">
            <v>3.593650759412577E-3</v>
          </cell>
          <cell r="Y42">
            <v>3.9742403095568033E-3</v>
          </cell>
          <cell r="Z42">
            <v>3.8464107548367441E-3</v>
          </cell>
          <cell r="AA42">
            <v>3.8293303985279933E-3</v>
          </cell>
          <cell r="AB42">
            <v>3.7782059251250119E-3</v>
          </cell>
          <cell r="AC42">
            <v>4.0288143044542001E-3</v>
          </cell>
          <cell r="AD42">
            <v>4.0397055143437961E-3</v>
          </cell>
          <cell r="AE42">
            <v>4.2038993134941608E-3</v>
          </cell>
          <cell r="AF42">
            <v>4.3404911020331928E-3</v>
          </cell>
          <cell r="AG42">
            <v>4.4391985869509315E-3</v>
          </cell>
          <cell r="AH42">
            <v>5.4393193659595697E-3</v>
          </cell>
          <cell r="AI42">
            <v>4.0305941910865435E-3</v>
          </cell>
          <cell r="AJ42">
            <v>4.1190609998637655E-3</v>
          </cell>
          <cell r="AK42">
            <v>4.2032531290867783E-3</v>
          </cell>
          <cell r="AL42">
            <v>4.0137771017887481E-3</v>
          </cell>
          <cell r="AM42">
            <v>313413032</v>
          </cell>
          <cell r="AN42">
            <v>195568503</v>
          </cell>
          <cell r="AO42">
            <v>0</v>
          </cell>
          <cell r="AP42">
            <v>228782134</v>
          </cell>
          <cell r="AQ42">
            <v>0</v>
          </cell>
          <cell r="AR42">
            <v>40312354</v>
          </cell>
          <cell r="AS42">
            <v>51920201</v>
          </cell>
          <cell r="AT42">
            <v>263782134</v>
          </cell>
          <cell r="AU42">
            <v>13553634</v>
          </cell>
          <cell r="AV42">
            <v>20834301</v>
          </cell>
          <cell r="AW42">
            <v>20834.300999999999</v>
          </cell>
          <cell r="AX42">
            <v>4733253</v>
          </cell>
          <cell r="AY42"/>
          <cell r="AZ42">
            <v>3.6027657679753352E-3</v>
          </cell>
          <cell r="BA42">
            <v>4.0364785287802544E-3</v>
          </cell>
          <cell r="BB42">
            <v>4.187899320753875E-3</v>
          </cell>
          <cell r="BC42">
            <v>3.4944117967328626E-4</v>
          </cell>
          <cell r="BD42">
            <v>2.6286330476236745E-2</v>
          </cell>
          <cell r="BE42">
            <v>2.0662240124701956E-3</v>
          </cell>
          <cell r="BF42">
            <v>7.594648509742262E-2</v>
          </cell>
          <cell r="BG42">
            <v>2.8655131570744816E-2</v>
          </cell>
          <cell r="BH42">
            <v>0.37850614736881411</v>
          </cell>
          <cell r="BI42">
            <v>0.95864599184084986</v>
          </cell>
          <cell r="BJ42">
            <v>0.2955833098060881</v>
          </cell>
          <cell r="BK42">
            <v>0.35122536590103343</v>
          </cell>
          <cell r="BL42">
            <v>7.4164053851315401E-2</v>
          </cell>
          <cell r="BM42">
            <v>6.8455212743172454E-3</v>
          </cell>
          <cell r="BN42">
            <v>6.7318532576998158E-2</v>
          </cell>
          <cell r="BO42">
            <v>0.64116207325778019</v>
          </cell>
          <cell r="BP42">
            <v>8.8142600135485572E-4</v>
          </cell>
          <cell r="BQ42">
            <v>0</v>
          </cell>
          <cell r="BR42">
            <v>4.4424361602942667E-4</v>
          </cell>
          <cell r="BS42">
            <v>18683241</v>
          </cell>
          <cell r="BT42">
            <v>16054493</v>
          </cell>
          <cell r="BU42">
            <v>18762844</v>
          </cell>
          <cell r="BV42">
            <v>17185364</v>
          </cell>
          <cell r="BW42">
            <v>17946262</v>
          </cell>
          <cell r="BX42">
            <v>15211531</v>
          </cell>
          <cell r="BY42">
            <v>17880462</v>
          </cell>
          <cell r="BZ42">
            <v>15775791</v>
          </cell>
          <cell r="CA42">
            <v>15865463</v>
          </cell>
          <cell r="CB42">
            <v>15583625</v>
          </cell>
          <cell r="CC42">
            <v>17359968</v>
          </cell>
          <cell r="CD42">
            <v>15050947</v>
          </cell>
          <cell r="CE42">
            <v>16489388</v>
          </cell>
          <cell r="CF42">
            <v>15521372</v>
          </cell>
          <cell r="CG42">
            <v>14962089</v>
          </cell>
          <cell r="CH42">
            <v>15419582</v>
          </cell>
          <cell r="CI42">
            <v>15069141</v>
          </cell>
          <cell r="CJ42">
            <v>14827754</v>
          </cell>
          <cell r="CK42">
            <v>15464631</v>
          </cell>
          <cell r="CL42">
            <v>15726633</v>
          </cell>
          <cell r="CM42">
            <v>16180372</v>
          </cell>
          <cell r="CN42">
            <v>15121959</v>
          </cell>
          <cell r="CO42">
            <v>15278026</v>
          </cell>
          <cell r="CP42">
            <v>12978408</v>
          </cell>
          <cell r="CQ42">
            <v>12696667</v>
          </cell>
          <cell r="CR42">
            <v>12503956</v>
          </cell>
          <cell r="CS42">
            <v>11305398</v>
          </cell>
          <cell r="CT42">
            <v>1481372</v>
          </cell>
          <cell r="CU42">
            <v>1467563</v>
          </cell>
          <cell r="CV42">
            <v>1462059</v>
          </cell>
          <cell r="CW42">
            <v>1353278</v>
          </cell>
          <cell r="CX42">
            <v>1283380</v>
          </cell>
          <cell r="CY42">
            <v>1256304</v>
          </cell>
          <cell r="CZ42">
            <v>1271103</v>
          </cell>
          <cell r="DA42">
            <v>1554299</v>
          </cell>
          <cell r="DB42">
            <v>1673485</v>
          </cell>
          <cell r="DC42">
            <v>1724306</v>
          </cell>
          <cell r="DD42">
            <v>1709205</v>
          </cell>
          <cell r="DE42">
            <v>1622135</v>
          </cell>
          <cell r="DF42">
            <v>1608542</v>
          </cell>
          <cell r="DG42">
            <v>1602035</v>
          </cell>
          <cell r="DH42">
            <v>1557408</v>
          </cell>
          <cell r="DI42">
            <v>1687582</v>
          </cell>
          <cell r="DJ42">
            <v>1698111</v>
          </cell>
          <cell r="DK42">
            <v>1669863</v>
          </cell>
          <cell r="DL42">
            <v>1611608</v>
          </cell>
          <cell r="DM42">
            <v>1687798</v>
          </cell>
          <cell r="DN42">
            <v>1677757</v>
          </cell>
          <cell r="DO42">
            <v>1661381</v>
          </cell>
          <cell r="DP42">
            <v>1517722</v>
          </cell>
          <cell r="DQ42">
            <v>1517722</v>
          </cell>
          <cell r="DR42">
            <v>1301967</v>
          </cell>
          <cell r="DS42">
            <v>1225689</v>
          </cell>
          <cell r="DT42">
            <v>1210095</v>
          </cell>
          <cell r="DU42"/>
          <cell r="DV42">
            <v>202726</v>
          </cell>
          <cell r="DW42">
            <v>332869</v>
          </cell>
          <cell r="DX42"/>
          <cell r="DY42">
            <v>535595</v>
          </cell>
          <cell r="DZ42">
            <v>513446</v>
          </cell>
          <cell r="EA42">
            <v>1533379</v>
          </cell>
          <cell r="EB42">
            <v>2832419</v>
          </cell>
          <cell r="EC42">
            <v>4365798</v>
          </cell>
          <cell r="ED42">
            <v>19343</v>
          </cell>
          <cell r="EE42">
            <v>10404312</v>
          </cell>
        </row>
        <row r="43">
          <cell r="B43" t="str">
            <v>M-Oriental Bank Limited</v>
          </cell>
          <cell r="C43">
            <v>12.338623</v>
          </cell>
          <cell r="D43">
            <v>6.7677490000000002</v>
          </cell>
          <cell r="E43">
            <v>9.0597770000000004</v>
          </cell>
          <cell r="F43">
            <v>2.5906060000000002</v>
          </cell>
          <cell r="G43">
            <v>2.6883270000000001</v>
          </cell>
          <cell r="H43">
            <v>3.057788</v>
          </cell>
          <cell r="I43">
            <v>7.8176430000000003</v>
          </cell>
          <cell r="J43">
            <v>7.1009999999999997E-3</v>
          </cell>
          <cell r="K43">
            <v>1.6352999999999999E-2</v>
          </cell>
          <cell r="L43"/>
          <cell r="M43">
            <v>2.9083910537453786E-3</v>
          </cell>
          <cell r="N43">
            <v>2.9762887931971214E-3</v>
          </cell>
          <cell r="O43">
            <v>3.1213408650013295E-3</v>
          </cell>
          <cell r="P43">
            <v>3.1632068977633628E-3</v>
          </cell>
          <cell r="Q43">
            <v>3.15443159482522E-3</v>
          </cell>
          <cell r="R43">
            <v>2.9593991987050656E-3</v>
          </cell>
          <cell r="S43">
            <v>3.0651668112790945E-3</v>
          </cell>
          <cell r="T43">
            <v>2.9961654198688101E-3</v>
          </cell>
          <cell r="U43">
            <v>3.3336096498005011E-3</v>
          </cell>
          <cell r="V43">
            <v>3.3522206518154401E-3</v>
          </cell>
          <cell r="W43">
            <v>3.3054680611380735E-3</v>
          </cell>
          <cell r="X43">
            <v>3.3323962628632204E-3</v>
          </cell>
          <cell r="Y43">
            <v>3.407465827841575E-3</v>
          </cell>
          <cell r="Z43">
            <v>3.3249907589377476E-3</v>
          </cell>
          <cell r="AA43">
            <v>3.4131278102975944E-3</v>
          </cell>
          <cell r="AB43">
            <v>3.3798046960819392E-3</v>
          </cell>
          <cell r="AC43">
            <v>3.2828546697020239E-3</v>
          </cell>
          <cell r="AD43">
            <v>3.1187169408902677E-3</v>
          </cell>
          <cell r="AE43">
            <v>2.7937279186075153E-3</v>
          </cell>
          <cell r="AF43">
            <v>2.849934976557506E-3</v>
          </cell>
          <cell r="AG43">
            <v>2.9896141557676382E-3</v>
          </cell>
          <cell r="AH43">
            <v>2.78557954056522E-3</v>
          </cell>
          <cell r="AI43">
            <v>2.8947533750014391E-3</v>
          </cell>
          <cell r="AJ43">
            <v>2.9795413567498025E-3</v>
          </cell>
          <cell r="AK43">
            <v>2.9634462208108963E-3</v>
          </cell>
          <cell r="AL43">
            <v>2.8842255460702583E-3</v>
          </cell>
          <cell r="AM43">
            <v>313413032</v>
          </cell>
          <cell r="AN43">
            <v>195568503</v>
          </cell>
          <cell r="AO43">
            <v>0</v>
          </cell>
          <cell r="AP43">
            <v>228782134</v>
          </cell>
          <cell r="AQ43">
            <v>0</v>
          </cell>
          <cell r="AR43">
            <v>40312354</v>
          </cell>
          <cell r="AS43">
            <v>51920201</v>
          </cell>
          <cell r="AT43">
            <v>263782134</v>
          </cell>
          <cell r="AU43">
            <v>13553634</v>
          </cell>
          <cell r="AV43">
            <v>20834301</v>
          </cell>
          <cell r="AW43">
            <v>20834.300999999999</v>
          </cell>
          <cell r="AX43">
            <v>4733253</v>
          </cell>
          <cell r="AY43"/>
          <cell r="AZ43">
            <v>2.3793071324377359E-3</v>
          </cell>
          <cell r="BA43">
            <v>2.6256299817493016E-3</v>
          </cell>
          <cell r="BB43">
            <v>2.3381275427166092E-3</v>
          </cell>
          <cell r="BC43">
            <v>2.5799862798308053E-4</v>
          </cell>
          <cell r="BD43">
            <v>9.2870645418203918E-3</v>
          </cell>
          <cell r="BE43">
            <v>2.2909221220311056E-3</v>
          </cell>
          <cell r="BF43">
            <v>0.34387947876361202</v>
          </cell>
          <cell r="BG43">
            <v>0.33137941960255796</v>
          </cell>
          <cell r="BH43">
            <v>0.48153833543223767</v>
          </cell>
          <cell r="BI43">
            <v>0.82777558365686266</v>
          </cell>
          <cell r="BJ43">
            <v>0.16353228893763797</v>
          </cell>
          <cell r="BK43">
            <v>0.45685343257366312</v>
          </cell>
          <cell r="BL43">
            <v>9.5594283986468215E-2</v>
          </cell>
          <cell r="BM43">
            <v>6.7634939930221183E-2</v>
          </cell>
          <cell r="BN43">
            <v>2.7959344056247032E-2</v>
          </cell>
          <cell r="BO43">
            <v>0.7470105500389248</v>
          </cell>
          <cell r="BP43">
            <v>9.0785855161382622E-4</v>
          </cell>
          <cell r="BQ43">
            <v>0</v>
          </cell>
          <cell r="BR43">
            <v>8.8728538785295638E-4</v>
          </cell>
          <cell r="BS43">
            <v>12338623</v>
          </cell>
          <cell r="BT43">
            <v>12065338</v>
          </cell>
          <cell r="BU43">
            <v>12393776</v>
          </cell>
          <cell r="BV43">
            <v>12329132</v>
          </cell>
          <cell r="BW43">
            <v>11841726</v>
          </cell>
          <cell r="BX43">
            <v>10470921</v>
          </cell>
          <cell r="BY43">
            <v>10515015</v>
          </cell>
          <cell r="BZ43">
            <v>9898849</v>
          </cell>
          <cell r="CA43">
            <v>11081702</v>
          </cell>
          <cell r="CB43">
            <v>10675058</v>
          </cell>
          <cell r="CC43">
            <v>10576525</v>
          </cell>
          <cell r="CD43">
            <v>10492155</v>
          </cell>
          <cell r="CE43">
            <v>10482709</v>
          </cell>
          <cell r="CF43">
            <v>10005843</v>
          </cell>
          <cell r="CG43">
            <v>9920247</v>
          </cell>
          <cell r="CH43">
            <v>9809585</v>
          </cell>
          <cell r="CI43">
            <v>8776999</v>
          </cell>
          <cell r="CJ43">
            <v>9024348</v>
          </cell>
          <cell r="CK43">
            <v>8496350</v>
          </cell>
          <cell r="CL43">
            <v>9316625</v>
          </cell>
          <cell r="CM43">
            <v>9056018</v>
          </cell>
          <cell r="CN43">
            <v>9153613</v>
          </cell>
          <cell r="CO43">
            <v>7857515</v>
          </cell>
          <cell r="CP43">
            <v>8092950</v>
          </cell>
          <cell r="CQ43">
            <v>7916635</v>
          </cell>
          <cell r="CR43">
            <v>7480066</v>
          </cell>
          <cell r="CS43">
            <v>7006528</v>
          </cell>
          <cell r="CT43">
            <v>3057788</v>
          </cell>
          <cell r="CU43">
            <v>3049194</v>
          </cell>
          <cell r="CV43">
            <v>3043171</v>
          </cell>
          <cell r="CW43">
            <v>3108981</v>
          </cell>
          <cell r="CX43">
            <v>3092768</v>
          </cell>
          <cell r="CY43">
            <v>3073672</v>
          </cell>
          <cell r="CZ43">
            <v>3065119</v>
          </cell>
          <cell r="DA43">
            <v>3016758</v>
          </cell>
          <cell r="DB43">
            <v>2993218</v>
          </cell>
          <cell r="DC43">
            <v>2981991</v>
          </cell>
          <cell r="DD43">
            <v>3027998</v>
          </cell>
          <cell r="DE43">
            <v>3020563</v>
          </cell>
          <cell r="DF43">
            <v>2988321</v>
          </cell>
          <cell r="DG43">
            <v>2955250</v>
          </cell>
          <cell r="DH43">
            <v>2931488</v>
          </cell>
          <cell r="DI43">
            <v>2930072</v>
          </cell>
          <cell r="DJ43">
            <v>2927334</v>
          </cell>
          <cell r="DK43">
            <v>2262088</v>
          </cell>
          <cell r="DL43">
            <v>2240085</v>
          </cell>
          <cell r="DM43">
            <v>1658696</v>
          </cell>
          <cell r="DN43">
            <v>1630654</v>
          </cell>
          <cell r="DO43">
            <v>1612058</v>
          </cell>
          <cell r="DP43">
            <v>1596443</v>
          </cell>
          <cell r="DQ43">
            <v>1596443</v>
          </cell>
          <cell r="DR43">
            <v>1612493</v>
          </cell>
          <cell r="DS43">
            <v>1548292</v>
          </cell>
          <cell r="DT43">
            <v>1524496</v>
          </cell>
          <cell r="DU43"/>
          <cell r="DV43">
            <v>129242</v>
          </cell>
          <cell r="DW43">
            <v>139152</v>
          </cell>
          <cell r="DX43"/>
          <cell r="DY43">
            <v>268394</v>
          </cell>
          <cell r="DZ43">
            <v>222170</v>
          </cell>
          <cell r="EA43">
            <v>604471</v>
          </cell>
          <cell r="EB43">
            <v>718647</v>
          </cell>
          <cell r="EC43">
            <v>1323118</v>
          </cell>
          <cell r="ED43">
            <v>14165</v>
          </cell>
          <cell r="EE43">
            <v>6767749</v>
          </cell>
        </row>
        <row r="44">
          <cell r="B44" t="str">
            <v>United Bank for Africa</v>
          </cell>
          <cell r="C44">
            <v>19.040102999999998</v>
          </cell>
          <cell r="D44">
            <v>3.3023600000000002</v>
          </cell>
          <cell r="E44">
            <v>7.671964</v>
          </cell>
          <cell r="F44">
            <v>2.3353969999999999</v>
          </cell>
          <cell r="G44">
            <v>2.3353969999999999</v>
          </cell>
          <cell r="H44">
            <v>2.4289890000000001</v>
          </cell>
          <cell r="I44">
            <v>8.455686</v>
          </cell>
          <cell r="J44">
            <v>0.18848799999999999</v>
          </cell>
          <cell r="K44">
            <v>0.24957799999999999</v>
          </cell>
          <cell r="L44"/>
          <cell r="M44">
            <v>2.9450459275832614E-3</v>
          </cell>
          <cell r="N44">
            <v>2.8365664556045428E-3</v>
          </cell>
          <cell r="O44">
            <v>2.7980932478644978E-3</v>
          </cell>
          <cell r="P44">
            <v>2.7548729460574102E-3</v>
          </cell>
          <cell r="Q44">
            <v>2.7088311332906234E-3</v>
          </cell>
          <cell r="R44">
            <v>2.9228520954314944E-3</v>
          </cell>
          <cell r="S44">
            <v>2.8515454749863801E-3</v>
          </cell>
          <cell r="T44">
            <v>2.9141050898736903E-3</v>
          </cell>
          <cell r="U44">
            <v>2.7743133368893511E-3</v>
          </cell>
          <cell r="V44">
            <v>2.1470700496677526E-3</v>
          </cell>
          <cell r="W44">
            <v>2.0044733969198118E-3</v>
          </cell>
          <cell r="X44">
            <v>2.2052935247155385E-3</v>
          </cell>
          <cell r="Y44">
            <v>2.3316271860098323E-3</v>
          </cell>
          <cell r="Z44">
            <v>2.020231259853443E-3</v>
          </cell>
          <cell r="AA44">
            <v>1.9487866954207773E-3</v>
          </cell>
          <cell r="AB44">
            <v>2.2036384108273721E-3</v>
          </cell>
          <cell r="AC44">
            <v>2.0994959873449227E-3</v>
          </cell>
          <cell r="AD44">
            <v>1.708461816788139E-3</v>
          </cell>
          <cell r="AE44">
            <v>1.9597987308742869E-3</v>
          </cell>
          <cell r="AF44">
            <v>1.914723228659556E-3</v>
          </cell>
          <cell r="AG44">
            <v>1.8501874804122268E-3</v>
          </cell>
          <cell r="AH44">
            <v>1.7724052524856274E-3</v>
          </cell>
          <cell r="AI44">
            <v>1.5934328058627707E-3</v>
          </cell>
          <cell r="AJ44">
            <v>1.5618806344033891E-3</v>
          </cell>
          <cell r="AK44">
            <v>1.7389921178298006E-3</v>
          </cell>
          <cell r="AL44">
            <v>1.7297540438505241E-3</v>
          </cell>
          <cell r="AM44">
            <v>313413032</v>
          </cell>
          <cell r="AN44">
            <v>195568503</v>
          </cell>
          <cell r="AO44">
            <v>0</v>
          </cell>
          <cell r="AP44">
            <v>228782134</v>
          </cell>
          <cell r="AQ44">
            <v>0</v>
          </cell>
          <cell r="AR44">
            <v>40312354</v>
          </cell>
          <cell r="AS44">
            <v>51920201</v>
          </cell>
          <cell r="AT44">
            <v>263782134</v>
          </cell>
          <cell r="AU44">
            <v>13553634</v>
          </cell>
          <cell r="AV44">
            <v>20834301</v>
          </cell>
          <cell r="AW44">
            <v>20834.300999999999</v>
          </cell>
          <cell r="AX44">
            <v>4733253</v>
          </cell>
          <cell r="AY44"/>
          <cell r="AZ44">
            <v>3.6715809268383615E-3</v>
          </cell>
          <cell r="BA44">
            <v>1.2811904558708699E-3</v>
          </cell>
          <cell r="BB44">
            <v>1.9799637822355107E-3</v>
          </cell>
          <cell r="BC44">
            <v>3.9375516158968553E-3</v>
          </cell>
          <cell r="BD44">
            <v>0.16030076250402769</v>
          </cell>
          <cell r="BE44">
            <v>2.1314137025568641E-2</v>
          </cell>
          <cell r="BF44">
            <v>0.27619249342986479</v>
          </cell>
          <cell r="BG44">
            <v>0.27619249342986479</v>
          </cell>
          <cell r="BH44">
            <v>0.34122653154031052</v>
          </cell>
          <cell r="BI44">
            <v>0.47250141530009004</v>
          </cell>
          <cell r="BJ44">
            <v>0.19172308935675073</v>
          </cell>
          <cell r="BK44">
            <v>0.3984047367675238</v>
          </cell>
          <cell r="BL44">
            <v>8.6378938813548786E-2</v>
          </cell>
          <cell r="BM44">
            <v>5.5367019772119636E-2</v>
          </cell>
          <cell r="BN44">
            <v>3.1011919041429151E-2</v>
          </cell>
          <cell r="BO44">
            <v>0.43044518978451934</v>
          </cell>
          <cell r="BP44">
            <v>6.529650141041209E-4</v>
          </cell>
          <cell r="BQ44">
            <v>5.2578089458465947E-3</v>
          </cell>
          <cell r="BR44">
            <v>2.8649740893067306E-3</v>
          </cell>
          <cell r="BS44">
            <v>19040103</v>
          </cell>
          <cell r="BT44">
            <v>18752922</v>
          </cell>
          <cell r="BU44">
            <v>16088319</v>
          </cell>
          <cell r="BV44">
            <v>15970502</v>
          </cell>
          <cell r="BW44">
            <v>15739828</v>
          </cell>
          <cell r="BX44">
            <v>17169559</v>
          </cell>
          <cell r="BY44">
            <v>15332118</v>
          </cell>
          <cell r="BZ44">
            <v>15793296</v>
          </cell>
          <cell r="CA44">
            <v>13811976</v>
          </cell>
          <cell r="CB44">
            <v>7086915</v>
          </cell>
          <cell r="CC44">
            <v>6504732</v>
          </cell>
          <cell r="CD44">
            <v>6937385</v>
          </cell>
          <cell r="CE44">
            <v>7748462</v>
          </cell>
          <cell r="CF44">
            <v>6281056</v>
          </cell>
          <cell r="CG44">
            <v>5601281</v>
          </cell>
          <cell r="CH44">
            <v>7539176</v>
          </cell>
          <cell r="CI44">
            <v>5761555</v>
          </cell>
          <cell r="CJ44">
            <v>6538183</v>
          </cell>
          <cell r="CK44">
            <v>7781237</v>
          </cell>
          <cell r="CL44">
            <v>8176112</v>
          </cell>
          <cell r="CM44">
            <v>7269162</v>
          </cell>
          <cell r="CN44">
            <v>5332978</v>
          </cell>
          <cell r="CO44">
            <v>4755787</v>
          </cell>
          <cell r="CP44">
            <v>4354318</v>
          </cell>
          <cell r="CQ44">
            <v>3726303</v>
          </cell>
          <cell r="CR44">
            <v>3984411</v>
          </cell>
          <cell r="CS44">
            <v>3709630</v>
          </cell>
          <cell r="CT44">
            <v>2428989</v>
          </cell>
          <cell r="CU44">
            <v>2312994</v>
          </cell>
          <cell r="CV44">
            <v>2241806</v>
          </cell>
          <cell r="CW44">
            <v>2299717</v>
          </cell>
          <cell r="CX44">
            <v>2212823</v>
          </cell>
          <cell r="CY44">
            <v>2184034</v>
          </cell>
          <cell r="CZ44">
            <v>2174218</v>
          </cell>
          <cell r="DA44">
            <v>2131778</v>
          </cell>
          <cell r="DB44">
            <v>2127002</v>
          </cell>
          <cell r="DC44">
            <v>2123592</v>
          </cell>
          <cell r="DD44">
            <v>2161995</v>
          </cell>
          <cell r="DE44">
            <v>2159848</v>
          </cell>
          <cell r="DF44">
            <v>2153962</v>
          </cell>
          <cell r="DG44">
            <v>2148603</v>
          </cell>
          <cell r="DH44">
            <v>2143386</v>
          </cell>
          <cell r="DI44">
            <v>2175142</v>
          </cell>
          <cell r="DJ44">
            <v>2185477</v>
          </cell>
          <cell r="DK44">
            <v>1135692</v>
          </cell>
          <cell r="DL44">
            <v>1119088</v>
          </cell>
          <cell r="DM44">
            <v>1043147</v>
          </cell>
          <cell r="DN44">
            <v>1172769</v>
          </cell>
          <cell r="DO44">
            <v>1222199</v>
          </cell>
          <cell r="DP44">
            <v>1138961</v>
          </cell>
          <cell r="DQ44">
            <v>1138961</v>
          </cell>
          <cell r="DR44">
            <v>807249</v>
          </cell>
          <cell r="DS44">
            <v>1007444</v>
          </cell>
          <cell r="DT44">
            <v>1059034</v>
          </cell>
          <cell r="DU44"/>
          <cell r="DV44">
            <v>220605</v>
          </cell>
          <cell r="DW44">
            <v>425901</v>
          </cell>
          <cell r="DX44"/>
          <cell r="DY44">
            <v>646506</v>
          </cell>
          <cell r="DZ44">
            <v>305475</v>
          </cell>
          <cell r="EA44">
            <v>312078</v>
          </cell>
          <cell r="EB44">
            <v>471241</v>
          </cell>
          <cell r="EC44">
            <v>783319</v>
          </cell>
          <cell r="ED44">
            <v>187183</v>
          </cell>
          <cell r="EE44">
            <v>3302360</v>
          </cell>
        </row>
        <row r="45">
          <cell r="B45" t="str">
            <v>Paramount Universal Bank</v>
          </cell>
          <cell r="C45">
            <v>10.971375</v>
          </cell>
          <cell r="D45">
            <v>6.6887239999999997</v>
          </cell>
          <cell r="E45">
            <v>8.9717110000000009</v>
          </cell>
          <cell r="F45">
            <v>1.6942950000000001</v>
          </cell>
          <cell r="G45">
            <v>1.6942950000000001</v>
          </cell>
          <cell r="H45">
            <v>1.831955</v>
          </cell>
          <cell r="I45">
            <v>7.0311329999999996</v>
          </cell>
          <cell r="J45">
            <v>2.0939999999999999E-3</v>
          </cell>
          <cell r="K45">
            <v>5.7723999999999998E-2</v>
          </cell>
          <cell r="L45"/>
          <cell r="M45">
            <v>2.2773785780014393E-3</v>
          </cell>
          <cell r="N45">
            <v>2.4127810512068935E-3</v>
          </cell>
          <cell r="O45">
            <v>2.3401537620203012E-3</v>
          </cell>
          <cell r="P45">
            <v>2.33543241545413E-3</v>
          </cell>
          <cell r="Q45">
            <v>2.3272158218746895E-3</v>
          </cell>
          <cell r="R45">
            <v>2.4027360545285999E-3</v>
          </cell>
          <cell r="S45">
            <v>2.4126477681733292E-3</v>
          </cell>
          <cell r="T45">
            <v>2.4158218443181161E-3</v>
          </cell>
          <cell r="U45">
            <v>2.51007354004855E-3</v>
          </cell>
          <cell r="V45">
            <v>2.6029272765965747E-3</v>
          </cell>
          <cell r="W45">
            <v>2.5935354348196903E-3</v>
          </cell>
          <cell r="X45">
            <v>2.6236331568486775E-3</v>
          </cell>
          <cell r="Y45">
            <v>2.7115113381940455E-3</v>
          </cell>
          <cell r="Z45">
            <v>2.7142431506609762E-3</v>
          </cell>
          <cell r="AA45">
            <v>2.7436015660860188E-3</v>
          </cell>
          <cell r="AB45">
            <v>2.7514415585708201E-3</v>
          </cell>
          <cell r="AC45">
            <v>2.7960270752280031E-3</v>
          </cell>
          <cell r="AD45">
            <v>2.8937146315400099E-3</v>
          </cell>
          <cell r="AE45">
            <v>3.1127034995126492E-3</v>
          </cell>
          <cell r="AF45">
            <v>3.1503060367543698E-3</v>
          </cell>
          <cell r="AG45">
            <v>3.1005681559442178E-3</v>
          </cell>
          <cell r="AH45">
            <v>3.1697197883291742E-3</v>
          </cell>
          <cell r="AI45">
            <v>3.0712448282937156E-3</v>
          </cell>
          <cell r="AJ45">
            <v>3.1174189543764601E-3</v>
          </cell>
          <cell r="AK45">
            <v>3.1324341540229202E-3</v>
          </cell>
          <cell r="AL45">
            <v>3.0996129310015578E-3</v>
          </cell>
          <cell r="AM45">
            <v>313413032</v>
          </cell>
          <cell r="AN45">
            <v>195568503</v>
          </cell>
          <cell r="AO45">
            <v>0</v>
          </cell>
          <cell r="AP45">
            <v>228782134</v>
          </cell>
          <cell r="AQ45">
            <v>0</v>
          </cell>
          <cell r="AR45">
            <v>40312354</v>
          </cell>
          <cell r="AS45">
            <v>51920201</v>
          </cell>
          <cell r="AT45">
            <v>263782134</v>
          </cell>
          <cell r="AU45">
            <v>13553634</v>
          </cell>
          <cell r="AV45">
            <v>20834301</v>
          </cell>
          <cell r="AW45">
            <v>20834.300999999999</v>
          </cell>
          <cell r="AX45">
            <v>4733253</v>
          </cell>
          <cell r="AY45"/>
          <cell r="AZ45">
            <v>2.1156551091762073E-3</v>
          </cell>
          <cell r="BA45">
            <v>2.5949712783447073E-3</v>
          </cell>
          <cell r="BB45">
            <v>2.3153996609843238E-3</v>
          </cell>
          <cell r="BC45">
            <v>9.1070218318934379E-4</v>
          </cell>
          <cell r="BD45">
            <v>5.9540653464710269E-2</v>
          </cell>
          <cell r="BE45">
            <v>1.0037604593598473E-2</v>
          </cell>
          <cell r="BF45">
            <v>0.24097040974761824</v>
          </cell>
          <cell r="BG45">
            <v>0.24097040974761824</v>
          </cell>
          <cell r="BH45">
            <v>0.14363919820059265</v>
          </cell>
          <cell r="BI45">
            <v>0.70952424399900038</v>
          </cell>
          <cell r="BJ45">
            <v>0.10317385509163919</v>
          </cell>
          <cell r="BK45">
            <v>0.33481266236340029</v>
          </cell>
          <cell r="BL45">
            <v>0.13750243318821245</v>
          </cell>
          <cell r="BM45">
            <v>7.775905578206159E-2</v>
          </cell>
          <cell r="BN45">
            <v>5.9743377406150863E-2</v>
          </cell>
          <cell r="BO45">
            <v>0.74553493753867006</v>
          </cell>
          <cell r="BP45">
            <v>1.3681473121466719E-3</v>
          </cell>
          <cell r="BQ45">
            <v>0</v>
          </cell>
          <cell r="BR45">
            <v>6.8955386870223057E-4</v>
          </cell>
          <cell r="BS45">
            <v>10971375</v>
          </cell>
          <cell r="BT45">
            <v>11290260</v>
          </cell>
          <cell r="BU45">
            <v>10443296</v>
          </cell>
          <cell r="BV45">
            <v>10299566</v>
          </cell>
          <cell r="BW45">
            <v>10020501</v>
          </cell>
          <cell r="BX45">
            <v>10207861</v>
          </cell>
          <cell r="BY45">
            <v>9887407</v>
          </cell>
          <cell r="BZ45">
            <v>9850650</v>
          </cell>
          <cell r="CA45">
            <v>9915783</v>
          </cell>
          <cell r="CB45">
            <v>9924109</v>
          </cell>
          <cell r="CC45">
            <v>9541251</v>
          </cell>
          <cell r="CD45">
            <v>9579358</v>
          </cell>
          <cell r="CE45">
            <v>9754544</v>
          </cell>
          <cell r="CF45">
            <v>9738935</v>
          </cell>
          <cell r="CG45">
            <v>9426931</v>
          </cell>
          <cell r="CH45">
            <v>9582882</v>
          </cell>
          <cell r="CI45">
            <v>9545656</v>
          </cell>
          <cell r="CJ45">
            <v>9853717</v>
          </cell>
          <cell r="CK45">
            <v>10525709</v>
          </cell>
          <cell r="CL45">
            <v>10914946</v>
          </cell>
          <cell r="CM45">
            <v>10818758</v>
          </cell>
          <cell r="CN45">
            <v>10169780</v>
          </cell>
          <cell r="CO45">
            <v>10402326</v>
          </cell>
          <cell r="CP45">
            <v>9042178</v>
          </cell>
          <cell r="CQ45">
            <v>8698023</v>
          </cell>
          <cell r="CR45">
            <v>8323852</v>
          </cell>
          <cell r="CS45">
            <v>8028877</v>
          </cell>
          <cell r="CT45">
            <v>1831955</v>
          </cell>
          <cell r="CU45">
            <v>1806427</v>
          </cell>
          <cell r="CV45">
            <v>1778217</v>
          </cell>
          <cell r="CW45">
            <v>1751003</v>
          </cell>
          <cell r="CX45">
            <v>1728881</v>
          </cell>
          <cell r="CY45">
            <v>1710821</v>
          </cell>
          <cell r="CZ45">
            <v>1687268</v>
          </cell>
          <cell r="DA45">
            <v>1601294</v>
          </cell>
          <cell r="DB45">
            <v>1568798</v>
          </cell>
          <cell r="DC45">
            <v>1546091</v>
          </cell>
          <cell r="DD45">
            <v>1759693</v>
          </cell>
          <cell r="DE45">
            <v>1730416</v>
          </cell>
          <cell r="DF45">
            <v>1700031</v>
          </cell>
          <cell r="DG45">
            <v>1659151</v>
          </cell>
          <cell r="DH45">
            <v>1644209</v>
          </cell>
          <cell r="DI45">
            <v>1624002</v>
          </cell>
          <cell r="DJ45">
            <v>1605827</v>
          </cell>
          <cell r="DK45">
            <v>1575131</v>
          </cell>
          <cell r="DL45">
            <v>1536285</v>
          </cell>
          <cell r="DM45">
            <v>1488698</v>
          </cell>
          <cell r="DN45">
            <v>1469236</v>
          </cell>
          <cell r="DO45">
            <v>1410219</v>
          </cell>
          <cell r="DP45">
            <v>1378260</v>
          </cell>
          <cell r="DQ45">
            <v>1378260</v>
          </cell>
          <cell r="DR45">
            <v>1348014</v>
          </cell>
          <cell r="DS45">
            <v>1289232</v>
          </cell>
          <cell r="DT45">
            <v>1230414</v>
          </cell>
          <cell r="DU45"/>
          <cell r="DV45">
            <v>36209</v>
          </cell>
          <cell r="DW45">
            <v>215874</v>
          </cell>
          <cell r="DX45"/>
          <cell r="DY45">
            <v>252083</v>
          </cell>
          <cell r="DZ45">
            <v>178859</v>
          </cell>
          <cell r="EA45">
            <v>257636</v>
          </cell>
          <cell r="EB45">
            <v>511857</v>
          </cell>
          <cell r="EC45">
            <v>769493</v>
          </cell>
          <cell r="ED45">
            <v>53738</v>
          </cell>
          <cell r="EE45">
            <v>6688724</v>
          </cell>
        </row>
        <row r="46">
          <cell r="B46" t="str">
            <v xml:space="preserve">Dubai Islamic Bank </v>
          </cell>
          <cell r="C46">
            <v>10.53525</v>
          </cell>
          <cell r="D46">
            <v>6.4321250000000001</v>
          </cell>
          <cell r="E46">
            <v>7.9404219999999999</v>
          </cell>
          <cell r="F46">
            <v>1.2239439999999999</v>
          </cell>
          <cell r="G46">
            <v>1.2376149999999999</v>
          </cell>
          <cell r="H46">
            <v>2.2305769999999998</v>
          </cell>
          <cell r="I46">
            <v>7.9702029999999997</v>
          </cell>
          <cell r="J46">
            <v>2.7319E-2</v>
          </cell>
          <cell r="K46">
            <v>-0.39954499999999998</v>
          </cell>
          <cell r="L46"/>
          <cell r="M46">
            <v>2.3347811367799317E-3</v>
          </cell>
          <cell r="N46">
            <v>2.2772656138740259E-3</v>
          </cell>
          <cell r="O46">
            <v>2.1209261506394636E-3</v>
          </cell>
          <cell r="P46">
            <v>1.8669259524354801E-3</v>
          </cell>
          <cell r="Q46">
            <v>1.8384385148436126E-3</v>
          </cell>
          <cell r="R46">
            <v>1.6682935980527191E-3</v>
          </cell>
          <cell r="S46">
            <v>1.6837333211809288E-3</v>
          </cell>
          <cell r="T46">
            <v>1.39180981416708E-3</v>
          </cell>
          <cell r="U46">
            <v>1.4170584184887587E-3</v>
          </cell>
          <cell r="V46">
            <v>1.2905753969860989E-3</v>
          </cell>
          <cell r="W46">
            <v>1.0097300653005045E-3</v>
          </cell>
          <cell r="X46">
            <v>8.9810759525201064E-4</v>
          </cell>
          <cell r="Y46">
            <v>8.1594244188925907E-4</v>
          </cell>
          <cell r="Z46">
            <v>1.60193549973903E-3</v>
          </cell>
          <cell r="AA46">
            <v>1.6547505318533901E-3</v>
          </cell>
          <cell r="AB46">
            <v>1.6597976324624964E-3</v>
          </cell>
          <cell r="AC46">
            <v>1.7406970541681173E-3</v>
          </cell>
          <cell r="AD46">
            <v>1.7623379659851292E-3</v>
          </cell>
          <cell r="AE46">
            <v>1.9075708158961323E-3</v>
          </cell>
          <cell r="AF46">
            <v>1.9305963266920123E-3</v>
          </cell>
          <cell r="AG46">
            <v>1.9367902077399666E-3</v>
          </cell>
          <cell r="AH46">
            <v>2.0384148379067593E-3</v>
          </cell>
          <cell r="AI46">
            <v>2.13588530685444E-3</v>
          </cell>
          <cell r="AJ46">
            <v>2.277695536393396E-3</v>
          </cell>
          <cell r="AK46">
            <v>2.3491586322533392E-3</v>
          </cell>
          <cell r="AL46">
            <v>2.2687049910540499E-3</v>
          </cell>
          <cell r="AM46">
            <v>313413032</v>
          </cell>
          <cell r="AN46">
            <v>195568503</v>
          </cell>
          <cell r="AO46">
            <v>0</v>
          </cell>
          <cell r="AP46">
            <v>228782134</v>
          </cell>
          <cell r="AQ46">
            <v>0</v>
          </cell>
          <cell r="AR46">
            <v>40312354</v>
          </cell>
          <cell r="AS46">
            <v>51920201</v>
          </cell>
          <cell r="AT46">
            <v>263782134</v>
          </cell>
          <cell r="AU46">
            <v>13553634</v>
          </cell>
          <cell r="AV46">
            <v>20834301</v>
          </cell>
          <cell r="AW46">
            <v>20834.300999999999</v>
          </cell>
          <cell r="AX46">
            <v>4733253</v>
          </cell>
          <cell r="AY46"/>
          <cell r="AZ46">
            <v>2.0315553418736153E-3</v>
          </cell>
          <cell r="BA46">
            <v>2.4954205964729521E-3</v>
          </cell>
          <cell r="BB46">
            <v>2.0492468389666659E-3</v>
          </cell>
          <cell r="BC46">
            <v>-6.303556645110983E-3</v>
          </cell>
          <cell r="BD46">
            <v>-0.37696889814353113</v>
          </cell>
          <cell r="BE46">
            <v>-8.1860689822471439E-2</v>
          </cell>
          <cell r="BF46">
            <v>0.1552802356476993</v>
          </cell>
          <cell r="BG46">
            <v>0.15356497193358815</v>
          </cell>
          <cell r="BH46">
            <v>0.34385198787139981</v>
          </cell>
          <cell r="BI46">
            <v>3.812137858669403</v>
          </cell>
          <cell r="BJ46">
            <v>1.6545475172689852E-2</v>
          </cell>
          <cell r="BK46">
            <v>0.3162096975409609</v>
          </cell>
          <cell r="BL46">
            <v>0.11795654204964333</v>
          </cell>
          <cell r="BM46">
            <v>6.0100672371832489E-2</v>
          </cell>
          <cell r="BN46">
            <v>5.7855869677810839E-2</v>
          </cell>
          <cell r="BO46">
            <v>0.81004825688105753</v>
          </cell>
          <cell r="BP46">
            <v>7.7232724136183054E-4</v>
          </cell>
          <cell r="BQ46">
            <v>0</v>
          </cell>
          <cell r="BR46">
            <v>3.8925723308958892E-4</v>
          </cell>
          <cell r="BS46">
            <v>10535250</v>
          </cell>
          <cell r="BT46">
            <v>10132445</v>
          </cell>
          <cell r="BU46">
            <v>8987918</v>
          </cell>
          <cell r="BV46">
            <v>7622519</v>
          </cell>
          <cell r="BW46">
            <v>7177523</v>
          </cell>
          <cell r="BX46">
            <v>5925048</v>
          </cell>
          <cell r="BY46">
            <v>5250614</v>
          </cell>
          <cell r="BZ46">
            <v>4183358</v>
          </cell>
          <cell r="CA46">
            <v>4169057</v>
          </cell>
          <cell r="CB46">
            <v>3312834</v>
          </cell>
          <cell r="CC46">
            <v>2610309</v>
          </cell>
          <cell r="CD46">
            <v>1855248</v>
          </cell>
          <cell r="CE46">
            <v>1412715</v>
          </cell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>
            <v>2230577</v>
          </cell>
          <cell r="CU46">
            <v>2136914</v>
          </cell>
          <cell r="CV46">
            <v>2008977</v>
          </cell>
          <cell r="CW46">
            <v>1837901</v>
          </cell>
          <cell r="CX46">
            <v>1792549</v>
          </cell>
          <cell r="CY46">
            <v>1888237</v>
          </cell>
          <cell r="CZ46">
            <v>1954260</v>
          </cell>
          <cell r="DA46">
            <v>1603170</v>
          </cell>
          <cell r="DB46">
            <v>1576015</v>
          </cell>
          <cell r="DC46">
            <v>1550896</v>
          </cell>
          <cell r="DD46">
            <v>1268840</v>
          </cell>
          <cell r="DE46">
            <v>1296179</v>
          </cell>
          <cell r="DF46">
            <v>1252725</v>
          </cell>
          <cell r="DG46"/>
          <cell r="DH46"/>
          <cell r="DI46"/>
          <cell r="DJ46"/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  <cell r="DU46"/>
          <cell r="DV46">
            <v>44567</v>
          </cell>
          <cell r="DW46">
            <v>85044</v>
          </cell>
          <cell r="DX46"/>
          <cell r="DY46">
            <v>129611</v>
          </cell>
          <cell r="DZ46">
            <v>494095</v>
          </cell>
          <cell r="EA46">
            <v>34218</v>
          </cell>
          <cell r="EB46">
            <v>73995</v>
          </cell>
          <cell r="EC46">
            <v>108213</v>
          </cell>
          <cell r="ED46">
            <v>-399545</v>
          </cell>
          <cell r="EE46">
            <v>6432125</v>
          </cell>
        </row>
        <row r="47">
          <cell r="B47" t="str">
            <v>Trans-National Bank</v>
          </cell>
          <cell r="C47">
            <v>10.448828000000001</v>
          </cell>
          <cell r="D47">
            <v>5.236472</v>
          </cell>
          <cell r="E47">
            <v>8.0576500000000006</v>
          </cell>
          <cell r="F47">
            <v>1.621248</v>
          </cell>
          <cell r="G47">
            <v>1.7917639999999999</v>
          </cell>
          <cell r="H47">
            <v>1.765576</v>
          </cell>
          <cell r="I47">
            <v>8.4167939999999994</v>
          </cell>
          <cell r="J47">
            <v>1.9033000000000001E-2</v>
          </cell>
          <cell r="K47">
            <v>-5.2374999999999998E-2</v>
          </cell>
          <cell r="L47"/>
          <cell r="M47">
            <v>2.1361570973136884E-3</v>
          </cell>
          <cell r="N47">
            <v>2.1285687681249004E-3</v>
          </cell>
          <cell r="O47">
            <v>2.149849684468384E-3</v>
          </cell>
          <cell r="P47">
            <v>2.2419599247405554E-3</v>
          </cell>
          <cell r="Q47">
            <v>2.3693348811477293E-3</v>
          </cell>
          <cell r="R47">
            <v>2.5147359948446612E-3</v>
          </cell>
          <cell r="S47">
            <v>2.5469222090728771E-3</v>
          </cell>
          <cell r="T47">
            <v>2.6348489843907E-3</v>
          </cell>
          <cell r="U47">
            <v>2.715016942172869E-3</v>
          </cell>
          <cell r="V47">
            <v>2.7940324670370181E-3</v>
          </cell>
          <cell r="W47">
            <v>2.8657683321832196E-3</v>
          </cell>
          <cell r="X47">
            <v>2.832707856838871E-3</v>
          </cell>
          <cell r="Y47">
            <v>2.8564793770308921E-3</v>
          </cell>
          <cell r="Z47">
            <v>3.0557541932423569E-3</v>
          </cell>
          <cell r="AA47">
            <v>3.1188887467972362E-3</v>
          </cell>
          <cell r="AB47">
            <v>3.0646052462589717E-3</v>
          </cell>
          <cell r="AC47">
            <v>3.095287125766134E-3</v>
          </cell>
          <cell r="AD47">
            <v>3.289699569708259E-3</v>
          </cell>
          <cell r="AE47">
            <v>3.25405419623901E-3</v>
          </cell>
          <cell r="AF47">
            <v>3.2539850902409458E-3</v>
          </cell>
          <cell r="AG47">
            <v>3.383897920984251E-3</v>
          </cell>
          <cell r="AH47">
            <v>3.5439711939486002E-3</v>
          </cell>
          <cell r="AI47">
            <v>3.5303941842276506E-3</v>
          </cell>
          <cell r="AJ47">
            <v>3.5003510202464873E-3</v>
          </cell>
          <cell r="AK47">
            <v>3.7630384628247202E-3</v>
          </cell>
          <cell r="AL47">
            <v>3.9182679979662049E-3</v>
          </cell>
          <cell r="AM47">
            <v>313413032</v>
          </cell>
          <cell r="AN47">
            <v>195568503</v>
          </cell>
          <cell r="AO47">
            <v>0</v>
          </cell>
          <cell r="AP47">
            <v>228782134</v>
          </cell>
          <cell r="AQ47">
            <v>0</v>
          </cell>
          <cell r="AR47">
            <v>40312354</v>
          </cell>
          <cell r="AS47">
            <v>51920201</v>
          </cell>
          <cell r="AT47">
            <v>263782134</v>
          </cell>
          <cell r="AU47">
            <v>13553634</v>
          </cell>
          <cell r="AV47">
            <v>20834301</v>
          </cell>
          <cell r="AW47">
            <v>20834.300999999999</v>
          </cell>
          <cell r="AX47">
            <v>4733253</v>
          </cell>
          <cell r="AY47"/>
          <cell r="AZ47">
            <v>2.0148902341870015E-3</v>
          </cell>
          <cell r="BA47">
            <v>2.031552571141561E-3</v>
          </cell>
          <cell r="BB47">
            <v>2.0795007862302226E-3</v>
          </cell>
          <cell r="BC47">
            <v>-8.2631187798042202E-4</v>
          </cell>
          <cell r="BD47">
            <v>-5.8461956614251825E-2</v>
          </cell>
          <cell r="BE47">
            <v>-1.0598488286267445E-2</v>
          </cell>
          <cell r="BF47">
            <v>0.21287963089033662</v>
          </cell>
          <cell r="BG47">
            <v>0.19262061065056363</v>
          </cell>
          <cell r="BH47">
            <v>0.29677632585276315</v>
          </cell>
          <cell r="BI47">
            <v>1.0547030352031117</v>
          </cell>
          <cell r="BJ47">
            <v>0.27370109835178574</v>
          </cell>
          <cell r="BK47">
            <v>0.40730926539946921</v>
          </cell>
          <cell r="BL47">
            <v>0.12632694184070603</v>
          </cell>
          <cell r="BM47">
            <v>4.2137074697231498E-2</v>
          </cell>
          <cell r="BN47">
            <v>8.4189867143474539E-2</v>
          </cell>
          <cell r="BO47">
            <v>0.64987583228360624</v>
          </cell>
          <cell r="BP47">
            <v>3.9226691763352819E-4</v>
          </cell>
          <cell r="BQ47">
            <v>2.0062960913970612E-4</v>
          </cell>
          <cell r="BR47">
            <v>2.9446970173408794E-4</v>
          </cell>
          <cell r="BS47">
            <v>10448828</v>
          </cell>
          <cell r="BT47">
            <v>9704724</v>
          </cell>
          <cell r="BU47">
            <v>9318142</v>
          </cell>
          <cell r="BV47">
            <v>9574020</v>
          </cell>
          <cell r="BW47">
            <v>10039705</v>
          </cell>
          <cell r="BX47">
            <v>10492739</v>
          </cell>
          <cell r="BY47">
            <v>10235524</v>
          </cell>
          <cell r="BZ47">
            <v>10105088</v>
          </cell>
          <cell r="CA47">
            <v>10119596</v>
          </cell>
          <cell r="CB47">
            <v>9977176</v>
          </cell>
          <cell r="CC47">
            <v>10295352</v>
          </cell>
          <cell r="CD47">
            <v>10137915</v>
          </cell>
          <cell r="CE47">
            <v>9885064</v>
          </cell>
          <cell r="CF47">
            <v>10603271</v>
          </cell>
          <cell r="CG47">
            <v>10465400</v>
          </cell>
          <cell r="CH47">
            <v>10351824</v>
          </cell>
          <cell r="CI47">
            <v>9973356</v>
          </cell>
          <cell r="CJ47">
            <v>10507615</v>
          </cell>
          <cell r="CK47">
            <v>10533322</v>
          </cell>
          <cell r="CL47">
            <v>10803306</v>
          </cell>
          <cell r="CM47">
            <v>10546605</v>
          </cell>
          <cell r="CN47">
            <v>10300961</v>
          </cell>
          <cell r="CO47">
            <v>10239922</v>
          </cell>
          <cell r="CP47">
            <v>9678121</v>
          </cell>
          <cell r="CQ47">
            <v>8935515</v>
          </cell>
          <cell r="CR47">
            <v>9268777</v>
          </cell>
          <cell r="CS47">
            <v>9657867</v>
          </cell>
          <cell r="CT47">
            <v>1765576</v>
          </cell>
          <cell r="CU47">
            <v>1815489</v>
          </cell>
          <cell r="CV47">
            <v>1817951</v>
          </cell>
          <cell r="CW47">
            <v>1905495</v>
          </cell>
          <cell r="CX47">
            <v>1900802</v>
          </cell>
          <cell r="CY47">
            <v>1911485</v>
          </cell>
          <cell r="CZ47">
            <v>1928586</v>
          </cell>
          <cell r="DA47">
            <v>2063479</v>
          </cell>
          <cell r="DB47">
            <v>2041690</v>
          </cell>
          <cell r="DC47">
            <v>2053824</v>
          </cell>
          <cell r="DD47">
            <v>2132336</v>
          </cell>
          <cell r="DE47">
            <v>2074929</v>
          </cell>
          <cell r="DF47">
            <v>2073144</v>
          </cell>
          <cell r="DG47">
            <v>2088544</v>
          </cell>
          <cell r="DH47">
            <v>2073408</v>
          </cell>
          <cell r="DI47">
            <v>2154496</v>
          </cell>
          <cell r="DJ47">
            <v>2159748</v>
          </cell>
          <cell r="DK47">
            <v>2080839</v>
          </cell>
          <cell r="DL47">
            <v>2032789</v>
          </cell>
          <cell r="DM47">
            <v>2044903</v>
          </cell>
          <cell r="DN47">
            <v>1975069</v>
          </cell>
          <cell r="DO47">
            <v>1957169</v>
          </cell>
          <cell r="DP47">
            <v>1914759</v>
          </cell>
          <cell r="DQ47">
            <v>1914759</v>
          </cell>
          <cell r="DR47">
            <v>1929129</v>
          </cell>
          <cell r="DS47">
            <v>1905126</v>
          </cell>
          <cell r="DT47">
            <v>1869047</v>
          </cell>
          <cell r="DU47"/>
          <cell r="DV47">
            <v>108651</v>
          </cell>
          <cell r="DW47">
            <v>257453</v>
          </cell>
          <cell r="DX47"/>
          <cell r="DY47">
            <v>366104</v>
          </cell>
          <cell r="DZ47">
            <v>386131</v>
          </cell>
          <cell r="EA47">
            <v>803756</v>
          </cell>
          <cell r="EB47">
            <v>1169575</v>
          </cell>
          <cell r="EC47">
            <v>1973331</v>
          </cell>
          <cell r="ED47">
            <v>-52375</v>
          </cell>
          <cell r="EE47">
            <v>5236472</v>
          </cell>
        </row>
        <row r="48">
          <cell r="B48" t="str">
            <v>Middle East Bank</v>
          </cell>
          <cell r="C48">
            <v>10.187423000000001</v>
          </cell>
          <cell r="D48">
            <v>6.9580789999999997</v>
          </cell>
          <cell r="E48">
            <v>8.8676770000000005</v>
          </cell>
          <cell r="F48">
            <v>1.106087</v>
          </cell>
          <cell r="G48">
            <v>1.1134230000000001</v>
          </cell>
          <cell r="H48">
            <v>1.191351</v>
          </cell>
          <cell r="I48">
            <v>4.0601750000000001</v>
          </cell>
          <cell r="J48">
            <v>7.4869999999999997E-3</v>
          </cell>
          <cell r="K48">
            <v>4.7305E-2</v>
          </cell>
          <cell r="L48"/>
          <cell r="M48">
            <v>1.9381654573148357E-3</v>
          </cell>
          <cell r="N48">
            <v>1.8271760594003651E-3</v>
          </cell>
          <cell r="O48">
            <v>1.7629790905206756E-3</v>
          </cell>
          <cell r="P48">
            <v>1.5765315223912509E-3</v>
          </cell>
          <cell r="Q48">
            <v>1.5575776991289467E-3</v>
          </cell>
          <cell r="R48">
            <v>1.4133233687721931E-3</v>
          </cell>
          <cell r="S48">
            <v>1.401315282129908E-3</v>
          </cell>
          <cell r="T48">
            <v>1.3763618780880339E-3</v>
          </cell>
          <cell r="U48">
            <v>1.4170696233015406E-3</v>
          </cell>
          <cell r="V48">
            <v>1.5495526780470799E-3</v>
          </cell>
          <cell r="W48">
            <v>1.4768173016462597E-3</v>
          </cell>
          <cell r="X48">
            <v>1.4769299628961381E-3</v>
          </cell>
          <cell r="Y48">
            <v>1.5549463853591901E-3</v>
          </cell>
          <cell r="Z48">
            <v>1.60193549973903E-3</v>
          </cell>
          <cell r="AA48">
            <v>1.6547505318533901E-3</v>
          </cell>
          <cell r="AB48">
            <v>1.6597976324624964E-3</v>
          </cell>
          <cell r="AC48">
            <v>1.7406970541681173E-3</v>
          </cell>
          <cell r="AD48">
            <v>1.7623379659851292E-3</v>
          </cell>
          <cell r="AE48">
            <v>1.9075708158961323E-3</v>
          </cell>
          <cell r="AF48">
            <v>1.9305963266920123E-3</v>
          </cell>
          <cell r="AG48">
            <v>1.9367902077399666E-3</v>
          </cell>
          <cell r="AH48">
            <v>2.0384148379067593E-3</v>
          </cell>
          <cell r="AI48">
            <v>2.13588530685444E-3</v>
          </cell>
          <cell r="AJ48">
            <v>2.277695536393396E-3</v>
          </cell>
          <cell r="AK48">
            <v>2.3491586322533392E-3</v>
          </cell>
          <cell r="AL48">
            <v>2.2687049910540499E-3</v>
          </cell>
          <cell r="AM48">
            <v>313413032</v>
          </cell>
          <cell r="AN48">
            <v>195568503</v>
          </cell>
          <cell r="AO48">
            <v>0</v>
          </cell>
          <cell r="AP48">
            <v>228782134</v>
          </cell>
          <cell r="AQ48">
            <v>0</v>
          </cell>
          <cell r="AR48">
            <v>40312354</v>
          </cell>
          <cell r="AS48">
            <v>51920201</v>
          </cell>
          <cell r="AT48">
            <v>263782134</v>
          </cell>
          <cell r="AU48">
            <v>13553634</v>
          </cell>
          <cell r="AV48">
            <v>20834301</v>
          </cell>
          <cell r="AW48">
            <v>20834.300999999999</v>
          </cell>
          <cell r="AX48">
            <v>4733253</v>
          </cell>
          <cell r="AY48"/>
          <cell r="AZ48">
            <v>1.9644824390096234E-3</v>
          </cell>
          <cell r="BA48">
            <v>2.6994708045142038E-3</v>
          </cell>
          <cell r="BB48">
            <v>2.2885507925431933E-3</v>
          </cell>
          <cell r="BC48">
            <v>7.463233105081407E-4</v>
          </cell>
          <cell r="BD48">
            <v>6.0610062906479599E-2</v>
          </cell>
          <cell r="BE48">
            <v>7.6263661694696934E-3</v>
          </cell>
          <cell r="BF48">
            <v>0.27423029795513743</v>
          </cell>
          <cell r="BG48">
            <v>0.27242347928352845</v>
          </cell>
          <cell r="BH48">
            <v>0.466393550365859</v>
          </cell>
          <cell r="BI48">
            <v>0.72675955541924087</v>
          </cell>
          <cell r="BJ48">
            <v>9.7018885431840812E-2</v>
          </cell>
          <cell r="BK48">
            <v>0.20451821572079038</v>
          </cell>
          <cell r="BL48">
            <v>0.12142233495048756</v>
          </cell>
          <cell r="BM48">
            <v>7.1275221528109306E-2</v>
          </cell>
          <cell r="BN48">
            <v>5.0147113422378251E-2</v>
          </cell>
          <cell r="BO48">
            <v>0.78465634235437298</v>
          </cell>
          <cell r="BP48">
            <v>9.5071903202905285E-4</v>
          </cell>
          <cell r="BQ48">
            <v>8.2072296453812788E-5</v>
          </cell>
          <cell r="BR48">
            <v>5.1875170184378721E-4</v>
          </cell>
          <cell r="BS48">
            <v>10187423</v>
          </cell>
          <cell r="BT48">
            <v>8963839</v>
          </cell>
          <cell r="BU48">
            <v>8466284</v>
          </cell>
          <cell r="BV48">
            <v>6913684</v>
          </cell>
          <cell r="BW48">
            <v>6607009</v>
          </cell>
          <cell r="BX48">
            <v>5620524</v>
          </cell>
          <cell r="BY48">
            <v>5360864</v>
          </cell>
          <cell r="BZ48">
            <v>5343660</v>
          </cell>
          <cell r="CA48">
            <v>5165484</v>
          </cell>
          <cell r="CB48">
            <v>5090148</v>
          </cell>
          <cell r="CC48">
            <v>5121036</v>
          </cell>
          <cell r="CD48">
            <v>5092123</v>
          </cell>
          <cell r="CE48">
            <v>5249639</v>
          </cell>
          <cell r="CF48">
            <v>5280693</v>
          </cell>
          <cell r="CG48">
            <v>5233522</v>
          </cell>
          <cell r="CH48">
            <v>5237919</v>
          </cell>
          <cell r="CI48">
            <v>5443993</v>
          </cell>
          <cell r="CJ48">
            <v>5375994</v>
          </cell>
          <cell r="CK48">
            <v>5677553</v>
          </cell>
          <cell r="CL48">
            <v>6288542</v>
          </cell>
          <cell r="CM48">
            <v>6192662</v>
          </cell>
          <cell r="CN48">
            <v>5836720</v>
          </cell>
          <cell r="CO48">
            <v>5936601</v>
          </cell>
          <cell r="CP48">
            <v>5906089</v>
          </cell>
          <cell r="CQ48">
            <v>6153754</v>
          </cell>
          <cell r="CR48">
            <v>6204136</v>
          </cell>
          <cell r="CS48">
            <v>5765799</v>
          </cell>
          <cell r="CT48">
            <v>1191351</v>
          </cell>
          <cell r="CU48">
            <v>1183564</v>
          </cell>
          <cell r="CV48">
            <v>1155784</v>
          </cell>
          <cell r="CW48">
            <v>1220672</v>
          </cell>
          <cell r="CX48">
            <v>1218322</v>
          </cell>
          <cell r="CY48">
            <v>1192491</v>
          </cell>
          <cell r="CZ48">
            <v>1157878</v>
          </cell>
          <cell r="DA48">
            <v>1061671</v>
          </cell>
          <cell r="DB48">
            <v>1083394</v>
          </cell>
          <cell r="DC48">
            <v>1098966</v>
          </cell>
          <cell r="DD48">
            <v>1161853</v>
          </cell>
          <cell r="DE48">
            <v>1143420</v>
          </cell>
          <cell r="DF48">
            <v>1178364</v>
          </cell>
          <cell r="DG48">
            <v>1213931</v>
          </cell>
          <cell r="DH48">
            <v>1192109</v>
          </cell>
          <cell r="DI48">
            <v>1235641</v>
          </cell>
          <cell r="DJ48">
            <v>1237851</v>
          </cell>
          <cell r="DK48">
            <v>1252646</v>
          </cell>
          <cell r="DL48">
            <v>1263462</v>
          </cell>
          <cell r="DM48">
            <v>1197477</v>
          </cell>
          <cell r="DN48">
            <v>1193546</v>
          </cell>
          <cell r="DO48">
            <v>1211872</v>
          </cell>
          <cell r="DP48">
            <v>1233695</v>
          </cell>
          <cell r="DQ48">
            <v>1233695</v>
          </cell>
          <cell r="DR48">
            <v>1216395</v>
          </cell>
          <cell r="DS48">
            <v>1169933</v>
          </cell>
          <cell r="DT48">
            <v>1175205</v>
          </cell>
          <cell r="DU48"/>
          <cell r="DV48">
            <v>127734</v>
          </cell>
          <cell r="DW48">
            <v>146142</v>
          </cell>
          <cell r="DX48"/>
          <cell r="DY48">
            <v>273876</v>
          </cell>
          <cell r="DZ48">
            <v>199042</v>
          </cell>
          <cell r="EA48">
            <v>152897</v>
          </cell>
          <cell r="EB48">
            <v>594699</v>
          </cell>
          <cell r="EC48">
            <v>747596</v>
          </cell>
          <cell r="ED48">
            <v>35565</v>
          </cell>
          <cell r="EE48">
            <v>6958079</v>
          </cell>
        </row>
        <row r="49">
          <cell r="B49" t="str">
            <v xml:space="preserve">Mayfair Bank </v>
          </cell>
          <cell r="C49">
            <v>13.328328000000001</v>
          </cell>
          <cell r="D49">
            <v>4.4903950000000004</v>
          </cell>
          <cell r="E49">
            <v>8.4151919999999993</v>
          </cell>
          <cell r="F49">
            <v>4.2890600000000001</v>
          </cell>
          <cell r="G49">
            <v>4.2890600000000001</v>
          </cell>
          <cell r="H49">
            <v>4.317761</v>
          </cell>
          <cell r="I49">
            <v>7.1659509999999997</v>
          </cell>
          <cell r="J49">
            <v>3.0588000000000001E-2</v>
          </cell>
          <cell r="K49">
            <v>-0.16936799999999999</v>
          </cell>
          <cell r="L49"/>
          <cell r="M49">
            <v>3.4670241951251122E-3</v>
          </cell>
          <cell r="N49">
            <v>1.747646828004169E-3</v>
          </cell>
          <cell r="O49">
            <v>1.7637363253158924E-3</v>
          </cell>
          <cell r="P49">
            <v>1.7505325950158532E-3</v>
          </cell>
          <cell r="Q49">
            <v>1.6829240341067562E-3</v>
          </cell>
          <cell r="R49">
            <v>1.5269761579581259E-3</v>
          </cell>
          <cell r="S49">
            <v>1.5958014906050501E-3</v>
          </cell>
          <cell r="T49">
            <v>1.3581930913919007E-3</v>
          </cell>
          <cell r="U49">
            <v>1.2823203270047327E-3</v>
          </cell>
          <cell r="V49">
            <v>1.2024846829300833E-3</v>
          </cell>
          <cell r="W49">
            <v>1.1394633381557604E-3</v>
          </cell>
          <cell r="X49">
            <v>9.2633368985826719E-4</v>
          </cell>
          <cell r="Y49">
            <v>8.1594244188925907E-4</v>
          </cell>
          <cell r="Z49">
            <v>1.60193549973903E-3</v>
          </cell>
          <cell r="AA49">
            <v>1.6547505318533901E-3</v>
          </cell>
          <cell r="AB49">
            <v>1.6597976324624964E-3</v>
          </cell>
          <cell r="AC49">
            <v>1.7406970541681173E-3</v>
          </cell>
          <cell r="AD49">
            <v>1.7623379659851292E-3</v>
          </cell>
          <cell r="AE49">
            <v>1.9075708158961323E-3</v>
          </cell>
          <cell r="AF49">
            <v>1.9305963266920123E-3</v>
          </cell>
          <cell r="AG49">
            <v>1.9367902077399666E-3</v>
          </cell>
          <cell r="AH49">
            <v>2.0384148379067593E-3</v>
          </cell>
          <cell r="AI49">
            <v>2.13588530685444E-3</v>
          </cell>
          <cell r="AJ49">
            <v>2.277695536393396E-3</v>
          </cell>
          <cell r="AK49">
            <v>2.3491586322533392E-3</v>
          </cell>
          <cell r="AL49">
            <v>2.2687049910540499E-3</v>
          </cell>
          <cell r="AM49">
            <v>313413032</v>
          </cell>
          <cell r="AN49">
            <v>195568503</v>
          </cell>
          <cell r="AO49">
            <v>0</v>
          </cell>
          <cell r="AP49">
            <v>228782134</v>
          </cell>
          <cell r="AQ49">
            <v>0</v>
          </cell>
          <cell r="AR49">
            <v>40312354</v>
          </cell>
          <cell r="AS49">
            <v>51920201</v>
          </cell>
          <cell r="AT49">
            <v>263782134</v>
          </cell>
          <cell r="AU49">
            <v>13553634</v>
          </cell>
          <cell r="AV49">
            <v>20834301</v>
          </cell>
          <cell r="AW49">
            <v>20834.300999999999</v>
          </cell>
          <cell r="AX49">
            <v>4733253</v>
          </cell>
          <cell r="AY49"/>
          <cell r="AZ49">
            <v>2.5701559950303682E-3</v>
          </cell>
          <cell r="BA49">
            <v>1.7421029860736792E-3</v>
          </cell>
          <cell r="BB49">
            <v>2.171774447919465E-3</v>
          </cell>
          <cell r="BC49">
            <v>-2.6720914587071718E-3</v>
          </cell>
          <cell r="BD49">
            <v>-0.12645003589276296</v>
          </cell>
          <cell r="BE49">
            <v>-3.0821076008915597E-2</v>
          </cell>
          <cell r="BF49">
            <v>0.5985332581816426</v>
          </cell>
          <cell r="BG49">
            <v>0.5985332581816426</v>
          </cell>
          <cell r="BH49">
            <v>0.33245944415725082</v>
          </cell>
          <cell r="BI49">
            <v>1.975358786894124</v>
          </cell>
          <cell r="BJ49">
            <v>2.3029668783974746E-2</v>
          </cell>
          <cell r="BK49">
            <v>3.0373169579593764E-2</v>
          </cell>
          <cell r="BL49">
            <v>0.11814026683355361</v>
          </cell>
          <cell r="BM49">
            <v>7.7851449674110368E-2</v>
          </cell>
          <cell r="BN49">
            <v>4.0288817159443241E-2</v>
          </cell>
          <cell r="BO49">
            <v>0.53360576918506442</v>
          </cell>
          <cell r="BP49">
            <v>3.3755088261492537E-4</v>
          </cell>
          <cell r="BQ49">
            <v>9.8702038275737063E-4</v>
          </cell>
          <cell r="BR49">
            <v>6.4617399460283672E-4</v>
          </cell>
          <cell r="BS49">
            <v>13328328</v>
          </cell>
          <cell r="BT49">
            <v>9063470</v>
          </cell>
          <cell r="BU49">
            <v>8652475</v>
          </cell>
          <cell r="BV49">
            <v>8213097</v>
          </cell>
          <cell r="BW49">
            <v>7447262</v>
          </cell>
          <cell r="BX49">
            <v>6689148</v>
          </cell>
          <cell r="BY49">
            <v>6856572</v>
          </cell>
          <cell r="BZ49">
            <v>5369117</v>
          </cell>
          <cell r="CA49">
            <v>4475770</v>
          </cell>
          <cell r="CB49">
            <v>3953412</v>
          </cell>
          <cell r="CC49">
            <v>3547988</v>
          </cell>
          <cell r="CD49">
            <v>2563150</v>
          </cell>
          <cell r="CE49">
            <v>1412715</v>
          </cell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>
            <v>4317761</v>
          </cell>
          <cell r="CU49">
            <v>958454</v>
          </cell>
          <cell r="CV49">
            <v>1039865</v>
          </cell>
          <cell r="CW49">
            <v>1117525</v>
          </cell>
          <cell r="CX49">
            <v>1189040</v>
          </cell>
          <cell r="CY49">
            <v>1026771</v>
          </cell>
          <cell r="CZ49">
            <v>1019868</v>
          </cell>
          <cell r="DA49">
            <v>1020349</v>
          </cell>
          <cell r="DB49">
            <v>1112957</v>
          </cell>
          <cell r="DC49">
            <v>1079558</v>
          </cell>
          <cell r="DD49">
            <v>1168946</v>
          </cell>
          <cell r="DE49">
            <v>1120846</v>
          </cell>
          <cell r="DF49">
            <v>1252725</v>
          </cell>
          <cell r="DG49"/>
          <cell r="DH49"/>
          <cell r="DI49"/>
          <cell r="DJ49"/>
          <cell r="DK49"/>
          <cell r="DL49"/>
          <cell r="DM49"/>
          <cell r="DN49"/>
          <cell r="DO49"/>
          <cell r="DP49"/>
          <cell r="DQ49"/>
          <cell r="DR49"/>
          <cell r="DS49"/>
          <cell r="DT49"/>
          <cell r="DU49"/>
          <cell r="DV49">
            <v>54022</v>
          </cell>
          <cell r="DW49">
            <v>108470</v>
          </cell>
          <cell r="DX49"/>
          <cell r="DY49">
            <v>162492</v>
          </cell>
          <cell r="DZ49">
            <v>320980</v>
          </cell>
          <cell r="EA49">
            <v>3215</v>
          </cell>
          <cell r="EB49">
            <v>102635</v>
          </cell>
          <cell r="EC49">
            <v>105850</v>
          </cell>
          <cell r="ED49">
            <v>-169368</v>
          </cell>
          <cell r="EE49">
            <v>4490395</v>
          </cell>
        </row>
        <row r="50">
          <cell r="B50" t="str">
            <v>Spire Bank</v>
          </cell>
          <cell r="C50">
            <v>6.1302649999999996</v>
          </cell>
          <cell r="D50">
            <v>2.9692370000000001</v>
          </cell>
          <cell r="E50">
            <v>4.5258690000000001</v>
          </cell>
          <cell r="F50">
            <v>-2.1127760000000002</v>
          </cell>
          <cell r="G50">
            <v>-2.0391210000000002</v>
          </cell>
          <cell r="H50">
            <v>-1.0988070000000001</v>
          </cell>
          <cell r="I50">
            <v>5.8923759999999996</v>
          </cell>
          <cell r="J50">
            <v>-2.1307E-2</v>
          </cell>
          <cell r="K50">
            <v>-0.55605000000000004</v>
          </cell>
          <cell r="L50"/>
          <cell r="M50">
            <v>3.0332720763283404E-4</v>
          </cell>
          <cell r="N50">
            <v>4.8247225925182054E-4</v>
          </cell>
          <cell r="O50">
            <v>6.5405808671690287E-4</v>
          </cell>
          <cell r="P50">
            <v>7.7033214602480042E-4</v>
          </cell>
          <cell r="Q50">
            <v>9.8768066488109517E-4</v>
          </cell>
          <cell r="R50">
            <v>8.0573806999925278E-4</v>
          </cell>
          <cell r="S50">
            <v>8.7431380415206237E-4</v>
          </cell>
          <cell r="T50">
            <v>1.828144471978596E-3</v>
          </cell>
          <cell r="U50">
            <v>1.9951270965040003E-3</v>
          </cell>
          <cell r="V50">
            <v>2.2215219873531959E-3</v>
          </cell>
          <cell r="W50">
            <v>2.3264679233426658E-3</v>
          </cell>
          <cell r="X50">
            <v>2.5178370370550077E-3</v>
          </cell>
          <cell r="Y50">
            <v>2.9204333094317424E-3</v>
          </cell>
          <cell r="Z50">
            <v>3.0588598481347401E-3</v>
          </cell>
          <cell r="AA50">
            <v>3.34613085413629E-3</v>
          </cell>
          <cell r="AB50">
            <v>3.510592734375647E-3</v>
          </cell>
          <cell r="AC50">
            <v>3.8172873049385401E-3</v>
          </cell>
          <cell r="AD50">
            <v>4.0857315203113587E-3</v>
          </cell>
          <cell r="AE50">
            <v>4.3179555382334422E-3</v>
          </cell>
          <cell r="AF50">
            <v>4.7633665332035748E-3</v>
          </cell>
          <cell r="AG50">
            <v>4.7657858994089222E-3</v>
          </cell>
          <cell r="AH50">
            <v>5.47534227454545E-3</v>
          </cell>
          <cell r="AI50">
            <v>5.4417109266859413E-3</v>
          </cell>
          <cell r="AJ50">
            <v>5.3969313576378072E-3</v>
          </cell>
          <cell r="AK50">
            <v>5.6779325454218797E-3</v>
          </cell>
          <cell r="AL50">
            <v>5.4898150641763069E-3</v>
          </cell>
          <cell r="AM50">
            <v>313413032</v>
          </cell>
          <cell r="AN50">
            <v>195568503</v>
          </cell>
          <cell r="AO50">
            <v>0</v>
          </cell>
          <cell r="AP50">
            <v>228782134</v>
          </cell>
          <cell r="AQ50">
            <v>0</v>
          </cell>
          <cell r="AR50">
            <v>40312354</v>
          </cell>
          <cell r="AS50">
            <v>51920201</v>
          </cell>
          <cell r="AT50">
            <v>263782134</v>
          </cell>
          <cell r="AU50">
            <v>13553634</v>
          </cell>
          <cell r="AV50">
            <v>20834301</v>
          </cell>
          <cell r="AW50">
            <v>20834.300999999999</v>
          </cell>
          <cell r="AX50">
            <v>4733253</v>
          </cell>
          <cell r="AY50"/>
          <cell r="AZ50">
            <v>1.1821240699414687E-3</v>
          </cell>
          <cell r="BA50">
            <v>1.1519513637576321E-3</v>
          </cell>
          <cell r="BB50">
            <v>1.1680264275409072E-3</v>
          </cell>
          <cell r="BC50">
            <v>-8.7727106396374935E-3</v>
          </cell>
          <cell r="BD50">
            <v>1.3473491895127021</v>
          </cell>
          <cell r="BE50">
            <v>-0.1712165582315659</v>
          </cell>
          <cell r="BF50">
            <v>-0.34606090989441279</v>
          </cell>
          <cell r="BG50">
            <v>-0.35856096080766064</v>
          </cell>
          <cell r="BH50">
            <v>-0.86876171770377641</v>
          </cell>
          <cell r="BI50">
            <v>-22.649049192036426</v>
          </cell>
          <cell r="BJ50">
            <v>0.44785439098309776</v>
          </cell>
          <cell r="BK50">
            <v>0.70482607311003953</v>
          </cell>
          <cell r="BL50">
            <v>6.2574080019112605E-2</v>
          </cell>
          <cell r="BM50">
            <v>6.3180783008740263E-2</v>
          </cell>
          <cell r="BN50">
            <v>-6.0670298962765823E-4</v>
          </cell>
          <cell r="BO50">
            <v>0.65605898005443819</v>
          </cell>
          <cell r="BP50">
            <v>4.9774536321050818E-4</v>
          </cell>
          <cell r="BQ50">
            <v>0</v>
          </cell>
          <cell r="BR50">
            <v>2.5384736757476714E-4</v>
          </cell>
          <cell r="BS50">
            <v>6130265</v>
          </cell>
          <cell r="BT50">
            <v>6535587</v>
          </cell>
          <cell r="BU50">
            <v>6860301</v>
          </cell>
          <cell r="BV50">
            <v>6663514</v>
          </cell>
          <cell r="BW50">
            <v>7377349</v>
          </cell>
          <cell r="BX50">
            <v>8516128</v>
          </cell>
          <cell r="BY50">
            <v>9223078</v>
          </cell>
          <cell r="BZ50">
            <v>10827687</v>
          </cell>
          <cell r="CA50">
            <v>10965040</v>
          </cell>
          <cell r="CB50">
            <v>11203247</v>
          </cell>
          <cell r="CC50">
            <v>11147949</v>
          </cell>
          <cell r="CD50">
            <v>11686475</v>
          </cell>
          <cell r="CE50">
            <v>13074106</v>
          </cell>
          <cell r="CF50">
            <v>13185616</v>
          </cell>
          <cell r="CG50">
            <v>13802498</v>
          </cell>
          <cell r="CH50">
            <v>14204005</v>
          </cell>
          <cell r="CI50">
            <v>14382397</v>
          </cell>
          <cell r="CJ50">
            <v>15107721</v>
          </cell>
          <cell r="CK50">
            <v>14469562</v>
          </cell>
          <cell r="CL50">
            <v>15826494</v>
          </cell>
          <cell r="CM50">
            <v>16857598</v>
          </cell>
          <cell r="CN50">
            <v>16800655</v>
          </cell>
          <cell r="CO50">
            <v>16589359</v>
          </cell>
          <cell r="CP50">
            <v>17019940</v>
          </cell>
          <cell r="CQ50">
            <v>16250564</v>
          </cell>
          <cell r="CR50">
            <v>16544140</v>
          </cell>
          <cell r="CS50">
            <v>15562476</v>
          </cell>
          <cell r="CT50">
            <v>-1098807</v>
          </cell>
          <cell r="CU50">
            <v>-806676</v>
          </cell>
          <cell r="CV50">
            <v>-551990</v>
          </cell>
          <cell r="CW50">
            <v>-291997</v>
          </cell>
          <cell r="CX50">
            <v>1530</v>
          </cell>
          <cell r="CY50">
            <v>-923614</v>
          </cell>
          <cell r="CZ50">
            <v>-1029954</v>
          </cell>
          <cell r="DA50">
            <v>551632</v>
          </cell>
          <cell r="DB50">
            <v>768190</v>
          </cell>
          <cell r="DC50">
            <v>992269</v>
          </cell>
          <cell r="DD50">
            <v>1187760</v>
          </cell>
          <cell r="DE50">
            <v>1425436</v>
          </cell>
          <cell r="DF50">
            <v>1628858</v>
          </cell>
          <cell r="DG50">
            <v>1717309</v>
          </cell>
          <cell r="DH50">
            <v>1817222</v>
          </cell>
          <cell r="DI50">
            <v>2037416</v>
          </cell>
          <cell r="DJ50">
            <v>2182475</v>
          </cell>
          <cell r="DK50">
            <v>1933604</v>
          </cell>
          <cell r="DL50">
            <v>2068854</v>
          </cell>
          <cell r="DM50">
            <v>1993347</v>
          </cell>
          <cell r="DN50">
            <v>2106331</v>
          </cell>
          <cell r="DO50">
            <v>1718831</v>
          </cell>
          <cell r="DP50">
            <v>1154947</v>
          </cell>
          <cell r="DQ50">
            <v>1154947</v>
          </cell>
          <cell r="DR50">
            <v>1526979</v>
          </cell>
          <cell r="DS50">
            <v>1408728</v>
          </cell>
          <cell r="DT50">
            <v>1371482</v>
          </cell>
          <cell r="DU50"/>
          <cell r="DV50">
            <v>19462</v>
          </cell>
          <cell r="DW50">
            <v>-41864</v>
          </cell>
          <cell r="DX50"/>
          <cell r="DY50">
            <v>-22402</v>
          </cell>
          <cell r="DZ50">
            <v>507384</v>
          </cell>
          <cell r="EA50">
            <v>1697501</v>
          </cell>
          <cell r="EB50">
            <v>710896</v>
          </cell>
          <cell r="EC50">
            <v>2408397</v>
          </cell>
          <cell r="ED50">
            <v>-556050</v>
          </cell>
          <cell r="EE50">
            <v>2969237</v>
          </cell>
        </row>
        <row r="51">
          <cell r="B51" t="str">
            <v>Consolidated Bank of Kenya</v>
          </cell>
          <cell r="C51">
            <v>12.219932</v>
          </cell>
          <cell r="D51">
            <v>7.4465950000000003</v>
          </cell>
          <cell r="E51">
            <v>9.7236399999999996</v>
          </cell>
          <cell r="F51">
            <v>0.95272800000000002</v>
          </cell>
          <cell r="G51">
            <v>1.171187</v>
          </cell>
          <cell r="H51">
            <v>1.8192360000000001</v>
          </cell>
          <cell r="I51">
            <v>10.239000000000001</v>
          </cell>
          <cell r="J51">
            <v>8.2839999999999997E-3</v>
          </cell>
          <cell r="K51">
            <v>-0.17303399999999999</v>
          </cell>
          <cell r="L51"/>
          <cell r="M51">
            <v>2.4167619758320934E-3</v>
          </cell>
          <cell r="N51">
            <v>2.4457271234007523E-3</v>
          </cell>
          <cell r="O51">
            <v>0</v>
          </cell>
          <cell r="P51">
            <v>1.8972136951824245E-3</v>
          </cell>
          <cell r="Q51">
            <v>2.187425936590992E-3</v>
          </cell>
          <cell r="R51">
            <v>2.3029793562806804E-3</v>
          </cell>
          <cell r="S51">
            <v>2.3119535793521182E-3</v>
          </cell>
          <cell r="T51">
            <v>2.2414962355843987E-3</v>
          </cell>
          <cell r="U51">
            <v>2.4357980908586208E-3</v>
          </cell>
          <cell r="V51">
            <v>2.2831051018938715E-3</v>
          </cell>
          <cell r="W51">
            <v>2.667232875557445E-3</v>
          </cell>
          <cell r="X51">
            <v>2.7943385230868381E-3</v>
          </cell>
          <cell r="Y51">
            <v>2.9311894911254019E-3</v>
          </cell>
          <cell r="Z51">
            <v>3.0410302221931039E-3</v>
          </cell>
          <cell r="AA51">
            <v>3.2463100336946882E-3</v>
          </cell>
          <cell r="AB51">
            <v>3.127047466179375E-3</v>
          </cell>
          <cell r="AC51">
            <v>3.4316570805427039E-3</v>
          </cell>
          <cell r="AD51">
            <v>3.5951394425047193E-3</v>
          </cell>
          <cell r="AE51">
            <v>3.5168922779126709E-3</v>
          </cell>
          <cell r="AF51">
            <v>3.6589293862348505E-3</v>
          </cell>
          <cell r="AG51">
            <v>3.8139306267146143E-3</v>
          </cell>
          <cell r="AH51">
            <v>4.1598331954687522E-3</v>
          </cell>
          <cell r="AI51">
            <v>4.3305980844768359E-3</v>
          </cell>
          <cell r="AJ51">
            <v>4.7091276126817556E-3</v>
          </cell>
          <cell r="AK51">
            <v>4.9352439066792245E-3</v>
          </cell>
          <cell r="AL51">
            <v>5.0564486501753214E-3</v>
          </cell>
          <cell r="AM51">
            <v>313413032</v>
          </cell>
          <cell r="AN51">
            <v>195568503</v>
          </cell>
          <cell r="AO51">
            <v>0</v>
          </cell>
          <cell r="AP51">
            <v>228782134</v>
          </cell>
          <cell r="AQ51">
            <v>0</v>
          </cell>
          <cell r="AR51">
            <v>40312354</v>
          </cell>
          <cell r="AS51">
            <v>51920201</v>
          </cell>
          <cell r="AT51">
            <v>263782134</v>
          </cell>
          <cell r="AU51">
            <v>13553634</v>
          </cell>
          <cell r="AV51">
            <v>20834301</v>
          </cell>
          <cell r="AW51">
            <v>20834.300999999999</v>
          </cell>
          <cell r="AX51">
            <v>4733253</v>
          </cell>
          <cell r="AY51"/>
          <cell r="AZ51">
            <v>2.3564194615156102E-3</v>
          </cell>
          <cell r="BA51">
            <v>2.8889964881889741E-3</v>
          </cell>
          <cell r="BB51">
            <v>2.5094558618231912E-3</v>
          </cell>
          <cell r="BC51">
            <v>-2.7299293459563598E-3</v>
          </cell>
          <cell r="BD51">
            <v>-0.1887606650508927</v>
          </cell>
          <cell r="BE51">
            <v>-2.9929989947080699E-2</v>
          </cell>
          <cell r="BF51">
            <v>0.11438490086922549</v>
          </cell>
          <cell r="BG51">
            <v>9.3048930559624959E-2</v>
          </cell>
          <cell r="BH51">
            <v>0.54809600246899914</v>
          </cell>
          <cell r="BI51">
            <v>1.0748264404312027</v>
          </cell>
          <cell r="BJ51">
            <v>0</v>
          </cell>
          <cell r="BK51">
            <v>0</v>
          </cell>
          <cell r="BL51">
            <v>0.10433337306908481</v>
          </cell>
          <cell r="BM51">
            <v>3.9648586779268503E-2</v>
          </cell>
          <cell r="BN51">
            <v>6.4684786289816304E-2</v>
          </cell>
          <cell r="BO51">
            <v>0.76582380672258543</v>
          </cell>
          <cell r="BP51">
            <v>1.6663073300722279E-3</v>
          </cell>
          <cell r="BQ51">
            <v>0</v>
          </cell>
          <cell r="BR51">
            <v>8.3982817909816591E-4</v>
          </cell>
          <cell r="BS51">
            <v>12219932</v>
          </cell>
          <cell r="BT51">
            <v>11548350</v>
          </cell>
          <cell r="BU51">
            <v>11865609</v>
          </cell>
          <cell r="BV51">
            <v>12194820</v>
          </cell>
          <cell r="BW51">
            <v>12942903</v>
          </cell>
          <cell r="BX51">
            <v>12972904</v>
          </cell>
          <cell r="BY51">
            <v>12887332</v>
          </cell>
          <cell r="BZ51">
            <v>12575456</v>
          </cell>
          <cell r="CA51">
            <v>12421918</v>
          </cell>
          <cell r="CB51">
            <v>12302979</v>
          </cell>
          <cell r="CC51">
            <v>13545744</v>
          </cell>
          <cell r="CD51">
            <v>13423571</v>
          </cell>
          <cell r="CE51">
            <v>13620906</v>
          </cell>
          <cell r="CF51">
            <v>13697179</v>
          </cell>
          <cell r="CG51">
            <v>13917895</v>
          </cell>
          <cell r="CH51">
            <v>13898951</v>
          </cell>
          <cell r="CI51">
            <v>14419461</v>
          </cell>
          <cell r="CJ51">
            <v>14272743</v>
          </cell>
          <cell r="CK51">
            <v>14135528</v>
          </cell>
          <cell r="CL51">
            <v>14425550</v>
          </cell>
          <cell r="CM51">
            <v>15473039</v>
          </cell>
          <cell r="CN51">
            <v>14428785</v>
          </cell>
          <cell r="CO51">
            <v>15077051</v>
          </cell>
          <cell r="CP51">
            <v>15965750</v>
          </cell>
          <cell r="CQ51">
            <v>16616891</v>
          </cell>
          <cell r="CR51">
            <v>16730762</v>
          </cell>
          <cell r="CS51">
            <v>16778631</v>
          </cell>
          <cell r="CT51">
            <v>1819236</v>
          </cell>
          <cell r="CU51">
            <v>1924193</v>
          </cell>
          <cell r="CV51">
            <v>1999780</v>
          </cell>
          <cell r="CW51">
            <v>463610</v>
          </cell>
          <cell r="CX51">
            <v>729433</v>
          </cell>
          <cell r="CY51">
            <v>870546</v>
          </cell>
          <cell r="CZ51">
            <v>925355</v>
          </cell>
          <cell r="DA51">
            <v>795096</v>
          </cell>
          <cell r="DB51">
            <v>966429</v>
          </cell>
          <cell r="DC51">
            <v>562347</v>
          </cell>
          <cell r="DD51">
            <v>1068434</v>
          </cell>
          <cell r="DE51">
            <v>1054060</v>
          </cell>
          <cell r="DF51">
            <v>1187461</v>
          </cell>
          <cell r="DG51">
            <v>1325354</v>
          </cell>
          <cell r="DH51">
            <v>1403073</v>
          </cell>
          <cell r="DI51">
            <v>1410759</v>
          </cell>
          <cell r="DJ51">
            <v>1542883</v>
          </cell>
          <cell r="DK51">
            <v>1586460</v>
          </cell>
          <cell r="DL51">
            <v>1615215</v>
          </cell>
          <cell r="DM51">
            <v>1587672</v>
          </cell>
          <cell r="DN51">
            <v>1606209</v>
          </cell>
          <cell r="DO51">
            <v>1551228</v>
          </cell>
          <cell r="DP51">
            <v>1567820</v>
          </cell>
          <cell r="DQ51">
            <v>1567820</v>
          </cell>
          <cell r="DR51">
            <v>1089376</v>
          </cell>
          <cell r="DS51">
            <v>1258313</v>
          </cell>
          <cell r="DT51">
            <v>1241702</v>
          </cell>
          <cell r="DU51"/>
          <cell r="DV51">
            <v>326771</v>
          </cell>
          <cell r="DW51">
            <v>269422</v>
          </cell>
          <cell r="DX51"/>
          <cell r="DY51">
            <v>596193</v>
          </cell>
          <cell r="DZ51">
            <v>640804</v>
          </cell>
          <cell r="EA51">
            <v>824257</v>
          </cell>
          <cell r="EB51">
            <v>999934</v>
          </cell>
          <cell r="EC51">
            <v>0</v>
          </cell>
          <cell r="ED51">
            <v>-180220</v>
          </cell>
          <cell r="EE51">
            <v>7446595</v>
          </cell>
        </row>
        <row r="52">
          <cell r="B52" t="str">
            <v xml:space="preserve">Jamii Bora Bank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3.6639846692712339E-9</v>
          </cell>
          <cell r="J52">
            <v>0</v>
          </cell>
          <cell r="K52">
            <v>0</v>
          </cell>
          <cell r="L52"/>
          <cell r="M52">
            <v>0</v>
          </cell>
          <cell r="N52"/>
          <cell r="O52"/>
          <cell r="P52">
            <v>0</v>
          </cell>
          <cell r="Q52">
            <v>0</v>
          </cell>
          <cell r="R52"/>
          <cell r="S52"/>
          <cell r="T52">
            <v>0</v>
          </cell>
          <cell r="U52">
            <v>0</v>
          </cell>
          <cell r="V52">
            <v>3.0224909005594821E-3</v>
          </cell>
          <cell r="W52">
            <v>3.476346848968026E-3</v>
          </cell>
          <cell r="X52">
            <v>3.5180477134277906E-3</v>
          </cell>
          <cell r="Y52">
            <v>3.2512212159849403E-3</v>
          </cell>
          <cell r="Z52">
            <v>4.0298106709611972E-3</v>
          </cell>
          <cell r="AA52">
            <v>4.5415440520524602E-3</v>
          </cell>
          <cell r="AB52">
            <v>4.4692545535187297E-3</v>
          </cell>
          <cell r="AC52">
            <v>5.4511325872303E-3</v>
          </cell>
          <cell r="AD52">
            <v>4.9632838540780181E-3</v>
          </cell>
          <cell r="AE52">
            <v>5.4362823760640997E-3</v>
          </cell>
          <cell r="AF52">
            <v>4.7800398144967528E-3</v>
          </cell>
          <cell r="AG52">
            <v>5.4513830838513397E-3</v>
          </cell>
          <cell r="AH52">
            <v>4.6643770964833187E-3</v>
          </cell>
          <cell r="AI52">
            <v>2.9185973673679262E-3</v>
          </cell>
          <cell r="AJ52">
            <v>2.984048240605761E-3</v>
          </cell>
          <cell r="AK52">
            <v>2.7154443083773801E-3</v>
          </cell>
          <cell r="AL52">
            <v>2.6078119729559994E-3</v>
          </cell>
          <cell r="AM52">
            <v>313413032</v>
          </cell>
          <cell r="AN52">
            <v>195568503</v>
          </cell>
          <cell r="AO52">
            <v>0</v>
          </cell>
          <cell r="AP52">
            <v>228782134</v>
          </cell>
          <cell r="AQ52">
            <v>0</v>
          </cell>
          <cell r="AR52">
            <v>40312354</v>
          </cell>
          <cell r="AS52">
            <v>51920201</v>
          </cell>
          <cell r="AT52">
            <v>263782134</v>
          </cell>
          <cell r="AU52">
            <v>13553634</v>
          </cell>
          <cell r="AV52">
            <v>20834301</v>
          </cell>
          <cell r="AW52">
            <v>20834.300999999999</v>
          </cell>
          <cell r="AX52">
            <v>4733253</v>
          </cell>
          <cell r="AY52"/>
          <cell r="AZ52">
            <v>0</v>
          </cell>
          <cell r="BA52">
            <v>0</v>
          </cell>
          <cell r="BB52">
            <v>0</v>
          </cell>
          <cell r="BC52"/>
          <cell r="BD52" t="e">
            <v>#DIV/0!</v>
          </cell>
          <cell r="BE52" t="e">
            <v>#DIV/0!</v>
          </cell>
          <cell r="BF52">
            <v>0</v>
          </cell>
          <cell r="BG52">
            <v>0</v>
          </cell>
          <cell r="BH52" t="e">
            <v>#DIV/0!</v>
          </cell>
          <cell r="BI52" t="e">
            <v>#DIV/0!</v>
          </cell>
          <cell r="BJ52" t="e">
            <v>#DIV/0!</v>
          </cell>
          <cell r="BK52">
            <v>0</v>
          </cell>
          <cell r="BL52">
            <v>0</v>
          </cell>
          <cell r="BM52" t="e">
            <v>#DIV/0!</v>
          </cell>
          <cell r="BN52" t="e">
            <v>#DIV/0!</v>
          </cell>
          <cell r="BO52" t="e">
            <v>#DIV/0!</v>
          </cell>
          <cell r="BP52" t="e">
            <v>#REF!</v>
          </cell>
          <cell r="BQ52" t="e">
            <v>#REF!</v>
          </cell>
          <cell r="BR52" t="e">
            <v>#REF!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12448282</v>
          </cell>
          <cell r="CC52">
            <v>12850795</v>
          </cell>
          <cell r="CD52">
            <v>13778388</v>
          </cell>
          <cell r="CE52">
            <v>15494119</v>
          </cell>
          <cell r="CF52">
            <v>15336497</v>
          </cell>
          <cell r="CG52">
            <v>15724254</v>
          </cell>
          <cell r="CH52">
            <v>17244601</v>
          </cell>
          <cell r="CI52">
            <v>17103526</v>
          </cell>
          <cell r="CJ52">
            <v>17281779</v>
          </cell>
          <cell r="CK52">
            <v>16781543</v>
          </cell>
          <cell r="CL52">
            <v>17042346</v>
          </cell>
          <cell r="CM52">
            <v>15896471</v>
          </cell>
          <cell r="CN52">
            <v>13724146</v>
          </cell>
          <cell r="CO52">
            <v>13117892</v>
          </cell>
          <cell r="CP52">
            <v>9437406</v>
          </cell>
          <cell r="CQ52">
            <v>9034229</v>
          </cell>
          <cell r="CR52">
            <v>7577619</v>
          </cell>
          <cell r="CS52">
            <v>7010323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3395143</v>
          </cell>
          <cell r="DD52">
            <v>3544435</v>
          </cell>
          <cell r="DE52">
            <v>3236996</v>
          </cell>
          <cell r="DF52">
            <v>3382368</v>
          </cell>
          <cell r="DG52">
            <v>3496554</v>
          </cell>
          <cell r="DH52">
            <v>3590079</v>
          </cell>
          <cell r="DI52">
            <v>3135336</v>
          </cell>
          <cell r="DJ52">
            <v>3149170</v>
          </cell>
          <cell r="DK52">
            <v>3166310</v>
          </cell>
          <cell r="DL52">
            <v>3162791</v>
          </cell>
          <cell r="DM52">
            <v>3167542</v>
          </cell>
          <cell r="DN52">
            <v>3150756</v>
          </cell>
          <cell r="DO52">
            <v>3126920</v>
          </cell>
          <cell r="DP52">
            <v>3105500</v>
          </cell>
          <cell r="DQ52">
            <v>3105500</v>
          </cell>
          <cell r="DR52">
            <v>2308081</v>
          </cell>
          <cell r="DS52">
            <v>2269490</v>
          </cell>
          <cell r="DT52">
            <v>2250639</v>
          </cell>
          <cell r="DU52"/>
          <cell r="DV52">
            <v>0</v>
          </cell>
          <cell r="DW52">
            <v>0</v>
          </cell>
          <cell r="DX52"/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</row>
        <row r="53">
          <cell r="B53" t="str">
            <v>Total - Tier 3</v>
          </cell>
          <cell r="C53">
            <v>421.61460900000009</v>
          </cell>
          <cell r="D53">
            <v>209.84100700000002</v>
          </cell>
          <cell r="E53">
            <v>292.45354800000001</v>
          </cell>
          <cell r="F53">
            <v>47.751829000000008</v>
          </cell>
          <cell r="G53">
            <v>55.059522000000001</v>
          </cell>
          <cell r="H53">
            <v>64.074594000000005</v>
          </cell>
          <cell r="I53">
            <v>300.03088700000001</v>
          </cell>
          <cell r="J53">
            <v>1.0679460000000003</v>
          </cell>
          <cell r="K53">
            <v>-8.7324000000000152E-2</v>
          </cell>
          <cell r="L53"/>
          <cell r="M53">
            <v>8.0252610256608792E-2</v>
          </cell>
          <cell r="N53">
            <v>7.9555594754754919E-2</v>
          </cell>
          <cell r="O53">
            <v>7.8714192466887253E-2</v>
          </cell>
          <cell r="P53">
            <v>8.0249070176561049E-2</v>
          </cell>
          <cell r="Q53">
            <v>8.1913232828982607E-2</v>
          </cell>
          <cell r="R53">
            <v>7.1653208351276129E-2</v>
          </cell>
          <cell r="S53">
            <v>7.2832496539648225E-2</v>
          </cell>
          <cell r="T53">
            <v>7.2735243021084042E-2</v>
          </cell>
          <cell r="U53">
            <v>7.5065330474899036E-2</v>
          </cell>
          <cell r="V53">
            <v>7.4122243248738756E-2</v>
          </cell>
          <cell r="W53">
            <v>7.3791414392940152E-2</v>
          </cell>
          <cell r="X53">
            <v>7.3221842571345647E-2</v>
          </cell>
          <cell r="Y53">
            <v>0.24442045891189471</v>
          </cell>
          <cell r="Z53">
            <v>0.95288105983329774</v>
          </cell>
          <cell r="AA53">
            <v>8.7869679961999098E-2</v>
          </cell>
          <cell r="AB53">
            <v>8.7022833250973042E-2</v>
          </cell>
          <cell r="AC53">
            <v>0.94746756795466835</v>
          </cell>
          <cell r="AD53">
            <v>0.94361709027978202</v>
          </cell>
          <cell r="AE53">
            <v>0.93334101001030489</v>
          </cell>
          <cell r="AF53">
            <v>0.91822993886713766</v>
          </cell>
          <cell r="AG53">
            <v>0.91811538373803481</v>
          </cell>
          <cell r="AH53">
            <v>0.8989468396959478</v>
          </cell>
          <cell r="AI53">
            <v>0.90163070130936662</v>
          </cell>
          <cell r="AJ53">
            <v>0.90822057054863059</v>
          </cell>
          <cell r="AK53">
            <v>0.90852878208398768</v>
          </cell>
          <cell r="AL53">
            <v>0.9111368395640228</v>
          </cell>
          <cell r="AM53">
            <v>11909695216</v>
          </cell>
          <cell r="AN53">
            <v>7431603114</v>
          </cell>
          <cell r="AO53">
            <v>0</v>
          </cell>
          <cell r="AP53">
            <v>8693721092</v>
          </cell>
          <cell r="AQ53">
            <v>0</v>
          </cell>
          <cell r="AR53">
            <v>1531869452</v>
          </cell>
          <cell r="AS53">
            <v>1972967638</v>
          </cell>
          <cell r="AT53">
            <v>10023721092</v>
          </cell>
          <cell r="AU53">
            <v>515038092</v>
          </cell>
          <cell r="AV53">
            <v>791703438</v>
          </cell>
          <cell r="AW53">
            <v>791703.4379999995</v>
          </cell>
          <cell r="AX53">
            <v>179863614</v>
          </cell>
          <cell r="AY53"/>
          <cell r="AZ53">
            <v>8.1301669265172224E-2</v>
          </cell>
          <cell r="BA53">
            <v>8.1410353631564195E-2</v>
          </cell>
          <cell r="BB53">
            <v>7.5475775567543646E-2</v>
          </cell>
          <cell r="BC53">
            <v>-1.3776965810551271E-3</v>
          </cell>
          <cell r="BD53">
            <v>-1.3319068286941842E-2</v>
          </cell>
          <cell r="BE53">
            <v>-2.046743330245009E-3</v>
          </cell>
          <cell r="BF53">
            <v>0.18351284612907204</v>
          </cell>
          <cell r="BG53">
            <v>0.159156377123266</v>
          </cell>
          <cell r="BH53">
            <v>0.36643635233273447</v>
          </cell>
          <cell r="BI53">
            <v>0.87387845720718182</v>
          </cell>
          <cell r="BJ53">
            <v>0.15348871977257467</v>
          </cell>
          <cell r="BK53">
            <v>0.50567090836260109</v>
          </cell>
          <cell r="BL53">
            <v>0.11064757241660524</v>
          </cell>
          <cell r="BM53">
            <v>5.2314724980909985E-2</v>
          </cell>
          <cell r="BN53">
            <v>5.8332847435695251E-2</v>
          </cell>
          <cell r="BO53">
            <v>0.71751910152924525</v>
          </cell>
          <cell r="BP53">
            <v>6.0420345664925594E-2</v>
          </cell>
          <cell r="BQ53">
            <v>4.7385639696219388E-2</v>
          </cell>
          <cell r="BR53">
            <v>5.6988972602247466E-2</v>
          </cell>
          <cell r="BS53">
            <v>421614609</v>
          </cell>
          <cell r="BT53">
            <v>400144921</v>
          </cell>
          <cell r="BU53">
            <v>389353711</v>
          </cell>
          <cell r="BV53">
            <v>375279932</v>
          </cell>
          <cell r="BW53">
            <v>377287320</v>
          </cell>
          <cell r="BX53">
            <v>366661156</v>
          </cell>
          <cell r="BY53">
            <v>366872761</v>
          </cell>
          <cell r="BZ53">
            <v>352598154</v>
          </cell>
          <cell r="CA53">
            <v>360235699</v>
          </cell>
          <cell r="CB53">
            <v>342598284</v>
          </cell>
          <cell r="CC53">
            <v>351624335</v>
          </cell>
          <cell r="CD53">
            <v>342318631</v>
          </cell>
          <cell r="CE53">
            <v>351463743</v>
          </cell>
          <cell r="CF53">
            <v>341432807</v>
          </cell>
          <cell r="CG53">
            <v>337885146</v>
          </cell>
          <cell r="CH53">
            <v>344824425</v>
          </cell>
          <cell r="CI53">
            <v>340805203</v>
          </cell>
          <cell r="CJ53">
            <v>345041211</v>
          </cell>
          <cell r="CK53">
            <v>344697714</v>
          </cell>
          <cell r="CL53">
            <v>345216642</v>
          </cell>
          <cell r="CM53">
            <v>337901957</v>
          </cell>
          <cell r="CN53">
            <v>327892721</v>
          </cell>
          <cell r="CO53">
            <v>322130839</v>
          </cell>
          <cell r="CP53">
            <v>301731479</v>
          </cell>
          <cell r="CQ53">
            <v>292890260</v>
          </cell>
          <cell r="CR53">
            <v>279619716</v>
          </cell>
          <cell r="CS53">
            <v>272417352</v>
          </cell>
          <cell r="CT53">
            <v>64074594</v>
          </cell>
          <cell r="CU53">
            <v>60667557</v>
          </cell>
          <cell r="CV53">
            <v>60547036</v>
          </cell>
          <cell r="CW53">
            <v>62448313</v>
          </cell>
          <cell r="CX53">
            <v>62482705</v>
          </cell>
          <cell r="CY53">
            <v>61165292</v>
          </cell>
          <cell r="CZ53">
            <v>58787948</v>
          </cell>
          <cell r="DA53">
            <v>58387931</v>
          </cell>
          <cell r="DB53">
            <v>59330421</v>
          </cell>
          <cell r="DC53">
            <v>61050234</v>
          </cell>
          <cell r="DD53">
            <v>64718580</v>
          </cell>
          <cell r="DE53">
            <v>65468292</v>
          </cell>
          <cell r="DF53">
            <v>64772330</v>
          </cell>
          <cell r="DG53">
            <v>81641385</v>
          </cell>
          <cell r="DH53">
            <v>62071499</v>
          </cell>
          <cell r="DI53">
            <v>60743835</v>
          </cell>
          <cell r="DJ53">
            <v>60168908</v>
          </cell>
          <cell r="DK53">
            <v>56646446</v>
          </cell>
          <cell r="DL53">
            <v>55907403</v>
          </cell>
          <cell r="DM53">
            <v>54105285</v>
          </cell>
          <cell r="DN53">
            <v>53134279</v>
          </cell>
          <cell r="DO53">
            <v>50334648</v>
          </cell>
          <cell r="DP53">
            <v>48676745</v>
          </cell>
          <cell r="DQ53">
            <v>48250273</v>
          </cell>
          <cell r="DR53">
            <v>45330992</v>
          </cell>
          <cell r="DS53">
            <v>42501884</v>
          </cell>
          <cell r="DT53">
            <v>41490804</v>
          </cell>
          <cell r="DU53">
            <v>0</v>
          </cell>
          <cell r="DV53">
            <v>4227253</v>
          </cell>
          <cell r="DW53">
            <v>7308865</v>
          </cell>
          <cell r="DX53">
            <v>0</v>
          </cell>
          <cell r="DY53">
            <v>11536118</v>
          </cell>
          <cell r="DZ53">
            <v>10081165</v>
          </cell>
          <cell r="EA53">
            <v>18596123</v>
          </cell>
          <cell r="EB53">
            <v>20003217</v>
          </cell>
          <cell r="EC53">
            <v>36775149</v>
          </cell>
          <cell r="ED53">
            <v>-414961</v>
          </cell>
          <cell r="EE53">
            <v>209841007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CT54"/>
          <cell r="DV54"/>
          <cell r="DW54"/>
          <cell r="DZ54"/>
          <cell r="EA54"/>
          <cell r="EB54"/>
          <cell r="ED54"/>
          <cell r="EE54"/>
        </row>
        <row r="55">
          <cell r="B55" t="str">
            <v xml:space="preserve">TOTAL/Average </v>
          </cell>
          <cell r="C55">
            <v>5185.8050739999999</v>
          </cell>
          <cell r="D55">
            <v>2577.571496</v>
          </cell>
          <cell r="E55">
            <v>3874.8001700000004</v>
          </cell>
          <cell r="F55">
            <v>658.27334999999994</v>
          </cell>
          <cell r="G55">
            <v>740.71533299999987</v>
          </cell>
          <cell r="H55">
            <v>762.97093999999993</v>
          </cell>
          <cell r="I55">
            <v>3976.1787729999996</v>
          </cell>
          <cell r="J55">
            <v>16.796073</v>
          </cell>
          <cell r="K55">
            <v>63.384058000000003</v>
          </cell>
          <cell r="L55">
            <v>0</v>
          </cell>
          <cell r="M55">
            <v>0.99999999999999989</v>
          </cell>
          <cell r="N55">
            <v>0.99999999999999989</v>
          </cell>
          <cell r="O55">
            <v>0.99743202325057045</v>
          </cell>
          <cell r="P55">
            <v>1.0009180000010987</v>
          </cell>
          <cell r="Q55">
            <v>1.0017670527016957</v>
          </cell>
          <cell r="R55">
            <v>1.0009000000089996</v>
          </cell>
          <cell r="S55">
            <v>1.0000991800000001</v>
          </cell>
          <cell r="T55">
            <v>1.0009000009</v>
          </cell>
          <cell r="U55">
            <v>1.0000090919809086</v>
          </cell>
          <cell r="V55">
            <v>0.95189885283445985</v>
          </cell>
          <cell r="W55">
            <v>0.95138671948983888</v>
          </cell>
          <cell r="X55">
            <v>0.95307549295858951</v>
          </cell>
          <cell r="Y55">
            <v>1.1033385071842094</v>
          </cell>
          <cell r="Z55">
            <v>2.450448535495402</v>
          </cell>
          <cell r="AA55">
            <v>1</v>
          </cell>
          <cell r="AB55">
            <v>1</v>
          </cell>
          <cell r="AC55">
            <v>2.4388498942224777</v>
          </cell>
          <cell r="AD55">
            <v>2.4213617206410714</v>
          </cell>
          <cell r="AE55">
            <v>0.99999999999999989</v>
          </cell>
          <cell r="AF55">
            <v>0.99999999999999978</v>
          </cell>
          <cell r="AG55">
            <v>0.99880925099301221</v>
          </cell>
          <cell r="AH55">
            <v>2.2405740497629218</v>
          </cell>
          <cell r="AI55">
            <v>2.2626393870068915</v>
          </cell>
          <cell r="AJ55">
            <v>2.2793736204923825</v>
          </cell>
          <cell r="AK55">
            <v>2.2820118786410761</v>
          </cell>
          <cell r="AL55">
            <v>2.2903141305314754</v>
          </cell>
          <cell r="AM55">
            <v>19745021016</v>
          </cell>
          <cell r="AN55">
            <v>12320815689</v>
          </cell>
          <cell r="AO55">
            <v>0</v>
          </cell>
          <cell r="AP55">
            <v>14413274442</v>
          </cell>
          <cell r="AQ55">
            <v>0</v>
          </cell>
          <cell r="AR55">
            <v>2539678302</v>
          </cell>
          <cell r="AS55">
            <v>3270972663</v>
          </cell>
          <cell r="AT55">
            <v>16618274442</v>
          </cell>
          <cell r="AU55">
            <v>853878942</v>
          </cell>
          <cell r="AV55">
            <v>1312560963</v>
          </cell>
          <cell r="AW55">
            <v>1312560.9629999995</v>
          </cell>
          <cell r="AX55">
            <v>298194939</v>
          </cell>
          <cell r="AY55"/>
          <cell r="AZ55">
            <v>1</v>
          </cell>
          <cell r="BA55">
            <v>1</v>
          </cell>
          <cell r="BB55">
            <v>0.99999999999999989</v>
          </cell>
          <cell r="BC55">
            <v>0.99999999999999978</v>
          </cell>
          <cell r="BD55">
            <v>0.10972968657530928</v>
          </cell>
          <cell r="BE55">
            <v>1.6387965988217838E-2</v>
          </cell>
          <cell r="BF55">
            <v>0.18628823684432458</v>
          </cell>
          <cell r="BG55">
            <v>0.1655542639254465</v>
          </cell>
          <cell r="BH55">
            <v>0.3335504775843624</v>
          </cell>
          <cell r="BI55">
            <v>0.48695546525758726</v>
          </cell>
          <cell r="BJ55">
            <v>0.10540675804295888</v>
          </cell>
          <cell r="BK55">
            <v>0.50095850550058363</v>
          </cell>
          <cell r="BL55">
            <v>0.11219966277660968</v>
          </cell>
          <cell r="BM55">
            <v>3.4427077398311842E-2</v>
          </cell>
          <cell r="BN55">
            <v>7.7772585378297843E-2</v>
          </cell>
          <cell r="BO55">
            <v>0.66521404534778883</v>
          </cell>
          <cell r="BP55">
            <v>1</v>
          </cell>
          <cell r="BQ55">
            <v>1</v>
          </cell>
          <cell r="BR55">
            <v>1</v>
          </cell>
          <cell r="BS55">
            <v>5185805074</v>
          </cell>
          <cell r="BT55">
            <v>4972082036</v>
          </cell>
          <cell r="BU55">
            <v>4800826099</v>
          </cell>
          <cell r="BV55">
            <v>4723759614</v>
          </cell>
          <cell r="BW55">
            <v>4634502440</v>
          </cell>
          <cell r="BX55">
            <v>4316544802</v>
          </cell>
          <cell r="BY55">
            <v>3971216582</v>
          </cell>
          <cell r="BZ55">
            <v>4348797885</v>
          </cell>
          <cell r="CA55">
            <v>4010760709</v>
          </cell>
          <cell r="CB55">
            <v>3828579689</v>
          </cell>
          <cell r="CC55">
            <v>3810113858</v>
          </cell>
          <cell r="CD55">
            <v>3787939032</v>
          </cell>
          <cell r="CE55">
            <v>3718328587</v>
          </cell>
          <cell r="CF55">
            <v>3614256609</v>
          </cell>
          <cell r="CG55">
            <v>3505329838</v>
          </cell>
          <cell r="CH55">
            <v>3543749847</v>
          </cell>
          <cell r="CI55">
            <v>3437789852</v>
          </cell>
          <cell r="CJ55">
            <v>3325278228</v>
          </cell>
          <cell r="CK55">
            <v>3295667304</v>
          </cell>
          <cell r="CL55">
            <v>3187533317</v>
          </cell>
          <cell r="CM55">
            <v>3154245533</v>
          </cell>
          <cell r="CN55">
            <v>2973920174</v>
          </cell>
          <cell r="CO55">
            <v>2863023794</v>
          </cell>
          <cell r="CP55">
            <v>2724462999</v>
          </cell>
          <cell r="CQ55">
            <v>2624486759</v>
          </cell>
          <cell r="CR55">
            <v>2502841147</v>
          </cell>
          <cell r="CS55">
            <v>2433495538</v>
          </cell>
          <cell r="CT55">
            <v>762970940</v>
          </cell>
          <cell r="CU55">
            <v>745822239</v>
          </cell>
          <cell r="CV55">
            <v>728517618</v>
          </cell>
          <cell r="CW55">
            <v>733913548</v>
          </cell>
          <cell r="CX55">
            <v>652111456</v>
          </cell>
          <cell r="CY55">
            <v>683469643</v>
          </cell>
          <cell r="CZ55">
            <v>621682040</v>
          </cell>
          <cell r="DA55">
            <v>640607064</v>
          </cell>
          <cell r="DB55">
            <v>601342860</v>
          </cell>
          <cell r="DC55">
            <v>605028951</v>
          </cell>
          <cell r="DD55">
            <v>616240724</v>
          </cell>
          <cell r="DE55">
            <v>605814930</v>
          </cell>
          <cell r="DF55">
            <v>579790864</v>
          </cell>
          <cell r="DG55">
            <v>597340172</v>
          </cell>
          <cell r="DH55">
            <v>561821153</v>
          </cell>
          <cell r="DI55">
            <v>557486831</v>
          </cell>
          <cell r="DJ55">
            <v>530770439</v>
          </cell>
          <cell r="DK55">
            <v>513140413</v>
          </cell>
          <cell r="DL55">
            <v>507395372</v>
          </cell>
          <cell r="DM55">
            <v>491686154</v>
          </cell>
          <cell r="DN55">
            <v>488043270</v>
          </cell>
          <cell r="DO55">
            <v>477867067</v>
          </cell>
          <cell r="DP55">
            <v>452538251</v>
          </cell>
          <cell r="DQ55">
            <v>452111779</v>
          </cell>
          <cell r="DR55">
            <v>439822307</v>
          </cell>
          <cell r="DS55">
            <v>411596767</v>
          </cell>
          <cell r="DT55">
            <v>395141595</v>
          </cell>
          <cell r="DU55">
            <v>0</v>
          </cell>
          <cell r="DV55">
            <v>67467612</v>
          </cell>
          <cell r="DW55">
            <v>134803458</v>
          </cell>
          <cell r="DX55">
            <v>0</v>
          </cell>
          <cell r="DY55">
            <v>202271070</v>
          </cell>
          <cell r="DZ55">
            <v>98497003</v>
          </cell>
          <cell r="EA55">
            <v>152144171</v>
          </cell>
          <cell r="EB55">
            <v>153386154</v>
          </cell>
          <cell r="EC55">
            <v>303706134</v>
          </cell>
          <cell r="ED55">
            <v>40915143</v>
          </cell>
          <cell r="EE55">
            <v>2577571496</v>
          </cell>
        </row>
        <row r="56">
          <cell r="C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</row>
        <row r="58">
          <cell r="B58" t="str">
            <v>Jun 2020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5</v>
          </cell>
          <cell r="H58">
            <v>5</v>
          </cell>
          <cell r="I58">
            <v>8</v>
          </cell>
          <cell r="J58">
            <v>8</v>
          </cell>
          <cell r="K58">
            <v>8</v>
          </cell>
          <cell r="L58"/>
          <cell r="M58">
            <v>8</v>
          </cell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>
            <v>8</v>
          </cell>
          <cell r="BA58">
            <v>7</v>
          </cell>
          <cell r="BB58">
            <v>9</v>
          </cell>
          <cell r="BC58">
            <v>8</v>
          </cell>
          <cell r="BD58">
            <v>7</v>
          </cell>
          <cell r="BE58">
            <v>6</v>
          </cell>
          <cell r="BF58">
            <v>2</v>
          </cell>
          <cell r="BG58">
            <v>1</v>
          </cell>
          <cell r="BH58">
            <v>9</v>
          </cell>
          <cell r="BI58">
            <v>2</v>
          </cell>
          <cell r="BJ58">
            <v>2</v>
          </cell>
          <cell r="BK58">
            <v>8</v>
          </cell>
          <cell r="BL58">
            <v>8</v>
          </cell>
          <cell r="BM58">
            <v>8</v>
          </cell>
          <cell r="BN58">
            <v>9</v>
          </cell>
          <cell r="BO58">
            <v>3</v>
          </cell>
          <cell r="BP58">
            <v>6</v>
          </cell>
          <cell r="BQ58">
            <v>6</v>
          </cell>
          <cell r="BR58">
            <v>7</v>
          </cell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</row>
        <row r="59">
          <cell r="B59" t="str">
            <v>Mar 2020 (Ranking out of 9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9</v>
          </cell>
          <cell r="K59">
            <v>7</v>
          </cell>
          <cell r="L59" t="e">
            <v>#N/A</v>
          </cell>
          <cell r="M59"/>
          <cell r="N59">
            <v>7</v>
          </cell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>
            <v>8</v>
          </cell>
          <cell r="BA59">
            <v>7</v>
          </cell>
          <cell r="BB59">
            <v>9</v>
          </cell>
          <cell r="BC59">
            <v>7</v>
          </cell>
          <cell r="BD59">
            <v>8</v>
          </cell>
          <cell r="BE59">
            <v>6</v>
          </cell>
          <cell r="BF59">
            <v>2</v>
          </cell>
          <cell r="BG59">
            <v>1</v>
          </cell>
          <cell r="BH59">
            <v>9</v>
          </cell>
          <cell r="BI59">
            <v>2</v>
          </cell>
          <cell r="BJ59">
            <v>2</v>
          </cell>
          <cell r="BK59">
            <v>9</v>
          </cell>
          <cell r="BL59">
            <v>9</v>
          </cell>
          <cell r="BM59">
            <v>9</v>
          </cell>
          <cell r="BN59">
            <v>9</v>
          </cell>
          <cell r="BO59">
            <v>5</v>
          </cell>
          <cell r="BP59">
            <v>6</v>
          </cell>
          <cell r="BQ59">
            <v>7</v>
          </cell>
          <cell r="BR59">
            <v>7</v>
          </cell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</row>
        <row r="60">
          <cell r="B60" t="str">
            <v>Dec 2019 (Ranking out of 9 banks)</v>
          </cell>
          <cell r="C60">
            <v>8</v>
          </cell>
          <cell r="D60">
            <v>7</v>
          </cell>
          <cell r="E60">
            <v>7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9</v>
          </cell>
          <cell r="K60">
            <v>7</v>
          </cell>
          <cell r="L60" t="e">
            <v>#N/A</v>
          </cell>
          <cell r="M60"/>
          <cell r="N60"/>
          <cell r="O60">
            <v>7</v>
          </cell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>
            <v>8</v>
          </cell>
          <cell r="BA60">
            <v>7</v>
          </cell>
          <cell r="BB60">
            <v>7</v>
          </cell>
          <cell r="BC60">
            <v>7</v>
          </cell>
          <cell r="BD60">
            <v>8</v>
          </cell>
          <cell r="BE60">
            <v>8</v>
          </cell>
          <cell r="BF60">
            <v>2</v>
          </cell>
          <cell r="BG60">
            <v>1</v>
          </cell>
          <cell r="BH60">
            <v>9</v>
          </cell>
          <cell r="BI60">
            <v>3</v>
          </cell>
          <cell r="BJ60">
            <v>3</v>
          </cell>
          <cell r="BK60">
            <v>9</v>
          </cell>
          <cell r="BL60">
            <v>8</v>
          </cell>
          <cell r="BM60">
            <v>9</v>
          </cell>
          <cell r="BN60">
            <v>8</v>
          </cell>
          <cell r="BO60">
            <v>5</v>
          </cell>
          <cell r="BP60">
            <v>6</v>
          </cell>
          <cell r="BQ60">
            <v>7</v>
          </cell>
          <cell r="BR60">
            <v>7</v>
          </cell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</row>
        <row r="61">
          <cell r="B61" t="str">
            <v>Sep 2019 (Ranking out of 9 banks)</v>
          </cell>
          <cell r="C61">
            <v>8</v>
          </cell>
          <cell r="D61">
            <v>7</v>
          </cell>
          <cell r="E61">
            <v>7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9</v>
          </cell>
          <cell r="K61">
            <v>8</v>
          </cell>
          <cell r="L61" t="e">
            <v>#N/A</v>
          </cell>
          <cell r="M61"/>
          <cell r="N61"/>
          <cell r="O61"/>
          <cell r="P61">
            <v>7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>
            <v>8</v>
          </cell>
          <cell r="BA61">
            <v>7</v>
          </cell>
          <cell r="BB61">
            <v>7</v>
          </cell>
          <cell r="BC61">
            <v>8</v>
          </cell>
          <cell r="BD61">
            <v>9</v>
          </cell>
          <cell r="BE61">
            <v>8</v>
          </cell>
          <cell r="BF61">
            <v>1</v>
          </cell>
          <cell r="BG61">
            <v>1</v>
          </cell>
          <cell r="BH61">
            <v>9</v>
          </cell>
          <cell r="BI61">
            <v>2</v>
          </cell>
          <cell r="BJ61">
            <v>3</v>
          </cell>
          <cell r="BK61">
            <v>8</v>
          </cell>
          <cell r="BL61">
            <v>8</v>
          </cell>
          <cell r="BM61">
            <v>9</v>
          </cell>
          <cell r="BN61">
            <v>9</v>
          </cell>
          <cell r="BO61">
            <v>5</v>
          </cell>
          <cell r="BP61">
            <v>6</v>
          </cell>
          <cell r="BQ61">
            <v>9</v>
          </cell>
          <cell r="BR61">
            <v>8</v>
          </cell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</row>
        <row r="62">
          <cell r="B62" t="str">
            <v>Jun 2019 (Ranking out of 9 banks)</v>
          </cell>
          <cell r="C62">
            <v>7</v>
          </cell>
          <cell r="D62">
            <v>6</v>
          </cell>
          <cell r="E62">
            <v>6</v>
          </cell>
          <cell r="F62">
            <v>4</v>
          </cell>
          <cell r="G62">
            <v>4</v>
          </cell>
          <cell r="H62">
            <v>4</v>
          </cell>
          <cell r="I62">
            <v>7</v>
          </cell>
          <cell r="J62">
            <v>9</v>
          </cell>
          <cell r="K62">
            <v>7</v>
          </cell>
          <cell r="L62"/>
          <cell r="M62"/>
          <cell r="N62"/>
          <cell r="O62"/>
          <cell r="P62"/>
          <cell r="Q62">
            <v>6</v>
          </cell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/>
          <cell r="AY62">
            <v>7</v>
          </cell>
          <cell r="AZ62">
            <v>7</v>
          </cell>
          <cell r="BA62">
            <v>6</v>
          </cell>
          <cell r="BB62">
            <v>6</v>
          </cell>
          <cell r="BC62">
            <v>7</v>
          </cell>
          <cell r="BD62">
            <v>9</v>
          </cell>
          <cell r="BE62">
            <v>8</v>
          </cell>
          <cell r="BF62">
            <v>1</v>
          </cell>
          <cell r="BG62">
            <v>1</v>
          </cell>
          <cell r="BH62">
            <v>9</v>
          </cell>
          <cell r="BI62">
            <v>2</v>
          </cell>
          <cell r="BJ62">
            <v>2</v>
          </cell>
          <cell r="BK62">
            <v>7</v>
          </cell>
          <cell r="BL62">
            <v>8</v>
          </cell>
          <cell r="BM62">
            <v>9</v>
          </cell>
          <cell r="BN62">
            <v>9</v>
          </cell>
          <cell r="BO62">
            <v>5</v>
          </cell>
          <cell r="BP62">
            <v>6</v>
          </cell>
          <cell r="BQ62">
            <v>7</v>
          </cell>
          <cell r="BR62">
            <v>7</v>
          </cell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</row>
        <row r="63">
          <cell r="B63" t="str">
            <v>Mar 2019 (Ranking out of 9 banks)</v>
          </cell>
          <cell r="C63">
            <v>7</v>
          </cell>
          <cell r="D63">
            <v>6</v>
          </cell>
          <cell r="E63">
            <v>6</v>
          </cell>
          <cell r="F63">
            <v>4</v>
          </cell>
          <cell r="G63">
            <v>4</v>
          </cell>
          <cell r="H63">
            <v>4</v>
          </cell>
          <cell r="I63">
            <v>7</v>
          </cell>
          <cell r="J63">
            <v>9</v>
          </cell>
          <cell r="K63">
            <v>8</v>
          </cell>
          <cell r="L63"/>
          <cell r="M63"/>
          <cell r="N63"/>
          <cell r="O63"/>
          <cell r="P63"/>
          <cell r="Q63"/>
          <cell r="R63">
            <v>6</v>
          </cell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/>
          <cell r="AZ63">
            <v>7</v>
          </cell>
          <cell r="BA63">
            <v>6</v>
          </cell>
          <cell r="BB63">
            <v>6</v>
          </cell>
          <cell r="BC63">
            <v>8</v>
          </cell>
          <cell r="BD63">
            <v>9</v>
          </cell>
          <cell r="BE63">
            <v>8</v>
          </cell>
          <cell r="BF63">
            <v>1</v>
          </cell>
          <cell r="BG63">
            <v>1</v>
          </cell>
          <cell r="BH63">
            <v>9</v>
          </cell>
          <cell r="BI63">
            <v>2</v>
          </cell>
          <cell r="BJ63">
            <v>1</v>
          </cell>
          <cell r="BK63">
            <v>7</v>
          </cell>
          <cell r="BL63">
            <v>8</v>
          </cell>
          <cell r="BM63">
            <v>9</v>
          </cell>
          <cell r="BN63">
            <v>9</v>
          </cell>
          <cell r="BO63">
            <v>5</v>
          </cell>
          <cell r="BP63">
            <v>6</v>
          </cell>
          <cell r="BQ63">
            <v>7</v>
          </cell>
          <cell r="BR63">
            <v>7</v>
          </cell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</row>
        <row r="64"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</row>
        <row r="65">
          <cell r="B65" t="str">
            <v>Jun 2020 (Ranking out of 38 banks)</v>
          </cell>
          <cell r="C65">
            <v>8</v>
          </cell>
          <cell r="D65">
            <v>7</v>
          </cell>
          <cell r="E65">
            <v>9</v>
          </cell>
          <cell r="F65">
            <v>5</v>
          </cell>
          <cell r="G65">
            <v>5</v>
          </cell>
          <cell r="H65">
            <v>5</v>
          </cell>
          <cell r="I65">
            <v>8</v>
          </cell>
          <cell r="J65">
            <v>8</v>
          </cell>
          <cell r="K65">
            <v>8</v>
          </cell>
          <cell r="L65" t="e">
            <v>#REF!</v>
          </cell>
          <cell r="M65">
            <v>8</v>
          </cell>
          <cell r="N65"/>
          <cell r="O65"/>
          <cell r="P65"/>
          <cell r="Q65"/>
          <cell r="R65"/>
          <cell r="S65"/>
          <cell r="T65"/>
          <cell r="U65"/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>
            <v>8</v>
          </cell>
          <cell r="BA65">
            <v>7</v>
          </cell>
          <cell r="BB65">
            <v>9</v>
          </cell>
          <cell r="BC65">
            <v>8</v>
          </cell>
          <cell r="BD65">
            <v>15</v>
          </cell>
          <cell r="BE65">
            <v>11</v>
          </cell>
          <cell r="BF65">
            <v>16</v>
          </cell>
          <cell r="BG65">
            <v>14</v>
          </cell>
          <cell r="BH65">
            <v>26</v>
          </cell>
          <cell r="BI65">
            <v>6</v>
          </cell>
          <cell r="BJ65">
            <v>8</v>
          </cell>
          <cell r="BK65">
            <v>20</v>
          </cell>
          <cell r="BL65">
            <v>30</v>
          </cell>
          <cell r="BM65">
            <v>21</v>
          </cell>
          <cell r="BN65">
            <v>28</v>
          </cell>
          <cell r="BO65">
            <v>13</v>
          </cell>
          <cell r="BP65">
            <v>6</v>
          </cell>
          <cell r="BQ65">
            <v>6</v>
          </cell>
          <cell r="BR65">
            <v>7</v>
          </cell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</row>
        <row r="66">
          <cell r="B66" t="str">
            <v>Mar 2020 (Ranking out of 38 banks)</v>
          </cell>
          <cell r="C66">
            <v>8</v>
          </cell>
          <cell r="D66">
            <v>7</v>
          </cell>
          <cell r="E66">
            <v>9</v>
          </cell>
          <cell r="F66">
            <v>5</v>
          </cell>
          <cell r="G66">
            <v>5</v>
          </cell>
          <cell r="H66">
            <v>5</v>
          </cell>
          <cell r="I66">
            <v>8</v>
          </cell>
          <cell r="J66">
            <v>10</v>
          </cell>
          <cell r="K66">
            <v>7</v>
          </cell>
          <cell r="L66" t="e">
            <v>#REF!</v>
          </cell>
          <cell r="M66"/>
          <cell r="N66">
            <v>7</v>
          </cell>
          <cell r="O66"/>
          <cell r="P66"/>
          <cell r="Q66"/>
          <cell r="R66"/>
          <cell r="S66"/>
          <cell r="T66"/>
          <cell r="U66"/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>
            <v>8</v>
          </cell>
          <cell r="BA66">
            <v>7</v>
          </cell>
          <cell r="BB66">
            <v>9</v>
          </cell>
          <cell r="BC66">
            <v>7</v>
          </cell>
          <cell r="BD66">
            <v>14</v>
          </cell>
          <cell r="BE66">
            <v>11</v>
          </cell>
          <cell r="BF66">
            <v>14</v>
          </cell>
          <cell r="BG66">
            <v>13</v>
          </cell>
          <cell r="BH66">
            <v>30</v>
          </cell>
          <cell r="BI66">
            <v>5</v>
          </cell>
          <cell r="BJ66">
            <v>8</v>
          </cell>
          <cell r="BK66">
            <v>26</v>
          </cell>
          <cell r="BL66">
            <v>29</v>
          </cell>
          <cell r="BM66">
            <v>18</v>
          </cell>
          <cell r="BN66">
            <v>28</v>
          </cell>
          <cell r="BO66">
            <v>16</v>
          </cell>
          <cell r="BP66">
            <v>6</v>
          </cell>
          <cell r="BQ66">
            <v>9</v>
          </cell>
          <cell r="BR66">
            <v>7</v>
          </cell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</row>
        <row r="67">
          <cell r="B67" t="str">
            <v>Dec 2019 (Ranking out of 38 banks)</v>
          </cell>
          <cell r="C67">
            <v>8</v>
          </cell>
          <cell r="D67">
            <v>7</v>
          </cell>
          <cell r="E67">
            <v>7</v>
          </cell>
          <cell r="F67">
            <v>5</v>
          </cell>
          <cell r="G67">
            <v>5</v>
          </cell>
          <cell r="H67">
            <v>5</v>
          </cell>
          <cell r="I67">
            <v>8</v>
          </cell>
          <cell r="J67">
            <v>10</v>
          </cell>
          <cell r="K67">
            <v>7</v>
          </cell>
          <cell r="L67">
            <v>0</v>
          </cell>
          <cell r="M67"/>
          <cell r="N67"/>
          <cell r="O67">
            <v>7</v>
          </cell>
          <cell r="P67"/>
          <cell r="Q67"/>
          <cell r="R67"/>
          <cell r="S67"/>
          <cell r="T67"/>
          <cell r="U67"/>
          <cell r="V67">
            <v>4.0433573375004851E-3</v>
          </cell>
          <cell r="W67">
            <v>3.9857052510327397E-3</v>
          </cell>
          <cell r="X67">
            <v>3.8410824440889627E-3</v>
          </cell>
          <cell r="Y67">
            <v>3.8796088648280665E-3</v>
          </cell>
          <cell r="Z67">
            <v>3.8695415603358578E-3</v>
          </cell>
          <cell r="AA67">
            <v>3.6864442802451557E-3</v>
          </cell>
          <cell r="AB67">
            <v>3.6355440445543803E-3</v>
          </cell>
          <cell r="AC67">
            <v>3.4989097018524365E-3</v>
          </cell>
          <cell r="AD67">
            <v>3.3327067234972486E-3</v>
          </cell>
          <cell r="AE67">
            <v>3.140047870071703E-3</v>
          </cell>
          <cell r="AF67">
            <v>2.8919251478437126E-3</v>
          </cell>
          <cell r="AG67">
            <v>2.5775180393315849E-3</v>
          </cell>
          <cell r="AH67">
            <v>2.5816394990063472E-3</v>
          </cell>
          <cell r="AI67">
            <v>2.7375039181430178E-3</v>
          </cell>
          <cell r="AJ67">
            <v>2.8849107269786518E-3</v>
          </cell>
          <cell r="AK67">
            <v>2.9470418296018448E-3</v>
          </cell>
          <cell r="AL67">
            <v>2.9730819231159732E-3</v>
          </cell>
          <cell r="AM67">
            <v>2.8524193975043499E-3</v>
          </cell>
          <cell r="AN67">
            <v>313413032</v>
          </cell>
          <cell r="AO67">
            <v>195568503</v>
          </cell>
          <cell r="AP67">
            <v>0</v>
          </cell>
          <cell r="AQ67">
            <v>228782134</v>
          </cell>
          <cell r="AR67">
            <v>0</v>
          </cell>
          <cell r="AS67">
            <v>40312345</v>
          </cell>
          <cell r="AT67">
            <v>51920201</v>
          </cell>
          <cell r="AU67">
            <v>263782134</v>
          </cell>
          <cell r="AV67">
            <v>13553634</v>
          </cell>
          <cell r="AW67">
            <v>20834301</v>
          </cell>
          <cell r="AX67">
            <v>20834.300999999999</v>
          </cell>
          <cell r="AY67">
            <v>4733253</v>
          </cell>
          <cell r="AZ67">
            <v>8</v>
          </cell>
          <cell r="BA67">
            <v>7</v>
          </cell>
          <cell r="BB67">
            <v>7</v>
          </cell>
          <cell r="BC67">
            <v>7</v>
          </cell>
          <cell r="BD67">
            <v>15</v>
          </cell>
          <cell r="BE67">
            <v>13</v>
          </cell>
          <cell r="BF67">
            <v>14</v>
          </cell>
          <cell r="BG67">
            <v>14</v>
          </cell>
          <cell r="BH67">
            <v>31</v>
          </cell>
          <cell r="BI67">
            <v>7</v>
          </cell>
          <cell r="BJ67">
            <v>8</v>
          </cell>
          <cell r="BK67">
            <v>24</v>
          </cell>
          <cell r="BL67">
            <v>27</v>
          </cell>
          <cell r="BM67">
            <v>18</v>
          </cell>
          <cell r="BN67">
            <v>29</v>
          </cell>
          <cell r="BO67">
            <v>19</v>
          </cell>
          <cell r="BP67">
            <v>6</v>
          </cell>
          <cell r="BQ67">
            <v>9</v>
          </cell>
          <cell r="BR67">
            <v>7</v>
          </cell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</row>
        <row r="68">
          <cell r="B68" t="str">
            <v>Sep 2019 (Ranking out of 38 banks)</v>
          </cell>
          <cell r="C68">
            <v>8</v>
          </cell>
          <cell r="D68">
            <v>7</v>
          </cell>
          <cell r="E68">
            <v>7</v>
          </cell>
          <cell r="F68">
            <v>5</v>
          </cell>
          <cell r="G68">
            <v>5</v>
          </cell>
          <cell r="H68">
            <v>5</v>
          </cell>
          <cell r="I68">
            <v>8</v>
          </cell>
          <cell r="J68">
            <v>10</v>
          </cell>
          <cell r="K68">
            <v>8</v>
          </cell>
          <cell r="L68">
            <v>0</v>
          </cell>
          <cell r="M68"/>
          <cell r="N68"/>
          <cell r="O68"/>
          <cell r="P68">
            <v>7</v>
          </cell>
          <cell r="Q68"/>
          <cell r="R68"/>
          <cell r="S68"/>
          <cell r="T68"/>
          <cell r="U68"/>
          <cell r="V68">
            <v>2.2831051018938715E-3</v>
          </cell>
          <cell r="W68">
            <v>2.667232875557445E-3</v>
          </cell>
          <cell r="X68">
            <v>2.7943385230868381E-3</v>
          </cell>
          <cell r="Y68">
            <v>2.9311894911254019E-3</v>
          </cell>
          <cell r="Z68">
            <v>3.0410302221931039E-3</v>
          </cell>
          <cell r="AA68">
            <v>3.2463100336946882E-3</v>
          </cell>
          <cell r="AB68">
            <v>3.127047466179375E-3</v>
          </cell>
          <cell r="AC68">
            <v>3.4316570805427039E-3</v>
          </cell>
          <cell r="AD68">
            <v>3.5951394425047193E-3</v>
          </cell>
          <cell r="AE68">
            <v>3.5168922779126709E-3</v>
          </cell>
          <cell r="AF68">
            <v>3.6589293862348505E-3</v>
          </cell>
          <cell r="AG68">
            <v>3.8139306267146143E-3</v>
          </cell>
          <cell r="AH68">
            <v>4.1598331954687522E-3</v>
          </cell>
          <cell r="AI68">
            <v>4.3305980844768359E-3</v>
          </cell>
          <cell r="AJ68">
            <v>4.7091276126817556E-3</v>
          </cell>
          <cell r="AK68">
            <v>4.9352439066792245E-3</v>
          </cell>
          <cell r="AL68">
            <v>5.0564486501753214E-3</v>
          </cell>
          <cell r="AM68">
            <v>313413032</v>
          </cell>
          <cell r="AN68">
            <v>195568503</v>
          </cell>
          <cell r="AO68">
            <v>0</v>
          </cell>
          <cell r="AP68">
            <v>228782134</v>
          </cell>
          <cell r="AQ68">
            <v>0</v>
          </cell>
          <cell r="AR68">
            <v>40312354</v>
          </cell>
          <cell r="AS68">
            <v>51920201</v>
          </cell>
          <cell r="AT68">
            <v>263782134</v>
          </cell>
          <cell r="AU68">
            <v>13553634</v>
          </cell>
          <cell r="AV68">
            <v>20834301</v>
          </cell>
          <cell r="AW68">
            <v>20834.300999999999</v>
          </cell>
          <cell r="AX68">
            <v>4733253</v>
          </cell>
          <cell r="AY68">
            <v>0</v>
          </cell>
          <cell r="AZ68">
            <v>8</v>
          </cell>
          <cell r="BA68">
            <v>7</v>
          </cell>
          <cell r="BB68">
            <v>7</v>
          </cell>
          <cell r="BC68">
            <v>8</v>
          </cell>
          <cell r="BD68">
            <v>13</v>
          </cell>
          <cell r="BE68">
            <v>14</v>
          </cell>
          <cell r="BF68">
            <v>15</v>
          </cell>
          <cell r="BG68">
            <v>15</v>
          </cell>
          <cell r="BH68">
            <v>32</v>
          </cell>
          <cell r="BI68">
            <v>6</v>
          </cell>
          <cell r="BJ68">
            <v>9</v>
          </cell>
          <cell r="BK68">
            <v>21</v>
          </cell>
          <cell r="BL68">
            <v>27</v>
          </cell>
          <cell r="BM68">
            <v>19</v>
          </cell>
          <cell r="BN68">
            <v>28</v>
          </cell>
          <cell r="BO68">
            <v>21</v>
          </cell>
          <cell r="BP68">
            <v>6</v>
          </cell>
          <cell r="BQ68">
            <v>10</v>
          </cell>
          <cell r="BR68">
            <v>8</v>
          </cell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</row>
        <row r="69">
          <cell r="B69" t="str">
            <v>Jun 2019 (Ranking out of 39 banks)</v>
          </cell>
          <cell r="C69">
            <v>7</v>
          </cell>
          <cell r="D69">
            <v>6</v>
          </cell>
          <cell r="E69">
            <v>6</v>
          </cell>
          <cell r="F69">
            <v>4</v>
          </cell>
          <cell r="G69">
            <v>4</v>
          </cell>
          <cell r="H69">
            <v>4</v>
          </cell>
          <cell r="I69">
            <v>7</v>
          </cell>
          <cell r="J69">
            <v>11</v>
          </cell>
          <cell r="K69">
            <v>7</v>
          </cell>
          <cell r="L69">
            <v>0</v>
          </cell>
          <cell r="M69"/>
          <cell r="N69"/>
          <cell r="O69"/>
          <cell r="P69"/>
          <cell r="Q69">
            <v>6</v>
          </cell>
          <cell r="R69"/>
          <cell r="S69"/>
          <cell r="T69"/>
          <cell r="U69"/>
          <cell r="V69">
            <v>0</v>
          </cell>
          <cell r="W69">
            <v>2.2831051018938715E-3</v>
          </cell>
          <cell r="X69">
            <v>2.667232875557445E-3</v>
          </cell>
          <cell r="Y69">
            <v>2.7943385230868381E-3</v>
          </cell>
          <cell r="Z69">
            <v>2.9311894911254019E-3</v>
          </cell>
          <cell r="AA69">
            <v>3.0410302221931039E-3</v>
          </cell>
          <cell r="AB69">
            <v>3.2463100336946882E-3</v>
          </cell>
          <cell r="AC69">
            <v>3.127047466179375E-3</v>
          </cell>
          <cell r="AD69">
            <v>3.4316570805427039E-3</v>
          </cell>
          <cell r="AE69">
            <v>3.5951394425047193E-3</v>
          </cell>
          <cell r="AF69">
            <v>3.5168922779126709E-3</v>
          </cell>
          <cell r="AG69">
            <v>3.6589293862348505E-3</v>
          </cell>
          <cell r="AH69">
            <v>3.8139306267146143E-3</v>
          </cell>
          <cell r="AI69">
            <v>4.1598331954687522E-3</v>
          </cell>
          <cell r="AJ69">
            <v>4.3305980844768359E-3</v>
          </cell>
          <cell r="AK69">
            <v>4.7091276126817556E-3</v>
          </cell>
          <cell r="AL69">
            <v>4.9352439066792245E-3</v>
          </cell>
          <cell r="AM69">
            <v>5.0564486501753214E-3</v>
          </cell>
          <cell r="AN69">
            <v>313413032</v>
          </cell>
          <cell r="AO69">
            <v>195568503</v>
          </cell>
          <cell r="AP69">
            <v>0</v>
          </cell>
          <cell r="AQ69">
            <v>228782134</v>
          </cell>
          <cell r="AR69">
            <v>0</v>
          </cell>
          <cell r="AS69">
            <v>40312354</v>
          </cell>
          <cell r="AT69">
            <v>51920201</v>
          </cell>
          <cell r="AU69">
            <v>263782134</v>
          </cell>
          <cell r="AV69">
            <v>13553634</v>
          </cell>
          <cell r="AW69">
            <v>20834301</v>
          </cell>
          <cell r="AX69">
            <v>20834.300999999999</v>
          </cell>
          <cell r="AY69">
            <v>7</v>
          </cell>
          <cell r="AZ69">
            <v>7</v>
          </cell>
          <cell r="BA69">
            <v>6</v>
          </cell>
          <cell r="BB69">
            <v>6</v>
          </cell>
          <cell r="BC69">
            <v>7</v>
          </cell>
          <cell r="BD69">
            <v>15</v>
          </cell>
          <cell r="BE69">
            <v>14</v>
          </cell>
          <cell r="BF69">
            <v>18</v>
          </cell>
          <cell r="BG69">
            <v>18</v>
          </cell>
          <cell r="BH69">
            <v>32</v>
          </cell>
          <cell r="BI69">
            <v>6</v>
          </cell>
          <cell r="BJ69">
            <v>6</v>
          </cell>
          <cell r="BK69">
            <v>16</v>
          </cell>
          <cell r="BL69">
            <v>31</v>
          </cell>
          <cell r="BM69">
            <v>20</v>
          </cell>
          <cell r="BN69">
            <v>32</v>
          </cell>
          <cell r="BO69">
            <v>22</v>
          </cell>
          <cell r="BP69">
            <v>6</v>
          </cell>
          <cell r="BQ69">
            <v>8</v>
          </cell>
          <cell r="BR69">
            <v>7</v>
          </cell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</row>
        <row r="70">
          <cell r="B70" t="str">
            <v>Mar 2019 (Ranking out of 39 banks)</v>
          </cell>
          <cell r="C70">
            <v>7</v>
          </cell>
          <cell r="D70">
            <v>6</v>
          </cell>
          <cell r="E70">
            <v>6</v>
          </cell>
          <cell r="F70">
            <v>4</v>
          </cell>
          <cell r="G70">
            <v>4</v>
          </cell>
          <cell r="H70">
            <v>4</v>
          </cell>
          <cell r="I70">
            <v>7</v>
          </cell>
          <cell r="J70">
            <v>10</v>
          </cell>
          <cell r="K70">
            <v>8</v>
          </cell>
          <cell r="L70">
            <v>0</v>
          </cell>
          <cell r="M70"/>
          <cell r="N70"/>
          <cell r="O70"/>
          <cell r="P70"/>
          <cell r="Q70"/>
          <cell r="R70">
            <v>6</v>
          </cell>
          <cell r="S70"/>
          <cell r="T70"/>
          <cell r="U70"/>
          <cell r="V70"/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1</v>
          </cell>
          <cell r="AY70">
            <v>0</v>
          </cell>
          <cell r="AZ70">
            <v>7</v>
          </cell>
          <cell r="BA70">
            <v>6</v>
          </cell>
          <cell r="BB70">
            <v>6</v>
          </cell>
          <cell r="BC70">
            <v>8</v>
          </cell>
          <cell r="BD70">
            <v>16</v>
          </cell>
          <cell r="BE70">
            <v>16</v>
          </cell>
          <cell r="BF70">
            <v>17</v>
          </cell>
          <cell r="BG70">
            <v>17</v>
          </cell>
          <cell r="BH70">
            <v>32</v>
          </cell>
          <cell r="BI70">
            <v>6</v>
          </cell>
          <cell r="BJ70">
            <v>5</v>
          </cell>
          <cell r="BK70">
            <v>17</v>
          </cell>
          <cell r="BL70">
            <v>29</v>
          </cell>
          <cell r="BM70">
            <v>20</v>
          </cell>
          <cell r="BN70">
            <v>30</v>
          </cell>
          <cell r="BO70">
            <v>18</v>
          </cell>
          <cell r="BP70">
            <v>6</v>
          </cell>
          <cell r="BQ70">
            <v>7</v>
          </cell>
          <cell r="BR70">
            <v>7</v>
          </cell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</row>
      </sheetData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ep_20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 t="str">
            <v>Figures in KShs billions, except where otherwise indicated</v>
          </cell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</row>
        <row r="2">
          <cell r="B2" t="str">
            <v>Kenya Banking Industry analysis as at 30 September 2020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 t="str">
            <v>Market share on:</v>
          </cell>
          <cell r="BB3"/>
          <cell r="BC3"/>
          <cell r="BD3"/>
          <cell r="BE3" t="str">
            <v>Key ratios as at 30 September 2020</v>
          </cell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 t="str">
            <v>Market share on off balance sheet items:</v>
          </cell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 t="str">
            <v>ok</v>
          </cell>
          <cell r="CT3" t="str">
            <v>ok</v>
          </cell>
          <cell r="CU3" t="str">
            <v>ok</v>
          </cell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 t="str">
            <v>ok</v>
          </cell>
          <cell r="DT3" t="str">
            <v>ok</v>
          </cell>
          <cell r="DU3"/>
          <cell r="DV3"/>
          <cell r="DW3"/>
          <cell r="DX3"/>
          <cell r="DY3" t="str">
            <v>ok</v>
          </cell>
          <cell r="DZ3" t="str">
            <v>ok</v>
          </cell>
          <cell r="EA3"/>
          <cell r="EB3"/>
          <cell r="EC3" t="str">
            <v>ok</v>
          </cell>
          <cell r="ED3" t="str">
            <v>ok</v>
          </cell>
          <cell r="EE3" t="str">
            <v>ok</v>
          </cell>
          <cell r="EF3" t="str">
            <v>ok</v>
          </cell>
          <cell r="EG3"/>
          <cell r="EH3" t="str">
            <v>ok</v>
          </cell>
          <cell r="EI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Sep- 20</v>
          </cell>
          <cell r="N4" t="str">
            <v>Jun-20</v>
          </cell>
          <cell r="O4" t="str">
            <v>Mar- 20</v>
          </cell>
          <cell r="P4" t="str">
            <v>Dec- 19</v>
          </cell>
          <cell r="Q4" t="str">
            <v>Sep- 19</v>
          </cell>
          <cell r="R4" t="str">
            <v>Jun- 19</v>
          </cell>
          <cell r="S4" t="str">
            <v>Mar- 19</v>
          </cell>
          <cell r="T4" t="str">
            <v>Dec- 18</v>
          </cell>
          <cell r="U4" t="str">
            <v>Sep- 18</v>
          </cell>
          <cell r="V4" t="str">
            <v>Jun- 18</v>
          </cell>
          <cell r="W4" t="str">
            <v>Mar- 18</v>
          </cell>
          <cell r="X4" t="str">
            <v>Dec- 17</v>
          </cell>
          <cell r="Y4" t="str">
            <v>Sep- 17</v>
          </cell>
          <cell r="Z4" t="str">
            <v>Jun- 17</v>
          </cell>
          <cell r="AA4" t="str">
            <v>Mar- 17</v>
          </cell>
          <cell r="AB4" t="str">
            <v>Dec- 16</v>
          </cell>
          <cell r="AC4" t="str">
            <v>Sep- 16</v>
          </cell>
          <cell r="AD4" t="str">
            <v>Jun- 16</v>
          </cell>
          <cell r="AE4" t="str">
            <v>Mar- 16</v>
          </cell>
          <cell r="AF4" t="str">
            <v>Sep- 15</v>
          </cell>
          <cell r="AG4" t="str">
            <v>June - 15</v>
          </cell>
          <cell r="AH4" t="str">
            <v>Mar - 15</v>
          </cell>
          <cell r="AI4" t="str">
            <v>Dec - 14</v>
          </cell>
          <cell r="AJ4" t="str">
            <v>Sep - 14</v>
          </cell>
          <cell r="AK4" t="str">
            <v>Jun - 14</v>
          </cell>
          <cell r="AL4" t="str">
            <v>Mar - 14</v>
          </cell>
          <cell r="AM4" t="str">
            <v>Dec - 13</v>
          </cell>
          <cell r="AN4" t="str">
            <v>Assets
Sep 2013</v>
          </cell>
          <cell r="AO4" t="str">
            <v>Advances Sep 2013</v>
          </cell>
          <cell r="AP4" t="str">
            <v>Advances - Dec 2010</v>
          </cell>
          <cell r="AQ4" t="str">
            <v>Deposits - Sep 2013</v>
          </cell>
          <cell r="AR4" t="str">
            <v>Deposits - Dec 2010</v>
          </cell>
          <cell r="AS4" t="str">
            <v>Core Capital</v>
          </cell>
          <cell r="AT4" t="str">
            <v>Total Capital</v>
          </cell>
          <cell r="AU4" t="str">
            <v>Total Risk Weighted Assets</v>
          </cell>
          <cell r="AV4" t="str">
            <v>PBT</v>
          </cell>
          <cell r="AW4" t="str">
            <v>Interest income on
 loans and advances</v>
          </cell>
          <cell r="AX4" t="str">
            <v>Interest income on
 loans and advances</v>
          </cell>
          <cell r="AY4" t="str">
            <v>Interest expenses on 
customer deposits</v>
          </cell>
          <cell r="AZ4"/>
          <cell r="BA4" t="str">
            <v>Assets</v>
          </cell>
          <cell r="BB4" t="str">
            <v xml:space="preserve"> Advances</v>
          </cell>
          <cell r="BC4" t="str">
            <v>Customer Deposits</v>
          </cell>
          <cell r="BD4" t="str">
            <v>PBT Marketshare %</v>
          </cell>
          <cell r="BE4" t="str">
            <v>Annualised ROE</v>
          </cell>
          <cell r="BF4" t="str">
            <v>Annualised ROA</v>
          </cell>
          <cell r="BG4" t="str">
            <v>Total capital/ TRWA</v>
          </cell>
          <cell r="BH4" t="str">
            <v>Core capital/ TRWA</v>
          </cell>
          <cell r="BI4" t="str">
            <v>Fee income/Total income</v>
          </cell>
          <cell r="BJ4" t="str">
            <v>Cost
/Income</v>
          </cell>
          <cell r="BK4" t="str">
            <v>NPA ratio</v>
          </cell>
          <cell r="BL4" t="str">
            <v>Coverarge ratio (Specific provision/NPL)</v>
          </cell>
          <cell r="BM4" t="str">
            <v>Yield on Loans</v>
          </cell>
          <cell r="BN4" t="str">
            <v>Cost of customer deposits</v>
          </cell>
          <cell r="BO4" t="str">
            <v>Spread</v>
          </cell>
          <cell r="BP4" t="str">
            <v>Advances to Deposits ratio</v>
          </cell>
          <cell r="BQ4" t="str">
            <v>Letter of credit, guarantees, acceptances</v>
          </cell>
          <cell r="BR4" t="str">
            <v>Forwards swaps &amp; options</v>
          </cell>
          <cell r="BS4" t="str">
            <v>Overall off balance sheet items</v>
          </cell>
          <cell r="BT4" t="str">
            <v>Total assets Sep 20</v>
          </cell>
          <cell r="BU4" t="str">
            <v>Total assets Jun 20</v>
          </cell>
          <cell r="BV4" t="str">
            <v>Total assets Mar 20</v>
          </cell>
          <cell r="BW4" t="str">
            <v>Total assets Dec 19</v>
          </cell>
          <cell r="BX4" t="str">
            <v>Total assets Sep 19</v>
          </cell>
          <cell r="BY4" t="str">
            <v>Total assets Jun 19</v>
          </cell>
          <cell r="BZ4" t="str">
            <v>Total assets Mar 19</v>
          </cell>
          <cell r="CA4" t="str">
            <v>Total assets Dec 18</v>
          </cell>
          <cell r="CB4" t="str">
            <v>Total assets Sep 18</v>
          </cell>
          <cell r="CC4" t="str">
            <v>Total assets Jun 18</v>
          </cell>
          <cell r="CD4" t="str">
            <v>Total assets Mar 18</v>
          </cell>
          <cell r="CE4" t="str">
            <v>Total assets Dec 17</v>
          </cell>
          <cell r="CF4" t="str">
            <v>Total assets Sep 17</v>
          </cell>
          <cell r="CG4" t="str">
            <v>Total assets Jun 17</v>
          </cell>
          <cell r="CH4" t="str">
            <v>Total assets Mar 17</v>
          </cell>
          <cell r="CI4" t="str">
            <v>Total assets Dec 16</v>
          </cell>
          <cell r="CJ4" t="str">
            <v>Total assets Sep 16</v>
          </cell>
          <cell r="CK4" t="str">
            <v>Total assets Jun 16</v>
          </cell>
          <cell r="CL4" t="str">
            <v>Total assets Mar 16</v>
          </cell>
          <cell r="CM4" t="str">
            <v>Total assets Dec 15</v>
          </cell>
          <cell r="CN4" t="str">
            <v>Total assets Sep 15</v>
          </cell>
          <cell r="CO4" t="str">
            <v>Total assets June 15</v>
          </cell>
          <cell r="CP4" t="str">
            <v>Total assets Mar 15</v>
          </cell>
          <cell r="CQ4" t="str">
            <v>Total assets Dec 14</v>
          </cell>
          <cell r="CR4" t="str">
            <v>Total assets Sep 14</v>
          </cell>
          <cell r="CS4" t="str">
            <v>Total assets June 14</v>
          </cell>
          <cell r="CT4" t="str">
            <v>Total assets Mar 14</v>
          </cell>
          <cell r="CU4" t="str">
            <v>Total assets Dec 13</v>
          </cell>
          <cell r="CV4" t="str">
            <v>Total Equity Sep 20</v>
          </cell>
          <cell r="CW4" t="str">
            <v>Total Equity Jun 20</v>
          </cell>
          <cell r="CX4" t="str">
            <v>Total Equity Mar 20</v>
          </cell>
          <cell r="CY4" t="str">
            <v>Total Equity Dec 19</v>
          </cell>
          <cell r="CZ4" t="str">
            <v>Total Equity Sep 19</v>
          </cell>
          <cell r="DA4" t="str">
            <v>Total Equity Jun 19</v>
          </cell>
          <cell r="DB4" t="str">
            <v>Total Equity Mar 19</v>
          </cell>
          <cell r="DC4" t="str">
            <v>Total Equity Dec 18</v>
          </cell>
          <cell r="DD4" t="str">
            <v>Total Equity Sep 18</v>
          </cell>
          <cell r="DE4" t="str">
            <v>Total Equity Jun 18</v>
          </cell>
          <cell r="DF4" t="str">
            <v>Total Equity Mar 18</v>
          </cell>
          <cell r="DG4" t="str">
            <v>Total Equity Dec 17</v>
          </cell>
          <cell r="DH4" t="str">
            <v>Total Equity Sep 17</v>
          </cell>
          <cell r="DI4" t="str">
            <v>Total Equity Jun 17</v>
          </cell>
          <cell r="DJ4" t="str">
            <v>Total Equity Mar 17</v>
          </cell>
          <cell r="DK4" t="str">
            <v>Total Equity Dec 16</v>
          </cell>
          <cell r="DL4" t="str">
            <v>Total Equity Sep 16</v>
          </cell>
          <cell r="DM4" t="str">
            <v>Total Equity Jun 16</v>
          </cell>
          <cell r="DN4" t="str">
            <v>Total Equity March 16</v>
          </cell>
          <cell r="DO4" t="str">
            <v>Total Equity December 15</v>
          </cell>
          <cell r="DP4" t="str">
            <v>Total Equity September 15</v>
          </cell>
          <cell r="DQ4" t="str">
            <v>Total Equity June 15</v>
          </cell>
          <cell r="DR4" t="str">
            <v>Total Equity Mar 15</v>
          </cell>
          <cell r="DS4" t="str">
            <v>Total equity Dec 14</v>
          </cell>
          <cell r="DT4" t="str">
            <v>Total equity Sep 14</v>
          </cell>
          <cell r="DU4" t="str">
            <v>Total equity June 14</v>
          </cell>
          <cell r="DV4" t="str">
            <v>Total equity Mar 14</v>
          </cell>
          <cell r="DW4" t="str">
            <v>Total equity Dec 13</v>
          </cell>
          <cell r="DX4"/>
          <cell r="DY4" t="str">
            <v>Fee income</v>
          </cell>
          <cell r="DZ4" t="str">
            <v>Net Interest income</v>
          </cell>
          <cell r="EA4"/>
          <cell r="EB4" t="str">
            <v>Total operating income</v>
          </cell>
          <cell r="EC4" t="str">
            <v>Total expenses</v>
          </cell>
          <cell r="ED4" t="str">
            <v>Specific Provision Sep 20</v>
          </cell>
          <cell r="EE4" t="str">
            <v>Net non performing loans
 Sep 2020</v>
          </cell>
          <cell r="EF4" t="str">
            <v>Total NPA</v>
          </cell>
          <cell r="EG4" t="str">
            <v>Profit after tax
Sep 2020</v>
          </cell>
          <cell r="EH4" t="str">
            <v>Profit after tax
June 2020</v>
          </cell>
          <cell r="EI4" t="str">
            <v>Advances - Sep 2020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 t="str">
            <v>CBK Min = 14.5%</v>
          </cell>
          <cell r="BH5" t="str">
            <v>CBK Min = 10.5%</v>
          </cell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</row>
        <row r="6">
          <cell r="B6" t="str">
            <v>Kenya Commercial Bank</v>
          </cell>
          <cell r="C6">
            <v>739.37622099999999</v>
          </cell>
          <cell r="D6">
            <v>475.66713099999998</v>
          </cell>
          <cell r="E6">
            <v>595.86703299999999</v>
          </cell>
          <cell r="F6">
            <v>98.394396999999998</v>
          </cell>
          <cell r="G6">
            <v>106.531897</v>
          </cell>
          <cell r="H6">
            <v>104.134722</v>
          </cell>
          <cell r="I6">
            <v>614.02628000000004</v>
          </cell>
          <cell r="J6">
            <v>2.1729080000000001</v>
          </cell>
          <cell r="K6">
            <v>15.117993</v>
          </cell>
          <cell r="L6"/>
          <cell r="M6">
            <v>0.14267893515652097</v>
          </cell>
          <cell r="N6">
            <v>0.1416153869572814</v>
          </cell>
          <cell r="O6">
            <v>0.14566141968208518</v>
          </cell>
          <cell r="P6">
            <v>0.13910860417173271</v>
          </cell>
          <cell r="Q6">
            <v>0.14545460759005399</v>
          </cell>
          <cell r="R6">
            <v>0.14303507584047709</v>
          </cell>
          <cell r="S6">
            <v>0.145471861075753</v>
          </cell>
          <cell r="T6">
            <v>0.14397199811038175</v>
          </cell>
          <cell r="U6">
            <v>0.13881037333648602</v>
          </cell>
          <cell r="V6">
            <v>0.14117435542314599</v>
          </cell>
          <cell r="W6">
            <v>0.13796686321193541</v>
          </cell>
          <cell r="X6">
            <v>0.14291263056409176</v>
          </cell>
          <cell r="Y6">
            <v>0.1430842533304027</v>
          </cell>
          <cell r="Z6">
            <v>0.14152595466646359</v>
          </cell>
          <cell r="AA6">
            <v>0.13574438000670025</v>
          </cell>
          <cell r="AB6">
            <v>0.13992352803734659</v>
          </cell>
          <cell r="AC6">
            <v>0.13433714985353076</v>
          </cell>
          <cell r="AD6">
            <v>0.13275515468664842</v>
          </cell>
          <cell r="AE6">
            <v>0.13119905159235939</v>
          </cell>
          <cell r="AF6">
            <v>0.12315759144100659</v>
          </cell>
          <cell r="AG6">
            <v>0.12828392399161925</v>
          </cell>
          <cell r="AH6">
            <v>0.12776260968164574</v>
          </cell>
          <cell r="AI6">
            <v>0.12747288756217376</v>
          </cell>
          <cell r="AJ6">
            <v>0.1249181995617412</v>
          </cell>
          <cell r="AK6">
            <v>0.13106153348130317</v>
          </cell>
          <cell r="AL6">
            <v>0.13103110285523009</v>
          </cell>
          <cell r="AM6">
            <v>0.12953006295034575</v>
          </cell>
          <cell r="AN6">
            <v>313413032</v>
          </cell>
          <cell r="AO6">
            <v>195568503</v>
          </cell>
          <cell r="AP6">
            <v>0</v>
          </cell>
          <cell r="AQ6">
            <v>228782134</v>
          </cell>
          <cell r="AR6">
            <v>0</v>
          </cell>
          <cell r="AS6">
            <v>40312354</v>
          </cell>
          <cell r="AT6">
            <v>51920201</v>
          </cell>
          <cell r="AU6">
            <v>263782134</v>
          </cell>
          <cell r="AV6">
            <v>13553634</v>
          </cell>
          <cell r="AW6">
            <v>20834301</v>
          </cell>
          <cell r="AX6">
            <v>20834.300999999999</v>
          </cell>
          <cell r="AY6">
            <v>4733253</v>
          </cell>
          <cell r="AZ6"/>
          <cell r="BA6">
            <v>0.14173920903988732</v>
          </cell>
          <cell r="BB6">
            <v>0.18063952937286795</v>
          </cell>
          <cell r="BC6">
            <v>0.15341668356386132</v>
          </cell>
          <cell r="BD6">
            <v>0.17078121983643654</v>
          </cell>
          <cell r="BE6">
            <v>0.13353896538001542</v>
          </cell>
          <cell r="BF6">
            <v>1.8584693093592432E-2</v>
          </cell>
          <cell r="BG6">
            <v>0.17349729233087546</v>
          </cell>
          <cell r="BH6">
            <v>0.16024460223428871</v>
          </cell>
          <cell r="BI6">
            <v>0.3000959338418403</v>
          </cell>
          <cell r="BJ6">
            <v>0.38535587636155583</v>
          </cell>
          <cell r="BK6">
            <v>0.10718891701966815</v>
          </cell>
          <cell r="BL6">
            <v>0.56020945745518014</v>
          </cell>
          <cell r="BM6">
            <v>0.10870066959653009</v>
          </cell>
          <cell r="BN6">
            <v>2.48241138958828E-2</v>
          </cell>
          <cell r="BO6">
            <v>8.3876555700647282E-2</v>
          </cell>
          <cell r="BP6">
            <v>0.79827730795101726</v>
          </cell>
          <cell r="BQ6">
            <v>0.12279039824584921</v>
          </cell>
          <cell r="BR6">
            <v>2.1500150871250397E-2</v>
          </cell>
          <cell r="BS6">
            <v>7.3511693003837239E-2</v>
          </cell>
          <cell r="BT6">
            <v>739376221</v>
          </cell>
          <cell r="BU6">
            <v>730292814</v>
          </cell>
          <cell r="BV6">
            <v>728913837</v>
          </cell>
          <cell r="BW6">
            <v>674301720</v>
          </cell>
          <cell r="BX6">
            <v>667693686</v>
          </cell>
          <cell r="BY6">
            <v>653058422</v>
          </cell>
          <cell r="BZ6">
            <v>635446081</v>
          </cell>
          <cell r="CA6">
            <v>621722876</v>
          </cell>
          <cell r="CB6">
            <v>594008882</v>
          </cell>
          <cell r="CC6">
            <v>582710853</v>
          </cell>
          <cell r="CD6">
            <v>560903987</v>
          </cell>
          <cell r="CE6">
            <v>555630311</v>
          </cell>
          <cell r="CF6">
            <v>551343268</v>
          </cell>
          <cell r="CG6">
            <v>539972430</v>
          </cell>
          <cell r="CH6">
            <v>520535661</v>
          </cell>
          <cell r="CI6">
            <v>504775429</v>
          </cell>
          <cell r="CJ6">
            <v>480228078</v>
          </cell>
          <cell r="CK6">
            <v>468119269</v>
          </cell>
          <cell r="CL6">
            <v>467040289</v>
          </cell>
          <cell r="CM6">
            <v>467741173</v>
          </cell>
          <cell r="CN6">
            <v>454775641</v>
          </cell>
          <cell r="CO6">
            <v>428373929</v>
          </cell>
          <cell r="CP6">
            <v>392112176</v>
          </cell>
          <cell r="CQ6">
            <v>376969401</v>
          </cell>
          <cell r="CR6">
            <v>354654696</v>
          </cell>
          <cell r="CS6">
            <v>357832852</v>
          </cell>
          <cell r="CT6">
            <v>344881270</v>
          </cell>
          <cell r="CU6">
            <v>323312544</v>
          </cell>
          <cell r="CV6">
            <v>104134722</v>
          </cell>
          <cell r="CW6">
            <v>101108298</v>
          </cell>
          <cell r="CX6">
            <v>98172727</v>
          </cell>
          <cell r="CY6">
            <v>92607634</v>
          </cell>
          <cell r="CZ6">
            <v>103799988</v>
          </cell>
          <cell r="DA6">
            <v>100669405</v>
          </cell>
          <cell r="DB6">
            <v>102602551</v>
          </cell>
          <cell r="DC6">
            <v>97788946</v>
          </cell>
          <cell r="DD6">
            <v>86547811</v>
          </cell>
          <cell r="DE6">
            <v>83188923</v>
          </cell>
          <cell r="DF6">
            <v>77025627</v>
          </cell>
          <cell r="DG6">
            <v>88990915</v>
          </cell>
          <cell r="DH6">
            <v>87543545</v>
          </cell>
          <cell r="DI6">
            <v>82387611</v>
          </cell>
          <cell r="DJ6">
            <v>76498794</v>
          </cell>
          <cell r="DK6">
            <v>80989888</v>
          </cell>
          <cell r="DL6">
            <v>79112934</v>
          </cell>
          <cell r="DM6">
            <v>71821971</v>
          </cell>
          <cell r="DN6">
            <v>65237685</v>
          </cell>
          <cell r="DO6">
            <v>80885958</v>
          </cell>
          <cell r="DP6">
            <v>75806174</v>
          </cell>
          <cell r="DQ6">
            <v>73434331</v>
          </cell>
          <cell r="DR6">
            <v>75829560</v>
          </cell>
          <cell r="DS6">
            <v>72167339</v>
          </cell>
          <cell r="DT6">
            <v>72167339</v>
          </cell>
          <cell r="DU6">
            <v>68163363</v>
          </cell>
          <cell r="DV6">
            <v>65596612</v>
          </cell>
          <cell r="DW6">
            <v>62390636</v>
          </cell>
          <cell r="DX6"/>
          <cell r="DY6">
            <v>16501018</v>
          </cell>
          <cell r="DZ6">
            <v>38484792</v>
          </cell>
          <cell r="EA6"/>
          <cell r="EB6">
            <v>54985810</v>
          </cell>
          <cell r="EC6">
            <v>21189105</v>
          </cell>
          <cell r="ED6">
            <v>31992184</v>
          </cell>
          <cell r="EE6">
            <v>25115356</v>
          </cell>
          <cell r="EF6">
            <v>57107540</v>
          </cell>
          <cell r="EG6">
            <v>9852289</v>
          </cell>
          <cell r="EH6">
            <v>7045984</v>
          </cell>
          <cell r="EI6">
            <v>475667131</v>
          </cell>
        </row>
        <row r="7">
          <cell r="B7" t="str">
            <v>Equity Bank</v>
          </cell>
          <cell r="C7">
            <v>598.93212100000005</v>
          </cell>
          <cell r="D7">
            <v>302.42437999999999</v>
          </cell>
          <cell r="E7">
            <v>445.318443</v>
          </cell>
          <cell r="F7">
            <v>65.631912</v>
          </cell>
          <cell r="G7">
            <v>87.331912000000003</v>
          </cell>
          <cell r="H7">
            <v>83.817449999999994</v>
          </cell>
          <cell r="I7">
            <v>552.52435600000001</v>
          </cell>
          <cell r="J7">
            <v>2.3842409999999998</v>
          </cell>
          <cell r="K7">
            <v>13.952204</v>
          </cell>
          <cell r="L7"/>
          <cell r="M7">
            <v>0.11214208797173691</v>
          </cell>
          <cell r="N7">
            <v>0.10673950818376135</v>
          </cell>
          <cell r="O7">
            <v>0.10447199322839885</v>
          </cell>
          <cell r="P7">
            <v>0.10320281453529431</v>
          </cell>
          <cell r="Q7">
            <v>0.10715481797940646</v>
          </cell>
          <cell r="R7">
            <v>0.10385332472346581</v>
          </cell>
          <cell r="S7">
            <v>0.10090626517022637</v>
          </cell>
          <cell r="T7">
            <v>9.8061190936799256E-2</v>
          </cell>
          <cell r="U7">
            <v>9.8408090677759213E-2</v>
          </cell>
          <cell r="V7">
            <v>9.8374743180696667E-2</v>
          </cell>
          <cell r="W7">
            <v>9.9213182021215762E-2</v>
          </cell>
          <cell r="X7">
            <v>0.10021070817425724</v>
          </cell>
          <cell r="Y7">
            <v>0.10263867923579205</v>
          </cell>
          <cell r="Z7">
            <v>0.10210981080849582</v>
          </cell>
          <cell r="AA7">
            <v>0.10023911955140558</v>
          </cell>
          <cell r="AB7">
            <v>9.8746469930219127E-2</v>
          </cell>
          <cell r="AC7">
            <v>0.10184218946700879</v>
          </cell>
          <cell r="AD7">
            <v>9.8472200158710665E-2</v>
          </cell>
          <cell r="AE7">
            <v>9.6887678984546005E-2</v>
          </cell>
          <cell r="AF7">
            <v>9.1101266839765715E-2</v>
          </cell>
          <cell r="AG7">
            <v>9.1091482465713358E-2</v>
          </cell>
          <cell r="AH7">
            <v>8.966130581150647E-2</v>
          </cell>
          <cell r="AI7">
            <v>8.4610822065211241E-2</v>
          </cell>
          <cell r="AJ7">
            <v>9.4623204654071993E-2</v>
          </cell>
          <cell r="AK7">
            <v>9.3120895302110526E-2</v>
          </cell>
          <cell r="AL7">
            <v>9.5413985779401106E-2</v>
          </cell>
          <cell r="AM7">
            <v>9.1886694776309688E-2</v>
          </cell>
          <cell r="AN7">
            <v>313413032</v>
          </cell>
          <cell r="AO7">
            <v>195568503</v>
          </cell>
          <cell r="AP7">
            <v>0</v>
          </cell>
          <cell r="AQ7">
            <v>228782134</v>
          </cell>
          <cell r="AR7">
            <v>0</v>
          </cell>
          <cell r="AS7">
            <v>40312354</v>
          </cell>
          <cell r="AT7">
            <v>51920201</v>
          </cell>
          <cell r="AU7">
            <v>263782134</v>
          </cell>
          <cell r="AV7">
            <v>13553634</v>
          </cell>
          <cell r="AW7">
            <v>20834301</v>
          </cell>
          <cell r="AX7">
            <v>20834.300999999999</v>
          </cell>
          <cell r="AY7">
            <v>4733253</v>
          </cell>
          <cell r="AZ7"/>
          <cell r="BA7">
            <v>0.11481592548960551</v>
          </cell>
          <cell r="BB7">
            <v>0.11484879680299243</v>
          </cell>
          <cell r="BC7">
            <v>0.11465524164160701</v>
          </cell>
          <cell r="BD7">
            <v>0.15761182178922883</v>
          </cell>
          <cell r="BE7">
            <v>0.18437801621030703</v>
          </cell>
          <cell r="BF7">
            <v>2.5617587334079619E-2</v>
          </cell>
          <cell r="BG7">
            <v>0.15805984125702505</v>
          </cell>
          <cell r="BH7">
            <v>0.1187855544959904</v>
          </cell>
          <cell r="BI7">
            <v>0.36714682179003105</v>
          </cell>
          <cell r="BJ7">
            <v>0.42032847201861534</v>
          </cell>
          <cell r="BK7">
            <v>8.5646324582448585E-2</v>
          </cell>
          <cell r="BL7">
            <v>0.44059415342579877</v>
          </cell>
          <cell r="BM7">
            <v>0.11178034730668292</v>
          </cell>
          <cell r="BN7">
            <v>2.4808550147565625E-2</v>
          </cell>
          <cell r="BO7">
            <v>8.6971797159117292E-2</v>
          </cell>
          <cell r="BP7">
            <v>0.67911936896806224</v>
          </cell>
          <cell r="BQ7">
            <v>0.11291648188708422</v>
          </cell>
          <cell r="BR7">
            <v>9.3335481103796192E-2</v>
          </cell>
          <cell r="BS7">
            <v>0.10149485341977589</v>
          </cell>
          <cell r="BT7">
            <v>598932121</v>
          </cell>
          <cell r="BU7">
            <v>562011143</v>
          </cell>
          <cell r="BV7">
            <v>530686258</v>
          </cell>
          <cell r="BW7">
            <v>507525237</v>
          </cell>
          <cell r="BX7">
            <v>511829030</v>
          </cell>
          <cell r="BY7">
            <v>482709421</v>
          </cell>
          <cell r="BZ7">
            <v>465244098</v>
          </cell>
          <cell r="CA7">
            <v>438508784</v>
          </cell>
          <cell r="CB7">
            <v>424255993</v>
          </cell>
          <cell r="CC7">
            <v>410372609</v>
          </cell>
          <cell r="CD7">
            <v>402181727</v>
          </cell>
          <cell r="CE7">
            <v>406402486</v>
          </cell>
          <cell r="CF7">
            <v>405535402</v>
          </cell>
          <cell r="CG7">
            <v>399529870</v>
          </cell>
          <cell r="CH7">
            <v>393863646</v>
          </cell>
          <cell r="CI7">
            <v>379748996</v>
          </cell>
          <cell r="CJ7">
            <v>380264086</v>
          </cell>
          <cell r="CK7">
            <v>360468890</v>
          </cell>
          <cell r="CL7">
            <v>347559904</v>
          </cell>
          <cell r="CM7">
            <v>341329318</v>
          </cell>
          <cell r="CN7">
            <v>321146247</v>
          </cell>
          <cell r="CO7">
            <v>318183426</v>
          </cell>
          <cell r="CP7">
            <v>300888650</v>
          </cell>
          <cell r="CQ7">
            <v>276115727</v>
          </cell>
          <cell r="CR7">
            <v>284368025</v>
          </cell>
          <cell r="CS7">
            <v>260214926</v>
          </cell>
          <cell r="CT7">
            <v>255340466</v>
          </cell>
          <cell r="CU7">
            <v>238194354</v>
          </cell>
          <cell r="CV7">
            <v>83817450</v>
          </cell>
          <cell r="CW7">
            <v>78177301</v>
          </cell>
          <cell r="CX7">
            <v>72628489</v>
          </cell>
          <cell r="CY7">
            <v>69914370</v>
          </cell>
          <cell r="CZ7">
            <v>78491773</v>
          </cell>
          <cell r="DA7">
            <v>73643524</v>
          </cell>
          <cell r="DB7">
            <v>67538874</v>
          </cell>
          <cell r="DC7">
            <v>60586569</v>
          </cell>
          <cell r="DD7">
            <v>66014329</v>
          </cell>
          <cell r="DE7">
            <v>62231112</v>
          </cell>
          <cell r="DF7">
            <v>58528396</v>
          </cell>
          <cell r="DG7">
            <v>61906391</v>
          </cell>
          <cell r="DH7">
            <v>66313250</v>
          </cell>
          <cell r="DI7">
            <v>61659481</v>
          </cell>
          <cell r="DJ7">
            <v>56267047</v>
          </cell>
          <cell r="DK7">
            <v>52341039</v>
          </cell>
          <cell r="DL7">
            <v>59898173</v>
          </cell>
          <cell r="DM7">
            <v>54059428</v>
          </cell>
          <cell r="DN7">
            <v>52125975</v>
          </cell>
          <cell r="DO7">
            <v>47439613</v>
          </cell>
          <cell r="DP7">
            <v>50167760</v>
          </cell>
          <cell r="DQ7">
            <v>47666080</v>
          </cell>
          <cell r="DR7">
            <v>44265113</v>
          </cell>
          <cell r="DS7">
            <v>39733344</v>
          </cell>
          <cell r="DT7">
            <v>39733344</v>
          </cell>
          <cell r="DU7">
            <v>55681804</v>
          </cell>
          <cell r="DV7">
            <v>48809621</v>
          </cell>
          <cell r="DW7">
            <v>50686922</v>
          </cell>
          <cell r="DX7"/>
          <cell r="DY7">
            <v>16648425</v>
          </cell>
          <cell r="DZ7">
            <v>28696990</v>
          </cell>
          <cell r="EA7"/>
          <cell r="EB7">
            <v>45345415</v>
          </cell>
          <cell r="EC7">
            <v>19059969</v>
          </cell>
          <cell r="ED7">
            <v>12481019</v>
          </cell>
          <cell r="EE7">
            <v>15846681</v>
          </cell>
          <cell r="EF7">
            <v>28327700</v>
          </cell>
          <cell r="EG7">
            <v>10629288</v>
          </cell>
          <cell r="EH7">
            <v>7173421</v>
          </cell>
          <cell r="EI7">
            <v>302424380</v>
          </cell>
        </row>
        <row r="8">
          <cell r="B8" t="str">
            <v>Co-operative Bank of Kenya</v>
          </cell>
          <cell r="C8">
            <v>502.660349</v>
          </cell>
          <cell r="D8">
            <v>282.89495199999999</v>
          </cell>
          <cell r="E8">
            <v>370.69461200000001</v>
          </cell>
          <cell r="F8">
            <v>66.708681999999996</v>
          </cell>
          <cell r="G8">
            <v>68.803118999999995</v>
          </cell>
          <cell r="H8">
            <v>81.353443999999996</v>
          </cell>
          <cell r="I8">
            <v>441.54362099999997</v>
          </cell>
          <cell r="J8">
            <v>1.6302490000000001</v>
          </cell>
          <cell r="K8">
            <v>12.888373</v>
          </cell>
          <cell r="L8"/>
          <cell r="M8">
            <v>9.8537808412518441E-2</v>
          </cell>
          <cell r="N8">
            <v>9.9594061381088006E-2</v>
          </cell>
          <cell r="O8">
            <v>9.7688689863564118E-2</v>
          </cell>
          <cell r="P8">
            <v>9.7622535687919107E-2</v>
          </cell>
          <cell r="Q8">
            <v>9.4698206618641478E-2</v>
          </cell>
          <cell r="R8">
            <v>9.5496047523113706E-2</v>
          </cell>
          <cell r="S8">
            <v>9.6648189092887749E-2</v>
          </cell>
          <cell r="T8">
            <v>9.5704141107746943E-2</v>
          </cell>
          <cell r="U8">
            <v>9.6474712596889139E-2</v>
          </cell>
          <cell r="V8">
            <v>9.8479859855237384E-2</v>
          </cell>
          <cell r="W8">
            <v>0.1021673753053215</v>
          </cell>
          <cell r="X8">
            <v>0.10000834463142143</v>
          </cell>
          <cell r="Y8">
            <v>0.1004640419991996</v>
          </cell>
          <cell r="Z8">
            <v>0.10086798408392122</v>
          </cell>
          <cell r="AA8">
            <v>0.10117409893948653</v>
          </cell>
          <cell r="AB8">
            <v>9.8095006116512201E-2</v>
          </cell>
          <cell r="AC8">
            <v>9.6650095935512909E-2</v>
          </cell>
          <cell r="AD8">
            <v>0.10250285940196353</v>
          </cell>
          <cell r="AE8">
            <v>0.10078924232391917</v>
          </cell>
          <cell r="AF8">
            <v>0.10135136881997128</v>
          </cell>
          <cell r="AG8">
            <v>9.1113009941155967E-2</v>
          </cell>
          <cell r="AH8">
            <v>9.2205325760033208E-2</v>
          </cell>
          <cell r="AI8">
            <v>8.9025218546685186E-2</v>
          </cell>
          <cell r="AJ8">
            <v>9.9034548928715799E-2</v>
          </cell>
          <cell r="AK8">
            <v>9.8971934282891236E-2</v>
          </cell>
          <cell r="AL8">
            <v>9.7025164366221661E-2</v>
          </cell>
          <cell r="AM8">
            <v>9.277290604617458E-2</v>
          </cell>
          <cell r="AN8">
            <v>313413032</v>
          </cell>
          <cell r="AO8">
            <v>195568503</v>
          </cell>
          <cell r="AP8">
            <v>0</v>
          </cell>
          <cell r="AQ8">
            <v>228782134</v>
          </cell>
          <cell r="AR8">
            <v>0</v>
          </cell>
          <cell r="AS8">
            <v>40312354</v>
          </cell>
          <cell r="AT8">
            <v>51920201</v>
          </cell>
          <cell r="AU8">
            <v>263782134</v>
          </cell>
          <cell r="AV8">
            <v>13553634</v>
          </cell>
          <cell r="AW8">
            <v>20834301</v>
          </cell>
          <cell r="AX8">
            <v>20834.300999999999</v>
          </cell>
          <cell r="AY8">
            <v>4733253</v>
          </cell>
          <cell r="AZ8"/>
          <cell r="BA8">
            <v>9.6360524262753794E-2</v>
          </cell>
          <cell r="BB8">
            <v>0.10743229384760679</v>
          </cell>
          <cell r="BC8">
            <v>9.5441994335055541E-2</v>
          </cell>
          <cell r="BD8">
            <v>0.14559419776467636</v>
          </cell>
          <cell r="BE8">
            <v>0.15348140626359366</v>
          </cell>
          <cell r="BF8">
            <v>2.5536496108134646E-2</v>
          </cell>
          <cell r="BG8">
            <v>0.15582405843430813</v>
          </cell>
          <cell r="BH8">
            <v>0.15108061543029289</v>
          </cell>
          <cell r="BI8">
            <v>0.33982917914244226</v>
          </cell>
          <cell r="BJ8">
            <v>0.52381868673537657</v>
          </cell>
          <cell r="BK8">
            <v>0.10617212776700272</v>
          </cell>
          <cell r="BL8">
            <v>0.41428851673222966</v>
          </cell>
          <cell r="BM8">
            <v>0.10766943185332647</v>
          </cell>
          <cell r="BN8">
            <v>2.9521332606620553E-2</v>
          </cell>
          <cell r="BO8">
            <v>7.8148099246705918E-2</v>
          </cell>
          <cell r="BP8">
            <v>0.76314827041510924</v>
          </cell>
          <cell r="BQ8">
            <v>4.6913285466287896E-2</v>
          </cell>
          <cell r="BR8">
            <v>1.3861116516906998E-2</v>
          </cell>
          <cell r="BS8">
            <v>3.0687597896377164E-2</v>
          </cell>
          <cell r="BT8">
            <v>502660349</v>
          </cell>
          <cell r="BU8">
            <v>505539914</v>
          </cell>
          <cell r="BV8">
            <v>462827626</v>
          </cell>
          <cell r="BW8">
            <v>449616472</v>
          </cell>
          <cell r="BX8">
            <v>434408831</v>
          </cell>
          <cell r="BY8">
            <v>423857656</v>
          </cell>
          <cell r="BZ8">
            <v>419998477</v>
          </cell>
          <cell r="CA8">
            <v>408303625</v>
          </cell>
          <cell r="CB8">
            <v>398614957</v>
          </cell>
          <cell r="CC8">
            <v>393427494</v>
          </cell>
          <cell r="CD8">
            <v>393425978</v>
          </cell>
          <cell r="CE8">
            <v>382829640</v>
          </cell>
          <cell r="CF8">
            <v>384464971</v>
          </cell>
          <cell r="CG8">
            <v>380086859</v>
          </cell>
          <cell r="CH8">
            <v>376018201</v>
          </cell>
          <cell r="CI8">
            <v>349997760</v>
          </cell>
          <cell r="CJ8">
            <v>351917807</v>
          </cell>
          <cell r="CK8">
            <v>360041467</v>
          </cell>
          <cell r="CL8">
            <v>348354889</v>
          </cell>
          <cell r="CM8">
            <v>339549808</v>
          </cell>
          <cell r="CN8">
            <v>323948110</v>
          </cell>
          <cell r="CO8">
            <v>318998960</v>
          </cell>
          <cell r="CP8">
            <v>304846787</v>
          </cell>
          <cell r="CQ8">
            <v>282689098</v>
          </cell>
          <cell r="CR8">
            <v>266799109</v>
          </cell>
          <cell r="CS8">
            <v>263501814</v>
          </cell>
          <cell r="CT8">
            <v>244073622</v>
          </cell>
          <cell r="CU8">
            <v>228874484</v>
          </cell>
          <cell r="CV8">
            <v>81353444</v>
          </cell>
          <cell r="CW8">
            <v>78630706</v>
          </cell>
          <cell r="CX8">
            <v>80581126</v>
          </cell>
          <cell r="CY8">
            <v>77087985</v>
          </cell>
          <cell r="CZ8">
            <v>73278006</v>
          </cell>
          <cell r="DA8">
            <v>70152002</v>
          </cell>
          <cell r="DB8">
            <v>72018398</v>
          </cell>
          <cell r="DC8">
            <v>68319018</v>
          </cell>
          <cell r="DD8">
            <v>69435424</v>
          </cell>
          <cell r="DE8">
            <v>66750889</v>
          </cell>
          <cell r="DF8">
            <v>67013872</v>
          </cell>
          <cell r="DG8">
            <v>68227154</v>
          </cell>
          <cell r="DH8">
            <v>65944424</v>
          </cell>
          <cell r="DI8">
            <v>63402505</v>
          </cell>
          <cell r="DJ8">
            <v>63072764</v>
          </cell>
          <cell r="DK8">
            <v>60054832</v>
          </cell>
          <cell r="DL8">
            <v>58440502</v>
          </cell>
          <cell r="DM8">
            <v>57116947</v>
          </cell>
          <cell r="DN8">
            <v>54653300</v>
          </cell>
          <cell r="DO8">
            <v>49310775</v>
          </cell>
          <cell r="DP8">
            <v>47991534</v>
          </cell>
          <cell r="DQ8">
            <v>54795678</v>
          </cell>
          <cell r="DR8">
            <v>46164334</v>
          </cell>
          <cell r="DS8">
            <v>42351119</v>
          </cell>
          <cell r="DT8">
            <v>42351119</v>
          </cell>
          <cell r="DU8">
            <v>40634476</v>
          </cell>
          <cell r="DV8">
            <v>38883993</v>
          </cell>
          <cell r="DW8">
            <v>35652054</v>
          </cell>
          <cell r="DX8"/>
          <cell r="DY8">
            <v>12028683</v>
          </cell>
          <cell r="DZ8">
            <v>23367580</v>
          </cell>
          <cell r="EA8"/>
          <cell r="EB8">
            <v>35396263</v>
          </cell>
          <cell r="EC8">
            <v>18541224</v>
          </cell>
          <cell r="ED8">
            <v>13921458</v>
          </cell>
          <cell r="EE8">
            <v>19681834</v>
          </cell>
          <cell r="EF8">
            <v>33603292</v>
          </cell>
          <cell r="EG8">
            <v>9119180</v>
          </cell>
          <cell r="EH8">
            <v>6847504</v>
          </cell>
          <cell r="EI8">
            <v>282894952</v>
          </cell>
        </row>
        <row r="9">
          <cell r="B9" t="str">
            <v>NCBA</v>
          </cell>
          <cell r="C9">
            <v>484.38922500000001</v>
          </cell>
          <cell r="D9">
            <v>225.177133</v>
          </cell>
          <cell r="E9">
            <v>373.43117999999998</v>
          </cell>
          <cell r="F9">
            <v>62.953203999999999</v>
          </cell>
          <cell r="G9">
            <v>64.899891999999994</v>
          </cell>
          <cell r="H9">
            <v>72.553518999999994</v>
          </cell>
          <cell r="I9">
            <v>348.227217</v>
          </cell>
          <cell r="J9">
            <v>2.8101820000000002</v>
          </cell>
          <cell r="K9">
            <v>3.8807619999999998</v>
          </cell>
          <cell r="L9"/>
          <cell r="M9">
            <v>9.3862094161564227E-2</v>
          </cell>
          <cell r="N9">
            <v>9.3561134615991456E-2</v>
          </cell>
          <cell r="O9">
            <v>9.6950600236494641E-2</v>
          </cell>
          <cell r="P9">
            <v>9.7464044210689771E-2</v>
          </cell>
          <cell r="Q9">
            <v>9.74673050392518E-2</v>
          </cell>
          <cell r="R9">
            <v>9.6737257376679486E-2</v>
          </cell>
          <cell r="S9">
            <v>9.6737257376679486E-2</v>
          </cell>
          <cell r="T9">
            <v>9.7055711435556496E-2</v>
          </cell>
          <cell r="U9">
            <v>9.6142153326629703E-2</v>
          </cell>
          <cell r="V9">
            <v>9.7983448925575395E-2</v>
          </cell>
          <cell r="W9">
            <v>5.6204283601014399E-2</v>
          </cell>
          <cell r="X9">
            <v>5.5953636490812454E-2</v>
          </cell>
          <cell r="Y9">
            <v>5.3466063280938905E-2</v>
          </cell>
          <cell r="Z9">
            <v>5.3057841065827435E-2</v>
          </cell>
          <cell r="AA9">
            <v>5.1215123751676375E-2</v>
          </cell>
          <cell r="AB9">
            <v>5.4621060328248094E-2</v>
          </cell>
          <cell r="AC9">
            <v>5.3054020917043358E-2</v>
          </cell>
          <cell r="AD9">
            <v>5.2787811272880056E-2</v>
          </cell>
          <cell r="AE9">
            <v>5.2254477482426093E-2</v>
          </cell>
          <cell r="AF9">
            <v>4.8437281495554596E-2</v>
          </cell>
          <cell r="AG9">
            <v>4.5534816425472802E-2</v>
          </cell>
          <cell r="AH9">
            <v>4.6003496432953359E-2</v>
          </cell>
          <cell r="AI9">
            <v>4.7926210129083477E-2</v>
          </cell>
          <cell r="AJ9">
            <v>4.2843468532287779E-2</v>
          </cell>
          <cell r="AK9">
            <v>4.2605531985737341E-2</v>
          </cell>
          <cell r="AL9">
            <v>3.8746058159839739E-2</v>
          </cell>
          <cell r="AM9">
            <v>3.978342370323365E-2</v>
          </cell>
          <cell r="AN9">
            <v>313413032</v>
          </cell>
          <cell r="AO9">
            <v>195568503</v>
          </cell>
          <cell r="AP9">
            <v>0</v>
          </cell>
          <cell r="AQ9">
            <v>228782134</v>
          </cell>
          <cell r="AR9">
            <v>0</v>
          </cell>
          <cell r="AS9">
            <v>40312354</v>
          </cell>
          <cell r="AT9">
            <v>51920201</v>
          </cell>
          <cell r="AU9">
            <v>263782134</v>
          </cell>
          <cell r="AV9">
            <v>13553634</v>
          </cell>
          <cell r="AW9">
            <v>20834301</v>
          </cell>
          <cell r="AX9">
            <v>20834.300999999999</v>
          </cell>
          <cell r="AY9">
            <v>4733253</v>
          </cell>
          <cell r="AZ9"/>
          <cell r="BA9">
            <v>9.2857930332255048E-2</v>
          </cell>
          <cell r="BB9">
            <v>8.5513353098706529E-2</v>
          </cell>
          <cell r="BC9">
            <v>9.6146572980383926E-2</v>
          </cell>
          <cell r="BD9">
            <v>4.3839236349354646E-2</v>
          </cell>
          <cell r="BE9">
            <v>4.9567715261231118E-2</v>
          </cell>
          <cell r="BF9">
            <v>7.4131109899221751E-3</v>
          </cell>
          <cell r="BG9">
            <v>0.18637225590554571</v>
          </cell>
          <cell r="BH9">
            <v>0.18078197489083686</v>
          </cell>
          <cell r="BI9">
            <v>0.44472680017009714</v>
          </cell>
          <cell r="BJ9">
            <v>0.41305420052322911</v>
          </cell>
          <cell r="BK9">
            <v>0.11173988982886109</v>
          </cell>
          <cell r="BL9">
            <v>0.47510511725007398</v>
          </cell>
          <cell r="BM9">
            <v>9.8544950115946356E-2</v>
          </cell>
          <cell r="BN9">
            <v>4.2758202886474285E-2</v>
          </cell>
          <cell r="BO9">
            <v>5.5786747229472071E-2</v>
          </cell>
          <cell r="BP9">
            <v>0.60299499629356068</v>
          </cell>
          <cell r="BQ9">
            <v>9.4702582809222169E-2</v>
          </cell>
          <cell r="BR9">
            <v>1.4083179575020142E-2</v>
          </cell>
          <cell r="BS9">
            <v>5.5544827858605483E-2</v>
          </cell>
          <cell r="BT9">
            <v>484389225</v>
          </cell>
          <cell r="BU9">
            <v>480797719</v>
          </cell>
          <cell r="BV9">
            <v>477674950</v>
          </cell>
          <cell r="BW9">
            <v>464890685</v>
          </cell>
          <cell r="BX9">
            <v>547750081</v>
          </cell>
          <cell r="BY9">
            <v>447029877</v>
          </cell>
          <cell r="BZ9">
            <v>239013127</v>
          </cell>
          <cell r="CA9">
            <v>0</v>
          </cell>
          <cell r="CB9">
            <v>415348889</v>
          </cell>
          <cell r="CC9">
            <v>223448379</v>
          </cell>
          <cell r="CD9">
            <v>225544631</v>
          </cell>
          <cell r="CE9">
            <v>229525229</v>
          </cell>
          <cell r="CF9">
            <v>219009371</v>
          </cell>
          <cell r="CG9">
            <v>216387023</v>
          </cell>
          <cell r="CH9">
            <v>202699639</v>
          </cell>
          <cell r="CI9">
            <v>210877927</v>
          </cell>
          <cell r="CJ9">
            <v>211118198</v>
          </cell>
          <cell r="CK9">
            <v>206328561</v>
          </cell>
          <cell r="CL9">
            <v>195962086</v>
          </cell>
          <cell r="CM9">
            <v>198484270</v>
          </cell>
          <cell r="CN9">
            <v>184466862</v>
          </cell>
          <cell r="CO9">
            <v>179346404</v>
          </cell>
          <cell r="CP9">
            <v>174983667</v>
          </cell>
          <cell r="CQ9">
            <v>175808828</v>
          </cell>
          <cell r="CR9">
            <v>154710864</v>
          </cell>
          <cell r="CS9">
            <v>143801266</v>
          </cell>
          <cell r="CT9">
            <v>119783476</v>
          </cell>
          <cell r="CU9">
            <v>124881964</v>
          </cell>
          <cell r="CV9">
            <v>72553519</v>
          </cell>
          <cell r="CW9">
            <v>72166013</v>
          </cell>
          <cell r="CX9">
            <v>71092199</v>
          </cell>
          <cell r="CY9">
            <v>69416255</v>
          </cell>
          <cell r="CZ9">
            <v>70001759</v>
          </cell>
          <cell r="DA9">
            <v>0</v>
          </cell>
          <cell r="DB9">
            <v>33468865</v>
          </cell>
          <cell r="DC9">
            <v>0</v>
          </cell>
          <cell r="DD9">
            <v>32677307</v>
          </cell>
          <cell r="DE9">
            <v>31950763</v>
          </cell>
          <cell r="DF9">
            <v>31671237</v>
          </cell>
          <cell r="DG9">
            <v>31571015</v>
          </cell>
          <cell r="DH9">
            <v>29764854</v>
          </cell>
          <cell r="DI9">
            <v>28396850</v>
          </cell>
          <cell r="DJ9">
            <v>28887284</v>
          </cell>
          <cell r="DK9">
            <v>27470172</v>
          </cell>
          <cell r="DL9">
            <v>26187655</v>
          </cell>
          <cell r="DM9">
            <v>24321102</v>
          </cell>
          <cell r="DN9">
            <v>23949685</v>
          </cell>
          <cell r="DO9">
            <v>22708080</v>
          </cell>
          <cell r="DP9">
            <v>19085273</v>
          </cell>
          <cell r="DQ9">
            <v>18822475</v>
          </cell>
          <cell r="DR9">
            <v>18511215</v>
          </cell>
          <cell r="DS9">
            <v>17856644</v>
          </cell>
          <cell r="DT9">
            <v>17856644</v>
          </cell>
          <cell r="DU9">
            <v>14954339</v>
          </cell>
          <cell r="DV9">
            <v>15471795</v>
          </cell>
          <cell r="DW9">
            <v>13749281</v>
          </cell>
          <cell r="DX9"/>
          <cell r="DY9">
            <v>12966057</v>
          </cell>
          <cell r="DZ9">
            <v>16189049</v>
          </cell>
          <cell r="EA9"/>
          <cell r="EB9">
            <v>29155106</v>
          </cell>
          <cell r="EC9">
            <v>12042639</v>
          </cell>
          <cell r="ED9">
            <v>13458048</v>
          </cell>
          <cell r="EE9">
            <v>14868416</v>
          </cell>
          <cell r="EF9">
            <v>28326464</v>
          </cell>
          <cell r="EG9">
            <v>2638919</v>
          </cell>
          <cell r="EH9">
            <v>2658471</v>
          </cell>
          <cell r="EI9">
            <v>225177133</v>
          </cell>
        </row>
        <row r="10">
          <cell r="B10" t="str">
            <v>Absa Bank Kenya</v>
          </cell>
          <cell r="C10">
            <v>388.05370199999999</v>
          </cell>
          <cell r="D10">
            <v>209.24843899999999</v>
          </cell>
          <cell r="E10">
            <v>247.71827200000001</v>
          </cell>
          <cell r="F10">
            <v>40.738348000000002</v>
          </cell>
          <cell r="G10">
            <v>48.872095999999999</v>
          </cell>
          <cell r="H10">
            <v>43.215105000000001</v>
          </cell>
          <cell r="I10">
            <v>296.64342599999998</v>
          </cell>
          <cell r="J10">
            <v>3.220917</v>
          </cell>
          <cell r="K10">
            <v>4.9341710000000001</v>
          </cell>
          <cell r="L10"/>
          <cell r="M10">
            <v>6.4438128030343933E-2</v>
          </cell>
          <cell r="N10">
            <v>6.4887599403401872E-2</v>
          </cell>
          <cell r="O10">
            <v>6.5776413678535151E-2</v>
          </cell>
          <cell r="P10">
            <v>6.8667220982399066E-2</v>
          </cell>
          <cell r="Q10">
            <v>6.7605259998546399E-2</v>
          </cell>
          <cell r="R10">
            <v>6.7201398417352384E-2</v>
          </cell>
          <cell r="S10">
            <v>6.9309079131394336E-2</v>
          </cell>
          <cell r="T10">
            <v>6.7305711401056886E-2</v>
          </cell>
          <cell r="U10">
            <v>6.9062370315111657E-2</v>
          </cell>
          <cell r="V10">
            <v>6.9899479535340897E-2</v>
          </cell>
          <cell r="W10">
            <v>6.9665979965692515E-2</v>
          </cell>
          <cell r="X10">
            <v>6.6571807625765284E-2</v>
          </cell>
          <cell r="Y10">
            <v>6.8813021819434772E-2</v>
          </cell>
          <cell r="Z10">
            <v>6.7402797826715932E-2</v>
          </cell>
          <cell r="AA10">
            <v>6.8672384088949323E-2</v>
          </cell>
          <cell r="AB10">
            <v>6.9604026480536943E-2</v>
          </cell>
          <cell r="AC10">
            <v>6.9696517493310753E-2</v>
          </cell>
          <cell r="AD10">
            <v>7.0225197842729847E-2</v>
          </cell>
          <cell r="AE10">
            <v>6.8253664356214966E-2</v>
          </cell>
          <cell r="AF10">
            <v>6.7135957760077025E-2</v>
          </cell>
          <cell r="AG10">
            <v>6.6433031723546504E-2</v>
          </cell>
          <cell r="AH10">
            <v>7.0473547433140202E-2</v>
          </cell>
          <cell r="AI10">
            <v>7.2892726696750149E-2</v>
          </cell>
          <cell r="AJ10">
            <v>7.130132863843322E-2</v>
          </cell>
          <cell r="AK10">
            <v>7.2816030490544692E-2</v>
          </cell>
          <cell r="AL10">
            <v>7.2833618657822535E-2</v>
          </cell>
          <cell r="AM10">
            <v>7.8008697497295637E-2</v>
          </cell>
          <cell r="AN10">
            <v>313413032</v>
          </cell>
          <cell r="AO10">
            <v>195568503</v>
          </cell>
          <cell r="AP10">
            <v>0</v>
          </cell>
          <cell r="AQ10">
            <v>228782134</v>
          </cell>
          <cell r="AR10">
            <v>0</v>
          </cell>
          <cell r="AS10">
            <v>40312354</v>
          </cell>
          <cell r="AT10">
            <v>51920201</v>
          </cell>
          <cell r="AU10">
            <v>263782134</v>
          </cell>
          <cell r="AV10">
            <v>13553634</v>
          </cell>
          <cell r="AW10">
            <v>20834301</v>
          </cell>
          <cell r="AX10">
            <v>20834.300999999999</v>
          </cell>
          <cell r="AY10">
            <v>4733253</v>
          </cell>
          <cell r="AZ10"/>
          <cell r="BA10">
            <v>7.4390307970805217E-2</v>
          </cell>
          <cell r="BB10">
            <v>7.9464266247497486E-2</v>
          </cell>
          <cell r="BC10">
            <v>6.3779524027486406E-2</v>
          </cell>
          <cell r="BD10">
            <v>5.5739127691193525E-2</v>
          </cell>
          <cell r="BE10">
            <v>4.9738533221465292E-2</v>
          </cell>
          <cell r="BF10">
            <v>5.6968153683939517E-3</v>
          </cell>
          <cell r="BG10">
            <v>0.16475030867530502</v>
          </cell>
          <cell r="BH10">
            <v>0.13733103257781282</v>
          </cell>
          <cell r="BI10">
            <v>0.31058939574056343</v>
          </cell>
          <cell r="BJ10">
            <v>0.49276309632484594</v>
          </cell>
          <cell r="BK10">
            <v>6.3946092734221555E-2</v>
          </cell>
          <cell r="BL10">
            <v>0.58807764634066406</v>
          </cell>
          <cell r="BM10">
            <v>0.10798832830071348</v>
          </cell>
          <cell r="BN10">
            <v>2.6546630495028194E-2</v>
          </cell>
          <cell r="BO10">
            <v>8.1441697805685276E-2</v>
          </cell>
          <cell r="BP10">
            <v>0.8447032885809892</v>
          </cell>
          <cell r="BQ10">
            <v>5.4666027399295547E-2</v>
          </cell>
          <cell r="BR10">
            <v>0.21264438175828418</v>
          </cell>
          <cell r="BS10">
            <v>0.12629217821395181</v>
          </cell>
          <cell r="BT10">
            <v>388053702</v>
          </cell>
          <cell r="BU10">
            <v>392017704</v>
          </cell>
          <cell r="BV10">
            <v>381692956</v>
          </cell>
          <cell r="BW10">
            <v>374109200</v>
          </cell>
          <cell r="BX10">
            <v>359771428</v>
          </cell>
          <cell r="BY10">
            <v>353740701</v>
          </cell>
          <cell r="BZ10">
            <v>354502860</v>
          </cell>
          <cell r="CA10">
            <v>325362737</v>
          </cell>
          <cell r="CB10">
            <v>322637854</v>
          </cell>
          <cell r="CC10">
            <v>317007311</v>
          </cell>
          <cell r="CD10">
            <v>291293088</v>
          </cell>
          <cell r="CE10">
            <v>271682166</v>
          </cell>
          <cell r="CF10">
            <v>277609552</v>
          </cell>
          <cell r="CG10">
            <v>268015547</v>
          </cell>
          <cell r="CH10">
            <v>260429543</v>
          </cell>
          <cell r="CI10">
            <v>259498223</v>
          </cell>
          <cell r="CJ10">
            <v>264008571</v>
          </cell>
          <cell r="CK10">
            <v>256142570</v>
          </cell>
          <cell r="CL10">
            <v>211913140</v>
          </cell>
          <cell r="CM10">
            <v>241152698</v>
          </cell>
          <cell r="CN10">
            <v>221041523</v>
          </cell>
          <cell r="CO10">
            <v>234699871</v>
          </cell>
          <cell r="CP10">
            <v>230907978</v>
          </cell>
          <cell r="CQ10">
            <v>226118124</v>
          </cell>
          <cell r="CR10">
            <v>218771220</v>
          </cell>
          <cell r="CS10">
            <v>213439675</v>
          </cell>
          <cell r="CT10">
            <v>200975424</v>
          </cell>
          <cell r="CU10">
            <v>207009618</v>
          </cell>
          <cell r="CV10">
            <v>43215105</v>
          </cell>
          <cell r="CW10">
            <v>41675586</v>
          </cell>
          <cell r="CX10">
            <v>41057360</v>
          </cell>
          <cell r="CY10">
            <v>44079414</v>
          </cell>
          <cell r="CZ10">
            <v>42967475</v>
          </cell>
          <cell r="DA10">
            <v>41546560</v>
          </cell>
          <cell r="DB10">
            <v>54143264</v>
          </cell>
          <cell r="DC10">
            <v>43393443</v>
          </cell>
          <cell r="DD10">
            <v>41909848</v>
          </cell>
          <cell r="DE10">
            <v>40114088</v>
          </cell>
          <cell r="DF10">
            <v>43607960</v>
          </cell>
          <cell r="DG10">
            <v>43559168</v>
          </cell>
          <cell r="DH10">
            <v>42020987</v>
          </cell>
          <cell r="DI10">
            <v>40337534</v>
          </cell>
          <cell r="DJ10">
            <v>43652097</v>
          </cell>
          <cell r="DK10">
            <v>42094710</v>
          </cell>
          <cell r="DL10">
            <v>41470872</v>
          </cell>
          <cell r="DM10">
            <v>39103584</v>
          </cell>
          <cell r="DN10">
            <v>42315483</v>
          </cell>
          <cell r="DO10">
            <v>39716371</v>
          </cell>
          <cell r="DP10">
            <v>36852164</v>
          </cell>
          <cell r="DQ10">
            <v>36237869</v>
          </cell>
          <cell r="DR10">
            <v>40265422</v>
          </cell>
          <cell r="DS10">
            <v>38186091</v>
          </cell>
          <cell r="DT10">
            <v>38186091</v>
          </cell>
          <cell r="DU10">
            <v>36042316</v>
          </cell>
          <cell r="DV10">
            <v>34465579</v>
          </cell>
          <cell r="DW10">
            <v>32370886</v>
          </cell>
          <cell r="DX10"/>
          <cell r="DY10">
            <v>7672952</v>
          </cell>
          <cell r="DZ10">
            <v>17031536</v>
          </cell>
          <cell r="EA10"/>
          <cell r="EB10">
            <v>24704488</v>
          </cell>
          <cell r="EC10">
            <v>12173460</v>
          </cell>
          <cell r="ED10">
            <v>8406400</v>
          </cell>
          <cell r="EE10">
            <v>5888311</v>
          </cell>
          <cell r="EF10">
            <v>14294711</v>
          </cell>
          <cell r="EG10">
            <v>1628213</v>
          </cell>
          <cell r="EH10">
            <v>387476</v>
          </cell>
          <cell r="EI10">
            <v>209248439</v>
          </cell>
        </row>
        <row r="11">
          <cell r="B11" t="str">
            <v>Standard Chartered Bank</v>
          </cell>
          <cell r="C11">
            <v>314.30490600000002</v>
          </cell>
          <cell r="D11">
            <v>131.65171599999999</v>
          </cell>
          <cell r="E11">
            <v>242.789254</v>
          </cell>
          <cell r="F11">
            <v>40.615411999999999</v>
          </cell>
          <cell r="G11">
            <v>47.212043999999999</v>
          </cell>
          <cell r="H11">
            <v>50.171424000000002</v>
          </cell>
          <cell r="I11">
            <v>252.423755</v>
          </cell>
          <cell r="J11">
            <v>1.892544</v>
          </cell>
          <cell r="K11">
            <v>5.8021209999999996</v>
          </cell>
          <cell r="L11"/>
          <cell r="M11">
            <v>6.2261398194086465E-2</v>
          </cell>
          <cell r="N11">
            <v>6.5312294814785399E-2</v>
          </cell>
          <cell r="O11">
            <v>6.5024706544385774E-2</v>
          </cell>
          <cell r="P11">
            <v>6.4186957470718356E-2</v>
          </cell>
          <cell r="Q11">
            <v>6.2999678755020924E-2</v>
          </cell>
          <cell r="R11">
            <v>6.54057751117752E-2</v>
          </cell>
          <cell r="S11">
            <v>6.8011392204713972E-2</v>
          </cell>
          <cell r="T11">
            <v>6.6876241658463467E-2</v>
          </cell>
          <cell r="U11">
            <v>6.7923254318470433E-2</v>
          </cell>
          <cell r="V11">
            <v>7.1279750319827348E-2</v>
          </cell>
          <cell r="W11">
            <v>7.498422676639499E-2</v>
          </cell>
          <cell r="X11">
            <v>7.1336857972631479E-2</v>
          </cell>
          <cell r="Y11">
            <v>7.6881029199935363E-2</v>
          </cell>
          <cell r="Z11">
            <v>7.4690155088795118E-2</v>
          </cell>
          <cell r="AA11">
            <v>7.3800484600600014E-2</v>
          </cell>
          <cell r="AB11">
            <v>7.0819460656538033E-2</v>
          </cell>
          <cell r="AC11">
            <v>7.3087283938123498E-2</v>
          </cell>
          <cell r="AD11">
            <v>7.3585483805675506E-2</v>
          </cell>
          <cell r="AE11">
            <v>7.4799554054957196E-2</v>
          </cell>
          <cell r="AF11">
            <v>6.9135590723677365E-2</v>
          </cell>
          <cell r="AG11">
            <v>6.8060282438070566E-2</v>
          </cell>
          <cell r="AH11">
            <v>7.2892927680585043E-2</v>
          </cell>
          <cell r="AI11">
            <v>7.2478126933566631E-2</v>
          </cell>
          <cell r="AJ11">
            <v>7.2993438485868048E-2</v>
          </cell>
          <cell r="AK11">
            <v>7.3326734059672591E-2</v>
          </cell>
          <cell r="AL11">
            <v>7.6122376925973012E-2</v>
          </cell>
          <cell r="AM11">
            <v>7.8339222482251211E-2</v>
          </cell>
          <cell r="AN11">
            <v>313413032</v>
          </cell>
          <cell r="AO11">
            <v>195568503</v>
          </cell>
          <cell r="AP11">
            <v>0</v>
          </cell>
          <cell r="AQ11">
            <v>228782134</v>
          </cell>
          <cell r="AR11">
            <v>0</v>
          </cell>
          <cell r="AS11">
            <v>40312354</v>
          </cell>
          <cell r="AT11">
            <v>51920201</v>
          </cell>
          <cell r="AU11">
            <v>263782134</v>
          </cell>
          <cell r="AV11">
            <v>13553634</v>
          </cell>
          <cell r="AW11">
            <v>20834301</v>
          </cell>
          <cell r="AX11">
            <v>20834.300999999999</v>
          </cell>
          <cell r="AY11">
            <v>4733253</v>
          </cell>
          <cell r="AZ11"/>
          <cell r="BA11">
            <v>6.0252585231296119E-2</v>
          </cell>
          <cell r="BB11">
            <v>4.999610540542157E-2</v>
          </cell>
          <cell r="BC11">
            <v>6.2510459701206444E-2</v>
          </cell>
          <cell r="BD11">
            <v>6.5543971479455301E-2</v>
          </cell>
          <cell r="BE11">
            <v>0.10378206698239525</v>
          </cell>
          <cell r="BF11">
            <v>1.6392518226488413E-2</v>
          </cell>
          <cell r="BG11">
            <v>0.18703486920238549</v>
          </cell>
          <cell r="BH11">
            <v>0.16090170277357613</v>
          </cell>
          <cell r="BI11">
            <v>0.27632698274040812</v>
          </cell>
          <cell r="BJ11">
            <v>0.56787508792818764</v>
          </cell>
          <cell r="BK11">
            <v>9.1166467905212406E-2</v>
          </cell>
          <cell r="BL11">
            <v>0.63744103803498708</v>
          </cell>
          <cell r="BM11">
            <v>9.6089153970232322E-2</v>
          </cell>
          <cell r="BN11">
            <v>1.8900201601534525E-2</v>
          </cell>
          <cell r="BO11">
            <v>7.71889523686978E-2</v>
          </cell>
          <cell r="BP11">
            <v>0.54224688214578065</v>
          </cell>
          <cell r="BQ11">
            <v>0.10912871008314078</v>
          </cell>
          <cell r="BR11">
            <v>0.13939709456988805</v>
          </cell>
          <cell r="BS11">
            <v>0.12075550008138111</v>
          </cell>
          <cell r="BT11">
            <v>314304906</v>
          </cell>
          <cell r="BU11">
            <v>327214126</v>
          </cell>
          <cell r="BV11">
            <v>311432013</v>
          </cell>
          <cell r="BW11">
            <v>302295903</v>
          </cell>
          <cell r="BX11">
            <v>289422215</v>
          </cell>
          <cell r="BY11">
            <v>293472543</v>
          </cell>
          <cell r="BZ11">
            <v>300226174</v>
          </cell>
          <cell r="CA11">
            <v>284691002</v>
          </cell>
          <cell r="CB11">
            <v>287606164</v>
          </cell>
          <cell r="CC11">
            <v>295049630</v>
          </cell>
          <cell r="CD11">
            <v>293306671</v>
          </cell>
          <cell r="CE11">
            <v>285125438</v>
          </cell>
          <cell r="CF11">
            <v>309951569</v>
          </cell>
          <cell r="CG11">
            <v>288711107</v>
          </cell>
          <cell r="CH11">
            <v>274006884</v>
          </cell>
          <cell r="CI11">
            <v>250274108</v>
          </cell>
          <cell r="CJ11">
            <v>264072997</v>
          </cell>
          <cell r="CK11">
            <v>255903727</v>
          </cell>
          <cell r="CL11">
            <v>249710651</v>
          </cell>
          <cell r="CM11">
            <v>234130556</v>
          </cell>
          <cell r="CN11">
            <v>231786864</v>
          </cell>
          <cell r="CO11">
            <v>228338094</v>
          </cell>
          <cell r="CP11">
            <v>232984465</v>
          </cell>
          <cell r="CQ11">
            <v>222635993</v>
          </cell>
          <cell r="CR11">
            <v>223082484</v>
          </cell>
          <cell r="CS11">
            <v>228860613</v>
          </cell>
          <cell r="CT11">
            <v>217819880</v>
          </cell>
          <cell r="CU11">
            <v>220523869</v>
          </cell>
          <cell r="CV11">
            <v>50171424</v>
          </cell>
          <cell r="CW11">
            <v>50846552</v>
          </cell>
          <cell r="CX11">
            <v>49068888</v>
          </cell>
          <cell r="CY11">
            <v>47221510</v>
          </cell>
          <cell r="CZ11">
            <v>46080820</v>
          </cell>
          <cell r="DA11">
            <v>54194365</v>
          </cell>
          <cell r="DB11">
            <v>47621354</v>
          </cell>
          <cell r="DC11">
            <v>54336279</v>
          </cell>
          <cell r="DD11">
            <v>54209897</v>
          </cell>
          <cell r="DE11">
            <v>43217065</v>
          </cell>
          <cell r="DF11">
            <v>54028274</v>
          </cell>
          <cell r="DG11">
            <v>45483852</v>
          </cell>
          <cell r="DH11">
            <v>43809586</v>
          </cell>
          <cell r="DI11">
            <v>42698407</v>
          </cell>
          <cell r="DJ11">
            <v>54660764</v>
          </cell>
          <cell r="DK11">
            <v>43904779</v>
          </cell>
          <cell r="DL11">
            <v>43288125</v>
          </cell>
          <cell r="DM11">
            <v>43083098</v>
          </cell>
          <cell r="DN11">
            <v>43850954</v>
          </cell>
          <cell r="DO11">
            <v>40914483</v>
          </cell>
          <cell r="DP11">
            <v>41143859</v>
          </cell>
          <cell r="DQ11">
            <v>39848778</v>
          </cell>
          <cell r="DR11">
            <v>42126191</v>
          </cell>
          <cell r="DS11">
            <v>40449853</v>
          </cell>
          <cell r="DT11">
            <v>40449853</v>
          </cell>
          <cell r="DU11">
            <v>39685452</v>
          </cell>
          <cell r="DV11">
            <v>38765178</v>
          </cell>
          <cell r="DW11">
            <v>36029984</v>
          </cell>
          <cell r="DX11"/>
          <cell r="DY11">
            <v>5452880</v>
          </cell>
          <cell r="DZ11">
            <v>14280553</v>
          </cell>
          <cell r="EA11"/>
          <cell r="EB11">
            <v>19733433</v>
          </cell>
          <cell r="EC11">
            <v>11206125</v>
          </cell>
          <cell r="ED11">
            <v>8418163</v>
          </cell>
          <cell r="EE11">
            <v>4788020</v>
          </cell>
          <cell r="EF11">
            <v>13206183</v>
          </cell>
          <cell r="EG11">
            <v>3790365</v>
          </cell>
          <cell r="EH11">
            <v>2919497</v>
          </cell>
          <cell r="EI11">
            <v>131651716</v>
          </cell>
        </row>
        <row r="12">
          <cell r="B12" t="str">
            <v>Diamond Trust Bank</v>
          </cell>
          <cell r="C12">
            <v>285.77250299999997</v>
          </cell>
          <cell r="D12">
            <v>154.687433</v>
          </cell>
          <cell r="E12">
            <v>199.15002999999999</v>
          </cell>
          <cell r="F12">
            <v>46.384497000000003</v>
          </cell>
          <cell r="G12">
            <v>50.421841000000001</v>
          </cell>
          <cell r="H12">
            <v>55.081135000000003</v>
          </cell>
          <cell r="I12">
            <v>241.956898</v>
          </cell>
          <cell r="J12">
            <v>1.4292100000000001</v>
          </cell>
          <cell r="K12">
            <v>5.7876519999999996</v>
          </cell>
          <cell r="L12"/>
          <cell r="M12">
            <v>5.878127561861414E-2</v>
          </cell>
          <cell r="N12">
            <v>5.8507313219189803E-2</v>
          </cell>
          <cell r="O12">
            <v>6.0618957248676053E-2</v>
          </cell>
          <cell r="P12">
            <v>6.259353231391368E-2</v>
          </cell>
          <cell r="Q12">
            <v>6.2977914354430786E-2</v>
          </cell>
          <cell r="R12">
            <v>6.3683394351932029E-2</v>
          </cell>
          <cell r="S12">
            <v>6.3770351079649706E-2</v>
          </cell>
          <cell r="T12">
            <v>6.5940347249586514E-2</v>
          </cell>
          <cell r="U12">
            <v>6.7343303785622588E-2</v>
          </cell>
          <cell r="V12">
            <v>6.8787074781720137E-2</v>
          </cell>
          <cell r="W12">
            <v>6.9242724646015011E-2</v>
          </cell>
          <cell r="X12">
            <v>6.6636654223616559E-2</v>
          </cell>
          <cell r="Y12">
            <v>6.6563556187517248E-2</v>
          </cell>
          <cell r="Z12">
            <v>6.4662708824676812E-2</v>
          </cell>
          <cell r="AA12">
            <v>6.4225378142243925E-2</v>
          </cell>
          <cell r="AB12">
            <v>6.3931954794117257E-2</v>
          </cell>
          <cell r="AC12">
            <v>5.9424839579737959E-2</v>
          </cell>
          <cell r="AD12">
            <v>5.8910865466428299E-2</v>
          </cell>
          <cell r="AE12">
            <v>5.688000529505001E-2</v>
          </cell>
          <cell r="AF12">
            <v>4.8020961225879545E-2</v>
          </cell>
          <cell r="AG12">
            <v>4.6628364034915784E-2</v>
          </cell>
          <cell r="AH12">
            <v>4.6546312553362799E-2</v>
          </cell>
          <cell r="AI12">
            <v>4.6615122798219506E-2</v>
          </cell>
          <cell r="AJ12">
            <v>4.4907011706007707E-2</v>
          </cell>
          <cell r="AK12">
            <v>4.1894073196298925E-2</v>
          </cell>
          <cell r="AL12">
            <v>4.3056383213295579E-2</v>
          </cell>
          <cell r="AM12">
            <v>4.3028618756943957E-2</v>
          </cell>
          <cell r="AN12">
            <v>313413032</v>
          </cell>
          <cell r="AO12">
            <v>195568503</v>
          </cell>
          <cell r="AP12">
            <v>0</v>
          </cell>
          <cell r="AQ12">
            <v>228782134</v>
          </cell>
          <cell r="AR12">
            <v>0</v>
          </cell>
          <cell r="AS12">
            <v>40312354</v>
          </cell>
          <cell r="AT12">
            <v>51920201</v>
          </cell>
          <cell r="AU12">
            <v>263782134</v>
          </cell>
          <cell r="AV12">
            <v>13553634</v>
          </cell>
          <cell r="AW12">
            <v>20834301</v>
          </cell>
          <cell r="AX12">
            <v>20834.300999999999</v>
          </cell>
          <cell r="AY12">
            <v>4733253</v>
          </cell>
          <cell r="AZ12"/>
          <cell r="BA12">
            <v>5.478289318770075E-2</v>
          </cell>
          <cell r="BB12">
            <v>5.8744157996103046E-2</v>
          </cell>
          <cell r="BC12">
            <v>5.1274756685932461E-2</v>
          </cell>
          <cell r="BD12">
            <v>6.5380521643897543E-2</v>
          </cell>
          <cell r="BE12">
            <v>9.5494832724617382E-2</v>
          </cell>
          <cell r="BF12">
            <v>1.7845400477498146E-2</v>
          </cell>
          <cell r="BG12">
            <v>0.20839183101115805</v>
          </cell>
          <cell r="BH12">
            <v>0.19170561940333689</v>
          </cell>
          <cell r="BI12">
            <v>0.2748340951721594</v>
          </cell>
          <cell r="BJ12">
            <v>0.41180366547266822</v>
          </cell>
          <cell r="BK12">
            <v>6.9057098975382508E-2</v>
          </cell>
          <cell r="BL12">
            <v>0.45733643128653861</v>
          </cell>
          <cell r="BM12">
            <v>9.025180671788624E-2</v>
          </cell>
          <cell r="BN12">
            <v>4.4974650798900076E-2</v>
          </cell>
          <cell r="BO12">
            <v>4.5277155918986164E-2</v>
          </cell>
          <cell r="BP12">
            <v>0.77673818577883225</v>
          </cell>
          <cell r="BQ12">
            <v>8.6472034091526165E-2</v>
          </cell>
          <cell r="BR12">
            <v>5.8850840777517933E-2</v>
          </cell>
          <cell r="BS12">
            <v>7.190792687977457E-2</v>
          </cell>
          <cell r="BT12">
            <v>285772503</v>
          </cell>
          <cell r="BU12">
            <v>284319070</v>
          </cell>
          <cell r="BV12">
            <v>286363190</v>
          </cell>
          <cell r="BW12">
            <v>287250595</v>
          </cell>
          <cell r="BX12">
            <v>283581295</v>
          </cell>
          <cell r="BY12">
            <v>280115753</v>
          </cell>
          <cell r="BZ12">
            <v>277153801</v>
          </cell>
          <cell r="CA12">
            <v>281515703</v>
          </cell>
          <cell r="CB12">
            <v>291515544</v>
          </cell>
          <cell r="CC12">
            <v>285735153</v>
          </cell>
          <cell r="CD12">
            <v>277054843</v>
          </cell>
          <cell r="CE12">
            <v>270081538</v>
          </cell>
          <cell r="CF12">
            <v>267675547</v>
          </cell>
          <cell r="CG12">
            <v>258159603</v>
          </cell>
          <cell r="CH12">
            <v>248863252</v>
          </cell>
          <cell r="CI12">
            <v>244123818</v>
          </cell>
          <cell r="CJ12">
            <v>230711438</v>
          </cell>
          <cell r="CK12">
            <v>222154764</v>
          </cell>
          <cell r="CL12">
            <v>205480349</v>
          </cell>
          <cell r="CM12">
            <v>190947903</v>
          </cell>
          <cell r="CN12">
            <v>166004397</v>
          </cell>
          <cell r="CO12">
            <v>158030111</v>
          </cell>
          <cell r="CP12">
            <v>148561346</v>
          </cell>
          <cell r="CQ12">
            <v>141175794</v>
          </cell>
          <cell r="CR12">
            <v>126274802</v>
          </cell>
          <cell r="CS12">
            <v>120443207</v>
          </cell>
          <cell r="CT12">
            <v>116208461</v>
          </cell>
          <cell r="CU12">
            <v>114136429</v>
          </cell>
          <cell r="CV12">
            <v>55081135</v>
          </cell>
          <cell r="CW12">
            <v>53625595</v>
          </cell>
          <cell r="CX12">
            <v>53605998</v>
          </cell>
          <cell r="CY12">
            <v>52001378</v>
          </cell>
          <cell r="CZ12">
            <v>51826136</v>
          </cell>
          <cell r="DA12">
            <v>50349508</v>
          </cell>
          <cell r="DB12">
            <v>49236941</v>
          </cell>
          <cell r="DC12">
            <v>47712838</v>
          </cell>
          <cell r="DD12">
            <v>46325610</v>
          </cell>
          <cell r="DE12">
            <v>44769721</v>
          </cell>
          <cell r="DF12">
            <v>44323296</v>
          </cell>
          <cell r="DG12">
            <v>43003972</v>
          </cell>
          <cell r="DH12">
            <v>41508356</v>
          </cell>
          <cell r="DI12">
            <v>37678168</v>
          </cell>
          <cell r="DJ12">
            <v>37678168</v>
          </cell>
          <cell r="DK12">
            <v>36431809</v>
          </cell>
          <cell r="DL12">
            <v>33545124</v>
          </cell>
          <cell r="DM12">
            <v>32359121</v>
          </cell>
          <cell r="DN12">
            <v>31216658</v>
          </cell>
          <cell r="DO12">
            <v>29996201</v>
          </cell>
          <cell r="DP12">
            <v>28616712</v>
          </cell>
          <cell r="DQ12">
            <v>27536573</v>
          </cell>
          <cell r="DR12">
            <v>26882050</v>
          </cell>
          <cell r="DS12">
            <v>25784414</v>
          </cell>
          <cell r="DT12">
            <v>25784414</v>
          </cell>
          <cell r="DU12">
            <v>24822904</v>
          </cell>
          <cell r="DV12">
            <v>19515880</v>
          </cell>
          <cell r="DW12">
            <v>18568277</v>
          </cell>
          <cell r="DX12"/>
          <cell r="DY12">
            <v>3534638</v>
          </cell>
          <cell r="DZ12">
            <v>9326350</v>
          </cell>
          <cell r="EA12"/>
          <cell r="EB12">
            <v>12860988</v>
          </cell>
          <cell r="EC12">
            <v>5296202</v>
          </cell>
          <cell r="ED12">
            <v>5247786</v>
          </cell>
          <cell r="EE12">
            <v>6226887</v>
          </cell>
          <cell r="EF12">
            <v>11474673</v>
          </cell>
          <cell r="EG12">
            <v>3834685</v>
          </cell>
          <cell r="EH12">
            <v>2379145</v>
          </cell>
          <cell r="EI12">
            <v>154687433</v>
          </cell>
        </row>
        <row r="13">
          <cell r="B13" t="str">
            <v>Stanbic Bank</v>
          </cell>
          <cell r="C13">
            <v>317.76851599999998</v>
          </cell>
          <cell r="D13">
            <v>158.86317099999999</v>
          </cell>
          <cell r="E13">
            <v>226.00459499999999</v>
          </cell>
          <cell r="F13">
            <v>39.349851999999998</v>
          </cell>
          <cell r="G13">
            <v>44.803781999999998</v>
          </cell>
          <cell r="H13">
            <v>40.311273</v>
          </cell>
          <cell r="I13">
            <v>253.12728799999999</v>
          </cell>
          <cell r="J13">
            <v>4.3539310000000002</v>
          </cell>
          <cell r="K13">
            <v>5.4213630000000004</v>
          </cell>
          <cell r="L13"/>
          <cell r="M13">
            <v>5.6848211056739463E-2</v>
          </cell>
          <cell r="N13">
            <v>6.1418799697304023E-2</v>
          </cell>
          <cell r="O13">
            <v>5.7381030756856091E-2</v>
          </cell>
          <cell r="P13">
            <v>5.6431119952372877E-2</v>
          </cell>
          <cell r="Q13">
            <v>5.6347190713752646E-2</v>
          </cell>
          <cell r="R13">
            <v>5.9012339952427439E-2</v>
          </cell>
          <cell r="S13">
            <v>5.7554756150503796E-2</v>
          </cell>
          <cell r="T13">
            <v>5.8598717723099915E-2</v>
          </cell>
          <cell r="U13">
            <v>5.7747925183877918E-2</v>
          </cell>
          <cell r="V13">
            <v>5.62875454631106E-2</v>
          </cell>
          <cell r="W13">
            <v>5.5261547049677041E-2</v>
          </cell>
          <cell r="X13">
            <v>5.4626473398050282E-2</v>
          </cell>
          <cell r="Y13">
            <v>5.4247077894904377E-2</v>
          </cell>
          <cell r="Z13">
            <v>5.1513954858689502E-2</v>
          </cell>
          <cell r="AA13">
            <v>5.0542352769446401E-2</v>
          </cell>
          <cell r="AB13">
            <v>5.0877351905984365E-2</v>
          </cell>
          <cell r="AC13">
            <v>5.4156401113650998E-2</v>
          </cell>
          <cell r="AD13">
            <v>4.9734122707107808E-2</v>
          </cell>
          <cell r="AE13">
            <v>5.0629626008313361E-2</v>
          </cell>
          <cell r="AF13">
            <v>5.3268162842596556E-2</v>
          </cell>
          <cell r="AG13">
            <v>5.0786597390307282E-2</v>
          </cell>
          <cell r="AH13">
            <v>4.9596497722514093E-2</v>
          </cell>
          <cell r="AI13">
            <v>4.963887593765233E-2</v>
          </cell>
          <cell r="AJ13">
            <v>5.0735941973915108E-2</v>
          </cell>
          <cell r="AK13">
            <v>5.1204229655496709E-2</v>
          </cell>
          <cell r="AL13">
            <v>5.3035454301622903E-2</v>
          </cell>
          <cell r="AM13">
            <v>5.7120423501332312E-2</v>
          </cell>
          <cell r="AN13">
            <v>313413032</v>
          </cell>
          <cell r="AO13">
            <v>195568503</v>
          </cell>
          <cell r="AP13">
            <v>0</v>
          </cell>
          <cell r="AQ13">
            <v>228782134</v>
          </cell>
          <cell r="AR13">
            <v>0</v>
          </cell>
          <cell r="AS13">
            <v>40312354</v>
          </cell>
          <cell r="AT13">
            <v>51920201</v>
          </cell>
          <cell r="AU13">
            <v>263782134</v>
          </cell>
          <cell r="AV13">
            <v>13553634</v>
          </cell>
          <cell r="AW13">
            <v>20834301</v>
          </cell>
          <cell r="AX13">
            <v>20834.300999999999</v>
          </cell>
          <cell r="AY13">
            <v>4733253</v>
          </cell>
          <cell r="AZ13"/>
          <cell r="BA13">
            <v>6.0916562957221171E-2</v>
          </cell>
          <cell r="BB13">
            <v>6.0329937836552855E-2</v>
          </cell>
          <cell r="BC13">
            <v>5.8188947390706937E-2</v>
          </cell>
          <cell r="BD13">
            <v>6.1242718283843839E-2</v>
          </cell>
          <cell r="BE13">
            <v>0.12011830462662819</v>
          </cell>
          <cell r="BF13">
            <v>1.559364487254453E-2</v>
          </cell>
          <cell r="BG13">
            <v>0.17700099564137076</v>
          </cell>
          <cell r="BH13">
            <v>0.15545480027423988</v>
          </cell>
          <cell r="BI13">
            <v>0.4445215315746987</v>
          </cell>
          <cell r="BJ13">
            <v>0.48086171660411009</v>
          </cell>
          <cell r="BK13">
            <v>9.1773838568520533E-2</v>
          </cell>
          <cell r="BL13">
            <v>0.49548496542731346</v>
          </cell>
          <cell r="BM13">
            <v>9.1494597949203796E-2</v>
          </cell>
          <cell r="BN13">
            <v>2.9377599151345003E-2</v>
          </cell>
          <cell r="BO13">
            <v>6.2116998797858793E-2</v>
          </cell>
          <cell r="BP13">
            <v>0.70292009328394411</v>
          </cell>
          <cell r="BQ13">
            <v>0.12271999323846998</v>
          </cell>
          <cell r="BR13">
            <v>0.29427525911729552</v>
          </cell>
          <cell r="BS13">
            <v>0.19915534007885771</v>
          </cell>
          <cell r="BT13">
            <v>317768516</v>
          </cell>
          <cell r="BU13">
            <v>350388140</v>
          </cell>
          <cell r="BV13">
            <v>309651330</v>
          </cell>
          <cell r="BW13">
            <v>292705136</v>
          </cell>
          <cell r="BX13">
            <v>294302229</v>
          </cell>
          <cell r="BY13">
            <v>303663158</v>
          </cell>
          <cell r="BZ13">
            <v>284867951</v>
          </cell>
          <cell r="CA13">
            <v>280953012</v>
          </cell>
          <cell r="CB13">
            <v>286308290</v>
          </cell>
          <cell r="CC13">
            <v>269395802</v>
          </cell>
          <cell r="CD13">
            <v>248985926</v>
          </cell>
          <cell r="CE13">
            <v>239407877</v>
          </cell>
          <cell r="CF13">
            <v>236547378</v>
          </cell>
          <cell r="CG13">
            <v>224804428</v>
          </cell>
          <cell r="CH13">
            <v>212633202</v>
          </cell>
          <cell r="CI13">
            <v>204895157</v>
          </cell>
          <cell r="CJ13">
            <v>229866887</v>
          </cell>
          <cell r="CK13">
            <v>202294738</v>
          </cell>
          <cell r="CL13">
            <v>208287754</v>
          </cell>
          <cell r="CM13">
            <v>198578014</v>
          </cell>
          <cell r="CN13">
            <v>208167708</v>
          </cell>
          <cell r="CO13">
            <v>203595164</v>
          </cell>
          <cell r="CP13">
            <v>184061612</v>
          </cell>
          <cell r="CQ13">
            <v>171347152</v>
          </cell>
          <cell r="CR13">
            <v>167107694</v>
          </cell>
          <cell r="CS13">
            <v>155933918</v>
          </cell>
          <cell r="CT13">
            <v>159885214</v>
          </cell>
          <cell r="CU13">
            <v>170726460</v>
          </cell>
          <cell r="CV13">
            <v>40311273</v>
          </cell>
          <cell r="CW13">
            <v>39374322</v>
          </cell>
          <cell r="CX13">
            <v>40560887</v>
          </cell>
          <cell r="CY13">
            <v>38939840</v>
          </cell>
          <cell r="CZ13">
            <v>37781929</v>
          </cell>
          <cell r="DA13">
            <v>36789253</v>
          </cell>
          <cell r="DB13">
            <v>36836052</v>
          </cell>
          <cell r="DC13">
            <v>35490716</v>
          </cell>
          <cell r="DD13">
            <v>33140213</v>
          </cell>
          <cell r="DE13">
            <v>32205154</v>
          </cell>
          <cell r="DF13">
            <v>33048626</v>
          </cell>
          <cell r="DG13">
            <v>33051194</v>
          </cell>
          <cell r="DH13">
            <v>31922509</v>
          </cell>
          <cell r="DI13">
            <v>30830481</v>
          </cell>
          <cell r="DJ13">
            <v>29267838</v>
          </cell>
          <cell r="DK13">
            <v>30237504</v>
          </cell>
          <cell r="DL13">
            <v>28554962</v>
          </cell>
          <cell r="DM13">
            <v>27656039</v>
          </cell>
          <cell r="DN13">
            <v>27074070</v>
          </cell>
          <cell r="DO13">
            <v>28250550</v>
          </cell>
          <cell r="DP13">
            <v>26855040</v>
          </cell>
          <cell r="DQ13">
            <v>26168836</v>
          </cell>
          <cell r="DR13">
            <v>25907559</v>
          </cell>
          <cell r="DS13">
            <v>26644208</v>
          </cell>
          <cell r="DT13">
            <v>26644208</v>
          </cell>
          <cell r="DU13">
            <v>25311868</v>
          </cell>
          <cell r="DV13">
            <v>23485250</v>
          </cell>
          <cell r="DW13">
            <v>22353549</v>
          </cell>
          <cell r="DX13"/>
          <cell r="DY13">
            <v>7153641</v>
          </cell>
          <cell r="DZ13">
            <v>8939260</v>
          </cell>
          <cell r="EA13"/>
          <cell r="EB13">
            <v>16092901</v>
          </cell>
          <cell r="EC13">
            <v>7738460</v>
          </cell>
          <cell r="ED13">
            <v>7953872</v>
          </cell>
          <cell r="EE13">
            <v>8098829</v>
          </cell>
          <cell r="EF13">
            <v>16052701</v>
          </cell>
          <cell r="EG13">
            <v>3569816</v>
          </cell>
          <cell r="EH13">
            <v>2492411</v>
          </cell>
          <cell r="EI13">
            <v>158863171</v>
          </cell>
        </row>
        <row r="14">
          <cell r="B14" t="str">
            <v>I&amp;M Bank</v>
          </cell>
          <cell r="C14">
            <v>273.35016100000001</v>
          </cell>
          <cell r="D14">
            <v>147.34956</v>
          </cell>
          <cell r="E14">
            <v>210.17604900000001</v>
          </cell>
          <cell r="F14">
            <v>37.307400999999999</v>
          </cell>
          <cell r="G14">
            <v>45.931863999999997</v>
          </cell>
          <cell r="H14">
            <v>48.455958000000003</v>
          </cell>
          <cell r="I14">
            <v>219.73888600000001</v>
          </cell>
          <cell r="J14">
            <v>0.88920699999999997</v>
          </cell>
          <cell r="K14">
            <v>6.1031409999999999</v>
          </cell>
          <cell r="L14"/>
          <cell r="M14">
            <v>5.6115751034479078E-2</v>
          </cell>
          <cell r="N14">
            <v>5.6885018706977375E-2</v>
          </cell>
          <cell r="O14">
            <v>5.7527479397708067E-2</v>
          </cell>
          <cell r="P14">
            <v>5.763483709332675E-2</v>
          </cell>
          <cell r="Q14">
            <v>5.7652553355791517E-2</v>
          </cell>
          <cell r="R14">
            <v>5.7578853304255398E-2</v>
          </cell>
          <cell r="S14">
            <v>5.5564279596801769E-2</v>
          </cell>
          <cell r="T14">
            <v>5.4353542067072574E-2</v>
          </cell>
          <cell r="U14">
            <v>5.4764084219746004E-2</v>
          </cell>
          <cell r="V14">
            <v>5.5787367611461226E-2</v>
          </cell>
          <cell r="W14">
            <v>5.0203665962118768E-2</v>
          </cell>
          <cell r="X14">
            <v>4.8706199142925399E-2</v>
          </cell>
          <cell r="Y14">
            <v>4.677578260238463E-2</v>
          </cell>
          <cell r="Z14">
            <v>4.6872061663632426E-2</v>
          </cell>
          <cell r="AA14">
            <v>4.7975242386330899E-2</v>
          </cell>
          <cell r="AB14">
            <v>4.7157054812076098E-2</v>
          </cell>
          <cell r="AC14">
            <v>4.6143569105249208E-2</v>
          </cell>
          <cell r="AD14">
            <v>4.6976317574541598E-2</v>
          </cell>
          <cell r="AE14">
            <v>4.5655274182106423E-2</v>
          </cell>
          <cell r="AF14">
            <v>4.3266496320107151E-2</v>
          </cell>
          <cell r="AG14">
            <v>4.1531279066490255E-2</v>
          </cell>
          <cell r="AH14">
            <v>4.1213964931783365E-2</v>
          </cell>
          <cell r="AI14">
            <v>4.1396234031227719E-2</v>
          </cell>
          <cell r="AJ14">
            <v>4.0476165015553178E-2</v>
          </cell>
          <cell r="AK14">
            <v>4.0632602184221024E-2</v>
          </cell>
          <cell r="AL14">
            <v>4.1902503947468056E-2</v>
          </cell>
          <cell r="AM14">
            <v>4.1224725549765084E-2</v>
          </cell>
          <cell r="AN14">
            <v>313413032</v>
          </cell>
          <cell r="AO14">
            <v>195568503</v>
          </cell>
          <cell r="AP14">
            <v>0</v>
          </cell>
          <cell r="AQ14">
            <v>228782134</v>
          </cell>
          <cell r="AR14">
            <v>0</v>
          </cell>
          <cell r="AS14">
            <v>40312354</v>
          </cell>
          <cell r="AT14">
            <v>51920201</v>
          </cell>
          <cell r="AU14">
            <v>263782134</v>
          </cell>
          <cell r="AV14">
            <v>13553634</v>
          </cell>
          <cell r="AW14">
            <v>20834301</v>
          </cell>
          <cell r="AX14">
            <v>20834.300999999999</v>
          </cell>
          <cell r="AY14">
            <v>4733253</v>
          </cell>
          <cell r="AZ14"/>
          <cell r="BA14">
            <v>5.240151699585948E-2</v>
          </cell>
          <cell r="BB14">
            <v>5.5957524573416802E-2</v>
          </cell>
          <cell r="BC14">
            <v>5.4113603566545383E-2</v>
          </cell>
          <cell r="BD14">
            <v>6.8944460075736846E-2</v>
          </cell>
          <cell r="BE14">
            <v>0.12785317820407341</v>
          </cell>
          <cell r="BF14">
            <v>2.3135384177057204E-2</v>
          </cell>
          <cell r="BG14">
            <v>0.20902929306740908</v>
          </cell>
          <cell r="BH14">
            <v>0.16978060496766148</v>
          </cell>
          <cell r="BI14">
            <v>0.40389521905433678</v>
          </cell>
          <cell r="BJ14">
            <v>0.39106516401288083</v>
          </cell>
          <cell r="BK14">
            <v>9.6399021915096583E-2</v>
          </cell>
          <cell r="BL14">
            <v>0.60604270343509326</v>
          </cell>
          <cell r="BM14">
            <v>0.11174172820699241</v>
          </cell>
          <cell r="BN14">
            <v>4.611264934318729E-2</v>
          </cell>
          <cell r="BO14">
            <v>6.5629078863805118E-2</v>
          </cell>
          <cell r="BP14">
            <v>0.70107683868393578</v>
          </cell>
          <cell r="BQ14">
            <v>7.5477141482464594E-2</v>
          </cell>
          <cell r="BR14">
            <v>3.8681873742006746E-2</v>
          </cell>
          <cell r="BS14">
            <v>5.8267274682545493E-2</v>
          </cell>
          <cell r="BT14">
            <v>273350161</v>
          </cell>
          <cell r="BU14">
            <v>272302524</v>
          </cell>
          <cell r="BV14">
            <v>270017846</v>
          </cell>
          <cell r="BW14">
            <v>254252172</v>
          </cell>
          <cell r="BX14">
            <v>261333135</v>
          </cell>
          <cell r="BY14">
            <v>253552590</v>
          </cell>
          <cell r="BZ14">
            <v>240237282</v>
          </cell>
          <cell r="CA14">
            <v>229161134</v>
          </cell>
          <cell r="CB14">
            <v>230291099</v>
          </cell>
          <cell r="CC14">
            <v>225143541</v>
          </cell>
          <cell r="CD14">
            <v>189087939</v>
          </cell>
          <cell r="CE14">
            <v>183952517</v>
          </cell>
          <cell r="CF14">
            <v>182817876</v>
          </cell>
          <cell r="CG14">
            <v>177329585</v>
          </cell>
          <cell r="CH14">
            <v>181582075</v>
          </cell>
          <cell r="CI14">
            <v>164116122</v>
          </cell>
          <cell r="CJ14">
            <v>164730002</v>
          </cell>
          <cell r="CK14">
            <v>164425933</v>
          </cell>
          <cell r="CL14">
            <v>157775781</v>
          </cell>
          <cell r="CM14">
            <v>147846339</v>
          </cell>
          <cell r="CN14">
            <v>151975238</v>
          </cell>
          <cell r="CO14">
            <v>154327389</v>
          </cell>
          <cell r="CP14">
            <v>140517390</v>
          </cell>
          <cell r="CQ14">
            <v>137299354</v>
          </cell>
          <cell r="CR14">
            <v>124648548</v>
          </cell>
          <cell r="CS14">
            <v>118333769</v>
          </cell>
          <cell r="CT14">
            <v>114972436</v>
          </cell>
          <cell r="CU14">
            <v>110315682</v>
          </cell>
          <cell r="CV14">
            <v>48455958</v>
          </cell>
          <cell r="CW14">
            <v>47985683</v>
          </cell>
          <cell r="CX14">
            <v>46615223</v>
          </cell>
          <cell r="CY14">
            <v>47015135</v>
          </cell>
          <cell r="CZ14">
            <v>44004173</v>
          </cell>
          <cell r="DA14">
            <v>42072924</v>
          </cell>
          <cell r="DB14">
            <v>40314439</v>
          </cell>
          <cell r="DC14">
            <v>38338590</v>
          </cell>
          <cell r="DD14">
            <v>37568688</v>
          </cell>
          <cell r="DE14">
            <v>35886888</v>
          </cell>
          <cell r="DF14">
            <v>35595491</v>
          </cell>
          <cell r="DG14">
            <v>35023511</v>
          </cell>
          <cell r="DH14">
            <v>31519089</v>
          </cell>
          <cell r="DI14">
            <v>30474944</v>
          </cell>
          <cell r="DJ14">
            <v>28754066</v>
          </cell>
          <cell r="DK14">
            <v>31304829</v>
          </cell>
          <cell r="DL14">
            <v>30151112</v>
          </cell>
          <cell r="DM14">
            <v>28576772</v>
          </cell>
          <cell r="DN14">
            <v>26482435</v>
          </cell>
          <cell r="DO14">
            <v>26186678</v>
          </cell>
          <cell r="DP14">
            <v>24079849</v>
          </cell>
          <cell r="DQ14">
            <v>23296896</v>
          </cell>
          <cell r="DR14">
            <v>22159420</v>
          </cell>
          <cell r="DS14">
            <v>21814043</v>
          </cell>
          <cell r="DT14">
            <v>21814043</v>
          </cell>
          <cell r="DU14">
            <v>20071699</v>
          </cell>
          <cell r="DV14">
            <v>19500454</v>
          </cell>
          <cell r="DW14">
            <v>20524634</v>
          </cell>
          <cell r="DX14"/>
          <cell r="DY14">
            <v>5259965</v>
          </cell>
          <cell r="DZ14">
            <v>7763128</v>
          </cell>
          <cell r="EA14"/>
          <cell r="EB14">
            <v>13023093</v>
          </cell>
          <cell r="EC14">
            <v>5092878</v>
          </cell>
          <cell r="ED14">
            <v>9526821</v>
          </cell>
          <cell r="EE14">
            <v>6192898</v>
          </cell>
          <cell r="EF14">
            <v>15719719</v>
          </cell>
          <cell r="EG14">
            <v>4577356</v>
          </cell>
          <cell r="EH14">
            <v>3356609</v>
          </cell>
          <cell r="EI14">
            <v>147349560</v>
          </cell>
        </row>
        <row r="15">
          <cell r="B15" t="str">
            <v>Total - Tier 1</v>
          </cell>
          <cell r="C15">
            <v>3904.607704</v>
          </cell>
          <cell r="D15">
            <v>2087.9639149999998</v>
          </cell>
          <cell r="E15">
            <v>2911.1494680000001</v>
          </cell>
          <cell r="F15">
            <v>498.0837049999999</v>
          </cell>
          <cell r="G15">
            <v>564.808447</v>
          </cell>
          <cell r="H15">
            <v>579.09402999999998</v>
          </cell>
          <cell r="I15">
            <v>3220.2117269999999</v>
          </cell>
          <cell r="J15">
            <v>20.783389</v>
          </cell>
          <cell r="K15">
            <v>73.887779999999992</v>
          </cell>
          <cell r="L15">
            <v>0</v>
          </cell>
          <cell r="M15">
            <v>0.74566568963660351</v>
          </cell>
          <cell r="N15">
            <v>0.74852111697978063</v>
          </cell>
          <cell r="O15">
            <v>0.75110129063670383</v>
          </cell>
          <cell r="P15">
            <v>0.74691166641836648</v>
          </cell>
          <cell r="Q15">
            <v>0.75235753440489594</v>
          </cell>
          <cell r="R15">
            <v>0.75200346660147854</v>
          </cell>
          <cell r="S15">
            <v>0.75397343087861013</v>
          </cell>
          <cell r="T15">
            <v>0.74786760168976385</v>
          </cell>
          <cell r="U15">
            <v>0.7466762677605927</v>
          </cell>
          <cell r="V15">
            <v>0.75805362509611574</v>
          </cell>
          <cell r="W15">
            <v>0.71490984852938533</v>
          </cell>
          <cell r="X15">
            <v>0.70696331222357189</v>
          </cell>
          <cell r="Y15">
            <v>0.71293350555050949</v>
          </cell>
          <cell r="Z15">
            <v>0.7027032688872179</v>
          </cell>
          <cell r="AA15">
            <v>0.64561332185050846</v>
          </cell>
          <cell r="AB15">
            <v>0.64661885824950271</v>
          </cell>
          <cell r="AC15">
            <v>0.64224849829791908</v>
          </cell>
          <cell r="AD15">
            <v>0.6389736953421441</v>
          </cell>
          <cell r="AE15">
            <v>0.63169330009778613</v>
          </cell>
          <cell r="AF15">
            <v>0.60160818114852876</v>
          </cell>
          <cell r="AG15">
            <v>0.58793150841080155</v>
          </cell>
          <cell r="AH15">
            <v>0.59514202307574093</v>
          </cell>
          <cell r="AI15">
            <v>0.54102111473169001</v>
          </cell>
          <cell r="AJ15">
            <v>0.55062120050712582</v>
          </cell>
          <cell r="AK15">
            <v>0.55379673279855846</v>
          </cell>
          <cell r="AL15">
            <v>0.55422868995778374</v>
          </cell>
          <cell r="AM15">
            <v>0.55334962621255446</v>
          </cell>
          <cell r="AN15">
            <v>2193891224</v>
          </cell>
          <cell r="AO15">
            <v>1368979521</v>
          </cell>
          <cell r="AP15">
            <v>0</v>
          </cell>
          <cell r="AQ15">
            <v>1601474938</v>
          </cell>
          <cell r="AR15">
            <v>0</v>
          </cell>
          <cell r="AS15">
            <v>282186478</v>
          </cell>
          <cell r="AT15">
            <v>363441407</v>
          </cell>
          <cell r="AU15">
            <v>1846474938</v>
          </cell>
          <cell r="AV15">
            <v>94875438</v>
          </cell>
          <cell r="AW15">
            <v>145840107</v>
          </cell>
          <cell r="AX15">
            <v>145840.10700000002</v>
          </cell>
          <cell r="AY15">
            <v>33132771</v>
          </cell>
          <cell r="AZ15"/>
          <cell r="BA15">
            <v>0.74851745546738435</v>
          </cell>
          <cell r="BB15">
            <v>0.79292596518116543</v>
          </cell>
          <cell r="BC15">
            <v>0.7495277838927854</v>
          </cell>
          <cell r="BD15">
            <v>0.83467727491382349</v>
          </cell>
          <cell r="BE15">
            <v>0.11846813032431625</v>
          </cell>
          <cell r="BF15">
            <v>1.762266700236139E-2</v>
          </cell>
          <cell r="BG15">
            <v>0.17539481713712796</v>
          </cell>
          <cell r="BH15">
            <v>0.15467421002904755</v>
          </cell>
          <cell r="BI15">
            <v>0.34707173784544298</v>
          </cell>
          <cell r="BJ15">
            <v>0.44704011516676589</v>
          </cell>
          <cell r="BK15">
            <v>9.4581834278450849E-2</v>
          </cell>
          <cell r="BL15">
            <v>0.51077083751589425</v>
          </cell>
          <cell r="BM15">
            <v>0.10451426333957498</v>
          </cell>
          <cell r="BN15">
            <v>3.0750255629410868E-2</v>
          </cell>
          <cell r="BO15">
            <v>7.3764007710164115E-2</v>
          </cell>
          <cell r="BP15">
            <v>0.71723006254105526</v>
          </cell>
          <cell r="BQ15">
            <v>0.82578665470334056</v>
          </cell>
          <cell r="BR15">
            <v>0.88662937803196606</v>
          </cell>
          <cell r="BS15">
            <v>0.83761719211510643</v>
          </cell>
          <cell r="BT15">
            <v>3904607704</v>
          </cell>
          <cell r="BU15">
            <v>3904883154</v>
          </cell>
          <cell r="BV15">
            <v>3759260006</v>
          </cell>
          <cell r="BW15">
            <v>3606947120</v>
          </cell>
          <cell r="BX15">
            <v>3560091930</v>
          </cell>
          <cell r="BY15">
            <v>3491200121</v>
          </cell>
          <cell r="BZ15">
            <v>3216689851</v>
          </cell>
          <cell r="CA15">
            <v>2870218873</v>
          </cell>
          <cell r="CB15">
            <v>3250587672</v>
          </cell>
          <cell r="CC15">
            <v>3002290772</v>
          </cell>
          <cell r="CD15">
            <v>2881784790</v>
          </cell>
          <cell r="CE15">
            <v>2824637202</v>
          </cell>
          <cell r="CF15">
            <v>2834954934</v>
          </cell>
          <cell r="CG15">
            <v>2752996452</v>
          </cell>
          <cell r="CH15">
            <v>2670632103</v>
          </cell>
          <cell r="CI15">
            <v>2568307540</v>
          </cell>
          <cell r="CJ15">
            <v>2576918064</v>
          </cell>
          <cell r="CK15">
            <v>2495879919</v>
          </cell>
          <cell r="CL15">
            <v>2392084843</v>
          </cell>
          <cell r="CM15">
            <v>2359760079</v>
          </cell>
          <cell r="CN15">
            <v>2263312590</v>
          </cell>
          <cell r="CO15">
            <v>2223893348</v>
          </cell>
          <cell r="CP15">
            <v>2109864071</v>
          </cell>
          <cell r="CQ15">
            <v>2010159471</v>
          </cell>
          <cell r="CR15">
            <v>1920417442</v>
          </cell>
          <cell r="CS15">
            <v>1862362040</v>
          </cell>
          <cell r="CT15">
            <v>1773940249</v>
          </cell>
          <cell r="CU15">
            <v>1737975404</v>
          </cell>
          <cell r="CV15">
            <v>579094030</v>
          </cell>
          <cell r="CW15">
            <v>563590056</v>
          </cell>
          <cell r="CX15">
            <v>553382897</v>
          </cell>
          <cell r="CY15">
            <v>538283521</v>
          </cell>
          <cell r="CZ15">
            <v>548232059</v>
          </cell>
          <cell r="DA15">
            <v>469417541</v>
          </cell>
          <cell r="DB15">
            <v>503780738</v>
          </cell>
          <cell r="DC15">
            <v>445966399</v>
          </cell>
          <cell r="DD15">
            <v>467829127</v>
          </cell>
          <cell r="DE15">
            <v>440314603</v>
          </cell>
          <cell r="DF15">
            <v>444842779</v>
          </cell>
          <cell r="DG15">
            <v>450817172</v>
          </cell>
          <cell r="DH15">
            <v>440346600</v>
          </cell>
          <cell r="DI15">
            <v>417865981</v>
          </cell>
          <cell r="DJ15">
            <v>418738822</v>
          </cell>
          <cell r="DK15">
            <v>404829562</v>
          </cell>
          <cell r="DL15">
            <v>400649459</v>
          </cell>
          <cell r="DM15">
            <v>378098062</v>
          </cell>
          <cell r="DN15">
            <v>366906245</v>
          </cell>
          <cell r="DO15">
            <v>365408709</v>
          </cell>
          <cell r="DP15">
            <v>350598365</v>
          </cell>
          <cell r="DQ15">
            <v>347807516</v>
          </cell>
          <cell r="DR15">
            <v>342110864</v>
          </cell>
          <cell r="DS15">
            <v>324987055</v>
          </cell>
          <cell r="DT15">
            <v>324987055</v>
          </cell>
          <cell r="DU15">
            <v>325368221</v>
          </cell>
          <cell r="DV15">
            <v>304494362</v>
          </cell>
          <cell r="DW15">
            <v>292326223</v>
          </cell>
          <cell r="DX15">
            <v>0</v>
          </cell>
          <cell r="DY15">
            <v>87218259</v>
          </cell>
          <cell r="DZ15">
            <v>164079238</v>
          </cell>
          <cell r="EA15">
            <v>0</v>
          </cell>
          <cell r="EB15">
            <v>251297497</v>
          </cell>
          <cell r="EC15">
            <v>112340062</v>
          </cell>
          <cell r="ED15">
            <v>111405751</v>
          </cell>
          <cell r="EE15">
            <v>106707232</v>
          </cell>
          <cell r="EF15">
            <v>218112983</v>
          </cell>
          <cell r="EG15">
            <v>49640111</v>
          </cell>
          <cell r="EH15">
            <v>35260518</v>
          </cell>
          <cell r="EI15">
            <v>2087963915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 t="str">
            <v/>
          </cell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 t="str">
            <v/>
          </cell>
          <cell r="CU16" t="str">
            <v/>
          </cell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>
            <v>0</v>
          </cell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  <cell r="EI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 t="str">
            <v/>
          </cell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</row>
        <row r="19">
          <cell r="B19" t="str">
            <v>Bank of Baroda</v>
          </cell>
          <cell r="C19">
            <v>161.761428</v>
          </cell>
          <cell r="D19">
            <v>45.732222999999998</v>
          </cell>
          <cell r="E19">
            <v>129.667992</v>
          </cell>
          <cell r="F19">
            <v>24.109770999999999</v>
          </cell>
          <cell r="G19">
            <v>24.109770999999999</v>
          </cell>
          <cell r="H19">
            <v>25.744734000000001</v>
          </cell>
          <cell r="I19">
            <v>84.672207</v>
          </cell>
          <cell r="J19">
            <v>4.2465999999999997E-2</v>
          </cell>
          <cell r="K19">
            <v>4.4315600000000002</v>
          </cell>
          <cell r="L19"/>
          <cell r="M19">
            <v>3.2415571025181306E-2</v>
          </cell>
          <cell r="N19">
            <v>3.1370768805295469E-2</v>
          </cell>
          <cell r="O19">
            <v>3.1248583685666867E-2</v>
          </cell>
          <cell r="P19">
            <v>3.1523142819279495E-2</v>
          </cell>
          <cell r="Q19">
            <v>3.0830277080076837E-2</v>
          </cell>
          <cell r="R19">
            <v>3.0408287097091476E-2</v>
          </cell>
          <cell r="S19">
            <v>2.9011959497383256E-2</v>
          </cell>
          <cell r="T19">
            <v>2.9820236280533322E-2</v>
          </cell>
          <cell r="U19">
            <v>2.9597228966322432E-2</v>
          </cell>
          <cell r="V19">
            <v>3.0397481331140678E-2</v>
          </cell>
          <cell r="W19">
            <v>2.6082669343393251E-2</v>
          </cell>
          <cell r="X19">
            <v>2.5659178281376344E-2</v>
          </cell>
          <cell r="Y19">
            <v>2.4713166021917022E-2</v>
          </cell>
          <cell r="Z19">
            <v>2.4416888552832881E-2</v>
          </cell>
          <cell r="AA19">
            <v>2.3549346618616393E-2</v>
          </cell>
          <cell r="AB19">
            <v>2.3671543942872644E-2</v>
          </cell>
          <cell r="AC19">
            <v>2.2796575876147033E-2</v>
          </cell>
          <cell r="AD19">
            <v>2.2636932080139675E-2</v>
          </cell>
          <cell r="AE19">
            <v>2.141702622116393E-2</v>
          </cell>
          <cell r="AF19">
            <v>2.271163209181766E-2</v>
          </cell>
          <cell r="AG19">
            <v>2.183121520348582E-2</v>
          </cell>
          <cell r="AH19">
            <v>2.1829346098027273E-2</v>
          </cell>
          <cell r="AI19">
            <v>2.0088922922993333E-2</v>
          </cell>
          <cell r="AJ19">
            <v>1.9579658140780807E-2</v>
          </cell>
          <cell r="AK19">
            <v>1.9613732706855409E-2</v>
          </cell>
          <cell r="AL19">
            <v>1.9835531066384929E-2</v>
          </cell>
          <cell r="AM19">
            <v>1.9738572604877803E-2</v>
          </cell>
          <cell r="AN19">
            <v>313413032</v>
          </cell>
          <cell r="AO19">
            <v>195568503</v>
          </cell>
          <cell r="AP19">
            <v>0</v>
          </cell>
          <cell r="AQ19">
            <v>228782134</v>
          </cell>
          <cell r="AR19">
            <v>0</v>
          </cell>
          <cell r="AS19">
            <v>40312354</v>
          </cell>
          <cell r="AT19">
            <v>51920201</v>
          </cell>
          <cell r="AU19">
            <v>263782134</v>
          </cell>
          <cell r="AV19">
            <v>13553634</v>
          </cell>
          <cell r="AW19">
            <v>20834301</v>
          </cell>
          <cell r="AX19">
            <v>20834.300999999999</v>
          </cell>
          <cell r="AY19">
            <v>4733253</v>
          </cell>
          <cell r="AZ19"/>
          <cell r="BA19">
            <v>3.1009838031946502E-2</v>
          </cell>
          <cell r="BB19">
            <v>1.736728628385098E-2</v>
          </cell>
          <cell r="BC19">
            <v>3.3385356455901301E-2</v>
          </cell>
          <cell r="BD19">
            <v>5.0061355536965703E-2</v>
          </cell>
          <cell r="BE19">
            <v>0.16990527349898388</v>
          </cell>
          <cell r="BF19">
            <v>2.7115646942671618E-2</v>
          </cell>
          <cell r="BG19">
            <v>0.28474244210972322</v>
          </cell>
          <cell r="BH19">
            <v>0.28474244210972322</v>
          </cell>
          <cell r="BI19">
            <v>4.1813352169812176E-2</v>
          </cell>
          <cell r="BJ19">
            <v>0.16942235440031753</v>
          </cell>
          <cell r="BK19">
            <v>0.10604269538189796</v>
          </cell>
          <cell r="BL19">
            <v>0.44847084665479042</v>
          </cell>
          <cell r="BM19">
            <v>0.10482016929558964</v>
          </cell>
          <cell r="BN19">
            <v>5.9747680063926167E-2</v>
          </cell>
          <cell r="BO19">
            <v>4.5072489231663473E-2</v>
          </cell>
          <cell r="BP19">
            <v>0.35268706096721231</v>
          </cell>
          <cell r="BQ19">
            <v>9.3595401586952214E-3</v>
          </cell>
          <cell r="BR19">
            <v>6.3386945491531778E-4</v>
          </cell>
          <cell r="BS19">
            <v>6.6150354861708094E-3</v>
          </cell>
          <cell r="BT19">
            <v>161761428</v>
          </cell>
          <cell r="BU19">
            <v>150394659</v>
          </cell>
          <cell r="BV19">
            <v>144943386</v>
          </cell>
          <cell r="BW19">
            <v>143311335</v>
          </cell>
          <cell r="BX19">
            <v>139149950</v>
          </cell>
          <cell r="BY19">
            <v>133955456</v>
          </cell>
          <cell r="BZ19">
            <v>125015672</v>
          </cell>
          <cell r="CA19">
            <v>123014401</v>
          </cell>
          <cell r="CB19">
            <v>122198105</v>
          </cell>
          <cell r="CC19">
            <v>123352716</v>
          </cell>
          <cell r="CD19">
            <v>98429020</v>
          </cell>
          <cell r="CE19">
            <v>96132100</v>
          </cell>
          <cell r="CF19">
            <v>92015867</v>
          </cell>
          <cell r="CG19">
            <v>88413486</v>
          </cell>
          <cell r="CH19">
            <v>85368565</v>
          </cell>
          <cell r="CI19">
            <v>82907475</v>
          </cell>
          <cell r="CJ19">
            <v>81225195</v>
          </cell>
          <cell r="CK19">
            <v>78391648</v>
          </cell>
          <cell r="CL19">
            <v>71954794</v>
          </cell>
          <cell r="CM19">
            <v>68177548</v>
          </cell>
          <cell r="CN19">
            <v>65254206</v>
          </cell>
          <cell r="CO19">
            <v>64198677</v>
          </cell>
          <cell r="CP19">
            <v>62518263</v>
          </cell>
          <cell r="CQ19">
            <v>61944650</v>
          </cell>
          <cell r="CR19">
            <v>59182328</v>
          </cell>
          <cell r="CS19">
            <v>56105943</v>
          </cell>
          <cell r="CT19">
            <v>53949524</v>
          </cell>
          <cell r="CU19">
            <v>52021524</v>
          </cell>
          <cell r="CV19">
            <v>25744734</v>
          </cell>
          <cell r="CW19">
            <v>25685500</v>
          </cell>
          <cell r="CX19">
            <v>23954402</v>
          </cell>
          <cell r="CY19">
            <v>22942662</v>
          </cell>
          <cell r="CZ19">
            <v>22343103</v>
          </cell>
          <cell r="DA19">
            <v>21247935</v>
          </cell>
          <cell r="DB19">
            <v>19883698</v>
          </cell>
          <cell r="DC19">
            <v>20414825</v>
          </cell>
          <cell r="DD19">
            <v>18995628</v>
          </cell>
          <cell r="DE19">
            <v>17769713</v>
          </cell>
          <cell r="DF19">
            <v>16954349</v>
          </cell>
          <cell r="DG19">
            <v>17899936</v>
          </cell>
          <cell r="DH19">
            <v>16692069</v>
          </cell>
          <cell r="DI19">
            <v>16254476</v>
          </cell>
          <cell r="DJ19">
            <v>14925822</v>
          </cell>
          <cell r="DK19">
            <v>14224907</v>
          </cell>
          <cell r="DL19">
            <v>13387842</v>
          </cell>
          <cell r="DM19">
            <v>12776983</v>
          </cell>
          <cell r="DN19">
            <v>11846009</v>
          </cell>
          <cell r="DO19">
            <v>11273086</v>
          </cell>
          <cell r="DP19">
            <v>10242135</v>
          </cell>
          <cell r="DQ19">
            <v>10844344</v>
          </cell>
          <cell r="DR19">
            <v>10371347</v>
          </cell>
          <cell r="DS19">
            <v>9867331</v>
          </cell>
          <cell r="DT19">
            <v>9867331</v>
          </cell>
          <cell r="DU19">
            <v>9132583</v>
          </cell>
          <cell r="DV19">
            <v>8026209</v>
          </cell>
          <cell r="DW19">
            <v>7569115</v>
          </cell>
          <cell r="DX19"/>
          <cell r="DY19">
            <v>253354</v>
          </cell>
          <cell r="DZ19">
            <v>5805811</v>
          </cell>
          <cell r="EA19"/>
          <cell r="EB19">
            <v>6059165</v>
          </cell>
          <cell r="EC19">
            <v>1026558</v>
          </cell>
          <cell r="ED19">
            <v>2432879</v>
          </cell>
          <cell r="EE19">
            <v>2991953</v>
          </cell>
          <cell r="EF19">
            <v>5424832</v>
          </cell>
          <cell r="EG19">
            <v>3102092</v>
          </cell>
          <cell r="EH19">
            <v>1928093</v>
          </cell>
          <cell r="EI19">
            <v>45732223</v>
          </cell>
        </row>
        <row r="20">
          <cell r="B20" t="str">
            <v>Prime Bank</v>
          </cell>
          <cell r="C20">
            <v>113.554074</v>
          </cell>
          <cell r="D20">
            <v>35.940162999999998</v>
          </cell>
          <cell r="E20">
            <v>86.635570000000001</v>
          </cell>
          <cell r="F20">
            <v>21.877002000000001</v>
          </cell>
          <cell r="G20">
            <v>22.230024</v>
          </cell>
          <cell r="H20">
            <v>24.388062999999999</v>
          </cell>
          <cell r="I20">
            <v>56.93065</v>
          </cell>
          <cell r="J20">
            <v>0.29543700000000001</v>
          </cell>
          <cell r="K20">
            <v>1.887815</v>
          </cell>
          <cell r="L20"/>
          <cell r="M20">
            <v>2.5064887869159863E-2</v>
          </cell>
          <cell r="N20">
            <v>2.4920386260236765E-2</v>
          </cell>
          <cell r="O20">
            <v>2.5459330799126524E-2</v>
          </cell>
          <cell r="P20">
            <v>2.6430306832304497E-2</v>
          </cell>
          <cell r="Q20">
            <v>2.6406418377212207E-2</v>
          </cell>
          <cell r="R20">
            <v>2.6465283854955536E-2</v>
          </cell>
          <cell r="S20">
            <v>2.5816317940743377E-2</v>
          </cell>
          <cell r="T20">
            <v>2.6131257950904693E-2</v>
          </cell>
          <cell r="U20">
            <v>2.5447322997968199E-2</v>
          </cell>
          <cell r="V20">
            <v>2.5073675987318841E-2</v>
          </cell>
          <cell r="W20">
            <v>2.1492276554682357E-2</v>
          </cell>
          <cell r="X20">
            <v>2.0399999729413875E-2</v>
          </cell>
          <cell r="Y20">
            <v>1.9541957068046002E-2</v>
          </cell>
          <cell r="Z20">
            <v>1.8775662769375572E-2</v>
          </cell>
          <cell r="AA20">
            <v>1.8293902083025261E-2</v>
          </cell>
          <cell r="AB20">
            <v>1.8213608836170337E-2</v>
          </cell>
          <cell r="AC20">
            <v>1.7950663031244402E-2</v>
          </cell>
          <cell r="AD20">
            <v>1.8031279888122888E-2</v>
          </cell>
          <cell r="AE20">
            <v>1.8600297804854948E-2</v>
          </cell>
          <cell r="AF20">
            <v>1.9188996432328815E-2</v>
          </cell>
          <cell r="AG20">
            <v>1.9350555469791999E-2</v>
          </cell>
          <cell r="AH20">
            <v>1.9650573864422524E-2</v>
          </cell>
          <cell r="AI20">
            <v>1.7395228571298531E-2</v>
          </cell>
          <cell r="AJ20">
            <v>1.7177551665809414E-2</v>
          </cell>
          <cell r="AK20">
            <v>1.7307839728550368E-2</v>
          </cell>
          <cell r="AL20">
            <v>1.7299928183852065E-2</v>
          </cell>
          <cell r="AM20">
            <v>1.7033047174600309E-2</v>
          </cell>
          <cell r="AN20">
            <v>313413032</v>
          </cell>
          <cell r="AO20">
            <v>195568503</v>
          </cell>
          <cell r="AP20">
            <v>0</v>
          </cell>
          <cell r="AQ20">
            <v>228782134</v>
          </cell>
          <cell r="AR20">
            <v>0</v>
          </cell>
          <cell r="AS20">
            <v>40312354</v>
          </cell>
          <cell r="AT20">
            <v>51920201</v>
          </cell>
          <cell r="AU20">
            <v>263782134</v>
          </cell>
          <cell r="AV20">
            <v>13553634</v>
          </cell>
          <cell r="AW20">
            <v>20834301</v>
          </cell>
          <cell r="AX20">
            <v>20834.300999999999</v>
          </cell>
          <cell r="AY20">
            <v>4733253</v>
          </cell>
          <cell r="AZ20"/>
          <cell r="BA20">
            <v>2.1768436926803511E-2</v>
          </cell>
          <cell r="BB20">
            <v>1.3648649878866997E-2</v>
          </cell>
          <cell r="BC20">
            <v>2.2305885528096932E-2</v>
          </cell>
          <cell r="BD20">
            <v>2.1325803532619869E-2</v>
          </cell>
          <cell r="BE20">
            <v>9.7334968544862788E-2</v>
          </cell>
          <cell r="BF20">
            <v>2.138248567484536E-2</v>
          </cell>
          <cell r="BG20">
            <v>0.39047549957711708</v>
          </cell>
          <cell r="BH20">
            <v>0.38427458671207865</v>
          </cell>
          <cell r="BI20">
            <v>0.18622371323857531</v>
          </cell>
          <cell r="BJ20">
            <v>0.47058169417215545</v>
          </cell>
          <cell r="BK20">
            <v>9.4967381704664774E-2</v>
          </cell>
          <cell r="BL20">
            <v>0.35102867902334822</v>
          </cell>
          <cell r="BM20">
            <v>0.10126282968579767</v>
          </cell>
          <cell r="BN20">
            <v>5.8935270415857041E-2</v>
          </cell>
          <cell r="BO20">
            <v>4.2327559269940626E-2</v>
          </cell>
          <cell r="BP20">
            <v>0.41484303733443434</v>
          </cell>
          <cell r="BQ20">
            <v>1.4950486672565298E-2</v>
          </cell>
          <cell r="BR20">
            <v>2.3592848340886877E-2</v>
          </cell>
          <cell r="BS20">
            <v>2.1091686823068428E-2</v>
          </cell>
          <cell r="BT20">
            <v>113554074</v>
          </cell>
          <cell r="BU20">
            <v>111259126</v>
          </cell>
          <cell r="BV20">
            <v>109986499</v>
          </cell>
          <cell r="BW20">
            <v>108785527</v>
          </cell>
          <cell r="BX20">
            <v>108120587</v>
          </cell>
          <cell r="BY20">
            <v>106049114</v>
          </cell>
          <cell r="BZ20">
            <v>100982938</v>
          </cell>
          <cell r="CA20">
            <v>98534545</v>
          </cell>
          <cell r="CB20">
            <v>90725741</v>
          </cell>
          <cell r="CC20">
            <v>89623204</v>
          </cell>
          <cell r="CD20">
            <v>77137825</v>
          </cell>
          <cell r="CE20">
            <v>76438199</v>
          </cell>
          <cell r="CF20">
            <v>73601507</v>
          </cell>
          <cell r="CG20">
            <v>70961293</v>
          </cell>
          <cell r="CH20">
            <v>67925542</v>
          </cell>
          <cell r="CI20">
            <v>65335545</v>
          </cell>
          <cell r="CJ20">
            <v>66915856</v>
          </cell>
          <cell r="CK20">
            <v>65000953</v>
          </cell>
          <cell r="CL20">
            <v>66032315</v>
          </cell>
          <cell r="CM20">
            <v>65001313</v>
          </cell>
          <cell r="CN20">
            <v>64343912</v>
          </cell>
          <cell r="CO20">
            <v>61271772</v>
          </cell>
          <cell r="CP20">
            <v>58715051</v>
          </cell>
          <cell r="CQ20">
            <v>54917674</v>
          </cell>
          <cell r="CR20">
            <v>55249673</v>
          </cell>
          <cell r="CS20">
            <v>53395624</v>
          </cell>
          <cell r="CT20">
            <v>51258965</v>
          </cell>
          <cell r="CU20">
            <v>49460889</v>
          </cell>
          <cell r="CV20">
            <v>24388063</v>
          </cell>
          <cell r="CW20">
            <v>23972691</v>
          </cell>
          <cell r="CX20">
            <v>23424338</v>
          </cell>
          <cell r="CY20">
            <v>24455363</v>
          </cell>
          <cell r="CZ20">
            <v>24207762</v>
          </cell>
          <cell r="DA20">
            <v>23862687</v>
          </cell>
          <cell r="DB20">
            <v>23023119</v>
          </cell>
          <cell r="DC20">
            <v>23038973</v>
          </cell>
          <cell r="DD20">
            <v>20916339</v>
          </cell>
          <cell r="DE20">
            <v>20542739</v>
          </cell>
          <cell r="DF20">
            <v>15775115</v>
          </cell>
          <cell r="DG20">
            <v>14337719</v>
          </cell>
          <cell r="DH20">
            <v>12972256</v>
          </cell>
          <cell r="DI20">
            <v>11428716</v>
          </cell>
          <cell r="DJ20">
            <v>11134955</v>
          </cell>
          <cell r="DK20">
            <v>10833063</v>
          </cell>
          <cell r="DL20">
            <v>9814195</v>
          </cell>
          <cell r="DM20">
            <v>9578743</v>
          </cell>
          <cell r="DN20">
            <v>9224281</v>
          </cell>
          <cell r="DO20">
            <v>8725208</v>
          </cell>
          <cell r="DP20">
            <v>8252089</v>
          </cell>
          <cell r="DQ20">
            <v>8248978</v>
          </cell>
          <cell r="DR20">
            <v>8276028</v>
          </cell>
          <cell r="DS20">
            <v>7735022</v>
          </cell>
          <cell r="DT20">
            <v>7735022</v>
          </cell>
          <cell r="DU20">
            <v>7246225</v>
          </cell>
          <cell r="DV20">
            <v>6301136</v>
          </cell>
          <cell r="DW20">
            <v>5815849</v>
          </cell>
          <cell r="DX20"/>
          <cell r="DY20">
            <v>772031</v>
          </cell>
          <cell r="DZ20">
            <v>3373687</v>
          </cell>
          <cell r="EA20"/>
          <cell r="EB20">
            <v>4145718</v>
          </cell>
          <cell r="EC20">
            <v>1950899</v>
          </cell>
          <cell r="ED20">
            <v>1323832</v>
          </cell>
          <cell r="EE20">
            <v>2447461</v>
          </cell>
          <cell r="EF20">
            <v>3771293</v>
          </cell>
          <cell r="EG20">
            <v>1782815</v>
          </cell>
          <cell r="EH20">
            <v>1177015</v>
          </cell>
          <cell r="EI20">
            <v>35940163</v>
          </cell>
        </row>
        <row r="21">
          <cell r="B21" t="str">
            <v>National Bank of Kenya</v>
          </cell>
          <cell r="C21">
            <v>129.590385</v>
          </cell>
          <cell r="D21">
            <v>53.380946999999999</v>
          </cell>
          <cell r="E21">
            <v>102.61765699999999</v>
          </cell>
          <cell r="F21">
            <v>6.5650719999999998</v>
          </cell>
          <cell r="G21">
            <v>7.8293650000000001</v>
          </cell>
          <cell r="H21">
            <v>11.91339</v>
          </cell>
          <cell r="I21">
            <v>76.029719</v>
          </cell>
          <cell r="J21">
            <v>0.36473299999999997</v>
          </cell>
          <cell r="K21">
            <v>0.53541799999999995</v>
          </cell>
          <cell r="L21"/>
          <cell r="M21">
            <v>2.2155144865286667E-2</v>
          </cell>
          <cell r="N21">
            <v>2.1187948171603768E-2</v>
          </cell>
          <cell r="O21">
            <v>2.1321226333259544E-2</v>
          </cell>
          <cell r="P21">
            <v>2.1365681366471531E-2</v>
          </cell>
          <cell r="Q21">
            <v>1.8804270065496138E-2</v>
          </cell>
          <cell r="R21">
            <v>2.0578401742438125E-2</v>
          </cell>
          <cell r="S21">
            <v>2.0110339884819195E-2</v>
          </cell>
          <cell r="T21">
            <v>2.2302863572197205E-2</v>
          </cell>
          <cell r="U21">
            <v>2.1923661717223434E-2</v>
          </cell>
          <cell r="V21">
            <v>2.248378849069637E-2</v>
          </cell>
          <cell r="W21">
            <v>2.216059880051463E-2</v>
          </cell>
          <cell r="X21">
            <v>2.3669490440937156E-2</v>
          </cell>
          <cell r="Y21">
            <v>2.6931255254621599E-2</v>
          </cell>
          <cell r="Z21">
            <v>2.7841790207691227E-2</v>
          </cell>
          <cell r="AA21">
            <v>2.7549495446274198E-2</v>
          </cell>
          <cell r="AB21">
            <v>2.8860617288786423E-2</v>
          </cell>
          <cell r="AC21">
            <v>2.8625333711264821E-2</v>
          </cell>
          <cell r="AD21">
            <v>2.9629673640735613E-2</v>
          </cell>
          <cell r="AE21">
            <v>3.0930922906037377E-2</v>
          </cell>
          <cell r="AF21">
            <v>3.0676786498131305E-2</v>
          </cell>
          <cell r="AG21">
            <v>3.2750958090150294E-2</v>
          </cell>
          <cell r="AH21">
            <v>3.1627657601460205E-2</v>
          </cell>
          <cell r="AI21">
            <v>3.6075814954357334E-2</v>
          </cell>
          <cell r="AJ21">
            <v>3.4938654374548198E-2</v>
          </cell>
          <cell r="AK21">
            <v>3.5137559929824431E-2</v>
          </cell>
          <cell r="AL21">
            <v>3.4238251692761776E-2</v>
          </cell>
          <cell r="AM21">
            <v>3.3567797886750565E-2</v>
          </cell>
          <cell r="AN21">
            <v>313413032</v>
          </cell>
          <cell r="AO21">
            <v>195568503</v>
          </cell>
          <cell r="AP21">
            <v>0</v>
          </cell>
          <cell r="AQ21">
            <v>228782134</v>
          </cell>
          <cell r="AR21">
            <v>0</v>
          </cell>
          <cell r="AS21">
            <v>40312354</v>
          </cell>
          <cell r="AT21">
            <v>51920201</v>
          </cell>
          <cell r="AU21">
            <v>263782134</v>
          </cell>
          <cell r="AV21">
            <v>13553634</v>
          </cell>
          <cell r="AW21">
            <v>20834301</v>
          </cell>
          <cell r="AX21">
            <v>20834.300999999999</v>
          </cell>
          <cell r="AY21">
            <v>4733253</v>
          </cell>
          <cell r="AZ21"/>
          <cell r="BA21">
            <v>2.4842614825010011E-2</v>
          </cell>
          <cell r="BB21">
            <v>2.0271968599734944E-2</v>
          </cell>
          <cell r="BC21">
            <v>2.6420761243949972E-2</v>
          </cell>
          <cell r="BD21">
            <v>6.0483781916280269E-3</v>
          </cell>
          <cell r="BE21">
            <v>9.9218908668218322E-3</v>
          </cell>
          <cell r="BF21">
            <v>9.6984593642747354E-4</v>
          </cell>
          <cell r="BG21">
            <v>0.10297769218376304</v>
          </cell>
          <cell r="BH21">
            <v>8.6348760541913872E-2</v>
          </cell>
          <cell r="BI21">
            <v>0.22390468756947474</v>
          </cell>
          <cell r="BJ21">
            <v>0.82651940125243795</v>
          </cell>
          <cell r="BK21">
            <v>0.30472161582539103</v>
          </cell>
          <cell r="BL21">
            <v>0.45500601869990098</v>
          </cell>
          <cell r="BM21">
            <v>9.2679979010064639E-2</v>
          </cell>
          <cell r="BN21">
            <v>2.6288456371301186E-2</v>
          </cell>
          <cell r="BO21">
            <v>6.6391522638763453E-2</v>
          </cell>
          <cell r="BP21">
            <v>0.52019261168670028</v>
          </cell>
          <cell r="BQ21">
            <v>1.2055283193633779E-2</v>
          </cell>
          <cell r="BR21">
            <v>3.4389368223618747E-4</v>
          </cell>
          <cell r="BS21">
            <v>6.4030993661136374E-3</v>
          </cell>
          <cell r="BT21">
            <v>129590385</v>
          </cell>
          <cell r="BU21">
            <v>119225458</v>
          </cell>
          <cell r="BV21">
            <v>113796756</v>
          </cell>
          <cell r="BW21">
            <v>112028747</v>
          </cell>
          <cell r="BX21">
            <v>107216724</v>
          </cell>
          <cell r="BY21">
            <v>114922318</v>
          </cell>
          <cell r="BZ21">
            <v>105065267</v>
          </cell>
          <cell r="CA21">
            <v>115143443</v>
          </cell>
          <cell r="CB21">
            <v>112734821</v>
          </cell>
          <cell r="CC21">
            <v>113569560</v>
          </cell>
          <cell r="CD21">
            <v>105472552</v>
          </cell>
          <cell r="CE21">
            <v>109942042</v>
          </cell>
          <cell r="CF21">
            <v>116315700</v>
          </cell>
          <cell r="CG21">
            <v>116378429</v>
          </cell>
          <cell r="CH21">
            <v>115442827</v>
          </cell>
          <cell r="CI21">
            <v>115114374</v>
          </cell>
          <cell r="CJ21">
            <v>113215137</v>
          </cell>
          <cell r="CK21">
            <v>116157723</v>
          </cell>
          <cell r="CL21">
            <v>115220642</v>
          </cell>
          <cell r="CM21">
            <v>125295035</v>
          </cell>
          <cell r="CN21">
            <v>117789712</v>
          </cell>
          <cell r="CO21">
            <v>124144110</v>
          </cell>
          <cell r="CP21">
            <v>116587690</v>
          </cell>
          <cell r="CQ21">
            <v>122864886</v>
          </cell>
          <cell r="CR21">
            <v>116897968</v>
          </cell>
          <cell r="CS21">
            <v>109102269</v>
          </cell>
          <cell r="CT21">
            <v>98916489</v>
          </cell>
          <cell r="CU21">
            <v>92493034</v>
          </cell>
          <cell r="CV21">
            <v>11913390</v>
          </cell>
          <cell r="CW21">
            <v>11338933</v>
          </cell>
          <cell r="CX21">
            <v>11859422</v>
          </cell>
          <cell r="CY21">
            <v>11704420</v>
          </cell>
          <cell r="CZ21">
            <v>7228992</v>
          </cell>
          <cell r="DA21">
            <v>7243874</v>
          </cell>
          <cell r="DB21">
            <v>7148430</v>
          </cell>
          <cell r="DC21">
            <v>6935718</v>
          </cell>
          <cell r="DD21">
            <v>6919427</v>
          </cell>
          <cell r="DE21">
            <v>5790240</v>
          </cell>
          <cell r="DF21">
            <v>6414689</v>
          </cell>
          <cell r="DG21">
            <v>7047537</v>
          </cell>
          <cell r="DH21">
            <v>10989919</v>
          </cell>
          <cell r="DI21">
            <v>11217864</v>
          </cell>
          <cell r="DJ21">
            <v>10987755</v>
          </cell>
          <cell r="DK21">
            <v>10996083</v>
          </cell>
          <cell r="DL21">
            <v>11315041</v>
          </cell>
          <cell r="DM21">
            <v>11222418</v>
          </cell>
          <cell r="DN21">
            <v>11237917</v>
          </cell>
          <cell r="DO21">
            <v>10913622</v>
          </cell>
          <cell r="DP21">
            <v>13443880</v>
          </cell>
          <cell r="DQ21">
            <v>13116009</v>
          </cell>
          <cell r="DR21">
            <v>12606495</v>
          </cell>
          <cell r="DS21">
            <v>12113912</v>
          </cell>
          <cell r="DT21">
            <v>12113912</v>
          </cell>
          <cell r="DU21">
            <v>12251404</v>
          </cell>
          <cell r="DV21">
            <v>12223289</v>
          </cell>
          <cell r="DW21">
            <v>11848291</v>
          </cell>
          <cell r="DX21"/>
          <cell r="DY21">
            <v>1490555</v>
          </cell>
          <cell r="DZ21">
            <v>5166541</v>
          </cell>
          <cell r="EA21"/>
          <cell r="EB21">
            <v>6657096</v>
          </cell>
          <cell r="EC21">
            <v>5502219</v>
          </cell>
          <cell r="ED21">
            <v>10645056</v>
          </cell>
          <cell r="EE21">
            <v>12750362</v>
          </cell>
          <cell r="EF21">
            <v>23395418</v>
          </cell>
          <cell r="EG21">
            <v>87875</v>
          </cell>
          <cell r="EH21">
            <v>-381304</v>
          </cell>
          <cell r="EI21">
            <v>53380947</v>
          </cell>
        </row>
        <row r="22">
          <cell r="B22" t="str">
            <v>Citibank</v>
          </cell>
          <cell r="C22">
            <v>101.750445</v>
          </cell>
          <cell r="D22">
            <v>36.887419000000001</v>
          </cell>
          <cell r="E22">
            <v>73.164687000000001</v>
          </cell>
          <cell r="F22">
            <v>19.771519000000001</v>
          </cell>
          <cell r="G22">
            <v>19.98312</v>
          </cell>
          <cell r="H22">
            <v>21.634232000000001</v>
          </cell>
          <cell r="I22">
            <v>87.968410000000006</v>
          </cell>
          <cell r="J22">
            <v>1.412218</v>
          </cell>
          <cell r="K22">
            <v>4.2547920000000001</v>
          </cell>
          <cell r="L22"/>
          <cell r="M22">
            <v>2.1983184496744305E-2</v>
          </cell>
          <cell r="N22">
            <v>2.1627565970053102E-2</v>
          </cell>
          <cell r="O22">
            <v>2.1016079342197565E-2</v>
          </cell>
          <cell r="P22">
            <v>2.1323311844941621E-2</v>
          </cell>
          <cell r="Q22">
            <v>2.0781159493233978E-2</v>
          </cell>
          <cell r="R22">
            <v>2.1069175408696801E-2</v>
          </cell>
          <cell r="S22">
            <v>2.2726593791174175E-2</v>
          </cell>
          <cell r="T22">
            <v>2.1662661757173629E-2</v>
          </cell>
          <cell r="U22">
            <v>2.4884820891197167E-2</v>
          </cell>
          <cell r="V22">
            <v>2.1947720410431186E-2</v>
          </cell>
          <cell r="W22">
            <v>2.5321587092931558E-2</v>
          </cell>
          <cell r="X22">
            <v>2.6019819430378691E-2</v>
          </cell>
          <cell r="Y22">
            <v>2.4209510982573242E-2</v>
          </cell>
          <cell r="Z22">
            <v>2.485043641234011E-2</v>
          </cell>
          <cell r="AA22">
            <v>2.7860405995863535E-2</v>
          </cell>
          <cell r="AB22">
            <v>2.8223331975034582E-2</v>
          </cell>
          <cell r="AC22">
            <v>3.287241352169528E-2</v>
          </cell>
          <cell r="AD22">
            <v>3.0811535553056664E-2</v>
          </cell>
          <cell r="AE22">
            <v>2.8398481336390932E-2</v>
          </cell>
          <cell r="AF22">
            <v>3.9911890376728196E-2</v>
          </cell>
          <cell r="AG22">
            <v>3.3255751637952705E-2</v>
          </cell>
          <cell r="AH22">
            <v>3.1835438024802397E-2</v>
          </cell>
          <cell r="AI22">
            <v>2.7910849228194583E-2</v>
          </cell>
          <cell r="AJ22">
            <v>2.9754273318985499E-2</v>
          </cell>
          <cell r="AK22">
            <v>3.0815151670098295E-2</v>
          </cell>
          <cell r="AL22">
            <v>2.8800763856532775E-2</v>
          </cell>
          <cell r="AM22">
            <v>2.8911899733140151E-2</v>
          </cell>
          <cell r="AN22">
            <v>313413032</v>
          </cell>
          <cell r="AO22">
            <v>195568503</v>
          </cell>
          <cell r="AP22">
            <v>0</v>
          </cell>
          <cell r="AQ22">
            <v>228782134</v>
          </cell>
          <cell r="AR22">
            <v>0</v>
          </cell>
          <cell r="AS22">
            <v>40312354</v>
          </cell>
          <cell r="AT22">
            <v>51920201</v>
          </cell>
          <cell r="AU22">
            <v>263782134</v>
          </cell>
          <cell r="AV22">
            <v>13553634</v>
          </cell>
          <cell r="AW22">
            <v>20834301</v>
          </cell>
          <cell r="AX22">
            <v>20834.300999999999</v>
          </cell>
          <cell r="AY22">
            <v>4733253</v>
          </cell>
          <cell r="AZ22"/>
          <cell r="BA22">
            <v>1.950566867602381E-2</v>
          </cell>
          <cell r="BB22">
            <v>1.400838017529487E-2</v>
          </cell>
          <cell r="BC22">
            <v>1.8837564442884622E-2</v>
          </cell>
          <cell r="BD22">
            <v>4.8064486331638831E-2</v>
          </cell>
          <cell r="BE22">
            <v>0</v>
          </cell>
          <cell r="BF22">
            <v>0</v>
          </cell>
          <cell r="BG22">
            <v>0.22716245524956058</v>
          </cell>
          <cell r="BH22">
            <v>0.22475703494015636</v>
          </cell>
          <cell r="BI22">
            <v>0.39796132685640417</v>
          </cell>
          <cell r="BJ22">
            <v>0.38087382780047552</v>
          </cell>
          <cell r="BK22">
            <v>2.2267980137053747E-2</v>
          </cell>
          <cell r="BL22">
            <v>0.87859295621080902</v>
          </cell>
          <cell r="BM22">
            <v>7.1038300701999249E-2</v>
          </cell>
          <cell r="BN22">
            <v>1.337751380379173E-2</v>
          </cell>
          <cell r="BO22">
            <v>5.7660786898207521E-2</v>
          </cell>
          <cell r="BP22">
            <v>0.50416970963054897</v>
          </cell>
          <cell r="BQ22">
            <v>2.8772071594236073E-2</v>
          </cell>
          <cell r="BR22">
            <v>2.9376189391174555E-2</v>
          </cell>
          <cell r="BS22">
            <v>3.7671703861370857E-2</v>
          </cell>
          <cell r="BT22">
            <v>101750445</v>
          </cell>
          <cell r="BU22">
            <v>103211168</v>
          </cell>
          <cell r="BV22">
            <v>95052722</v>
          </cell>
          <cell r="BW22">
            <v>96570193</v>
          </cell>
          <cell r="BX22">
            <v>93526049</v>
          </cell>
          <cell r="BY22">
            <v>90132862</v>
          </cell>
          <cell r="BZ22">
            <v>93274626</v>
          </cell>
          <cell r="CA22">
            <v>85638687</v>
          </cell>
          <cell r="CB22">
            <v>100756266</v>
          </cell>
          <cell r="CC22">
            <v>85155116</v>
          </cell>
          <cell r="CD22">
            <v>90072120</v>
          </cell>
          <cell r="CE22">
            <v>98231911</v>
          </cell>
          <cell r="CF22">
            <v>88851809</v>
          </cell>
          <cell r="CG22">
            <v>90025078</v>
          </cell>
          <cell r="CH22">
            <v>101117630</v>
          </cell>
          <cell r="CI22">
            <v>103323540</v>
          </cell>
          <cell r="CJ22">
            <v>116502032</v>
          </cell>
          <cell r="CK22">
            <v>103254695</v>
          </cell>
          <cell r="CL22">
            <v>89167854</v>
          </cell>
          <cell r="CM22">
            <v>88147287</v>
          </cell>
          <cell r="CN22">
            <v>93483001</v>
          </cell>
          <cell r="CO22">
            <v>115826138</v>
          </cell>
          <cell r="CP22">
            <v>82954185</v>
          </cell>
          <cell r="CQ22">
            <v>79397808</v>
          </cell>
          <cell r="CR22">
            <v>81940917</v>
          </cell>
          <cell r="CS22">
            <v>80054734</v>
          </cell>
          <cell r="CT22">
            <v>72191900</v>
          </cell>
          <cell r="CU22">
            <v>71242659</v>
          </cell>
          <cell r="CV22">
            <v>21634232</v>
          </cell>
          <cell r="CW22">
            <v>20801681</v>
          </cell>
          <cell r="CX22">
            <v>20000679</v>
          </cell>
          <cell r="CY22">
            <v>19046566</v>
          </cell>
          <cell r="CZ22">
            <v>18621201</v>
          </cell>
          <cell r="DA22">
            <v>17811829</v>
          </cell>
          <cell r="DB22">
            <v>20388513</v>
          </cell>
          <cell r="DC22">
            <v>19409582</v>
          </cell>
          <cell r="DD22">
            <v>19201130</v>
          </cell>
          <cell r="DE22">
            <v>18246232</v>
          </cell>
          <cell r="DF22">
            <v>21172148</v>
          </cell>
          <cell r="DG22">
            <v>20177310</v>
          </cell>
          <cell r="DH22">
            <v>19161379</v>
          </cell>
          <cell r="DI22">
            <v>18414690</v>
          </cell>
          <cell r="DJ22">
            <v>20400169</v>
          </cell>
          <cell r="DK22">
            <v>19628607</v>
          </cell>
          <cell r="DL22">
            <v>21705386</v>
          </cell>
          <cell r="DM22">
            <v>21022221</v>
          </cell>
          <cell r="DN22">
            <v>20267062</v>
          </cell>
          <cell r="DO22">
            <v>19407199</v>
          </cell>
          <cell r="DP22">
            <v>20351926</v>
          </cell>
          <cell r="DQ22">
            <v>19913000</v>
          </cell>
          <cell r="DR22">
            <v>19188220</v>
          </cell>
          <cell r="DS22">
            <v>18358760</v>
          </cell>
          <cell r="DT22">
            <v>18358760</v>
          </cell>
          <cell r="DU22">
            <v>18002473</v>
          </cell>
          <cell r="DV22">
            <v>16706767</v>
          </cell>
          <cell r="DW22">
            <v>15963873</v>
          </cell>
          <cell r="DX22"/>
          <cell r="DY22">
            <v>2597724</v>
          </cell>
          <cell r="DZ22">
            <v>3929855</v>
          </cell>
          <cell r="EA22"/>
          <cell r="EB22">
            <v>6527579</v>
          </cell>
          <cell r="EC22">
            <v>2486184</v>
          </cell>
          <cell r="ED22">
            <v>738120</v>
          </cell>
          <cell r="EE22">
            <v>101996</v>
          </cell>
          <cell r="EF22">
            <v>840116</v>
          </cell>
          <cell r="EG22">
            <v>0</v>
          </cell>
          <cell r="EH22">
            <v>1727708</v>
          </cell>
          <cell r="EI22">
            <v>36887419</v>
          </cell>
        </row>
        <row r="23">
          <cell r="B23" t="str">
            <v>Family Bank Limited</v>
          </cell>
          <cell r="C23">
            <v>90.164188999999993</v>
          </cell>
          <cell r="D23">
            <v>57.130535999999999</v>
          </cell>
          <cell r="E23">
            <v>69.675188000000006</v>
          </cell>
          <cell r="F23">
            <v>11.060570999999999</v>
          </cell>
          <cell r="G23">
            <v>13.482680999999999</v>
          </cell>
          <cell r="H23">
            <v>13.157788</v>
          </cell>
          <cell r="I23">
            <v>76.337655999999996</v>
          </cell>
          <cell r="J23">
            <v>0.262071</v>
          </cell>
          <cell r="K23">
            <v>1.413171</v>
          </cell>
          <cell r="L23"/>
          <cell r="M23">
            <v>1.7337890482340274E-2</v>
          </cell>
          <cell r="N23">
            <v>1.6894474918302382E-2</v>
          </cell>
          <cell r="O23">
            <v>1.6776719384151251E-2</v>
          </cell>
          <cell r="P23">
            <v>1.66608427899953E-2</v>
          </cell>
          <cell r="Q23">
            <v>1.6881790495128331E-2</v>
          </cell>
          <cell r="R23">
            <v>1.6002193194272377E-2</v>
          </cell>
          <cell r="S23">
            <v>1.5872137106824891E-2</v>
          </cell>
          <cell r="T23">
            <v>1.5672286825803929E-2</v>
          </cell>
          <cell r="U23">
            <v>1.6251868356895446E-2</v>
          </cell>
          <cell r="V23">
            <v>1.66012281783545E-2</v>
          </cell>
          <cell r="W23">
            <v>1.696080623335814E-2</v>
          </cell>
          <cell r="X23">
            <v>1.7208158079761463E-2</v>
          </cell>
          <cell r="Y23">
            <v>1.7867112480765442E-2</v>
          </cell>
          <cell r="Z23">
            <v>1.8205466057299599E-2</v>
          </cell>
          <cell r="AA23">
            <v>1.7971847967669177E-2</v>
          </cell>
          <cell r="AB23">
            <v>1.858133330257877E-2</v>
          </cell>
          <cell r="AC23">
            <v>2.1151590329892431E-2</v>
          </cell>
          <cell r="AD23">
            <v>2.1530006794440726E-2</v>
          </cell>
          <cell r="AE23">
            <v>2.4338794966044422E-2</v>
          </cell>
          <cell r="AF23">
            <v>2.95454081956621E-2</v>
          </cell>
          <cell r="AG23">
            <v>3.5161238841224615E-2</v>
          </cell>
          <cell r="AH23">
            <v>2.8464016497288226E-2</v>
          </cell>
          <cell r="AI23">
            <v>2.0358435377465518E-2</v>
          </cell>
          <cell r="AJ23">
            <v>1.7480672076559383E-2</v>
          </cell>
          <cell r="AK23">
            <v>1.6825293519119589E-2</v>
          </cell>
          <cell r="AL23">
            <v>1.6195377442659913E-2</v>
          </cell>
          <cell r="AM23">
            <v>1.6027640843028997E-2</v>
          </cell>
          <cell r="AN23">
            <v>313413032</v>
          </cell>
          <cell r="AO23">
            <v>195568503</v>
          </cell>
          <cell r="AP23">
            <v>0</v>
          </cell>
          <cell r="AQ23">
            <v>228782134</v>
          </cell>
          <cell r="AR23">
            <v>0</v>
          </cell>
          <cell r="AS23">
            <v>40312354</v>
          </cell>
          <cell r="AT23">
            <v>51920201</v>
          </cell>
          <cell r="AU23">
            <v>263782134</v>
          </cell>
          <cell r="AV23">
            <v>13553634</v>
          </cell>
          <cell r="AW23">
            <v>20834301</v>
          </cell>
          <cell r="AX23">
            <v>20834.300999999999</v>
          </cell>
          <cell r="AY23">
            <v>4733253</v>
          </cell>
          <cell r="AZ23"/>
          <cell r="BA23">
            <v>1.7284571060857675E-2</v>
          </cell>
          <cell r="BB23">
            <v>2.1695913934948116E-2</v>
          </cell>
          <cell r="BC23">
            <v>1.7939130171090618E-2</v>
          </cell>
          <cell r="BD23">
            <v>1.5963962095860002E-2</v>
          </cell>
          <cell r="BE23">
            <v>0.11055092681523669</v>
          </cell>
          <cell r="BF23">
            <v>1.6721820065840928E-2</v>
          </cell>
          <cell r="BG23">
            <v>0.17661900700749839</v>
          </cell>
          <cell r="BH23">
            <v>0.14489010508784814</v>
          </cell>
          <cell r="BI23">
            <v>0.29271657905584492</v>
          </cell>
          <cell r="BJ23">
            <v>0.64851217871898259</v>
          </cell>
          <cell r="BK23">
            <v>0.1224363665962262</v>
          </cell>
          <cell r="BL23">
            <v>0.47394497919710865</v>
          </cell>
          <cell r="BM23">
            <v>0.13282238403861316</v>
          </cell>
          <cell r="BN23">
            <v>3.1804589243064466E-2</v>
          </cell>
          <cell r="BO23">
            <v>0.10101779479554869</v>
          </cell>
          <cell r="BP23">
            <v>0.81995524719646251</v>
          </cell>
          <cell r="BQ23">
            <v>1.4620368443741958E-2</v>
          </cell>
          <cell r="BR23">
            <v>6.1208355560614224E-3</v>
          </cell>
          <cell r="BS23">
            <v>1.0618431152936031E-2</v>
          </cell>
          <cell r="BT23">
            <v>90164189</v>
          </cell>
          <cell r="BU23">
            <v>86910641</v>
          </cell>
          <cell r="BV23">
            <v>82192596</v>
          </cell>
          <cell r="BW23">
            <v>78857125</v>
          </cell>
          <cell r="BX23">
            <v>78926424</v>
          </cell>
          <cell r="BY23">
            <v>72596791</v>
          </cell>
          <cell r="BZ23">
            <v>70149732</v>
          </cell>
          <cell r="CA23">
            <v>66909838</v>
          </cell>
          <cell r="CB23">
            <v>68730617</v>
          </cell>
          <cell r="CC23">
            <v>69033491</v>
          </cell>
          <cell r="CD23">
            <v>67725435</v>
          </cell>
          <cell r="CE23">
            <v>69050943</v>
          </cell>
          <cell r="CF23">
            <v>71479580</v>
          </cell>
          <cell r="CG23">
            <v>69391049</v>
          </cell>
          <cell r="CH23">
            <v>66706579</v>
          </cell>
          <cell r="CI23">
            <v>69432374</v>
          </cell>
          <cell r="CJ23">
            <v>78734331</v>
          </cell>
          <cell r="CK23">
            <v>80104753</v>
          </cell>
          <cell r="CL23">
            <v>85939969</v>
          </cell>
          <cell r="CM23">
            <v>81190214</v>
          </cell>
          <cell r="CN23">
            <v>80554920</v>
          </cell>
          <cell r="CO23">
            <v>74747708</v>
          </cell>
          <cell r="CP23">
            <v>71030126</v>
          </cell>
          <cell r="CQ23">
            <v>61812663</v>
          </cell>
          <cell r="CR23">
            <v>56171763</v>
          </cell>
          <cell r="CS23">
            <v>50563721</v>
          </cell>
          <cell r="CT23">
            <v>54011901</v>
          </cell>
          <cell r="CU23">
            <v>43500989</v>
          </cell>
          <cell r="CV23">
            <v>13157788</v>
          </cell>
          <cell r="CW23">
            <v>12700975</v>
          </cell>
          <cell r="CX23">
            <v>12684775</v>
          </cell>
          <cell r="CY23">
            <v>12408203</v>
          </cell>
          <cell r="CZ23">
            <v>12092368</v>
          </cell>
          <cell r="DA23">
            <v>11763776</v>
          </cell>
          <cell r="DB23">
            <v>11570555</v>
          </cell>
          <cell r="DC23">
            <v>11426448</v>
          </cell>
          <cell r="DD23">
            <v>11785863</v>
          </cell>
          <cell r="DE23">
            <v>11219706</v>
          </cell>
          <cell r="DF23">
            <v>11157254</v>
          </cell>
          <cell r="DG23">
            <v>11608295</v>
          </cell>
          <cell r="DH23">
            <v>11865416</v>
          </cell>
          <cell r="DI23">
            <v>12115533</v>
          </cell>
          <cell r="DJ23">
            <v>12355585</v>
          </cell>
          <cell r="DK23">
            <v>12618877</v>
          </cell>
          <cell r="DL23">
            <v>13113788</v>
          </cell>
          <cell r="DM23">
            <v>12011680</v>
          </cell>
          <cell r="DN23">
            <v>12271025</v>
          </cell>
          <cell r="DO23">
            <v>11926782</v>
          </cell>
          <cell r="DP23">
            <v>11770798</v>
          </cell>
          <cell r="DQ23">
            <v>11141694</v>
          </cell>
          <cell r="DR23">
            <v>11113094</v>
          </cell>
          <cell r="DS23">
            <v>10620650</v>
          </cell>
          <cell r="DT23">
            <v>10620650</v>
          </cell>
          <cell r="DU23">
            <v>7213495</v>
          </cell>
          <cell r="DV23">
            <v>6411938</v>
          </cell>
          <cell r="DW23">
            <v>5968296</v>
          </cell>
          <cell r="DX23"/>
          <cell r="DY23">
            <v>1898135</v>
          </cell>
          <cell r="DZ23">
            <v>4586414</v>
          </cell>
          <cell r="EA23"/>
          <cell r="EB23">
            <v>6484549</v>
          </cell>
          <cell r="EC23">
            <v>4205309</v>
          </cell>
          <cell r="ED23">
            <v>3777705</v>
          </cell>
          <cell r="EE23">
            <v>4193062</v>
          </cell>
          <cell r="EF23">
            <v>7970767</v>
          </cell>
          <cell r="EG23">
            <v>1059879</v>
          </cell>
          <cell r="EH23">
            <v>601684</v>
          </cell>
          <cell r="EI23">
            <v>57130536</v>
          </cell>
        </row>
        <row r="24">
          <cell r="B24" t="str">
            <v>Bank of India</v>
          </cell>
          <cell r="C24">
            <v>71.225162999999995</v>
          </cell>
          <cell r="D24">
            <v>14.076058</v>
          </cell>
          <cell r="E24">
            <v>47.424577999999997</v>
          </cell>
          <cell r="F24">
            <v>15.64251</v>
          </cell>
          <cell r="G24">
            <v>15.822343999999999</v>
          </cell>
          <cell r="H24">
            <v>17.191217999999999</v>
          </cell>
          <cell r="I24">
            <v>34.385657999999999</v>
          </cell>
          <cell r="J24">
            <v>2.6971999999999999E-2</v>
          </cell>
          <cell r="K24">
            <v>2.088749</v>
          </cell>
          <cell r="L24"/>
          <cell r="M24">
            <v>1.5933690312079658E-2</v>
          </cell>
          <cell r="N24">
            <v>1.5333021768475681E-2</v>
          </cell>
          <cell r="O24">
            <v>1.5613701050332118E-2</v>
          </cell>
          <cell r="P24">
            <v>1.5850049207053123E-2</v>
          </cell>
          <cell r="Q24">
            <v>1.5530625535197469E-2</v>
          </cell>
          <cell r="R24">
            <v>1.5623490505497269E-2</v>
          </cell>
          <cell r="S24">
            <v>1.5047849036040162E-2</v>
          </cell>
          <cell r="T24">
            <v>1.5410771342248754E-2</v>
          </cell>
          <cell r="U24">
            <v>1.5386182703891142E-2</v>
          </cell>
          <cell r="V24">
            <v>1.5940579417243715E-2</v>
          </cell>
          <cell r="W24">
            <v>1.4430350871621971E-2</v>
          </cell>
          <cell r="X24">
            <v>1.4327393302563374E-2</v>
          </cell>
          <cell r="Y24">
            <v>1.4096669921872525E-2</v>
          </cell>
          <cell r="Z24">
            <v>1.3914177932117276E-2</v>
          </cell>
          <cell r="AA24">
            <v>1.3136110469778282E-2</v>
          </cell>
          <cell r="AB24">
            <v>1.3034718536212294E-2</v>
          </cell>
          <cell r="AC24">
            <v>1.2598448051087631E-2</v>
          </cell>
          <cell r="AD24">
            <v>1.2266224924117719E-2</v>
          </cell>
          <cell r="AE24">
            <v>1.1599550651665885E-2</v>
          </cell>
          <cell r="AF24">
            <v>1.62277454166413E-2</v>
          </cell>
          <cell r="AG24">
            <v>1.3650597141543732E-2</v>
          </cell>
          <cell r="AH24">
            <v>1.3486590778816261E-2</v>
          </cell>
          <cell r="AI24">
            <v>1.1205488493967001E-2</v>
          </cell>
          <cell r="AJ24">
            <v>1.1506779612066271E-2</v>
          </cell>
          <cell r="AK24">
            <v>1.19594994372545E-2</v>
          </cell>
          <cell r="AL24">
            <v>1.1991009587672428E-2</v>
          </cell>
          <cell r="AM24">
            <v>1.1753065305750014E-2</v>
          </cell>
          <cell r="AN24">
            <v>313413032</v>
          </cell>
          <cell r="AO24">
            <v>195568503</v>
          </cell>
          <cell r="AP24">
            <v>0</v>
          </cell>
          <cell r="AQ24">
            <v>228782134</v>
          </cell>
          <cell r="AR24">
            <v>0</v>
          </cell>
          <cell r="AS24">
            <v>40312354</v>
          </cell>
          <cell r="AT24">
            <v>51920201</v>
          </cell>
          <cell r="AU24">
            <v>263782134</v>
          </cell>
          <cell r="AV24">
            <v>13553634</v>
          </cell>
          <cell r="AW24">
            <v>20834301</v>
          </cell>
          <cell r="AX24">
            <v>20834.300999999999</v>
          </cell>
          <cell r="AY24">
            <v>4733253</v>
          </cell>
          <cell r="AZ24"/>
          <cell r="BA24">
            <v>1.3653939605608505E-2</v>
          </cell>
          <cell r="BB24">
            <v>5.3455291039338033E-3</v>
          </cell>
          <cell r="BC24">
            <v>1.2210310477397495E-2</v>
          </cell>
          <cell r="BD24">
            <v>2.3595665254781965E-2</v>
          </cell>
          <cell r="BE24">
            <v>0.13517213591080574</v>
          </cell>
          <cell r="BF24">
            <v>3.3067080380696071E-2</v>
          </cell>
          <cell r="BG24">
            <v>0.46014370293568324</v>
          </cell>
          <cell r="BH24">
            <v>0.4549137899295107</v>
          </cell>
          <cell r="BI24">
            <v>7.6499763885146788E-2</v>
          </cell>
          <cell r="BJ24">
            <v>0.16503957458766813</v>
          </cell>
          <cell r="BK24">
            <v>6.5244670336077559E-2</v>
          </cell>
          <cell r="BL24">
            <v>0.70882349947582168</v>
          </cell>
          <cell r="BM24">
            <v>8.9491794905156852E-2</v>
          </cell>
          <cell r="BN24">
            <v>5.5148006516046143E-2</v>
          </cell>
          <cell r="BO24">
            <v>3.4343788389110709E-2</v>
          </cell>
          <cell r="BP24">
            <v>0.29680934641105294</v>
          </cell>
          <cell r="BQ24">
            <v>1.7252616058982544E-3</v>
          </cell>
          <cell r="BR24">
            <v>0</v>
          </cell>
          <cell r="BS24">
            <v>1.1938308661024136E-3</v>
          </cell>
          <cell r="BT24">
            <v>71225163</v>
          </cell>
          <cell r="BU24">
            <v>63601238</v>
          </cell>
          <cell r="BV24">
            <v>62976730</v>
          </cell>
          <cell r="BW24">
            <v>62543244</v>
          </cell>
          <cell r="BX24">
            <v>62121431</v>
          </cell>
          <cell r="BY24">
            <v>62225153</v>
          </cell>
          <cell r="BZ24">
            <v>59776568</v>
          </cell>
          <cell r="CA24">
            <v>62689134</v>
          </cell>
          <cell r="CB24">
            <v>62563918</v>
          </cell>
          <cell r="CC24">
            <v>64098285</v>
          </cell>
          <cell r="CD24">
            <v>55328548</v>
          </cell>
          <cell r="CE24">
            <v>56630656</v>
          </cell>
          <cell r="CF24">
            <v>57297472</v>
          </cell>
          <cell r="CG24">
            <v>56956597</v>
          </cell>
          <cell r="CH24">
            <v>49736103</v>
          </cell>
          <cell r="CI24">
            <v>47815075</v>
          </cell>
          <cell r="CJ24">
            <v>46410726</v>
          </cell>
          <cell r="CK24">
            <v>43717462</v>
          </cell>
          <cell r="CL24">
            <v>41427446</v>
          </cell>
          <cell r="CM24">
            <v>42162947</v>
          </cell>
          <cell r="CN24">
            <v>37527774</v>
          </cell>
          <cell r="CO24">
            <v>36899261</v>
          </cell>
          <cell r="CP24">
            <v>36656582</v>
          </cell>
          <cell r="CQ24">
            <v>34370422</v>
          </cell>
          <cell r="CR24">
            <v>33998194</v>
          </cell>
          <cell r="CS24">
            <v>34265232</v>
          </cell>
          <cell r="CT24">
            <v>32447854</v>
          </cell>
          <cell r="CU24">
            <v>30721440</v>
          </cell>
          <cell r="CV24">
            <v>17191218</v>
          </cell>
          <cell r="CW24">
            <v>16620563</v>
          </cell>
          <cell r="CX24">
            <v>16141439</v>
          </cell>
          <cell r="CY24">
            <v>15532469</v>
          </cell>
          <cell r="CZ24">
            <v>14747740</v>
          </cell>
          <cell r="DA24">
            <v>14293811</v>
          </cell>
          <cell r="DB24">
            <v>13727053</v>
          </cell>
          <cell r="DC24">
            <v>13191378</v>
          </cell>
          <cell r="DD24">
            <v>12461590</v>
          </cell>
          <cell r="DE24">
            <v>11954133</v>
          </cell>
          <cell r="DF24">
            <v>11502121</v>
          </cell>
          <cell r="DG24">
            <v>11625015</v>
          </cell>
          <cell r="DH24">
            <v>10920398</v>
          </cell>
          <cell r="DI24">
            <v>10412590</v>
          </cell>
          <cell r="DJ24">
            <v>9978992</v>
          </cell>
          <cell r="DK24">
            <v>9536344</v>
          </cell>
          <cell r="DL24">
            <v>9176776</v>
          </cell>
          <cell r="DM24">
            <v>8545484</v>
          </cell>
          <cell r="DN24">
            <v>7597500</v>
          </cell>
          <cell r="DO24">
            <v>7182738</v>
          </cell>
          <cell r="DP24">
            <v>6881061</v>
          </cell>
          <cell r="DQ24">
            <v>6580115</v>
          </cell>
          <cell r="DR24">
            <v>6305179</v>
          </cell>
          <cell r="DS24">
            <v>6074801</v>
          </cell>
          <cell r="DT24">
            <v>6074801</v>
          </cell>
          <cell r="DU24">
            <v>5733008</v>
          </cell>
          <cell r="DV24">
            <v>5254372</v>
          </cell>
          <cell r="DW24">
            <v>5086879</v>
          </cell>
          <cell r="DX24"/>
          <cell r="DY24">
            <v>211244</v>
          </cell>
          <cell r="DZ24">
            <v>2550124</v>
          </cell>
          <cell r="EA24"/>
          <cell r="EB24">
            <v>2761368</v>
          </cell>
          <cell r="EC24">
            <v>455735</v>
          </cell>
          <cell r="ED24">
            <v>696412</v>
          </cell>
          <cell r="EE24">
            <v>286078</v>
          </cell>
          <cell r="EF24">
            <v>982490</v>
          </cell>
          <cell r="EG24">
            <v>1658749</v>
          </cell>
          <cell r="EH24">
            <v>1088094</v>
          </cell>
          <cell r="EI24">
            <v>14076058</v>
          </cell>
        </row>
        <row r="25">
          <cell r="B25" t="str">
            <v>EcoBank</v>
          </cell>
          <cell r="C25">
            <v>87.169871000000001</v>
          </cell>
          <cell r="D25">
            <v>24.728816999999999</v>
          </cell>
          <cell r="E25">
            <v>73.927721000000005</v>
          </cell>
          <cell r="F25">
            <v>5.5811099999999998</v>
          </cell>
          <cell r="G25">
            <v>6.7751099999999997</v>
          </cell>
          <cell r="H25">
            <v>6.7191270000000003</v>
          </cell>
          <cell r="I25">
            <v>46.838081000000003</v>
          </cell>
          <cell r="J25">
            <v>0.19518099999999999</v>
          </cell>
          <cell r="K25">
            <v>-9.0359999999999996E-2</v>
          </cell>
          <cell r="L25"/>
          <cell r="M25">
            <v>1.4772835846184783E-2</v>
          </cell>
          <cell r="N25">
            <v>1.5483956868572717E-2</v>
          </cell>
          <cell r="O25">
            <v>1.2816637060669055E-2</v>
          </cell>
          <cell r="P25">
            <v>1.3718137536683411E-2</v>
          </cell>
          <cell r="Q25">
            <v>1.396671177783726E-2</v>
          </cell>
          <cell r="R25">
            <v>1.2155313372779456E-2</v>
          </cell>
          <cell r="S25">
            <v>1.1354173757416174E-2</v>
          </cell>
          <cell r="T25">
            <v>1.18665457387243E-2</v>
          </cell>
          <cell r="U25">
            <v>1.0275767758422802E-2</v>
          </cell>
          <cell r="V25">
            <v>1.0405923906998665E-2</v>
          </cell>
          <cell r="W25">
            <v>1.1429751836055923E-2</v>
          </cell>
          <cell r="X25">
            <v>1.28054691143048E-2</v>
          </cell>
          <cell r="Y25">
            <v>1.1595602123538423E-2</v>
          </cell>
          <cell r="Z25">
            <v>1.183081397400184E-2</v>
          </cell>
          <cell r="AA25">
            <v>1.2413477654936111E-2</v>
          </cell>
          <cell r="AB25">
            <v>1.2431144013768314E-2</v>
          </cell>
          <cell r="AC25">
            <v>1.33649830485458E-2</v>
          </cell>
          <cell r="AD25">
            <v>1.2868565205126406E-2</v>
          </cell>
          <cell r="AE25">
            <v>1.391718983810159E-2</v>
          </cell>
          <cell r="AF25">
            <v>1.6955242585096973E-2</v>
          </cell>
          <cell r="AG25">
            <v>1.75499213396541E-2</v>
          </cell>
          <cell r="AH25">
            <v>1.7307138921627711E-2</v>
          </cell>
          <cell r="AI25">
            <v>1.4700685553685956E-2</v>
          </cell>
          <cell r="AJ25">
            <v>1.4176475544359E-2</v>
          </cell>
          <cell r="AK25">
            <v>1.3549300995831568E-2</v>
          </cell>
          <cell r="AL25">
            <v>1.3773775020693496E-2</v>
          </cell>
          <cell r="AM25">
            <v>1.5414384060259899E-2</v>
          </cell>
          <cell r="AN25">
            <v>313413032</v>
          </cell>
          <cell r="AO25">
            <v>195568503</v>
          </cell>
          <cell r="AP25">
            <v>0</v>
          </cell>
          <cell r="AQ25">
            <v>228782134</v>
          </cell>
          <cell r="AR25">
            <v>0</v>
          </cell>
          <cell r="AS25">
            <v>40312354</v>
          </cell>
          <cell r="AT25">
            <v>51920201</v>
          </cell>
          <cell r="AU25">
            <v>263782134</v>
          </cell>
          <cell r="AV25">
            <v>13553634</v>
          </cell>
          <cell r="AW25">
            <v>20834301</v>
          </cell>
          <cell r="AX25">
            <v>20834.300999999999</v>
          </cell>
          <cell r="AY25">
            <v>4733253</v>
          </cell>
          <cell r="AZ25"/>
          <cell r="BA25">
            <v>1.6710557111153039E-2</v>
          </cell>
          <cell r="BB25">
            <v>9.391024886324921E-3</v>
          </cell>
          <cell r="BC25">
            <v>1.9034021268389968E-2</v>
          </cell>
          <cell r="BD25">
            <v>-1.020756592784532E-3</v>
          </cell>
          <cell r="BE25">
            <v>-2.5487913870214516E-2</v>
          </cell>
          <cell r="BF25">
            <v>-2.0834250756217917E-3</v>
          </cell>
          <cell r="BG25">
            <v>0.14464960680178163</v>
          </cell>
          <cell r="BH25">
            <v>0.11915752910543025</v>
          </cell>
          <cell r="BI25">
            <v>0.22098567032578084</v>
          </cell>
          <cell r="BJ25">
            <v>0.88273060645681023</v>
          </cell>
          <cell r="BK25">
            <v>0.10625234403131426</v>
          </cell>
          <cell r="BL25">
            <v>0.36900371514037056</v>
          </cell>
          <cell r="BM25">
            <v>8.1305069351562606E-2</v>
          </cell>
          <cell r="BN25">
            <v>1.9846097283426907E-2</v>
          </cell>
          <cell r="BO25">
            <v>6.1458972068135699E-2</v>
          </cell>
          <cell r="BP25">
            <v>0.33449992324259525</v>
          </cell>
          <cell r="BQ25">
            <v>1.3556909422703208E-2</v>
          </cell>
          <cell r="BR25">
            <v>3.7939185321775354E-3</v>
          </cell>
          <cell r="BS25">
            <v>1.0201261601463266E-2</v>
          </cell>
          <cell r="BT25">
            <v>87169871</v>
          </cell>
          <cell r="BU25">
            <v>90133682</v>
          </cell>
          <cell r="BV25">
            <v>70619437</v>
          </cell>
          <cell r="BW25">
            <v>75377851</v>
          </cell>
          <cell r="BX25">
            <v>72920768</v>
          </cell>
          <cell r="BY25">
            <v>59578476</v>
          </cell>
          <cell r="BZ25">
            <v>53501730</v>
          </cell>
          <cell r="CA25">
            <v>54463878</v>
          </cell>
          <cell r="CB25">
            <v>54003632</v>
          </cell>
          <cell r="CC25">
            <v>43138954</v>
          </cell>
          <cell r="CD25">
            <v>48619617</v>
          </cell>
          <cell r="CE25">
            <v>53545760</v>
          </cell>
          <cell r="CF25">
            <v>44295854</v>
          </cell>
          <cell r="CG25">
            <v>54154977</v>
          </cell>
          <cell r="CH25">
            <v>47908081</v>
          </cell>
          <cell r="CI25">
            <v>47123839</v>
          </cell>
          <cell r="CJ25">
            <v>49308904</v>
          </cell>
          <cell r="CK25">
            <v>46581940</v>
          </cell>
          <cell r="CL25">
            <v>49286922</v>
          </cell>
          <cell r="CM25">
            <v>52426513</v>
          </cell>
          <cell r="CN25">
            <v>55142958</v>
          </cell>
          <cell r="CO25">
            <v>48824375</v>
          </cell>
          <cell r="CP25">
            <v>44920413</v>
          </cell>
          <cell r="CQ25">
            <v>54934548</v>
          </cell>
          <cell r="CR25">
            <v>42241117</v>
          </cell>
          <cell r="CS25">
            <v>36647025</v>
          </cell>
          <cell r="CT25">
            <v>36143426</v>
          </cell>
          <cell r="CU25">
            <v>36907136</v>
          </cell>
          <cell r="CV25">
            <v>6719127</v>
          </cell>
          <cell r="CW25">
            <v>7084318</v>
          </cell>
          <cell r="CX25">
            <v>6685067</v>
          </cell>
          <cell r="CY25">
            <v>6567798</v>
          </cell>
          <cell r="CZ25">
            <v>6590221</v>
          </cell>
          <cell r="DA25">
            <v>6751746</v>
          </cell>
          <cell r="DB25">
            <v>6540128</v>
          </cell>
          <cell r="DC25">
            <v>6408303</v>
          </cell>
          <cell r="DD25">
            <v>6485189</v>
          </cell>
          <cell r="DE25">
            <v>6477054</v>
          </cell>
          <cell r="DF25">
            <v>6366947</v>
          </cell>
          <cell r="DG25">
            <v>6438538</v>
          </cell>
          <cell r="DH25">
            <v>7617842</v>
          </cell>
          <cell r="DI25">
            <v>7534386</v>
          </cell>
          <cell r="DJ25">
            <v>7305154</v>
          </cell>
          <cell r="DK25">
            <v>7307241</v>
          </cell>
          <cell r="DL25">
            <v>7946220</v>
          </cell>
          <cell r="DM25">
            <v>7959585</v>
          </cell>
          <cell r="DN25">
            <v>7699140</v>
          </cell>
          <cell r="DO25">
            <v>7560671</v>
          </cell>
          <cell r="DP25">
            <v>7294222</v>
          </cell>
          <cell r="DQ25">
            <v>7595021</v>
          </cell>
          <cell r="DR25">
            <v>7740628</v>
          </cell>
          <cell r="DS25">
            <v>7827942</v>
          </cell>
          <cell r="DT25">
            <v>7827942</v>
          </cell>
          <cell r="DU25">
            <v>3657839</v>
          </cell>
          <cell r="DV25">
            <v>3764734</v>
          </cell>
          <cell r="DW25">
            <v>3390412</v>
          </cell>
          <cell r="DX25"/>
          <cell r="DY25">
            <v>479502</v>
          </cell>
          <cell r="DZ25">
            <v>1690331</v>
          </cell>
          <cell r="EA25"/>
          <cell r="EB25">
            <v>2169833</v>
          </cell>
          <cell r="EC25">
            <v>1915378</v>
          </cell>
          <cell r="ED25">
            <v>1084820</v>
          </cell>
          <cell r="EE25">
            <v>1855042</v>
          </cell>
          <cell r="EF25">
            <v>2939862</v>
          </cell>
          <cell r="EG25">
            <v>-126996</v>
          </cell>
          <cell r="EH25">
            <v>59696</v>
          </cell>
          <cell r="EI25">
            <v>24728817</v>
          </cell>
        </row>
        <row r="26">
          <cell r="B26" t="str">
            <v>SBM Bank</v>
          </cell>
          <cell r="C26">
            <v>80.060974000000002</v>
          </cell>
          <cell r="D26">
            <v>24.281476999999999</v>
          </cell>
          <cell r="E26">
            <v>55.103921999999997</v>
          </cell>
          <cell r="F26">
            <v>7.1609990000000003</v>
          </cell>
          <cell r="G26">
            <v>7.7549520000000003</v>
          </cell>
          <cell r="H26">
            <v>8.6804439999999996</v>
          </cell>
          <cell r="I26">
            <v>47.516210000000001</v>
          </cell>
          <cell r="J26">
            <v>0.25136799999999998</v>
          </cell>
          <cell r="K26">
            <v>0.32336100000000001</v>
          </cell>
          <cell r="L26"/>
          <cell r="M26">
            <v>1.353731121485522E-2</v>
          </cell>
          <cell r="N26">
            <v>1.3648917522615604E-2</v>
          </cell>
          <cell r="O26">
            <v>1.3844291546153201E-2</v>
          </cell>
          <cell r="P26">
            <v>1.3418472233958898E-2</v>
          </cell>
          <cell r="Q26">
            <v>1.373143306243365E-2</v>
          </cell>
          <cell r="R26">
            <v>1.40537204333974E-2</v>
          </cell>
          <cell r="S26">
            <v>1.3672680651904226E-2</v>
          </cell>
          <cell r="T26">
            <v>1.3998424884734958E-2</v>
          </cell>
          <cell r="U26">
            <v>1.5502854139556209E-2</v>
          </cell>
          <cell r="V26">
            <v>0</v>
          </cell>
          <cell r="W26">
            <v>0</v>
          </cell>
          <cell r="X26">
            <v>2.54868449903954E-3</v>
          </cell>
          <cell r="Y26">
            <v>8.9810759525201064E-4</v>
          </cell>
          <cell r="Z26">
            <v>8.1594244188925907E-4</v>
          </cell>
          <cell r="AA26">
            <v>1.60193549973903E-3</v>
          </cell>
          <cell r="AB26">
            <v>1.6547505318533901E-3</v>
          </cell>
          <cell r="AC26">
            <v>1.6597976324624964E-3</v>
          </cell>
          <cell r="AD26">
            <v>1.7406970541681173E-3</v>
          </cell>
          <cell r="AE26">
            <v>1.7623379659851292E-3</v>
          </cell>
          <cell r="AF26">
            <v>1.9075708158961323E-3</v>
          </cell>
          <cell r="AG26">
            <v>1.9305963266920123E-3</v>
          </cell>
          <cell r="AH26">
            <v>1.9367902077399666E-3</v>
          </cell>
          <cell r="AI26">
            <v>2.0384148379067593E-3</v>
          </cell>
          <cell r="AJ26">
            <v>2.13588530685444E-3</v>
          </cell>
          <cell r="AK26">
            <v>2.277695536393396E-3</v>
          </cell>
          <cell r="AL26">
            <v>2.3491586322533392E-3</v>
          </cell>
          <cell r="AM26">
            <v>2.2687049910540499E-3</v>
          </cell>
          <cell r="AN26">
            <v>313413032</v>
          </cell>
          <cell r="AO26">
            <v>195568503</v>
          </cell>
          <cell r="AP26">
            <v>0</v>
          </cell>
          <cell r="AQ26">
            <v>228782134</v>
          </cell>
          <cell r="AR26">
            <v>0</v>
          </cell>
          <cell r="AS26">
            <v>40312354</v>
          </cell>
          <cell r="AT26">
            <v>51920201</v>
          </cell>
          <cell r="AU26">
            <v>263782134</v>
          </cell>
          <cell r="AV26">
            <v>13553634</v>
          </cell>
          <cell r="AW26">
            <v>20834301</v>
          </cell>
          <cell r="AX26">
            <v>20834.300999999999</v>
          </cell>
          <cell r="AY26">
            <v>4733253</v>
          </cell>
          <cell r="AZ26"/>
          <cell r="BA26">
            <v>1.5347773984907453E-2</v>
          </cell>
          <cell r="BB26">
            <v>9.2211428789224399E-3</v>
          </cell>
          <cell r="BC26">
            <v>1.4187495693526137E-2</v>
          </cell>
          <cell r="BD26">
            <v>3.6528649026051248E-3</v>
          </cell>
          <cell r="BE26">
            <v>3.9058914666882473E-2</v>
          </cell>
          <cell r="BF26">
            <v>4.2385716865775986E-3</v>
          </cell>
          <cell r="BG26">
            <v>0.16320645101955733</v>
          </cell>
          <cell r="BH26">
            <v>0.15070644312751375</v>
          </cell>
          <cell r="BI26">
            <v>0.41781575236106883</v>
          </cell>
          <cell r="BJ26">
            <v>0.7776612722536469</v>
          </cell>
          <cell r="BK26">
            <v>0.35771996521635624</v>
          </cell>
          <cell r="BL26">
            <v>0.7722280260474097</v>
          </cell>
          <cell r="BM26">
            <v>9.5910805523924836E-2</v>
          </cell>
          <cell r="BN26">
            <v>5.5805665621955568E-2</v>
          </cell>
          <cell r="BO26">
            <v>4.0105139901969268E-2</v>
          </cell>
          <cell r="BP26">
            <v>0.44064879810188468</v>
          </cell>
          <cell r="BQ26">
            <v>2.7024421958357116E-3</v>
          </cell>
          <cell r="BR26">
            <v>1.8338364320621404E-2</v>
          </cell>
          <cell r="BS26">
            <v>9.8492015850566699E-3</v>
          </cell>
          <cell r="BT26">
            <v>80060974</v>
          </cell>
          <cell r="BU26">
            <v>79684610</v>
          </cell>
          <cell r="BV26">
            <v>78139646</v>
          </cell>
          <cell r="BW26">
            <v>72519356</v>
          </cell>
          <cell r="BX26">
            <v>72049204</v>
          </cell>
          <cell r="BY26">
            <v>72532337</v>
          </cell>
          <cell r="BZ26">
            <v>70221531</v>
          </cell>
          <cell r="CA26">
            <v>70647739</v>
          </cell>
          <cell r="CB26">
            <v>75549229</v>
          </cell>
          <cell r="CC26">
            <v>0</v>
          </cell>
          <cell r="CD26">
            <v>0</v>
          </cell>
          <cell r="CE26">
            <v>11754154</v>
          </cell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>
            <v>8680444</v>
          </cell>
          <cell r="CW26">
            <v>8200262</v>
          </cell>
          <cell r="CX26">
            <v>7884030</v>
          </cell>
          <cell r="CY26">
            <v>7877176</v>
          </cell>
          <cell r="CZ26">
            <v>8153603</v>
          </cell>
          <cell r="DA26">
            <v>8047697</v>
          </cell>
          <cell r="DB26">
            <v>7076650</v>
          </cell>
          <cell r="DC26">
            <v>6937506</v>
          </cell>
          <cell r="DD26">
            <v>8065025</v>
          </cell>
          <cell r="DE26">
            <v>0</v>
          </cell>
          <cell r="DF26">
            <v>0</v>
          </cell>
          <cell r="DG26">
            <v>1607161</v>
          </cell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>
            <v>1881576</v>
          </cell>
          <cell r="DZ26">
            <v>2621787</v>
          </cell>
          <cell r="EA26"/>
          <cell r="EB26">
            <v>4503363</v>
          </cell>
          <cell r="EC26">
            <v>3502091</v>
          </cell>
          <cell r="ED26">
            <v>10443340</v>
          </cell>
          <cell r="EE26">
            <v>3080308</v>
          </cell>
          <cell r="EF26">
            <v>13523648</v>
          </cell>
          <cell r="EG26">
            <v>242521</v>
          </cell>
          <cell r="EH26">
            <v>98501</v>
          </cell>
          <cell r="EI26">
            <v>24281477</v>
          </cell>
        </row>
        <row r="27">
          <cell r="B27" t="str">
            <v>Housing Finance Company of Kenya</v>
          </cell>
          <cell r="C27">
            <v>53.555134000000002</v>
          </cell>
          <cell r="D27">
            <v>38.715032999999998</v>
          </cell>
          <cell r="E27">
            <v>38.116233999999999</v>
          </cell>
          <cell r="F27">
            <v>4.321974</v>
          </cell>
          <cell r="G27">
            <v>4.8910330000000002</v>
          </cell>
          <cell r="H27">
            <v>8.6418789999999994</v>
          </cell>
          <cell r="I27">
            <v>45.523839000000002</v>
          </cell>
          <cell r="J27">
            <v>5.5260999999999998E-2</v>
          </cell>
          <cell r="K27">
            <v>-0.54989600000000005</v>
          </cell>
          <cell r="L27"/>
          <cell r="M27">
            <v>1.0369246438064996E-2</v>
          </cell>
          <cell r="N27">
            <v>1.0759232478455005E-2</v>
          </cell>
          <cell r="O27">
            <v>1.1246545406984915E-2</v>
          </cell>
          <cell r="P27">
            <v>1.1516219734628583E-2</v>
          </cell>
          <cell r="Q27">
            <v>1.1378709533025697E-2</v>
          </cell>
          <cell r="R27">
            <v>1.1494487662106024E-2</v>
          </cell>
          <cell r="S27">
            <v>1.1830903104237846E-2</v>
          </cell>
          <cell r="T27">
            <v>1.2411431659440201E-2</v>
          </cell>
          <cell r="U27">
            <v>1.2960649723537885E-2</v>
          </cell>
          <cell r="V27">
            <v>1.3861933339196358E-2</v>
          </cell>
          <cell r="W27">
            <v>1.44667482415429E-2</v>
          </cell>
          <cell r="X27">
            <v>1.5470338495473E-2</v>
          </cell>
          <cell r="Y27">
            <v>1.469281947616255E-2</v>
          </cell>
          <cell r="Z27">
            <v>1.5563601037549101E-2</v>
          </cell>
          <cell r="AA27">
            <v>1.5989067838854398E-2</v>
          </cell>
          <cell r="AB27">
            <v>1.6540986254772301E-2</v>
          </cell>
          <cell r="AC27">
            <v>1.6905923019384282E-2</v>
          </cell>
          <cell r="AD27">
            <v>1.6943702869071292E-2</v>
          </cell>
          <cell r="AE27">
            <v>1.7738154293366407E-2</v>
          </cell>
          <cell r="AF27">
            <v>1.7915712670493161E-2</v>
          </cell>
          <cell r="AG27">
            <v>1.7135465438754501E-2</v>
          </cell>
          <cell r="AH27">
            <v>1.7390017992833656E-2</v>
          </cell>
          <cell r="AI27">
            <v>1.5752277555412333E-2</v>
          </cell>
          <cell r="AJ27">
            <v>1.597529738593486E-2</v>
          </cell>
          <cell r="AK27">
            <v>1.492652252379185E-2</v>
          </cell>
          <cell r="AL27">
            <v>1.5624891821292095E-2</v>
          </cell>
          <cell r="AM27">
            <v>1.5325972147396342E-2</v>
          </cell>
          <cell r="AN27">
            <v>313413032</v>
          </cell>
          <cell r="AO27">
            <v>195568503</v>
          </cell>
          <cell r="AP27">
            <v>0</v>
          </cell>
          <cell r="AQ27">
            <v>228782134</v>
          </cell>
          <cell r="AR27">
            <v>0</v>
          </cell>
          <cell r="AS27">
            <v>40312354</v>
          </cell>
          <cell r="AT27">
            <v>51920201</v>
          </cell>
          <cell r="AU27">
            <v>263782134</v>
          </cell>
          <cell r="AV27">
            <v>13553634</v>
          </cell>
          <cell r="AW27">
            <v>20834301</v>
          </cell>
          <cell r="AX27">
            <v>20834.300999999999</v>
          </cell>
          <cell r="AY27">
            <v>4733253</v>
          </cell>
          <cell r="AZ27"/>
          <cell r="BA27">
            <v>1.0266576226807241E-2</v>
          </cell>
          <cell r="BB27">
            <v>1.4702435558396933E-2</v>
          </cell>
          <cell r="BC27">
            <v>9.8137099157558066E-3</v>
          </cell>
          <cell r="BD27">
            <v>-6.2119296961691351E-3</v>
          </cell>
          <cell r="BE27">
            <v>-8.4077790602745839E-2</v>
          </cell>
          <cell r="BF27">
            <v>-1.3841661511561278E-2</v>
          </cell>
          <cell r="BG27">
            <v>0.10743893984863623</v>
          </cell>
          <cell r="BH27">
            <v>9.4938697942412095E-2</v>
          </cell>
          <cell r="BI27">
            <v>0.14059881358214421</v>
          </cell>
          <cell r="BJ27">
            <v>1.0492548741362597</v>
          </cell>
          <cell r="BK27">
            <v>0.16851168572444564</v>
          </cell>
          <cell r="BL27">
            <v>0.40228883314423713</v>
          </cell>
          <cell r="BM27">
            <v>0.10833180366309413</v>
          </cell>
          <cell r="BN27">
            <v>4.9646332790879807E-2</v>
          </cell>
          <cell r="BO27">
            <v>5.8685470872214318E-2</v>
          </cell>
          <cell r="BP27">
            <v>1.0157098154030642</v>
          </cell>
          <cell r="BQ27">
            <v>1.0043911878554534E-4</v>
          </cell>
          <cell r="BR27">
            <v>3.1900941803255892E-3</v>
          </cell>
          <cell r="BS27">
            <v>1.5218516209000617E-3</v>
          </cell>
          <cell r="BT27">
            <v>53555134</v>
          </cell>
          <cell r="BU27">
            <v>54886729</v>
          </cell>
          <cell r="BV27">
            <v>54969337</v>
          </cell>
          <cell r="BW27">
            <v>54531890</v>
          </cell>
          <cell r="BX27">
            <v>54356615</v>
          </cell>
          <cell r="BY27">
            <v>54022492</v>
          </cell>
          <cell r="BZ27">
            <v>55205731</v>
          </cell>
          <cell r="CA27">
            <v>57083283</v>
          </cell>
          <cell r="CB27">
            <v>58349730</v>
          </cell>
          <cell r="CC27">
            <v>60262912</v>
          </cell>
          <cell r="CD27">
            <v>61411498</v>
          </cell>
          <cell r="CE27">
            <v>62126556</v>
          </cell>
          <cell r="CF27">
            <v>66807678</v>
          </cell>
          <cell r="CG27">
            <v>67587483</v>
          </cell>
          <cell r="CH27">
            <v>67986372</v>
          </cell>
          <cell r="CI27">
            <v>68084930</v>
          </cell>
          <cell r="CJ27">
            <v>69695177</v>
          </cell>
          <cell r="CK27">
            <v>67895556</v>
          </cell>
          <cell r="CL27">
            <v>69122232</v>
          </cell>
          <cell r="CM27">
            <v>68808654</v>
          </cell>
          <cell r="CN27">
            <v>64907602</v>
          </cell>
          <cell r="CO27">
            <v>66538187</v>
          </cell>
          <cell r="CP27">
            <v>62781072</v>
          </cell>
          <cell r="CQ27">
            <v>60490833</v>
          </cell>
          <cell r="CR27">
            <v>56632118</v>
          </cell>
          <cell r="CS27">
            <v>49099911</v>
          </cell>
          <cell r="CT27">
            <v>50361123</v>
          </cell>
          <cell r="CU27">
            <v>46755111</v>
          </cell>
          <cell r="CV27">
            <v>8641879</v>
          </cell>
          <cell r="CW27">
            <v>8901367</v>
          </cell>
          <cell r="CX27">
            <v>9137633</v>
          </cell>
          <cell r="CY27">
            <v>9152404</v>
          </cell>
          <cell r="CZ27">
            <v>9248186</v>
          </cell>
          <cell r="DA27">
            <v>9187855</v>
          </cell>
          <cell r="DB27">
            <v>9165467</v>
          </cell>
          <cell r="DC27">
            <v>9164960</v>
          </cell>
          <cell r="DD27">
            <v>9559815</v>
          </cell>
          <cell r="DE27">
            <v>9698019</v>
          </cell>
          <cell r="DF27">
            <v>9793315</v>
          </cell>
          <cell r="DG27">
            <v>9963461</v>
          </cell>
          <cell r="DH27">
            <v>9780759</v>
          </cell>
          <cell r="DI27">
            <v>9774298</v>
          </cell>
          <cell r="DJ27">
            <v>9871533</v>
          </cell>
          <cell r="DK27">
            <v>9774970</v>
          </cell>
          <cell r="DL27">
            <v>9634289</v>
          </cell>
          <cell r="DM27">
            <v>9386355</v>
          </cell>
          <cell r="DN27">
            <v>9444788</v>
          </cell>
          <cell r="DO27">
            <v>9089954</v>
          </cell>
          <cell r="DP27">
            <v>8746393</v>
          </cell>
          <cell r="DQ27">
            <v>9662314</v>
          </cell>
          <cell r="DR27">
            <v>9820564</v>
          </cell>
          <cell r="DS27">
            <v>6276033</v>
          </cell>
          <cell r="DT27">
            <v>6276033</v>
          </cell>
          <cell r="DU27">
            <v>5886067</v>
          </cell>
          <cell r="DV27">
            <v>5912076</v>
          </cell>
          <cell r="DW27">
            <v>5681853</v>
          </cell>
          <cell r="DX27"/>
          <cell r="DY27">
            <v>282971</v>
          </cell>
          <cell r="DZ27">
            <v>1729642</v>
          </cell>
          <cell r="EA27"/>
          <cell r="EB27">
            <v>2012613</v>
          </cell>
          <cell r="EC27">
            <v>2111744</v>
          </cell>
          <cell r="ED27">
            <v>3156396</v>
          </cell>
          <cell r="EE27">
            <v>4689698</v>
          </cell>
          <cell r="EF27">
            <v>7846094</v>
          </cell>
          <cell r="EG27">
            <v>-561039</v>
          </cell>
          <cell r="EH27">
            <v>-229901</v>
          </cell>
          <cell r="EI27">
            <v>38715033</v>
          </cell>
        </row>
        <row r="28">
          <cell r="B28" t="str">
            <v>Total - Medium Tier banks</v>
          </cell>
          <cell r="C28">
            <v>888.83166299999993</v>
          </cell>
          <cell r="D28">
            <v>330.87267299999996</v>
          </cell>
          <cell r="E28">
            <v>676.33354899999995</v>
          </cell>
          <cell r="F28">
            <v>116.09052799999999</v>
          </cell>
          <cell r="G28">
            <v>122.8784</v>
          </cell>
          <cell r="H28">
            <v>138.070875</v>
          </cell>
          <cell r="I28">
            <v>556.20242999999994</v>
          </cell>
          <cell r="J28">
            <v>2.905707</v>
          </cell>
          <cell r="K28">
            <v>14.294609999999999</v>
          </cell>
          <cell r="L28"/>
          <cell r="M28">
            <v>0.17356976254989706</v>
          </cell>
          <cell r="N28">
            <v>0.17122627276361049</v>
          </cell>
          <cell r="O28">
            <v>0.16934311460854104</v>
          </cell>
          <cell r="P28">
            <v>0.17180616436531645</v>
          </cell>
          <cell r="Q28">
            <v>0.16831139541964157</v>
          </cell>
          <cell r="R28">
            <v>0.16785035327123446</v>
          </cell>
          <cell r="S28">
            <v>0.17527336077911343</v>
          </cell>
          <cell r="T28">
            <v>0.179399081770588</v>
          </cell>
          <cell r="U28">
            <v>0.18148849011832319</v>
          </cell>
          <cell r="V28">
            <v>0.16689013640989417</v>
          </cell>
          <cell r="W28">
            <v>0.16286676105633577</v>
          </cell>
          <cell r="X28">
            <v>0.17063199287332689</v>
          </cell>
          <cell r="Y28">
            <v>0.16692014483673412</v>
          </cell>
          <cell r="Z28">
            <v>0.1562147793850969</v>
          </cell>
          <cell r="AA28">
            <v>0.85195415381159578</v>
          </cell>
          <cell r="AB28">
            <v>0.26551146178849822</v>
          </cell>
          <cell r="AC28">
            <v>0.270728668541108</v>
          </cell>
          <cell r="AD28">
            <v>0.85240863092566499</v>
          </cell>
          <cell r="AE28">
            <v>0.84605133026350321</v>
          </cell>
          <cell r="AF28">
            <v>0.83991566255143157</v>
          </cell>
          <cell r="AG28">
            <v>0.82207908696654153</v>
          </cell>
          <cell r="AH28">
            <v>0.81988355799454249</v>
          </cell>
          <cell r="AI28">
            <v>0.79758234219585133</v>
          </cell>
          <cell r="AJ28">
            <v>0.80455855492249184</v>
          </cell>
          <cell r="AK28">
            <v>0.80804616068599544</v>
          </cell>
          <cell r="AL28">
            <v>0.80927533551097752</v>
          </cell>
          <cell r="AM28">
            <v>0.8117358600105099</v>
          </cell>
          <cell r="AN28">
            <v>5641434576</v>
          </cell>
          <cell r="AO28">
            <v>3520233054</v>
          </cell>
          <cell r="AP28">
            <v>0</v>
          </cell>
          <cell r="AQ28">
            <v>4118078412</v>
          </cell>
          <cell r="AR28">
            <v>0</v>
          </cell>
          <cell r="AS28">
            <v>725622372</v>
          </cell>
          <cell r="AT28">
            <v>934563618</v>
          </cell>
          <cell r="AU28">
            <v>4748078412</v>
          </cell>
          <cell r="AV28">
            <v>243965412</v>
          </cell>
          <cell r="AW28">
            <v>375017418</v>
          </cell>
          <cell r="AX28">
            <v>375017.41799999995</v>
          </cell>
          <cell r="AY28">
            <v>85198554</v>
          </cell>
          <cell r="AZ28"/>
          <cell r="BA28">
            <v>0.17038997644911774</v>
          </cell>
          <cell r="BB28">
            <v>0.12565233130027401</v>
          </cell>
          <cell r="BC28">
            <v>0.17413423519699284</v>
          </cell>
          <cell r="BD28">
            <v>0.16147982955714588</v>
          </cell>
          <cell r="BE28">
            <v>7.2163647591507174E-2</v>
          </cell>
          <cell r="BF28">
            <v>1.1410700827215814E-2</v>
          </cell>
          <cell r="BG28">
            <v>0.22092388197584828</v>
          </cell>
          <cell r="BH28">
            <v>0.20871992234913467</v>
          </cell>
          <cell r="BI28">
            <v>0.23878957875558757</v>
          </cell>
          <cell r="BJ28">
            <v>0.56039200040347248</v>
          </cell>
          <cell r="BK28">
            <v>0.16775659856823247</v>
          </cell>
          <cell r="BL28">
            <v>0.51426354069269864</v>
          </cell>
          <cell r="BM28">
            <v>0.10139357705575647</v>
          </cell>
          <cell r="BN28">
            <v>4.1536461114903174E-2</v>
          </cell>
          <cell r="BO28">
            <v>5.9857115940853294E-2</v>
          </cell>
          <cell r="BP28">
            <v>0.4892152303981005</v>
          </cell>
          <cell r="BQ28">
            <v>9.7842802406095039E-2</v>
          </cell>
          <cell r="BR28">
            <v>8.5390013458398889E-2</v>
          </cell>
          <cell r="BS28">
            <v>0.10516610236318219</v>
          </cell>
          <cell r="BT28">
            <v>888831663</v>
          </cell>
          <cell r="BU28">
            <v>859307311</v>
          </cell>
          <cell r="BV28">
            <v>812677109</v>
          </cell>
          <cell r="BW28">
            <v>804525268</v>
          </cell>
          <cell r="BX28">
            <v>788387752</v>
          </cell>
          <cell r="BY28">
            <v>766014999</v>
          </cell>
          <cell r="BZ28">
            <v>733193795</v>
          </cell>
          <cell r="CA28">
            <v>734124948</v>
          </cell>
          <cell r="CB28">
            <v>745612059</v>
          </cell>
          <cell r="CC28">
            <v>648234238</v>
          </cell>
          <cell r="CD28">
            <v>604196615</v>
          </cell>
          <cell r="CE28">
            <v>633852321</v>
          </cell>
          <cell r="CF28">
            <v>610665467</v>
          </cell>
          <cell r="CG28">
            <v>613868392</v>
          </cell>
          <cell r="CH28">
            <v>602191699</v>
          </cell>
          <cell r="CI28">
            <v>599137152</v>
          </cell>
          <cell r="CJ28">
            <v>622007358</v>
          </cell>
          <cell r="CK28">
            <v>601104730</v>
          </cell>
          <cell r="CL28">
            <v>588152174</v>
          </cell>
          <cell r="CM28">
            <v>591209511</v>
          </cell>
          <cell r="CN28">
            <v>579004085</v>
          </cell>
          <cell r="CO28">
            <v>592450228</v>
          </cell>
          <cell r="CP28">
            <v>536163382</v>
          </cell>
          <cell r="CQ28">
            <v>530733484</v>
          </cell>
          <cell r="CR28">
            <v>502314078</v>
          </cell>
          <cell r="CS28">
            <v>469234459</v>
          </cell>
          <cell r="CT28">
            <v>449281182</v>
          </cell>
          <cell r="CU28">
            <v>423102782</v>
          </cell>
          <cell r="CV28">
            <v>138070875</v>
          </cell>
          <cell r="CW28">
            <v>135306290</v>
          </cell>
          <cell r="CX28">
            <v>131771785</v>
          </cell>
          <cell r="CY28">
            <v>129687061</v>
          </cell>
          <cell r="CZ28">
            <v>123233176</v>
          </cell>
          <cell r="DA28">
            <v>120211210</v>
          </cell>
          <cell r="DB28">
            <v>118523613</v>
          </cell>
          <cell r="DC28">
            <v>116927693</v>
          </cell>
          <cell r="DD28">
            <v>114390006</v>
          </cell>
          <cell r="DE28">
            <v>101697836</v>
          </cell>
          <cell r="DF28">
            <v>99135938</v>
          </cell>
          <cell r="DG28">
            <v>100704972</v>
          </cell>
          <cell r="DH28">
            <v>100000038</v>
          </cell>
          <cell r="DI28">
            <v>97152553</v>
          </cell>
          <cell r="DJ28">
            <v>96959965</v>
          </cell>
          <cell r="DK28">
            <v>94920092</v>
          </cell>
          <cell r="DL28">
            <v>96093537</v>
          </cell>
          <cell r="DM28">
            <v>92503469</v>
          </cell>
          <cell r="DN28">
            <v>89587722</v>
          </cell>
          <cell r="DO28">
            <v>86079260</v>
          </cell>
          <cell r="DP28">
            <v>86982504</v>
          </cell>
          <cell r="DQ28">
            <v>87101475</v>
          </cell>
          <cell r="DR28">
            <v>85421555</v>
          </cell>
          <cell r="DS28">
            <v>78874451</v>
          </cell>
          <cell r="DT28">
            <v>78874451</v>
          </cell>
          <cell r="DU28">
            <v>69123094</v>
          </cell>
          <cell r="DV28">
            <v>64600521</v>
          </cell>
          <cell r="DW28">
            <v>61324568</v>
          </cell>
          <cell r="DX28">
            <v>0</v>
          </cell>
          <cell r="DY28">
            <v>9867092</v>
          </cell>
          <cell r="DZ28">
            <v>31454192</v>
          </cell>
          <cell r="EA28">
            <v>0</v>
          </cell>
          <cell r="EB28">
            <v>41321284</v>
          </cell>
          <cell r="EC28">
            <v>23156117</v>
          </cell>
          <cell r="ED28">
            <v>34298560</v>
          </cell>
          <cell r="EE28">
            <v>32395960</v>
          </cell>
          <cell r="EF28">
            <v>66694520</v>
          </cell>
          <cell r="EG28">
            <v>7245896</v>
          </cell>
          <cell r="EH28">
            <v>6069586</v>
          </cell>
          <cell r="EI28">
            <v>330872673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 t="str">
            <v/>
          </cell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</row>
        <row r="30">
          <cell r="B30" t="str">
            <v>TIER 3 - Small banks WMSI  &lt; 1%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 t="str">
            <v/>
          </cell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</row>
        <row r="31">
          <cell r="BD31"/>
        </row>
        <row r="32">
          <cell r="B32" t="str">
            <v>Victoria Commercial Bank</v>
          </cell>
          <cell r="C32">
            <v>37.224446999999998</v>
          </cell>
          <cell r="D32">
            <v>23.963576</v>
          </cell>
          <cell r="E32">
            <v>27.421862000000001</v>
          </cell>
          <cell r="F32">
            <v>6.0291969999999999</v>
          </cell>
          <cell r="G32">
            <v>6.560689</v>
          </cell>
          <cell r="H32">
            <v>6.7908679999999997</v>
          </cell>
          <cell r="I32">
            <v>32.785736999999997</v>
          </cell>
          <cell r="J32">
            <v>5.0913E-2</v>
          </cell>
          <cell r="K32">
            <v>0.46741899999999997</v>
          </cell>
          <cell r="L32"/>
          <cell r="M32">
            <v>7.6205639267628907E-3</v>
          </cell>
          <cell r="N32">
            <v>7.408693345739922E-3</v>
          </cell>
          <cell r="O32">
            <v>7.694535929852326E-3</v>
          </cell>
          <cell r="P32">
            <v>7.9078785872130197E-3</v>
          </cell>
          <cell r="Q32">
            <v>7.7989320813044907E-3</v>
          </cell>
          <cell r="R32">
            <v>7.8684125664864636E-3</v>
          </cell>
          <cell r="S32">
            <v>7.7885103638415613E-3</v>
          </cell>
          <cell r="T32">
            <v>7.8217256325998751E-3</v>
          </cell>
          <cell r="U32">
            <v>7.7482503046734305E-3</v>
          </cell>
          <cell r="V32">
            <v>8.1785853201216674E-3</v>
          </cell>
          <cell r="W32">
            <v>7.6074221237075346E-3</v>
          </cell>
          <cell r="X32">
            <v>7.2146360042666391E-3</v>
          </cell>
          <cell r="Y32">
            <v>7.0034161086118523E-3</v>
          </cell>
          <cell r="Z32">
            <v>6.8015650503854101E-3</v>
          </cell>
          <cell r="AA32">
            <v>6.80283237362545E-3</v>
          </cell>
          <cell r="AB32">
            <v>6.8414987767467655E-3</v>
          </cell>
          <cell r="AC32">
            <v>6.1604498028246923E-3</v>
          </cell>
          <cell r="AD32">
            <v>6.2265714296695683E-3</v>
          </cell>
          <cell r="AE32">
            <v>6.3005062365322113E-3</v>
          </cell>
          <cell r="AF32">
            <v>5.8939153713499712E-3</v>
          </cell>
          <cell r="AG32">
            <v>5.6409863715400216E-3</v>
          </cell>
          <cell r="AH32">
            <v>5.6483176572236903E-3</v>
          </cell>
          <cell r="AI32">
            <v>5.4942513763554602E-3</v>
          </cell>
          <cell r="AJ32">
            <v>5.4373613532771904E-3</v>
          </cell>
          <cell r="AK32">
            <v>5.4107654886222604E-3</v>
          </cell>
          <cell r="AL32">
            <v>5.3532586364741109E-3</v>
          </cell>
          <cell r="AM32">
            <v>5.1327338794256239E-3</v>
          </cell>
          <cell r="AN32">
            <v>313413032</v>
          </cell>
          <cell r="AO32">
            <v>195568503</v>
          </cell>
          <cell r="AP32">
            <v>0</v>
          </cell>
          <cell r="AQ32">
            <v>228782134</v>
          </cell>
          <cell r="AR32">
            <v>0</v>
          </cell>
          <cell r="AS32">
            <v>40312354</v>
          </cell>
          <cell r="AT32">
            <v>51920201</v>
          </cell>
          <cell r="AU32">
            <v>263782134</v>
          </cell>
          <cell r="AV32">
            <v>13553634</v>
          </cell>
          <cell r="AW32">
            <v>20834301</v>
          </cell>
          <cell r="AX32">
            <v>20834.300999999999</v>
          </cell>
          <cell r="AY32">
            <v>4733253</v>
          </cell>
          <cell r="AZ32"/>
          <cell r="BA32">
            <v>7.1359661358749681E-3</v>
          </cell>
          <cell r="BB32">
            <v>9.1004166750612708E-3</v>
          </cell>
          <cell r="BC32">
            <v>7.0602515195464319E-3</v>
          </cell>
          <cell r="BD32">
            <v>5.280223836241181E-3</v>
          </cell>
          <cell r="BE32">
            <v>7.1119410880654071E-2</v>
          </cell>
          <cell r="BF32">
            <v>1.2756781644811864E-2</v>
          </cell>
          <cell r="BG32">
            <v>0.20010802258311292</v>
          </cell>
          <cell r="BH32">
            <v>0.18389694884699406</v>
          </cell>
          <cell r="BI32">
            <v>0.19099735216240071</v>
          </cell>
          <cell r="BJ32">
            <v>0.47784716092968521</v>
          </cell>
          <cell r="BK32">
            <v>5.3417820961185809E-2</v>
          </cell>
          <cell r="BL32">
            <v>0.67069036914339797</v>
          </cell>
          <cell r="BM32">
            <v>0.10686677525380393</v>
          </cell>
          <cell r="BN32">
            <v>6.1975411615625378E-2</v>
          </cell>
          <cell r="BO32">
            <v>4.4891363638178555E-2</v>
          </cell>
          <cell r="BP32">
            <v>0.87388580687919726</v>
          </cell>
          <cell r="BQ32">
            <v>3.9270933079258285E-3</v>
          </cell>
          <cell r="BR32">
            <v>0</v>
          </cell>
          <cell r="BS32">
            <v>2.1800677964715783E-3</v>
          </cell>
          <cell r="BT32">
            <v>37224447</v>
          </cell>
          <cell r="BU32">
            <v>35713809</v>
          </cell>
          <cell r="BV32">
            <v>36034584</v>
          </cell>
          <cell r="BW32">
            <v>36072410</v>
          </cell>
          <cell r="BX32">
            <v>34922820</v>
          </cell>
          <cell r="BY32">
            <v>34230016</v>
          </cell>
          <cell r="BZ32">
            <v>33289034</v>
          </cell>
          <cell r="CA32">
            <v>32336933</v>
          </cell>
          <cell r="CB32">
            <v>31020952</v>
          </cell>
          <cell r="CC32">
            <v>31644922</v>
          </cell>
          <cell r="CD32">
            <v>27319018</v>
          </cell>
          <cell r="CE32">
            <v>25985160</v>
          </cell>
          <cell r="CF32">
            <v>24299684</v>
          </cell>
          <cell r="CG32">
            <v>22927255</v>
          </cell>
          <cell r="CH32">
            <v>22872534</v>
          </cell>
          <cell r="CI32">
            <v>22403481</v>
          </cell>
          <cell r="CJ32">
            <v>21792966</v>
          </cell>
          <cell r="CK32">
            <v>21246376</v>
          </cell>
          <cell r="CL32">
            <v>21158718</v>
          </cell>
          <cell r="CM32">
            <v>20020072</v>
          </cell>
          <cell r="CN32">
            <v>20651449</v>
          </cell>
          <cell r="CO32">
            <v>19226689</v>
          </cell>
          <cell r="CP32">
            <v>18420007</v>
          </cell>
          <cell r="CQ32">
            <v>17244092</v>
          </cell>
          <cell r="CR32">
            <v>16469538</v>
          </cell>
          <cell r="CS32">
            <v>15834869</v>
          </cell>
          <cell r="CT32">
            <v>14801213</v>
          </cell>
          <cell r="CU32">
            <v>13644242</v>
          </cell>
          <cell r="CV32">
            <v>6790868</v>
          </cell>
          <cell r="CW32">
            <v>6549592</v>
          </cell>
          <cell r="CX32">
            <v>6448768</v>
          </cell>
          <cell r="CY32">
            <v>6356485</v>
          </cell>
          <cell r="CZ32">
            <v>6349030</v>
          </cell>
          <cell r="DA32">
            <v>6267554</v>
          </cell>
          <cell r="DB32">
            <v>6103035</v>
          </cell>
          <cell r="DC32">
            <v>5962898</v>
          </cell>
          <cell r="DD32">
            <v>5921756</v>
          </cell>
          <cell r="DE32">
            <v>5907742</v>
          </cell>
          <cell r="DF32">
            <v>5777623</v>
          </cell>
          <cell r="DG32">
            <v>5611893</v>
          </cell>
          <cell r="DH32">
            <v>5635865</v>
          </cell>
          <cell r="DI32">
            <v>5435443</v>
          </cell>
          <cell r="DJ32">
            <v>5287038</v>
          </cell>
          <cell r="DK32">
            <v>5060037</v>
          </cell>
          <cell r="DL32">
            <v>3877320</v>
          </cell>
          <cell r="DM32">
            <v>3810416</v>
          </cell>
          <cell r="DN32">
            <v>3651938</v>
          </cell>
          <cell r="DO32">
            <v>3511509</v>
          </cell>
          <cell r="DP32">
            <v>3435516</v>
          </cell>
          <cell r="DQ32">
            <v>3109258</v>
          </cell>
          <cell r="DR32">
            <v>2963622</v>
          </cell>
          <cell r="DS32">
            <v>2875548</v>
          </cell>
          <cell r="DT32">
            <v>2875548</v>
          </cell>
          <cell r="DU32">
            <v>2852514</v>
          </cell>
          <cell r="DV32">
            <v>2586428</v>
          </cell>
          <cell r="DW32">
            <v>2528144</v>
          </cell>
          <cell r="DX32"/>
          <cell r="DY32">
            <v>259680</v>
          </cell>
          <cell r="DZ32">
            <v>1099920</v>
          </cell>
          <cell r="EA32"/>
          <cell r="EB32">
            <v>1359600</v>
          </cell>
          <cell r="EC32">
            <v>649681</v>
          </cell>
          <cell r="ED32">
            <v>906988</v>
          </cell>
          <cell r="EE32">
            <v>445332</v>
          </cell>
          <cell r="EF32">
            <v>1352320</v>
          </cell>
          <cell r="EG32">
            <v>350637</v>
          </cell>
          <cell r="EH32">
            <v>203671</v>
          </cell>
          <cell r="EI32">
            <v>23963576</v>
          </cell>
        </row>
        <row r="33">
          <cell r="B33" t="str">
            <v>Bank of Africa Kenya Ltd</v>
          </cell>
          <cell r="C33">
            <v>45.547820999999999</v>
          </cell>
          <cell r="D33">
            <v>17.232213000000002</v>
          </cell>
          <cell r="E33">
            <v>26.764827</v>
          </cell>
          <cell r="F33">
            <v>2.9456579999999999</v>
          </cell>
          <cell r="G33">
            <v>4.1996979999999997</v>
          </cell>
          <cell r="H33">
            <v>5.5803909999999997</v>
          </cell>
          <cell r="I33">
            <v>26.410418</v>
          </cell>
          <cell r="J33">
            <v>0.37290899999999999</v>
          </cell>
          <cell r="K33">
            <v>-0.290493</v>
          </cell>
          <cell r="L33"/>
          <cell r="M33">
            <v>7.5811663677424236E-3</v>
          </cell>
          <cell r="N33">
            <v>7.9194235213696194E-3</v>
          </cell>
          <cell r="O33">
            <v>7.9547706242269964E-3</v>
          </cell>
          <cell r="P33">
            <v>8.1612332020591163E-3</v>
          </cell>
          <cell r="Q33">
            <v>9.0167486454766702E-3</v>
          </cell>
          <cell r="R33">
            <v>9.4706211957805847E-3</v>
          </cell>
          <cell r="S33">
            <v>9.8304060085701375E-3</v>
          </cell>
          <cell r="T33">
            <v>1.0122601758827003E-2</v>
          </cell>
          <cell r="U33">
            <v>9.2581328633084756E-3</v>
          </cell>
          <cell r="V33">
            <v>1.0177805348513865E-2</v>
          </cell>
          <cell r="W33">
            <v>1.052197208223505E-2</v>
          </cell>
          <cell r="X33">
            <v>1.2523461500078647E-2</v>
          </cell>
          <cell r="Y33">
            <v>1.2373943911985286E-2</v>
          </cell>
          <cell r="Z33">
            <v>1.3351437237861499E-2</v>
          </cell>
          <cell r="AA33">
            <v>1.4379388910788594E-2</v>
          </cell>
          <cell r="AB33">
            <v>1.4133633319425598E-2</v>
          </cell>
          <cell r="AC33">
            <v>1.4716794444925909E-2</v>
          </cell>
          <cell r="AD33">
            <v>1.5976574712738733E-2</v>
          </cell>
          <cell r="AE33">
            <v>1.7371418679000432E-2</v>
          </cell>
          <cell r="AF33">
            <v>1.7144060174214881E-2</v>
          </cell>
          <cell r="AG33">
            <v>1.7338287015198711E-2</v>
          </cell>
          <cell r="AH33">
            <v>1.7683314743432797E-2</v>
          </cell>
          <cell r="AI33">
            <v>1.7798810383758638E-2</v>
          </cell>
          <cell r="AJ33">
            <v>1.7486344949999816E-2</v>
          </cell>
          <cell r="AK33">
            <v>1.8120979532097455E-2</v>
          </cell>
          <cell r="AL33">
            <v>1.6562657310553237E-2</v>
          </cell>
          <cell r="AM33">
            <v>1.7279420011048791E-2</v>
          </cell>
          <cell r="AN33">
            <v>313413032</v>
          </cell>
          <cell r="AO33">
            <v>195568503</v>
          </cell>
          <cell r="AP33">
            <v>0</v>
          </cell>
          <cell r="AQ33">
            <v>228782134</v>
          </cell>
          <cell r="AR33">
            <v>0</v>
          </cell>
          <cell r="AS33">
            <v>40312354</v>
          </cell>
          <cell r="AT33">
            <v>51920201</v>
          </cell>
          <cell r="AU33">
            <v>263782134</v>
          </cell>
          <cell r="AV33">
            <v>13553634</v>
          </cell>
          <cell r="AW33">
            <v>20834301</v>
          </cell>
          <cell r="AX33">
            <v>20834.300999999999</v>
          </cell>
          <cell r="AY33">
            <v>4733253</v>
          </cell>
          <cell r="AZ33"/>
          <cell r="BA33">
            <v>8.7315657965018178E-3</v>
          </cell>
          <cell r="BB33">
            <v>6.5441117191110216E-3</v>
          </cell>
          <cell r="BC33">
            <v>6.8910860428495835E-3</v>
          </cell>
          <cell r="BD33">
            <v>-3.2815697754289184E-3</v>
          </cell>
          <cell r="BE33">
            <v>-5.8946601743425489E-2</v>
          </cell>
          <cell r="BF33">
            <v>-6.4882857863407892E-3</v>
          </cell>
          <cell r="BG33">
            <v>0.159016718326836</v>
          </cell>
          <cell r="BH33">
            <v>0.11153394088650925</v>
          </cell>
          <cell r="BI33">
            <v>0.58816437943689714</v>
          </cell>
          <cell r="BJ33">
            <v>0.94924052062214448</v>
          </cell>
          <cell r="BK33">
            <v>0.26340546373528578</v>
          </cell>
          <cell r="BL33">
            <v>0.72096931918389173</v>
          </cell>
          <cell r="BM33">
            <v>0.10241727393643353</v>
          </cell>
          <cell r="BN33">
            <v>3.4473107336861264E-2</v>
          </cell>
          <cell r="BO33">
            <v>6.7944166599572267E-2</v>
          </cell>
          <cell r="BP33">
            <v>0.64383801173084365</v>
          </cell>
          <cell r="BQ33">
            <v>1.5905213689753232E-2</v>
          </cell>
          <cell r="BR33">
            <v>8.6836824595381336E-5</v>
          </cell>
          <cell r="BS33">
            <v>8.8829860556164774E-3</v>
          </cell>
          <cell r="BT33">
            <v>45547821</v>
          </cell>
          <cell r="BU33">
            <v>51147174</v>
          </cell>
          <cell r="BV33">
            <v>48980847</v>
          </cell>
          <cell r="BW33">
            <v>43996118</v>
          </cell>
          <cell r="BX33">
            <v>43839025</v>
          </cell>
          <cell r="BY33">
            <v>46211260</v>
          </cell>
          <cell r="BZ33">
            <v>46357461</v>
          </cell>
          <cell r="CA33">
            <v>49080859</v>
          </cell>
          <cell r="CB33">
            <v>43111732</v>
          </cell>
          <cell r="CC33">
            <v>54594970</v>
          </cell>
          <cell r="CD33">
            <v>46661321</v>
          </cell>
          <cell r="CE33">
            <v>54191291</v>
          </cell>
          <cell r="CF33">
            <v>53979562</v>
          </cell>
          <cell r="CG33">
            <v>59626808</v>
          </cell>
          <cell r="CH33">
            <v>59921903</v>
          </cell>
          <cell r="CI33">
            <v>55995671</v>
          </cell>
          <cell r="CJ33">
            <v>60364364</v>
          </cell>
          <cell r="CK33">
            <v>62805476</v>
          </cell>
          <cell r="CL33">
            <v>66482816</v>
          </cell>
          <cell r="CM33">
            <v>69280267</v>
          </cell>
          <cell r="CN33">
            <v>65069310</v>
          </cell>
          <cell r="CO33">
            <v>63122599</v>
          </cell>
          <cell r="CP33">
            <v>63211641</v>
          </cell>
          <cell r="CQ33">
            <v>62211641</v>
          </cell>
          <cell r="CR33">
            <v>58432443</v>
          </cell>
          <cell r="CS33">
            <v>57647846</v>
          </cell>
          <cell r="CT33">
            <v>51954246</v>
          </cell>
          <cell r="CU33">
            <v>52683299</v>
          </cell>
          <cell r="CV33">
            <v>5580391</v>
          </cell>
          <cell r="CW33">
            <v>4096269</v>
          </cell>
          <cell r="CX33">
            <v>3985851</v>
          </cell>
          <cell r="CY33">
            <v>4275761</v>
          </cell>
          <cell r="CZ33">
            <v>6816863</v>
          </cell>
          <cell r="DA33">
            <v>6811351</v>
          </cell>
          <cell r="DB33">
            <v>6736020</v>
          </cell>
          <cell r="DC33">
            <v>6736182</v>
          </cell>
          <cell r="DD33">
            <v>6115405</v>
          </cell>
          <cell r="DE33">
            <v>6099322</v>
          </cell>
          <cell r="DF33">
            <v>6207582</v>
          </cell>
          <cell r="DG33">
            <v>8467705</v>
          </cell>
          <cell r="DH33">
            <v>8397488</v>
          </cell>
          <cell r="DI33">
            <v>8447965</v>
          </cell>
          <cell r="DJ33">
            <v>8434199</v>
          </cell>
          <cell r="DK33">
            <v>8417986</v>
          </cell>
          <cell r="DL33">
            <v>8547381</v>
          </cell>
          <cell r="DM33">
            <v>8543254</v>
          </cell>
          <cell r="DN33">
            <v>8408203</v>
          </cell>
          <cell r="DO33">
            <v>8495736</v>
          </cell>
          <cell r="DP33">
            <v>9750300</v>
          </cell>
          <cell r="DQ33">
            <v>9135664</v>
          </cell>
          <cell r="DR33">
            <v>8014300</v>
          </cell>
          <cell r="DS33">
            <v>7913209</v>
          </cell>
          <cell r="DT33">
            <v>7913209</v>
          </cell>
          <cell r="DU33">
            <v>8135465</v>
          </cell>
          <cell r="DV33">
            <v>6710063</v>
          </cell>
          <cell r="DW33">
            <v>6539160</v>
          </cell>
          <cell r="DX33"/>
          <cell r="DY33">
            <v>1046992</v>
          </cell>
          <cell r="DZ33">
            <v>733109</v>
          </cell>
          <cell r="EA33"/>
          <cell r="EB33">
            <v>1780101</v>
          </cell>
          <cell r="EC33">
            <v>1689744</v>
          </cell>
          <cell r="ED33">
            <v>4442773</v>
          </cell>
          <cell r="EE33">
            <v>1719449</v>
          </cell>
          <cell r="EF33">
            <v>6162222</v>
          </cell>
          <cell r="EG33">
            <v>-217870</v>
          </cell>
          <cell r="EH33">
            <v>-179492</v>
          </cell>
          <cell r="EI33">
            <v>17232213</v>
          </cell>
        </row>
        <row r="34">
          <cell r="B34" t="str">
            <v>GT Bank</v>
          </cell>
          <cell r="C34">
            <v>29.832274999999999</v>
          </cell>
          <cell r="D34">
            <v>11.414348</v>
          </cell>
          <cell r="E34">
            <v>19.492311000000001</v>
          </cell>
          <cell r="F34">
            <v>5.1092399999999998</v>
          </cell>
          <cell r="G34">
            <v>5.340738</v>
          </cell>
          <cell r="H34">
            <v>9.1031449999999996</v>
          </cell>
          <cell r="I34">
            <v>18.519805999999999</v>
          </cell>
          <cell r="J34">
            <v>0.13472700000000001</v>
          </cell>
          <cell r="K34">
            <v>0.40615299999999999</v>
          </cell>
          <cell r="L34"/>
          <cell r="M34">
            <v>7.4511918902885384E-3</v>
          </cell>
          <cell r="N34">
            <v>7.3495525630695308E-3</v>
          </cell>
          <cell r="O34">
            <v>7.5252834577281043E-3</v>
          </cell>
          <cell r="P34">
            <v>7.6993777214092165E-3</v>
          </cell>
          <cell r="Q34">
            <v>7.5750763656682873E-3</v>
          </cell>
          <cell r="R34">
            <v>7.692692861378695E-3</v>
          </cell>
          <cell r="S34">
            <v>7.5823146691652039E-3</v>
          </cell>
          <cell r="T34">
            <v>7.7269566476608166E-3</v>
          </cell>
          <cell r="U34">
            <v>7.9556490716365738E-3</v>
          </cell>
          <cell r="V34">
            <v>8.4033376354606722E-3</v>
          </cell>
          <cell r="W34">
            <v>8.1625463492911408E-3</v>
          </cell>
          <cell r="X34">
            <v>8.4958327619748912E-3</v>
          </cell>
          <cell r="Y34">
            <v>8.7822926189684777E-3</v>
          </cell>
          <cell r="Z34">
            <v>8.9182504962042938E-3</v>
          </cell>
          <cell r="AA34">
            <v>8.8883596080166841E-3</v>
          </cell>
          <cell r="AB34">
            <v>9.4469844970881556E-3</v>
          </cell>
          <cell r="AC34">
            <v>9.7931767487665668E-3</v>
          </cell>
          <cell r="AD34">
            <v>9.6990147031472129E-3</v>
          </cell>
          <cell r="AE34">
            <v>9.996201536046849E-3</v>
          </cell>
          <cell r="AF34">
            <v>7.9532605463950752E-3</v>
          </cell>
          <cell r="AG34">
            <v>9.8447529175647273E-3</v>
          </cell>
          <cell r="AH34">
            <v>1.0107948540167158E-2</v>
          </cell>
          <cell r="AI34">
            <v>1.0778106109904245E-2</v>
          </cell>
          <cell r="AJ34">
            <v>8.8082658354365038E-3</v>
          </cell>
          <cell r="AK34">
            <v>9.2180809085022301E-3</v>
          </cell>
          <cell r="AL34">
            <v>9.1783622891588156E-3</v>
          </cell>
          <cell r="AM34">
            <v>9.8101959543893304E-3</v>
          </cell>
          <cell r="AN34">
            <v>313413032</v>
          </cell>
          <cell r="AO34">
            <v>195568503</v>
          </cell>
          <cell r="AP34">
            <v>0</v>
          </cell>
          <cell r="AQ34">
            <v>228782134</v>
          </cell>
          <cell r="AR34">
            <v>0</v>
          </cell>
          <cell r="AS34">
            <v>40312354</v>
          </cell>
          <cell r="AT34">
            <v>51920201</v>
          </cell>
          <cell r="AU34">
            <v>263782134</v>
          </cell>
          <cell r="AV34">
            <v>13553634</v>
          </cell>
          <cell r="AW34">
            <v>20834301</v>
          </cell>
          <cell r="AX34">
            <v>20834.300999999999</v>
          </cell>
          <cell r="AY34">
            <v>4733253</v>
          </cell>
          <cell r="AZ34"/>
          <cell r="BA34">
            <v>5.7188788904267516E-3</v>
          </cell>
          <cell r="BB34">
            <v>4.3347171087550649E-3</v>
          </cell>
          <cell r="BC34">
            <v>5.0186460116100661E-3</v>
          </cell>
          <cell r="BD34">
            <v>4.5881291769501549E-3</v>
          </cell>
          <cell r="BE34">
            <v>4.2329117610373938E-2</v>
          </cell>
          <cell r="BF34">
            <v>1.2868645449427112E-2</v>
          </cell>
          <cell r="BG34">
            <v>0.28837980268259833</v>
          </cell>
          <cell r="BH34">
            <v>0.27587977973419375</v>
          </cell>
          <cell r="BI34">
            <v>0.25033191184527126</v>
          </cell>
          <cell r="BJ34">
            <v>0.5597768442172002</v>
          </cell>
          <cell r="BK34">
            <v>0.17357429803199534</v>
          </cell>
          <cell r="BL34">
            <v>0.59421854984468314</v>
          </cell>
          <cell r="BM34">
            <v>0.11518944284907257</v>
          </cell>
          <cell r="BN34">
            <v>4.2813207369470543E-2</v>
          </cell>
          <cell r="BO34">
            <v>7.2376235479602022E-2</v>
          </cell>
          <cell r="BP34">
            <v>0.58558207900540882</v>
          </cell>
          <cell r="BQ34">
            <v>2.6099234032189948E-3</v>
          </cell>
          <cell r="BR34">
            <v>2.4747224870113106E-3</v>
          </cell>
          <cell r="BS34">
            <v>3.3107993980281557E-3</v>
          </cell>
          <cell r="BT34">
            <v>29832275</v>
          </cell>
          <cell r="BU34">
            <v>28679600</v>
          </cell>
          <cell r="BV34">
            <v>28607547</v>
          </cell>
          <cell r="BW34">
            <v>29082395</v>
          </cell>
          <cell r="BX34">
            <v>27975432</v>
          </cell>
          <cell r="BY34">
            <v>28031809</v>
          </cell>
          <cell r="BZ34">
            <v>25762804</v>
          </cell>
          <cell r="CA34">
            <v>25323367</v>
          </cell>
          <cell r="CB34">
            <v>26744918</v>
          </cell>
          <cell r="CC34">
            <v>27018071</v>
          </cell>
          <cell r="CD34">
            <v>25341638</v>
          </cell>
          <cell r="CE34">
            <v>27627849</v>
          </cell>
          <cell r="CF34">
            <v>27623812</v>
          </cell>
          <cell r="CG34">
            <v>28487642</v>
          </cell>
          <cell r="CH34">
            <v>27803556</v>
          </cell>
          <cell r="CI34">
            <v>29619072</v>
          </cell>
          <cell r="CJ34">
            <v>30685547</v>
          </cell>
          <cell r="CK34">
            <v>28784276</v>
          </cell>
          <cell r="CL34">
            <v>29252326</v>
          </cell>
          <cell r="CM34">
            <v>29374062</v>
          </cell>
          <cell r="CN34">
            <v>29161835</v>
          </cell>
          <cell r="CO34">
            <v>30169915</v>
          </cell>
          <cell r="CP34">
            <v>31366414</v>
          </cell>
          <cell r="CQ34">
            <v>32991926</v>
          </cell>
          <cell r="CR34">
            <v>28103602</v>
          </cell>
          <cell r="CS34">
            <v>27757959</v>
          </cell>
          <cell r="CT34">
            <v>23977044</v>
          </cell>
          <cell r="CU34">
            <v>25638050</v>
          </cell>
          <cell r="CV34">
            <v>9103145</v>
          </cell>
          <cell r="CW34">
            <v>9024408</v>
          </cell>
          <cell r="CX34">
            <v>8894957</v>
          </cell>
          <cell r="CY34">
            <v>8807741</v>
          </cell>
          <cell r="CZ34">
            <v>8751119</v>
          </cell>
          <cell r="DA34">
            <v>8651342</v>
          </cell>
          <cell r="DB34">
            <v>8539089</v>
          </cell>
          <cell r="DC34">
            <v>8543008</v>
          </cell>
          <cell r="DD34">
            <v>8436996</v>
          </cell>
          <cell r="DE34">
            <v>8385219</v>
          </cell>
          <cell r="DF34">
            <v>8111539</v>
          </cell>
          <cell r="DG34">
            <v>8609134</v>
          </cell>
          <cell r="DH34">
            <v>8624231</v>
          </cell>
          <cell r="DI34">
            <v>8563002</v>
          </cell>
          <cell r="DJ34">
            <v>8425536</v>
          </cell>
          <cell r="DK34">
            <v>8366449</v>
          </cell>
          <cell r="DL34">
            <v>8340364</v>
          </cell>
          <cell r="DM34">
            <v>8208287</v>
          </cell>
          <cell r="DN34">
            <v>8043954</v>
          </cell>
          <cell r="DO34">
            <v>7905730</v>
          </cell>
          <cell r="DP34">
            <v>7776166</v>
          </cell>
          <cell r="DQ34">
            <v>7670097</v>
          </cell>
          <cell r="DR34">
            <v>7268290</v>
          </cell>
          <cell r="DS34">
            <v>7165033</v>
          </cell>
          <cell r="DT34">
            <v>6738561</v>
          </cell>
          <cell r="DU34">
            <v>6326694</v>
          </cell>
          <cell r="DV34">
            <v>6219009</v>
          </cell>
          <cell r="DW34">
            <v>6090652</v>
          </cell>
          <cell r="DX34"/>
          <cell r="DY34">
            <v>378803</v>
          </cell>
          <cell r="DZ34">
            <v>1134400</v>
          </cell>
          <cell r="EA34"/>
          <cell r="EB34">
            <v>1513203</v>
          </cell>
          <cell r="EC34">
            <v>847056</v>
          </cell>
          <cell r="ED34">
            <v>1424554</v>
          </cell>
          <cell r="EE34">
            <v>972803</v>
          </cell>
          <cell r="EF34">
            <v>2397357</v>
          </cell>
          <cell r="EG34">
            <v>284307</v>
          </cell>
          <cell r="EH34">
            <v>209628</v>
          </cell>
          <cell r="EI34">
            <v>11414348</v>
          </cell>
        </row>
        <row r="35">
          <cell r="B35" t="str">
            <v>Gulf African Bank</v>
          </cell>
          <cell r="C35">
            <v>34.525893000000003</v>
          </cell>
          <cell r="D35">
            <v>21.257541</v>
          </cell>
          <cell r="E35">
            <v>27.006336999999998</v>
          </cell>
          <cell r="F35">
            <v>4.4327930000000002</v>
          </cell>
          <cell r="G35">
            <v>6.0421129999999996</v>
          </cell>
          <cell r="H35">
            <v>4.7603090000000003</v>
          </cell>
          <cell r="I35">
            <v>32.284765</v>
          </cell>
          <cell r="J35">
            <v>0.17757800000000001</v>
          </cell>
          <cell r="K35">
            <v>0.297095</v>
          </cell>
          <cell r="L35"/>
          <cell r="M35">
            <v>6.5487669305462565E-3</v>
          </cell>
          <cell r="N35">
            <v>6.5291431009841579E-3</v>
          </cell>
          <cell r="O35">
            <v>6.9095081394650055E-3</v>
          </cell>
          <cell r="P35">
            <v>7.1887944891363235E-3</v>
          </cell>
          <cell r="Q35">
            <v>6.9106254166044264E-3</v>
          </cell>
          <cell r="R35">
            <v>6.9848208247664427E-3</v>
          </cell>
          <cell r="S35">
            <v>7.1519141292873348E-3</v>
          </cell>
          <cell r="T35">
            <v>7.54955086022266E-3</v>
          </cell>
          <cell r="U35">
            <v>7.5962713770196845E-3</v>
          </cell>
          <cell r="V35">
            <v>7.8684087512311922E-3</v>
          </cell>
          <cell r="W35">
            <v>7.6896816231393789E-3</v>
          </cell>
          <cell r="X35">
            <v>7.8917205441061331E-3</v>
          </cell>
          <cell r="Y35">
            <v>7.7493919586088178E-3</v>
          </cell>
          <cell r="Z35">
            <v>7.9523347752642713E-3</v>
          </cell>
          <cell r="AA35">
            <v>7.3072430119434963E-3</v>
          </cell>
          <cell r="AB35">
            <v>7.6597289580203707E-3</v>
          </cell>
          <cell r="AC35">
            <v>6.7981092668205397E-3</v>
          </cell>
          <cell r="AD35">
            <v>6.8135748121896031E-3</v>
          </cell>
          <cell r="AE35">
            <v>7.0717017263821954E-3</v>
          </cell>
          <cell r="AF35">
            <v>6.8156702168746001E-3</v>
          </cell>
          <cell r="AG35">
            <v>6.6414854665934001E-3</v>
          </cell>
          <cell r="AH35">
            <v>6.4972161789634136E-3</v>
          </cell>
          <cell r="AI35">
            <v>6.4545435582141E-3</v>
          </cell>
          <cell r="AJ35">
            <v>6.4405605012668281E-3</v>
          </cell>
          <cell r="AK35">
            <v>6.3060468550378834E-3</v>
          </cell>
          <cell r="AL35">
            <v>6.4461685136653919E-3</v>
          </cell>
          <cell r="AM35">
            <v>6.3554162267492557E-3</v>
          </cell>
          <cell r="AN35">
            <v>313413032</v>
          </cell>
          <cell r="AO35">
            <v>195568503</v>
          </cell>
          <cell r="AP35">
            <v>0</v>
          </cell>
          <cell r="AQ35">
            <v>228782134</v>
          </cell>
          <cell r="AR35">
            <v>0</v>
          </cell>
          <cell r="AS35">
            <v>40312354</v>
          </cell>
          <cell r="AT35">
            <v>51920201</v>
          </cell>
          <cell r="AU35">
            <v>263782134</v>
          </cell>
          <cell r="AV35">
            <v>13553634</v>
          </cell>
          <cell r="AW35">
            <v>20834301</v>
          </cell>
          <cell r="AX35">
            <v>20834.300999999999</v>
          </cell>
          <cell r="AY35">
            <v>4733253</v>
          </cell>
          <cell r="AZ35"/>
          <cell r="BA35">
            <v>6.6186504599743991E-3</v>
          </cell>
          <cell r="BB35">
            <v>8.0727718011368022E-3</v>
          </cell>
          <cell r="BC35">
            <v>6.9532671356027174E-3</v>
          </cell>
          <cell r="BD35">
            <v>3.3561496229893815E-3</v>
          </cell>
          <cell r="BE35">
            <v>3.5576188153340516E-2</v>
          </cell>
          <cell r="BF35">
            <v>4.7990437749353453E-3</v>
          </cell>
          <cell r="BG35">
            <v>0.18715059564472591</v>
          </cell>
          <cell r="BH35">
            <v>0.13730293530090742</v>
          </cell>
          <cell r="BI35">
            <v>0.24725318408039307</v>
          </cell>
          <cell r="BJ35">
            <v>0.68767752576246632</v>
          </cell>
          <cell r="BK35">
            <v>0.14173347499464531</v>
          </cell>
          <cell r="BL35">
            <v>0.5873308694544922</v>
          </cell>
          <cell r="BM35">
            <v>0.10447531602947234</v>
          </cell>
          <cell r="BN35">
            <v>1.7375700438179133E-2</v>
          </cell>
          <cell r="BO35">
            <v>8.70996155912932E-2</v>
          </cell>
          <cell r="BP35">
            <v>0.78713159063370941</v>
          </cell>
          <cell r="BQ35">
            <v>2.0391648986777871E-3</v>
          </cell>
          <cell r="BR35">
            <v>4.5950450075217279E-3</v>
          </cell>
          <cell r="BS35">
            <v>4.4439853165266713E-3</v>
          </cell>
          <cell r="BT35">
            <v>34525893</v>
          </cell>
          <cell r="BU35">
            <v>33982466</v>
          </cell>
          <cell r="BV35">
            <v>34764839</v>
          </cell>
          <cell r="BW35">
            <v>35122982</v>
          </cell>
          <cell r="BX35">
            <v>33153032</v>
          </cell>
          <cell r="BY35">
            <v>32861161</v>
          </cell>
          <cell r="BZ35">
            <v>32810542</v>
          </cell>
          <cell r="CA35">
            <v>33325575</v>
          </cell>
          <cell r="CB35">
            <v>32403890</v>
          </cell>
          <cell r="CC35">
            <v>32288071</v>
          </cell>
          <cell r="CD35">
            <v>30042805</v>
          </cell>
          <cell r="CE35">
            <v>31316228</v>
          </cell>
          <cell r="CF35">
            <v>29751830</v>
          </cell>
          <cell r="CG35">
            <v>30065287</v>
          </cell>
          <cell r="CH35">
            <v>26213067</v>
          </cell>
          <cell r="CI35">
            <v>27156264</v>
          </cell>
          <cell r="CJ35">
            <v>23703026</v>
          </cell>
          <cell r="CK35">
            <v>22877199</v>
          </cell>
          <cell r="CL35">
            <v>23398523</v>
          </cell>
          <cell r="CM35">
            <v>24713782</v>
          </cell>
          <cell r="CN35">
            <v>23723135</v>
          </cell>
          <cell r="CO35">
            <v>21903335</v>
          </cell>
          <cell r="CP35">
            <v>20817084</v>
          </cell>
          <cell r="CQ35">
            <v>19753647</v>
          </cell>
          <cell r="CR35">
            <v>19148625</v>
          </cell>
          <cell r="CS35">
            <v>17319720</v>
          </cell>
          <cell r="CT35">
            <v>16958464</v>
          </cell>
          <cell r="CU35">
            <v>16053971</v>
          </cell>
          <cell r="CV35">
            <v>4760309</v>
          </cell>
          <cell r="CW35">
            <v>4782828</v>
          </cell>
          <cell r="CX35">
            <v>4733857</v>
          </cell>
          <cell r="CY35">
            <v>4634964</v>
          </cell>
          <cell r="CZ35">
            <v>5426220</v>
          </cell>
          <cell r="DA35">
            <v>5403831</v>
          </cell>
          <cell r="DB35">
            <v>5411788</v>
          </cell>
          <cell r="DC35">
            <v>4467964</v>
          </cell>
          <cell r="DD35">
            <v>4490592</v>
          </cell>
          <cell r="DE35">
            <v>5413187</v>
          </cell>
          <cell r="DF35">
            <v>4419876</v>
          </cell>
          <cell r="DG35">
            <v>4419463</v>
          </cell>
          <cell r="DH35">
            <v>5494135</v>
          </cell>
          <cell r="DI35">
            <v>4547413</v>
          </cell>
          <cell r="DJ35">
            <v>4495395</v>
          </cell>
          <cell r="DK35">
            <v>4375707</v>
          </cell>
          <cell r="DL35">
            <v>4273794</v>
          </cell>
          <cell r="DM35">
            <v>4167002</v>
          </cell>
          <cell r="DN35">
            <v>4055478</v>
          </cell>
          <cell r="DO35">
            <v>3877386</v>
          </cell>
          <cell r="DP35">
            <v>3147507</v>
          </cell>
          <cell r="DQ35">
            <v>3551668</v>
          </cell>
          <cell r="DR35">
            <v>3303041</v>
          </cell>
          <cell r="DS35">
            <v>3146683</v>
          </cell>
          <cell r="DT35">
            <v>3146683</v>
          </cell>
          <cell r="DU35">
            <v>3015261</v>
          </cell>
          <cell r="DV35">
            <v>2771877</v>
          </cell>
          <cell r="DW35">
            <v>2685926</v>
          </cell>
          <cell r="DX35"/>
          <cell r="DY35">
            <v>513150</v>
          </cell>
          <cell r="DZ35">
            <v>1562253</v>
          </cell>
          <cell r="EA35"/>
          <cell r="EB35">
            <v>2075403</v>
          </cell>
          <cell r="EC35">
            <v>1427208</v>
          </cell>
          <cell r="ED35">
            <v>2061798</v>
          </cell>
          <cell r="EE35">
            <v>1448656</v>
          </cell>
          <cell r="EF35">
            <v>3510454</v>
          </cell>
          <cell r="EG35">
            <v>125343</v>
          </cell>
          <cell r="EH35">
            <v>147852</v>
          </cell>
          <cell r="EI35">
            <v>21257541</v>
          </cell>
        </row>
        <row r="36">
          <cell r="B36" t="str">
            <v>ABC Bank</v>
          </cell>
          <cell r="C36">
            <v>30.743922000000001</v>
          </cell>
          <cell r="D36">
            <v>19.560881999999999</v>
          </cell>
          <cell r="E36">
            <v>25.547269</v>
          </cell>
          <cell r="F36">
            <v>2.4519250000000001</v>
          </cell>
          <cell r="G36">
            <v>3.0991050000000002</v>
          </cell>
          <cell r="H36">
            <v>3.7353879999999999</v>
          </cell>
          <cell r="I36">
            <v>21.145060000000001</v>
          </cell>
          <cell r="J36">
            <v>4.9807999999999998E-2</v>
          </cell>
          <cell r="K36">
            <v>6.5798999999999996E-2</v>
          </cell>
          <cell r="L36"/>
          <cell r="M36">
            <v>5.745927048267571E-3</v>
          </cell>
          <cell r="N36">
            <v>5.5944226883634296E-3</v>
          </cell>
          <cell r="O36">
            <v>5.6260553437392918E-3</v>
          </cell>
          <cell r="P36">
            <v>5.8202427923136676E-3</v>
          </cell>
          <cell r="Q36">
            <v>5.6528047557803749E-3</v>
          </cell>
          <cell r="R36">
            <v>5.8295216691348472E-3</v>
          </cell>
          <cell r="S36">
            <v>5.9214335518632576E-3</v>
          </cell>
          <cell r="T36">
            <v>6.0175306625005823E-3</v>
          </cell>
          <cell r="U36">
            <v>5.6601862510039895E-3</v>
          </cell>
          <cell r="V36">
            <v>5.8971092473043239E-3</v>
          </cell>
          <cell r="W36">
            <v>6.0054369432293525E-3</v>
          </cell>
          <cell r="X36">
            <v>5.9652939954429902E-3</v>
          </cell>
          <cell r="Y36">
            <v>5.8029055458772398E-3</v>
          </cell>
          <cell r="Z36">
            <v>5.9265802092161339E-3</v>
          </cell>
          <cell r="AA36">
            <v>1.6325112664941153E-2</v>
          </cell>
          <cell r="AB36">
            <v>5.7408823984750005E-3</v>
          </cell>
          <cell r="AC36">
            <v>5.5502545118444602E-3</v>
          </cell>
          <cell r="AD36">
            <v>5.9977886697423826E-3</v>
          </cell>
          <cell r="AE36">
            <v>5.9408597942924232E-3</v>
          </cell>
          <cell r="AF36">
            <v>6.0620791276857541E-3</v>
          </cell>
          <cell r="AG36">
            <v>5.9889041038479682E-3</v>
          </cell>
          <cell r="AH36">
            <v>6.195277048524921E-3</v>
          </cell>
          <cell r="AI36">
            <v>6.3098294446030326E-3</v>
          </cell>
          <cell r="AJ36">
            <v>6.9478028829091515E-3</v>
          </cell>
          <cell r="AK36">
            <v>7.0505678454212796E-3</v>
          </cell>
          <cell r="AL36">
            <v>6.6617917698490684E-3</v>
          </cell>
          <cell r="AM36">
            <v>6.6548282065482661E-3</v>
          </cell>
          <cell r="AN36">
            <v>313413032</v>
          </cell>
          <cell r="AO36">
            <v>195568503</v>
          </cell>
          <cell r="AP36">
            <v>0</v>
          </cell>
          <cell r="AQ36">
            <v>228782134</v>
          </cell>
          <cell r="AR36">
            <v>0</v>
          </cell>
          <cell r="AS36">
            <v>40312354</v>
          </cell>
          <cell r="AT36">
            <v>51920201</v>
          </cell>
          <cell r="AU36">
            <v>263782134</v>
          </cell>
          <cell r="AV36">
            <v>13553634</v>
          </cell>
          <cell r="AW36">
            <v>20834301</v>
          </cell>
          <cell r="AX36">
            <v>20834.300999999999</v>
          </cell>
          <cell r="AY36">
            <v>4733253</v>
          </cell>
          <cell r="AZ36"/>
          <cell r="BA36">
            <v>5.8936425912782912E-3</v>
          </cell>
          <cell r="BB36">
            <v>7.4284479383087835E-3</v>
          </cell>
          <cell r="BC36">
            <v>6.5776038395026363E-3</v>
          </cell>
          <cell r="BD36">
            <v>7.4330193723582793E-4</v>
          </cell>
          <cell r="BE36">
            <v>1.6542240262490755E-2</v>
          </cell>
          <cell r="BF36">
            <v>2.0668947670981464E-3</v>
          </cell>
          <cell r="BG36">
            <v>0.14656402015411638</v>
          </cell>
          <cell r="BH36">
            <v>0.11595734417400566</v>
          </cell>
          <cell r="BI36">
            <v>0.27808764029533456</v>
          </cell>
          <cell r="BJ36">
            <v>0.87012384145901878</v>
          </cell>
          <cell r="BK36">
            <v>0.12663911864179755</v>
          </cell>
          <cell r="BL36">
            <v>0.25098858822268477</v>
          </cell>
          <cell r="BM36">
            <v>0.13553176232911543</v>
          </cell>
          <cell r="BN36">
            <v>7.6514209967995947E-2</v>
          </cell>
          <cell r="BO36">
            <v>5.9017552361119482E-2</v>
          </cell>
          <cell r="BP36">
            <v>0.76567409220922988</v>
          </cell>
          <cell r="BQ36">
            <v>2.7066334834206971E-3</v>
          </cell>
          <cell r="BR36">
            <v>9.3383957774215794E-4</v>
          </cell>
          <cell r="BS36">
            <v>2.0738317003736141E-3</v>
          </cell>
          <cell r="BT36">
            <v>30743922</v>
          </cell>
          <cell r="BU36">
            <v>29905320</v>
          </cell>
          <cell r="BV36">
            <v>28616088</v>
          </cell>
          <cell r="BW36">
            <v>28680487</v>
          </cell>
          <cell r="BX36">
            <v>27040256</v>
          </cell>
          <cell r="BY36">
            <v>28133820</v>
          </cell>
          <cell r="BZ36">
            <v>28261644</v>
          </cell>
          <cell r="CA36">
            <v>27212707</v>
          </cell>
          <cell r="CB36">
            <v>25184867</v>
          </cell>
          <cell r="CC36">
            <v>25360907</v>
          </cell>
          <cell r="CD36">
            <v>24740084</v>
          </cell>
          <cell r="CE36">
            <v>24804407</v>
          </cell>
          <cell r="CF36">
            <v>23670819</v>
          </cell>
          <cell r="CG36">
            <v>23705934</v>
          </cell>
          <cell r="CH36">
            <v>22678535</v>
          </cell>
          <cell r="CI36">
            <v>22422351</v>
          </cell>
          <cell r="CJ36">
            <v>21654599</v>
          </cell>
          <cell r="CK36">
            <v>24039489</v>
          </cell>
          <cell r="CL36">
            <v>21727653</v>
          </cell>
          <cell r="CM36">
            <v>22058297</v>
          </cell>
          <cell r="CN36">
            <v>21758165</v>
          </cell>
          <cell r="CO36">
            <v>21979802</v>
          </cell>
          <cell r="CP36">
            <v>21807865</v>
          </cell>
          <cell r="CQ36">
            <v>21438729</v>
          </cell>
          <cell r="CR36">
            <v>21618307</v>
          </cell>
          <cell r="CS36">
            <v>20733310</v>
          </cell>
          <cell r="CT36">
            <v>20231896</v>
          </cell>
          <cell r="CU36">
            <v>19639370</v>
          </cell>
          <cell r="CV36">
            <v>3735388</v>
          </cell>
          <cell r="CW36">
            <v>3730737</v>
          </cell>
          <cell r="CX36">
            <v>3718046</v>
          </cell>
          <cell r="CY36">
            <v>3689483</v>
          </cell>
          <cell r="CZ36">
            <v>3634989</v>
          </cell>
          <cell r="DA36">
            <v>3622525</v>
          </cell>
          <cell r="DB36">
            <v>3594363</v>
          </cell>
          <cell r="DC36">
            <v>3556818</v>
          </cell>
          <cell r="DD36">
            <v>3243659</v>
          </cell>
          <cell r="DE36">
            <v>3228032</v>
          </cell>
          <cell r="DF36">
            <v>3204998</v>
          </cell>
          <cell r="DG36">
            <v>3160146</v>
          </cell>
          <cell r="DH36">
            <v>3129773</v>
          </cell>
          <cell r="DI36">
            <v>3096861</v>
          </cell>
          <cell r="DJ36">
            <v>22678535</v>
          </cell>
          <cell r="DK36">
            <v>2996763</v>
          </cell>
          <cell r="DL36">
            <v>2998032</v>
          </cell>
          <cell r="DM36">
            <v>2943527</v>
          </cell>
          <cell r="DN36">
            <v>2896590</v>
          </cell>
          <cell r="DO36">
            <v>2836608</v>
          </cell>
          <cell r="DP36">
            <v>2749967</v>
          </cell>
          <cell r="DQ36">
            <v>2705531</v>
          </cell>
          <cell r="DR36">
            <v>2688873</v>
          </cell>
          <cell r="DS36">
            <v>2622550</v>
          </cell>
          <cell r="DT36">
            <v>2622550</v>
          </cell>
          <cell r="DU36">
            <v>2610617</v>
          </cell>
          <cell r="DV36">
            <v>2530689</v>
          </cell>
          <cell r="DW36">
            <v>2449940</v>
          </cell>
          <cell r="DX36"/>
          <cell r="DY36">
            <v>316303</v>
          </cell>
          <cell r="DZ36">
            <v>821119</v>
          </cell>
          <cell r="EA36"/>
          <cell r="EB36">
            <v>1137422</v>
          </cell>
          <cell r="EC36">
            <v>989698</v>
          </cell>
          <cell r="ED36">
            <v>711896</v>
          </cell>
          <cell r="EE36">
            <v>2124472</v>
          </cell>
          <cell r="EF36">
            <v>2836368</v>
          </cell>
          <cell r="EG36">
            <v>46059</v>
          </cell>
          <cell r="EH36">
            <v>41056</v>
          </cell>
          <cell r="EI36">
            <v>19560882</v>
          </cell>
        </row>
        <row r="37">
          <cell r="B37" t="str">
            <v>Sidian Bank</v>
          </cell>
          <cell r="C37">
            <v>33.543756999999999</v>
          </cell>
          <cell r="D37">
            <v>18.429742000000001</v>
          </cell>
          <cell r="E37">
            <v>21.734746999999999</v>
          </cell>
          <cell r="F37">
            <v>3.4883190000000002</v>
          </cell>
          <cell r="G37">
            <v>4.9772590000000001</v>
          </cell>
          <cell r="H37">
            <v>3.9989819999999998</v>
          </cell>
          <cell r="I37">
            <v>30.635570000000001</v>
          </cell>
          <cell r="J37">
            <v>3.3338E-2</v>
          </cell>
          <cell r="K37">
            <v>-2.7143E-2</v>
          </cell>
          <cell r="L37"/>
          <cell r="M37">
            <v>5.7097562545274788E-3</v>
          </cell>
          <cell r="N37">
            <v>5.7538535708827419E-3</v>
          </cell>
          <cell r="O37">
            <v>5.2305483747071288E-3</v>
          </cell>
          <cell r="P37">
            <v>5.3072444240758118E-3</v>
          </cell>
          <cell r="Q37">
            <v>5.2701832128260843E-3</v>
          </cell>
          <cell r="R37">
            <v>5.4089827873986963E-3</v>
          </cell>
          <cell r="S37">
            <v>5.3217796413873551E-3</v>
          </cell>
          <cell r="T37">
            <v>5.6493641509023432E-3</v>
          </cell>
          <cell r="U37">
            <v>5.4771077510110035E-3</v>
          </cell>
          <cell r="V37">
            <v>5.2310206975375228E-3</v>
          </cell>
          <cell r="W37">
            <v>5.2130120422724672E-3</v>
          </cell>
          <cell r="X37">
            <v>4.8577676335101903E-3</v>
          </cell>
          <cell r="Y37">
            <v>4.7403092536002596E-3</v>
          </cell>
          <cell r="Z37">
            <v>5.1092129351196659E-3</v>
          </cell>
          <cell r="AA37">
            <v>5.5115399521931206E-3</v>
          </cell>
          <cell r="AB37">
            <v>5.7831533357377597E-3</v>
          </cell>
          <cell r="AC37">
            <v>6.0471710007283025E-3</v>
          </cell>
          <cell r="AD37">
            <v>5.9714542813604403E-3</v>
          </cell>
          <cell r="AE37">
            <v>5.8765362646233076E-3</v>
          </cell>
          <cell r="AF37">
            <v>4.8361310963036122E-3</v>
          </cell>
          <cell r="AG37">
            <v>4.9154540865462499E-3</v>
          </cell>
          <cell r="AH37">
            <v>5.0263543763286195E-3</v>
          </cell>
          <cell r="AI37">
            <v>5.0161580402710727E-3</v>
          </cell>
          <cell r="AJ37">
            <v>4.7468276498234228E-3</v>
          </cell>
          <cell r="AK37">
            <v>4.6988582350972414E-3</v>
          </cell>
          <cell r="AL37">
            <v>4.8405717073295926E-3</v>
          </cell>
          <cell r="AM37">
            <v>4.6830084226306083E-3</v>
          </cell>
          <cell r="AN37">
            <v>313413032</v>
          </cell>
          <cell r="AO37">
            <v>195568503</v>
          </cell>
          <cell r="AP37">
            <v>0</v>
          </cell>
          <cell r="AQ37">
            <v>228782134</v>
          </cell>
          <cell r="AR37">
            <v>0</v>
          </cell>
          <cell r="AS37">
            <v>40312354</v>
          </cell>
          <cell r="AT37">
            <v>51920201</v>
          </cell>
          <cell r="AU37">
            <v>263782134</v>
          </cell>
          <cell r="AV37">
            <v>13553634</v>
          </cell>
          <cell r="AW37">
            <v>20834301</v>
          </cell>
          <cell r="AX37">
            <v>20834.300999999999</v>
          </cell>
          <cell r="AY37">
            <v>4733253</v>
          </cell>
          <cell r="AZ37"/>
          <cell r="BA37">
            <v>6.4303739427484016E-3</v>
          </cell>
          <cell r="BB37">
            <v>6.9988857845705941E-3</v>
          </cell>
          <cell r="BC37">
            <v>5.5960014871968659E-3</v>
          </cell>
          <cell r="BD37">
            <v>-3.0662235721503489E-4</v>
          </cell>
          <cell r="BE37">
            <v>6.3199311293820875E-3</v>
          </cell>
          <cell r="BF37">
            <v>8.445092605301901E-4</v>
          </cell>
          <cell r="BG37">
            <v>0.16246666864693557</v>
          </cell>
          <cell r="BH37">
            <v>0.11386499418812837</v>
          </cell>
          <cell r="BI37">
            <v>0.61231525291854672</v>
          </cell>
          <cell r="BJ37">
            <v>0.60018553677651465</v>
          </cell>
          <cell r="BK37">
            <v>0.10263877072547582</v>
          </cell>
          <cell r="BL37">
            <v>0.42072425301179101</v>
          </cell>
          <cell r="BM37">
            <v>0.11080033803652049</v>
          </cell>
          <cell r="BN37">
            <v>5.022911959299823E-2</v>
          </cell>
          <cell r="BO37">
            <v>6.0571218443522264E-2</v>
          </cell>
          <cell r="BP37">
            <v>0.84793910874600942</v>
          </cell>
          <cell r="BQ37">
            <v>2.0525908174273869E-2</v>
          </cell>
          <cell r="BR37">
            <v>1.3439071437764911E-2</v>
          </cell>
          <cell r="BS37">
            <v>1.7087016198066532E-2</v>
          </cell>
          <cell r="BT37">
            <v>33543757</v>
          </cell>
          <cell r="BU37">
            <v>36222538</v>
          </cell>
          <cell r="BV37">
            <v>27465185</v>
          </cell>
          <cell r="BW37">
            <v>26451638</v>
          </cell>
          <cell r="BX37">
            <v>24265663</v>
          </cell>
          <cell r="BY37">
            <v>25406971</v>
          </cell>
          <cell r="BZ37">
            <v>23400474</v>
          </cell>
          <cell r="CA37">
            <v>25329169</v>
          </cell>
          <cell r="CB37">
            <v>25417843</v>
          </cell>
          <cell r="CC37">
            <v>22865505</v>
          </cell>
          <cell r="CD37">
            <v>21357207</v>
          </cell>
          <cell r="CE37">
            <v>19301752</v>
          </cell>
          <cell r="CF37">
            <v>18479802</v>
          </cell>
          <cell r="CG37">
            <v>19185126</v>
          </cell>
          <cell r="CH37">
            <v>20996154</v>
          </cell>
          <cell r="CI37">
            <v>20875499</v>
          </cell>
          <cell r="CJ37">
            <v>21348559</v>
          </cell>
          <cell r="CK37">
            <v>20249944</v>
          </cell>
          <cell r="CL37">
            <v>19948959</v>
          </cell>
          <cell r="CM37">
            <v>19106557</v>
          </cell>
          <cell r="CN37">
            <v>17879138</v>
          </cell>
          <cell r="CO37">
            <v>17208615</v>
          </cell>
          <cell r="CP37">
            <v>16838487</v>
          </cell>
          <cell r="CQ37">
            <v>15798777</v>
          </cell>
          <cell r="CR37">
            <v>14462755</v>
          </cell>
          <cell r="CS37">
            <v>13719401</v>
          </cell>
          <cell r="CT37">
            <v>13910275</v>
          </cell>
          <cell r="CU37">
            <v>13199239</v>
          </cell>
          <cell r="CV37">
            <v>3998982</v>
          </cell>
          <cell r="CW37">
            <v>3912805</v>
          </cell>
          <cell r="CX37">
            <v>4002096</v>
          </cell>
          <cell r="CY37">
            <v>4017983</v>
          </cell>
          <cell r="CZ37">
            <v>4105425</v>
          </cell>
          <cell r="DA37">
            <v>4070510</v>
          </cell>
          <cell r="DB37">
            <v>4098554</v>
          </cell>
          <cell r="DC37">
            <v>4037126</v>
          </cell>
          <cell r="DD37">
            <v>3646485</v>
          </cell>
          <cell r="DE37">
            <v>3547795</v>
          </cell>
          <cell r="DF37">
            <v>3316125</v>
          </cell>
          <cell r="DG37">
            <v>3446978</v>
          </cell>
          <cell r="DH37">
            <v>3593855</v>
          </cell>
          <cell r="DI37">
            <v>3754991</v>
          </cell>
          <cell r="DJ37">
            <v>3806165</v>
          </cell>
          <cell r="DK37">
            <v>3868788</v>
          </cell>
          <cell r="DL37">
            <v>4047881</v>
          </cell>
          <cell r="DM37">
            <v>3986414</v>
          </cell>
          <cell r="DN37">
            <v>3928335</v>
          </cell>
          <cell r="DO37">
            <v>3837485</v>
          </cell>
          <cell r="DP37">
            <v>2689538</v>
          </cell>
          <cell r="DQ37">
            <v>2636901</v>
          </cell>
          <cell r="DR37">
            <v>2529002</v>
          </cell>
          <cell r="DS37">
            <v>2431774</v>
          </cell>
          <cell r="DT37">
            <v>2431774</v>
          </cell>
          <cell r="DU37">
            <v>2197975</v>
          </cell>
          <cell r="DV37">
            <v>1985856</v>
          </cell>
          <cell r="DW37">
            <v>1867591</v>
          </cell>
          <cell r="DX37"/>
          <cell r="DY37">
            <v>920766</v>
          </cell>
          <cell r="DZ37">
            <v>582979</v>
          </cell>
          <cell r="EA37"/>
          <cell r="EB37">
            <v>1503745</v>
          </cell>
          <cell r="EC37">
            <v>902526</v>
          </cell>
          <cell r="ED37">
            <v>886872</v>
          </cell>
          <cell r="EE37">
            <v>1221093</v>
          </cell>
          <cell r="EF37">
            <v>2107965</v>
          </cell>
          <cell r="EG37">
            <v>19000</v>
          </cell>
          <cell r="EH37">
            <v>-105176</v>
          </cell>
          <cell r="EI37">
            <v>18429742</v>
          </cell>
        </row>
        <row r="38">
          <cell r="B38" t="str">
            <v>Habib A.G.Zurich</v>
          </cell>
          <cell r="C38">
            <v>25.894922000000001</v>
          </cell>
          <cell r="D38">
            <v>6.273828</v>
          </cell>
          <cell r="E38">
            <v>20.461787999999999</v>
          </cell>
          <cell r="F38">
            <v>2.7818320000000001</v>
          </cell>
          <cell r="G38">
            <v>2.8348810000000002</v>
          </cell>
          <cell r="H38">
            <v>3.0647190000000002</v>
          </cell>
          <cell r="I38">
            <v>10.802355</v>
          </cell>
          <cell r="J38">
            <v>1.6181000000000001E-2</v>
          </cell>
          <cell r="K38">
            <v>0.26425500000000002</v>
          </cell>
          <cell r="L38"/>
          <cell r="M38">
            <v>4.7143560820169005E-3</v>
          </cell>
          <cell r="N38">
            <v>4.7479049071665613E-3</v>
          </cell>
          <cell r="O38">
            <v>4.884059788737953E-3</v>
          </cell>
          <cell r="P38">
            <v>4.9823882269059098E-3</v>
          </cell>
          <cell r="Q38">
            <v>4.9318816065030829E-3</v>
          </cell>
          <cell r="R38">
            <v>4.8914307151558152E-3</v>
          </cell>
          <cell r="S38">
            <v>4.7501382536974156E-3</v>
          </cell>
          <cell r="T38">
            <v>4.7259218467331368E-3</v>
          </cell>
          <cell r="U38">
            <v>4.6637817232382649E-3</v>
          </cell>
          <cell r="V38">
            <v>4.7548222903011301E-3</v>
          </cell>
          <cell r="W38">
            <v>4.6371908161057015E-3</v>
          </cell>
          <cell r="X38">
            <v>4.4617784379538021E-3</v>
          </cell>
          <cell r="Y38">
            <v>4.404329053324268E-3</v>
          </cell>
          <cell r="Z38">
            <v>4.3488569402848681E-3</v>
          </cell>
          <cell r="AA38">
            <v>4.3577280804146063E-3</v>
          </cell>
          <cell r="AB38">
            <v>4.6889761087926538E-3</v>
          </cell>
          <cell r="AC38">
            <v>4.7844030843374845E-3</v>
          </cell>
          <cell r="AD38">
            <v>4.7184382030434589E-3</v>
          </cell>
          <cell r="AE38">
            <v>4.7760036747840785E-3</v>
          </cell>
          <cell r="AF38">
            <v>4.3186738387556347E-3</v>
          </cell>
          <cell r="AG38">
            <v>4.1541869960574603E-3</v>
          </cell>
          <cell r="AH38">
            <v>4.0923649400834757E-3</v>
          </cell>
          <cell r="AI38">
            <v>4.0575408607203302E-3</v>
          </cell>
          <cell r="AJ38">
            <v>4.0974147854830898E-3</v>
          </cell>
          <cell r="AK38">
            <v>3.9819196449738612E-3</v>
          </cell>
          <cell r="AL38">
            <v>4.1755380122148363E-3</v>
          </cell>
          <cell r="AM38">
            <v>4.2563736831342288E-3</v>
          </cell>
          <cell r="AN38">
            <v>313413032</v>
          </cell>
          <cell r="AO38">
            <v>195568503</v>
          </cell>
          <cell r="AP38">
            <v>0</v>
          </cell>
          <cell r="AQ38">
            <v>228782134</v>
          </cell>
          <cell r="AR38">
            <v>0</v>
          </cell>
          <cell r="AS38">
            <v>40312354</v>
          </cell>
          <cell r="AT38">
            <v>51920201</v>
          </cell>
          <cell r="AU38">
            <v>263782134</v>
          </cell>
          <cell r="AV38">
            <v>13553634</v>
          </cell>
          <cell r="AW38">
            <v>20834301</v>
          </cell>
          <cell r="AX38">
            <v>20834.300999999999</v>
          </cell>
          <cell r="AY38">
            <v>4733253</v>
          </cell>
          <cell r="AZ38"/>
          <cell r="BA38">
            <v>4.9640841268407216E-3</v>
          </cell>
          <cell r="BB38">
            <v>2.3825512914961563E-3</v>
          </cell>
          <cell r="BC38">
            <v>5.2682553000827194E-3</v>
          </cell>
          <cell r="BD38">
            <v>2.9851707993169157E-3</v>
          </cell>
          <cell r="BE38">
            <v>7.2987717323359666E-2</v>
          </cell>
          <cell r="BF38">
            <v>8.8388730967838523E-3</v>
          </cell>
          <cell r="BG38">
            <v>0.26243175677896163</v>
          </cell>
          <cell r="BH38">
            <v>0.25752088317778854</v>
          </cell>
          <cell r="BI38">
            <v>7.9764990151932724E-2</v>
          </cell>
          <cell r="BJ38">
            <v>0.65663528308060981</v>
          </cell>
          <cell r="BK38">
            <v>8.344301201096567E-2</v>
          </cell>
          <cell r="BL38">
            <v>0.43401842193263968</v>
          </cell>
          <cell r="BM38">
            <v>7.6376951243014066E-2</v>
          </cell>
          <cell r="BN38">
            <v>5.0998579246662346E-2</v>
          </cell>
          <cell r="BO38">
            <v>2.537837199635172E-2</v>
          </cell>
          <cell r="BP38">
            <v>0.30661191485318878</v>
          </cell>
          <cell r="BQ38">
            <v>1.6861739683464267E-3</v>
          </cell>
          <cell r="BR38">
            <v>0</v>
          </cell>
          <cell r="BS38">
            <v>1.1789307410056914E-3</v>
          </cell>
          <cell r="BT38">
            <v>25894922</v>
          </cell>
          <cell r="BU38">
            <v>26075152</v>
          </cell>
          <cell r="BV38">
            <v>25157373</v>
          </cell>
          <cell r="BW38">
            <v>24823459</v>
          </cell>
          <cell r="BX38">
            <v>24204929</v>
          </cell>
          <cell r="BY38">
            <v>23887444</v>
          </cell>
          <cell r="BZ38">
            <v>22222555</v>
          </cell>
          <cell r="CA38">
            <v>21520666</v>
          </cell>
          <cell r="CB38">
            <v>21236872</v>
          </cell>
          <cell r="CC38">
            <v>20679736</v>
          </cell>
          <cell r="CD38">
            <v>18939954</v>
          </cell>
          <cell r="CE38">
            <v>18708241</v>
          </cell>
          <cell r="CF38">
            <v>17856497</v>
          </cell>
          <cell r="CG38">
            <v>16899767</v>
          </cell>
          <cell r="CH38">
            <v>16831253</v>
          </cell>
          <cell r="CI38">
            <v>17032990</v>
          </cell>
          <cell r="CJ38">
            <v>17578063</v>
          </cell>
          <cell r="CK38">
            <v>16765434</v>
          </cell>
          <cell r="CL38">
            <v>16490956</v>
          </cell>
          <cell r="CM38">
            <v>14439951</v>
          </cell>
          <cell r="CN38">
            <v>15043832</v>
          </cell>
          <cell r="CO38">
            <v>13721500</v>
          </cell>
          <cell r="CP38">
            <v>13293182</v>
          </cell>
          <cell r="CQ38">
            <v>12147286</v>
          </cell>
          <cell r="CR38">
            <v>11960038</v>
          </cell>
          <cell r="CS38">
            <v>10918785</v>
          </cell>
          <cell r="CT38">
            <v>11152222</v>
          </cell>
          <cell r="CU38">
            <v>11009480</v>
          </cell>
          <cell r="CV38">
            <v>3064719</v>
          </cell>
          <cell r="CW38">
            <v>2984600</v>
          </cell>
          <cell r="CX38">
            <v>3118021</v>
          </cell>
          <cell r="CY38">
            <v>3077319</v>
          </cell>
          <cell r="CZ38">
            <v>2972069</v>
          </cell>
          <cell r="DA38">
            <v>2927282</v>
          </cell>
          <cell r="DB38">
            <v>3088516</v>
          </cell>
          <cell r="DC38">
            <v>3038750</v>
          </cell>
          <cell r="DD38">
            <v>2907253</v>
          </cell>
          <cell r="DE38">
            <v>2829038</v>
          </cell>
          <cell r="DF38">
            <v>2886981</v>
          </cell>
          <cell r="DG38">
            <v>2842332</v>
          </cell>
          <cell r="DH38">
            <v>2755123</v>
          </cell>
          <cell r="DI38">
            <v>2695383</v>
          </cell>
          <cell r="DJ38">
            <v>2641360</v>
          </cell>
          <cell r="DK38">
            <v>2964975</v>
          </cell>
          <cell r="DL38">
            <v>2894970</v>
          </cell>
          <cell r="DM38">
            <v>2774860</v>
          </cell>
          <cell r="DN38">
            <v>2663303</v>
          </cell>
          <cell r="DO38">
            <v>2572730</v>
          </cell>
          <cell r="DP38">
            <v>2542577</v>
          </cell>
          <cell r="DQ38">
            <v>2380916</v>
          </cell>
          <cell r="DR38">
            <v>2310783</v>
          </cell>
          <cell r="DS38">
            <v>2243442</v>
          </cell>
          <cell r="DT38">
            <v>2243442</v>
          </cell>
          <cell r="DU38">
            <v>2054499</v>
          </cell>
          <cell r="DV38">
            <v>1912037</v>
          </cell>
          <cell r="DW38">
            <v>1843465</v>
          </cell>
          <cell r="DX38"/>
          <cell r="DY38">
            <v>64108</v>
          </cell>
          <cell r="DZ38">
            <v>739603</v>
          </cell>
          <cell r="EA38"/>
          <cell r="EB38">
            <v>803711</v>
          </cell>
          <cell r="EC38">
            <v>527745</v>
          </cell>
          <cell r="ED38">
            <v>247897</v>
          </cell>
          <cell r="EE38">
            <v>323270</v>
          </cell>
          <cell r="EF38">
            <v>571167</v>
          </cell>
          <cell r="EG38">
            <v>168110</v>
          </cell>
          <cell r="EH38">
            <v>87989</v>
          </cell>
          <cell r="EI38">
            <v>6273828</v>
          </cell>
        </row>
        <row r="39">
          <cell r="B39" t="str">
            <v>Credit Bank</v>
          </cell>
          <cell r="C39">
            <v>22.816483000000002</v>
          </cell>
          <cell r="D39">
            <v>15.789269000000001</v>
          </cell>
          <cell r="E39">
            <v>17.048217000000001</v>
          </cell>
          <cell r="F39">
            <v>3.004162</v>
          </cell>
          <cell r="G39">
            <v>3.2188460000000001</v>
          </cell>
          <cell r="H39">
            <v>3.2719960000000001</v>
          </cell>
          <cell r="I39">
            <v>22.834396000000002</v>
          </cell>
          <cell r="J39">
            <v>9.7627000000000005E-2</v>
          </cell>
          <cell r="K39">
            <v>0.10426100000000001</v>
          </cell>
          <cell r="L39"/>
          <cell r="M39">
            <v>4.3128461292638604E-3</v>
          </cell>
          <cell r="N39">
            <v>4.436522137110049E-3</v>
          </cell>
          <cell r="O39">
            <v>4.5672768719036989E-3</v>
          </cell>
          <cell r="P39">
            <v>4.4570217916688627E-3</v>
          </cell>
          <cell r="Q39">
            <v>4.3660983725456E-3</v>
          </cell>
          <cell r="R39">
            <v>4.3609575342258488E-3</v>
          </cell>
          <cell r="S39">
            <v>4.2737923550213493E-3</v>
          </cell>
          <cell r="T39">
            <v>4.1030852161268996E-3</v>
          </cell>
          <cell r="U39">
            <v>3.953010020471273E-3</v>
          </cell>
          <cell r="V39">
            <v>4.0433573375004851E-3</v>
          </cell>
          <cell r="W39">
            <v>3.9857052510327397E-3</v>
          </cell>
          <cell r="X39">
            <v>3.8410824440889627E-3</v>
          </cell>
          <cell r="Y39">
            <v>3.8796088648280665E-3</v>
          </cell>
          <cell r="Z39">
            <v>3.8695415603358578E-3</v>
          </cell>
          <cell r="AA39">
            <v>3.6864442802541598E-3</v>
          </cell>
          <cell r="AB39">
            <v>3.6355440454543799E-3</v>
          </cell>
          <cell r="AC39">
            <v>3.4989097018524365E-3</v>
          </cell>
          <cell r="AD39">
            <v>3.3327067234972486E-3</v>
          </cell>
          <cell r="AE39">
            <v>3.140047870071703E-3</v>
          </cell>
          <cell r="AF39">
            <v>2.8919251478437126E-3</v>
          </cell>
          <cell r="AG39">
            <v>2.5775180393315849E-3</v>
          </cell>
          <cell r="AH39">
            <v>2.5816394990063472E-3</v>
          </cell>
          <cell r="AI39">
            <v>2.7375039181430178E-3</v>
          </cell>
          <cell r="AJ39">
            <v>2.8849107269786518E-3</v>
          </cell>
          <cell r="AK39">
            <v>2.9470418296018448E-3</v>
          </cell>
          <cell r="AL39">
            <v>2.9730819231159732E-3</v>
          </cell>
          <cell r="AM39">
            <v>2.8524193975043499E-3</v>
          </cell>
          <cell r="AN39">
            <v>313413032</v>
          </cell>
          <cell r="AO39">
            <v>195568503</v>
          </cell>
          <cell r="AP39">
            <v>0</v>
          </cell>
          <cell r="AQ39">
            <v>228782134</v>
          </cell>
          <cell r="AR39">
            <v>0</v>
          </cell>
          <cell r="AS39">
            <v>40312354</v>
          </cell>
          <cell r="AT39">
            <v>51920201</v>
          </cell>
          <cell r="AU39">
            <v>263782134</v>
          </cell>
          <cell r="AV39">
            <v>13553634</v>
          </cell>
          <cell r="AW39">
            <v>20834301</v>
          </cell>
          <cell r="AX39">
            <v>20834.300999999999</v>
          </cell>
          <cell r="AY39">
            <v>4733253</v>
          </cell>
          <cell r="AZ39"/>
          <cell r="BA39">
            <v>4.3739440918428392E-3</v>
          </cell>
          <cell r="BB39">
            <v>5.9961387605350722E-3</v>
          </cell>
          <cell r="BC39">
            <v>4.3893700573581513E-3</v>
          </cell>
          <cell r="BD39">
            <v>1.1777899858378498E-3</v>
          </cell>
          <cell r="BE39">
            <v>3.6673098520450434E-2</v>
          </cell>
          <cell r="BF39">
            <v>5.1858372314959973E-3</v>
          </cell>
          <cell r="BG39">
            <v>0.14096479714199578</v>
          </cell>
          <cell r="BH39">
            <v>0.13156301572417328</v>
          </cell>
          <cell r="BI39">
            <v>0.38664377461240435</v>
          </cell>
          <cell r="BJ39">
            <v>0.85064366009911763</v>
          </cell>
          <cell r="BK39">
            <v>7.3056617845584038E-2</v>
          </cell>
          <cell r="BL39">
            <v>0.29690684204097639</v>
          </cell>
          <cell r="BM39">
            <v>0.13181664282517158</v>
          </cell>
          <cell r="BN39">
            <v>7.7530923040244393E-2</v>
          </cell>
          <cell r="BO39">
            <v>5.4285719784927189E-2</v>
          </cell>
          <cell r="BP39">
            <v>0.92615368516250118</v>
          </cell>
          <cell r="BQ39">
            <v>1.6245685951240218E-2</v>
          </cell>
          <cell r="BR39">
            <v>0</v>
          </cell>
          <cell r="BS39">
            <v>9.1300608109155384E-3</v>
          </cell>
          <cell r="BT39">
            <v>22816483</v>
          </cell>
          <cell r="BU39">
            <v>22964867</v>
          </cell>
          <cell r="BV39">
            <v>22735271</v>
          </cell>
          <cell r="BW39">
            <v>21540739</v>
          </cell>
          <cell r="BX39">
            <v>20824293</v>
          </cell>
          <cell r="BY39">
            <v>19725905</v>
          </cell>
          <cell r="BZ39">
            <v>19401870</v>
          </cell>
          <cell r="CA39">
            <v>17805424</v>
          </cell>
          <cell r="CB39">
            <v>16287851</v>
          </cell>
          <cell r="CC39">
            <v>16132842</v>
          </cell>
          <cell r="CD39">
            <v>14933181</v>
          </cell>
          <cell r="CE39">
            <v>14465074</v>
          </cell>
          <cell r="CF39">
            <v>14411385</v>
          </cell>
          <cell r="CG39">
            <v>13959063</v>
          </cell>
          <cell r="CH39">
            <v>13010223</v>
          </cell>
          <cell r="CI39">
            <v>12201968</v>
          </cell>
          <cell r="CJ39">
            <v>11780598</v>
          </cell>
          <cell r="CK39">
            <v>11197836</v>
          </cell>
          <cell r="CL39">
            <v>11153369</v>
          </cell>
          <cell r="CM39">
            <v>10287085</v>
          </cell>
          <cell r="CN39">
            <v>10189227</v>
          </cell>
          <cell r="CO39">
            <v>8742291</v>
          </cell>
          <cell r="CP39">
            <v>8885481</v>
          </cell>
          <cell r="CQ39">
            <v>8865437</v>
          </cell>
          <cell r="CR39">
            <v>8592048</v>
          </cell>
          <cell r="CS39">
            <v>8241305</v>
          </cell>
          <cell r="CT39">
            <v>7936623</v>
          </cell>
          <cell r="CU39">
            <v>7308855</v>
          </cell>
          <cell r="CV39">
            <v>3271996</v>
          </cell>
          <cell r="CW39">
            <v>3263591</v>
          </cell>
          <cell r="CX39">
            <v>3224489</v>
          </cell>
          <cell r="CY39">
            <v>3000431</v>
          </cell>
          <cell r="CZ39">
            <v>3039106</v>
          </cell>
          <cell r="DA39">
            <v>3049040</v>
          </cell>
          <cell r="DB39">
            <v>2941285</v>
          </cell>
          <cell r="DC39">
            <v>2863025</v>
          </cell>
          <cell r="DD39">
            <v>2850911</v>
          </cell>
          <cell r="DE39">
            <v>2769610</v>
          </cell>
          <cell r="DF39">
            <v>2653211</v>
          </cell>
          <cell r="DG39">
            <v>2665073</v>
          </cell>
          <cell r="DH39">
            <v>2667664</v>
          </cell>
          <cell r="DI39">
            <v>2622954</v>
          </cell>
          <cell r="DJ39">
            <v>2482312</v>
          </cell>
          <cell r="DK39">
            <v>2549574</v>
          </cell>
          <cell r="DL39">
            <v>2374315</v>
          </cell>
          <cell r="DM39">
            <v>2107998</v>
          </cell>
          <cell r="DN39">
            <v>1425282</v>
          </cell>
          <cell r="DO39">
            <v>1391955</v>
          </cell>
          <cell r="DP39">
            <v>1294064</v>
          </cell>
          <cell r="DQ39">
            <v>1263351</v>
          </cell>
          <cell r="DR39">
            <v>1159432</v>
          </cell>
          <cell r="DS39">
            <v>1151660</v>
          </cell>
          <cell r="DT39">
            <v>1151660</v>
          </cell>
          <cell r="DU39">
            <v>1283466</v>
          </cell>
          <cell r="DV39">
            <v>1274332</v>
          </cell>
          <cell r="DW39">
            <v>1237653</v>
          </cell>
          <cell r="DX39"/>
          <cell r="DY39">
            <v>486203</v>
          </cell>
          <cell r="DZ39">
            <v>771293</v>
          </cell>
          <cell r="EA39"/>
          <cell r="EB39">
            <v>1257496</v>
          </cell>
          <cell r="EC39">
            <v>1069681</v>
          </cell>
          <cell r="ED39">
            <v>369478</v>
          </cell>
          <cell r="EE39">
            <v>874946</v>
          </cell>
          <cell r="EF39">
            <v>1244424</v>
          </cell>
          <cell r="EG39">
            <v>86261</v>
          </cell>
          <cell r="EH39">
            <v>73478</v>
          </cell>
          <cell r="EI39">
            <v>15789269</v>
          </cell>
        </row>
        <row r="40">
          <cell r="B40" t="str">
            <v>First Community Bank</v>
          </cell>
          <cell r="C40">
            <v>18.494579000000002</v>
          </cell>
          <cell r="D40">
            <v>11.283839</v>
          </cell>
          <cell r="E40">
            <v>16.151285000000001</v>
          </cell>
          <cell r="F40">
            <v>0.90095899999999995</v>
          </cell>
          <cell r="G40">
            <v>1.5305329999999999</v>
          </cell>
          <cell r="H40">
            <v>1.952901</v>
          </cell>
          <cell r="I40">
            <v>15.127772999999999</v>
          </cell>
          <cell r="J40">
            <v>4.7169999999999997E-2</v>
          </cell>
          <cell r="K40">
            <v>0.11507299999999999</v>
          </cell>
          <cell r="L40"/>
          <cell r="M40">
            <v>3.3986216207236627E-3</v>
          </cell>
          <cell r="N40">
            <v>3.2440829554936513E-3</v>
          </cell>
          <cell r="O40">
            <v>3.014543607650523E-3</v>
          </cell>
          <cell r="P40">
            <v>3.4959159979374905E-3</v>
          </cell>
          <cell r="Q40">
            <v>3.30250479393369E-3</v>
          </cell>
          <cell r="R40">
            <v>3.4418230693154675E-3</v>
          </cell>
          <cell r="S40">
            <v>3.0374801808180437E-3</v>
          </cell>
          <cell r="T40">
            <v>3.4780809629764067E-3</v>
          </cell>
          <cell r="U40">
            <v>3.3948047385447353E-3</v>
          </cell>
          <cell r="V40">
            <v>3.5995631202398902E-3</v>
          </cell>
          <cell r="W40">
            <v>3.7119469920936744E-3</v>
          </cell>
          <cell r="X40">
            <v>4.0282508934422097E-3</v>
          </cell>
          <cell r="Y40">
            <v>3.593650759412577E-3</v>
          </cell>
          <cell r="Z40">
            <v>3.9742403095568033E-3</v>
          </cell>
          <cell r="AA40">
            <v>3.8464107548367441E-3</v>
          </cell>
          <cell r="AB40">
            <v>3.8293303985279933E-3</v>
          </cell>
          <cell r="AC40">
            <v>3.7782059251250119E-3</v>
          </cell>
          <cell r="AD40">
            <v>4.0288143044542001E-3</v>
          </cell>
          <cell r="AE40">
            <v>4.0397055143437961E-3</v>
          </cell>
          <cell r="AF40">
            <v>4.2038993134941608E-3</v>
          </cell>
          <cell r="AG40">
            <v>4.3404911020331928E-3</v>
          </cell>
          <cell r="AH40">
            <v>4.4391985869509315E-3</v>
          </cell>
          <cell r="AI40">
            <v>5.4393193659595697E-3</v>
          </cell>
          <cell r="AJ40">
            <v>4.0305941910865435E-3</v>
          </cell>
          <cell r="AK40">
            <v>4.1190609998637655E-3</v>
          </cell>
          <cell r="AL40">
            <v>4.2032531290867783E-3</v>
          </cell>
          <cell r="AM40">
            <v>4.0137771017887481E-3</v>
          </cell>
          <cell r="AN40">
            <v>313413032</v>
          </cell>
          <cell r="AO40">
            <v>195568503</v>
          </cell>
          <cell r="AP40">
            <v>0</v>
          </cell>
          <cell r="AQ40">
            <v>228782134</v>
          </cell>
          <cell r="AR40">
            <v>0</v>
          </cell>
          <cell r="AS40">
            <v>40312354</v>
          </cell>
          <cell r="AT40">
            <v>51920201</v>
          </cell>
          <cell r="AU40">
            <v>263782134</v>
          </cell>
          <cell r="AV40">
            <v>13553634</v>
          </cell>
          <cell r="AW40">
            <v>20834301</v>
          </cell>
          <cell r="AX40">
            <v>20834.300999999999</v>
          </cell>
          <cell r="AY40">
            <v>4733253</v>
          </cell>
          <cell r="AZ40"/>
          <cell r="BA40">
            <v>3.545430491989964E-3</v>
          </cell>
          <cell r="BB40">
            <v>4.2851549616095153E-3</v>
          </cell>
          <cell r="BC40">
            <v>4.1584387837659414E-3</v>
          </cell>
          <cell r="BD40">
            <v>1.2999283244963971E-3</v>
          </cell>
          <cell r="BE40">
            <v>6.8529841247530476E-2</v>
          </cell>
          <cell r="BF40">
            <v>6.2813433625472873E-3</v>
          </cell>
          <cell r="BG40">
            <v>0.10117371539089065</v>
          </cell>
          <cell r="BH40">
            <v>5.9556618148619761E-2</v>
          </cell>
          <cell r="BI40">
            <v>0.35920551337286433</v>
          </cell>
          <cell r="BJ40">
            <v>0.8659755150151357</v>
          </cell>
          <cell r="BK40">
            <v>0.28411185271120809</v>
          </cell>
          <cell r="BL40">
            <v>0.33960106516605537</v>
          </cell>
          <cell r="BM40">
            <v>7.367315866214233E-2</v>
          </cell>
          <cell r="BN40">
            <v>5.8538408611872855E-3</v>
          </cell>
          <cell r="BO40">
            <v>6.7819317800955042E-2</v>
          </cell>
          <cell r="BP40">
            <v>0.69863413344510972</v>
          </cell>
          <cell r="BQ40">
            <v>1.8782660252763996E-4</v>
          </cell>
          <cell r="BR40">
            <v>0</v>
          </cell>
          <cell r="BS40">
            <v>9.7294412823514584E-5</v>
          </cell>
          <cell r="BT40">
            <v>18494579</v>
          </cell>
          <cell r="BU40">
            <v>18683241</v>
          </cell>
          <cell r="BV40">
            <v>16054493</v>
          </cell>
          <cell r="BW40">
            <v>18762844</v>
          </cell>
          <cell r="BX40">
            <v>17185364</v>
          </cell>
          <cell r="BY40">
            <v>17946262</v>
          </cell>
          <cell r="BZ40">
            <v>15211531</v>
          </cell>
          <cell r="CA40">
            <v>17880462</v>
          </cell>
          <cell r="CB40">
            <v>15775791</v>
          </cell>
          <cell r="CC40">
            <v>15865463</v>
          </cell>
          <cell r="CD40">
            <v>15583625</v>
          </cell>
          <cell r="CE40">
            <v>17359968</v>
          </cell>
          <cell r="CF40">
            <v>15050947</v>
          </cell>
          <cell r="CG40">
            <v>16489388</v>
          </cell>
          <cell r="CH40">
            <v>15521372</v>
          </cell>
          <cell r="CI40">
            <v>14962089</v>
          </cell>
          <cell r="CJ40">
            <v>15419582</v>
          </cell>
          <cell r="CK40">
            <v>15069141</v>
          </cell>
          <cell r="CL40">
            <v>14827754</v>
          </cell>
          <cell r="CM40">
            <v>15464631</v>
          </cell>
          <cell r="CN40">
            <v>15726633</v>
          </cell>
          <cell r="CO40">
            <v>16180372</v>
          </cell>
          <cell r="CP40">
            <v>15121959</v>
          </cell>
          <cell r="CQ40">
            <v>15278026</v>
          </cell>
          <cell r="CR40">
            <v>12978408</v>
          </cell>
          <cell r="CS40">
            <v>12696667</v>
          </cell>
          <cell r="CT40">
            <v>12503956</v>
          </cell>
          <cell r="CU40">
            <v>11305398</v>
          </cell>
          <cell r="CV40">
            <v>1952901</v>
          </cell>
          <cell r="CW40">
            <v>1481372</v>
          </cell>
          <cell r="CX40">
            <v>1467563</v>
          </cell>
          <cell r="CY40">
            <v>1462059</v>
          </cell>
          <cell r="CZ40">
            <v>1353278</v>
          </cell>
          <cell r="DA40">
            <v>1283380</v>
          </cell>
          <cell r="DB40">
            <v>1256304</v>
          </cell>
          <cell r="DC40">
            <v>1271103</v>
          </cell>
          <cell r="DD40">
            <v>1554299</v>
          </cell>
          <cell r="DE40">
            <v>1673485</v>
          </cell>
          <cell r="DF40">
            <v>1724306</v>
          </cell>
          <cell r="DG40">
            <v>1709205</v>
          </cell>
          <cell r="DH40">
            <v>1622135</v>
          </cell>
          <cell r="DI40">
            <v>1608542</v>
          </cell>
          <cell r="DJ40">
            <v>1602035</v>
          </cell>
          <cell r="DK40">
            <v>1557408</v>
          </cell>
          <cell r="DL40">
            <v>1687582</v>
          </cell>
          <cell r="DM40">
            <v>1698111</v>
          </cell>
          <cell r="DN40">
            <v>1669863</v>
          </cell>
          <cell r="DO40">
            <v>1611608</v>
          </cell>
          <cell r="DP40">
            <v>1687798</v>
          </cell>
          <cell r="DQ40">
            <v>1677757</v>
          </cell>
          <cell r="DR40">
            <v>1661381</v>
          </cell>
          <cell r="DS40">
            <v>1517722</v>
          </cell>
          <cell r="DT40">
            <v>1517722</v>
          </cell>
          <cell r="DU40">
            <v>1301967</v>
          </cell>
          <cell r="DV40">
            <v>1225689</v>
          </cell>
          <cell r="DW40">
            <v>1210095</v>
          </cell>
          <cell r="DX40"/>
          <cell r="DY40">
            <v>308402</v>
          </cell>
          <cell r="DZ40">
            <v>550165</v>
          </cell>
          <cell r="EA40"/>
          <cell r="EB40">
            <v>858567</v>
          </cell>
          <cell r="EC40">
            <v>743498</v>
          </cell>
          <cell r="ED40">
            <v>1520793</v>
          </cell>
          <cell r="EE40">
            <v>2957382</v>
          </cell>
          <cell r="EF40">
            <v>4478175</v>
          </cell>
          <cell r="EG40">
            <v>87760</v>
          </cell>
          <cell r="EH40">
            <v>19343</v>
          </cell>
          <cell r="EI40">
            <v>11283839</v>
          </cell>
        </row>
        <row r="41">
          <cell r="B41" t="str">
            <v>Guardian  Bank</v>
          </cell>
          <cell r="C41">
            <v>16.497509000000001</v>
          </cell>
          <cell r="D41">
            <v>8.6522749999999995</v>
          </cell>
          <cell r="E41">
            <v>13.120355</v>
          </cell>
          <cell r="F41">
            <v>2.4885630000000001</v>
          </cell>
          <cell r="G41">
            <v>2.6724800000000002</v>
          </cell>
          <cell r="H41">
            <v>2.745034</v>
          </cell>
          <cell r="I41">
            <v>12.466169000000001</v>
          </cell>
          <cell r="J41">
            <v>2.681E-2</v>
          </cell>
          <cell r="K41">
            <v>0.19531000000000001</v>
          </cell>
          <cell r="L41"/>
          <cell r="M41">
            <v>3.3478189266805997E-3</v>
          </cell>
          <cell r="N41">
            <v>3.4334918792862513E-3</v>
          </cell>
          <cell r="O41">
            <v>3.6138310883553496E-3</v>
          </cell>
          <cell r="P41">
            <v>3.6279695973684281E-3</v>
          </cell>
          <cell r="Q41">
            <v>3.6869703411686007E-3</v>
          </cell>
          <cell r="R41">
            <v>3.7072605730953784E-3</v>
          </cell>
          <cell r="S41">
            <v>3.8367846486908452E-3</v>
          </cell>
          <cell r="T41">
            <v>3.8520005180049813E-3</v>
          </cell>
          <cell r="U41">
            <v>3.9359708078004815E-3</v>
          </cell>
          <cell r="V41">
            <v>4.0520775422641904E-3</v>
          </cell>
          <cell r="W41">
            <v>4.0776311516202779E-3</v>
          </cell>
          <cell r="X41">
            <v>4.0527302347947367E-3</v>
          </cell>
          <cell r="Y41">
            <v>4.0407583669923672E-3</v>
          </cell>
          <cell r="Z41">
            <v>4.0748381921586257E-3</v>
          </cell>
          <cell r="AA41">
            <v>4.0836640982174228E-3</v>
          </cell>
          <cell r="AB41">
            <v>4.1291983133030724E-3</v>
          </cell>
          <cell r="AC41">
            <v>4.1287237506087062E-3</v>
          </cell>
          <cell r="AD41">
            <v>4.3117015767598849E-3</v>
          </cell>
          <cell r="AE41">
            <v>4.45472487167299E-3</v>
          </cell>
          <cell r="AF41">
            <v>4.2941558469301779E-3</v>
          </cell>
          <cell r="AG41">
            <v>4.54953464088673E-3</v>
          </cell>
          <cell r="AH41">
            <v>5.4670489120401504E-3</v>
          </cell>
          <cell r="AI41">
            <v>5.4223875881388899E-3</v>
          </cell>
          <cell r="AJ41">
            <v>4.6399194243748471E-3</v>
          </cell>
          <cell r="AK41">
            <v>4.7407532473768025E-3</v>
          </cell>
          <cell r="AL41">
            <v>4.8897751558438724E-3</v>
          </cell>
          <cell r="AM41">
            <v>4.6996123142062978E-3</v>
          </cell>
          <cell r="AN41">
            <v>313413032</v>
          </cell>
          <cell r="AO41">
            <v>195568503</v>
          </cell>
          <cell r="AP41">
            <v>0</v>
          </cell>
          <cell r="AQ41">
            <v>228782134</v>
          </cell>
          <cell r="AR41">
            <v>0</v>
          </cell>
          <cell r="AS41">
            <v>40312354</v>
          </cell>
          <cell r="AT41">
            <v>51920201</v>
          </cell>
          <cell r="AU41">
            <v>263782134</v>
          </cell>
          <cell r="AV41">
            <v>13553634</v>
          </cell>
          <cell r="AW41">
            <v>20834301</v>
          </cell>
          <cell r="AX41">
            <v>20834.300999999999</v>
          </cell>
          <cell r="AY41">
            <v>4733253</v>
          </cell>
          <cell r="AZ41"/>
          <cell r="BA41">
            <v>3.1625900460063926E-3</v>
          </cell>
          <cell r="BB41">
            <v>3.2857912227797614E-3</v>
          </cell>
          <cell r="BC41">
            <v>3.3780713478077681E-3</v>
          </cell>
          <cell r="BD41">
            <v>2.2063299041251323E-3</v>
          </cell>
          <cell r="BE41">
            <v>7.053742930592509E-2</v>
          </cell>
          <cell r="BF41">
            <v>1.1767358465972218E-2</v>
          </cell>
          <cell r="BG41">
            <v>0.21437861142424749</v>
          </cell>
          <cell r="BH41">
            <v>0.19962532194132776</v>
          </cell>
          <cell r="BI41">
            <v>0.29679461046812922</v>
          </cell>
          <cell r="BJ41">
            <v>0.70979996545171875</v>
          </cell>
          <cell r="BK41">
            <v>7.2193331950031719E-2</v>
          </cell>
          <cell r="BL41">
            <v>0.58138108252629073</v>
          </cell>
          <cell r="BM41">
            <v>0.12667047220283001</v>
          </cell>
          <cell r="BN41">
            <v>5.9039067738728752E-2</v>
          </cell>
          <cell r="BO41">
            <v>6.7631404464101263E-2</v>
          </cell>
          <cell r="BP41">
            <v>0.65945433641086693</v>
          </cell>
          <cell r="BQ41">
            <v>9.5505990546114472E-4</v>
          </cell>
          <cell r="BR41">
            <v>2.4606384813607833E-4</v>
          </cell>
          <cell r="BS41">
            <v>6.2194642811685215E-4</v>
          </cell>
          <cell r="BT41">
            <v>16497509</v>
          </cell>
          <cell r="BU41">
            <v>16765424</v>
          </cell>
          <cell r="BV41">
            <v>17027259</v>
          </cell>
          <cell r="BW41">
            <v>16386450</v>
          </cell>
          <cell r="BX41">
            <v>16539262</v>
          </cell>
          <cell r="BY41">
            <v>16225698</v>
          </cell>
          <cell r="BZ41">
            <v>16638307</v>
          </cell>
          <cell r="CA41">
            <v>16185964</v>
          </cell>
          <cell r="CB41">
            <v>16012016</v>
          </cell>
          <cell r="CC41">
            <v>16028257</v>
          </cell>
          <cell r="CD41">
            <v>15665170</v>
          </cell>
          <cell r="CE41">
            <v>15802759</v>
          </cell>
          <cell r="CF41">
            <v>15520532</v>
          </cell>
          <cell r="CG41">
            <v>15271509</v>
          </cell>
          <cell r="CH41">
            <v>15019755</v>
          </cell>
          <cell r="CI41">
            <v>14705351</v>
          </cell>
          <cell r="CJ41">
            <v>15135225</v>
          </cell>
          <cell r="CK41">
            <v>15349948</v>
          </cell>
          <cell r="CL41">
            <v>15386946</v>
          </cell>
          <cell r="CM41">
            <v>14609492</v>
          </cell>
          <cell r="CN41">
            <v>15113307</v>
          </cell>
          <cell r="CO41">
            <v>15694727</v>
          </cell>
          <cell r="CP41">
            <v>15383115</v>
          </cell>
          <cell r="CQ41">
            <v>15470598</v>
          </cell>
          <cell r="CR41">
            <v>14464148</v>
          </cell>
          <cell r="CS41">
            <v>14195379</v>
          </cell>
          <cell r="CT41">
            <v>13997862</v>
          </cell>
          <cell r="CU41">
            <v>12834687</v>
          </cell>
          <cell r="CV41">
            <v>2745034</v>
          </cell>
          <cell r="CW41">
            <v>2737699</v>
          </cell>
          <cell r="CX41">
            <v>2717961</v>
          </cell>
          <cell r="CY41">
            <v>2740810</v>
          </cell>
          <cell r="CZ41">
            <v>2693257</v>
          </cell>
          <cell r="DA41">
            <v>2643318</v>
          </cell>
          <cell r="DB41">
            <v>2595341</v>
          </cell>
          <cell r="DC41">
            <v>2557152</v>
          </cell>
          <cell r="DD41">
            <v>2636664</v>
          </cell>
          <cell r="DE41">
            <v>2536528</v>
          </cell>
          <cell r="DF41">
            <v>2407699</v>
          </cell>
          <cell r="DG41">
            <v>2374615</v>
          </cell>
          <cell r="DH41">
            <v>2327011</v>
          </cell>
          <cell r="DI41">
            <v>2291970</v>
          </cell>
          <cell r="DJ41">
            <v>2264442</v>
          </cell>
          <cell r="DK41">
            <v>2215494</v>
          </cell>
          <cell r="DL41">
            <v>2049357</v>
          </cell>
          <cell r="DM41">
            <v>2025717</v>
          </cell>
          <cell r="DN41">
            <v>2034496</v>
          </cell>
          <cell r="DO41">
            <v>1984466</v>
          </cell>
          <cell r="DP41">
            <v>1994181</v>
          </cell>
          <cell r="DQ41">
            <v>1890337</v>
          </cell>
          <cell r="DR41">
            <v>1818843</v>
          </cell>
          <cell r="DS41">
            <v>1755138</v>
          </cell>
          <cell r="DT41">
            <v>1755138</v>
          </cell>
          <cell r="DU41">
            <v>1715270</v>
          </cell>
          <cell r="DV41">
            <v>1554857</v>
          </cell>
          <cell r="DW41">
            <v>1493885</v>
          </cell>
          <cell r="DX41"/>
          <cell r="DY41">
            <v>214768</v>
          </cell>
          <cell r="DZ41">
            <v>508857</v>
          </cell>
          <cell r="EA41"/>
          <cell r="EB41">
            <v>723625</v>
          </cell>
          <cell r="EC41">
            <v>513629</v>
          </cell>
          <cell r="ED41">
            <v>391409</v>
          </cell>
          <cell r="EE41">
            <v>281831</v>
          </cell>
          <cell r="EF41">
            <v>673240</v>
          </cell>
          <cell r="EG41">
            <v>145109</v>
          </cell>
          <cell r="EH41">
            <v>137774</v>
          </cell>
          <cell r="EI41">
            <v>8652275</v>
          </cell>
        </row>
        <row r="42">
          <cell r="B42" t="str">
            <v>Development Bank of Kenya</v>
          </cell>
          <cell r="C42">
            <v>17.119457000000001</v>
          </cell>
          <cell r="D42">
            <v>8.2380790000000008</v>
          </cell>
          <cell r="E42">
            <v>5.974558</v>
          </cell>
          <cell r="F42">
            <v>2.4468930000000002</v>
          </cell>
          <cell r="G42">
            <v>2.7860809999999998</v>
          </cell>
          <cell r="H42">
            <v>3.9810669999999999</v>
          </cell>
          <cell r="I42">
            <v>12.27214</v>
          </cell>
          <cell r="J42">
            <v>7.3916999999999997E-2</v>
          </cell>
          <cell r="K42">
            <v>4.0836999999999998E-2</v>
          </cell>
          <cell r="L42"/>
          <cell r="M42">
            <v>3.3000361580534055E-3</v>
          </cell>
          <cell r="N42">
            <v>3.1084869578143094E-3</v>
          </cell>
          <cell r="O42">
            <v>3.400688576323971E-3</v>
          </cell>
          <cell r="P42">
            <v>3.3549884242519701E-3</v>
          </cell>
          <cell r="Q42">
            <v>3.3802364896844861E-3</v>
          </cell>
          <cell r="R42">
            <v>3.4428487515547144E-3</v>
          </cell>
          <cell r="S42">
            <v>3.4720266629309727E-3</v>
          </cell>
          <cell r="T42">
            <v>3.1648803009887813E-3</v>
          </cell>
          <cell r="U42">
            <v>3.1932641460232763E-3</v>
          </cell>
          <cell r="V42">
            <v>3.1566615078690479E-3</v>
          </cell>
          <cell r="W42">
            <v>3.5881796639193764E-3</v>
          </cell>
          <cell r="X42">
            <v>3.5933647142961721E-3</v>
          </cell>
          <cell r="Y42">
            <v>3.6176024317071632E-3</v>
          </cell>
          <cell r="Z42">
            <v>3.5332840216392115E-3</v>
          </cell>
          <cell r="AA42">
            <v>3.71726635423094E-3</v>
          </cell>
          <cell r="AB42">
            <v>3.8373178403927365E-3</v>
          </cell>
          <cell r="AC42">
            <v>4.1193954464215799E-3</v>
          </cell>
          <cell r="AD42">
            <v>4.2375972063738486E-3</v>
          </cell>
          <cell r="AE42">
            <v>4.6195760288308633E-3</v>
          </cell>
          <cell r="AF42">
            <v>4.3337321699578601E-3</v>
          </cell>
          <cell r="AG42">
            <v>4.776216929269432E-3</v>
          </cell>
          <cell r="AH42">
            <v>4.778790398319078E-3</v>
          </cell>
          <cell r="AI42">
            <v>4.8339510949649729E-3</v>
          </cell>
          <cell r="AJ42">
            <v>4.2823539611270105E-3</v>
          </cell>
          <cell r="AK42">
            <v>5.4819977307647202E-3</v>
          </cell>
          <cell r="AL42">
            <v>4.7104248213690495E-3</v>
          </cell>
          <cell r="AM42">
            <v>4.6789551496849574E-3</v>
          </cell>
          <cell r="AN42">
            <v>313413032</v>
          </cell>
          <cell r="AO42">
            <v>195568503</v>
          </cell>
          <cell r="AP42">
            <v>0</v>
          </cell>
          <cell r="AQ42">
            <v>228782134</v>
          </cell>
          <cell r="AR42">
            <v>0</v>
          </cell>
          <cell r="AS42">
            <v>40312354</v>
          </cell>
          <cell r="AT42">
            <v>51920201</v>
          </cell>
          <cell r="AU42">
            <v>263782134</v>
          </cell>
          <cell r="AV42">
            <v>13553634</v>
          </cell>
          <cell r="AW42">
            <v>20834301</v>
          </cell>
          <cell r="AX42">
            <v>20834.300999999999</v>
          </cell>
          <cell r="AY42">
            <v>4733253</v>
          </cell>
          <cell r="AZ42"/>
          <cell r="BA42">
            <v>3.2818181400134077E-3</v>
          </cell>
          <cell r="BB42">
            <v>3.128495993338894E-3</v>
          </cell>
          <cell r="BC42">
            <v>1.5382574019998454E-3</v>
          </cell>
          <cell r="BD42">
            <v>4.6131736365141577E-4</v>
          </cell>
          <cell r="BE42">
            <v>1.0297497936289359E-2</v>
          </cell>
          <cell r="BF42">
            <v>2.5148056741349902E-3</v>
          </cell>
          <cell r="BG42">
            <v>0.22702487096789964</v>
          </cell>
          <cell r="BH42">
            <v>0.19938600765636638</v>
          </cell>
          <cell r="BI42">
            <v>0.24711747439506018</v>
          </cell>
          <cell r="BJ42">
            <v>0.82064346029144541</v>
          </cell>
          <cell r="BK42">
            <v>0.27130591554518318</v>
          </cell>
          <cell r="BL42">
            <v>0.58038983628310648</v>
          </cell>
          <cell r="BM42">
            <v>8.0650809254371361E-2</v>
          </cell>
          <cell r="BN42">
            <v>0.10100527171986454</v>
          </cell>
          <cell r="BO42">
            <v>-2.0354462465493176E-2</v>
          </cell>
          <cell r="BP42">
            <v>1.3788599926555238</v>
          </cell>
          <cell r="BQ42">
            <v>1.5152970707972447E-3</v>
          </cell>
          <cell r="BR42">
            <v>7.5696440117579007E-5</v>
          </cell>
          <cell r="BS42">
            <v>8.1988481117754148E-4</v>
          </cell>
          <cell r="BT42">
            <v>17119457</v>
          </cell>
          <cell r="BU42">
            <v>16274891</v>
          </cell>
          <cell r="BV42">
            <v>16644500</v>
          </cell>
          <cell r="BW42">
            <v>15358069</v>
          </cell>
          <cell r="BX42">
            <v>15549002</v>
          </cell>
          <cell r="BY42">
            <v>15433168</v>
          </cell>
          <cell r="BZ42">
            <v>15240102</v>
          </cell>
          <cell r="CA42">
            <v>15323111</v>
          </cell>
          <cell r="CB42">
            <v>15454261</v>
          </cell>
          <cell r="CC42">
            <v>15630629</v>
          </cell>
          <cell r="CD42">
            <v>16040121</v>
          </cell>
          <cell r="CE42">
            <v>16319925</v>
          </cell>
          <cell r="CF42">
            <v>16127993</v>
          </cell>
          <cell r="CG42">
            <v>16710985</v>
          </cell>
          <cell r="CH42">
            <v>16435365</v>
          </cell>
          <cell r="CI42">
            <v>16418382</v>
          </cell>
          <cell r="CJ42">
            <v>17492953</v>
          </cell>
          <cell r="CK42">
            <v>17013141</v>
          </cell>
          <cell r="CL42">
            <v>17251091</v>
          </cell>
          <cell r="CM42">
            <v>16942714</v>
          </cell>
          <cell r="CN42">
            <v>18106690</v>
          </cell>
          <cell r="CO42">
            <v>17841799</v>
          </cell>
          <cell r="CP42">
            <v>16999848</v>
          </cell>
          <cell r="CQ42">
            <v>16954227</v>
          </cell>
          <cell r="CR42">
            <v>16004815</v>
          </cell>
          <cell r="CS42">
            <v>16493105</v>
          </cell>
          <cell r="CT42">
            <v>16082152</v>
          </cell>
          <cell r="CU42">
            <v>15580630</v>
          </cell>
          <cell r="CV42">
            <v>3981067</v>
          </cell>
          <cell r="CW42">
            <v>3966267</v>
          </cell>
          <cell r="CX42">
            <v>3975395</v>
          </cell>
          <cell r="CY42">
            <v>3950439</v>
          </cell>
          <cell r="CZ42">
            <v>3894050</v>
          </cell>
          <cell r="DA42">
            <v>3886424</v>
          </cell>
          <cell r="DB42">
            <v>3866554</v>
          </cell>
          <cell r="DC42">
            <v>2871324</v>
          </cell>
          <cell r="DD42">
            <v>2738684</v>
          </cell>
          <cell r="DE42">
            <v>2702770</v>
          </cell>
          <cell r="DF42">
            <v>2955617</v>
          </cell>
          <cell r="DG42">
            <v>2929746</v>
          </cell>
          <cell r="DH42">
            <v>2958319</v>
          </cell>
          <cell r="DI42">
            <v>2909847</v>
          </cell>
          <cell r="DJ42">
            <v>2919672</v>
          </cell>
          <cell r="DK42">
            <v>2903344</v>
          </cell>
          <cell r="DL42">
            <v>2949975</v>
          </cell>
          <cell r="DM42">
            <v>2912557</v>
          </cell>
          <cell r="DN42">
            <v>2876234</v>
          </cell>
          <cell r="DO42">
            <v>2843621</v>
          </cell>
          <cell r="DP42">
            <v>2856189</v>
          </cell>
          <cell r="DQ42">
            <v>2808229</v>
          </cell>
          <cell r="DR42">
            <v>2806585</v>
          </cell>
          <cell r="DS42">
            <v>2763601</v>
          </cell>
          <cell r="DT42">
            <v>2763601</v>
          </cell>
          <cell r="DU42">
            <v>1999548</v>
          </cell>
          <cell r="DV42">
            <v>1874489</v>
          </cell>
          <cell r="DW42">
            <v>1822274</v>
          </cell>
          <cell r="DX42"/>
          <cell r="DY42">
            <v>90166</v>
          </cell>
          <cell r="DZ42">
            <v>274705</v>
          </cell>
          <cell r="EA42"/>
          <cell r="EB42">
            <v>364871</v>
          </cell>
          <cell r="EC42">
            <v>299429</v>
          </cell>
          <cell r="ED42">
            <v>1780163</v>
          </cell>
          <cell r="EE42">
            <v>1287022</v>
          </cell>
          <cell r="EF42">
            <v>3067185</v>
          </cell>
          <cell r="EG42">
            <v>30628</v>
          </cell>
          <cell r="EH42">
            <v>15823</v>
          </cell>
          <cell r="EI42">
            <v>8238079</v>
          </cell>
        </row>
        <row r="43">
          <cell r="B43" t="str">
            <v xml:space="preserve">Mayfair Bank </v>
          </cell>
          <cell r="C43">
            <v>12.255188</v>
          </cell>
          <cell r="D43">
            <v>4.665635</v>
          </cell>
          <cell r="E43">
            <v>7.4567680000000003</v>
          </cell>
          <cell r="F43">
            <v>4.2224060000000003</v>
          </cell>
          <cell r="G43">
            <v>4.2224060000000003</v>
          </cell>
          <cell r="H43">
            <v>4.2901540000000002</v>
          </cell>
          <cell r="I43">
            <v>7.4871129999999999</v>
          </cell>
          <cell r="J43">
            <v>4.0085999999999997E-2</v>
          </cell>
          <cell r="K43">
            <v>-0.20838100000000001</v>
          </cell>
          <cell r="L43"/>
          <cell r="M43">
            <v>3.2478848072023002E-3</v>
          </cell>
          <cell r="N43">
            <v>3.4670241951251122E-3</v>
          </cell>
          <cell r="O43">
            <v>1.747646828004169E-3</v>
          </cell>
          <cell r="P43">
            <v>1.7637363253158924E-3</v>
          </cell>
          <cell r="Q43">
            <v>1.7505325950158532E-3</v>
          </cell>
          <cell r="R43">
            <v>1.6829240341067562E-3</v>
          </cell>
          <cell r="S43">
            <v>1.5269761579581259E-3</v>
          </cell>
          <cell r="T43">
            <v>1.5958014906050501E-3</v>
          </cell>
          <cell r="U43">
            <v>1.3581930913919007E-3</v>
          </cell>
          <cell r="V43">
            <v>1.2823203270047327E-3</v>
          </cell>
          <cell r="W43">
            <v>1.2024846829300833E-3</v>
          </cell>
          <cell r="X43">
            <v>1.1394633381557604E-3</v>
          </cell>
          <cell r="Y43">
            <v>9.2633368985826719E-4</v>
          </cell>
          <cell r="Z43">
            <v>8.1594244188925907E-4</v>
          </cell>
          <cell r="AA43">
            <v>1.60193549973903E-3</v>
          </cell>
          <cell r="AB43">
            <v>1.6547505318533901E-3</v>
          </cell>
          <cell r="AC43">
            <v>1.6597976324624964E-3</v>
          </cell>
          <cell r="AD43">
            <v>1.7406970541681173E-3</v>
          </cell>
          <cell r="AE43">
            <v>1.7623379659851292E-3</v>
          </cell>
          <cell r="AF43">
            <v>1.9075708158961323E-3</v>
          </cell>
          <cell r="AG43">
            <v>1.9305963266920123E-3</v>
          </cell>
          <cell r="AH43">
            <v>1.9367902077399666E-3</v>
          </cell>
          <cell r="AI43">
            <v>2.0384148379067593E-3</v>
          </cell>
          <cell r="AJ43">
            <v>2.13588530685444E-3</v>
          </cell>
          <cell r="AK43">
            <v>2.277695536393396E-3</v>
          </cell>
          <cell r="AL43">
            <v>2.3491586322533392E-3</v>
          </cell>
          <cell r="AM43">
            <v>2.2687049910540499E-3</v>
          </cell>
          <cell r="AN43">
            <v>313413032</v>
          </cell>
          <cell r="AO43">
            <v>195568503</v>
          </cell>
          <cell r="AP43">
            <v>0</v>
          </cell>
          <cell r="AQ43">
            <v>228782134</v>
          </cell>
          <cell r="AR43">
            <v>0</v>
          </cell>
          <cell r="AS43">
            <v>40312354</v>
          </cell>
          <cell r="AT43">
            <v>51920201</v>
          </cell>
          <cell r="AU43">
            <v>263782134</v>
          </cell>
          <cell r="AV43">
            <v>13553634</v>
          </cell>
          <cell r="AW43">
            <v>20834301</v>
          </cell>
          <cell r="AX43">
            <v>20834.300999999999</v>
          </cell>
          <cell r="AY43">
            <v>4733253</v>
          </cell>
          <cell r="AZ43"/>
          <cell r="BA43">
            <v>2.3493325920135571E-3</v>
          </cell>
          <cell r="BB43">
            <v>1.771823310250085E-3</v>
          </cell>
          <cell r="BC43">
            <v>1.9198790221796466E-3</v>
          </cell>
          <cell r="BD43">
            <v>-2.3539871576032934E-3</v>
          </cell>
          <cell r="BE43">
            <v>-0.10425528814562698</v>
          </cell>
          <cell r="BF43">
            <v>-2.6577942578597455E-2</v>
          </cell>
          <cell r="BG43">
            <v>0.56395649431229367</v>
          </cell>
          <cell r="BH43">
            <v>0.56395649431229367</v>
          </cell>
          <cell r="BI43">
            <v>0.27384113471391974</v>
          </cell>
          <cell r="BJ43">
            <v>1.6371524071306576</v>
          </cell>
          <cell r="BK43">
            <v>2.5191148310613524E-2</v>
          </cell>
          <cell r="BL43">
            <v>3.1317906610267891E-2</v>
          </cell>
          <cell r="BM43">
            <v>0.11306625740516874</v>
          </cell>
          <cell r="BN43">
            <v>7.5824868206257237E-2</v>
          </cell>
          <cell r="BO43">
            <v>3.7241389198911498E-2</v>
          </cell>
          <cell r="BP43">
            <v>0.62569131827622904</v>
          </cell>
          <cell r="BQ43">
            <v>3.6362610697704791E-4</v>
          </cell>
          <cell r="BR43">
            <v>4.2040650213882392E-4</v>
          </cell>
          <cell r="BS43">
            <v>3.8205950674494361E-4</v>
          </cell>
          <cell r="BT43">
            <v>12255188</v>
          </cell>
          <cell r="BU43">
            <v>13328328</v>
          </cell>
          <cell r="BV43">
            <v>9063470</v>
          </cell>
          <cell r="BW43">
            <v>8652475</v>
          </cell>
          <cell r="BX43">
            <v>8213097</v>
          </cell>
          <cell r="BY43">
            <v>7447262</v>
          </cell>
          <cell r="BZ43">
            <v>6689148</v>
          </cell>
          <cell r="CA43">
            <v>6856572</v>
          </cell>
          <cell r="CB43">
            <v>5369117</v>
          </cell>
          <cell r="CC43">
            <v>4475770</v>
          </cell>
          <cell r="CD43">
            <v>3953412</v>
          </cell>
          <cell r="CE43">
            <v>3547988</v>
          </cell>
          <cell r="CF43">
            <v>2563150</v>
          </cell>
          <cell r="CG43">
            <v>1412715</v>
          </cell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>
            <v>4290154</v>
          </cell>
          <cell r="CW43">
            <v>4317761</v>
          </cell>
          <cell r="CX43">
            <v>958454</v>
          </cell>
          <cell r="CY43">
            <v>1039865</v>
          </cell>
          <cell r="CZ43">
            <v>1117525</v>
          </cell>
          <cell r="DA43">
            <v>1189040</v>
          </cell>
          <cell r="DB43">
            <v>1026771</v>
          </cell>
          <cell r="DC43">
            <v>1019868</v>
          </cell>
          <cell r="DD43">
            <v>1020349</v>
          </cell>
          <cell r="DE43">
            <v>1112957</v>
          </cell>
          <cell r="DF43">
            <v>1079558</v>
          </cell>
          <cell r="DG43">
            <v>1168946</v>
          </cell>
          <cell r="DH43">
            <v>1120846</v>
          </cell>
          <cell r="DI43">
            <v>1252725</v>
          </cell>
          <cell r="DJ43"/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>
            <v>82091</v>
          </cell>
          <cell r="DZ43">
            <v>217685</v>
          </cell>
          <cell r="EA43"/>
          <cell r="EB43">
            <v>299776</v>
          </cell>
          <cell r="EC43">
            <v>490779</v>
          </cell>
          <cell r="ED43">
            <v>3776</v>
          </cell>
          <cell r="EE43">
            <v>116794</v>
          </cell>
          <cell r="EF43">
            <v>120570</v>
          </cell>
          <cell r="EG43">
            <v>-208381</v>
          </cell>
          <cell r="EH43">
            <v>-169368</v>
          </cell>
          <cell r="EI43">
            <v>4665635</v>
          </cell>
        </row>
        <row r="44">
          <cell r="B44" t="str">
            <v>United Bank for Africa</v>
          </cell>
          <cell r="C44">
            <v>21.806135000000001</v>
          </cell>
          <cell r="D44">
            <v>3.3048009999999999</v>
          </cell>
          <cell r="E44">
            <v>7.4721419999999998</v>
          </cell>
          <cell r="F44">
            <v>2.3674539999999999</v>
          </cell>
          <cell r="G44">
            <v>2.3674539999999999</v>
          </cell>
          <cell r="H44">
            <v>2.4931019999999999</v>
          </cell>
          <cell r="I44">
            <v>8.1996710000000004</v>
          </cell>
          <cell r="J44">
            <v>0.30668899999999999</v>
          </cell>
          <cell r="K44">
            <v>0.348105</v>
          </cell>
          <cell r="L44"/>
          <cell r="M44">
            <v>3.0951382261805559E-3</v>
          </cell>
          <cell r="N44">
            <v>2.9450459275832614E-3</v>
          </cell>
          <cell r="O44">
            <v>2.8365664556045428E-3</v>
          </cell>
          <cell r="P44">
            <v>2.7980932478644978E-3</v>
          </cell>
          <cell r="Q44">
            <v>2.7548729460574102E-3</v>
          </cell>
          <cell r="R44">
            <v>2.7088311332906234E-3</v>
          </cell>
          <cell r="S44">
            <v>2.9228520954314944E-3</v>
          </cell>
          <cell r="T44">
            <v>2.8515454749863801E-3</v>
          </cell>
          <cell r="U44">
            <v>2.9141050898736903E-3</v>
          </cell>
          <cell r="V44">
            <v>2.7743133368893511E-3</v>
          </cell>
          <cell r="W44">
            <v>2.1470700496677526E-3</v>
          </cell>
          <cell r="X44">
            <v>2.0044733969198118E-3</v>
          </cell>
          <cell r="Y44">
            <v>2.2052935247155385E-3</v>
          </cell>
          <cell r="Z44">
            <v>2.3316271860098323E-3</v>
          </cell>
          <cell r="AA44">
            <v>2.020231259853443E-3</v>
          </cell>
          <cell r="AB44">
            <v>1.9487866954207773E-3</v>
          </cell>
          <cell r="AC44">
            <v>2.2036384108273721E-3</v>
          </cell>
          <cell r="AD44">
            <v>2.0994959873449227E-3</v>
          </cell>
          <cell r="AE44">
            <v>1.708461816788139E-3</v>
          </cell>
          <cell r="AF44">
            <v>1.9597987308742869E-3</v>
          </cell>
          <cell r="AG44">
            <v>1.914723228659556E-3</v>
          </cell>
          <cell r="AH44">
            <v>1.8501874804122268E-3</v>
          </cell>
          <cell r="AI44">
            <v>1.7724052524856274E-3</v>
          </cell>
          <cell r="AJ44">
            <v>1.5934328058627707E-3</v>
          </cell>
          <cell r="AK44">
            <v>1.5618806344033891E-3</v>
          </cell>
          <cell r="AL44">
            <v>1.7389921178298006E-3</v>
          </cell>
          <cell r="AM44">
            <v>1.7297540438505241E-3</v>
          </cell>
          <cell r="AN44">
            <v>313413032</v>
          </cell>
          <cell r="AO44">
            <v>195568503</v>
          </cell>
          <cell r="AP44">
            <v>0</v>
          </cell>
          <cell r="AQ44">
            <v>228782134</v>
          </cell>
          <cell r="AR44">
            <v>0</v>
          </cell>
          <cell r="AS44">
            <v>40312354</v>
          </cell>
          <cell r="AT44">
            <v>51920201</v>
          </cell>
          <cell r="AU44">
            <v>263782134</v>
          </cell>
          <cell r="AV44">
            <v>13553634</v>
          </cell>
          <cell r="AW44">
            <v>20834301</v>
          </cell>
          <cell r="AX44">
            <v>20834.300999999999</v>
          </cell>
          <cell r="AY44">
            <v>4733253</v>
          </cell>
          <cell r="AZ44"/>
          <cell r="BA44">
            <v>4.1802593041695936E-3</v>
          </cell>
          <cell r="BB44">
            <v>1.2550324762948218E-3</v>
          </cell>
          <cell r="BC44">
            <v>1.9238373349616707E-3</v>
          </cell>
          <cell r="BD44">
            <v>3.9323868274818447E-3</v>
          </cell>
          <cell r="BE44">
            <v>0.14152812824803918</v>
          </cell>
          <cell r="BF44">
            <v>1.7683924583440803E-2</v>
          </cell>
          <cell r="BG44">
            <v>0.28872548666891634</v>
          </cell>
          <cell r="BH44">
            <v>0.28872548666891634</v>
          </cell>
          <cell r="BI44">
            <v>0.35882342811588652</v>
          </cell>
          <cell r="BJ44">
            <v>0.4844485503040396</v>
          </cell>
          <cell r="BK44">
            <v>0.19668557546906787</v>
          </cell>
          <cell r="BL44">
            <v>0.45106876795080308</v>
          </cell>
          <cell r="BM44">
            <v>7.7963968227850539E-2</v>
          </cell>
          <cell r="BN44">
            <v>5.1983346147104405E-2</v>
          </cell>
          <cell r="BO44">
            <v>2.5980622080746134E-2</v>
          </cell>
          <cell r="BP44">
            <v>0.44228294911954297</v>
          </cell>
          <cell r="BQ44">
            <v>8.4846149121634712E-4</v>
          </cell>
          <cell r="BR44">
            <v>5.6027582296618592E-3</v>
          </cell>
          <cell r="BS44">
            <v>3.0209541271384492E-3</v>
          </cell>
          <cell r="BT44">
            <v>21806135</v>
          </cell>
          <cell r="BU44">
            <v>19040103</v>
          </cell>
          <cell r="BV44">
            <v>18752922</v>
          </cell>
          <cell r="BW44">
            <v>16088319</v>
          </cell>
          <cell r="BX44">
            <v>15970502</v>
          </cell>
          <cell r="BY44">
            <v>15739828</v>
          </cell>
          <cell r="BZ44">
            <v>17169559</v>
          </cell>
          <cell r="CA44">
            <v>15332118</v>
          </cell>
          <cell r="CB44">
            <v>15793296</v>
          </cell>
          <cell r="CC44">
            <v>13811976</v>
          </cell>
          <cell r="CD44">
            <v>7086915</v>
          </cell>
          <cell r="CE44">
            <v>6504732</v>
          </cell>
          <cell r="CF44">
            <v>6937385</v>
          </cell>
          <cell r="CG44">
            <v>7748462</v>
          </cell>
          <cell r="CH44">
            <v>6281056</v>
          </cell>
          <cell r="CI44">
            <v>5601281</v>
          </cell>
          <cell r="CJ44">
            <v>7539176</v>
          </cell>
          <cell r="CK44">
            <v>5761555</v>
          </cell>
          <cell r="CL44">
            <v>6538183</v>
          </cell>
          <cell r="CM44">
            <v>7781237</v>
          </cell>
          <cell r="CN44">
            <v>8176112</v>
          </cell>
          <cell r="CO44">
            <v>7269162</v>
          </cell>
          <cell r="CP44">
            <v>5332978</v>
          </cell>
          <cell r="CQ44">
            <v>4755787</v>
          </cell>
          <cell r="CR44">
            <v>4354318</v>
          </cell>
          <cell r="CS44">
            <v>3726303</v>
          </cell>
          <cell r="CT44">
            <v>3984411</v>
          </cell>
          <cell r="CU44">
            <v>3709630</v>
          </cell>
          <cell r="CV44">
            <v>2493102</v>
          </cell>
          <cell r="CW44">
            <v>2428989</v>
          </cell>
          <cell r="CX44">
            <v>2312994</v>
          </cell>
          <cell r="CY44">
            <v>2241806</v>
          </cell>
          <cell r="CZ44">
            <v>2299717</v>
          </cell>
          <cell r="DA44">
            <v>2212823</v>
          </cell>
          <cell r="DB44">
            <v>2184034</v>
          </cell>
          <cell r="DC44">
            <v>2174218</v>
          </cell>
          <cell r="DD44">
            <v>2131778</v>
          </cell>
          <cell r="DE44">
            <v>2127002</v>
          </cell>
          <cell r="DF44">
            <v>2123592</v>
          </cell>
          <cell r="DG44">
            <v>2161995</v>
          </cell>
          <cell r="DH44">
            <v>2159848</v>
          </cell>
          <cell r="DI44">
            <v>2153962</v>
          </cell>
          <cell r="DJ44">
            <v>2148603</v>
          </cell>
          <cell r="DK44">
            <v>2143386</v>
          </cell>
          <cell r="DL44">
            <v>2175142</v>
          </cell>
          <cell r="DM44">
            <v>2185477</v>
          </cell>
          <cell r="DN44">
            <v>1135692</v>
          </cell>
          <cell r="DO44">
            <v>1119088</v>
          </cell>
          <cell r="DP44">
            <v>1043147</v>
          </cell>
          <cell r="DQ44">
            <v>1172769</v>
          </cell>
          <cell r="DR44">
            <v>1222199</v>
          </cell>
          <cell r="DS44">
            <v>1138961</v>
          </cell>
          <cell r="DT44">
            <v>1138961</v>
          </cell>
          <cell r="DU44">
            <v>807249</v>
          </cell>
          <cell r="DV44">
            <v>1007444</v>
          </cell>
          <cell r="DW44">
            <v>1059034</v>
          </cell>
          <cell r="DX44"/>
          <cell r="DY44">
            <v>354233</v>
          </cell>
          <cell r="DZ44">
            <v>632974</v>
          </cell>
          <cell r="EA44"/>
          <cell r="EB44">
            <v>987207</v>
          </cell>
          <cell r="EC44">
            <v>478251</v>
          </cell>
          <cell r="ED44">
            <v>364985</v>
          </cell>
          <cell r="EE44">
            <v>444171</v>
          </cell>
          <cell r="EF44">
            <v>809156</v>
          </cell>
          <cell r="EG44">
            <v>251296</v>
          </cell>
          <cell r="EH44">
            <v>187183</v>
          </cell>
          <cell r="EI44">
            <v>3304801</v>
          </cell>
        </row>
        <row r="45">
          <cell r="B45" t="str">
            <v>M-Oriental Bank Limited</v>
          </cell>
          <cell r="C45">
            <v>13.063162999999999</v>
          </cell>
          <cell r="D45">
            <v>7.2460779999999998</v>
          </cell>
          <cell r="E45">
            <v>9.743328</v>
          </cell>
          <cell r="F45">
            <v>2.5916929999999998</v>
          </cell>
          <cell r="G45">
            <v>2.7056309999999999</v>
          </cell>
          <cell r="H45">
            <v>3.0880000000000001</v>
          </cell>
          <cell r="I45">
            <v>9.1150129999999994</v>
          </cell>
          <cell r="J45">
            <v>1.9443999999999999E-2</v>
          </cell>
          <cell r="K45">
            <v>4.4377E-2</v>
          </cell>
          <cell r="L45"/>
          <cell r="M45">
            <v>2.9844179232619361E-3</v>
          </cell>
          <cell r="N45">
            <v>2.9083910537453786E-3</v>
          </cell>
          <cell r="O45">
            <v>2.9762887931971214E-3</v>
          </cell>
          <cell r="P45">
            <v>3.1213408650013295E-3</v>
          </cell>
          <cell r="Q45">
            <v>3.1632068977633628E-3</v>
          </cell>
          <cell r="R45">
            <v>3.15443159482522E-3</v>
          </cell>
          <cell r="S45">
            <v>2.9593991987050656E-3</v>
          </cell>
          <cell r="T45">
            <v>3.0651668112790945E-3</v>
          </cell>
          <cell r="U45">
            <v>2.9961654198688101E-3</v>
          </cell>
          <cell r="V45">
            <v>3.3336096498005011E-3</v>
          </cell>
          <cell r="W45">
            <v>3.3522206518154401E-3</v>
          </cell>
          <cell r="X45">
            <v>3.3054680611380735E-3</v>
          </cell>
          <cell r="Y45">
            <v>3.3323962628632204E-3</v>
          </cell>
          <cell r="Z45">
            <v>3.407465827841575E-3</v>
          </cell>
          <cell r="AA45">
            <v>3.3249907589377476E-3</v>
          </cell>
          <cell r="AB45">
            <v>3.4131278102975944E-3</v>
          </cell>
          <cell r="AC45">
            <v>3.3798046960819392E-3</v>
          </cell>
          <cell r="AD45">
            <v>3.2828546697020239E-3</v>
          </cell>
          <cell r="AE45">
            <v>3.1187169408902677E-3</v>
          </cell>
          <cell r="AF45">
            <v>2.7937279186075153E-3</v>
          </cell>
          <cell r="AG45">
            <v>2.849934976557506E-3</v>
          </cell>
          <cell r="AH45">
            <v>2.9896141557676382E-3</v>
          </cell>
          <cell r="AI45">
            <v>2.78557954056522E-3</v>
          </cell>
          <cell r="AJ45">
            <v>2.8947533750014391E-3</v>
          </cell>
          <cell r="AK45">
            <v>2.9795413567498025E-3</v>
          </cell>
          <cell r="AL45">
            <v>2.9634462208108963E-3</v>
          </cell>
          <cell r="AM45">
            <v>2.8842255460702583E-3</v>
          </cell>
          <cell r="AN45">
            <v>313413032</v>
          </cell>
          <cell r="AO45">
            <v>195568503</v>
          </cell>
          <cell r="AP45">
            <v>0</v>
          </cell>
          <cell r="AQ45">
            <v>228782134</v>
          </cell>
          <cell r="AR45">
            <v>0</v>
          </cell>
          <cell r="AS45">
            <v>40312354</v>
          </cell>
          <cell r="AT45">
            <v>51920201</v>
          </cell>
          <cell r="AU45">
            <v>263782134</v>
          </cell>
          <cell r="AV45">
            <v>13553634</v>
          </cell>
          <cell r="AW45">
            <v>20834301</v>
          </cell>
          <cell r="AX45">
            <v>20834.300999999999</v>
          </cell>
          <cell r="AY45">
            <v>4733253</v>
          </cell>
          <cell r="AZ45"/>
          <cell r="BA45">
            <v>2.504222260049017E-3</v>
          </cell>
          <cell r="BB45">
            <v>2.7517733188066177E-3</v>
          </cell>
          <cell r="BC45">
            <v>2.5085950150810069E-3</v>
          </cell>
          <cell r="BD45">
            <v>5.0130716376714447E-4</v>
          </cell>
          <cell r="BE45">
            <v>1.5123592757946782E-2</v>
          </cell>
          <cell r="BF45">
            <v>3.6424384460886413E-3</v>
          </cell>
          <cell r="BG45">
            <v>0.29683237972342991</v>
          </cell>
          <cell r="BH45">
            <v>0.28433234269660396</v>
          </cell>
          <cell r="BI45">
            <v>0.51681599397230915</v>
          </cell>
          <cell r="BJ45">
            <v>0.77634833314223806</v>
          </cell>
          <cell r="BK45">
            <v>0.17077976532152708</v>
          </cell>
          <cell r="BL45">
            <v>0.42726887732469548</v>
          </cell>
          <cell r="BM45">
            <v>9.330436831488377E-2</v>
          </cell>
          <cell r="BN45">
            <v>6.3913594300660917E-2</v>
          </cell>
          <cell r="BO45">
            <v>2.9390774014222854E-2</v>
          </cell>
          <cell r="BP45">
            <v>0.74369640434972528</v>
          </cell>
          <cell r="BQ45">
            <v>9.5669330025249506E-4</v>
          </cell>
          <cell r="BR45">
            <v>0</v>
          </cell>
          <cell r="BS45">
            <v>8.8159296852330566E-4</v>
          </cell>
          <cell r="BT45">
            <v>13063163</v>
          </cell>
          <cell r="BU45">
            <v>12338623</v>
          </cell>
          <cell r="BV45">
            <v>12065338</v>
          </cell>
          <cell r="BW45">
            <v>12393776</v>
          </cell>
          <cell r="BX45">
            <v>12329132</v>
          </cell>
          <cell r="BY45">
            <v>11841726</v>
          </cell>
          <cell r="BZ45">
            <v>10470921</v>
          </cell>
          <cell r="CA45">
            <v>10515015</v>
          </cell>
          <cell r="CB45">
            <v>9898849</v>
          </cell>
          <cell r="CC45">
            <v>11081702</v>
          </cell>
          <cell r="CD45">
            <v>10675058</v>
          </cell>
          <cell r="CE45">
            <v>10576525</v>
          </cell>
          <cell r="CF45">
            <v>10492155</v>
          </cell>
          <cell r="CG45">
            <v>10482709</v>
          </cell>
          <cell r="CH45">
            <v>10005843</v>
          </cell>
          <cell r="CI45">
            <v>9920247</v>
          </cell>
          <cell r="CJ45">
            <v>9809585</v>
          </cell>
          <cell r="CK45">
            <v>8776999</v>
          </cell>
          <cell r="CL45">
            <v>9024348</v>
          </cell>
          <cell r="CM45">
            <v>8496350</v>
          </cell>
          <cell r="CN45">
            <v>9316625</v>
          </cell>
          <cell r="CO45">
            <v>9056018</v>
          </cell>
          <cell r="CP45">
            <v>9153613</v>
          </cell>
          <cell r="CQ45">
            <v>7857515</v>
          </cell>
          <cell r="CR45">
            <v>8092950</v>
          </cell>
          <cell r="CS45">
            <v>7916635</v>
          </cell>
          <cell r="CT45">
            <v>7480066</v>
          </cell>
          <cell r="CU45">
            <v>7006528</v>
          </cell>
          <cell r="CV45">
            <v>3088000</v>
          </cell>
          <cell r="CW45">
            <v>3057788</v>
          </cell>
          <cell r="CX45">
            <v>3049194</v>
          </cell>
          <cell r="CY45">
            <v>3043171</v>
          </cell>
          <cell r="CZ45">
            <v>3108981</v>
          </cell>
          <cell r="DA45">
            <v>3092768</v>
          </cell>
          <cell r="DB45">
            <v>3073672</v>
          </cell>
          <cell r="DC45">
            <v>3065119</v>
          </cell>
          <cell r="DD45">
            <v>3016758</v>
          </cell>
          <cell r="DE45">
            <v>2993218</v>
          </cell>
          <cell r="DF45">
            <v>2981991</v>
          </cell>
          <cell r="DG45">
            <v>3027998</v>
          </cell>
          <cell r="DH45">
            <v>3020563</v>
          </cell>
          <cell r="DI45">
            <v>2988321</v>
          </cell>
          <cell r="DJ45">
            <v>2955250</v>
          </cell>
          <cell r="DK45">
            <v>2931488</v>
          </cell>
          <cell r="DL45">
            <v>2930072</v>
          </cell>
          <cell r="DM45">
            <v>2927334</v>
          </cell>
          <cell r="DN45">
            <v>2262088</v>
          </cell>
          <cell r="DO45">
            <v>2240085</v>
          </cell>
          <cell r="DP45">
            <v>1658696</v>
          </cell>
          <cell r="DQ45">
            <v>1630654</v>
          </cell>
          <cell r="DR45">
            <v>1612058</v>
          </cell>
          <cell r="DS45">
            <v>1596443</v>
          </cell>
          <cell r="DT45">
            <v>1596443</v>
          </cell>
          <cell r="DU45">
            <v>1612493</v>
          </cell>
          <cell r="DV45">
            <v>1548292</v>
          </cell>
          <cell r="DW45">
            <v>1524496</v>
          </cell>
          <cell r="DX45"/>
          <cell r="DY45">
            <v>220867</v>
          </cell>
          <cell r="DZ45">
            <v>206494</v>
          </cell>
          <cell r="EA45"/>
          <cell r="EB45">
            <v>427361</v>
          </cell>
          <cell r="EC45">
            <v>331781</v>
          </cell>
          <cell r="ED45">
            <v>637633</v>
          </cell>
          <cell r="EE45">
            <v>854713</v>
          </cell>
          <cell r="EF45">
            <v>1492346</v>
          </cell>
          <cell r="EG45">
            <v>34772</v>
          </cell>
          <cell r="EH45">
            <v>14165</v>
          </cell>
          <cell r="EI45">
            <v>7246078</v>
          </cell>
        </row>
        <row r="46">
          <cell r="B46" t="str">
            <v xml:space="preserve">Dubai Islamic Bank </v>
          </cell>
          <cell r="C46">
            <v>12.187744</v>
          </cell>
          <cell r="D46">
            <v>7.5351850000000002</v>
          </cell>
          <cell r="E46">
            <v>9.4964189999999995</v>
          </cell>
          <cell r="F46">
            <v>1.3853610000000001</v>
          </cell>
          <cell r="G46">
            <v>1.3948780000000001</v>
          </cell>
          <cell r="H46">
            <v>2.3878400000000002</v>
          </cell>
          <cell r="I46">
            <v>9.1839399999999998</v>
          </cell>
          <cell r="J46">
            <v>4.3777999999999997E-2</v>
          </cell>
          <cell r="K46">
            <v>-0.58272800000000002</v>
          </cell>
          <cell r="L46"/>
          <cell r="M46">
            <v>2.6094753412247615E-3</v>
          </cell>
          <cell r="N46">
            <v>2.3347811367799317E-3</v>
          </cell>
          <cell r="O46">
            <v>2.2772656138740259E-3</v>
          </cell>
          <cell r="P46">
            <v>2.1209261506394636E-3</v>
          </cell>
          <cell r="Q46">
            <v>1.8669259524354801E-3</v>
          </cell>
          <cell r="R46">
            <v>1.8384385148436126E-3</v>
          </cell>
          <cell r="S46">
            <v>1.6682935980527191E-3</v>
          </cell>
          <cell r="T46">
            <v>1.6837333211809288E-3</v>
          </cell>
          <cell r="U46">
            <v>1.39180981416708E-3</v>
          </cell>
          <cell r="V46">
            <v>1.4170584184887587E-3</v>
          </cell>
          <cell r="W46">
            <v>1.2905753969860989E-3</v>
          </cell>
          <cell r="X46">
            <v>1.0097300653005045E-3</v>
          </cell>
          <cell r="Y46">
            <v>8.9810759525201064E-4</v>
          </cell>
          <cell r="Z46">
            <v>8.1594244188925907E-4</v>
          </cell>
          <cell r="AA46">
            <v>1.60193549973903E-3</v>
          </cell>
          <cell r="AB46">
            <v>1.6547505318533901E-3</v>
          </cell>
          <cell r="AC46">
            <v>1.6597976324624964E-3</v>
          </cell>
          <cell r="AD46">
            <v>1.7406970541681173E-3</v>
          </cell>
          <cell r="AE46">
            <v>1.7623379659851292E-3</v>
          </cell>
          <cell r="AF46">
            <v>1.9075708158961323E-3</v>
          </cell>
          <cell r="AG46">
            <v>1.9305963266920123E-3</v>
          </cell>
          <cell r="AH46">
            <v>1.9367902077399666E-3</v>
          </cell>
          <cell r="AI46">
            <v>2.0384148379067593E-3</v>
          </cell>
          <cell r="AJ46">
            <v>2.13588530685444E-3</v>
          </cell>
          <cell r="AK46">
            <v>2.277695536393396E-3</v>
          </cell>
          <cell r="AL46">
            <v>2.3491586322533392E-3</v>
          </cell>
          <cell r="AM46">
            <v>2.2687049910540499E-3</v>
          </cell>
          <cell r="AN46">
            <v>313413032</v>
          </cell>
          <cell r="AO46">
            <v>195568503</v>
          </cell>
          <cell r="AP46">
            <v>0</v>
          </cell>
          <cell r="AQ46">
            <v>228782134</v>
          </cell>
          <cell r="AR46">
            <v>0</v>
          </cell>
          <cell r="AS46">
            <v>40312354</v>
          </cell>
          <cell r="AT46">
            <v>51920201</v>
          </cell>
          <cell r="AU46">
            <v>263782134</v>
          </cell>
          <cell r="AV46">
            <v>13553634</v>
          </cell>
          <cell r="AW46">
            <v>20834301</v>
          </cell>
          <cell r="AX46">
            <v>20834.300999999999</v>
          </cell>
          <cell r="AY46">
            <v>4733253</v>
          </cell>
          <cell r="AZ46"/>
          <cell r="BA46">
            <v>2.3364035053821844E-3</v>
          </cell>
          <cell r="BB46">
            <v>2.8615647023495809E-3</v>
          </cell>
          <cell r="BC46">
            <v>2.4450238526836578E-3</v>
          </cell>
          <cell r="BD46">
            <v>-6.5828181474119609E-3</v>
          </cell>
          <cell r="BE46">
            <v>-0.35342415509522757</v>
          </cell>
          <cell r="BF46">
            <v>-7.3383364984449279E-2</v>
          </cell>
          <cell r="BG46">
            <v>0.15188230759347296</v>
          </cell>
          <cell r="BH46">
            <v>0.15084604211264446</v>
          </cell>
          <cell r="BI46">
            <v>0.33977158212966074</v>
          </cell>
          <cell r="BJ46">
            <v>3.5485100052785641</v>
          </cell>
          <cell r="BK46">
            <v>5.4260037955232467E-3</v>
          </cell>
          <cell r="BL46">
            <v>0.75543068427838189</v>
          </cell>
          <cell r="BM46">
            <v>0.10077388831033372</v>
          </cell>
          <cell r="BN46">
            <v>5.7555737884103543E-2</v>
          </cell>
          <cell r="BO46">
            <v>4.321815042623018E-2</v>
          </cell>
          <cell r="BP46">
            <v>0.7934764672873007</v>
          </cell>
          <cell r="BQ46">
            <v>1.0294112774471404E-3</v>
          </cell>
          <cell r="BR46">
            <v>0</v>
          </cell>
          <cell r="BS46">
            <v>5.3323631714194983E-4</v>
          </cell>
          <cell r="BT46">
            <v>12187744</v>
          </cell>
          <cell r="BU46">
            <v>10535250</v>
          </cell>
          <cell r="BV46">
            <v>10132445</v>
          </cell>
          <cell r="BW46">
            <v>8987918</v>
          </cell>
          <cell r="BX46">
            <v>7622519</v>
          </cell>
          <cell r="BY46">
            <v>7177523</v>
          </cell>
          <cell r="BZ46">
            <v>5925048</v>
          </cell>
          <cell r="CA46">
            <v>5250614</v>
          </cell>
          <cell r="CB46">
            <v>4183358</v>
          </cell>
          <cell r="CC46">
            <v>4169057</v>
          </cell>
          <cell r="CD46">
            <v>3312834</v>
          </cell>
          <cell r="CE46">
            <v>2610309</v>
          </cell>
          <cell r="CF46">
            <v>1855248</v>
          </cell>
          <cell r="CG46">
            <v>1412715</v>
          </cell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>
            <v>2387840</v>
          </cell>
          <cell r="CW46">
            <v>2230577</v>
          </cell>
          <cell r="CX46">
            <v>2136914</v>
          </cell>
          <cell r="CY46">
            <v>2008977</v>
          </cell>
          <cell r="CZ46">
            <v>1837901</v>
          </cell>
          <cell r="DA46">
            <v>1792549</v>
          </cell>
          <cell r="DB46">
            <v>1888237</v>
          </cell>
          <cell r="DC46">
            <v>1954260</v>
          </cell>
          <cell r="DD46">
            <v>1603170</v>
          </cell>
          <cell r="DE46">
            <v>1576015</v>
          </cell>
          <cell r="DF46">
            <v>1550896</v>
          </cell>
          <cell r="DG46">
            <v>1268840</v>
          </cell>
          <cell r="DH46">
            <v>1296179</v>
          </cell>
          <cell r="DI46">
            <v>1252725</v>
          </cell>
          <cell r="DJ46"/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  <cell r="DU46"/>
          <cell r="DV46"/>
          <cell r="DW46"/>
          <cell r="DX46"/>
          <cell r="DY46">
            <v>70805</v>
          </cell>
          <cell r="DZ46">
            <v>137585</v>
          </cell>
          <cell r="EA46"/>
          <cell r="EB46">
            <v>208390</v>
          </cell>
          <cell r="EC46">
            <v>739474</v>
          </cell>
          <cell r="ED46">
            <v>31055</v>
          </cell>
          <cell r="EE46">
            <v>10054</v>
          </cell>
          <cell r="EF46">
            <v>41109</v>
          </cell>
          <cell r="EG46">
            <v>-582728</v>
          </cell>
          <cell r="EH46">
            <v>-399545</v>
          </cell>
          <cell r="EI46">
            <v>7535185</v>
          </cell>
        </row>
        <row r="47">
          <cell r="B47" t="str">
            <v>Consolidated Bank of Kenya</v>
          </cell>
          <cell r="C47">
            <v>12.129533</v>
          </cell>
          <cell r="D47">
            <v>7.7705880000000001</v>
          </cell>
          <cell r="E47">
            <v>9.5123920000000002</v>
          </cell>
          <cell r="F47">
            <v>0.84103399999999995</v>
          </cell>
          <cell r="G47">
            <v>1.065564</v>
          </cell>
          <cell r="H47">
            <v>1.74942</v>
          </cell>
          <cell r="I47">
            <v>10.741961</v>
          </cell>
          <cell r="J47">
            <v>1.3313999999999999E-2</v>
          </cell>
          <cell r="K47">
            <v>-0.240559</v>
          </cell>
          <cell r="L47"/>
          <cell r="M47">
            <v>2.3355749429882808E-3</v>
          </cell>
          <cell r="N47">
            <v>2.4167619758320934E-3</v>
          </cell>
          <cell r="O47">
            <v>2.4457271234007523E-3</v>
          </cell>
          <cell r="P47">
            <v>0</v>
          </cell>
          <cell r="Q47">
            <v>1.8972136951824245E-3</v>
          </cell>
          <cell r="R47">
            <v>2.187425936590992E-3</v>
          </cell>
          <cell r="S47">
            <v>2.3029793562806804E-3</v>
          </cell>
          <cell r="T47">
            <v>2.3119535793521182E-3</v>
          </cell>
          <cell r="U47">
            <v>2.2414962355843987E-3</v>
          </cell>
          <cell r="V47">
            <v>2.4357980908586208E-3</v>
          </cell>
          <cell r="W47">
            <v>2.2831051018938715E-3</v>
          </cell>
          <cell r="X47">
            <v>2.667232875557445E-3</v>
          </cell>
          <cell r="Y47">
            <v>2.7943385230868381E-3</v>
          </cell>
          <cell r="Z47">
            <v>2.9311894911254019E-3</v>
          </cell>
          <cell r="AA47">
            <v>3.0410302221931039E-3</v>
          </cell>
          <cell r="AB47">
            <v>3.2463100336946882E-3</v>
          </cell>
          <cell r="AC47">
            <v>3.127047466179375E-3</v>
          </cell>
          <cell r="AD47">
            <v>3.4316570805427039E-3</v>
          </cell>
          <cell r="AE47">
            <v>3.5951394425047193E-3</v>
          </cell>
          <cell r="AF47">
            <v>3.5168922779126709E-3</v>
          </cell>
          <cell r="AG47">
            <v>3.6589293862348505E-3</v>
          </cell>
          <cell r="AH47">
            <v>3.8139306267146143E-3</v>
          </cell>
          <cell r="AI47">
            <v>4.1598331954687522E-3</v>
          </cell>
          <cell r="AJ47">
            <v>4.3305980844768359E-3</v>
          </cell>
          <cell r="AK47">
            <v>4.7091276126817556E-3</v>
          </cell>
          <cell r="AL47">
            <v>4.9352439066792245E-3</v>
          </cell>
          <cell r="AM47">
            <v>5.0564486501753214E-3</v>
          </cell>
          <cell r="AN47">
            <v>313413032</v>
          </cell>
          <cell r="AO47">
            <v>195568503</v>
          </cell>
          <cell r="AP47">
            <v>0</v>
          </cell>
          <cell r="AQ47">
            <v>228782134</v>
          </cell>
          <cell r="AR47">
            <v>0</v>
          </cell>
          <cell r="AS47">
            <v>40312354</v>
          </cell>
          <cell r="AT47">
            <v>51920201</v>
          </cell>
          <cell r="AU47">
            <v>263782134</v>
          </cell>
          <cell r="AV47">
            <v>13553634</v>
          </cell>
          <cell r="AW47">
            <v>20834301</v>
          </cell>
          <cell r="AX47">
            <v>20834.300999999999</v>
          </cell>
          <cell r="AY47">
            <v>4733253</v>
          </cell>
          <cell r="AZ47"/>
          <cell r="BA47">
            <v>2.3252443946844372E-3</v>
          </cell>
          <cell r="BB47">
            <v>2.9509614345634813E-3</v>
          </cell>
          <cell r="BC47">
            <v>2.449136388787943E-3</v>
          </cell>
          <cell r="BD47">
            <v>-2.7174876627230437E-3</v>
          </cell>
          <cell r="BE47">
            <v>-0.17876738148582808</v>
          </cell>
          <cell r="BF47">
            <v>-2.7932098366688835E-2</v>
          </cell>
          <cell r="BG47">
            <v>9.9196413019931831E-2</v>
          </cell>
          <cell r="BH47">
            <v>7.8294270478174333E-2</v>
          </cell>
          <cell r="BI47">
            <v>0.56468983315737098</v>
          </cell>
          <cell r="BJ47">
            <v>0.92418385611194998</v>
          </cell>
          <cell r="BK47">
            <v>0</v>
          </cell>
          <cell r="BL47">
            <v>0</v>
          </cell>
          <cell r="BM47">
            <v>0.11452968340488841</v>
          </cell>
          <cell r="BN47">
            <v>4.0798387596058069E-2</v>
          </cell>
          <cell r="BO47">
            <v>7.3731295808830338E-2</v>
          </cell>
          <cell r="BP47">
            <v>0.81689106168038494</v>
          </cell>
          <cell r="BQ47">
            <v>1.8198915655948159E-3</v>
          </cell>
          <cell r="BR47">
            <v>1.0616815494511351E-4</v>
          </cell>
          <cell r="BS47">
            <v>9.9162266845653291E-4</v>
          </cell>
          <cell r="BT47">
            <v>12129533</v>
          </cell>
          <cell r="BU47">
            <v>12219932</v>
          </cell>
          <cell r="BV47">
            <v>11548350</v>
          </cell>
          <cell r="BW47">
            <v>11865609</v>
          </cell>
          <cell r="BX47">
            <v>12194820</v>
          </cell>
          <cell r="BY47">
            <v>12942903</v>
          </cell>
          <cell r="BZ47">
            <v>12972904</v>
          </cell>
          <cell r="CA47">
            <v>12887332</v>
          </cell>
          <cell r="CB47">
            <v>12575456</v>
          </cell>
          <cell r="CC47">
            <v>12421918</v>
          </cell>
          <cell r="CD47">
            <v>12302979</v>
          </cell>
          <cell r="CE47">
            <v>13545744</v>
          </cell>
          <cell r="CF47">
            <v>13423571</v>
          </cell>
          <cell r="CG47">
            <v>13620906</v>
          </cell>
          <cell r="CH47">
            <v>13697179</v>
          </cell>
          <cell r="CI47">
            <v>13917895</v>
          </cell>
          <cell r="CJ47">
            <v>13898951</v>
          </cell>
          <cell r="CK47">
            <v>14419461</v>
          </cell>
          <cell r="CL47">
            <v>14272743</v>
          </cell>
          <cell r="CM47">
            <v>14135528</v>
          </cell>
          <cell r="CN47">
            <v>14425550</v>
          </cell>
          <cell r="CO47">
            <v>15473039</v>
          </cell>
          <cell r="CP47">
            <v>14428785</v>
          </cell>
          <cell r="CQ47">
            <v>15077051</v>
          </cell>
          <cell r="CR47">
            <v>15965750</v>
          </cell>
          <cell r="CS47">
            <v>16616891</v>
          </cell>
          <cell r="CT47">
            <v>16730762</v>
          </cell>
          <cell r="CU47">
            <v>16778631</v>
          </cell>
          <cell r="CV47">
            <v>1749420</v>
          </cell>
          <cell r="CW47">
            <v>1819236</v>
          </cell>
          <cell r="CX47">
            <v>1924193</v>
          </cell>
          <cell r="CY47">
            <v>1999780</v>
          </cell>
          <cell r="CZ47">
            <v>463610</v>
          </cell>
          <cell r="DA47">
            <v>729433</v>
          </cell>
          <cell r="DB47">
            <v>870546</v>
          </cell>
          <cell r="DC47">
            <v>925355</v>
          </cell>
          <cell r="DD47">
            <v>795096</v>
          </cell>
          <cell r="DE47">
            <v>966429</v>
          </cell>
          <cell r="DF47">
            <v>562347</v>
          </cell>
          <cell r="DG47">
            <v>1068434</v>
          </cell>
          <cell r="DH47">
            <v>1054060</v>
          </cell>
          <cell r="DI47">
            <v>1187461</v>
          </cell>
          <cell r="DJ47">
            <v>1325354</v>
          </cell>
          <cell r="DK47">
            <v>1403073</v>
          </cell>
          <cell r="DL47">
            <v>1410759</v>
          </cell>
          <cell r="DM47">
            <v>1542883</v>
          </cell>
          <cell r="DN47">
            <v>1586460</v>
          </cell>
          <cell r="DO47">
            <v>1615215</v>
          </cell>
          <cell r="DP47">
            <v>1587672</v>
          </cell>
          <cell r="DQ47">
            <v>1606209</v>
          </cell>
          <cell r="DR47">
            <v>1551228</v>
          </cell>
          <cell r="DS47">
            <v>1567820</v>
          </cell>
          <cell r="DT47">
            <v>1567820</v>
          </cell>
          <cell r="DU47">
            <v>1089376</v>
          </cell>
          <cell r="DV47">
            <v>1258313</v>
          </cell>
          <cell r="DW47">
            <v>1241702</v>
          </cell>
          <cell r="DX47"/>
          <cell r="DY47">
            <v>596902</v>
          </cell>
          <cell r="DZ47">
            <v>460142</v>
          </cell>
          <cell r="EA47"/>
          <cell r="EB47">
            <v>1057044</v>
          </cell>
          <cell r="EC47">
            <v>976903</v>
          </cell>
          <cell r="ED47">
            <v>826518</v>
          </cell>
          <cell r="EE47">
            <v>814054</v>
          </cell>
          <cell r="EF47">
            <v>0</v>
          </cell>
          <cell r="EG47">
            <v>-251338</v>
          </cell>
          <cell r="EH47">
            <v>-180220</v>
          </cell>
          <cell r="EI47">
            <v>7770588</v>
          </cell>
        </row>
        <row r="48">
          <cell r="B48" t="str">
            <v>Paramount Universal Bank</v>
          </cell>
          <cell r="C48">
            <v>11.073705</v>
          </cell>
          <cell r="D48">
            <v>6.696205</v>
          </cell>
          <cell r="E48">
            <v>9.0552600000000005</v>
          </cell>
          <cell r="F48">
            <v>1.707589</v>
          </cell>
          <cell r="G48">
            <v>1.707589</v>
          </cell>
          <cell r="H48">
            <v>1.8427849999999999</v>
          </cell>
          <cell r="I48">
            <v>6.9448439999999998</v>
          </cell>
          <cell r="J48">
            <v>1.0300000000000001E-3</v>
          </cell>
          <cell r="K48">
            <v>7.9482999999999998E-2</v>
          </cell>
          <cell r="L48"/>
          <cell r="M48">
            <v>2.2685876174043484E-3</v>
          </cell>
          <cell r="N48">
            <v>2.2773785780014393E-3</v>
          </cell>
          <cell r="O48">
            <v>2.4127810512068935E-3</v>
          </cell>
          <cell r="P48">
            <v>2.3401537620203012E-3</v>
          </cell>
          <cell r="Q48">
            <v>2.33543241545413E-3</v>
          </cell>
          <cell r="R48">
            <v>2.3272158218746895E-3</v>
          </cell>
          <cell r="S48">
            <v>2.4027360545285999E-3</v>
          </cell>
          <cell r="T48">
            <v>2.4126477681733292E-3</v>
          </cell>
          <cell r="U48">
            <v>2.4158218443181161E-3</v>
          </cell>
          <cell r="V48">
            <v>2.51007354004855E-3</v>
          </cell>
          <cell r="W48">
            <v>2.6029272765965747E-3</v>
          </cell>
          <cell r="X48">
            <v>2.5935354348196903E-3</v>
          </cell>
          <cell r="Y48">
            <v>2.6236331568486775E-3</v>
          </cell>
          <cell r="Z48">
            <v>2.7115113381940455E-3</v>
          </cell>
          <cell r="AA48">
            <v>2.7142431506609762E-3</v>
          </cell>
          <cell r="AB48">
            <v>2.7436015660860188E-3</v>
          </cell>
          <cell r="AC48">
            <v>2.7514415585708201E-3</v>
          </cell>
          <cell r="AD48">
            <v>2.7960270752280031E-3</v>
          </cell>
          <cell r="AE48">
            <v>2.8937146315400099E-3</v>
          </cell>
          <cell r="AF48">
            <v>3.1127034995126492E-3</v>
          </cell>
          <cell r="AG48">
            <v>3.1503060367543698E-3</v>
          </cell>
          <cell r="AH48">
            <v>3.1005681559442178E-3</v>
          </cell>
          <cell r="AI48">
            <v>3.1697197883291742E-3</v>
          </cell>
          <cell r="AJ48">
            <v>3.0712448282937156E-3</v>
          </cell>
          <cell r="AK48">
            <v>3.1174189543764601E-3</v>
          </cell>
          <cell r="AL48">
            <v>3.1324341540229202E-3</v>
          </cell>
          <cell r="AM48">
            <v>3.0996129310015578E-3</v>
          </cell>
          <cell r="AN48">
            <v>313413032</v>
          </cell>
          <cell r="AO48">
            <v>195568503</v>
          </cell>
          <cell r="AP48">
            <v>0</v>
          </cell>
          <cell r="AQ48">
            <v>228782134</v>
          </cell>
          <cell r="AR48">
            <v>0</v>
          </cell>
          <cell r="AS48">
            <v>40312354</v>
          </cell>
          <cell r="AT48">
            <v>51920201</v>
          </cell>
          <cell r="AU48">
            <v>263782134</v>
          </cell>
          <cell r="AV48">
            <v>13553634</v>
          </cell>
          <cell r="AW48">
            <v>20834301</v>
          </cell>
          <cell r="AX48">
            <v>20834.300999999999</v>
          </cell>
          <cell r="AY48">
            <v>4733253</v>
          </cell>
          <cell r="AZ48"/>
          <cell r="BA48">
            <v>2.122841042572622E-3</v>
          </cell>
          <cell r="BB48">
            <v>2.5429533405877591E-3</v>
          </cell>
          <cell r="BC48">
            <v>2.3314395344447444E-3</v>
          </cell>
          <cell r="BD48">
            <v>8.9788397813515884E-4</v>
          </cell>
          <cell r="BE48">
            <v>4.755074240040004E-2</v>
          </cell>
          <cell r="BF48">
            <v>8.0021064893445581E-3</v>
          </cell>
          <cell r="BG48">
            <v>0.24587866912489323</v>
          </cell>
          <cell r="BH48">
            <v>0.24587866912489323</v>
          </cell>
          <cell r="BI48">
            <v>0.13156533812271518</v>
          </cell>
          <cell r="BJ48">
            <v>0.66886264919051808</v>
          </cell>
          <cell r="BK48">
            <v>0.10904035567041996</v>
          </cell>
          <cell r="BL48">
            <v>0.32936961649361757</v>
          </cell>
          <cell r="BM48">
            <v>0.13336181537501848</v>
          </cell>
          <cell r="BN48">
            <v>7.6407869711734827E-2</v>
          </cell>
          <cell r="BO48">
            <v>5.6953945663283656E-2</v>
          </cell>
          <cell r="BP48">
            <v>0.73948235611125468</v>
          </cell>
          <cell r="BQ48">
            <v>1.2526275255174686E-3</v>
          </cell>
          <cell r="BR48">
            <v>0</v>
          </cell>
          <cell r="BS48">
            <v>6.4886261020378935E-4</v>
          </cell>
          <cell r="BT48">
            <v>11073705</v>
          </cell>
          <cell r="BU48">
            <v>10971375</v>
          </cell>
          <cell r="BV48">
            <v>11290260</v>
          </cell>
          <cell r="BW48">
            <v>10443296</v>
          </cell>
          <cell r="BX48">
            <v>10299566</v>
          </cell>
          <cell r="BY48">
            <v>10020501</v>
          </cell>
          <cell r="BZ48">
            <v>10207861</v>
          </cell>
          <cell r="CA48">
            <v>9887407</v>
          </cell>
          <cell r="CB48">
            <v>9850650</v>
          </cell>
          <cell r="CC48">
            <v>9915783</v>
          </cell>
          <cell r="CD48">
            <v>9924109</v>
          </cell>
          <cell r="CE48">
            <v>9541251</v>
          </cell>
          <cell r="CF48">
            <v>9579358</v>
          </cell>
          <cell r="CG48">
            <v>9754544</v>
          </cell>
          <cell r="CH48">
            <v>9738935</v>
          </cell>
          <cell r="CI48">
            <v>9426931</v>
          </cell>
          <cell r="CJ48">
            <v>9582882</v>
          </cell>
          <cell r="CK48">
            <v>9545656</v>
          </cell>
          <cell r="CL48">
            <v>9853717</v>
          </cell>
          <cell r="CM48">
            <v>10525709</v>
          </cell>
          <cell r="CN48">
            <v>10914946</v>
          </cell>
          <cell r="CO48">
            <v>10818758</v>
          </cell>
          <cell r="CP48">
            <v>10169780</v>
          </cell>
          <cell r="CQ48">
            <v>10402326</v>
          </cell>
          <cell r="CR48">
            <v>9042178</v>
          </cell>
          <cell r="CS48">
            <v>8698023</v>
          </cell>
          <cell r="CT48">
            <v>8323852</v>
          </cell>
          <cell r="CU48">
            <v>8028877</v>
          </cell>
          <cell r="CV48">
            <v>1842785</v>
          </cell>
          <cell r="CW48">
            <v>1831955</v>
          </cell>
          <cell r="CX48">
            <v>1806427</v>
          </cell>
          <cell r="CY48">
            <v>1778217</v>
          </cell>
          <cell r="CZ48">
            <v>1751003</v>
          </cell>
          <cell r="DA48">
            <v>1728881</v>
          </cell>
          <cell r="DB48">
            <v>1710821</v>
          </cell>
          <cell r="DC48">
            <v>1687268</v>
          </cell>
          <cell r="DD48">
            <v>1601294</v>
          </cell>
          <cell r="DE48">
            <v>1568798</v>
          </cell>
          <cell r="DF48">
            <v>1546091</v>
          </cell>
          <cell r="DG48">
            <v>1759693</v>
          </cell>
          <cell r="DH48">
            <v>1730416</v>
          </cell>
          <cell r="DI48">
            <v>1700031</v>
          </cell>
          <cell r="DJ48">
            <v>1659151</v>
          </cell>
          <cell r="DK48">
            <v>1644209</v>
          </cell>
          <cell r="DL48">
            <v>1624002</v>
          </cell>
          <cell r="DM48">
            <v>1605827</v>
          </cell>
          <cell r="DN48">
            <v>1575131</v>
          </cell>
          <cell r="DO48">
            <v>1536285</v>
          </cell>
          <cell r="DP48">
            <v>1488698</v>
          </cell>
          <cell r="DQ48">
            <v>1469236</v>
          </cell>
          <cell r="DR48">
            <v>1410219</v>
          </cell>
          <cell r="DS48">
            <v>1378260</v>
          </cell>
          <cell r="DT48">
            <v>1378260</v>
          </cell>
          <cell r="DU48">
            <v>1348014</v>
          </cell>
          <cell r="DV48">
            <v>1289232</v>
          </cell>
          <cell r="DW48">
            <v>1230414</v>
          </cell>
          <cell r="DX48"/>
          <cell r="DY48">
            <v>51644</v>
          </cell>
          <cell r="DZ48">
            <v>340891</v>
          </cell>
          <cell r="EA48"/>
          <cell r="EB48">
            <v>392535</v>
          </cell>
          <cell r="EC48">
            <v>262552</v>
          </cell>
          <cell r="ED48">
            <v>269924</v>
          </cell>
          <cell r="EE48">
            <v>549593</v>
          </cell>
          <cell r="EF48">
            <v>819517</v>
          </cell>
          <cell r="EG48">
            <v>64568</v>
          </cell>
          <cell r="EH48">
            <v>53738</v>
          </cell>
          <cell r="EI48">
            <v>6696205</v>
          </cell>
        </row>
        <row r="49">
          <cell r="B49" t="str">
            <v>Trans-National Bank</v>
          </cell>
          <cell r="C49">
            <v>11.016375</v>
          </cell>
          <cell r="D49">
            <v>4.9057899999999997</v>
          </cell>
          <cell r="E49">
            <v>8.6971520000000009</v>
          </cell>
          <cell r="F49">
            <v>1.627456</v>
          </cell>
          <cell r="G49">
            <v>1.797971</v>
          </cell>
          <cell r="H49">
            <v>1.777892</v>
          </cell>
          <cell r="I49">
            <v>7.7401819999999999</v>
          </cell>
          <cell r="J49">
            <v>3.1400999999999998E-2</v>
          </cell>
          <cell r="K49">
            <v>-4.0157999999999999E-2</v>
          </cell>
          <cell r="L49"/>
          <cell r="M49">
            <v>2.2065882322935336E-3</v>
          </cell>
          <cell r="N49">
            <v>2.1361570973136884E-3</v>
          </cell>
          <cell r="O49">
            <v>2.1285687681249004E-3</v>
          </cell>
          <cell r="P49">
            <v>2.149849684468384E-3</v>
          </cell>
          <cell r="Q49">
            <v>2.2419599247405554E-3</v>
          </cell>
          <cell r="R49">
            <v>2.3693348811477293E-3</v>
          </cell>
          <cell r="S49">
            <v>2.5147359948446612E-3</v>
          </cell>
          <cell r="T49">
            <v>2.5469222090728771E-3</v>
          </cell>
          <cell r="U49">
            <v>2.6348489843907E-3</v>
          </cell>
          <cell r="V49">
            <v>2.715016942172869E-3</v>
          </cell>
          <cell r="W49">
            <v>2.7940324670370181E-3</v>
          </cell>
          <cell r="X49">
            <v>2.8657683321832196E-3</v>
          </cell>
          <cell r="Y49">
            <v>2.832707856838871E-3</v>
          </cell>
          <cell r="Z49">
            <v>2.8564793770308921E-3</v>
          </cell>
          <cell r="AA49">
            <v>3.0557541932423569E-3</v>
          </cell>
          <cell r="AB49">
            <v>3.1188887467972362E-3</v>
          </cell>
          <cell r="AC49">
            <v>3.0646052462589717E-3</v>
          </cell>
          <cell r="AD49">
            <v>3.095287125766134E-3</v>
          </cell>
          <cell r="AE49">
            <v>3.289699569708259E-3</v>
          </cell>
          <cell r="AF49">
            <v>3.25405419623901E-3</v>
          </cell>
          <cell r="AG49">
            <v>3.2539850902409458E-3</v>
          </cell>
          <cell r="AH49">
            <v>3.383897920984251E-3</v>
          </cell>
          <cell r="AI49">
            <v>3.5439711939486002E-3</v>
          </cell>
          <cell r="AJ49">
            <v>3.5303941842276506E-3</v>
          </cell>
          <cell r="AK49">
            <v>3.5003510202464873E-3</v>
          </cell>
          <cell r="AL49">
            <v>3.7630384628247202E-3</v>
          </cell>
          <cell r="AM49">
            <v>3.9182679979662049E-3</v>
          </cell>
          <cell r="AN49">
            <v>313413032</v>
          </cell>
          <cell r="AO49">
            <v>195568503</v>
          </cell>
          <cell r="AP49">
            <v>0</v>
          </cell>
          <cell r="AQ49">
            <v>228782134</v>
          </cell>
          <cell r="AR49">
            <v>0</v>
          </cell>
          <cell r="AS49">
            <v>40312354</v>
          </cell>
          <cell r="AT49">
            <v>51920201</v>
          </cell>
          <cell r="AU49">
            <v>263782134</v>
          </cell>
          <cell r="AV49">
            <v>13553634</v>
          </cell>
          <cell r="AW49">
            <v>20834301</v>
          </cell>
          <cell r="AX49">
            <v>20834.300999999999</v>
          </cell>
          <cell r="AY49">
            <v>4733253</v>
          </cell>
          <cell r="AZ49"/>
          <cell r="BA49">
            <v>2.1118508205131858E-3</v>
          </cell>
          <cell r="BB49">
            <v>1.8630246637792633E-3</v>
          </cell>
          <cell r="BC49">
            <v>2.2392381897234511E-3</v>
          </cell>
          <cell r="BD49">
            <v>-4.5364700368571531E-4</v>
          </cell>
          <cell r="BE49">
            <v>-2.9781797110348441E-2</v>
          </cell>
          <cell r="BF49">
            <v>-5.2664475220467084E-3</v>
          </cell>
          <cell r="BG49">
            <v>0.23229053270323619</v>
          </cell>
          <cell r="BH49">
            <v>0.21026068896054384</v>
          </cell>
          <cell r="BI49">
            <v>0.25494751725662296</v>
          </cell>
          <cell r="BJ49">
            <v>0.98635499290500128</v>
          </cell>
          <cell r="BK49">
            <v>0.26657044663675411</v>
          </cell>
          <cell r="BL49">
            <v>0.1295670442602154</v>
          </cell>
          <cell r="BM49">
            <v>0.13306014166642263</v>
          </cell>
          <cell r="BN49">
            <v>4.3260131557543463E-2</v>
          </cell>
          <cell r="BO49">
            <v>8.9800010108879169E-2</v>
          </cell>
          <cell r="BP49">
            <v>0.56406855945486511</v>
          </cell>
          <cell r="BQ49">
            <v>3.24209030771421E-4</v>
          </cell>
          <cell r="BR49">
            <v>0</v>
          </cell>
          <cell r="BS49">
            <v>1.6794067962946994E-4</v>
          </cell>
          <cell r="BT49">
            <v>11016375</v>
          </cell>
          <cell r="BU49">
            <v>10448828</v>
          </cell>
          <cell r="BV49">
            <v>9704724</v>
          </cell>
          <cell r="BW49">
            <v>9318142</v>
          </cell>
          <cell r="BX49">
            <v>9574020</v>
          </cell>
          <cell r="BY49">
            <v>10039705</v>
          </cell>
          <cell r="BZ49">
            <v>10492739</v>
          </cell>
          <cell r="CA49">
            <v>10235524</v>
          </cell>
          <cell r="CB49">
            <v>10105088</v>
          </cell>
          <cell r="CC49">
            <v>10119596</v>
          </cell>
          <cell r="CD49">
            <v>9977176</v>
          </cell>
          <cell r="CE49">
            <v>10295352</v>
          </cell>
          <cell r="CF49">
            <v>10137915</v>
          </cell>
          <cell r="CG49">
            <v>9885064</v>
          </cell>
          <cell r="CH49">
            <v>10603271</v>
          </cell>
          <cell r="CI49">
            <v>10465400</v>
          </cell>
          <cell r="CJ49">
            <v>10351824</v>
          </cell>
          <cell r="CK49">
            <v>9973356</v>
          </cell>
          <cell r="CL49">
            <v>10507615</v>
          </cell>
          <cell r="CM49">
            <v>10533322</v>
          </cell>
          <cell r="CN49">
            <v>10803306</v>
          </cell>
          <cell r="CO49">
            <v>10546605</v>
          </cell>
          <cell r="CP49">
            <v>10300961</v>
          </cell>
          <cell r="CQ49">
            <v>10239922</v>
          </cell>
          <cell r="CR49">
            <v>9678121</v>
          </cell>
          <cell r="CS49">
            <v>8935515</v>
          </cell>
          <cell r="CT49">
            <v>9268777</v>
          </cell>
          <cell r="CU49">
            <v>9657867</v>
          </cell>
          <cell r="CV49">
            <v>1777892</v>
          </cell>
          <cell r="CW49">
            <v>1765576</v>
          </cell>
          <cell r="CX49">
            <v>1815489</v>
          </cell>
          <cell r="CY49">
            <v>1817951</v>
          </cell>
          <cell r="CZ49">
            <v>1905495</v>
          </cell>
          <cell r="DA49">
            <v>1900802</v>
          </cell>
          <cell r="DB49">
            <v>1911485</v>
          </cell>
          <cell r="DC49">
            <v>1928586</v>
          </cell>
          <cell r="DD49">
            <v>2063479</v>
          </cell>
          <cell r="DE49">
            <v>2041690</v>
          </cell>
          <cell r="DF49">
            <v>2053824</v>
          </cell>
          <cell r="DG49">
            <v>2132336</v>
          </cell>
          <cell r="DH49">
            <v>2074929</v>
          </cell>
          <cell r="DI49">
            <v>2073144</v>
          </cell>
          <cell r="DJ49">
            <v>2088544</v>
          </cell>
          <cell r="DK49">
            <v>2073408</v>
          </cell>
          <cell r="DL49">
            <v>2154496</v>
          </cell>
          <cell r="DM49">
            <v>2159748</v>
          </cell>
          <cell r="DN49">
            <v>2080839</v>
          </cell>
          <cell r="DO49">
            <v>2032789</v>
          </cell>
          <cell r="DP49">
            <v>2044903</v>
          </cell>
          <cell r="DQ49">
            <v>1975069</v>
          </cell>
          <cell r="DR49">
            <v>1957169</v>
          </cell>
          <cell r="DS49">
            <v>1914759</v>
          </cell>
          <cell r="DT49">
            <v>1914759</v>
          </cell>
          <cell r="DU49">
            <v>1929129</v>
          </cell>
          <cell r="DV49">
            <v>1905126</v>
          </cell>
          <cell r="DW49">
            <v>1869047</v>
          </cell>
          <cell r="DX49"/>
          <cell r="DY49">
            <v>151100</v>
          </cell>
          <cell r="DZ49">
            <v>441571</v>
          </cell>
          <cell r="EA49"/>
          <cell r="EB49">
            <v>592671</v>
          </cell>
          <cell r="EC49">
            <v>584584</v>
          </cell>
          <cell r="ED49">
            <v>231024</v>
          </cell>
          <cell r="EE49">
            <v>1552022</v>
          </cell>
          <cell r="EF49">
            <v>1783046</v>
          </cell>
          <cell r="EG49">
            <v>-40159</v>
          </cell>
          <cell r="EH49">
            <v>-52375</v>
          </cell>
          <cell r="EI49">
            <v>4905790</v>
          </cell>
        </row>
        <row r="50">
          <cell r="B50" t="str">
            <v>Middle East Bank</v>
          </cell>
          <cell r="C50">
            <v>11.047314999999999</v>
          </cell>
          <cell r="D50">
            <v>7.2787709999999999</v>
          </cell>
          <cell r="E50">
            <v>9.5094899999999996</v>
          </cell>
          <cell r="F50">
            <v>1.111264</v>
          </cell>
          <cell r="G50">
            <v>1.1235999999999999</v>
          </cell>
          <cell r="H50">
            <v>1.2110339999999999</v>
          </cell>
          <cell r="I50">
            <v>4.2867100000000002</v>
          </cell>
          <cell r="J50">
            <v>8.9420000000000003E-3</v>
          </cell>
          <cell r="K50">
            <v>7.4560000000000001E-2</v>
          </cell>
          <cell r="L50"/>
          <cell r="M50">
            <v>2.0371696293137492E-3</v>
          </cell>
          <cell r="N50">
            <v>1.9381654573148357E-3</v>
          </cell>
          <cell r="O50">
            <v>1.8271760594003651E-3</v>
          </cell>
          <cell r="P50">
            <v>1.7629790905206756E-3</v>
          </cell>
          <cell r="Q50">
            <v>1.5765315223912509E-3</v>
          </cell>
          <cell r="R50">
            <v>1.5575776991289467E-3</v>
          </cell>
          <cell r="S50">
            <v>1.4133233687721931E-3</v>
          </cell>
          <cell r="T50">
            <v>1.401315282129908E-3</v>
          </cell>
          <cell r="U50">
            <v>1.3763618780880339E-3</v>
          </cell>
          <cell r="V50">
            <v>1.4170696233015406E-3</v>
          </cell>
          <cell r="W50">
            <v>1.5495526780470799E-3</v>
          </cell>
          <cell r="X50">
            <v>1.4768173016462597E-3</v>
          </cell>
          <cell r="Y50">
            <v>1.4769299628961381E-3</v>
          </cell>
          <cell r="Z50">
            <v>1.5549463853591901E-3</v>
          </cell>
          <cell r="AA50">
            <v>1.60193549973903E-3</v>
          </cell>
          <cell r="AB50">
            <v>1.6547505318533901E-3</v>
          </cell>
          <cell r="AC50">
            <v>1.6597976324624964E-3</v>
          </cell>
          <cell r="AD50">
            <v>1.7406970541681173E-3</v>
          </cell>
          <cell r="AE50">
            <v>1.7623379659851292E-3</v>
          </cell>
          <cell r="AF50">
            <v>1.9075708158961323E-3</v>
          </cell>
          <cell r="AG50">
            <v>1.9305963266920123E-3</v>
          </cell>
          <cell r="AH50">
            <v>1.9367902077399666E-3</v>
          </cell>
          <cell r="AI50">
            <v>2.0384148379067593E-3</v>
          </cell>
          <cell r="AJ50">
            <v>2.13588530685444E-3</v>
          </cell>
          <cell r="AK50">
            <v>2.277695536393396E-3</v>
          </cell>
          <cell r="AL50">
            <v>2.3491586322533392E-3</v>
          </cell>
          <cell r="AM50">
            <v>2.2687049910540499E-3</v>
          </cell>
          <cell r="AN50">
            <v>313413032</v>
          </cell>
          <cell r="AO50">
            <v>195568503</v>
          </cell>
          <cell r="AP50">
            <v>0</v>
          </cell>
          <cell r="AQ50">
            <v>228782134</v>
          </cell>
          <cell r="AR50">
            <v>0</v>
          </cell>
          <cell r="AS50">
            <v>40312354</v>
          </cell>
          <cell r="AT50">
            <v>51920201</v>
          </cell>
          <cell r="AU50">
            <v>263782134</v>
          </cell>
          <cell r="AV50">
            <v>13553634</v>
          </cell>
          <cell r="AW50">
            <v>20834301</v>
          </cell>
          <cell r="AX50">
            <v>20834.300999999999</v>
          </cell>
          <cell r="AY50">
            <v>4733253</v>
          </cell>
          <cell r="AZ50"/>
          <cell r="BA50">
            <v>2.1177820514658974E-3</v>
          </cell>
          <cell r="BB50">
            <v>2.7641888248378455E-3</v>
          </cell>
          <cell r="BC50">
            <v>2.4483892166991283E-3</v>
          </cell>
          <cell r="BD50">
            <v>8.4227104424540401E-4</v>
          </cell>
          <cell r="BE50">
            <v>6.3004421970764127E-2</v>
          </cell>
          <cell r="BF50">
            <v>7.6418501784319744E-3</v>
          </cell>
          <cell r="BG50">
            <v>0.2621124358773978</v>
          </cell>
          <cell r="BH50">
            <v>0.25923470447032804</v>
          </cell>
          <cell r="BI50">
            <v>0.4381823160350965</v>
          </cell>
          <cell r="BJ50">
            <v>0.71989713918354226</v>
          </cell>
          <cell r="BK50">
            <v>9.3352955757371181E-2</v>
          </cell>
          <cell r="BL50">
            <v>0.22729328755809192</v>
          </cell>
          <cell r="BM50">
            <v>0.10562261850638428</v>
          </cell>
          <cell r="BN50">
            <v>6.6068750655687916E-2</v>
          </cell>
          <cell r="BO50">
            <v>3.9553867850696367E-2</v>
          </cell>
          <cell r="BP50">
            <v>0.76542180495483991</v>
          </cell>
          <cell r="BQ50">
            <v>1.0256632659565341E-3</v>
          </cell>
          <cell r="BR50">
            <v>0</v>
          </cell>
          <cell r="BS50">
            <v>5.3129484254608864E-4</v>
          </cell>
          <cell r="BT50">
            <v>11047315</v>
          </cell>
          <cell r="BU50">
            <v>10187423</v>
          </cell>
          <cell r="BV50">
            <v>8963839</v>
          </cell>
          <cell r="BW50">
            <v>8466284</v>
          </cell>
          <cell r="BX50">
            <v>6913684</v>
          </cell>
          <cell r="BY50">
            <v>6607009</v>
          </cell>
          <cell r="BZ50">
            <v>5620524</v>
          </cell>
          <cell r="CA50">
            <v>5360864</v>
          </cell>
          <cell r="CB50">
            <v>5343660</v>
          </cell>
          <cell r="CC50">
            <v>5165484</v>
          </cell>
          <cell r="CD50">
            <v>5090148</v>
          </cell>
          <cell r="CE50">
            <v>5121036</v>
          </cell>
          <cell r="CF50">
            <v>5092123</v>
          </cell>
          <cell r="CG50">
            <v>5249639</v>
          </cell>
          <cell r="CH50">
            <v>5280693</v>
          </cell>
          <cell r="CI50">
            <v>5233522</v>
          </cell>
          <cell r="CJ50">
            <v>5237919</v>
          </cell>
          <cell r="CK50">
            <v>5443993</v>
          </cell>
          <cell r="CL50">
            <v>5375994</v>
          </cell>
          <cell r="CM50">
            <v>5677553</v>
          </cell>
          <cell r="CN50">
            <v>6288542</v>
          </cell>
          <cell r="CO50">
            <v>6192662</v>
          </cell>
          <cell r="CP50">
            <v>5836720</v>
          </cell>
          <cell r="CQ50">
            <v>5936601</v>
          </cell>
          <cell r="CR50">
            <v>5906089</v>
          </cell>
          <cell r="CS50">
            <v>6153754</v>
          </cell>
          <cell r="CT50">
            <v>6204136</v>
          </cell>
          <cell r="CU50">
            <v>5765799</v>
          </cell>
          <cell r="CV50">
            <v>1211034</v>
          </cell>
          <cell r="CW50">
            <v>1191351</v>
          </cell>
          <cell r="CX50">
            <v>1183564</v>
          </cell>
          <cell r="CY50">
            <v>1155784</v>
          </cell>
          <cell r="CZ50">
            <v>1220672</v>
          </cell>
          <cell r="DA50">
            <v>1218322</v>
          </cell>
          <cell r="DB50">
            <v>1192491</v>
          </cell>
          <cell r="DC50">
            <v>1157878</v>
          </cell>
          <cell r="DD50">
            <v>1061671</v>
          </cell>
          <cell r="DE50">
            <v>1083394</v>
          </cell>
          <cell r="DF50">
            <v>1098966</v>
          </cell>
          <cell r="DG50">
            <v>1161853</v>
          </cell>
          <cell r="DH50">
            <v>1143420</v>
          </cell>
          <cell r="DI50">
            <v>1178364</v>
          </cell>
          <cell r="DJ50">
            <v>1213931</v>
          </cell>
          <cell r="DK50">
            <v>1192109</v>
          </cell>
          <cell r="DL50">
            <v>1235641</v>
          </cell>
          <cell r="DM50">
            <v>1237851</v>
          </cell>
          <cell r="DN50">
            <v>1252646</v>
          </cell>
          <cell r="DO50">
            <v>1263462</v>
          </cell>
          <cell r="DP50">
            <v>1197477</v>
          </cell>
          <cell r="DQ50">
            <v>1193546</v>
          </cell>
          <cell r="DR50">
            <v>1211872</v>
          </cell>
          <cell r="DS50">
            <v>1233695</v>
          </cell>
          <cell r="DT50">
            <v>1233695</v>
          </cell>
          <cell r="DU50">
            <v>1216395</v>
          </cell>
          <cell r="DV50">
            <v>1169933</v>
          </cell>
          <cell r="DW50">
            <v>1175205</v>
          </cell>
          <cell r="DX50"/>
          <cell r="DY50">
            <v>184030</v>
          </cell>
          <cell r="DZ50">
            <v>235955</v>
          </cell>
          <cell r="EA50"/>
          <cell r="EB50">
            <v>419985</v>
          </cell>
          <cell r="EC50">
            <v>302346</v>
          </cell>
          <cell r="ED50">
            <v>170347</v>
          </cell>
          <cell r="EE50">
            <v>579112</v>
          </cell>
          <cell r="EF50">
            <v>749459</v>
          </cell>
          <cell r="EG50">
            <v>55920</v>
          </cell>
          <cell r="EH50">
            <v>35565</v>
          </cell>
          <cell r="EI50">
            <v>7278771</v>
          </cell>
        </row>
        <row r="51">
          <cell r="B51" t="str">
            <v>Spire Bank</v>
          </cell>
          <cell r="C51">
            <v>6.1955179999999999</v>
          </cell>
          <cell r="D51">
            <v>2.9041950000000001</v>
          </cell>
          <cell r="E51">
            <v>4.8285359999999997</v>
          </cell>
          <cell r="F51">
            <v>-2.3605339999999999</v>
          </cell>
          <cell r="G51">
            <v>2.2883369999999998</v>
          </cell>
          <cell r="H51">
            <v>-1.320406</v>
          </cell>
          <cell r="I51">
            <v>5.775728</v>
          </cell>
          <cell r="J51">
            <v>-3.2786999999999997E-2</v>
          </cell>
          <cell r="K51">
            <v>-0.77308200000000005</v>
          </cell>
          <cell r="L51"/>
          <cell r="M51">
            <v>2.486597587562368E-4</v>
          </cell>
          <cell r="N51">
            <v>3.0332720763283404E-4</v>
          </cell>
          <cell r="O51">
            <v>4.8247225925182054E-4</v>
          </cell>
          <cell r="P51">
            <v>6.5405808671690287E-4</v>
          </cell>
          <cell r="Q51">
            <v>7.7033214602480042E-4</v>
          </cell>
          <cell r="R51">
            <v>9.8768066488109517E-4</v>
          </cell>
          <cell r="S51">
            <v>8.0573806999925278E-4</v>
          </cell>
          <cell r="T51">
            <v>8.7431380415206237E-4</v>
          </cell>
          <cell r="U51">
            <v>1.828144471978596E-3</v>
          </cell>
          <cell r="V51">
            <v>1.9951270965040003E-3</v>
          </cell>
          <cell r="W51">
            <v>2.2215219873531959E-3</v>
          </cell>
          <cell r="X51">
            <v>2.3264679233426658E-3</v>
          </cell>
          <cell r="Y51">
            <v>2.5178370370550077E-3</v>
          </cell>
          <cell r="Z51">
            <v>2.9204333094317424E-3</v>
          </cell>
          <cell r="AA51">
            <v>3.0588598481347401E-3</v>
          </cell>
          <cell r="AB51">
            <v>3.34613085413629E-3</v>
          </cell>
          <cell r="AC51">
            <v>3.510592734375647E-3</v>
          </cell>
          <cell r="AD51">
            <v>3.8172873049385401E-3</v>
          </cell>
          <cell r="AE51">
            <v>4.0857315203113587E-3</v>
          </cell>
          <cell r="AF51">
            <v>4.3179555382334422E-3</v>
          </cell>
          <cell r="AG51">
            <v>4.7633665332035748E-3</v>
          </cell>
          <cell r="AH51">
            <v>4.7657858994089222E-3</v>
          </cell>
          <cell r="AI51">
            <v>5.47534227454545E-3</v>
          </cell>
          <cell r="AJ51">
            <v>5.4417109266859413E-3</v>
          </cell>
          <cell r="AK51">
            <v>5.3969313576378072E-3</v>
          </cell>
          <cell r="AL51">
            <v>5.6779325454218797E-3</v>
          </cell>
          <cell r="AM51">
            <v>5.4898150641763069E-3</v>
          </cell>
          <cell r="AN51">
            <v>313413032</v>
          </cell>
          <cell r="AO51">
            <v>195568503</v>
          </cell>
          <cell r="AP51">
            <v>0</v>
          </cell>
          <cell r="AQ51">
            <v>228782134</v>
          </cell>
          <cell r="AR51">
            <v>0</v>
          </cell>
          <cell r="AS51">
            <v>40312354</v>
          </cell>
          <cell r="AT51">
            <v>51920201</v>
          </cell>
          <cell r="AU51">
            <v>263782134</v>
          </cell>
          <cell r="AV51">
            <v>13553634</v>
          </cell>
          <cell r="AW51">
            <v>20834301</v>
          </cell>
          <cell r="AX51">
            <v>20834.300999999999</v>
          </cell>
          <cell r="AY51">
            <v>4733253</v>
          </cell>
          <cell r="AZ51"/>
          <cell r="BA51">
            <v>1.1876873991493765E-3</v>
          </cell>
          <cell r="BB51">
            <v>1.1028981903881778E-3</v>
          </cell>
          <cell r="BC51">
            <v>1.243193428337749E-3</v>
          </cell>
          <cell r="BD51">
            <v>-8.7331623313750724E-3</v>
          </cell>
          <cell r="BE51">
            <v>1.1159832998290249</v>
          </cell>
          <cell r="BF51">
            <v>-0.16004837893866841</v>
          </cell>
          <cell r="BG51">
            <v>0.39619888609712922</v>
          </cell>
          <cell r="BH51">
            <v>-0.40869895535246809</v>
          </cell>
          <cell r="BI51">
            <v>-0.57304335084671254</v>
          </cell>
          <cell r="BJ51">
            <v>-15.117848994201745</v>
          </cell>
          <cell r="BK51">
            <v>0.45133918847103749</v>
          </cell>
          <cell r="BL51">
            <v>0.71531045002025917</v>
          </cell>
          <cell r="BM51">
            <v>6.2851044401838196E-2</v>
          </cell>
          <cell r="BN51">
            <v>6.1718116789415696E-2</v>
          </cell>
          <cell r="BO51">
            <v>1.1329276124225005E-3</v>
          </cell>
          <cell r="BP51">
            <v>0.60146491607394048</v>
          </cell>
          <cell r="BQ51">
            <v>4.4597887118804269E-4</v>
          </cell>
          <cell r="BR51">
            <v>0</v>
          </cell>
          <cell r="BS51">
            <v>2.3233813220465988E-4</v>
          </cell>
          <cell r="BT51">
            <v>6195518</v>
          </cell>
          <cell r="BU51">
            <v>6130265</v>
          </cell>
          <cell r="BV51">
            <v>6535587</v>
          </cell>
          <cell r="BW51">
            <v>6860301</v>
          </cell>
          <cell r="BX51">
            <v>6663514</v>
          </cell>
          <cell r="BY51">
            <v>7377349</v>
          </cell>
          <cell r="BZ51">
            <v>8516128</v>
          </cell>
          <cell r="CA51">
            <v>9223078</v>
          </cell>
          <cell r="CB51">
            <v>10827687</v>
          </cell>
          <cell r="CC51">
            <v>10965040</v>
          </cell>
          <cell r="CD51">
            <v>11203247</v>
          </cell>
          <cell r="CE51">
            <v>11147949</v>
          </cell>
          <cell r="CF51">
            <v>11686475</v>
          </cell>
          <cell r="CG51">
            <v>13074106</v>
          </cell>
          <cell r="CH51">
            <v>13185616</v>
          </cell>
          <cell r="CI51">
            <v>13802498</v>
          </cell>
          <cell r="CJ51">
            <v>14204005</v>
          </cell>
          <cell r="CK51">
            <v>14382397</v>
          </cell>
          <cell r="CL51">
            <v>15107721</v>
          </cell>
          <cell r="CM51">
            <v>14469562</v>
          </cell>
          <cell r="CN51">
            <v>15826494</v>
          </cell>
          <cell r="CO51">
            <v>16857598</v>
          </cell>
          <cell r="CP51">
            <v>16800655</v>
          </cell>
          <cell r="CQ51">
            <v>16589359</v>
          </cell>
          <cell r="CR51">
            <v>17019940</v>
          </cell>
          <cell r="CS51">
            <v>16250564</v>
          </cell>
          <cell r="CT51">
            <v>16544140</v>
          </cell>
          <cell r="CU51">
            <v>15562476</v>
          </cell>
          <cell r="CV51">
            <v>-1320406</v>
          </cell>
          <cell r="CW51">
            <v>-1098807</v>
          </cell>
          <cell r="CX51">
            <v>-806676</v>
          </cell>
          <cell r="CY51">
            <v>-551990</v>
          </cell>
          <cell r="CZ51">
            <v>-291997</v>
          </cell>
          <cell r="DA51">
            <v>1530</v>
          </cell>
          <cell r="DB51">
            <v>-923614</v>
          </cell>
          <cell r="DC51">
            <v>-1029954</v>
          </cell>
          <cell r="DD51">
            <v>551632</v>
          </cell>
          <cell r="DE51">
            <v>768190</v>
          </cell>
          <cell r="DF51">
            <v>992269</v>
          </cell>
          <cell r="DG51">
            <v>1187760</v>
          </cell>
          <cell r="DH51">
            <v>1425436</v>
          </cell>
          <cell r="DI51">
            <v>1628858</v>
          </cell>
          <cell r="DJ51">
            <v>1717309</v>
          </cell>
          <cell r="DK51">
            <v>1817222</v>
          </cell>
          <cell r="DL51">
            <v>2037416</v>
          </cell>
          <cell r="DM51">
            <v>2182475</v>
          </cell>
          <cell r="DN51">
            <v>1933604</v>
          </cell>
          <cell r="DO51">
            <v>2068854</v>
          </cell>
          <cell r="DP51">
            <v>1993347</v>
          </cell>
          <cell r="DQ51">
            <v>2106331</v>
          </cell>
          <cell r="DR51">
            <v>1718831</v>
          </cell>
          <cell r="DS51">
            <v>1154947</v>
          </cell>
          <cell r="DT51">
            <v>1154947</v>
          </cell>
          <cell r="DU51">
            <v>1526979</v>
          </cell>
          <cell r="DV51">
            <v>1408728</v>
          </cell>
          <cell r="DW51">
            <v>1371482</v>
          </cell>
          <cell r="DX51"/>
          <cell r="DY51">
            <v>27376</v>
          </cell>
          <cell r="DZ51">
            <v>-75149</v>
          </cell>
          <cell r="EA51"/>
          <cell r="EB51">
            <v>-47773</v>
          </cell>
          <cell r="EC51">
            <v>722225</v>
          </cell>
          <cell r="ED51">
            <v>1708911</v>
          </cell>
          <cell r="EE51">
            <v>680137</v>
          </cell>
          <cell r="EF51">
            <v>2389048</v>
          </cell>
          <cell r="EG51">
            <v>-783586</v>
          </cell>
          <cell r="EH51">
            <v>-556050</v>
          </cell>
          <cell r="EI51">
            <v>2904195</v>
          </cell>
        </row>
        <row r="52">
          <cell r="B52" t="str">
            <v xml:space="preserve">Jamii Bora Bank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3.6639846692712339E-9</v>
          </cell>
          <cell r="J52">
            <v>0</v>
          </cell>
          <cell r="K52">
            <v>0</v>
          </cell>
          <cell r="L52"/>
          <cell r="M52">
            <v>0</v>
          </cell>
          <cell r="N52"/>
          <cell r="O52"/>
          <cell r="P52"/>
          <cell r="Q52">
            <v>0</v>
          </cell>
          <cell r="R52">
            <v>0</v>
          </cell>
          <cell r="S52"/>
          <cell r="T52"/>
          <cell r="U52">
            <v>0</v>
          </cell>
          <cell r="V52">
            <v>0</v>
          </cell>
          <cell r="W52">
            <v>3.0224909005594821E-3</v>
          </cell>
          <cell r="X52">
            <v>3.476346848968026E-3</v>
          </cell>
          <cell r="Y52">
            <v>3.5180477134277906E-3</v>
          </cell>
          <cell r="Z52">
            <v>3.2512212159849403E-3</v>
          </cell>
          <cell r="AA52">
            <v>4.0298106709611972E-3</v>
          </cell>
          <cell r="AB52">
            <v>4.5415440520524602E-3</v>
          </cell>
          <cell r="AC52">
            <v>4.4692545535187297E-3</v>
          </cell>
          <cell r="AD52">
            <v>5.4511325872303E-3</v>
          </cell>
          <cell r="AE52">
            <v>4.9632838540780181E-3</v>
          </cell>
          <cell r="AF52">
            <v>5.4362823760640997E-3</v>
          </cell>
          <cell r="AG52">
            <v>4.7800398144967528E-3</v>
          </cell>
          <cell r="AH52">
            <v>5.4513830838513397E-3</v>
          </cell>
          <cell r="AI52">
            <v>4.6643770964833187E-3</v>
          </cell>
          <cell r="AJ52">
            <v>2.9185973673679262E-3</v>
          </cell>
          <cell r="AK52">
            <v>2.984048240605761E-3</v>
          </cell>
          <cell r="AL52">
            <v>2.7154443083773801E-3</v>
          </cell>
          <cell r="AM52">
            <v>2.6078119729559994E-3</v>
          </cell>
          <cell r="AN52">
            <v>313413032</v>
          </cell>
          <cell r="AO52">
            <v>195568503</v>
          </cell>
          <cell r="AP52">
            <v>0</v>
          </cell>
          <cell r="AQ52">
            <v>228782134</v>
          </cell>
          <cell r="AR52">
            <v>0</v>
          </cell>
          <cell r="AS52">
            <v>40312354</v>
          </cell>
          <cell r="AT52">
            <v>51920201</v>
          </cell>
          <cell r="AU52">
            <v>263782134</v>
          </cell>
          <cell r="AV52">
            <v>13553634</v>
          </cell>
          <cell r="AW52">
            <v>20834301</v>
          </cell>
          <cell r="AX52">
            <v>20834.300999999999</v>
          </cell>
          <cell r="AY52">
            <v>4733253</v>
          </cell>
          <cell r="AZ52"/>
          <cell r="BA52">
            <v>0</v>
          </cell>
          <cell r="BB52">
            <v>0</v>
          </cell>
          <cell r="BC52">
            <v>0</v>
          </cell>
          <cell r="BD52"/>
          <cell r="BE52" t="e">
            <v>#DIV/0!</v>
          </cell>
          <cell r="BF52" t="e">
            <v>#DIV/0!</v>
          </cell>
          <cell r="BG52">
            <v>0</v>
          </cell>
          <cell r="BH52">
            <v>0</v>
          </cell>
          <cell r="BI52" t="e">
            <v>#DIV/0!</v>
          </cell>
          <cell r="BJ52" t="e">
            <v>#DIV/0!</v>
          </cell>
          <cell r="BK52" t="e">
            <v>#DIV/0!</v>
          </cell>
          <cell r="BL52">
            <v>0</v>
          </cell>
          <cell r="BM52" t="e">
            <v>#DIV/0!</v>
          </cell>
          <cell r="BN52" t="e">
            <v>#DIV/0!</v>
          </cell>
          <cell r="BO52" t="e">
            <v>#DIV/0!</v>
          </cell>
          <cell r="BP52" t="e">
            <v>#DIV/0!</v>
          </cell>
          <cell r="BQ52" t="e">
            <v>#DIV/0!</v>
          </cell>
          <cell r="BR52" t="e">
            <v>#DIV/0!</v>
          </cell>
          <cell r="BS52" t="e">
            <v>#DIV/0!</v>
          </cell>
          <cell r="BT52"/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12448282</v>
          </cell>
          <cell r="CE52">
            <v>12850795</v>
          </cell>
          <cell r="CF52">
            <v>13778388</v>
          </cell>
          <cell r="CG52">
            <v>15494119</v>
          </cell>
          <cell r="CH52">
            <v>15336497</v>
          </cell>
          <cell r="CI52">
            <v>15724254</v>
          </cell>
          <cell r="CJ52">
            <v>17244601</v>
          </cell>
          <cell r="CK52">
            <v>17103526</v>
          </cell>
          <cell r="CL52">
            <v>17281779</v>
          </cell>
          <cell r="CM52">
            <v>16781543</v>
          </cell>
          <cell r="CN52">
            <v>17042346</v>
          </cell>
          <cell r="CO52">
            <v>15896471</v>
          </cell>
          <cell r="CP52">
            <v>13724146</v>
          </cell>
          <cell r="CQ52">
            <v>13117892</v>
          </cell>
          <cell r="CR52">
            <v>9437406</v>
          </cell>
          <cell r="CS52">
            <v>9034229</v>
          </cell>
          <cell r="CT52">
            <v>7577619</v>
          </cell>
          <cell r="CU52">
            <v>7010323</v>
          </cell>
          <cell r="CV52"/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3395143</v>
          </cell>
          <cell r="DG52">
            <v>3544435</v>
          </cell>
          <cell r="DH52">
            <v>3236996</v>
          </cell>
          <cell r="DI52">
            <v>3382368</v>
          </cell>
          <cell r="DJ52">
            <v>3496554</v>
          </cell>
          <cell r="DK52">
            <v>3590079</v>
          </cell>
          <cell r="DL52">
            <v>3135336</v>
          </cell>
          <cell r="DM52">
            <v>3149170</v>
          </cell>
          <cell r="DN52">
            <v>3166310</v>
          </cell>
          <cell r="DO52">
            <v>3162791</v>
          </cell>
          <cell r="DP52">
            <v>3167542</v>
          </cell>
          <cell r="DQ52">
            <v>3150756</v>
          </cell>
          <cell r="DR52">
            <v>3126920</v>
          </cell>
          <cell r="DS52">
            <v>3105500</v>
          </cell>
          <cell r="DT52">
            <v>3105500</v>
          </cell>
          <cell r="DU52">
            <v>2308081</v>
          </cell>
          <cell r="DV52">
            <v>2269490</v>
          </cell>
          <cell r="DW52">
            <v>2250639</v>
          </cell>
          <cell r="DX52"/>
          <cell r="DY52">
            <v>0</v>
          </cell>
          <cell r="DZ52">
            <v>0</v>
          </cell>
          <cell r="EA52"/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/>
          <cell r="EH52">
            <v>0</v>
          </cell>
          <cell r="EI52">
            <v>0</v>
          </cell>
        </row>
        <row r="53">
          <cell r="B53" t="str">
            <v>Total - Tier 3</v>
          </cell>
          <cell r="C53">
            <v>423.01574099999993</v>
          </cell>
          <cell r="D53">
            <v>214.40284000000003</v>
          </cell>
          <cell r="E53">
            <v>296.49504300000001</v>
          </cell>
          <cell r="F53">
            <v>49.573264000000009</v>
          </cell>
          <cell r="G53">
            <v>61.935853000000002</v>
          </cell>
          <cell r="H53">
            <v>66.504620999999986</v>
          </cell>
          <cell r="I53">
            <v>304.75935100000004</v>
          </cell>
          <cell r="J53">
            <v>1.5128750000000004</v>
          </cell>
          <cell r="K53">
            <v>0.34018300000000012</v>
          </cell>
          <cell r="L53"/>
          <cell r="M53">
            <v>8.0764547813499288E-2</v>
          </cell>
          <cell r="N53">
            <v>8.0252610256608792E-2</v>
          </cell>
          <cell r="O53">
            <v>7.9555594754754932E-2</v>
          </cell>
          <cell r="P53">
            <v>7.8714192466887253E-2</v>
          </cell>
          <cell r="Q53">
            <v>8.0249070176561049E-2</v>
          </cell>
          <cell r="R53">
            <v>8.1913232828982621E-2</v>
          </cell>
          <cell r="S53">
            <v>7.3695103996004707E-2</v>
          </cell>
          <cell r="T53">
            <v>7.5133372665875373E-2</v>
          </cell>
          <cell r="U53">
            <v>7.4245125579719087E-2</v>
          </cell>
          <cell r="V53">
            <v>7.7064550503291238E-2</v>
          </cell>
          <cell r="W53">
            <v>7.703679320726628E-2</v>
          </cell>
          <cell r="X53">
            <v>7.9100239888752158E-2</v>
          </cell>
          <cell r="Y53">
            <v>7.8592370374719084E-2</v>
          </cell>
          <cell r="Z53">
            <v>0.24442045891189473</v>
          </cell>
          <cell r="AA53">
            <v>0.95288105983329774</v>
          </cell>
          <cell r="AB53">
            <v>8.7869679961999098E-2</v>
          </cell>
          <cell r="AC53">
            <v>8.7022833250973042E-2</v>
          </cell>
          <cell r="AD53">
            <v>0.94746756795466835</v>
          </cell>
          <cell r="AE53">
            <v>0.94361709027978202</v>
          </cell>
          <cell r="AF53">
            <v>0.93334101001030501</v>
          </cell>
          <cell r="AG53">
            <v>0.91822993886713766</v>
          </cell>
          <cell r="AH53">
            <v>0.91811538373803481</v>
          </cell>
          <cell r="AI53">
            <v>0.8989468396959478</v>
          </cell>
          <cell r="AJ53">
            <v>0.90163070130936662</v>
          </cell>
          <cell r="AK53">
            <v>0.90822057054863048</v>
          </cell>
          <cell r="AL53">
            <v>0.9085287820839878</v>
          </cell>
          <cell r="AM53">
            <v>0.9111368395640228</v>
          </cell>
          <cell r="AN53">
            <v>11909695216</v>
          </cell>
          <cell r="AO53">
            <v>7431603114</v>
          </cell>
          <cell r="AP53">
            <v>0</v>
          </cell>
          <cell r="AQ53">
            <v>8693721092</v>
          </cell>
          <cell r="AR53">
            <v>0</v>
          </cell>
          <cell r="AS53">
            <v>1531869452</v>
          </cell>
          <cell r="AT53">
            <v>1972967638</v>
          </cell>
          <cell r="AU53">
            <v>10023721092</v>
          </cell>
          <cell r="AV53">
            <v>515038092</v>
          </cell>
          <cell r="AW53">
            <v>791703438</v>
          </cell>
          <cell r="AX53">
            <v>791703.4379999995</v>
          </cell>
          <cell r="AY53">
            <v>179863614</v>
          </cell>
          <cell r="AZ53"/>
          <cell r="BA53">
            <v>8.1092568083497824E-2</v>
          </cell>
          <cell r="BB53">
            <v>8.1421703518560568E-2</v>
          </cell>
          <cell r="BC53">
            <v>7.6337980910221717E-2</v>
          </cell>
          <cell r="BD53">
            <v>3.8428955290307678E-3</v>
          </cell>
          <cell r="BE53">
            <v>-7.0164006860086317E-3</v>
          </cell>
          <cell r="BF53">
            <v>-1.0973398016612438E-3</v>
          </cell>
          <cell r="BG53">
            <v>0.20322872061766528</v>
          </cell>
          <cell r="BH53">
            <v>0.16266363554501731</v>
          </cell>
          <cell r="BI53">
            <v>0.35779906677640455</v>
          </cell>
          <cell r="BJ53">
            <v>0.82127232719952759</v>
          </cell>
          <cell r="BK53">
            <v>0.15073210932754991</v>
          </cell>
          <cell r="BL53">
            <v>0.51874682694730645</v>
          </cell>
          <cell r="BM53">
            <v>0.10885354406942523</v>
          </cell>
          <cell r="BN53">
            <v>5.1114665034302023E-2</v>
          </cell>
          <cell r="BO53">
            <v>5.7738879035123203E-2</v>
          </cell>
          <cell r="BP53">
            <v>0.72312453466549198</v>
          </cell>
          <cell r="BQ53">
            <v>7.6370542890564386E-2</v>
          </cell>
          <cell r="BR53">
            <v>2.7980608509634946E-2</v>
          </cell>
          <cell r="BS53">
            <v>5.7216705521711354E-2</v>
          </cell>
          <cell r="BT53">
            <v>423015741</v>
          </cell>
          <cell r="BU53">
            <v>421614609</v>
          </cell>
          <cell r="BV53">
            <v>400144921</v>
          </cell>
          <cell r="BW53">
            <v>389353711</v>
          </cell>
          <cell r="BX53">
            <v>375279932</v>
          </cell>
          <cell r="BY53">
            <v>377287320</v>
          </cell>
          <cell r="BZ53">
            <v>366661156</v>
          </cell>
          <cell r="CA53">
            <v>366872761</v>
          </cell>
          <cell r="CB53">
            <v>352598154</v>
          </cell>
          <cell r="CC53">
            <v>360235699</v>
          </cell>
          <cell r="CD53">
            <v>342598284</v>
          </cell>
          <cell r="CE53">
            <v>351624335</v>
          </cell>
          <cell r="CF53">
            <v>342318631</v>
          </cell>
          <cell r="CG53">
            <v>351463743</v>
          </cell>
          <cell r="CH53">
            <v>341432807</v>
          </cell>
          <cell r="CI53">
            <v>337885146</v>
          </cell>
          <cell r="CJ53">
            <v>344824425</v>
          </cell>
          <cell r="CK53">
            <v>340805203</v>
          </cell>
          <cell r="CL53">
            <v>345041211</v>
          </cell>
          <cell r="CM53">
            <v>344697714</v>
          </cell>
          <cell r="CN53">
            <v>345216642</v>
          </cell>
          <cell r="CO53">
            <v>337901957</v>
          </cell>
          <cell r="CP53">
            <v>327892721</v>
          </cell>
          <cell r="CQ53">
            <v>322130839</v>
          </cell>
          <cell r="CR53">
            <v>301731479</v>
          </cell>
          <cell r="CS53">
            <v>292890260</v>
          </cell>
          <cell r="CT53">
            <v>279619716</v>
          </cell>
          <cell r="CU53">
            <v>272417352</v>
          </cell>
          <cell r="CV53">
            <v>66504621</v>
          </cell>
          <cell r="CW53">
            <v>64074594</v>
          </cell>
          <cell r="CX53">
            <v>60667557</v>
          </cell>
          <cell r="CY53">
            <v>60547036</v>
          </cell>
          <cell r="CZ53">
            <v>62448313</v>
          </cell>
          <cell r="DA53">
            <v>62482705</v>
          </cell>
          <cell r="DB53">
            <v>61165292</v>
          </cell>
          <cell r="DC53">
            <v>58787948</v>
          </cell>
          <cell r="DD53">
            <v>58387931</v>
          </cell>
          <cell r="DE53">
            <v>59330421</v>
          </cell>
          <cell r="DF53">
            <v>61050234</v>
          </cell>
          <cell r="DG53">
            <v>64718580</v>
          </cell>
          <cell r="DH53">
            <v>65468292</v>
          </cell>
          <cell r="DI53">
            <v>64772330</v>
          </cell>
          <cell r="DJ53">
            <v>81641385</v>
          </cell>
          <cell r="DK53">
            <v>62071499</v>
          </cell>
          <cell r="DL53">
            <v>60743835</v>
          </cell>
          <cell r="DM53">
            <v>60168908</v>
          </cell>
          <cell r="DN53">
            <v>56646446</v>
          </cell>
          <cell r="DO53">
            <v>55907403</v>
          </cell>
          <cell r="DP53">
            <v>54105285</v>
          </cell>
          <cell r="DQ53">
            <v>53134279</v>
          </cell>
          <cell r="DR53">
            <v>50334648</v>
          </cell>
          <cell r="DS53">
            <v>48676745</v>
          </cell>
          <cell r="DT53">
            <v>48250273</v>
          </cell>
          <cell r="DU53">
            <v>45330992</v>
          </cell>
          <cell r="DV53">
            <v>42501884</v>
          </cell>
          <cell r="DW53">
            <v>41490804</v>
          </cell>
          <cell r="DX53">
            <v>0</v>
          </cell>
          <cell r="DY53">
            <v>6338389</v>
          </cell>
          <cell r="DZ53">
            <v>11376551</v>
          </cell>
          <cell r="EA53">
            <v>0</v>
          </cell>
          <cell r="EB53">
            <v>17714940</v>
          </cell>
          <cell r="EC53">
            <v>14548790</v>
          </cell>
          <cell r="ED53">
            <v>18988794</v>
          </cell>
          <cell r="EE53">
            <v>19256906</v>
          </cell>
          <cell r="EF53">
            <v>36605128</v>
          </cell>
          <cell r="EG53">
            <v>-334292</v>
          </cell>
          <cell r="EH53">
            <v>-414961</v>
          </cell>
          <cell r="EI53">
            <v>214402840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CW54"/>
          <cell r="DY54"/>
          <cell r="DZ54"/>
          <cell r="EC54"/>
          <cell r="ED54"/>
          <cell r="EE54"/>
          <cell r="EH54"/>
          <cell r="EI54"/>
        </row>
        <row r="55">
          <cell r="B55" t="str">
            <v xml:space="preserve">TOTAL/Average </v>
          </cell>
          <cell r="C55">
            <v>5216.4551080000001</v>
          </cell>
          <cell r="D55">
            <v>2633.2394279999999</v>
          </cell>
          <cell r="E55">
            <v>3883.9780599999999</v>
          </cell>
          <cell r="F55">
            <v>663.74749699999984</v>
          </cell>
          <cell r="G55">
            <v>749.62270000000001</v>
          </cell>
          <cell r="H55">
            <v>783.66952599999991</v>
          </cell>
          <cell r="I55">
            <v>4081.1735079999999</v>
          </cell>
          <cell r="J55">
            <v>25.201971</v>
          </cell>
          <cell r="K55">
            <v>88.522572999999994</v>
          </cell>
          <cell r="L55">
            <v>0</v>
          </cell>
          <cell r="M55">
            <v>0.99999999999999989</v>
          </cell>
          <cell r="N55">
            <v>0.99999999999999989</v>
          </cell>
          <cell r="O55">
            <v>0.99999999999999978</v>
          </cell>
          <cell r="P55">
            <v>0.99743202325057023</v>
          </cell>
          <cell r="Q55">
            <v>1.0009180000010987</v>
          </cell>
          <cell r="R55">
            <v>1.0017670527016955</v>
          </cell>
          <cell r="S55">
            <v>1.0009000000089996</v>
          </cell>
          <cell r="T55">
            <v>1.0000991800000001</v>
          </cell>
          <cell r="U55">
            <v>1.0009000009</v>
          </cell>
          <cell r="V55">
            <v>1.0000090919809086</v>
          </cell>
          <cell r="W55">
            <v>0.95189885283445985</v>
          </cell>
          <cell r="X55">
            <v>0.95138671948983888</v>
          </cell>
          <cell r="Y55">
            <v>0.95307549295858951</v>
          </cell>
          <cell r="Z55">
            <v>1.1033385071842097</v>
          </cell>
          <cell r="AA55">
            <v>2.450448535495402</v>
          </cell>
          <cell r="AB55">
            <v>1</v>
          </cell>
          <cell r="AC55">
            <v>1</v>
          </cell>
          <cell r="AD55">
            <v>2.4388498942224777</v>
          </cell>
          <cell r="AE55">
            <v>2.4213617206410714</v>
          </cell>
          <cell r="AF55">
            <v>0.99999999999999989</v>
          </cell>
          <cell r="AG55">
            <v>0.99999999999999978</v>
          </cell>
          <cell r="AH55">
            <v>0.99880925099301221</v>
          </cell>
          <cell r="AI55">
            <v>2.237550296623489</v>
          </cell>
          <cell r="AJ55">
            <v>2.2568104567389842</v>
          </cell>
          <cell r="AK55">
            <v>2.2700634640331843</v>
          </cell>
          <cell r="AL55">
            <v>2.2720328075527494</v>
          </cell>
          <cell r="AM55">
            <v>2.2762223257870873</v>
          </cell>
          <cell r="AN55">
            <v>19745021016</v>
          </cell>
          <cell r="AO55">
            <v>12320815689</v>
          </cell>
          <cell r="AP55">
            <v>0</v>
          </cell>
          <cell r="AQ55">
            <v>14413274442</v>
          </cell>
          <cell r="AR55">
            <v>0</v>
          </cell>
          <cell r="AS55">
            <v>2539678302</v>
          </cell>
          <cell r="AT55">
            <v>3270972663</v>
          </cell>
          <cell r="AU55">
            <v>16618274442</v>
          </cell>
          <cell r="AV55">
            <v>853878942</v>
          </cell>
          <cell r="AW55">
            <v>1312560963</v>
          </cell>
          <cell r="AX55">
            <v>1312560.9629999995</v>
          </cell>
          <cell r="AY55">
            <v>298194939</v>
          </cell>
          <cell r="AZ55"/>
          <cell r="BA55">
            <v>0.99999999999999989</v>
          </cell>
          <cell r="BB55">
            <v>1</v>
          </cell>
          <cell r="BC55">
            <v>1</v>
          </cell>
          <cell r="BD55">
            <v>1.0000000000000002</v>
          </cell>
          <cell r="BE55">
            <v>9.9726131075568339E-2</v>
          </cell>
          <cell r="BF55">
            <v>1.5054441441451424E-2</v>
          </cell>
          <cell r="BG55">
            <v>0.18367822356255481</v>
          </cell>
          <cell r="BH55">
            <v>0.16263643182503965</v>
          </cell>
          <cell r="BI55">
            <v>0.33326620022707748</v>
          </cell>
          <cell r="BJ55">
            <v>0.48349553672899115</v>
          </cell>
          <cell r="BK55">
            <v>0.1087818885546821</v>
          </cell>
          <cell r="BL55">
            <v>0.51240396025382084</v>
          </cell>
          <cell r="BM55">
            <v>0.1044896911854542</v>
          </cell>
          <cell r="BN55">
            <v>5.188679999203389E-2</v>
          </cell>
          <cell r="BO55">
            <v>5.2602891193420313E-2</v>
          </cell>
          <cell r="BP55">
            <v>0.67797484623278226</v>
          </cell>
          <cell r="BQ55">
            <v>1</v>
          </cell>
          <cell r="BR55">
            <v>0.99999999999999989</v>
          </cell>
          <cell r="BS55">
            <v>1</v>
          </cell>
          <cell r="BT55">
            <v>5216455108</v>
          </cell>
          <cell r="BU55">
            <v>5185805074</v>
          </cell>
          <cell r="BV55">
            <v>4972082036</v>
          </cell>
          <cell r="BW55">
            <v>4800826099</v>
          </cell>
          <cell r="BX55">
            <v>4723759614</v>
          </cell>
          <cell r="BY55">
            <v>4634502440</v>
          </cell>
          <cell r="BZ55">
            <v>4316544802</v>
          </cell>
          <cell r="CA55">
            <v>3971216582</v>
          </cell>
          <cell r="CB55">
            <v>4348797885</v>
          </cell>
          <cell r="CC55">
            <v>4010760709</v>
          </cell>
          <cell r="CD55">
            <v>3828579689</v>
          </cell>
          <cell r="CE55">
            <v>3810113858</v>
          </cell>
          <cell r="CF55">
            <v>3787939032</v>
          </cell>
          <cell r="CG55">
            <v>3718328587</v>
          </cell>
          <cell r="CH55">
            <v>3614256609</v>
          </cell>
          <cell r="CI55">
            <v>3505329838</v>
          </cell>
          <cell r="CJ55">
            <v>3543749847</v>
          </cell>
          <cell r="CK55">
            <v>3437789852</v>
          </cell>
          <cell r="CL55">
            <v>3325278228</v>
          </cell>
          <cell r="CM55">
            <v>3295667304</v>
          </cell>
          <cell r="CN55">
            <v>3187533317</v>
          </cell>
          <cell r="CO55">
            <v>3154245533</v>
          </cell>
          <cell r="CP55">
            <v>2973920174</v>
          </cell>
          <cell r="CQ55">
            <v>2863023794</v>
          </cell>
          <cell r="CR55">
            <v>2724462999</v>
          </cell>
          <cell r="CS55">
            <v>2624486759</v>
          </cell>
          <cell r="CT55">
            <v>2502841147</v>
          </cell>
          <cell r="CU55">
            <v>2433495538</v>
          </cell>
          <cell r="CV55">
            <v>783669526</v>
          </cell>
          <cell r="CW55">
            <v>762970940</v>
          </cell>
          <cell r="CX55">
            <v>745822239</v>
          </cell>
          <cell r="CY55">
            <v>728517618</v>
          </cell>
          <cell r="CZ55">
            <v>733913548</v>
          </cell>
          <cell r="DA55">
            <v>652111456</v>
          </cell>
          <cell r="DB55">
            <v>683469643</v>
          </cell>
          <cell r="DC55">
            <v>621682040</v>
          </cell>
          <cell r="DD55">
            <v>640607064</v>
          </cell>
          <cell r="DE55">
            <v>601342860</v>
          </cell>
          <cell r="DF55">
            <v>605028951</v>
          </cell>
          <cell r="DG55">
            <v>616240724</v>
          </cell>
          <cell r="DH55">
            <v>605814930</v>
          </cell>
          <cell r="DI55">
            <v>579790864</v>
          </cell>
          <cell r="DJ55">
            <v>597340172</v>
          </cell>
          <cell r="DK55">
            <v>561821153</v>
          </cell>
          <cell r="DL55">
            <v>557486831</v>
          </cell>
          <cell r="DM55">
            <v>530770439</v>
          </cell>
          <cell r="DN55">
            <v>513140413</v>
          </cell>
          <cell r="DO55">
            <v>507395372</v>
          </cell>
          <cell r="DP55">
            <v>491686154</v>
          </cell>
          <cell r="DQ55">
            <v>488043270</v>
          </cell>
          <cell r="DR55">
            <v>477867067</v>
          </cell>
          <cell r="DS55">
            <v>452538251</v>
          </cell>
          <cell r="DT55">
            <v>452111779</v>
          </cell>
          <cell r="DU55">
            <v>439822307</v>
          </cell>
          <cell r="DV55">
            <v>411596767</v>
          </cell>
          <cell r="DW55">
            <v>395141595</v>
          </cell>
          <cell r="DX55">
            <v>0</v>
          </cell>
          <cell r="DY55">
            <v>103423740</v>
          </cell>
          <cell r="DZ55">
            <v>206909981</v>
          </cell>
          <cell r="EA55">
            <v>0</v>
          </cell>
          <cell r="EB55">
            <v>310333721</v>
          </cell>
          <cell r="EC55">
            <v>150044969</v>
          </cell>
          <cell r="ED55">
            <v>164693105</v>
          </cell>
          <cell r="EE55">
            <v>158360098</v>
          </cell>
          <cell r="EF55">
            <v>321412631</v>
          </cell>
          <cell r="EG55">
            <v>56551715</v>
          </cell>
          <cell r="EH55">
            <v>40915143</v>
          </cell>
          <cell r="EI55">
            <v>2633239428</v>
          </cell>
        </row>
        <row r="56">
          <cell r="C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</row>
        <row r="58">
          <cell r="B58" t="str">
            <v>Sep 2020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5</v>
          </cell>
          <cell r="H58">
            <v>5</v>
          </cell>
          <cell r="I58">
            <v>8</v>
          </cell>
          <cell r="J58">
            <v>8</v>
          </cell>
          <cell r="K58">
            <v>6</v>
          </cell>
          <cell r="L58" t="e">
            <v>#N/A</v>
          </cell>
          <cell r="M58">
            <v>7</v>
          </cell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>
            <v>8</v>
          </cell>
          <cell r="BB58">
            <v>7</v>
          </cell>
          <cell r="BC58">
            <v>9</v>
          </cell>
          <cell r="BD58">
            <v>6</v>
          </cell>
          <cell r="BE58">
            <v>7</v>
          </cell>
          <cell r="BF58">
            <v>5</v>
          </cell>
          <cell r="BG58">
            <v>2</v>
          </cell>
          <cell r="BH58">
            <v>1</v>
          </cell>
          <cell r="BI58">
            <v>9</v>
          </cell>
          <cell r="BJ58">
            <v>3</v>
          </cell>
          <cell r="BK58">
            <v>2</v>
          </cell>
          <cell r="BL58">
            <v>7</v>
          </cell>
          <cell r="BM58">
            <v>9</v>
          </cell>
          <cell r="BN58">
            <v>2</v>
          </cell>
          <cell r="BO58">
            <v>9</v>
          </cell>
          <cell r="BP58">
            <v>3</v>
          </cell>
          <cell r="BQ58">
            <v>6</v>
          </cell>
          <cell r="BR58">
            <v>5</v>
          </cell>
          <cell r="BS58">
            <v>6</v>
          </cell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</row>
        <row r="59">
          <cell r="B59" t="str">
            <v>Jun 2020 (Ranking out of 9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8</v>
          </cell>
          <cell r="K59">
            <v>8</v>
          </cell>
          <cell r="L59"/>
          <cell r="M59"/>
          <cell r="N59">
            <v>8</v>
          </cell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>
            <v>8</v>
          </cell>
          <cell r="BA59">
            <v>8</v>
          </cell>
          <cell r="BB59">
            <v>7</v>
          </cell>
          <cell r="BC59">
            <v>9</v>
          </cell>
          <cell r="BD59">
            <v>8</v>
          </cell>
          <cell r="BE59">
            <v>7</v>
          </cell>
          <cell r="BF59">
            <v>6</v>
          </cell>
          <cell r="BG59">
            <v>2</v>
          </cell>
          <cell r="BH59">
            <v>1</v>
          </cell>
          <cell r="BI59">
            <v>9</v>
          </cell>
          <cell r="BJ59">
            <v>2</v>
          </cell>
          <cell r="BK59">
            <v>2</v>
          </cell>
          <cell r="BL59">
            <v>8</v>
          </cell>
          <cell r="BM59">
            <v>8</v>
          </cell>
          <cell r="BN59">
            <v>8</v>
          </cell>
          <cell r="BO59">
            <v>9</v>
          </cell>
          <cell r="BP59">
            <v>3</v>
          </cell>
          <cell r="BQ59">
            <v>6</v>
          </cell>
          <cell r="BR59">
            <v>6</v>
          </cell>
          <cell r="BS59">
            <v>7</v>
          </cell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</row>
        <row r="60">
          <cell r="B60" t="str">
            <v>Mar 2020 (Ranking out of 9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9</v>
          </cell>
          <cell r="K60">
            <v>7</v>
          </cell>
          <cell r="L60" t="e">
            <v>#N/A</v>
          </cell>
          <cell r="M60"/>
          <cell r="N60"/>
          <cell r="O60">
            <v>7</v>
          </cell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>
            <v>8</v>
          </cell>
          <cell r="BB60">
            <v>7</v>
          </cell>
          <cell r="BC60">
            <v>9</v>
          </cell>
          <cell r="BD60">
            <v>7</v>
          </cell>
          <cell r="BE60">
            <v>8</v>
          </cell>
          <cell r="BF60">
            <v>6</v>
          </cell>
          <cell r="BG60">
            <v>2</v>
          </cell>
          <cell r="BH60">
            <v>1</v>
          </cell>
          <cell r="BI60">
            <v>9</v>
          </cell>
          <cell r="BJ60">
            <v>2</v>
          </cell>
          <cell r="BK60">
            <v>2</v>
          </cell>
          <cell r="BL60">
            <v>9</v>
          </cell>
          <cell r="BM60">
            <v>9</v>
          </cell>
          <cell r="BN60">
            <v>9</v>
          </cell>
          <cell r="BO60">
            <v>9</v>
          </cell>
          <cell r="BP60">
            <v>5</v>
          </cell>
          <cell r="BQ60">
            <v>6</v>
          </cell>
          <cell r="BR60">
            <v>7</v>
          </cell>
          <cell r="BS60">
            <v>7</v>
          </cell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</row>
        <row r="61">
          <cell r="B61" t="str">
            <v>Dec 2019 (Ranking out of 9 banks)</v>
          </cell>
          <cell r="C61">
            <v>8</v>
          </cell>
          <cell r="D61">
            <v>7</v>
          </cell>
          <cell r="E61">
            <v>7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9</v>
          </cell>
          <cell r="K61">
            <v>7</v>
          </cell>
          <cell r="L61" t="e">
            <v>#N/A</v>
          </cell>
          <cell r="M61"/>
          <cell r="N61"/>
          <cell r="O61"/>
          <cell r="P61">
            <v>7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>
            <v>8</v>
          </cell>
          <cell r="BB61">
            <v>7</v>
          </cell>
          <cell r="BC61">
            <v>7</v>
          </cell>
          <cell r="BD61">
            <v>7</v>
          </cell>
          <cell r="BE61">
            <v>8</v>
          </cell>
          <cell r="BF61">
            <v>8</v>
          </cell>
          <cell r="BG61">
            <v>2</v>
          </cell>
          <cell r="BH61">
            <v>1</v>
          </cell>
          <cell r="BI61">
            <v>9</v>
          </cell>
          <cell r="BJ61">
            <v>3</v>
          </cell>
          <cell r="BK61">
            <v>3</v>
          </cell>
          <cell r="BL61">
            <v>9</v>
          </cell>
          <cell r="BM61">
            <v>8</v>
          </cell>
          <cell r="BN61">
            <v>9</v>
          </cell>
          <cell r="BO61">
            <v>8</v>
          </cell>
          <cell r="BP61">
            <v>5</v>
          </cell>
          <cell r="BQ61">
            <v>6</v>
          </cell>
          <cell r="BR61">
            <v>7</v>
          </cell>
          <cell r="BS61">
            <v>7</v>
          </cell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</row>
        <row r="62">
          <cell r="B62" t="str">
            <v>Sep 2019 (Ranking out of 9 banks)</v>
          </cell>
          <cell r="C62">
            <v>8</v>
          </cell>
          <cell r="D62">
            <v>7</v>
          </cell>
          <cell r="E62">
            <v>7</v>
          </cell>
          <cell r="F62">
            <v>5</v>
          </cell>
          <cell r="G62">
            <v>5</v>
          </cell>
          <cell r="H62">
            <v>5</v>
          </cell>
          <cell r="I62">
            <v>8</v>
          </cell>
          <cell r="J62">
            <v>9</v>
          </cell>
          <cell r="K62">
            <v>8</v>
          </cell>
          <cell r="L62" t="e">
            <v>#N/A</v>
          </cell>
          <cell r="M62"/>
          <cell r="N62"/>
          <cell r="O62"/>
          <cell r="P62"/>
          <cell r="Q62">
            <v>7</v>
          </cell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>
            <v>8</v>
          </cell>
          <cell r="BB62">
            <v>7</v>
          </cell>
          <cell r="BC62">
            <v>7</v>
          </cell>
          <cell r="BD62">
            <v>8</v>
          </cell>
          <cell r="BE62">
            <v>9</v>
          </cell>
          <cell r="BF62">
            <v>8</v>
          </cell>
          <cell r="BG62">
            <v>1</v>
          </cell>
          <cell r="BH62">
            <v>1</v>
          </cell>
          <cell r="BI62">
            <v>9</v>
          </cell>
          <cell r="BJ62">
            <v>2</v>
          </cell>
          <cell r="BK62">
            <v>3</v>
          </cell>
          <cell r="BL62">
            <v>8</v>
          </cell>
          <cell r="BM62">
            <v>8</v>
          </cell>
          <cell r="BN62">
            <v>9</v>
          </cell>
          <cell r="BO62">
            <v>9</v>
          </cell>
          <cell r="BP62">
            <v>5</v>
          </cell>
          <cell r="BQ62">
            <v>6</v>
          </cell>
          <cell r="BR62">
            <v>9</v>
          </cell>
          <cell r="BS62">
            <v>8</v>
          </cell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</row>
        <row r="63">
          <cell r="B63" t="str">
            <v>Jun 2019 (Ranking out of 9 banks)</v>
          </cell>
          <cell r="C63">
            <v>7</v>
          </cell>
          <cell r="D63">
            <v>6</v>
          </cell>
          <cell r="E63">
            <v>6</v>
          </cell>
          <cell r="F63">
            <v>4</v>
          </cell>
          <cell r="G63">
            <v>4</v>
          </cell>
          <cell r="H63">
            <v>4</v>
          </cell>
          <cell r="I63">
            <v>7</v>
          </cell>
          <cell r="J63">
            <v>9</v>
          </cell>
          <cell r="K63">
            <v>7</v>
          </cell>
          <cell r="L63"/>
          <cell r="M63"/>
          <cell r="N63"/>
          <cell r="O63"/>
          <cell r="P63"/>
          <cell r="Q63"/>
          <cell r="R63">
            <v>6</v>
          </cell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/>
          <cell r="AZ63">
            <v>7</v>
          </cell>
          <cell r="BA63">
            <v>7</v>
          </cell>
          <cell r="BB63">
            <v>6</v>
          </cell>
          <cell r="BC63">
            <v>6</v>
          </cell>
          <cell r="BD63">
            <v>7</v>
          </cell>
          <cell r="BE63">
            <v>9</v>
          </cell>
          <cell r="BF63">
            <v>8</v>
          </cell>
          <cell r="BG63">
            <v>1</v>
          </cell>
          <cell r="BH63">
            <v>1</v>
          </cell>
          <cell r="BI63">
            <v>9</v>
          </cell>
          <cell r="BJ63">
            <v>2</v>
          </cell>
          <cell r="BK63">
            <v>2</v>
          </cell>
          <cell r="BL63">
            <v>7</v>
          </cell>
          <cell r="BM63">
            <v>8</v>
          </cell>
          <cell r="BN63">
            <v>9</v>
          </cell>
          <cell r="BO63">
            <v>9</v>
          </cell>
          <cell r="BP63">
            <v>5</v>
          </cell>
          <cell r="BQ63">
            <v>6</v>
          </cell>
          <cell r="BR63">
            <v>7</v>
          </cell>
          <cell r="BS63">
            <v>7</v>
          </cell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</row>
        <row r="64">
          <cell r="B64" t="str">
            <v>Mar 2019 (Ranking out of 9 banks)</v>
          </cell>
          <cell r="C64">
            <v>7</v>
          </cell>
          <cell r="D64">
            <v>6</v>
          </cell>
          <cell r="E64">
            <v>6</v>
          </cell>
          <cell r="F64">
            <v>4</v>
          </cell>
          <cell r="G64">
            <v>4</v>
          </cell>
          <cell r="H64">
            <v>4</v>
          </cell>
          <cell r="I64">
            <v>7</v>
          </cell>
          <cell r="J64">
            <v>9</v>
          </cell>
          <cell r="K64">
            <v>8</v>
          </cell>
          <cell r="L64"/>
          <cell r="M64"/>
          <cell r="N64"/>
          <cell r="O64"/>
          <cell r="P64"/>
          <cell r="Q64"/>
          <cell r="R64"/>
          <cell r="S64">
            <v>6</v>
          </cell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/>
          <cell r="BA64">
            <v>7</v>
          </cell>
          <cell r="BB64">
            <v>6</v>
          </cell>
          <cell r="BC64">
            <v>6</v>
          </cell>
          <cell r="BD64">
            <v>8</v>
          </cell>
          <cell r="BE64">
            <v>9</v>
          </cell>
          <cell r="BF64">
            <v>8</v>
          </cell>
          <cell r="BG64">
            <v>1</v>
          </cell>
          <cell r="BH64">
            <v>1</v>
          </cell>
          <cell r="BI64">
            <v>9</v>
          </cell>
          <cell r="BJ64">
            <v>2</v>
          </cell>
          <cell r="BK64">
            <v>1</v>
          </cell>
          <cell r="BL64">
            <v>7</v>
          </cell>
          <cell r="BM64">
            <v>8</v>
          </cell>
          <cell r="BN64">
            <v>9</v>
          </cell>
          <cell r="BO64">
            <v>9</v>
          </cell>
          <cell r="BP64">
            <v>5</v>
          </cell>
          <cell r="BQ64">
            <v>6</v>
          </cell>
          <cell r="BR64">
            <v>7</v>
          </cell>
          <cell r="BS64">
            <v>7</v>
          </cell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</row>
        <row r="66">
          <cell r="B66" t="str">
            <v>Sep 2020 (Ranking out of 38 banks)</v>
          </cell>
          <cell r="C66">
            <v>8</v>
          </cell>
          <cell r="D66">
            <v>7</v>
          </cell>
          <cell r="E66">
            <v>9</v>
          </cell>
          <cell r="F66">
            <v>5</v>
          </cell>
          <cell r="G66">
            <v>5</v>
          </cell>
          <cell r="H66">
            <v>5</v>
          </cell>
          <cell r="I66">
            <v>8</v>
          </cell>
          <cell r="J66">
            <v>8</v>
          </cell>
          <cell r="K66">
            <v>6</v>
          </cell>
          <cell r="L66" t="e">
            <v>#REF!</v>
          </cell>
          <cell r="M66">
            <v>7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>
            <v>8</v>
          </cell>
          <cell r="BB66">
            <v>7</v>
          </cell>
          <cell r="BC66">
            <v>9</v>
          </cell>
          <cell r="BD66">
            <v>6</v>
          </cell>
          <cell r="BE66">
            <v>13</v>
          </cell>
          <cell r="BF66">
            <v>8</v>
          </cell>
          <cell r="BG66">
            <v>17</v>
          </cell>
          <cell r="BH66">
            <v>15</v>
          </cell>
          <cell r="BI66">
            <v>23</v>
          </cell>
          <cell r="BJ66">
            <v>7</v>
          </cell>
          <cell r="BK66">
            <v>8</v>
          </cell>
          <cell r="BL66">
            <v>19</v>
          </cell>
          <cell r="BM66">
            <v>30</v>
          </cell>
          <cell r="BN66">
            <v>21</v>
          </cell>
          <cell r="BO66">
            <v>25</v>
          </cell>
          <cell r="BP66">
            <v>12</v>
          </cell>
          <cell r="BQ66">
            <v>6</v>
          </cell>
          <cell r="BR66">
            <v>5</v>
          </cell>
          <cell r="BS66">
            <v>6</v>
          </cell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</row>
        <row r="67">
          <cell r="B67" t="str">
            <v>Jun 2020 (Ranking out of 38 banks)</v>
          </cell>
          <cell r="C67">
            <v>8</v>
          </cell>
          <cell r="D67">
            <v>7</v>
          </cell>
          <cell r="E67">
            <v>9</v>
          </cell>
          <cell r="F67">
            <v>5</v>
          </cell>
          <cell r="G67">
            <v>5</v>
          </cell>
          <cell r="H67">
            <v>5</v>
          </cell>
          <cell r="I67">
            <v>8</v>
          </cell>
          <cell r="J67">
            <v>8</v>
          </cell>
          <cell r="K67">
            <v>8</v>
          </cell>
          <cell r="L67" t="e">
            <v>#REF!</v>
          </cell>
          <cell r="M67"/>
          <cell r="N67">
            <v>8</v>
          </cell>
          <cell r="O67"/>
          <cell r="P67"/>
          <cell r="Q67"/>
          <cell r="R67"/>
          <cell r="S67"/>
          <cell r="T67"/>
          <cell r="U67"/>
          <cell r="V67"/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>
            <v>8</v>
          </cell>
          <cell r="BB67">
            <v>7</v>
          </cell>
          <cell r="BC67">
            <v>9</v>
          </cell>
          <cell r="BD67">
            <v>8</v>
          </cell>
          <cell r="BE67">
            <v>15</v>
          </cell>
          <cell r="BF67">
            <v>11</v>
          </cell>
          <cell r="BG67">
            <v>16</v>
          </cell>
          <cell r="BH67">
            <v>14</v>
          </cell>
          <cell r="BI67">
            <v>26</v>
          </cell>
          <cell r="BJ67">
            <v>6</v>
          </cell>
          <cell r="BK67">
            <v>8</v>
          </cell>
          <cell r="BL67">
            <v>20</v>
          </cell>
          <cell r="BM67">
            <v>30</v>
          </cell>
          <cell r="BN67">
            <v>21</v>
          </cell>
          <cell r="BO67">
            <v>28</v>
          </cell>
          <cell r="BP67">
            <v>13</v>
          </cell>
          <cell r="BQ67">
            <v>6</v>
          </cell>
          <cell r="BR67">
            <v>6</v>
          </cell>
          <cell r="BS67">
            <v>7</v>
          </cell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</row>
        <row r="68">
          <cell r="B68" t="str">
            <v>Mar 2020 (Ranking out of 38 banks)</v>
          </cell>
          <cell r="C68">
            <v>8</v>
          </cell>
          <cell r="D68">
            <v>7</v>
          </cell>
          <cell r="E68">
            <v>9</v>
          </cell>
          <cell r="F68">
            <v>5</v>
          </cell>
          <cell r="G68">
            <v>5</v>
          </cell>
          <cell r="H68">
            <v>5</v>
          </cell>
          <cell r="I68">
            <v>8</v>
          </cell>
          <cell r="J68">
            <v>10</v>
          </cell>
          <cell r="K68">
            <v>7</v>
          </cell>
          <cell r="L68" t="e">
            <v>#REF!</v>
          </cell>
          <cell r="M68"/>
          <cell r="N68"/>
          <cell r="O68">
            <v>7</v>
          </cell>
          <cell r="P68"/>
          <cell r="Q68"/>
          <cell r="R68"/>
          <cell r="S68"/>
          <cell r="T68"/>
          <cell r="U68"/>
          <cell r="V68"/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>
            <v>8</v>
          </cell>
          <cell r="BB68">
            <v>7</v>
          </cell>
          <cell r="BC68">
            <v>9</v>
          </cell>
          <cell r="BD68">
            <v>7</v>
          </cell>
          <cell r="BE68">
            <v>14</v>
          </cell>
          <cell r="BF68">
            <v>11</v>
          </cell>
          <cell r="BG68">
            <v>14</v>
          </cell>
          <cell r="BH68">
            <v>13</v>
          </cell>
          <cell r="BI68">
            <v>30</v>
          </cell>
          <cell r="BJ68">
            <v>5</v>
          </cell>
          <cell r="BK68">
            <v>8</v>
          </cell>
          <cell r="BL68">
            <v>26</v>
          </cell>
          <cell r="BM68">
            <v>29</v>
          </cell>
          <cell r="BN68">
            <v>18</v>
          </cell>
          <cell r="BO68">
            <v>28</v>
          </cell>
          <cell r="BP68">
            <v>16</v>
          </cell>
          <cell r="BQ68">
            <v>6</v>
          </cell>
          <cell r="BR68">
            <v>9</v>
          </cell>
          <cell r="BS68">
            <v>7</v>
          </cell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</row>
        <row r="69">
          <cell r="B69" t="str">
            <v>Dec 2019 (Ranking out of 38 banks)</v>
          </cell>
          <cell r="C69">
            <v>8</v>
          </cell>
          <cell r="D69">
            <v>7</v>
          </cell>
          <cell r="E69">
            <v>7</v>
          </cell>
          <cell r="F69">
            <v>5</v>
          </cell>
          <cell r="G69">
            <v>5</v>
          </cell>
          <cell r="H69">
            <v>5</v>
          </cell>
          <cell r="I69">
            <v>8</v>
          </cell>
          <cell r="J69">
            <v>10</v>
          </cell>
          <cell r="K69">
            <v>7</v>
          </cell>
          <cell r="L69">
            <v>0</v>
          </cell>
          <cell r="M69"/>
          <cell r="N69"/>
          <cell r="O69"/>
          <cell r="P69">
            <v>7</v>
          </cell>
          <cell r="Q69"/>
          <cell r="R69"/>
          <cell r="S69"/>
          <cell r="T69"/>
          <cell r="U69"/>
          <cell r="V69"/>
          <cell r="W69">
            <v>4.0433573375004851E-3</v>
          </cell>
          <cell r="X69">
            <v>3.9857052510327397E-3</v>
          </cell>
          <cell r="Y69">
            <v>3.8410824440889627E-3</v>
          </cell>
          <cell r="Z69">
            <v>3.8796088648280665E-3</v>
          </cell>
          <cell r="AA69">
            <v>3.8695415603358578E-3</v>
          </cell>
          <cell r="AB69">
            <v>3.6864442802451557E-3</v>
          </cell>
          <cell r="AC69">
            <v>3.6355440445543803E-3</v>
          </cell>
          <cell r="AD69">
            <v>3.4989097018524365E-3</v>
          </cell>
          <cell r="AE69">
            <v>3.3327067234972486E-3</v>
          </cell>
          <cell r="AF69">
            <v>3.140047870071703E-3</v>
          </cell>
          <cell r="AG69">
            <v>2.8919251478437126E-3</v>
          </cell>
          <cell r="AH69">
            <v>2.5775180393315849E-3</v>
          </cell>
          <cell r="AI69">
            <v>2.5816394990063472E-3</v>
          </cell>
          <cell r="AJ69">
            <v>2.7375039181430178E-3</v>
          </cell>
          <cell r="AK69">
            <v>2.8849107269786518E-3</v>
          </cell>
          <cell r="AL69">
            <v>2.9470418296018448E-3</v>
          </cell>
          <cell r="AM69">
            <v>2.9730819231159732E-3</v>
          </cell>
          <cell r="AN69">
            <v>2.8524193975043499E-3</v>
          </cell>
          <cell r="AO69">
            <v>313413032</v>
          </cell>
          <cell r="AP69">
            <v>195568503</v>
          </cell>
          <cell r="AQ69">
            <v>0</v>
          </cell>
          <cell r="AR69">
            <v>228782134</v>
          </cell>
          <cell r="AS69">
            <v>0</v>
          </cell>
          <cell r="AT69">
            <v>40312345</v>
          </cell>
          <cell r="AU69">
            <v>51920201</v>
          </cell>
          <cell r="AV69">
            <v>263782134</v>
          </cell>
          <cell r="AW69">
            <v>13553634</v>
          </cell>
          <cell r="AX69">
            <v>20834301</v>
          </cell>
          <cell r="AY69">
            <v>20834.300999999999</v>
          </cell>
          <cell r="AZ69">
            <v>4733253</v>
          </cell>
          <cell r="BA69">
            <v>8</v>
          </cell>
          <cell r="BB69">
            <v>7</v>
          </cell>
          <cell r="BC69">
            <v>7</v>
          </cell>
          <cell r="BD69">
            <v>7</v>
          </cell>
          <cell r="BE69">
            <v>15</v>
          </cell>
          <cell r="BF69">
            <v>13</v>
          </cell>
          <cell r="BG69">
            <v>14</v>
          </cell>
          <cell r="BH69">
            <v>14</v>
          </cell>
          <cell r="BI69">
            <v>31</v>
          </cell>
          <cell r="BJ69">
            <v>7</v>
          </cell>
          <cell r="BK69">
            <v>8</v>
          </cell>
          <cell r="BL69">
            <v>24</v>
          </cell>
          <cell r="BM69">
            <v>27</v>
          </cell>
          <cell r="BN69">
            <v>18</v>
          </cell>
          <cell r="BO69">
            <v>29</v>
          </cell>
          <cell r="BP69">
            <v>19</v>
          </cell>
          <cell r="BQ69">
            <v>6</v>
          </cell>
          <cell r="BR69">
            <v>9</v>
          </cell>
          <cell r="BS69">
            <v>7</v>
          </cell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</row>
        <row r="70">
          <cell r="B70" t="str">
            <v>Sep 2019 (Ranking out of 38 banks)</v>
          </cell>
          <cell r="C70">
            <v>8</v>
          </cell>
          <cell r="D70">
            <v>7</v>
          </cell>
          <cell r="E70">
            <v>7</v>
          </cell>
          <cell r="F70">
            <v>5</v>
          </cell>
          <cell r="G70">
            <v>5</v>
          </cell>
          <cell r="H70">
            <v>5</v>
          </cell>
          <cell r="I70">
            <v>8</v>
          </cell>
          <cell r="J70">
            <v>10</v>
          </cell>
          <cell r="K70">
            <v>8</v>
          </cell>
          <cell r="L70">
            <v>0</v>
          </cell>
          <cell r="M70"/>
          <cell r="N70"/>
          <cell r="O70"/>
          <cell r="P70"/>
          <cell r="Q70">
            <v>7</v>
          </cell>
          <cell r="R70"/>
          <cell r="S70"/>
          <cell r="T70"/>
          <cell r="U70"/>
          <cell r="V70"/>
          <cell r="W70">
            <v>2.2831051018938715E-3</v>
          </cell>
          <cell r="X70">
            <v>2.667232875557445E-3</v>
          </cell>
          <cell r="Y70">
            <v>2.7943385230868381E-3</v>
          </cell>
          <cell r="Z70">
            <v>2.9311894911254019E-3</v>
          </cell>
          <cell r="AA70">
            <v>3.0410302221931039E-3</v>
          </cell>
          <cell r="AB70">
            <v>3.2463100336946882E-3</v>
          </cell>
          <cell r="AC70">
            <v>3.127047466179375E-3</v>
          </cell>
          <cell r="AD70">
            <v>3.4316570805427039E-3</v>
          </cell>
          <cell r="AE70">
            <v>3.5951394425047193E-3</v>
          </cell>
          <cell r="AF70">
            <v>3.5168922779126709E-3</v>
          </cell>
          <cell r="AG70">
            <v>3.6589293862348505E-3</v>
          </cell>
          <cell r="AH70">
            <v>3.8139306267146143E-3</v>
          </cell>
          <cell r="AI70">
            <v>4.1598331954687522E-3</v>
          </cell>
          <cell r="AJ70">
            <v>4.3305980844768359E-3</v>
          </cell>
          <cell r="AK70">
            <v>4.7091276126817556E-3</v>
          </cell>
          <cell r="AL70">
            <v>4.9352439066792245E-3</v>
          </cell>
          <cell r="AM70">
            <v>5.0564486501753214E-3</v>
          </cell>
          <cell r="AN70">
            <v>313413032</v>
          </cell>
          <cell r="AO70">
            <v>195568503</v>
          </cell>
          <cell r="AP70">
            <v>0</v>
          </cell>
          <cell r="AQ70">
            <v>228782134</v>
          </cell>
          <cell r="AR70">
            <v>0</v>
          </cell>
          <cell r="AS70">
            <v>40312354</v>
          </cell>
          <cell r="AT70">
            <v>51920201</v>
          </cell>
          <cell r="AU70">
            <v>263782134</v>
          </cell>
          <cell r="AV70">
            <v>13553634</v>
          </cell>
          <cell r="AW70">
            <v>20834301</v>
          </cell>
          <cell r="AX70">
            <v>20834.300999999999</v>
          </cell>
          <cell r="AY70">
            <v>4733253</v>
          </cell>
          <cell r="AZ70">
            <v>0</v>
          </cell>
          <cell r="BA70">
            <v>8</v>
          </cell>
          <cell r="BB70">
            <v>7</v>
          </cell>
          <cell r="BC70">
            <v>7</v>
          </cell>
          <cell r="BD70">
            <v>8</v>
          </cell>
          <cell r="BE70">
            <v>13</v>
          </cell>
          <cell r="BF70">
            <v>14</v>
          </cell>
          <cell r="BG70">
            <v>15</v>
          </cell>
          <cell r="BH70">
            <v>15</v>
          </cell>
          <cell r="BI70">
            <v>32</v>
          </cell>
          <cell r="BJ70">
            <v>6</v>
          </cell>
          <cell r="BK70">
            <v>9</v>
          </cell>
          <cell r="BL70">
            <v>21</v>
          </cell>
          <cell r="BM70">
            <v>27</v>
          </cell>
          <cell r="BN70">
            <v>19</v>
          </cell>
          <cell r="BO70">
            <v>28</v>
          </cell>
          <cell r="BP70">
            <v>21</v>
          </cell>
          <cell r="BQ70">
            <v>6</v>
          </cell>
          <cell r="BR70">
            <v>10</v>
          </cell>
          <cell r="BS70">
            <v>8</v>
          </cell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</row>
        <row r="71">
          <cell r="B71" t="str">
            <v>Jun 2019 (Ranking out of 39 banks)</v>
          </cell>
          <cell r="C71">
            <v>7</v>
          </cell>
          <cell r="D71">
            <v>6</v>
          </cell>
          <cell r="E71">
            <v>6</v>
          </cell>
          <cell r="F71">
            <v>4</v>
          </cell>
          <cell r="G71">
            <v>4</v>
          </cell>
          <cell r="H71">
            <v>4</v>
          </cell>
          <cell r="I71">
            <v>7</v>
          </cell>
          <cell r="J71">
            <v>11</v>
          </cell>
          <cell r="K71">
            <v>7</v>
          </cell>
          <cell r="L71">
            <v>0</v>
          </cell>
          <cell r="M71"/>
          <cell r="N71"/>
          <cell r="O71"/>
          <cell r="P71"/>
          <cell r="Q71"/>
          <cell r="R71">
            <v>6</v>
          </cell>
          <cell r="S71"/>
          <cell r="T71"/>
          <cell r="U71"/>
          <cell r="V71"/>
          <cell r="W71">
            <v>0</v>
          </cell>
          <cell r="X71">
            <v>2.2831051018938715E-3</v>
          </cell>
          <cell r="Y71">
            <v>2.667232875557445E-3</v>
          </cell>
          <cell r="Z71">
            <v>2.7943385230868381E-3</v>
          </cell>
          <cell r="AA71">
            <v>2.9311894911254019E-3</v>
          </cell>
          <cell r="AB71">
            <v>3.0410302221931039E-3</v>
          </cell>
          <cell r="AC71">
            <v>3.2463100336946882E-3</v>
          </cell>
          <cell r="AD71">
            <v>3.127047466179375E-3</v>
          </cell>
          <cell r="AE71">
            <v>3.4316570805427039E-3</v>
          </cell>
          <cell r="AF71">
            <v>3.5951394425047193E-3</v>
          </cell>
          <cell r="AG71">
            <v>3.5168922779126709E-3</v>
          </cell>
          <cell r="AH71">
            <v>3.6589293862348505E-3</v>
          </cell>
          <cell r="AI71">
            <v>3.8139306267146143E-3</v>
          </cell>
          <cell r="AJ71">
            <v>4.1598331954687522E-3</v>
          </cell>
          <cell r="AK71">
            <v>4.3305980844768359E-3</v>
          </cell>
          <cell r="AL71">
            <v>4.7091276126817556E-3</v>
          </cell>
          <cell r="AM71">
            <v>4.9352439066792245E-3</v>
          </cell>
          <cell r="AN71">
            <v>5.0564486501753214E-3</v>
          </cell>
          <cell r="AO71">
            <v>313413032</v>
          </cell>
          <cell r="AP71">
            <v>195568503</v>
          </cell>
          <cell r="AQ71">
            <v>0</v>
          </cell>
          <cell r="AR71">
            <v>228782134</v>
          </cell>
          <cell r="AS71">
            <v>0</v>
          </cell>
          <cell r="AT71">
            <v>40312354</v>
          </cell>
          <cell r="AU71">
            <v>51920201</v>
          </cell>
          <cell r="AV71">
            <v>263782134</v>
          </cell>
          <cell r="AW71">
            <v>13553634</v>
          </cell>
          <cell r="AX71">
            <v>20834301</v>
          </cell>
          <cell r="AY71">
            <v>20834.300999999999</v>
          </cell>
          <cell r="AZ71">
            <v>7</v>
          </cell>
          <cell r="BA71">
            <v>7</v>
          </cell>
          <cell r="BB71">
            <v>6</v>
          </cell>
          <cell r="BC71">
            <v>6</v>
          </cell>
          <cell r="BD71">
            <v>7</v>
          </cell>
          <cell r="BE71">
            <v>15</v>
          </cell>
          <cell r="BF71">
            <v>14</v>
          </cell>
          <cell r="BG71">
            <v>18</v>
          </cell>
          <cell r="BH71">
            <v>18</v>
          </cell>
          <cell r="BI71">
            <v>32</v>
          </cell>
          <cell r="BJ71">
            <v>6</v>
          </cell>
          <cell r="BK71">
            <v>6</v>
          </cell>
          <cell r="BL71">
            <v>16</v>
          </cell>
          <cell r="BM71">
            <v>31</v>
          </cell>
          <cell r="BN71">
            <v>20</v>
          </cell>
          <cell r="BO71">
            <v>32</v>
          </cell>
          <cell r="BP71">
            <v>22</v>
          </cell>
          <cell r="BQ71">
            <v>6</v>
          </cell>
          <cell r="BR71">
            <v>8</v>
          </cell>
          <cell r="BS71">
            <v>7</v>
          </cell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</row>
        <row r="72">
          <cell r="B72" t="str">
            <v>Mar 2019 (Ranking out of 39 banks)</v>
          </cell>
          <cell r="C72">
            <v>7</v>
          </cell>
          <cell r="D72">
            <v>6</v>
          </cell>
          <cell r="E72">
            <v>6</v>
          </cell>
          <cell r="F72">
            <v>4</v>
          </cell>
          <cell r="G72">
            <v>4</v>
          </cell>
          <cell r="H72">
            <v>4</v>
          </cell>
          <cell r="I72">
            <v>7</v>
          </cell>
          <cell r="J72">
            <v>10</v>
          </cell>
          <cell r="K72">
            <v>8</v>
          </cell>
          <cell r="L72">
            <v>0</v>
          </cell>
          <cell r="M72"/>
          <cell r="N72"/>
          <cell r="O72"/>
          <cell r="P72"/>
          <cell r="Q72"/>
          <cell r="R72"/>
          <cell r="S72">
            <v>6</v>
          </cell>
          <cell r="T72"/>
          <cell r="U72"/>
          <cell r="V72"/>
          <cell r="W72"/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0</v>
          </cell>
          <cell r="BA72">
            <v>7</v>
          </cell>
          <cell r="BB72">
            <v>6</v>
          </cell>
          <cell r="BC72">
            <v>6</v>
          </cell>
          <cell r="BD72">
            <v>8</v>
          </cell>
          <cell r="BE72">
            <v>16</v>
          </cell>
          <cell r="BF72">
            <v>16</v>
          </cell>
          <cell r="BG72">
            <v>17</v>
          </cell>
          <cell r="BH72">
            <v>17</v>
          </cell>
          <cell r="BI72">
            <v>32</v>
          </cell>
          <cell r="BJ72">
            <v>6</v>
          </cell>
          <cell r="BK72">
            <v>5</v>
          </cell>
          <cell r="BL72">
            <v>17</v>
          </cell>
          <cell r="BM72">
            <v>29</v>
          </cell>
          <cell r="BN72">
            <v>20</v>
          </cell>
          <cell r="BO72">
            <v>30</v>
          </cell>
          <cell r="BP72">
            <v>18</v>
          </cell>
          <cell r="BQ72">
            <v>6</v>
          </cell>
          <cell r="BR72">
            <v>7</v>
          </cell>
          <cell r="BS72">
            <v>7</v>
          </cell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  <cell r="DX72"/>
          <cell r="DY72"/>
          <cell r="DZ72"/>
          <cell r="EA72"/>
          <cell r="EB72"/>
          <cell r="EC72"/>
          <cell r="ED72"/>
          <cell r="EE72"/>
          <cell r="EF72"/>
          <cell r="EG72"/>
          <cell r="EH72"/>
          <cell r="EI72"/>
        </row>
      </sheetData>
      <sheetData sheetId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Dec_20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 t="str">
            <v>Figures in KShs billions, except where otherwise indicated</v>
          </cell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  <cell r="EJ1"/>
          <cell r="EK1"/>
          <cell r="EL1"/>
          <cell r="EM1"/>
        </row>
        <row r="2">
          <cell r="B2" t="str">
            <v>Kenya Banking Industry analysis as at 31 December 2020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  <cell r="EJ2"/>
          <cell r="EK2"/>
          <cell r="EL2"/>
          <cell r="EM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 t="str">
            <v xml:space="preserve">Weighted market share index 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 t="str">
            <v>Market share on:</v>
          </cell>
          <cell r="BC3"/>
          <cell r="BD3"/>
          <cell r="BE3"/>
          <cell r="BF3" t="str">
            <v>Key ratios as at 31 December 2020</v>
          </cell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 t="str">
            <v>Market share on off balance sheet items:</v>
          </cell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 t="str">
            <v>ok</v>
          </cell>
          <cell r="CV3" t="str">
            <v>ok</v>
          </cell>
          <cell r="CW3" t="str">
            <v>ok</v>
          </cell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/>
          <cell r="DU3"/>
          <cell r="DV3" t="str">
            <v>ok</v>
          </cell>
          <cell r="DW3" t="str">
            <v>ok</v>
          </cell>
          <cell r="DX3"/>
          <cell r="DY3"/>
          <cell r="DZ3"/>
          <cell r="EA3"/>
          <cell r="EB3" t="str">
            <v>ok</v>
          </cell>
          <cell r="EC3" t="str">
            <v>ok</v>
          </cell>
          <cell r="ED3"/>
          <cell r="EE3"/>
          <cell r="EF3" t="str">
            <v>ok</v>
          </cell>
          <cell r="EG3" t="str">
            <v>ok</v>
          </cell>
          <cell r="EH3" t="str">
            <v>ok</v>
          </cell>
          <cell r="EI3" t="str">
            <v>ok</v>
          </cell>
          <cell r="EJ3"/>
          <cell r="EK3"/>
          <cell r="EL3" t="str">
            <v>ok</v>
          </cell>
          <cell r="EM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Dec- 20</v>
          </cell>
          <cell r="N4" t="str">
            <v>Sep- 20</v>
          </cell>
          <cell r="O4" t="str">
            <v>Jun-20</v>
          </cell>
          <cell r="P4" t="str">
            <v>Mar- 20</v>
          </cell>
          <cell r="Q4" t="str">
            <v>Dec- 19</v>
          </cell>
          <cell r="R4" t="str">
            <v>Sep- 19</v>
          </cell>
          <cell r="S4" t="str">
            <v>Jun- 19</v>
          </cell>
          <cell r="T4" t="str">
            <v>Mar- 19</v>
          </cell>
          <cell r="U4" t="str">
            <v>Dec- 18</v>
          </cell>
          <cell r="V4" t="str">
            <v>Sep- 18</v>
          </cell>
          <cell r="W4" t="str">
            <v>Jun- 18</v>
          </cell>
          <cell r="X4" t="str">
            <v>Mar- 18</v>
          </cell>
          <cell r="Y4" t="str">
            <v>Dec- 17</v>
          </cell>
          <cell r="Z4" t="str">
            <v>Sep- 17</v>
          </cell>
          <cell r="AA4" t="str">
            <v>Jun- 17</v>
          </cell>
          <cell r="AB4" t="str">
            <v>Mar- 17</v>
          </cell>
          <cell r="AC4" t="str">
            <v>Dec- 16</v>
          </cell>
          <cell r="AD4" t="str">
            <v>Sep- 16</v>
          </cell>
          <cell r="AE4" t="str">
            <v>Jun- 16</v>
          </cell>
          <cell r="AF4" t="str">
            <v>Mar- 16</v>
          </cell>
          <cell r="AG4" t="str">
            <v>Sep- 15</v>
          </cell>
          <cell r="AH4" t="str">
            <v>June - 15</v>
          </cell>
          <cell r="AI4" t="str">
            <v>Mar - 15</v>
          </cell>
          <cell r="AJ4" t="str">
            <v>Dec - 14</v>
          </cell>
          <cell r="AK4" t="str">
            <v>Sep - 14</v>
          </cell>
          <cell r="AL4" t="str">
            <v>Jun - 14</v>
          </cell>
          <cell r="AM4" t="str">
            <v>Mar - 14</v>
          </cell>
          <cell r="AN4" t="str">
            <v>Dec - 13</v>
          </cell>
          <cell r="AO4" t="str">
            <v>Assets
Sep 2013</v>
          </cell>
          <cell r="AP4" t="str">
            <v>Advances Sep 2013</v>
          </cell>
          <cell r="AQ4" t="str">
            <v>Advances - Dec 2010</v>
          </cell>
          <cell r="AR4" t="str">
            <v>Deposits - Sep 2013</v>
          </cell>
          <cell r="AS4" t="str">
            <v>Deposits - Dec 2010</v>
          </cell>
          <cell r="AT4" t="str">
            <v>Core Capital</v>
          </cell>
          <cell r="AU4" t="str">
            <v>Total Capital</v>
          </cell>
          <cell r="AV4" t="str">
            <v>Total Risk Weighted Assets</v>
          </cell>
          <cell r="AW4" t="str">
            <v>PBT</v>
          </cell>
          <cell r="AX4" t="str">
            <v>Interest income on
 loans and advances</v>
          </cell>
          <cell r="AY4" t="str">
            <v>Interest income on
 loans and advances</v>
          </cell>
          <cell r="AZ4" t="str">
            <v>Interest expenses on 
customer deposits</v>
          </cell>
          <cell r="BA4"/>
          <cell r="BB4" t="str">
            <v>Assets</v>
          </cell>
          <cell r="BC4" t="str">
            <v xml:space="preserve"> Advances</v>
          </cell>
          <cell r="BD4" t="str">
            <v>Customer Deposits</v>
          </cell>
          <cell r="BE4" t="str">
            <v>PBT Marketshare %</v>
          </cell>
          <cell r="BF4" t="str">
            <v>Annualised ROE</v>
          </cell>
          <cell r="BG4" t="str">
            <v>Annualised ROA</v>
          </cell>
          <cell r="BH4" t="str">
            <v>Total capital/ TRWA</v>
          </cell>
          <cell r="BI4" t="str">
            <v>Core capital/ TRWA</v>
          </cell>
          <cell r="BJ4" t="str">
            <v>Fee income/Total income</v>
          </cell>
          <cell r="BK4" t="str">
            <v>Cost
/Income</v>
          </cell>
          <cell r="BL4" t="str">
            <v>NPA ratio</v>
          </cell>
          <cell r="BM4" t="str">
            <v>Coverarge ratio (Specific provision/NPL)</v>
          </cell>
          <cell r="BN4" t="str">
            <v>Yield on Loans</v>
          </cell>
          <cell r="BO4" t="str">
            <v>Cost of customer deposits</v>
          </cell>
          <cell r="BP4" t="str">
            <v>Spread</v>
          </cell>
          <cell r="BQ4" t="str">
            <v>Advances to Deposits ratio</v>
          </cell>
          <cell r="BR4" t="str">
            <v>Letter of credit, guarantees, acceptances</v>
          </cell>
          <cell r="BS4" t="str">
            <v>Forwards swaps &amp; options</v>
          </cell>
          <cell r="BT4" t="str">
            <v>Overall off balance sheet items</v>
          </cell>
          <cell r="BU4" t="str">
            <v>Total assets Dec 20</v>
          </cell>
          <cell r="BV4" t="str">
            <v>Total assets Sep 20</v>
          </cell>
          <cell r="BW4" t="str">
            <v>Total assets Jun 20</v>
          </cell>
          <cell r="BX4" t="str">
            <v>Total assets Mar 20</v>
          </cell>
          <cell r="BY4" t="str">
            <v>Total assets Dec 19</v>
          </cell>
          <cell r="BZ4" t="str">
            <v>Total assets Sep 19</v>
          </cell>
          <cell r="CA4" t="str">
            <v>Total assets Jun 19</v>
          </cell>
          <cell r="CB4" t="str">
            <v>Total assets Mar 19</v>
          </cell>
          <cell r="CC4" t="str">
            <v>Total assets Dec 18</v>
          </cell>
          <cell r="CD4" t="str">
            <v>Total assets Sep 18</v>
          </cell>
          <cell r="CE4" t="str">
            <v>Total assets Jun 18</v>
          </cell>
          <cell r="CF4" t="str">
            <v>Total assets Mar 18</v>
          </cell>
          <cell r="CG4" t="str">
            <v>Total assets Dec 17</v>
          </cell>
          <cell r="CH4" t="str">
            <v>Total assets Sep 17</v>
          </cell>
          <cell r="CI4" t="str">
            <v>Total assets Jun 17</v>
          </cell>
          <cell r="CJ4" t="str">
            <v>Total assets Mar 17</v>
          </cell>
          <cell r="CK4" t="str">
            <v>Total assets Dec 16</v>
          </cell>
          <cell r="CL4" t="str">
            <v>Total assets Sep 16</v>
          </cell>
          <cell r="CM4" t="str">
            <v>Total assets Jun 16</v>
          </cell>
          <cell r="CN4" t="str">
            <v>Total assets Mar 16</v>
          </cell>
          <cell r="CO4" t="str">
            <v>Total assets Dec 15</v>
          </cell>
          <cell r="CP4" t="str">
            <v>Total assets Sep 15</v>
          </cell>
          <cell r="CQ4" t="str">
            <v>Total assets June 15</v>
          </cell>
          <cell r="CR4" t="str">
            <v>Total assets Mar 15</v>
          </cell>
          <cell r="CS4" t="str">
            <v>Total assets Dec 14</v>
          </cell>
          <cell r="CT4" t="str">
            <v>Total assets Sep 14</v>
          </cell>
          <cell r="CU4" t="str">
            <v>Total assets June 14</v>
          </cell>
          <cell r="CV4" t="str">
            <v>Total assets Mar 14</v>
          </cell>
          <cell r="CW4" t="str">
            <v>Total assets Dec 13</v>
          </cell>
          <cell r="CX4" t="str">
            <v>Total Equity Dec 20</v>
          </cell>
          <cell r="CY4" t="str">
            <v>Total Equity Sep 20</v>
          </cell>
          <cell r="CZ4" t="str">
            <v>Total Equity Jun 20</v>
          </cell>
          <cell r="DA4" t="str">
            <v>Total Equity Mar 20</v>
          </cell>
          <cell r="DB4" t="str">
            <v>Total Equity Dec 19</v>
          </cell>
          <cell r="DC4" t="str">
            <v>Total Equity Sep 19</v>
          </cell>
          <cell r="DD4" t="str">
            <v>Total Equity Jun 19</v>
          </cell>
          <cell r="DE4" t="str">
            <v>Total Equity Mar 19</v>
          </cell>
          <cell r="DF4" t="str">
            <v>Total Equity Dec 18</v>
          </cell>
          <cell r="DG4" t="str">
            <v>Total Equity Sep 18</v>
          </cell>
          <cell r="DH4" t="str">
            <v>Total Equity Jun 18</v>
          </cell>
          <cell r="DI4" t="str">
            <v>Total Equity Mar 18</v>
          </cell>
          <cell r="DJ4" t="str">
            <v>Total Equity Dec 17</v>
          </cell>
          <cell r="DK4" t="str">
            <v>Total Equity Sep 17</v>
          </cell>
          <cell r="DL4" t="str">
            <v>Total Equity Jun 17</v>
          </cell>
          <cell r="DM4" t="str">
            <v>Total Equity Mar 17</v>
          </cell>
          <cell r="DN4" t="str">
            <v>Total Equity Dec 16</v>
          </cell>
          <cell r="DO4" t="str">
            <v>Total Equity Sep 16</v>
          </cell>
          <cell r="DP4" t="str">
            <v>Total Equity Jun 16</v>
          </cell>
          <cell r="DQ4" t="str">
            <v>Total Equity March 16</v>
          </cell>
          <cell r="DR4" t="str">
            <v>Total Equity December 15</v>
          </cell>
          <cell r="DS4" t="str">
            <v>Total Equity September 15</v>
          </cell>
          <cell r="DT4" t="str">
            <v>Total Equity June 15</v>
          </cell>
          <cell r="DU4" t="str">
            <v>Total Equity Mar 15</v>
          </cell>
          <cell r="DV4" t="str">
            <v>Total equity Dec 14</v>
          </cell>
          <cell r="DW4" t="str">
            <v>Total equity Sep 14</v>
          </cell>
          <cell r="DX4" t="str">
            <v>Total equity June 14</v>
          </cell>
          <cell r="DY4" t="str">
            <v>Total equity Mar 14</v>
          </cell>
          <cell r="DZ4" t="str">
            <v>Total equity Dec 13</v>
          </cell>
          <cell r="EA4"/>
          <cell r="EB4" t="str">
            <v>Fee income Dec 2020</v>
          </cell>
          <cell r="EC4" t="str">
            <v>Net Interest income Dec 2020</v>
          </cell>
          <cell r="ED4"/>
          <cell r="EE4" t="str">
            <v>Total operating income</v>
          </cell>
          <cell r="EF4" t="str">
            <v>Total expenses Dec 2020</v>
          </cell>
          <cell r="EG4" t="str">
            <v>Specific Provision Dec 20</v>
          </cell>
          <cell r="EH4" t="str">
            <v>Net non performing loans
 Dec 2020</v>
          </cell>
          <cell r="EI4" t="str">
            <v>Total NPA</v>
          </cell>
          <cell r="EJ4" t="str">
            <v>Profit after tax
Dec 2020</v>
          </cell>
          <cell r="EK4" t="str">
            <v>Profit after tax
Sep 2020</v>
          </cell>
          <cell r="EL4" t="str">
            <v>Profit after tax
June 2020</v>
          </cell>
          <cell r="EM4" t="str">
            <v>Advances - Dec 2020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 t="str">
            <v>CBK Min = 14.5%</v>
          </cell>
          <cell r="BI5" t="str">
            <v>CBK Min = 10.5%</v>
          </cell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  <cell r="EJ5"/>
          <cell r="EK5"/>
          <cell r="EL5"/>
          <cell r="EM5"/>
        </row>
        <row r="6">
          <cell r="B6" t="str">
            <v>Kenya Commercial Bank</v>
          </cell>
          <cell r="C6">
            <v>758.34543099999996</v>
          </cell>
          <cell r="D6">
            <v>492.53756099999998</v>
          </cell>
          <cell r="E6">
            <v>588.62791500000003</v>
          </cell>
          <cell r="F6">
            <v>102.21846499999999</v>
          </cell>
          <cell r="G6">
            <v>126.67434</v>
          </cell>
          <cell r="H6">
            <v>111.270544</v>
          </cell>
          <cell r="I6">
            <v>654.39252199999999</v>
          </cell>
          <cell r="J6">
            <v>3.4162819999999998</v>
          </cell>
          <cell r="K6">
            <v>23.586442000000002</v>
          </cell>
          <cell r="L6"/>
          <cell r="M6">
            <v>0.14183951953026691</v>
          </cell>
          <cell r="N6">
            <v>0.14267893515652097</v>
          </cell>
          <cell r="O6">
            <v>0.1416153869572814</v>
          </cell>
          <cell r="P6">
            <v>0.14566141968208518</v>
          </cell>
          <cell r="Q6">
            <v>0.13910860417173271</v>
          </cell>
          <cell r="R6">
            <v>0.14545460759005399</v>
          </cell>
          <cell r="S6">
            <v>0.14303507584047709</v>
          </cell>
          <cell r="T6">
            <v>0.145471861075753</v>
          </cell>
          <cell r="U6">
            <v>0.14397199811038175</v>
          </cell>
          <cell r="V6">
            <v>0.13881037333648602</v>
          </cell>
          <cell r="W6">
            <v>0.14117435542314599</v>
          </cell>
          <cell r="X6">
            <v>0.13796686321193541</v>
          </cell>
          <cell r="Y6">
            <v>0.14291263056409176</v>
          </cell>
          <cell r="Z6">
            <v>0.1430842533304027</v>
          </cell>
          <cell r="AA6">
            <v>0.14152595466646359</v>
          </cell>
          <cell r="AB6">
            <v>0.13574438000670025</v>
          </cell>
          <cell r="AC6">
            <v>0.13992352803734659</v>
          </cell>
          <cell r="AD6">
            <v>0.13433714985353076</v>
          </cell>
          <cell r="AE6">
            <v>0.13275515468664842</v>
          </cell>
          <cell r="AF6">
            <v>0.13119905159235939</v>
          </cell>
          <cell r="AG6">
            <v>0.12315759144100659</v>
          </cell>
          <cell r="AH6">
            <v>0.12828392399161925</v>
          </cell>
          <cell r="AI6">
            <v>0.12776260968164574</v>
          </cell>
          <cell r="AJ6">
            <v>0.12747288756217376</v>
          </cell>
          <cell r="AK6">
            <v>0.1249181995617412</v>
          </cell>
          <cell r="AL6">
            <v>0.13106153348130317</v>
          </cell>
          <cell r="AM6">
            <v>0.13103110285523009</v>
          </cell>
          <cell r="AN6">
            <v>0.12953006295034575</v>
          </cell>
          <cell r="AO6">
            <v>313413032</v>
          </cell>
          <cell r="AP6">
            <v>195568503</v>
          </cell>
          <cell r="AQ6">
            <v>0</v>
          </cell>
          <cell r="AR6">
            <v>228782134</v>
          </cell>
          <cell r="AS6">
            <v>0</v>
          </cell>
          <cell r="AT6">
            <v>40312354</v>
          </cell>
          <cell r="AU6">
            <v>51920201</v>
          </cell>
          <cell r="AV6">
            <v>263782134</v>
          </cell>
          <cell r="AW6">
            <v>13553634</v>
          </cell>
          <cell r="AX6">
            <v>20834301</v>
          </cell>
          <cell r="AY6">
            <v>20834.300999999999</v>
          </cell>
          <cell r="AZ6">
            <v>4733253</v>
          </cell>
          <cell r="BA6"/>
          <cell r="BB6">
            <v>0.1405488862862595</v>
          </cell>
          <cell r="BC6">
            <v>0.18547620835066286</v>
          </cell>
          <cell r="BD6">
            <v>0.14692567179159619</v>
          </cell>
          <cell r="BE6">
            <v>0.21574428884730321</v>
          </cell>
          <cell r="BF6">
            <v>0.17997862429396441</v>
          </cell>
          <cell r="BG6">
            <v>2.561252711415192E-2</v>
          </cell>
          <cell r="BH6">
            <v>0.19357546998374778</v>
          </cell>
          <cell r="BI6">
            <v>0.15620359579842508</v>
          </cell>
          <cell r="BJ6">
            <v>0.29497565727493674</v>
          </cell>
          <cell r="BK6">
            <v>0.38049187068102919</v>
          </cell>
          <cell r="BL6">
            <v>0.10795509568532076</v>
          </cell>
          <cell r="BM6">
            <v>0.56257850929316</v>
          </cell>
          <cell r="BN6">
            <v>0.11104988517329002</v>
          </cell>
          <cell r="BO6">
            <v>2.5555196200858877E-2</v>
          </cell>
          <cell r="BP6">
            <v>8.5494688972431149E-2</v>
          </cell>
          <cell r="BQ6">
            <v>0.83675535673499268</v>
          </cell>
          <cell r="BR6">
            <v>0.10274757535476702</v>
          </cell>
          <cell r="BS6">
            <v>3.5992078324718277E-2</v>
          </cell>
          <cell r="BT6">
            <v>7.2699173841841602E-2</v>
          </cell>
          <cell r="BU6">
            <v>758345431</v>
          </cell>
          <cell r="BV6">
            <v>739376221</v>
          </cell>
          <cell r="BW6">
            <v>730292814</v>
          </cell>
          <cell r="BX6">
            <v>728913837</v>
          </cell>
          <cell r="BY6">
            <v>674301720</v>
          </cell>
          <cell r="BZ6">
            <v>667693686</v>
          </cell>
          <cell r="CA6">
            <v>653058422</v>
          </cell>
          <cell r="CB6">
            <v>635446081</v>
          </cell>
          <cell r="CC6">
            <v>621722876</v>
          </cell>
          <cell r="CD6">
            <v>594008882</v>
          </cell>
          <cell r="CE6">
            <v>582710853</v>
          </cell>
          <cell r="CF6">
            <v>560903987</v>
          </cell>
          <cell r="CG6">
            <v>555630311</v>
          </cell>
          <cell r="CH6">
            <v>551343268</v>
          </cell>
          <cell r="CI6">
            <v>539972430</v>
          </cell>
          <cell r="CJ6">
            <v>520535661</v>
          </cell>
          <cell r="CK6">
            <v>504775429</v>
          </cell>
          <cell r="CL6">
            <v>480228078</v>
          </cell>
          <cell r="CM6">
            <v>468119269</v>
          </cell>
          <cell r="CN6">
            <v>467040289</v>
          </cell>
          <cell r="CO6">
            <v>467741173</v>
          </cell>
          <cell r="CP6">
            <v>454775641</v>
          </cell>
          <cell r="CQ6">
            <v>428373929</v>
          </cell>
          <cell r="CR6">
            <v>392112176</v>
          </cell>
          <cell r="CS6">
            <v>376969401</v>
          </cell>
          <cell r="CT6">
            <v>354654696</v>
          </cell>
          <cell r="CU6">
            <v>357832852</v>
          </cell>
          <cell r="CV6">
            <v>344881270</v>
          </cell>
          <cell r="CW6">
            <v>323312544</v>
          </cell>
          <cell r="CX6">
            <v>111270544</v>
          </cell>
          <cell r="CY6">
            <v>104134722</v>
          </cell>
          <cell r="CZ6">
            <v>101108298</v>
          </cell>
          <cell r="DA6">
            <v>98172727</v>
          </cell>
          <cell r="DB6">
            <v>92607634</v>
          </cell>
          <cell r="DC6">
            <v>103799988</v>
          </cell>
          <cell r="DD6">
            <v>100669405</v>
          </cell>
          <cell r="DE6">
            <v>102602551</v>
          </cell>
          <cell r="DF6">
            <v>97788946</v>
          </cell>
          <cell r="DG6">
            <v>86547811</v>
          </cell>
          <cell r="DH6">
            <v>83188923</v>
          </cell>
          <cell r="DI6">
            <v>77025627</v>
          </cell>
          <cell r="DJ6">
            <v>88990915</v>
          </cell>
          <cell r="DK6">
            <v>87543545</v>
          </cell>
          <cell r="DL6">
            <v>82387611</v>
          </cell>
          <cell r="DM6">
            <v>76498794</v>
          </cell>
          <cell r="DN6">
            <v>80989888</v>
          </cell>
          <cell r="DO6">
            <v>79112934</v>
          </cell>
          <cell r="DP6">
            <v>71821971</v>
          </cell>
          <cell r="DQ6">
            <v>65237685</v>
          </cell>
          <cell r="DR6">
            <v>80885958</v>
          </cell>
          <cell r="DS6">
            <v>75806174</v>
          </cell>
          <cell r="DT6">
            <v>73434331</v>
          </cell>
          <cell r="DU6">
            <v>75829560</v>
          </cell>
          <cell r="DV6">
            <v>72167339</v>
          </cell>
          <cell r="DW6">
            <v>72167339</v>
          </cell>
          <cell r="DX6">
            <v>68163363</v>
          </cell>
          <cell r="DY6">
            <v>65596612</v>
          </cell>
          <cell r="DZ6">
            <v>62390636</v>
          </cell>
          <cell r="EA6"/>
          <cell r="EB6">
            <v>22371714</v>
          </cell>
          <cell r="EC6">
            <v>53470863</v>
          </cell>
          <cell r="ED6"/>
          <cell r="EE6">
            <v>75842577</v>
          </cell>
          <cell r="EF6">
            <v>28857484</v>
          </cell>
          <cell r="EG6">
            <v>33533503</v>
          </cell>
          <cell r="EH6">
            <v>26073294</v>
          </cell>
          <cell r="EI6">
            <v>59606797</v>
          </cell>
          <cell r="EJ6">
            <v>18346857</v>
          </cell>
          <cell r="EK6">
            <v>9852289</v>
          </cell>
          <cell r="EL6">
            <v>7045984</v>
          </cell>
          <cell r="EM6">
            <v>492537561</v>
          </cell>
        </row>
        <row r="7">
          <cell r="B7" t="str">
            <v>Equity Bank</v>
          </cell>
          <cell r="C7">
            <v>667.649767</v>
          </cell>
          <cell r="D7">
            <v>313.06515100000001</v>
          </cell>
          <cell r="E7">
            <v>496.74810000000002</v>
          </cell>
          <cell r="F7">
            <v>70.268038000000004</v>
          </cell>
          <cell r="G7">
            <v>92.118037999999999</v>
          </cell>
          <cell r="H7">
            <v>86.697419999999994</v>
          </cell>
          <cell r="I7">
            <v>566.95916899999997</v>
          </cell>
          <cell r="J7">
            <v>3.690302</v>
          </cell>
          <cell r="K7">
            <v>14.207343</v>
          </cell>
          <cell r="L7"/>
          <cell r="M7">
            <v>0.11842990332181569</v>
          </cell>
          <cell r="N7">
            <v>0.11214208797173691</v>
          </cell>
          <cell r="O7">
            <v>0.10673950818376135</v>
          </cell>
          <cell r="P7">
            <v>0.10447199322839885</v>
          </cell>
          <cell r="Q7">
            <v>0.10320281453529431</v>
          </cell>
          <cell r="R7">
            <v>0.10715481797940646</v>
          </cell>
          <cell r="S7">
            <v>0.10385332472346581</v>
          </cell>
          <cell r="T7">
            <v>0.10090626517022637</v>
          </cell>
          <cell r="U7">
            <v>9.8061190936799256E-2</v>
          </cell>
          <cell r="V7">
            <v>9.8408090677759213E-2</v>
          </cell>
          <cell r="W7">
            <v>9.8374743180696667E-2</v>
          </cell>
          <cell r="X7">
            <v>9.9213182021215762E-2</v>
          </cell>
          <cell r="Y7">
            <v>0.10021070817425724</v>
          </cell>
          <cell r="Z7">
            <v>0.10263867923579205</v>
          </cell>
          <cell r="AA7">
            <v>0.10210981080849582</v>
          </cell>
          <cell r="AB7">
            <v>0.10023911955140558</v>
          </cell>
          <cell r="AC7">
            <v>9.8746469930219127E-2</v>
          </cell>
          <cell r="AD7">
            <v>0.10184218946700879</v>
          </cell>
          <cell r="AE7">
            <v>9.8472200158710665E-2</v>
          </cell>
          <cell r="AF7">
            <v>9.6887678984546005E-2</v>
          </cell>
          <cell r="AG7">
            <v>9.1101266839765715E-2</v>
          </cell>
          <cell r="AH7">
            <v>9.1091482465713358E-2</v>
          </cell>
          <cell r="AI7">
            <v>8.966130581150647E-2</v>
          </cell>
          <cell r="AJ7">
            <v>8.4610822065211241E-2</v>
          </cell>
          <cell r="AK7">
            <v>9.4623204654071993E-2</v>
          </cell>
          <cell r="AL7">
            <v>9.3120895302110526E-2</v>
          </cell>
          <cell r="AM7">
            <v>9.5413985779401106E-2</v>
          </cell>
          <cell r="AN7">
            <v>9.1886694776309688E-2</v>
          </cell>
          <cell r="AO7">
            <v>313413032</v>
          </cell>
          <cell r="AP7">
            <v>195568503</v>
          </cell>
          <cell r="AQ7">
            <v>0</v>
          </cell>
          <cell r="AR7">
            <v>228782134</v>
          </cell>
          <cell r="AS7">
            <v>0</v>
          </cell>
          <cell r="AT7">
            <v>40312354</v>
          </cell>
          <cell r="AU7">
            <v>51920201</v>
          </cell>
          <cell r="AV7">
            <v>263782134</v>
          </cell>
          <cell r="AW7">
            <v>13553634</v>
          </cell>
          <cell r="AX7">
            <v>20834301</v>
          </cell>
          <cell r="AY7">
            <v>20834.300999999999</v>
          </cell>
          <cell r="AZ7">
            <v>4733253</v>
          </cell>
          <cell r="BA7"/>
          <cell r="BB7">
            <v>0.12373969347635018</v>
          </cell>
          <cell r="BC7">
            <v>0.11789179500608225</v>
          </cell>
          <cell r="BD7">
            <v>0.12399182309201051</v>
          </cell>
          <cell r="BE7">
            <v>0.12995402663719738</v>
          </cell>
          <cell r="BF7">
            <v>0.17883797892866177</v>
          </cell>
          <cell r="BG7">
            <v>2.3833161788386712E-2</v>
          </cell>
          <cell r="BH7">
            <v>0.16247737586196442</v>
          </cell>
          <cell r="BI7">
            <v>0.12393844538035861</v>
          </cell>
          <cell r="BJ7">
            <v>0.372703220155293</v>
          </cell>
          <cell r="BK7">
            <v>0.41118872891492586</v>
          </cell>
          <cell r="BL7">
            <v>0.10484407974886249</v>
          </cell>
          <cell r="BM7">
            <v>0.60953957830536376</v>
          </cell>
          <cell r="BN7">
            <v>0.11550242333391511</v>
          </cell>
          <cell r="BO7">
            <v>2.4168809852274483E-2</v>
          </cell>
          <cell r="BP7">
            <v>9.1333613481640624E-2</v>
          </cell>
          <cell r="BQ7">
            <v>0.63022918658370308</v>
          </cell>
          <cell r="BR7">
            <v>0.12569952826370029</v>
          </cell>
          <cell r="BS7">
            <v>7.7522201474750432E-2</v>
          </cell>
          <cell r="BT7">
            <v>0.10332209912172768</v>
          </cell>
          <cell r="BU7">
            <v>667649767</v>
          </cell>
          <cell r="BV7">
            <v>598932121</v>
          </cell>
          <cell r="BW7">
            <v>562011143</v>
          </cell>
          <cell r="BX7">
            <v>530686258</v>
          </cell>
          <cell r="BY7">
            <v>507525237</v>
          </cell>
          <cell r="BZ7">
            <v>511829030</v>
          </cell>
          <cell r="CA7">
            <v>482709421</v>
          </cell>
          <cell r="CB7">
            <v>465244098</v>
          </cell>
          <cell r="CC7">
            <v>438508784</v>
          </cell>
          <cell r="CD7">
            <v>424255993</v>
          </cell>
          <cell r="CE7">
            <v>410372609</v>
          </cell>
          <cell r="CF7">
            <v>402181727</v>
          </cell>
          <cell r="CG7">
            <v>406402486</v>
          </cell>
          <cell r="CH7">
            <v>405535402</v>
          </cell>
          <cell r="CI7">
            <v>399529870</v>
          </cell>
          <cell r="CJ7">
            <v>393863646</v>
          </cell>
          <cell r="CK7">
            <v>379748996</v>
          </cell>
          <cell r="CL7">
            <v>380264086</v>
          </cell>
          <cell r="CM7">
            <v>360468890</v>
          </cell>
          <cell r="CN7">
            <v>347559904</v>
          </cell>
          <cell r="CO7">
            <v>341329318</v>
          </cell>
          <cell r="CP7">
            <v>321146247</v>
          </cell>
          <cell r="CQ7">
            <v>318183426</v>
          </cell>
          <cell r="CR7">
            <v>300888650</v>
          </cell>
          <cell r="CS7">
            <v>276115727</v>
          </cell>
          <cell r="CT7">
            <v>284368025</v>
          </cell>
          <cell r="CU7">
            <v>260214926</v>
          </cell>
          <cell r="CV7">
            <v>255340466</v>
          </cell>
          <cell r="CW7">
            <v>238194354</v>
          </cell>
          <cell r="CX7">
            <v>86697420</v>
          </cell>
          <cell r="CY7">
            <v>83817450</v>
          </cell>
          <cell r="CZ7">
            <v>78177301</v>
          </cell>
          <cell r="DA7">
            <v>72628489</v>
          </cell>
          <cell r="DB7">
            <v>69914370</v>
          </cell>
          <cell r="DC7">
            <v>78491773</v>
          </cell>
          <cell r="DD7">
            <v>73643524</v>
          </cell>
          <cell r="DE7">
            <v>67538874</v>
          </cell>
          <cell r="DF7">
            <v>60586569</v>
          </cell>
          <cell r="DG7">
            <v>66014329</v>
          </cell>
          <cell r="DH7">
            <v>62231112</v>
          </cell>
          <cell r="DI7">
            <v>58528396</v>
          </cell>
          <cell r="DJ7">
            <v>61906391</v>
          </cell>
          <cell r="DK7">
            <v>66313250</v>
          </cell>
          <cell r="DL7">
            <v>61659481</v>
          </cell>
          <cell r="DM7">
            <v>56267047</v>
          </cell>
          <cell r="DN7">
            <v>52341039</v>
          </cell>
          <cell r="DO7">
            <v>59898173</v>
          </cell>
          <cell r="DP7">
            <v>54059428</v>
          </cell>
          <cell r="DQ7">
            <v>52125975</v>
          </cell>
          <cell r="DR7">
            <v>47439613</v>
          </cell>
          <cell r="DS7">
            <v>50167760</v>
          </cell>
          <cell r="DT7">
            <v>47666080</v>
          </cell>
          <cell r="DU7">
            <v>44265113</v>
          </cell>
          <cell r="DV7">
            <v>39733344</v>
          </cell>
          <cell r="DW7">
            <v>39733344</v>
          </cell>
          <cell r="DX7">
            <v>55681804</v>
          </cell>
          <cell r="DY7">
            <v>48809621</v>
          </cell>
          <cell r="DZ7">
            <v>50686922</v>
          </cell>
          <cell r="EA7"/>
          <cell r="EB7">
            <v>23777909</v>
          </cell>
          <cell r="EC7">
            <v>40020598</v>
          </cell>
          <cell r="ED7"/>
          <cell r="EE7">
            <v>63798507</v>
          </cell>
          <cell r="EF7">
            <v>26233227</v>
          </cell>
          <cell r="EG7">
            <v>22350223</v>
          </cell>
          <cell r="EH7">
            <v>14317163</v>
          </cell>
          <cell r="EI7">
            <v>36667386</v>
          </cell>
          <cell r="EJ7">
            <v>14004068</v>
          </cell>
          <cell r="EK7">
            <v>10629288</v>
          </cell>
          <cell r="EL7">
            <v>7173421</v>
          </cell>
          <cell r="EM7">
            <v>313065151</v>
          </cell>
        </row>
        <row r="8">
          <cell r="B8" t="str">
            <v>Co-operative Bank of Kenya</v>
          </cell>
          <cell r="C8">
            <v>496.822948</v>
          </cell>
          <cell r="D8">
            <v>280.522176</v>
          </cell>
          <cell r="E8">
            <v>369.42965299999997</v>
          </cell>
          <cell r="F8">
            <v>70.566276000000002</v>
          </cell>
          <cell r="G8">
            <v>77.445742999999993</v>
          </cell>
          <cell r="H8">
            <v>85.597379000000004</v>
          </cell>
          <cell r="I8">
            <v>455.84721400000001</v>
          </cell>
          <cell r="J8">
            <v>2.3057910000000001</v>
          </cell>
          <cell r="K8">
            <v>16.960629999999998</v>
          </cell>
          <cell r="L8"/>
          <cell r="M8">
            <v>9.6828333869082017E-2</v>
          </cell>
          <cell r="N8">
            <v>9.8537808412518441E-2</v>
          </cell>
          <cell r="O8">
            <v>9.9594061381088006E-2</v>
          </cell>
          <cell r="P8">
            <v>9.7688689863564118E-2</v>
          </cell>
          <cell r="Q8">
            <v>9.7622535687919107E-2</v>
          </cell>
          <cell r="R8">
            <v>9.4698206618641478E-2</v>
          </cell>
          <cell r="S8">
            <v>9.5496047523113706E-2</v>
          </cell>
          <cell r="T8">
            <v>9.6648189092887749E-2</v>
          </cell>
          <cell r="U8">
            <v>9.5704141107746943E-2</v>
          </cell>
          <cell r="V8">
            <v>9.6474712596889139E-2</v>
          </cell>
          <cell r="W8">
            <v>9.8479859855237384E-2</v>
          </cell>
          <cell r="X8">
            <v>0.1021673753053215</v>
          </cell>
          <cell r="Y8">
            <v>0.10000834463142143</v>
          </cell>
          <cell r="Z8">
            <v>0.1004640419991996</v>
          </cell>
          <cell r="AA8">
            <v>0.10086798408392122</v>
          </cell>
          <cell r="AB8">
            <v>0.10117409893948653</v>
          </cell>
          <cell r="AC8">
            <v>9.8095006116512201E-2</v>
          </cell>
          <cell r="AD8">
            <v>9.6650095935512909E-2</v>
          </cell>
          <cell r="AE8">
            <v>0.10250285940196353</v>
          </cell>
          <cell r="AF8">
            <v>0.10078924232391917</v>
          </cell>
          <cell r="AG8">
            <v>0.10135136881997128</v>
          </cell>
          <cell r="AH8">
            <v>9.1113009941155967E-2</v>
          </cell>
          <cell r="AI8">
            <v>9.2205325760033208E-2</v>
          </cell>
          <cell r="AJ8">
            <v>8.9025218546685186E-2</v>
          </cell>
          <cell r="AK8">
            <v>9.9034548928715799E-2</v>
          </cell>
          <cell r="AL8">
            <v>9.8971934282891236E-2</v>
          </cell>
          <cell r="AM8">
            <v>9.7025164366221661E-2</v>
          </cell>
          <cell r="AN8">
            <v>9.277290604617458E-2</v>
          </cell>
          <cell r="AO8">
            <v>313413032</v>
          </cell>
          <cell r="AP8">
            <v>195568503</v>
          </cell>
          <cell r="AQ8">
            <v>0</v>
          </cell>
          <cell r="AR8">
            <v>228782134</v>
          </cell>
          <cell r="AS8">
            <v>0</v>
          </cell>
          <cell r="AT8">
            <v>40312354</v>
          </cell>
          <cell r="AU8">
            <v>51920201</v>
          </cell>
          <cell r="AV8">
            <v>263782134</v>
          </cell>
          <cell r="AW8">
            <v>13553634</v>
          </cell>
          <cell r="AX8">
            <v>20834301</v>
          </cell>
          <cell r="AY8">
            <v>20834.300999999999</v>
          </cell>
          <cell r="AZ8">
            <v>4733253</v>
          </cell>
          <cell r="BA8"/>
          <cell r="BB8">
            <v>9.207929416911885E-2</v>
          </cell>
          <cell r="BC8">
            <v>0.10563699843951052</v>
          </cell>
          <cell r="BD8">
            <v>9.2212242341176184E-2</v>
          </cell>
          <cell r="BE8">
            <v>0.15513823821974657</v>
          </cell>
          <cell r="BF8">
            <v>0.16866012605780567</v>
          </cell>
          <cell r="BG8">
            <v>2.899132624885806E-2</v>
          </cell>
          <cell r="BH8">
            <v>0.16989407990546584</v>
          </cell>
          <cell r="BI8">
            <v>0.15480247291804222</v>
          </cell>
          <cell r="BJ8">
            <v>0.3228522676590449</v>
          </cell>
          <cell r="BK8">
            <v>0.51816334126227237</v>
          </cell>
          <cell r="BL8">
            <v>0.14163872551854187</v>
          </cell>
          <cell r="BM8">
            <v>0.40588314692747141</v>
          </cell>
          <cell r="BN8">
            <v>0.11984768070767635</v>
          </cell>
          <cell r="BO8">
            <v>3.0807908057211907E-2</v>
          </cell>
          <cell r="BP8">
            <v>8.9039772650464435E-2</v>
          </cell>
          <cell r="BQ8">
            <v>0.75933854719561455</v>
          </cell>
          <cell r="BR8">
            <v>6.2901081593927599E-2</v>
          </cell>
          <cell r="BS8">
            <v>2.0053798350257404E-2</v>
          </cell>
          <cell r="BT8">
            <v>4.3655284681386596E-2</v>
          </cell>
          <cell r="BU8">
            <v>496822948</v>
          </cell>
          <cell r="BV8">
            <v>502660349</v>
          </cell>
          <cell r="BW8">
            <v>505539914</v>
          </cell>
          <cell r="BX8">
            <v>462827626</v>
          </cell>
          <cell r="BY8">
            <v>449616472</v>
          </cell>
          <cell r="BZ8">
            <v>434408831</v>
          </cell>
          <cell r="CA8">
            <v>423857656</v>
          </cell>
          <cell r="CB8">
            <v>419998477</v>
          </cell>
          <cell r="CC8">
            <v>408303625</v>
          </cell>
          <cell r="CD8">
            <v>398614957</v>
          </cell>
          <cell r="CE8">
            <v>393427494</v>
          </cell>
          <cell r="CF8">
            <v>393425978</v>
          </cell>
          <cell r="CG8">
            <v>382829640</v>
          </cell>
          <cell r="CH8">
            <v>384464971</v>
          </cell>
          <cell r="CI8">
            <v>380086859</v>
          </cell>
          <cell r="CJ8">
            <v>376018201</v>
          </cell>
          <cell r="CK8">
            <v>349997760</v>
          </cell>
          <cell r="CL8">
            <v>351917807</v>
          </cell>
          <cell r="CM8">
            <v>360041467</v>
          </cell>
          <cell r="CN8">
            <v>348354889</v>
          </cell>
          <cell r="CO8">
            <v>339549808</v>
          </cell>
          <cell r="CP8">
            <v>323948110</v>
          </cell>
          <cell r="CQ8">
            <v>318998960</v>
          </cell>
          <cell r="CR8">
            <v>304846787</v>
          </cell>
          <cell r="CS8">
            <v>282689098</v>
          </cell>
          <cell r="CT8">
            <v>266799109</v>
          </cell>
          <cell r="CU8">
            <v>263501814</v>
          </cell>
          <cell r="CV8">
            <v>244073622</v>
          </cell>
          <cell r="CW8">
            <v>228874484</v>
          </cell>
          <cell r="CX8">
            <v>85597379</v>
          </cell>
          <cell r="CY8">
            <v>81353444</v>
          </cell>
          <cell r="CZ8">
            <v>78630706</v>
          </cell>
          <cell r="DA8">
            <v>80581126</v>
          </cell>
          <cell r="DB8">
            <v>77087985</v>
          </cell>
          <cell r="DC8">
            <v>73278006</v>
          </cell>
          <cell r="DD8">
            <v>70152002</v>
          </cell>
          <cell r="DE8">
            <v>72018398</v>
          </cell>
          <cell r="DF8">
            <v>68319018</v>
          </cell>
          <cell r="DG8">
            <v>69435424</v>
          </cell>
          <cell r="DH8">
            <v>66750889</v>
          </cell>
          <cell r="DI8">
            <v>67013872</v>
          </cell>
          <cell r="DJ8">
            <v>68227154</v>
          </cell>
          <cell r="DK8">
            <v>65944424</v>
          </cell>
          <cell r="DL8">
            <v>63402505</v>
          </cell>
          <cell r="DM8">
            <v>63072764</v>
          </cell>
          <cell r="DN8">
            <v>60054832</v>
          </cell>
          <cell r="DO8">
            <v>58440502</v>
          </cell>
          <cell r="DP8">
            <v>57116947</v>
          </cell>
          <cell r="DQ8">
            <v>54653300</v>
          </cell>
          <cell r="DR8">
            <v>49310775</v>
          </cell>
          <cell r="DS8">
            <v>47991534</v>
          </cell>
          <cell r="DT8">
            <v>54795678</v>
          </cell>
          <cell r="DU8">
            <v>46164334</v>
          </cell>
          <cell r="DV8">
            <v>42351119</v>
          </cell>
          <cell r="DW8">
            <v>42351119</v>
          </cell>
          <cell r="DX8">
            <v>40634476</v>
          </cell>
          <cell r="DY8">
            <v>38883993</v>
          </cell>
          <cell r="DZ8">
            <v>35652054</v>
          </cell>
          <cell r="EA8"/>
          <cell r="EB8">
            <v>16400891</v>
          </cell>
          <cell r="EC8">
            <v>34399096</v>
          </cell>
          <cell r="ED8"/>
          <cell r="EE8">
            <v>50799987</v>
          </cell>
          <cell r="EF8">
            <v>26322691</v>
          </cell>
          <cell r="EG8">
            <v>18787981</v>
          </cell>
          <cell r="EH8">
            <v>27501157</v>
          </cell>
          <cell r="EI8">
            <v>46289138</v>
          </cell>
          <cell r="EJ8">
            <v>13719267</v>
          </cell>
          <cell r="EK8">
            <v>9119180</v>
          </cell>
          <cell r="EL8">
            <v>6847504</v>
          </cell>
          <cell r="EM8">
            <v>280522176</v>
          </cell>
        </row>
        <row r="9">
          <cell r="B9" t="str">
            <v>NCBA</v>
          </cell>
          <cell r="C9">
            <v>491.61372499999999</v>
          </cell>
          <cell r="D9">
            <v>224.42066800000001</v>
          </cell>
          <cell r="E9">
            <v>389.48417000000001</v>
          </cell>
          <cell r="F9">
            <v>60.706729000000003</v>
          </cell>
          <cell r="G9">
            <v>61.232553000000003</v>
          </cell>
          <cell r="H9">
            <v>72.028374999999997</v>
          </cell>
          <cell r="I9">
            <v>341.74207200000001</v>
          </cell>
          <cell r="J9">
            <v>4.4097239999999998</v>
          </cell>
          <cell r="K9">
            <v>5.4442579999999996</v>
          </cell>
          <cell r="L9"/>
          <cell r="M9">
            <v>9.256379034684209E-2</v>
          </cell>
          <cell r="N9">
            <v>9.3862094161564227E-2</v>
          </cell>
          <cell r="O9">
            <v>9.3561134615991456E-2</v>
          </cell>
          <cell r="P9">
            <v>9.6950600236494641E-2</v>
          </cell>
          <cell r="Q9">
            <v>9.7464044210689771E-2</v>
          </cell>
          <cell r="R9">
            <v>9.74673050392518E-2</v>
          </cell>
          <cell r="S9">
            <v>9.6737257376679486E-2</v>
          </cell>
          <cell r="T9">
            <v>9.6737257376679486E-2</v>
          </cell>
          <cell r="U9">
            <v>9.7055711435556496E-2</v>
          </cell>
          <cell r="V9">
            <v>9.6142153326629703E-2</v>
          </cell>
          <cell r="W9">
            <v>9.7983448925575395E-2</v>
          </cell>
          <cell r="X9">
            <v>5.6204283601014399E-2</v>
          </cell>
          <cell r="Y9">
            <v>5.5953636490812454E-2</v>
          </cell>
          <cell r="Z9">
            <v>5.3466063280938905E-2</v>
          </cell>
          <cell r="AA9">
            <v>5.3057841065827435E-2</v>
          </cell>
          <cell r="AB9">
            <v>5.1215123751676375E-2</v>
          </cell>
          <cell r="AC9">
            <v>5.4621060328248094E-2</v>
          </cell>
          <cell r="AD9">
            <v>5.3054020917043358E-2</v>
          </cell>
          <cell r="AE9">
            <v>5.2787811272880056E-2</v>
          </cell>
          <cell r="AF9">
            <v>5.2254477482426093E-2</v>
          </cell>
          <cell r="AG9">
            <v>4.8437281495554596E-2</v>
          </cell>
          <cell r="AH9">
            <v>4.5534816425472802E-2</v>
          </cell>
          <cell r="AI9">
            <v>4.6003496432953359E-2</v>
          </cell>
          <cell r="AJ9">
            <v>4.7926210129083477E-2</v>
          </cell>
          <cell r="AK9">
            <v>4.2843468532287779E-2</v>
          </cell>
          <cell r="AL9">
            <v>4.2605531985737341E-2</v>
          </cell>
          <cell r="AM9">
            <v>3.8746058159839739E-2</v>
          </cell>
          <cell r="AN9">
            <v>3.978342370323365E-2</v>
          </cell>
          <cell r="AO9">
            <v>313413032</v>
          </cell>
          <cell r="AP9">
            <v>195568503</v>
          </cell>
          <cell r="AQ9">
            <v>0</v>
          </cell>
          <cell r="AR9">
            <v>228782134</v>
          </cell>
          <cell r="AS9">
            <v>0</v>
          </cell>
          <cell r="AT9">
            <v>40312354</v>
          </cell>
          <cell r="AU9">
            <v>51920201</v>
          </cell>
          <cell r="AV9">
            <v>263782134</v>
          </cell>
          <cell r="AW9">
            <v>13553634</v>
          </cell>
          <cell r="AX9">
            <v>20834301</v>
          </cell>
          <cell r="AY9">
            <v>20834.300999999999</v>
          </cell>
          <cell r="AZ9">
            <v>4733253</v>
          </cell>
          <cell r="BA9"/>
          <cell r="BB9">
            <v>9.1113836396001777E-2</v>
          </cell>
          <cell r="BC9">
            <v>8.4510701055270254E-2</v>
          </cell>
          <cell r="BD9">
            <v>9.7217990977275098E-2</v>
          </cell>
          <cell r="BE9">
            <v>4.9798421080688687E-2</v>
          </cell>
          <cell r="BF9">
            <v>7.298778327604237E-2</v>
          </cell>
          <cell r="BG9">
            <v>1.0793185992733687E-2</v>
          </cell>
          <cell r="BH9">
            <v>0.17917768404002654</v>
          </cell>
          <cell r="BI9">
            <v>0.17763902654631297</v>
          </cell>
          <cell r="BJ9">
            <v>0.45365786794097479</v>
          </cell>
          <cell r="BK9">
            <v>0.37224688673901157</v>
          </cell>
          <cell r="BL9">
            <v>0.11733667766372795</v>
          </cell>
          <cell r="BM9">
            <v>0.56733055974531565</v>
          </cell>
          <cell r="BN9">
            <v>0.10138510331890607</v>
          </cell>
          <cell r="BO9">
            <v>4.1732886092141895E-2</v>
          </cell>
          <cell r="BP9">
            <v>5.9652217226764177E-2</v>
          </cell>
          <cell r="BQ9">
            <v>0.57619971563927741</v>
          </cell>
          <cell r="BR9">
            <v>9.8662505286086513E-2</v>
          </cell>
          <cell r="BS9">
            <v>2.5859709996122818E-2</v>
          </cell>
          <cell r="BT9">
            <v>6.6071734024068629E-2</v>
          </cell>
          <cell r="BU9">
            <v>491613725</v>
          </cell>
          <cell r="BV9">
            <v>484389225</v>
          </cell>
          <cell r="BW9">
            <v>480797719</v>
          </cell>
          <cell r="BX9">
            <v>477674950</v>
          </cell>
          <cell r="BY9">
            <v>464890685</v>
          </cell>
          <cell r="BZ9">
            <v>547750081</v>
          </cell>
          <cell r="CA9">
            <v>447029877</v>
          </cell>
          <cell r="CB9">
            <v>239013127</v>
          </cell>
          <cell r="CC9">
            <v>0</v>
          </cell>
          <cell r="CD9">
            <v>415348889</v>
          </cell>
          <cell r="CE9">
            <v>223448379</v>
          </cell>
          <cell r="CF9">
            <v>225544631</v>
          </cell>
          <cell r="CG9">
            <v>229525229</v>
          </cell>
          <cell r="CH9">
            <v>219009371</v>
          </cell>
          <cell r="CI9">
            <v>216387023</v>
          </cell>
          <cell r="CJ9">
            <v>202699639</v>
          </cell>
          <cell r="CK9">
            <v>210877927</v>
          </cell>
          <cell r="CL9">
            <v>211118198</v>
          </cell>
          <cell r="CM9">
            <v>206328561</v>
          </cell>
          <cell r="CN9">
            <v>195962086</v>
          </cell>
          <cell r="CO9">
            <v>198484270</v>
          </cell>
          <cell r="CP9">
            <v>184466862</v>
          </cell>
          <cell r="CQ9">
            <v>179346404</v>
          </cell>
          <cell r="CR9">
            <v>174983667</v>
          </cell>
          <cell r="CS9">
            <v>175808828</v>
          </cell>
          <cell r="CT9">
            <v>154710864</v>
          </cell>
          <cell r="CU9">
            <v>143801266</v>
          </cell>
          <cell r="CV9">
            <v>119783476</v>
          </cell>
          <cell r="CW9">
            <v>124881964</v>
          </cell>
          <cell r="CX9">
            <v>72028375</v>
          </cell>
          <cell r="CY9">
            <v>72553519</v>
          </cell>
          <cell r="CZ9">
            <v>72166013</v>
          </cell>
          <cell r="DA9">
            <v>71092199</v>
          </cell>
          <cell r="DB9">
            <v>69416255</v>
          </cell>
          <cell r="DC9">
            <v>70001759</v>
          </cell>
          <cell r="DD9">
            <v>0</v>
          </cell>
          <cell r="DE9">
            <v>33468865</v>
          </cell>
          <cell r="DF9">
            <v>0</v>
          </cell>
          <cell r="DG9">
            <v>32677307</v>
          </cell>
          <cell r="DH9">
            <v>31950763</v>
          </cell>
          <cell r="DI9">
            <v>31671237</v>
          </cell>
          <cell r="DJ9">
            <v>31571015</v>
          </cell>
          <cell r="DK9">
            <v>29764854</v>
          </cell>
          <cell r="DL9">
            <v>28396850</v>
          </cell>
          <cell r="DM9">
            <v>28887284</v>
          </cell>
          <cell r="DN9">
            <v>27470172</v>
          </cell>
          <cell r="DO9">
            <v>26187655</v>
          </cell>
          <cell r="DP9">
            <v>24321102</v>
          </cell>
          <cell r="DQ9">
            <v>23949685</v>
          </cell>
          <cell r="DR9">
            <v>22708080</v>
          </cell>
          <cell r="DS9">
            <v>19085273</v>
          </cell>
          <cell r="DT9">
            <v>18822475</v>
          </cell>
          <cell r="DU9">
            <v>18511215</v>
          </cell>
          <cell r="DV9">
            <v>17856644</v>
          </cell>
          <cell r="DW9">
            <v>17856644</v>
          </cell>
          <cell r="DX9">
            <v>14954339</v>
          </cell>
          <cell r="DY9">
            <v>15471795</v>
          </cell>
          <cell r="DZ9">
            <v>13749281</v>
          </cell>
          <cell r="EA9"/>
          <cell r="EB9">
            <v>18706026</v>
          </cell>
          <cell r="EC9">
            <v>22527748</v>
          </cell>
          <cell r="ED9"/>
          <cell r="EE9">
            <v>41233774</v>
          </cell>
          <cell r="EF9">
            <v>15349144</v>
          </cell>
          <cell r="EG9">
            <v>16925353</v>
          </cell>
          <cell r="EH9">
            <v>12907965</v>
          </cell>
          <cell r="EI9">
            <v>29833318</v>
          </cell>
          <cell r="EJ9">
            <v>5161865</v>
          </cell>
          <cell r="EK9">
            <v>2638919</v>
          </cell>
          <cell r="EL9">
            <v>2658471</v>
          </cell>
          <cell r="EM9">
            <v>224420668</v>
          </cell>
        </row>
        <row r="10">
          <cell r="B10" t="str">
            <v>Absa Bank Kenya</v>
          </cell>
          <cell r="C10">
            <v>377.93577199999999</v>
          </cell>
          <cell r="D10">
            <v>208.85469399999999</v>
          </cell>
          <cell r="E10">
            <v>253.63010499999999</v>
          </cell>
          <cell r="F10">
            <v>43.715442000000003</v>
          </cell>
          <cell r="G10">
            <v>51.909184000000003</v>
          </cell>
          <cell r="H10">
            <v>44.969282999999997</v>
          </cell>
          <cell r="I10">
            <v>297.31418300000001</v>
          </cell>
          <cell r="J10">
            <v>4.4479660000000001</v>
          </cell>
          <cell r="K10">
            <v>5.0986409999999998</v>
          </cell>
          <cell r="L10"/>
          <cell r="M10">
            <v>6.3047552606796009E-2</v>
          </cell>
          <cell r="N10">
            <v>6.4438128030343933E-2</v>
          </cell>
          <cell r="O10">
            <v>6.4887599403401872E-2</v>
          </cell>
          <cell r="P10">
            <v>6.5776413678535151E-2</v>
          </cell>
          <cell r="Q10">
            <v>6.8667220982399066E-2</v>
          </cell>
          <cell r="R10">
            <v>6.7605259998546399E-2</v>
          </cell>
          <cell r="S10">
            <v>6.7201398417352384E-2</v>
          </cell>
          <cell r="T10">
            <v>6.9309079131394336E-2</v>
          </cell>
          <cell r="U10">
            <v>6.7305711401056886E-2</v>
          </cell>
          <cell r="V10">
            <v>6.9062370315111657E-2</v>
          </cell>
          <cell r="W10">
            <v>6.9899479535340897E-2</v>
          </cell>
          <cell r="X10">
            <v>6.9665979965692515E-2</v>
          </cell>
          <cell r="Y10">
            <v>6.6571807625765284E-2</v>
          </cell>
          <cell r="Z10">
            <v>6.8813021819434772E-2</v>
          </cell>
          <cell r="AA10">
            <v>6.7402797826715932E-2</v>
          </cell>
          <cell r="AB10">
            <v>6.8672384088949323E-2</v>
          </cell>
          <cell r="AC10">
            <v>6.9604026480536943E-2</v>
          </cell>
          <cell r="AD10">
            <v>6.9696517493310753E-2</v>
          </cell>
          <cell r="AE10">
            <v>7.0225197842729847E-2</v>
          </cell>
          <cell r="AF10">
            <v>6.8253664356214966E-2</v>
          </cell>
          <cell r="AG10">
            <v>6.7135957760077025E-2</v>
          </cell>
          <cell r="AH10">
            <v>6.6433031723546504E-2</v>
          </cell>
          <cell r="AI10">
            <v>7.0473547433140202E-2</v>
          </cell>
          <cell r="AJ10">
            <v>7.2892726696750149E-2</v>
          </cell>
          <cell r="AK10">
            <v>7.130132863843322E-2</v>
          </cell>
          <cell r="AL10">
            <v>7.2816030490544692E-2</v>
          </cell>
          <cell r="AM10">
            <v>7.2833618657822535E-2</v>
          </cell>
          <cell r="AN10">
            <v>7.8008697497295637E-2</v>
          </cell>
          <cell r="AO10">
            <v>313413032</v>
          </cell>
          <cell r="AP10">
            <v>195568503</v>
          </cell>
          <cell r="AQ10">
            <v>0</v>
          </cell>
          <cell r="AR10">
            <v>228782134</v>
          </cell>
          <cell r="AS10">
            <v>0</v>
          </cell>
          <cell r="AT10">
            <v>40312354</v>
          </cell>
          <cell r="AU10">
            <v>51920201</v>
          </cell>
          <cell r="AV10">
            <v>263782134</v>
          </cell>
          <cell r="AW10">
            <v>13553634</v>
          </cell>
          <cell r="AX10">
            <v>20834301</v>
          </cell>
          <cell r="AY10">
            <v>20834.300999999999</v>
          </cell>
          <cell r="AZ10">
            <v>4733253</v>
          </cell>
          <cell r="BA10"/>
          <cell r="BB10">
            <v>7.0045192693114156E-2</v>
          </cell>
          <cell r="BC10">
            <v>7.8648979908677336E-2</v>
          </cell>
          <cell r="BD10">
            <v>6.3307859879017242E-2</v>
          </cell>
          <cell r="BE10">
            <v>4.6637075512818031E-2</v>
          </cell>
          <cell r="BF10">
            <v>8.4076334098409103E-2</v>
          </cell>
          <cell r="BG10">
            <v>9.9553727220451377E-3</v>
          </cell>
          <cell r="BH10">
            <v>0.17459370244708441</v>
          </cell>
          <cell r="BI10">
            <v>0.14703449919171868</v>
          </cell>
          <cell r="BJ10">
            <v>0.3068276727228737</v>
          </cell>
          <cell r="BK10">
            <v>0.48411088637780825</v>
          </cell>
          <cell r="BL10">
            <v>6.5614330610190105E-2</v>
          </cell>
          <cell r="BM10">
            <v>0.66290706259274745</v>
          </cell>
          <cell r="BN10">
            <v>0.11047958965956713</v>
          </cell>
          <cell r="BO10">
            <v>2.4548701470734138E-2</v>
          </cell>
          <cell r="BP10">
            <v>8.5930888188832988E-2</v>
          </cell>
          <cell r="BQ10">
            <v>0.82346176531370363</v>
          </cell>
          <cell r="BR10">
            <v>5.4557668564370644E-2</v>
          </cell>
          <cell r="BS10">
            <v>0.20609249288210946</v>
          </cell>
          <cell r="BT10">
            <v>0.11890643120699433</v>
          </cell>
          <cell r="BU10">
            <v>377935772</v>
          </cell>
          <cell r="BV10">
            <v>388053702</v>
          </cell>
          <cell r="BW10">
            <v>392017704</v>
          </cell>
          <cell r="BX10">
            <v>381692956</v>
          </cell>
          <cell r="BY10">
            <v>374109200</v>
          </cell>
          <cell r="BZ10">
            <v>359771428</v>
          </cell>
          <cell r="CA10">
            <v>353740701</v>
          </cell>
          <cell r="CB10">
            <v>354502860</v>
          </cell>
          <cell r="CC10">
            <v>325362737</v>
          </cell>
          <cell r="CD10">
            <v>322637854</v>
          </cell>
          <cell r="CE10">
            <v>317007311</v>
          </cell>
          <cell r="CF10">
            <v>291293088</v>
          </cell>
          <cell r="CG10">
            <v>271682166</v>
          </cell>
          <cell r="CH10">
            <v>277609552</v>
          </cell>
          <cell r="CI10">
            <v>268015547</v>
          </cell>
          <cell r="CJ10">
            <v>260429543</v>
          </cell>
          <cell r="CK10">
            <v>259498223</v>
          </cell>
          <cell r="CL10">
            <v>264008571</v>
          </cell>
          <cell r="CM10">
            <v>256142570</v>
          </cell>
          <cell r="CN10">
            <v>211913140</v>
          </cell>
          <cell r="CO10">
            <v>241152698</v>
          </cell>
          <cell r="CP10">
            <v>221041523</v>
          </cell>
          <cell r="CQ10">
            <v>234699871</v>
          </cell>
          <cell r="CR10">
            <v>230907978</v>
          </cell>
          <cell r="CS10">
            <v>226118124</v>
          </cell>
          <cell r="CT10">
            <v>218771220</v>
          </cell>
          <cell r="CU10">
            <v>213439675</v>
          </cell>
          <cell r="CV10">
            <v>200975424</v>
          </cell>
          <cell r="CW10">
            <v>207009618</v>
          </cell>
          <cell r="CX10">
            <v>44969283</v>
          </cell>
          <cell r="CY10">
            <v>43215105</v>
          </cell>
          <cell r="CZ10">
            <v>41675586</v>
          </cell>
          <cell r="DA10">
            <v>41057360</v>
          </cell>
          <cell r="DB10">
            <v>44079414</v>
          </cell>
          <cell r="DC10">
            <v>42967475</v>
          </cell>
          <cell r="DD10">
            <v>41546560</v>
          </cell>
          <cell r="DE10">
            <v>54143264</v>
          </cell>
          <cell r="DF10">
            <v>43393443</v>
          </cell>
          <cell r="DG10">
            <v>41909848</v>
          </cell>
          <cell r="DH10">
            <v>40114088</v>
          </cell>
          <cell r="DI10">
            <v>43607960</v>
          </cell>
          <cell r="DJ10">
            <v>43559168</v>
          </cell>
          <cell r="DK10">
            <v>42020987</v>
          </cell>
          <cell r="DL10">
            <v>40337534</v>
          </cell>
          <cell r="DM10">
            <v>43652097</v>
          </cell>
          <cell r="DN10">
            <v>42094710</v>
          </cell>
          <cell r="DO10">
            <v>41470872</v>
          </cell>
          <cell r="DP10">
            <v>39103584</v>
          </cell>
          <cell r="DQ10">
            <v>42315483</v>
          </cell>
          <cell r="DR10">
            <v>39716371</v>
          </cell>
          <cell r="DS10">
            <v>36852164</v>
          </cell>
          <cell r="DT10">
            <v>36237869</v>
          </cell>
          <cell r="DU10">
            <v>40265422</v>
          </cell>
          <cell r="DV10">
            <v>38186091</v>
          </cell>
          <cell r="DW10">
            <v>38186091</v>
          </cell>
          <cell r="DX10">
            <v>36042316</v>
          </cell>
          <cell r="DY10">
            <v>34465579</v>
          </cell>
          <cell r="DZ10">
            <v>32370886</v>
          </cell>
          <cell r="EA10"/>
          <cell r="EB10">
            <v>10305109</v>
          </cell>
          <cell r="EC10">
            <v>23280874</v>
          </cell>
          <cell r="ED10"/>
          <cell r="EE10">
            <v>33585983</v>
          </cell>
          <cell r="EF10">
            <v>16259340</v>
          </cell>
          <cell r="EG10">
            <v>9722309</v>
          </cell>
          <cell r="EH10">
            <v>4943863</v>
          </cell>
          <cell r="EI10">
            <v>14666172</v>
          </cell>
          <cell r="EJ10">
            <v>3743444</v>
          </cell>
          <cell r="EK10">
            <v>1628213</v>
          </cell>
          <cell r="EL10">
            <v>387476</v>
          </cell>
          <cell r="EM10">
            <v>208854694</v>
          </cell>
        </row>
        <row r="11">
          <cell r="B11" t="str">
            <v>Standard Chartered Bank</v>
          </cell>
          <cell r="C11">
            <v>325.87285700000001</v>
          </cell>
          <cell r="D11">
            <v>121.524227</v>
          </cell>
          <cell r="E11">
            <v>256.49752999999998</v>
          </cell>
          <cell r="F11">
            <v>39.240034000000001</v>
          </cell>
          <cell r="G11">
            <v>45.675821999999997</v>
          </cell>
          <cell r="H11">
            <v>50.218629999999997</v>
          </cell>
          <cell r="I11">
            <v>247.25063399999999</v>
          </cell>
          <cell r="J11">
            <v>2.6069599999999999</v>
          </cell>
          <cell r="K11">
            <v>7.0183109999999997</v>
          </cell>
          <cell r="L11"/>
          <cell r="M11">
            <v>6.2240555259565025E-2</v>
          </cell>
          <cell r="N11">
            <v>6.2261398194086465E-2</v>
          </cell>
          <cell r="O11">
            <v>6.5312294814785399E-2</v>
          </cell>
          <cell r="P11">
            <v>6.5024706544385774E-2</v>
          </cell>
          <cell r="Q11">
            <v>6.4186957470718356E-2</v>
          </cell>
          <cell r="R11">
            <v>6.2999678755020924E-2</v>
          </cell>
          <cell r="S11">
            <v>6.54057751117752E-2</v>
          </cell>
          <cell r="T11">
            <v>6.8011392204713972E-2</v>
          </cell>
          <cell r="U11">
            <v>6.6876241658463467E-2</v>
          </cell>
          <cell r="V11">
            <v>6.7923254318470433E-2</v>
          </cell>
          <cell r="W11">
            <v>7.1279750319827348E-2</v>
          </cell>
          <cell r="X11">
            <v>7.498422676639499E-2</v>
          </cell>
          <cell r="Y11">
            <v>7.1336857972631479E-2</v>
          </cell>
          <cell r="Z11">
            <v>7.6881029199935363E-2</v>
          </cell>
          <cell r="AA11">
            <v>7.4690155088795118E-2</v>
          </cell>
          <cell r="AB11">
            <v>7.3800484600600014E-2</v>
          </cell>
          <cell r="AC11">
            <v>7.0819460656538033E-2</v>
          </cell>
          <cell r="AD11">
            <v>7.3087283938123498E-2</v>
          </cell>
          <cell r="AE11">
            <v>7.3585483805675506E-2</v>
          </cell>
          <cell r="AF11">
            <v>7.4799554054957196E-2</v>
          </cell>
          <cell r="AG11">
            <v>6.9135590723677365E-2</v>
          </cell>
          <cell r="AH11">
            <v>6.8060282438070566E-2</v>
          </cell>
          <cell r="AI11">
            <v>7.2892927680585043E-2</v>
          </cell>
          <cell r="AJ11">
            <v>7.2478126933566631E-2</v>
          </cell>
          <cell r="AK11">
            <v>7.2993438485868048E-2</v>
          </cell>
          <cell r="AL11">
            <v>7.3326734059672591E-2</v>
          </cell>
          <cell r="AM11">
            <v>7.6122376925973012E-2</v>
          </cell>
          <cell r="AN11">
            <v>7.8339222482251211E-2</v>
          </cell>
          <cell r="AO11">
            <v>313413032</v>
          </cell>
          <cell r="AP11">
            <v>195568503</v>
          </cell>
          <cell r="AQ11">
            <v>0</v>
          </cell>
          <cell r="AR11">
            <v>228782134</v>
          </cell>
          <cell r="AS11">
            <v>0</v>
          </cell>
          <cell r="AT11">
            <v>40312354</v>
          </cell>
          <cell r="AU11">
            <v>51920201</v>
          </cell>
          <cell r="AV11">
            <v>263782134</v>
          </cell>
          <cell r="AW11">
            <v>13553634</v>
          </cell>
          <cell r="AX11">
            <v>20834301</v>
          </cell>
          <cell r="AY11">
            <v>20834.300999999999</v>
          </cell>
          <cell r="AZ11">
            <v>4733253</v>
          </cell>
          <cell r="BA11"/>
          <cell r="BB11">
            <v>6.0396048093644426E-2</v>
          </cell>
          <cell r="BC11">
            <v>4.5762708535248643E-2</v>
          </cell>
          <cell r="BD11">
            <v>6.4023589346990262E-2</v>
          </cell>
          <cell r="BE11">
            <v>6.4196224068225519E-2</v>
          </cell>
          <cell r="BF11">
            <v>0.10939025744421139</v>
          </cell>
          <cell r="BG11">
            <v>1.6968373275996724E-2</v>
          </cell>
          <cell r="BH11">
            <v>0.18473490345023746</v>
          </cell>
          <cell r="BI11">
            <v>0.15870549395638761</v>
          </cell>
          <cell r="BJ11">
            <v>0.28696759049724524</v>
          </cell>
          <cell r="BK11">
            <v>0.59277770403677033</v>
          </cell>
          <cell r="BL11">
            <v>9.8060074264361544E-2</v>
          </cell>
          <cell r="BM11">
            <v>0.67178269352785758</v>
          </cell>
          <cell r="BN11">
            <v>9.8390650059991716E-2</v>
          </cell>
          <cell r="BO11">
            <v>1.747032302293618E-2</v>
          </cell>
          <cell r="BP11">
            <v>8.0920327037055539E-2</v>
          </cell>
          <cell r="BQ11">
            <v>0.47378322512501386</v>
          </cell>
          <cell r="BR11">
            <v>0.11235437133538105</v>
          </cell>
          <cell r="BS11">
            <v>0.12286466787728813</v>
          </cell>
          <cell r="BT11">
            <v>0.11536095876394099</v>
          </cell>
          <cell r="BU11">
            <v>325872857</v>
          </cell>
          <cell r="BV11">
            <v>314304906</v>
          </cell>
          <cell r="BW11">
            <v>327214126</v>
          </cell>
          <cell r="BX11">
            <v>311432013</v>
          </cell>
          <cell r="BY11">
            <v>302295903</v>
          </cell>
          <cell r="BZ11">
            <v>289422215</v>
          </cell>
          <cell r="CA11">
            <v>293472543</v>
          </cell>
          <cell r="CB11">
            <v>300226174</v>
          </cell>
          <cell r="CC11">
            <v>284691002</v>
          </cell>
          <cell r="CD11">
            <v>287606164</v>
          </cell>
          <cell r="CE11">
            <v>295049630</v>
          </cell>
          <cell r="CF11">
            <v>293306671</v>
          </cell>
          <cell r="CG11">
            <v>285125438</v>
          </cell>
          <cell r="CH11">
            <v>309951569</v>
          </cell>
          <cell r="CI11">
            <v>288711107</v>
          </cell>
          <cell r="CJ11">
            <v>274006884</v>
          </cell>
          <cell r="CK11">
            <v>250274108</v>
          </cell>
          <cell r="CL11">
            <v>264072997</v>
          </cell>
          <cell r="CM11">
            <v>255903727</v>
          </cell>
          <cell r="CN11">
            <v>249710651</v>
          </cell>
          <cell r="CO11">
            <v>234130556</v>
          </cell>
          <cell r="CP11">
            <v>231786864</v>
          </cell>
          <cell r="CQ11">
            <v>228338094</v>
          </cell>
          <cell r="CR11">
            <v>232984465</v>
          </cell>
          <cell r="CS11">
            <v>222635993</v>
          </cell>
          <cell r="CT11">
            <v>223082484</v>
          </cell>
          <cell r="CU11">
            <v>228860613</v>
          </cell>
          <cell r="CV11">
            <v>217819880</v>
          </cell>
          <cell r="CW11">
            <v>220523869</v>
          </cell>
          <cell r="CX11">
            <v>50218630</v>
          </cell>
          <cell r="CY11">
            <v>50171424</v>
          </cell>
          <cell r="CZ11">
            <v>50846552</v>
          </cell>
          <cell r="DA11">
            <v>49068888</v>
          </cell>
          <cell r="DB11">
            <v>47221510</v>
          </cell>
          <cell r="DC11">
            <v>46080820</v>
          </cell>
          <cell r="DD11">
            <v>54194365</v>
          </cell>
          <cell r="DE11">
            <v>47621354</v>
          </cell>
          <cell r="DF11">
            <v>54336279</v>
          </cell>
          <cell r="DG11">
            <v>54209897</v>
          </cell>
          <cell r="DH11">
            <v>43217065</v>
          </cell>
          <cell r="DI11">
            <v>54028274</v>
          </cell>
          <cell r="DJ11">
            <v>45483852</v>
          </cell>
          <cell r="DK11">
            <v>43809586</v>
          </cell>
          <cell r="DL11">
            <v>42698407</v>
          </cell>
          <cell r="DM11">
            <v>54660764</v>
          </cell>
          <cell r="DN11">
            <v>43904779</v>
          </cell>
          <cell r="DO11">
            <v>43288125</v>
          </cell>
          <cell r="DP11">
            <v>43083098</v>
          </cell>
          <cell r="DQ11">
            <v>43850954</v>
          </cell>
          <cell r="DR11">
            <v>40914483</v>
          </cell>
          <cell r="DS11">
            <v>41143859</v>
          </cell>
          <cell r="DT11">
            <v>39848778</v>
          </cell>
          <cell r="DU11">
            <v>42126191</v>
          </cell>
          <cell r="DV11">
            <v>40449853</v>
          </cell>
          <cell r="DW11">
            <v>40449853</v>
          </cell>
          <cell r="DX11">
            <v>39685452</v>
          </cell>
          <cell r="DY11">
            <v>38765178</v>
          </cell>
          <cell r="DZ11">
            <v>36029984</v>
          </cell>
          <cell r="EA11"/>
          <cell r="EB11">
            <v>7681508</v>
          </cell>
          <cell r="EC11">
            <v>19086351</v>
          </cell>
          <cell r="ED11"/>
          <cell r="EE11">
            <v>26767859</v>
          </cell>
          <cell r="EF11">
            <v>15867390</v>
          </cell>
          <cell r="EG11">
            <v>8875775</v>
          </cell>
          <cell r="EH11">
            <v>4336496</v>
          </cell>
          <cell r="EI11">
            <v>13212271</v>
          </cell>
          <cell r="EJ11">
            <v>5329501</v>
          </cell>
          <cell r="EK11">
            <v>3790365</v>
          </cell>
          <cell r="EL11">
            <v>2919497</v>
          </cell>
          <cell r="EM11">
            <v>121524227</v>
          </cell>
        </row>
        <row r="12">
          <cell r="B12" t="str">
            <v>Diamond Trust Bank</v>
          </cell>
          <cell r="C12">
            <v>312.18918500000001</v>
          </cell>
          <cell r="D12">
            <v>154.99806799999999</v>
          </cell>
          <cell r="E12">
            <v>207.98449600000001</v>
          </cell>
          <cell r="F12">
            <v>47.560614000000001</v>
          </cell>
          <cell r="G12">
            <v>51.542859999999997</v>
          </cell>
          <cell r="H12">
            <v>54.031914</v>
          </cell>
          <cell r="I12">
            <v>229.36633399999999</v>
          </cell>
          <cell r="J12">
            <v>1.681597</v>
          </cell>
          <cell r="K12">
            <v>3.824363</v>
          </cell>
          <cell r="L12"/>
          <cell r="M12">
            <v>5.8935737090900359E-2</v>
          </cell>
          <cell r="N12">
            <v>5.878127561861414E-2</v>
          </cell>
          <cell r="O12">
            <v>5.8507313219189803E-2</v>
          </cell>
          <cell r="P12">
            <v>6.0618957248676053E-2</v>
          </cell>
          <cell r="Q12">
            <v>6.259353231391368E-2</v>
          </cell>
          <cell r="R12">
            <v>6.2977914354430786E-2</v>
          </cell>
          <cell r="S12">
            <v>6.3683394351932029E-2</v>
          </cell>
          <cell r="T12">
            <v>6.3770351079649706E-2</v>
          </cell>
          <cell r="U12">
            <v>6.5940347249586514E-2</v>
          </cell>
          <cell r="V12">
            <v>6.7343303785622588E-2</v>
          </cell>
          <cell r="W12">
            <v>6.8787074781720137E-2</v>
          </cell>
          <cell r="X12">
            <v>6.9242724646015011E-2</v>
          </cell>
          <cell r="Y12">
            <v>6.6636654223616559E-2</v>
          </cell>
          <cell r="Z12">
            <v>6.6563556187517248E-2</v>
          </cell>
          <cell r="AA12">
            <v>6.4662708824676812E-2</v>
          </cell>
          <cell r="AB12">
            <v>6.4225378142243925E-2</v>
          </cell>
          <cell r="AC12">
            <v>6.3931954794117257E-2</v>
          </cell>
          <cell r="AD12">
            <v>5.9424839579737959E-2</v>
          </cell>
          <cell r="AE12">
            <v>5.8910865466428299E-2</v>
          </cell>
          <cell r="AF12">
            <v>5.688000529505001E-2</v>
          </cell>
          <cell r="AG12">
            <v>4.8020961225879545E-2</v>
          </cell>
          <cell r="AH12">
            <v>4.6628364034915784E-2</v>
          </cell>
          <cell r="AI12">
            <v>4.6546312553362799E-2</v>
          </cell>
          <cell r="AJ12">
            <v>4.6615122798219506E-2</v>
          </cell>
          <cell r="AK12">
            <v>4.4907011706007707E-2</v>
          </cell>
          <cell r="AL12">
            <v>4.1894073196298925E-2</v>
          </cell>
          <cell r="AM12">
            <v>4.3056383213295579E-2</v>
          </cell>
          <cell r="AN12">
            <v>4.3028618756943957E-2</v>
          </cell>
          <cell r="AO12">
            <v>313413032</v>
          </cell>
          <cell r="AP12">
            <v>195568503</v>
          </cell>
          <cell r="AQ12">
            <v>0</v>
          </cell>
          <cell r="AR12">
            <v>228782134</v>
          </cell>
          <cell r="AS12">
            <v>0</v>
          </cell>
          <cell r="AT12">
            <v>40312354</v>
          </cell>
          <cell r="AU12">
            <v>51920201</v>
          </cell>
          <cell r="AV12">
            <v>263782134</v>
          </cell>
          <cell r="AW12">
            <v>13553634</v>
          </cell>
          <cell r="AX12">
            <v>20834301</v>
          </cell>
          <cell r="AY12">
            <v>20834.300999999999</v>
          </cell>
          <cell r="AZ12">
            <v>4733253</v>
          </cell>
          <cell r="BA12"/>
          <cell r="BB12">
            <v>5.7859967857266666E-2</v>
          </cell>
          <cell r="BC12">
            <v>5.8368043842078082E-2</v>
          </cell>
          <cell r="BD12">
            <v>5.1914394506819388E-2</v>
          </cell>
          <cell r="BE12">
            <v>3.4981303060840588E-2</v>
          </cell>
          <cell r="BF12">
            <v>5.7452521609910968E-2</v>
          </cell>
          <cell r="BG12">
            <v>1.0162622173656877E-2</v>
          </cell>
          <cell r="BH12">
            <v>0.22471850642213254</v>
          </cell>
          <cell r="BI12">
            <v>0.20735656000849717</v>
          </cell>
          <cell r="BJ12">
            <v>0.25672283049236821</v>
          </cell>
          <cell r="BK12">
            <v>0.42165689931400269</v>
          </cell>
          <cell r="BL12">
            <v>0.11064146529784458</v>
          </cell>
          <cell r="BM12">
            <v>0.4329408204057974</v>
          </cell>
          <cell r="BN12">
            <v>8.6515755227378421E-2</v>
          </cell>
          <cell r="BO12">
            <v>4.3768618777335538E-2</v>
          </cell>
          <cell r="BP12">
            <v>4.2747136450042883E-2</v>
          </cell>
          <cell r="BQ12">
            <v>0.74523856816711942</v>
          </cell>
          <cell r="BR12">
            <v>6.0618825452856163E-2</v>
          </cell>
          <cell r="BS12">
            <v>3.7261830926009147E-2</v>
          </cell>
          <cell r="BT12">
            <v>4.9774275949279981E-2</v>
          </cell>
          <cell r="BU12">
            <v>312189185</v>
          </cell>
          <cell r="BV12">
            <v>285772503</v>
          </cell>
          <cell r="BW12">
            <v>284319070</v>
          </cell>
          <cell r="BX12">
            <v>286363190</v>
          </cell>
          <cell r="BY12">
            <v>287250595</v>
          </cell>
          <cell r="BZ12">
            <v>283581295</v>
          </cell>
          <cell r="CA12">
            <v>280115753</v>
          </cell>
          <cell r="CB12">
            <v>277153801</v>
          </cell>
          <cell r="CC12">
            <v>281515703</v>
          </cell>
          <cell r="CD12">
            <v>291515544</v>
          </cell>
          <cell r="CE12">
            <v>285735153</v>
          </cell>
          <cell r="CF12">
            <v>277054843</v>
          </cell>
          <cell r="CG12">
            <v>270081538</v>
          </cell>
          <cell r="CH12">
            <v>267675547</v>
          </cell>
          <cell r="CI12">
            <v>258159603</v>
          </cell>
          <cell r="CJ12">
            <v>248863252</v>
          </cell>
          <cell r="CK12">
            <v>244123818</v>
          </cell>
          <cell r="CL12">
            <v>230711438</v>
          </cell>
          <cell r="CM12">
            <v>222154764</v>
          </cell>
          <cell r="CN12">
            <v>205480349</v>
          </cell>
          <cell r="CO12">
            <v>190947903</v>
          </cell>
          <cell r="CP12">
            <v>166004397</v>
          </cell>
          <cell r="CQ12">
            <v>158030111</v>
          </cell>
          <cell r="CR12">
            <v>148561346</v>
          </cell>
          <cell r="CS12">
            <v>141175794</v>
          </cell>
          <cell r="CT12">
            <v>126274802</v>
          </cell>
          <cell r="CU12">
            <v>120443207</v>
          </cell>
          <cell r="CV12">
            <v>116208461</v>
          </cell>
          <cell r="CW12">
            <v>114136429</v>
          </cell>
          <cell r="CX12">
            <v>54031914</v>
          </cell>
          <cell r="CY12">
            <v>55081135</v>
          </cell>
          <cell r="CZ12">
            <v>53625595</v>
          </cell>
          <cell r="DA12">
            <v>53605998</v>
          </cell>
          <cell r="DB12">
            <v>52001378</v>
          </cell>
          <cell r="DC12">
            <v>51826136</v>
          </cell>
          <cell r="DD12">
            <v>50349508</v>
          </cell>
          <cell r="DE12">
            <v>49236941</v>
          </cell>
          <cell r="DF12">
            <v>47712838</v>
          </cell>
          <cell r="DG12">
            <v>46325610</v>
          </cell>
          <cell r="DH12">
            <v>44769721</v>
          </cell>
          <cell r="DI12">
            <v>44323296</v>
          </cell>
          <cell r="DJ12">
            <v>43003972</v>
          </cell>
          <cell r="DK12">
            <v>41508356</v>
          </cell>
          <cell r="DL12">
            <v>37678168</v>
          </cell>
          <cell r="DM12">
            <v>37678168</v>
          </cell>
          <cell r="DN12">
            <v>36431809</v>
          </cell>
          <cell r="DO12">
            <v>33545124</v>
          </cell>
          <cell r="DP12">
            <v>32359121</v>
          </cell>
          <cell r="DQ12">
            <v>31216658</v>
          </cell>
          <cell r="DR12">
            <v>29996201</v>
          </cell>
          <cell r="DS12">
            <v>28616712</v>
          </cell>
          <cell r="DT12">
            <v>27536573</v>
          </cell>
          <cell r="DU12">
            <v>26882050</v>
          </cell>
          <cell r="DV12">
            <v>25784414</v>
          </cell>
          <cell r="DW12">
            <v>25784414</v>
          </cell>
          <cell r="DX12">
            <v>24822904</v>
          </cell>
          <cell r="DY12">
            <v>19515880</v>
          </cell>
          <cell r="DZ12">
            <v>18568277</v>
          </cell>
          <cell r="EA12"/>
          <cell r="EB12">
            <v>4146352</v>
          </cell>
          <cell r="EC12">
            <v>12004732</v>
          </cell>
          <cell r="ED12"/>
          <cell r="EE12">
            <v>16151084</v>
          </cell>
          <cell r="EF12">
            <v>6810216</v>
          </cell>
          <cell r="EG12">
            <v>8348258</v>
          </cell>
          <cell r="EH12">
            <v>10934419</v>
          </cell>
          <cell r="EI12">
            <v>19282677</v>
          </cell>
          <cell r="EJ12">
            <v>3045940</v>
          </cell>
          <cell r="EK12">
            <v>3834685</v>
          </cell>
          <cell r="EL12">
            <v>2379145</v>
          </cell>
          <cell r="EM12">
            <v>154998068</v>
          </cell>
        </row>
        <row r="13">
          <cell r="B13" t="str">
            <v>I&amp;M Bank</v>
          </cell>
          <cell r="C13">
            <v>283.56854700000002</v>
          </cell>
          <cell r="D13">
            <v>149.67506399999999</v>
          </cell>
          <cell r="E13">
            <v>218.152863</v>
          </cell>
          <cell r="F13">
            <v>42.208078</v>
          </cell>
          <cell r="G13">
            <v>49.334570999999997</v>
          </cell>
          <cell r="H13">
            <v>52.323720000000002</v>
          </cell>
          <cell r="I13">
            <v>223.97594100000001</v>
          </cell>
          <cell r="J13">
            <v>1.1627540000000001</v>
          </cell>
          <cell r="K13">
            <v>10.289031</v>
          </cell>
          <cell r="L13"/>
          <cell r="M13">
            <v>5.7307217817285122E-2</v>
          </cell>
          <cell r="N13">
            <v>5.6115751034479078E-2</v>
          </cell>
          <cell r="O13">
            <v>5.6885018706977375E-2</v>
          </cell>
          <cell r="P13">
            <v>5.7527479397708067E-2</v>
          </cell>
          <cell r="Q13">
            <v>5.763483709332675E-2</v>
          </cell>
          <cell r="R13">
            <v>5.7652553355791517E-2</v>
          </cell>
          <cell r="S13">
            <v>5.7578853304255398E-2</v>
          </cell>
          <cell r="T13">
            <v>5.5564279596801769E-2</v>
          </cell>
          <cell r="U13">
            <v>5.4353542067072574E-2</v>
          </cell>
          <cell r="V13">
            <v>5.4764084219746004E-2</v>
          </cell>
          <cell r="W13">
            <v>5.5787367611461226E-2</v>
          </cell>
          <cell r="X13">
            <v>5.0203665962118768E-2</v>
          </cell>
          <cell r="Y13">
            <v>4.8706199142925399E-2</v>
          </cell>
          <cell r="Z13">
            <v>4.677578260238463E-2</v>
          </cell>
          <cell r="AA13">
            <v>4.6872061663632426E-2</v>
          </cell>
          <cell r="AB13">
            <v>4.7975242386330899E-2</v>
          </cell>
          <cell r="AC13">
            <v>4.7157054812076098E-2</v>
          </cell>
          <cell r="AD13">
            <v>4.6143569105249208E-2</v>
          </cell>
          <cell r="AE13">
            <v>4.6976317574541598E-2</v>
          </cell>
          <cell r="AF13">
            <v>4.5655274182106423E-2</v>
          </cell>
          <cell r="AG13">
            <v>4.3266496320107151E-2</v>
          </cell>
          <cell r="AH13">
            <v>4.1531279066490255E-2</v>
          </cell>
          <cell r="AI13">
            <v>4.1213964931783365E-2</v>
          </cell>
          <cell r="AJ13">
            <v>4.1396234031227719E-2</v>
          </cell>
          <cell r="AK13">
            <v>4.0476165015553178E-2</v>
          </cell>
          <cell r="AL13">
            <v>4.0632602184221024E-2</v>
          </cell>
          <cell r="AM13">
            <v>4.1902503947468056E-2</v>
          </cell>
          <cell r="AN13">
            <v>4.1224725549765084E-2</v>
          </cell>
          <cell r="AO13">
            <v>313413032</v>
          </cell>
          <cell r="AP13">
            <v>195568503</v>
          </cell>
          <cell r="AQ13">
            <v>0</v>
          </cell>
          <cell r="AR13">
            <v>228782134</v>
          </cell>
          <cell r="AS13">
            <v>0</v>
          </cell>
          <cell r="AT13">
            <v>40312354</v>
          </cell>
          <cell r="AU13">
            <v>51920201</v>
          </cell>
          <cell r="AV13">
            <v>263782134</v>
          </cell>
          <cell r="AW13">
            <v>13553634</v>
          </cell>
          <cell r="AX13">
            <v>20834301</v>
          </cell>
          <cell r="AY13">
            <v>20834.300999999999</v>
          </cell>
          <cell r="AZ13">
            <v>4733253</v>
          </cell>
          <cell r="BA13"/>
          <cell r="BB13">
            <v>5.2555526594400805E-2</v>
          </cell>
          <cell r="BC13">
            <v>5.6363545754762844E-2</v>
          </cell>
          <cell r="BD13">
            <v>5.4452490499936695E-2</v>
          </cell>
          <cell r="BE13">
            <v>9.4113375642789043E-2</v>
          </cell>
          <cell r="BF13">
            <v>0.1663348545742751</v>
          </cell>
          <cell r="BG13">
            <v>3.0723089342342722E-2</v>
          </cell>
          <cell r="BH13">
            <v>0.22026727861810835</v>
          </cell>
          <cell r="BI13">
            <v>0.18844916026047637</v>
          </cell>
          <cell r="BJ13">
            <v>0.36193563304599069</v>
          </cell>
          <cell r="BK13">
            <v>0.35822011640296969</v>
          </cell>
          <cell r="BL13">
            <v>9.6975308096749716E-2</v>
          </cell>
          <cell r="BM13">
            <v>0.60526574141818346</v>
          </cell>
          <cell r="BN13">
            <v>0.11514398877350347</v>
          </cell>
          <cell r="BO13">
            <v>4.3937058223011166E-2</v>
          </cell>
          <cell r="BP13">
            <v>7.1206930550492306E-2</v>
          </cell>
          <cell r="BQ13">
            <v>0.68610176342265095</v>
          </cell>
          <cell r="BR13">
            <v>8.347069897459522E-2</v>
          </cell>
          <cell r="BS13">
            <v>1.6352800508003449E-2</v>
          </cell>
          <cell r="BT13">
            <v>5.5016881175463279E-2</v>
          </cell>
          <cell r="BU13">
            <v>283568547</v>
          </cell>
          <cell r="BV13">
            <v>273350161</v>
          </cell>
          <cell r="BW13">
            <v>272302524</v>
          </cell>
          <cell r="BX13">
            <v>270017846</v>
          </cell>
          <cell r="BY13">
            <v>254252172</v>
          </cell>
          <cell r="BZ13">
            <v>261333135</v>
          </cell>
          <cell r="CA13">
            <v>253552590</v>
          </cell>
          <cell r="CB13">
            <v>240237282</v>
          </cell>
          <cell r="CC13">
            <v>229161134</v>
          </cell>
          <cell r="CD13">
            <v>230291099</v>
          </cell>
          <cell r="CE13">
            <v>225143541</v>
          </cell>
          <cell r="CF13">
            <v>189087939</v>
          </cell>
          <cell r="CG13">
            <v>183952517</v>
          </cell>
          <cell r="CH13">
            <v>182817876</v>
          </cell>
          <cell r="CI13">
            <v>177329585</v>
          </cell>
          <cell r="CJ13">
            <v>181582075</v>
          </cell>
          <cell r="CK13">
            <v>164116122</v>
          </cell>
          <cell r="CL13">
            <v>164730002</v>
          </cell>
          <cell r="CM13">
            <v>164425933</v>
          </cell>
          <cell r="CN13">
            <v>157775781</v>
          </cell>
          <cell r="CO13">
            <v>147846339</v>
          </cell>
          <cell r="CP13">
            <v>151975238</v>
          </cell>
          <cell r="CQ13">
            <v>154327389</v>
          </cell>
          <cell r="CR13">
            <v>140517390</v>
          </cell>
          <cell r="CS13">
            <v>137299354</v>
          </cell>
          <cell r="CT13">
            <v>124648548</v>
          </cell>
          <cell r="CU13">
            <v>118333769</v>
          </cell>
          <cell r="CV13">
            <v>114972436</v>
          </cell>
          <cell r="CW13">
            <v>110315682</v>
          </cell>
          <cell r="CX13">
            <v>52323720</v>
          </cell>
          <cell r="CY13">
            <v>48455958</v>
          </cell>
          <cell r="CZ13">
            <v>47985683</v>
          </cell>
          <cell r="DA13">
            <v>46615223</v>
          </cell>
          <cell r="DB13">
            <v>47015135</v>
          </cell>
          <cell r="DC13">
            <v>44004173</v>
          </cell>
          <cell r="DD13">
            <v>42072924</v>
          </cell>
          <cell r="DE13">
            <v>40314439</v>
          </cell>
          <cell r="DF13">
            <v>38338590</v>
          </cell>
          <cell r="DG13">
            <v>37568688</v>
          </cell>
          <cell r="DH13">
            <v>35886888</v>
          </cell>
          <cell r="DI13">
            <v>35595491</v>
          </cell>
          <cell r="DJ13">
            <v>35023511</v>
          </cell>
          <cell r="DK13">
            <v>31519089</v>
          </cell>
          <cell r="DL13">
            <v>30474944</v>
          </cell>
          <cell r="DM13">
            <v>28754066</v>
          </cell>
          <cell r="DN13">
            <v>31304829</v>
          </cell>
          <cell r="DO13">
            <v>30151112</v>
          </cell>
          <cell r="DP13">
            <v>28576772</v>
          </cell>
          <cell r="DQ13">
            <v>26482435</v>
          </cell>
          <cell r="DR13">
            <v>26186678</v>
          </cell>
          <cell r="DS13">
            <v>24079849</v>
          </cell>
          <cell r="DT13">
            <v>23296896</v>
          </cell>
          <cell r="DU13">
            <v>22159420</v>
          </cell>
          <cell r="DV13">
            <v>21814043</v>
          </cell>
          <cell r="DW13">
            <v>21814043</v>
          </cell>
          <cell r="DX13">
            <v>20071699</v>
          </cell>
          <cell r="DY13">
            <v>19500454</v>
          </cell>
          <cell r="DZ13">
            <v>20524634</v>
          </cell>
          <cell r="EA13"/>
          <cell r="EB13">
            <v>6705837</v>
          </cell>
          <cell r="EC13">
            <v>11821869</v>
          </cell>
          <cell r="ED13"/>
          <cell r="EE13">
            <v>18527706</v>
          </cell>
          <cell r="EF13">
            <v>6636997</v>
          </cell>
          <cell r="EG13">
            <v>9728751</v>
          </cell>
          <cell r="EH13">
            <v>6344769</v>
          </cell>
          <cell r="EI13">
            <v>16073520</v>
          </cell>
          <cell r="EJ13">
            <v>8261757</v>
          </cell>
          <cell r="EK13">
            <v>4577356</v>
          </cell>
          <cell r="EL13">
            <v>3356609</v>
          </cell>
          <cell r="EM13">
            <v>149675064</v>
          </cell>
        </row>
        <row r="14">
          <cell r="B14" t="str">
            <v>Stanbic Bank</v>
          </cell>
          <cell r="C14">
            <v>318.986177</v>
          </cell>
          <cell r="D14">
            <v>158.18212</v>
          </cell>
          <cell r="E14">
            <v>216.80463700000001</v>
          </cell>
          <cell r="F14">
            <v>40.940499000000003</v>
          </cell>
          <cell r="G14">
            <v>46.444234000000002</v>
          </cell>
          <cell r="H14">
            <v>41.857357</v>
          </cell>
          <cell r="I14">
            <v>256.47166800000002</v>
          </cell>
          <cell r="J14">
            <v>5.5482170000000002</v>
          </cell>
          <cell r="K14">
            <v>6.2367340000000002</v>
          </cell>
          <cell r="L14"/>
          <cell r="M14">
            <v>5.5054853694847763E-2</v>
          </cell>
          <cell r="N14">
            <v>5.6848211056739463E-2</v>
          </cell>
          <cell r="O14">
            <v>6.1418799697304023E-2</v>
          </cell>
          <cell r="P14">
            <v>5.7381030756856091E-2</v>
          </cell>
          <cell r="Q14">
            <v>5.6431119952372877E-2</v>
          </cell>
          <cell r="R14">
            <v>5.6347190713752646E-2</v>
          </cell>
          <cell r="S14">
            <v>5.9012339952427439E-2</v>
          </cell>
          <cell r="T14">
            <v>5.7554756150503796E-2</v>
          </cell>
          <cell r="U14">
            <v>5.8598717723099915E-2</v>
          </cell>
          <cell r="V14">
            <v>5.7747925183877918E-2</v>
          </cell>
          <cell r="W14">
            <v>5.62875454631106E-2</v>
          </cell>
          <cell r="X14">
            <v>5.5261547049677041E-2</v>
          </cell>
          <cell r="Y14">
            <v>5.4626473398050282E-2</v>
          </cell>
          <cell r="Z14">
            <v>5.4247077894904377E-2</v>
          </cell>
          <cell r="AA14">
            <v>5.1513954858689502E-2</v>
          </cell>
          <cell r="AB14">
            <v>5.0542352769446401E-2</v>
          </cell>
          <cell r="AC14">
            <v>5.0877351905984365E-2</v>
          </cell>
          <cell r="AD14">
            <v>5.4156401113650998E-2</v>
          </cell>
          <cell r="AE14">
            <v>4.9734122707107808E-2</v>
          </cell>
          <cell r="AF14">
            <v>5.0629626008313361E-2</v>
          </cell>
          <cell r="AG14">
            <v>5.3268162842596556E-2</v>
          </cell>
          <cell r="AH14">
            <v>5.0786597390307282E-2</v>
          </cell>
          <cell r="AI14">
            <v>4.9596497722514093E-2</v>
          </cell>
          <cell r="AJ14">
            <v>4.963887593765233E-2</v>
          </cell>
          <cell r="AK14">
            <v>5.0735941973915108E-2</v>
          </cell>
          <cell r="AL14">
            <v>5.1204229655496709E-2</v>
          </cell>
          <cell r="AM14">
            <v>5.3035454301622903E-2</v>
          </cell>
          <cell r="AN14">
            <v>5.7120423501332312E-2</v>
          </cell>
          <cell r="AO14">
            <v>313413032</v>
          </cell>
          <cell r="AP14">
            <v>195568503</v>
          </cell>
          <cell r="AQ14">
            <v>0</v>
          </cell>
          <cell r="AR14">
            <v>228782134</v>
          </cell>
          <cell r="AS14">
            <v>0</v>
          </cell>
          <cell r="AT14">
            <v>40312354</v>
          </cell>
          <cell r="AU14">
            <v>51920201</v>
          </cell>
          <cell r="AV14">
            <v>263782134</v>
          </cell>
          <cell r="AW14">
            <v>13553634</v>
          </cell>
          <cell r="AX14">
            <v>20834301</v>
          </cell>
          <cell r="AY14">
            <v>20834.300999999999</v>
          </cell>
          <cell r="AZ14">
            <v>4733253</v>
          </cell>
          <cell r="BA14"/>
          <cell r="BB14">
            <v>5.9119696757376057E-2</v>
          </cell>
          <cell r="BC14">
            <v>5.9567070959831943E-2</v>
          </cell>
          <cell r="BD14">
            <v>5.4115963798213935E-2</v>
          </cell>
          <cell r="BE14">
            <v>5.7047168943912638E-2</v>
          </cell>
          <cell r="BF14">
            <v>0.12931144133626318</v>
          </cell>
          <cell r="BG14">
            <v>1.7080513942168737E-2</v>
          </cell>
          <cell r="BH14">
            <v>0.18108914080911268</v>
          </cell>
          <cell r="BI14">
            <v>0.15962971395343364</v>
          </cell>
          <cell r="BJ14">
            <v>0.4462264586303496</v>
          </cell>
          <cell r="BK14">
            <v>0.52014162846244394</v>
          </cell>
          <cell r="BL14">
            <v>0.11076257158868277</v>
          </cell>
          <cell r="BM14">
            <v>0.49950502499236793</v>
          </cell>
          <cell r="BN14">
            <v>9.2428581293188344E-2</v>
          </cell>
          <cell r="BO14">
            <v>3.0483618997643888E-2</v>
          </cell>
          <cell r="BP14">
            <v>6.1944962295544456E-2</v>
          </cell>
          <cell r="BQ14">
            <v>0.72960671962011581</v>
          </cell>
          <cell r="BR14">
            <v>0.1206723719148414</v>
          </cell>
          <cell r="BS14">
            <v>0.32971866846259201</v>
          </cell>
          <cell r="BT14">
            <v>0.20883399082665768</v>
          </cell>
          <cell r="BU14">
            <v>318986177</v>
          </cell>
          <cell r="BV14">
            <v>317768516</v>
          </cell>
          <cell r="BW14">
            <v>350388140</v>
          </cell>
          <cell r="BX14">
            <v>309651330</v>
          </cell>
          <cell r="BY14">
            <v>292705136</v>
          </cell>
          <cell r="BZ14">
            <v>294302229</v>
          </cell>
          <cell r="CA14">
            <v>303663158</v>
          </cell>
          <cell r="CB14">
            <v>284867951</v>
          </cell>
          <cell r="CC14">
            <v>280953012</v>
          </cell>
          <cell r="CD14">
            <v>286308290</v>
          </cell>
          <cell r="CE14">
            <v>269395802</v>
          </cell>
          <cell r="CF14">
            <v>248985926</v>
          </cell>
          <cell r="CG14">
            <v>239407877</v>
          </cell>
          <cell r="CH14">
            <v>236547378</v>
          </cell>
          <cell r="CI14">
            <v>224804428</v>
          </cell>
          <cell r="CJ14">
            <v>212633202</v>
          </cell>
          <cell r="CK14">
            <v>204895157</v>
          </cell>
          <cell r="CL14">
            <v>229866887</v>
          </cell>
          <cell r="CM14">
            <v>202294738</v>
          </cell>
          <cell r="CN14">
            <v>208287754</v>
          </cell>
          <cell r="CO14">
            <v>198578014</v>
          </cell>
          <cell r="CP14">
            <v>208167708</v>
          </cell>
          <cell r="CQ14">
            <v>203595164</v>
          </cell>
          <cell r="CR14">
            <v>184061612</v>
          </cell>
          <cell r="CS14">
            <v>171347152</v>
          </cell>
          <cell r="CT14">
            <v>167107694</v>
          </cell>
          <cell r="CU14">
            <v>155933918</v>
          </cell>
          <cell r="CV14">
            <v>159885214</v>
          </cell>
          <cell r="CW14">
            <v>170726460</v>
          </cell>
          <cell r="CX14">
            <v>41857357</v>
          </cell>
          <cell r="CY14">
            <v>40311273</v>
          </cell>
          <cell r="CZ14">
            <v>39374322</v>
          </cell>
          <cell r="DA14">
            <v>40560887</v>
          </cell>
          <cell r="DB14">
            <v>38939840</v>
          </cell>
          <cell r="DC14">
            <v>37781929</v>
          </cell>
          <cell r="DD14">
            <v>36789253</v>
          </cell>
          <cell r="DE14">
            <v>36836052</v>
          </cell>
          <cell r="DF14">
            <v>35490716</v>
          </cell>
          <cell r="DG14">
            <v>33140213</v>
          </cell>
          <cell r="DH14">
            <v>32205154</v>
          </cell>
          <cell r="DI14">
            <v>33048626</v>
          </cell>
          <cell r="DJ14">
            <v>33051194</v>
          </cell>
          <cell r="DK14">
            <v>31922509</v>
          </cell>
          <cell r="DL14">
            <v>30830481</v>
          </cell>
          <cell r="DM14">
            <v>29267838</v>
          </cell>
          <cell r="DN14">
            <v>30237504</v>
          </cell>
          <cell r="DO14">
            <v>28554962</v>
          </cell>
          <cell r="DP14">
            <v>27656039</v>
          </cell>
          <cell r="DQ14">
            <v>27074070</v>
          </cell>
          <cell r="DR14">
            <v>28250550</v>
          </cell>
          <cell r="DS14">
            <v>26855040</v>
          </cell>
          <cell r="DT14">
            <v>26168836</v>
          </cell>
          <cell r="DU14">
            <v>25907559</v>
          </cell>
          <cell r="DV14">
            <v>26644208</v>
          </cell>
          <cell r="DW14">
            <v>26644208</v>
          </cell>
          <cell r="DX14">
            <v>25311868</v>
          </cell>
          <cell r="DY14">
            <v>23485250</v>
          </cell>
          <cell r="DZ14">
            <v>22353549</v>
          </cell>
          <cell r="EA14"/>
          <cell r="EB14">
            <v>9804801</v>
          </cell>
          <cell r="EC14">
            <v>12167901</v>
          </cell>
          <cell r="ED14"/>
          <cell r="EE14">
            <v>21972702</v>
          </cell>
          <cell r="EF14">
            <v>11428917</v>
          </cell>
          <cell r="EG14">
            <v>9841755</v>
          </cell>
          <cell r="EH14">
            <v>9861260</v>
          </cell>
          <cell r="EI14">
            <v>19703015</v>
          </cell>
          <cell r="EJ14">
            <v>5224001</v>
          </cell>
          <cell r="EK14">
            <v>3569816</v>
          </cell>
          <cell r="EL14">
            <v>2492411</v>
          </cell>
          <cell r="EM14">
            <v>158182120</v>
          </cell>
        </row>
        <row r="15">
          <cell r="B15" t="str">
            <v>Total - Tier 1</v>
          </cell>
          <cell r="C15">
            <v>4032.9844089999997</v>
          </cell>
          <cell r="D15">
            <v>2103.7797289999999</v>
          </cell>
          <cell r="E15">
            <v>2997.359469</v>
          </cell>
          <cell r="F15">
            <v>517.42417499999999</v>
          </cell>
          <cell r="G15">
            <v>602.37734499999999</v>
          </cell>
          <cell r="H15">
            <v>598.99462199999994</v>
          </cell>
          <cell r="I15">
            <v>3273.3197369999998</v>
          </cell>
          <cell r="J15">
            <v>29.269593000000004</v>
          </cell>
          <cell r="K15">
            <v>92.665752999999981</v>
          </cell>
          <cell r="L15">
            <v>0</v>
          </cell>
          <cell r="M15">
            <v>0.74624746353740101</v>
          </cell>
          <cell r="N15">
            <v>0.74566568963660351</v>
          </cell>
          <cell r="O15">
            <v>0.74852111697978063</v>
          </cell>
          <cell r="P15">
            <v>0.75110129063670383</v>
          </cell>
          <cell r="Q15">
            <v>0.74691166641836659</v>
          </cell>
          <cell r="R15">
            <v>0.75235753440489594</v>
          </cell>
          <cell r="S15">
            <v>0.75200346660147854</v>
          </cell>
          <cell r="T15">
            <v>0.75397343087861013</v>
          </cell>
          <cell r="U15">
            <v>0.74786760168976385</v>
          </cell>
          <cell r="V15">
            <v>0.7466762677605927</v>
          </cell>
          <cell r="W15">
            <v>0.75805362509611562</v>
          </cell>
          <cell r="X15">
            <v>0.71490984852938533</v>
          </cell>
          <cell r="Y15">
            <v>0.70696331222357189</v>
          </cell>
          <cell r="Z15">
            <v>0.71293350555050961</v>
          </cell>
          <cell r="AA15">
            <v>0.7027032688872179</v>
          </cell>
          <cell r="AB15">
            <v>0.64304621146739294</v>
          </cell>
          <cell r="AC15">
            <v>0.64661885824950271</v>
          </cell>
          <cell r="AD15">
            <v>0.64224849829791908</v>
          </cell>
          <cell r="AE15">
            <v>0.63621589020957792</v>
          </cell>
          <cell r="AF15">
            <v>0.62671894827157926</v>
          </cell>
          <cell r="AG15">
            <v>0.5916065146260393</v>
          </cell>
          <cell r="AH15">
            <v>0.57867619008698445</v>
          </cell>
          <cell r="AI15">
            <v>0.58675949028501018</v>
          </cell>
          <cell r="AJ15">
            <v>0.54102111473169001</v>
          </cell>
          <cell r="AK15">
            <v>0.55062120050712582</v>
          </cell>
          <cell r="AL15">
            <v>0.55379673279855846</v>
          </cell>
          <cell r="AM15">
            <v>0.55422868995778374</v>
          </cell>
          <cell r="AN15">
            <v>0.55334962621255446</v>
          </cell>
          <cell r="AO15">
            <v>2193891224</v>
          </cell>
          <cell r="AP15">
            <v>1368979521</v>
          </cell>
          <cell r="AQ15">
            <v>0</v>
          </cell>
          <cell r="AR15">
            <v>1601474938</v>
          </cell>
          <cell r="AS15">
            <v>0</v>
          </cell>
          <cell r="AT15">
            <v>282186478</v>
          </cell>
          <cell r="AU15">
            <v>363441407</v>
          </cell>
          <cell r="AV15">
            <v>1846474938</v>
          </cell>
          <cell r="AW15">
            <v>94875438</v>
          </cell>
          <cell r="AX15">
            <v>145840107</v>
          </cell>
          <cell r="AY15">
            <v>145840.10700000002</v>
          </cell>
          <cell r="AZ15">
            <v>33132771</v>
          </cell>
          <cell r="BA15"/>
          <cell r="BB15">
            <v>0.74745814232353236</v>
          </cell>
          <cell r="BC15">
            <v>0.7922260518521248</v>
          </cell>
          <cell r="BD15">
            <v>0.74816202623303552</v>
          </cell>
          <cell r="BE15">
            <v>0.84761012201352159</v>
          </cell>
          <cell r="BF15">
            <v>0.135123848942202</v>
          </cell>
          <cell r="BG15">
            <v>2.0114499641348815E-2</v>
          </cell>
          <cell r="BH15">
            <v>0.18402642986293766</v>
          </cell>
          <cell r="BI15">
            <v>0.15807321513730879</v>
          </cell>
          <cell r="BJ15">
            <v>0.34386854837538672</v>
          </cell>
          <cell r="BK15">
            <v>0.4409926782789681</v>
          </cell>
          <cell r="BL15">
            <v>0.10823312968794133</v>
          </cell>
          <cell r="BM15">
            <v>0.54091405363668066</v>
          </cell>
          <cell r="BN15">
            <v>0.1080146067158002</v>
          </cell>
          <cell r="BO15">
            <v>3.0357628576422008E-2</v>
          </cell>
          <cell r="BP15">
            <v>7.7656978139378191E-2</v>
          </cell>
          <cell r="BQ15">
            <v>0.70187768626292846</v>
          </cell>
          <cell r="BR15">
            <v>0.82168462674052589</v>
          </cell>
          <cell r="BS15">
            <v>0.87171824880185111</v>
          </cell>
          <cell r="BT15">
            <v>0.83364082959136077</v>
          </cell>
          <cell r="BU15">
            <v>4032984409</v>
          </cell>
          <cell r="BV15">
            <v>3904607704</v>
          </cell>
          <cell r="BW15">
            <v>3904883154</v>
          </cell>
          <cell r="BX15">
            <v>3759260006</v>
          </cell>
          <cell r="BY15">
            <v>3606947120</v>
          </cell>
          <cell r="BZ15">
            <v>3560091930</v>
          </cell>
          <cell r="CA15">
            <v>3491200121</v>
          </cell>
          <cell r="CB15">
            <v>3216689851</v>
          </cell>
          <cell r="CC15">
            <v>2870218873</v>
          </cell>
          <cell r="CD15">
            <v>3250587672</v>
          </cell>
          <cell r="CE15">
            <v>3002290772</v>
          </cell>
          <cell r="CF15">
            <v>2881784790</v>
          </cell>
          <cell r="CG15">
            <v>2824637202</v>
          </cell>
          <cell r="CH15">
            <v>2834954934</v>
          </cell>
          <cell r="CI15">
            <v>2752996452</v>
          </cell>
          <cell r="CJ15">
            <v>2670632103</v>
          </cell>
          <cell r="CK15">
            <v>2568307540</v>
          </cell>
          <cell r="CL15">
            <v>2576918064</v>
          </cell>
          <cell r="CM15">
            <v>2495879919</v>
          </cell>
          <cell r="CN15">
            <v>2392084843</v>
          </cell>
          <cell r="CO15">
            <v>2359760079</v>
          </cell>
          <cell r="CP15">
            <v>2263312590</v>
          </cell>
          <cell r="CQ15">
            <v>2223893348</v>
          </cell>
          <cell r="CR15">
            <v>2109864071</v>
          </cell>
          <cell r="CS15">
            <v>2010159471</v>
          </cell>
          <cell r="CT15">
            <v>1920417442</v>
          </cell>
          <cell r="CU15">
            <v>1862362040</v>
          </cell>
          <cell r="CV15">
            <v>1773940249</v>
          </cell>
          <cell r="CW15">
            <v>1737975404</v>
          </cell>
          <cell r="CX15">
            <v>598994622</v>
          </cell>
          <cell r="CY15">
            <v>579094030</v>
          </cell>
          <cell r="CZ15">
            <v>563590056</v>
          </cell>
          <cell r="DA15">
            <v>553382897</v>
          </cell>
          <cell r="DB15">
            <v>538283521</v>
          </cell>
          <cell r="DC15">
            <v>548232059</v>
          </cell>
          <cell r="DD15">
            <v>469417541</v>
          </cell>
          <cell r="DE15">
            <v>503780738</v>
          </cell>
          <cell r="DF15">
            <v>445966399</v>
          </cell>
          <cell r="DG15">
            <v>467829127</v>
          </cell>
          <cell r="DH15">
            <v>440314603</v>
          </cell>
          <cell r="DI15">
            <v>444842779</v>
          </cell>
          <cell r="DJ15">
            <v>450817172</v>
          </cell>
          <cell r="DK15">
            <v>440346600</v>
          </cell>
          <cell r="DL15">
            <v>417865981</v>
          </cell>
          <cell r="DM15">
            <v>418738822</v>
          </cell>
          <cell r="DN15">
            <v>404829562</v>
          </cell>
          <cell r="DO15">
            <v>400649459</v>
          </cell>
          <cell r="DP15">
            <v>378098062</v>
          </cell>
          <cell r="DQ15">
            <v>366906245</v>
          </cell>
          <cell r="DR15">
            <v>365408709</v>
          </cell>
          <cell r="DS15">
            <v>350598365</v>
          </cell>
          <cell r="DT15">
            <v>347807516</v>
          </cell>
          <cell r="DU15">
            <v>342110864</v>
          </cell>
          <cell r="DV15">
            <v>324987055</v>
          </cell>
          <cell r="DW15">
            <v>324987055</v>
          </cell>
          <cell r="DX15">
            <v>325368221</v>
          </cell>
          <cell r="DY15">
            <v>304494362</v>
          </cell>
          <cell r="DZ15">
            <v>292326223</v>
          </cell>
          <cell r="EA15">
            <v>0</v>
          </cell>
          <cell r="EB15">
            <v>119900147</v>
          </cell>
          <cell r="EC15">
            <v>228780032</v>
          </cell>
          <cell r="ED15">
            <v>0</v>
          </cell>
          <cell r="EE15">
            <v>348680179</v>
          </cell>
          <cell r="EF15">
            <v>153765406</v>
          </cell>
          <cell r="EG15">
            <v>138113908</v>
          </cell>
          <cell r="EH15">
            <v>117220386</v>
          </cell>
          <cell r="EI15">
            <v>255334294</v>
          </cell>
          <cell r="EJ15">
            <v>76836700</v>
          </cell>
          <cell r="EK15">
            <v>49640111</v>
          </cell>
          <cell r="EL15">
            <v>35260518</v>
          </cell>
          <cell r="EM15">
            <v>2103779729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 t="str">
            <v/>
          </cell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 t="str">
            <v/>
          </cell>
          <cell r="CW16" t="str">
            <v/>
          </cell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>
            <v>0</v>
          </cell>
          <cell r="EA16"/>
          <cell r="EB16"/>
          <cell r="EC16"/>
          <cell r="ED16"/>
          <cell r="EE16"/>
          <cell r="EF16"/>
          <cell r="EG16"/>
          <cell r="EH16"/>
          <cell r="EI16"/>
          <cell r="EJ16"/>
          <cell r="EK16"/>
          <cell r="EL16"/>
          <cell r="EM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 t="str">
            <v/>
          </cell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EJ18">
            <v>0</v>
          </cell>
        </row>
        <row r="19">
          <cell r="B19" t="str">
            <v>Bank of Baroda</v>
          </cell>
          <cell r="C19">
            <v>166.31253000000001</v>
          </cell>
          <cell r="D19">
            <v>47.635244999999998</v>
          </cell>
          <cell r="E19">
            <v>135.000214</v>
          </cell>
          <cell r="F19">
            <v>26.670394000000002</v>
          </cell>
          <cell r="G19">
            <v>26.670394000000002</v>
          </cell>
          <cell r="H19">
            <v>26.676674999999999</v>
          </cell>
          <cell r="I19">
            <v>86.841621000000004</v>
          </cell>
          <cell r="J19">
            <v>0.123863</v>
          </cell>
          <cell r="K19">
            <v>5.7905239999999996</v>
          </cell>
          <cell r="L19"/>
          <cell r="M19">
            <v>3.2538749229755373E-2</v>
          </cell>
          <cell r="N19">
            <v>3.2415571025181306E-2</v>
          </cell>
          <cell r="O19">
            <v>3.1370768805295469E-2</v>
          </cell>
          <cell r="P19">
            <v>3.1248583685666867E-2</v>
          </cell>
          <cell r="Q19">
            <v>3.1523142819279495E-2</v>
          </cell>
          <cell r="R19">
            <v>3.0830277080076837E-2</v>
          </cell>
          <cell r="S19">
            <v>3.0408287097091476E-2</v>
          </cell>
          <cell r="T19">
            <v>2.9011959497383256E-2</v>
          </cell>
          <cell r="U19">
            <v>2.9820236280533322E-2</v>
          </cell>
          <cell r="V19">
            <v>2.9597228966322432E-2</v>
          </cell>
          <cell r="W19">
            <v>3.0397481331140678E-2</v>
          </cell>
          <cell r="X19">
            <v>2.6082669343393251E-2</v>
          </cell>
          <cell r="Y19">
            <v>2.5659178281376344E-2</v>
          </cell>
          <cell r="Z19">
            <v>2.4713166021917022E-2</v>
          </cell>
          <cell r="AA19">
            <v>2.4416888552832881E-2</v>
          </cell>
          <cell r="AB19">
            <v>2.3549346618616393E-2</v>
          </cell>
          <cell r="AC19">
            <v>2.3671543942872644E-2</v>
          </cell>
          <cell r="AD19">
            <v>2.2796575876147033E-2</v>
          </cell>
          <cell r="AE19">
            <v>2.2636932080139675E-2</v>
          </cell>
          <cell r="AF19">
            <v>2.141702622116393E-2</v>
          </cell>
          <cell r="AG19">
            <v>2.271163209181766E-2</v>
          </cell>
          <cell r="AH19">
            <v>2.183121520348582E-2</v>
          </cell>
          <cell r="AI19">
            <v>2.1829346098027273E-2</v>
          </cell>
          <cell r="AJ19">
            <v>2.0088922922993333E-2</v>
          </cell>
          <cell r="AK19">
            <v>1.9579658140780807E-2</v>
          </cell>
          <cell r="AL19">
            <v>1.9613732706855409E-2</v>
          </cell>
          <cell r="AM19">
            <v>1.9835531066384929E-2</v>
          </cell>
          <cell r="AN19">
            <v>1.9738572604877803E-2</v>
          </cell>
          <cell r="AO19">
            <v>313413032</v>
          </cell>
          <cell r="AP19">
            <v>195568503</v>
          </cell>
          <cell r="AQ19">
            <v>0</v>
          </cell>
          <cell r="AR19">
            <v>228782134</v>
          </cell>
          <cell r="AS19">
            <v>0</v>
          </cell>
          <cell r="AT19">
            <v>40312354</v>
          </cell>
          <cell r="AU19">
            <v>51920201</v>
          </cell>
          <cell r="AV19">
            <v>263782134</v>
          </cell>
          <cell r="AW19">
            <v>13553634</v>
          </cell>
          <cell r="AX19">
            <v>20834301</v>
          </cell>
          <cell r="AY19">
            <v>20834.300999999999</v>
          </cell>
          <cell r="AZ19">
            <v>4733253</v>
          </cell>
          <cell r="BA19"/>
          <cell r="BB19">
            <v>3.0823737984583606E-2</v>
          </cell>
          <cell r="BC19">
            <v>1.7938133710080378E-2</v>
          </cell>
          <cell r="BD19">
            <v>3.369700387715939E-2</v>
          </cell>
          <cell r="BE19">
            <v>5.2965703026901699E-2</v>
          </cell>
          <cell r="BF19">
            <v>0.18228881212177422</v>
          </cell>
          <cell r="BG19">
            <v>2.9213025940361542E-2</v>
          </cell>
          <cell r="BH19">
            <v>0.30711534046560462</v>
          </cell>
          <cell r="BI19">
            <v>0.30711534046560462</v>
          </cell>
          <cell r="BJ19">
            <v>5.9101772407812239E-2</v>
          </cell>
          <cell r="BK19">
            <v>0.18666945376631108</v>
          </cell>
          <cell r="BL19">
            <v>0.11193957588532839</v>
          </cell>
          <cell r="BM19">
            <v>0.40254936422446275</v>
          </cell>
          <cell r="BN19">
            <v>0.10111421965851355</v>
          </cell>
          <cell r="BO19">
            <v>6.1993939493678263E-2</v>
          </cell>
          <cell r="BP19">
            <v>3.9120280164835292E-2</v>
          </cell>
          <cell r="BQ19">
            <v>0.35285310732914837</v>
          </cell>
          <cell r="BR19">
            <v>9.9763398962295809E-3</v>
          </cell>
          <cell r="BS19">
            <v>6.2274858945945901E-4</v>
          </cell>
          <cell r="BT19">
            <v>7.1739180507296883E-3</v>
          </cell>
          <cell r="BU19">
            <v>166312530</v>
          </cell>
          <cell r="BV19">
            <v>161761428</v>
          </cell>
          <cell r="BW19">
            <v>150394659</v>
          </cell>
          <cell r="BX19">
            <v>144943386</v>
          </cell>
          <cell r="BY19">
            <v>143311335</v>
          </cell>
          <cell r="BZ19">
            <v>139149950</v>
          </cell>
          <cell r="CA19">
            <v>133955456</v>
          </cell>
          <cell r="CB19">
            <v>125015672</v>
          </cell>
          <cell r="CC19">
            <v>123014401</v>
          </cell>
          <cell r="CD19">
            <v>122198105</v>
          </cell>
          <cell r="CE19">
            <v>123352716</v>
          </cell>
          <cell r="CF19">
            <v>98429020</v>
          </cell>
          <cell r="CG19">
            <v>96132100</v>
          </cell>
          <cell r="CH19">
            <v>92015867</v>
          </cell>
          <cell r="CI19">
            <v>88413486</v>
          </cell>
          <cell r="CJ19">
            <v>85368565</v>
          </cell>
          <cell r="CK19">
            <v>82907475</v>
          </cell>
          <cell r="CL19">
            <v>81225195</v>
          </cell>
          <cell r="CM19">
            <v>78391648</v>
          </cell>
          <cell r="CN19">
            <v>71954794</v>
          </cell>
          <cell r="CO19">
            <v>68177548</v>
          </cell>
          <cell r="CP19">
            <v>65254206</v>
          </cell>
          <cell r="CQ19">
            <v>64198677</v>
          </cell>
          <cell r="CR19">
            <v>62518263</v>
          </cell>
          <cell r="CS19">
            <v>61944650</v>
          </cell>
          <cell r="CT19">
            <v>59182328</v>
          </cell>
          <cell r="CU19">
            <v>56105943</v>
          </cell>
          <cell r="CV19">
            <v>53949524</v>
          </cell>
          <cell r="CW19">
            <v>52021524</v>
          </cell>
          <cell r="CX19">
            <v>26676675</v>
          </cell>
          <cell r="CY19">
            <v>25744734</v>
          </cell>
          <cell r="CZ19">
            <v>25685500</v>
          </cell>
          <cell r="DA19">
            <v>23954402</v>
          </cell>
          <cell r="DB19">
            <v>22942662</v>
          </cell>
          <cell r="DC19">
            <v>22343103</v>
          </cell>
          <cell r="DD19">
            <v>21247935</v>
          </cell>
          <cell r="DE19">
            <v>19883698</v>
          </cell>
          <cell r="DF19">
            <v>20414825</v>
          </cell>
          <cell r="DG19">
            <v>18995628</v>
          </cell>
          <cell r="DH19">
            <v>17769713</v>
          </cell>
          <cell r="DI19">
            <v>16954349</v>
          </cell>
          <cell r="DJ19">
            <v>17899936</v>
          </cell>
          <cell r="DK19">
            <v>16692069</v>
          </cell>
          <cell r="DL19">
            <v>16254476</v>
          </cell>
          <cell r="DM19">
            <v>14925822</v>
          </cell>
          <cell r="DN19">
            <v>14224907</v>
          </cell>
          <cell r="DO19">
            <v>13387842</v>
          </cell>
          <cell r="DP19">
            <v>12776983</v>
          </cell>
          <cell r="DQ19">
            <v>11846009</v>
          </cell>
          <cell r="DR19">
            <v>11273086</v>
          </cell>
          <cell r="DS19">
            <v>10242135</v>
          </cell>
          <cell r="DT19">
            <v>10844344</v>
          </cell>
          <cell r="DU19">
            <v>10371347</v>
          </cell>
          <cell r="DV19">
            <v>9867331</v>
          </cell>
          <cell r="DW19">
            <v>9867331</v>
          </cell>
          <cell r="DX19">
            <v>9132583</v>
          </cell>
          <cell r="DY19">
            <v>8026209</v>
          </cell>
          <cell r="DZ19">
            <v>7569115</v>
          </cell>
          <cell r="EA19"/>
          <cell r="EB19">
            <v>478961</v>
          </cell>
          <cell r="EC19">
            <v>7625043</v>
          </cell>
          <cell r="ED19"/>
          <cell r="EE19">
            <v>8104004</v>
          </cell>
          <cell r="EF19">
            <v>1512770</v>
          </cell>
          <cell r="EG19">
            <v>2417067</v>
          </cell>
          <cell r="EH19">
            <v>3587332</v>
          </cell>
          <cell r="EI19">
            <v>6004399</v>
          </cell>
          <cell r="EJ19">
            <v>4522525</v>
          </cell>
          <cell r="EK19">
            <v>3102092</v>
          </cell>
          <cell r="EL19">
            <v>1928093</v>
          </cell>
          <cell r="EM19">
            <v>47635245</v>
          </cell>
        </row>
        <row r="20">
          <cell r="B20" t="str">
            <v>Prime Bank</v>
          </cell>
          <cell r="C20">
            <v>116.203591</v>
          </cell>
          <cell r="D20">
            <v>35.968294999999998</v>
          </cell>
          <cell r="E20">
            <v>88.548056000000003</v>
          </cell>
          <cell r="F20">
            <v>22.559049000000002</v>
          </cell>
          <cell r="G20">
            <v>22.912071000000001</v>
          </cell>
          <cell r="H20">
            <v>24.901600999999999</v>
          </cell>
          <cell r="I20">
            <v>58.365121000000002</v>
          </cell>
          <cell r="J20">
            <v>0.41148299999999999</v>
          </cell>
          <cell r="K20">
            <v>1.849294</v>
          </cell>
          <cell r="L20"/>
          <cell r="M20">
            <v>2.4844091674280797E-2</v>
          </cell>
          <cell r="N20">
            <v>2.5064887869159863E-2</v>
          </cell>
          <cell r="O20">
            <v>2.4920386260236765E-2</v>
          </cell>
          <cell r="P20">
            <v>2.5459330799126524E-2</v>
          </cell>
          <cell r="Q20">
            <v>2.6430306832304497E-2</v>
          </cell>
          <cell r="R20">
            <v>2.6406418377212207E-2</v>
          </cell>
          <cell r="S20">
            <v>2.6465283854955536E-2</v>
          </cell>
          <cell r="T20">
            <v>2.5816317940743377E-2</v>
          </cell>
          <cell r="U20">
            <v>2.6131257950904693E-2</v>
          </cell>
          <cell r="V20">
            <v>2.5447322997968199E-2</v>
          </cell>
          <cell r="W20">
            <v>2.5073675987318841E-2</v>
          </cell>
          <cell r="X20">
            <v>2.1492276554682357E-2</v>
          </cell>
          <cell r="Y20">
            <v>2.0399999729413875E-2</v>
          </cell>
          <cell r="Z20">
            <v>1.9541957068046002E-2</v>
          </cell>
          <cell r="AA20">
            <v>1.8775662769375572E-2</v>
          </cell>
          <cell r="AB20">
            <v>1.8293902083025261E-2</v>
          </cell>
          <cell r="AC20">
            <v>1.8213608836170337E-2</v>
          </cell>
          <cell r="AD20">
            <v>1.7950663031244402E-2</v>
          </cell>
          <cell r="AE20">
            <v>1.8031279888122888E-2</v>
          </cell>
          <cell r="AF20">
            <v>1.8600297804854948E-2</v>
          </cell>
          <cell r="AG20">
            <v>1.9188996432328815E-2</v>
          </cell>
          <cell r="AH20">
            <v>1.9350555469791999E-2</v>
          </cell>
          <cell r="AI20">
            <v>1.9650573864422524E-2</v>
          </cell>
          <cell r="AJ20">
            <v>1.7395228571298531E-2</v>
          </cell>
          <cell r="AK20">
            <v>1.7177551665809414E-2</v>
          </cell>
          <cell r="AL20">
            <v>1.7307839728550368E-2</v>
          </cell>
          <cell r="AM20">
            <v>1.7299928183852065E-2</v>
          </cell>
          <cell r="AN20">
            <v>1.7033047174600309E-2</v>
          </cell>
          <cell r="AO20">
            <v>313413032</v>
          </cell>
          <cell r="AP20">
            <v>195568503</v>
          </cell>
          <cell r="AQ20">
            <v>0</v>
          </cell>
          <cell r="AR20">
            <v>228782134</v>
          </cell>
          <cell r="AS20">
            <v>0</v>
          </cell>
          <cell r="AT20">
            <v>40312354</v>
          </cell>
          <cell r="AU20">
            <v>51920201</v>
          </cell>
          <cell r="AV20">
            <v>263782134</v>
          </cell>
          <cell r="AW20">
            <v>13553634</v>
          </cell>
          <cell r="AX20">
            <v>20834301</v>
          </cell>
          <cell r="AY20">
            <v>20834.300999999999</v>
          </cell>
          <cell r="AZ20">
            <v>4733253</v>
          </cell>
          <cell r="BA20"/>
          <cell r="BB20">
            <v>2.1536735938366865E-2</v>
          </cell>
          <cell r="BC20">
            <v>1.3544678630992986E-2</v>
          </cell>
          <cell r="BD20">
            <v>2.2102218196090612E-2</v>
          </cell>
          <cell r="BE20">
            <v>1.6915421957223759E-2</v>
          </cell>
          <cell r="BF20">
            <v>8.5667586847521654E-2</v>
          </cell>
          <cell r="BG20">
            <v>1.8793317817264388E-2</v>
          </cell>
          <cell r="BH20">
            <v>0.39256443929928631</v>
          </cell>
          <cell r="BI20">
            <v>0.38651592960802739</v>
          </cell>
          <cell r="BJ20">
            <v>0.19206226460230655</v>
          </cell>
          <cell r="BK20">
            <v>0.47714816911359731</v>
          </cell>
          <cell r="BL20">
            <v>9.8977154067731068E-2</v>
          </cell>
          <cell r="BM20">
            <v>0.51647727258346965</v>
          </cell>
          <cell r="BN20">
            <v>0.1028867446147869</v>
          </cell>
          <cell r="BO20">
            <v>5.7820744272918848E-2</v>
          </cell>
          <cell r="BP20">
            <v>4.5066000341868057E-2</v>
          </cell>
          <cell r="BQ20">
            <v>0.40620084307666787</v>
          </cell>
          <cell r="BR20">
            <v>1.5257431888130052E-2</v>
          </cell>
          <cell r="BS20">
            <v>2.9278199482609991E-2</v>
          </cell>
          <cell r="BT20">
            <v>2.2301721425865246E-2</v>
          </cell>
          <cell r="BU20">
            <v>116203591</v>
          </cell>
          <cell r="BV20">
            <v>113554074</v>
          </cell>
          <cell r="BW20">
            <v>111259126</v>
          </cell>
          <cell r="BX20">
            <v>109986499</v>
          </cell>
          <cell r="BY20">
            <v>108785527</v>
          </cell>
          <cell r="BZ20">
            <v>108120587</v>
          </cell>
          <cell r="CA20">
            <v>106049114</v>
          </cell>
          <cell r="CB20">
            <v>100982938</v>
          </cell>
          <cell r="CC20">
            <v>98534545</v>
          </cell>
          <cell r="CD20">
            <v>90725741</v>
          </cell>
          <cell r="CE20">
            <v>89623204</v>
          </cell>
          <cell r="CF20">
            <v>77137825</v>
          </cell>
          <cell r="CG20">
            <v>76438199</v>
          </cell>
          <cell r="CH20">
            <v>73601507</v>
          </cell>
          <cell r="CI20">
            <v>70961293</v>
          </cell>
          <cell r="CJ20">
            <v>67925542</v>
          </cell>
          <cell r="CK20">
            <v>65335545</v>
          </cell>
          <cell r="CL20">
            <v>66915856</v>
          </cell>
          <cell r="CM20">
            <v>65000953</v>
          </cell>
          <cell r="CN20">
            <v>66032315</v>
          </cell>
          <cell r="CO20">
            <v>65001313</v>
          </cell>
          <cell r="CP20">
            <v>64343912</v>
          </cell>
          <cell r="CQ20">
            <v>61271772</v>
          </cell>
          <cell r="CR20">
            <v>58715051</v>
          </cell>
          <cell r="CS20">
            <v>54917674</v>
          </cell>
          <cell r="CT20">
            <v>55249673</v>
          </cell>
          <cell r="CU20">
            <v>53395624</v>
          </cell>
          <cell r="CV20">
            <v>51258965</v>
          </cell>
          <cell r="CW20">
            <v>49460889</v>
          </cell>
          <cell r="CX20">
            <v>24901601</v>
          </cell>
          <cell r="CY20">
            <v>24388063</v>
          </cell>
          <cell r="CZ20">
            <v>23972691</v>
          </cell>
          <cell r="DA20">
            <v>23424338</v>
          </cell>
          <cell r="DB20">
            <v>24455363</v>
          </cell>
          <cell r="DC20">
            <v>24207762</v>
          </cell>
          <cell r="DD20">
            <v>23862687</v>
          </cell>
          <cell r="DE20">
            <v>23023119</v>
          </cell>
          <cell r="DF20">
            <v>23038973</v>
          </cell>
          <cell r="DG20">
            <v>20916339</v>
          </cell>
          <cell r="DH20">
            <v>20542739</v>
          </cell>
          <cell r="DI20">
            <v>15775115</v>
          </cell>
          <cell r="DJ20">
            <v>14337719</v>
          </cell>
          <cell r="DK20">
            <v>12972256</v>
          </cell>
          <cell r="DL20">
            <v>11428716</v>
          </cell>
          <cell r="DM20">
            <v>11134955</v>
          </cell>
          <cell r="DN20">
            <v>10833063</v>
          </cell>
          <cell r="DO20">
            <v>9814195</v>
          </cell>
          <cell r="DP20">
            <v>9578743</v>
          </cell>
          <cell r="DQ20">
            <v>9224281</v>
          </cell>
          <cell r="DR20">
            <v>8725208</v>
          </cell>
          <cell r="DS20">
            <v>8252089</v>
          </cell>
          <cell r="DT20">
            <v>8248978</v>
          </cell>
          <cell r="DU20">
            <v>8276028</v>
          </cell>
          <cell r="DV20">
            <v>7735022</v>
          </cell>
          <cell r="DW20">
            <v>7735022</v>
          </cell>
          <cell r="DX20">
            <v>7246225</v>
          </cell>
          <cell r="DY20">
            <v>6301136</v>
          </cell>
          <cell r="DZ20">
            <v>5815849</v>
          </cell>
          <cell r="EA20"/>
          <cell r="EB20">
            <v>1104736</v>
          </cell>
          <cell r="EC20">
            <v>4647232</v>
          </cell>
          <cell r="ED20"/>
          <cell r="EE20">
            <v>5751968</v>
          </cell>
          <cell r="EF20">
            <v>2744541</v>
          </cell>
          <cell r="EG20">
            <v>2040658</v>
          </cell>
          <cell r="EH20">
            <v>1910451</v>
          </cell>
          <cell r="EI20">
            <v>3951109</v>
          </cell>
          <cell r="EJ20">
            <v>2114146</v>
          </cell>
          <cell r="EK20">
            <v>1782815</v>
          </cell>
          <cell r="EL20">
            <v>1177015</v>
          </cell>
          <cell r="EM20">
            <v>35968295</v>
          </cell>
        </row>
        <row r="21">
          <cell r="B21" t="str">
            <v>Citibank</v>
          </cell>
          <cell r="C21">
            <v>106.453856</v>
          </cell>
          <cell r="D21">
            <v>37.105285000000002</v>
          </cell>
          <cell r="E21">
            <v>79.193240000000003</v>
          </cell>
          <cell r="F21">
            <v>18.091391000000002</v>
          </cell>
          <cell r="G21">
            <v>18.515494</v>
          </cell>
          <cell r="H21">
            <v>22.134309999999999</v>
          </cell>
          <cell r="I21">
            <v>82.243392</v>
          </cell>
          <cell r="J21">
            <v>2.0230030000000001</v>
          </cell>
          <cell r="K21">
            <v>5.4799509999999998</v>
          </cell>
          <cell r="L21"/>
          <cell r="M21">
            <v>2.2319040947796229E-2</v>
          </cell>
          <cell r="N21">
            <v>2.1983184496744305E-2</v>
          </cell>
          <cell r="O21">
            <v>2.1627565970053102E-2</v>
          </cell>
          <cell r="P21">
            <v>2.1016079342197565E-2</v>
          </cell>
          <cell r="Q21">
            <v>2.1323311844941621E-2</v>
          </cell>
          <cell r="R21">
            <v>2.0781159493233978E-2</v>
          </cell>
          <cell r="S21">
            <v>2.1069175408696801E-2</v>
          </cell>
          <cell r="T21">
            <v>2.2726593791174175E-2</v>
          </cell>
          <cell r="U21">
            <v>2.1662661757173629E-2</v>
          </cell>
          <cell r="V21">
            <v>2.4884820891197167E-2</v>
          </cell>
          <cell r="W21">
            <v>2.1947720410431186E-2</v>
          </cell>
          <cell r="X21">
            <v>2.5321587092931558E-2</v>
          </cell>
          <cell r="Y21">
            <v>2.6019819430378691E-2</v>
          </cell>
          <cell r="Z21">
            <v>2.4209510982573242E-2</v>
          </cell>
          <cell r="AA21">
            <v>2.485043641234011E-2</v>
          </cell>
          <cell r="AB21">
            <v>2.7860405995863535E-2</v>
          </cell>
          <cell r="AC21">
            <v>2.8223331975034582E-2</v>
          </cell>
          <cell r="AD21">
            <v>3.287241352169528E-2</v>
          </cell>
          <cell r="AE21">
            <v>3.0811535553056664E-2</v>
          </cell>
          <cell r="AF21">
            <v>2.8398481336390932E-2</v>
          </cell>
          <cell r="AG21">
            <v>3.9911890376728196E-2</v>
          </cell>
          <cell r="AH21">
            <v>3.3255751637952705E-2</v>
          </cell>
          <cell r="AI21">
            <v>3.1835438024802397E-2</v>
          </cell>
          <cell r="AJ21">
            <v>2.7910849228194583E-2</v>
          </cell>
          <cell r="AK21">
            <v>2.9754273318985499E-2</v>
          </cell>
          <cell r="AL21">
            <v>3.0815151670098295E-2</v>
          </cell>
          <cell r="AM21">
            <v>2.8800763856532775E-2</v>
          </cell>
          <cell r="AN21">
            <v>2.8911899733140151E-2</v>
          </cell>
          <cell r="AO21">
            <v>313413032</v>
          </cell>
          <cell r="AP21">
            <v>195568503</v>
          </cell>
          <cell r="AQ21">
            <v>0</v>
          </cell>
          <cell r="AR21">
            <v>228782134</v>
          </cell>
          <cell r="AS21">
            <v>0</v>
          </cell>
          <cell r="AT21">
            <v>40312354</v>
          </cell>
          <cell r="AU21">
            <v>51920201</v>
          </cell>
          <cell r="AV21">
            <v>263782134</v>
          </cell>
          <cell r="AW21">
            <v>13553634</v>
          </cell>
          <cell r="AX21">
            <v>20834301</v>
          </cell>
          <cell r="AY21">
            <v>20834.300999999999</v>
          </cell>
          <cell r="AZ21">
            <v>4733253</v>
          </cell>
          <cell r="BA21"/>
          <cell r="BB21">
            <v>1.9729756770536733E-2</v>
          </cell>
          <cell r="BC21">
            <v>1.397283804629618E-2</v>
          </cell>
          <cell r="BD21">
            <v>1.9767190260341471E-2</v>
          </cell>
          <cell r="BE21">
            <v>5.0124903595593941E-2</v>
          </cell>
          <cell r="BF21">
            <v>0.150103363512714</v>
          </cell>
          <cell r="BG21">
            <v>3.0446580247249427E-2</v>
          </cell>
          <cell r="BH21">
            <v>0.22513047613600373</v>
          </cell>
          <cell r="BI21">
            <v>0.21997379436879258</v>
          </cell>
          <cell r="BJ21">
            <v>0.40579731875030101</v>
          </cell>
          <cell r="BK21">
            <v>0.33614421099597713</v>
          </cell>
          <cell r="BL21">
            <v>2.2199034159842205E-2</v>
          </cell>
          <cell r="BM21">
            <v>0.86685810337582292</v>
          </cell>
          <cell r="BN21">
            <v>7.0851741249967487E-2</v>
          </cell>
          <cell r="BO21">
            <v>1.2753334860193527E-2</v>
          </cell>
          <cell r="BP21">
            <v>5.8098406389773961E-2</v>
          </cell>
          <cell r="BQ21">
            <v>0.46854106486866809</v>
          </cell>
          <cell r="BR21">
            <v>3.1327829084435821E-2</v>
          </cell>
          <cell r="BS21">
            <v>2.7205605643076322E-2</v>
          </cell>
          <cell r="BT21">
            <v>3.1833971774375094E-2</v>
          </cell>
          <cell r="BU21">
            <v>106453856</v>
          </cell>
          <cell r="BV21">
            <v>101750445</v>
          </cell>
          <cell r="BW21">
            <v>103211168</v>
          </cell>
          <cell r="BX21">
            <v>95052722</v>
          </cell>
          <cell r="BY21">
            <v>96570193</v>
          </cell>
          <cell r="BZ21">
            <v>93526049</v>
          </cell>
          <cell r="CA21">
            <v>90132862</v>
          </cell>
          <cell r="CB21">
            <v>93274626</v>
          </cell>
          <cell r="CC21">
            <v>85638687</v>
          </cell>
          <cell r="CD21">
            <v>100756266</v>
          </cell>
          <cell r="CE21">
            <v>85155116</v>
          </cell>
          <cell r="CF21">
            <v>90072120</v>
          </cell>
          <cell r="CG21">
            <v>98231911</v>
          </cell>
          <cell r="CH21">
            <v>88851809</v>
          </cell>
          <cell r="CI21">
            <v>90025078</v>
          </cell>
          <cell r="CJ21">
            <v>101117630</v>
          </cell>
          <cell r="CK21">
            <v>103323540</v>
          </cell>
          <cell r="CL21">
            <v>116502032</v>
          </cell>
          <cell r="CM21">
            <v>103254695</v>
          </cell>
          <cell r="CN21">
            <v>89167854</v>
          </cell>
          <cell r="CO21">
            <v>88147287</v>
          </cell>
          <cell r="CP21">
            <v>93483001</v>
          </cell>
          <cell r="CQ21">
            <v>115826138</v>
          </cell>
          <cell r="CR21">
            <v>82954185</v>
          </cell>
          <cell r="CS21">
            <v>79397808</v>
          </cell>
          <cell r="CT21">
            <v>81940917</v>
          </cell>
          <cell r="CU21">
            <v>80054734</v>
          </cell>
          <cell r="CV21">
            <v>72191900</v>
          </cell>
          <cell r="CW21">
            <v>71242659</v>
          </cell>
          <cell r="CX21">
            <v>22134310</v>
          </cell>
          <cell r="CY21">
            <v>21634232</v>
          </cell>
          <cell r="CZ21">
            <v>20801681</v>
          </cell>
          <cell r="DA21">
            <v>20000679</v>
          </cell>
          <cell r="DB21">
            <v>19046566</v>
          </cell>
          <cell r="DC21">
            <v>18621201</v>
          </cell>
          <cell r="DD21">
            <v>17811829</v>
          </cell>
          <cell r="DE21">
            <v>20388513</v>
          </cell>
          <cell r="DF21">
            <v>19409582</v>
          </cell>
          <cell r="DG21">
            <v>19201130</v>
          </cell>
          <cell r="DH21">
            <v>18246232</v>
          </cell>
          <cell r="DI21">
            <v>21172148</v>
          </cell>
          <cell r="DJ21">
            <v>20177310</v>
          </cell>
          <cell r="DK21">
            <v>19161379</v>
          </cell>
          <cell r="DL21">
            <v>18414690</v>
          </cell>
          <cell r="DM21">
            <v>20400169</v>
          </cell>
          <cell r="DN21">
            <v>19628607</v>
          </cell>
          <cell r="DO21">
            <v>21705386</v>
          </cell>
          <cell r="DP21">
            <v>21022221</v>
          </cell>
          <cell r="DQ21">
            <v>20267062</v>
          </cell>
          <cell r="DR21">
            <v>19407199</v>
          </cell>
          <cell r="DS21">
            <v>20351926</v>
          </cell>
          <cell r="DT21">
            <v>19913000</v>
          </cell>
          <cell r="DU21">
            <v>19188220</v>
          </cell>
          <cell r="DV21">
            <v>18358760</v>
          </cell>
          <cell r="DW21">
            <v>18358760</v>
          </cell>
          <cell r="DX21">
            <v>18002473</v>
          </cell>
          <cell r="DY21">
            <v>16706767</v>
          </cell>
          <cell r="DZ21">
            <v>15963873</v>
          </cell>
          <cell r="EA21"/>
          <cell r="EB21">
            <v>3572500</v>
          </cell>
          <cell r="EC21">
            <v>5231156</v>
          </cell>
          <cell r="ED21"/>
          <cell r="EE21">
            <v>8803656</v>
          </cell>
          <cell r="EF21">
            <v>2959298</v>
          </cell>
          <cell r="EG21">
            <v>730243</v>
          </cell>
          <cell r="EH21">
            <v>112159</v>
          </cell>
          <cell r="EI21">
            <v>842402</v>
          </cell>
          <cell r="EJ21">
            <v>3090694</v>
          </cell>
          <cell r="EK21">
            <v>0</v>
          </cell>
          <cell r="EL21">
            <v>1727708</v>
          </cell>
          <cell r="EM21">
            <v>37105285</v>
          </cell>
        </row>
        <row r="22">
          <cell r="B22" t="str">
            <v>National Bank of Kenya</v>
          </cell>
          <cell r="C22">
            <v>126.84162000000001</v>
          </cell>
          <cell r="D22">
            <v>55.539275000000004</v>
          </cell>
          <cell r="E22">
            <v>99.229388999999998</v>
          </cell>
          <cell r="F22">
            <v>6.5784050000000001</v>
          </cell>
          <cell r="G22">
            <v>7.8353390000000003</v>
          </cell>
          <cell r="H22">
            <v>11.935544</v>
          </cell>
          <cell r="I22">
            <v>76.036621999999994</v>
          </cell>
          <cell r="J22">
            <v>0.48680699999999999</v>
          </cell>
          <cell r="K22">
            <v>0.31259300000000001</v>
          </cell>
          <cell r="L22"/>
          <cell r="M22">
            <v>2.1028042449577674E-2</v>
          </cell>
          <cell r="N22">
            <v>2.2155144865286667E-2</v>
          </cell>
          <cell r="O22">
            <v>2.1187948171603768E-2</v>
          </cell>
          <cell r="P22">
            <v>2.1321226333259544E-2</v>
          </cell>
          <cell r="Q22">
            <v>2.1365681366471531E-2</v>
          </cell>
          <cell r="R22">
            <v>1.8804270065496138E-2</v>
          </cell>
          <cell r="S22">
            <v>2.0578401742438125E-2</v>
          </cell>
          <cell r="T22">
            <v>2.0110339884819195E-2</v>
          </cell>
          <cell r="U22">
            <v>2.2302863572197205E-2</v>
          </cell>
          <cell r="V22">
            <v>2.1923661717223434E-2</v>
          </cell>
          <cell r="W22">
            <v>2.248378849069637E-2</v>
          </cell>
          <cell r="X22">
            <v>2.216059880051463E-2</v>
          </cell>
          <cell r="Y22">
            <v>2.3669490440937156E-2</v>
          </cell>
          <cell r="Z22">
            <v>2.6931255254621599E-2</v>
          </cell>
          <cell r="AA22">
            <v>2.7841790207691227E-2</v>
          </cell>
          <cell r="AB22">
            <v>2.7549495446274198E-2</v>
          </cell>
          <cell r="AC22">
            <v>2.8860617288786423E-2</v>
          </cell>
          <cell r="AD22">
            <v>2.8625333711264821E-2</v>
          </cell>
          <cell r="AE22">
            <v>2.9629673640735613E-2</v>
          </cell>
          <cell r="AF22">
            <v>3.0930922906037377E-2</v>
          </cell>
          <cell r="AG22">
            <v>3.0676786498131305E-2</v>
          </cell>
          <cell r="AH22">
            <v>3.2750958090150294E-2</v>
          </cell>
          <cell r="AI22">
            <v>3.1627657601460205E-2</v>
          </cell>
          <cell r="AJ22">
            <v>3.6075814954357334E-2</v>
          </cell>
          <cell r="AK22">
            <v>3.4938654374548198E-2</v>
          </cell>
          <cell r="AL22">
            <v>3.5137559929824431E-2</v>
          </cell>
          <cell r="AM22">
            <v>3.4238251692761776E-2</v>
          </cell>
          <cell r="AN22">
            <v>3.3567797886750565E-2</v>
          </cell>
          <cell r="AO22">
            <v>313413032</v>
          </cell>
          <cell r="AP22">
            <v>195568503</v>
          </cell>
          <cell r="AQ22">
            <v>0</v>
          </cell>
          <cell r="AR22">
            <v>228782134</v>
          </cell>
          <cell r="AS22">
            <v>0</v>
          </cell>
          <cell r="AT22">
            <v>40312354</v>
          </cell>
          <cell r="AU22">
            <v>51920201</v>
          </cell>
          <cell r="AV22">
            <v>263782134</v>
          </cell>
          <cell r="AW22">
            <v>13553634</v>
          </cell>
          <cell r="AX22">
            <v>20834301</v>
          </cell>
          <cell r="AY22">
            <v>20834.300999999999</v>
          </cell>
          <cell r="AZ22">
            <v>4733253</v>
          </cell>
          <cell r="BA22"/>
          <cell r="BB22">
            <v>2.3508348170881169E-2</v>
          </cell>
          <cell r="BC22">
            <v>2.0914575774952444E-2</v>
          </cell>
          <cell r="BD22">
            <v>2.4768354114321309E-2</v>
          </cell>
          <cell r="BE22">
            <v>2.8592762945613011E-3</v>
          </cell>
          <cell r="BF22">
            <v>1.5036486519184208E-2</v>
          </cell>
          <cell r="BG22">
            <v>1.4880958423779706E-3</v>
          </cell>
          <cell r="BH22">
            <v>0.10304691073730236</v>
          </cell>
          <cell r="BI22">
            <v>8.651627106738119E-2</v>
          </cell>
          <cell r="BJ22">
            <v>0.21090244229314534</v>
          </cell>
          <cell r="BK22">
            <v>0.8088634427761533</v>
          </cell>
          <cell r="BL22">
            <v>0.28508651698820858</v>
          </cell>
          <cell r="BM22">
            <v>0.51123432679534464</v>
          </cell>
          <cell r="BN22">
            <v>9.1530467076857636E-2</v>
          </cell>
          <cell r="BO22">
            <v>2.6441438171867282E-2</v>
          </cell>
          <cell r="BP22">
            <v>6.5089028904990354E-2</v>
          </cell>
          <cell r="BQ22">
            <v>0.55970590527368869</v>
          </cell>
          <cell r="BR22">
            <v>8.5006959508097044E-3</v>
          </cell>
          <cell r="BS22">
            <v>2.5052606954367715E-2</v>
          </cell>
          <cell r="BT22">
            <v>1.5495314323325956E-2</v>
          </cell>
          <cell r="BU22">
            <v>126841620</v>
          </cell>
          <cell r="BV22">
            <v>129590385</v>
          </cell>
          <cell r="BW22">
            <v>119225458</v>
          </cell>
          <cell r="BX22">
            <v>113796756</v>
          </cell>
          <cell r="BY22">
            <v>112028747</v>
          </cell>
          <cell r="BZ22">
            <v>107216724</v>
          </cell>
          <cell r="CA22">
            <v>114922318</v>
          </cell>
          <cell r="CB22">
            <v>105065267</v>
          </cell>
          <cell r="CC22">
            <v>115143443</v>
          </cell>
          <cell r="CD22">
            <v>112734821</v>
          </cell>
          <cell r="CE22">
            <v>113569560</v>
          </cell>
          <cell r="CF22">
            <v>105472552</v>
          </cell>
          <cell r="CG22">
            <v>109942042</v>
          </cell>
          <cell r="CH22">
            <v>116315700</v>
          </cell>
          <cell r="CI22">
            <v>116378429</v>
          </cell>
          <cell r="CJ22">
            <v>115442827</v>
          </cell>
          <cell r="CK22">
            <v>115114374</v>
          </cell>
          <cell r="CL22">
            <v>113215137</v>
          </cell>
          <cell r="CM22">
            <v>116157723</v>
          </cell>
          <cell r="CN22">
            <v>115220642</v>
          </cell>
          <cell r="CO22">
            <v>125295035</v>
          </cell>
          <cell r="CP22">
            <v>117789712</v>
          </cell>
          <cell r="CQ22">
            <v>124144110</v>
          </cell>
          <cell r="CR22">
            <v>116587690</v>
          </cell>
          <cell r="CS22">
            <v>122864886</v>
          </cell>
          <cell r="CT22">
            <v>116897968</v>
          </cell>
          <cell r="CU22">
            <v>109102269</v>
          </cell>
          <cell r="CV22">
            <v>98916489</v>
          </cell>
          <cell r="CW22">
            <v>92493034</v>
          </cell>
          <cell r="CX22">
            <v>11935544</v>
          </cell>
          <cell r="CY22">
            <v>11913390</v>
          </cell>
          <cell r="CZ22">
            <v>11338933</v>
          </cell>
          <cell r="DA22">
            <v>11859422</v>
          </cell>
          <cell r="DB22">
            <v>11704420</v>
          </cell>
          <cell r="DC22">
            <v>7228992</v>
          </cell>
          <cell r="DD22">
            <v>7243874</v>
          </cell>
          <cell r="DE22">
            <v>7148430</v>
          </cell>
          <cell r="DF22">
            <v>6935718</v>
          </cell>
          <cell r="DG22">
            <v>6919427</v>
          </cell>
          <cell r="DH22">
            <v>5790240</v>
          </cell>
          <cell r="DI22">
            <v>6414689</v>
          </cell>
          <cell r="DJ22">
            <v>7047537</v>
          </cell>
          <cell r="DK22">
            <v>10989919</v>
          </cell>
          <cell r="DL22">
            <v>11217864</v>
          </cell>
          <cell r="DM22">
            <v>10987755</v>
          </cell>
          <cell r="DN22">
            <v>10996083</v>
          </cell>
          <cell r="DO22">
            <v>11315041</v>
          </cell>
          <cell r="DP22">
            <v>11222418</v>
          </cell>
          <cell r="DQ22">
            <v>11237917</v>
          </cell>
          <cell r="DR22">
            <v>10913622</v>
          </cell>
          <cell r="DS22">
            <v>13443880</v>
          </cell>
          <cell r="DT22">
            <v>13116009</v>
          </cell>
          <cell r="DU22">
            <v>12606495</v>
          </cell>
          <cell r="DV22">
            <v>12113912</v>
          </cell>
          <cell r="DW22">
            <v>12113912</v>
          </cell>
          <cell r="DX22">
            <v>12251404</v>
          </cell>
          <cell r="DY22">
            <v>12223289</v>
          </cell>
          <cell r="DZ22">
            <v>11848291</v>
          </cell>
          <cell r="EA22"/>
          <cell r="EB22">
            <v>1875822</v>
          </cell>
          <cell r="EC22">
            <v>7018442</v>
          </cell>
          <cell r="ED22"/>
          <cell r="EE22">
            <v>8894264</v>
          </cell>
          <cell r="EF22">
            <v>7194245</v>
          </cell>
          <cell r="EG22">
            <v>11322528</v>
          </cell>
          <cell r="EH22">
            <v>10824905</v>
          </cell>
          <cell r="EI22">
            <v>22147433</v>
          </cell>
          <cell r="EJ22">
            <v>177731</v>
          </cell>
          <cell r="EK22">
            <v>87875</v>
          </cell>
          <cell r="EL22">
            <v>-381304</v>
          </cell>
          <cell r="EM22">
            <v>55539275</v>
          </cell>
        </row>
        <row r="23">
          <cell r="B23" t="str">
            <v>Family Bank Limited</v>
          </cell>
          <cell r="C23">
            <v>90.590626</v>
          </cell>
          <cell r="D23">
            <v>56.579797999999997</v>
          </cell>
          <cell r="E23">
            <v>70.125377999999998</v>
          </cell>
          <cell r="F23">
            <v>11.344238000000001</v>
          </cell>
          <cell r="G23">
            <v>13.363038</v>
          </cell>
          <cell r="H23">
            <v>13.161565</v>
          </cell>
          <cell r="I23">
            <v>74.824095999999997</v>
          </cell>
          <cell r="J23">
            <v>0.341362</v>
          </cell>
          <cell r="K23">
            <v>1.3256129999999999</v>
          </cell>
          <cell r="L23"/>
          <cell r="M23">
            <v>1.6873986558090769E-2</v>
          </cell>
          <cell r="N23">
            <v>1.7337890482340274E-2</v>
          </cell>
          <cell r="O23">
            <v>1.6894474918302382E-2</v>
          </cell>
          <cell r="P23">
            <v>1.6776719384151251E-2</v>
          </cell>
          <cell r="Q23">
            <v>1.66608427899953E-2</v>
          </cell>
          <cell r="R23">
            <v>1.6881790495128331E-2</v>
          </cell>
          <cell r="S23">
            <v>1.6002193194272377E-2</v>
          </cell>
          <cell r="T23">
            <v>1.5872137106824891E-2</v>
          </cell>
          <cell r="U23">
            <v>1.5672286825803929E-2</v>
          </cell>
          <cell r="V23">
            <v>1.6251868356895446E-2</v>
          </cell>
          <cell r="W23">
            <v>1.66012281783545E-2</v>
          </cell>
          <cell r="X23">
            <v>1.696080623335814E-2</v>
          </cell>
          <cell r="Y23">
            <v>1.7208158079761463E-2</v>
          </cell>
          <cell r="Z23">
            <v>1.7867112480765442E-2</v>
          </cell>
          <cell r="AA23">
            <v>1.8205466057299599E-2</v>
          </cell>
          <cell r="AB23">
            <v>1.7971847967669177E-2</v>
          </cell>
          <cell r="AC23">
            <v>1.858133330257877E-2</v>
          </cell>
          <cell r="AD23">
            <v>2.1151590329892431E-2</v>
          </cell>
          <cell r="AE23">
            <v>2.1530006794440726E-2</v>
          </cell>
          <cell r="AF23">
            <v>2.4338794966044422E-2</v>
          </cell>
          <cell r="AG23">
            <v>2.95454081956621E-2</v>
          </cell>
          <cell r="AH23">
            <v>3.5161238841224615E-2</v>
          </cell>
          <cell r="AI23">
            <v>2.8464016497288226E-2</v>
          </cell>
          <cell r="AJ23">
            <v>2.0358435377465518E-2</v>
          </cell>
          <cell r="AK23">
            <v>1.7480672076559383E-2</v>
          </cell>
          <cell r="AL23">
            <v>1.6825293519119589E-2</v>
          </cell>
          <cell r="AM23">
            <v>1.6195377442659913E-2</v>
          </cell>
          <cell r="AN23">
            <v>1.6027640843028997E-2</v>
          </cell>
          <cell r="AO23">
            <v>313413032</v>
          </cell>
          <cell r="AP23">
            <v>195568503</v>
          </cell>
          <cell r="AQ23">
            <v>0</v>
          </cell>
          <cell r="AR23">
            <v>228782134</v>
          </cell>
          <cell r="AS23">
            <v>0</v>
          </cell>
          <cell r="AT23">
            <v>40312354</v>
          </cell>
          <cell r="AU23">
            <v>51920201</v>
          </cell>
          <cell r="AV23">
            <v>263782134</v>
          </cell>
          <cell r="AW23">
            <v>13553634</v>
          </cell>
          <cell r="AX23">
            <v>20834301</v>
          </cell>
          <cell r="AY23">
            <v>20834.300999999999</v>
          </cell>
          <cell r="AZ23">
            <v>4733253</v>
          </cell>
          <cell r="BA23"/>
          <cell r="BB23">
            <v>1.6789725462557796E-2</v>
          </cell>
          <cell r="BC23">
            <v>2.130640834981196E-2</v>
          </cell>
          <cell r="BD23">
            <v>1.7503788063278684E-2</v>
          </cell>
          <cell r="BE23">
            <v>1.2125331746591542E-2</v>
          </cell>
          <cell r="BF23">
            <v>8.4165566148273224E-2</v>
          </cell>
          <cell r="BG23">
            <v>1.2700634781514451E-2</v>
          </cell>
          <cell r="BH23">
            <v>0.1785927089583548</v>
          </cell>
          <cell r="BI23">
            <v>0.15161209565431971</v>
          </cell>
          <cell r="BJ23">
            <v>0.28243482589472135</v>
          </cell>
          <cell r="BK23">
            <v>0.67046483035735083</v>
          </cell>
          <cell r="BL23">
            <v>0.12497578712134517</v>
          </cell>
          <cell r="BM23">
            <v>0.51203650916670496</v>
          </cell>
          <cell r="BN23">
            <v>0.13628715639934996</v>
          </cell>
          <cell r="BO23">
            <v>3.139277420761119E-2</v>
          </cell>
          <cell r="BP23">
            <v>0.10489438219173877</v>
          </cell>
          <cell r="BQ23">
            <v>0.80683769005851202</v>
          </cell>
          <cell r="BR23">
            <v>1.3736989481874358E-2</v>
          </cell>
          <cell r="BS23">
            <v>4.2034337984320509E-3</v>
          </cell>
          <cell r="BT23">
            <v>9.7091493705590299E-3</v>
          </cell>
          <cell r="BU23">
            <v>90590626</v>
          </cell>
          <cell r="BV23">
            <v>90164189</v>
          </cell>
          <cell r="BW23">
            <v>86910641</v>
          </cell>
          <cell r="BX23">
            <v>82192596</v>
          </cell>
          <cell r="BY23">
            <v>78857125</v>
          </cell>
          <cell r="BZ23">
            <v>78926424</v>
          </cell>
          <cell r="CA23">
            <v>72596791</v>
          </cell>
          <cell r="CB23">
            <v>70149732</v>
          </cell>
          <cell r="CC23">
            <v>66909838</v>
          </cell>
          <cell r="CD23">
            <v>68730617</v>
          </cell>
          <cell r="CE23">
            <v>69033491</v>
          </cell>
          <cell r="CF23">
            <v>67725435</v>
          </cell>
          <cell r="CG23">
            <v>69050943</v>
          </cell>
          <cell r="CH23">
            <v>71479580</v>
          </cell>
          <cell r="CI23">
            <v>69391049</v>
          </cell>
          <cell r="CJ23">
            <v>66706579</v>
          </cell>
          <cell r="CK23">
            <v>69432374</v>
          </cell>
          <cell r="CL23">
            <v>78734331</v>
          </cell>
          <cell r="CM23">
            <v>80104753</v>
          </cell>
          <cell r="CN23">
            <v>85939969</v>
          </cell>
          <cell r="CO23">
            <v>81190214</v>
          </cell>
          <cell r="CP23">
            <v>80554920</v>
          </cell>
          <cell r="CQ23">
            <v>74747708</v>
          </cell>
          <cell r="CR23">
            <v>71030126</v>
          </cell>
          <cell r="CS23">
            <v>61812663</v>
          </cell>
          <cell r="CT23">
            <v>56171763</v>
          </cell>
          <cell r="CU23">
            <v>50563721</v>
          </cell>
          <cell r="CV23">
            <v>54011901</v>
          </cell>
          <cell r="CW23">
            <v>43500989</v>
          </cell>
          <cell r="CX23">
            <v>13161565</v>
          </cell>
          <cell r="CY23">
            <v>13157788</v>
          </cell>
          <cell r="CZ23">
            <v>12700975</v>
          </cell>
          <cell r="DA23">
            <v>12684775</v>
          </cell>
          <cell r="DB23">
            <v>12408203</v>
          </cell>
          <cell r="DC23">
            <v>12092368</v>
          </cell>
          <cell r="DD23">
            <v>11763776</v>
          </cell>
          <cell r="DE23">
            <v>11570555</v>
          </cell>
          <cell r="DF23">
            <v>11426448</v>
          </cell>
          <cell r="DG23">
            <v>11785863</v>
          </cell>
          <cell r="DH23">
            <v>11219706</v>
          </cell>
          <cell r="DI23">
            <v>11157254</v>
          </cell>
          <cell r="DJ23">
            <v>11608295</v>
          </cell>
          <cell r="DK23">
            <v>11865416</v>
          </cell>
          <cell r="DL23">
            <v>12115533</v>
          </cell>
          <cell r="DM23">
            <v>12355585</v>
          </cell>
          <cell r="DN23">
            <v>12618877</v>
          </cell>
          <cell r="DO23">
            <v>13113788</v>
          </cell>
          <cell r="DP23">
            <v>12011680</v>
          </cell>
          <cell r="DQ23">
            <v>12271025</v>
          </cell>
          <cell r="DR23">
            <v>11926782</v>
          </cell>
          <cell r="DS23">
            <v>11770798</v>
          </cell>
          <cell r="DT23">
            <v>11141694</v>
          </cell>
          <cell r="DU23">
            <v>11113094</v>
          </cell>
          <cell r="DV23">
            <v>10620650</v>
          </cell>
          <cell r="DW23">
            <v>10620650</v>
          </cell>
          <cell r="DX23">
            <v>7213495</v>
          </cell>
          <cell r="DY23">
            <v>6411938</v>
          </cell>
          <cell r="DZ23">
            <v>5968296</v>
          </cell>
          <cell r="EA23"/>
          <cell r="EB23">
            <v>2521429</v>
          </cell>
          <cell r="EC23">
            <v>6406043</v>
          </cell>
          <cell r="ED23"/>
          <cell r="EE23">
            <v>8927472</v>
          </cell>
          <cell r="EF23">
            <v>5985556</v>
          </cell>
          <cell r="EG23">
            <v>4137787</v>
          </cell>
          <cell r="EH23">
            <v>3943252</v>
          </cell>
          <cell r="EI23">
            <v>8081039</v>
          </cell>
          <cell r="EJ23">
            <v>1076047</v>
          </cell>
          <cell r="EK23">
            <v>1059879</v>
          </cell>
          <cell r="EL23">
            <v>601684</v>
          </cell>
          <cell r="EM23">
            <v>56579798</v>
          </cell>
        </row>
        <row r="24">
          <cell r="B24" t="str">
            <v>Bank of India</v>
          </cell>
          <cell r="C24">
            <v>75.12921</v>
          </cell>
          <cell r="D24">
            <v>14.229162000000001</v>
          </cell>
          <cell r="E24">
            <v>48.874073000000003</v>
          </cell>
          <cell r="F24">
            <v>17.144774000000002</v>
          </cell>
          <cell r="G24">
            <v>0</v>
          </cell>
          <cell r="H24">
            <v>17.853192</v>
          </cell>
          <cell r="I24">
            <v>35.692619999999998</v>
          </cell>
          <cell r="J24">
            <v>3.7680999999999999E-2</v>
          </cell>
          <cell r="K24">
            <v>2.7328250000000001</v>
          </cell>
          <cell r="L24"/>
          <cell r="M24">
            <v>1.6090810177003343E-2</v>
          </cell>
          <cell r="N24">
            <v>1.5933690312079658E-2</v>
          </cell>
          <cell r="O24">
            <v>1.5333021768475681E-2</v>
          </cell>
          <cell r="P24">
            <v>1.5613701050332118E-2</v>
          </cell>
          <cell r="Q24">
            <v>1.5850049207053123E-2</v>
          </cell>
          <cell r="R24">
            <v>1.5530625535197469E-2</v>
          </cell>
          <cell r="S24">
            <v>1.5623490505497269E-2</v>
          </cell>
          <cell r="T24">
            <v>1.5047849036040162E-2</v>
          </cell>
          <cell r="U24">
            <v>1.5410771342248754E-2</v>
          </cell>
          <cell r="V24">
            <v>1.5386182703891142E-2</v>
          </cell>
          <cell r="W24">
            <v>1.5940579417243715E-2</v>
          </cell>
          <cell r="X24">
            <v>1.4430350871621971E-2</v>
          </cell>
          <cell r="Y24">
            <v>1.4327393302563374E-2</v>
          </cell>
          <cell r="Z24">
            <v>1.4096669921872525E-2</v>
          </cell>
          <cell r="AA24">
            <v>1.3914177932117276E-2</v>
          </cell>
          <cell r="AB24">
            <v>1.3136110469778282E-2</v>
          </cell>
          <cell r="AC24">
            <v>1.3034718536212294E-2</v>
          </cell>
          <cell r="AD24">
            <v>1.2598448051087631E-2</v>
          </cell>
          <cell r="AE24">
            <v>1.2266224924117719E-2</v>
          </cell>
          <cell r="AF24">
            <v>1.1599550651665885E-2</v>
          </cell>
          <cell r="AG24">
            <v>1.62277454166413E-2</v>
          </cell>
          <cell r="AH24">
            <v>1.3650597141543732E-2</v>
          </cell>
          <cell r="AI24">
            <v>1.3486590778816261E-2</v>
          </cell>
          <cell r="AJ24">
            <v>1.1205488493967001E-2</v>
          </cell>
          <cell r="AK24">
            <v>1.1506779612066271E-2</v>
          </cell>
          <cell r="AL24">
            <v>1.19594994372545E-2</v>
          </cell>
          <cell r="AM24">
            <v>1.1991009587672428E-2</v>
          </cell>
          <cell r="AN24">
            <v>1.1753065305750014E-2</v>
          </cell>
          <cell r="AO24">
            <v>313413032</v>
          </cell>
          <cell r="AP24">
            <v>195568503</v>
          </cell>
          <cell r="AQ24">
            <v>0</v>
          </cell>
          <cell r="AR24">
            <v>228782134</v>
          </cell>
          <cell r="AS24">
            <v>0</v>
          </cell>
          <cell r="AT24">
            <v>40312354</v>
          </cell>
          <cell r="AU24">
            <v>51920201</v>
          </cell>
          <cell r="AV24">
            <v>263782134</v>
          </cell>
          <cell r="AW24">
            <v>13553634</v>
          </cell>
          <cell r="AX24">
            <v>20834301</v>
          </cell>
          <cell r="AY24">
            <v>20834.300999999999</v>
          </cell>
          <cell r="AZ24">
            <v>4733253</v>
          </cell>
          <cell r="BA24"/>
          <cell r="BB24">
            <v>1.3924164848125144E-2</v>
          </cell>
          <cell r="BC24">
            <v>5.3583142175167731E-3</v>
          </cell>
          <cell r="BD24">
            <v>1.2199312716449258E-2</v>
          </cell>
          <cell r="BE24">
            <v>2.4997046445968042E-2</v>
          </cell>
          <cell r="BF24">
            <v>0.13902513417362022</v>
          </cell>
          <cell r="BG24">
            <v>3.3713686835276431E-2</v>
          </cell>
          <cell r="BH24">
            <v>0</v>
          </cell>
          <cell r="BI24">
            <v>0.48034506853237458</v>
          </cell>
          <cell r="BJ24">
            <v>6.8398499782093933E-2</v>
          </cell>
          <cell r="BK24">
            <v>0.16209223961025487</v>
          </cell>
          <cell r="BL24">
            <v>6.4938121938198423E-2</v>
          </cell>
          <cell r="BM24">
            <v>0.68367797155596211</v>
          </cell>
          <cell r="BN24">
            <v>9.0425443390607985E-2</v>
          </cell>
          <cell r="BO24">
            <v>5.5169794261423211E-2</v>
          </cell>
          <cell r="BP24">
            <v>3.5255649129184774E-2</v>
          </cell>
          <cell r="BQ24">
            <v>0.29113927132694667</v>
          </cell>
          <cell r="BR24">
            <v>2.2969632392660765E-3</v>
          </cell>
          <cell r="BS24">
            <v>0</v>
          </cell>
          <cell r="BT24">
            <v>1.4601953740489143E-3</v>
          </cell>
          <cell r="BU24">
            <v>75129210</v>
          </cell>
          <cell r="BV24">
            <v>71225163</v>
          </cell>
          <cell r="BW24">
            <v>63601238</v>
          </cell>
          <cell r="BX24">
            <v>62976730</v>
          </cell>
          <cell r="BY24">
            <v>62543244</v>
          </cell>
          <cell r="BZ24">
            <v>62121431</v>
          </cell>
          <cell r="CA24">
            <v>62225153</v>
          </cell>
          <cell r="CB24">
            <v>59776568</v>
          </cell>
          <cell r="CC24">
            <v>62689134</v>
          </cell>
          <cell r="CD24">
            <v>62563918</v>
          </cell>
          <cell r="CE24">
            <v>64098285</v>
          </cell>
          <cell r="CF24">
            <v>55328548</v>
          </cell>
          <cell r="CG24">
            <v>56630656</v>
          </cell>
          <cell r="CH24">
            <v>57297472</v>
          </cell>
          <cell r="CI24">
            <v>56956597</v>
          </cell>
          <cell r="CJ24">
            <v>49736103</v>
          </cell>
          <cell r="CK24">
            <v>47815075</v>
          </cell>
          <cell r="CL24">
            <v>46410726</v>
          </cell>
          <cell r="CM24">
            <v>43717462</v>
          </cell>
          <cell r="CN24">
            <v>41427446</v>
          </cell>
          <cell r="CO24">
            <v>42162947</v>
          </cell>
          <cell r="CP24">
            <v>37527774</v>
          </cell>
          <cell r="CQ24">
            <v>36899261</v>
          </cell>
          <cell r="CR24">
            <v>36656582</v>
          </cell>
          <cell r="CS24">
            <v>34370422</v>
          </cell>
          <cell r="CT24">
            <v>33998194</v>
          </cell>
          <cell r="CU24">
            <v>34265232</v>
          </cell>
          <cell r="CV24">
            <v>32447854</v>
          </cell>
          <cell r="CW24">
            <v>30721440</v>
          </cell>
          <cell r="CX24">
            <v>17853192</v>
          </cell>
          <cell r="CY24">
            <v>17191218</v>
          </cell>
          <cell r="CZ24">
            <v>16620563</v>
          </cell>
          <cell r="DA24">
            <v>16141439</v>
          </cell>
          <cell r="DB24">
            <v>15532469</v>
          </cell>
          <cell r="DC24">
            <v>14747740</v>
          </cell>
          <cell r="DD24">
            <v>14293811</v>
          </cell>
          <cell r="DE24">
            <v>13727053</v>
          </cell>
          <cell r="DF24">
            <v>13191378</v>
          </cell>
          <cell r="DG24">
            <v>12461590</v>
          </cell>
          <cell r="DH24">
            <v>11954133</v>
          </cell>
          <cell r="DI24">
            <v>11502121</v>
          </cell>
          <cell r="DJ24">
            <v>11625015</v>
          </cell>
          <cell r="DK24">
            <v>10920398</v>
          </cell>
          <cell r="DL24">
            <v>10412590</v>
          </cell>
          <cell r="DM24">
            <v>9978992</v>
          </cell>
          <cell r="DN24">
            <v>9536344</v>
          </cell>
          <cell r="DO24">
            <v>9176776</v>
          </cell>
          <cell r="DP24">
            <v>8545484</v>
          </cell>
          <cell r="DQ24">
            <v>7597500</v>
          </cell>
          <cell r="DR24">
            <v>7182738</v>
          </cell>
          <cell r="DS24">
            <v>6881061</v>
          </cell>
          <cell r="DT24">
            <v>6580115</v>
          </cell>
          <cell r="DU24">
            <v>6305179</v>
          </cell>
          <cell r="DV24">
            <v>6074801</v>
          </cell>
          <cell r="DW24">
            <v>6074801</v>
          </cell>
          <cell r="DX24">
            <v>5733008</v>
          </cell>
          <cell r="DY24">
            <v>5254372</v>
          </cell>
          <cell r="DZ24">
            <v>5086879</v>
          </cell>
          <cell r="EA24"/>
          <cell r="EB24">
            <v>256448</v>
          </cell>
          <cell r="EC24">
            <v>3492874</v>
          </cell>
          <cell r="ED24"/>
          <cell r="EE24">
            <v>3749322</v>
          </cell>
          <cell r="EF24">
            <v>607736</v>
          </cell>
          <cell r="EG24">
            <v>675601</v>
          </cell>
          <cell r="EH24">
            <v>312585</v>
          </cell>
          <cell r="EI24">
            <v>988186</v>
          </cell>
          <cell r="EJ24">
            <v>2320723</v>
          </cell>
          <cell r="EK24">
            <v>1658749</v>
          </cell>
          <cell r="EL24">
            <v>1088094</v>
          </cell>
          <cell r="EM24">
            <v>14229162</v>
          </cell>
        </row>
        <row r="25">
          <cell r="B25" t="str">
            <v>EcoBank</v>
          </cell>
          <cell r="C25">
            <v>94.428325000000001</v>
          </cell>
          <cell r="D25">
            <v>24.278479000000001</v>
          </cell>
          <cell r="E25">
            <v>80.233221999999998</v>
          </cell>
          <cell r="F25">
            <v>5.8043930000000001</v>
          </cell>
          <cell r="G25">
            <v>7.0704529999999997</v>
          </cell>
          <cell r="H25">
            <v>7.0700070000000004</v>
          </cell>
          <cell r="I25">
            <v>44.549280000000003</v>
          </cell>
          <cell r="J25">
            <v>0.31650400000000001</v>
          </cell>
          <cell r="K25">
            <v>6.1900000000000002E-3</v>
          </cell>
          <cell r="L25"/>
          <cell r="M25">
            <v>1.5432976658391802E-2</v>
          </cell>
          <cell r="N25">
            <v>1.4772835846184783E-2</v>
          </cell>
          <cell r="O25">
            <v>1.5483956868572717E-2</v>
          </cell>
          <cell r="P25">
            <v>1.2816637060669055E-2</v>
          </cell>
          <cell r="Q25">
            <v>1.3718137536683411E-2</v>
          </cell>
          <cell r="R25">
            <v>1.396671177783726E-2</v>
          </cell>
          <cell r="S25">
            <v>1.2155313372779456E-2</v>
          </cell>
          <cell r="T25">
            <v>1.1354173757416174E-2</v>
          </cell>
          <cell r="U25">
            <v>1.18665457387243E-2</v>
          </cell>
          <cell r="V25">
            <v>1.0275767758422802E-2</v>
          </cell>
          <cell r="W25">
            <v>1.0405923906998665E-2</v>
          </cell>
          <cell r="X25">
            <v>1.1429751836055923E-2</v>
          </cell>
          <cell r="Y25">
            <v>1.28054691143048E-2</v>
          </cell>
          <cell r="Z25">
            <v>1.1595602123538423E-2</v>
          </cell>
          <cell r="AA25">
            <v>1.183081397400184E-2</v>
          </cell>
          <cell r="AB25">
            <v>1.2413477654936111E-2</v>
          </cell>
          <cell r="AC25">
            <v>1.2431144013768314E-2</v>
          </cell>
          <cell r="AD25">
            <v>1.33649830485458E-2</v>
          </cell>
          <cell r="AE25">
            <v>1.2868565205126406E-2</v>
          </cell>
          <cell r="AF25">
            <v>1.391718983810159E-2</v>
          </cell>
          <cell r="AG25">
            <v>1.6955242585096973E-2</v>
          </cell>
          <cell r="AH25">
            <v>1.75499213396541E-2</v>
          </cell>
          <cell r="AI25">
            <v>1.7307138921627711E-2</v>
          </cell>
          <cell r="AJ25">
            <v>1.4700685553685956E-2</v>
          </cell>
          <cell r="AK25">
            <v>1.4176475544359E-2</v>
          </cell>
          <cell r="AL25">
            <v>1.3549300995831568E-2</v>
          </cell>
          <cell r="AM25">
            <v>1.3773775020693496E-2</v>
          </cell>
          <cell r="AN25">
            <v>1.5414384060259899E-2</v>
          </cell>
          <cell r="AO25">
            <v>313413032</v>
          </cell>
          <cell r="AP25">
            <v>195568503</v>
          </cell>
          <cell r="AQ25">
            <v>0</v>
          </cell>
          <cell r="AR25">
            <v>228782134</v>
          </cell>
          <cell r="AS25">
            <v>0</v>
          </cell>
          <cell r="AT25">
            <v>40312354</v>
          </cell>
          <cell r="AU25">
            <v>51920201</v>
          </cell>
          <cell r="AV25">
            <v>263782134</v>
          </cell>
          <cell r="AW25">
            <v>13553634</v>
          </cell>
          <cell r="AX25">
            <v>20834301</v>
          </cell>
          <cell r="AY25">
            <v>20834.300999999999</v>
          </cell>
          <cell r="AZ25">
            <v>4733253</v>
          </cell>
          <cell r="BA25"/>
          <cell r="BB25">
            <v>1.750099014261346E-2</v>
          </cell>
          <cell r="BC25">
            <v>9.1426128401224469E-3</v>
          </cell>
          <cell r="BD25">
            <v>2.0026777089486612E-2</v>
          </cell>
          <cell r="BE25">
            <v>5.661969482149138E-5</v>
          </cell>
          <cell r="BF25">
            <v>9.0777071530205925E-4</v>
          </cell>
          <cell r="BG25">
            <v>7.2906653289218413E-5</v>
          </cell>
          <cell r="BH25">
            <v>0.15871082540503459</v>
          </cell>
          <cell r="BI25">
            <v>0.13029151088412652</v>
          </cell>
          <cell r="BJ25">
            <v>0.19710155494327092</v>
          </cell>
          <cell r="BK25">
            <v>0.87196512816808747</v>
          </cell>
          <cell r="BL25">
            <v>0.10601983861837094</v>
          </cell>
          <cell r="BM25">
            <v>0.27903776631418015</v>
          </cell>
          <cell r="BN25">
            <v>8.3095143865474855E-2</v>
          </cell>
          <cell r="BO25">
            <v>1.9689235024737899E-2</v>
          </cell>
          <cell r="BP25">
            <v>6.3405908840736963E-2</v>
          </cell>
          <cell r="BQ25">
            <v>0.30259882869966259</v>
          </cell>
          <cell r="BR25">
            <v>1.3500250118501117E-2</v>
          </cell>
          <cell r="BS25">
            <v>1.2852085360379837E-3</v>
          </cell>
          <cell r="BT25">
            <v>9.4863210772179532E-3</v>
          </cell>
          <cell r="BU25">
            <v>94428325</v>
          </cell>
          <cell r="BV25">
            <v>87169871</v>
          </cell>
          <cell r="BW25">
            <v>90133682</v>
          </cell>
          <cell r="BX25">
            <v>70619437</v>
          </cell>
          <cell r="BY25">
            <v>75377851</v>
          </cell>
          <cell r="BZ25">
            <v>72920768</v>
          </cell>
          <cell r="CA25">
            <v>59578476</v>
          </cell>
          <cell r="CB25">
            <v>53501730</v>
          </cell>
          <cell r="CC25">
            <v>54463878</v>
          </cell>
          <cell r="CD25">
            <v>54003632</v>
          </cell>
          <cell r="CE25">
            <v>43138954</v>
          </cell>
          <cell r="CF25">
            <v>48619617</v>
          </cell>
          <cell r="CG25">
            <v>53545760</v>
          </cell>
          <cell r="CH25">
            <v>44295854</v>
          </cell>
          <cell r="CI25">
            <v>54154977</v>
          </cell>
          <cell r="CJ25">
            <v>47908081</v>
          </cell>
          <cell r="CK25">
            <v>47123839</v>
          </cell>
          <cell r="CL25">
            <v>49308904</v>
          </cell>
          <cell r="CM25">
            <v>46581940</v>
          </cell>
          <cell r="CN25">
            <v>49286922</v>
          </cell>
          <cell r="CO25">
            <v>52426513</v>
          </cell>
          <cell r="CP25">
            <v>55142958</v>
          </cell>
          <cell r="CQ25">
            <v>48824375</v>
          </cell>
          <cell r="CR25">
            <v>44920413</v>
          </cell>
          <cell r="CS25">
            <v>54934548</v>
          </cell>
          <cell r="CT25">
            <v>42241117</v>
          </cell>
          <cell r="CU25">
            <v>36647025</v>
          </cell>
          <cell r="CV25">
            <v>36143426</v>
          </cell>
          <cell r="CW25">
            <v>36907136</v>
          </cell>
          <cell r="CX25">
            <v>7070007</v>
          </cell>
          <cell r="CY25">
            <v>6719127</v>
          </cell>
          <cell r="CZ25">
            <v>7084318</v>
          </cell>
          <cell r="DA25">
            <v>6685067</v>
          </cell>
          <cell r="DB25">
            <v>6567798</v>
          </cell>
          <cell r="DC25">
            <v>6590221</v>
          </cell>
          <cell r="DD25">
            <v>6751746</v>
          </cell>
          <cell r="DE25">
            <v>6540128</v>
          </cell>
          <cell r="DF25">
            <v>6408303</v>
          </cell>
          <cell r="DG25">
            <v>6485189</v>
          </cell>
          <cell r="DH25">
            <v>6477054</v>
          </cell>
          <cell r="DI25">
            <v>6366947</v>
          </cell>
          <cell r="DJ25">
            <v>6438538</v>
          </cell>
          <cell r="DK25">
            <v>7617842</v>
          </cell>
          <cell r="DL25">
            <v>7534386</v>
          </cell>
          <cell r="DM25">
            <v>7305154</v>
          </cell>
          <cell r="DN25">
            <v>7307241</v>
          </cell>
          <cell r="DO25">
            <v>7946220</v>
          </cell>
          <cell r="DP25">
            <v>7959585</v>
          </cell>
          <cell r="DQ25">
            <v>7699140</v>
          </cell>
          <cell r="DR25">
            <v>7560671</v>
          </cell>
          <cell r="DS25">
            <v>7294222</v>
          </cell>
          <cell r="DT25">
            <v>7595021</v>
          </cell>
          <cell r="DU25">
            <v>7740628</v>
          </cell>
          <cell r="DV25">
            <v>7827942</v>
          </cell>
          <cell r="DW25">
            <v>7827942</v>
          </cell>
          <cell r="DX25">
            <v>3657839</v>
          </cell>
          <cell r="DY25">
            <v>3764734</v>
          </cell>
          <cell r="DZ25">
            <v>3390412</v>
          </cell>
          <cell r="EA25"/>
          <cell r="EB25">
            <v>578511</v>
          </cell>
          <cell r="EC25">
            <v>2356580</v>
          </cell>
          <cell r="ED25"/>
          <cell r="EE25">
            <v>2935091</v>
          </cell>
          <cell r="EF25">
            <v>2559297</v>
          </cell>
          <cell r="EG25">
            <v>803422</v>
          </cell>
          <cell r="EH25">
            <v>2075837</v>
          </cell>
          <cell r="EI25">
            <v>2879259</v>
          </cell>
          <cell r="EJ25">
            <v>6190</v>
          </cell>
          <cell r="EK25">
            <v>-126996</v>
          </cell>
          <cell r="EL25">
            <v>59696</v>
          </cell>
          <cell r="EM25">
            <v>24278479</v>
          </cell>
        </row>
        <row r="26">
          <cell r="B26" t="str">
            <v>SBM Bank</v>
          </cell>
          <cell r="C26">
            <v>79.189802</v>
          </cell>
          <cell r="D26">
            <v>25.023213999999999</v>
          </cell>
          <cell r="E26">
            <v>56.032694999999997</v>
          </cell>
          <cell r="F26">
            <v>7.3546079999999998</v>
          </cell>
          <cell r="G26">
            <v>7.931864</v>
          </cell>
          <cell r="H26">
            <v>8.8709900000000008</v>
          </cell>
          <cell r="I26">
            <v>46.18047</v>
          </cell>
          <cell r="J26">
            <v>0.33038600000000001</v>
          </cell>
          <cell r="K26">
            <v>0.61675199999999997</v>
          </cell>
          <cell r="L26"/>
          <cell r="M26">
            <v>1.3222795214420109E-2</v>
          </cell>
          <cell r="N26">
            <v>1.353731121485522E-2</v>
          </cell>
          <cell r="O26">
            <v>1.3648917522615604E-2</v>
          </cell>
          <cell r="P26">
            <v>1.3844291546153201E-2</v>
          </cell>
          <cell r="Q26">
            <v>1.3418472233958898E-2</v>
          </cell>
          <cell r="R26">
            <v>1.373143306243365E-2</v>
          </cell>
          <cell r="S26">
            <v>1.40537204333974E-2</v>
          </cell>
          <cell r="T26">
            <v>1.3672680651904226E-2</v>
          </cell>
          <cell r="U26">
            <v>1.3998424884734958E-2</v>
          </cell>
          <cell r="V26">
            <v>1.5502854139556209E-2</v>
          </cell>
          <cell r="W26">
            <v>0</v>
          </cell>
          <cell r="X26">
            <v>0</v>
          </cell>
          <cell r="Y26">
            <v>2.54868449903954E-3</v>
          </cell>
          <cell r="Z26">
            <v>8.9810759525201064E-4</v>
          </cell>
          <cell r="AA26">
            <v>8.1594244188925907E-4</v>
          </cell>
          <cell r="AB26">
            <v>1.60193549973903E-3</v>
          </cell>
          <cell r="AC26">
            <v>1.6547505318533901E-3</v>
          </cell>
          <cell r="AD26">
            <v>1.6597976324624964E-3</v>
          </cell>
          <cell r="AE26">
            <v>1.7406970541681173E-3</v>
          </cell>
          <cell r="AF26">
            <v>1.7623379659851292E-3</v>
          </cell>
          <cell r="AG26">
            <v>1.9075708158961323E-3</v>
          </cell>
          <cell r="AH26">
            <v>1.9305963266920123E-3</v>
          </cell>
          <cell r="AI26">
            <v>1.9367902077399666E-3</v>
          </cell>
          <cell r="AJ26">
            <v>2.0384148379067593E-3</v>
          </cell>
          <cell r="AK26">
            <v>2.13588530685444E-3</v>
          </cell>
          <cell r="AL26">
            <v>2.277695536393396E-3</v>
          </cell>
          <cell r="AM26">
            <v>2.3491586322533392E-3</v>
          </cell>
          <cell r="AN26">
            <v>2.2687049910540499E-3</v>
          </cell>
          <cell r="AO26">
            <v>313413032</v>
          </cell>
          <cell r="AP26">
            <v>195568503</v>
          </cell>
          <cell r="AQ26">
            <v>0</v>
          </cell>
          <cell r="AR26">
            <v>228782134</v>
          </cell>
          <cell r="AS26">
            <v>0</v>
          </cell>
          <cell r="AT26">
            <v>40312354</v>
          </cell>
          <cell r="AU26">
            <v>51920201</v>
          </cell>
          <cell r="AV26">
            <v>263782134</v>
          </cell>
          <cell r="AW26">
            <v>13553634</v>
          </cell>
          <cell r="AX26">
            <v>20834301</v>
          </cell>
          <cell r="AY26">
            <v>20834.300999999999</v>
          </cell>
          <cell r="AZ26">
            <v>4733253</v>
          </cell>
          <cell r="BA26"/>
          <cell r="BB26">
            <v>1.4676739677395651E-2</v>
          </cell>
          <cell r="BC26">
            <v>9.4230597236973444E-3</v>
          </cell>
          <cell r="BD26">
            <v>1.3986155167596175E-2</v>
          </cell>
          <cell r="BE26">
            <v>5.6414071115580694E-3</v>
          </cell>
          <cell r="BF26">
            <v>7.8176082085644485E-2</v>
          </cell>
          <cell r="BG26">
            <v>8.6303689062726188E-3</v>
          </cell>
          <cell r="BH26">
            <v>0.17175797474560134</v>
          </cell>
          <cell r="BI26">
            <v>0.15925797203882941</v>
          </cell>
          <cell r="BJ26">
            <v>0.35199194612233564</v>
          </cell>
          <cell r="BK26">
            <v>0.82865375269041175</v>
          </cell>
          <cell r="BL26">
            <v>0.35376287414312269</v>
          </cell>
          <cell r="BM26">
            <v>0.78582219354691762</v>
          </cell>
          <cell r="BN26">
            <v>9.7981569773046603E-2</v>
          </cell>
          <cell r="BO26">
            <v>5.2588235945296373E-2</v>
          </cell>
          <cell r="BP26">
            <v>4.539333382775023E-2</v>
          </cell>
          <cell r="BQ26">
            <v>0.44658237480813656</v>
          </cell>
          <cell r="BR26">
            <v>2.7187918757887487E-3</v>
          </cell>
          <cell r="BS26">
            <v>8.592797879148243E-3</v>
          </cell>
          <cell r="BT26">
            <v>5.2050665422296687E-3</v>
          </cell>
          <cell r="BU26">
            <v>79189802</v>
          </cell>
          <cell r="BV26">
            <v>80060974</v>
          </cell>
          <cell r="BW26">
            <v>79684610</v>
          </cell>
          <cell r="BX26">
            <v>78139646</v>
          </cell>
          <cell r="BY26">
            <v>72519356</v>
          </cell>
          <cell r="BZ26">
            <v>72049204</v>
          </cell>
          <cell r="CA26">
            <v>72532337</v>
          </cell>
          <cell r="CB26">
            <v>70221531</v>
          </cell>
          <cell r="CC26">
            <v>70647739</v>
          </cell>
          <cell r="CD26">
            <v>75549229</v>
          </cell>
          <cell r="CE26">
            <v>0</v>
          </cell>
          <cell r="CF26">
            <v>0</v>
          </cell>
          <cell r="CG26">
            <v>11754154</v>
          </cell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>
            <v>8870990</v>
          </cell>
          <cell r="CY26">
            <v>8680444</v>
          </cell>
          <cell r="CZ26">
            <v>8200262</v>
          </cell>
          <cell r="DA26">
            <v>7884030</v>
          </cell>
          <cell r="DB26">
            <v>7877176</v>
          </cell>
          <cell r="DC26">
            <v>8153603</v>
          </cell>
          <cell r="DD26">
            <v>8047697</v>
          </cell>
          <cell r="DE26">
            <v>7076650</v>
          </cell>
          <cell r="DF26">
            <v>6937506</v>
          </cell>
          <cell r="DG26">
            <v>8065025</v>
          </cell>
          <cell r="DH26">
            <v>0</v>
          </cell>
          <cell r="DI26">
            <v>0</v>
          </cell>
          <cell r="DJ26">
            <v>1607161</v>
          </cell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>
            <v>2027896</v>
          </cell>
          <cell r="EC26">
            <v>3733304</v>
          </cell>
          <cell r="ED26"/>
          <cell r="EE26">
            <v>5761200</v>
          </cell>
          <cell r="EF26">
            <v>4774040</v>
          </cell>
          <cell r="EG26">
            <v>10764348</v>
          </cell>
          <cell r="EH26">
            <v>2933850</v>
          </cell>
          <cell r="EI26">
            <v>13698198</v>
          </cell>
          <cell r="EJ26">
            <v>654653</v>
          </cell>
          <cell r="EK26">
            <v>242521</v>
          </cell>
          <cell r="EL26">
            <v>98501</v>
          </cell>
          <cell r="EM26">
            <v>25023214</v>
          </cell>
        </row>
        <row r="27">
          <cell r="B27" t="str">
            <v>Housing Finance Company of Kenya</v>
          </cell>
          <cell r="C27">
            <v>54.478059999999999</v>
          </cell>
          <cell r="D27">
            <v>38.194786000000001</v>
          </cell>
          <cell r="E27">
            <v>40.005915000000002</v>
          </cell>
          <cell r="F27">
            <v>3.6218469999999998</v>
          </cell>
          <cell r="G27">
            <v>4.2003490000000001</v>
          </cell>
          <cell r="H27">
            <v>8.2471069999999997</v>
          </cell>
          <cell r="I27">
            <v>46.280127</v>
          </cell>
          <cell r="J27">
            <v>8.5269999999999999E-2</v>
          </cell>
          <cell r="K27">
            <v>-0.96316400000000002</v>
          </cell>
          <cell r="L27"/>
          <cell r="M27">
            <v>1.0104669394073937E-2</v>
          </cell>
          <cell r="N27">
            <v>1.0369246438064996E-2</v>
          </cell>
          <cell r="O27">
            <v>1.0759232478455005E-2</v>
          </cell>
          <cell r="P27">
            <v>1.1246545406984915E-2</v>
          </cell>
          <cell r="Q27">
            <v>1.1516219734628583E-2</v>
          </cell>
          <cell r="R27">
            <v>1.1378709533025697E-2</v>
          </cell>
          <cell r="S27">
            <v>1.1494487662106024E-2</v>
          </cell>
          <cell r="T27">
            <v>1.1830903104237846E-2</v>
          </cell>
          <cell r="U27">
            <v>1.2411431659440201E-2</v>
          </cell>
          <cell r="V27">
            <v>1.2960649723537885E-2</v>
          </cell>
          <cell r="W27">
            <v>1.3861933339196358E-2</v>
          </cell>
          <cell r="X27">
            <v>1.44667482415429E-2</v>
          </cell>
          <cell r="Y27">
            <v>1.5470338495473E-2</v>
          </cell>
          <cell r="Z27">
            <v>1.469281947616255E-2</v>
          </cell>
          <cell r="AA27">
            <v>1.5563601037549101E-2</v>
          </cell>
          <cell r="AB27">
            <v>1.5989067838854398E-2</v>
          </cell>
          <cell r="AC27">
            <v>1.6540986254772301E-2</v>
          </cell>
          <cell r="AD27">
            <v>1.6905923019384282E-2</v>
          </cell>
          <cell r="AE27">
            <v>1.6943702869071292E-2</v>
          </cell>
          <cell r="AF27">
            <v>1.7738154293366407E-2</v>
          </cell>
          <cell r="AG27">
            <v>1.7915712670493161E-2</v>
          </cell>
          <cell r="AH27">
            <v>1.7135465438754501E-2</v>
          </cell>
          <cell r="AI27">
            <v>1.7390017992833656E-2</v>
          </cell>
          <cell r="AJ27">
            <v>1.5752277555412333E-2</v>
          </cell>
          <cell r="AK27">
            <v>1.597529738593486E-2</v>
          </cell>
          <cell r="AL27">
            <v>1.492652252379185E-2</v>
          </cell>
          <cell r="AM27">
            <v>1.5624891821292095E-2</v>
          </cell>
          <cell r="AN27">
            <v>1.5325972147396342E-2</v>
          </cell>
          <cell r="AO27">
            <v>313413032</v>
          </cell>
          <cell r="AP27">
            <v>195568503</v>
          </cell>
          <cell r="AQ27">
            <v>0</v>
          </cell>
          <cell r="AR27">
            <v>228782134</v>
          </cell>
          <cell r="AS27">
            <v>0</v>
          </cell>
          <cell r="AT27">
            <v>40312354</v>
          </cell>
          <cell r="AU27">
            <v>51920201</v>
          </cell>
          <cell r="AV27">
            <v>263782134</v>
          </cell>
          <cell r="AW27">
            <v>13553634</v>
          </cell>
          <cell r="AX27">
            <v>20834301</v>
          </cell>
          <cell r="AY27">
            <v>20834.300999999999</v>
          </cell>
          <cell r="AZ27">
            <v>4733253</v>
          </cell>
          <cell r="BA27"/>
          <cell r="BB27">
            <v>1.0096758478440708E-2</v>
          </cell>
          <cell r="BC27">
            <v>1.4383114399766521E-2</v>
          </cell>
          <cell r="BD27">
            <v>9.9857580437932424E-3</v>
          </cell>
          <cell r="BE27">
            <v>-8.8100245142240588E-3</v>
          </cell>
          <cell r="BF27">
            <v>-0.10709829718777729</v>
          </cell>
          <cell r="BG27">
            <v>-1.7094384503432942E-2</v>
          </cell>
          <cell r="BH27">
            <v>9.0759236680573507E-2</v>
          </cell>
          <cell r="BI27">
            <v>7.8259227767460526E-2</v>
          </cell>
          <cell r="BJ27">
            <v>0.15174334683470878</v>
          </cell>
          <cell r="BK27">
            <v>1.2311707243864518</v>
          </cell>
          <cell r="BL27">
            <v>0.16433821407475432</v>
          </cell>
          <cell r="BM27">
            <v>0.47446908955742106</v>
          </cell>
          <cell r="BN27">
            <v>9.7805541105917826E-2</v>
          </cell>
          <cell r="BO27">
            <v>4.6607403459060344E-2</v>
          </cell>
          <cell r="BP27">
            <v>5.1198137646857482E-2</v>
          </cell>
          <cell r="BQ27">
            <v>0.95472846952756862</v>
          </cell>
          <cell r="BR27">
            <v>1.3981016038857922E-3</v>
          </cell>
          <cell r="BS27">
            <v>1.4675744409671939E-3</v>
          </cell>
          <cell r="BT27">
            <v>1.4091817025669491E-3</v>
          </cell>
          <cell r="BU27">
            <v>54478060</v>
          </cell>
          <cell r="BV27">
            <v>53555134</v>
          </cell>
          <cell r="BW27">
            <v>54886729</v>
          </cell>
          <cell r="BX27">
            <v>54969337</v>
          </cell>
          <cell r="BY27">
            <v>54531890</v>
          </cell>
          <cell r="BZ27">
            <v>54356615</v>
          </cell>
          <cell r="CA27">
            <v>54022492</v>
          </cell>
          <cell r="CB27">
            <v>55205731</v>
          </cell>
          <cell r="CC27">
            <v>57083283</v>
          </cell>
          <cell r="CD27">
            <v>58349730</v>
          </cell>
          <cell r="CE27">
            <v>60262912</v>
          </cell>
          <cell r="CF27">
            <v>61411498</v>
          </cell>
          <cell r="CG27">
            <v>62126556</v>
          </cell>
          <cell r="CH27">
            <v>66807678</v>
          </cell>
          <cell r="CI27">
            <v>67587483</v>
          </cell>
          <cell r="CJ27">
            <v>67986372</v>
          </cell>
          <cell r="CK27">
            <v>68084930</v>
          </cell>
          <cell r="CL27">
            <v>69695177</v>
          </cell>
          <cell r="CM27">
            <v>67895556</v>
          </cell>
          <cell r="CN27">
            <v>69122232</v>
          </cell>
          <cell r="CO27">
            <v>68808654</v>
          </cell>
          <cell r="CP27">
            <v>64907602</v>
          </cell>
          <cell r="CQ27">
            <v>66538187</v>
          </cell>
          <cell r="CR27">
            <v>62781072</v>
          </cell>
          <cell r="CS27">
            <v>60490833</v>
          </cell>
          <cell r="CT27">
            <v>56632118</v>
          </cell>
          <cell r="CU27">
            <v>49099911</v>
          </cell>
          <cell r="CV27">
            <v>50361123</v>
          </cell>
          <cell r="CW27">
            <v>46755111</v>
          </cell>
          <cell r="CX27">
            <v>8247107</v>
          </cell>
          <cell r="CY27">
            <v>8641879</v>
          </cell>
          <cell r="CZ27">
            <v>8901367</v>
          </cell>
          <cell r="DA27">
            <v>9137633</v>
          </cell>
          <cell r="DB27">
            <v>9152404</v>
          </cell>
          <cell r="DC27">
            <v>9248186</v>
          </cell>
          <cell r="DD27">
            <v>9187855</v>
          </cell>
          <cell r="DE27">
            <v>9165467</v>
          </cell>
          <cell r="DF27">
            <v>9164960</v>
          </cell>
          <cell r="DG27">
            <v>9559815</v>
          </cell>
          <cell r="DH27">
            <v>9698019</v>
          </cell>
          <cell r="DI27">
            <v>9793315</v>
          </cell>
          <cell r="DJ27">
            <v>9963461</v>
          </cell>
          <cell r="DK27">
            <v>9780759</v>
          </cell>
          <cell r="DL27">
            <v>9774298</v>
          </cell>
          <cell r="DM27">
            <v>9871533</v>
          </cell>
          <cell r="DN27">
            <v>9774970</v>
          </cell>
          <cell r="DO27">
            <v>9634289</v>
          </cell>
          <cell r="DP27">
            <v>9386355</v>
          </cell>
          <cell r="DQ27">
            <v>9444788</v>
          </cell>
          <cell r="DR27">
            <v>9089954</v>
          </cell>
          <cell r="DS27">
            <v>8746393</v>
          </cell>
          <cell r="DT27">
            <v>9662314</v>
          </cell>
          <cell r="DU27">
            <v>9820564</v>
          </cell>
          <cell r="DV27">
            <v>6276033</v>
          </cell>
          <cell r="DW27">
            <v>6276033</v>
          </cell>
          <cell r="DX27">
            <v>5886067</v>
          </cell>
          <cell r="DY27">
            <v>5912076</v>
          </cell>
          <cell r="DZ27">
            <v>5681853</v>
          </cell>
          <cell r="EA27"/>
          <cell r="EB27">
            <v>359951</v>
          </cell>
          <cell r="EC27">
            <v>2012153</v>
          </cell>
          <cell r="ED27"/>
          <cell r="EE27">
            <v>2372104</v>
          </cell>
          <cell r="EF27">
            <v>2920465</v>
          </cell>
          <cell r="EG27">
            <v>3563855</v>
          </cell>
          <cell r="EH27">
            <v>3947393</v>
          </cell>
          <cell r="EI27">
            <v>7511248</v>
          </cell>
          <cell r="EJ27">
            <v>-931729</v>
          </cell>
          <cell r="EK27">
            <v>-561039</v>
          </cell>
          <cell r="EL27">
            <v>-229901</v>
          </cell>
          <cell r="EM27">
            <v>38194786</v>
          </cell>
        </row>
        <row r="28">
          <cell r="B28" t="str">
            <v>Total - Medium Tier banks</v>
          </cell>
          <cell r="C28">
            <v>909.62762000000009</v>
          </cell>
          <cell r="D28">
            <v>334.553539</v>
          </cell>
          <cell r="E28">
            <v>697.24218199999996</v>
          </cell>
          <cell r="F28">
            <v>119.16909900000002</v>
          </cell>
          <cell r="G28">
            <v>108.49900200000002</v>
          </cell>
          <cell r="H28">
            <v>140.85099100000002</v>
          </cell>
          <cell r="I28">
            <v>551.01334900000006</v>
          </cell>
          <cell r="J28">
            <v>4.156359000000001</v>
          </cell>
          <cell r="K28">
            <v>17.150578000000003</v>
          </cell>
          <cell r="L28"/>
          <cell r="M28">
            <v>0.17245516230339003</v>
          </cell>
          <cell r="N28">
            <v>0.17356976254989706</v>
          </cell>
          <cell r="O28">
            <v>0.17122627276361049</v>
          </cell>
          <cell r="P28">
            <v>0.16934311460854104</v>
          </cell>
          <cell r="Q28">
            <v>0.17180616436531645</v>
          </cell>
          <cell r="R28">
            <v>0.16831139541964157</v>
          </cell>
          <cell r="S28">
            <v>0.16785035327123443</v>
          </cell>
          <cell r="T28">
            <v>0.17527336077911343</v>
          </cell>
          <cell r="U28">
            <v>0.179399081770588</v>
          </cell>
          <cell r="V28">
            <v>0.18148849011832319</v>
          </cell>
          <cell r="W28">
            <v>0.16689013640989417</v>
          </cell>
          <cell r="X28">
            <v>0.16286676105633577</v>
          </cell>
          <cell r="Y28">
            <v>0.17063199287332689</v>
          </cell>
          <cell r="Z28">
            <v>0.16692014483673412</v>
          </cell>
          <cell r="AA28">
            <v>0.1562147793850969</v>
          </cell>
          <cell r="AB28">
            <v>0.85195415381159578</v>
          </cell>
          <cell r="AC28">
            <v>0.26551146178849822</v>
          </cell>
          <cell r="AD28">
            <v>0.270728668541108</v>
          </cell>
          <cell r="AE28">
            <v>0.85240863092566499</v>
          </cell>
          <cell r="AF28">
            <v>0.84605133026350321</v>
          </cell>
          <cell r="AG28">
            <v>0.83991566255143146</v>
          </cell>
          <cell r="AH28">
            <v>0.82207908696654153</v>
          </cell>
          <cell r="AI28">
            <v>0.81988355799454249</v>
          </cell>
          <cell r="AJ28">
            <v>0.79758234219585133</v>
          </cell>
          <cell r="AK28">
            <v>0.80455855492249184</v>
          </cell>
          <cell r="AL28">
            <v>0.80804616068599544</v>
          </cell>
          <cell r="AM28">
            <v>0.80927533551097752</v>
          </cell>
          <cell r="AN28">
            <v>0.8117358600105099</v>
          </cell>
          <cell r="AO28">
            <v>5641434576</v>
          </cell>
          <cell r="AP28">
            <v>3520233054</v>
          </cell>
          <cell r="AQ28">
            <v>0</v>
          </cell>
          <cell r="AR28">
            <v>4118078412</v>
          </cell>
          <cell r="AS28">
            <v>0</v>
          </cell>
          <cell r="AT28">
            <v>725622372</v>
          </cell>
          <cell r="AU28">
            <v>934563618</v>
          </cell>
          <cell r="AV28">
            <v>4748078412</v>
          </cell>
          <cell r="AW28">
            <v>243965412</v>
          </cell>
          <cell r="AX28">
            <v>375017418</v>
          </cell>
          <cell r="AY28">
            <v>375017.41799999995</v>
          </cell>
          <cell r="AZ28">
            <v>85198554</v>
          </cell>
          <cell r="BA28"/>
          <cell r="BB28">
            <v>0.16858695747350116</v>
          </cell>
          <cell r="BC28">
            <v>0.12598373569323704</v>
          </cell>
          <cell r="BD28">
            <v>0.17403655752851674</v>
          </cell>
          <cell r="BE28">
            <v>0.15687568535899579</v>
          </cell>
          <cell r="BF28">
            <v>9.6333805197946792E-2</v>
          </cell>
          <cell r="BG28">
            <v>1.5203988035400958E-2</v>
          </cell>
          <cell r="BH28">
            <v>0.1969081188267183</v>
          </cell>
          <cell r="BI28">
            <v>0.21627261701785014</v>
          </cell>
          <cell r="BJ28">
            <v>0.23103917405065014</v>
          </cell>
          <cell r="BK28">
            <v>0.56525257625890746</v>
          </cell>
          <cell r="BL28">
            <v>0.1649872684555779</v>
          </cell>
          <cell r="BM28">
            <v>0.5514932520814817</v>
          </cell>
          <cell r="BN28">
            <v>0.10035108418447602</v>
          </cell>
          <cell r="BO28">
            <v>4.121685592663054E-2</v>
          </cell>
          <cell r="BP28">
            <v>5.9134228257845485E-2</v>
          </cell>
          <cell r="BQ28">
            <v>0.47982400898401184</v>
          </cell>
          <cell r="BR28">
            <v>9.8713393138921232E-2</v>
          </cell>
          <cell r="BS28">
            <v>9.770817532409895E-2</v>
          </cell>
          <cell r="BT28">
            <v>0.10407483964091849</v>
          </cell>
          <cell r="BU28">
            <v>909627620</v>
          </cell>
          <cell r="BV28">
            <v>888831663</v>
          </cell>
          <cell r="BW28">
            <v>859307311</v>
          </cell>
          <cell r="BX28">
            <v>812677109</v>
          </cell>
          <cell r="BY28">
            <v>804525268</v>
          </cell>
          <cell r="BZ28">
            <v>788387752</v>
          </cell>
          <cell r="CA28">
            <v>766014999</v>
          </cell>
          <cell r="CB28">
            <v>733193795</v>
          </cell>
          <cell r="CC28">
            <v>734124948</v>
          </cell>
          <cell r="CD28">
            <v>745612059</v>
          </cell>
          <cell r="CE28">
            <v>648234238</v>
          </cell>
          <cell r="CF28">
            <v>604196615</v>
          </cell>
          <cell r="CG28">
            <v>633852321</v>
          </cell>
          <cell r="CH28">
            <v>610665467</v>
          </cell>
          <cell r="CI28">
            <v>613868392</v>
          </cell>
          <cell r="CJ28">
            <v>602191699</v>
          </cell>
          <cell r="CK28">
            <v>599137152</v>
          </cell>
          <cell r="CL28">
            <v>622007358</v>
          </cell>
          <cell r="CM28">
            <v>601104730</v>
          </cell>
          <cell r="CN28">
            <v>588152174</v>
          </cell>
          <cell r="CO28">
            <v>591209511</v>
          </cell>
          <cell r="CP28">
            <v>579004085</v>
          </cell>
          <cell r="CQ28">
            <v>592450228</v>
          </cell>
          <cell r="CR28">
            <v>536163382</v>
          </cell>
          <cell r="CS28">
            <v>530733484</v>
          </cell>
          <cell r="CT28">
            <v>502314078</v>
          </cell>
          <cell r="CU28">
            <v>469234459</v>
          </cell>
          <cell r="CV28">
            <v>449281182</v>
          </cell>
          <cell r="CW28">
            <v>423102782</v>
          </cell>
          <cell r="CX28">
            <v>140850991</v>
          </cell>
          <cell r="CY28">
            <v>138070875</v>
          </cell>
          <cell r="CZ28">
            <v>135306290</v>
          </cell>
          <cell r="DA28">
            <v>131771785</v>
          </cell>
          <cell r="DB28">
            <v>129687061</v>
          </cell>
          <cell r="DC28">
            <v>123233176</v>
          </cell>
          <cell r="DD28">
            <v>120211210</v>
          </cell>
          <cell r="DE28">
            <v>118523613</v>
          </cell>
          <cell r="DF28">
            <v>116927693</v>
          </cell>
          <cell r="DG28">
            <v>114390006</v>
          </cell>
          <cell r="DH28">
            <v>101697836</v>
          </cell>
          <cell r="DI28">
            <v>99135938</v>
          </cell>
          <cell r="DJ28">
            <v>100704972</v>
          </cell>
          <cell r="DK28">
            <v>100000038</v>
          </cell>
          <cell r="DL28">
            <v>97152553</v>
          </cell>
          <cell r="DM28">
            <v>96959965</v>
          </cell>
          <cell r="DN28">
            <v>94920092</v>
          </cell>
          <cell r="DO28">
            <v>96093537</v>
          </cell>
          <cell r="DP28">
            <v>92503469</v>
          </cell>
          <cell r="DQ28">
            <v>89587722</v>
          </cell>
          <cell r="DR28">
            <v>86079260</v>
          </cell>
          <cell r="DS28">
            <v>86982504</v>
          </cell>
          <cell r="DT28">
            <v>87101475</v>
          </cell>
          <cell r="DU28">
            <v>85421555</v>
          </cell>
          <cell r="DV28">
            <v>78874451</v>
          </cell>
          <cell r="DW28">
            <v>78874451</v>
          </cell>
          <cell r="DX28">
            <v>69123094</v>
          </cell>
          <cell r="DY28">
            <v>64600521</v>
          </cell>
          <cell r="DZ28">
            <v>61324568</v>
          </cell>
          <cell r="EA28">
            <v>0</v>
          </cell>
          <cell r="EB28">
            <v>12776254</v>
          </cell>
          <cell r="EC28">
            <v>42522827</v>
          </cell>
          <cell r="ED28">
            <v>0</v>
          </cell>
          <cell r="EE28">
            <v>55299081</v>
          </cell>
          <cell r="EF28">
            <v>31257948</v>
          </cell>
          <cell r="EG28">
            <v>36455509</v>
          </cell>
          <cell r="EH28">
            <v>29647764</v>
          </cell>
          <cell r="EI28">
            <v>66103273</v>
          </cell>
          <cell r="EJ28">
            <v>13030980</v>
          </cell>
          <cell r="EK28">
            <v>7245896</v>
          </cell>
          <cell r="EL28">
            <v>6069586</v>
          </cell>
          <cell r="EM28">
            <v>334553539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 t="str">
            <v/>
          </cell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</row>
        <row r="30">
          <cell r="B30" t="str">
            <v>TIER 3 - Small banks WMSI  &lt; 1%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 t="str">
            <v/>
          </cell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  <cell r="EJ30"/>
          <cell r="EK30"/>
          <cell r="EL30"/>
          <cell r="EM30"/>
        </row>
        <row r="31">
          <cell r="BE31"/>
        </row>
        <row r="32">
          <cell r="B32" t="str">
            <v>GT Bank</v>
          </cell>
          <cell r="C32">
            <v>31.267343</v>
          </cell>
          <cell r="D32">
            <v>13.081720000000001</v>
          </cell>
          <cell r="E32">
            <v>21.313803</v>
          </cell>
          <cell r="F32">
            <v>5.4129500000000004</v>
          </cell>
          <cell r="G32">
            <v>5.6728750000000003</v>
          </cell>
          <cell r="H32">
            <v>9.1890309999999999</v>
          </cell>
          <cell r="I32">
            <v>20.793976000000001</v>
          </cell>
          <cell r="J32">
            <v>0.200793</v>
          </cell>
          <cell r="K32">
            <v>0.49339100000000002</v>
          </cell>
          <cell r="L32"/>
          <cell r="M32">
            <v>7.5050347972070355E-3</v>
          </cell>
          <cell r="N32">
            <v>7.4511918902885384E-3</v>
          </cell>
          <cell r="O32">
            <v>7.3495525630695308E-3</v>
          </cell>
          <cell r="P32">
            <v>7.5252834577281043E-3</v>
          </cell>
          <cell r="Q32">
            <v>7.6993777214092165E-3</v>
          </cell>
          <cell r="R32">
            <v>7.5750763656682873E-3</v>
          </cell>
          <cell r="S32">
            <v>7.692692861378695E-3</v>
          </cell>
          <cell r="T32">
            <v>7.5823146691652039E-3</v>
          </cell>
          <cell r="U32">
            <v>7.7269566476608166E-3</v>
          </cell>
          <cell r="V32">
            <v>7.9556490716365738E-3</v>
          </cell>
          <cell r="W32">
            <v>8.4033376354606722E-3</v>
          </cell>
          <cell r="X32">
            <v>8.1625463492911408E-3</v>
          </cell>
          <cell r="Y32">
            <v>8.4958327619748912E-3</v>
          </cell>
          <cell r="Z32">
            <v>8.7822926189684777E-3</v>
          </cell>
          <cell r="AA32">
            <v>8.9182504962042938E-3</v>
          </cell>
          <cell r="AB32">
            <v>8.8883596080166841E-3</v>
          </cell>
          <cell r="AC32">
            <v>9.4469844970881556E-3</v>
          </cell>
          <cell r="AD32">
            <v>9.7931767487665668E-3</v>
          </cell>
          <cell r="AE32">
            <v>9.6990147031472129E-3</v>
          </cell>
          <cell r="AF32">
            <v>9.996201536046849E-3</v>
          </cell>
          <cell r="AG32">
            <v>7.9532605463950752E-3</v>
          </cell>
          <cell r="AH32">
            <v>9.8447529175647273E-3</v>
          </cell>
          <cell r="AI32">
            <v>1.0107948540167158E-2</v>
          </cell>
          <cell r="AJ32">
            <v>1.0778106109904245E-2</v>
          </cell>
          <cell r="AK32">
            <v>8.8082658354365038E-3</v>
          </cell>
          <cell r="AL32">
            <v>9.2180809085022301E-3</v>
          </cell>
          <cell r="AM32">
            <v>9.1783622891588156E-3</v>
          </cell>
          <cell r="AN32">
            <v>9.8101959543893304E-3</v>
          </cell>
          <cell r="AO32">
            <v>313413032</v>
          </cell>
          <cell r="AP32">
            <v>195568503</v>
          </cell>
          <cell r="AQ32">
            <v>0</v>
          </cell>
          <cell r="AR32">
            <v>228782134</v>
          </cell>
          <cell r="AS32">
            <v>0</v>
          </cell>
          <cell r="AT32">
            <v>40312354</v>
          </cell>
          <cell r="AU32">
            <v>51920201</v>
          </cell>
          <cell r="AV32">
            <v>263782134</v>
          </cell>
          <cell r="AW32">
            <v>13553634</v>
          </cell>
          <cell r="AX32">
            <v>20834301</v>
          </cell>
          <cell r="AY32">
            <v>20834.300999999999</v>
          </cell>
          <cell r="AZ32">
            <v>4733253</v>
          </cell>
          <cell r="BA32"/>
          <cell r="BB32">
            <v>5.7949716001921463E-3</v>
          </cell>
          <cell r="BC32">
            <v>4.9262188641589376E-3</v>
          </cell>
          <cell r="BD32">
            <v>5.3200752876437028E-3</v>
          </cell>
          <cell r="BE32">
            <v>4.5130287314491847E-3</v>
          </cell>
          <cell r="BF32">
            <v>4.151866790333289E-2</v>
          </cell>
          <cell r="BG32">
            <v>1.2381197081584678E-2</v>
          </cell>
          <cell r="BH32">
            <v>0.27281338595370119</v>
          </cell>
          <cell r="BI32">
            <v>0.26031337152644596</v>
          </cell>
          <cell r="BJ32">
            <v>0.25984159993450745</v>
          </cell>
          <cell r="BK32">
            <v>0.52733065040268923</v>
          </cell>
          <cell r="BL32">
            <v>0.15515130426066795</v>
          </cell>
          <cell r="BM32">
            <v>0.63248289819503845</v>
          </cell>
          <cell r="BN32">
            <v>0.14098486975305802</v>
          </cell>
          <cell r="BO32">
            <v>4.1951964434331246E-2</v>
          </cell>
          <cell r="BP32">
            <v>9.9032905318726772E-2</v>
          </cell>
          <cell r="BQ32">
            <v>0.61376751957405262</v>
          </cell>
          <cell r="BR32">
            <v>3.1526904052536654E-3</v>
          </cell>
          <cell r="BS32">
            <v>2.9507769661760428E-3</v>
          </cell>
          <cell r="BT32">
            <v>3.8190072964555078E-3</v>
          </cell>
          <cell r="BU32">
            <v>31267343</v>
          </cell>
          <cell r="BV32">
            <v>29832275</v>
          </cell>
          <cell r="BW32">
            <v>28679600</v>
          </cell>
          <cell r="BX32">
            <v>28607547</v>
          </cell>
          <cell r="BY32">
            <v>29082395</v>
          </cell>
          <cell r="BZ32">
            <v>27975432</v>
          </cell>
          <cell r="CA32">
            <v>28031809</v>
          </cell>
          <cell r="CB32">
            <v>25762804</v>
          </cell>
          <cell r="CC32">
            <v>25323367</v>
          </cell>
          <cell r="CD32">
            <v>26744918</v>
          </cell>
          <cell r="CE32">
            <v>27018071</v>
          </cell>
          <cell r="CF32">
            <v>25341638</v>
          </cell>
          <cell r="CG32">
            <v>27627849</v>
          </cell>
          <cell r="CH32">
            <v>27623812</v>
          </cell>
          <cell r="CI32">
            <v>28487642</v>
          </cell>
          <cell r="CJ32">
            <v>27803556</v>
          </cell>
          <cell r="CK32">
            <v>29619072</v>
          </cell>
          <cell r="CL32">
            <v>30685547</v>
          </cell>
          <cell r="CM32">
            <v>28784276</v>
          </cell>
          <cell r="CN32">
            <v>29252326</v>
          </cell>
          <cell r="CO32">
            <v>29374062</v>
          </cell>
          <cell r="CP32">
            <v>29161835</v>
          </cell>
          <cell r="CQ32">
            <v>30169915</v>
          </cell>
          <cell r="CR32">
            <v>31366414</v>
          </cell>
          <cell r="CS32">
            <v>32991926</v>
          </cell>
          <cell r="CT32">
            <v>28103602</v>
          </cell>
          <cell r="CU32">
            <v>27757959</v>
          </cell>
          <cell r="CV32">
            <v>23977044</v>
          </cell>
          <cell r="CW32">
            <v>25638050</v>
          </cell>
          <cell r="CX32">
            <v>9189031</v>
          </cell>
          <cell r="CY32">
            <v>9103145</v>
          </cell>
          <cell r="CZ32">
            <v>9024408</v>
          </cell>
          <cell r="DA32">
            <v>8894957</v>
          </cell>
          <cell r="DB32">
            <v>8807741</v>
          </cell>
          <cell r="DC32">
            <v>8751119</v>
          </cell>
          <cell r="DD32">
            <v>8651342</v>
          </cell>
          <cell r="DE32">
            <v>8539089</v>
          </cell>
          <cell r="DF32">
            <v>8543008</v>
          </cell>
          <cell r="DG32">
            <v>8436996</v>
          </cell>
          <cell r="DH32">
            <v>8385219</v>
          </cell>
          <cell r="DI32">
            <v>8111539</v>
          </cell>
          <cell r="DJ32">
            <v>8609134</v>
          </cell>
          <cell r="DK32">
            <v>8624231</v>
          </cell>
          <cell r="DL32">
            <v>8563002</v>
          </cell>
          <cell r="DM32">
            <v>8425536</v>
          </cell>
          <cell r="DN32">
            <v>8366449</v>
          </cell>
          <cell r="DO32">
            <v>8340364</v>
          </cell>
          <cell r="DP32">
            <v>8208287</v>
          </cell>
          <cell r="DQ32">
            <v>8043954</v>
          </cell>
          <cell r="DR32">
            <v>7905730</v>
          </cell>
          <cell r="DS32">
            <v>7776166</v>
          </cell>
          <cell r="DT32">
            <v>7670097</v>
          </cell>
          <cell r="DU32">
            <v>7268290</v>
          </cell>
          <cell r="DV32">
            <v>7165033</v>
          </cell>
          <cell r="DW32">
            <v>6738561</v>
          </cell>
          <cell r="DX32">
            <v>6326694</v>
          </cell>
          <cell r="DY32">
            <v>6219009</v>
          </cell>
          <cell r="DZ32">
            <v>6090652</v>
          </cell>
          <cell r="EA32"/>
          <cell r="EB32">
            <v>520536</v>
          </cell>
          <cell r="EC32">
            <v>1482746</v>
          </cell>
          <cell r="ED32"/>
          <cell r="EE32">
            <v>2003282</v>
          </cell>
          <cell r="EF32">
            <v>1056392</v>
          </cell>
          <cell r="EG32">
            <v>1519463</v>
          </cell>
          <cell r="EH32">
            <v>882915</v>
          </cell>
          <cell r="EI32">
            <v>2402378</v>
          </cell>
          <cell r="EJ32">
            <v>373601</v>
          </cell>
          <cell r="EK32">
            <v>284307</v>
          </cell>
          <cell r="EL32">
            <v>209628</v>
          </cell>
          <cell r="EM32">
            <v>13081720</v>
          </cell>
        </row>
        <row r="33">
          <cell r="B33" t="str">
            <v>Victoria Commercial Bank</v>
          </cell>
          <cell r="C33">
            <v>37.890143000000002</v>
          </cell>
          <cell r="D33">
            <v>23.815460999999999</v>
          </cell>
          <cell r="E33">
            <v>28.286342000000001</v>
          </cell>
          <cell r="F33">
            <v>6.097283</v>
          </cell>
          <cell r="G33">
            <v>6.6045740000000004</v>
          </cell>
          <cell r="H33">
            <v>6.7445959999999996</v>
          </cell>
          <cell r="I33">
            <v>35.150950999999999</v>
          </cell>
          <cell r="J33">
            <v>7.7511999999999998E-2</v>
          </cell>
          <cell r="K33">
            <v>0.480217</v>
          </cell>
          <cell r="L33"/>
          <cell r="M33">
            <v>7.4834464072158682E-3</v>
          </cell>
          <cell r="N33">
            <v>7.6205639267628907E-3</v>
          </cell>
          <cell r="O33">
            <v>7.408693345739922E-3</v>
          </cell>
          <cell r="P33">
            <v>7.694535929852326E-3</v>
          </cell>
          <cell r="Q33">
            <v>7.9078785872130197E-3</v>
          </cell>
          <cell r="R33">
            <v>7.7989320813044907E-3</v>
          </cell>
          <cell r="S33">
            <v>7.8684125664864636E-3</v>
          </cell>
          <cell r="T33">
            <v>7.7885103638415613E-3</v>
          </cell>
          <cell r="U33">
            <v>7.8217256325998751E-3</v>
          </cell>
          <cell r="V33">
            <v>7.7482503046734305E-3</v>
          </cell>
          <cell r="W33">
            <v>8.1785853201216674E-3</v>
          </cell>
          <cell r="X33">
            <v>7.6074221237075346E-3</v>
          </cell>
          <cell r="Y33">
            <v>7.2146360042666391E-3</v>
          </cell>
          <cell r="Z33">
            <v>7.0034161086118523E-3</v>
          </cell>
          <cell r="AA33">
            <v>6.8015650503854101E-3</v>
          </cell>
          <cell r="AB33">
            <v>6.80283237362545E-3</v>
          </cell>
          <cell r="AC33">
            <v>6.8414987767467655E-3</v>
          </cell>
          <cell r="AD33">
            <v>6.1604498028246923E-3</v>
          </cell>
          <cell r="AE33">
            <v>6.2265714296695683E-3</v>
          </cell>
          <cell r="AF33">
            <v>6.3005062365322113E-3</v>
          </cell>
          <cell r="AG33">
            <v>5.8939153713499712E-3</v>
          </cell>
          <cell r="AH33">
            <v>5.6409863715400216E-3</v>
          </cell>
          <cell r="AI33">
            <v>5.6483176572236903E-3</v>
          </cell>
          <cell r="AJ33">
            <v>5.4942513763554602E-3</v>
          </cell>
          <cell r="AK33">
            <v>5.4373613532771904E-3</v>
          </cell>
          <cell r="AL33">
            <v>5.4107654886222604E-3</v>
          </cell>
          <cell r="AM33">
            <v>5.3532586364741109E-3</v>
          </cell>
          <cell r="AN33">
            <v>5.1327338794256239E-3</v>
          </cell>
          <cell r="AO33">
            <v>313413032</v>
          </cell>
          <cell r="AP33">
            <v>195568503</v>
          </cell>
          <cell r="AQ33">
            <v>0</v>
          </cell>
          <cell r="AR33">
            <v>228782134</v>
          </cell>
          <cell r="AS33">
            <v>0</v>
          </cell>
          <cell r="AT33">
            <v>40312354</v>
          </cell>
          <cell r="AU33">
            <v>51920201</v>
          </cell>
          <cell r="AV33">
            <v>263782134</v>
          </cell>
          <cell r="AW33">
            <v>13553634</v>
          </cell>
          <cell r="AX33">
            <v>20834301</v>
          </cell>
          <cell r="AY33">
            <v>20834.300999999999</v>
          </cell>
          <cell r="AZ33">
            <v>4733253</v>
          </cell>
          <cell r="BA33"/>
          <cell r="BB33">
            <v>7.0224164110208927E-3</v>
          </cell>
          <cell r="BC33">
            <v>8.9682528931089699E-3</v>
          </cell>
          <cell r="BD33">
            <v>7.0604701118818711E-3</v>
          </cell>
          <cell r="BE33">
            <v>4.3925266539728792E-3</v>
          </cell>
          <cell r="BF33">
            <v>7.8148513088347443E-2</v>
          </cell>
          <cell r="BG33">
            <v>1.384254542971225E-2</v>
          </cell>
          <cell r="BH33">
            <v>0.18789175860419824</v>
          </cell>
          <cell r="BI33">
            <v>0.17345997267613045</v>
          </cell>
          <cell r="BJ33">
            <v>0.17295551538781581</v>
          </cell>
          <cell r="BK33">
            <v>0.42452013234017899</v>
          </cell>
          <cell r="BL33">
            <v>6.0952153609245212E-2</v>
          </cell>
          <cell r="BM33">
            <v>0.7489994016140249</v>
          </cell>
          <cell r="BN33">
            <v>0.1577527953779001</v>
          </cell>
          <cell r="BO33">
            <v>6.0547934403185753E-2</v>
          </cell>
          <cell r="BP33">
            <v>9.7204860974714341E-2</v>
          </cell>
          <cell r="BQ33">
            <v>0.84194205811412437</v>
          </cell>
          <cell r="BR33">
            <v>7.1547395511660757E-3</v>
          </cell>
          <cell r="BS33">
            <v>0</v>
          </cell>
          <cell r="BT33">
            <v>4.1078996166510123E-3</v>
          </cell>
          <cell r="BU33">
            <v>37890143</v>
          </cell>
          <cell r="BV33">
            <v>37224447</v>
          </cell>
          <cell r="BW33">
            <v>35713809</v>
          </cell>
          <cell r="BX33">
            <v>36034584</v>
          </cell>
          <cell r="BY33">
            <v>36072410</v>
          </cell>
          <cell r="BZ33">
            <v>34922820</v>
          </cell>
          <cell r="CA33">
            <v>34230016</v>
          </cell>
          <cell r="CB33">
            <v>33289034</v>
          </cell>
          <cell r="CC33">
            <v>32336933</v>
          </cell>
          <cell r="CD33">
            <v>31020952</v>
          </cell>
          <cell r="CE33">
            <v>31644922</v>
          </cell>
          <cell r="CF33">
            <v>27319018</v>
          </cell>
          <cell r="CG33">
            <v>25985160</v>
          </cell>
          <cell r="CH33">
            <v>24299684</v>
          </cell>
          <cell r="CI33">
            <v>22927255</v>
          </cell>
          <cell r="CJ33">
            <v>22872534</v>
          </cell>
          <cell r="CK33">
            <v>22403481</v>
          </cell>
          <cell r="CL33">
            <v>21792966</v>
          </cell>
          <cell r="CM33">
            <v>21246376</v>
          </cell>
          <cell r="CN33">
            <v>21158718</v>
          </cell>
          <cell r="CO33">
            <v>20020072</v>
          </cell>
          <cell r="CP33">
            <v>20651449</v>
          </cell>
          <cell r="CQ33">
            <v>19226689</v>
          </cell>
          <cell r="CR33">
            <v>18420007</v>
          </cell>
          <cell r="CS33">
            <v>17244092</v>
          </cell>
          <cell r="CT33">
            <v>16469538</v>
          </cell>
          <cell r="CU33">
            <v>15834869</v>
          </cell>
          <cell r="CV33">
            <v>14801213</v>
          </cell>
          <cell r="CW33">
            <v>13644242</v>
          </cell>
          <cell r="CX33">
            <v>6744596</v>
          </cell>
          <cell r="CY33">
            <v>6790868</v>
          </cell>
          <cell r="CZ33">
            <v>6549592</v>
          </cell>
          <cell r="DA33">
            <v>6448768</v>
          </cell>
          <cell r="DB33">
            <v>6356485</v>
          </cell>
          <cell r="DC33">
            <v>6349030</v>
          </cell>
          <cell r="DD33">
            <v>6267554</v>
          </cell>
          <cell r="DE33">
            <v>6103035</v>
          </cell>
          <cell r="DF33">
            <v>5962898</v>
          </cell>
          <cell r="DG33">
            <v>5921756</v>
          </cell>
          <cell r="DH33">
            <v>5907742</v>
          </cell>
          <cell r="DI33">
            <v>5777623</v>
          </cell>
          <cell r="DJ33">
            <v>5611893</v>
          </cell>
          <cell r="DK33">
            <v>5635865</v>
          </cell>
          <cell r="DL33">
            <v>5435443</v>
          </cell>
          <cell r="DM33">
            <v>5287038</v>
          </cell>
          <cell r="DN33">
            <v>5060037</v>
          </cell>
          <cell r="DO33">
            <v>3877320</v>
          </cell>
          <cell r="DP33">
            <v>3810416</v>
          </cell>
          <cell r="DQ33">
            <v>3651938</v>
          </cell>
          <cell r="DR33">
            <v>3511509</v>
          </cell>
          <cell r="DS33">
            <v>3435516</v>
          </cell>
          <cell r="DT33">
            <v>3109258</v>
          </cell>
          <cell r="DU33">
            <v>2963622</v>
          </cell>
          <cell r="DV33">
            <v>2875548</v>
          </cell>
          <cell r="DW33">
            <v>2875548</v>
          </cell>
          <cell r="DX33">
            <v>2852514</v>
          </cell>
          <cell r="DY33">
            <v>2586428</v>
          </cell>
          <cell r="DZ33">
            <v>2528144</v>
          </cell>
          <cell r="EA33"/>
          <cell r="EB33">
            <v>372885</v>
          </cell>
          <cell r="EC33">
            <v>1783074</v>
          </cell>
          <cell r="ED33"/>
          <cell r="EE33">
            <v>2155959</v>
          </cell>
          <cell r="EF33">
            <v>915248</v>
          </cell>
          <cell r="EG33">
            <v>1157822</v>
          </cell>
          <cell r="EH33">
            <v>388003</v>
          </cell>
          <cell r="EI33">
            <v>1545825</v>
          </cell>
          <cell r="EJ33">
            <v>511915</v>
          </cell>
          <cell r="EK33">
            <v>350637</v>
          </cell>
          <cell r="EL33">
            <v>203671</v>
          </cell>
          <cell r="EM33">
            <v>23815461</v>
          </cell>
        </row>
        <row r="34">
          <cell r="B34" t="str">
            <v>Bank of Africa Kenya Ltd</v>
          </cell>
          <cell r="C34">
            <v>44.917324999999998</v>
          </cell>
          <cell r="D34">
            <v>15.009358000000001</v>
          </cell>
          <cell r="E34">
            <v>27.976537</v>
          </cell>
          <cell r="F34">
            <v>2.245574</v>
          </cell>
          <cell r="G34">
            <v>3.4838209999999998</v>
          </cell>
          <cell r="H34">
            <v>5.4193870000000004</v>
          </cell>
          <cell r="I34">
            <v>21.330507999999998</v>
          </cell>
          <cell r="J34">
            <v>0.47414299999999998</v>
          </cell>
          <cell r="K34">
            <v>-0.67986899999999995</v>
          </cell>
          <cell r="L34"/>
          <cell r="M34">
            <v>7.3437752901597117E-3</v>
          </cell>
          <cell r="N34">
            <v>7.5811663677424236E-3</v>
          </cell>
          <cell r="O34">
            <v>7.9194235213696194E-3</v>
          </cell>
          <cell r="P34">
            <v>7.9547706242269964E-3</v>
          </cell>
          <cell r="Q34">
            <v>8.1612332020591163E-3</v>
          </cell>
          <cell r="R34">
            <v>9.0167486454766702E-3</v>
          </cell>
          <cell r="S34">
            <v>9.4706211957805847E-3</v>
          </cell>
          <cell r="T34">
            <v>9.8304060085701375E-3</v>
          </cell>
          <cell r="U34">
            <v>1.0122601758827003E-2</v>
          </cell>
          <cell r="V34">
            <v>9.2581328633084756E-3</v>
          </cell>
          <cell r="W34">
            <v>1.0177805348513865E-2</v>
          </cell>
          <cell r="X34">
            <v>1.052197208223505E-2</v>
          </cell>
          <cell r="Y34">
            <v>1.2523461500078647E-2</v>
          </cell>
          <cell r="Z34">
            <v>1.2373943911985286E-2</v>
          </cell>
          <cell r="AA34">
            <v>1.3351437237861499E-2</v>
          </cell>
          <cell r="AB34">
            <v>1.4379388910788594E-2</v>
          </cell>
          <cell r="AC34">
            <v>1.4133633319425598E-2</v>
          </cell>
          <cell r="AD34">
            <v>1.4716794444925909E-2</v>
          </cell>
          <cell r="AE34">
            <v>1.5976574712738733E-2</v>
          </cell>
          <cell r="AF34">
            <v>1.7371418679000432E-2</v>
          </cell>
          <cell r="AG34">
            <v>1.7144060174214881E-2</v>
          </cell>
          <cell r="AH34">
            <v>1.7338287015198711E-2</v>
          </cell>
          <cell r="AI34">
            <v>1.7683314743432797E-2</v>
          </cell>
          <cell r="AJ34">
            <v>1.7798810383758638E-2</v>
          </cell>
          <cell r="AK34">
            <v>1.7486344949999816E-2</v>
          </cell>
          <cell r="AL34">
            <v>1.8120979532097455E-2</v>
          </cell>
          <cell r="AM34">
            <v>1.6562657310553237E-2</v>
          </cell>
          <cell r="AN34">
            <v>1.7279420011048791E-2</v>
          </cell>
          <cell r="AO34">
            <v>313413032</v>
          </cell>
          <cell r="AP34">
            <v>195568503</v>
          </cell>
          <cell r="AQ34">
            <v>0</v>
          </cell>
          <cell r="AR34">
            <v>228782134</v>
          </cell>
          <cell r="AS34">
            <v>0</v>
          </cell>
          <cell r="AT34">
            <v>40312354</v>
          </cell>
          <cell r="AU34">
            <v>51920201</v>
          </cell>
          <cell r="AV34">
            <v>263782134</v>
          </cell>
          <cell r="AW34">
            <v>13553634</v>
          </cell>
          <cell r="AX34">
            <v>20834301</v>
          </cell>
          <cell r="AY34">
            <v>20834.300999999999</v>
          </cell>
          <cell r="AZ34">
            <v>4733253</v>
          </cell>
          <cell r="BA34"/>
          <cell r="BB34">
            <v>8.3248078588449518E-3</v>
          </cell>
          <cell r="BC34">
            <v>5.6521147462653886E-3</v>
          </cell>
          <cell r="BD34">
            <v>6.9831406027141048E-3</v>
          </cell>
          <cell r="BE34">
            <v>-6.2187359125351399E-3</v>
          </cell>
          <cell r="BF34">
            <v>-8.1167404561539439E-2</v>
          </cell>
          <cell r="BG34">
            <v>-8.8505176883095175E-3</v>
          </cell>
          <cell r="BH34">
            <v>0.16332573982766843</v>
          </cell>
          <cell r="BI34">
            <v>0.10527522363743048</v>
          </cell>
          <cell r="BJ34">
            <v>0.55679014588111453</v>
          </cell>
          <cell r="BK34">
            <v>1.0005599736670612</v>
          </cell>
          <cell r="BL34">
            <v>0.28508963268468041</v>
          </cell>
          <cell r="BM34">
            <v>0.69121608425058179</v>
          </cell>
          <cell r="BN34">
            <v>0.14128176240232973</v>
          </cell>
          <cell r="BO34">
            <v>3.2764478151416761E-2</v>
          </cell>
          <cell r="BP34">
            <v>0.10851728425091298</v>
          </cell>
          <cell r="BQ34">
            <v>0.53649806621884621</v>
          </cell>
          <cell r="BR34">
            <v>1.4507259287725196E-2</v>
          </cell>
          <cell r="BS34">
            <v>7.955734397104209E-5</v>
          </cell>
          <cell r="BT34">
            <v>8.574206792337797E-3</v>
          </cell>
          <cell r="BU34">
            <v>44917325</v>
          </cell>
          <cell r="BV34">
            <v>45547821</v>
          </cell>
          <cell r="BW34">
            <v>51147174</v>
          </cell>
          <cell r="BX34">
            <v>48980847</v>
          </cell>
          <cell r="BY34">
            <v>43996118</v>
          </cell>
          <cell r="BZ34">
            <v>43839025</v>
          </cell>
          <cell r="CA34">
            <v>46211260</v>
          </cell>
          <cell r="CB34">
            <v>46357461</v>
          </cell>
          <cell r="CC34">
            <v>49080859</v>
          </cell>
          <cell r="CD34">
            <v>43111732</v>
          </cell>
          <cell r="CE34">
            <v>54594970</v>
          </cell>
          <cell r="CF34">
            <v>46661321</v>
          </cell>
          <cell r="CG34">
            <v>54191291</v>
          </cell>
          <cell r="CH34">
            <v>53979562</v>
          </cell>
          <cell r="CI34">
            <v>59626808</v>
          </cell>
          <cell r="CJ34">
            <v>59921903</v>
          </cell>
          <cell r="CK34">
            <v>55995671</v>
          </cell>
          <cell r="CL34">
            <v>60364364</v>
          </cell>
          <cell r="CM34">
            <v>62805476</v>
          </cell>
          <cell r="CN34">
            <v>66482816</v>
          </cell>
          <cell r="CO34">
            <v>69280267</v>
          </cell>
          <cell r="CP34">
            <v>65069310</v>
          </cell>
          <cell r="CQ34">
            <v>63122599</v>
          </cell>
          <cell r="CR34">
            <v>63211641</v>
          </cell>
          <cell r="CS34">
            <v>62211641</v>
          </cell>
          <cell r="CT34">
            <v>58432443</v>
          </cell>
          <cell r="CU34">
            <v>57647846</v>
          </cell>
          <cell r="CV34">
            <v>51954246</v>
          </cell>
          <cell r="CW34">
            <v>52683299</v>
          </cell>
          <cell r="CX34">
            <v>5419387</v>
          </cell>
          <cell r="CY34">
            <v>5580391</v>
          </cell>
          <cell r="CZ34">
            <v>4096269</v>
          </cell>
          <cell r="DA34">
            <v>3985851</v>
          </cell>
          <cell r="DB34">
            <v>4275761</v>
          </cell>
          <cell r="DC34">
            <v>6816863</v>
          </cell>
          <cell r="DD34">
            <v>6811351</v>
          </cell>
          <cell r="DE34">
            <v>6736020</v>
          </cell>
          <cell r="DF34">
            <v>6736182</v>
          </cell>
          <cell r="DG34">
            <v>6115405</v>
          </cell>
          <cell r="DH34">
            <v>6099322</v>
          </cell>
          <cell r="DI34">
            <v>6207582</v>
          </cell>
          <cell r="DJ34">
            <v>8467705</v>
          </cell>
          <cell r="DK34">
            <v>8397488</v>
          </cell>
          <cell r="DL34">
            <v>8447965</v>
          </cell>
          <cell r="DM34">
            <v>8434199</v>
          </cell>
          <cell r="DN34">
            <v>8417986</v>
          </cell>
          <cell r="DO34">
            <v>8547381</v>
          </cell>
          <cell r="DP34">
            <v>8543254</v>
          </cell>
          <cell r="DQ34">
            <v>8408203</v>
          </cell>
          <cell r="DR34">
            <v>8495736</v>
          </cell>
          <cell r="DS34">
            <v>9750300</v>
          </cell>
          <cell r="DT34">
            <v>9135664</v>
          </cell>
          <cell r="DU34">
            <v>8014300</v>
          </cell>
          <cell r="DV34">
            <v>7913209</v>
          </cell>
          <cell r="DW34">
            <v>7913209</v>
          </cell>
          <cell r="DX34">
            <v>8135465</v>
          </cell>
          <cell r="DY34">
            <v>6710063</v>
          </cell>
          <cell r="DZ34">
            <v>6539160</v>
          </cell>
          <cell r="EA34"/>
          <cell r="EB34">
            <v>1256814</v>
          </cell>
          <cell r="EC34">
            <v>1000435</v>
          </cell>
          <cell r="ED34"/>
          <cell r="EE34">
            <v>2257249</v>
          </cell>
          <cell r="EF34">
            <v>2258513</v>
          </cell>
          <cell r="EG34">
            <v>4137193</v>
          </cell>
          <cell r="EH34">
            <v>1848190</v>
          </cell>
          <cell r="EI34">
            <v>5985383</v>
          </cell>
          <cell r="EJ34">
            <v>-393465</v>
          </cell>
          <cell r="EK34">
            <v>-217870</v>
          </cell>
          <cell r="EL34">
            <v>-179492</v>
          </cell>
          <cell r="EM34">
            <v>15009358</v>
          </cell>
        </row>
        <row r="35">
          <cell r="B35" t="str">
            <v>Gulf African Bank</v>
          </cell>
          <cell r="C35">
            <v>37.652622999999998</v>
          </cell>
          <cell r="D35">
            <v>20.698571999999999</v>
          </cell>
          <cell r="E35">
            <v>27.810272999999999</v>
          </cell>
          <cell r="F35">
            <v>4.6400459999999999</v>
          </cell>
          <cell r="G35">
            <v>5.0551149999999998</v>
          </cell>
          <cell r="H35">
            <v>5.0286330000000001</v>
          </cell>
          <cell r="I35">
            <v>31.903026000000001</v>
          </cell>
          <cell r="J35">
            <v>0.28329500000000002</v>
          </cell>
          <cell r="K35">
            <v>0.55922499999999997</v>
          </cell>
          <cell r="L35"/>
          <cell r="M35">
            <v>6.7195456965202082E-3</v>
          </cell>
          <cell r="N35">
            <v>6.5487669305462565E-3</v>
          </cell>
          <cell r="O35">
            <v>6.5291431009841579E-3</v>
          </cell>
          <cell r="P35">
            <v>6.9095081394650055E-3</v>
          </cell>
          <cell r="Q35">
            <v>7.1887944891363235E-3</v>
          </cell>
          <cell r="R35">
            <v>6.9106254166044264E-3</v>
          </cell>
          <cell r="S35">
            <v>6.9848208247664427E-3</v>
          </cell>
          <cell r="T35">
            <v>7.1519141292873348E-3</v>
          </cell>
          <cell r="U35">
            <v>7.54955086022266E-3</v>
          </cell>
          <cell r="V35">
            <v>7.5962713770196845E-3</v>
          </cell>
          <cell r="W35">
            <v>7.8684087512311922E-3</v>
          </cell>
          <cell r="X35">
            <v>7.6896816231393789E-3</v>
          </cell>
          <cell r="Y35">
            <v>7.8917205441061331E-3</v>
          </cell>
          <cell r="Z35">
            <v>7.7493919586088178E-3</v>
          </cell>
          <cell r="AA35">
            <v>7.9523347752642713E-3</v>
          </cell>
          <cell r="AB35">
            <v>7.3072430119434963E-3</v>
          </cell>
          <cell r="AC35">
            <v>7.6597289580203707E-3</v>
          </cell>
          <cell r="AD35">
            <v>6.7981092668205397E-3</v>
          </cell>
          <cell r="AE35">
            <v>6.8135748121896031E-3</v>
          </cell>
          <cell r="AF35">
            <v>7.0717017263821954E-3</v>
          </cell>
          <cell r="AG35">
            <v>6.8156702168746001E-3</v>
          </cell>
          <cell r="AH35">
            <v>6.6414854665934001E-3</v>
          </cell>
          <cell r="AI35">
            <v>6.4972161789634136E-3</v>
          </cell>
          <cell r="AJ35">
            <v>6.4545435582141E-3</v>
          </cell>
          <cell r="AK35">
            <v>6.4405605012668281E-3</v>
          </cell>
          <cell r="AL35">
            <v>6.3060468550378834E-3</v>
          </cell>
          <cell r="AM35">
            <v>6.4461685136653919E-3</v>
          </cell>
          <cell r="AN35">
            <v>6.3554162267492557E-3</v>
          </cell>
          <cell r="AO35">
            <v>313413032</v>
          </cell>
          <cell r="AP35">
            <v>195568503</v>
          </cell>
          <cell r="AQ35">
            <v>0</v>
          </cell>
          <cell r="AR35">
            <v>228782134</v>
          </cell>
          <cell r="AS35">
            <v>0</v>
          </cell>
          <cell r="AT35">
            <v>40312354</v>
          </cell>
          <cell r="AU35">
            <v>51920201</v>
          </cell>
          <cell r="AV35">
            <v>263782134</v>
          </cell>
          <cell r="AW35">
            <v>13553634</v>
          </cell>
          <cell r="AX35">
            <v>20834301</v>
          </cell>
          <cell r="AY35">
            <v>20834.300999999999</v>
          </cell>
          <cell r="AZ35">
            <v>4733253</v>
          </cell>
          <cell r="BA35"/>
          <cell r="BB35">
            <v>6.9783953487106845E-3</v>
          </cell>
          <cell r="BC35">
            <v>7.7945175288533907E-3</v>
          </cell>
          <cell r="BD35">
            <v>6.9416399377401064E-3</v>
          </cell>
          <cell r="BE35">
            <v>5.1152098281984672E-3</v>
          </cell>
          <cell r="BF35">
            <v>4.0082590364643726E-2</v>
          </cell>
          <cell r="BG35">
            <v>5.3224153890579131E-3</v>
          </cell>
          <cell r="BH35">
            <v>0.1584525242213701</v>
          </cell>
          <cell r="BI35">
            <v>0.14544219096959643</v>
          </cell>
          <cell r="BJ35">
            <v>0.24857183106801775</v>
          </cell>
          <cell r="BK35">
            <v>0.66681124159094407</v>
          </cell>
          <cell r="BL35">
            <v>0.15757962032302336</v>
          </cell>
          <cell r="BM35">
            <v>0.57924349163745537</v>
          </cell>
          <cell r="BN35">
            <v>0.1443302898986861</v>
          </cell>
          <cell r="BO35">
            <v>1.7142997050471172E-2</v>
          </cell>
          <cell r="BP35">
            <v>0.12718729284821492</v>
          </cell>
          <cell r="BQ35">
            <v>0.7442779148554205</v>
          </cell>
          <cell r="BR35">
            <v>1.807654475314259E-3</v>
          </cell>
          <cell r="BS35">
            <v>4.015757743709672E-3</v>
          </cell>
          <cell r="BT35">
            <v>3.5657853990699643E-3</v>
          </cell>
          <cell r="BU35">
            <v>37652623</v>
          </cell>
          <cell r="BV35">
            <v>34525893</v>
          </cell>
          <cell r="BW35">
            <v>33982466</v>
          </cell>
          <cell r="BX35">
            <v>34764839</v>
          </cell>
          <cell r="BY35">
            <v>35122982</v>
          </cell>
          <cell r="BZ35">
            <v>33153032</v>
          </cell>
          <cell r="CA35">
            <v>32861161</v>
          </cell>
          <cell r="CB35">
            <v>32810542</v>
          </cell>
          <cell r="CC35">
            <v>33325575</v>
          </cell>
          <cell r="CD35">
            <v>32403890</v>
          </cell>
          <cell r="CE35">
            <v>32288071</v>
          </cell>
          <cell r="CF35">
            <v>30042805</v>
          </cell>
          <cell r="CG35">
            <v>31316228</v>
          </cell>
          <cell r="CH35">
            <v>29751830</v>
          </cell>
          <cell r="CI35">
            <v>30065287</v>
          </cell>
          <cell r="CJ35">
            <v>26213067</v>
          </cell>
          <cell r="CK35">
            <v>27156264</v>
          </cell>
          <cell r="CL35">
            <v>23703026</v>
          </cell>
          <cell r="CM35">
            <v>22877199</v>
          </cell>
          <cell r="CN35">
            <v>23398523</v>
          </cell>
          <cell r="CO35">
            <v>24713782</v>
          </cell>
          <cell r="CP35">
            <v>23723135</v>
          </cell>
          <cell r="CQ35">
            <v>21903335</v>
          </cell>
          <cell r="CR35">
            <v>20817084</v>
          </cell>
          <cell r="CS35">
            <v>19753647</v>
          </cell>
          <cell r="CT35">
            <v>19148625</v>
          </cell>
          <cell r="CU35">
            <v>17319720</v>
          </cell>
          <cell r="CV35">
            <v>16958464</v>
          </cell>
          <cell r="CW35">
            <v>16053971</v>
          </cell>
          <cell r="CX35">
            <v>5028633</v>
          </cell>
          <cell r="CY35">
            <v>4760309</v>
          </cell>
          <cell r="CZ35">
            <v>4782828</v>
          </cell>
          <cell r="DA35">
            <v>4733857</v>
          </cell>
          <cell r="DB35">
            <v>4634964</v>
          </cell>
          <cell r="DC35">
            <v>5426220</v>
          </cell>
          <cell r="DD35">
            <v>5403831</v>
          </cell>
          <cell r="DE35">
            <v>5411788</v>
          </cell>
          <cell r="DF35">
            <v>4467964</v>
          </cell>
          <cell r="DG35">
            <v>4490592</v>
          </cell>
          <cell r="DH35">
            <v>5413187</v>
          </cell>
          <cell r="DI35">
            <v>4419876</v>
          </cell>
          <cell r="DJ35">
            <v>4419463</v>
          </cell>
          <cell r="DK35">
            <v>5494135</v>
          </cell>
          <cell r="DL35">
            <v>4547413</v>
          </cell>
          <cell r="DM35">
            <v>4495395</v>
          </cell>
          <cell r="DN35">
            <v>4375707</v>
          </cell>
          <cell r="DO35">
            <v>4273794</v>
          </cell>
          <cell r="DP35">
            <v>4167002</v>
          </cell>
          <cell r="DQ35">
            <v>4055478</v>
          </cell>
          <cell r="DR35">
            <v>3877386</v>
          </cell>
          <cell r="DS35">
            <v>3147507</v>
          </cell>
          <cell r="DT35">
            <v>3551668</v>
          </cell>
          <cell r="DU35">
            <v>3303041</v>
          </cell>
          <cell r="DV35">
            <v>3146683</v>
          </cell>
          <cell r="DW35">
            <v>3146683</v>
          </cell>
          <cell r="DX35">
            <v>3015261</v>
          </cell>
          <cell r="DY35">
            <v>2771877</v>
          </cell>
          <cell r="DZ35">
            <v>2685926</v>
          </cell>
          <cell r="EA35"/>
          <cell r="EB35">
            <v>716387</v>
          </cell>
          <cell r="EC35">
            <v>2165625</v>
          </cell>
          <cell r="ED35"/>
          <cell r="EE35">
            <v>2882012</v>
          </cell>
          <cell r="EF35">
            <v>1921758</v>
          </cell>
          <cell r="EG35">
            <v>2242708</v>
          </cell>
          <cell r="EH35">
            <v>1629080</v>
          </cell>
          <cell r="EI35">
            <v>3871788</v>
          </cell>
          <cell r="EJ35">
            <v>193671</v>
          </cell>
          <cell r="EK35">
            <v>125343</v>
          </cell>
          <cell r="EL35">
            <v>147852</v>
          </cell>
          <cell r="EM35">
            <v>20698572</v>
          </cell>
        </row>
        <row r="36">
          <cell r="B36" t="str">
            <v>Sidian Bank</v>
          </cell>
          <cell r="C36">
            <v>33.499603</v>
          </cell>
          <cell r="D36">
            <v>18.997464000000001</v>
          </cell>
          <cell r="E36">
            <v>27.767783000000001</v>
          </cell>
          <cell r="F36">
            <v>3.506291</v>
          </cell>
          <cell r="G36">
            <v>5.1231850000000003</v>
          </cell>
          <cell r="H36">
            <v>4.0804320000000001</v>
          </cell>
          <cell r="I36">
            <v>31.04682</v>
          </cell>
          <cell r="J36">
            <v>3.739E-2</v>
          </cell>
          <cell r="K36">
            <v>0.103781</v>
          </cell>
          <cell r="L36"/>
          <cell r="M36">
            <v>6.0673243367379334E-3</v>
          </cell>
          <cell r="N36">
            <v>5.7097562545274788E-3</v>
          </cell>
          <cell r="O36">
            <v>5.7538535708827419E-3</v>
          </cell>
          <cell r="P36">
            <v>5.2305483747071288E-3</v>
          </cell>
          <cell r="Q36">
            <v>5.3072444240758118E-3</v>
          </cell>
          <cell r="R36">
            <v>5.2701832128260843E-3</v>
          </cell>
          <cell r="S36">
            <v>5.4089827873986963E-3</v>
          </cell>
          <cell r="T36">
            <v>5.3217796413873551E-3</v>
          </cell>
          <cell r="U36">
            <v>5.6493641509023432E-3</v>
          </cell>
          <cell r="V36">
            <v>5.4771077510110035E-3</v>
          </cell>
          <cell r="W36">
            <v>5.2310206975375228E-3</v>
          </cell>
          <cell r="X36">
            <v>5.2130120422724672E-3</v>
          </cell>
          <cell r="Y36">
            <v>4.8577676335101903E-3</v>
          </cell>
          <cell r="Z36">
            <v>4.7403092536002596E-3</v>
          </cell>
          <cell r="AA36">
            <v>5.1092129351196659E-3</v>
          </cell>
          <cell r="AB36">
            <v>5.5115399521931206E-3</v>
          </cell>
          <cell r="AC36">
            <v>5.7831533357377597E-3</v>
          </cell>
          <cell r="AD36">
            <v>6.0471710007283025E-3</v>
          </cell>
          <cell r="AE36">
            <v>5.9714542813604403E-3</v>
          </cell>
          <cell r="AF36">
            <v>5.8765362646233076E-3</v>
          </cell>
          <cell r="AG36">
            <v>4.8361310963036122E-3</v>
          </cell>
          <cell r="AH36">
            <v>4.9154540865462499E-3</v>
          </cell>
          <cell r="AI36">
            <v>5.0263543763286195E-3</v>
          </cell>
          <cell r="AJ36">
            <v>5.0161580402710727E-3</v>
          </cell>
          <cell r="AK36">
            <v>4.7468276498234228E-3</v>
          </cell>
          <cell r="AL36">
            <v>4.6988582350972414E-3</v>
          </cell>
          <cell r="AM36">
            <v>4.8405717073295926E-3</v>
          </cell>
          <cell r="AN36">
            <v>4.6830084226306083E-3</v>
          </cell>
          <cell r="AO36">
            <v>313413032</v>
          </cell>
          <cell r="AP36">
            <v>195568503</v>
          </cell>
          <cell r="AQ36">
            <v>0</v>
          </cell>
          <cell r="AR36">
            <v>228782134</v>
          </cell>
          <cell r="AS36">
            <v>0</v>
          </cell>
          <cell r="AT36">
            <v>40312354</v>
          </cell>
          <cell r="AU36">
            <v>51920201</v>
          </cell>
          <cell r="AV36">
            <v>263782134</v>
          </cell>
          <cell r="AW36">
            <v>13553634</v>
          </cell>
          <cell r="AX36">
            <v>20834301</v>
          </cell>
          <cell r="AY36">
            <v>20834.300999999999</v>
          </cell>
          <cell r="AZ36">
            <v>4733253</v>
          </cell>
          <cell r="BA36"/>
          <cell r="BB36">
            <v>6.208690261999928E-3</v>
          </cell>
          <cell r="BC36">
            <v>7.153926664687847E-3</v>
          </cell>
          <cell r="BD36">
            <v>6.9310341345912279E-3</v>
          </cell>
          <cell r="BE36">
            <v>9.4928086401764079E-4</v>
          </cell>
          <cell r="BF36">
            <v>1.5422524037110965E-2</v>
          </cell>
          <cell r="BG36">
            <v>2.0833263484904339E-3</v>
          </cell>
          <cell r="BH36">
            <v>0.16501480666941093</v>
          </cell>
          <cell r="BI36">
            <v>0.11293559211539217</v>
          </cell>
          <cell r="BJ36">
            <v>0.60954051391936959</v>
          </cell>
          <cell r="BK36">
            <v>0.86774802616799651</v>
          </cell>
          <cell r="BL36">
            <v>6.0405819396673305E-2</v>
          </cell>
          <cell r="BM36">
            <v>7.4426876208208578E-2</v>
          </cell>
          <cell r="BN36">
            <v>0.15916255438095769</v>
          </cell>
          <cell r="BO36">
            <v>4.573878665317381E-2</v>
          </cell>
          <cell r="BP36">
            <v>0.11342376772778388</v>
          </cell>
          <cell r="BQ36">
            <v>0.68415487113249196</v>
          </cell>
          <cell r="BR36">
            <v>2.0546426988673989E-2</v>
          </cell>
          <cell r="BS36">
            <v>1.7116497599641248E-2</v>
          </cell>
          <cell r="BT36">
            <v>1.9212550203001597E-2</v>
          </cell>
          <cell r="BU36">
            <v>33499603</v>
          </cell>
          <cell r="BV36">
            <v>33543757</v>
          </cell>
          <cell r="BW36">
            <v>36222538</v>
          </cell>
          <cell r="BX36">
            <v>27465185</v>
          </cell>
          <cell r="BY36">
            <v>26451638</v>
          </cell>
          <cell r="BZ36">
            <v>24265663</v>
          </cell>
          <cell r="CA36">
            <v>25406971</v>
          </cell>
          <cell r="CB36">
            <v>23400474</v>
          </cell>
          <cell r="CC36">
            <v>25329169</v>
          </cell>
          <cell r="CD36">
            <v>25417843</v>
          </cell>
          <cell r="CE36">
            <v>22865505</v>
          </cell>
          <cell r="CF36">
            <v>21357207</v>
          </cell>
          <cell r="CG36">
            <v>19301752</v>
          </cell>
          <cell r="CH36">
            <v>18479802</v>
          </cell>
          <cell r="CI36">
            <v>19185126</v>
          </cell>
          <cell r="CJ36">
            <v>20996154</v>
          </cell>
          <cell r="CK36">
            <v>20875499</v>
          </cell>
          <cell r="CL36">
            <v>21348559</v>
          </cell>
          <cell r="CM36">
            <v>20249944</v>
          </cell>
          <cell r="CN36">
            <v>19948959</v>
          </cell>
          <cell r="CO36">
            <v>19106557</v>
          </cell>
          <cell r="CP36">
            <v>17879138</v>
          </cell>
          <cell r="CQ36">
            <v>17208615</v>
          </cell>
          <cell r="CR36">
            <v>16838487</v>
          </cell>
          <cell r="CS36">
            <v>15798777</v>
          </cell>
          <cell r="CT36">
            <v>14462755</v>
          </cell>
          <cell r="CU36">
            <v>13719401</v>
          </cell>
          <cell r="CV36">
            <v>13910275</v>
          </cell>
          <cell r="CW36">
            <v>13199239</v>
          </cell>
          <cell r="CX36">
            <v>4080432</v>
          </cell>
          <cell r="CY36">
            <v>3998982</v>
          </cell>
          <cell r="CZ36">
            <v>3912805</v>
          </cell>
          <cell r="DA36">
            <v>4002096</v>
          </cell>
          <cell r="DB36">
            <v>4017983</v>
          </cell>
          <cell r="DC36">
            <v>4105425</v>
          </cell>
          <cell r="DD36">
            <v>4070510</v>
          </cell>
          <cell r="DE36">
            <v>4098554</v>
          </cell>
          <cell r="DF36">
            <v>4037126</v>
          </cell>
          <cell r="DG36">
            <v>3646485</v>
          </cell>
          <cell r="DH36">
            <v>3547795</v>
          </cell>
          <cell r="DI36">
            <v>3316125</v>
          </cell>
          <cell r="DJ36">
            <v>3446978</v>
          </cell>
          <cell r="DK36">
            <v>3593855</v>
          </cell>
          <cell r="DL36">
            <v>3754991</v>
          </cell>
          <cell r="DM36">
            <v>3806165</v>
          </cell>
          <cell r="DN36">
            <v>3868788</v>
          </cell>
          <cell r="DO36">
            <v>4047881</v>
          </cell>
          <cell r="DP36">
            <v>3986414</v>
          </cell>
          <cell r="DQ36">
            <v>3928335</v>
          </cell>
          <cell r="DR36">
            <v>3837485</v>
          </cell>
          <cell r="DS36">
            <v>2689538</v>
          </cell>
          <cell r="DT36">
            <v>2636901</v>
          </cell>
          <cell r="DU36">
            <v>2529002</v>
          </cell>
          <cell r="DV36">
            <v>2431774</v>
          </cell>
          <cell r="DW36">
            <v>2431774</v>
          </cell>
          <cell r="DX36">
            <v>2197975</v>
          </cell>
          <cell r="DY36">
            <v>1985856</v>
          </cell>
          <cell r="DZ36">
            <v>1867591</v>
          </cell>
          <cell r="EA36"/>
          <cell r="EB36">
            <v>1340393</v>
          </cell>
          <cell r="EC36">
            <v>858629</v>
          </cell>
          <cell r="ED36"/>
          <cell r="EE36">
            <v>2199022</v>
          </cell>
          <cell r="EF36">
            <v>1908197</v>
          </cell>
          <cell r="EG36">
            <v>90900</v>
          </cell>
          <cell r="EH36">
            <v>1130433</v>
          </cell>
          <cell r="EI36">
            <v>1221333</v>
          </cell>
          <cell r="EJ36">
            <v>62449</v>
          </cell>
          <cell r="EK36">
            <v>19000</v>
          </cell>
          <cell r="EL36">
            <v>-105176</v>
          </cell>
          <cell r="EM36">
            <v>18997464</v>
          </cell>
        </row>
        <row r="37">
          <cell r="B37" t="str">
            <v>ABC Bank</v>
          </cell>
          <cell r="C37">
            <v>32.643366999999998</v>
          </cell>
          <cell r="D37">
            <v>20.977478999999999</v>
          </cell>
          <cell r="E37">
            <v>27.299461000000001</v>
          </cell>
          <cell r="F37">
            <v>2.534141</v>
          </cell>
          <cell r="G37">
            <v>3.2076530000000001</v>
          </cell>
          <cell r="H37">
            <v>3.816281</v>
          </cell>
          <cell r="I37">
            <v>21.09479</v>
          </cell>
          <cell r="J37">
            <v>5.9618999999999998E-2</v>
          </cell>
          <cell r="K37">
            <v>0.14719299999999999</v>
          </cell>
          <cell r="L37"/>
          <cell r="M37">
            <v>5.8662250229184624E-3</v>
          </cell>
          <cell r="N37">
            <v>5.745927048267571E-3</v>
          </cell>
          <cell r="O37">
            <v>5.5944226883634296E-3</v>
          </cell>
          <cell r="P37">
            <v>5.6260553437392918E-3</v>
          </cell>
          <cell r="Q37">
            <v>5.8202427923136676E-3</v>
          </cell>
          <cell r="R37">
            <v>5.6528047557803749E-3</v>
          </cell>
          <cell r="S37">
            <v>5.8295216691348472E-3</v>
          </cell>
          <cell r="T37">
            <v>5.9214335518632576E-3</v>
          </cell>
          <cell r="U37">
            <v>6.0175306625005823E-3</v>
          </cell>
          <cell r="V37">
            <v>5.6601862510039895E-3</v>
          </cell>
          <cell r="W37">
            <v>5.8971092473043239E-3</v>
          </cell>
          <cell r="X37">
            <v>6.0054369432293525E-3</v>
          </cell>
          <cell r="Y37">
            <v>5.9652939954429902E-3</v>
          </cell>
          <cell r="Z37">
            <v>5.8029055458772398E-3</v>
          </cell>
          <cell r="AA37">
            <v>5.9265802092161339E-3</v>
          </cell>
          <cell r="AB37">
            <v>1.6325112664941153E-2</v>
          </cell>
          <cell r="AC37">
            <v>5.7408823984750005E-3</v>
          </cell>
          <cell r="AD37">
            <v>5.5502545118444602E-3</v>
          </cell>
          <cell r="AE37">
            <v>5.9977886697423826E-3</v>
          </cell>
          <cell r="AF37">
            <v>5.9408597942924232E-3</v>
          </cell>
          <cell r="AG37">
            <v>6.0620791276857541E-3</v>
          </cell>
          <cell r="AH37">
            <v>5.9889041038479682E-3</v>
          </cell>
          <cell r="AI37">
            <v>6.195277048524921E-3</v>
          </cell>
          <cell r="AJ37">
            <v>6.3098294446030326E-3</v>
          </cell>
          <cell r="AK37">
            <v>6.9478028829091515E-3</v>
          </cell>
          <cell r="AL37">
            <v>7.0505678454212796E-3</v>
          </cell>
          <cell r="AM37">
            <v>6.6617917698490684E-3</v>
          </cell>
          <cell r="AN37">
            <v>6.6548282065482661E-3</v>
          </cell>
          <cell r="AO37">
            <v>313413032</v>
          </cell>
          <cell r="AP37">
            <v>195568503</v>
          </cell>
          <cell r="AQ37">
            <v>0</v>
          </cell>
          <cell r="AR37">
            <v>228782134</v>
          </cell>
          <cell r="AS37">
            <v>0</v>
          </cell>
          <cell r="AT37">
            <v>40312354</v>
          </cell>
          <cell r="AU37">
            <v>51920201</v>
          </cell>
          <cell r="AV37">
            <v>263782134</v>
          </cell>
          <cell r="AW37">
            <v>13553634</v>
          </cell>
          <cell r="AX37">
            <v>20834301</v>
          </cell>
          <cell r="AY37">
            <v>20834.300999999999</v>
          </cell>
          <cell r="AZ37">
            <v>4733253</v>
          </cell>
          <cell r="BA37"/>
          <cell r="BB37">
            <v>6.0499987063067518E-3</v>
          </cell>
          <cell r="BC37">
            <v>7.8995462960755897E-3</v>
          </cell>
          <cell r="BD37">
            <v>6.8141376661918591E-3</v>
          </cell>
          <cell r="BE37">
            <v>1.3463687786526299E-3</v>
          </cell>
          <cell r="BF37">
            <v>3.5060521487219685E-2</v>
          </cell>
          <cell r="BG37">
            <v>4.291250187895888E-3</v>
          </cell>
          <cell r="BH37">
            <v>0.15205901551994594</v>
          </cell>
          <cell r="BI37">
            <v>0.12013113190508178</v>
          </cell>
          <cell r="BJ37">
            <v>0.25715355296210324</v>
          </cell>
          <cell r="BK37">
            <v>0.82082288660064218</v>
          </cell>
          <cell r="BL37">
            <v>0.11320990730365744</v>
          </cell>
          <cell r="BM37">
            <v>0.28398690235653773</v>
          </cell>
          <cell r="BN37">
            <v>0.180464769778554</v>
          </cell>
          <cell r="BO37">
            <v>7.4570897209211173E-2</v>
          </cell>
          <cell r="BP37">
            <v>0.10589387256934282</v>
          </cell>
          <cell r="BQ37">
            <v>0.76842099556471088</v>
          </cell>
          <cell r="BR37">
            <v>3.2383587418106079E-3</v>
          </cell>
          <cell r="BS37">
            <v>1.5583877134274949E-3</v>
          </cell>
          <cell r="BT37">
            <v>3.0487320421572987E-3</v>
          </cell>
          <cell r="BU37">
            <v>32643367</v>
          </cell>
          <cell r="BV37">
            <v>30743922</v>
          </cell>
          <cell r="BW37">
            <v>29905320</v>
          </cell>
          <cell r="BX37">
            <v>28616088</v>
          </cell>
          <cell r="BY37">
            <v>28680487</v>
          </cell>
          <cell r="BZ37">
            <v>27040256</v>
          </cell>
          <cell r="CA37">
            <v>28133820</v>
          </cell>
          <cell r="CB37">
            <v>28261644</v>
          </cell>
          <cell r="CC37">
            <v>27212707</v>
          </cell>
          <cell r="CD37">
            <v>25184867</v>
          </cell>
          <cell r="CE37">
            <v>25360907</v>
          </cell>
          <cell r="CF37">
            <v>24740084</v>
          </cell>
          <cell r="CG37">
            <v>24804407</v>
          </cell>
          <cell r="CH37">
            <v>23670819</v>
          </cell>
          <cell r="CI37">
            <v>23705934</v>
          </cell>
          <cell r="CJ37">
            <v>22678535</v>
          </cell>
          <cell r="CK37">
            <v>22422351</v>
          </cell>
          <cell r="CL37">
            <v>21654599</v>
          </cell>
          <cell r="CM37">
            <v>24039489</v>
          </cell>
          <cell r="CN37">
            <v>21727653</v>
          </cell>
          <cell r="CO37">
            <v>22058297</v>
          </cell>
          <cell r="CP37">
            <v>21758165</v>
          </cell>
          <cell r="CQ37">
            <v>21979802</v>
          </cell>
          <cell r="CR37">
            <v>21807865</v>
          </cell>
          <cell r="CS37">
            <v>21438729</v>
          </cell>
          <cell r="CT37">
            <v>21618307</v>
          </cell>
          <cell r="CU37">
            <v>20733310</v>
          </cell>
          <cell r="CV37">
            <v>20231896</v>
          </cell>
          <cell r="CW37">
            <v>19639370</v>
          </cell>
          <cell r="CX37">
            <v>3816281</v>
          </cell>
          <cell r="CY37">
            <v>3735388</v>
          </cell>
          <cell r="CZ37">
            <v>3730737</v>
          </cell>
          <cell r="DA37">
            <v>3718046</v>
          </cell>
          <cell r="DB37">
            <v>3689483</v>
          </cell>
          <cell r="DC37">
            <v>3634989</v>
          </cell>
          <cell r="DD37">
            <v>3622525</v>
          </cell>
          <cell r="DE37">
            <v>3594363</v>
          </cell>
          <cell r="DF37">
            <v>3556818</v>
          </cell>
          <cell r="DG37">
            <v>3243659</v>
          </cell>
          <cell r="DH37">
            <v>3228032</v>
          </cell>
          <cell r="DI37">
            <v>3204998</v>
          </cell>
          <cell r="DJ37">
            <v>3160146</v>
          </cell>
          <cell r="DK37">
            <v>3129773</v>
          </cell>
          <cell r="DL37">
            <v>3096861</v>
          </cell>
          <cell r="DM37">
            <v>22678535</v>
          </cell>
          <cell r="DN37">
            <v>2996763</v>
          </cell>
          <cell r="DO37">
            <v>2998032</v>
          </cell>
          <cell r="DP37">
            <v>2943527</v>
          </cell>
          <cell r="DQ37">
            <v>2896590</v>
          </cell>
          <cell r="DR37">
            <v>2836608</v>
          </cell>
          <cell r="DS37">
            <v>2749967</v>
          </cell>
          <cell r="DT37">
            <v>2705531</v>
          </cell>
          <cell r="DU37">
            <v>2688873</v>
          </cell>
          <cell r="DV37">
            <v>2622550</v>
          </cell>
          <cell r="DW37">
            <v>2622550</v>
          </cell>
          <cell r="DX37">
            <v>2610617</v>
          </cell>
          <cell r="DY37">
            <v>2530689</v>
          </cell>
          <cell r="DZ37">
            <v>2449940</v>
          </cell>
          <cell r="EA37"/>
          <cell r="EB37">
            <v>431390</v>
          </cell>
          <cell r="EC37">
            <v>1246168</v>
          </cell>
          <cell r="ED37"/>
          <cell r="EE37">
            <v>1677558</v>
          </cell>
          <cell r="EF37">
            <v>1376978</v>
          </cell>
          <cell r="EG37">
            <v>760528</v>
          </cell>
          <cell r="EH37">
            <v>1917511</v>
          </cell>
          <cell r="EI37">
            <v>2678039</v>
          </cell>
          <cell r="EJ37">
            <v>131578</v>
          </cell>
          <cell r="EK37">
            <v>46059</v>
          </cell>
          <cell r="EL37">
            <v>41056</v>
          </cell>
          <cell r="EM37">
            <v>20977479</v>
          </cell>
        </row>
        <row r="38">
          <cell r="B38" t="str">
            <v>Habib A.G.Zurich</v>
          </cell>
          <cell r="C38">
            <v>27.211884000000001</v>
          </cell>
          <cell r="D38">
            <v>6.373424</v>
          </cell>
          <cell r="E38">
            <v>21.749013000000001</v>
          </cell>
          <cell r="F38">
            <v>2.8255020000000002</v>
          </cell>
          <cell r="G38">
            <v>2.9951059999999998</v>
          </cell>
          <cell r="H38">
            <v>3.203662</v>
          </cell>
          <cell r="I38">
            <v>11.255122</v>
          </cell>
          <cell r="J38">
            <v>3.4783000000000001E-2</v>
          </cell>
          <cell r="K38">
            <v>0.45092500000000002</v>
          </cell>
          <cell r="L38"/>
          <cell r="M38">
            <v>4.8155229081466413E-3</v>
          </cell>
          <cell r="N38">
            <v>4.7143560820169005E-3</v>
          </cell>
          <cell r="O38">
            <v>4.7479049071665613E-3</v>
          </cell>
          <cell r="P38">
            <v>4.884059788737953E-3</v>
          </cell>
          <cell r="Q38">
            <v>4.9823882269059098E-3</v>
          </cell>
          <cell r="R38">
            <v>4.9318816065030829E-3</v>
          </cell>
          <cell r="S38">
            <v>4.8914307151558152E-3</v>
          </cell>
          <cell r="T38">
            <v>4.7501382536974156E-3</v>
          </cell>
          <cell r="U38">
            <v>4.7259218467331368E-3</v>
          </cell>
          <cell r="V38">
            <v>4.6637817232382649E-3</v>
          </cell>
          <cell r="W38">
            <v>4.7548222903011301E-3</v>
          </cell>
          <cell r="X38">
            <v>4.6371908161057015E-3</v>
          </cell>
          <cell r="Y38">
            <v>4.4617784379538021E-3</v>
          </cell>
          <cell r="Z38">
            <v>4.404329053324268E-3</v>
          </cell>
          <cell r="AA38">
            <v>4.3488569402848681E-3</v>
          </cell>
          <cell r="AB38">
            <v>4.3577280804146063E-3</v>
          </cell>
          <cell r="AC38">
            <v>4.6889761087926538E-3</v>
          </cell>
          <cell r="AD38">
            <v>4.7844030843374845E-3</v>
          </cell>
          <cell r="AE38">
            <v>4.7184382030434589E-3</v>
          </cell>
          <cell r="AF38">
            <v>4.7760036747840785E-3</v>
          </cell>
          <cell r="AG38">
            <v>4.3186738387556347E-3</v>
          </cell>
          <cell r="AH38">
            <v>4.1541869960574603E-3</v>
          </cell>
          <cell r="AI38">
            <v>4.0923649400834757E-3</v>
          </cell>
          <cell r="AJ38">
            <v>4.0575408607203302E-3</v>
          </cell>
          <cell r="AK38">
            <v>4.0974147854830898E-3</v>
          </cell>
          <cell r="AL38">
            <v>3.9819196449738612E-3</v>
          </cell>
          <cell r="AM38">
            <v>4.1755380122148363E-3</v>
          </cell>
          <cell r="AN38">
            <v>4.2563736831342288E-3</v>
          </cell>
          <cell r="AO38">
            <v>313413032</v>
          </cell>
          <cell r="AP38">
            <v>195568503</v>
          </cell>
          <cell r="AQ38">
            <v>0</v>
          </cell>
          <cell r="AR38">
            <v>228782134</v>
          </cell>
          <cell r="AS38">
            <v>0</v>
          </cell>
          <cell r="AT38">
            <v>40312354</v>
          </cell>
          <cell r="AU38">
            <v>51920201</v>
          </cell>
          <cell r="AV38">
            <v>263782134</v>
          </cell>
          <cell r="AW38">
            <v>13553634</v>
          </cell>
          <cell r="AX38">
            <v>20834301</v>
          </cell>
          <cell r="AY38">
            <v>20834.300999999999</v>
          </cell>
          <cell r="AZ38">
            <v>4733253</v>
          </cell>
          <cell r="BA38"/>
          <cell r="BB38">
            <v>5.0433481018109872E-3</v>
          </cell>
          <cell r="BC38">
            <v>2.4000576023705837E-3</v>
          </cell>
          <cell r="BD38">
            <v>5.4287067677195686E-3</v>
          </cell>
          <cell r="BE38">
            <v>4.1245938428725367E-3</v>
          </cell>
          <cell r="BF38">
            <v>9.7772625008736694E-2</v>
          </cell>
          <cell r="BG38">
            <v>1.1801747900460654E-2</v>
          </cell>
          <cell r="BH38">
            <v>0.26611048729636161</v>
          </cell>
          <cell r="BI38">
            <v>0.25104143695643638</v>
          </cell>
          <cell r="BJ38">
            <v>8.2998681562253193E-2</v>
          </cell>
          <cell r="BK38">
            <v>0.58848580290948005</v>
          </cell>
          <cell r="BL38">
            <v>9.3285896547289401E-2</v>
          </cell>
          <cell r="BM38">
            <v>0.60594613554565968</v>
          </cell>
          <cell r="BN38">
            <v>0.11742529022634678</v>
          </cell>
          <cell r="BO38">
            <v>4.8515818968205858E-2</v>
          </cell>
          <cell r="BP38">
            <v>6.8909471258140925E-2</v>
          </cell>
          <cell r="BQ38">
            <v>0.29304428665337595</v>
          </cell>
          <cell r="BR38">
            <v>1.5247793328288242E-3</v>
          </cell>
          <cell r="BS38">
            <v>0</v>
          </cell>
          <cell r="BT38">
            <v>1.3490077694450109E-3</v>
          </cell>
          <cell r="BU38">
            <v>27211884</v>
          </cell>
          <cell r="BV38">
            <v>25894922</v>
          </cell>
          <cell r="BW38">
            <v>26075152</v>
          </cell>
          <cell r="BX38">
            <v>25157373</v>
          </cell>
          <cell r="BY38">
            <v>24823459</v>
          </cell>
          <cell r="BZ38">
            <v>24204929</v>
          </cell>
          <cell r="CA38">
            <v>23887444</v>
          </cell>
          <cell r="CB38">
            <v>22222555</v>
          </cell>
          <cell r="CC38">
            <v>21520666</v>
          </cell>
          <cell r="CD38">
            <v>21236872</v>
          </cell>
          <cell r="CE38">
            <v>20679736</v>
          </cell>
          <cell r="CF38">
            <v>18939954</v>
          </cell>
          <cell r="CG38">
            <v>18708241</v>
          </cell>
          <cell r="CH38">
            <v>17856497</v>
          </cell>
          <cell r="CI38">
            <v>16899767</v>
          </cell>
          <cell r="CJ38">
            <v>16831253</v>
          </cell>
          <cell r="CK38">
            <v>17032990</v>
          </cell>
          <cell r="CL38">
            <v>17578063</v>
          </cell>
          <cell r="CM38">
            <v>16765434</v>
          </cell>
          <cell r="CN38">
            <v>16490956</v>
          </cell>
          <cell r="CO38">
            <v>14439951</v>
          </cell>
          <cell r="CP38">
            <v>15043832</v>
          </cell>
          <cell r="CQ38">
            <v>13721500</v>
          </cell>
          <cell r="CR38">
            <v>13293182</v>
          </cell>
          <cell r="CS38">
            <v>12147286</v>
          </cell>
          <cell r="CT38">
            <v>11960038</v>
          </cell>
          <cell r="CU38">
            <v>10918785</v>
          </cell>
          <cell r="CV38">
            <v>11152222</v>
          </cell>
          <cell r="CW38">
            <v>11009480</v>
          </cell>
          <cell r="CX38">
            <v>3203662</v>
          </cell>
          <cell r="CY38">
            <v>3064719</v>
          </cell>
          <cell r="CZ38">
            <v>2984600</v>
          </cell>
          <cell r="DA38">
            <v>3118021</v>
          </cell>
          <cell r="DB38">
            <v>3077319</v>
          </cell>
          <cell r="DC38">
            <v>2972069</v>
          </cell>
          <cell r="DD38">
            <v>2927282</v>
          </cell>
          <cell r="DE38">
            <v>3088516</v>
          </cell>
          <cell r="DF38">
            <v>3038750</v>
          </cell>
          <cell r="DG38">
            <v>2907253</v>
          </cell>
          <cell r="DH38">
            <v>2829038</v>
          </cell>
          <cell r="DI38">
            <v>2886981</v>
          </cell>
          <cell r="DJ38">
            <v>2842332</v>
          </cell>
          <cell r="DK38">
            <v>2755123</v>
          </cell>
          <cell r="DL38">
            <v>2695383</v>
          </cell>
          <cell r="DM38">
            <v>2641360</v>
          </cell>
          <cell r="DN38">
            <v>2964975</v>
          </cell>
          <cell r="DO38">
            <v>2894970</v>
          </cell>
          <cell r="DP38">
            <v>2774860</v>
          </cell>
          <cell r="DQ38">
            <v>2663303</v>
          </cell>
          <cell r="DR38">
            <v>2572730</v>
          </cell>
          <cell r="DS38">
            <v>2542577</v>
          </cell>
          <cell r="DT38">
            <v>2380916</v>
          </cell>
          <cell r="DU38">
            <v>2310783</v>
          </cell>
          <cell r="DV38">
            <v>2243442</v>
          </cell>
          <cell r="DW38">
            <v>2243442</v>
          </cell>
          <cell r="DX38">
            <v>2054499</v>
          </cell>
          <cell r="DY38">
            <v>1912037</v>
          </cell>
          <cell r="DZ38">
            <v>1843465</v>
          </cell>
          <cell r="EA38"/>
          <cell r="EB38">
            <v>104249</v>
          </cell>
          <cell r="EC38">
            <v>1151783</v>
          </cell>
          <cell r="ED38"/>
          <cell r="EE38">
            <v>1256032</v>
          </cell>
          <cell r="EF38">
            <v>739157</v>
          </cell>
          <cell r="EG38">
            <v>397331</v>
          </cell>
          <cell r="EH38">
            <v>258389</v>
          </cell>
          <cell r="EI38">
            <v>655720</v>
          </cell>
          <cell r="EJ38">
            <v>307054</v>
          </cell>
          <cell r="EK38">
            <v>168110</v>
          </cell>
          <cell r="EL38">
            <v>87989</v>
          </cell>
          <cell r="EM38">
            <v>6373424</v>
          </cell>
        </row>
        <row r="39">
          <cell r="B39" t="str">
            <v>Credit Bank</v>
          </cell>
          <cell r="C39">
            <v>23.145337999999999</v>
          </cell>
          <cell r="D39">
            <v>15.631035000000001</v>
          </cell>
          <cell r="E39">
            <v>17.638463000000002</v>
          </cell>
          <cell r="F39">
            <v>2.8697879999999998</v>
          </cell>
          <cell r="G39">
            <v>3.219954</v>
          </cell>
          <cell r="H39">
            <v>3.2182110000000002</v>
          </cell>
          <cell r="I39">
            <v>22.155953</v>
          </cell>
          <cell r="J39">
            <v>0.130355</v>
          </cell>
          <cell r="K39">
            <v>8.3619999999999996E-3</v>
          </cell>
          <cell r="L39"/>
          <cell r="M39">
            <v>4.228305967698332E-3</v>
          </cell>
          <cell r="N39">
            <v>4.3128461292638604E-3</v>
          </cell>
          <cell r="O39">
            <v>4.436522137110049E-3</v>
          </cell>
          <cell r="P39">
            <v>4.5672768719036989E-3</v>
          </cell>
          <cell r="Q39">
            <v>4.4570217916688627E-3</v>
          </cell>
          <cell r="R39">
            <v>4.3660983725456E-3</v>
          </cell>
          <cell r="S39">
            <v>4.3609575342258488E-3</v>
          </cell>
          <cell r="T39">
            <v>4.2737923550213493E-3</v>
          </cell>
          <cell r="U39">
            <v>4.1030852161268996E-3</v>
          </cell>
          <cell r="V39">
            <v>3.953010020471273E-3</v>
          </cell>
          <cell r="W39">
            <v>4.0433573375004851E-3</v>
          </cell>
          <cell r="X39">
            <v>3.9857052510327397E-3</v>
          </cell>
          <cell r="Y39">
            <v>3.8410824440889627E-3</v>
          </cell>
          <cell r="Z39">
            <v>3.8796088648280665E-3</v>
          </cell>
          <cell r="AA39">
            <v>3.8695415603358578E-3</v>
          </cell>
          <cell r="AB39">
            <v>3.6864442802541598E-3</v>
          </cell>
          <cell r="AC39">
            <v>3.6355440454543799E-3</v>
          </cell>
          <cell r="AD39">
            <v>3.4989097018524365E-3</v>
          </cell>
          <cell r="AE39">
            <v>3.3327067234972486E-3</v>
          </cell>
          <cell r="AF39">
            <v>3.140047870071703E-3</v>
          </cell>
          <cell r="AG39">
            <v>2.8919251478437126E-3</v>
          </cell>
          <cell r="AH39">
            <v>2.5775180393315849E-3</v>
          </cell>
          <cell r="AI39">
            <v>2.5816394990063472E-3</v>
          </cell>
          <cell r="AJ39">
            <v>2.7375039181430178E-3</v>
          </cell>
          <cell r="AK39">
            <v>2.8849107269786518E-3</v>
          </cell>
          <cell r="AL39">
            <v>2.9470418296018448E-3</v>
          </cell>
          <cell r="AM39">
            <v>2.9730819231159732E-3</v>
          </cell>
          <cell r="AN39">
            <v>2.8524193975043499E-3</v>
          </cell>
          <cell r="AO39">
            <v>313413032</v>
          </cell>
          <cell r="AP39">
            <v>195568503</v>
          </cell>
          <cell r="AQ39">
            <v>0</v>
          </cell>
          <cell r="AR39">
            <v>228782134</v>
          </cell>
          <cell r="AS39">
            <v>0</v>
          </cell>
          <cell r="AT39">
            <v>40312354</v>
          </cell>
          <cell r="AU39">
            <v>51920201</v>
          </cell>
          <cell r="AV39">
            <v>263782134</v>
          </cell>
          <cell r="AW39">
            <v>13553634</v>
          </cell>
          <cell r="AX39">
            <v>20834301</v>
          </cell>
          <cell r="AY39">
            <v>20834.300999999999</v>
          </cell>
          <cell r="AZ39">
            <v>4733253</v>
          </cell>
          <cell r="BA39"/>
          <cell r="BB39">
            <v>4.2896697806029784E-3</v>
          </cell>
          <cell r="BC39">
            <v>5.886221344236736E-3</v>
          </cell>
          <cell r="BD39">
            <v>4.4026845475825136E-3</v>
          </cell>
          <cell r="BE39">
            <v>7.6486896300050224E-5</v>
          </cell>
          <cell r="BF39">
            <v>-2.0288673958076379E-2</v>
          </cell>
          <cell r="BG39">
            <v>-2.8234297676209079E-3</v>
          </cell>
          <cell r="BH39">
            <v>0.14533132472342761</v>
          </cell>
          <cell r="BI39">
            <v>0.12952672358530459</v>
          </cell>
          <cell r="BJ39">
            <v>0.3660566464418506</v>
          </cell>
          <cell r="BK39">
            <v>0.8291848952070886</v>
          </cell>
          <cell r="BL39">
            <v>8.7310035257979285E-2</v>
          </cell>
          <cell r="BM39">
            <v>0.53324046462886066</v>
          </cell>
          <cell r="BN39">
            <v>0.18207274216885813</v>
          </cell>
          <cell r="BO39">
            <v>7.5894289555453284E-2</v>
          </cell>
          <cell r="BP39">
            <v>0.10617845261340485</v>
          </cell>
          <cell r="BQ39">
            <v>0.88619031034620188</v>
          </cell>
          <cell r="BR39">
            <v>1.4756419037125839E-2</v>
          </cell>
          <cell r="BS39">
            <v>0</v>
          </cell>
          <cell r="BT39">
            <v>8.7799828188221771E-3</v>
          </cell>
          <cell r="BU39">
            <v>23145338</v>
          </cell>
          <cell r="BV39">
            <v>22816483</v>
          </cell>
          <cell r="BW39">
            <v>22964867</v>
          </cell>
          <cell r="BX39">
            <v>22735271</v>
          </cell>
          <cell r="BY39">
            <v>21540739</v>
          </cell>
          <cell r="BZ39">
            <v>20824293</v>
          </cell>
          <cell r="CA39">
            <v>19725905</v>
          </cell>
          <cell r="CB39">
            <v>19401870</v>
          </cell>
          <cell r="CC39">
            <v>17805424</v>
          </cell>
          <cell r="CD39">
            <v>16287851</v>
          </cell>
          <cell r="CE39">
            <v>16132842</v>
          </cell>
          <cell r="CF39">
            <v>14933181</v>
          </cell>
          <cell r="CG39">
            <v>14465074</v>
          </cell>
          <cell r="CH39">
            <v>14411385</v>
          </cell>
          <cell r="CI39">
            <v>13959063</v>
          </cell>
          <cell r="CJ39">
            <v>13010223</v>
          </cell>
          <cell r="CK39">
            <v>12201968</v>
          </cell>
          <cell r="CL39">
            <v>11780598</v>
          </cell>
          <cell r="CM39">
            <v>11197836</v>
          </cell>
          <cell r="CN39">
            <v>11153369</v>
          </cell>
          <cell r="CO39">
            <v>10287085</v>
          </cell>
          <cell r="CP39">
            <v>10189227</v>
          </cell>
          <cell r="CQ39">
            <v>8742291</v>
          </cell>
          <cell r="CR39">
            <v>8885481</v>
          </cell>
          <cell r="CS39">
            <v>8865437</v>
          </cell>
          <cell r="CT39">
            <v>8592048</v>
          </cell>
          <cell r="CU39">
            <v>8241305</v>
          </cell>
          <cell r="CV39">
            <v>7936623</v>
          </cell>
          <cell r="CW39">
            <v>7308855</v>
          </cell>
          <cell r="CX39">
            <v>3218211</v>
          </cell>
          <cell r="CY39">
            <v>3271996</v>
          </cell>
          <cell r="CZ39">
            <v>3263591</v>
          </cell>
          <cell r="DA39">
            <v>3224489</v>
          </cell>
          <cell r="DB39">
            <v>3000431</v>
          </cell>
          <cell r="DC39">
            <v>3039106</v>
          </cell>
          <cell r="DD39">
            <v>3049040</v>
          </cell>
          <cell r="DE39">
            <v>2941285</v>
          </cell>
          <cell r="DF39">
            <v>2863025</v>
          </cell>
          <cell r="DG39">
            <v>2850911</v>
          </cell>
          <cell r="DH39">
            <v>2769610</v>
          </cell>
          <cell r="DI39">
            <v>2653211</v>
          </cell>
          <cell r="DJ39">
            <v>2665073</v>
          </cell>
          <cell r="DK39">
            <v>2667664</v>
          </cell>
          <cell r="DL39">
            <v>2622954</v>
          </cell>
          <cell r="DM39">
            <v>2482312</v>
          </cell>
          <cell r="DN39">
            <v>2549574</v>
          </cell>
          <cell r="DO39">
            <v>2374315</v>
          </cell>
          <cell r="DP39">
            <v>2107998</v>
          </cell>
          <cell r="DQ39">
            <v>1425282</v>
          </cell>
          <cell r="DR39">
            <v>1391955</v>
          </cell>
          <cell r="DS39">
            <v>1294064</v>
          </cell>
          <cell r="DT39">
            <v>1263351</v>
          </cell>
          <cell r="DU39">
            <v>1159432</v>
          </cell>
          <cell r="DV39">
            <v>1151660</v>
          </cell>
          <cell r="DW39">
            <v>1151660</v>
          </cell>
          <cell r="DX39">
            <v>1283466</v>
          </cell>
          <cell r="DY39">
            <v>1274332</v>
          </cell>
          <cell r="DZ39">
            <v>1237653</v>
          </cell>
          <cell r="EA39"/>
          <cell r="EB39">
            <v>633237</v>
          </cell>
          <cell r="EC39">
            <v>1096651</v>
          </cell>
          <cell r="ED39"/>
          <cell r="EE39">
            <v>1729888</v>
          </cell>
          <cell r="EF39">
            <v>1434397</v>
          </cell>
          <cell r="EG39">
            <v>797355</v>
          </cell>
          <cell r="EH39">
            <v>697946</v>
          </cell>
          <cell r="EI39">
            <v>1495301</v>
          </cell>
          <cell r="EJ39">
            <v>-63084</v>
          </cell>
          <cell r="EK39">
            <v>86261</v>
          </cell>
          <cell r="EL39">
            <v>73478</v>
          </cell>
          <cell r="EM39">
            <v>15631035</v>
          </cell>
        </row>
        <row r="40">
          <cell r="B40" t="str">
            <v>First Community Bank</v>
          </cell>
          <cell r="C40">
            <v>21.946546999999999</v>
          </cell>
          <cell r="D40">
            <v>12.618736999999999</v>
          </cell>
          <cell r="E40">
            <v>18.81906</v>
          </cell>
          <cell r="F40">
            <v>0.83604900000000004</v>
          </cell>
          <cell r="G40">
            <v>1.6189229999999999</v>
          </cell>
          <cell r="H40">
            <v>2.0507949999999999</v>
          </cell>
          <cell r="I40">
            <v>17.453099999999999</v>
          </cell>
          <cell r="J40">
            <v>9.5009999999999997E-2</v>
          </cell>
          <cell r="K40">
            <v>0.238369</v>
          </cell>
          <cell r="L40"/>
          <cell r="M40">
            <v>3.7697030079550595E-3</v>
          </cell>
          <cell r="N40">
            <v>3.3986216207236627E-3</v>
          </cell>
          <cell r="O40">
            <v>3.2440829554936513E-3</v>
          </cell>
          <cell r="P40">
            <v>3.014543607650523E-3</v>
          </cell>
          <cell r="Q40">
            <v>3.4959159979374905E-3</v>
          </cell>
          <cell r="R40">
            <v>3.30250479393369E-3</v>
          </cell>
          <cell r="S40">
            <v>3.4418230693154675E-3</v>
          </cell>
          <cell r="T40">
            <v>3.0374801808180437E-3</v>
          </cell>
          <cell r="U40">
            <v>3.4780809629764067E-3</v>
          </cell>
          <cell r="V40">
            <v>3.3948047385447353E-3</v>
          </cell>
          <cell r="W40">
            <v>3.5995631202398902E-3</v>
          </cell>
          <cell r="X40">
            <v>3.7119469920936744E-3</v>
          </cell>
          <cell r="Y40">
            <v>4.0282508934422097E-3</v>
          </cell>
          <cell r="Z40">
            <v>3.593650759412577E-3</v>
          </cell>
          <cell r="AA40">
            <v>3.9742403095568033E-3</v>
          </cell>
          <cell r="AB40">
            <v>3.8464107548367441E-3</v>
          </cell>
          <cell r="AC40">
            <v>3.8293303985279933E-3</v>
          </cell>
          <cell r="AD40">
            <v>3.7782059251250119E-3</v>
          </cell>
          <cell r="AE40">
            <v>4.0288143044542001E-3</v>
          </cell>
          <cell r="AF40">
            <v>4.0397055143437961E-3</v>
          </cell>
          <cell r="AG40">
            <v>4.2038993134941608E-3</v>
          </cell>
          <cell r="AH40">
            <v>4.3404911020331928E-3</v>
          </cell>
          <cell r="AI40">
            <v>4.4391985869509315E-3</v>
          </cell>
          <cell r="AJ40">
            <v>5.4393193659595697E-3</v>
          </cell>
          <cell r="AK40">
            <v>4.0305941910865435E-3</v>
          </cell>
          <cell r="AL40">
            <v>4.1190609998637655E-3</v>
          </cell>
          <cell r="AM40">
            <v>4.2032531290867783E-3</v>
          </cell>
          <cell r="AN40">
            <v>4.0137771017887481E-3</v>
          </cell>
          <cell r="AO40">
            <v>313413032</v>
          </cell>
          <cell r="AP40">
            <v>195568503</v>
          </cell>
          <cell r="AQ40">
            <v>0</v>
          </cell>
          <cell r="AR40">
            <v>228782134</v>
          </cell>
          <cell r="AS40">
            <v>0</v>
          </cell>
          <cell r="AT40">
            <v>40312354</v>
          </cell>
          <cell r="AU40">
            <v>51920201</v>
          </cell>
          <cell r="AV40">
            <v>263782134</v>
          </cell>
          <cell r="AW40">
            <v>13553634</v>
          </cell>
          <cell r="AX40">
            <v>20834301</v>
          </cell>
          <cell r="AY40">
            <v>20834.300999999999</v>
          </cell>
          <cell r="AZ40">
            <v>4733253</v>
          </cell>
          <cell r="BA40"/>
          <cell r="BB40">
            <v>4.0674903712567493E-3</v>
          </cell>
          <cell r="BC40">
            <v>4.7518720971906105E-3</v>
          </cell>
          <cell r="BD40">
            <v>4.6973698707210585E-3</v>
          </cell>
          <cell r="BE40">
            <v>2.18035218657578E-3</v>
          </cell>
          <cell r="BF40">
            <v>0.10570037923580086</v>
          </cell>
          <cell r="BG40">
            <v>9.1209912720138699E-3</v>
          </cell>
          <cell r="BH40">
            <v>9.2758478436495526E-2</v>
          </cell>
          <cell r="BI40">
            <v>4.7902607559688538E-2</v>
          </cell>
          <cell r="BJ40">
            <v>0.31544229301689858</v>
          </cell>
          <cell r="BK40">
            <v>0.78990327089566914</v>
          </cell>
          <cell r="BL40">
            <v>0.25527123912547345</v>
          </cell>
          <cell r="BM40">
            <v>0.36148237338434441</v>
          </cell>
          <cell r="BN40">
            <v>0.10659276657191381</v>
          </cell>
          <cell r="BO40">
            <v>4.8157799481083011E-3</v>
          </cell>
          <cell r="BP40">
            <v>0.10177698662380551</v>
          </cell>
          <cell r="BQ40">
            <v>0.67052961199974914</v>
          </cell>
          <cell r="BR40">
            <v>2.0775222409257922E-4</v>
          </cell>
          <cell r="BS40">
            <v>0</v>
          </cell>
          <cell r="BT40">
            <v>1.157402470559721E-4</v>
          </cell>
          <cell r="BU40">
            <v>21946547</v>
          </cell>
          <cell r="BV40">
            <v>18494579</v>
          </cell>
          <cell r="BW40">
            <v>18683241</v>
          </cell>
          <cell r="BX40">
            <v>16054493</v>
          </cell>
          <cell r="BY40">
            <v>18762844</v>
          </cell>
          <cell r="BZ40">
            <v>17185364</v>
          </cell>
          <cell r="CA40">
            <v>17946262</v>
          </cell>
          <cell r="CB40">
            <v>15211531</v>
          </cell>
          <cell r="CC40">
            <v>17880462</v>
          </cell>
          <cell r="CD40">
            <v>15775791</v>
          </cell>
          <cell r="CE40">
            <v>15865463</v>
          </cell>
          <cell r="CF40">
            <v>15583625</v>
          </cell>
          <cell r="CG40">
            <v>17359968</v>
          </cell>
          <cell r="CH40">
            <v>15050947</v>
          </cell>
          <cell r="CI40">
            <v>16489388</v>
          </cell>
          <cell r="CJ40">
            <v>15521372</v>
          </cell>
          <cell r="CK40">
            <v>14962089</v>
          </cell>
          <cell r="CL40">
            <v>15419582</v>
          </cell>
          <cell r="CM40">
            <v>15069141</v>
          </cell>
          <cell r="CN40">
            <v>14827754</v>
          </cell>
          <cell r="CO40">
            <v>15464631</v>
          </cell>
          <cell r="CP40">
            <v>15726633</v>
          </cell>
          <cell r="CQ40">
            <v>16180372</v>
          </cell>
          <cell r="CR40">
            <v>15121959</v>
          </cell>
          <cell r="CS40">
            <v>15278026</v>
          </cell>
          <cell r="CT40">
            <v>12978408</v>
          </cell>
          <cell r="CU40">
            <v>12696667</v>
          </cell>
          <cell r="CV40">
            <v>12503956</v>
          </cell>
          <cell r="CW40">
            <v>11305398</v>
          </cell>
          <cell r="CX40">
            <v>2050795</v>
          </cell>
          <cell r="CY40">
            <v>1952901</v>
          </cell>
          <cell r="CZ40">
            <v>1481372</v>
          </cell>
          <cell r="DA40">
            <v>1467563</v>
          </cell>
          <cell r="DB40">
            <v>1462059</v>
          </cell>
          <cell r="DC40">
            <v>1353278</v>
          </cell>
          <cell r="DD40">
            <v>1283380</v>
          </cell>
          <cell r="DE40">
            <v>1256304</v>
          </cell>
          <cell r="DF40">
            <v>1271103</v>
          </cell>
          <cell r="DG40">
            <v>1554299</v>
          </cell>
          <cell r="DH40">
            <v>1673485</v>
          </cell>
          <cell r="DI40">
            <v>1724306</v>
          </cell>
          <cell r="DJ40">
            <v>1709205</v>
          </cell>
          <cell r="DK40">
            <v>1622135</v>
          </cell>
          <cell r="DL40">
            <v>1608542</v>
          </cell>
          <cell r="DM40">
            <v>1602035</v>
          </cell>
          <cell r="DN40">
            <v>1557408</v>
          </cell>
          <cell r="DO40">
            <v>1687582</v>
          </cell>
          <cell r="DP40">
            <v>1698111</v>
          </cell>
          <cell r="DQ40">
            <v>1669863</v>
          </cell>
          <cell r="DR40">
            <v>1611608</v>
          </cell>
          <cell r="DS40">
            <v>1687798</v>
          </cell>
          <cell r="DT40">
            <v>1677757</v>
          </cell>
          <cell r="DU40">
            <v>1661381</v>
          </cell>
          <cell r="DV40">
            <v>1517722</v>
          </cell>
          <cell r="DW40">
            <v>1517722</v>
          </cell>
          <cell r="DX40">
            <v>1301967</v>
          </cell>
          <cell r="DY40">
            <v>1225689</v>
          </cell>
          <cell r="DZ40">
            <v>1210095</v>
          </cell>
          <cell r="EA40"/>
          <cell r="EB40">
            <v>407571</v>
          </cell>
          <cell r="EC40">
            <v>884491</v>
          </cell>
          <cell r="ED40"/>
          <cell r="EE40">
            <v>1292062</v>
          </cell>
          <cell r="EF40">
            <v>1020604</v>
          </cell>
          <cell r="EG40">
            <v>1563532</v>
          </cell>
          <cell r="EH40">
            <v>2761802</v>
          </cell>
          <cell r="EI40">
            <v>4325334</v>
          </cell>
          <cell r="EJ40">
            <v>185655</v>
          </cell>
          <cell r="EK40">
            <v>87760</v>
          </cell>
          <cell r="EL40">
            <v>19343</v>
          </cell>
          <cell r="EM40">
            <v>12618737</v>
          </cell>
        </row>
        <row r="41">
          <cell r="B41" t="str">
            <v>Guardian  Bank</v>
          </cell>
          <cell r="C41">
            <v>16.858235000000001</v>
          </cell>
          <cell r="D41">
            <v>7.8944190000000001</v>
          </cell>
          <cell r="E41">
            <v>13.237812999999999</v>
          </cell>
          <cell r="F41">
            <v>2.649184</v>
          </cell>
          <cell r="G41">
            <v>2.8340169999999998</v>
          </cell>
          <cell r="H41">
            <v>2.8340169999999998</v>
          </cell>
          <cell r="I41">
            <v>12.030004999999999</v>
          </cell>
          <cell r="J41">
            <v>4.0466000000000002E-2</v>
          </cell>
          <cell r="K41">
            <v>7.6693999999999998E-2</v>
          </cell>
          <cell r="L41"/>
          <cell r="M41">
            <v>3.3148731738728734E-3</v>
          </cell>
          <cell r="N41">
            <v>3.3478189266805997E-3</v>
          </cell>
          <cell r="O41">
            <v>3.4334918792862513E-3</v>
          </cell>
          <cell r="P41">
            <v>3.6138310883553496E-3</v>
          </cell>
          <cell r="Q41">
            <v>3.6279695973684281E-3</v>
          </cell>
          <cell r="R41">
            <v>3.6869703411686007E-3</v>
          </cell>
          <cell r="S41">
            <v>3.7072605730953784E-3</v>
          </cell>
          <cell r="T41">
            <v>3.8367846486908452E-3</v>
          </cell>
          <cell r="U41">
            <v>3.8520005180049813E-3</v>
          </cell>
          <cell r="V41">
            <v>3.9359708078004815E-3</v>
          </cell>
          <cell r="W41">
            <v>4.0520775422641904E-3</v>
          </cell>
          <cell r="X41">
            <v>4.0776311516202779E-3</v>
          </cell>
          <cell r="Y41">
            <v>4.0527302347947367E-3</v>
          </cell>
          <cell r="Z41">
            <v>4.0407583669923672E-3</v>
          </cell>
          <cell r="AA41">
            <v>4.0748381921586257E-3</v>
          </cell>
          <cell r="AB41">
            <v>4.0836640982174228E-3</v>
          </cell>
          <cell r="AC41">
            <v>4.1291983133030724E-3</v>
          </cell>
          <cell r="AD41">
            <v>4.1287237506087062E-3</v>
          </cell>
          <cell r="AE41">
            <v>4.3117015767598849E-3</v>
          </cell>
          <cell r="AF41">
            <v>4.45472487167299E-3</v>
          </cell>
          <cell r="AG41">
            <v>4.2941558469301779E-3</v>
          </cell>
          <cell r="AH41">
            <v>4.54953464088673E-3</v>
          </cell>
          <cell r="AI41">
            <v>5.4670489120401504E-3</v>
          </cell>
          <cell r="AJ41">
            <v>5.4223875881388899E-3</v>
          </cell>
          <cell r="AK41">
            <v>4.6399194243748471E-3</v>
          </cell>
          <cell r="AL41">
            <v>4.7407532473768025E-3</v>
          </cell>
          <cell r="AM41">
            <v>4.8897751558438724E-3</v>
          </cell>
          <cell r="AN41">
            <v>4.6996123142062978E-3</v>
          </cell>
          <cell r="AO41">
            <v>313413032</v>
          </cell>
          <cell r="AP41">
            <v>195568503</v>
          </cell>
          <cell r="AQ41">
            <v>0</v>
          </cell>
          <cell r="AR41">
            <v>228782134</v>
          </cell>
          <cell r="AS41">
            <v>0</v>
          </cell>
          <cell r="AT41">
            <v>40312354</v>
          </cell>
          <cell r="AU41">
            <v>51920201</v>
          </cell>
          <cell r="AV41">
            <v>263782134</v>
          </cell>
          <cell r="AW41">
            <v>13553634</v>
          </cell>
          <cell r="AX41">
            <v>20834301</v>
          </cell>
          <cell r="AY41">
            <v>20834.300999999999</v>
          </cell>
          <cell r="AZ41">
            <v>4733253</v>
          </cell>
          <cell r="BA41"/>
          <cell r="BB41">
            <v>3.1244417875342092E-3</v>
          </cell>
          <cell r="BC41">
            <v>2.9728228244737492E-3</v>
          </cell>
          <cell r="BD41">
            <v>3.3042513250098327E-3</v>
          </cell>
          <cell r="BE41">
            <v>7.0151710414207747E-4</v>
          </cell>
          <cell r="BF41">
            <v>3.343852643319694E-2</v>
          </cell>
          <cell r="BG41">
            <v>5.6073324202049139E-3</v>
          </cell>
          <cell r="BH41">
            <v>0.23557903758144738</v>
          </cell>
          <cell r="BI41">
            <v>0.22021470481516842</v>
          </cell>
          <cell r="BJ41">
            <v>0.18287278313084765</v>
          </cell>
          <cell r="BK41">
            <v>0.7610579527998883</v>
          </cell>
          <cell r="BL41">
            <v>9.7769343386031132E-2</v>
          </cell>
          <cell r="BM41">
            <v>0.50649525232298931</v>
          </cell>
          <cell r="BN41">
            <v>0.17937289522645958</v>
          </cell>
          <cell r="BO41">
            <v>5.7919829579384303E-2</v>
          </cell>
          <cell r="BP41">
            <v>0.12145306564707528</v>
          </cell>
          <cell r="BQ41">
            <v>0.59635371794419523</v>
          </cell>
          <cell r="BR41">
            <v>1.0720443521708444E-3</v>
          </cell>
          <cell r="BS41">
            <v>2.6596214088757451E-4</v>
          </cell>
          <cell r="BT41">
            <v>7.2222369142809374E-4</v>
          </cell>
          <cell r="BU41">
            <v>16858235</v>
          </cell>
          <cell r="BV41">
            <v>16497509</v>
          </cell>
          <cell r="BW41">
            <v>16765424</v>
          </cell>
          <cell r="BX41">
            <v>17027259</v>
          </cell>
          <cell r="BY41">
            <v>16386450</v>
          </cell>
          <cell r="BZ41">
            <v>16539262</v>
          </cell>
          <cell r="CA41">
            <v>16225698</v>
          </cell>
          <cell r="CB41">
            <v>16638307</v>
          </cell>
          <cell r="CC41">
            <v>16185964</v>
          </cell>
          <cell r="CD41">
            <v>16012016</v>
          </cell>
          <cell r="CE41">
            <v>16028257</v>
          </cell>
          <cell r="CF41">
            <v>15665170</v>
          </cell>
          <cell r="CG41">
            <v>15802759</v>
          </cell>
          <cell r="CH41">
            <v>15520532</v>
          </cell>
          <cell r="CI41">
            <v>15271509</v>
          </cell>
          <cell r="CJ41">
            <v>15019755</v>
          </cell>
          <cell r="CK41">
            <v>14705351</v>
          </cell>
          <cell r="CL41">
            <v>15135225</v>
          </cell>
          <cell r="CM41">
            <v>15349948</v>
          </cell>
          <cell r="CN41">
            <v>15386946</v>
          </cell>
          <cell r="CO41">
            <v>14609492</v>
          </cell>
          <cell r="CP41">
            <v>15113307</v>
          </cell>
          <cell r="CQ41">
            <v>15694727</v>
          </cell>
          <cell r="CR41">
            <v>15383115</v>
          </cell>
          <cell r="CS41">
            <v>15470598</v>
          </cell>
          <cell r="CT41">
            <v>14464148</v>
          </cell>
          <cell r="CU41">
            <v>14195379</v>
          </cell>
          <cell r="CV41">
            <v>13997862</v>
          </cell>
          <cell r="CW41">
            <v>12834687</v>
          </cell>
          <cell r="CX41">
            <v>2834017</v>
          </cell>
          <cell r="CY41">
            <v>2745034</v>
          </cell>
          <cell r="CZ41">
            <v>2737699</v>
          </cell>
          <cell r="DA41">
            <v>2717961</v>
          </cell>
          <cell r="DB41">
            <v>2740810</v>
          </cell>
          <cell r="DC41">
            <v>2693257</v>
          </cell>
          <cell r="DD41">
            <v>2643318</v>
          </cell>
          <cell r="DE41">
            <v>2595341</v>
          </cell>
          <cell r="DF41">
            <v>2557152</v>
          </cell>
          <cell r="DG41">
            <v>2636664</v>
          </cell>
          <cell r="DH41">
            <v>2536528</v>
          </cell>
          <cell r="DI41">
            <v>2407699</v>
          </cell>
          <cell r="DJ41">
            <v>2374615</v>
          </cell>
          <cell r="DK41">
            <v>2327011</v>
          </cell>
          <cell r="DL41">
            <v>2291970</v>
          </cell>
          <cell r="DM41">
            <v>2264442</v>
          </cell>
          <cell r="DN41">
            <v>2215494</v>
          </cell>
          <cell r="DO41">
            <v>2049357</v>
          </cell>
          <cell r="DP41">
            <v>2025717</v>
          </cell>
          <cell r="DQ41">
            <v>2034496</v>
          </cell>
          <cell r="DR41">
            <v>1984466</v>
          </cell>
          <cell r="DS41">
            <v>1994181</v>
          </cell>
          <cell r="DT41">
            <v>1890337</v>
          </cell>
          <cell r="DU41">
            <v>1818843</v>
          </cell>
          <cell r="DV41">
            <v>1755138</v>
          </cell>
          <cell r="DW41">
            <v>1755138</v>
          </cell>
          <cell r="DX41">
            <v>1715270</v>
          </cell>
          <cell r="DY41">
            <v>1554857</v>
          </cell>
          <cell r="DZ41">
            <v>1493885</v>
          </cell>
          <cell r="EA41"/>
          <cell r="EB41">
            <v>163694</v>
          </cell>
          <cell r="EC41">
            <v>731431</v>
          </cell>
          <cell r="ED41"/>
          <cell r="EE41">
            <v>895125</v>
          </cell>
          <cell r="EF41">
            <v>681242</v>
          </cell>
          <cell r="EG41">
            <v>433292</v>
          </cell>
          <cell r="EH41">
            <v>422179</v>
          </cell>
          <cell r="EI41">
            <v>855471</v>
          </cell>
          <cell r="EJ41">
            <v>93207</v>
          </cell>
          <cell r="EK41">
            <v>145109</v>
          </cell>
          <cell r="EL41">
            <v>137774</v>
          </cell>
          <cell r="EM41">
            <v>7894419</v>
          </cell>
        </row>
        <row r="42">
          <cell r="B42" t="str">
            <v xml:space="preserve">Mayfair Bank </v>
          </cell>
          <cell r="C42">
            <v>12.72936</v>
          </cell>
          <cell r="D42">
            <v>4.7819469999999997</v>
          </cell>
          <cell r="E42">
            <v>8.0685140000000004</v>
          </cell>
          <cell r="F42">
            <v>4.0515129999999999</v>
          </cell>
          <cell r="G42">
            <v>4.0515129999999999</v>
          </cell>
          <cell r="H42">
            <v>4.1209470000000001</v>
          </cell>
          <cell r="I42">
            <v>7.6246039999999997</v>
          </cell>
          <cell r="J42">
            <v>9.5856999999999998E-2</v>
          </cell>
          <cell r="K42">
            <v>-0.35191699999999998</v>
          </cell>
          <cell r="L42"/>
          <cell r="M42">
            <v>3.1618939031250225E-3</v>
          </cell>
          <cell r="N42">
            <v>3.2478848072023002E-3</v>
          </cell>
          <cell r="O42">
            <v>3.4670241951251122E-3</v>
          </cell>
          <cell r="P42">
            <v>1.747646828004169E-3</v>
          </cell>
          <cell r="Q42">
            <v>1.7637363253158924E-3</v>
          </cell>
          <cell r="R42">
            <v>1.7505325950158532E-3</v>
          </cell>
          <cell r="S42">
            <v>1.6829240341067562E-3</v>
          </cell>
          <cell r="T42">
            <v>1.5269761579581259E-3</v>
          </cell>
          <cell r="U42">
            <v>1.5958014906050501E-3</v>
          </cell>
          <cell r="V42">
            <v>1.3581930913919007E-3</v>
          </cell>
          <cell r="W42">
            <v>1.2823203270047327E-3</v>
          </cell>
          <cell r="X42">
            <v>1.2024846829300833E-3</v>
          </cell>
          <cell r="Y42">
            <v>1.1394633381557604E-3</v>
          </cell>
          <cell r="Z42">
            <v>9.2633368985826719E-4</v>
          </cell>
          <cell r="AA42">
            <v>8.1594244188925907E-4</v>
          </cell>
          <cell r="AB42">
            <v>1.60193549973903E-3</v>
          </cell>
          <cell r="AC42">
            <v>1.6547505318533901E-3</v>
          </cell>
          <cell r="AD42">
            <v>1.6597976324624964E-3</v>
          </cell>
          <cell r="AE42">
            <v>1.7406970541681173E-3</v>
          </cell>
          <cell r="AF42">
            <v>1.7623379659851292E-3</v>
          </cell>
          <cell r="AG42">
            <v>1.9075708158961323E-3</v>
          </cell>
          <cell r="AH42">
            <v>1.9305963266920123E-3</v>
          </cell>
          <cell r="AI42">
            <v>1.9367902077399666E-3</v>
          </cell>
          <cell r="AJ42">
            <v>2.0384148379067593E-3</v>
          </cell>
          <cell r="AK42">
            <v>2.13588530685444E-3</v>
          </cell>
          <cell r="AL42">
            <v>2.277695536393396E-3</v>
          </cell>
          <cell r="AM42">
            <v>2.3491586322533392E-3</v>
          </cell>
          <cell r="AN42">
            <v>2.2687049910540499E-3</v>
          </cell>
          <cell r="AO42">
            <v>313413032</v>
          </cell>
          <cell r="AP42">
            <v>195568503</v>
          </cell>
          <cell r="AQ42">
            <v>0</v>
          </cell>
          <cell r="AR42">
            <v>228782134</v>
          </cell>
          <cell r="AS42">
            <v>0</v>
          </cell>
          <cell r="AT42">
            <v>40312354</v>
          </cell>
          <cell r="AU42">
            <v>51920201</v>
          </cell>
          <cell r="AV42">
            <v>263782134</v>
          </cell>
          <cell r="AW42">
            <v>13553634</v>
          </cell>
          <cell r="AX42">
            <v>20834301</v>
          </cell>
          <cell r="AY42">
            <v>20834.300999999999</v>
          </cell>
          <cell r="AZ42">
            <v>4733253</v>
          </cell>
          <cell r="BA42"/>
          <cell r="BB42">
            <v>2.3592116441944521E-3</v>
          </cell>
          <cell r="BC42">
            <v>1.8007507819161575E-3</v>
          </cell>
          <cell r="BD42">
            <v>2.013957900399438E-3</v>
          </cell>
          <cell r="BE42">
            <v>-3.2189714285128885E-3</v>
          </cell>
          <cell r="BF42">
            <v>-0.14698229658433595</v>
          </cell>
          <cell r="BG42">
            <v>-3.5476281619421346E-2</v>
          </cell>
          <cell r="BH42">
            <v>0.53137356379426393</v>
          </cell>
          <cell r="BI42">
            <v>0.53137356379426393</v>
          </cell>
          <cell r="BJ42">
            <v>0.27991690996071206</v>
          </cell>
          <cell r="BK42">
            <v>1.2696811272940136</v>
          </cell>
          <cell r="BL42">
            <v>2.44193680403424E-2</v>
          </cell>
          <cell r="BM42">
            <v>3.0001253185178996E-2</v>
          </cell>
          <cell r="BN42">
            <v>0.15618223230610956</v>
          </cell>
          <cell r="BO42">
            <v>7.0716001026160241E-2</v>
          </cell>
          <cell r="BP42">
            <v>8.5466231279949317E-2</v>
          </cell>
          <cell r="BQ42">
            <v>0.59266762132407524</v>
          </cell>
          <cell r="BR42">
            <v>4.3132597827677549E-4</v>
          </cell>
          <cell r="BS42">
            <v>0</v>
          </cell>
          <cell r="BT42">
            <v>2.4029478146605325E-4</v>
          </cell>
          <cell r="BU42">
            <v>12729360</v>
          </cell>
          <cell r="BV42">
            <v>12255188</v>
          </cell>
          <cell r="BW42">
            <v>13328328</v>
          </cell>
          <cell r="BX42">
            <v>9063470</v>
          </cell>
          <cell r="BY42">
            <v>8652475</v>
          </cell>
          <cell r="BZ42">
            <v>8213097</v>
          </cell>
          <cell r="CA42">
            <v>7447262</v>
          </cell>
          <cell r="CB42">
            <v>6689148</v>
          </cell>
          <cell r="CC42">
            <v>6856572</v>
          </cell>
          <cell r="CD42">
            <v>5369117</v>
          </cell>
          <cell r="CE42">
            <v>4475770</v>
          </cell>
          <cell r="CF42">
            <v>3953412</v>
          </cell>
          <cell r="CG42">
            <v>3547988</v>
          </cell>
          <cell r="CH42">
            <v>2563150</v>
          </cell>
          <cell r="CI42">
            <v>1412715</v>
          </cell>
          <cell r="CJ42"/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>
            <v>4120947</v>
          </cell>
          <cell r="CY42">
            <v>4290154</v>
          </cell>
          <cell r="CZ42">
            <v>4317761</v>
          </cell>
          <cell r="DA42">
            <v>958454</v>
          </cell>
          <cell r="DB42">
            <v>1039865</v>
          </cell>
          <cell r="DC42">
            <v>1117525</v>
          </cell>
          <cell r="DD42">
            <v>1189040</v>
          </cell>
          <cell r="DE42">
            <v>1026771</v>
          </cell>
          <cell r="DF42">
            <v>1019868</v>
          </cell>
          <cell r="DG42">
            <v>1020349</v>
          </cell>
          <cell r="DH42">
            <v>1112957</v>
          </cell>
          <cell r="DI42">
            <v>1079558</v>
          </cell>
          <cell r="DJ42">
            <v>1168946</v>
          </cell>
          <cell r="DK42">
            <v>1120846</v>
          </cell>
          <cell r="DL42">
            <v>1252725</v>
          </cell>
          <cell r="DM42"/>
          <cell r="DN42"/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/>
          <cell r="DZ42"/>
          <cell r="EA42"/>
          <cell r="EB42">
            <v>152541</v>
          </cell>
          <cell r="EC42">
            <v>392410</v>
          </cell>
          <cell r="ED42"/>
          <cell r="EE42">
            <v>544951</v>
          </cell>
          <cell r="EF42">
            <v>691914</v>
          </cell>
          <cell r="EG42">
            <v>3591</v>
          </cell>
          <cell r="EH42">
            <v>116104</v>
          </cell>
          <cell r="EI42">
            <v>119695</v>
          </cell>
          <cell r="EJ42">
            <v>-379274</v>
          </cell>
          <cell r="EK42">
            <v>-208381</v>
          </cell>
          <cell r="EL42">
            <v>-169368</v>
          </cell>
          <cell r="EM42">
            <v>4781947</v>
          </cell>
        </row>
        <row r="43">
          <cell r="B43" t="str">
            <v>Development Bank of Kenya</v>
          </cell>
          <cell r="C43">
            <v>17.222211999999999</v>
          </cell>
          <cell r="D43">
            <v>8.6092890000000004</v>
          </cell>
          <cell r="E43">
            <v>6.2019469999999997</v>
          </cell>
          <cell r="F43">
            <v>2.3949829999999999</v>
          </cell>
          <cell r="G43">
            <v>2.6951100000000001</v>
          </cell>
          <cell r="H43">
            <v>3.8226580000000001</v>
          </cell>
          <cell r="I43">
            <v>12.114421999999999</v>
          </cell>
          <cell r="J43">
            <v>8.115E-2</v>
          </cell>
          <cell r="K43">
            <v>1.8880000000000001E-2</v>
          </cell>
          <cell r="L43"/>
          <cell r="M43">
            <v>3.1607998844151251E-3</v>
          </cell>
          <cell r="N43">
            <v>3.3000361580534055E-3</v>
          </cell>
          <cell r="O43">
            <v>3.1084869578143094E-3</v>
          </cell>
          <cell r="P43">
            <v>3.400688576323971E-3</v>
          </cell>
          <cell r="Q43">
            <v>3.3549884242519701E-3</v>
          </cell>
          <cell r="R43">
            <v>3.3802364896844861E-3</v>
          </cell>
          <cell r="S43">
            <v>3.4428487515547144E-3</v>
          </cell>
          <cell r="T43">
            <v>3.4720266629309727E-3</v>
          </cell>
          <cell r="U43">
            <v>3.1648803009887813E-3</v>
          </cell>
          <cell r="V43">
            <v>3.1932641460232763E-3</v>
          </cell>
          <cell r="W43">
            <v>3.1566615078690479E-3</v>
          </cell>
          <cell r="X43">
            <v>3.5881796639193764E-3</v>
          </cell>
          <cell r="Y43">
            <v>3.5933647142961721E-3</v>
          </cell>
          <cell r="Z43">
            <v>3.6176024317071632E-3</v>
          </cell>
          <cell r="AA43">
            <v>3.5332840216392115E-3</v>
          </cell>
          <cell r="AB43">
            <v>3.71726635423094E-3</v>
          </cell>
          <cell r="AC43">
            <v>3.8373178403927365E-3</v>
          </cell>
          <cell r="AD43">
            <v>4.1193954464215799E-3</v>
          </cell>
          <cell r="AE43">
            <v>4.2375972063738486E-3</v>
          </cell>
          <cell r="AF43">
            <v>4.6195760288308633E-3</v>
          </cell>
          <cell r="AG43">
            <v>4.3337321699578601E-3</v>
          </cell>
          <cell r="AH43">
            <v>4.776216929269432E-3</v>
          </cell>
          <cell r="AI43">
            <v>4.778790398319078E-3</v>
          </cell>
          <cell r="AJ43">
            <v>4.8339510949649729E-3</v>
          </cell>
          <cell r="AK43">
            <v>4.2823539611270105E-3</v>
          </cell>
          <cell r="AL43">
            <v>5.4819977307647202E-3</v>
          </cell>
          <cell r="AM43">
            <v>4.7104248213690495E-3</v>
          </cell>
          <cell r="AN43">
            <v>4.6789551496849574E-3</v>
          </cell>
          <cell r="AO43">
            <v>313413032</v>
          </cell>
          <cell r="AP43">
            <v>195568503</v>
          </cell>
          <cell r="AQ43">
            <v>0</v>
          </cell>
          <cell r="AR43">
            <v>228782134</v>
          </cell>
          <cell r="AS43">
            <v>0</v>
          </cell>
          <cell r="AT43">
            <v>40312354</v>
          </cell>
          <cell r="AU43">
            <v>51920201</v>
          </cell>
          <cell r="AV43">
            <v>263782134</v>
          </cell>
          <cell r="AW43">
            <v>13553634</v>
          </cell>
          <cell r="AX43">
            <v>20834301</v>
          </cell>
          <cell r="AY43">
            <v>20834.300999999999</v>
          </cell>
          <cell r="AZ43">
            <v>4733253</v>
          </cell>
          <cell r="BA43"/>
          <cell r="BB43">
            <v>3.1918999139929597E-3</v>
          </cell>
          <cell r="BC43">
            <v>3.2420233638081257E-3</v>
          </cell>
          <cell r="BD43">
            <v>1.5480496357208517E-3</v>
          </cell>
          <cell r="BE43">
            <v>1.7269464268655207E-4</v>
          </cell>
          <cell r="BF43">
            <v>5.2949294213104504E-3</v>
          </cell>
          <cell r="BG43">
            <v>1.2632794664969281E-3</v>
          </cell>
          <cell r="BH43">
            <v>0.22247120002918838</v>
          </cell>
          <cell r="BI43">
            <v>0.19769684430672796</v>
          </cell>
          <cell r="BJ43">
            <v>0.22301308170705555</v>
          </cell>
          <cell r="BK43">
            <v>0.89350418185717351</v>
          </cell>
          <cell r="BL43">
            <v>0.25606293968064575</v>
          </cell>
          <cell r="BM43">
            <v>0.60703198951174608</v>
          </cell>
          <cell r="BN43">
            <v>0.10615862208605334</v>
          </cell>
          <cell r="BO43">
            <v>8.8238018580545238E-2</v>
          </cell>
          <cell r="BP43">
            <v>1.7920603505508101E-2</v>
          </cell>
          <cell r="BQ43">
            <v>1.388159073271668</v>
          </cell>
          <cell r="BR43">
            <v>1.6440337543420541E-3</v>
          </cell>
          <cell r="BS43">
            <v>1.0551439788519378E-4</v>
          </cell>
          <cell r="BT43">
            <v>9.6130614108148904E-4</v>
          </cell>
          <cell r="BU43">
            <v>17222212</v>
          </cell>
          <cell r="BV43">
            <v>17119457</v>
          </cell>
          <cell r="BW43">
            <v>16274891</v>
          </cell>
          <cell r="BX43">
            <v>16644500</v>
          </cell>
          <cell r="BY43">
            <v>15358069</v>
          </cell>
          <cell r="BZ43">
            <v>15549002</v>
          </cell>
          <cell r="CA43">
            <v>15433168</v>
          </cell>
          <cell r="CB43">
            <v>15240102</v>
          </cell>
          <cell r="CC43">
            <v>15323111</v>
          </cell>
          <cell r="CD43">
            <v>15454261</v>
          </cell>
          <cell r="CE43">
            <v>15630629</v>
          </cell>
          <cell r="CF43">
            <v>16040121</v>
          </cell>
          <cell r="CG43">
            <v>16319925</v>
          </cell>
          <cell r="CH43">
            <v>16127993</v>
          </cell>
          <cell r="CI43">
            <v>16710985</v>
          </cell>
          <cell r="CJ43">
            <v>16435365</v>
          </cell>
          <cell r="CK43">
            <v>16418382</v>
          </cell>
          <cell r="CL43">
            <v>17492953</v>
          </cell>
          <cell r="CM43">
            <v>17013141</v>
          </cell>
          <cell r="CN43">
            <v>17251091</v>
          </cell>
          <cell r="CO43">
            <v>16942714</v>
          </cell>
          <cell r="CP43">
            <v>18106690</v>
          </cell>
          <cell r="CQ43">
            <v>17841799</v>
          </cell>
          <cell r="CR43">
            <v>16999848</v>
          </cell>
          <cell r="CS43">
            <v>16954227</v>
          </cell>
          <cell r="CT43">
            <v>16004815</v>
          </cell>
          <cell r="CU43">
            <v>16493105</v>
          </cell>
          <cell r="CV43">
            <v>16082152</v>
          </cell>
          <cell r="CW43">
            <v>15580630</v>
          </cell>
          <cell r="CX43">
            <v>3822658</v>
          </cell>
          <cell r="CY43">
            <v>3981067</v>
          </cell>
          <cell r="CZ43">
            <v>3966267</v>
          </cell>
          <cell r="DA43">
            <v>3975395</v>
          </cell>
          <cell r="DB43">
            <v>3950439</v>
          </cell>
          <cell r="DC43">
            <v>3894050</v>
          </cell>
          <cell r="DD43">
            <v>3886424</v>
          </cell>
          <cell r="DE43">
            <v>3866554</v>
          </cell>
          <cell r="DF43">
            <v>2871324</v>
          </cell>
          <cell r="DG43">
            <v>2738684</v>
          </cell>
          <cell r="DH43">
            <v>2702770</v>
          </cell>
          <cell r="DI43">
            <v>2955617</v>
          </cell>
          <cell r="DJ43">
            <v>2929746</v>
          </cell>
          <cell r="DK43">
            <v>2958319</v>
          </cell>
          <cell r="DL43">
            <v>2909847</v>
          </cell>
          <cell r="DM43">
            <v>2919672</v>
          </cell>
          <cell r="DN43">
            <v>2903344</v>
          </cell>
          <cell r="DO43">
            <v>2949975</v>
          </cell>
          <cell r="DP43">
            <v>2912557</v>
          </cell>
          <cell r="DQ43">
            <v>2876234</v>
          </cell>
          <cell r="DR43">
            <v>2843621</v>
          </cell>
          <cell r="DS43">
            <v>2856189</v>
          </cell>
          <cell r="DT43">
            <v>2808229</v>
          </cell>
          <cell r="DU43">
            <v>2806585</v>
          </cell>
          <cell r="DV43">
            <v>2763601</v>
          </cell>
          <cell r="DW43">
            <v>2763601</v>
          </cell>
          <cell r="DX43">
            <v>1999548</v>
          </cell>
          <cell r="DY43">
            <v>1874489</v>
          </cell>
          <cell r="DZ43">
            <v>1822274</v>
          </cell>
          <cell r="EA43"/>
          <cell r="EB43">
            <v>103991</v>
          </cell>
          <cell r="EC43">
            <v>362309</v>
          </cell>
          <cell r="ED43"/>
          <cell r="EE43">
            <v>466300</v>
          </cell>
          <cell r="EF43">
            <v>416641</v>
          </cell>
          <cell r="EG43">
            <v>1798827</v>
          </cell>
          <cell r="EH43">
            <v>1164488</v>
          </cell>
          <cell r="EI43">
            <v>2963315</v>
          </cell>
          <cell r="EJ43">
            <v>20579</v>
          </cell>
          <cell r="EK43">
            <v>30628</v>
          </cell>
          <cell r="EL43">
            <v>15823</v>
          </cell>
          <cell r="EM43">
            <v>8609289</v>
          </cell>
        </row>
        <row r="44">
          <cell r="B44" t="str">
            <v>M-Oriental Bank Limited</v>
          </cell>
          <cell r="C44">
            <v>12.984553999999999</v>
          </cell>
          <cell r="D44">
            <v>7.0783180000000003</v>
          </cell>
          <cell r="E44">
            <v>9.7488770000000002</v>
          </cell>
          <cell r="F44">
            <v>2.545544</v>
          </cell>
          <cell r="G44">
            <v>2.6544439999999998</v>
          </cell>
          <cell r="H44">
            <v>3.0708920000000002</v>
          </cell>
          <cell r="I44">
            <v>8.7119839999999993</v>
          </cell>
          <cell r="J44">
            <v>3.0627000000000001E-2</v>
          </cell>
          <cell r="K44">
            <v>4.2582000000000002E-2</v>
          </cell>
          <cell r="L44"/>
          <cell r="M44">
            <v>2.8832313211137402E-3</v>
          </cell>
          <cell r="N44">
            <v>2.9844179232619361E-3</v>
          </cell>
          <cell r="O44">
            <v>2.9083910537453786E-3</v>
          </cell>
          <cell r="P44">
            <v>2.9762887931971214E-3</v>
          </cell>
          <cell r="Q44">
            <v>3.1213408650013295E-3</v>
          </cell>
          <cell r="R44">
            <v>3.1632068977633628E-3</v>
          </cell>
          <cell r="S44">
            <v>3.15443159482522E-3</v>
          </cell>
          <cell r="T44">
            <v>2.9593991987050656E-3</v>
          </cell>
          <cell r="U44">
            <v>3.0651668112790945E-3</v>
          </cell>
          <cell r="V44">
            <v>2.9961654198688101E-3</v>
          </cell>
          <cell r="W44">
            <v>3.3336096498005011E-3</v>
          </cell>
          <cell r="X44">
            <v>3.3522206518154401E-3</v>
          </cell>
          <cell r="Y44">
            <v>3.3054680611380735E-3</v>
          </cell>
          <cell r="Z44">
            <v>3.3323962628632204E-3</v>
          </cell>
          <cell r="AA44">
            <v>3.407465827841575E-3</v>
          </cell>
          <cell r="AB44">
            <v>3.3249907589377476E-3</v>
          </cell>
          <cell r="AC44">
            <v>3.4131278102975944E-3</v>
          </cell>
          <cell r="AD44">
            <v>3.3798046960819392E-3</v>
          </cell>
          <cell r="AE44">
            <v>3.2828546697020239E-3</v>
          </cell>
          <cell r="AF44">
            <v>3.1187169408902677E-3</v>
          </cell>
          <cell r="AG44">
            <v>2.7937279186075153E-3</v>
          </cell>
          <cell r="AH44">
            <v>2.849934976557506E-3</v>
          </cell>
          <cell r="AI44">
            <v>2.9896141557676382E-3</v>
          </cell>
          <cell r="AJ44">
            <v>2.78557954056522E-3</v>
          </cell>
          <cell r="AK44">
            <v>2.8947533750014391E-3</v>
          </cell>
          <cell r="AL44">
            <v>2.9795413567498025E-3</v>
          </cell>
          <cell r="AM44">
            <v>2.9634462208108963E-3</v>
          </cell>
          <cell r="AN44">
            <v>2.8842255460702583E-3</v>
          </cell>
          <cell r="AO44">
            <v>313413032</v>
          </cell>
          <cell r="AP44">
            <v>195568503</v>
          </cell>
          <cell r="AQ44">
            <v>0</v>
          </cell>
          <cell r="AR44">
            <v>228782134</v>
          </cell>
          <cell r="AS44">
            <v>0</v>
          </cell>
          <cell r="AT44">
            <v>40312354</v>
          </cell>
          <cell r="AU44">
            <v>51920201</v>
          </cell>
          <cell r="AV44">
            <v>263782134</v>
          </cell>
          <cell r="AW44">
            <v>13553634</v>
          </cell>
          <cell r="AX44">
            <v>20834301</v>
          </cell>
          <cell r="AY44">
            <v>20834.300999999999</v>
          </cell>
          <cell r="AZ44">
            <v>4733253</v>
          </cell>
          <cell r="BA44"/>
          <cell r="BB44">
            <v>2.4065083391051592E-3</v>
          </cell>
          <cell r="BC44">
            <v>2.6655014522643629E-3</v>
          </cell>
          <cell r="BD44">
            <v>2.4333883357173791E-3</v>
          </cell>
          <cell r="BE44">
            <v>3.8949593616942584E-4</v>
          </cell>
          <cell r="BF44">
            <v>9.0679471245225969E-3</v>
          </cell>
          <cell r="BG44">
            <v>2.1846197129598362E-3</v>
          </cell>
          <cell r="BH44">
            <v>0.30468880567273771</v>
          </cell>
          <cell r="BI44">
            <v>0.29218878271585441</v>
          </cell>
          <cell r="BJ44">
            <v>0.36869606561274221</v>
          </cell>
          <cell r="BK44">
            <v>0.53184000950909305</v>
          </cell>
          <cell r="BL44">
            <v>0.19541171120101858</v>
          </cell>
          <cell r="BM44">
            <v>0.40950065818443476</v>
          </cell>
          <cell r="BN44">
            <v>0.16464713724153657</v>
          </cell>
          <cell r="BO44">
            <v>6.4080715662993795E-2</v>
          </cell>
          <cell r="BP44">
            <v>0.10056642157854277</v>
          </cell>
          <cell r="BQ44">
            <v>0.7260649611232145</v>
          </cell>
          <cell r="BR44">
            <v>8.6529937034240522E-4</v>
          </cell>
          <cell r="BS44">
            <v>0</v>
          </cell>
          <cell r="BT44">
            <v>1.0200137119562172E-3</v>
          </cell>
          <cell r="BU44">
            <v>12984554</v>
          </cell>
          <cell r="BV44">
            <v>13063163</v>
          </cell>
          <cell r="BW44">
            <v>12338623</v>
          </cell>
          <cell r="BX44">
            <v>12065338</v>
          </cell>
          <cell r="BY44">
            <v>12393776</v>
          </cell>
          <cell r="BZ44">
            <v>12329132</v>
          </cell>
          <cell r="CA44">
            <v>11841726</v>
          </cell>
          <cell r="CB44">
            <v>10470921</v>
          </cell>
          <cell r="CC44">
            <v>10515015</v>
          </cell>
          <cell r="CD44">
            <v>9898849</v>
          </cell>
          <cell r="CE44">
            <v>11081702</v>
          </cell>
          <cell r="CF44">
            <v>10675058</v>
          </cell>
          <cell r="CG44">
            <v>10576525</v>
          </cell>
          <cell r="CH44">
            <v>10492155</v>
          </cell>
          <cell r="CI44">
            <v>10482709</v>
          </cell>
          <cell r="CJ44">
            <v>10005843</v>
          </cell>
          <cell r="CK44">
            <v>9920247</v>
          </cell>
          <cell r="CL44">
            <v>9809585</v>
          </cell>
          <cell r="CM44">
            <v>8776999</v>
          </cell>
          <cell r="CN44">
            <v>9024348</v>
          </cell>
          <cell r="CO44">
            <v>8496350</v>
          </cell>
          <cell r="CP44">
            <v>9316625</v>
          </cell>
          <cell r="CQ44">
            <v>9056018</v>
          </cell>
          <cell r="CR44">
            <v>9153613</v>
          </cell>
          <cell r="CS44">
            <v>7857515</v>
          </cell>
          <cell r="CT44">
            <v>8092950</v>
          </cell>
          <cell r="CU44">
            <v>7916635</v>
          </cell>
          <cell r="CV44">
            <v>7480066</v>
          </cell>
          <cell r="CW44">
            <v>7006528</v>
          </cell>
          <cell r="CX44">
            <v>3070892</v>
          </cell>
          <cell r="CY44">
            <v>3088000</v>
          </cell>
          <cell r="CZ44">
            <v>3057788</v>
          </cell>
          <cell r="DA44">
            <v>3049194</v>
          </cell>
          <cell r="DB44">
            <v>3043171</v>
          </cell>
          <cell r="DC44">
            <v>3108981</v>
          </cell>
          <cell r="DD44">
            <v>3092768</v>
          </cell>
          <cell r="DE44">
            <v>3073672</v>
          </cell>
          <cell r="DF44">
            <v>3065119</v>
          </cell>
          <cell r="DG44">
            <v>3016758</v>
          </cell>
          <cell r="DH44">
            <v>2993218</v>
          </cell>
          <cell r="DI44">
            <v>2981991</v>
          </cell>
          <cell r="DJ44">
            <v>3027998</v>
          </cell>
          <cell r="DK44">
            <v>3020563</v>
          </cell>
          <cell r="DL44">
            <v>2988321</v>
          </cell>
          <cell r="DM44">
            <v>2955250</v>
          </cell>
          <cell r="DN44">
            <v>2931488</v>
          </cell>
          <cell r="DO44">
            <v>2930072</v>
          </cell>
          <cell r="DP44">
            <v>2927334</v>
          </cell>
          <cell r="DQ44">
            <v>2262088</v>
          </cell>
          <cell r="DR44">
            <v>2240085</v>
          </cell>
          <cell r="DS44">
            <v>1658696</v>
          </cell>
          <cell r="DT44">
            <v>1630654</v>
          </cell>
          <cell r="DU44">
            <v>1612058</v>
          </cell>
          <cell r="DV44">
            <v>1596443</v>
          </cell>
          <cell r="DW44">
            <v>1596443</v>
          </cell>
          <cell r="DX44">
            <v>1612493</v>
          </cell>
          <cell r="DY44">
            <v>1548292</v>
          </cell>
          <cell r="DZ44">
            <v>1524496</v>
          </cell>
          <cell r="EA44"/>
          <cell r="EB44">
            <v>310184</v>
          </cell>
          <cell r="EC44">
            <v>531116</v>
          </cell>
          <cell r="ED44"/>
          <cell r="EE44">
            <v>841300</v>
          </cell>
          <cell r="EF44">
            <v>447437</v>
          </cell>
          <cell r="EG44">
            <v>703982</v>
          </cell>
          <cell r="EH44">
            <v>1015141</v>
          </cell>
          <cell r="EI44">
            <v>1719123</v>
          </cell>
          <cell r="EJ44">
            <v>27721</v>
          </cell>
          <cell r="EK44">
            <v>34772</v>
          </cell>
          <cell r="EL44">
            <v>14165</v>
          </cell>
          <cell r="EM44">
            <v>7078318</v>
          </cell>
        </row>
        <row r="45">
          <cell r="B45" t="str">
            <v>Kingdom Bank</v>
          </cell>
          <cell r="C45">
            <v>30.61196</v>
          </cell>
          <cell r="D45">
            <v>5.1382599999999998</v>
          </cell>
          <cell r="E45">
            <v>5.0512889999999997</v>
          </cell>
          <cell r="F45">
            <v>1.0262450000000001</v>
          </cell>
          <cell r="G45">
            <v>1.026243</v>
          </cell>
          <cell r="H45">
            <v>1.2998069999999999</v>
          </cell>
          <cell r="I45">
            <v>7.4269569999999998</v>
          </cell>
          <cell r="J45">
            <v>-2.6648999999999999E-2</v>
          </cell>
          <cell r="K45">
            <v>-0.12414500000000001</v>
          </cell>
          <cell r="L45"/>
          <cell r="M45">
            <v>2.8489679489625448E-3</v>
          </cell>
          <cell r="N45">
            <v>2.2065882322935336E-3</v>
          </cell>
          <cell r="O45">
            <v>2.1361570973136884E-3</v>
          </cell>
          <cell r="P45">
            <v>2.1285687681249004E-3</v>
          </cell>
          <cell r="Q45">
            <v>2.149849684468384E-3</v>
          </cell>
          <cell r="R45">
            <v>2.2419599247405554E-3</v>
          </cell>
          <cell r="S45">
            <v>2.3693348811477293E-3</v>
          </cell>
          <cell r="T45">
            <v>2.5147359948446612E-3</v>
          </cell>
          <cell r="U45">
            <v>2.5469222090728771E-3</v>
          </cell>
          <cell r="V45">
            <v>2.6348489843907E-3</v>
          </cell>
          <cell r="W45">
            <v>2.715016942172869E-3</v>
          </cell>
          <cell r="X45">
            <v>2.7940324670370181E-3</v>
          </cell>
          <cell r="Y45">
            <v>2.8657683321832196E-3</v>
          </cell>
          <cell r="Z45">
            <v>2.832707856838871E-3</v>
          </cell>
          <cell r="AA45">
            <v>2.8564793770308921E-3</v>
          </cell>
          <cell r="AB45">
            <v>3.0557541932423569E-3</v>
          </cell>
          <cell r="AC45">
            <v>3.1188887467972362E-3</v>
          </cell>
          <cell r="AD45">
            <v>3.0646052462589717E-3</v>
          </cell>
          <cell r="AE45">
            <v>3.095287125766134E-3</v>
          </cell>
          <cell r="AF45">
            <v>3.289699569708259E-3</v>
          </cell>
          <cell r="AG45">
            <v>3.25405419623901E-3</v>
          </cell>
          <cell r="AH45">
            <v>3.2539850902409458E-3</v>
          </cell>
          <cell r="AI45">
            <v>3.383897920984251E-3</v>
          </cell>
          <cell r="AJ45">
            <v>3.5439711939486002E-3</v>
          </cell>
          <cell r="AK45">
            <v>3.5303941842276506E-3</v>
          </cell>
          <cell r="AL45">
            <v>3.5003510202464873E-3</v>
          </cell>
          <cell r="AM45">
            <v>3.7630384628247202E-3</v>
          </cell>
          <cell r="AN45">
            <v>3.9182679979662049E-3</v>
          </cell>
          <cell r="AO45">
            <v>313413032</v>
          </cell>
          <cell r="AP45">
            <v>195568503</v>
          </cell>
          <cell r="AQ45">
            <v>0</v>
          </cell>
          <cell r="AR45">
            <v>228782134</v>
          </cell>
          <cell r="AS45">
            <v>0</v>
          </cell>
          <cell r="AT45">
            <v>40312354</v>
          </cell>
          <cell r="AU45">
            <v>51920201</v>
          </cell>
          <cell r="AV45">
            <v>263782134</v>
          </cell>
          <cell r="AW45">
            <v>13553634</v>
          </cell>
          <cell r="AX45">
            <v>20834301</v>
          </cell>
          <cell r="AY45">
            <v>20834.300999999999</v>
          </cell>
          <cell r="AZ45">
            <v>4733253</v>
          </cell>
          <cell r="BA45"/>
          <cell r="BB45">
            <v>5.6735053831154748E-3</v>
          </cell>
          <cell r="BC45">
            <v>1.9349285369930943E-3</v>
          </cell>
          <cell r="BD45">
            <v>1.2608372977664507E-3</v>
          </cell>
          <cell r="BE45">
            <v>-1.1355495983221401E-3</v>
          </cell>
          <cell r="BF45">
            <v>-0.12887722523685288</v>
          </cell>
          <cell r="BG45">
            <v>-1.0062784212271735E-2</v>
          </cell>
          <cell r="BH45">
            <v>0.13817812598080209</v>
          </cell>
          <cell r="BI45">
            <v>0.13817839527009515</v>
          </cell>
          <cell r="BJ45">
            <v>5.3831138924926872E-2</v>
          </cell>
          <cell r="BK45">
            <v>0.88983782597672922</v>
          </cell>
          <cell r="BL45">
            <v>0.49718794717354758</v>
          </cell>
          <cell r="BM45">
            <v>0.6747860124819246</v>
          </cell>
          <cell r="BN45">
            <v>0.12178060393591278</v>
          </cell>
          <cell r="BO45">
            <v>2.8532687415397742E-2</v>
          </cell>
          <cell r="BP45">
            <v>9.3247916520515034E-2</v>
          </cell>
          <cell r="BQ45">
            <v>1.017217585451951</v>
          </cell>
          <cell r="BR45">
            <v>1.5856596414360118E-3</v>
          </cell>
          <cell r="BS45">
            <v>0</v>
          </cell>
          <cell r="BT45">
            <v>8.8338230528259135E-4</v>
          </cell>
          <cell r="BU45">
            <v>30611960</v>
          </cell>
          <cell r="BV45">
            <v>11016375</v>
          </cell>
          <cell r="BW45" t="e">
            <v>#N/A</v>
          </cell>
          <cell r="BX45">
            <v>9704724</v>
          </cell>
          <cell r="BY45">
            <v>9318142</v>
          </cell>
          <cell r="BZ45">
            <v>9574020</v>
          </cell>
          <cell r="CA45">
            <v>10039705</v>
          </cell>
          <cell r="CB45">
            <v>10492739</v>
          </cell>
          <cell r="CC45">
            <v>10235524</v>
          </cell>
          <cell r="CD45">
            <v>10105088</v>
          </cell>
          <cell r="CE45">
            <v>10119596</v>
          </cell>
          <cell r="CF45">
            <v>9977176</v>
          </cell>
          <cell r="CG45">
            <v>10295352</v>
          </cell>
          <cell r="CH45">
            <v>10137915</v>
          </cell>
          <cell r="CI45">
            <v>9885064</v>
          </cell>
          <cell r="CJ45">
            <v>10603271</v>
          </cell>
          <cell r="CK45">
            <v>10465400</v>
          </cell>
          <cell r="CL45">
            <v>10351824</v>
          </cell>
          <cell r="CM45">
            <v>9973356</v>
          </cell>
          <cell r="CN45">
            <v>10507615</v>
          </cell>
          <cell r="CO45">
            <v>10533322</v>
          </cell>
          <cell r="CP45">
            <v>10803306</v>
          </cell>
          <cell r="CQ45">
            <v>10546605</v>
          </cell>
          <cell r="CR45">
            <v>10300961</v>
          </cell>
          <cell r="CS45">
            <v>10239922</v>
          </cell>
          <cell r="CT45">
            <v>9678121</v>
          </cell>
          <cell r="CU45">
            <v>8935515</v>
          </cell>
          <cell r="CV45">
            <v>9268777</v>
          </cell>
          <cell r="CW45">
            <v>9657867</v>
          </cell>
          <cell r="CX45">
            <v>1299807</v>
          </cell>
          <cell r="CY45">
            <v>1777892</v>
          </cell>
          <cell r="CZ45" t="e">
            <v>#N/A</v>
          </cell>
          <cell r="DA45">
            <v>1815489</v>
          </cell>
          <cell r="DB45">
            <v>1817951</v>
          </cell>
          <cell r="DC45">
            <v>1905495</v>
          </cell>
          <cell r="DD45">
            <v>1900802</v>
          </cell>
          <cell r="DE45">
            <v>1911485</v>
          </cell>
          <cell r="DF45">
            <v>1928586</v>
          </cell>
          <cell r="DG45">
            <v>2063479</v>
          </cell>
          <cell r="DH45">
            <v>2041690</v>
          </cell>
          <cell r="DI45">
            <v>2053824</v>
          </cell>
          <cell r="DJ45">
            <v>2132336</v>
          </cell>
          <cell r="DK45">
            <v>2074929</v>
          </cell>
          <cell r="DL45">
            <v>2073144</v>
          </cell>
          <cell r="DM45">
            <v>2088544</v>
          </cell>
          <cell r="DN45">
            <v>2073408</v>
          </cell>
          <cell r="DO45">
            <v>2154496</v>
          </cell>
          <cell r="DP45">
            <v>2159748</v>
          </cell>
          <cell r="DQ45">
            <v>2080839</v>
          </cell>
          <cell r="DR45">
            <v>2032789</v>
          </cell>
          <cell r="DS45">
            <v>2044903</v>
          </cell>
          <cell r="DT45">
            <v>1975069</v>
          </cell>
          <cell r="DU45">
            <v>1957169</v>
          </cell>
          <cell r="DV45">
            <v>1914759</v>
          </cell>
          <cell r="DW45">
            <v>1914759</v>
          </cell>
          <cell r="DX45">
            <v>1929129</v>
          </cell>
          <cell r="DY45">
            <v>1905126</v>
          </cell>
          <cell r="DZ45">
            <v>1869047</v>
          </cell>
          <cell r="EA45"/>
          <cell r="EB45">
            <v>86844</v>
          </cell>
          <cell r="EC45">
            <v>1526423</v>
          </cell>
          <cell r="ED45"/>
          <cell r="EE45">
            <v>1613267</v>
          </cell>
          <cell r="EF45">
            <v>1435546</v>
          </cell>
          <cell r="EG45">
            <v>3428444</v>
          </cell>
          <cell r="EH45">
            <v>1652343</v>
          </cell>
          <cell r="EI45">
            <v>5080787</v>
          </cell>
          <cell r="EJ45">
            <v>-200904</v>
          </cell>
          <cell r="EK45">
            <v>-40159</v>
          </cell>
          <cell r="EL45">
            <v>0</v>
          </cell>
          <cell r="EM45">
            <v>5138260</v>
          </cell>
        </row>
        <row r="46">
          <cell r="B46" t="str">
            <v xml:space="preserve">Dubai Islamic Bank </v>
          </cell>
          <cell r="C46">
            <v>13.263344</v>
          </cell>
          <cell r="D46">
            <v>8.7466179999999998</v>
          </cell>
          <cell r="E46">
            <v>10.149323000000001</v>
          </cell>
          <cell r="F46">
            <v>1.619964</v>
          </cell>
          <cell r="G46">
            <v>1.663046</v>
          </cell>
          <cell r="H46">
            <v>2.8467570000000002</v>
          </cell>
          <cell r="I46">
            <v>10.291271999999999</v>
          </cell>
          <cell r="J46">
            <v>7.7725000000000002E-2</v>
          </cell>
          <cell r="K46">
            <v>-0.69271400000000005</v>
          </cell>
          <cell r="L46"/>
          <cell r="M46">
            <v>2.8410841864785139E-3</v>
          </cell>
          <cell r="N46">
            <v>2.6094753412247615E-3</v>
          </cell>
          <cell r="O46">
            <v>2.3347811367799317E-3</v>
          </cell>
          <cell r="P46">
            <v>2.2772656138740259E-3</v>
          </cell>
          <cell r="Q46">
            <v>2.1209261506394636E-3</v>
          </cell>
          <cell r="R46">
            <v>1.8669259524354801E-3</v>
          </cell>
          <cell r="S46">
            <v>1.8384385148436126E-3</v>
          </cell>
          <cell r="T46">
            <v>1.6682935980527191E-3</v>
          </cell>
          <cell r="U46">
            <v>1.6837333211809288E-3</v>
          </cell>
          <cell r="V46">
            <v>1.39180981416708E-3</v>
          </cell>
          <cell r="W46">
            <v>1.4170584184887587E-3</v>
          </cell>
          <cell r="X46">
            <v>1.2905753969860989E-3</v>
          </cell>
          <cell r="Y46">
            <v>1.0097300653005045E-3</v>
          </cell>
          <cell r="Z46">
            <v>8.9810759525201064E-4</v>
          </cell>
          <cell r="AA46">
            <v>8.1594244188925907E-4</v>
          </cell>
          <cell r="AB46">
            <v>1.60193549973903E-3</v>
          </cell>
          <cell r="AC46">
            <v>1.6547505318533901E-3</v>
          </cell>
          <cell r="AD46">
            <v>1.6597976324624964E-3</v>
          </cell>
          <cell r="AE46">
            <v>1.7406970541681173E-3</v>
          </cell>
          <cell r="AF46">
            <v>1.7623379659851292E-3</v>
          </cell>
          <cell r="AG46">
            <v>1.9075708158961323E-3</v>
          </cell>
          <cell r="AH46">
            <v>1.9305963266920123E-3</v>
          </cell>
          <cell r="AI46">
            <v>1.9367902077399666E-3</v>
          </cell>
          <cell r="AJ46">
            <v>2.0384148379067593E-3</v>
          </cell>
          <cell r="AK46">
            <v>2.13588530685444E-3</v>
          </cell>
          <cell r="AL46">
            <v>2.277695536393396E-3</v>
          </cell>
          <cell r="AM46">
            <v>2.3491586322533392E-3</v>
          </cell>
          <cell r="AN46">
            <v>2.2687049910540499E-3</v>
          </cell>
          <cell r="AO46">
            <v>313413032</v>
          </cell>
          <cell r="AP46">
            <v>195568503</v>
          </cell>
          <cell r="AQ46">
            <v>0</v>
          </cell>
          <cell r="AR46">
            <v>228782134</v>
          </cell>
          <cell r="AS46">
            <v>0</v>
          </cell>
          <cell r="AT46">
            <v>40312354</v>
          </cell>
          <cell r="AU46">
            <v>51920201</v>
          </cell>
          <cell r="AV46">
            <v>263782134</v>
          </cell>
          <cell r="AW46">
            <v>13553634</v>
          </cell>
          <cell r="AX46">
            <v>20834301</v>
          </cell>
          <cell r="AY46">
            <v>20834.300999999999</v>
          </cell>
          <cell r="AZ46">
            <v>4733253</v>
          </cell>
          <cell r="BA46"/>
          <cell r="BB46">
            <v>2.4581782277943763E-3</v>
          </cell>
          <cell r="BC46">
            <v>3.2937377186785925E-3</v>
          </cell>
          <cell r="BD46">
            <v>2.5333424766389111E-3</v>
          </cell>
          <cell r="BE46">
            <v>-6.336228639511241E-3</v>
          </cell>
          <cell r="BF46">
            <v>-0.20675144066787843</v>
          </cell>
          <cell r="BG46">
            <v>-4.5117890392014616E-2</v>
          </cell>
          <cell r="BH46">
            <v>0.16159771114785423</v>
          </cell>
          <cell r="BI46">
            <v>0.15741144534902976</v>
          </cell>
          <cell r="BJ46">
            <v>0.36283647265854135</v>
          </cell>
          <cell r="BK46">
            <v>2.9487980897418424</v>
          </cell>
          <cell r="BL46">
            <v>1.3489849453352284E-2</v>
          </cell>
          <cell r="BM46">
            <v>0.31385237951907963</v>
          </cell>
          <cell r="BN46">
            <v>0.13295793416642371</v>
          </cell>
          <cell r="BO46">
            <v>5.985387005738315E-2</v>
          </cell>
          <cell r="BP46">
            <v>7.3104064109040551E-2</v>
          </cell>
          <cell r="BQ46">
            <v>0.86179324473169283</v>
          </cell>
          <cell r="BR46">
            <v>1.4750110161593016E-3</v>
          </cell>
          <cell r="BS46">
            <v>0</v>
          </cell>
          <cell r="BT46">
            <v>8.217391662891755E-4</v>
          </cell>
          <cell r="BU46">
            <v>13263344</v>
          </cell>
          <cell r="BV46">
            <v>12187744</v>
          </cell>
          <cell r="BW46">
            <v>10535250</v>
          </cell>
          <cell r="BX46">
            <v>10132445</v>
          </cell>
          <cell r="BY46">
            <v>8987918</v>
          </cell>
          <cell r="BZ46">
            <v>7622519</v>
          </cell>
          <cell r="CA46">
            <v>7177523</v>
          </cell>
          <cell r="CB46">
            <v>5925048</v>
          </cell>
          <cell r="CC46">
            <v>5250614</v>
          </cell>
          <cell r="CD46">
            <v>4183358</v>
          </cell>
          <cell r="CE46">
            <v>4169057</v>
          </cell>
          <cell r="CF46">
            <v>3312834</v>
          </cell>
          <cell r="CG46">
            <v>2610309</v>
          </cell>
          <cell r="CH46">
            <v>1855248</v>
          </cell>
          <cell r="CI46">
            <v>1412715</v>
          </cell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>
            <v>2846757</v>
          </cell>
          <cell r="CY46">
            <v>2387840</v>
          </cell>
          <cell r="CZ46">
            <v>2230577</v>
          </cell>
          <cell r="DA46">
            <v>2136914</v>
          </cell>
          <cell r="DB46">
            <v>2008977</v>
          </cell>
          <cell r="DC46">
            <v>1837901</v>
          </cell>
          <cell r="DD46">
            <v>1792549</v>
          </cell>
          <cell r="DE46">
            <v>1888237</v>
          </cell>
          <cell r="DF46">
            <v>1954260</v>
          </cell>
          <cell r="DG46">
            <v>1603170</v>
          </cell>
          <cell r="DH46">
            <v>1576015</v>
          </cell>
          <cell r="DI46">
            <v>1550896</v>
          </cell>
          <cell r="DJ46">
            <v>1268840</v>
          </cell>
          <cell r="DK46">
            <v>1296179</v>
          </cell>
          <cell r="DL46">
            <v>1252725</v>
          </cell>
          <cell r="DM46"/>
          <cell r="DN46"/>
          <cell r="DO46"/>
          <cell r="DP46"/>
          <cell r="DQ46"/>
          <cell r="DR46"/>
          <cell r="DS46"/>
          <cell r="DT46"/>
          <cell r="DU46"/>
          <cell r="DV46"/>
          <cell r="DW46"/>
          <cell r="DX46"/>
          <cell r="DY46"/>
          <cell r="DZ46"/>
          <cell r="EA46"/>
          <cell r="EB46">
            <v>122474</v>
          </cell>
          <cell r="EC46">
            <v>215072</v>
          </cell>
          <cell r="ED46"/>
          <cell r="EE46">
            <v>337546</v>
          </cell>
          <cell r="EF46">
            <v>995355</v>
          </cell>
          <cell r="EG46">
            <v>37538</v>
          </cell>
          <cell r="EH46">
            <v>82066</v>
          </cell>
          <cell r="EI46">
            <v>119604</v>
          </cell>
          <cell r="EJ46">
            <v>-501965</v>
          </cell>
          <cell r="EK46">
            <v>-582728</v>
          </cell>
          <cell r="EL46">
            <v>-399545</v>
          </cell>
          <cell r="EM46">
            <v>8746618</v>
          </cell>
        </row>
        <row r="47">
          <cell r="B47" t="str">
            <v>United Bank for Africa</v>
          </cell>
          <cell r="C47">
            <v>18.743174</v>
          </cell>
          <cell r="D47">
            <v>2.6157309999999998</v>
          </cell>
          <cell r="E47">
            <v>7.7717590000000003</v>
          </cell>
          <cell r="F47">
            <v>2.259449</v>
          </cell>
          <cell r="G47">
            <v>2.259449</v>
          </cell>
          <cell r="H47">
            <v>2.2567910000000002</v>
          </cell>
          <cell r="I47">
            <v>7.4259919999999999</v>
          </cell>
          <cell r="J47">
            <v>0.31482599999999999</v>
          </cell>
          <cell r="K47">
            <v>5.5972000000000001E-2</v>
          </cell>
          <cell r="L47"/>
          <cell r="M47">
            <v>2.7378285769365375E-3</v>
          </cell>
          <cell r="N47">
            <v>3.0951382261805559E-3</v>
          </cell>
          <cell r="O47">
            <v>2.9450459275832614E-3</v>
          </cell>
          <cell r="P47">
            <v>2.8365664556045428E-3</v>
          </cell>
          <cell r="Q47">
            <v>2.7980932478644978E-3</v>
          </cell>
          <cell r="R47">
            <v>2.7548729460574102E-3</v>
          </cell>
          <cell r="S47">
            <v>2.7088311332906234E-3</v>
          </cell>
          <cell r="T47">
            <v>2.9228520954314944E-3</v>
          </cell>
          <cell r="U47">
            <v>2.8515454749863801E-3</v>
          </cell>
          <cell r="V47">
            <v>2.9141050898736903E-3</v>
          </cell>
          <cell r="W47">
            <v>2.7743133368893511E-3</v>
          </cell>
          <cell r="X47">
            <v>2.1470700496677526E-3</v>
          </cell>
          <cell r="Y47">
            <v>2.0044733969198118E-3</v>
          </cell>
          <cell r="Z47">
            <v>2.2052935247155385E-3</v>
          </cell>
          <cell r="AA47">
            <v>2.3316271860098323E-3</v>
          </cell>
          <cell r="AB47">
            <v>2.020231259853443E-3</v>
          </cell>
          <cell r="AC47">
            <v>1.9487866954207773E-3</v>
          </cell>
          <cell r="AD47">
            <v>2.2036384108273721E-3</v>
          </cell>
          <cell r="AE47">
            <v>2.0994959873449227E-3</v>
          </cell>
          <cell r="AF47">
            <v>1.708461816788139E-3</v>
          </cell>
          <cell r="AG47">
            <v>1.9597987308742869E-3</v>
          </cell>
          <cell r="AH47">
            <v>1.914723228659556E-3</v>
          </cell>
          <cell r="AI47">
            <v>1.8501874804122268E-3</v>
          </cell>
          <cell r="AJ47">
            <v>1.7724052524856274E-3</v>
          </cell>
          <cell r="AK47">
            <v>1.5934328058627707E-3</v>
          </cell>
          <cell r="AL47">
            <v>1.5618806344033891E-3</v>
          </cell>
          <cell r="AM47">
            <v>1.7389921178298006E-3</v>
          </cell>
          <cell r="AN47">
            <v>1.7297540438505241E-3</v>
          </cell>
          <cell r="AO47">
            <v>313413032</v>
          </cell>
          <cell r="AP47">
            <v>195568503</v>
          </cell>
          <cell r="AQ47">
            <v>0</v>
          </cell>
          <cell r="AR47">
            <v>228782134</v>
          </cell>
          <cell r="AS47">
            <v>0</v>
          </cell>
          <cell r="AT47">
            <v>40312354</v>
          </cell>
          <cell r="AU47">
            <v>51920201</v>
          </cell>
          <cell r="AV47">
            <v>263782134</v>
          </cell>
          <cell r="AW47">
            <v>13553634</v>
          </cell>
          <cell r="AX47">
            <v>20834301</v>
          </cell>
          <cell r="AY47">
            <v>20834.300999999999</v>
          </cell>
          <cell r="AZ47">
            <v>4733253</v>
          </cell>
          <cell r="BA47"/>
          <cell r="BB47">
            <v>3.4737892831974825E-3</v>
          </cell>
          <cell r="BC47">
            <v>9.8501293375529526E-4</v>
          </cell>
          <cell r="BD47">
            <v>1.9398857631095932E-3</v>
          </cell>
          <cell r="BE47">
            <v>5.1197375743917853E-4</v>
          </cell>
          <cell r="BF47">
            <v>1.7558363196347661E-2</v>
          </cell>
          <cell r="BG47">
            <v>2.2677178954114887E-3</v>
          </cell>
          <cell r="BH47">
            <v>0.30426224536735297</v>
          </cell>
          <cell r="BI47">
            <v>0.30426224536735297</v>
          </cell>
          <cell r="BJ47">
            <v>0.34956718203500642</v>
          </cell>
          <cell r="BK47">
            <v>0.65034899758444908</v>
          </cell>
          <cell r="BL47">
            <v>0.33120409705185622</v>
          </cell>
          <cell r="BM47">
            <v>0.43372030008321921</v>
          </cell>
          <cell r="BN47">
            <v>0.11317951321733338</v>
          </cell>
          <cell r="BO47">
            <v>5.1290159630681148E-2</v>
          </cell>
          <cell r="BP47">
            <v>6.1889353586652235E-2</v>
          </cell>
          <cell r="BQ47">
            <v>0.33656872273059418</v>
          </cell>
          <cell r="BR47">
            <v>9.2624603443658871E-4</v>
          </cell>
          <cell r="BS47">
            <v>3.3176187108649989E-3</v>
          </cell>
          <cell r="BT47">
            <v>1.9408588712119725E-3</v>
          </cell>
          <cell r="BU47">
            <v>18743174</v>
          </cell>
          <cell r="BV47">
            <v>21806135</v>
          </cell>
          <cell r="BW47">
            <v>19040103</v>
          </cell>
          <cell r="BX47">
            <v>18752922</v>
          </cell>
          <cell r="BY47">
            <v>16088319</v>
          </cell>
          <cell r="BZ47">
            <v>15970502</v>
          </cell>
          <cell r="CA47">
            <v>15739828</v>
          </cell>
          <cell r="CB47">
            <v>17169559</v>
          </cell>
          <cell r="CC47">
            <v>15332118</v>
          </cell>
          <cell r="CD47">
            <v>15793296</v>
          </cell>
          <cell r="CE47">
            <v>13811976</v>
          </cell>
          <cell r="CF47">
            <v>7086915</v>
          </cell>
          <cell r="CG47">
            <v>6504732</v>
          </cell>
          <cell r="CH47">
            <v>6937385</v>
          </cell>
          <cell r="CI47">
            <v>7748462</v>
          </cell>
          <cell r="CJ47">
            <v>6281056</v>
          </cell>
          <cell r="CK47">
            <v>5601281</v>
          </cell>
          <cell r="CL47">
            <v>7539176</v>
          </cell>
          <cell r="CM47">
            <v>5761555</v>
          </cell>
          <cell r="CN47">
            <v>6538183</v>
          </cell>
          <cell r="CO47">
            <v>7781237</v>
          </cell>
          <cell r="CP47">
            <v>8176112</v>
          </cell>
          <cell r="CQ47">
            <v>7269162</v>
          </cell>
          <cell r="CR47">
            <v>5332978</v>
          </cell>
          <cell r="CS47">
            <v>4755787</v>
          </cell>
          <cell r="CT47">
            <v>4354318</v>
          </cell>
          <cell r="CU47">
            <v>3726303</v>
          </cell>
          <cell r="CV47">
            <v>3984411</v>
          </cell>
          <cell r="CW47">
            <v>3709630</v>
          </cell>
          <cell r="CX47">
            <v>2256791</v>
          </cell>
          <cell r="CY47">
            <v>2493102</v>
          </cell>
          <cell r="CZ47">
            <v>2428989</v>
          </cell>
          <cell r="DA47">
            <v>2312994</v>
          </cell>
          <cell r="DB47">
            <v>2241806</v>
          </cell>
          <cell r="DC47">
            <v>2299717</v>
          </cell>
          <cell r="DD47">
            <v>2212823</v>
          </cell>
          <cell r="DE47">
            <v>2184034</v>
          </cell>
          <cell r="DF47">
            <v>2174218</v>
          </cell>
          <cell r="DG47">
            <v>2131778</v>
          </cell>
          <cell r="DH47">
            <v>2127002</v>
          </cell>
          <cell r="DI47">
            <v>2123592</v>
          </cell>
          <cell r="DJ47">
            <v>2161995</v>
          </cell>
          <cell r="DK47">
            <v>2159848</v>
          </cell>
          <cell r="DL47">
            <v>2153962</v>
          </cell>
          <cell r="DM47">
            <v>2148603</v>
          </cell>
          <cell r="DN47">
            <v>2143386</v>
          </cell>
          <cell r="DO47">
            <v>2175142</v>
          </cell>
          <cell r="DP47">
            <v>2185477</v>
          </cell>
          <cell r="DQ47">
            <v>1135692</v>
          </cell>
          <cell r="DR47">
            <v>1119088</v>
          </cell>
          <cell r="DS47">
            <v>1043147</v>
          </cell>
          <cell r="DT47">
            <v>1172769</v>
          </cell>
          <cell r="DU47">
            <v>1222199</v>
          </cell>
          <cell r="DV47">
            <v>1138961</v>
          </cell>
          <cell r="DW47">
            <v>1138961</v>
          </cell>
          <cell r="DX47">
            <v>807249</v>
          </cell>
          <cell r="DY47">
            <v>1007444</v>
          </cell>
          <cell r="DZ47">
            <v>1059034</v>
          </cell>
          <cell r="EA47"/>
          <cell r="EB47">
            <v>366998</v>
          </cell>
          <cell r="EC47">
            <v>682866</v>
          </cell>
          <cell r="ED47"/>
          <cell r="EE47">
            <v>1049864</v>
          </cell>
          <cell r="EF47">
            <v>682778</v>
          </cell>
          <cell r="EG47">
            <v>561830</v>
          </cell>
          <cell r="EH47">
            <v>733544</v>
          </cell>
          <cell r="EI47">
            <v>1295374</v>
          </cell>
          <cell r="EJ47">
            <v>39494</v>
          </cell>
          <cell r="EK47">
            <v>251296</v>
          </cell>
          <cell r="EL47">
            <v>187183</v>
          </cell>
          <cell r="EM47">
            <v>2615731</v>
          </cell>
        </row>
        <row r="48">
          <cell r="B48" t="str">
            <v>Consolidated Bank of Kenya</v>
          </cell>
          <cell r="C48">
            <v>12.885742</v>
          </cell>
          <cell r="D48">
            <v>8.465014</v>
          </cell>
          <cell r="E48">
            <v>9.2239319999999996</v>
          </cell>
          <cell r="F48">
            <v>0.82756799999999997</v>
          </cell>
          <cell r="G48">
            <v>1.075815</v>
          </cell>
          <cell r="H48">
            <v>1.8371</v>
          </cell>
          <cell r="I48">
            <v>11.739725999999999</v>
          </cell>
          <cell r="J48">
            <v>1.9942999999999999E-2</v>
          </cell>
          <cell r="K48">
            <v>-0.26176899999999997</v>
          </cell>
          <cell r="L48"/>
          <cell r="M48">
            <v>2.3232295469523415E-3</v>
          </cell>
          <cell r="N48">
            <v>2.3355749429882808E-3</v>
          </cell>
          <cell r="O48">
            <v>2.4167619758320934E-3</v>
          </cell>
          <cell r="P48">
            <v>2.4457271234007523E-3</v>
          </cell>
          <cell r="Q48">
            <v>0</v>
          </cell>
          <cell r="R48">
            <v>1.8972136951824245E-3</v>
          </cell>
          <cell r="S48">
            <v>2.187425936590992E-3</v>
          </cell>
          <cell r="T48">
            <v>2.3029793562806804E-3</v>
          </cell>
          <cell r="U48">
            <v>2.3119535793521182E-3</v>
          </cell>
          <cell r="V48">
            <v>2.2414962355843987E-3</v>
          </cell>
          <cell r="W48">
            <v>2.4357980908586208E-3</v>
          </cell>
          <cell r="X48">
            <v>2.2831051018938715E-3</v>
          </cell>
          <cell r="Y48">
            <v>2.667232875557445E-3</v>
          </cell>
          <cell r="Z48">
            <v>2.7943385230868381E-3</v>
          </cell>
          <cell r="AA48">
            <v>2.9311894911254019E-3</v>
          </cell>
          <cell r="AB48">
            <v>3.0410302221931039E-3</v>
          </cell>
          <cell r="AC48">
            <v>3.2463100336946882E-3</v>
          </cell>
          <cell r="AD48">
            <v>3.127047466179375E-3</v>
          </cell>
          <cell r="AE48">
            <v>3.4316570805427039E-3</v>
          </cell>
          <cell r="AF48">
            <v>3.5951394425047193E-3</v>
          </cell>
          <cell r="AG48">
            <v>3.5168922779126709E-3</v>
          </cell>
          <cell r="AH48">
            <v>3.6589293862348505E-3</v>
          </cell>
          <cell r="AI48">
            <v>3.8139306267146143E-3</v>
          </cell>
          <cell r="AJ48">
            <v>4.1598331954687522E-3</v>
          </cell>
          <cell r="AK48">
            <v>4.3305980844768359E-3</v>
          </cell>
          <cell r="AL48">
            <v>4.7091276126817556E-3</v>
          </cell>
          <cell r="AM48">
            <v>4.9352439066792245E-3</v>
          </cell>
          <cell r="AN48">
            <v>5.0564486501753214E-3</v>
          </cell>
          <cell r="AO48">
            <v>313413032</v>
          </cell>
          <cell r="AP48">
            <v>195568503</v>
          </cell>
          <cell r="AQ48">
            <v>0</v>
          </cell>
          <cell r="AR48">
            <v>228782134</v>
          </cell>
          <cell r="AS48">
            <v>0</v>
          </cell>
          <cell r="AT48">
            <v>40312354</v>
          </cell>
          <cell r="AU48">
            <v>51920201</v>
          </cell>
          <cell r="AV48">
            <v>263782134</v>
          </cell>
          <cell r="AW48">
            <v>13553634</v>
          </cell>
          <cell r="AX48">
            <v>20834301</v>
          </cell>
          <cell r="AY48">
            <v>20834.300999999999</v>
          </cell>
          <cell r="AZ48">
            <v>4733253</v>
          </cell>
          <cell r="BA48"/>
          <cell r="BB48">
            <v>2.3881948951467715E-3</v>
          </cell>
          <cell r="BC48">
            <v>3.1876933348343722E-3</v>
          </cell>
          <cell r="BD48">
            <v>2.3023583678663988E-3</v>
          </cell>
          <cell r="BE48">
            <v>-2.3943910975326292E-3</v>
          </cell>
          <cell r="BF48">
            <v>-0.14442620045453597</v>
          </cell>
          <cell r="BG48">
            <v>-2.2388515277408493E-2</v>
          </cell>
          <cell r="BH48">
            <v>9.1638850855633266E-2</v>
          </cell>
          <cell r="BI48">
            <v>7.049295699064867E-2</v>
          </cell>
          <cell r="BJ48">
            <v>0.49694232399013039</v>
          </cell>
          <cell r="BK48">
            <v>1.0276308835440584</v>
          </cell>
          <cell r="BL48">
            <v>0</v>
          </cell>
          <cell r="BM48">
            <v>0</v>
          </cell>
          <cell r="BN48">
            <v>0.15095909045447026</v>
          </cell>
          <cell r="BO48">
            <v>4.1220414194607272E-2</v>
          </cell>
          <cell r="BP48">
            <v>0.10973867625986299</v>
          </cell>
          <cell r="BQ48">
            <v>0.91772294071552141</v>
          </cell>
          <cell r="BR48">
            <v>1.8754051289596176E-3</v>
          </cell>
          <cell r="BS48">
            <v>2.4873394916460299E-4</v>
          </cell>
          <cell r="BT48">
            <v>1.1516270696726809E-3</v>
          </cell>
          <cell r="BU48">
            <v>12885742</v>
          </cell>
          <cell r="BV48">
            <v>12129533</v>
          </cell>
          <cell r="BW48">
            <v>12219932</v>
          </cell>
          <cell r="BX48">
            <v>11548350</v>
          </cell>
          <cell r="BY48">
            <v>11865609</v>
          </cell>
          <cell r="BZ48">
            <v>12194820</v>
          </cell>
          <cell r="CA48">
            <v>12942903</v>
          </cell>
          <cell r="CB48">
            <v>12972904</v>
          </cell>
          <cell r="CC48">
            <v>12887332</v>
          </cell>
          <cell r="CD48">
            <v>12575456</v>
          </cell>
          <cell r="CE48">
            <v>12421918</v>
          </cell>
          <cell r="CF48">
            <v>12302979</v>
          </cell>
          <cell r="CG48">
            <v>13545744</v>
          </cell>
          <cell r="CH48">
            <v>13423571</v>
          </cell>
          <cell r="CI48">
            <v>13620906</v>
          </cell>
          <cell r="CJ48">
            <v>13697179</v>
          </cell>
          <cell r="CK48">
            <v>13917895</v>
          </cell>
          <cell r="CL48">
            <v>13898951</v>
          </cell>
          <cell r="CM48">
            <v>14419461</v>
          </cell>
          <cell r="CN48">
            <v>14272743</v>
          </cell>
          <cell r="CO48">
            <v>14135528</v>
          </cell>
          <cell r="CP48">
            <v>14425550</v>
          </cell>
          <cell r="CQ48">
            <v>15473039</v>
          </cell>
          <cell r="CR48">
            <v>14428785</v>
          </cell>
          <cell r="CS48">
            <v>15077051</v>
          </cell>
          <cell r="CT48">
            <v>15965750</v>
          </cell>
          <cell r="CU48">
            <v>16616891</v>
          </cell>
          <cell r="CV48">
            <v>16730762</v>
          </cell>
          <cell r="CW48">
            <v>16778631</v>
          </cell>
          <cell r="CX48">
            <v>1837100</v>
          </cell>
          <cell r="CY48">
            <v>1749420</v>
          </cell>
          <cell r="CZ48">
            <v>1819236</v>
          </cell>
          <cell r="DA48">
            <v>1924193</v>
          </cell>
          <cell r="DB48">
            <v>1999780</v>
          </cell>
          <cell r="DC48">
            <v>463610</v>
          </cell>
          <cell r="DD48">
            <v>729433</v>
          </cell>
          <cell r="DE48">
            <v>870546</v>
          </cell>
          <cell r="DF48">
            <v>925355</v>
          </cell>
          <cell r="DG48">
            <v>795096</v>
          </cell>
          <cell r="DH48">
            <v>966429</v>
          </cell>
          <cell r="DI48">
            <v>562347</v>
          </cell>
          <cell r="DJ48">
            <v>1068434</v>
          </cell>
          <cell r="DK48">
            <v>1054060</v>
          </cell>
          <cell r="DL48">
            <v>1187461</v>
          </cell>
          <cell r="DM48">
            <v>1325354</v>
          </cell>
          <cell r="DN48">
            <v>1403073</v>
          </cell>
          <cell r="DO48">
            <v>1410759</v>
          </cell>
          <cell r="DP48">
            <v>1542883</v>
          </cell>
          <cell r="DQ48">
            <v>1586460</v>
          </cell>
          <cell r="DR48">
            <v>1615215</v>
          </cell>
          <cell r="DS48">
            <v>1587672</v>
          </cell>
          <cell r="DT48">
            <v>1606209</v>
          </cell>
          <cell r="DU48">
            <v>1551228</v>
          </cell>
          <cell r="DV48">
            <v>1567820</v>
          </cell>
          <cell r="DW48">
            <v>1567820</v>
          </cell>
          <cell r="DX48">
            <v>1089376</v>
          </cell>
          <cell r="DY48">
            <v>1258313</v>
          </cell>
          <cell r="DZ48">
            <v>1241702</v>
          </cell>
          <cell r="EA48"/>
          <cell r="EB48">
            <v>635627</v>
          </cell>
          <cell r="EC48">
            <v>643449</v>
          </cell>
          <cell r="ED48"/>
          <cell r="EE48">
            <v>1279076</v>
          </cell>
          <cell r="EF48">
            <v>1314418</v>
          </cell>
          <cell r="EG48">
            <v>833099</v>
          </cell>
          <cell r="EH48">
            <v>771762</v>
          </cell>
          <cell r="EI48">
            <v>0</v>
          </cell>
          <cell r="EJ48">
            <v>-277073</v>
          </cell>
          <cell r="EK48">
            <v>-251338</v>
          </cell>
          <cell r="EL48">
            <v>-180220</v>
          </cell>
          <cell r="EM48">
            <v>8465014</v>
          </cell>
        </row>
        <row r="49">
          <cell r="B49" t="str">
            <v>Paramount Universal Bank</v>
          </cell>
          <cell r="C49">
            <v>11.378330999999999</v>
          </cell>
          <cell r="D49">
            <v>6.827407</v>
          </cell>
          <cell r="E49">
            <v>9.2654350000000001</v>
          </cell>
          <cell r="F49">
            <v>1.7469440000000001</v>
          </cell>
          <cell r="G49">
            <v>1.7469440000000001</v>
          </cell>
          <cell r="H49">
            <v>1.9112979999999999</v>
          </cell>
          <cell r="I49">
            <v>7.0643330000000004</v>
          </cell>
          <cell r="J49">
            <v>3.0950000000000001E-3</v>
          </cell>
          <cell r="K49">
            <v>9.6554000000000001E-2</v>
          </cell>
          <cell r="L49"/>
          <cell r="M49">
            <v>2.2642404729301892E-3</v>
          </cell>
          <cell r="N49">
            <v>2.2685876174043484E-3</v>
          </cell>
          <cell r="O49">
            <v>2.2773785780014393E-3</v>
          </cell>
          <cell r="P49">
            <v>2.4127810512068935E-3</v>
          </cell>
          <cell r="Q49">
            <v>2.3401537620203012E-3</v>
          </cell>
          <cell r="R49">
            <v>2.33543241545413E-3</v>
          </cell>
          <cell r="S49">
            <v>2.3272158218746895E-3</v>
          </cell>
          <cell r="T49">
            <v>2.4027360545285999E-3</v>
          </cell>
          <cell r="U49">
            <v>2.4126477681733292E-3</v>
          </cell>
          <cell r="V49">
            <v>2.4158218443181161E-3</v>
          </cell>
          <cell r="W49">
            <v>2.51007354004855E-3</v>
          </cell>
          <cell r="X49">
            <v>2.6029272765965747E-3</v>
          </cell>
          <cell r="Y49">
            <v>2.5935354348196903E-3</v>
          </cell>
          <cell r="Z49">
            <v>2.6236331568486775E-3</v>
          </cell>
          <cell r="AA49">
            <v>2.7115113381940455E-3</v>
          </cell>
          <cell r="AB49">
            <v>2.7142431506609762E-3</v>
          </cell>
          <cell r="AC49">
            <v>2.7436015660860188E-3</v>
          </cell>
          <cell r="AD49">
            <v>2.7514415585708201E-3</v>
          </cell>
          <cell r="AE49">
            <v>2.7960270752280031E-3</v>
          </cell>
          <cell r="AF49">
            <v>2.8937146315400099E-3</v>
          </cell>
          <cell r="AG49">
            <v>3.1127034995126492E-3</v>
          </cell>
          <cell r="AH49">
            <v>3.1503060367543698E-3</v>
          </cell>
          <cell r="AI49">
            <v>3.1005681559442178E-3</v>
          </cell>
          <cell r="AJ49">
            <v>3.1697197883291742E-3</v>
          </cell>
          <cell r="AK49">
            <v>3.0712448282937156E-3</v>
          </cell>
          <cell r="AL49">
            <v>3.1174189543764601E-3</v>
          </cell>
          <cell r="AM49">
            <v>3.1324341540229202E-3</v>
          </cell>
          <cell r="AN49">
            <v>3.0996129310015578E-3</v>
          </cell>
          <cell r="AO49">
            <v>313413032</v>
          </cell>
          <cell r="AP49">
            <v>195568503</v>
          </cell>
          <cell r="AQ49">
            <v>0</v>
          </cell>
          <cell r="AR49">
            <v>228782134</v>
          </cell>
          <cell r="AS49">
            <v>0</v>
          </cell>
          <cell r="AT49">
            <v>40312354</v>
          </cell>
          <cell r="AU49">
            <v>51920201</v>
          </cell>
          <cell r="AV49">
            <v>263782134</v>
          </cell>
          <cell r="AW49">
            <v>13553634</v>
          </cell>
          <cell r="AX49">
            <v>20834301</v>
          </cell>
          <cell r="AY49">
            <v>20834.300999999999</v>
          </cell>
          <cell r="AZ49">
            <v>4733253</v>
          </cell>
          <cell r="BA49"/>
          <cell r="BB49">
            <v>2.1088170172497834E-3</v>
          </cell>
          <cell r="BC49">
            <v>2.5710152148716511E-3</v>
          </cell>
          <cell r="BD49">
            <v>2.3127178088663495E-3</v>
          </cell>
          <cell r="BE49">
            <v>8.8317576959519848E-4</v>
          </cell>
          <cell r="BF49">
            <v>7.2140105135769877E-2</v>
          </cell>
          <cell r="BG49">
            <v>1.2197165683383736E-2</v>
          </cell>
          <cell r="BH49">
            <v>0.24729072086494222</v>
          </cell>
          <cell r="BI49">
            <v>0.24729072086494222</v>
          </cell>
          <cell r="BJ49">
            <v>0.20407750692670776</v>
          </cell>
          <cell r="BK49">
            <v>0.63048112415728819</v>
          </cell>
          <cell r="BL49">
            <v>0.10151735420991077</v>
          </cell>
          <cell r="BM49">
            <v>0.30977091359740322</v>
          </cell>
          <cell r="BN49">
            <v>0.17794737759139054</v>
          </cell>
          <cell r="BO49">
            <v>7.5832604461596731E-2</v>
          </cell>
          <cell r="BP49">
            <v>0.10211477312979381</v>
          </cell>
          <cell r="BQ49">
            <v>0.73686847946156875</v>
          </cell>
          <cell r="BR49">
            <v>1.0593160086268736E-3</v>
          </cell>
          <cell r="BS49">
            <v>0</v>
          </cell>
          <cell r="BT49">
            <v>5.9015251020458261E-4</v>
          </cell>
          <cell r="BU49">
            <v>11378331</v>
          </cell>
          <cell r="BV49">
            <v>11073705</v>
          </cell>
          <cell r="BW49">
            <v>10971375</v>
          </cell>
          <cell r="BX49">
            <v>11290260</v>
          </cell>
          <cell r="BY49">
            <v>10443296</v>
          </cell>
          <cell r="BZ49">
            <v>10299566</v>
          </cell>
          <cell r="CA49">
            <v>10020501</v>
          </cell>
          <cell r="CB49">
            <v>10207861</v>
          </cell>
          <cell r="CC49">
            <v>9887407</v>
          </cell>
          <cell r="CD49">
            <v>9850650</v>
          </cell>
          <cell r="CE49">
            <v>9915783</v>
          </cell>
          <cell r="CF49">
            <v>9924109</v>
          </cell>
          <cell r="CG49">
            <v>9541251</v>
          </cell>
          <cell r="CH49">
            <v>9579358</v>
          </cell>
          <cell r="CI49">
            <v>9754544</v>
          </cell>
          <cell r="CJ49">
            <v>9738935</v>
          </cell>
          <cell r="CK49">
            <v>9426931</v>
          </cell>
          <cell r="CL49">
            <v>9582882</v>
          </cell>
          <cell r="CM49">
            <v>9545656</v>
          </cell>
          <cell r="CN49">
            <v>9853717</v>
          </cell>
          <cell r="CO49">
            <v>10525709</v>
          </cell>
          <cell r="CP49">
            <v>10914946</v>
          </cell>
          <cell r="CQ49">
            <v>10818758</v>
          </cell>
          <cell r="CR49">
            <v>10169780</v>
          </cell>
          <cell r="CS49">
            <v>10402326</v>
          </cell>
          <cell r="CT49">
            <v>9042178</v>
          </cell>
          <cell r="CU49">
            <v>8698023</v>
          </cell>
          <cell r="CV49">
            <v>8323852</v>
          </cell>
          <cell r="CW49">
            <v>8028877</v>
          </cell>
          <cell r="CX49">
            <v>1911298</v>
          </cell>
          <cell r="CY49">
            <v>1842785</v>
          </cell>
          <cell r="CZ49">
            <v>1831955</v>
          </cell>
          <cell r="DA49">
            <v>1806427</v>
          </cell>
          <cell r="DB49">
            <v>1778217</v>
          </cell>
          <cell r="DC49">
            <v>1751003</v>
          </cell>
          <cell r="DD49">
            <v>1728881</v>
          </cell>
          <cell r="DE49">
            <v>1710821</v>
          </cell>
          <cell r="DF49">
            <v>1687268</v>
          </cell>
          <cell r="DG49">
            <v>1601294</v>
          </cell>
          <cell r="DH49">
            <v>1568798</v>
          </cell>
          <cell r="DI49">
            <v>1546091</v>
          </cell>
          <cell r="DJ49">
            <v>1759693</v>
          </cell>
          <cell r="DK49">
            <v>1730416</v>
          </cell>
          <cell r="DL49">
            <v>1700031</v>
          </cell>
          <cell r="DM49">
            <v>1659151</v>
          </cell>
          <cell r="DN49">
            <v>1644209</v>
          </cell>
          <cell r="DO49">
            <v>1624002</v>
          </cell>
          <cell r="DP49">
            <v>1605827</v>
          </cell>
          <cell r="DQ49">
            <v>1575131</v>
          </cell>
          <cell r="DR49">
            <v>1536285</v>
          </cell>
          <cell r="DS49">
            <v>1488698</v>
          </cell>
          <cell r="DT49">
            <v>1469236</v>
          </cell>
          <cell r="DU49">
            <v>1410219</v>
          </cell>
          <cell r="DV49">
            <v>1378260</v>
          </cell>
          <cell r="DW49">
            <v>1378260</v>
          </cell>
          <cell r="DX49">
            <v>1348014</v>
          </cell>
          <cell r="DY49">
            <v>1289232</v>
          </cell>
          <cell r="DZ49">
            <v>1230414</v>
          </cell>
          <cell r="EA49"/>
          <cell r="EB49">
            <v>113062</v>
          </cell>
          <cell r="EC49">
            <v>440953</v>
          </cell>
          <cell r="ED49"/>
          <cell r="EE49">
            <v>554015</v>
          </cell>
          <cell r="EF49">
            <v>349296</v>
          </cell>
          <cell r="EG49">
            <v>238961</v>
          </cell>
          <cell r="EH49">
            <v>532451</v>
          </cell>
          <cell r="EI49">
            <v>771412</v>
          </cell>
          <cell r="EJ49">
            <v>133081</v>
          </cell>
          <cell r="EK49">
            <v>64568</v>
          </cell>
          <cell r="EL49">
            <v>53738</v>
          </cell>
          <cell r="EM49">
            <v>6827407</v>
          </cell>
        </row>
        <row r="50">
          <cell r="B50" t="str">
            <v>Middle East Bank</v>
          </cell>
          <cell r="C50">
            <v>11.021603000000001</v>
          </cell>
          <cell r="D50">
            <v>7.2797039999999997</v>
          </cell>
          <cell r="E50">
            <v>9.5234470000000009</v>
          </cell>
          <cell r="F50">
            <v>1.2087840000000001</v>
          </cell>
          <cell r="G50">
            <v>1.22112</v>
          </cell>
          <cell r="H50">
            <v>1.274338</v>
          </cell>
          <cell r="I50">
            <v>4.3710909999999998</v>
          </cell>
          <cell r="J50">
            <v>1.187E-2</v>
          </cell>
          <cell r="K50">
            <v>0.105203</v>
          </cell>
          <cell r="L50"/>
          <cell r="M50">
            <v>2.0002619115547416E-3</v>
          </cell>
          <cell r="N50">
            <v>2.0371696293137492E-3</v>
          </cell>
          <cell r="O50">
            <v>1.9381654573148357E-3</v>
          </cell>
          <cell r="P50">
            <v>1.8271760594003651E-3</v>
          </cell>
          <cell r="Q50">
            <v>1.7629790905206756E-3</v>
          </cell>
          <cell r="R50">
            <v>1.5765315223912509E-3</v>
          </cell>
          <cell r="S50">
            <v>1.5575776991289467E-3</v>
          </cell>
          <cell r="T50">
            <v>1.4133233687721931E-3</v>
          </cell>
          <cell r="U50">
            <v>1.401315282129908E-3</v>
          </cell>
          <cell r="V50">
            <v>1.3763618780880339E-3</v>
          </cell>
          <cell r="W50">
            <v>1.4170696233015406E-3</v>
          </cell>
          <cell r="X50">
            <v>1.5495526780470799E-3</v>
          </cell>
          <cell r="Y50">
            <v>1.4768173016462597E-3</v>
          </cell>
          <cell r="Z50">
            <v>1.4769299628961381E-3</v>
          </cell>
          <cell r="AA50">
            <v>1.5549463853591901E-3</v>
          </cell>
          <cell r="AB50">
            <v>1.60193549973903E-3</v>
          </cell>
          <cell r="AC50">
            <v>1.6547505318533901E-3</v>
          </cell>
          <cell r="AD50">
            <v>1.6597976324624964E-3</v>
          </cell>
          <cell r="AE50">
            <v>1.7406970541681173E-3</v>
          </cell>
          <cell r="AF50">
            <v>1.7623379659851292E-3</v>
          </cell>
          <cell r="AG50">
            <v>1.9075708158961323E-3</v>
          </cell>
          <cell r="AH50">
            <v>1.9305963266920123E-3</v>
          </cell>
          <cell r="AI50">
            <v>1.9367902077399666E-3</v>
          </cell>
          <cell r="AJ50">
            <v>2.0384148379067593E-3</v>
          </cell>
          <cell r="AK50">
            <v>2.13588530685444E-3</v>
          </cell>
          <cell r="AL50">
            <v>2.277695536393396E-3</v>
          </cell>
          <cell r="AM50">
            <v>2.3491586322533392E-3</v>
          </cell>
          <cell r="AN50">
            <v>2.2687049910540499E-3</v>
          </cell>
          <cell r="AO50">
            <v>313413032</v>
          </cell>
          <cell r="AP50">
            <v>195568503</v>
          </cell>
          <cell r="AQ50">
            <v>0</v>
          </cell>
          <cell r="AR50">
            <v>228782134</v>
          </cell>
          <cell r="AS50">
            <v>0</v>
          </cell>
          <cell r="AT50">
            <v>40312354</v>
          </cell>
          <cell r="AU50">
            <v>51920201</v>
          </cell>
          <cell r="AV50">
            <v>263782134</v>
          </cell>
          <cell r="AW50">
            <v>13553634</v>
          </cell>
          <cell r="AX50">
            <v>20834301</v>
          </cell>
          <cell r="AY50">
            <v>20834.300999999999</v>
          </cell>
          <cell r="AZ50">
            <v>4733253</v>
          </cell>
          <cell r="BA50"/>
          <cell r="BB50">
            <v>2.0427023931516202E-3</v>
          </cell>
          <cell r="BC50">
            <v>2.7413379257691856E-3</v>
          </cell>
          <cell r="BD50">
            <v>2.3771194205878961E-3</v>
          </cell>
          <cell r="BE50">
            <v>9.6228784399117245E-4</v>
          </cell>
          <cell r="BF50">
            <v>0.10365981625613858</v>
          </cell>
          <cell r="BG50">
            <v>1.2926285953936412E-2</v>
          </cell>
          <cell r="BH50">
            <v>0.2793627494829094</v>
          </cell>
          <cell r="BI50">
            <v>0.27654057076368349</v>
          </cell>
          <cell r="BJ50">
            <v>0.39753703716912631</v>
          </cell>
          <cell r="BK50">
            <v>0.72238172000827405</v>
          </cell>
          <cell r="BL50">
            <v>9.1589133516744956E-2</v>
          </cell>
          <cell r="BM50">
            <v>0.24039293426798281</v>
          </cell>
          <cell r="BN50">
            <v>0.14551976197343394</v>
          </cell>
          <cell r="BO50">
            <v>6.8567078932397274E-2</v>
          </cell>
          <cell r="BP50">
            <v>7.6952683041036668E-2</v>
          </cell>
          <cell r="BQ50">
            <v>0.76439801681050978</v>
          </cell>
          <cell r="BR50">
            <v>1.0732319452457933E-3</v>
          </cell>
          <cell r="BS50">
            <v>6.0737872945961613E-6</v>
          </cell>
          <cell r="BT50">
            <v>6.0051372916014405E-4</v>
          </cell>
          <cell r="BU50">
            <v>11021603</v>
          </cell>
          <cell r="BV50">
            <v>11047315</v>
          </cell>
          <cell r="BW50">
            <v>10187423</v>
          </cell>
          <cell r="BX50">
            <v>8963839</v>
          </cell>
          <cell r="BY50">
            <v>8466284</v>
          </cell>
          <cell r="BZ50">
            <v>6913684</v>
          </cell>
          <cell r="CA50">
            <v>6607009</v>
          </cell>
          <cell r="CB50">
            <v>5620524</v>
          </cell>
          <cell r="CC50">
            <v>5360864</v>
          </cell>
          <cell r="CD50">
            <v>5343660</v>
          </cell>
          <cell r="CE50">
            <v>5165484</v>
          </cell>
          <cell r="CF50">
            <v>5090148</v>
          </cell>
          <cell r="CG50">
            <v>5121036</v>
          </cell>
          <cell r="CH50">
            <v>5092123</v>
          </cell>
          <cell r="CI50">
            <v>5249639</v>
          </cell>
          <cell r="CJ50">
            <v>5280693</v>
          </cell>
          <cell r="CK50">
            <v>5233522</v>
          </cell>
          <cell r="CL50">
            <v>5237919</v>
          </cell>
          <cell r="CM50">
            <v>5443993</v>
          </cell>
          <cell r="CN50">
            <v>5375994</v>
          </cell>
          <cell r="CO50">
            <v>5677553</v>
          </cell>
          <cell r="CP50">
            <v>6288542</v>
          </cell>
          <cell r="CQ50">
            <v>6192662</v>
          </cell>
          <cell r="CR50">
            <v>5836720</v>
          </cell>
          <cell r="CS50">
            <v>5936601</v>
          </cell>
          <cell r="CT50">
            <v>5906089</v>
          </cell>
          <cell r="CU50">
            <v>6153754</v>
          </cell>
          <cell r="CV50">
            <v>6204136</v>
          </cell>
          <cell r="CW50">
            <v>5765799</v>
          </cell>
          <cell r="CX50">
            <v>1274338</v>
          </cell>
          <cell r="CY50">
            <v>1211034</v>
          </cell>
          <cell r="CZ50">
            <v>1191351</v>
          </cell>
          <cell r="DA50">
            <v>1183564</v>
          </cell>
          <cell r="DB50">
            <v>1155784</v>
          </cell>
          <cell r="DC50">
            <v>1220672</v>
          </cell>
          <cell r="DD50">
            <v>1218322</v>
          </cell>
          <cell r="DE50">
            <v>1192491</v>
          </cell>
          <cell r="DF50">
            <v>1157878</v>
          </cell>
          <cell r="DG50">
            <v>1061671</v>
          </cell>
          <cell r="DH50">
            <v>1083394</v>
          </cell>
          <cell r="DI50">
            <v>1098966</v>
          </cell>
          <cell r="DJ50">
            <v>1161853</v>
          </cell>
          <cell r="DK50">
            <v>1143420</v>
          </cell>
          <cell r="DL50">
            <v>1178364</v>
          </cell>
          <cell r="DM50">
            <v>1213931</v>
          </cell>
          <cell r="DN50">
            <v>1192109</v>
          </cell>
          <cell r="DO50">
            <v>1235641</v>
          </cell>
          <cell r="DP50">
            <v>1237851</v>
          </cell>
          <cell r="DQ50">
            <v>1252646</v>
          </cell>
          <cell r="DR50">
            <v>1263462</v>
          </cell>
          <cell r="DS50">
            <v>1197477</v>
          </cell>
          <cell r="DT50">
            <v>1193546</v>
          </cell>
          <cell r="DU50">
            <v>1211872</v>
          </cell>
          <cell r="DV50">
            <v>1233695</v>
          </cell>
          <cell r="DW50">
            <v>1233695</v>
          </cell>
          <cell r="DX50">
            <v>1216395</v>
          </cell>
          <cell r="DY50">
            <v>1169933</v>
          </cell>
          <cell r="DZ50">
            <v>1175205</v>
          </cell>
          <cell r="EA50"/>
          <cell r="EB50">
            <v>222934</v>
          </cell>
          <cell r="EC50">
            <v>337854</v>
          </cell>
          <cell r="ED50"/>
          <cell r="EE50">
            <v>560788</v>
          </cell>
          <cell r="EF50">
            <v>405103</v>
          </cell>
          <cell r="EG50">
            <v>176440</v>
          </cell>
          <cell r="EH50">
            <v>557525</v>
          </cell>
          <cell r="EI50">
            <v>733965</v>
          </cell>
          <cell r="EJ50">
            <v>125953</v>
          </cell>
          <cell r="EK50">
            <v>55920</v>
          </cell>
          <cell r="EL50">
            <v>35565</v>
          </cell>
          <cell r="EM50">
            <v>7279704</v>
          </cell>
        </row>
        <row r="51">
          <cell r="B51" t="str">
            <v>Spire Bank</v>
          </cell>
          <cell r="C51">
            <v>5.1142880000000002</v>
          </cell>
          <cell r="D51">
            <v>2.5563729999999998</v>
          </cell>
          <cell r="E51">
            <v>4.792529</v>
          </cell>
          <cell r="F51">
            <v>-2.6432519999999999</v>
          </cell>
          <cell r="G51">
            <v>-2.5809700000000002</v>
          </cell>
          <cell r="H51">
            <v>-1.8199609999999999</v>
          </cell>
          <cell r="I51">
            <v>4.2625330000000003</v>
          </cell>
          <cell r="J51">
            <v>-3.9017999999999997E-2</v>
          </cell>
          <cell r="K51">
            <v>-1.257349</v>
          </cell>
          <cell r="L51"/>
          <cell r="M51">
            <v>-3.7920201691922376E-5</v>
          </cell>
          <cell r="N51">
            <v>2.486597587562368E-4</v>
          </cell>
          <cell r="O51">
            <v>3.0332720763283404E-4</v>
          </cell>
          <cell r="P51">
            <v>4.8247225925182054E-4</v>
          </cell>
          <cell r="Q51">
            <v>6.5405808671690287E-4</v>
          </cell>
          <cell r="R51">
            <v>7.7033214602480042E-4</v>
          </cell>
          <cell r="S51">
            <v>9.8768066488109517E-4</v>
          </cell>
          <cell r="T51">
            <v>8.0573806999925278E-4</v>
          </cell>
          <cell r="U51">
            <v>8.7431380415206237E-4</v>
          </cell>
          <cell r="V51">
            <v>1.828144471978596E-3</v>
          </cell>
          <cell r="W51">
            <v>1.9951270965040003E-3</v>
          </cell>
          <cell r="X51">
            <v>2.2215219873531959E-3</v>
          </cell>
          <cell r="Y51">
            <v>2.3264679233426658E-3</v>
          </cell>
          <cell r="Z51">
            <v>2.5178370370550077E-3</v>
          </cell>
          <cell r="AA51">
            <v>2.9204333094317424E-3</v>
          </cell>
          <cell r="AB51">
            <v>3.0588598481347401E-3</v>
          </cell>
          <cell r="AC51">
            <v>3.34613085413629E-3</v>
          </cell>
          <cell r="AD51">
            <v>3.510592734375647E-3</v>
          </cell>
          <cell r="AE51">
            <v>3.8172873049385401E-3</v>
          </cell>
          <cell r="AF51">
            <v>4.0857315203113587E-3</v>
          </cell>
          <cell r="AG51">
            <v>4.3179555382334422E-3</v>
          </cell>
          <cell r="AH51">
            <v>4.7633665332035748E-3</v>
          </cell>
          <cell r="AI51">
            <v>4.7657858994089222E-3</v>
          </cell>
          <cell r="AJ51">
            <v>5.47534227454545E-3</v>
          </cell>
          <cell r="AK51">
            <v>5.4417109266859413E-3</v>
          </cell>
          <cell r="AL51">
            <v>5.3969313576378072E-3</v>
          </cell>
          <cell r="AM51">
            <v>5.6779325454218797E-3</v>
          </cell>
          <cell r="AN51">
            <v>5.4898150641763069E-3</v>
          </cell>
          <cell r="AO51">
            <v>313413032</v>
          </cell>
          <cell r="AP51">
            <v>195568503</v>
          </cell>
          <cell r="AQ51">
            <v>0</v>
          </cell>
          <cell r="AR51">
            <v>228782134</v>
          </cell>
          <cell r="AS51">
            <v>0</v>
          </cell>
          <cell r="AT51">
            <v>40312354</v>
          </cell>
          <cell r="AU51">
            <v>51920201</v>
          </cell>
          <cell r="AV51">
            <v>263782134</v>
          </cell>
          <cell r="AW51">
            <v>13553634</v>
          </cell>
          <cell r="AX51">
            <v>20834301</v>
          </cell>
          <cell r="AY51">
            <v>20834.300999999999</v>
          </cell>
          <cell r="AZ51">
            <v>4733253</v>
          </cell>
          <cell r="BA51"/>
          <cell r="BB51">
            <v>9.4786287773807607E-4</v>
          </cell>
          <cell r="BC51">
            <v>9.6266033032556687E-4</v>
          </cell>
          <cell r="BD51">
            <v>1.1962489799786451E-3</v>
          </cell>
          <cell r="BE51">
            <v>-1.1500923532165971E-2</v>
          </cell>
          <cell r="BF51">
            <v>1.0691367570409338</v>
          </cell>
          <cell r="BG51">
            <v>-0.21177678833068928</v>
          </cell>
          <cell r="BH51">
            <v>-0.60550147060445048</v>
          </cell>
          <cell r="BI51">
            <v>-0.62011297038638757</v>
          </cell>
          <cell r="BJ51">
            <v>-1.0079800958348692</v>
          </cell>
          <cell r="BK51">
            <v>-17.156118687799484</v>
          </cell>
          <cell r="BL51">
            <v>0.48545567664279432</v>
          </cell>
          <cell r="BM51">
            <v>0.73512824573958457</v>
          </cell>
          <cell r="BN51">
            <v>8.5933303705077069E-2</v>
          </cell>
          <cell r="BO51">
            <v>6.3417108947821182E-2</v>
          </cell>
          <cell r="BP51">
            <v>2.2516194757255886E-2</v>
          </cell>
          <cell r="BQ51">
            <v>0.53340793555970134</v>
          </cell>
          <cell r="BR51">
            <v>3.7897660330539446E-4</v>
          </cell>
          <cell r="BS51">
            <v>0</v>
          </cell>
          <cell r="BT51">
            <v>2.1113057097984752E-4</v>
          </cell>
          <cell r="BU51">
            <v>5114288</v>
          </cell>
          <cell r="BV51">
            <v>6195518</v>
          </cell>
          <cell r="BW51">
            <v>6130265</v>
          </cell>
          <cell r="BX51">
            <v>6535587</v>
          </cell>
          <cell r="BY51">
            <v>6860301</v>
          </cell>
          <cell r="BZ51">
            <v>6663514</v>
          </cell>
          <cell r="CA51">
            <v>7377349</v>
          </cell>
          <cell r="CB51">
            <v>8516128</v>
          </cell>
          <cell r="CC51">
            <v>9223078</v>
          </cell>
          <cell r="CD51">
            <v>10827687</v>
          </cell>
          <cell r="CE51">
            <v>10965040</v>
          </cell>
          <cell r="CF51">
            <v>11203247</v>
          </cell>
          <cell r="CG51">
            <v>11147949</v>
          </cell>
          <cell r="CH51">
            <v>11686475</v>
          </cell>
          <cell r="CI51">
            <v>13074106</v>
          </cell>
          <cell r="CJ51">
            <v>13185616</v>
          </cell>
          <cell r="CK51">
            <v>13802498</v>
          </cell>
          <cell r="CL51">
            <v>14204005</v>
          </cell>
          <cell r="CM51">
            <v>14382397</v>
          </cell>
          <cell r="CN51">
            <v>15107721</v>
          </cell>
          <cell r="CO51">
            <v>14469562</v>
          </cell>
          <cell r="CP51">
            <v>15826494</v>
          </cell>
          <cell r="CQ51">
            <v>16857598</v>
          </cell>
          <cell r="CR51">
            <v>16800655</v>
          </cell>
          <cell r="CS51">
            <v>16589359</v>
          </cell>
          <cell r="CT51">
            <v>17019940</v>
          </cell>
          <cell r="CU51">
            <v>16250564</v>
          </cell>
          <cell r="CV51">
            <v>16544140</v>
          </cell>
          <cell r="CW51">
            <v>15562476</v>
          </cell>
          <cell r="CX51">
            <v>-1819961</v>
          </cell>
          <cell r="CY51">
            <v>-1320406</v>
          </cell>
          <cell r="CZ51">
            <v>-1098807</v>
          </cell>
          <cell r="DA51">
            <v>-806676</v>
          </cell>
          <cell r="DB51">
            <v>-551990</v>
          </cell>
          <cell r="DC51">
            <v>-291997</v>
          </cell>
          <cell r="DD51">
            <v>1530</v>
          </cell>
          <cell r="DE51">
            <v>-923614</v>
          </cell>
          <cell r="DF51">
            <v>-1029954</v>
          </cell>
          <cell r="DG51">
            <v>551632</v>
          </cell>
          <cell r="DH51">
            <v>768190</v>
          </cell>
          <cell r="DI51">
            <v>992269</v>
          </cell>
          <cell r="DJ51">
            <v>1187760</v>
          </cell>
          <cell r="DK51">
            <v>1425436</v>
          </cell>
          <cell r="DL51">
            <v>1628858</v>
          </cell>
          <cell r="DM51">
            <v>1717309</v>
          </cell>
          <cell r="DN51">
            <v>1817222</v>
          </cell>
          <cell r="DO51">
            <v>2037416</v>
          </cell>
          <cell r="DP51">
            <v>2182475</v>
          </cell>
          <cell r="DQ51">
            <v>1933604</v>
          </cell>
          <cell r="DR51">
            <v>2068854</v>
          </cell>
          <cell r="DS51">
            <v>1993347</v>
          </cell>
          <cell r="DT51">
            <v>2106331</v>
          </cell>
          <cell r="DU51">
            <v>1718831</v>
          </cell>
          <cell r="DV51">
            <v>1154947</v>
          </cell>
          <cell r="DW51">
            <v>1154947</v>
          </cell>
          <cell r="DX51">
            <v>1526979</v>
          </cell>
          <cell r="DY51">
            <v>1408728</v>
          </cell>
          <cell r="DZ51">
            <v>1371482</v>
          </cell>
          <cell r="EA51"/>
          <cell r="EB51">
            <v>54693</v>
          </cell>
          <cell r="EC51">
            <v>-108953</v>
          </cell>
          <cell r="ED51"/>
          <cell r="EE51">
            <v>-54260</v>
          </cell>
          <cell r="EF51">
            <v>930891</v>
          </cell>
          <cell r="EG51">
            <v>1773022</v>
          </cell>
          <cell r="EH51">
            <v>638832</v>
          </cell>
          <cell r="EI51">
            <v>2411854</v>
          </cell>
          <cell r="EJ51">
            <v>-1267970</v>
          </cell>
          <cell r="EK51">
            <v>-783586</v>
          </cell>
          <cell r="EL51">
            <v>-556050</v>
          </cell>
          <cell r="EM51">
            <v>2556373</v>
          </cell>
        </row>
        <row r="52">
          <cell r="B52" t="str">
            <v xml:space="preserve">Jamii Bora Bank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3.6639846692712339E-9</v>
          </cell>
          <cell r="J52">
            <v>0</v>
          </cell>
          <cell r="K52">
            <v>0</v>
          </cell>
          <cell r="L52"/>
          <cell r="M52">
            <v>0</v>
          </cell>
          <cell r="N52">
            <v>0</v>
          </cell>
          <cell r="O52"/>
          <cell r="P52"/>
          <cell r="Q52"/>
          <cell r="R52">
            <v>0</v>
          </cell>
          <cell r="S52">
            <v>0</v>
          </cell>
          <cell r="T52"/>
          <cell r="U52"/>
          <cell r="V52">
            <v>0</v>
          </cell>
          <cell r="W52">
            <v>0</v>
          </cell>
          <cell r="X52">
            <v>3.0224909005594821E-3</v>
          </cell>
          <cell r="Y52">
            <v>3.476346848968026E-3</v>
          </cell>
          <cell r="Z52">
            <v>3.5180477134277906E-3</v>
          </cell>
          <cell r="AA52">
            <v>3.2512212159849403E-3</v>
          </cell>
          <cell r="AB52">
            <v>4.0298106709611972E-3</v>
          </cell>
          <cell r="AC52">
            <v>4.5415440520524602E-3</v>
          </cell>
          <cell r="AD52">
            <v>4.4692545535187297E-3</v>
          </cell>
          <cell r="AE52">
            <v>5.4511325872303E-3</v>
          </cell>
          <cell r="AF52">
            <v>4.9632838540780181E-3</v>
          </cell>
          <cell r="AG52">
            <v>5.4362823760640997E-3</v>
          </cell>
          <cell r="AH52">
            <v>4.7800398144967528E-3</v>
          </cell>
          <cell r="AI52">
            <v>5.4513830838513397E-3</v>
          </cell>
          <cell r="AJ52">
            <v>4.6643770964833187E-3</v>
          </cell>
          <cell r="AK52">
            <v>2.9185973673679262E-3</v>
          </cell>
          <cell r="AL52">
            <v>2.984048240605761E-3</v>
          </cell>
          <cell r="AM52">
            <v>2.7154443083773801E-3</v>
          </cell>
          <cell r="AN52">
            <v>2.6078119729559994E-3</v>
          </cell>
          <cell r="AO52">
            <v>313413032</v>
          </cell>
          <cell r="AP52">
            <v>195568503</v>
          </cell>
          <cell r="AQ52">
            <v>0</v>
          </cell>
          <cell r="AR52">
            <v>228782134</v>
          </cell>
          <cell r="AS52">
            <v>0</v>
          </cell>
          <cell r="AT52">
            <v>40312354</v>
          </cell>
          <cell r="AU52">
            <v>51920201</v>
          </cell>
          <cell r="AV52">
            <v>263782134</v>
          </cell>
          <cell r="AW52">
            <v>13553634</v>
          </cell>
          <cell r="AX52">
            <v>20834301</v>
          </cell>
          <cell r="AY52">
            <v>20834.300999999999</v>
          </cell>
          <cell r="AZ52">
            <v>4733253</v>
          </cell>
          <cell r="BA52"/>
          <cell r="BB52">
            <v>0</v>
          </cell>
          <cell r="BC52">
            <v>0</v>
          </cell>
          <cell r="BD52">
            <v>0</v>
          </cell>
          <cell r="BE52"/>
          <cell r="BF52" t="e">
            <v>#DIV/0!</v>
          </cell>
          <cell r="BG52" t="e">
            <v>#DIV/0!</v>
          </cell>
          <cell r="BH52">
            <v>0</v>
          </cell>
          <cell r="BI52">
            <v>0</v>
          </cell>
          <cell r="BJ52" t="e">
            <v>#DIV/0!</v>
          </cell>
          <cell r="BK52" t="e">
            <v>#DIV/0!</v>
          </cell>
          <cell r="BL52" t="e">
            <v>#DIV/0!</v>
          </cell>
          <cell r="BM52">
            <v>0</v>
          </cell>
          <cell r="BN52" t="e">
            <v>#DIV/0!</v>
          </cell>
          <cell r="BO52" t="e">
            <v>#DIV/0!</v>
          </cell>
          <cell r="BP52" t="e">
            <v>#DIV/0!</v>
          </cell>
          <cell r="BQ52" t="e">
            <v>#DIV/0!</v>
          </cell>
          <cell r="BR52" t="e">
            <v>#DIV/0!</v>
          </cell>
          <cell r="BS52" t="e">
            <v>#DIV/0!</v>
          </cell>
          <cell r="BT52" t="e">
            <v>#DIV/0!</v>
          </cell>
          <cell r="BU52"/>
          <cell r="BV52"/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12448282</v>
          </cell>
          <cell r="CG52">
            <v>12850795</v>
          </cell>
          <cell r="CH52">
            <v>13778388</v>
          </cell>
          <cell r="CI52">
            <v>15494119</v>
          </cell>
          <cell r="CJ52">
            <v>15336497</v>
          </cell>
          <cell r="CK52">
            <v>15724254</v>
          </cell>
          <cell r="CL52">
            <v>17244601</v>
          </cell>
          <cell r="CM52">
            <v>17103526</v>
          </cell>
          <cell r="CN52">
            <v>17281779</v>
          </cell>
          <cell r="CO52">
            <v>16781543</v>
          </cell>
          <cell r="CP52">
            <v>17042346</v>
          </cell>
          <cell r="CQ52">
            <v>15896471</v>
          </cell>
          <cell r="CR52">
            <v>13724146</v>
          </cell>
          <cell r="CS52">
            <v>13117892</v>
          </cell>
          <cell r="CT52">
            <v>9437406</v>
          </cell>
          <cell r="CU52">
            <v>9034229</v>
          </cell>
          <cell r="CV52">
            <v>7577619</v>
          </cell>
          <cell r="CW52">
            <v>7010323</v>
          </cell>
          <cell r="CX52"/>
          <cell r="CY52"/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3395143</v>
          </cell>
          <cell r="DJ52">
            <v>3544435</v>
          </cell>
          <cell r="DK52">
            <v>3236996</v>
          </cell>
          <cell r="DL52">
            <v>3382368</v>
          </cell>
          <cell r="DM52">
            <v>3496554</v>
          </cell>
          <cell r="DN52">
            <v>3590079</v>
          </cell>
          <cell r="DO52">
            <v>3135336</v>
          </cell>
          <cell r="DP52">
            <v>3149170</v>
          </cell>
          <cell r="DQ52">
            <v>3166310</v>
          </cell>
          <cell r="DR52">
            <v>3162791</v>
          </cell>
          <cell r="DS52">
            <v>3167542</v>
          </cell>
          <cell r="DT52">
            <v>3150756</v>
          </cell>
          <cell r="DU52">
            <v>3126920</v>
          </cell>
          <cell r="DV52">
            <v>3105500</v>
          </cell>
          <cell r="DW52">
            <v>3105500</v>
          </cell>
          <cell r="DX52">
            <v>2308081</v>
          </cell>
          <cell r="DY52">
            <v>2269490</v>
          </cell>
          <cell r="DZ52">
            <v>2250639</v>
          </cell>
          <cell r="EA52"/>
          <cell r="EB52">
            <v>0</v>
          </cell>
          <cell r="EC52">
            <v>0</v>
          </cell>
          <cell r="ED52"/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/>
          <cell r="EK52"/>
          <cell r="EL52">
            <v>0</v>
          </cell>
          <cell r="EM52">
            <v>0</v>
          </cell>
        </row>
        <row r="53">
          <cell r="B53" t="str">
            <v>Total - Tier 3</v>
          </cell>
          <cell r="C53">
            <v>452.98697600000003</v>
          </cell>
          <cell r="D53">
            <v>217.19633000000005</v>
          </cell>
          <cell r="E53">
            <v>311.69559999999996</v>
          </cell>
          <cell r="F53">
            <v>48.654550000000015</v>
          </cell>
          <cell r="G53">
            <v>55.627937000000003</v>
          </cell>
          <cell r="H53">
            <v>66.205672000000007</v>
          </cell>
          <cell r="I53">
            <v>305.247165</v>
          </cell>
          <cell r="J53">
            <v>2.0027920000000008</v>
          </cell>
          <cell r="K53">
            <v>-0.49041499999999993</v>
          </cell>
          <cell r="L53"/>
          <cell r="M53">
            <v>8.1297374159208957E-2</v>
          </cell>
          <cell r="N53">
            <v>8.0764547813499288E-2</v>
          </cell>
          <cell r="O53">
            <v>8.0252610256608792E-2</v>
          </cell>
          <cell r="P53">
            <v>7.9555594754754919E-2</v>
          </cell>
          <cell r="Q53">
            <v>7.8714192466887253E-2</v>
          </cell>
          <cell r="R53">
            <v>8.0249070176561035E-2</v>
          </cell>
          <cell r="S53">
            <v>8.1913232828982621E-2</v>
          </cell>
          <cell r="T53">
            <v>7.3901299690681072E-2</v>
          </cell>
          <cell r="U53">
            <v>7.5228141650814428E-2</v>
          </cell>
          <cell r="V53">
            <v>7.4037726812755944E-2</v>
          </cell>
          <cell r="W53">
            <v>7.6839798187952238E-2</v>
          </cell>
          <cell r="X53">
            <v>7.6481668981682668E-2</v>
          </cell>
          <cell r="Y53">
            <v>7.7819043131043902E-2</v>
          </cell>
          <cell r="Z53">
            <v>7.6813493864362453E-2</v>
          </cell>
          <cell r="AA53">
            <v>0.24442045891189473</v>
          </cell>
          <cell r="AB53">
            <v>0.95288105983329774</v>
          </cell>
          <cell r="AC53">
            <v>8.7869679961999098E-2</v>
          </cell>
          <cell r="AD53">
            <v>8.7022833250973042E-2</v>
          </cell>
          <cell r="AE53">
            <v>0.94746756795466824</v>
          </cell>
          <cell r="AF53">
            <v>0.94361709027978202</v>
          </cell>
          <cell r="AG53">
            <v>0.93334101001030489</v>
          </cell>
          <cell r="AH53">
            <v>0.91822993886713766</v>
          </cell>
          <cell r="AI53">
            <v>0.91811538373803481</v>
          </cell>
          <cell r="AJ53">
            <v>0.8989468396959478</v>
          </cell>
          <cell r="AK53">
            <v>0.90163070130936662</v>
          </cell>
          <cell r="AL53">
            <v>0.90822057054863048</v>
          </cell>
          <cell r="AM53">
            <v>0.9085287820839878</v>
          </cell>
          <cell r="AN53">
            <v>0.9111368395640228</v>
          </cell>
          <cell r="AO53">
            <v>11909695216</v>
          </cell>
          <cell r="AP53">
            <v>7431603114</v>
          </cell>
          <cell r="AQ53">
            <v>0</v>
          </cell>
          <cell r="AR53">
            <v>8693721092</v>
          </cell>
          <cell r="AS53">
            <v>0</v>
          </cell>
          <cell r="AT53">
            <v>1531869452</v>
          </cell>
          <cell r="AU53">
            <v>1972967638</v>
          </cell>
          <cell r="AV53">
            <v>10023721092</v>
          </cell>
          <cell r="AW53">
            <v>515038092</v>
          </cell>
          <cell r="AX53">
            <v>791703438</v>
          </cell>
          <cell r="AY53">
            <v>791703.4379999995</v>
          </cell>
          <cell r="AZ53">
            <v>179863614</v>
          </cell>
          <cell r="BA53"/>
          <cell r="BB53">
            <v>8.3954900202966434E-2</v>
          </cell>
          <cell r="BC53">
            <v>8.1790212454638189E-2</v>
          </cell>
          <cell r="BD53">
            <v>7.780141623844776E-2</v>
          </cell>
          <cell r="BE53">
            <v>-4.4858073725172346E-3</v>
          </cell>
          <cell r="BF53">
            <v>-1.3850228746197676E-2</v>
          </cell>
          <cell r="BG53">
            <v>-2.0841377213445702E-3</v>
          </cell>
          <cell r="BH53">
            <v>0.18223899638838581</v>
          </cell>
          <cell r="BI53">
            <v>0.15939394555883923</v>
          </cell>
          <cell r="BJ53">
            <v>0.31778288085103518</v>
          </cell>
          <cell r="BK53">
            <v>0.82149623844545694</v>
          </cell>
          <cell r="BL53">
            <v>0.16329589897551064</v>
          </cell>
          <cell r="BM53">
            <v>0.5628546728994136</v>
          </cell>
          <cell r="BN53">
            <v>0.11235897355476429</v>
          </cell>
          <cell r="BO53">
            <v>4.9223424483010779E-2</v>
          </cell>
          <cell r="BP53">
            <v>6.3135549071753505E-2</v>
          </cell>
          <cell r="BQ53">
            <v>0.69682193139717108</v>
          </cell>
          <cell r="BR53">
            <v>7.9282629877292704E-2</v>
          </cell>
          <cell r="BS53">
            <v>2.9664880353022467E-2</v>
          </cell>
          <cell r="BT53">
            <v>6.1716154733729198E-2</v>
          </cell>
          <cell r="BU53">
            <v>452986976</v>
          </cell>
          <cell r="BV53">
            <v>423015741</v>
          </cell>
          <cell r="BW53" t="e">
            <v>#N/A</v>
          </cell>
          <cell r="BX53">
            <v>400144921</v>
          </cell>
          <cell r="BY53">
            <v>389353711</v>
          </cell>
          <cell r="BZ53">
            <v>375279932</v>
          </cell>
          <cell r="CA53">
            <v>377287320</v>
          </cell>
          <cell r="CB53">
            <v>366661156</v>
          </cell>
          <cell r="CC53">
            <v>366872761</v>
          </cell>
          <cell r="CD53">
            <v>352598154</v>
          </cell>
          <cell r="CE53">
            <v>360235699</v>
          </cell>
          <cell r="CF53">
            <v>342598284</v>
          </cell>
          <cell r="CG53">
            <v>351624335</v>
          </cell>
          <cell r="CH53">
            <v>342318631</v>
          </cell>
          <cell r="CI53">
            <v>351463743</v>
          </cell>
          <cell r="CJ53">
            <v>341432807</v>
          </cell>
          <cell r="CK53">
            <v>337885146</v>
          </cell>
          <cell r="CL53">
            <v>344824425</v>
          </cell>
          <cell r="CM53">
            <v>340805203</v>
          </cell>
          <cell r="CN53">
            <v>345041211</v>
          </cell>
          <cell r="CO53">
            <v>344697714</v>
          </cell>
          <cell r="CP53">
            <v>345216642</v>
          </cell>
          <cell r="CQ53">
            <v>337901957</v>
          </cell>
          <cell r="CR53">
            <v>327892721</v>
          </cell>
          <cell r="CS53">
            <v>322130839</v>
          </cell>
          <cell r="CT53">
            <v>301731479</v>
          </cell>
          <cell r="CU53">
            <v>292890260</v>
          </cell>
          <cell r="CV53">
            <v>279619716</v>
          </cell>
          <cell r="CW53">
            <v>272417352</v>
          </cell>
          <cell r="CX53">
            <v>66205672</v>
          </cell>
          <cell r="CY53">
            <v>66504621</v>
          </cell>
          <cell r="CZ53" t="e">
            <v>#N/A</v>
          </cell>
          <cell r="DA53">
            <v>60667557</v>
          </cell>
          <cell r="DB53">
            <v>60547036</v>
          </cell>
          <cell r="DC53">
            <v>62448313</v>
          </cell>
          <cell r="DD53">
            <v>62482705</v>
          </cell>
          <cell r="DE53">
            <v>61165292</v>
          </cell>
          <cell r="DF53">
            <v>58787948</v>
          </cell>
          <cell r="DG53">
            <v>58387931</v>
          </cell>
          <cell r="DH53">
            <v>59330421</v>
          </cell>
          <cell r="DI53">
            <v>61050234</v>
          </cell>
          <cell r="DJ53">
            <v>64718580</v>
          </cell>
          <cell r="DK53">
            <v>65468292</v>
          </cell>
          <cell r="DL53">
            <v>64772330</v>
          </cell>
          <cell r="DM53">
            <v>81641385</v>
          </cell>
          <cell r="DN53">
            <v>62071499</v>
          </cell>
          <cell r="DO53">
            <v>60743835</v>
          </cell>
          <cell r="DP53">
            <v>60168908</v>
          </cell>
          <cell r="DQ53">
            <v>56646446</v>
          </cell>
          <cell r="DR53">
            <v>55907403</v>
          </cell>
          <cell r="DS53">
            <v>54105285</v>
          </cell>
          <cell r="DT53">
            <v>53134279</v>
          </cell>
          <cell r="DU53">
            <v>50334648</v>
          </cell>
          <cell r="DV53">
            <v>48676745</v>
          </cell>
          <cell r="DW53">
            <v>48250273</v>
          </cell>
          <cell r="DX53">
            <v>45330992</v>
          </cell>
          <cell r="DY53">
            <v>42501884</v>
          </cell>
          <cell r="DZ53">
            <v>41490804</v>
          </cell>
          <cell r="EA53">
            <v>0</v>
          </cell>
          <cell r="EB53">
            <v>8116504</v>
          </cell>
          <cell r="EC53">
            <v>17424532</v>
          </cell>
          <cell r="ED53">
            <v>0</v>
          </cell>
          <cell r="EE53">
            <v>25541036</v>
          </cell>
          <cell r="EF53">
            <v>20981865</v>
          </cell>
          <cell r="EG53">
            <v>22655858</v>
          </cell>
          <cell r="EH53">
            <v>19200704</v>
          </cell>
          <cell r="EI53">
            <v>40251701</v>
          </cell>
          <cell r="EJ53">
            <v>-877777</v>
          </cell>
          <cell r="EK53">
            <v>-334292</v>
          </cell>
          <cell r="EL53">
            <v>-362586</v>
          </cell>
          <cell r="EM53">
            <v>217196330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CZ54"/>
          <cell r="EB54"/>
          <cell r="EC54"/>
          <cell r="EF54"/>
          <cell r="EG54"/>
          <cell r="EH54"/>
          <cell r="EL54"/>
          <cell r="EM54"/>
        </row>
        <row r="55">
          <cell r="B55" t="str">
            <v>TOTAL/ Average</v>
          </cell>
          <cell r="C55">
            <v>5395.599005</v>
          </cell>
          <cell r="D55">
            <v>2655.5295980000001</v>
          </cell>
          <cell r="E55">
            <v>4006.297251</v>
          </cell>
          <cell r="F55">
            <v>685.24782400000004</v>
          </cell>
          <cell r="G55">
            <v>766.50428399999998</v>
          </cell>
          <cell r="H55">
            <v>806.05128500000001</v>
          </cell>
          <cell r="I55">
            <v>4129.5802509999994</v>
          </cell>
          <cell r="J55">
            <v>35.428744000000009</v>
          </cell>
          <cell r="K55">
            <v>109.32591599999998</v>
          </cell>
          <cell r="L55">
            <v>0</v>
          </cell>
          <cell r="M55">
            <v>1</v>
          </cell>
          <cell r="N55">
            <v>0.99999999999999989</v>
          </cell>
          <cell r="O55">
            <v>0.99999999999999989</v>
          </cell>
          <cell r="P55">
            <v>0.99999999999999978</v>
          </cell>
          <cell r="Q55">
            <v>0.99743202325057023</v>
          </cell>
          <cell r="R55">
            <v>1.0009180000010987</v>
          </cell>
          <cell r="S55">
            <v>1.0017670527016955</v>
          </cell>
          <cell r="T55">
            <v>1.0009000000089996</v>
          </cell>
          <cell r="U55">
            <v>1.0000991800000001</v>
          </cell>
          <cell r="V55">
            <v>1.0009000009</v>
          </cell>
          <cell r="W55">
            <v>1.0000090919809086</v>
          </cell>
          <cell r="X55">
            <v>0.95189885283445985</v>
          </cell>
          <cell r="Y55">
            <v>0.95138671948983888</v>
          </cell>
          <cell r="Z55">
            <v>0.95307549295858951</v>
          </cell>
          <cell r="AA55">
            <v>1.1033385071842097</v>
          </cell>
          <cell r="AB55">
            <v>2.4478814251122865</v>
          </cell>
          <cell r="AC55">
            <v>1</v>
          </cell>
          <cell r="AD55">
            <v>1</v>
          </cell>
          <cell r="AE55">
            <v>2.4360920890899114</v>
          </cell>
          <cell r="AF55">
            <v>2.4163873688148647</v>
          </cell>
          <cell r="AG55">
            <v>0.99999999999999989</v>
          </cell>
          <cell r="AH55">
            <v>0.99999999999999978</v>
          </cell>
          <cell r="AI55">
            <v>0.99880925099301221</v>
          </cell>
          <cell r="AJ55">
            <v>2.237550296623489</v>
          </cell>
          <cell r="AK55">
            <v>2.2568104567389842</v>
          </cell>
          <cell r="AL55">
            <v>2.2700634640331843</v>
          </cell>
          <cell r="AM55">
            <v>2.2720328075527494</v>
          </cell>
          <cell r="AN55">
            <v>2.2762223257870873</v>
          </cell>
          <cell r="AO55">
            <v>19745021016</v>
          </cell>
          <cell r="AP55">
            <v>12320815689</v>
          </cell>
          <cell r="AQ55">
            <v>0</v>
          </cell>
          <cell r="AR55">
            <v>14413274442</v>
          </cell>
          <cell r="AS55">
            <v>0</v>
          </cell>
          <cell r="AT55">
            <v>2539678302</v>
          </cell>
          <cell r="AU55">
            <v>3270972663</v>
          </cell>
          <cell r="AV55">
            <v>16618274442</v>
          </cell>
          <cell r="AW55">
            <v>853878942</v>
          </cell>
          <cell r="AX55">
            <v>1312560963</v>
          </cell>
          <cell r="AY55">
            <v>1312560.9629999995</v>
          </cell>
          <cell r="AZ55">
            <v>298194939</v>
          </cell>
          <cell r="BA55"/>
          <cell r="BB55">
            <v>1</v>
          </cell>
          <cell r="BC55">
            <v>1</v>
          </cell>
          <cell r="BD55">
            <v>1</v>
          </cell>
          <cell r="BE55">
            <v>1.0000000000000002</v>
          </cell>
          <cell r="BF55">
            <v>0.11598032884157826</v>
          </cell>
          <cell r="BG55">
            <v>1.7455118258082387E-2</v>
          </cell>
          <cell r="BH55">
            <v>0.1856131222572529</v>
          </cell>
          <cell r="BI55">
            <v>0.16593643478270309</v>
          </cell>
          <cell r="BJ55">
            <v>0.32779104110134993</v>
          </cell>
          <cell r="BK55">
            <v>0.47961696087115752</v>
          </cell>
          <cell r="BL55">
            <v>0.11987505184849258</v>
          </cell>
          <cell r="BM55">
            <v>0.54528926470663208</v>
          </cell>
          <cell r="BN55">
            <v>0.10743377770348758</v>
          </cell>
          <cell r="BO55">
            <v>3.409631334298463E-2</v>
          </cell>
          <cell r="BP55">
            <v>7.3337464360502952E-2</v>
          </cell>
          <cell r="BQ55">
            <v>0.66283888379404732</v>
          </cell>
          <cell r="BR55">
            <v>0.99968064975673987</v>
          </cell>
          <cell r="BS55">
            <v>1.0000913044789725</v>
          </cell>
          <cell r="BT55">
            <v>1.0004318239660084</v>
          </cell>
          <cell r="BU55">
            <v>5395599005</v>
          </cell>
          <cell r="BV55">
            <v>5216455108</v>
          </cell>
          <cell r="BW55" t="e">
            <v>#N/A</v>
          </cell>
          <cell r="BX55">
            <v>4972082036</v>
          </cell>
          <cell r="BY55">
            <v>4800826099</v>
          </cell>
          <cell r="BZ55">
            <v>4723759614</v>
          </cell>
          <cell r="CA55">
            <v>4634502440</v>
          </cell>
          <cell r="CB55">
            <v>4316544802</v>
          </cell>
          <cell r="CC55">
            <v>3971216582</v>
          </cell>
          <cell r="CD55">
            <v>4348797885</v>
          </cell>
          <cell r="CE55">
            <v>4010760709</v>
          </cell>
          <cell r="CF55">
            <v>3828579689</v>
          </cell>
          <cell r="CG55">
            <v>3810113858</v>
          </cell>
          <cell r="CH55">
            <v>3787939032</v>
          </cell>
          <cell r="CI55">
            <v>3718328587</v>
          </cell>
          <cell r="CJ55">
            <v>3614256609</v>
          </cell>
          <cell r="CK55">
            <v>3505329838</v>
          </cell>
          <cell r="CL55">
            <v>3543749847</v>
          </cell>
          <cell r="CM55">
            <v>3437789852</v>
          </cell>
          <cell r="CN55">
            <v>3325278228</v>
          </cell>
          <cell r="CO55">
            <v>3295667304</v>
          </cell>
          <cell r="CP55">
            <v>3187533317</v>
          </cell>
          <cell r="CQ55">
            <v>3154245533</v>
          </cell>
          <cell r="CR55">
            <v>2973920174</v>
          </cell>
          <cell r="CS55">
            <v>2863023794</v>
          </cell>
          <cell r="CT55">
            <v>2724462999</v>
          </cell>
          <cell r="CU55">
            <v>2624486759</v>
          </cell>
          <cell r="CV55">
            <v>2502841147</v>
          </cell>
          <cell r="CW55">
            <v>2433495538</v>
          </cell>
          <cell r="CX55">
            <v>806051285</v>
          </cell>
          <cell r="CY55">
            <v>783669526</v>
          </cell>
          <cell r="CZ55" t="e">
            <v>#N/A</v>
          </cell>
          <cell r="DA55">
            <v>745822239</v>
          </cell>
          <cell r="DB55">
            <v>728517618</v>
          </cell>
          <cell r="DC55">
            <v>733913548</v>
          </cell>
          <cell r="DD55">
            <v>652111456</v>
          </cell>
          <cell r="DE55">
            <v>683469643</v>
          </cell>
          <cell r="DF55">
            <v>621682040</v>
          </cell>
          <cell r="DG55">
            <v>640607064</v>
          </cell>
          <cell r="DH55">
            <v>601342860</v>
          </cell>
          <cell r="DI55">
            <v>605028951</v>
          </cell>
          <cell r="DJ55">
            <v>616240724</v>
          </cell>
          <cell r="DK55">
            <v>605814930</v>
          </cell>
          <cell r="DL55">
            <v>579790864</v>
          </cell>
          <cell r="DM55">
            <v>597340172</v>
          </cell>
          <cell r="DN55">
            <v>561821153</v>
          </cell>
          <cell r="DO55">
            <v>557486831</v>
          </cell>
          <cell r="DP55">
            <v>530770439</v>
          </cell>
          <cell r="DQ55">
            <v>513140413</v>
          </cell>
          <cell r="DR55">
            <v>507395372</v>
          </cell>
          <cell r="DS55">
            <v>491686154</v>
          </cell>
          <cell r="DT55">
            <v>488043270</v>
          </cell>
          <cell r="DU55">
            <v>477867067</v>
          </cell>
          <cell r="DV55">
            <v>452538251</v>
          </cell>
          <cell r="DW55">
            <v>452111779</v>
          </cell>
          <cell r="DX55">
            <v>439822307</v>
          </cell>
          <cell r="DY55">
            <v>411596767</v>
          </cell>
          <cell r="DZ55">
            <v>395141595</v>
          </cell>
          <cell r="EA55">
            <v>0</v>
          </cell>
          <cell r="EB55">
            <v>140792905</v>
          </cell>
          <cell r="EC55">
            <v>288727391</v>
          </cell>
          <cell r="ED55">
            <v>0</v>
          </cell>
          <cell r="EE55">
            <v>429520296</v>
          </cell>
          <cell r="EF55">
            <v>206005219</v>
          </cell>
          <cell r="EG55">
            <v>197225275</v>
          </cell>
          <cell r="EH55">
            <v>166068854</v>
          </cell>
          <cell r="EI55">
            <v>361689268</v>
          </cell>
          <cell r="EJ55">
            <v>88989903</v>
          </cell>
          <cell r="EK55">
            <v>56551715</v>
          </cell>
          <cell r="EL55">
            <v>40967518</v>
          </cell>
          <cell r="EM55">
            <v>2655529598</v>
          </cell>
        </row>
        <row r="56">
          <cell r="C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</row>
        <row r="58">
          <cell r="B58" t="str">
            <v>Dec 2020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6</v>
          </cell>
          <cell r="H58">
            <v>5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>
            <v>7</v>
          </cell>
          <cell r="N58"/>
          <cell r="O58"/>
          <cell r="P58"/>
          <cell r="Q58"/>
          <cell r="R58">
            <v>7</v>
          </cell>
          <cell r="S58">
            <v>7</v>
          </cell>
          <cell r="T58">
            <v>7</v>
          </cell>
          <cell r="U58">
            <v>7</v>
          </cell>
          <cell r="V58">
            <v>7</v>
          </cell>
          <cell r="W58">
            <v>7</v>
          </cell>
          <cell r="X58">
            <v>6</v>
          </cell>
          <cell r="Y58">
            <v>5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8</v>
          </cell>
          <cell r="AH58">
            <v>7</v>
          </cell>
          <cell r="AI58">
            <v>7</v>
          </cell>
          <cell r="AJ58">
            <v>8</v>
          </cell>
          <cell r="AK58">
            <v>7</v>
          </cell>
          <cell r="AL58">
            <v>8</v>
          </cell>
          <cell r="AM58">
            <v>7</v>
          </cell>
          <cell r="AN58">
            <v>7</v>
          </cell>
          <cell r="AO58">
            <v>1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 t="e">
            <v>#N/A</v>
          </cell>
          <cell r="BB58">
            <v>8</v>
          </cell>
          <cell r="BC58">
            <v>7</v>
          </cell>
          <cell r="BD58">
            <v>9</v>
          </cell>
          <cell r="BE58">
            <v>9</v>
          </cell>
          <cell r="BF58">
            <v>9</v>
          </cell>
          <cell r="BG58">
            <v>8</v>
          </cell>
          <cell r="BH58">
            <v>1</v>
          </cell>
          <cell r="BI58">
            <v>1</v>
          </cell>
          <cell r="BJ58">
            <v>9</v>
          </cell>
          <cell r="BK58">
            <v>5</v>
          </cell>
          <cell r="BL58">
            <v>6</v>
          </cell>
          <cell r="BM58">
            <v>8</v>
          </cell>
          <cell r="BN58">
            <v>9</v>
          </cell>
          <cell r="BO58">
            <v>2</v>
          </cell>
          <cell r="BP58">
            <v>9</v>
          </cell>
          <cell r="BQ58">
            <v>4</v>
          </cell>
          <cell r="BR58">
            <v>8</v>
          </cell>
          <cell r="BS58">
            <v>5</v>
          </cell>
          <cell r="BT58">
            <v>8</v>
          </cell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</row>
        <row r="59">
          <cell r="B59" t="str">
            <v>Sep 2020 (Ranking out of 38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8</v>
          </cell>
          <cell r="K59">
            <v>6</v>
          </cell>
          <cell r="L59" t="e">
            <v>#REF!</v>
          </cell>
          <cell r="M59"/>
          <cell r="N59">
            <v>7</v>
          </cell>
          <cell r="O59"/>
          <cell r="P59"/>
          <cell r="Q59"/>
          <cell r="R59"/>
          <cell r="S59"/>
          <cell r="T59"/>
          <cell r="U59"/>
          <cell r="V59"/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  <cell r="AW59" t="e">
            <v>#REF!</v>
          </cell>
          <cell r="AX59" t="e">
            <v>#REF!</v>
          </cell>
          <cell r="AY59" t="e">
            <v>#REF!</v>
          </cell>
          <cell r="AZ59" t="e">
            <v>#REF!</v>
          </cell>
          <cell r="BA59">
            <v>8</v>
          </cell>
          <cell r="BB59">
            <v>8</v>
          </cell>
          <cell r="BC59">
            <v>7</v>
          </cell>
          <cell r="BD59">
            <v>9</v>
          </cell>
          <cell r="BE59">
            <v>6</v>
          </cell>
          <cell r="BF59">
            <v>7</v>
          </cell>
          <cell r="BG59">
            <v>5</v>
          </cell>
          <cell r="BH59">
            <v>2</v>
          </cell>
          <cell r="BI59">
            <v>1</v>
          </cell>
          <cell r="BJ59">
            <v>9</v>
          </cell>
          <cell r="BK59">
            <v>7</v>
          </cell>
          <cell r="BL59">
            <v>8</v>
          </cell>
          <cell r="BM59">
            <v>7</v>
          </cell>
          <cell r="BN59">
            <v>9</v>
          </cell>
          <cell r="BO59">
            <v>2</v>
          </cell>
          <cell r="BP59">
            <v>9</v>
          </cell>
          <cell r="BQ59">
            <v>3</v>
          </cell>
          <cell r="BR59">
            <v>6</v>
          </cell>
          <cell r="BS59">
            <v>5</v>
          </cell>
          <cell r="BT59">
            <v>6</v>
          </cell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</row>
        <row r="60">
          <cell r="B60" t="str">
            <v>Jun 2020 (Ranking out of 9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8</v>
          </cell>
          <cell r="K60">
            <v>8</v>
          </cell>
          <cell r="L60"/>
          <cell r="M60"/>
          <cell r="N60"/>
          <cell r="O60">
            <v>8</v>
          </cell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>
            <v>8</v>
          </cell>
          <cell r="BB60">
            <v>8</v>
          </cell>
          <cell r="BC60">
            <v>7</v>
          </cell>
          <cell r="BD60">
            <v>9</v>
          </cell>
          <cell r="BE60">
            <v>8</v>
          </cell>
          <cell r="BF60">
            <v>7</v>
          </cell>
          <cell r="BG60">
            <v>6</v>
          </cell>
          <cell r="BH60">
            <v>2</v>
          </cell>
          <cell r="BI60">
            <v>1</v>
          </cell>
          <cell r="BJ60">
            <v>9</v>
          </cell>
          <cell r="BK60">
            <v>2</v>
          </cell>
          <cell r="BL60">
            <v>2</v>
          </cell>
          <cell r="BM60">
            <v>8</v>
          </cell>
          <cell r="BN60">
            <v>8</v>
          </cell>
          <cell r="BO60">
            <v>8</v>
          </cell>
          <cell r="BP60">
            <v>9</v>
          </cell>
          <cell r="BQ60">
            <v>3</v>
          </cell>
          <cell r="BR60">
            <v>6</v>
          </cell>
          <cell r="BS60">
            <v>6</v>
          </cell>
          <cell r="BT60">
            <v>7</v>
          </cell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</row>
        <row r="61">
          <cell r="B61" t="str">
            <v>Mar 2020 (Ranking out of 9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9</v>
          </cell>
          <cell r="K61">
            <v>7</v>
          </cell>
          <cell r="L61" t="e">
            <v>#N/A</v>
          </cell>
          <cell r="M61"/>
          <cell r="N61"/>
          <cell r="O61"/>
          <cell r="P61">
            <v>7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>
            <v>8</v>
          </cell>
          <cell r="BC61">
            <v>7</v>
          </cell>
          <cell r="BD61">
            <v>9</v>
          </cell>
          <cell r="BE61">
            <v>7</v>
          </cell>
          <cell r="BF61">
            <v>8</v>
          </cell>
          <cell r="BG61">
            <v>6</v>
          </cell>
          <cell r="BH61">
            <v>2</v>
          </cell>
          <cell r="BI61">
            <v>1</v>
          </cell>
          <cell r="BJ61">
            <v>9</v>
          </cell>
          <cell r="BK61">
            <v>2</v>
          </cell>
          <cell r="BL61">
            <v>2</v>
          </cell>
          <cell r="BM61">
            <v>9</v>
          </cell>
          <cell r="BN61">
            <v>9</v>
          </cell>
          <cell r="BO61">
            <v>9</v>
          </cell>
          <cell r="BP61">
            <v>9</v>
          </cell>
          <cell r="BQ61">
            <v>5</v>
          </cell>
          <cell r="BR61">
            <v>6</v>
          </cell>
          <cell r="BS61">
            <v>7</v>
          </cell>
          <cell r="BT61">
            <v>7</v>
          </cell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</row>
        <row r="62">
          <cell r="B62" t="str">
            <v>Dec 2019 (Ranking out of 9 banks)</v>
          </cell>
          <cell r="C62">
            <v>8</v>
          </cell>
          <cell r="D62">
            <v>7</v>
          </cell>
          <cell r="E62">
            <v>7</v>
          </cell>
          <cell r="F62">
            <v>5</v>
          </cell>
          <cell r="G62">
            <v>5</v>
          </cell>
          <cell r="H62">
            <v>5</v>
          </cell>
          <cell r="I62">
            <v>8</v>
          </cell>
          <cell r="J62">
            <v>9</v>
          </cell>
          <cell r="K62">
            <v>7</v>
          </cell>
          <cell r="L62" t="e">
            <v>#N/A</v>
          </cell>
          <cell r="M62"/>
          <cell r="N62"/>
          <cell r="O62"/>
          <cell r="P62"/>
          <cell r="Q62">
            <v>7</v>
          </cell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>
            <v>8</v>
          </cell>
          <cell r="BC62">
            <v>7</v>
          </cell>
          <cell r="BD62">
            <v>7</v>
          </cell>
          <cell r="BE62">
            <v>7</v>
          </cell>
          <cell r="BF62">
            <v>8</v>
          </cell>
          <cell r="BG62">
            <v>8</v>
          </cell>
          <cell r="BH62">
            <v>2</v>
          </cell>
          <cell r="BI62">
            <v>1</v>
          </cell>
          <cell r="BJ62">
            <v>9</v>
          </cell>
          <cell r="BK62">
            <v>3</v>
          </cell>
          <cell r="BL62">
            <v>3</v>
          </cell>
          <cell r="BM62">
            <v>9</v>
          </cell>
          <cell r="BN62">
            <v>8</v>
          </cell>
          <cell r="BO62">
            <v>9</v>
          </cell>
          <cell r="BP62">
            <v>8</v>
          </cell>
          <cell r="BQ62">
            <v>5</v>
          </cell>
          <cell r="BR62">
            <v>6</v>
          </cell>
          <cell r="BS62">
            <v>7</v>
          </cell>
          <cell r="BT62">
            <v>7</v>
          </cell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</row>
        <row r="63">
          <cell r="B63" t="str">
            <v>Jun 2019 (Ranking out of 9 banks)</v>
          </cell>
          <cell r="C63">
            <v>7</v>
          </cell>
          <cell r="D63">
            <v>6</v>
          </cell>
          <cell r="E63">
            <v>6</v>
          </cell>
          <cell r="F63">
            <v>4</v>
          </cell>
          <cell r="G63">
            <v>4</v>
          </cell>
          <cell r="H63">
            <v>4</v>
          </cell>
          <cell r="I63">
            <v>7</v>
          </cell>
          <cell r="J63">
            <v>9</v>
          </cell>
          <cell r="K63">
            <v>7</v>
          </cell>
          <cell r="L63"/>
          <cell r="M63"/>
          <cell r="N63"/>
          <cell r="O63"/>
          <cell r="P63"/>
          <cell r="Q63"/>
          <cell r="R63"/>
          <cell r="S63">
            <v>6</v>
          </cell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>
            <v>1</v>
          </cell>
          <cell r="AZ63"/>
          <cell r="BA63">
            <v>7</v>
          </cell>
          <cell r="BB63">
            <v>7</v>
          </cell>
          <cell r="BC63">
            <v>6</v>
          </cell>
          <cell r="BD63">
            <v>6</v>
          </cell>
          <cell r="BE63">
            <v>7</v>
          </cell>
          <cell r="BF63">
            <v>9</v>
          </cell>
          <cell r="BG63">
            <v>8</v>
          </cell>
          <cell r="BH63">
            <v>1</v>
          </cell>
          <cell r="BI63">
            <v>1</v>
          </cell>
          <cell r="BJ63">
            <v>9</v>
          </cell>
          <cell r="BK63">
            <v>2</v>
          </cell>
          <cell r="BL63">
            <v>2</v>
          </cell>
          <cell r="BM63">
            <v>7</v>
          </cell>
          <cell r="BN63">
            <v>8</v>
          </cell>
          <cell r="BO63">
            <v>9</v>
          </cell>
          <cell r="BP63">
            <v>9</v>
          </cell>
          <cell r="BQ63">
            <v>5</v>
          </cell>
          <cell r="BR63">
            <v>6</v>
          </cell>
          <cell r="BS63">
            <v>7</v>
          </cell>
          <cell r="BT63">
            <v>7</v>
          </cell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</row>
        <row r="64">
          <cell r="B64" t="str">
            <v>Mar 2019 (Ranking out of 9 banks)</v>
          </cell>
          <cell r="C64">
            <v>7</v>
          </cell>
          <cell r="D64">
            <v>6</v>
          </cell>
          <cell r="E64">
            <v>6</v>
          </cell>
          <cell r="F64">
            <v>4</v>
          </cell>
          <cell r="G64">
            <v>4</v>
          </cell>
          <cell r="H64">
            <v>4</v>
          </cell>
          <cell r="I64">
            <v>7</v>
          </cell>
          <cell r="J64">
            <v>9</v>
          </cell>
          <cell r="K64">
            <v>8</v>
          </cell>
          <cell r="L64"/>
          <cell r="M64"/>
          <cell r="N64"/>
          <cell r="O64"/>
          <cell r="P64"/>
          <cell r="Q64"/>
          <cell r="R64"/>
          <cell r="S64"/>
          <cell r="T64">
            <v>6</v>
          </cell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/>
          <cell r="BB64">
            <v>7</v>
          </cell>
          <cell r="BC64">
            <v>6</v>
          </cell>
          <cell r="BD64">
            <v>6</v>
          </cell>
          <cell r="BE64">
            <v>8</v>
          </cell>
          <cell r="BF64">
            <v>9</v>
          </cell>
          <cell r="BG64">
            <v>8</v>
          </cell>
          <cell r="BH64">
            <v>1</v>
          </cell>
          <cell r="BI64">
            <v>1</v>
          </cell>
          <cell r="BJ64">
            <v>9</v>
          </cell>
          <cell r="BK64">
            <v>2</v>
          </cell>
          <cell r="BL64">
            <v>1</v>
          </cell>
          <cell r="BM64">
            <v>7</v>
          </cell>
          <cell r="BN64">
            <v>8</v>
          </cell>
          <cell r="BO64">
            <v>9</v>
          </cell>
          <cell r="BP64">
            <v>9</v>
          </cell>
          <cell r="BQ64">
            <v>5</v>
          </cell>
          <cell r="BR64">
            <v>6</v>
          </cell>
          <cell r="BS64">
            <v>7</v>
          </cell>
          <cell r="BT64">
            <v>7</v>
          </cell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</row>
        <row r="66">
          <cell r="B66" t="str">
            <v>Dec 2020 (Ranking out of 38 banks)</v>
          </cell>
          <cell r="C66">
            <v>8</v>
          </cell>
          <cell r="D66">
            <v>7</v>
          </cell>
          <cell r="E66">
            <v>9</v>
          </cell>
          <cell r="F66">
            <v>5</v>
          </cell>
          <cell r="G66">
            <v>6</v>
          </cell>
          <cell r="H66">
            <v>5</v>
          </cell>
          <cell r="I66">
            <v>8</v>
          </cell>
          <cell r="J66">
            <v>9</v>
          </cell>
          <cell r="K66">
            <v>11</v>
          </cell>
          <cell r="L66" t="e">
            <v>#REF!</v>
          </cell>
          <cell r="M66">
            <v>7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>
            <v>8</v>
          </cell>
          <cell r="BC66">
            <v>7</v>
          </cell>
          <cell r="BD66">
            <v>9</v>
          </cell>
          <cell r="BE66">
            <v>11</v>
          </cell>
          <cell r="BF66">
            <v>21</v>
          </cell>
          <cell r="BG66">
            <v>18</v>
          </cell>
          <cell r="BH66">
            <v>12</v>
          </cell>
          <cell r="BI66">
            <v>13</v>
          </cell>
          <cell r="BJ66">
            <v>24</v>
          </cell>
          <cell r="BK66">
            <v>9</v>
          </cell>
          <cell r="BL66">
            <v>20</v>
          </cell>
          <cell r="BM66">
            <v>26</v>
          </cell>
          <cell r="BN66">
            <v>35</v>
          </cell>
          <cell r="BO66">
            <v>21</v>
          </cell>
          <cell r="BP66">
            <v>33</v>
          </cell>
          <cell r="BQ66">
            <v>14</v>
          </cell>
          <cell r="BR66">
            <v>8</v>
          </cell>
          <cell r="BS66">
            <v>5</v>
          </cell>
          <cell r="BT66">
            <v>8</v>
          </cell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</row>
        <row r="67">
          <cell r="B67" t="str">
            <v>Sep 2020 (Ranking out of 38 banks)</v>
          </cell>
          <cell r="C67">
            <v>8</v>
          </cell>
          <cell r="D67">
            <v>7</v>
          </cell>
          <cell r="E67">
            <v>9</v>
          </cell>
          <cell r="F67">
            <v>5</v>
          </cell>
          <cell r="G67">
            <v>5</v>
          </cell>
          <cell r="H67">
            <v>5</v>
          </cell>
          <cell r="I67">
            <v>8</v>
          </cell>
          <cell r="J67">
            <v>8</v>
          </cell>
          <cell r="K67">
            <v>6</v>
          </cell>
          <cell r="L67" t="e">
            <v>#REF!</v>
          </cell>
          <cell r="M67"/>
          <cell r="N67">
            <v>7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>
            <v>8</v>
          </cell>
          <cell r="BC67">
            <v>7</v>
          </cell>
          <cell r="BD67">
            <v>9</v>
          </cell>
          <cell r="BE67">
            <v>6</v>
          </cell>
          <cell r="BF67">
            <v>13</v>
          </cell>
          <cell r="BG67">
            <v>8</v>
          </cell>
          <cell r="BH67">
            <v>17</v>
          </cell>
          <cell r="BI67">
            <v>15</v>
          </cell>
          <cell r="BJ67">
            <v>23</v>
          </cell>
          <cell r="BK67">
            <v>6</v>
          </cell>
          <cell r="BL67">
            <v>8</v>
          </cell>
          <cell r="BM67">
            <v>19</v>
          </cell>
          <cell r="BN67">
            <v>30</v>
          </cell>
          <cell r="BO67">
            <v>21</v>
          </cell>
          <cell r="BP67">
            <v>25</v>
          </cell>
          <cell r="BQ67">
            <v>12</v>
          </cell>
          <cell r="BR67">
            <v>6</v>
          </cell>
          <cell r="BS67">
            <v>5</v>
          </cell>
          <cell r="BT67">
            <v>6</v>
          </cell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</row>
        <row r="68">
          <cell r="B68" t="str">
            <v>Jun 2020 (Ranking out of 38 banks)</v>
          </cell>
          <cell r="C68">
            <v>8</v>
          </cell>
          <cell r="D68">
            <v>7</v>
          </cell>
          <cell r="E68">
            <v>9</v>
          </cell>
          <cell r="F68">
            <v>5</v>
          </cell>
          <cell r="G68">
            <v>5</v>
          </cell>
          <cell r="H68">
            <v>5</v>
          </cell>
          <cell r="I68">
            <v>8</v>
          </cell>
          <cell r="J68">
            <v>8</v>
          </cell>
          <cell r="K68">
            <v>8</v>
          </cell>
          <cell r="L68" t="e">
            <v>#REF!</v>
          </cell>
          <cell r="M68"/>
          <cell r="N68"/>
          <cell r="O68">
            <v>8</v>
          </cell>
          <cell r="P68"/>
          <cell r="Q68"/>
          <cell r="R68"/>
          <cell r="S68"/>
          <cell r="T68"/>
          <cell r="U68"/>
          <cell r="V68"/>
          <cell r="W68"/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>
            <v>8</v>
          </cell>
          <cell r="BC68">
            <v>7</v>
          </cell>
          <cell r="BD68">
            <v>9</v>
          </cell>
          <cell r="BE68">
            <v>8</v>
          </cell>
          <cell r="BF68">
            <v>15</v>
          </cell>
          <cell r="BG68">
            <v>11</v>
          </cell>
          <cell r="BH68">
            <v>16</v>
          </cell>
          <cell r="BI68">
            <v>14</v>
          </cell>
          <cell r="BJ68">
            <v>26</v>
          </cell>
          <cell r="BK68">
            <v>6</v>
          </cell>
          <cell r="BL68">
            <v>8</v>
          </cell>
          <cell r="BM68">
            <v>20</v>
          </cell>
          <cell r="BN68">
            <v>30</v>
          </cell>
          <cell r="BO68">
            <v>21</v>
          </cell>
          <cell r="BP68">
            <v>28</v>
          </cell>
          <cell r="BQ68">
            <v>13</v>
          </cell>
          <cell r="BR68">
            <v>6</v>
          </cell>
          <cell r="BS68">
            <v>6</v>
          </cell>
          <cell r="BT68">
            <v>7</v>
          </cell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</row>
        <row r="69">
          <cell r="B69" t="str">
            <v>Mar 2020 (Ranking out of 38 banks)</v>
          </cell>
          <cell r="C69">
            <v>8</v>
          </cell>
          <cell r="D69">
            <v>7</v>
          </cell>
          <cell r="E69">
            <v>9</v>
          </cell>
          <cell r="F69">
            <v>5</v>
          </cell>
          <cell r="G69">
            <v>5</v>
          </cell>
          <cell r="H69">
            <v>5</v>
          </cell>
          <cell r="I69">
            <v>8</v>
          </cell>
          <cell r="J69">
            <v>10</v>
          </cell>
          <cell r="K69">
            <v>7</v>
          </cell>
          <cell r="L69" t="e">
            <v>#REF!</v>
          </cell>
          <cell r="M69"/>
          <cell r="N69"/>
          <cell r="O69"/>
          <cell r="P69">
            <v>7</v>
          </cell>
          <cell r="Q69"/>
          <cell r="R69"/>
          <cell r="S69"/>
          <cell r="T69"/>
          <cell r="U69"/>
          <cell r="V69"/>
          <cell r="W69"/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 t="e">
            <v>#REF!</v>
          </cell>
          <cell r="BB69">
            <v>8</v>
          </cell>
          <cell r="BC69">
            <v>7</v>
          </cell>
          <cell r="BD69">
            <v>9</v>
          </cell>
          <cell r="BE69">
            <v>7</v>
          </cell>
          <cell r="BF69">
            <v>14</v>
          </cell>
          <cell r="BG69">
            <v>11</v>
          </cell>
          <cell r="BH69">
            <v>14</v>
          </cell>
          <cell r="BI69">
            <v>13</v>
          </cell>
          <cell r="BJ69">
            <v>30</v>
          </cell>
          <cell r="BK69">
            <v>5</v>
          </cell>
          <cell r="BL69">
            <v>8</v>
          </cell>
          <cell r="BM69">
            <v>26</v>
          </cell>
          <cell r="BN69">
            <v>29</v>
          </cell>
          <cell r="BO69">
            <v>18</v>
          </cell>
          <cell r="BP69">
            <v>28</v>
          </cell>
          <cell r="BQ69">
            <v>16</v>
          </cell>
          <cell r="BR69">
            <v>6</v>
          </cell>
          <cell r="BS69">
            <v>9</v>
          </cell>
          <cell r="BT69">
            <v>7</v>
          </cell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/>
          <cell r="EK69"/>
          <cell r="EL69"/>
          <cell r="EM69"/>
        </row>
        <row r="70">
          <cell r="B70" t="str">
            <v>Dec 2019 (Ranking out of 38 banks)</v>
          </cell>
          <cell r="C70">
            <v>8</v>
          </cell>
          <cell r="D70">
            <v>7</v>
          </cell>
          <cell r="E70">
            <v>7</v>
          </cell>
          <cell r="F70">
            <v>5</v>
          </cell>
          <cell r="G70">
            <v>5</v>
          </cell>
          <cell r="H70">
            <v>5</v>
          </cell>
          <cell r="I70">
            <v>8</v>
          </cell>
          <cell r="J70">
            <v>10</v>
          </cell>
          <cell r="K70">
            <v>7</v>
          </cell>
          <cell r="L70">
            <v>0</v>
          </cell>
          <cell r="M70"/>
          <cell r="N70"/>
          <cell r="O70"/>
          <cell r="P70"/>
          <cell r="Q70">
            <v>7</v>
          </cell>
          <cell r="R70"/>
          <cell r="S70"/>
          <cell r="T70"/>
          <cell r="U70"/>
          <cell r="V70"/>
          <cell r="W70"/>
          <cell r="X70">
            <v>4.0433573375004851E-3</v>
          </cell>
          <cell r="Y70">
            <v>3.9857052510327397E-3</v>
          </cell>
          <cell r="Z70">
            <v>3.8410824440889627E-3</v>
          </cell>
          <cell r="AA70">
            <v>3.8796088648280665E-3</v>
          </cell>
          <cell r="AB70">
            <v>3.8695415603358578E-3</v>
          </cell>
          <cell r="AC70">
            <v>3.6864442802451557E-3</v>
          </cell>
          <cell r="AD70">
            <v>3.6355440445543803E-3</v>
          </cell>
          <cell r="AE70">
            <v>3.4989097018524365E-3</v>
          </cell>
          <cell r="AF70">
            <v>3.3327067234972486E-3</v>
          </cell>
          <cell r="AG70">
            <v>3.140047870071703E-3</v>
          </cell>
          <cell r="AH70">
            <v>2.8919251478437126E-3</v>
          </cell>
          <cell r="AI70">
            <v>2.5775180393315849E-3</v>
          </cell>
          <cell r="AJ70">
            <v>2.5816394990063472E-3</v>
          </cell>
          <cell r="AK70">
            <v>2.7375039181430178E-3</v>
          </cell>
          <cell r="AL70">
            <v>2.8849107269786518E-3</v>
          </cell>
          <cell r="AM70">
            <v>2.9470418296018448E-3</v>
          </cell>
          <cell r="AN70">
            <v>2.9730819231159732E-3</v>
          </cell>
          <cell r="AO70">
            <v>2.8524193975043499E-3</v>
          </cell>
          <cell r="AP70">
            <v>313413032</v>
          </cell>
          <cell r="AQ70">
            <v>195568503</v>
          </cell>
          <cell r="AR70">
            <v>0</v>
          </cell>
          <cell r="AS70">
            <v>228782134</v>
          </cell>
          <cell r="AT70">
            <v>0</v>
          </cell>
          <cell r="AU70">
            <v>40312345</v>
          </cell>
          <cell r="AV70">
            <v>51920201</v>
          </cell>
          <cell r="AW70">
            <v>263782134</v>
          </cell>
          <cell r="AX70">
            <v>13553634</v>
          </cell>
          <cell r="AY70">
            <v>20834301</v>
          </cell>
          <cell r="AZ70">
            <v>20834.300999999999</v>
          </cell>
          <cell r="BA70">
            <v>4733253</v>
          </cell>
          <cell r="BB70">
            <v>8</v>
          </cell>
          <cell r="BC70">
            <v>7</v>
          </cell>
          <cell r="BD70">
            <v>7</v>
          </cell>
          <cell r="BE70">
            <v>7</v>
          </cell>
          <cell r="BF70">
            <v>15</v>
          </cell>
          <cell r="BG70">
            <v>13</v>
          </cell>
          <cell r="BH70">
            <v>14</v>
          </cell>
          <cell r="BI70">
            <v>14</v>
          </cell>
          <cell r="BJ70">
            <v>31</v>
          </cell>
          <cell r="BK70">
            <v>7</v>
          </cell>
          <cell r="BL70">
            <v>8</v>
          </cell>
          <cell r="BM70">
            <v>24</v>
          </cell>
          <cell r="BN70">
            <v>27</v>
          </cell>
          <cell r="BO70">
            <v>18</v>
          </cell>
          <cell r="BP70">
            <v>29</v>
          </cell>
          <cell r="BQ70">
            <v>19</v>
          </cell>
          <cell r="BR70">
            <v>6</v>
          </cell>
          <cell r="BS70">
            <v>9</v>
          </cell>
          <cell r="BT70">
            <v>7</v>
          </cell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  <cell r="EJ70"/>
          <cell r="EK70"/>
          <cell r="EL70"/>
          <cell r="EM70"/>
        </row>
        <row r="71">
          <cell r="B71" t="str">
            <v>Jun 2019 (Ranking out of 39 banks)</v>
          </cell>
          <cell r="C71">
            <v>7</v>
          </cell>
          <cell r="D71">
            <v>6</v>
          </cell>
          <cell r="E71">
            <v>6</v>
          </cell>
          <cell r="F71">
            <v>4</v>
          </cell>
          <cell r="G71">
            <v>4</v>
          </cell>
          <cell r="H71">
            <v>4</v>
          </cell>
          <cell r="I71">
            <v>7</v>
          </cell>
          <cell r="J71">
            <v>11</v>
          </cell>
          <cell r="K71">
            <v>7</v>
          </cell>
          <cell r="L71">
            <v>0</v>
          </cell>
          <cell r="M71"/>
          <cell r="N71"/>
          <cell r="O71"/>
          <cell r="P71"/>
          <cell r="Q71"/>
          <cell r="R71"/>
          <cell r="S71">
            <v>6</v>
          </cell>
          <cell r="T71"/>
          <cell r="U71"/>
          <cell r="V71"/>
          <cell r="W71"/>
          <cell r="X71">
            <v>0</v>
          </cell>
          <cell r="Y71">
            <v>2.2831051018938715E-3</v>
          </cell>
          <cell r="Z71">
            <v>2.667232875557445E-3</v>
          </cell>
          <cell r="AA71">
            <v>2.7943385230868381E-3</v>
          </cell>
          <cell r="AB71">
            <v>2.9311894911254019E-3</v>
          </cell>
          <cell r="AC71">
            <v>3.0410302221931039E-3</v>
          </cell>
          <cell r="AD71">
            <v>3.2463100336946882E-3</v>
          </cell>
          <cell r="AE71">
            <v>3.127047466179375E-3</v>
          </cell>
          <cell r="AF71">
            <v>3.4316570805427039E-3</v>
          </cell>
          <cell r="AG71">
            <v>3.5951394425047193E-3</v>
          </cell>
          <cell r="AH71">
            <v>3.5168922779126709E-3</v>
          </cell>
          <cell r="AI71">
            <v>3.6589293862348505E-3</v>
          </cell>
          <cell r="AJ71">
            <v>3.8139306267146143E-3</v>
          </cell>
          <cell r="AK71">
            <v>4.1598331954687522E-3</v>
          </cell>
          <cell r="AL71">
            <v>4.3305980844768359E-3</v>
          </cell>
          <cell r="AM71">
            <v>4.7091276126817556E-3</v>
          </cell>
          <cell r="AN71">
            <v>4.9352439066792245E-3</v>
          </cell>
          <cell r="AO71">
            <v>5.0564486501753214E-3</v>
          </cell>
          <cell r="AP71">
            <v>313413032</v>
          </cell>
          <cell r="AQ71">
            <v>195568503</v>
          </cell>
          <cell r="AR71">
            <v>0</v>
          </cell>
          <cell r="AS71">
            <v>228782134</v>
          </cell>
          <cell r="AT71">
            <v>0</v>
          </cell>
          <cell r="AU71">
            <v>40312354</v>
          </cell>
          <cell r="AV71">
            <v>51920201</v>
          </cell>
          <cell r="AW71">
            <v>263782134</v>
          </cell>
          <cell r="AX71">
            <v>13553634</v>
          </cell>
          <cell r="AY71">
            <v>20834301</v>
          </cell>
          <cell r="AZ71">
            <v>20834.300999999999</v>
          </cell>
          <cell r="BA71">
            <v>7</v>
          </cell>
          <cell r="BB71">
            <v>7</v>
          </cell>
          <cell r="BC71">
            <v>6</v>
          </cell>
          <cell r="BD71">
            <v>6</v>
          </cell>
          <cell r="BE71">
            <v>7</v>
          </cell>
          <cell r="BF71">
            <v>15</v>
          </cell>
          <cell r="BG71">
            <v>14</v>
          </cell>
          <cell r="BH71">
            <v>18</v>
          </cell>
          <cell r="BI71">
            <v>18</v>
          </cell>
          <cell r="BJ71">
            <v>32</v>
          </cell>
          <cell r="BK71">
            <v>6</v>
          </cell>
          <cell r="BL71">
            <v>6</v>
          </cell>
          <cell r="BM71">
            <v>16</v>
          </cell>
          <cell r="BN71">
            <v>31</v>
          </cell>
          <cell r="BO71">
            <v>20</v>
          </cell>
          <cell r="BP71">
            <v>32</v>
          </cell>
          <cell r="BQ71">
            <v>22</v>
          </cell>
          <cell r="BR71">
            <v>6</v>
          </cell>
          <cell r="BS71">
            <v>8</v>
          </cell>
          <cell r="BT71">
            <v>7</v>
          </cell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  <cell r="EJ71"/>
          <cell r="EK71"/>
          <cell r="EL71"/>
          <cell r="EM71"/>
        </row>
        <row r="72">
          <cell r="B72" t="str">
            <v>Mar 2019 (Ranking out of 39 banks)</v>
          </cell>
          <cell r="C72">
            <v>7</v>
          </cell>
          <cell r="D72">
            <v>6</v>
          </cell>
          <cell r="E72">
            <v>6</v>
          </cell>
          <cell r="F72">
            <v>4</v>
          </cell>
          <cell r="G72">
            <v>4</v>
          </cell>
          <cell r="H72">
            <v>4</v>
          </cell>
          <cell r="I72">
            <v>7</v>
          </cell>
          <cell r="J72">
            <v>10</v>
          </cell>
          <cell r="K72">
            <v>8</v>
          </cell>
          <cell r="L72">
            <v>0</v>
          </cell>
          <cell r="M72"/>
          <cell r="N72"/>
          <cell r="O72"/>
          <cell r="P72"/>
          <cell r="Q72"/>
          <cell r="R72"/>
          <cell r="S72"/>
          <cell r="T72">
            <v>6</v>
          </cell>
          <cell r="U72"/>
          <cell r="V72"/>
          <cell r="W72"/>
          <cell r="X72"/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0</v>
          </cell>
          <cell r="BB72">
            <v>7</v>
          </cell>
          <cell r="BC72">
            <v>6</v>
          </cell>
          <cell r="BD72">
            <v>6</v>
          </cell>
          <cell r="BE72">
            <v>8</v>
          </cell>
          <cell r="BF72">
            <v>16</v>
          </cell>
          <cell r="BG72">
            <v>16</v>
          </cell>
          <cell r="BH72">
            <v>17</v>
          </cell>
          <cell r="BI72">
            <v>17</v>
          </cell>
          <cell r="BJ72">
            <v>32</v>
          </cell>
          <cell r="BK72">
            <v>6</v>
          </cell>
          <cell r="BL72">
            <v>5</v>
          </cell>
          <cell r="BM72">
            <v>17</v>
          </cell>
          <cell r="BN72">
            <v>29</v>
          </cell>
          <cell r="BO72">
            <v>20</v>
          </cell>
          <cell r="BP72">
            <v>30</v>
          </cell>
          <cell r="BQ72">
            <v>18</v>
          </cell>
          <cell r="BR72">
            <v>6</v>
          </cell>
          <cell r="BS72">
            <v>7</v>
          </cell>
          <cell r="BT72">
            <v>7</v>
          </cell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  <cell r="DX72"/>
          <cell r="DY72"/>
          <cell r="DZ72"/>
          <cell r="EA72"/>
          <cell r="EB72"/>
          <cell r="EC72"/>
          <cell r="ED72"/>
          <cell r="EE72"/>
          <cell r="EF72"/>
          <cell r="EG72"/>
          <cell r="EH72"/>
          <cell r="EI72"/>
          <cell r="EJ72"/>
          <cell r="EK72"/>
          <cell r="EL72"/>
          <cell r="EM72"/>
        </row>
      </sheetData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ar_21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 t="str">
            <v>Figures in KShs billions, except where otherwise indicated</v>
          </cell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  <cell r="EJ1"/>
          <cell r="EK1"/>
          <cell r="EL1"/>
          <cell r="EM1"/>
        </row>
        <row r="2">
          <cell r="B2" t="str">
            <v>Kenya Banking Industry analysis as at 31 March 2021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  <cell r="EJ2"/>
          <cell r="EK2"/>
          <cell r="EL2"/>
          <cell r="EM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 t="str">
            <v>Market share on:</v>
          </cell>
          <cell r="BC3"/>
          <cell r="BD3"/>
          <cell r="BE3"/>
          <cell r="BF3" t="str">
            <v>Key ratios as at 31 March 2021</v>
          </cell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 t="str">
            <v>Market share on off balance sheet items:</v>
          </cell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 t="str">
            <v>ok</v>
          </cell>
          <cell r="CW3" t="str">
            <v>ok</v>
          </cell>
          <cell r="CX3" t="str">
            <v>ok</v>
          </cell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/>
          <cell r="DU3"/>
          <cell r="DV3"/>
          <cell r="DW3"/>
          <cell r="DX3" t="str">
            <v>ok</v>
          </cell>
          <cell r="DY3" t="str">
            <v>ok</v>
          </cell>
          <cell r="DZ3"/>
          <cell r="EA3"/>
          <cell r="EB3"/>
          <cell r="EC3"/>
          <cell r="ED3" t="str">
            <v>ok</v>
          </cell>
          <cell r="EE3" t="str">
            <v>ok</v>
          </cell>
          <cell r="EF3"/>
          <cell r="EG3"/>
          <cell r="EH3" t="str">
            <v>ok</v>
          </cell>
          <cell r="EI3" t="str">
            <v>ok</v>
          </cell>
          <cell r="EJ3" t="str">
            <v>ok</v>
          </cell>
          <cell r="EK3" t="str">
            <v>ok</v>
          </cell>
          <cell r="EL3"/>
          <cell r="EM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Mar- 21</v>
          </cell>
          <cell r="N4" t="str">
            <v>Dec- 20</v>
          </cell>
          <cell r="O4" t="str">
            <v>Sep- 20</v>
          </cell>
          <cell r="P4" t="str">
            <v>Jun-20</v>
          </cell>
          <cell r="Q4" t="str">
            <v>Mar- 20</v>
          </cell>
          <cell r="R4" t="str">
            <v>Sep- 19</v>
          </cell>
          <cell r="S4" t="str">
            <v>Jun- 19</v>
          </cell>
          <cell r="T4" t="str">
            <v>Mar- 19</v>
          </cell>
          <cell r="U4" t="str">
            <v>Dec- 18</v>
          </cell>
          <cell r="V4" t="str">
            <v>Sep- 18</v>
          </cell>
          <cell r="W4" t="str">
            <v>Jun- 18</v>
          </cell>
          <cell r="X4" t="str">
            <v>Mar- 18</v>
          </cell>
          <cell r="Y4" t="str">
            <v>Dec- 17</v>
          </cell>
          <cell r="Z4" t="str">
            <v>Sep- 17</v>
          </cell>
          <cell r="AA4" t="str">
            <v>Jun- 17</v>
          </cell>
          <cell r="AB4" t="str">
            <v>Mar- 17</v>
          </cell>
          <cell r="AC4" t="str">
            <v>Dec- 16</v>
          </cell>
          <cell r="AD4" t="str">
            <v>Sep- 16</v>
          </cell>
          <cell r="AE4" t="str">
            <v>Jun- 16</v>
          </cell>
          <cell r="AF4" t="str">
            <v>Mar- 16</v>
          </cell>
          <cell r="AG4" t="str">
            <v>Sep- 15</v>
          </cell>
          <cell r="AH4" t="str">
            <v>June - 15</v>
          </cell>
          <cell r="AI4" t="str">
            <v>Mar - 15</v>
          </cell>
          <cell r="AJ4" t="str">
            <v>Dec - 14</v>
          </cell>
          <cell r="AK4" t="str">
            <v>Sep - 14</v>
          </cell>
          <cell r="AL4" t="str">
            <v>Jun - 14</v>
          </cell>
          <cell r="AM4" t="str">
            <v>Mar - 14</v>
          </cell>
          <cell r="AN4" t="str">
            <v>Dec - 13</v>
          </cell>
          <cell r="AO4" t="str">
            <v>Assets
Sep 2013</v>
          </cell>
          <cell r="AP4" t="str">
            <v>Advances Sep 2013</v>
          </cell>
          <cell r="AQ4" t="str">
            <v>Advances - Dec 2010</v>
          </cell>
          <cell r="AR4" t="str">
            <v>Deposits - Sep 2013</v>
          </cell>
          <cell r="AS4" t="str">
            <v>Deposits - Dec 2010</v>
          </cell>
          <cell r="AT4" t="str">
            <v>Core Capital</v>
          </cell>
          <cell r="AU4" t="str">
            <v>Total Capital</v>
          </cell>
          <cell r="AV4" t="str">
            <v>Total Risk Weighted Assets</v>
          </cell>
          <cell r="AW4" t="str">
            <v>PBT</v>
          </cell>
          <cell r="AX4" t="str">
            <v>Interest income on
 loans and advances</v>
          </cell>
          <cell r="AY4" t="str">
            <v>Interest income on
 loans and advances</v>
          </cell>
          <cell r="AZ4" t="str">
            <v>Interest expenses on 
customer deposits</v>
          </cell>
          <cell r="BA4"/>
          <cell r="BB4" t="str">
            <v>Assets</v>
          </cell>
          <cell r="BC4" t="str">
            <v xml:space="preserve"> Advances</v>
          </cell>
          <cell r="BD4" t="str">
            <v>Customer Deposits</v>
          </cell>
          <cell r="BE4" t="str">
            <v>PBT Marketshare %</v>
          </cell>
          <cell r="BF4" t="str">
            <v>Annualised ROE</v>
          </cell>
          <cell r="BG4" t="str">
            <v>Annualised ROA</v>
          </cell>
          <cell r="BH4" t="str">
            <v>Total capital/ TRWA</v>
          </cell>
          <cell r="BI4" t="str">
            <v>Core capital/ TRWA</v>
          </cell>
          <cell r="BJ4" t="str">
            <v>Fee income/Total income</v>
          </cell>
          <cell r="BK4" t="str">
            <v>Cost
/Income</v>
          </cell>
          <cell r="BL4" t="str">
            <v>NPA ratio</v>
          </cell>
          <cell r="BM4" t="str">
            <v>Coverarge ratio (Specific provision/NPL)</v>
          </cell>
          <cell r="BN4" t="str">
            <v>Yield on Loans</v>
          </cell>
          <cell r="BO4" t="str">
            <v>Cost of customer deposits</v>
          </cell>
          <cell r="BP4" t="str">
            <v>Spread</v>
          </cell>
          <cell r="BQ4" t="str">
            <v>Advances to Deposits ratio</v>
          </cell>
          <cell r="BR4" t="str">
            <v>Letter of credit, guarantees, acceptances</v>
          </cell>
          <cell r="BS4" t="str">
            <v>Forwards swaps &amp; options</v>
          </cell>
          <cell r="BT4" t="str">
            <v>Overall off balance sheet items</v>
          </cell>
          <cell r="BU4" t="str">
            <v>Total assets Mar 21</v>
          </cell>
          <cell r="BV4" t="str">
            <v>Total assets Dec 20</v>
          </cell>
          <cell r="BW4" t="str">
            <v>Total assets Sep 20</v>
          </cell>
          <cell r="BX4" t="str">
            <v>Total assets Jun 20</v>
          </cell>
          <cell r="BY4" t="str">
            <v>Total assets Mar 20</v>
          </cell>
          <cell r="BZ4" t="str">
            <v>Total assets Dec 19</v>
          </cell>
          <cell r="CA4" t="str">
            <v>Total assets Sep 19</v>
          </cell>
          <cell r="CB4" t="str">
            <v>Total assets Jun 19</v>
          </cell>
          <cell r="CC4" t="str">
            <v>Total assets Mar 19</v>
          </cell>
          <cell r="CD4" t="str">
            <v>Total assets Dec 18</v>
          </cell>
          <cell r="CE4" t="str">
            <v>Total assets Sep 18</v>
          </cell>
          <cell r="CF4" t="str">
            <v>Total assets Jun 18</v>
          </cell>
          <cell r="CG4" t="str">
            <v>Total assets Mar 18</v>
          </cell>
          <cell r="CH4" t="str">
            <v>Total assets Dec 17</v>
          </cell>
          <cell r="CI4" t="str">
            <v>Total assets Sep 17</v>
          </cell>
          <cell r="CJ4" t="str">
            <v>Total assets Jun 17</v>
          </cell>
          <cell r="CK4" t="str">
            <v>Total assets Mar 17</v>
          </cell>
          <cell r="CL4" t="str">
            <v>Total assets Dec 16</v>
          </cell>
          <cell r="CM4" t="str">
            <v>Total assets Sep 16</v>
          </cell>
          <cell r="CN4" t="str">
            <v>Total assets Jun 16</v>
          </cell>
          <cell r="CO4" t="str">
            <v>Total assets Mar 16</v>
          </cell>
          <cell r="CP4" t="str">
            <v>Total assets Dec 15</v>
          </cell>
          <cell r="CQ4" t="str">
            <v>Total assets Sep 15</v>
          </cell>
          <cell r="CR4" t="str">
            <v>Total assets June 15</v>
          </cell>
          <cell r="CS4" t="str">
            <v>Total assets Mar 15</v>
          </cell>
          <cell r="CT4" t="str">
            <v>Total assets Dec 14</v>
          </cell>
          <cell r="CU4" t="str">
            <v>Total assets Sep 14</v>
          </cell>
          <cell r="CV4" t="str">
            <v>Total assets June 14</v>
          </cell>
          <cell r="CW4" t="str">
            <v>Total assets Mar 14</v>
          </cell>
          <cell r="CX4" t="str">
            <v>Total assets Dec 13</v>
          </cell>
          <cell r="CY4" t="str">
            <v>Total Equity Mar 21</v>
          </cell>
          <cell r="CZ4" t="str">
            <v>Total Equity Dec 20</v>
          </cell>
          <cell r="DA4" t="str">
            <v>Total Equity Sep 20</v>
          </cell>
          <cell r="DB4" t="str">
            <v>Total Equity Jun 20</v>
          </cell>
          <cell r="DC4" t="str">
            <v>Total Equity Mar 20</v>
          </cell>
          <cell r="DD4" t="str">
            <v>Total Equity Dec 19</v>
          </cell>
          <cell r="DE4" t="str">
            <v>Total Equity Sep 19</v>
          </cell>
          <cell r="DF4" t="str">
            <v>Total Equity Jun 19</v>
          </cell>
          <cell r="DG4" t="str">
            <v>Total Equity Mar 19</v>
          </cell>
          <cell r="DH4" t="str">
            <v>Total Equity Dec 18</v>
          </cell>
          <cell r="DI4" t="str">
            <v>Total Equity Sep 18</v>
          </cell>
          <cell r="DJ4" t="str">
            <v>Total Equity Jun 18</v>
          </cell>
          <cell r="DK4" t="str">
            <v>Total Equity Mar 18</v>
          </cell>
          <cell r="DL4" t="str">
            <v>Total Equity Dec 17</v>
          </cell>
          <cell r="DM4" t="str">
            <v>Total Equity Sep 17</v>
          </cell>
          <cell r="DN4" t="str">
            <v>Total Equity Jun 17</v>
          </cell>
          <cell r="DO4" t="str">
            <v>Total Equity Mar 17</v>
          </cell>
          <cell r="DP4" t="str">
            <v>Total Equity Dec 16</v>
          </cell>
          <cell r="DQ4" t="str">
            <v>Total Equity Sep 16</v>
          </cell>
          <cell r="DR4" t="str">
            <v>Total Equity Jun 16</v>
          </cell>
          <cell r="DS4" t="str">
            <v>Total Equity March 16</v>
          </cell>
          <cell r="DT4" t="str">
            <v>Total Equity December 15</v>
          </cell>
          <cell r="DU4" t="str">
            <v>Total Equity September 15</v>
          </cell>
          <cell r="DV4" t="str">
            <v>Total Equity June 15</v>
          </cell>
          <cell r="DW4" t="str">
            <v>Total Equity Mar 15</v>
          </cell>
          <cell r="DX4" t="str">
            <v>Total equity Dec 14</v>
          </cell>
          <cell r="DY4" t="str">
            <v>Total equity Sep 14</v>
          </cell>
          <cell r="DZ4" t="str">
            <v>Total equity June 14</v>
          </cell>
          <cell r="EA4" t="str">
            <v>Total equity Mar 14</v>
          </cell>
          <cell r="EB4" t="str">
            <v>Total equity Dec 13</v>
          </cell>
          <cell r="EC4"/>
          <cell r="ED4" t="str">
            <v>Fee income Mar 2021</v>
          </cell>
          <cell r="EE4" t="str">
            <v>Net Interest income Mar 2021</v>
          </cell>
          <cell r="EF4"/>
          <cell r="EG4" t="str">
            <v>Total operating income</v>
          </cell>
          <cell r="EH4" t="str">
            <v>Total expenses Mar 2021</v>
          </cell>
          <cell r="EI4" t="str">
            <v>Specific Provision Mar 21</v>
          </cell>
          <cell r="EJ4" t="str">
            <v>Net non performing loans
 Mar 2021</v>
          </cell>
          <cell r="EK4" t="str">
            <v>Total NPA</v>
          </cell>
          <cell r="EL4" t="str">
            <v>Profit after tax
Mar 2021</v>
          </cell>
          <cell r="EM4" t="str">
            <v>Advances - Mar 2021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 t="str">
            <v>CBK Min = 14.5%</v>
          </cell>
          <cell r="BI5" t="str">
            <v>CBK Min = 10.5%</v>
          </cell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  <cell r="EJ5"/>
          <cell r="EK5"/>
          <cell r="EL5"/>
          <cell r="EM5"/>
        </row>
        <row r="6">
          <cell r="B6" t="str">
            <v>Kenya Commercial Bank</v>
          </cell>
          <cell r="C6">
            <v>744.46152800000004</v>
          </cell>
          <cell r="D6">
            <v>496.213998</v>
          </cell>
          <cell r="E6">
            <v>569.27101500000003</v>
          </cell>
          <cell r="F6">
            <v>104.988072</v>
          </cell>
          <cell r="G6">
            <v>129.03407200000001</v>
          </cell>
          <cell r="H6">
            <v>106.850003</v>
          </cell>
          <cell r="I6">
            <v>649.66203299999995</v>
          </cell>
          <cell r="J6">
            <v>0.72224500000000003</v>
          </cell>
          <cell r="K6">
            <v>7.8551200000000003</v>
          </cell>
          <cell r="L6"/>
          <cell r="M6">
            <v>0.13610643523528132</v>
          </cell>
          <cell r="N6">
            <v>0.13885407675221295</v>
          </cell>
          <cell r="O6">
            <v>0.14267893515652097</v>
          </cell>
          <cell r="P6">
            <v>0.1416153869572814</v>
          </cell>
          <cell r="Q6">
            <v>0.14566141968208518</v>
          </cell>
          <cell r="R6">
            <v>0.14545460759005399</v>
          </cell>
          <cell r="S6">
            <v>0.14303507584047709</v>
          </cell>
          <cell r="T6">
            <v>0.145471861075753</v>
          </cell>
          <cell r="U6">
            <v>0.14397199811038175</v>
          </cell>
          <cell r="V6">
            <v>0.13881037333648602</v>
          </cell>
          <cell r="W6">
            <v>0.14117435542314599</v>
          </cell>
          <cell r="X6">
            <v>0.13796686321193541</v>
          </cell>
          <cell r="Y6">
            <v>0.14291263056409176</v>
          </cell>
          <cell r="Z6">
            <v>0.1430842533304027</v>
          </cell>
          <cell r="AA6">
            <v>0.14152595466646359</v>
          </cell>
          <cell r="AB6">
            <v>0.13574438000670025</v>
          </cell>
          <cell r="AC6">
            <v>0.13992352803734659</v>
          </cell>
          <cell r="AD6">
            <v>0.13433714985353076</v>
          </cell>
          <cell r="AE6">
            <v>0.13275515468664842</v>
          </cell>
          <cell r="AF6">
            <v>0.13119905159235939</v>
          </cell>
          <cell r="AG6">
            <v>0.12315759144100659</v>
          </cell>
          <cell r="AH6">
            <v>0.12828392399161925</v>
          </cell>
          <cell r="AI6">
            <v>0.12776260968164574</v>
          </cell>
          <cell r="AJ6">
            <v>0.12747288756217376</v>
          </cell>
          <cell r="AK6">
            <v>0.1249181995617412</v>
          </cell>
          <cell r="AL6">
            <v>0.13106153348130317</v>
          </cell>
          <cell r="AM6">
            <v>0.13103110285523009</v>
          </cell>
          <cell r="AN6">
            <v>0.12953006295034575</v>
          </cell>
          <cell r="AO6">
            <v>313413032</v>
          </cell>
          <cell r="AP6">
            <v>195568503</v>
          </cell>
          <cell r="AQ6">
            <v>0</v>
          </cell>
          <cell r="AR6">
            <v>228782134</v>
          </cell>
          <cell r="AS6">
            <v>0</v>
          </cell>
          <cell r="AT6">
            <v>40312354</v>
          </cell>
          <cell r="AU6">
            <v>51920201</v>
          </cell>
          <cell r="AV6">
            <v>263782134</v>
          </cell>
          <cell r="AW6">
            <v>13553634</v>
          </cell>
          <cell r="AX6">
            <v>20834301</v>
          </cell>
          <cell r="AY6">
            <v>20834.300999999999</v>
          </cell>
          <cell r="AZ6">
            <v>4733253</v>
          </cell>
          <cell r="BA6"/>
          <cell r="BB6">
            <v>0.13514043857186853</v>
          </cell>
          <cell r="BC6">
            <v>0.18333568968345973</v>
          </cell>
          <cell r="BD6">
            <v>0.14241416842685334</v>
          </cell>
          <cell r="BE6">
            <v>0.17222972985713636</v>
          </cell>
          <cell r="BF6">
            <v>0.20316156643417918</v>
          </cell>
          <cell r="BG6">
            <v>2.948729491476889E-2</v>
          </cell>
          <cell r="BH6">
            <v>0.19861722779788799</v>
          </cell>
          <cell r="BI6">
            <v>0.16160413671580529</v>
          </cell>
          <cell r="BJ6">
            <v>0.24987793544211251</v>
          </cell>
          <cell r="BK6">
            <v>0.4170967767916427</v>
          </cell>
          <cell r="BL6">
            <v>0.10834537263727578</v>
          </cell>
          <cell r="BM6">
            <v>0.54408661346751408</v>
          </cell>
          <cell r="BN6">
            <v>0.10913411520762652</v>
          </cell>
          <cell r="BO6">
            <v>2.3851903755413916E-2</v>
          </cell>
          <cell r="BP6">
            <v>8.5282211452212597E-2</v>
          </cell>
          <cell r="BQ6">
            <v>0.8716656652543604</v>
          </cell>
          <cell r="BR6">
            <v>0.10948908237907273</v>
          </cell>
          <cell r="BS6">
            <v>2.9755397675126541E-2</v>
          </cell>
          <cell r="BT6">
            <v>7.5732641217826066E-2</v>
          </cell>
          <cell r="BU6">
            <v>744461528</v>
          </cell>
          <cell r="BV6">
            <v>758345431</v>
          </cell>
          <cell r="BW6">
            <v>739376221</v>
          </cell>
          <cell r="BX6">
            <v>730292814</v>
          </cell>
          <cell r="BY6">
            <v>728913837</v>
          </cell>
          <cell r="BZ6">
            <v>674301720</v>
          </cell>
          <cell r="CA6">
            <v>667693686</v>
          </cell>
          <cell r="CB6">
            <v>653058422</v>
          </cell>
          <cell r="CC6">
            <v>635446081</v>
          </cell>
          <cell r="CD6">
            <v>621722876</v>
          </cell>
          <cell r="CE6">
            <v>594008882</v>
          </cell>
          <cell r="CF6">
            <v>582710853</v>
          </cell>
          <cell r="CG6">
            <v>560903987</v>
          </cell>
          <cell r="CH6">
            <v>555630311</v>
          </cell>
          <cell r="CI6">
            <v>551343268</v>
          </cell>
          <cell r="CJ6">
            <v>539972430</v>
          </cell>
          <cell r="CK6">
            <v>520535661</v>
          </cell>
          <cell r="CL6">
            <v>504775429</v>
          </cell>
          <cell r="CM6">
            <v>480228078</v>
          </cell>
          <cell r="CN6">
            <v>468119269</v>
          </cell>
          <cell r="CO6">
            <v>467040289</v>
          </cell>
          <cell r="CP6">
            <v>467741173</v>
          </cell>
          <cell r="CQ6">
            <v>454775641</v>
          </cell>
          <cell r="CR6">
            <v>428373929</v>
          </cell>
          <cell r="CS6">
            <v>392112176</v>
          </cell>
          <cell r="CT6">
            <v>376969401</v>
          </cell>
          <cell r="CU6">
            <v>354654696</v>
          </cell>
          <cell r="CV6">
            <v>357832852</v>
          </cell>
          <cell r="CW6">
            <v>344881270</v>
          </cell>
          <cell r="CX6">
            <v>323312544</v>
          </cell>
          <cell r="CY6">
            <v>106850003</v>
          </cell>
          <cell r="CZ6">
            <v>111270544</v>
          </cell>
          <cell r="DA6">
            <v>104134722</v>
          </cell>
          <cell r="DB6">
            <v>101108298</v>
          </cell>
          <cell r="DC6">
            <v>98172727</v>
          </cell>
          <cell r="DD6">
            <v>92607634</v>
          </cell>
          <cell r="DE6">
            <v>103799988</v>
          </cell>
          <cell r="DF6">
            <v>100669405</v>
          </cell>
          <cell r="DG6">
            <v>102602551</v>
          </cell>
          <cell r="DH6">
            <v>97788946</v>
          </cell>
          <cell r="DI6">
            <v>86547811</v>
          </cell>
          <cell r="DJ6">
            <v>83188923</v>
          </cell>
          <cell r="DK6">
            <v>77025627</v>
          </cell>
          <cell r="DL6">
            <v>88990915</v>
          </cell>
          <cell r="DM6">
            <v>87543545</v>
          </cell>
          <cell r="DN6">
            <v>82387611</v>
          </cell>
          <cell r="DO6">
            <v>76498794</v>
          </cell>
          <cell r="DP6">
            <v>80989888</v>
          </cell>
          <cell r="DQ6">
            <v>79112934</v>
          </cell>
          <cell r="DR6">
            <v>71821971</v>
          </cell>
          <cell r="DS6">
            <v>65237685</v>
          </cell>
          <cell r="DT6">
            <v>80885958</v>
          </cell>
          <cell r="DU6">
            <v>75806174</v>
          </cell>
          <cell r="DV6">
            <v>73434331</v>
          </cell>
          <cell r="DW6">
            <v>75829560</v>
          </cell>
          <cell r="DX6">
            <v>72167339</v>
          </cell>
          <cell r="DY6">
            <v>72167339</v>
          </cell>
          <cell r="DZ6">
            <v>68163363</v>
          </cell>
          <cell r="EA6">
            <v>65596612</v>
          </cell>
          <cell r="EB6">
            <v>62390636</v>
          </cell>
          <cell r="EC6"/>
          <cell r="ED6">
            <v>4436570</v>
          </cell>
          <cell r="EE6">
            <v>13318379</v>
          </cell>
          <cell r="EF6"/>
          <cell r="EG6">
            <v>17754949</v>
          </cell>
          <cell r="EH6">
            <v>7405532</v>
          </cell>
          <cell r="EI6">
            <v>32805809</v>
          </cell>
          <cell r="EJ6">
            <v>27489387</v>
          </cell>
          <cell r="EK6">
            <v>60295196</v>
          </cell>
          <cell r="EL6">
            <v>5539214</v>
          </cell>
          <cell r="EM6">
            <v>496213998</v>
          </cell>
        </row>
        <row r="7">
          <cell r="B7" t="str">
            <v>Equity Bank</v>
          </cell>
          <cell r="C7">
            <v>717.97663299999999</v>
          </cell>
          <cell r="D7">
            <v>322.51551999999998</v>
          </cell>
          <cell r="E7">
            <v>431.44903499999998</v>
          </cell>
          <cell r="F7">
            <v>73.879580000000004</v>
          </cell>
          <cell r="G7">
            <v>95.749579999999995</v>
          </cell>
          <cell r="H7">
            <v>86.409081</v>
          </cell>
          <cell r="I7">
            <v>620.19801800000005</v>
          </cell>
          <cell r="J7">
            <v>0.80740699999999999</v>
          </cell>
          <cell r="K7">
            <v>9.2827540000000006</v>
          </cell>
          <cell r="L7"/>
          <cell r="M7">
            <v>0.11467226858348667</v>
          </cell>
          <cell r="N7">
            <v>0.11682192262465463</v>
          </cell>
          <cell r="O7">
            <v>0.11214208797173691</v>
          </cell>
          <cell r="P7">
            <v>0.10673950818376135</v>
          </cell>
          <cell r="Q7">
            <v>0.10447199322839885</v>
          </cell>
          <cell r="R7">
            <v>0.10715481797940646</v>
          </cell>
          <cell r="S7">
            <v>0.10385332472346581</v>
          </cell>
          <cell r="T7">
            <v>0.10090626517022637</v>
          </cell>
          <cell r="U7">
            <v>9.8061190936799256E-2</v>
          </cell>
          <cell r="V7">
            <v>9.8408090677759213E-2</v>
          </cell>
          <cell r="W7">
            <v>9.8374743180696667E-2</v>
          </cell>
          <cell r="X7">
            <v>9.9213182021215762E-2</v>
          </cell>
          <cell r="Y7">
            <v>0.10021070817425724</v>
          </cell>
          <cell r="Z7">
            <v>0.10263867923579205</v>
          </cell>
          <cell r="AA7">
            <v>0.10210981080849582</v>
          </cell>
          <cell r="AB7">
            <v>0.10023911955140558</v>
          </cell>
          <cell r="AC7">
            <v>9.8746469930219127E-2</v>
          </cell>
          <cell r="AD7">
            <v>0.10184218946700879</v>
          </cell>
          <cell r="AE7">
            <v>9.8472200158710665E-2</v>
          </cell>
          <cell r="AF7">
            <v>9.6887678984546005E-2</v>
          </cell>
          <cell r="AG7">
            <v>9.1101266839765715E-2</v>
          </cell>
          <cell r="AH7">
            <v>9.1091482465713358E-2</v>
          </cell>
          <cell r="AI7">
            <v>8.966130581150647E-2</v>
          </cell>
          <cell r="AJ7">
            <v>8.4610822065211241E-2</v>
          </cell>
          <cell r="AK7">
            <v>9.4623204654071993E-2</v>
          </cell>
          <cell r="AL7">
            <v>9.3120895302110526E-2</v>
          </cell>
          <cell r="AM7">
            <v>9.5413985779401106E-2</v>
          </cell>
          <cell r="AN7">
            <v>9.1886694776309688E-2</v>
          </cell>
          <cell r="AO7">
            <v>313413032</v>
          </cell>
          <cell r="AP7">
            <v>195568503</v>
          </cell>
          <cell r="AQ7">
            <v>0</v>
          </cell>
          <cell r="AR7">
            <v>228782134</v>
          </cell>
          <cell r="AS7">
            <v>0</v>
          </cell>
          <cell r="AT7">
            <v>40312354</v>
          </cell>
          <cell r="AU7">
            <v>51920201</v>
          </cell>
          <cell r="AV7">
            <v>263782134</v>
          </cell>
          <cell r="AW7">
            <v>13553634</v>
          </cell>
          <cell r="AX7">
            <v>20834301</v>
          </cell>
          <cell r="AY7">
            <v>20834.300999999999</v>
          </cell>
          <cell r="AZ7">
            <v>4733253</v>
          </cell>
          <cell r="BA7"/>
          <cell r="BB7">
            <v>0.13033269473123599</v>
          </cell>
          <cell r="BC7">
            <v>0.11915948669553583</v>
          </cell>
          <cell r="BD7">
            <v>0.10793533118508296</v>
          </cell>
          <cell r="BE7">
            <v>0.20353173646618408</v>
          </cell>
          <cell r="BF7">
            <v>0.33021063720766908</v>
          </cell>
          <cell r="BG7">
            <v>4.1253261340863601E-2</v>
          </cell>
          <cell r="BH7">
            <v>0.15438549821357214</v>
          </cell>
          <cell r="BI7">
            <v>0.11912256707663325</v>
          </cell>
          <cell r="BJ7">
            <v>0.35278489030550708</v>
          </cell>
          <cell r="BK7">
            <v>0.38478793833581609</v>
          </cell>
          <cell r="BL7">
            <v>0.10358925491100496</v>
          </cell>
          <cell r="BM7">
            <v>0.5921549999162864</v>
          </cell>
          <cell r="BN7">
            <v>0.11812674721901924</v>
          </cell>
          <cell r="BO7">
            <v>2.6387265461657559E-2</v>
          </cell>
          <cell r="BP7">
            <v>9.1739481757361685E-2</v>
          </cell>
          <cell r="BQ7">
            <v>0.74751707348238705</v>
          </cell>
          <cell r="BR7">
            <v>0.12124300598403497</v>
          </cell>
          <cell r="BS7">
            <v>7.3802591134471116E-2</v>
          </cell>
          <cell r="BT7">
            <v>0.10001095041084748</v>
          </cell>
          <cell r="BU7">
            <v>717976633</v>
          </cell>
          <cell r="BV7">
            <v>667649767</v>
          </cell>
          <cell r="BW7">
            <v>598932121</v>
          </cell>
          <cell r="BX7">
            <v>562011143</v>
          </cell>
          <cell r="BY7">
            <v>530686258</v>
          </cell>
          <cell r="BZ7">
            <v>507525237</v>
          </cell>
          <cell r="CA7">
            <v>511829030</v>
          </cell>
          <cell r="CB7">
            <v>482709421</v>
          </cell>
          <cell r="CC7">
            <v>465244098</v>
          </cell>
          <cell r="CD7">
            <v>438508784</v>
          </cell>
          <cell r="CE7">
            <v>424255993</v>
          </cell>
          <cell r="CF7">
            <v>410372609</v>
          </cell>
          <cell r="CG7">
            <v>402181727</v>
          </cell>
          <cell r="CH7">
            <v>406402486</v>
          </cell>
          <cell r="CI7">
            <v>405535402</v>
          </cell>
          <cell r="CJ7">
            <v>399529870</v>
          </cell>
          <cell r="CK7">
            <v>393863646</v>
          </cell>
          <cell r="CL7">
            <v>379748996</v>
          </cell>
          <cell r="CM7">
            <v>380264086</v>
          </cell>
          <cell r="CN7">
            <v>360468890</v>
          </cell>
          <cell r="CO7">
            <v>347559904</v>
          </cell>
          <cell r="CP7">
            <v>341329318</v>
          </cell>
          <cell r="CQ7">
            <v>321146247</v>
          </cell>
          <cell r="CR7">
            <v>318183426</v>
          </cell>
          <cell r="CS7">
            <v>300888650</v>
          </cell>
          <cell r="CT7">
            <v>276115727</v>
          </cell>
          <cell r="CU7">
            <v>284368025</v>
          </cell>
          <cell r="CV7">
            <v>260214926</v>
          </cell>
          <cell r="CW7">
            <v>255340466</v>
          </cell>
          <cell r="CX7">
            <v>238194354</v>
          </cell>
          <cell r="CY7">
            <v>86409081</v>
          </cell>
          <cell r="CZ7">
            <v>86697420</v>
          </cell>
          <cell r="DA7">
            <v>83817450</v>
          </cell>
          <cell r="DB7">
            <v>78177301</v>
          </cell>
          <cell r="DC7">
            <v>72628489</v>
          </cell>
          <cell r="DD7">
            <v>69914370</v>
          </cell>
          <cell r="DE7">
            <v>78491773</v>
          </cell>
          <cell r="DF7">
            <v>73643524</v>
          </cell>
          <cell r="DG7">
            <v>67538874</v>
          </cell>
          <cell r="DH7">
            <v>60586569</v>
          </cell>
          <cell r="DI7">
            <v>66014329</v>
          </cell>
          <cell r="DJ7">
            <v>62231112</v>
          </cell>
          <cell r="DK7">
            <v>58528396</v>
          </cell>
          <cell r="DL7">
            <v>61906391</v>
          </cell>
          <cell r="DM7">
            <v>66313250</v>
          </cell>
          <cell r="DN7">
            <v>61659481</v>
          </cell>
          <cell r="DO7">
            <v>56267047</v>
          </cell>
          <cell r="DP7">
            <v>52341039</v>
          </cell>
          <cell r="DQ7">
            <v>59898173</v>
          </cell>
          <cell r="DR7">
            <v>54059428</v>
          </cell>
          <cell r="DS7">
            <v>52125975</v>
          </cell>
          <cell r="DT7">
            <v>47439613</v>
          </cell>
          <cell r="DU7">
            <v>50167760</v>
          </cell>
          <cell r="DV7">
            <v>47666080</v>
          </cell>
          <cell r="DW7">
            <v>44265113</v>
          </cell>
          <cell r="DX7">
            <v>39733344</v>
          </cell>
          <cell r="DY7">
            <v>39733344</v>
          </cell>
          <cell r="DZ7">
            <v>55681804</v>
          </cell>
          <cell r="EA7">
            <v>48809621</v>
          </cell>
          <cell r="EB7">
            <v>50686922</v>
          </cell>
          <cell r="EC7"/>
          <cell r="ED7">
            <v>5832467</v>
          </cell>
          <cell r="EE7">
            <v>10700177</v>
          </cell>
          <cell r="EF7"/>
          <cell r="EG7">
            <v>16532644</v>
          </cell>
          <cell r="EH7">
            <v>6361562</v>
          </cell>
          <cell r="EI7">
            <v>22069560</v>
          </cell>
          <cell r="EJ7">
            <v>15200344</v>
          </cell>
          <cell r="EK7">
            <v>37269904</v>
          </cell>
          <cell r="EL7">
            <v>7145201</v>
          </cell>
          <cell r="EM7">
            <v>322515520</v>
          </cell>
        </row>
        <row r="8">
          <cell r="B8" t="str">
            <v>Co-operative Bank of Kenya</v>
          </cell>
          <cell r="C8">
            <v>512.51703899999995</v>
          </cell>
          <cell r="D8">
            <v>291.99363499999998</v>
          </cell>
          <cell r="E8">
            <v>384.28257100000002</v>
          </cell>
          <cell r="F8">
            <v>72.231862000000007</v>
          </cell>
          <cell r="G8">
            <v>80.774405999999999</v>
          </cell>
          <cell r="H8">
            <v>88.939668999999995</v>
          </cell>
          <cell r="I8">
            <v>471.17032999999998</v>
          </cell>
          <cell r="J8">
            <v>0.61709700000000001</v>
          </cell>
          <cell r="K8">
            <v>4.7723050000000002</v>
          </cell>
          <cell r="L8"/>
          <cell r="M8">
            <v>9.9339184392393629E-2</v>
          </cell>
          <cell r="N8">
            <v>0.10121063445693379</v>
          </cell>
          <cell r="O8">
            <v>9.8537808412518441E-2</v>
          </cell>
          <cell r="P8">
            <v>9.9594061381088006E-2</v>
          </cell>
          <cell r="Q8">
            <v>9.7688689863564118E-2</v>
          </cell>
          <cell r="R8">
            <v>9.4698206618641478E-2</v>
          </cell>
          <cell r="S8">
            <v>9.5496047523113706E-2</v>
          </cell>
          <cell r="T8">
            <v>9.6648189092887749E-2</v>
          </cell>
          <cell r="U8">
            <v>9.5704141107746943E-2</v>
          </cell>
          <cell r="V8">
            <v>9.6474712596889139E-2</v>
          </cell>
          <cell r="W8">
            <v>9.8479859855237384E-2</v>
          </cell>
          <cell r="X8">
            <v>0.1021673753053215</v>
          </cell>
          <cell r="Y8">
            <v>0.10000834463142143</v>
          </cell>
          <cell r="Z8">
            <v>0.1004640419991996</v>
          </cell>
          <cell r="AA8">
            <v>0.10086798408392122</v>
          </cell>
          <cell r="AB8">
            <v>0.10117409893948653</v>
          </cell>
          <cell r="AC8">
            <v>9.8095006116512201E-2</v>
          </cell>
          <cell r="AD8">
            <v>9.6650095935512909E-2</v>
          </cell>
          <cell r="AE8">
            <v>0.10250285940196353</v>
          </cell>
          <cell r="AF8">
            <v>0.10078924232391917</v>
          </cell>
          <cell r="AG8">
            <v>0.10135136881997128</v>
          </cell>
          <cell r="AH8">
            <v>9.1113009941155967E-2</v>
          </cell>
          <cell r="AI8">
            <v>9.2205325760033208E-2</v>
          </cell>
          <cell r="AJ8">
            <v>8.9025218546685186E-2</v>
          </cell>
          <cell r="AK8">
            <v>9.9034548928715799E-2</v>
          </cell>
          <cell r="AL8">
            <v>9.8971934282891236E-2</v>
          </cell>
          <cell r="AM8">
            <v>9.7025164366221661E-2</v>
          </cell>
          <cell r="AN8">
            <v>9.277290604617458E-2</v>
          </cell>
          <cell r="AO8">
            <v>313413032</v>
          </cell>
          <cell r="AP8">
            <v>195568503</v>
          </cell>
          <cell r="AQ8">
            <v>0</v>
          </cell>
          <cell r="AR8">
            <v>228782134</v>
          </cell>
          <cell r="AS8">
            <v>0</v>
          </cell>
          <cell r="AT8">
            <v>40312354</v>
          </cell>
          <cell r="AU8">
            <v>51920201</v>
          </cell>
          <cell r="AV8">
            <v>263782134</v>
          </cell>
          <cell r="AW8">
            <v>13553634</v>
          </cell>
          <cell r="AX8">
            <v>20834301</v>
          </cell>
          <cell r="AY8">
            <v>20834.300999999999</v>
          </cell>
          <cell r="AZ8">
            <v>4733253</v>
          </cell>
          <cell r="BA8"/>
          <cell r="BB8">
            <v>9.3036073485338572E-2</v>
          </cell>
          <cell r="BC8">
            <v>0.10788259636300183</v>
          </cell>
          <cell r="BD8">
            <v>9.6135726829334925E-2</v>
          </cell>
          <cell r="BE8">
            <v>0.10463656837143941</v>
          </cell>
          <cell r="BF8">
            <v>0.15311880375105233</v>
          </cell>
          <cell r="BG8">
            <v>2.64776035272642E-2</v>
          </cell>
          <cell r="BH8">
            <v>0.1714335577963918</v>
          </cell>
          <cell r="BI8">
            <v>0.15330307831564863</v>
          </cell>
          <cell r="BJ8">
            <v>0.3016491919503107</v>
          </cell>
          <cell r="BK8">
            <v>0.47624670354649939</v>
          </cell>
          <cell r="BL8">
            <v>0.1180355651634855</v>
          </cell>
          <cell r="BM8">
            <v>0.48576430914602181</v>
          </cell>
          <cell r="BN8">
            <v>0.12379906395643611</v>
          </cell>
          <cell r="BO8">
            <v>3.3019768800216696E-2</v>
          </cell>
          <cell r="BP8">
            <v>9.0779295156219408E-2</v>
          </cell>
          <cell r="BQ8">
            <v>0.75984095307824917</v>
          </cell>
          <cell r="BR8">
            <v>5.6298463129798443E-2</v>
          </cell>
          <cell r="BS8">
            <v>3.578557336759608E-2</v>
          </cell>
          <cell r="BT8">
            <v>4.7038640093506744E-2</v>
          </cell>
          <cell r="BU8">
            <v>512517039</v>
          </cell>
          <cell r="BV8">
            <v>496822948</v>
          </cell>
          <cell r="BW8">
            <v>502660349</v>
          </cell>
          <cell r="BX8">
            <v>505539914</v>
          </cell>
          <cell r="BY8">
            <v>462827626</v>
          </cell>
          <cell r="BZ8">
            <v>449616472</v>
          </cell>
          <cell r="CA8">
            <v>434408831</v>
          </cell>
          <cell r="CB8">
            <v>423857656</v>
          </cell>
          <cell r="CC8">
            <v>419998477</v>
          </cell>
          <cell r="CD8">
            <v>408303625</v>
          </cell>
          <cell r="CE8">
            <v>398614957</v>
          </cell>
          <cell r="CF8">
            <v>393427494</v>
          </cell>
          <cell r="CG8">
            <v>393425978</v>
          </cell>
          <cell r="CH8">
            <v>382829640</v>
          </cell>
          <cell r="CI8">
            <v>384464971</v>
          </cell>
          <cell r="CJ8">
            <v>380086859</v>
          </cell>
          <cell r="CK8">
            <v>376018201</v>
          </cell>
          <cell r="CL8">
            <v>349997760</v>
          </cell>
          <cell r="CM8">
            <v>351917807</v>
          </cell>
          <cell r="CN8">
            <v>360041467</v>
          </cell>
          <cell r="CO8">
            <v>348354889</v>
          </cell>
          <cell r="CP8">
            <v>339549808</v>
          </cell>
          <cell r="CQ8">
            <v>323948110</v>
          </cell>
          <cell r="CR8">
            <v>318998960</v>
          </cell>
          <cell r="CS8">
            <v>304846787</v>
          </cell>
          <cell r="CT8">
            <v>282689098</v>
          </cell>
          <cell r="CU8">
            <v>266799109</v>
          </cell>
          <cell r="CV8">
            <v>263501814</v>
          </cell>
          <cell r="CW8">
            <v>244073622</v>
          </cell>
          <cell r="CX8">
            <v>228874484</v>
          </cell>
          <cell r="CY8">
            <v>88939669</v>
          </cell>
          <cell r="CZ8">
            <v>85597379</v>
          </cell>
          <cell r="DA8">
            <v>81353444</v>
          </cell>
          <cell r="DB8">
            <v>78630706</v>
          </cell>
          <cell r="DC8">
            <v>80581126</v>
          </cell>
          <cell r="DD8">
            <v>77087985</v>
          </cell>
          <cell r="DE8">
            <v>73278006</v>
          </cell>
          <cell r="DF8">
            <v>70152002</v>
          </cell>
          <cell r="DG8">
            <v>72018398</v>
          </cell>
          <cell r="DH8">
            <v>68319018</v>
          </cell>
          <cell r="DI8">
            <v>69435424</v>
          </cell>
          <cell r="DJ8">
            <v>66750889</v>
          </cell>
          <cell r="DK8">
            <v>67013872</v>
          </cell>
          <cell r="DL8">
            <v>68227154</v>
          </cell>
          <cell r="DM8">
            <v>65944424</v>
          </cell>
          <cell r="DN8">
            <v>63402505</v>
          </cell>
          <cell r="DO8">
            <v>63072764</v>
          </cell>
          <cell r="DP8">
            <v>60054832</v>
          </cell>
          <cell r="DQ8">
            <v>58440502</v>
          </cell>
          <cell r="DR8">
            <v>57116947</v>
          </cell>
          <cell r="DS8">
            <v>54653300</v>
          </cell>
          <cell r="DT8">
            <v>49310775</v>
          </cell>
          <cell r="DU8">
            <v>47991534</v>
          </cell>
          <cell r="DV8">
            <v>54795678</v>
          </cell>
          <cell r="DW8">
            <v>46164334</v>
          </cell>
          <cell r="DX8">
            <v>42351119</v>
          </cell>
          <cell r="DY8">
            <v>42351119</v>
          </cell>
          <cell r="DZ8">
            <v>40634476</v>
          </cell>
          <cell r="EA8">
            <v>38883993</v>
          </cell>
          <cell r="EB8">
            <v>35652054</v>
          </cell>
          <cell r="EC8"/>
          <cell r="ED8">
            <v>3828432</v>
          </cell>
          <cell r="EE8">
            <v>8863238</v>
          </cell>
          <cell r="EF8"/>
          <cell r="EG8">
            <v>12691670</v>
          </cell>
          <cell r="EH8">
            <v>6044366</v>
          </cell>
          <cell r="EI8">
            <v>18982823</v>
          </cell>
          <cell r="EJ8">
            <v>20095435</v>
          </cell>
          <cell r="EK8">
            <v>39078258</v>
          </cell>
          <cell r="EL8">
            <v>3340613</v>
          </cell>
          <cell r="EM8">
            <v>291993635</v>
          </cell>
        </row>
        <row r="9">
          <cell r="B9" t="str">
            <v>NCBA</v>
          </cell>
          <cell r="C9">
            <v>503.27408500000001</v>
          </cell>
          <cell r="D9">
            <v>218.99241900000001</v>
          </cell>
          <cell r="E9">
            <v>402.55738600000001</v>
          </cell>
          <cell r="F9">
            <v>61.738641000000001</v>
          </cell>
          <cell r="G9">
            <v>62.272392000000004</v>
          </cell>
          <cell r="H9">
            <v>71.734185999999994</v>
          </cell>
          <cell r="I9">
            <v>337.69390499999997</v>
          </cell>
          <cell r="J9">
            <v>1.0742100000000001</v>
          </cell>
          <cell r="K9">
            <v>3.9029729999999998</v>
          </cell>
          <cell r="L9"/>
          <cell r="M9">
            <v>9.3285053679884503E-2</v>
          </cell>
          <cell r="N9">
            <v>9.5215656980948304E-2</v>
          </cell>
          <cell r="O9">
            <v>9.3862094161564227E-2</v>
          </cell>
          <cell r="P9">
            <v>9.3561134615991456E-2</v>
          </cell>
          <cell r="Q9">
            <v>9.6950600236494641E-2</v>
          </cell>
          <cell r="R9">
            <v>9.74673050392518E-2</v>
          </cell>
          <cell r="S9">
            <v>9.6737257376679486E-2</v>
          </cell>
          <cell r="T9">
            <v>9.6737257376679486E-2</v>
          </cell>
          <cell r="U9">
            <v>9.7055711435556496E-2</v>
          </cell>
          <cell r="V9">
            <v>9.6142153326629703E-2</v>
          </cell>
          <cell r="W9">
            <v>9.7983448925575395E-2</v>
          </cell>
          <cell r="X9">
            <v>5.6204283601014399E-2</v>
          </cell>
          <cell r="Y9">
            <v>5.5953636490812454E-2</v>
          </cell>
          <cell r="Z9">
            <v>5.3466063280938905E-2</v>
          </cell>
          <cell r="AA9">
            <v>5.3057841065827435E-2</v>
          </cell>
          <cell r="AB9">
            <v>5.1215123751676375E-2</v>
          </cell>
          <cell r="AC9">
            <v>5.4621060328248094E-2</v>
          </cell>
          <cell r="AD9">
            <v>5.3054020917043358E-2</v>
          </cell>
          <cell r="AE9">
            <v>5.2787811272880056E-2</v>
          </cell>
          <cell r="AF9">
            <v>5.2254477482426093E-2</v>
          </cell>
          <cell r="AG9">
            <v>4.8437281495554596E-2</v>
          </cell>
          <cell r="AH9">
            <v>4.5534816425472802E-2</v>
          </cell>
          <cell r="AI9">
            <v>4.6003496432953359E-2</v>
          </cell>
          <cell r="AJ9">
            <v>4.7926210129083477E-2</v>
          </cell>
          <cell r="AK9">
            <v>4.2843468532287779E-2</v>
          </cell>
          <cell r="AL9">
            <v>4.2605531985737341E-2</v>
          </cell>
          <cell r="AM9">
            <v>3.8746058159839739E-2</v>
          </cell>
          <cell r="AN9">
            <v>3.978342370323365E-2</v>
          </cell>
          <cell r="AO9">
            <v>313413032</v>
          </cell>
          <cell r="AP9">
            <v>195568503</v>
          </cell>
          <cell r="AQ9">
            <v>0</v>
          </cell>
          <cell r="AR9">
            <v>228782134</v>
          </cell>
          <cell r="AS9">
            <v>0</v>
          </cell>
          <cell r="AT9">
            <v>40312354</v>
          </cell>
          <cell r="AU9">
            <v>51920201</v>
          </cell>
          <cell r="AV9">
            <v>263782134</v>
          </cell>
          <cell r="AW9">
            <v>13553634</v>
          </cell>
          <cell r="AX9">
            <v>20834301</v>
          </cell>
          <cell r="AY9">
            <v>20834.300999999999</v>
          </cell>
          <cell r="AZ9">
            <v>4733253</v>
          </cell>
          <cell r="BA9"/>
          <cell r="BB9">
            <v>9.1358220688008265E-2</v>
          </cell>
          <cell r="BC9">
            <v>8.0910910080400827E-2</v>
          </cell>
          <cell r="BD9">
            <v>0.10070752569631146</v>
          </cell>
          <cell r="BE9">
            <v>8.5575775472519447E-2</v>
          </cell>
          <cell r="BF9">
            <v>0.158451656965126</v>
          </cell>
          <cell r="BG9">
            <v>2.2896467090093305E-2</v>
          </cell>
          <cell r="BH9">
            <v>0.18440484438118601</v>
          </cell>
          <cell r="BI9">
            <v>0.18282426803054086</v>
          </cell>
          <cell r="BJ9">
            <v>0.42602312970509643</v>
          </cell>
          <cell r="BK9">
            <v>0.39033970110055027</v>
          </cell>
          <cell r="BL9">
            <v>0.11478112520937667</v>
          </cell>
          <cell r="BM9">
            <v>0.56450934637119266</v>
          </cell>
          <cell r="BN9">
            <v>0.10398974737774047</v>
          </cell>
          <cell r="BO9">
            <v>4.1147473320453896E-2</v>
          </cell>
          <cell r="BP9">
            <v>6.2842274057286568E-2</v>
          </cell>
          <cell r="BQ9">
            <v>0.54400298346531895</v>
          </cell>
          <cell r="BR9">
            <v>8.7289889162570952E-2</v>
          </cell>
          <cell r="BS9">
            <v>1.5682771355847183E-2</v>
          </cell>
          <cell r="BT9">
            <v>5.7199763481359904E-2</v>
          </cell>
          <cell r="BU9">
            <v>503274085</v>
          </cell>
          <cell r="BV9">
            <v>491613725</v>
          </cell>
          <cell r="BW9">
            <v>484389225</v>
          </cell>
          <cell r="BX9">
            <v>480797719</v>
          </cell>
          <cell r="BY9">
            <v>477674950</v>
          </cell>
          <cell r="BZ9">
            <v>464890685</v>
          </cell>
          <cell r="CA9">
            <v>547750081</v>
          </cell>
          <cell r="CB9">
            <v>447029877</v>
          </cell>
          <cell r="CC9">
            <v>239013127</v>
          </cell>
          <cell r="CD9">
            <v>0</v>
          </cell>
          <cell r="CE9">
            <v>415348889</v>
          </cell>
          <cell r="CF9">
            <v>223448379</v>
          </cell>
          <cell r="CG9">
            <v>225544631</v>
          </cell>
          <cell r="CH9">
            <v>229525229</v>
          </cell>
          <cell r="CI9">
            <v>219009371</v>
          </cell>
          <cell r="CJ9">
            <v>216387023</v>
          </cell>
          <cell r="CK9">
            <v>202699639</v>
          </cell>
          <cell r="CL9">
            <v>210877927</v>
          </cell>
          <cell r="CM9">
            <v>211118198</v>
          </cell>
          <cell r="CN9">
            <v>206328561</v>
          </cell>
          <cell r="CO9">
            <v>195962086</v>
          </cell>
          <cell r="CP9">
            <v>198484270</v>
          </cell>
          <cell r="CQ9">
            <v>184466862</v>
          </cell>
          <cell r="CR9">
            <v>179346404</v>
          </cell>
          <cell r="CS9">
            <v>174983667</v>
          </cell>
          <cell r="CT9">
            <v>175808828</v>
          </cell>
          <cell r="CU9">
            <v>154710864</v>
          </cell>
          <cell r="CV9">
            <v>143801266</v>
          </cell>
          <cell r="CW9">
            <v>119783476</v>
          </cell>
          <cell r="CX9">
            <v>124881964</v>
          </cell>
          <cell r="CY9">
            <v>71734186</v>
          </cell>
          <cell r="CZ9">
            <v>72028375</v>
          </cell>
          <cell r="DA9">
            <v>72553519</v>
          </cell>
          <cell r="DB9">
            <v>72166013</v>
          </cell>
          <cell r="DC9">
            <v>71092199</v>
          </cell>
          <cell r="DD9">
            <v>69416255</v>
          </cell>
          <cell r="DE9">
            <v>70001759</v>
          </cell>
          <cell r="DF9">
            <v>0</v>
          </cell>
          <cell r="DG9">
            <v>33468865</v>
          </cell>
          <cell r="DH9">
            <v>0</v>
          </cell>
          <cell r="DI9">
            <v>32677307</v>
          </cell>
          <cell r="DJ9">
            <v>31950763</v>
          </cell>
          <cell r="DK9">
            <v>31671237</v>
          </cell>
          <cell r="DL9">
            <v>31571015</v>
          </cell>
          <cell r="DM9">
            <v>29764854</v>
          </cell>
          <cell r="DN9">
            <v>28396850</v>
          </cell>
          <cell r="DO9">
            <v>28887284</v>
          </cell>
          <cell r="DP9">
            <v>27470172</v>
          </cell>
          <cell r="DQ9">
            <v>26187655</v>
          </cell>
          <cell r="DR9">
            <v>24321102</v>
          </cell>
          <cell r="DS9">
            <v>23949685</v>
          </cell>
          <cell r="DT9">
            <v>22708080</v>
          </cell>
          <cell r="DU9">
            <v>19085273</v>
          </cell>
          <cell r="DV9">
            <v>18822475</v>
          </cell>
          <cell r="DW9">
            <v>18511215</v>
          </cell>
          <cell r="DX9">
            <v>17856644</v>
          </cell>
          <cell r="DY9">
            <v>17856644</v>
          </cell>
          <cell r="DZ9">
            <v>14954339</v>
          </cell>
          <cell r="EA9">
            <v>15471795</v>
          </cell>
          <cell r="EB9">
            <v>13749281</v>
          </cell>
          <cell r="EC9"/>
          <cell r="ED9">
            <v>4469303</v>
          </cell>
          <cell r="EE9">
            <v>6021449</v>
          </cell>
          <cell r="EF9"/>
          <cell r="EG9">
            <v>10490752</v>
          </cell>
          <cell r="EH9">
            <v>4094957</v>
          </cell>
          <cell r="EI9">
            <v>16029502</v>
          </cell>
          <cell r="EJ9">
            <v>12365957</v>
          </cell>
          <cell r="EK9">
            <v>28395459</v>
          </cell>
          <cell r="EL9">
            <v>2847427</v>
          </cell>
          <cell r="EM9">
            <v>218992419</v>
          </cell>
        </row>
        <row r="10">
          <cell r="B10" t="str">
            <v>Absa Bank Kenya</v>
          </cell>
          <cell r="C10">
            <v>384.068423</v>
          </cell>
          <cell r="D10">
            <v>218.26576700000001</v>
          </cell>
          <cell r="E10">
            <v>258.63386500000001</v>
          </cell>
          <cell r="F10">
            <v>44.856413000000003</v>
          </cell>
          <cell r="G10">
            <v>53.068913999999999</v>
          </cell>
          <cell r="H10">
            <v>46.982486999999999</v>
          </cell>
          <cell r="I10">
            <v>311.724625</v>
          </cell>
          <cell r="J10">
            <v>0.93305700000000003</v>
          </cell>
          <cell r="K10">
            <v>3.2118679999999999</v>
          </cell>
          <cell r="L10"/>
          <cell r="M10">
            <v>6.3973084206154079E-2</v>
          </cell>
          <cell r="N10">
            <v>6.5102300281967548E-2</v>
          </cell>
          <cell r="O10">
            <v>6.4438128030343933E-2</v>
          </cell>
          <cell r="P10">
            <v>6.4887599403401872E-2</v>
          </cell>
          <cell r="Q10">
            <v>6.5776413678535151E-2</v>
          </cell>
          <cell r="R10">
            <v>6.7605259998546399E-2</v>
          </cell>
          <cell r="S10">
            <v>6.7201398417352384E-2</v>
          </cell>
          <cell r="T10">
            <v>6.9309079131394336E-2</v>
          </cell>
          <cell r="U10">
            <v>6.7305711401056886E-2</v>
          </cell>
          <cell r="V10">
            <v>6.9062370315111657E-2</v>
          </cell>
          <cell r="W10">
            <v>6.9899479535340897E-2</v>
          </cell>
          <cell r="X10">
            <v>6.9665979965692515E-2</v>
          </cell>
          <cell r="Y10">
            <v>6.6571807625765284E-2</v>
          </cell>
          <cell r="Z10">
            <v>6.8813021819434772E-2</v>
          </cell>
          <cell r="AA10">
            <v>6.7402797826715932E-2</v>
          </cell>
          <cell r="AB10">
            <v>6.8672384088949323E-2</v>
          </cell>
          <cell r="AC10">
            <v>6.9604026480536943E-2</v>
          </cell>
          <cell r="AD10">
            <v>6.9696517493310753E-2</v>
          </cell>
          <cell r="AE10">
            <v>7.0225197842729847E-2</v>
          </cell>
          <cell r="AF10">
            <v>6.8253664356214966E-2</v>
          </cell>
          <cell r="AG10">
            <v>6.7135957760077025E-2</v>
          </cell>
          <cell r="AH10">
            <v>6.6433031723546504E-2</v>
          </cell>
          <cell r="AI10">
            <v>7.0473547433140202E-2</v>
          </cell>
          <cell r="AJ10">
            <v>7.2892726696750149E-2</v>
          </cell>
          <cell r="AK10">
            <v>7.130132863843322E-2</v>
          </cell>
          <cell r="AL10">
            <v>7.2816030490544692E-2</v>
          </cell>
          <cell r="AM10">
            <v>7.2833618657822535E-2</v>
          </cell>
          <cell r="AN10">
            <v>7.8008697497295637E-2</v>
          </cell>
          <cell r="AO10">
            <v>313413032</v>
          </cell>
          <cell r="AP10">
            <v>195568503</v>
          </cell>
          <cell r="AQ10">
            <v>0</v>
          </cell>
          <cell r="AR10">
            <v>228782134</v>
          </cell>
          <cell r="AS10">
            <v>0</v>
          </cell>
          <cell r="AT10">
            <v>40312354</v>
          </cell>
          <cell r="AU10">
            <v>51920201</v>
          </cell>
          <cell r="AV10">
            <v>263782134</v>
          </cell>
          <cell r="AW10">
            <v>13553634</v>
          </cell>
          <cell r="AX10">
            <v>20834301</v>
          </cell>
          <cell r="AY10">
            <v>20834.300999999999</v>
          </cell>
          <cell r="AZ10">
            <v>4733253</v>
          </cell>
          <cell r="BA10"/>
          <cell r="BB10">
            <v>6.9719083087159767E-2</v>
          </cell>
          <cell r="BC10">
            <v>8.0642434692530227E-2</v>
          </cell>
          <cell r="BD10">
            <v>6.4702269816070024E-2</v>
          </cell>
          <cell r="BE10">
            <v>7.0422750763423192E-2</v>
          </cell>
          <cell r="BF10">
            <v>0.1985335573203213</v>
          </cell>
          <cell r="BG10">
            <v>2.3957232938855409E-2</v>
          </cell>
          <cell r="BH10">
            <v>0.1702429315617911</v>
          </cell>
          <cell r="BI10">
            <v>0.14389756022643382</v>
          </cell>
          <cell r="BJ10">
            <v>0.3046347686659947</v>
          </cell>
          <cell r="BK10">
            <v>0.4601631357169032</v>
          </cell>
          <cell r="BL10">
            <v>6.3699792764223301E-2</v>
          </cell>
          <cell r="BM10">
            <v>0.6901963023793507</v>
          </cell>
          <cell r="BN10">
            <v>0.107309429821192</v>
          </cell>
          <cell r="BO10">
            <v>2.3362603573079763E-2</v>
          </cell>
          <cell r="BP10">
            <v>8.3946826248112241E-2</v>
          </cell>
          <cell r="BQ10">
            <v>0.84391797261352453</v>
          </cell>
          <cell r="BR10">
            <v>7.170380717611452E-2</v>
          </cell>
          <cell r="BS10">
            <v>0.20760884988257702</v>
          </cell>
          <cell r="BT10">
            <v>0.1239573676988034</v>
          </cell>
          <cell r="BU10">
            <v>384068423</v>
          </cell>
          <cell r="BV10">
            <v>377935772</v>
          </cell>
          <cell r="BW10">
            <v>388053702</v>
          </cell>
          <cell r="BX10">
            <v>392017704</v>
          </cell>
          <cell r="BY10">
            <v>381692956</v>
          </cell>
          <cell r="BZ10">
            <v>374109200</v>
          </cell>
          <cell r="CA10">
            <v>359771428</v>
          </cell>
          <cell r="CB10">
            <v>353740701</v>
          </cell>
          <cell r="CC10">
            <v>354502860</v>
          </cell>
          <cell r="CD10">
            <v>325362737</v>
          </cell>
          <cell r="CE10">
            <v>322637854</v>
          </cell>
          <cell r="CF10">
            <v>317007311</v>
          </cell>
          <cell r="CG10">
            <v>291293088</v>
          </cell>
          <cell r="CH10">
            <v>271682166</v>
          </cell>
          <cell r="CI10">
            <v>277609552</v>
          </cell>
          <cell r="CJ10">
            <v>268015547</v>
          </cell>
          <cell r="CK10">
            <v>260429543</v>
          </cell>
          <cell r="CL10">
            <v>259498223</v>
          </cell>
          <cell r="CM10">
            <v>264008571</v>
          </cell>
          <cell r="CN10">
            <v>256142570</v>
          </cell>
          <cell r="CO10">
            <v>211913140</v>
          </cell>
          <cell r="CP10">
            <v>241152698</v>
          </cell>
          <cell r="CQ10">
            <v>221041523</v>
          </cell>
          <cell r="CR10">
            <v>234699871</v>
          </cell>
          <cell r="CS10">
            <v>230907978</v>
          </cell>
          <cell r="CT10">
            <v>226118124</v>
          </cell>
          <cell r="CU10">
            <v>218771220</v>
          </cell>
          <cell r="CV10">
            <v>213439675</v>
          </cell>
          <cell r="CW10">
            <v>200975424</v>
          </cell>
          <cell r="CX10">
            <v>207009618</v>
          </cell>
          <cell r="CY10">
            <v>46982487</v>
          </cell>
          <cell r="CZ10">
            <v>44969283</v>
          </cell>
          <cell r="DA10">
            <v>43215105</v>
          </cell>
          <cell r="DB10">
            <v>41675586</v>
          </cell>
          <cell r="DC10">
            <v>41057360</v>
          </cell>
          <cell r="DD10">
            <v>44079414</v>
          </cell>
          <cell r="DE10">
            <v>42967475</v>
          </cell>
          <cell r="DF10">
            <v>41546560</v>
          </cell>
          <cell r="DG10">
            <v>54143264</v>
          </cell>
          <cell r="DH10">
            <v>43393443</v>
          </cell>
          <cell r="DI10">
            <v>41909848</v>
          </cell>
          <cell r="DJ10">
            <v>40114088</v>
          </cell>
          <cell r="DK10">
            <v>43607960</v>
          </cell>
          <cell r="DL10">
            <v>43559168</v>
          </cell>
          <cell r="DM10">
            <v>42020987</v>
          </cell>
          <cell r="DN10">
            <v>40337534</v>
          </cell>
          <cell r="DO10">
            <v>43652097</v>
          </cell>
          <cell r="DP10">
            <v>42094710</v>
          </cell>
          <cell r="DQ10">
            <v>41470872</v>
          </cell>
          <cell r="DR10">
            <v>39103584</v>
          </cell>
          <cell r="DS10">
            <v>42315483</v>
          </cell>
          <cell r="DT10">
            <v>39716371</v>
          </cell>
          <cell r="DU10">
            <v>36852164</v>
          </cell>
          <cell r="DV10">
            <v>36237869</v>
          </cell>
          <cell r="DW10">
            <v>40265422</v>
          </cell>
          <cell r="DX10">
            <v>38186091</v>
          </cell>
          <cell r="DY10">
            <v>38186091</v>
          </cell>
          <cell r="DZ10">
            <v>36042316</v>
          </cell>
          <cell r="EA10">
            <v>34465579</v>
          </cell>
          <cell r="EB10">
            <v>32370886</v>
          </cell>
          <cell r="EC10"/>
          <cell r="ED10">
            <v>2598707</v>
          </cell>
          <cell r="EE10">
            <v>5931859</v>
          </cell>
          <cell r="EF10"/>
          <cell r="EG10">
            <v>8530566</v>
          </cell>
          <cell r="EH10">
            <v>3925452</v>
          </cell>
          <cell r="EI10">
            <v>10248992</v>
          </cell>
          <cell r="EJ10">
            <v>4600395</v>
          </cell>
          <cell r="EK10">
            <v>14849387</v>
          </cell>
          <cell r="EL10">
            <v>2281939</v>
          </cell>
          <cell r="EM10">
            <v>218265767</v>
          </cell>
        </row>
        <row r="11">
          <cell r="B11" t="str">
            <v>Standard Chartered Bank</v>
          </cell>
          <cell r="C11">
            <v>339.52518099999998</v>
          </cell>
          <cell r="D11">
            <v>117.87345999999999</v>
          </cell>
          <cell r="E11">
            <v>265.24988300000001</v>
          </cell>
          <cell r="F11">
            <v>39.938446999999996</v>
          </cell>
          <cell r="G11">
            <v>45.954445999999997</v>
          </cell>
          <cell r="H11">
            <v>51.917836999999999</v>
          </cell>
          <cell r="I11">
            <v>250.621116</v>
          </cell>
          <cell r="J11">
            <v>0.80602700000000005</v>
          </cell>
          <cell r="K11">
            <v>2.9669840000000001</v>
          </cell>
          <cell r="L11"/>
          <cell r="M11">
            <v>6.3842833545591046E-2</v>
          </cell>
          <cell r="N11">
            <v>6.5105397951249006E-2</v>
          </cell>
          <cell r="O11">
            <v>6.2261398194086465E-2</v>
          </cell>
          <cell r="P11">
            <v>6.5312294814785399E-2</v>
          </cell>
          <cell r="Q11">
            <v>6.5024706544385774E-2</v>
          </cell>
          <cell r="R11">
            <v>6.2999678755020924E-2</v>
          </cell>
          <cell r="S11">
            <v>6.54057751117752E-2</v>
          </cell>
          <cell r="T11">
            <v>6.8011392204713972E-2</v>
          </cell>
          <cell r="U11">
            <v>6.6876241658463467E-2</v>
          </cell>
          <cell r="V11">
            <v>6.7923254318470433E-2</v>
          </cell>
          <cell r="W11">
            <v>7.1279750319827348E-2</v>
          </cell>
          <cell r="X11">
            <v>7.498422676639499E-2</v>
          </cell>
          <cell r="Y11">
            <v>7.1336857972631479E-2</v>
          </cell>
          <cell r="Z11">
            <v>7.6881029199935363E-2</v>
          </cell>
          <cell r="AA11">
            <v>7.4690155088795118E-2</v>
          </cell>
          <cell r="AB11">
            <v>7.3800484600600014E-2</v>
          </cell>
          <cell r="AC11">
            <v>7.0819460656538033E-2</v>
          </cell>
          <cell r="AD11">
            <v>7.3087283938123498E-2</v>
          </cell>
          <cell r="AE11">
            <v>7.3585483805675506E-2</v>
          </cell>
          <cell r="AF11">
            <v>7.4799554054957196E-2</v>
          </cell>
          <cell r="AG11">
            <v>6.9135590723677365E-2</v>
          </cell>
          <cell r="AH11">
            <v>6.8060282438070566E-2</v>
          </cell>
          <cell r="AI11">
            <v>7.2892927680585043E-2</v>
          </cell>
          <cell r="AJ11">
            <v>7.2478126933566631E-2</v>
          </cell>
          <cell r="AK11">
            <v>7.2993438485868048E-2</v>
          </cell>
          <cell r="AL11">
            <v>7.3326734059672591E-2</v>
          </cell>
          <cell r="AM11">
            <v>7.6122376925973012E-2</v>
          </cell>
          <cell r="AN11">
            <v>7.8339222482251211E-2</v>
          </cell>
          <cell r="AO11">
            <v>313413032</v>
          </cell>
          <cell r="AP11">
            <v>195568503</v>
          </cell>
          <cell r="AQ11">
            <v>0</v>
          </cell>
          <cell r="AR11">
            <v>228782134</v>
          </cell>
          <cell r="AS11">
            <v>0</v>
          </cell>
          <cell r="AT11">
            <v>40312354</v>
          </cell>
          <cell r="AU11">
            <v>51920201</v>
          </cell>
          <cell r="AV11">
            <v>263782134</v>
          </cell>
          <cell r="AW11">
            <v>13553634</v>
          </cell>
          <cell r="AX11">
            <v>20834301</v>
          </cell>
          <cell r="AY11">
            <v>20834.300999999999</v>
          </cell>
          <cell r="AZ11">
            <v>4733253</v>
          </cell>
          <cell r="BA11"/>
          <cell r="BB11">
            <v>6.1633247845324576E-2</v>
          </cell>
          <cell r="BC11">
            <v>4.3550589406137034E-2</v>
          </cell>
          <cell r="BD11">
            <v>6.6357394839020811E-2</v>
          </cell>
          <cell r="BE11">
            <v>6.5053475034174635E-2</v>
          </cell>
          <cell r="BF11">
            <v>0.16379003984933216</v>
          </cell>
          <cell r="BG11">
            <v>2.5141246358769697E-2</v>
          </cell>
          <cell r="BH11">
            <v>0.18336222714769174</v>
          </cell>
          <cell r="BI11">
            <v>0.1593578691110768</v>
          </cell>
          <cell r="BJ11">
            <v>0.30332224411473835</v>
          </cell>
          <cell r="BK11">
            <v>0.48713324935751212</v>
          </cell>
          <cell r="BL11">
            <v>0.15578957903354845</v>
          </cell>
          <cell r="BM11">
            <v>0.40333782835201198</v>
          </cell>
          <cell r="BN11">
            <v>9.3955560005339139E-2</v>
          </cell>
          <cell r="BO11">
            <v>1.4278527551376156E-2</v>
          </cell>
          <cell r="BP11">
            <v>7.9677032453962987E-2</v>
          </cell>
          <cell r="BQ11">
            <v>0.44438647311297774</v>
          </cell>
          <cell r="BR11">
            <v>0.11077927565170829</v>
          </cell>
          <cell r="BS11">
            <v>0.1349993743725566</v>
          </cell>
          <cell r="BT11">
            <v>0.11808703499805227</v>
          </cell>
          <cell r="BU11">
            <v>339525181</v>
          </cell>
          <cell r="BV11">
            <v>325872857</v>
          </cell>
          <cell r="BW11">
            <v>314304906</v>
          </cell>
          <cell r="BX11">
            <v>327214126</v>
          </cell>
          <cell r="BY11">
            <v>311432013</v>
          </cell>
          <cell r="BZ11">
            <v>302295903</v>
          </cell>
          <cell r="CA11">
            <v>289422215</v>
          </cell>
          <cell r="CB11">
            <v>293472543</v>
          </cell>
          <cell r="CC11">
            <v>300226174</v>
          </cell>
          <cell r="CD11">
            <v>284691002</v>
          </cell>
          <cell r="CE11">
            <v>287606164</v>
          </cell>
          <cell r="CF11">
            <v>295049630</v>
          </cell>
          <cell r="CG11">
            <v>293306671</v>
          </cell>
          <cell r="CH11">
            <v>285125438</v>
          </cell>
          <cell r="CI11">
            <v>309951569</v>
          </cell>
          <cell r="CJ11">
            <v>288711107</v>
          </cell>
          <cell r="CK11">
            <v>274006884</v>
          </cell>
          <cell r="CL11">
            <v>250274108</v>
          </cell>
          <cell r="CM11">
            <v>264072997</v>
          </cell>
          <cell r="CN11">
            <v>255903727</v>
          </cell>
          <cell r="CO11">
            <v>249710651</v>
          </cell>
          <cell r="CP11">
            <v>234130556</v>
          </cell>
          <cell r="CQ11">
            <v>231786864</v>
          </cell>
          <cell r="CR11">
            <v>228338094</v>
          </cell>
          <cell r="CS11">
            <v>232984465</v>
          </cell>
          <cell r="CT11">
            <v>222635993</v>
          </cell>
          <cell r="CU11">
            <v>223082484</v>
          </cell>
          <cell r="CV11">
            <v>228860613</v>
          </cell>
          <cell r="CW11">
            <v>217819880</v>
          </cell>
          <cell r="CX11">
            <v>220523869</v>
          </cell>
          <cell r="CY11">
            <v>51917837</v>
          </cell>
          <cell r="CZ11">
            <v>50218630</v>
          </cell>
          <cell r="DA11">
            <v>50171424</v>
          </cell>
          <cell r="DB11">
            <v>50846552</v>
          </cell>
          <cell r="DC11">
            <v>49068888</v>
          </cell>
          <cell r="DD11">
            <v>47221510</v>
          </cell>
          <cell r="DE11">
            <v>46080820</v>
          </cell>
          <cell r="DF11">
            <v>54194365</v>
          </cell>
          <cell r="DG11">
            <v>47621354</v>
          </cell>
          <cell r="DH11">
            <v>54336279</v>
          </cell>
          <cell r="DI11">
            <v>54209897</v>
          </cell>
          <cell r="DJ11">
            <v>43217065</v>
          </cell>
          <cell r="DK11">
            <v>54028274</v>
          </cell>
          <cell r="DL11">
            <v>45483852</v>
          </cell>
          <cell r="DM11">
            <v>43809586</v>
          </cell>
          <cell r="DN11">
            <v>42698407</v>
          </cell>
          <cell r="DO11">
            <v>54660764</v>
          </cell>
          <cell r="DP11">
            <v>43904779</v>
          </cell>
          <cell r="DQ11">
            <v>43288125</v>
          </cell>
          <cell r="DR11">
            <v>43083098</v>
          </cell>
          <cell r="DS11">
            <v>43850954</v>
          </cell>
          <cell r="DT11">
            <v>40914483</v>
          </cell>
          <cell r="DU11">
            <v>41143859</v>
          </cell>
          <cell r="DV11">
            <v>39848778</v>
          </cell>
          <cell r="DW11">
            <v>42126191</v>
          </cell>
          <cell r="DX11">
            <v>40449853</v>
          </cell>
          <cell r="DY11">
            <v>40449853</v>
          </cell>
          <cell r="DZ11">
            <v>39685452</v>
          </cell>
          <cell r="EA11">
            <v>38765178</v>
          </cell>
          <cell r="EB11">
            <v>36029984</v>
          </cell>
          <cell r="EC11"/>
          <cell r="ED11">
            <v>1999132</v>
          </cell>
          <cell r="EE11">
            <v>4591654</v>
          </cell>
          <cell r="EF11"/>
          <cell r="EG11">
            <v>6590786</v>
          </cell>
          <cell r="EH11">
            <v>3210591</v>
          </cell>
          <cell r="EI11">
            <v>8773496</v>
          </cell>
          <cell r="EJ11">
            <v>12978731</v>
          </cell>
          <cell r="EK11">
            <v>21752227</v>
          </cell>
          <cell r="EL11">
            <v>2091117</v>
          </cell>
          <cell r="EM11">
            <v>117873460</v>
          </cell>
        </row>
        <row r="12">
          <cell r="B12" t="str">
            <v>Diamond Trust Bank</v>
          </cell>
          <cell r="C12">
            <v>305.16668199999998</v>
          </cell>
          <cell r="D12">
            <v>154.895747</v>
          </cell>
          <cell r="E12">
            <v>211.88233</v>
          </cell>
          <cell r="F12">
            <v>48.359929999999999</v>
          </cell>
          <cell r="G12">
            <v>52.085662999999997</v>
          </cell>
          <cell r="H12">
            <v>55.669587999999997</v>
          </cell>
          <cell r="I12">
            <v>232.51466300000001</v>
          </cell>
          <cell r="J12">
            <v>0.55920599999999998</v>
          </cell>
          <cell r="K12">
            <v>2.5163859999999998</v>
          </cell>
          <cell r="L12"/>
          <cell r="M12">
            <v>5.8844001176339339E-2</v>
          </cell>
          <cell r="N12">
            <v>5.9890101100934401E-2</v>
          </cell>
          <cell r="O12">
            <v>5.878127561861414E-2</v>
          </cell>
          <cell r="P12">
            <v>5.8507313219189803E-2</v>
          </cell>
          <cell r="Q12">
            <v>6.0618957248676053E-2</v>
          </cell>
          <cell r="R12">
            <v>6.2977914354430786E-2</v>
          </cell>
          <cell r="S12">
            <v>6.3683394351932029E-2</v>
          </cell>
          <cell r="T12">
            <v>6.3770351079649706E-2</v>
          </cell>
          <cell r="U12">
            <v>6.5940347249586514E-2</v>
          </cell>
          <cell r="V12">
            <v>6.7343303785622588E-2</v>
          </cell>
          <cell r="W12">
            <v>6.8787074781720137E-2</v>
          </cell>
          <cell r="X12">
            <v>6.9242724646015011E-2</v>
          </cell>
          <cell r="Y12">
            <v>6.6636654223616559E-2</v>
          </cell>
          <cell r="Z12">
            <v>6.6563556187517248E-2</v>
          </cell>
          <cell r="AA12">
            <v>6.4662708824676812E-2</v>
          </cell>
          <cell r="AB12">
            <v>6.4225378142243925E-2</v>
          </cell>
          <cell r="AC12">
            <v>6.3931954794117257E-2</v>
          </cell>
          <cell r="AD12">
            <v>5.9424839579737959E-2</v>
          </cell>
          <cell r="AE12">
            <v>5.8910865466428299E-2</v>
          </cell>
          <cell r="AF12">
            <v>5.688000529505001E-2</v>
          </cell>
          <cell r="AG12">
            <v>4.8020961225879545E-2</v>
          </cell>
          <cell r="AH12">
            <v>4.6628364034915784E-2</v>
          </cell>
          <cell r="AI12">
            <v>4.6546312553362799E-2</v>
          </cell>
          <cell r="AJ12">
            <v>4.6615122798219506E-2</v>
          </cell>
          <cell r="AK12">
            <v>4.4907011706007707E-2</v>
          </cell>
          <cell r="AL12">
            <v>4.1894073196298925E-2</v>
          </cell>
          <cell r="AM12">
            <v>4.3056383213295579E-2</v>
          </cell>
          <cell r="AN12">
            <v>4.3028618756943957E-2</v>
          </cell>
          <cell r="AO12">
            <v>313413032</v>
          </cell>
          <cell r="AP12">
            <v>195568503</v>
          </cell>
          <cell r="AQ12">
            <v>0</v>
          </cell>
          <cell r="AR12">
            <v>228782134</v>
          </cell>
          <cell r="AS12">
            <v>0</v>
          </cell>
          <cell r="AT12">
            <v>40312354</v>
          </cell>
          <cell r="AU12">
            <v>51920201</v>
          </cell>
          <cell r="AV12">
            <v>263782134</v>
          </cell>
          <cell r="AW12">
            <v>13553634</v>
          </cell>
          <cell r="AX12">
            <v>20834301</v>
          </cell>
          <cell r="AY12">
            <v>20834.300999999999</v>
          </cell>
          <cell r="AZ12">
            <v>4733253</v>
          </cell>
          <cell r="BA12"/>
          <cell r="BB12">
            <v>5.5396226254692288E-2</v>
          </cell>
          <cell r="BC12">
            <v>5.722917676594784E-2</v>
          </cell>
          <cell r="BD12">
            <v>5.3006467984838671E-2</v>
          </cell>
          <cell r="BE12">
            <v>5.5173756861293E-2</v>
          </cell>
          <cell r="BF12">
            <v>0.12295022177545026</v>
          </cell>
          <cell r="BG12">
            <v>2.1847729520322191E-2</v>
          </cell>
          <cell r="BH12">
            <v>0.22401022941077911</v>
          </cell>
          <cell r="BI12">
            <v>0.20798658190429906</v>
          </cell>
          <cell r="BJ12">
            <v>0.21804888115111584</v>
          </cell>
          <cell r="BK12">
            <v>0.35269358348124019</v>
          </cell>
          <cell r="BL12">
            <v>0.11080422394401428</v>
          </cell>
          <cell r="BM12">
            <v>0.4449439941617962</v>
          </cell>
          <cell r="BN12">
            <v>9.0768208829716659E-2</v>
          </cell>
          <cell r="BO12">
            <v>4.5163064215358636E-2</v>
          </cell>
          <cell r="BP12">
            <v>4.5605144614358023E-2</v>
          </cell>
          <cell r="BQ12">
            <v>0.73104608109604985</v>
          </cell>
          <cell r="BR12">
            <v>5.8392277820037433E-2</v>
          </cell>
          <cell r="BS12">
            <v>5.7483843102138686E-2</v>
          </cell>
          <cell r="BT12">
            <v>5.6838827239734206E-2</v>
          </cell>
          <cell r="BU12">
            <v>305166682</v>
          </cell>
          <cell r="BV12">
            <v>312189185</v>
          </cell>
          <cell r="BW12">
            <v>285772503</v>
          </cell>
          <cell r="BX12">
            <v>284319070</v>
          </cell>
          <cell r="BY12">
            <v>286363190</v>
          </cell>
          <cell r="BZ12">
            <v>287250595</v>
          </cell>
          <cell r="CA12">
            <v>283581295</v>
          </cell>
          <cell r="CB12">
            <v>280115753</v>
          </cell>
          <cell r="CC12">
            <v>277153801</v>
          </cell>
          <cell r="CD12">
            <v>281515703</v>
          </cell>
          <cell r="CE12">
            <v>291515544</v>
          </cell>
          <cell r="CF12">
            <v>285735153</v>
          </cell>
          <cell r="CG12">
            <v>277054843</v>
          </cell>
          <cell r="CH12">
            <v>270081538</v>
          </cell>
          <cell r="CI12">
            <v>267675547</v>
          </cell>
          <cell r="CJ12">
            <v>258159603</v>
          </cell>
          <cell r="CK12">
            <v>248863252</v>
          </cell>
          <cell r="CL12">
            <v>244123818</v>
          </cell>
          <cell r="CM12">
            <v>230711438</v>
          </cell>
          <cell r="CN12">
            <v>222154764</v>
          </cell>
          <cell r="CO12">
            <v>205480349</v>
          </cell>
          <cell r="CP12">
            <v>190947903</v>
          </cell>
          <cell r="CQ12">
            <v>166004397</v>
          </cell>
          <cell r="CR12">
            <v>158030111</v>
          </cell>
          <cell r="CS12">
            <v>148561346</v>
          </cell>
          <cell r="CT12">
            <v>141175794</v>
          </cell>
          <cell r="CU12">
            <v>126274802</v>
          </cell>
          <cell r="CV12">
            <v>120443207</v>
          </cell>
          <cell r="CW12">
            <v>116208461</v>
          </cell>
          <cell r="CX12">
            <v>114136429</v>
          </cell>
          <cell r="CY12">
            <v>55669588</v>
          </cell>
          <cell r="CZ12">
            <v>54031914</v>
          </cell>
          <cell r="DA12">
            <v>55081135</v>
          </cell>
          <cell r="DB12">
            <v>53625595</v>
          </cell>
          <cell r="DC12">
            <v>53605998</v>
          </cell>
          <cell r="DD12">
            <v>52001378</v>
          </cell>
          <cell r="DE12">
            <v>51826136</v>
          </cell>
          <cell r="DF12">
            <v>50349508</v>
          </cell>
          <cell r="DG12">
            <v>49236941</v>
          </cell>
          <cell r="DH12">
            <v>47712838</v>
          </cell>
          <cell r="DI12">
            <v>46325610</v>
          </cell>
          <cell r="DJ12">
            <v>44769721</v>
          </cell>
          <cell r="DK12">
            <v>44323296</v>
          </cell>
          <cell r="DL12">
            <v>43003972</v>
          </cell>
          <cell r="DM12">
            <v>41508356</v>
          </cell>
          <cell r="DN12">
            <v>37678168</v>
          </cell>
          <cell r="DO12">
            <v>37678168</v>
          </cell>
          <cell r="DP12">
            <v>36431809</v>
          </cell>
          <cell r="DQ12">
            <v>33545124</v>
          </cell>
          <cell r="DR12">
            <v>32359121</v>
          </cell>
          <cell r="DS12">
            <v>31216658</v>
          </cell>
          <cell r="DT12">
            <v>29996201</v>
          </cell>
          <cell r="DU12">
            <v>28616712</v>
          </cell>
          <cell r="DV12">
            <v>27536573</v>
          </cell>
          <cell r="DW12">
            <v>26882050</v>
          </cell>
          <cell r="DX12">
            <v>25784414</v>
          </cell>
          <cell r="DY12">
            <v>25784414</v>
          </cell>
          <cell r="DZ12">
            <v>24822904</v>
          </cell>
          <cell r="EA12">
            <v>19515880</v>
          </cell>
          <cell r="EB12">
            <v>18568277</v>
          </cell>
          <cell r="EC12"/>
          <cell r="ED12">
            <v>926677</v>
          </cell>
          <cell r="EE12">
            <v>3323182</v>
          </cell>
          <cell r="EF12"/>
          <cell r="EG12">
            <v>4249859</v>
          </cell>
          <cell r="EH12">
            <v>1498898</v>
          </cell>
          <cell r="EI12">
            <v>8588232</v>
          </cell>
          <cell r="EJ12">
            <v>10713595</v>
          </cell>
          <cell r="EK12">
            <v>19301827</v>
          </cell>
          <cell r="EL12">
            <v>1685978</v>
          </cell>
          <cell r="EM12">
            <v>154895747</v>
          </cell>
        </row>
        <row r="13">
          <cell r="B13" t="str">
            <v>I&amp;M Bank</v>
          </cell>
          <cell r="C13">
            <v>282.85605600000002</v>
          </cell>
          <cell r="D13">
            <v>153.72971999999999</v>
          </cell>
          <cell r="E13">
            <v>212.86770100000001</v>
          </cell>
          <cell r="F13">
            <v>42.087566000000002</v>
          </cell>
          <cell r="G13">
            <v>49.880684000000002</v>
          </cell>
          <cell r="H13">
            <v>53.515552</v>
          </cell>
          <cell r="I13">
            <v>230.579768</v>
          </cell>
          <cell r="J13">
            <v>0.207208</v>
          </cell>
          <cell r="K13">
            <v>2.088085</v>
          </cell>
          <cell r="L13"/>
          <cell r="M13">
            <v>5.6697457410697899E-2</v>
          </cell>
          <cell r="N13">
            <v>5.7736868681432109E-2</v>
          </cell>
          <cell r="O13">
            <v>5.6115751034479078E-2</v>
          </cell>
          <cell r="P13">
            <v>5.6885018706977375E-2</v>
          </cell>
          <cell r="Q13">
            <v>5.7527479397708067E-2</v>
          </cell>
          <cell r="R13">
            <v>5.7652553355791517E-2</v>
          </cell>
          <cell r="S13">
            <v>5.7578853304255398E-2</v>
          </cell>
          <cell r="T13">
            <v>5.5564279596801769E-2</v>
          </cell>
          <cell r="U13">
            <v>5.4353542067072574E-2</v>
          </cell>
          <cell r="V13">
            <v>5.4764084219746004E-2</v>
          </cell>
          <cell r="W13">
            <v>5.5787367611461226E-2</v>
          </cell>
          <cell r="X13">
            <v>5.0203665962118768E-2</v>
          </cell>
          <cell r="Y13">
            <v>4.8706199142925399E-2</v>
          </cell>
          <cell r="Z13">
            <v>4.677578260238463E-2</v>
          </cell>
          <cell r="AA13">
            <v>4.6872061663632426E-2</v>
          </cell>
          <cell r="AB13">
            <v>4.7975242386330899E-2</v>
          </cell>
          <cell r="AC13">
            <v>4.7157054812076098E-2</v>
          </cell>
          <cell r="AD13">
            <v>4.6143569105249208E-2</v>
          </cell>
          <cell r="AE13">
            <v>4.6976317574541598E-2</v>
          </cell>
          <cell r="AF13">
            <v>4.5655274182106423E-2</v>
          </cell>
          <cell r="AG13">
            <v>4.3266496320107151E-2</v>
          </cell>
          <cell r="AH13">
            <v>4.1531279066490255E-2</v>
          </cell>
          <cell r="AI13">
            <v>4.1213964931783365E-2</v>
          </cell>
          <cell r="AJ13">
            <v>4.1396234031227719E-2</v>
          </cell>
          <cell r="AK13">
            <v>4.0476165015553178E-2</v>
          </cell>
          <cell r="AL13">
            <v>4.0632602184221024E-2</v>
          </cell>
          <cell r="AM13">
            <v>4.1902503947468056E-2</v>
          </cell>
          <cell r="AN13">
            <v>4.1224725549765084E-2</v>
          </cell>
          <cell r="AO13">
            <v>313413032</v>
          </cell>
          <cell r="AP13">
            <v>195568503</v>
          </cell>
          <cell r="AQ13">
            <v>0</v>
          </cell>
          <cell r="AR13">
            <v>228782134</v>
          </cell>
          <cell r="AS13">
            <v>0</v>
          </cell>
          <cell r="AT13">
            <v>40312354</v>
          </cell>
          <cell r="AU13">
            <v>51920201</v>
          </cell>
          <cell r="AV13">
            <v>263782134</v>
          </cell>
          <cell r="AW13">
            <v>13553634</v>
          </cell>
          <cell r="AX13">
            <v>20834301</v>
          </cell>
          <cell r="AY13">
            <v>20834.300999999999</v>
          </cell>
          <cell r="AZ13">
            <v>4733253</v>
          </cell>
          <cell r="BA13"/>
          <cell r="BB13">
            <v>5.1346228143234564E-2</v>
          </cell>
          <cell r="BC13">
            <v>5.6798365936152312E-2</v>
          </cell>
          <cell r="BD13">
            <v>5.3252977622356291E-2</v>
          </cell>
          <cell r="BE13">
            <v>4.5782918080021509E-2</v>
          </cell>
          <cell r="BF13">
            <v>0.11048148554914475</v>
          </cell>
          <cell r="BG13">
            <v>2.0644018529682406E-2</v>
          </cell>
          <cell r="BH13">
            <v>0.2163272364815633</v>
          </cell>
          <cell r="BI13">
            <v>0.18252931020383367</v>
          </cell>
          <cell r="BJ13">
            <v>0.29730381125837563</v>
          </cell>
          <cell r="BK13">
            <v>0.41485091043690037</v>
          </cell>
          <cell r="BL13">
            <v>0.10529877392185789</v>
          </cell>
          <cell r="BM13">
            <v>0.55557579086226483</v>
          </cell>
          <cell r="BN13">
            <v>0.10250042430247717</v>
          </cell>
          <cell r="BO13">
            <v>3.7936403034152161E-2</v>
          </cell>
          <cell r="BP13">
            <v>6.4564021268325014E-2</v>
          </cell>
          <cell r="BQ13">
            <v>0.7221843392765348</v>
          </cell>
          <cell r="BR13">
            <v>8.7093304871731933E-2</v>
          </cell>
          <cell r="BS13">
            <v>3.8664189004713433E-2</v>
          </cell>
          <cell r="BT13">
            <v>6.7855892180823912E-2</v>
          </cell>
          <cell r="BU13">
            <v>282856056</v>
          </cell>
          <cell r="BV13">
            <v>283568547</v>
          </cell>
          <cell r="BW13">
            <v>273350161</v>
          </cell>
          <cell r="BX13">
            <v>272302524</v>
          </cell>
          <cell r="BY13">
            <v>270017846</v>
          </cell>
          <cell r="BZ13">
            <v>254252172</v>
          </cell>
          <cell r="CA13">
            <v>261333135</v>
          </cell>
          <cell r="CB13">
            <v>253552590</v>
          </cell>
          <cell r="CC13">
            <v>240237282</v>
          </cell>
          <cell r="CD13">
            <v>229161134</v>
          </cell>
          <cell r="CE13">
            <v>230291099</v>
          </cell>
          <cell r="CF13">
            <v>225143541</v>
          </cell>
          <cell r="CG13">
            <v>189087939</v>
          </cell>
          <cell r="CH13">
            <v>183952517</v>
          </cell>
          <cell r="CI13">
            <v>182817876</v>
          </cell>
          <cell r="CJ13">
            <v>177329585</v>
          </cell>
          <cell r="CK13">
            <v>181582075</v>
          </cell>
          <cell r="CL13">
            <v>164116122</v>
          </cell>
          <cell r="CM13">
            <v>164730002</v>
          </cell>
          <cell r="CN13">
            <v>164425933</v>
          </cell>
          <cell r="CO13">
            <v>157775781</v>
          </cell>
          <cell r="CP13">
            <v>147846339</v>
          </cell>
          <cell r="CQ13">
            <v>151975238</v>
          </cell>
          <cell r="CR13">
            <v>154327389</v>
          </cell>
          <cell r="CS13">
            <v>140517390</v>
          </cell>
          <cell r="CT13">
            <v>137299354</v>
          </cell>
          <cell r="CU13">
            <v>124648548</v>
          </cell>
          <cell r="CV13">
            <v>118333769</v>
          </cell>
          <cell r="CW13">
            <v>114972436</v>
          </cell>
          <cell r="CX13">
            <v>110315682</v>
          </cell>
          <cell r="CY13">
            <v>53515552</v>
          </cell>
          <cell r="CZ13">
            <v>52323720</v>
          </cell>
          <cell r="DA13">
            <v>48455958</v>
          </cell>
          <cell r="DB13">
            <v>47985683</v>
          </cell>
          <cell r="DC13">
            <v>46615223</v>
          </cell>
          <cell r="DD13">
            <v>47015135</v>
          </cell>
          <cell r="DE13">
            <v>44004173</v>
          </cell>
          <cell r="DF13">
            <v>42072924</v>
          </cell>
          <cell r="DG13">
            <v>40314439</v>
          </cell>
          <cell r="DH13">
            <v>38338590</v>
          </cell>
          <cell r="DI13">
            <v>37568688</v>
          </cell>
          <cell r="DJ13">
            <v>35886888</v>
          </cell>
          <cell r="DK13">
            <v>35595491</v>
          </cell>
          <cell r="DL13">
            <v>35023511</v>
          </cell>
          <cell r="DM13">
            <v>31519089</v>
          </cell>
          <cell r="DN13">
            <v>30474944</v>
          </cell>
          <cell r="DO13">
            <v>28754066</v>
          </cell>
          <cell r="DP13">
            <v>31304829</v>
          </cell>
          <cell r="DQ13">
            <v>30151112</v>
          </cell>
          <cell r="DR13">
            <v>28576772</v>
          </cell>
          <cell r="DS13">
            <v>26482435</v>
          </cell>
          <cell r="DT13">
            <v>26186678</v>
          </cell>
          <cell r="DU13">
            <v>24079849</v>
          </cell>
          <cell r="DV13">
            <v>23296896</v>
          </cell>
          <cell r="DW13">
            <v>22159420</v>
          </cell>
          <cell r="DX13">
            <v>21814043</v>
          </cell>
          <cell r="DY13">
            <v>21814043</v>
          </cell>
          <cell r="DZ13">
            <v>20071699</v>
          </cell>
          <cell r="EA13">
            <v>19500454</v>
          </cell>
          <cell r="EB13">
            <v>20524634</v>
          </cell>
          <cell r="EC13"/>
          <cell r="ED13">
            <v>1413638</v>
          </cell>
          <cell r="EE13">
            <v>3341222</v>
          </cell>
          <cell r="EF13"/>
          <cell r="EG13">
            <v>4754860</v>
          </cell>
          <cell r="EH13">
            <v>1972558</v>
          </cell>
          <cell r="EI13">
            <v>10051860</v>
          </cell>
          <cell r="EJ13">
            <v>8040829</v>
          </cell>
          <cell r="EK13">
            <v>18092689</v>
          </cell>
          <cell r="EL13">
            <v>1461660</v>
          </cell>
          <cell r="EM13">
            <v>153729720</v>
          </cell>
        </row>
        <row r="14">
          <cell r="B14" t="str">
            <v>Stanbic Bank</v>
          </cell>
          <cell r="C14">
            <v>316.966341</v>
          </cell>
          <cell r="D14">
            <v>157.948374</v>
          </cell>
          <cell r="E14">
            <v>226.639723</v>
          </cell>
          <cell r="F14">
            <v>41.715688</v>
          </cell>
          <cell r="G14">
            <v>47.194324000000002</v>
          </cell>
          <cell r="H14">
            <v>43.469577999999998</v>
          </cell>
          <cell r="I14">
            <v>264.570223</v>
          </cell>
          <cell r="J14">
            <v>1.5698220000000001</v>
          </cell>
          <cell r="K14">
            <v>2.5736210000000002</v>
          </cell>
          <cell r="L14"/>
          <cell r="M14">
            <v>5.5811751521162342E-2</v>
          </cell>
          <cell r="N14">
            <v>5.6914800137469732E-2</v>
          </cell>
          <cell r="O14">
            <v>5.6848211056739463E-2</v>
          </cell>
          <cell r="P14">
            <v>6.1418799697304023E-2</v>
          </cell>
          <cell r="Q14">
            <v>5.7381030756856091E-2</v>
          </cell>
          <cell r="R14">
            <v>5.6347190713752646E-2</v>
          </cell>
          <cell r="S14">
            <v>5.9012339952427439E-2</v>
          </cell>
          <cell r="T14">
            <v>5.7554756150503796E-2</v>
          </cell>
          <cell r="U14">
            <v>5.8598717723099915E-2</v>
          </cell>
          <cell r="V14">
            <v>5.7747925183877918E-2</v>
          </cell>
          <cell r="W14">
            <v>5.62875454631106E-2</v>
          </cell>
          <cell r="X14">
            <v>5.5261547049677041E-2</v>
          </cell>
          <cell r="Y14">
            <v>5.4626473398050282E-2</v>
          </cell>
          <cell r="Z14">
            <v>5.4247077894904377E-2</v>
          </cell>
          <cell r="AA14">
            <v>5.1513954858689502E-2</v>
          </cell>
          <cell r="AB14">
            <v>5.0542352769446401E-2</v>
          </cell>
          <cell r="AC14">
            <v>5.0877351905984365E-2</v>
          </cell>
          <cell r="AD14">
            <v>5.4156401113650998E-2</v>
          </cell>
          <cell r="AE14">
            <v>4.9734122707107808E-2</v>
          </cell>
          <cell r="AF14">
            <v>5.0629626008313361E-2</v>
          </cell>
          <cell r="AG14">
            <v>5.3268162842596556E-2</v>
          </cell>
          <cell r="AH14">
            <v>5.0786597390307282E-2</v>
          </cell>
          <cell r="AI14">
            <v>4.9596497722514093E-2</v>
          </cell>
          <cell r="AJ14">
            <v>4.963887593765233E-2</v>
          </cell>
          <cell r="AK14">
            <v>5.0735941973915108E-2</v>
          </cell>
          <cell r="AL14">
            <v>5.1204229655496709E-2</v>
          </cell>
          <cell r="AM14">
            <v>5.3035454301622903E-2</v>
          </cell>
          <cell r="AN14">
            <v>5.7120423501332312E-2</v>
          </cell>
          <cell r="AO14">
            <v>313413032</v>
          </cell>
          <cell r="AP14">
            <v>195568503</v>
          </cell>
          <cell r="AQ14">
            <v>0</v>
          </cell>
          <cell r="AR14">
            <v>228782134</v>
          </cell>
          <cell r="AS14">
            <v>0</v>
          </cell>
          <cell r="AT14">
            <v>40312354</v>
          </cell>
          <cell r="AU14">
            <v>51920201</v>
          </cell>
          <cell r="AV14">
            <v>263782134</v>
          </cell>
          <cell r="AW14">
            <v>13553634</v>
          </cell>
          <cell r="AX14">
            <v>20834301</v>
          </cell>
          <cell r="AY14">
            <v>20834.300999999999</v>
          </cell>
          <cell r="AZ14">
            <v>4733253</v>
          </cell>
          <cell r="BA14"/>
          <cell r="BB14">
            <v>5.7538192000783195E-2</v>
          </cell>
          <cell r="BC14">
            <v>5.8357027811357792E-2</v>
          </cell>
          <cell r="BD14">
            <v>5.6698315623073453E-2</v>
          </cell>
          <cell r="BE14">
            <v>5.6428679585372746E-2</v>
          </cell>
          <cell r="BF14">
            <v>0.17657430212394246</v>
          </cell>
          <cell r="BG14">
            <v>2.3691303318339876E-2</v>
          </cell>
          <cell r="BH14">
            <v>0.17838108712634679</v>
          </cell>
          <cell r="BI14">
            <v>0.15767340529474475</v>
          </cell>
          <cell r="BJ14">
            <v>0.46326715692395259</v>
          </cell>
          <cell r="BK14">
            <v>0.46650773557213432</v>
          </cell>
          <cell r="BL14">
            <v>0.11483654468934512</v>
          </cell>
          <cell r="BM14">
            <v>0.53451192812128867</v>
          </cell>
          <cell r="BN14">
            <v>9.1424620517630367E-2</v>
          </cell>
          <cell r="BO14">
            <v>2.6064319376851348E-2</v>
          </cell>
          <cell r="BP14">
            <v>6.5360301140779023E-2</v>
          </cell>
          <cell r="BQ14">
            <v>0.69691390330546776</v>
          </cell>
          <cell r="BR14">
            <v>0.123395310669078</v>
          </cell>
          <cell r="BS14">
            <v>0.29328239056783117</v>
          </cell>
          <cell r="BT14">
            <v>0.18802389761482138</v>
          </cell>
          <cell r="BU14">
            <v>316966341</v>
          </cell>
          <cell r="BV14">
            <v>318986177</v>
          </cell>
          <cell r="BW14">
            <v>317768516</v>
          </cell>
          <cell r="BX14">
            <v>350388140</v>
          </cell>
          <cell r="BY14">
            <v>309651330</v>
          </cell>
          <cell r="BZ14">
            <v>292705136</v>
          </cell>
          <cell r="CA14">
            <v>294302229</v>
          </cell>
          <cell r="CB14">
            <v>303663158</v>
          </cell>
          <cell r="CC14">
            <v>284867951</v>
          </cell>
          <cell r="CD14">
            <v>280953012</v>
          </cell>
          <cell r="CE14">
            <v>286308290</v>
          </cell>
          <cell r="CF14">
            <v>269395802</v>
          </cell>
          <cell r="CG14">
            <v>248985926</v>
          </cell>
          <cell r="CH14">
            <v>239407877</v>
          </cell>
          <cell r="CI14">
            <v>236547378</v>
          </cell>
          <cell r="CJ14">
            <v>224804428</v>
          </cell>
          <cell r="CK14">
            <v>212633202</v>
          </cell>
          <cell r="CL14">
            <v>204895157</v>
          </cell>
          <cell r="CM14">
            <v>229866887</v>
          </cell>
          <cell r="CN14">
            <v>202294738</v>
          </cell>
          <cell r="CO14">
            <v>208287754</v>
          </cell>
          <cell r="CP14">
            <v>198578014</v>
          </cell>
          <cell r="CQ14">
            <v>208167708</v>
          </cell>
          <cell r="CR14">
            <v>203595164</v>
          </cell>
          <cell r="CS14">
            <v>184061612</v>
          </cell>
          <cell r="CT14">
            <v>171347152</v>
          </cell>
          <cell r="CU14">
            <v>167107694</v>
          </cell>
          <cell r="CV14">
            <v>155933918</v>
          </cell>
          <cell r="CW14">
            <v>159885214</v>
          </cell>
          <cell r="CX14">
            <v>170726460</v>
          </cell>
          <cell r="CY14">
            <v>43469578</v>
          </cell>
          <cell r="CZ14">
            <v>41857357</v>
          </cell>
          <cell r="DA14">
            <v>40311273</v>
          </cell>
          <cell r="DB14">
            <v>39374322</v>
          </cell>
          <cell r="DC14">
            <v>40560887</v>
          </cell>
          <cell r="DD14">
            <v>38939840</v>
          </cell>
          <cell r="DE14">
            <v>37781929</v>
          </cell>
          <cell r="DF14">
            <v>36789253</v>
          </cell>
          <cell r="DG14">
            <v>36836052</v>
          </cell>
          <cell r="DH14">
            <v>35490716</v>
          </cell>
          <cell r="DI14">
            <v>33140213</v>
          </cell>
          <cell r="DJ14">
            <v>32205154</v>
          </cell>
          <cell r="DK14">
            <v>33048626</v>
          </cell>
          <cell r="DL14">
            <v>33051194</v>
          </cell>
          <cell r="DM14">
            <v>31922509</v>
          </cell>
          <cell r="DN14">
            <v>30830481</v>
          </cell>
          <cell r="DO14">
            <v>29267838</v>
          </cell>
          <cell r="DP14">
            <v>30237504</v>
          </cell>
          <cell r="DQ14">
            <v>28554962</v>
          </cell>
          <cell r="DR14">
            <v>27656039</v>
          </cell>
          <cell r="DS14">
            <v>27074070</v>
          </cell>
          <cell r="DT14">
            <v>28250550</v>
          </cell>
          <cell r="DU14">
            <v>26855040</v>
          </cell>
          <cell r="DV14">
            <v>26168836</v>
          </cell>
          <cell r="DW14">
            <v>25907559</v>
          </cell>
          <cell r="DX14">
            <v>26644208</v>
          </cell>
          <cell r="DY14">
            <v>26644208</v>
          </cell>
          <cell r="DZ14">
            <v>25311868</v>
          </cell>
          <cell r="EA14">
            <v>23485250</v>
          </cell>
          <cell r="EB14">
            <v>22353549</v>
          </cell>
          <cell r="EC14"/>
          <cell r="ED14">
            <v>2764096</v>
          </cell>
          <cell r="EE14">
            <v>3202431</v>
          </cell>
          <cell r="EF14"/>
          <cell r="EG14">
            <v>5966527</v>
          </cell>
          <cell r="EH14">
            <v>2783431</v>
          </cell>
          <cell r="EI14">
            <v>10952902</v>
          </cell>
          <cell r="EJ14">
            <v>9538506</v>
          </cell>
          <cell r="EK14">
            <v>20491408</v>
          </cell>
          <cell r="EL14">
            <v>1883318</v>
          </cell>
          <cell r="EM14">
            <v>157948374</v>
          </cell>
        </row>
        <row r="15">
          <cell r="B15" t="str">
            <v>Total - Tier 1</v>
          </cell>
          <cell r="C15">
            <v>4106.811968</v>
          </cell>
          <cell r="D15">
            <v>2132.4286400000001</v>
          </cell>
          <cell r="E15">
            <v>2962.833509</v>
          </cell>
          <cell r="F15">
            <v>529.796199</v>
          </cell>
          <cell r="G15">
            <v>616.01448100000005</v>
          </cell>
          <cell r="H15">
            <v>605.48798099999999</v>
          </cell>
          <cell r="I15">
            <v>3368.7346809999999</v>
          </cell>
          <cell r="J15">
            <v>7.2962789999999993</v>
          </cell>
          <cell r="K15">
            <v>39.170096000000001</v>
          </cell>
          <cell r="L15">
            <v>0</v>
          </cell>
          <cell r="M15">
            <v>0.74257206975099088</v>
          </cell>
          <cell r="N15">
            <v>0.75685175896780255</v>
          </cell>
          <cell r="O15">
            <v>0.74566568963660351</v>
          </cell>
          <cell r="P15">
            <v>0.74852111697978063</v>
          </cell>
          <cell r="Q15">
            <v>0.75110129063670383</v>
          </cell>
          <cell r="R15">
            <v>0.75235753440489594</v>
          </cell>
          <cell r="S15">
            <v>0.75200346660147854</v>
          </cell>
          <cell r="T15">
            <v>0.75397343087861013</v>
          </cell>
          <cell r="U15">
            <v>0.74786760168976385</v>
          </cell>
          <cell r="V15">
            <v>0.7466762677605927</v>
          </cell>
          <cell r="W15">
            <v>0.75805362509611562</v>
          </cell>
          <cell r="X15">
            <v>0.71490984852938533</v>
          </cell>
          <cell r="Y15">
            <v>0.70696331222357189</v>
          </cell>
          <cell r="Z15">
            <v>0.71293350555050961</v>
          </cell>
          <cell r="AA15">
            <v>0.7027032688872179</v>
          </cell>
          <cell r="AB15">
            <v>0.64304621146739294</v>
          </cell>
          <cell r="AC15">
            <v>0.64661885824950271</v>
          </cell>
          <cell r="AD15">
            <v>0.64224849829791908</v>
          </cell>
          <cell r="AE15">
            <v>0.63621589020957792</v>
          </cell>
          <cell r="AF15">
            <v>0.62671894827157926</v>
          </cell>
          <cell r="AG15">
            <v>0.5916065146260393</v>
          </cell>
          <cell r="AH15">
            <v>0.57867619008698445</v>
          </cell>
          <cell r="AI15">
            <v>0.58675949028501018</v>
          </cell>
          <cell r="AJ15">
            <v>0.54102111473169001</v>
          </cell>
          <cell r="AK15">
            <v>0.55062120050712582</v>
          </cell>
          <cell r="AL15">
            <v>0.55379673279855846</v>
          </cell>
          <cell r="AM15">
            <v>0.55422868995778374</v>
          </cell>
          <cell r="AN15">
            <v>0.55334962621255446</v>
          </cell>
          <cell r="AO15">
            <v>2193891224</v>
          </cell>
          <cell r="AP15">
            <v>1368979521</v>
          </cell>
          <cell r="AQ15">
            <v>0</v>
          </cell>
          <cell r="AR15">
            <v>1601474938</v>
          </cell>
          <cell r="AS15">
            <v>0</v>
          </cell>
          <cell r="AT15">
            <v>282186478</v>
          </cell>
          <cell r="AU15">
            <v>363441407</v>
          </cell>
          <cell r="AV15">
            <v>1846474938</v>
          </cell>
          <cell r="AW15">
            <v>94875438</v>
          </cell>
          <cell r="AX15">
            <v>145840107</v>
          </cell>
          <cell r="AY15">
            <v>145840.10700000002</v>
          </cell>
          <cell r="AZ15">
            <v>33132771</v>
          </cell>
          <cell r="BA15"/>
          <cell r="BB15">
            <v>0.74550040480764568</v>
          </cell>
          <cell r="BC15">
            <v>0.78786627743452331</v>
          </cell>
          <cell r="BD15">
            <v>0.74121017802294187</v>
          </cell>
          <cell r="BE15">
            <v>0.85883539049156454</v>
          </cell>
          <cell r="BF15">
            <v>0.1878082219175066</v>
          </cell>
          <cell r="BG15">
            <v>2.7790834748543488E-2</v>
          </cell>
          <cell r="BH15">
            <v>0.18286227302921279</v>
          </cell>
          <cell r="BI15">
            <v>0.1572686035466383</v>
          </cell>
          <cell r="BJ15">
            <v>0.32284351770087083</v>
          </cell>
          <cell r="BK15">
            <v>0.42595059377682115</v>
          </cell>
          <cell r="BL15">
            <v>0.10849968144990119</v>
          </cell>
          <cell r="BM15">
            <v>0.5336767281303666</v>
          </cell>
          <cell r="BN15">
            <v>0.10760761191726236</v>
          </cell>
          <cell r="BO15">
            <v>2.9584386043275561E-2</v>
          </cell>
          <cell r="BP15">
            <v>7.8023225873986801E-2</v>
          </cell>
          <cell r="BQ15">
            <v>0.71972611134660958</v>
          </cell>
          <cell r="BR15">
            <v>0.82568441684414728</v>
          </cell>
          <cell r="BS15">
            <v>0.88706498046285787</v>
          </cell>
          <cell r="BT15">
            <v>0.83474501493577535</v>
          </cell>
          <cell r="BU15">
            <v>4106811968</v>
          </cell>
          <cell r="BV15">
            <v>4032984409</v>
          </cell>
          <cell r="BW15">
            <v>3904607704</v>
          </cell>
          <cell r="BX15">
            <v>3904883154</v>
          </cell>
          <cell r="BY15">
            <v>3759260006</v>
          </cell>
          <cell r="BZ15">
            <v>3606947120</v>
          </cell>
          <cell r="CA15">
            <v>3560091930</v>
          </cell>
          <cell r="CB15">
            <v>3491200121</v>
          </cell>
          <cell r="CC15">
            <v>3216689851</v>
          </cell>
          <cell r="CD15">
            <v>2870218873</v>
          </cell>
          <cell r="CE15">
            <v>3250587672</v>
          </cell>
          <cell r="CF15">
            <v>3002290772</v>
          </cell>
          <cell r="CG15">
            <v>2881784790</v>
          </cell>
          <cell r="CH15">
            <v>2824637202</v>
          </cell>
          <cell r="CI15">
            <v>2834954934</v>
          </cell>
          <cell r="CJ15">
            <v>2752996452</v>
          </cell>
          <cell r="CK15">
            <v>2670632103</v>
          </cell>
          <cell r="CL15">
            <v>2568307540</v>
          </cell>
          <cell r="CM15">
            <v>2576918064</v>
          </cell>
          <cell r="CN15">
            <v>2495879919</v>
          </cell>
          <cell r="CO15">
            <v>2392084843</v>
          </cell>
          <cell r="CP15">
            <v>2359760079</v>
          </cell>
          <cell r="CQ15">
            <v>2263312590</v>
          </cell>
          <cell r="CR15">
            <v>2223893348</v>
          </cell>
          <cell r="CS15">
            <v>2109864071</v>
          </cell>
          <cell r="CT15">
            <v>2010159471</v>
          </cell>
          <cell r="CU15">
            <v>1920417442</v>
          </cell>
          <cell r="CV15">
            <v>1862362040</v>
          </cell>
          <cell r="CW15">
            <v>1773940249</v>
          </cell>
          <cell r="CX15">
            <v>1737975404</v>
          </cell>
          <cell r="CY15">
            <v>605487981</v>
          </cell>
          <cell r="CZ15">
            <v>598994622</v>
          </cell>
          <cell r="DA15">
            <v>579094030</v>
          </cell>
          <cell r="DB15">
            <v>563590056</v>
          </cell>
          <cell r="DC15">
            <v>553382897</v>
          </cell>
          <cell r="DD15">
            <v>538283521</v>
          </cell>
          <cell r="DE15">
            <v>548232059</v>
          </cell>
          <cell r="DF15">
            <v>469417541</v>
          </cell>
          <cell r="DG15">
            <v>503780738</v>
          </cell>
          <cell r="DH15">
            <v>445966399</v>
          </cell>
          <cell r="DI15">
            <v>467829127</v>
          </cell>
          <cell r="DJ15">
            <v>440314603</v>
          </cell>
          <cell r="DK15">
            <v>444842779</v>
          </cell>
          <cell r="DL15">
            <v>450817172</v>
          </cell>
          <cell r="DM15">
            <v>440346600</v>
          </cell>
          <cell r="DN15">
            <v>417865981</v>
          </cell>
          <cell r="DO15">
            <v>418738822</v>
          </cell>
          <cell r="DP15">
            <v>404829562</v>
          </cell>
          <cell r="DQ15">
            <v>400649459</v>
          </cell>
          <cell r="DR15">
            <v>378098062</v>
          </cell>
          <cell r="DS15">
            <v>366906245</v>
          </cell>
          <cell r="DT15">
            <v>365408709</v>
          </cell>
          <cell r="DU15">
            <v>350598365</v>
          </cell>
          <cell r="DV15">
            <v>347807516</v>
          </cell>
          <cell r="DW15">
            <v>342110864</v>
          </cell>
          <cell r="DX15">
            <v>324987055</v>
          </cell>
          <cell r="DY15">
            <v>324987055</v>
          </cell>
          <cell r="DZ15">
            <v>325368221</v>
          </cell>
          <cell r="EA15">
            <v>304494362</v>
          </cell>
          <cell r="EB15">
            <v>292326223</v>
          </cell>
          <cell r="EC15">
            <v>0</v>
          </cell>
          <cell r="ED15">
            <v>28269022</v>
          </cell>
          <cell r="EE15">
            <v>59293591</v>
          </cell>
          <cell r="EF15">
            <v>0</v>
          </cell>
          <cell r="EG15">
            <v>87562613</v>
          </cell>
          <cell r="EH15">
            <v>37297347</v>
          </cell>
          <cell r="EI15">
            <v>138503176</v>
          </cell>
          <cell r="EJ15">
            <v>121023179</v>
          </cell>
          <cell r="EK15">
            <v>259526355</v>
          </cell>
          <cell r="EL15">
            <v>28276467</v>
          </cell>
          <cell r="EM15">
            <v>2132428640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 t="str">
            <v/>
          </cell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 t="str">
            <v/>
          </cell>
          <cell r="CX16" t="str">
            <v/>
          </cell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>
            <v>0</v>
          </cell>
          <cell r="EC16"/>
          <cell r="ED16"/>
          <cell r="EE16"/>
          <cell r="EF16"/>
          <cell r="EG16"/>
          <cell r="EH16"/>
          <cell r="EI16"/>
          <cell r="EJ16"/>
          <cell r="EK16"/>
          <cell r="EL16"/>
          <cell r="EM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 t="str">
            <v/>
          </cell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EL18">
            <v>0</v>
          </cell>
        </row>
        <row r="19">
          <cell r="B19" t="str">
            <v>Bank of Baroda</v>
          </cell>
          <cell r="C19">
            <v>170.989698</v>
          </cell>
          <cell r="D19">
            <v>48.500863000000003</v>
          </cell>
          <cell r="E19">
            <v>137.97029900000001</v>
          </cell>
          <cell r="F19">
            <v>26.498487000000001</v>
          </cell>
          <cell r="G19">
            <v>26.498487000000001</v>
          </cell>
          <cell r="H19">
            <v>27.004854999999999</v>
          </cell>
          <cell r="I19">
            <v>89.902158</v>
          </cell>
          <cell r="J19">
            <v>3.8461000000000002E-2</v>
          </cell>
          <cell r="K19">
            <v>1.4288209999999999</v>
          </cell>
          <cell r="L19"/>
          <cell r="M19">
            <v>3.2868094160714977E-2</v>
          </cell>
          <cell r="N19">
            <v>3.1944228855594656E-2</v>
          </cell>
          <cell r="O19">
            <v>3.2415571025181306E-2</v>
          </cell>
          <cell r="P19">
            <v>3.1370768805295469E-2</v>
          </cell>
          <cell r="Q19">
            <v>3.1248583685666867E-2</v>
          </cell>
          <cell r="R19">
            <v>3.0830277080076837E-2</v>
          </cell>
          <cell r="S19">
            <v>3.0408287097091476E-2</v>
          </cell>
          <cell r="T19">
            <v>2.9011959497383256E-2</v>
          </cell>
          <cell r="U19">
            <v>2.9820236280533322E-2</v>
          </cell>
          <cell r="V19">
            <v>2.9597228966322432E-2</v>
          </cell>
          <cell r="W19">
            <v>3.0397481331140678E-2</v>
          </cell>
          <cell r="X19">
            <v>2.6082669343393251E-2</v>
          </cell>
          <cell r="Y19">
            <v>2.5659178281376344E-2</v>
          </cell>
          <cell r="Z19">
            <v>2.4713166021917022E-2</v>
          </cell>
          <cell r="AA19">
            <v>2.4416888552832881E-2</v>
          </cell>
          <cell r="AB19">
            <v>2.3549346618616393E-2</v>
          </cell>
          <cell r="AC19">
            <v>2.3671543942872644E-2</v>
          </cell>
          <cell r="AD19">
            <v>2.2796575876147033E-2</v>
          </cell>
          <cell r="AE19">
            <v>2.2636932080139675E-2</v>
          </cell>
          <cell r="AF19">
            <v>2.141702622116393E-2</v>
          </cell>
          <cell r="AG19">
            <v>2.271163209181766E-2</v>
          </cell>
          <cell r="AH19">
            <v>2.183121520348582E-2</v>
          </cell>
          <cell r="AI19">
            <v>2.1829346098027273E-2</v>
          </cell>
          <cell r="AJ19">
            <v>2.0088922922993333E-2</v>
          </cell>
          <cell r="AK19">
            <v>1.9579658140780807E-2</v>
          </cell>
          <cell r="AL19">
            <v>1.9613732706855409E-2</v>
          </cell>
          <cell r="AM19">
            <v>1.9835531066384929E-2</v>
          </cell>
          <cell r="AN19">
            <v>1.9738572604877803E-2</v>
          </cell>
          <cell r="AO19">
            <v>313413032</v>
          </cell>
          <cell r="AP19">
            <v>195568503</v>
          </cell>
          <cell r="AQ19">
            <v>0</v>
          </cell>
          <cell r="AR19">
            <v>228782134</v>
          </cell>
          <cell r="AS19">
            <v>0</v>
          </cell>
          <cell r="AT19">
            <v>40312354</v>
          </cell>
          <cell r="AU19">
            <v>51920201</v>
          </cell>
          <cell r="AV19">
            <v>263782134</v>
          </cell>
          <cell r="AW19">
            <v>13553634</v>
          </cell>
          <cell r="AX19">
            <v>20834301</v>
          </cell>
          <cell r="AY19">
            <v>20834.300999999999</v>
          </cell>
          <cell r="AZ19">
            <v>4733253</v>
          </cell>
          <cell r="BA19"/>
          <cell r="BB19">
            <v>3.1039378006638044E-2</v>
          </cell>
          <cell r="BC19">
            <v>1.7919565357259418E-2</v>
          </cell>
          <cell r="BD19">
            <v>3.4515942111841606E-2</v>
          </cell>
          <cell r="BE19">
            <v>3.1328032524544934E-2</v>
          </cell>
          <cell r="BF19">
            <v>0.14905312870180862</v>
          </cell>
          <cell r="BG19">
            <v>2.3721752588008401E-2</v>
          </cell>
          <cell r="BH19">
            <v>0.29474806377840229</v>
          </cell>
          <cell r="BI19">
            <v>0.29474806377840229</v>
          </cell>
          <cell r="BJ19">
            <v>7.8892023038067485E-2</v>
          </cell>
          <cell r="BK19">
            <v>0.20733173450304751</v>
          </cell>
          <cell r="BL19">
            <v>0.10663199920191423</v>
          </cell>
          <cell r="BM19">
            <v>0.42973369855214361</v>
          </cell>
          <cell r="BN19">
            <v>0.1007901273683809</v>
          </cell>
          <cell r="BO19">
            <v>7.4307605475791905E-2</v>
          </cell>
          <cell r="BP19">
            <v>2.6482521892588998E-2</v>
          </cell>
          <cell r="BQ19">
            <v>0.35153118715789694</v>
          </cell>
          <cell r="BR19">
            <v>9.3502946213717773E-3</v>
          </cell>
          <cell r="BS19">
            <v>3.1490651293807141E-4</v>
          </cell>
          <cell r="BT19">
            <v>6.8914049067990788E-3</v>
          </cell>
          <cell r="BU19">
            <v>170989698</v>
          </cell>
          <cell r="BV19">
            <v>166312530</v>
          </cell>
          <cell r="BW19">
            <v>161761428</v>
          </cell>
          <cell r="BX19">
            <v>150394659</v>
          </cell>
          <cell r="BY19">
            <v>144943386</v>
          </cell>
          <cell r="BZ19">
            <v>143311335</v>
          </cell>
          <cell r="CA19">
            <v>139149950</v>
          </cell>
          <cell r="CB19">
            <v>133955456</v>
          </cell>
          <cell r="CC19">
            <v>125015672</v>
          </cell>
          <cell r="CD19">
            <v>123014401</v>
          </cell>
          <cell r="CE19">
            <v>122198105</v>
          </cell>
          <cell r="CF19">
            <v>123352716</v>
          </cell>
          <cell r="CG19">
            <v>98429020</v>
          </cell>
          <cell r="CH19">
            <v>96132100</v>
          </cell>
          <cell r="CI19">
            <v>92015867</v>
          </cell>
          <cell r="CJ19">
            <v>88413486</v>
          </cell>
          <cell r="CK19">
            <v>85368565</v>
          </cell>
          <cell r="CL19">
            <v>82907475</v>
          </cell>
          <cell r="CM19">
            <v>81225195</v>
          </cell>
          <cell r="CN19">
            <v>78391648</v>
          </cell>
          <cell r="CO19">
            <v>71954794</v>
          </cell>
          <cell r="CP19">
            <v>68177548</v>
          </cell>
          <cell r="CQ19">
            <v>65254206</v>
          </cell>
          <cell r="CR19">
            <v>64198677</v>
          </cell>
          <cell r="CS19">
            <v>62518263</v>
          </cell>
          <cell r="CT19">
            <v>61944650</v>
          </cell>
          <cell r="CU19">
            <v>59182328</v>
          </cell>
          <cell r="CV19">
            <v>56105943</v>
          </cell>
          <cell r="CW19">
            <v>53949524</v>
          </cell>
          <cell r="CX19">
            <v>52021524</v>
          </cell>
          <cell r="CY19">
            <v>27004855</v>
          </cell>
          <cell r="CZ19">
            <v>26676675</v>
          </cell>
          <cell r="DA19">
            <v>25744734</v>
          </cell>
          <cell r="DB19">
            <v>25685500</v>
          </cell>
          <cell r="DC19">
            <v>23954402</v>
          </cell>
          <cell r="DD19">
            <v>22942662</v>
          </cell>
          <cell r="DE19">
            <v>22343103</v>
          </cell>
          <cell r="DF19">
            <v>21247935</v>
          </cell>
          <cell r="DG19">
            <v>19883698</v>
          </cell>
          <cell r="DH19">
            <v>20414825</v>
          </cell>
          <cell r="DI19">
            <v>18995628</v>
          </cell>
          <cell r="DJ19">
            <v>17769713</v>
          </cell>
          <cell r="DK19">
            <v>16954349</v>
          </cell>
          <cell r="DL19">
            <v>17899936</v>
          </cell>
          <cell r="DM19">
            <v>16692069</v>
          </cell>
          <cell r="DN19">
            <v>16254476</v>
          </cell>
          <cell r="DO19">
            <v>14925822</v>
          </cell>
          <cell r="DP19">
            <v>14224907</v>
          </cell>
          <cell r="DQ19">
            <v>13387842</v>
          </cell>
          <cell r="DR19">
            <v>12776983</v>
          </cell>
          <cell r="DS19">
            <v>11846009</v>
          </cell>
          <cell r="DT19">
            <v>11273086</v>
          </cell>
          <cell r="DU19">
            <v>10242135</v>
          </cell>
          <cell r="DV19">
            <v>10844344</v>
          </cell>
          <cell r="DW19">
            <v>10371347</v>
          </cell>
          <cell r="DX19">
            <v>9867331</v>
          </cell>
          <cell r="DY19">
            <v>9867331</v>
          </cell>
          <cell r="DZ19">
            <v>9132583</v>
          </cell>
          <cell r="EA19">
            <v>8026209</v>
          </cell>
          <cell r="EB19">
            <v>7569115</v>
          </cell>
          <cell r="EC19"/>
          <cell r="ED19">
            <v>152373</v>
          </cell>
          <cell r="EE19">
            <v>1779039</v>
          </cell>
          <cell r="EF19"/>
          <cell r="EG19">
            <v>1931412</v>
          </cell>
          <cell r="EH19">
            <v>400443</v>
          </cell>
          <cell r="EI19">
            <v>2487746</v>
          </cell>
          <cell r="EJ19">
            <v>3301295</v>
          </cell>
          <cell r="EK19">
            <v>5789041</v>
          </cell>
          <cell r="EL19">
            <v>1000175</v>
          </cell>
          <cell r="EM19">
            <v>48500863</v>
          </cell>
        </row>
        <row r="20">
          <cell r="B20" t="str">
            <v>Prime Bank</v>
          </cell>
          <cell r="C20">
            <v>118.33957700000001</v>
          </cell>
          <cell r="D20">
            <v>35.314438000000003</v>
          </cell>
          <cell r="E20">
            <v>90.789749999999998</v>
          </cell>
          <cell r="F20">
            <v>23.425726999999998</v>
          </cell>
          <cell r="G20">
            <v>23.778749000000001</v>
          </cell>
          <cell r="H20">
            <v>25.329218000000001</v>
          </cell>
          <cell r="I20">
            <v>56.909332999999997</v>
          </cell>
          <cell r="J20">
            <v>7.7868000000000007E-2</v>
          </cell>
          <cell r="K20">
            <v>0.69416999999999995</v>
          </cell>
          <cell r="L20"/>
          <cell r="M20">
            <v>2.5064341645782941E-2</v>
          </cell>
          <cell r="N20">
            <v>2.5508587014597836E-2</v>
          </cell>
          <cell r="O20">
            <v>2.5064887869159863E-2</v>
          </cell>
          <cell r="P20">
            <v>2.4920386260236765E-2</v>
          </cell>
          <cell r="Q20">
            <v>2.5459330799126524E-2</v>
          </cell>
          <cell r="R20">
            <v>2.6406418377212207E-2</v>
          </cell>
          <cell r="S20">
            <v>2.6465283854955536E-2</v>
          </cell>
          <cell r="T20">
            <v>2.5816317940743377E-2</v>
          </cell>
          <cell r="U20">
            <v>2.6131257950904693E-2</v>
          </cell>
          <cell r="V20">
            <v>2.5447322997968199E-2</v>
          </cell>
          <cell r="W20">
            <v>2.5073675987318841E-2</v>
          </cell>
          <cell r="X20">
            <v>2.1492276554682357E-2</v>
          </cell>
          <cell r="Y20">
            <v>2.0399999729413875E-2</v>
          </cell>
          <cell r="Z20">
            <v>1.9541957068046002E-2</v>
          </cell>
          <cell r="AA20">
            <v>1.8775662769375572E-2</v>
          </cell>
          <cell r="AB20">
            <v>1.8293902083025261E-2</v>
          </cell>
          <cell r="AC20">
            <v>1.8213608836170337E-2</v>
          </cell>
          <cell r="AD20">
            <v>1.7950663031244402E-2</v>
          </cell>
          <cell r="AE20">
            <v>1.8031279888122888E-2</v>
          </cell>
          <cell r="AF20">
            <v>1.8600297804854948E-2</v>
          </cell>
          <cell r="AG20">
            <v>1.9188996432328815E-2</v>
          </cell>
          <cell r="AH20">
            <v>1.9350555469791999E-2</v>
          </cell>
          <cell r="AI20">
            <v>1.9650573864422524E-2</v>
          </cell>
          <cell r="AJ20">
            <v>1.7395228571298531E-2</v>
          </cell>
          <cell r="AK20">
            <v>1.7177551665809414E-2</v>
          </cell>
          <cell r="AL20">
            <v>1.7307839728550368E-2</v>
          </cell>
          <cell r="AM20">
            <v>1.7299928183852065E-2</v>
          </cell>
          <cell r="AN20">
            <v>1.7033047174600309E-2</v>
          </cell>
          <cell r="AO20">
            <v>313413032</v>
          </cell>
          <cell r="AP20">
            <v>195568503</v>
          </cell>
          <cell r="AQ20">
            <v>0</v>
          </cell>
          <cell r="AR20">
            <v>228782134</v>
          </cell>
          <cell r="AS20">
            <v>0</v>
          </cell>
          <cell r="AT20">
            <v>40312354</v>
          </cell>
          <cell r="AU20">
            <v>51920201</v>
          </cell>
          <cell r="AV20">
            <v>263782134</v>
          </cell>
          <cell r="AW20">
            <v>13553634</v>
          </cell>
          <cell r="AX20">
            <v>20834301</v>
          </cell>
          <cell r="AY20">
            <v>20834.300999999999</v>
          </cell>
          <cell r="AZ20">
            <v>4733253</v>
          </cell>
          <cell r="BA20"/>
          <cell r="BB20">
            <v>2.1481919125026172E-2</v>
          </cell>
          <cell r="BC20">
            <v>1.3047590097435701E-2</v>
          </cell>
          <cell r="BD20">
            <v>2.2712814120585265E-2</v>
          </cell>
          <cell r="BE20">
            <v>1.5220227262591575E-2</v>
          </cell>
          <cell r="BF20">
            <v>0.10443150449129647</v>
          </cell>
          <cell r="BG20">
            <v>2.2365520363398519E-2</v>
          </cell>
          <cell r="BH20">
            <v>0.41783566502176372</v>
          </cell>
          <cell r="BI20">
            <v>0.41163242942945755</v>
          </cell>
          <cell r="BJ20">
            <v>0.15643545491085648</v>
          </cell>
          <cell r="BK20">
            <v>0.47530976663713526</v>
          </cell>
          <cell r="BL20">
            <v>9.5420248467152857E-2</v>
          </cell>
          <cell r="BM20">
            <v>0.55819803074706142</v>
          </cell>
          <cell r="BN20">
            <v>0.10102008183943914</v>
          </cell>
          <cell r="BO20">
            <v>5.4795368308170347E-2</v>
          </cell>
          <cell r="BP20">
            <v>4.6224713531268793E-2</v>
          </cell>
          <cell r="BQ20">
            <v>0.38896943762924785</v>
          </cell>
          <cell r="BR20">
            <v>1.4532819271050025E-2</v>
          </cell>
          <cell r="BS20">
            <v>2.9518440088426069E-2</v>
          </cell>
          <cell r="BT20">
            <v>2.635748386927592E-2</v>
          </cell>
          <cell r="BU20">
            <v>118339577</v>
          </cell>
          <cell r="BV20">
            <v>116203591</v>
          </cell>
          <cell r="BW20">
            <v>113554074</v>
          </cell>
          <cell r="BX20">
            <v>111259126</v>
          </cell>
          <cell r="BY20">
            <v>109986499</v>
          </cell>
          <cell r="BZ20">
            <v>108785527</v>
          </cell>
          <cell r="CA20">
            <v>108120587</v>
          </cell>
          <cell r="CB20">
            <v>106049114</v>
          </cell>
          <cell r="CC20">
            <v>100982938</v>
          </cell>
          <cell r="CD20">
            <v>98534545</v>
          </cell>
          <cell r="CE20">
            <v>90725741</v>
          </cell>
          <cell r="CF20">
            <v>89623204</v>
          </cell>
          <cell r="CG20">
            <v>77137825</v>
          </cell>
          <cell r="CH20">
            <v>76438199</v>
          </cell>
          <cell r="CI20">
            <v>73601507</v>
          </cell>
          <cell r="CJ20">
            <v>70961293</v>
          </cell>
          <cell r="CK20">
            <v>67925542</v>
          </cell>
          <cell r="CL20">
            <v>65335545</v>
          </cell>
          <cell r="CM20">
            <v>66915856</v>
          </cell>
          <cell r="CN20">
            <v>65000953</v>
          </cell>
          <cell r="CO20">
            <v>66032315</v>
          </cell>
          <cell r="CP20">
            <v>65001313</v>
          </cell>
          <cell r="CQ20">
            <v>64343912</v>
          </cell>
          <cell r="CR20">
            <v>61271772</v>
          </cell>
          <cell r="CS20">
            <v>58715051</v>
          </cell>
          <cell r="CT20">
            <v>54917674</v>
          </cell>
          <cell r="CU20">
            <v>55249673</v>
          </cell>
          <cell r="CV20">
            <v>53395624</v>
          </cell>
          <cell r="CW20">
            <v>51258965</v>
          </cell>
          <cell r="CX20">
            <v>49460889</v>
          </cell>
          <cell r="CY20">
            <v>25329218</v>
          </cell>
          <cell r="CZ20">
            <v>24901601</v>
          </cell>
          <cell r="DA20">
            <v>24388063</v>
          </cell>
          <cell r="DB20">
            <v>23972691</v>
          </cell>
          <cell r="DC20">
            <v>23424338</v>
          </cell>
          <cell r="DD20">
            <v>24455363</v>
          </cell>
          <cell r="DE20">
            <v>24207762</v>
          </cell>
          <cell r="DF20">
            <v>23862687</v>
          </cell>
          <cell r="DG20">
            <v>23023119</v>
          </cell>
          <cell r="DH20">
            <v>23038973</v>
          </cell>
          <cell r="DI20">
            <v>20916339</v>
          </cell>
          <cell r="DJ20">
            <v>20542739</v>
          </cell>
          <cell r="DK20">
            <v>15775115</v>
          </cell>
          <cell r="DL20">
            <v>14337719</v>
          </cell>
          <cell r="DM20">
            <v>12972256</v>
          </cell>
          <cell r="DN20">
            <v>11428716</v>
          </cell>
          <cell r="DO20">
            <v>11134955</v>
          </cell>
          <cell r="DP20">
            <v>10833063</v>
          </cell>
          <cell r="DQ20">
            <v>9814195</v>
          </cell>
          <cell r="DR20">
            <v>9578743</v>
          </cell>
          <cell r="DS20">
            <v>9224281</v>
          </cell>
          <cell r="DT20">
            <v>8725208</v>
          </cell>
          <cell r="DU20">
            <v>8252089</v>
          </cell>
          <cell r="DV20">
            <v>8248978</v>
          </cell>
          <cell r="DW20">
            <v>8276028</v>
          </cell>
          <cell r="DX20">
            <v>7735022</v>
          </cell>
          <cell r="DY20">
            <v>7735022</v>
          </cell>
          <cell r="DZ20">
            <v>7246225</v>
          </cell>
          <cell r="EA20">
            <v>6301136</v>
          </cell>
          <cell r="EB20">
            <v>5815849</v>
          </cell>
          <cell r="EC20"/>
          <cell r="ED20">
            <v>224957</v>
          </cell>
          <cell r="EE20">
            <v>1213061</v>
          </cell>
          <cell r="EF20"/>
          <cell r="EG20">
            <v>1438018</v>
          </cell>
          <cell r="EH20">
            <v>683504</v>
          </cell>
          <cell r="EI20">
            <v>2079382</v>
          </cell>
          <cell r="EJ20">
            <v>1645787</v>
          </cell>
          <cell r="EK20">
            <v>3725169</v>
          </cell>
          <cell r="EL20">
            <v>655710</v>
          </cell>
          <cell r="EM20">
            <v>35314438</v>
          </cell>
        </row>
        <row r="21">
          <cell r="B21" t="str">
            <v>Citibank</v>
          </cell>
          <cell r="C21">
            <v>115.188165</v>
          </cell>
          <cell r="D21">
            <v>46.698901999999997</v>
          </cell>
          <cell r="E21">
            <v>84.028789000000003</v>
          </cell>
          <cell r="F21">
            <v>18.360533</v>
          </cell>
          <cell r="G21">
            <v>18.944125</v>
          </cell>
          <cell r="H21">
            <v>23.000534999999999</v>
          </cell>
          <cell r="I21">
            <v>89.975211999999999</v>
          </cell>
          <cell r="J21">
            <v>0.48640699999999998</v>
          </cell>
          <cell r="K21">
            <v>1.419781</v>
          </cell>
          <cell r="L21"/>
          <cell r="M21">
            <v>2.3359897430232198E-2</v>
          </cell>
          <cell r="N21">
            <v>2.3773055282268998E-2</v>
          </cell>
          <cell r="O21">
            <v>2.1983184496744305E-2</v>
          </cell>
          <cell r="P21">
            <v>2.1627565970053102E-2</v>
          </cell>
          <cell r="Q21">
            <v>2.1016079342197565E-2</v>
          </cell>
          <cell r="R21">
            <v>2.0781159493233978E-2</v>
          </cell>
          <cell r="S21">
            <v>2.1069175408696801E-2</v>
          </cell>
          <cell r="T21">
            <v>2.2726593791174175E-2</v>
          </cell>
          <cell r="U21">
            <v>2.1662661757173629E-2</v>
          </cell>
          <cell r="V21">
            <v>2.4884820891197167E-2</v>
          </cell>
          <cell r="W21">
            <v>2.1947720410431186E-2</v>
          </cell>
          <cell r="X21">
            <v>2.5321587092931558E-2</v>
          </cell>
          <cell r="Y21">
            <v>2.6019819430378691E-2</v>
          </cell>
          <cell r="Z21">
            <v>2.4209510982573242E-2</v>
          </cell>
          <cell r="AA21">
            <v>2.485043641234011E-2</v>
          </cell>
          <cell r="AB21">
            <v>2.7860405995863535E-2</v>
          </cell>
          <cell r="AC21">
            <v>2.8223331975034582E-2</v>
          </cell>
          <cell r="AD21">
            <v>3.287241352169528E-2</v>
          </cell>
          <cell r="AE21">
            <v>3.0811535553056664E-2</v>
          </cell>
          <cell r="AF21">
            <v>2.8398481336390932E-2</v>
          </cell>
          <cell r="AG21">
            <v>3.9911890376728196E-2</v>
          </cell>
          <cell r="AH21">
            <v>3.3255751637952705E-2</v>
          </cell>
          <cell r="AI21">
            <v>3.1835438024802397E-2</v>
          </cell>
          <cell r="AJ21">
            <v>2.7910849228194583E-2</v>
          </cell>
          <cell r="AK21">
            <v>2.9754273318985499E-2</v>
          </cell>
          <cell r="AL21">
            <v>3.0815151670098295E-2</v>
          </cell>
          <cell r="AM21">
            <v>2.8800763856532775E-2</v>
          </cell>
          <cell r="AN21">
            <v>2.8911899733140151E-2</v>
          </cell>
          <cell r="AO21">
            <v>313413032</v>
          </cell>
          <cell r="AP21">
            <v>195568503</v>
          </cell>
          <cell r="AQ21">
            <v>0</v>
          </cell>
          <cell r="AR21">
            <v>228782134</v>
          </cell>
          <cell r="AS21">
            <v>0</v>
          </cell>
          <cell r="AT21">
            <v>40312354</v>
          </cell>
          <cell r="AU21">
            <v>51920201</v>
          </cell>
          <cell r="AV21">
            <v>263782134</v>
          </cell>
          <cell r="AW21">
            <v>13553634</v>
          </cell>
          <cell r="AX21">
            <v>20834301</v>
          </cell>
          <cell r="AY21">
            <v>20834.300999999999</v>
          </cell>
          <cell r="AZ21">
            <v>4733253</v>
          </cell>
          <cell r="BA21"/>
          <cell r="BB21">
            <v>2.0909850342714763E-2</v>
          </cell>
          <cell r="BC21">
            <v>1.7253796628345613E-2</v>
          </cell>
          <cell r="BD21">
            <v>2.1021428799340013E-2</v>
          </cell>
          <cell r="BE21">
            <v>3.1129823361870333E-2</v>
          </cell>
          <cell r="BF21">
            <v>0.15991245788038044</v>
          </cell>
          <cell r="BG21">
            <v>3.2564330389317282E-2</v>
          </cell>
          <cell r="BH21">
            <v>0.21054826744948374</v>
          </cell>
          <cell r="BI21">
            <v>0.20406212546628955</v>
          </cell>
          <cell r="BJ21">
            <v>0.3972864192734375</v>
          </cell>
          <cell r="BK21">
            <v>0.37660800973777109</v>
          </cell>
          <cell r="BL21">
            <v>1.6869608918798087E-2</v>
          </cell>
          <cell r="BM21">
            <v>0.86571239595162919</v>
          </cell>
          <cell r="BN21">
            <v>6.3477155995457932E-2</v>
          </cell>
          <cell r="BO21">
            <v>1.5990583109076539E-2</v>
          </cell>
          <cell r="BP21">
            <v>4.748657288638139E-2</v>
          </cell>
          <cell r="BQ21">
            <v>0.55574883984106915</v>
          </cell>
          <cell r="BR21">
            <v>2.4373839327931985E-2</v>
          </cell>
          <cell r="BS21">
            <v>3.0523477421249636E-2</v>
          </cell>
          <cell r="BT21">
            <v>2.9251601215238794E-2</v>
          </cell>
          <cell r="BU21">
            <v>115188165</v>
          </cell>
          <cell r="BV21">
            <v>106453856</v>
          </cell>
          <cell r="BW21">
            <v>101750445</v>
          </cell>
          <cell r="BX21">
            <v>103211168</v>
          </cell>
          <cell r="BY21">
            <v>95052722</v>
          </cell>
          <cell r="BZ21">
            <v>96570193</v>
          </cell>
          <cell r="CA21">
            <v>93526049</v>
          </cell>
          <cell r="CB21">
            <v>90132862</v>
          </cell>
          <cell r="CC21">
            <v>93274626</v>
          </cell>
          <cell r="CD21">
            <v>85638687</v>
          </cell>
          <cell r="CE21">
            <v>100756266</v>
          </cell>
          <cell r="CF21">
            <v>85155116</v>
          </cell>
          <cell r="CG21">
            <v>90072120</v>
          </cell>
          <cell r="CH21">
            <v>98231911</v>
          </cell>
          <cell r="CI21">
            <v>88851809</v>
          </cell>
          <cell r="CJ21">
            <v>90025078</v>
          </cell>
          <cell r="CK21">
            <v>101117630</v>
          </cell>
          <cell r="CL21">
            <v>103323540</v>
          </cell>
          <cell r="CM21">
            <v>116502032</v>
          </cell>
          <cell r="CN21">
            <v>103254695</v>
          </cell>
          <cell r="CO21">
            <v>89167854</v>
          </cell>
          <cell r="CP21">
            <v>88147287</v>
          </cell>
          <cell r="CQ21">
            <v>93483001</v>
          </cell>
          <cell r="CR21">
            <v>115826138</v>
          </cell>
          <cell r="CS21">
            <v>82954185</v>
          </cell>
          <cell r="CT21">
            <v>79397808</v>
          </cell>
          <cell r="CU21">
            <v>81940917</v>
          </cell>
          <cell r="CV21">
            <v>80054734</v>
          </cell>
          <cell r="CW21">
            <v>72191900</v>
          </cell>
          <cell r="CX21">
            <v>71242659</v>
          </cell>
          <cell r="CY21">
            <v>23000535</v>
          </cell>
          <cell r="CZ21">
            <v>22134310</v>
          </cell>
          <cell r="DA21">
            <v>21634232</v>
          </cell>
          <cell r="DB21">
            <v>20801681</v>
          </cell>
          <cell r="DC21">
            <v>20000679</v>
          </cell>
          <cell r="DD21">
            <v>19046566</v>
          </cell>
          <cell r="DE21">
            <v>18621201</v>
          </cell>
          <cell r="DF21">
            <v>17811829</v>
          </cell>
          <cell r="DG21">
            <v>20388513</v>
          </cell>
          <cell r="DH21">
            <v>19409582</v>
          </cell>
          <cell r="DI21">
            <v>19201130</v>
          </cell>
          <cell r="DJ21">
            <v>18246232</v>
          </cell>
          <cell r="DK21">
            <v>21172148</v>
          </cell>
          <cell r="DL21">
            <v>20177310</v>
          </cell>
          <cell r="DM21">
            <v>19161379</v>
          </cell>
          <cell r="DN21">
            <v>18414690</v>
          </cell>
          <cell r="DO21">
            <v>20400169</v>
          </cell>
          <cell r="DP21">
            <v>19628607</v>
          </cell>
          <cell r="DQ21">
            <v>21705386</v>
          </cell>
          <cell r="DR21">
            <v>21022221</v>
          </cell>
          <cell r="DS21">
            <v>20267062</v>
          </cell>
          <cell r="DT21">
            <v>19407199</v>
          </cell>
          <cell r="DU21">
            <v>20351926</v>
          </cell>
          <cell r="DV21">
            <v>19913000</v>
          </cell>
          <cell r="DW21">
            <v>19188220</v>
          </cell>
          <cell r="DX21">
            <v>18358760</v>
          </cell>
          <cell r="DY21">
            <v>18358760</v>
          </cell>
          <cell r="DZ21">
            <v>18002473</v>
          </cell>
          <cell r="EA21">
            <v>16706767</v>
          </cell>
          <cell r="EB21">
            <v>15963873</v>
          </cell>
          <cell r="EC21"/>
          <cell r="ED21">
            <v>830331</v>
          </cell>
          <cell r="EE21">
            <v>1259675</v>
          </cell>
          <cell r="EF21"/>
          <cell r="EG21">
            <v>2090006</v>
          </cell>
          <cell r="EH21">
            <v>787113</v>
          </cell>
          <cell r="EI21">
            <v>693704</v>
          </cell>
          <cell r="EJ21">
            <v>107606</v>
          </cell>
          <cell r="EK21">
            <v>801310</v>
          </cell>
          <cell r="EL21">
            <v>902203</v>
          </cell>
          <cell r="EM21">
            <v>46698902</v>
          </cell>
        </row>
        <row r="22">
          <cell r="B22" t="str">
            <v>National Bank of Kenya</v>
          </cell>
          <cell r="C22">
            <v>129.58816899999999</v>
          </cell>
          <cell r="D22">
            <v>57.668263000000003</v>
          </cell>
          <cell r="E22">
            <v>99.090858999999995</v>
          </cell>
          <cell r="F22">
            <v>6.463711</v>
          </cell>
          <cell r="G22">
            <v>7.7320539999999998</v>
          </cell>
          <cell r="H22">
            <v>12.185411</v>
          </cell>
          <cell r="I22">
            <v>77.691952999999998</v>
          </cell>
          <cell r="J22">
            <v>0.109916</v>
          </cell>
          <cell r="K22">
            <v>0.29057899999999998</v>
          </cell>
          <cell r="L22"/>
          <cell r="M22">
            <v>2.1075348021570142E-2</v>
          </cell>
          <cell r="N22">
            <v>1.3586872056315209E-2</v>
          </cell>
          <cell r="O22">
            <v>2.2155144865286667E-2</v>
          </cell>
          <cell r="P22">
            <v>2.1187948171603768E-2</v>
          </cell>
          <cell r="Q22">
            <v>2.1321226333259544E-2</v>
          </cell>
          <cell r="R22">
            <v>1.8804270065496138E-2</v>
          </cell>
          <cell r="S22">
            <v>2.0578401742438125E-2</v>
          </cell>
          <cell r="T22">
            <v>2.0110339884819195E-2</v>
          </cell>
          <cell r="U22">
            <v>2.2302863572197205E-2</v>
          </cell>
          <cell r="V22">
            <v>2.1923661717223434E-2</v>
          </cell>
          <cell r="W22">
            <v>2.248378849069637E-2</v>
          </cell>
          <cell r="X22">
            <v>2.216059880051463E-2</v>
          </cell>
          <cell r="Y22">
            <v>2.3669490440937156E-2</v>
          </cell>
          <cell r="Z22">
            <v>2.6931255254621599E-2</v>
          </cell>
          <cell r="AA22">
            <v>2.7841790207691227E-2</v>
          </cell>
          <cell r="AB22">
            <v>2.7549495446274198E-2</v>
          </cell>
          <cell r="AC22">
            <v>2.8860617288786423E-2</v>
          </cell>
          <cell r="AD22">
            <v>2.8625333711264821E-2</v>
          </cell>
          <cell r="AE22">
            <v>2.9629673640735613E-2</v>
          </cell>
          <cell r="AF22">
            <v>3.0930922906037377E-2</v>
          </cell>
          <cell r="AG22">
            <v>3.0676786498131305E-2</v>
          </cell>
          <cell r="AH22">
            <v>3.2750958090150294E-2</v>
          </cell>
          <cell r="AI22">
            <v>3.1627657601460205E-2</v>
          </cell>
          <cell r="AJ22">
            <v>3.6075814954357334E-2</v>
          </cell>
          <cell r="AK22">
            <v>3.4938654374548198E-2</v>
          </cell>
          <cell r="AL22">
            <v>3.5137559929824431E-2</v>
          </cell>
          <cell r="AM22">
            <v>3.4238251692761776E-2</v>
          </cell>
          <cell r="AN22">
            <v>3.3567797886750565E-2</v>
          </cell>
          <cell r="AO22">
            <v>313413032</v>
          </cell>
          <cell r="AP22">
            <v>195568503</v>
          </cell>
          <cell r="AQ22">
            <v>0</v>
          </cell>
          <cell r="AR22">
            <v>228782134</v>
          </cell>
          <cell r="AS22">
            <v>0</v>
          </cell>
          <cell r="AT22">
            <v>40312354</v>
          </cell>
          <cell r="AU22">
            <v>51920201</v>
          </cell>
          <cell r="AV22">
            <v>263782134</v>
          </cell>
          <cell r="AW22">
            <v>13553634</v>
          </cell>
          <cell r="AX22">
            <v>20834301</v>
          </cell>
          <cell r="AY22">
            <v>20834.300999999999</v>
          </cell>
          <cell r="AZ22">
            <v>4733253</v>
          </cell>
          <cell r="BA22"/>
          <cell r="BB22">
            <v>2.3523850909305036E-2</v>
          </cell>
          <cell r="BC22">
            <v>2.1306635468901349E-2</v>
          </cell>
          <cell r="BD22">
            <v>2.478949728924381E-2</v>
          </cell>
          <cell r="BE22">
            <v>6.3711748098255428E-3</v>
          </cell>
          <cell r="BF22">
            <v>9.6373961976215283E-2</v>
          </cell>
          <cell r="BG22">
            <v>9.0653742260810421E-3</v>
          </cell>
          <cell r="BH22">
            <v>9.9521941480863532E-2</v>
          </cell>
          <cell r="BI22">
            <v>8.3196660019603325E-2</v>
          </cell>
          <cell r="BJ22">
            <v>0.20051221201181627</v>
          </cell>
          <cell r="BK22">
            <v>0.79222949379846819</v>
          </cell>
          <cell r="BL22">
            <v>0.27273944703000835</v>
          </cell>
          <cell r="BM22">
            <v>0.53192769975723786</v>
          </cell>
          <cell r="BN22">
            <v>0.10251840535698853</v>
          </cell>
          <cell r="BO22">
            <v>2.9749537391135762E-2</v>
          </cell>
          <cell r="BP22">
            <v>7.2768867965852774E-2</v>
          </cell>
          <cell r="BQ22">
            <v>0.58197359052059494</v>
          </cell>
          <cell r="BR22">
            <v>8.2600957585593666E-3</v>
          </cell>
          <cell r="BS22">
            <v>1.0093219394773902E-5</v>
          </cell>
          <cell r="BT22">
            <v>4.8301019059351323E-3</v>
          </cell>
          <cell r="BU22">
            <v>129588169</v>
          </cell>
          <cell r="BV22">
            <v>126841620</v>
          </cell>
          <cell r="BW22">
            <v>129590385</v>
          </cell>
          <cell r="BX22">
            <v>119225458</v>
          </cell>
          <cell r="BY22">
            <v>113796756</v>
          </cell>
          <cell r="BZ22">
            <v>112028747</v>
          </cell>
          <cell r="CA22">
            <v>107216724</v>
          </cell>
          <cell r="CB22">
            <v>114922318</v>
          </cell>
          <cell r="CC22">
            <v>105065267</v>
          </cell>
          <cell r="CD22">
            <v>115143443</v>
          </cell>
          <cell r="CE22">
            <v>112734821</v>
          </cell>
          <cell r="CF22">
            <v>113569560</v>
          </cell>
          <cell r="CG22">
            <v>105472552</v>
          </cell>
          <cell r="CH22">
            <v>109942042</v>
          </cell>
          <cell r="CI22">
            <v>116315700</v>
          </cell>
          <cell r="CJ22">
            <v>116378429</v>
          </cell>
          <cell r="CK22">
            <v>115442827</v>
          </cell>
          <cell r="CL22">
            <v>115114374</v>
          </cell>
          <cell r="CM22">
            <v>113215137</v>
          </cell>
          <cell r="CN22">
            <v>116157723</v>
          </cell>
          <cell r="CO22">
            <v>115220642</v>
          </cell>
          <cell r="CP22">
            <v>125295035</v>
          </cell>
          <cell r="CQ22">
            <v>117789712</v>
          </cell>
          <cell r="CR22">
            <v>124144110</v>
          </cell>
          <cell r="CS22">
            <v>116587690</v>
          </cell>
          <cell r="CT22">
            <v>122864886</v>
          </cell>
          <cell r="CU22">
            <v>116897968</v>
          </cell>
          <cell r="CV22">
            <v>109102269</v>
          </cell>
          <cell r="CW22">
            <v>98916489</v>
          </cell>
          <cell r="CX22">
            <v>92493034</v>
          </cell>
          <cell r="CY22">
            <v>12185411</v>
          </cell>
          <cell r="CZ22">
            <v>11935544</v>
          </cell>
          <cell r="DA22">
            <v>11913390</v>
          </cell>
          <cell r="DB22">
            <v>11338933</v>
          </cell>
          <cell r="DC22">
            <v>11859422</v>
          </cell>
          <cell r="DD22">
            <v>11704420</v>
          </cell>
          <cell r="DE22">
            <v>7228992</v>
          </cell>
          <cell r="DF22">
            <v>7243874</v>
          </cell>
          <cell r="DG22">
            <v>7148430</v>
          </cell>
          <cell r="DH22">
            <v>6935718</v>
          </cell>
          <cell r="DI22">
            <v>6919427</v>
          </cell>
          <cell r="DJ22">
            <v>5790240</v>
          </cell>
          <cell r="DK22">
            <v>6414689</v>
          </cell>
          <cell r="DL22">
            <v>7047537</v>
          </cell>
          <cell r="DM22">
            <v>10989919</v>
          </cell>
          <cell r="DN22">
            <v>11217864</v>
          </cell>
          <cell r="DO22">
            <v>10987755</v>
          </cell>
          <cell r="DP22">
            <v>10996083</v>
          </cell>
          <cell r="DQ22">
            <v>11315041</v>
          </cell>
          <cell r="DR22">
            <v>11222418</v>
          </cell>
          <cell r="DS22">
            <v>11237917</v>
          </cell>
          <cell r="DT22">
            <v>10913622</v>
          </cell>
          <cell r="DU22">
            <v>13443880</v>
          </cell>
          <cell r="DV22">
            <v>13116009</v>
          </cell>
          <cell r="DW22">
            <v>12606495</v>
          </cell>
          <cell r="DX22">
            <v>12113912</v>
          </cell>
          <cell r="DY22">
            <v>12113912</v>
          </cell>
          <cell r="DZ22">
            <v>12251404</v>
          </cell>
          <cell r="EA22">
            <v>12223289</v>
          </cell>
          <cell r="EB22">
            <v>11848291</v>
          </cell>
          <cell r="EC22"/>
          <cell r="ED22">
            <v>478055</v>
          </cell>
          <cell r="EE22">
            <v>1906114</v>
          </cell>
          <cell r="EF22"/>
          <cell r="EG22">
            <v>2384169</v>
          </cell>
          <cell r="EH22">
            <v>1888809</v>
          </cell>
          <cell r="EI22">
            <v>11503961</v>
          </cell>
          <cell r="EJ22">
            <v>10122965</v>
          </cell>
          <cell r="EK22">
            <v>21626926</v>
          </cell>
          <cell r="EL22">
            <v>290579</v>
          </cell>
          <cell r="EM22">
            <v>57668263</v>
          </cell>
        </row>
        <row r="23">
          <cell r="B23" t="str">
            <v>Family Bank Limited</v>
          </cell>
          <cell r="C23">
            <v>94.790889000000007</v>
          </cell>
          <cell r="D23">
            <v>61.437145999999998</v>
          </cell>
          <cell r="E23">
            <v>72.969134999999994</v>
          </cell>
          <cell r="F23">
            <v>12.630597</v>
          </cell>
          <cell r="G23">
            <v>13.034357</v>
          </cell>
          <cell r="H23">
            <v>13.736643000000001</v>
          </cell>
          <cell r="I23">
            <v>80.744719000000003</v>
          </cell>
          <cell r="J23">
            <v>4.8128999999999998E-2</v>
          </cell>
          <cell r="K23">
            <v>0.66897099999999998</v>
          </cell>
          <cell r="L23"/>
          <cell r="M23">
            <v>1.7424312774477511E-2</v>
          </cell>
          <cell r="N23">
            <v>1.1433274819009654E-2</v>
          </cell>
          <cell r="O23">
            <v>1.7337890482340274E-2</v>
          </cell>
          <cell r="P23">
            <v>1.6894474918302382E-2</v>
          </cell>
          <cell r="Q23">
            <v>1.6776719384151251E-2</v>
          </cell>
          <cell r="R23">
            <v>1.6881790495128331E-2</v>
          </cell>
          <cell r="S23">
            <v>1.6002193194272377E-2</v>
          </cell>
          <cell r="T23">
            <v>1.5872137106824891E-2</v>
          </cell>
          <cell r="U23">
            <v>1.5672286825803929E-2</v>
          </cell>
          <cell r="V23">
            <v>1.6251868356895446E-2</v>
          </cell>
          <cell r="W23">
            <v>1.66012281783545E-2</v>
          </cell>
          <cell r="X23">
            <v>1.696080623335814E-2</v>
          </cell>
          <cell r="Y23">
            <v>1.7208158079761463E-2</v>
          </cell>
          <cell r="Z23">
            <v>1.7867112480765442E-2</v>
          </cell>
          <cell r="AA23">
            <v>1.8205466057299599E-2</v>
          </cell>
          <cell r="AB23">
            <v>1.7971847967669177E-2</v>
          </cell>
          <cell r="AC23">
            <v>1.858133330257877E-2</v>
          </cell>
          <cell r="AD23">
            <v>2.1151590329892431E-2</v>
          </cell>
          <cell r="AE23">
            <v>2.1530006794440726E-2</v>
          </cell>
          <cell r="AF23">
            <v>2.4338794966044422E-2</v>
          </cell>
          <cell r="AG23">
            <v>2.95454081956621E-2</v>
          </cell>
          <cell r="AH23">
            <v>3.5161238841224615E-2</v>
          </cell>
          <cell r="AI23">
            <v>2.8464016497288226E-2</v>
          </cell>
          <cell r="AJ23">
            <v>2.0358435377465518E-2</v>
          </cell>
          <cell r="AK23">
            <v>1.7480672076559383E-2</v>
          </cell>
          <cell r="AL23">
            <v>1.6825293519119589E-2</v>
          </cell>
          <cell r="AM23">
            <v>1.6195377442659913E-2</v>
          </cell>
          <cell r="AN23">
            <v>1.6027640843028997E-2</v>
          </cell>
          <cell r="AO23">
            <v>313413032</v>
          </cell>
          <cell r="AP23">
            <v>195568503</v>
          </cell>
          <cell r="AQ23">
            <v>0</v>
          </cell>
          <cell r="AR23">
            <v>228782134</v>
          </cell>
          <cell r="AS23">
            <v>0</v>
          </cell>
          <cell r="AT23">
            <v>40312354</v>
          </cell>
          <cell r="AU23">
            <v>51920201</v>
          </cell>
          <cell r="AV23">
            <v>263782134</v>
          </cell>
          <cell r="AW23">
            <v>13553634</v>
          </cell>
          <cell r="AX23">
            <v>20834301</v>
          </cell>
          <cell r="AY23">
            <v>20834.300999999999</v>
          </cell>
          <cell r="AZ23">
            <v>4733253</v>
          </cell>
          <cell r="BA23"/>
          <cell r="BB23">
            <v>1.7207178383672379E-2</v>
          </cell>
          <cell r="BC23">
            <v>2.2699120902456703E-2</v>
          </cell>
          <cell r="BD23">
            <v>1.8254642179264646E-2</v>
          </cell>
          <cell r="BE23">
            <v>1.4667719221636125E-2</v>
          </cell>
          <cell r="BF23">
            <v>0.13927440816875236</v>
          </cell>
          <cell r="BG23">
            <v>2.020822842018526E-2</v>
          </cell>
          <cell r="BH23">
            <v>0.16142674296754936</v>
          </cell>
          <cell r="BI23">
            <v>0.15642629210214973</v>
          </cell>
          <cell r="BJ23">
            <v>0.26271545318703665</v>
          </cell>
          <cell r="BK23">
            <v>0.57813912398256084</v>
          </cell>
          <cell r="BL23">
            <v>0.12774357195661856</v>
          </cell>
          <cell r="BM23">
            <v>0.48941871506840057</v>
          </cell>
          <cell r="BN23">
            <v>0.1377887137810288</v>
          </cell>
          <cell r="BO23">
            <v>3.107343621159089E-2</v>
          </cell>
          <cell r="BP23">
            <v>0.10671527756943791</v>
          </cell>
          <cell r="BQ23">
            <v>0.84196072764189955</v>
          </cell>
          <cell r="BR23">
            <v>1.4121988985443132E-2</v>
          </cell>
          <cell r="BS23">
            <v>1.6555150117606536E-3</v>
          </cell>
          <cell r="BT23">
            <v>9.1593119217092921E-3</v>
          </cell>
          <cell r="BU23">
            <v>94790889</v>
          </cell>
          <cell r="BV23">
            <v>90590626</v>
          </cell>
          <cell r="BW23">
            <v>90164189</v>
          </cell>
          <cell r="BX23">
            <v>86910641</v>
          </cell>
          <cell r="BY23">
            <v>82192596</v>
          </cell>
          <cell r="BZ23">
            <v>78857125</v>
          </cell>
          <cell r="CA23">
            <v>78926424</v>
          </cell>
          <cell r="CB23">
            <v>72596791</v>
          </cell>
          <cell r="CC23">
            <v>70149732</v>
          </cell>
          <cell r="CD23">
            <v>66909838</v>
          </cell>
          <cell r="CE23">
            <v>68730617</v>
          </cell>
          <cell r="CF23">
            <v>69033491</v>
          </cell>
          <cell r="CG23">
            <v>67725435</v>
          </cell>
          <cell r="CH23">
            <v>69050943</v>
          </cell>
          <cell r="CI23">
            <v>71479580</v>
          </cell>
          <cell r="CJ23">
            <v>69391049</v>
          </cell>
          <cell r="CK23">
            <v>66706579</v>
          </cell>
          <cell r="CL23">
            <v>69432374</v>
          </cell>
          <cell r="CM23">
            <v>78734331</v>
          </cell>
          <cell r="CN23">
            <v>80104753</v>
          </cell>
          <cell r="CO23">
            <v>85939969</v>
          </cell>
          <cell r="CP23">
            <v>81190214</v>
          </cell>
          <cell r="CQ23">
            <v>80554920</v>
          </cell>
          <cell r="CR23">
            <v>74747708</v>
          </cell>
          <cell r="CS23">
            <v>71030126</v>
          </cell>
          <cell r="CT23">
            <v>61812663</v>
          </cell>
          <cell r="CU23">
            <v>56171763</v>
          </cell>
          <cell r="CV23">
            <v>50563721</v>
          </cell>
          <cell r="CW23">
            <v>54011901</v>
          </cell>
          <cell r="CX23">
            <v>43500989</v>
          </cell>
          <cell r="CY23">
            <v>13736643</v>
          </cell>
          <cell r="CZ23">
            <v>13161565</v>
          </cell>
          <cell r="DA23">
            <v>13157788</v>
          </cell>
          <cell r="DB23">
            <v>12700975</v>
          </cell>
          <cell r="DC23">
            <v>12684775</v>
          </cell>
          <cell r="DD23">
            <v>12408203</v>
          </cell>
          <cell r="DE23">
            <v>12092368</v>
          </cell>
          <cell r="DF23">
            <v>11763776</v>
          </cell>
          <cell r="DG23">
            <v>11570555</v>
          </cell>
          <cell r="DH23">
            <v>11426448</v>
          </cell>
          <cell r="DI23">
            <v>11785863</v>
          </cell>
          <cell r="DJ23">
            <v>11219706</v>
          </cell>
          <cell r="DK23">
            <v>11157254</v>
          </cell>
          <cell r="DL23">
            <v>11608295</v>
          </cell>
          <cell r="DM23">
            <v>11865416</v>
          </cell>
          <cell r="DN23">
            <v>12115533</v>
          </cell>
          <cell r="DO23">
            <v>12355585</v>
          </cell>
          <cell r="DP23">
            <v>12618877</v>
          </cell>
          <cell r="DQ23">
            <v>13113788</v>
          </cell>
          <cell r="DR23">
            <v>12011680</v>
          </cell>
          <cell r="DS23">
            <v>12271025</v>
          </cell>
          <cell r="DT23">
            <v>11926782</v>
          </cell>
          <cell r="DU23">
            <v>11770798</v>
          </cell>
          <cell r="DV23">
            <v>11141694</v>
          </cell>
          <cell r="DW23">
            <v>11113094</v>
          </cell>
          <cell r="DX23">
            <v>10620650</v>
          </cell>
          <cell r="DY23">
            <v>10620650</v>
          </cell>
          <cell r="DZ23">
            <v>7213495</v>
          </cell>
          <cell r="EA23">
            <v>6411938</v>
          </cell>
          <cell r="EB23">
            <v>5968296</v>
          </cell>
          <cell r="EC23"/>
          <cell r="ED23">
            <v>640851</v>
          </cell>
          <cell r="EE23">
            <v>1798484</v>
          </cell>
          <cell r="EF23"/>
          <cell r="EG23">
            <v>2439335</v>
          </cell>
          <cell r="EH23">
            <v>1410275</v>
          </cell>
          <cell r="EI23">
            <v>4403586</v>
          </cell>
          <cell r="EJ23">
            <v>4593998</v>
          </cell>
          <cell r="EK23">
            <v>8997584</v>
          </cell>
          <cell r="EL23">
            <v>468279</v>
          </cell>
          <cell r="EM23">
            <v>61437146</v>
          </cell>
        </row>
        <row r="24">
          <cell r="B24" t="str">
            <v>EcoBank</v>
          </cell>
          <cell r="C24">
            <v>104.143882</v>
          </cell>
          <cell r="D24">
            <v>24.785211</v>
          </cell>
          <cell r="E24">
            <v>90.732433</v>
          </cell>
          <cell r="F24">
            <v>5.9383929999999996</v>
          </cell>
          <cell r="G24">
            <v>7.1437049999999997</v>
          </cell>
          <cell r="H24">
            <v>6.8306519999999997</v>
          </cell>
          <cell r="I24">
            <v>47.366419</v>
          </cell>
          <cell r="J24">
            <v>0.11004899999999999</v>
          </cell>
          <cell r="K24">
            <v>0.48085800000000001</v>
          </cell>
          <cell r="L24"/>
          <cell r="M24">
            <v>1.6654313279050554E-2</v>
          </cell>
          <cell r="N24">
            <v>1.7078650890151724E-2</v>
          </cell>
          <cell r="O24">
            <v>1.4772835846184783E-2</v>
          </cell>
          <cell r="P24">
            <v>1.5483956868572717E-2</v>
          </cell>
          <cell r="Q24">
            <v>1.2816637060669055E-2</v>
          </cell>
          <cell r="R24">
            <v>1.396671177783726E-2</v>
          </cell>
          <cell r="S24">
            <v>1.2155313372779456E-2</v>
          </cell>
          <cell r="T24">
            <v>1.1354173757416174E-2</v>
          </cell>
          <cell r="U24">
            <v>1.18665457387243E-2</v>
          </cell>
          <cell r="V24">
            <v>1.0275767758422802E-2</v>
          </cell>
          <cell r="W24">
            <v>1.0405923906998665E-2</v>
          </cell>
          <cell r="X24">
            <v>1.1429751836055923E-2</v>
          </cell>
          <cell r="Y24">
            <v>1.28054691143048E-2</v>
          </cell>
          <cell r="Z24">
            <v>1.1595602123538423E-2</v>
          </cell>
          <cell r="AA24">
            <v>1.183081397400184E-2</v>
          </cell>
          <cell r="AB24">
            <v>1.2413477654936111E-2</v>
          </cell>
          <cell r="AC24">
            <v>1.2431144013768314E-2</v>
          </cell>
          <cell r="AD24">
            <v>1.33649830485458E-2</v>
          </cell>
          <cell r="AE24">
            <v>1.2868565205126406E-2</v>
          </cell>
          <cell r="AF24">
            <v>1.391718983810159E-2</v>
          </cell>
          <cell r="AG24">
            <v>1.6955242585096973E-2</v>
          </cell>
          <cell r="AH24">
            <v>1.75499213396541E-2</v>
          </cell>
          <cell r="AI24">
            <v>1.7307138921627711E-2</v>
          </cell>
          <cell r="AJ24">
            <v>1.4700685553685956E-2</v>
          </cell>
          <cell r="AK24">
            <v>1.4176475544359E-2</v>
          </cell>
          <cell r="AL24">
            <v>1.3549300995831568E-2</v>
          </cell>
          <cell r="AM24">
            <v>1.3773775020693496E-2</v>
          </cell>
          <cell r="AN24">
            <v>1.5414384060259899E-2</v>
          </cell>
          <cell r="AO24">
            <v>313413032</v>
          </cell>
          <cell r="AP24">
            <v>195568503</v>
          </cell>
          <cell r="AQ24">
            <v>0</v>
          </cell>
          <cell r="AR24">
            <v>228782134</v>
          </cell>
          <cell r="AS24">
            <v>0</v>
          </cell>
          <cell r="AT24">
            <v>40312354</v>
          </cell>
          <cell r="AU24">
            <v>51920201</v>
          </cell>
          <cell r="AV24">
            <v>263782134</v>
          </cell>
          <cell r="AW24">
            <v>13553634</v>
          </cell>
          <cell r="AX24">
            <v>20834301</v>
          </cell>
          <cell r="AY24">
            <v>20834.300999999999</v>
          </cell>
          <cell r="AZ24">
            <v>4733253</v>
          </cell>
          <cell r="BA24"/>
          <cell r="BB24">
            <v>1.8905006314922597E-2</v>
          </cell>
          <cell r="BC24">
            <v>9.1573671257759899E-3</v>
          </cell>
          <cell r="BD24">
            <v>2.2698475163082356E-2</v>
          </cell>
          <cell r="BE24">
            <v>1.054319264882559E-2</v>
          </cell>
          <cell r="BF24">
            <v>0.17708743161025675</v>
          </cell>
          <cell r="BG24">
            <v>1.239665931698085E-2</v>
          </cell>
          <cell r="BH24">
            <v>0.15081792440336264</v>
          </cell>
          <cell r="BI24">
            <v>0.12537137333518922</v>
          </cell>
          <cell r="BJ24">
            <v>0.6021191256046089</v>
          </cell>
          <cell r="BK24">
            <v>0.5482860440488414</v>
          </cell>
          <cell r="BL24">
            <v>0.10421664783194445</v>
          </cell>
          <cell r="BM24">
            <v>0.2308228239892216</v>
          </cell>
          <cell r="BN24">
            <v>7.924213475524014E-2</v>
          </cell>
          <cell r="BO24">
            <v>2.0011842148018887E-2</v>
          </cell>
          <cell r="BP24">
            <v>5.9230292607221249E-2</v>
          </cell>
          <cell r="BQ24">
            <v>0.27316815145913698</v>
          </cell>
          <cell r="BR24">
            <v>1.5127260035931967E-2</v>
          </cell>
          <cell r="BS24">
            <v>4.9321450056481336E-3</v>
          </cell>
          <cell r="BT24">
            <v>1.3515436375122907E-2</v>
          </cell>
          <cell r="BU24">
            <v>104143882</v>
          </cell>
          <cell r="BV24">
            <v>94428325</v>
          </cell>
          <cell r="BW24">
            <v>87169871</v>
          </cell>
          <cell r="BX24">
            <v>90133682</v>
          </cell>
          <cell r="BY24">
            <v>70619437</v>
          </cell>
          <cell r="BZ24">
            <v>75377851</v>
          </cell>
          <cell r="CA24">
            <v>72920768</v>
          </cell>
          <cell r="CB24">
            <v>59578476</v>
          </cell>
          <cell r="CC24">
            <v>53501730</v>
          </cell>
          <cell r="CD24">
            <v>54463878</v>
          </cell>
          <cell r="CE24">
            <v>54003632</v>
          </cell>
          <cell r="CF24">
            <v>43138954</v>
          </cell>
          <cell r="CG24">
            <v>48619617</v>
          </cell>
          <cell r="CH24">
            <v>53545760</v>
          </cell>
          <cell r="CI24">
            <v>44295854</v>
          </cell>
          <cell r="CJ24">
            <v>54154977</v>
          </cell>
          <cell r="CK24">
            <v>47908081</v>
          </cell>
          <cell r="CL24">
            <v>47123839</v>
          </cell>
          <cell r="CM24">
            <v>49308904</v>
          </cell>
          <cell r="CN24">
            <v>46581940</v>
          </cell>
          <cell r="CO24">
            <v>49286922</v>
          </cell>
          <cell r="CP24">
            <v>52426513</v>
          </cell>
          <cell r="CQ24">
            <v>55142958</v>
          </cell>
          <cell r="CR24">
            <v>48824375</v>
          </cell>
          <cell r="CS24">
            <v>44920413</v>
          </cell>
          <cell r="CT24">
            <v>54934548</v>
          </cell>
          <cell r="CU24">
            <v>42241117</v>
          </cell>
          <cell r="CV24">
            <v>36647025</v>
          </cell>
          <cell r="CW24">
            <v>36143426</v>
          </cell>
          <cell r="CX24">
            <v>36907136</v>
          </cell>
          <cell r="CY24">
            <v>6830652</v>
          </cell>
          <cell r="CZ24">
            <v>7070007</v>
          </cell>
          <cell r="DA24">
            <v>6719127</v>
          </cell>
          <cell r="DB24">
            <v>7084318</v>
          </cell>
          <cell r="DC24">
            <v>6685067</v>
          </cell>
          <cell r="DD24">
            <v>6567798</v>
          </cell>
          <cell r="DE24">
            <v>6590221</v>
          </cell>
          <cell r="DF24">
            <v>6751746</v>
          </cell>
          <cell r="DG24">
            <v>6540128</v>
          </cell>
          <cell r="DH24">
            <v>6408303</v>
          </cell>
          <cell r="DI24">
            <v>6485189</v>
          </cell>
          <cell r="DJ24">
            <v>6477054</v>
          </cell>
          <cell r="DK24">
            <v>6366947</v>
          </cell>
          <cell r="DL24">
            <v>6438538</v>
          </cell>
          <cell r="DM24">
            <v>7617842</v>
          </cell>
          <cell r="DN24">
            <v>7534386</v>
          </cell>
          <cell r="DO24">
            <v>7305154</v>
          </cell>
          <cell r="DP24">
            <v>7307241</v>
          </cell>
          <cell r="DQ24">
            <v>7946220</v>
          </cell>
          <cell r="DR24">
            <v>7959585</v>
          </cell>
          <cell r="DS24">
            <v>7699140</v>
          </cell>
          <cell r="DT24">
            <v>7560671</v>
          </cell>
          <cell r="DU24">
            <v>7294222</v>
          </cell>
          <cell r="DV24">
            <v>7595021</v>
          </cell>
          <cell r="DW24">
            <v>7740628</v>
          </cell>
          <cell r="DX24">
            <v>7827942</v>
          </cell>
          <cell r="DY24">
            <v>7827942</v>
          </cell>
          <cell r="DZ24">
            <v>3657839</v>
          </cell>
          <cell r="EA24">
            <v>3764734</v>
          </cell>
          <cell r="EB24">
            <v>3390412</v>
          </cell>
          <cell r="EC24"/>
          <cell r="ED24">
            <v>746538</v>
          </cell>
          <cell r="EE24">
            <v>493313</v>
          </cell>
          <cell r="EF24"/>
          <cell r="EG24">
            <v>1239851</v>
          </cell>
          <cell r="EH24">
            <v>679793</v>
          </cell>
          <cell r="EI24">
            <v>665588</v>
          </cell>
          <cell r="EJ24">
            <v>2217957</v>
          </cell>
          <cell r="EK24">
            <v>2883545</v>
          </cell>
          <cell r="EL24">
            <v>307704</v>
          </cell>
          <cell r="EM24">
            <v>24785211</v>
          </cell>
        </row>
        <row r="25">
          <cell r="B25" t="str">
            <v>Bank of India</v>
          </cell>
          <cell r="C25">
            <v>72.897951000000006</v>
          </cell>
          <cell r="D25">
            <v>14.229079</v>
          </cell>
          <cell r="E25">
            <v>49.058833999999997</v>
          </cell>
          <cell r="F25">
            <v>17.440415999999999</v>
          </cell>
          <cell r="G25">
            <v>17.617521</v>
          </cell>
          <cell r="H25">
            <v>18.444475000000001</v>
          </cell>
          <cell r="I25">
            <v>34.649532999999998</v>
          </cell>
          <cell r="J25">
            <v>7.1329999999999996E-3</v>
          </cell>
          <cell r="K25">
            <v>0.73628300000000002</v>
          </cell>
          <cell r="L25"/>
          <cell r="M25">
            <v>1.6026218507741184E-2</v>
          </cell>
          <cell r="N25">
            <v>1.6273506217392989E-2</v>
          </cell>
          <cell r="O25">
            <v>1.5933690312079658E-2</v>
          </cell>
          <cell r="P25">
            <v>1.5333021768475681E-2</v>
          </cell>
          <cell r="Q25">
            <v>1.5613701050332118E-2</v>
          </cell>
          <cell r="R25">
            <v>1.5530625535197469E-2</v>
          </cell>
          <cell r="S25">
            <v>1.5623490505497269E-2</v>
          </cell>
          <cell r="T25">
            <v>1.5047849036040162E-2</v>
          </cell>
          <cell r="U25">
            <v>1.5410771342248754E-2</v>
          </cell>
          <cell r="V25">
            <v>1.5386182703891142E-2</v>
          </cell>
          <cell r="W25">
            <v>1.5940579417243715E-2</v>
          </cell>
          <cell r="X25">
            <v>1.4430350871621971E-2</v>
          </cell>
          <cell r="Y25">
            <v>1.4327393302563374E-2</v>
          </cell>
          <cell r="Z25">
            <v>1.4096669921872525E-2</v>
          </cell>
          <cell r="AA25">
            <v>1.3914177932117276E-2</v>
          </cell>
          <cell r="AB25">
            <v>1.3136110469778282E-2</v>
          </cell>
          <cell r="AC25">
            <v>1.3034718536212294E-2</v>
          </cell>
          <cell r="AD25">
            <v>1.2598448051087631E-2</v>
          </cell>
          <cell r="AE25">
            <v>1.2266224924117719E-2</v>
          </cell>
          <cell r="AF25">
            <v>1.1599550651665885E-2</v>
          </cell>
          <cell r="AG25">
            <v>1.62277454166413E-2</v>
          </cell>
          <cell r="AH25">
            <v>1.3650597141543732E-2</v>
          </cell>
          <cell r="AI25">
            <v>1.3486590778816261E-2</v>
          </cell>
          <cell r="AJ25">
            <v>1.1205488493967001E-2</v>
          </cell>
          <cell r="AK25">
            <v>1.1506779612066271E-2</v>
          </cell>
          <cell r="AL25">
            <v>1.19594994372545E-2</v>
          </cell>
          <cell r="AM25">
            <v>1.1991009587672428E-2</v>
          </cell>
          <cell r="AN25">
            <v>1.1753065305750014E-2</v>
          </cell>
          <cell r="AO25">
            <v>313413032</v>
          </cell>
          <cell r="AP25">
            <v>195568503</v>
          </cell>
          <cell r="AQ25">
            <v>0</v>
          </cell>
          <cell r="AR25">
            <v>228782134</v>
          </cell>
          <cell r="AS25">
            <v>0</v>
          </cell>
          <cell r="AT25">
            <v>40312354</v>
          </cell>
          <cell r="AU25">
            <v>51920201</v>
          </cell>
          <cell r="AV25">
            <v>263782134</v>
          </cell>
          <cell r="AW25">
            <v>13553634</v>
          </cell>
          <cell r="AX25">
            <v>20834301</v>
          </cell>
          <cell r="AY25">
            <v>20834.300999999999</v>
          </cell>
          <cell r="AZ25">
            <v>4733253</v>
          </cell>
          <cell r="BA25"/>
          <cell r="BB25">
            <v>1.323300224203202E-2</v>
          </cell>
          <cell r="BC25">
            <v>5.2572035906682212E-3</v>
          </cell>
          <cell r="BD25">
            <v>1.2273017357296924E-2</v>
          </cell>
          <cell r="BE25">
            <v>1.6143588155037979E-2</v>
          </cell>
          <cell r="BF25">
            <v>0.13031867860818713</v>
          </cell>
          <cell r="BG25">
            <v>3.1955378783492305E-2</v>
          </cell>
          <cell r="BH25">
            <v>0.50844901719166025</v>
          </cell>
          <cell r="BI25">
            <v>0.50333769289184938</v>
          </cell>
          <cell r="BJ25">
            <v>4.5436398720050328E-2</v>
          </cell>
          <cell r="BK25">
            <v>0.17181529850370092</v>
          </cell>
          <cell r="BL25">
            <v>6.7221619413325051E-2</v>
          </cell>
          <cell r="BM25">
            <v>0.6821537828410047</v>
          </cell>
          <cell r="BN25">
            <v>8.9860388003972377E-2</v>
          </cell>
          <cell r="BO25">
            <v>5.5361045691721386E-2</v>
          </cell>
          <cell r="BP25">
            <v>3.4499342312250991E-2</v>
          </cell>
          <cell r="BQ25">
            <v>0.29004111675381444</v>
          </cell>
          <cell r="BR25">
            <v>1.5774733298058292E-3</v>
          </cell>
          <cell r="BS25">
            <v>1.9641322824627853E-3</v>
          </cell>
          <cell r="BT25">
            <v>2.134654199329906E-3</v>
          </cell>
          <cell r="BU25">
            <v>72897951</v>
          </cell>
          <cell r="BV25">
            <v>75129210</v>
          </cell>
          <cell r="BW25">
            <v>71225163</v>
          </cell>
          <cell r="BX25">
            <v>63601238</v>
          </cell>
          <cell r="BY25">
            <v>62976730</v>
          </cell>
          <cell r="BZ25">
            <v>62543244</v>
          </cell>
          <cell r="CA25">
            <v>62121431</v>
          </cell>
          <cell r="CB25">
            <v>62225153</v>
          </cell>
          <cell r="CC25">
            <v>59776568</v>
          </cell>
          <cell r="CD25">
            <v>62689134</v>
          </cell>
          <cell r="CE25">
            <v>62563918</v>
          </cell>
          <cell r="CF25">
            <v>64098285</v>
          </cell>
          <cell r="CG25">
            <v>55328548</v>
          </cell>
          <cell r="CH25">
            <v>56630656</v>
          </cell>
          <cell r="CI25">
            <v>57297472</v>
          </cell>
          <cell r="CJ25">
            <v>56956597</v>
          </cell>
          <cell r="CK25">
            <v>49736103</v>
          </cell>
          <cell r="CL25">
            <v>47815075</v>
          </cell>
          <cell r="CM25">
            <v>46410726</v>
          </cell>
          <cell r="CN25">
            <v>43717462</v>
          </cell>
          <cell r="CO25">
            <v>41427446</v>
          </cell>
          <cell r="CP25">
            <v>42162947</v>
          </cell>
          <cell r="CQ25">
            <v>37527774</v>
          </cell>
          <cell r="CR25">
            <v>36899261</v>
          </cell>
          <cell r="CS25">
            <v>36656582</v>
          </cell>
          <cell r="CT25">
            <v>34370422</v>
          </cell>
          <cell r="CU25">
            <v>33998194</v>
          </cell>
          <cell r="CV25">
            <v>34265232</v>
          </cell>
          <cell r="CW25">
            <v>32447854</v>
          </cell>
          <cell r="CX25">
            <v>30721440</v>
          </cell>
          <cell r="CY25">
            <v>18444475</v>
          </cell>
          <cell r="CZ25">
            <v>17853192</v>
          </cell>
          <cell r="DA25">
            <v>17191218</v>
          </cell>
          <cell r="DB25">
            <v>16620563</v>
          </cell>
          <cell r="DC25">
            <v>16141439</v>
          </cell>
          <cell r="DD25">
            <v>15532469</v>
          </cell>
          <cell r="DE25">
            <v>14747740</v>
          </cell>
          <cell r="DF25">
            <v>14293811</v>
          </cell>
          <cell r="DG25">
            <v>13727053</v>
          </cell>
          <cell r="DH25">
            <v>13191378</v>
          </cell>
          <cell r="DI25">
            <v>12461590</v>
          </cell>
          <cell r="DJ25">
            <v>11954133</v>
          </cell>
          <cell r="DK25">
            <v>11502121</v>
          </cell>
          <cell r="DL25">
            <v>11625015</v>
          </cell>
          <cell r="DM25">
            <v>10920398</v>
          </cell>
          <cell r="DN25">
            <v>10412590</v>
          </cell>
          <cell r="DO25">
            <v>9978992</v>
          </cell>
          <cell r="DP25">
            <v>9536344</v>
          </cell>
          <cell r="DQ25">
            <v>9176776</v>
          </cell>
          <cell r="DR25">
            <v>8545484</v>
          </cell>
          <cell r="DS25">
            <v>7597500</v>
          </cell>
          <cell r="DT25">
            <v>7182738</v>
          </cell>
          <cell r="DU25">
            <v>6881061</v>
          </cell>
          <cell r="DV25">
            <v>6580115</v>
          </cell>
          <cell r="DW25">
            <v>6305179</v>
          </cell>
          <cell r="DX25">
            <v>6074801</v>
          </cell>
          <cell r="DY25">
            <v>6074801</v>
          </cell>
          <cell r="DZ25">
            <v>5733008</v>
          </cell>
          <cell r="EA25">
            <v>5254372</v>
          </cell>
          <cell r="EB25">
            <v>5086879</v>
          </cell>
          <cell r="EC25"/>
          <cell r="ED25">
            <v>45069</v>
          </cell>
          <cell r="EE25">
            <v>946845</v>
          </cell>
          <cell r="EF25"/>
          <cell r="EG25">
            <v>991914</v>
          </cell>
          <cell r="EH25">
            <v>170426</v>
          </cell>
          <cell r="EI25">
            <v>699503</v>
          </cell>
          <cell r="EJ25">
            <v>325930</v>
          </cell>
          <cell r="EK25">
            <v>1025433</v>
          </cell>
          <cell r="EL25">
            <v>591283</v>
          </cell>
          <cell r="EM25">
            <v>14229079</v>
          </cell>
        </row>
        <row r="26">
          <cell r="B26" t="str">
            <v>SBM Bank</v>
          </cell>
          <cell r="C26">
            <v>79.151145</v>
          </cell>
          <cell r="D26">
            <v>25.298275</v>
          </cell>
          <cell r="E26">
            <v>56.434440000000002</v>
          </cell>
          <cell r="F26">
            <v>7.3465360000000004</v>
          </cell>
          <cell r="G26">
            <v>7.9688369999999997</v>
          </cell>
          <cell r="H26">
            <v>8.5628639999999994</v>
          </cell>
          <cell r="I26">
            <v>49.784077000000003</v>
          </cell>
          <cell r="J26">
            <v>0.106849</v>
          </cell>
          <cell r="K26">
            <v>3.5623000000000002E-2</v>
          </cell>
          <cell r="L26"/>
          <cell r="M26">
            <v>1.2988555003087815E-2</v>
          </cell>
          <cell r="N26">
            <v>1.3261620513469494E-2</v>
          </cell>
          <cell r="O26">
            <v>1.353731121485522E-2</v>
          </cell>
          <cell r="P26">
            <v>1.3648917522615604E-2</v>
          </cell>
          <cell r="Q26">
            <v>1.3844291546153201E-2</v>
          </cell>
          <cell r="R26">
            <v>1.373143306243365E-2</v>
          </cell>
          <cell r="S26">
            <v>1.40537204333974E-2</v>
          </cell>
          <cell r="T26">
            <v>1.3672680651904226E-2</v>
          </cell>
          <cell r="U26">
            <v>1.3998424884734958E-2</v>
          </cell>
          <cell r="V26">
            <v>1.5502854139556209E-2</v>
          </cell>
          <cell r="W26">
            <v>0</v>
          </cell>
          <cell r="X26">
            <v>0</v>
          </cell>
          <cell r="Y26">
            <v>2.54868449903954E-3</v>
          </cell>
          <cell r="Z26">
            <v>8.9810759525201064E-4</v>
          </cell>
          <cell r="AA26">
            <v>8.1594244188925907E-4</v>
          </cell>
          <cell r="AB26">
            <v>1.60193549973903E-3</v>
          </cell>
          <cell r="AC26">
            <v>1.6547505318533901E-3</v>
          </cell>
          <cell r="AD26">
            <v>1.6597976324624964E-3</v>
          </cell>
          <cell r="AE26">
            <v>1.7406970541681173E-3</v>
          </cell>
          <cell r="AF26">
            <v>1.7623379659851292E-3</v>
          </cell>
          <cell r="AG26">
            <v>1.9075708158961323E-3</v>
          </cell>
          <cell r="AH26">
            <v>1.9305963266920123E-3</v>
          </cell>
          <cell r="AI26">
            <v>1.9367902077399666E-3</v>
          </cell>
          <cell r="AJ26">
            <v>2.0384148379067593E-3</v>
          </cell>
          <cell r="AK26">
            <v>2.13588530685444E-3</v>
          </cell>
          <cell r="AL26">
            <v>2.277695536393396E-3</v>
          </cell>
          <cell r="AM26">
            <v>2.3491586322533392E-3</v>
          </cell>
          <cell r="AN26">
            <v>2.2687049910540499E-3</v>
          </cell>
          <cell r="AO26">
            <v>313413032</v>
          </cell>
          <cell r="AP26">
            <v>195568503</v>
          </cell>
          <cell r="AQ26">
            <v>0</v>
          </cell>
          <cell r="AR26">
            <v>228782134</v>
          </cell>
          <cell r="AS26">
            <v>0</v>
          </cell>
          <cell r="AT26">
            <v>40312354</v>
          </cell>
          <cell r="AU26">
            <v>51920201</v>
          </cell>
          <cell r="AV26">
            <v>263782134</v>
          </cell>
          <cell r="AW26">
            <v>13553634</v>
          </cell>
          <cell r="AX26">
            <v>20834301</v>
          </cell>
          <cell r="AY26">
            <v>20834.300999999999</v>
          </cell>
          <cell r="AZ26">
            <v>4733253</v>
          </cell>
          <cell r="BA26"/>
          <cell r="BB26">
            <v>1.4368130583593514E-2</v>
          </cell>
          <cell r="BC26">
            <v>9.3469283688503019E-3</v>
          </cell>
          <cell r="BD26">
            <v>1.4118168027991287E-2</v>
          </cell>
          <cell r="BE26">
            <v>7.810625002165172E-4</v>
          </cell>
          <cell r="BF26">
            <v>1.1442564564324102E-2</v>
          </cell>
          <cell r="BG26">
            <v>1.2598636283260324E-3</v>
          </cell>
          <cell r="BH26">
            <v>0.1600679872000037</v>
          </cell>
          <cell r="BI26">
            <v>0.14756798644675084</v>
          </cell>
          <cell r="BJ26">
            <v>0.41305164294587771</v>
          </cell>
          <cell r="BK26">
            <v>0.73790804440720792</v>
          </cell>
          <cell r="BL26">
            <v>0.34823037633889181</v>
          </cell>
          <cell r="BM26">
            <v>0.78660841676546589</v>
          </cell>
          <cell r="BN26">
            <v>0.1099121925561897</v>
          </cell>
          <cell r="BO26">
            <v>5.8210672337295565E-2</v>
          </cell>
          <cell r="BP26">
            <v>5.1701520218894133E-2</v>
          </cell>
          <cell r="BQ26">
            <v>0.44827723992654128</v>
          </cell>
          <cell r="BR26">
            <v>2.8066145249506709E-3</v>
          </cell>
          <cell r="BS26">
            <v>1.4716140908598083E-2</v>
          </cell>
          <cell r="BT26">
            <v>7.4567751668426869E-3</v>
          </cell>
          <cell r="BU26">
            <v>79151145</v>
          </cell>
          <cell r="BV26">
            <v>79189802</v>
          </cell>
          <cell r="BW26">
            <v>80060974</v>
          </cell>
          <cell r="BX26">
            <v>79684610</v>
          </cell>
          <cell r="BY26">
            <v>78139646</v>
          </cell>
          <cell r="BZ26">
            <v>72519356</v>
          </cell>
          <cell r="CA26">
            <v>72049204</v>
          </cell>
          <cell r="CB26">
            <v>72532337</v>
          </cell>
          <cell r="CC26">
            <v>70221531</v>
          </cell>
          <cell r="CD26">
            <v>70647739</v>
          </cell>
          <cell r="CE26">
            <v>75549229</v>
          </cell>
          <cell r="CF26">
            <v>0</v>
          </cell>
          <cell r="CG26">
            <v>0</v>
          </cell>
          <cell r="CH26">
            <v>11754154</v>
          </cell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>
            <v>8562864</v>
          </cell>
          <cell r="CZ26">
            <v>8870990</v>
          </cell>
          <cell r="DA26">
            <v>8680444</v>
          </cell>
          <cell r="DB26">
            <v>8200262</v>
          </cell>
          <cell r="DC26">
            <v>7884030</v>
          </cell>
          <cell r="DD26">
            <v>7877176</v>
          </cell>
          <cell r="DE26">
            <v>8153603</v>
          </cell>
          <cell r="DF26">
            <v>8047697</v>
          </cell>
          <cell r="DG26">
            <v>7076650</v>
          </cell>
          <cell r="DH26">
            <v>6937506</v>
          </cell>
          <cell r="DI26">
            <v>8065025</v>
          </cell>
          <cell r="DJ26">
            <v>0</v>
          </cell>
          <cell r="DK26">
            <v>0</v>
          </cell>
          <cell r="DL26">
            <v>1607161</v>
          </cell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>
            <v>629076</v>
          </cell>
          <cell r="EE26">
            <v>893920</v>
          </cell>
          <cell r="EF26"/>
          <cell r="EG26">
            <v>1522996</v>
          </cell>
          <cell r="EH26">
            <v>1123831</v>
          </cell>
          <cell r="EI26">
            <v>10632173</v>
          </cell>
          <cell r="EJ26">
            <v>2884302</v>
          </cell>
          <cell r="EK26">
            <v>13516475</v>
          </cell>
          <cell r="EL26">
            <v>24936</v>
          </cell>
          <cell r="EM26">
            <v>25298275</v>
          </cell>
        </row>
        <row r="27">
          <cell r="B27" t="str">
            <v>Housing Finance Company of Kenya</v>
          </cell>
          <cell r="C27">
            <v>53.015175999999997</v>
          </cell>
          <cell r="D27">
            <v>37.007980000000003</v>
          </cell>
          <cell r="E27">
            <v>37.276674999999997</v>
          </cell>
          <cell r="F27">
            <v>3.5516890000000001</v>
          </cell>
          <cell r="G27">
            <v>5.1032650000000004</v>
          </cell>
          <cell r="H27">
            <v>8.0879089999999998</v>
          </cell>
          <cell r="I27">
            <v>44.125501999999997</v>
          </cell>
          <cell r="J27">
            <v>2.4955000000000001E-2</v>
          </cell>
          <cell r="K27">
            <v>-0.13339699999999999</v>
          </cell>
          <cell r="L27"/>
          <cell r="M27">
            <v>9.6157725626735465E-3</v>
          </cell>
          <cell r="N27">
            <v>9.798261194155139E-3</v>
          </cell>
          <cell r="O27">
            <v>1.0369246438064996E-2</v>
          </cell>
          <cell r="P27">
            <v>1.0759232478455005E-2</v>
          </cell>
          <cell r="Q27">
            <v>1.1246545406984915E-2</v>
          </cell>
          <cell r="R27">
            <v>1.1378709533025697E-2</v>
          </cell>
          <cell r="S27">
            <v>1.1494487662106024E-2</v>
          </cell>
          <cell r="T27">
            <v>1.1830903104237846E-2</v>
          </cell>
          <cell r="U27">
            <v>1.2411431659440201E-2</v>
          </cell>
          <cell r="V27">
            <v>1.2960649723537885E-2</v>
          </cell>
          <cell r="W27">
            <v>1.3861933339196358E-2</v>
          </cell>
          <cell r="X27">
            <v>1.44667482415429E-2</v>
          </cell>
          <cell r="Y27">
            <v>1.5470338495473E-2</v>
          </cell>
          <cell r="Z27">
            <v>1.469281947616255E-2</v>
          </cell>
          <cell r="AA27">
            <v>1.5563601037549101E-2</v>
          </cell>
          <cell r="AB27">
            <v>1.5989067838854398E-2</v>
          </cell>
          <cell r="AC27">
            <v>1.6540986254772301E-2</v>
          </cell>
          <cell r="AD27">
            <v>1.6905923019384282E-2</v>
          </cell>
          <cell r="AE27">
            <v>1.6943702869071292E-2</v>
          </cell>
          <cell r="AF27">
            <v>1.7738154293366407E-2</v>
          </cell>
          <cell r="AG27">
            <v>1.7915712670493161E-2</v>
          </cell>
          <cell r="AH27">
            <v>1.7135465438754501E-2</v>
          </cell>
          <cell r="AI27">
            <v>1.7390017992833656E-2</v>
          </cell>
          <cell r="AJ27">
            <v>1.5752277555412333E-2</v>
          </cell>
          <cell r="AK27">
            <v>1.597529738593486E-2</v>
          </cell>
          <cell r="AL27">
            <v>1.492652252379185E-2</v>
          </cell>
          <cell r="AM27">
            <v>1.5624891821292095E-2</v>
          </cell>
          <cell r="AN27">
            <v>1.5325972147396342E-2</v>
          </cell>
          <cell r="AO27">
            <v>313413032</v>
          </cell>
          <cell r="AP27">
            <v>195568503</v>
          </cell>
          <cell r="AQ27">
            <v>0</v>
          </cell>
          <cell r="AR27">
            <v>228782134</v>
          </cell>
          <cell r="AS27">
            <v>0</v>
          </cell>
          <cell r="AT27">
            <v>40312354</v>
          </cell>
          <cell r="AU27">
            <v>51920201</v>
          </cell>
          <cell r="AV27">
            <v>263782134</v>
          </cell>
          <cell r="AW27">
            <v>13553634</v>
          </cell>
          <cell r="AX27">
            <v>20834301</v>
          </cell>
          <cell r="AY27">
            <v>20834.300999999999</v>
          </cell>
          <cell r="AZ27">
            <v>4733253</v>
          </cell>
          <cell r="BA27"/>
          <cell r="BB27">
            <v>9.6237265004845193E-3</v>
          </cell>
          <cell r="BC27">
            <v>1.3673301366826183E-2</v>
          </cell>
          <cell r="BD27">
            <v>9.3254821200462346E-3</v>
          </cell>
          <cell r="BE27">
            <v>-2.9248349196132478E-3</v>
          </cell>
          <cell r="BF27">
            <v>-7.1054720729994997E-2</v>
          </cell>
          <cell r="BG27">
            <v>-1.0797702657309526E-2</v>
          </cell>
          <cell r="BH27">
            <v>0.11565341511582125</v>
          </cell>
          <cell r="BI27">
            <v>8.0490619687454218E-2</v>
          </cell>
          <cell r="BJ27">
            <v>0.18620869576283589</v>
          </cell>
          <cell r="BK27">
            <v>0.93267560465012689</v>
          </cell>
          <cell r="BL27">
            <v>0.16554116053652432</v>
          </cell>
          <cell r="BM27">
            <v>0.49382383936574881</v>
          </cell>
          <cell r="BN27">
            <v>9.2133173845151142E-2</v>
          </cell>
          <cell r="BO27">
            <v>4.172398392916063E-2</v>
          </cell>
          <cell r="BP27">
            <v>5.0409189915990513E-2</v>
          </cell>
          <cell r="BQ27">
            <v>0.99279187320221041</v>
          </cell>
          <cell r="BR27">
            <v>1.6886968032753795E-3</v>
          </cell>
          <cell r="BS27">
            <v>4.1083557121309585E-3</v>
          </cell>
          <cell r="BT27">
            <v>2.6105925717901097E-3</v>
          </cell>
          <cell r="BU27">
            <v>53015176</v>
          </cell>
          <cell r="BV27">
            <v>54478060</v>
          </cell>
          <cell r="BW27">
            <v>53555134</v>
          </cell>
          <cell r="BX27">
            <v>54886729</v>
          </cell>
          <cell r="BY27">
            <v>54969337</v>
          </cell>
          <cell r="BZ27">
            <v>54531890</v>
          </cell>
          <cell r="CA27">
            <v>54356615</v>
          </cell>
          <cell r="CB27">
            <v>54022492</v>
          </cell>
          <cell r="CC27">
            <v>55205731</v>
          </cell>
          <cell r="CD27">
            <v>57083283</v>
          </cell>
          <cell r="CE27">
            <v>58349730</v>
          </cell>
          <cell r="CF27">
            <v>60262912</v>
          </cell>
          <cell r="CG27">
            <v>61411498</v>
          </cell>
          <cell r="CH27">
            <v>62126556</v>
          </cell>
          <cell r="CI27">
            <v>66807678</v>
          </cell>
          <cell r="CJ27">
            <v>67587483</v>
          </cell>
          <cell r="CK27">
            <v>67986372</v>
          </cell>
          <cell r="CL27">
            <v>68084930</v>
          </cell>
          <cell r="CM27">
            <v>69695177</v>
          </cell>
          <cell r="CN27">
            <v>67895556</v>
          </cell>
          <cell r="CO27">
            <v>69122232</v>
          </cell>
          <cell r="CP27">
            <v>68808654</v>
          </cell>
          <cell r="CQ27">
            <v>64907602</v>
          </cell>
          <cell r="CR27">
            <v>66538187</v>
          </cell>
          <cell r="CS27">
            <v>62781072</v>
          </cell>
          <cell r="CT27">
            <v>60490833</v>
          </cell>
          <cell r="CU27">
            <v>56632118</v>
          </cell>
          <cell r="CV27">
            <v>49099911</v>
          </cell>
          <cell r="CW27">
            <v>50361123</v>
          </cell>
          <cell r="CX27">
            <v>46755111</v>
          </cell>
          <cell r="CY27">
            <v>8087909</v>
          </cell>
          <cell r="CZ27">
            <v>8247107</v>
          </cell>
          <cell r="DA27">
            <v>8641879</v>
          </cell>
          <cell r="DB27">
            <v>8901367</v>
          </cell>
          <cell r="DC27">
            <v>9137633</v>
          </cell>
          <cell r="DD27">
            <v>9152404</v>
          </cell>
          <cell r="DE27">
            <v>9248186</v>
          </cell>
          <cell r="DF27">
            <v>9187855</v>
          </cell>
          <cell r="DG27">
            <v>9165467</v>
          </cell>
          <cell r="DH27">
            <v>9164960</v>
          </cell>
          <cell r="DI27">
            <v>9559815</v>
          </cell>
          <cell r="DJ27">
            <v>9698019</v>
          </cell>
          <cell r="DK27">
            <v>9793315</v>
          </cell>
          <cell r="DL27">
            <v>9963461</v>
          </cell>
          <cell r="DM27">
            <v>9780759</v>
          </cell>
          <cell r="DN27">
            <v>9774298</v>
          </cell>
          <cell r="DO27">
            <v>9871533</v>
          </cell>
          <cell r="DP27">
            <v>9774970</v>
          </cell>
          <cell r="DQ27">
            <v>9634289</v>
          </cell>
          <cell r="DR27">
            <v>9386355</v>
          </cell>
          <cell r="DS27">
            <v>9444788</v>
          </cell>
          <cell r="DT27">
            <v>9089954</v>
          </cell>
          <cell r="DU27">
            <v>8746393</v>
          </cell>
          <cell r="DV27">
            <v>9662314</v>
          </cell>
          <cell r="DW27">
            <v>9820564</v>
          </cell>
          <cell r="DX27">
            <v>6276033</v>
          </cell>
          <cell r="DY27">
            <v>6276033</v>
          </cell>
          <cell r="DZ27">
            <v>5886067</v>
          </cell>
          <cell r="EA27">
            <v>5912076</v>
          </cell>
          <cell r="EB27">
            <v>5681853</v>
          </cell>
          <cell r="EC27"/>
          <cell r="ED27">
            <v>117056</v>
          </cell>
          <cell r="EE27">
            <v>511572</v>
          </cell>
          <cell r="EF27"/>
          <cell r="EG27">
            <v>628628</v>
          </cell>
          <cell r="EH27">
            <v>586306</v>
          </cell>
          <cell r="EI27">
            <v>3625505</v>
          </cell>
          <cell r="EJ27">
            <v>3716192</v>
          </cell>
          <cell r="EK27">
            <v>7341697</v>
          </cell>
          <cell r="EL27">
            <v>-145085</v>
          </cell>
          <cell r="EM27">
            <v>37007980</v>
          </cell>
        </row>
        <row r="28">
          <cell r="B28" t="str">
            <v>Total - Medium Tier banks</v>
          </cell>
          <cell r="C28">
            <v>938.10465199999999</v>
          </cell>
          <cell r="D28">
            <v>350.940157</v>
          </cell>
          <cell r="E28">
            <v>718.35121399999991</v>
          </cell>
          <cell r="F28">
            <v>121.65608899999999</v>
          </cell>
          <cell r="G28">
            <v>127.8211</v>
          </cell>
          <cell r="H28">
            <v>143.18256199999999</v>
          </cell>
          <cell r="I28">
            <v>571.14890600000001</v>
          </cell>
          <cell r="J28">
            <v>1.0097669999999999</v>
          </cell>
          <cell r="K28">
            <v>5.6216889999999999</v>
          </cell>
          <cell r="L28"/>
          <cell r="M28">
            <v>0.17507685338533088</v>
          </cell>
          <cell r="N28">
            <v>0.1626580568429557</v>
          </cell>
          <cell r="O28">
            <v>0.17356976254989706</v>
          </cell>
          <cell r="P28">
            <v>0.17122627276361049</v>
          </cell>
          <cell r="Q28">
            <v>0.16934311460854104</v>
          </cell>
          <cell r="R28">
            <v>0.16831139541964157</v>
          </cell>
          <cell r="S28">
            <v>0.16785035327123446</v>
          </cell>
          <cell r="T28">
            <v>0.17527336077911343</v>
          </cell>
          <cell r="U28">
            <v>0.179399081770588</v>
          </cell>
          <cell r="V28">
            <v>0.18148849011832319</v>
          </cell>
          <cell r="W28">
            <v>0.16689013640989417</v>
          </cell>
          <cell r="X28">
            <v>0.16286676105633577</v>
          </cell>
          <cell r="Y28">
            <v>0.17063199287332689</v>
          </cell>
          <cell r="Z28">
            <v>0.16692014483673412</v>
          </cell>
          <cell r="AA28">
            <v>0.15621477938509687</v>
          </cell>
          <cell r="AB28">
            <v>0.85195415381159578</v>
          </cell>
          <cell r="AC28">
            <v>0.26551146178849822</v>
          </cell>
          <cell r="AD28">
            <v>0.270728668541108</v>
          </cell>
          <cell r="AE28">
            <v>0.85240863092566499</v>
          </cell>
          <cell r="AF28">
            <v>0.84605133026350321</v>
          </cell>
          <cell r="AG28">
            <v>0.83991566255143146</v>
          </cell>
          <cell r="AH28">
            <v>0.82207908696654153</v>
          </cell>
          <cell r="AI28">
            <v>0.81988355799454249</v>
          </cell>
          <cell r="AJ28">
            <v>0.79758234219585133</v>
          </cell>
          <cell r="AK28">
            <v>0.80455855492249184</v>
          </cell>
          <cell r="AL28">
            <v>0.80804616068599544</v>
          </cell>
          <cell r="AM28">
            <v>0.80927533551097752</v>
          </cell>
          <cell r="AN28">
            <v>0.8117358600105099</v>
          </cell>
          <cell r="AO28">
            <v>5641434576</v>
          </cell>
          <cell r="AP28">
            <v>3520233054</v>
          </cell>
          <cell r="AQ28">
            <v>0</v>
          </cell>
          <cell r="AR28">
            <v>4118078412</v>
          </cell>
          <cell r="AS28">
            <v>0</v>
          </cell>
          <cell r="AT28">
            <v>725622372</v>
          </cell>
          <cell r="AU28">
            <v>934563618</v>
          </cell>
          <cell r="AV28">
            <v>4748078412</v>
          </cell>
          <cell r="AW28">
            <v>243965412</v>
          </cell>
          <cell r="AX28">
            <v>375017418</v>
          </cell>
          <cell r="AY28">
            <v>375017.41799999995</v>
          </cell>
          <cell r="AZ28">
            <v>85198554</v>
          </cell>
          <cell r="BA28"/>
          <cell r="BB28">
            <v>0.17029204240838905</v>
          </cell>
          <cell r="BC28">
            <v>0.12966150890651948</v>
          </cell>
          <cell r="BD28">
            <v>0.17970946716869216</v>
          </cell>
          <cell r="BE28">
            <v>0.12325998556493532</v>
          </cell>
          <cell r="BF28">
            <v>0.11536056798191022</v>
          </cell>
          <cell r="BG28">
            <v>1.7733235759601434E-2</v>
          </cell>
          <cell r="BH28">
            <v>0.22379645422974861</v>
          </cell>
          <cell r="BI28">
            <v>0.21300240221417843</v>
          </cell>
          <cell r="BJ28">
            <v>0.26348147515305298</v>
          </cell>
          <cell r="BK28">
            <v>0.52709168054255429</v>
          </cell>
          <cell r="BL28">
            <v>0.15770454810323198</v>
          </cell>
          <cell r="BM28">
            <v>0.55992584067677231</v>
          </cell>
          <cell r="BN28">
            <v>0.10085486063551928</v>
          </cell>
          <cell r="BO28">
            <v>4.4005881919295643E-2</v>
          </cell>
          <cell r="BP28">
            <v>5.6848978716223637E-2</v>
          </cell>
          <cell r="BQ28">
            <v>0.4885356217968333</v>
          </cell>
          <cell r="BR28">
            <v>9.1839082658320123E-2</v>
          </cell>
          <cell r="BS28">
            <v>8.7743206162609166E-2</v>
          </cell>
          <cell r="BT28">
            <v>0.10220736213204384</v>
          </cell>
          <cell r="BU28">
            <v>938104652</v>
          </cell>
          <cell r="BV28">
            <v>909627620</v>
          </cell>
          <cell r="BW28">
            <v>888831663</v>
          </cell>
          <cell r="BX28">
            <v>859307311</v>
          </cell>
          <cell r="BY28">
            <v>812677109</v>
          </cell>
          <cell r="BZ28">
            <v>804525268</v>
          </cell>
          <cell r="CA28">
            <v>788387752</v>
          </cell>
          <cell r="CB28">
            <v>766014999</v>
          </cell>
          <cell r="CC28">
            <v>733193795</v>
          </cell>
          <cell r="CD28">
            <v>734124948</v>
          </cell>
          <cell r="CE28">
            <v>745612059</v>
          </cell>
          <cell r="CF28">
            <v>648234238</v>
          </cell>
          <cell r="CG28">
            <v>604196615</v>
          </cell>
          <cell r="CH28">
            <v>633852321</v>
          </cell>
          <cell r="CI28">
            <v>610665467</v>
          </cell>
          <cell r="CJ28">
            <v>613868392</v>
          </cell>
          <cell r="CK28">
            <v>602191699</v>
          </cell>
          <cell r="CL28">
            <v>599137152</v>
          </cell>
          <cell r="CM28">
            <v>622007358</v>
          </cell>
          <cell r="CN28">
            <v>601104730</v>
          </cell>
          <cell r="CO28">
            <v>588152174</v>
          </cell>
          <cell r="CP28">
            <v>591209511</v>
          </cell>
          <cell r="CQ28">
            <v>579004085</v>
          </cell>
          <cell r="CR28">
            <v>592450228</v>
          </cell>
          <cell r="CS28">
            <v>536163382</v>
          </cell>
          <cell r="CT28">
            <v>530733484</v>
          </cell>
          <cell r="CU28">
            <v>502314078</v>
          </cell>
          <cell r="CV28">
            <v>469234459</v>
          </cell>
          <cell r="CW28">
            <v>449281182</v>
          </cell>
          <cell r="CX28">
            <v>423102782</v>
          </cell>
          <cell r="CY28">
            <v>143182562</v>
          </cell>
          <cell r="CZ28">
            <v>140850991</v>
          </cell>
          <cell r="DA28">
            <v>138070875</v>
          </cell>
          <cell r="DB28">
            <v>135306290</v>
          </cell>
          <cell r="DC28">
            <v>131771785</v>
          </cell>
          <cell r="DD28">
            <v>129687061</v>
          </cell>
          <cell r="DE28">
            <v>123233176</v>
          </cell>
          <cell r="DF28">
            <v>120211210</v>
          </cell>
          <cell r="DG28">
            <v>118523613</v>
          </cell>
          <cell r="DH28">
            <v>116927693</v>
          </cell>
          <cell r="DI28">
            <v>114390006</v>
          </cell>
          <cell r="DJ28">
            <v>101697836</v>
          </cell>
          <cell r="DK28">
            <v>99135938</v>
          </cell>
          <cell r="DL28">
            <v>100704972</v>
          </cell>
          <cell r="DM28">
            <v>100000038</v>
          </cell>
          <cell r="DN28">
            <v>97152553</v>
          </cell>
          <cell r="DO28">
            <v>96959965</v>
          </cell>
          <cell r="DP28">
            <v>94920092</v>
          </cell>
          <cell r="DQ28">
            <v>96093537</v>
          </cell>
          <cell r="DR28">
            <v>92503469</v>
          </cell>
          <cell r="DS28">
            <v>89587722</v>
          </cell>
          <cell r="DT28">
            <v>86079260</v>
          </cell>
          <cell r="DU28">
            <v>86982504</v>
          </cell>
          <cell r="DV28">
            <v>87101475</v>
          </cell>
          <cell r="DW28">
            <v>85421555</v>
          </cell>
          <cell r="DX28">
            <v>78874451</v>
          </cell>
          <cell r="DY28">
            <v>78874451</v>
          </cell>
          <cell r="DZ28">
            <v>69123094</v>
          </cell>
          <cell r="EA28">
            <v>64600521</v>
          </cell>
          <cell r="EB28">
            <v>61324568</v>
          </cell>
          <cell r="EC28">
            <v>0</v>
          </cell>
          <cell r="ED28">
            <v>3864306</v>
          </cell>
          <cell r="EE28">
            <v>10802023</v>
          </cell>
          <cell r="EF28">
            <v>0</v>
          </cell>
          <cell r="EG28">
            <v>14666329</v>
          </cell>
          <cell r="EH28">
            <v>7730500</v>
          </cell>
          <cell r="EI28">
            <v>36791148</v>
          </cell>
          <cell r="EJ28">
            <v>28916032</v>
          </cell>
          <cell r="EK28">
            <v>65707180</v>
          </cell>
          <cell r="EL28">
            <v>4095784</v>
          </cell>
          <cell r="EM28">
            <v>350940157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 t="str">
            <v/>
          </cell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</row>
        <row r="30">
          <cell r="B30" t="str">
            <v>TIER 3 - Small banks WMSI  &lt; 1%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 t="str">
            <v/>
          </cell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  <cell r="EJ30"/>
          <cell r="EK30"/>
          <cell r="EL30"/>
          <cell r="EM30"/>
        </row>
        <row r="31">
          <cell r="B31" t="str">
            <v>Victoria Commercial Bank</v>
          </cell>
          <cell r="C31">
            <v>39.272494000000002</v>
          </cell>
          <cell r="D31">
            <v>24.392192999999999</v>
          </cell>
          <cell r="E31">
            <v>29.917328000000001</v>
          </cell>
          <cell r="F31">
            <v>6.167783</v>
          </cell>
          <cell r="G31">
            <v>6.6491699999999998</v>
          </cell>
          <cell r="H31">
            <v>6.8708910000000003</v>
          </cell>
          <cell r="I31">
            <v>35.848858999999997</v>
          </cell>
          <cell r="J31">
            <v>1.068E-2</v>
          </cell>
          <cell r="K31">
            <v>0.22198999999999999</v>
          </cell>
          <cell r="L31"/>
          <cell r="M31">
            <v>7.6740501853350303E-3</v>
          </cell>
          <cell r="N31">
            <v>7.8194491730479241E-3</v>
          </cell>
          <cell r="O31">
            <v>7.6205639267628907E-3</v>
          </cell>
          <cell r="P31">
            <v>7.408693345739922E-3</v>
          </cell>
          <cell r="Q31">
            <v>7.694535929852326E-3</v>
          </cell>
          <cell r="R31">
            <v>7.7989320813044907E-3</v>
          </cell>
          <cell r="S31">
            <v>7.8684125664864636E-3</v>
          </cell>
          <cell r="T31">
            <v>7.7885103638415613E-3</v>
          </cell>
          <cell r="U31">
            <v>7.8217256325998751E-3</v>
          </cell>
          <cell r="V31">
            <v>7.7482503046734305E-3</v>
          </cell>
          <cell r="W31">
            <v>8.1785853201216674E-3</v>
          </cell>
          <cell r="X31">
            <v>7.6074221237075346E-3</v>
          </cell>
          <cell r="Y31">
            <v>7.2146360042666391E-3</v>
          </cell>
          <cell r="Z31">
            <v>7.0034161086118523E-3</v>
          </cell>
          <cell r="AA31">
            <v>6.8015650503854101E-3</v>
          </cell>
          <cell r="AB31">
            <v>6.80283237362545E-3</v>
          </cell>
          <cell r="AC31">
            <v>6.8414987767467655E-3</v>
          </cell>
          <cell r="AD31">
            <v>6.1604498028246923E-3</v>
          </cell>
          <cell r="AE31">
            <v>6.2265714296695683E-3</v>
          </cell>
          <cell r="AF31">
            <v>6.3005062365322113E-3</v>
          </cell>
          <cell r="AG31">
            <v>5.8939153713499712E-3</v>
          </cell>
          <cell r="AH31">
            <v>5.6409863715400216E-3</v>
          </cell>
          <cell r="AI31">
            <v>5.6483176572236903E-3</v>
          </cell>
          <cell r="AJ31">
            <v>5.4942513763554602E-3</v>
          </cell>
          <cell r="AK31">
            <v>5.4373613532771904E-3</v>
          </cell>
          <cell r="AL31">
            <v>5.4107654886222604E-3</v>
          </cell>
          <cell r="AM31">
            <v>5.3532586364741109E-3</v>
          </cell>
          <cell r="AN31">
            <v>5.1327338794256239E-3</v>
          </cell>
          <cell r="AO31">
            <v>313413032</v>
          </cell>
          <cell r="AP31">
            <v>195568503</v>
          </cell>
          <cell r="AQ31">
            <v>0</v>
          </cell>
          <cell r="AR31">
            <v>228782134</v>
          </cell>
          <cell r="AS31">
            <v>0</v>
          </cell>
          <cell r="AT31">
            <v>40312354</v>
          </cell>
          <cell r="AU31">
            <v>51920201</v>
          </cell>
          <cell r="AV31">
            <v>263782134</v>
          </cell>
          <cell r="AW31">
            <v>13553634</v>
          </cell>
          <cell r="AX31">
            <v>20834301</v>
          </cell>
          <cell r="AY31">
            <v>20834.300999999999</v>
          </cell>
          <cell r="AZ31">
            <v>4733253</v>
          </cell>
          <cell r="BA31"/>
          <cell r="BB31">
            <v>7.1290481285569878E-3</v>
          </cell>
          <cell r="BC31">
            <v>9.0121591582893196E-3</v>
          </cell>
          <cell r="BD31">
            <v>7.4843989530600195E-3</v>
          </cell>
          <cell r="BE31">
            <v>4.8673066396166705E-3</v>
          </cell>
          <cell r="BF31">
            <v>9.2051059209266622E-2</v>
          </cell>
          <cell r="BG31">
            <v>1.6242576054003959E-2</v>
          </cell>
          <cell r="BH31">
            <v>0.18547786974196306</v>
          </cell>
          <cell r="BI31">
            <v>0.17204963203989282</v>
          </cell>
          <cell r="BJ31">
            <v>0.13337076247479912</v>
          </cell>
          <cell r="BK31">
            <v>0.42680410752109804</v>
          </cell>
          <cell r="BL31">
            <v>5.7803520678252493E-2</v>
          </cell>
          <cell r="BM31">
            <v>0.80712216538419135</v>
          </cell>
          <cell r="BN31">
            <v>0.11027435362603008</v>
          </cell>
          <cell r="BO31">
            <v>5.9053258266888252E-2</v>
          </cell>
          <cell r="BP31">
            <v>5.1221095359141829E-2</v>
          </cell>
          <cell r="BQ31">
            <v>0.81531990423743717</v>
          </cell>
          <cell r="BR31">
            <v>6.5341523514299803E-3</v>
          </cell>
          <cell r="BS31">
            <v>0</v>
          </cell>
          <cell r="BT31">
            <v>4.039075967630837E-3</v>
          </cell>
          <cell r="BU31">
            <v>39272494</v>
          </cell>
          <cell r="BV31">
            <v>37890143</v>
          </cell>
          <cell r="BW31">
            <v>37224447</v>
          </cell>
          <cell r="BX31">
            <v>35713809</v>
          </cell>
          <cell r="BY31">
            <v>36034584</v>
          </cell>
          <cell r="BZ31">
            <v>36072410</v>
          </cell>
          <cell r="CA31">
            <v>34922820</v>
          </cell>
          <cell r="CB31">
            <v>34230016</v>
          </cell>
          <cell r="CC31">
            <v>33289034</v>
          </cell>
          <cell r="CD31">
            <v>32336933</v>
          </cell>
          <cell r="CE31">
            <v>31020952</v>
          </cell>
          <cell r="CF31">
            <v>31644922</v>
          </cell>
          <cell r="CG31">
            <v>27319018</v>
          </cell>
          <cell r="CH31">
            <v>25985160</v>
          </cell>
          <cell r="CI31">
            <v>24299684</v>
          </cell>
          <cell r="CJ31">
            <v>22927255</v>
          </cell>
          <cell r="CK31">
            <v>22872534</v>
          </cell>
          <cell r="CL31">
            <v>22403481</v>
          </cell>
          <cell r="CM31">
            <v>21792966</v>
          </cell>
          <cell r="CN31">
            <v>21246376</v>
          </cell>
          <cell r="CO31">
            <v>21158718</v>
          </cell>
          <cell r="CP31">
            <v>20020072</v>
          </cell>
          <cell r="CQ31">
            <v>20651449</v>
          </cell>
          <cell r="CR31">
            <v>19226689</v>
          </cell>
          <cell r="CS31">
            <v>18420007</v>
          </cell>
          <cell r="CT31">
            <v>17244092</v>
          </cell>
          <cell r="CU31">
            <v>16469538</v>
          </cell>
          <cell r="CV31">
            <v>15834869</v>
          </cell>
          <cell r="CW31">
            <v>14801213</v>
          </cell>
          <cell r="CX31">
            <v>13644242</v>
          </cell>
          <cell r="CY31">
            <v>6870891</v>
          </cell>
          <cell r="CZ31">
            <v>6744596</v>
          </cell>
          <cell r="DA31">
            <v>6790868</v>
          </cell>
          <cell r="DB31">
            <v>6549592</v>
          </cell>
          <cell r="DC31">
            <v>6448768</v>
          </cell>
          <cell r="DD31">
            <v>6356485</v>
          </cell>
          <cell r="DE31">
            <v>6349030</v>
          </cell>
          <cell r="DF31">
            <v>6267554</v>
          </cell>
          <cell r="DG31">
            <v>6103035</v>
          </cell>
          <cell r="DH31">
            <v>5962898</v>
          </cell>
          <cell r="DI31">
            <v>5921756</v>
          </cell>
          <cell r="DJ31">
            <v>5907742</v>
          </cell>
          <cell r="DK31">
            <v>5777623</v>
          </cell>
          <cell r="DL31">
            <v>5611893</v>
          </cell>
          <cell r="DM31">
            <v>5635865</v>
          </cell>
          <cell r="DN31">
            <v>5435443</v>
          </cell>
          <cell r="DO31">
            <v>5287038</v>
          </cell>
          <cell r="DP31">
            <v>5060037</v>
          </cell>
          <cell r="DQ31">
            <v>3877320</v>
          </cell>
          <cell r="DR31">
            <v>3810416</v>
          </cell>
          <cell r="DS31">
            <v>3651938</v>
          </cell>
          <cell r="DT31">
            <v>3511509</v>
          </cell>
          <cell r="DU31">
            <v>3435516</v>
          </cell>
          <cell r="DV31">
            <v>3109258</v>
          </cell>
          <cell r="DW31">
            <v>2963622</v>
          </cell>
          <cell r="DX31">
            <v>2875548</v>
          </cell>
          <cell r="DY31">
            <v>2875548</v>
          </cell>
          <cell r="DZ31">
            <v>2852514</v>
          </cell>
          <cell r="EA31">
            <v>2586428</v>
          </cell>
          <cell r="EB31">
            <v>2528144</v>
          </cell>
          <cell r="EC31"/>
          <cell r="ED31">
            <v>67940</v>
          </cell>
          <cell r="EE31">
            <v>441467</v>
          </cell>
          <cell r="EF31"/>
          <cell r="EG31">
            <v>509407</v>
          </cell>
          <cell r="EH31">
            <v>217417</v>
          </cell>
          <cell r="EI31">
            <v>1207822</v>
          </cell>
          <cell r="EJ31">
            <v>288633</v>
          </cell>
          <cell r="EK31">
            <v>1496455</v>
          </cell>
          <cell r="EL31">
            <v>156665</v>
          </cell>
          <cell r="EM31">
            <v>24392193</v>
          </cell>
        </row>
        <row r="32">
          <cell r="B32" t="str">
            <v>GT Bank</v>
          </cell>
          <cell r="C32">
            <v>31.640059000000001</v>
          </cell>
          <cell r="D32">
            <v>13.467715</v>
          </cell>
          <cell r="E32">
            <v>21.529505</v>
          </cell>
          <cell r="F32">
            <v>5.4835919999999998</v>
          </cell>
          <cell r="G32">
            <v>5.7118349999999998</v>
          </cell>
          <cell r="H32">
            <v>9.2857599999999998</v>
          </cell>
          <cell r="I32">
            <v>21.859445000000001</v>
          </cell>
          <cell r="J32">
            <v>3.3755E-2</v>
          </cell>
          <cell r="K32">
            <v>0.142452</v>
          </cell>
          <cell r="L32"/>
          <cell r="M32">
            <v>7.4978765446363912E-3</v>
          </cell>
          <cell r="N32">
            <v>7.6071458703065526E-3</v>
          </cell>
          <cell r="O32">
            <v>7.4511918902885384E-3</v>
          </cell>
          <cell r="P32">
            <v>7.3495525630695308E-3</v>
          </cell>
          <cell r="Q32">
            <v>7.5252834577281043E-3</v>
          </cell>
          <cell r="R32">
            <v>7.5750763656682873E-3</v>
          </cell>
          <cell r="S32">
            <v>7.692692861378695E-3</v>
          </cell>
          <cell r="T32">
            <v>7.5823146691652039E-3</v>
          </cell>
          <cell r="U32">
            <v>7.7269566476608166E-3</v>
          </cell>
          <cell r="V32">
            <v>7.9556490716365738E-3</v>
          </cell>
          <cell r="W32">
            <v>8.4033376354606722E-3</v>
          </cell>
          <cell r="X32">
            <v>8.1625463492911408E-3</v>
          </cell>
          <cell r="Y32">
            <v>8.4958327619748912E-3</v>
          </cell>
          <cell r="Z32">
            <v>8.7822926189684777E-3</v>
          </cell>
          <cell r="AA32">
            <v>8.9182504962042938E-3</v>
          </cell>
          <cell r="AB32">
            <v>8.8883596080166841E-3</v>
          </cell>
          <cell r="AC32">
            <v>9.4469844970881556E-3</v>
          </cell>
          <cell r="AD32">
            <v>9.7931767487665668E-3</v>
          </cell>
          <cell r="AE32">
            <v>9.6990147031472129E-3</v>
          </cell>
          <cell r="AF32">
            <v>9.996201536046849E-3</v>
          </cell>
          <cell r="AG32">
            <v>7.9532605463950752E-3</v>
          </cell>
          <cell r="AH32">
            <v>9.8447529175647273E-3</v>
          </cell>
          <cell r="AI32">
            <v>1.0107948540167158E-2</v>
          </cell>
          <cell r="AJ32">
            <v>1.0778106109904245E-2</v>
          </cell>
          <cell r="AK32">
            <v>8.8082658354365038E-3</v>
          </cell>
          <cell r="AL32">
            <v>9.2180809085022301E-3</v>
          </cell>
          <cell r="AM32">
            <v>9.1783622891588156E-3</v>
          </cell>
          <cell r="AN32">
            <v>9.8101959543893304E-3</v>
          </cell>
          <cell r="AO32">
            <v>313413032</v>
          </cell>
          <cell r="AP32">
            <v>195568503</v>
          </cell>
          <cell r="AQ32">
            <v>0</v>
          </cell>
          <cell r="AR32">
            <v>228782134</v>
          </cell>
          <cell r="AS32">
            <v>0</v>
          </cell>
          <cell r="AT32">
            <v>40312354</v>
          </cell>
          <cell r="AU32">
            <v>51920201</v>
          </cell>
          <cell r="AV32">
            <v>263782134</v>
          </cell>
          <cell r="AW32">
            <v>13553634</v>
          </cell>
          <cell r="AX32">
            <v>20834301</v>
          </cell>
          <cell r="AY32">
            <v>20834.300999999999</v>
          </cell>
          <cell r="AZ32">
            <v>4733253</v>
          </cell>
          <cell r="BA32"/>
          <cell r="BB32">
            <v>5.7435492485244932E-3</v>
          </cell>
          <cell r="BC32">
            <v>4.9759031948656872E-3</v>
          </cell>
          <cell r="BD32">
            <v>5.386022598070939E-3</v>
          </cell>
          <cell r="BE32">
            <v>3.1233729691728181E-3</v>
          </cell>
          <cell r="BF32">
            <v>4.3179703629664876E-2</v>
          </cell>
          <cell r="BG32">
            <v>1.2681115014096434E-2</v>
          </cell>
          <cell r="BH32">
            <v>0.2612982626045629</v>
          </cell>
          <cell r="BI32">
            <v>0.25085687216669955</v>
          </cell>
          <cell r="BJ32">
            <v>0.21058153531724241</v>
          </cell>
          <cell r="BK32">
            <v>0.55798988286378237</v>
          </cell>
          <cell r="BL32">
            <v>0.12727488927892056</v>
          </cell>
          <cell r="BM32">
            <v>0.58375829905095511</v>
          </cell>
          <cell r="BN32">
            <v>0.1270062735034255</v>
          </cell>
          <cell r="BO32">
            <v>4.7193619160861768E-2</v>
          </cell>
          <cell r="BP32">
            <v>7.9812654342563738E-2</v>
          </cell>
          <cell r="BQ32">
            <v>0.62554689483107018</v>
          </cell>
          <cell r="BR32">
            <v>4.8919161725891188E-3</v>
          </cell>
          <cell r="BS32">
            <v>2.5031425621398567E-3</v>
          </cell>
          <cell r="BT32">
            <v>4.5413502395207379E-3</v>
          </cell>
          <cell r="BU32">
            <v>31640059</v>
          </cell>
          <cell r="BV32">
            <v>31267343</v>
          </cell>
          <cell r="BW32">
            <v>29832275</v>
          </cell>
          <cell r="BX32">
            <v>28679600</v>
          </cell>
          <cell r="BY32">
            <v>28607547</v>
          </cell>
          <cell r="BZ32">
            <v>29082395</v>
          </cell>
          <cell r="CA32">
            <v>27975432</v>
          </cell>
          <cell r="CB32">
            <v>28031809</v>
          </cell>
          <cell r="CC32">
            <v>25762804</v>
          </cell>
          <cell r="CD32">
            <v>25323367</v>
          </cell>
          <cell r="CE32">
            <v>26744918</v>
          </cell>
          <cell r="CF32">
            <v>27018071</v>
          </cell>
          <cell r="CG32">
            <v>25341638</v>
          </cell>
          <cell r="CH32">
            <v>27627849</v>
          </cell>
          <cell r="CI32">
            <v>27623812</v>
          </cell>
          <cell r="CJ32">
            <v>28487642</v>
          </cell>
          <cell r="CK32">
            <v>27803556</v>
          </cell>
          <cell r="CL32">
            <v>29619072</v>
          </cell>
          <cell r="CM32">
            <v>30685547</v>
          </cell>
          <cell r="CN32">
            <v>28784276</v>
          </cell>
          <cell r="CO32">
            <v>29252326</v>
          </cell>
          <cell r="CP32">
            <v>29374062</v>
          </cell>
          <cell r="CQ32">
            <v>29161835</v>
          </cell>
          <cell r="CR32">
            <v>30169915</v>
          </cell>
          <cell r="CS32">
            <v>31366414</v>
          </cell>
          <cell r="CT32">
            <v>32991926</v>
          </cell>
          <cell r="CU32">
            <v>28103602</v>
          </cell>
          <cell r="CV32">
            <v>27757959</v>
          </cell>
          <cell r="CW32">
            <v>23977044</v>
          </cell>
          <cell r="CX32">
            <v>25638050</v>
          </cell>
          <cell r="CY32">
            <v>9285760</v>
          </cell>
          <cell r="CZ32">
            <v>9189031</v>
          </cell>
          <cell r="DA32">
            <v>9103145</v>
          </cell>
          <cell r="DB32">
            <v>9024408</v>
          </cell>
          <cell r="DC32">
            <v>8894957</v>
          </cell>
          <cell r="DD32">
            <v>8807741</v>
          </cell>
          <cell r="DE32">
            <v>8751119</v>
          </cell>
          <cell r="DF32">
            <v>8651342</v>
          </cell>
          <cell r="DG32">
            <v>8539089</v>
          </cell>
          <cell r="DH32">
            <v>8543008</v>
          </cell>
          <cell r="DI32">
            <v>8436996</v>
          </cell>
          <cell r="DJ32">
            <v>8385219</v>
          </cell>
          <cell r="DK32">
            <v>8111539</v>
          </cell>
          <cell r="DL32">
            <v>8609134</v>
          </cell>
          <cell r="DM32">
            <v>8624231</v>
          </cell>
          <cell r="DN32">
            <v>8563002</v>
          </cell>
          <cell r="DO32">
            <v>8425536</v>
          </cell>
          <cell r="DP32">
            <v>8366449</v>
          </cell>
          <cell r="DQ32">
            <v>8340364</v>
          </cell>
          <cell r="DR32">
            <v>8208287</v>
          </cell>
          <cell r="DS32">
            <v>8043954</v>
          </cell>
          <cell r="DT32">
            <v>7905730</v>
          </cell>
          <cell r="DU32">
            <v>7776166</v>
          </cell>
          <cell r="DV32">
            <v>7670097</v>
          </cell>
          <cell r="DW32">
            <v>7268290</v>
          </cell>
          <cell r="DX32">
            <v>7165033</v>
          </cell>
          <cell r="DY32">
            <v>6738561</v>
          </cell>
          <cell r="DZ32">
            <v>6326694</v>
          </cell>
          <cell r="EA32">
            <v>6219009</v>
          </cell>
          <cell r="EB32">
            <v>6090652</v>
          </cell>
          <cell r="EC32"/>
          <cell r="ED32">
            <v>115811</v>
          </cell>
          <cell r="EE32">
            <v>434147</v>
          </cell>
          <cell r="EF32"/>
          <cell r="EG32">
            <v>549958</v>
          </cell>
          <cell r="EH32">
            <v>306871</v>
          </cell>
          <cell r="EI32">
            <v>1146548</v>
          </cell>
          <cell r="EJ32">
            <v>817532</v>
          </cell>
          <cell r="EK32">
            <v>1964080</v>
          </cell>
          <cell r="EL32">
            <v>99717</v>
          </cell>
          <cell r="EM32">
            <v>13467715</v>
          </cell>
        </row>
        <row r="33">
          <cell r="B33" t="str">
            <v>Bank of Africa Kenya Ltd</v>
          </cell>
          <cell r="C33">
            <v>42.948867</v>
          </cell>
          <cell r="D33">
            <v>15.564218</v>
          </cell>
          <cell r="E33">
            <v>26.300350000000002</v>
          </cell>
          <cell r="F33">
            <v>2.4095089999999999</v>
          </cell>
          <cell r="G33">
            <v>3.6413579999999999</v>
          </cell>
          <cell r="H33">
            <v>5.4025129999999999</v>
          </cell>
          <cell r="I33">
            <v>22.620439999999999</v>
          </cell>
          <cell r="J33">
            <v>8.6659E-2</v>
          </cell>
          <cell r="K33">
            <v>-2.4105999999999999E-2</v>
          </cell>
          <cell r="L33"/>
          <cell r="M33">
            <v>6.9958777893884098E-3</v>
          </cell>
          <cell r="N33">
            <v>7.1266819978883875E-3</v>
          </cell>
          <cell r="O33">
            <v>7.5811663677424236E-3</v>
          </cell>
          <cell r="P33">
            <v>7.9194235213696194E-3</v>
          </cell>
          <cell r="Q33">
            <v>7.9547706242269964E-3</v>
          </cell>
          <cell r="R33">
            <v>9.0167486454766702E-3</v>
          </cell>
          <cell r="S33">
            <v>9.4706211957805847E-3</v>
          </cell>
          <cell r="T33">
            <v>9.8304060085701375E-3</v>
          </cell>
          <cell r="U33">
            <v>1.0122601758827003E-2</v>
          </cell>
          <cell r="V33">
            <v>9.2581328633084756E-3</v>
          </cell>
          <cell r="W33">
            <v>1.0177805348513865E-2</v>
          </cell>
          <cell r="X33">
            <v>1.052197208223505E-2</v>
          </cell>
          <cell r="Y33">
            <v>1.2523461500078647E-2</v>
          </cell>
          <cell r="Z33">
            <v>1.2373943911985286E-2</v>
          </cell>
          <cell r="AA33">
            <v>1.3351437237861499E-2</v>
          </cell>
          <cell r="AB33">
            <v>1.4379388910788594E-2</v>
          </cell>
          <cell r="AC33">
            <v>1.4133633319425598E-2</v>
          </cell>
          <cell r="AD33">
            <v>1.4716794444925909E-2</v>
          </cell>
          <cell r="AE33">
            <v>1.5976574712738733E-2</v>
          </cell>
          <cell r="AF33">
            <v>1.7371418679000432E-2</v>
          </cell>
          <cell r="AG33">
            <v>1.7144060174214881E-2</v>
          </cell>
          <cell r="AH33">
            <v>1.7338287015198711E-2</v>
          </cell>
          <cell r="AI33">
            <v>1.7683314743432797E-2</v>
          </cell>
          <cell r="AJ33">
            <v>1.7798810383758638E-2</v>
          </cell>
          <cell r="AK33">
            <v>1.7486344949999816E-2</v>
          </cell>
          <cell r="AL33">
            <v>1.8120979532097455E-2</v>
          </cell>
          <cell r="AM33">
            <v>1.6562657310553237E-2</v>
          </cell>
          <cell r="AN33">
            <v>1.7279420011048791E-2</v>
          </cell>
          <cell r="AO33">
            <v>313413032</v>
          </cell>
          <cell r="AP33">
            <v>195568503</v>
          </cell>
          <cell r="AQ33">
            <v>0</v>
          </cell>
          <cell r="AR33">
            <v>228782134</v>
          </cell>
          <cell r="AS33">
            <v>0</v>
          </cell>
          <cell r="AT33">
            <v>40312354</v>
          </cell>
          <cell r="AU33">
            <v>51920201</v>
          </cell>
          <cell r="AV33">
            <v>263782134</v>
          </cell>
          <cell r="AW33">
            <v>13553634</v>
          </cell>
          <cell r="AX33">
            <v>20834301</v>
          </cell>
          <cell r="AY33">
            <v>20834.300999999999</v>
          </cell>
          <cell r="AZ33">
            <v>4733253</v>
          </cell>
          <cell r="BA33"/>
          <cell r="BB33">
            <v>7.7964119088029648E-3</v>
          </cell>
          <cell r="BC33">
            <v>5.7504960620109674E-3</v>
          </cell>
          <cell r="BD33">
            <v>6.5795418630003356E-3</v>
          </cell>
          <cell r="BE33">
            <v>-5.2854314993738209E-4</v>
          </cell>
          <cell r="BF33">
            <v>-1.2473964830575038E-2</v>
          </cell>
          <cell r="BG33">
            <v>-1.5363360688261077E-3</v>
          </cell>
          <cell r="BH33">
            <v>0.16097644431319638</v>
          </cell>
          <cell r="BI33">
            <v>0.10651910396084249</v>
          </cell>
          <cell r="BJ33">
            <v>0.55774514053279101</v>
          </cell>
          <cell r="BK33">
            <v>0.89558897075984401</v>
          </cell>
          <cell r="BL33">
            <v>0.27458927991829873</v>
          </cell>
          <cell r="BM33">
            <v>0.74020854401771774</v>
          </cell>
          <cell r="BN33">
            <v>9.6103590472642567E-2</v>
          </cell>
          <cell r="BO33">
            <v>3.0425785167676262E-2</v>
          </cell>
          <cell r="BP33">
            <v>6.5677805304966308E-2</v>
          </cell>
          <cell r="BQ33">
            <v>0.59178748571787065</v>
          </cell>
          <cell r="BR33">
            <v>1.575775459831506E-2</v>
          </cell>
          <cell r="BS33">
            <v>7.0570418161258343E-5</v>
          </cell>
          <cell r="BT33">
            <v>9.933088638274452E-3</v>
          </cell>
          <cell r="BU33">
            <v>42948867</v>
          </cell>
          <cell r="BV33">
            <v>44917325</v>
          </cell>
          <cell r="BW33">
            <v>45547821</v>
          </cell>
          <cell r="BX33">
            <v>51147174</v>
          </cell>
          <cell r="BY33">
            <v>48980847</v>
          </cell>
          <cell r="BZ33">
            <v>43996118</v>
          </cell>
          <cell r="CA33">
            <v>43839025</v>
          </cell>
          <cell r="CB33">
            <v>46211260</v>
          </cell>
          <cell r="CC33">
            <v>46357461</v>
          </cell>
          <cell r="CD33">
            <v>49080859</v>
          </cell>
          <cell r="CE33">
            <v>43111732</v>
          </cell>
          <cell r="CF33">
            <v>54594970</v>
          </cell>
          <cell r="CG33">
            <v>46661321</v>
          </cell>
          <cell r="CH33">
            <v>54191291</v>
          </cell>
          <cell r="CI33">
            <v>53979562</v>
          </cell>
          <cell r="CJ33">
            <v>59626808</v>
          </cell>
          <cell r="CK33">
            <v>59921903</v>
          </cell>
          <cell r="CL33">
            <v>55995671</v>
          </cell>
          <cell r="CM33">
            <v>60364364</v>
          </cell>
          <cell r="CN33">
            <v>62805476</v>
          </cell>
          <cell r="CO33">
            <v>66482816</v>
          </cell>
          <cell r="CP33">
            <v>69280267</v>
          </cell>
          <cell r="CQ33">
            <v>65069310</v>
          </cell>
          <cell r="CR33">
            <v>63122599</v>
          </cell>
          <cell r="CS33">
            <v>63211641</v>
          </cell>
          <cell r="CT33">
            <v>62211641</v>
          </cell>
          <cell r="CU33">
            <v>58432443</v>
          </cell>
          <cell r="CV33">
            <v>57647846</v>
          </cell>
          <cell r="CW33">
            <v>51954246</v>
          </cell>
          <cell r="CX33">
            <v>52683299</v>
          </cell>
          <cell r="CY33">
            <v>5402513</v>
          </cell>
          <cell r="CZ33">
            <v>5419387</v>
          </cell>
          <cell r="DA33">
            <v>5580391</v>
          </cell>
          <cell r="DB33">
            <v>4096269</v>
          </cell>
          <cell r="DC33">
            <v>3985851</v>
          </cell>
          <cell r="DD33">
            <v>4275761</v>
          </cell>
          <cell r="DE33">
            <v>6816863</v>
          </cell>
          <cell r="DF33">
            <v>6811351</v>
          </cell>
          <cell r="DG33">
            <v>6736020</v>
          </cell>
          <cell r="DH33">
            <v>6736182</v>
          </cell>
          <cell r="DI33">
            <v>6115405</v>
          </cell>
          <cell r="DJ33">
            <v>6099322</v>
          </cell>
          <cell r="DK33">
            <v>6207582</v>
          </cell>
          <cell r="DL33">
            <v>8467705</v>
          </cell>
          <cell r="DM33">
            <v>8397488</v>
          </cell>
          <cell r="DN33">
            <v>8447965</v>
          </cell>
          <cell r="DO33">
            <v>8434199</v>
          </cell>
          <cell r="DP33">
            <v>8417986</v>
          </cell>
          <cell r="DQ33">
            <v>8547381</v>
          </cell>
          <cell r="DR33">
            <v>8543254</v>
          </cell>
          <cell r="DS33">
            <v>8408203</v>
          </cell>
          <cell r="DT33">
            <v>8495736</v>
          </cell>
          <cell r="DU33">
            <v>9750300</v>
          </cell>
          <cell r="DV33">
            <v>9135664</v>
          </cell>
          <cell r="DW33">
            <v>8014300</v>
          </cell>
          <cell r="DX33">
            <v>7913209</v>
          </cell>
          <cell r="DY33">
            <v>7913209</v>
          </cell>
          <cell r="DZ33">
            <v>8135465</v>
          </cell>
          <cell r="EA33">
            <v>6710063</v>
          </cell>
          <cell r="EB33">
            <v>6539160</v>
          </cell>
          <cell r="EC33"/>
          <cell r="ED33">
            <v>334569</v>
          </cell>
          <cell r="EE33">
            <v>265291</v>
          </cell>
          <cell r="EF33"/>
          <cell r="EG33">
            <v>599860</v>
          </cell>
          <cell r="EH33">
            <v>537228</v>
          </cell>
          <cell r="EI33">
            <v>4360949</v>
          </cell>
          <cell r="EJ33">
            <v>1530565</v>
          </cell>
          <cell r="EK33">
            <v>5891514</v>
          </cell>
          <cell r="EL33">
            <v>-16874</v>
          </cell>
          <cell r="EM33">
            <v>15564218</v>
          </cell>
        </row>
        <row r="34">
          <cell r="B34" t="str">
            <v>Gulf African Bank</v>
          </cell>
          <cell r="C34">
            <v>36.396267000000002</v>
          </cell>
          <cell r="D34">
            <v>20.889621000000002</v>
          </cell>
          <cell r="E34">
            <v>28.51548</v>
          </cell>
          <cell r="F34">
            <v>4.5869920000000004</v>
          </cell>
          <cell r="G34">
            <v>6.0076130000000001</v>
          </cell>
          <cell r="H34">
            <v>5.1670489999999996</v>
          </cell>
          <cell r="I34">
            <v>31.418457</v>
          </cell>
          <cell r="J34">
            <v>6.3769000000000006E-2</v>
          </cell>
          <cell r="K34">
            <v>0.21294299999999999</v>
          </cell>
          <cell r="L34"/>
          <cell r="M34">
            <v>6.6880492258390338E-3</v>
          </cell>
          <cell r="N34">
            <v>6.8251758384581529E-3</v>
          </cell>
          <cell r="O34">
            <v>6.5487669305462565E-3</v>
          </cell>
          <cell r="P34">
            <v>6.5291431009841579E-3</v>
          </cell>
          <cell r="Q34">
            <v>6.9095081394650055E-3</v>
          </cell>
          <cell r="R34">
            <v>6.9106254166044264E-3</v>
          </cell>
          <cell r="S34">
            <v>6.9848208247664427E-3</v>
          </cell>
          <cell r="T34">
            <v>7.1519141292873348E-3</v>
          </cell>
          <cell r="U34">
            <v>7.54955086022266E-3</v>
          </cell>
          <cell r="V34">
            <v>7.5962713770196845E-3</v>
          </cell>
          <cell r="W34">
            <v>7.8684087512311922E-3</v>
          </cell>
          <cell r="X34">
            <v>7.6896816231393789E-3</v>
          </cell>
          <cell r="Y34">
            <v>7.8917205441061331E-3</v>
          </cell>
          <cell r="Z34">
            <v>7.7493919586088178E-3</v>
          </cell>
          <cell r="AA34">
            <v>7.9523347752642713E-3</v>
          </cell>
          <cell r="AB34">
            <v>7.3072430119434963E-3</v>
          </cell>
          <cell r="AC34">
            <v>7.6597289580203707E-3</v>
          </cell>
          <cell r="AD34">
            <v>6.7981092668205397E-3</v>
          </cell>
          <cell r="AE34">
            <v>6.8135748121896031E-3</v>
          </cell>
          <cell r="AF34">
            <v>7.0717017263821954E-3</v>
          </cell>
          <cell r="AG34">
            <v>6.8156702168746001E-3</v>
          </cell>
          <cell r="AH34">
            <v>6.6414854665934001E-3</v>
          </cell>
          <cell r="AI34">
            <v>6.4972161789634136E-3</v>
          </cell>
          <cell r="AJ34">
            <v>6.4545435582141E-3</v>
          </cell>
          <cell r="AK34">
            <v>6.4405605012668281E-3</v>
          </cell>
          <cell r="AL34">
            <v>6.3060468550378834E-3</v>
          </cell>
          <cell r="AM34">
            <v>6.4461685136653919E-3</v>
          </cell>
          <cell r="AN34">
            <v>6.3554162267492557E-3</v>
          </cell>
          <cell r="AO34">
            <v>313413032</v>
          </cell>
          <cell r="AP34">
            <v>195568503</v>
          </cell>
          <cell r="AQ34">
            <v>0</v>
          </cell>
          <cell r="AR34">
            <v>228782134</v>
          </cell>
          <cell r="AS34">
            <v>0</v>
          </cell>
          <cell r="AT34">
            <v>40312354</v>
          </cell>
          <cell r="AU34">
            <v>51920201</v>
          </cell>
          <cell r="AV34">
            <v>263782134</v>
          </cell>
          <cell r="AW34">
            <v>13553634</v>
          </cell>
          <cell r="AX34">
            <v>20834301</v>
          </cell>
          <cell r="AY34">
            <v>20834.300999999999</v>
          </cell>
          <cell r="AZ34">
            <v>4733253</v>
          </cell>
          <cell r="BA34"/>
          <cell r="BB34">
            <v>6.6069330647249057E-3</v>
          </cell>
          <cell r="BC34">
            <v>7.7180673836232325E-3</v>
          </cell>
          <cell r="BD34">
            <v>7.1336995288484297E-3</v>
          </cell>
          <cell r="BE34">
            <v>4.6689439963957498E-3</v>
          </cell>
          <cell r="BF34">
            <v>0.10860519188417214</v>
          </cell>
          <cell r="BG34">
            <v>1.4953688029624752E-2</v>
          </cell>
          <cell r="BH34">
            <v>0.19121285937116517</v>
          </cell>
          <cell r="BI34">
            <v>0.1459967305205345</v>
          </cell>
          <cell r="BJ34">
            <v>0.24674503872834683</v>
          </cell>
          <cell r="BK34">
            <v>0.63335785047670434</v>
          </cell>
          <cell r="BL34">
            <v>0.12417011096827665</v>
          </cell>
          <cell r="BM34">
            <v>0.5</v>
          </cell>
          <cell r="BN34">
            <v>9.7583386836722394E-2</v>
          </cell>
          <cell r="BO34">
            <v>1.5095177486222159E-2</v>
          </cell>
          <cell r="BP34">
            <v>8.2488209350500233E-2</v>
          </cell>
          <cell r="BQ34">
            <v>0.73257125603356499</v>
          </cell>
          <cell r="BR34">
            <v>1.8816977731119114E-3</v>
          </cell>
          <cell r="BS34">
            <v>5.2501236829963866E-3</v>
          </cell>
          <cell r="BT34">
            <v>3.6812749066666072E-3</v>
          </cell>
          <cell r="BU34">
            <v>36396267</v>
          </cell>
          <cell r="BV34">
            <v>37652623</v>
          </cell>
          <cell r="BW34">
            <v>34525893</v>
          </cell>
          <cell r="BX34">
            <v>33982466</v>
          </cell>
          <cell r="BY34">
            <v>34764839</v>
          </cell>
          <cell r="BZ34">
            <v>35122982</v>
          </cell>
          <cell r="CA34">
            <v>33153032</v>
          </cell>
          <cell r="CB34">
            <v>32861161</v>
          </cell>
          <cell r="CC34">
            <v>32810542</v>
          </cell>
          <cell r="CD34">
            <v>33325575</v>
          </cell>
          <cell r="CE34">
            <v>32403890</v>
          </cell>
          <cell r="CF34">
            <v>32288071</v>
          </cell>
          <cell r="CG34">
            <v>30042805</v>
          </cell>
          <cell r="CH34">
            <v>31316228</v>
          </cell>
          <cell r="CI34">
            <v>29751830</v>
          </cell>
          <cell r="CJ34">
            <v>30065287</v>
          </cell>
          <cell r="CK34">
            <v>26213067</v>
          </cell>
          <cell r="CL34">
            <v>27156264</v>
          </cell>
          <cell r="CM34">
            <v>23703026</v>
          </cell>
          <cell r="CN34">
            <v>22877199</v>
          </cell>
          <cell r="CO34">
            <v>23398523</v>
          </cell>
          <cell r="CP34">
            <v>24713782</v>
          </cell>
          <cell r="CQ34">
            <v>23723135</v>
          </cell>
          <cell r="CR34">
            <v>21903335</v>
          </cell>
          <cell r="CS34">
            <v>20817084</v>
          </cell>
          <cell r="CT34">
            <v>19753647</v>
          </cell>
          <cell r="CU34">
            <v>19148625</v>
          </cell>
          <cell r="CV34">
            <v>17319720</v>
          </cell>
          <cell r="CW34">
            <v>16958464</v>
          </cell>
          <cell r="CX34">
            <v>16053971</v>
          </cell>
          <cell r="CY34">
            <v>5167049</v>
          </cell>
          <cell r="CZ34">
            <v>5028633</v>
          </cell>
          <cell r="DA34">
            <v>4760309</v>
          </cell>
          <cell r="DB34">
            <v>4782828</v>
          </cell>
          <cell r="DC34">
            <v>4733857</v>
          </cell>
          <cell r="DD34">
            <v>4634964</v>
          </cell>
          <cell r="DE34">
            <v>5426220</v>
          </cell>
          <cell r="DF34">
            <v>5403831</v>
          </cell>
          <cell r="DG34">
            <v>5411788</v>
          </cell>
          <cell r="DH34">
            <v>4467964</v>
          </cell>
          <cell r="DI34">
            <v>4490592</v>
          </cell>
          <cell r="DJ34">
            <v>5413187</v>
          </cell>
          <cell r="DK34">
            <v>4419876</v>
          </cell>
          <cell r="DL34">
            <v>4419463</v>
          </cell>
          <cell r="DM34">
            <v>5494135</v>
          </cell>
          <cell r="DN34">
            <v>4547413</v>
          </cell>
          <cell r="DO34">
            <v>4495395</v>
          </cell>
          <cell r="DP34">
            <v>4375707</v>
          </cell>
          <cell r="DQ34">
            <v>4273794</v>
          </cell>
          <cell r="DR34">
            <v>4167002</v>
          </cell>
          <cell r="DS34">
            <v>4055478</v>
          </cell>
          <cell r="DT34">
            <v>3877386</v>
          </cell>
          <cell r="DU34">
            <v>3147507</v>
          </cell>
          <cell r="DV34">
            <v>3551668</v>
          </cell>
          <cell r="DW34">
            <v>3303041</v>
          </cell>
          <cell r="DX34">
            <v>3146683</v>
          </cell>
          <cell r="DY34">
            <v>3146683</v>
          </cell>
          <cell r="DZ34">
            <v>3015261</v>
          </cell>
          <cell r="EA34">
            <v>2771877</v>
          </cell>
          <cell r="EB34">
            <v>2685926</v>
          </cell>
          <cell r="EC34"/>
          <cell r="ED34">
            <v>178807</v>
          </cell>
          <cell r="EE34">
            <v>545856</v>
          </cell>
          <cell r="EF34"/>
          <cell r="EG34">
            <v>724663</v>
          </cell>
          <cell r="EH34">
            <v>458971</v>
          </cell>
          <cell r="EI34">
            <v>1480805</v>
          </cell>
          <cell r="EJ34">
            <v>1480805</v>
          </cell>
          <cell r="EK34">
            <v>2961610</v>
          </cell>
          <cell r="EL34">
            <v>138413</v>
          </cell>
          <cell r="EM34">
            <v>20889621</v>
          </cell>
        </row>
        <row r="35">
          <cell r="B35" t="str">
            <v>ABC Bank</v>
          </cell>
          <cell r="C35">
            <v>33.170147</v>
          </cell>
          <cell r="D35">
            <v>21.512004000000001</v>
          </cell>
          <cell r="E35">
            <v>28.164021999999999</v>
          </cell>
          <cell r="F35">
            <v>2.5450949999999999</v>
          </cell>
          <cell r="G35">
            <v>3.218607</v>
          </cell>
          <cell r="H35">
            <v>3.8355709999999998</v>
          </cell>
          <cell r="I35">
            <v>21.424956000000002</v>
          </cell>
          <cell r="J35">
            <v>2.6599999999999999E-2</v>
          </cell>
          <cell r="K35">
            <v>3.1296999999999998E-2</v>
          </cell>
          <cell r="L35"/>
          <cell r="M35">
            <v>5.9203699231156438E-3</v>
          </cell>
          <cell r="N35">
            <v>6.0537169832393621E-3</v>
          </cell>
          <cell r="O35">
            <v>5.745927048267571E-3</v>
          </cell>
          <cell r="P35">
            <v>5.5944226883634296E-3</v>
          </cell>
          <cell r="Q35">
            <v>5.6260553437392918E-3</v>
          </cell>
          <cell r="R35">
            <v>5.6528047557803749E-3</v>
          </cell>
          <cell r="S35">
            <v>5.8295216691348472E-3</v>
          </cell>
          <cell r="T35">
            <v>5.9214335518632576E-3</v>
          </cell>
          <cell r="U35">
            <v>6.0175306625005823E-3</v>
          </cell>
          <cell r="V35">
            <v>5.6601862510039895E-3</v>
          </cell>
          <cell r="W35">
            <v>5.8971092473043239E-3</v>
          </cell>
          <cell r="X35">
            <v>6.0054369432293525E-3</v>
          </cell>
          <cell r="Y35">
            <v>5.9652939954429902E-3</v>
          </cell>
          <cell r="Z35">
            <v>5.8029055458772398E-3</v>
          </cell>
          <cell r="AA35">
            <v>5.9265802092161339E-3</v>
          </cell>
          <cell r="AB35">
            <v>1.6325112664941153E-2</v>
          </cell>
          <cell r="AC35">
            <v>5.7408823984750005E-3</v>
          </cell>
          <cell r="AD35">
            <v>5.5502545118444602E-3</v>
          </cell>
          <cell r="AE35">
            <v>5.9977886697423826E-3</v>
          </cell>
          <cell r="AF35">
            <v>5.9408597942924232E-3</v>
          </cell>
          <cell r="AG35">
            <v>6.0620791276857541E-3</v>
          </cell>
          <cell r="AH35">
            <v>5.9889041038479682E-3</v>
          </cell>
          <cell r="AI35">
            <v>6.195277048524921E-3</v>
          </cell>
          <cell r="AJ35">
            <v>6.3098294446030326E-3</v>
          </cell>
          <cell r="AK35">
            <v>6.9478028829091515E-3</v>
          </cell>
          <cell r="AL35">
            <v>7.0505678454212796E-3</v>
          </cell>
          <cell r="AM35">
            <v>6.6617917698490684E-3</v>
          </cell>
          <cell r="AN35">
            <v>6.6548282065482661E-3</v>
          </cell>
          <cell r="AO35">
            <v>313413032</v>
          </cell>
          <cell r="AP35">
            <v>195568503</v>
          </cell>
          <cell r="AQ35">
            <v>0</v>
          </cell>
          <cell r="AR35">
            <v>228782134</v>
          </cell>
          <cell r="AS35">
            <v>0</v>
          </cell>
          <cell r="AT35">
            <v>40312354</v>
          </cell>
          <cell r="AU35">
            <v>51920201</v>
          </cell>
          <cell r="AV35">
            <v>263782134</v>
          </cell>
          <cell r="AW35">
            <v>13553634</v>
          </cell>
          <cell r="AX35">
            <v>20834301</v>
          </cell>
          <cell r="AY35">
            <v>20834.300999999999</v>
          </cell>
          <cell r="AZ35">
            <v>4733253</v>
          </cell>
          <cell r="BA35"/>
          <cell r="BB35">
            <v>6.0213027060188789E-3</v>
          </cell>
          <cell r="BC35">
            <v>7.9480186083209694E-3</v>
          </cell>
          <cell r="BD35">
            <v>7.0457755041078316E-3</v>
          </cell>
          <cell r="BE35">
            <v>6.862115225914812E-4</v>
          </cell>
          <cell r="BF35">
            <v>2.2904781744341109E-2</v>
          </cell>
          <cell r="BG35">
            <v>2.6630396912099238E-3</v>
          </cell>
          <cell r="BH35">
            <v>0.15022700630050301</v>
          </cell>
          <cell r="BI35">
            <v>0.11879114244155273</v>
          </cell>
          <cell r="BJ35">
            <v>0.45682320843355989</v>
          </cell>
          <cell r="BK35">
            <v>0.87491188135328712</v>
          </cell>
          <cell r="BL35">
            <v>0.11484446538006421</v>
          </cell>
          <cell r="BM35">
            <v>0.28133793657925227</v>
          </cell>
          <cell r="BN35">
            <v>0.10925696841965976</v>
          </cell>
          <cell r="BO35">
            <v>7.7616450978930815E-2</v>
          </cell>
          <cell r="BP35">
            <v>3.1640517440728946E-2</v>
          </cell>
          <cell r="BQ35">
            <v>0.76381150391091168</v>
          </cell>
          <cell r="BR35">
            <v>3.1549009081351101E-3</v>
          </cell>
          <cell r="BS35">
            <v>7.7743873754562481E-4</v>
          </cell>
          <cell r="BT35">
            <v>3.0474557480037559E-3</v>
          </cell>
          <cell r="BU35">
            <v>33170147</v>
          </cell>
          <cell r="BV35">
            <v>32643367</v>
          </cell>
          <cell r="BW35">
            <v>30743922</v>
          </cell>
          <cell r="BX35">
            <v>29905320</v>
          </cell>
          <cell r="BY35">
            <v>28616088</v>
          </cell>
          <cell r="BZ35">
            <v>28680487</v>
          </cell>
          <cell r="CA35">
            <v>27040256</v>
          </cell>
          <cell r="CB35">
            <v>28133820</v>
          </cell>
          <cell r="CC35">
            <v>28261644</v>
          </cell>
          <cell r="CD35">
            <v>27212707</v>
          </cell>
          <cell r="CE35">
            <v>25184867</v>
          </cell>
          <cell r="CF35">
            <v>25360907</v>
          </cell>
          <cell r="CG35">
            <v>24740084</v>
          </cell>
          <cell r="CH35">
            <v>24804407</v>
          </cell>
          <cell r="CI35">
            <v>23670819</v>
          </cell>
          <cell r="CJ35">
            <v>23705934</v>
          </cell>
          <cell r="CK35">
            <v>22678535</v>
          </cell>
          <cell r="CL35">
            <v>22422351</v>
          </cell>
          <cell r="CM35">
            <v>21654599</v>
          </cell>
          <cell r="CN35">
            <v>24039489</v>
          </cell>
          <cell r="CO35">
            <v>21727653</v>
          </cell>
          <cell r="CP35">
            <v>22058297</v>
          </cell>
          <cell r="CQ35">
            <v>21758165</v>
          </cell>
          <cell r="CR35">
            <v>21979802</v>
          </cell>
          <cell r="CS35">
            <v>21807865</v>
          </cell>
          <cell r="CT35">
            <v>21438729</v>
          </cell>
          <cell r="CU35">
            <v>21618307</v>
          </cell>
          <cell r="CV35">
            <v>20733310</v>
          </cell>
          <cell r="CW35">
            <v>20231896</v>
          </cell>
          <cell r="CX35">
            <v>19639370</v>
          </cell>
          <cell r="CY35">
            <v>3835571</v>
          </cell>
          <cell r="CZ35">
            <v>3816281</v>
          </cell>
          <cell r="DA35">
            <v>3735388</v>
          </cell>
          <cell r="DB35">
            <v>3730737</v>
          </cell>
          <cell r="DC35">
            <v>3718046</v>
          </cell>
          <cell r="DD35">
            <v>3689483</v>
          </cell>
          <cell r="DE35">
            <v>3634989</v>
          </cell>
          <cell r="DF35">
            <v>3622525</v>
          </cell>
          <cell r="DG35">
            <v>3594363</v>
          </cell>
          <cell r="DH35">
            <v>3556818</v>
          </cell>
          <cell r="DI35">
            <v>3243659</v>
          </cell>
          <cell r="DJ35">
            <v>3228032</v>
          </cell>
          <cell r="DK35">
            <v>3204998</v>
          </cell>
          <cell r="DL35">
            <v>3160146</v>
          </cell>
          <cell r="DM35">
            <v>3129773</v>
          </cell>
          <cell r="DN35">
            <v>3096861</v>
          </cell>
          <cell r="DO35">
            <v>22678535</v>
          </cell>
          <cell r="DP35">
            <v>2996763</v>
          </cell>
          <cell r="DQ35">
            <v>2998032</v>
          </cell>
          <cell r="DR35">
            <v>2943527</v>
          </cell>
          <cell r="DS35">
            <v>2896590</v>
          </cell>
          <cell r="DT35">
            <v>2836608</v>
          </cell>
          <cell r="DU35">
            <v>2749967</v>
          </cell>
          <cell r="DV35">
            <v>2705531</v>
          </cell>
          <cell r="DW35">
            <v>2688873</v>
          </cell>
          <cell r="DX35">
            <v>2622550</v>
          </cell>
          <cell r="DY35">
            <v>2622550</v>
          </cell>
          <cell r="DZ35">
            <v>2610617</v>
          </cell>
          <cell r="EA35">
            <v>2530689</v>
          </cell>
          <cell r="EB35">
            <v>2449940</v>
          </cell>
          <cell r="EC35"/>
          <cell r="ED35">
            <v>169782</v>
          </cell>
          <cell r="EE35">
            <v>201876</v>
          </cell>
          <cell r="EF35"/>
          <cell r="EG35">
            <v>371658</v>
          </cell>
          <cell r="EH35">
            <v>325168</v>
          </cell>
          <cell r="EI35">
            <v>785235</v>
          </cell>
          <cell r="EJ35">
            <v>2005839</v>
          </cell>
          <cell r="EK35">
            <v>2791074</v>
          </cell>
          <cell r="EL35">
            <v>21908</v>
          </cell>
          <cell r="EM35">
            <v>21512004</v>
          </cell>
        </row>
        <row r="36">
          <cell r="B36" t="str">
            <v>Sidian Bank</v>
          </cell>
          <cell r="C36">
            <v>33.424261000000001</v>
          </cell>
          <cell r="D36">
            <v>20.579388999999999</v>
          </cell>
          <cell r="E36">
            <v>23.122658000000001</v>
          </cell>
          <cell r="F36">
            <v>3.4273419999999999</v>
          </cell>
          <cell r="G36">
            <v>5.1516029999999997</v>
          </cell>
          <cell r="H36">
            <v>4.1830129999999999</v>
          </cell>
          <cell r="I36">
            <v>32.411726000000002</v>
          </cell>
          <cell r="J36">
            <v>3.3549000000000002E-2</v>
          </cell>
          <cell r="K36">
            <v>0.14654600000000001</v>
          </cell>
          <cell r="L36"/>
          <cell r="M36">
            <v>5.6570828728646459E-3</v>
          </cell>
          <cell r="N36">
            <v>5.7089578197034585E-3</v>
          </cell>
          <cell r="O36">
            <v>5.7097562545274788E-3</v>
          </cell>
          <cell r="P36">
            <v>5.7538535708827419E-3</v>
          </cell>
          <cell r="Q36">
            <v>5.2305483747071288E-3</v>
          </cell>
          <cell r="R36">
            <v>5.2701832128260843E-3</v>
          </cell>
          <cell r="S36">
            <v>5.4089827873986963E-3</v>
          </cell>
          <cell r="T36">
            <v>5.3217796413873551E-3</v>
          </cell>
          <cell r="U36">
            <v>5.6493641509023432E-3</v>
          </cell>
          <cell r="V36">
            <v>5.4771077510110035E-3</v>
          </cell>
          <cell r="W36">
            <v>5.2310206975375228E-3</v>
          </cell>
          <cell r="X36">
            <v>5.2130120422724672E-3</v>
          </cell>
          <cell r="Y36">
            <v>4.8577676335101903E-3</v>
          </cell>
          <cell r="Z36">
            <v>4.7403092536002596E-3</v>
          </cell>
          <cell r="AA36">
            <v>5.1092129351196659E-3</v>
          </cell>
          <cell r="AB36">
            <v>5.5115399521931206E-3</v>
          </cell>
          <cell r="AC36">
            <v>5.7831533357377597E-3</v>
          </cell>
          <cell r="AD36">
            <v>6.0471710007283025E-3</v>
          </cell>
          <cell r="AE36">
            <v>5.9714542813604403E-3</v>
          </cell>
          <cell r="AF36">
            <v>5.8765362646233076E-3</v>
          </cell>
          <cell r="AG36">
            <v>4.8361310963036122E-3</v>
          </cell>
          <cell r="AH36">
            <v>4.9154540865462499E-3</v>
          </cell>
          <cell r="AI36">
            <v>5.0263543763286195E-3</v>
          </cell>
          <cell r="AJ36">
            <v>5.0161580402710727E-3</v>
          </cell>
          <cell r="AK36">
            <v>4.7468276498234228E-3</v>
          </cell>
          <cell r="AL36">
            <v>4.6988582350972414E-3</v>
          </cell>
          <cell r="AM36">
            <v>4.8405717073295926E-3</v>
          </cell>
          <cell r="AN36">
            <v>4.6830084226306083E-3</v>
          </cell>
          <cell r="AO36">
            <v>313413032</v>
          </cell>
          <cell r="AP36">
            <v>195568503</v>
          </cell>
          <cell r="AQ36">
            <v>0</v>
          </cell>
          <cell r="AR36">
            <v>228782134</v>
          </cell>
          <cell r="AS36">
            <v>0</v>
          </cell>
          <cell r="AT36">
            <v>40312354</v>
          </cell>
          <cell r="AU36">
            <v>51920201</v>
          </cell>
          <cell r="AV36">
            <v>263782134</v>
          </cell>
          <cell r="AW36">
            <v>13553634</v>
          </cell>
          <cell r="AX36">
            <v>20834301</v>
          </cell>
          <cell r="AY36">
            <v>20834.300999999999</v>
          </cell>
          <cell r="AZ36">
            <v>4733253</v>
          </cell>
          <cell r="BA36"/>
          <cell r="BB36">
            <v>6.0674314529260689E-3</v>
          </cell>
          <cell r="BC36">
            <v>7.603446276779972E-3</v>
          </cell>
          <cell r="BD36">
            <v>5.7845806726845696E-3</v>
          </cell>
          <cell r="BE36">
            <v>3.2131371629770017E-3</v>
          </cell>
          <cell r="BF36">
            <v>9.9311606720925719E-2</v>
          </cell>
          <cell r="BG36">
            <v>1.2262531643420947E-2</v>
          </cell>
          <cell r="BH36">
            <v>0.15894256911834931</v>
          </cell>
          <cell r="BI36">
            <v>0.10574389034388355</v>
          </cell>
          <cell r="BJ36">
            <v>0.51416359394113731</v>
          </cell>
          <cell r="BK36">
            <v>0.73261912441124255</v>
          </cell>
          <cell r="BL36">
            <v>9.3231880974911294E-2</v>
          </cell>
          <cell r="BM36">
            <v>0.41644395104367965</v>
          </cell>
          <cell r="BN36">
            <v>0.1313010755735825</v>
          </cell>
          <cell r="BO36">
            <v>5.5183710252642605E-2</v>
          </cell>
          <cell r="BP36">
            <v>7.6117365320939906E-2</v>
          </cell>
          <cell r="BQ36">
            <v>0.89000966065406484</v>
          </cell>
          <cell r="BR36">
            <v>1.9314304451102656E-2</v>
          </cell>
          <cell r="BS36">
            <v>1.3991011083627719E-2</v>
          </cell>
          <cell r="BT36">
            <v>1.7190006539467513E-2</v>
          </cell>
          <cell r="BU36">
            <v>33424261</v>
          </cell>
          <cell r="BV36">
            <v>33499603</v>
          </cell>
          <cell r="BW36">
            <v>33543757</v>
          </cell>
          <cell r="BX36">
            <v>36222538</v>
          </cell>
          <cell r="BY36">
            <v>27465185</v>
          </cell>
          <cell r="BZ36">
            <v>26451638</v>
          </cell>
          <cell r="CA36">
            <v>24265663</v>
          </cell>
          <cell r="CB36">
            <v>25406971</v>
          </cell>
          <cell r="CC36">
            <v>23400474</v>
          </cell>
          <cell r="CD36">
            <v>25329169</v>
          </cell>
          <cell r="CE36">
            <v>25417843</v>
          </cell>
          <cell r="CF36">
            <v>22865505</v>
          </cell>
          <cell r="CG36">
            <v>21357207</v>
          </cell>
          <cell r="CH36">
            <v>19301752</v>
          </cell>
          <cell r="CI36">
            <v>18479802</v>
          </cell>
          <cell r="CJ36">
            <v>19185126</v>
          </cell>
          <cell r="CK36">
            <v>20996154</v>
          </cell>
          <cell r="CL36">
            <v>20875499</v>
          </cell>
          <cell r="CM36">
            <v>21348559</v>
          </cell>
          <cell r="CN36">
            <v>20249944</v>
          </cell>
          <cell r="CO36">
            <v>19948959</v>
          </cell>
          <cell r="CP36">
            <v>19106557</v>
          </cell>
          <cell r="CQ36">
            <v>17879138</v>
          </cell>
          <cell r="CR36">
            <v>17208615</v>
          </cell>
          <cell r="CS36">
            <v>16838487</v>
          </cell>
          <cell r="CT36">
            <v>15798777</v>
          </cell>
          <cell r="CU36">
            <v>14462755</v>
          </cell>
          <cell r="CV36">
            <v>13719401</v>
          </cell>
          <cell r="CW36">
            <v>13910275</v>
          </cell>
          <cell r="CX36">
            <v>13199239</v>
          </cell>
          <cell r="CY36">
            <v>4183013</v>
          </cell>
          <cell r="CZ36">
            <v>4080432</v>
          </cell>
          <cell r="DA36">
            <v>3998982</v>
          </cell>
          <cell r="DB36">
            <v>3912805</v>
          </cell>
          <cell r="DC36">
            <v>4002096</v>
          </cell>
          <cell r="DD36">
            <v>4017983</v>
          </cell>
          <cell r="DE36">
            <v>4105425</v>
          </cell>
          <cell r="DF36">
            <v>4070510</v>
          </cell>
          <cell r="DG36">
            <v>4098554</v>
          </cell>
          <cell r="DH36">
            <v>4037126</v>
          </cell>
          <cell r="DI36">
            <v>3646485</v>
          </cell>
          <cell r="DJ36">
            <v>3547795</v>
          </cell>
          <cell r="DK36">
            <v>3316125</v>
          </cell>
          <cell r="DL36">
            <v>3446978</v>
          </cell>
          <cell r="DM36">
            <v>3593855</v>
          </cell>
          <cell r="DN36">
            <v>3754991</v>
          </cell>
          <cell r="DO36">
            <v>3806165</v>
          </cell>
          <cell r="DP36">
            <v>3868788</v>
          </cell>
          <cell r="DQ36">
            <v>4047881</v>
          </cell>
          <cell r="DR36">
            <v>3986414</v>
          </cell>
          <cell r="DS36">
            <v>3928335</v>
          </cell>
          <cell r="DT36">
            <v>3837485</v>
          </cell>
          <cell r="DU36">
            <v>2689538</v>
          </cell>
          <cell r="DV36">
            <v>2636901</v>
          </cell>
          <cell r="DW36">
            <v>2529002</v>
          </cell>
          <cell r="DX36">
            <v>2431774</v>
          </cell>
          <cell r="DY36">
            <v>2431774</v>
          </cell>
          <cell r="DZ36">
            <v>2197975</v>
          </cell>
          <cell r="EA36">
            <v>1985856</v>
          </cell>
          <cell r="EB36">
            <v>1867591</v>
          </cell>
          <cell r="EC36"/>
          <cell r="ED36">
            <v>353906</v>
          </cell>
          <cell r="EE36">
            <v>334408</v>
          </cell>
          <cell r="EF36"/>
          <cell r="EG36">
            <v>688314</v>
          </cell>
          <cell r="EH36">
            <v>504272</v>
          </cell>
          <cell r="EI36">
            <v>881165</v>
          </cell>
          <cell r="EJ36">
            <v>1234762</v>
          </cell>
          <cell r="EK36">
            <v>2115927</v>
          </cell>
          <cell r="EL36">
            <v>102582</v>
          </cell>
          <cell r="EM36">
            <v>20579389</v>
          </cell>
        </row>
        <row r="37">
          <cell r="B37" t="str">
            <v>Habib A.G.Zurich</v>
          </cell>
          <cell r="C37">
            <v>27.711003999999999</v>
          </cell>
          <cell r="D37">
            <v>6.2592119999999998</v>
          </cell>
          <cell r="E37">
            <v>22.412638000000001</v>
          </cell>
          <cell r="F37">
            <v>2.8244669999999998</v>
          </cell>
          <cell r="G37">
            <v>3.0250180000000002</v>
          </cell>
          <cell r="H37">
            <v>3.2634089999999998</v>
          </cell>
          <cell r="I37">
            <v>10.539523000000001</v>
          </cell>
          <cell r="J37">
            <v>6.62E-3</v>
          </cell>
          <cell r="K37">
            <v>9.4007999999999994E-2</v>
          </cell>
          <cell r="L37"/>
          <cell r="M37">
            <v>4.8770276256094851E-3</v>
          </cell>
          <cell r="N37">
            <v>4.9838417916338758E-3</v>
          </cell>
          <cell r="O37">
            <v>4.7143560820169005E-3</v>
          </cell>
          <cell r="P37">
            <v>4.7479049071665613E-3</v>
          </cell>
          <cell r="Q37">
            <v>4.884059788737953E-3</v>
          </cell>
          <cell r="R37">
            <v>4.9318816065030829E-3</v>
          </cell>
          <cell r="S37">
            <v>4.8914307151558152E-3</v>
          </cell>
          <cell r="T37">
            <v>4.7501382536974156E-3</v>
          </cell>
          <cell r="U37">
            <v>4.7259218467331368E-3</v>
          </cell>
          <cell r="V37">
            <v>4.6637817232382649E-3</v>
          </cell>
          <cell r="W37">
            <v>4.7548222903011301E-3</v>
          </cell>
          <cell r="X37">
            <v>4.6371908161057015E-3</v>
          </cell>
          <cell r="Y37">
            <v>4.4617784379538021E-3</v>
          </cell>
          <cell r="Z37">
            <v>4.404329053324268E-3</v>
          </cell>
          <cell r="AA37">
            <v>4.3488569402848681E-3</v>
          </cell>
          <cell r="AB37">
            <v>4.3577280804146063E-3</v>
          </cell>
          <cell r="AC37">
            <v>4.6889761087926538E-3</v>
          </cell>
          <cell r="AD37">
            <v>4.7844030843374845E-3</v>
          </cell>
          <cell r="AE37">
            <v>4.7184382030434589E-3</v>
          </cell>
          <cell r="AF37">
            <v>4.7760036747840785E-3</v>
          </cell>
          <cell r="AG37">
            <v>4.3186738387556347E-3</v>
          </cell>
          <cell r="AH37">
            <v>4.1541869960574603E-3</v>
          </cell>
          <cell r="AI37">
            <v>4.0923649400834757E-3</v>
          </cell>
          <cell r="AJ37">
            <v>4.0575408607203302E-3</v>
          </cell>
          <cell r="AK37">
            <v>4.0974147854830898E-3</v>
          </cell>
          <cell r="AL37">
            <v>3.9819196449738612E-3</v>
          </cell>
          <cell r="AM37">
            <v>4.1755380122148363E-3</v>
          </cell>
          <cell r="AN37">
            <v>4.2563736831342288E-3</v>
          </cell>
          <cell r="AO37">
            <v>313413032</v>
          </cell>
          <cell r="AP37">
            <v>195568503</v>
          </cell>
          <cell r="AQ37">
            <v>0</v>
          </cell>
          <cell r="AR37">
            <v>228782134</v>
          </cell>
          <cell r="AS37">
            <v>0</v>
          </cell>
          <cell r="AT37">
            <v>40312354</v>
          </cell>
          <cell r="AU37">
            <v>51920201</v>
          </cell>
          <cell r="AV37">
            <v>263782134</v>
          </cell>
          <cell r="AW37">
            <v>13553634</v>
          </cell>
          <cell r="AX37">
            <v>20834301</v>
          </cell>
          <cell r="AY37">
            <v>20834.300999999999</v>
          </cell>
          <cell r="AZ37">
            <v>4733253</v>
          </cell>
          <cell r="BA37"/>
          <cell r="BB37">
            <v>5.030316669133241E-3</v>
          </cell>
          <cell r="BC37">
            <v>2.3125847991393974E-3</v>
          </cell>
          <cell r="BD37">
            <v>5.6069554200332741E-3</v>
          </cell>
          <cell r="BE37">
            <v>2.0611998854772012E-3</v>
          </cell>
          <cell r="BF37">
            <v>7.3909193203538351E-2</v>
          </cell>
          <cell r="BG37">
            <v>8.7026741929521253E-3</v>
          </cell>
          <cell r="BH37">
            <v>0.28701659458402434</v>
          </cell>
          <cell r="BI37">
            <v>0.26798812432023722</v>
          </cell>
          <cell r="BJ37">
            <v>6.8030461302217377E-2</v>
          </cell>
          <cell r="BK37">
            <v>0.65413702313595878</v>
          </cell>
          <cell r="BL37">
            <v>9.23861330462631E-2</v>
          </cell>
          <cell r="BM37">
            <v>0.35861352385556389</v>
          </cell>
          <cell r="BN37">
            <v>7.0047239194300545E-2</v>
          </cell>
          <cell r="BO37">
            <v>4.8012926513175513E-2</v>
          </cell>
          <cell r="BP37">
            <v>2.2034312681125032E-2</v>
          </cell>
          <cell r="BQ37">
            <v>0.27927154313561836</v>
          </cell>
          <cell r="BR37">
            <v>1.2031755982225328E-3</v>
          </cell>
          <cell r="BS37">
            <v>0</v>
          </cell>
          <cell r="BT37">
            <v>7.3074435715119639E-4</v>
          </cell>
          <cell r="BU37">
            <v>27711004</v>
          </cell>
          <cell r="BV37">
            <v>27211884</v>
          </cell>
          <cell r="BW37">
            <v>25894922</v>
          </cell>
          <cell r="BX37">
            <v>26075152</v>
          </cell>
          <cell r="BY37">
            <v>25157373</v>
          </cell>
          <cell r="BZ37">
            <v>24823459</v>
          </cell>
          <cell r="CA37">
            <v>24204929</v>
          </cell>
          <cell r="CB37">
            <v>23887444</v>
          </cell>
          <cell r="CC37">
            <v>22222555</v>
          </cell>
          <cell r="CD37">
            <v>21520666</v>
          </cell>
          <cell r="CE37">
            <v>21236872</v>
          </cell>
          <cell r="CF37">
            <v>20679736</v>
          </cell>
          <cell r="CG37">
            <v>18939954</v>
          </cell>
          <cell r="CH37">
            <v>18708241</v>
          </cell>
          <cell r="CI37">
            <v>17856497</v>
          </cell>
          <cell r="CJ37">
            <v>16899767</v>
          </cell>
          <cell r="CK37">
            <v>16831253</v>
          </cell>
          <cell r="CL37">
            <v>17032990</v>
          </cell>
          <cell r="CM37">
            <v>17578063</v>
          </cell>
          <cell r="CN37">
            <v>16765434</v>
          </cell>
          <cell r="CO37">
            <v>16490956</v>
          </cell>
          <cell r="CP37">
            <v>14439951</v>
          </cell>
          <cell r="CQ37">
            <v>15043832</v>
          </cell>
          <cell r="CR37">
            <v>13721500</v>
          </cell>
          <cell r="CS37">
            <v>13293182</v>
          </cell>
          <cell r="CT37">
            <v>12147286</v>
          </cell>
          <cell r="CU37">
            <v>11960038</v>
          </cell>
          <cell r="CV37">
            <v>10918785</v>
          </cell>
          <cell r="CW37">
            <v>11152222</v>
          </cell>
          <cell r="CX37">
            <v>11009480</v>
          </cell>
          <cell r="CY37">
            <v>3263409</v>
          </cell>
          <cell r="CZ37">
            <v>3203662</v>
          </cell>
          <cell r="DA37">
            <v>3064719</v>
          </cell>
          <cell r="DB37">
            <v>2984600</v>
          </cell>
          <cell r="DC37">
            <v>3118021</v>
          </cell>
          <cell r="DD37">
            <v>3077319</v>
          </cell>
          <cell r="DE37">
            <v>2972069</v>
          </cell>
          <cell r="DF37">
            <v>2927282</v>
          </cell>
          <cell r="DG37">
            <v>3088516</v>
          </cell>
          <cell r="DH37">
            <v>3038750</v>
          </cell>
          <cell r="DI37">
            <v>2907253</v>
          </cell>
          <cell r="DJ37">
            <v>2829038</v>
          </cell>
          <cell r="DK37">
            <v>2886981</v>
          </cell>
          <cell r="DL37">
            <v>2842332</v>
          </cell>
          <cell r="DM37">
            <v>2755123</v>
          </cell>
          <cell r="DN37">
            <v>2695383</v>
          </cell>
          <cell r="DO37">
            <v>2641360</v>
          </cell>
          <cell r="DP37">
            <v>2964975</v>
          </cell>
          <cell r="DQ37">
            <v>2894970</v>
          </cell>
          <cell r="DR37">
            <v>2774860</v>
          </cell>
          <cell r="DS37">
            <v>2663303</v>
          </cell>
          <cell r="DT37">
            <v>2572730</v>
          </cell>
          <cell r="DU37">
            <v>2542577</v>
          </cell>
          <cell r="DV37">
            <v>2380916</v>
          </cell>
          <cell r="DW37">
            <v>2310783</v>
          </cell>
          <cell r="DX37">
            <v>2243442</v>
          </cell>
          <cell r="DY37">
            <v>2243442</v>
          </cell>
          <cell r="DZ37">
            <v>2054499</v>
          </cell>
          <cell r="EA37">
            <v>1912037</v>
          </cell>
          <cell r="EB37">
            <v>1843465</v>
          </cell>
          <cell r="EC37"/>
          <cell r="ED37">
            <v>20645</v>
          </cell>
          <cell r="EE37">
            <v>282822</v>
          </cell>
          <cell r="EF37"/>
          <cell r="EG37">
            <v>303467</v>
          </cell>
          <cell r="EH37">
            <v>198509</v>
          </cell>
          <cell r="EI37">
            <v>228482</v>
          </cell>
          <cell r="EJ37">
            <v>408644</v>
          </cell>
          <cell r="EK37">
            <v>637126</v>
          </cell>
          <cell r="EL37">
            <v>59747</v>
          </cell>
          <cell r="EM37">
            <v>6259212</v>
          </cell>
        </row>
        <row r="38">
          <cell r="B38" t="str">
            <v>Credit Bank</v>
          </cell>
          <cell r="C38">
            <v>24.274757000000001</v>
          </cell>
          <cell r="D38">
            <v>15.571197</v>
          </cell>
          <cell r="E38">
            <v>18.524958000000002</v>
          </cell>
          <cell r="F38">
            <v>2.9025159999999999</v>
          </cell>
          <cell r="G38">
            <v>3.2526820000000001</v>
          </cell>
          <cell r="H38">
            <v>3.2696499999999999</v>
          </cell>
          <cell r="I38">
            <v>22.268291999999999</v>
          </cell>
          <cell r="J38">
            <v>2.9644E-2</v>
          </cell>
          <cell r="K38">
            <v>6.7458000000000004E-2</v>
          </cell>
          <cell r="L38"/>
          <cell r="M38">
            <v>4.3474560095315799E-3</v>
          </cell>
          <cell r="N38">
            <v>4.4367334082388021E-3</v>
          </cell>
          <cell r="O38">
            <v>4.3128461292638604E-3</v>
          </cell>
          <cell r="P38">
            <v>4.436522137110049E-3</v>
          </cell>
          <cell r="Q38">
            <v>4.5672768719036989E-3</v>
          </cell>
          <cell r="R38">
            <v>4.3660983725456E-3</v>
          </cell>
          <cell r="S38">
            <v>4.3609575342258488E-3</v>
          </cell>
          <cell r="T38">
            <v>4.2737923550213493E-3</v>
          </cell>
          <cell r="U38">
            <v>4.1030852161268996E-3</v>
          </cell>
          <cell r="V38">
            <v>3.953010020471273E-3</v>
          </cell>
          <cell r="W38">
            <v>4.0433573375004851E-3</v>
          </cell>
          <cell r="X38">
            <v>3.9857052510327397E-3</v>
          </cell>
          <cell r="Y38">
            <v>3.8410824440889627E-3</v>
          </cell>
          <cell r="Z38">
            <v>3.8796088648280665E-3</v>
          </cell>
          <cell r="AA38">
            <v>3.8695415603358578E-3</v>
          </cell>
          <cell r="AB38">
            <v>3.6864442802541598E-3</v>
          </cell>
          <cell r="AC38">
            <v>3.6355440454543799E-3</v>
          </cell>
          <cell r="AD38">
            <v>3.4989097018524365E-3</v>
          </cell>
          <cell r="AE38">
            <v>3.3327067234972486E-3</v>
          </cell>
          <cell r="AF38">
            <v>3.140047870071703E-3</v>
          </cell>
          <cell r="AG38">
            <v>2.8919251478437126E-3</v>
          </cell>
          <cell r="AH38">
            <v>2.5775180393315849E-3</v>
          </cell>
          <cell r="AI38">
            <v>2.5816394990063472E-3</v>
          </cell>
          <cell r="AJ38">
            <v>2.7375039181430178E-3</v>
          </cell>
          <cell r="AK38">
            <v>2.8849107269786518E-3</v>
          </cell>
          <cell r="AL38">
            <v>2.9470418296018448E-3</v>
          </cell>
          <cell r="AM38">
            <v>2.9730819231159732E-3</v>
          </cell>
          <cell r="AN38">
            <v>2.8524193975043499E-3</v>
          </cell>
          <cell r="AO38">
            <v>313413032</v>
          </cell>
          <cell r="AP38">
            <v>195568503</v>
          </cell>
          <cell r="AQ38">
            <v>0</v>
          </cell>
          <cell r="AR38">
            <v>228782134</v>
          </cell>
          <cell r="AS38">
            <v>0</v>
          </cell>
          <cell r="AT38">
            <v>40312354</v>
          </cell>
          <cell r="AU38">
            <v>51920201</v>
          </cell>
          <cell r="AV38">
            <v>263782134</v>
          </cell>
          <cell r="AW38">
            <v>13553634</v>
          </cell>
          <cell r="AX38">
            <v>20834301</v>
          </cell>
          <cell r="AY38">
            <v>20834.300999999999</v>
          </cell>
          <cell r="AZ38">
            <v>4733253</v>
          </cell>
          <cell r="BA38"/>
          <cell r="BB38">
            <v>4.4065424253938558E-3</v>
          </cell>
          <cell r="BC38">
            <v>5.7530745861627611E-3</v>
          </cell>
          <cell r="BD38">
            <v>4.6343769824858973E-3</v>
          </cell>
          <cell r="BE38">
            <v>1.4790700990822171E-3</v>
          </cell>
          <cell r="BF38">
            <v>8.0714429609388974E-2</v>
          </cell>
          <cell r="BG38">
            <v>1.1043082052028787E-2</v>
          </cell>
          <cell r="BH38">
            <v>0.1460678708542173</v>
          </cell>
          <cell r="BI38">
            <v>0.13034300071150495</v>
          </cell>
          <cell r="BJ38">
            <v>0.36620993399440821</v>
          </cell>
          <cell r="BK38">
            <v>0.7730743274225369</v>
          </cell>
          <cell r="BL38">
            <v>7.2676393227877889E-2</v>
          </cell>
          <cell r="BM38">
            <v>0.62369371384743222</v>
          </cell>
          <cell r="BN38">
            <v>0.12835299053051705</v>
          </cell>
          <cell r="BO38">
            <v>7.2092968689390816E-2</v>
          </cell>
          <cell r="BP38">
            <v>5.6260021841126232E-2</v>
          </cell>
          <cell r="BQ38">
            <v>0.84055235104986459</v>
          </cell>
          <cell r="BR38">
            <v>1.539213820940675E-2</v>
          </cell>
          <cell r="BS38">
            <v>0</v>
          </cell>
          <cell r="BT38">
            <v>9.5235437308268753E-3</v>
          </cell>
          <cell r="BU38">
            <v>24274757</v>
          </cell>
          <cell r="BV38">
            <v>23145338</v>
          </cell>
          <cell r="BW38">
            <v>22816483</v>
          </cell>
          <cell r="BX38">
            <v>22964867</v>
          </cell>
          <cell r="BY38">
            <v>22735271</v>
          </cell>
          <cell r="BZ38">
            <v>21540739</v>
          </cell>
          <cell r="CA38">
            <v>20824293</v>
          </cell>
          <cell r="CB38">
            <v>19725905</v>
          </cell>
          <cell r="CC38">
            <v>19401870</v>
          </cell>
          <cell r="CD38">
            <v>17805424</v>
          </cell>
          <cell r="CE38">
            <v>16287851</v>
          </cell>
          <cell r="CF38">
            <v>16132842</v>
          </cell>
          <cell r="CG38">
            <v>14933181</v>
          </cell>
          <cell r="CH38">
            <v>14465074</v>
          </cell>
          <cell r="CI38">
            <v>14411385</v>
          </cell>
          <cell r="CJ38">
            <v>13959063</v>
          </cell>
          <cell r="CK38">
            <v>13010223</v>
          </cell>
          <cell r="CL38">
            <v>12201968</v>
          </cell>
          <cell r="CM38">
            <v>11780598</v>
          </cell>
          <cell r="CN38">
            <v>11197836</v>
          </cell>
          <cell r="CO38">
            <v>11153369</v>
          </cell>
          <cell r="CP38">
            <v>10287085</v>
          </cell>
          <cell r="CQ38">
            <v>10189227</v>
          </cell>
          <cell r="CR38">
            <v>8742291</v>
          </cell>
          <cell r="CS38">
            <v>8885481</v>
          </cell>
          <cell r="CT38">
            <v>8865437</v>
          </cell>
          <cell r="CU38">
            <v>8592048</v>
          </cell>
          <cell r="CV38">
            <v>8241305</v>
          </cell>
          <cell r="CW38">
            <v>7936623</v>
          </cell>
          <cell r="CX38">
            <v>7308855</v>
          </cell>
          <cell r="CY38">
            <v>3269650</v>
          </cell>
          <cell r="CZ38">
            <v>3218211</v>
          </cell>
          <cell r="DA38">
            <v>3271996</v>
          </cell>
          <cell r="DB38">
            <v>3263591</v>
          </cell>
          <cell r="DC38">
            <v>3224489</v>
          </cell>
          <cell r="DD38">
            <v>3000431</v>
          </cell>
          <cell r="DE38">
            <v>3039106</v>
          </cell>
          <cell r="DF38">
            <v>3049040</v>
          </cell>
          <cell r="DG38">
            <v>2941285</v>
          </cell>
          <cell r="DH38">
            <v>2863025</v>
          </cell>
          <cell r="DI38">
            <v>2850911</v>
          </cell>
          <cell r="DJ38">
            <v>2769610</v>
          </cell>
          <cell r="DK38">
            <v>2653211</v>
          </cell>
          <cell r="DL38">
            <v>2665073</v>
          </cell>
          <cell r="DM38">
            <v>2667664</v>
          </cell>
          <cell r="DN38">
            <v>2622954</v>
          </cell>
          <cell r="DO38">
            <v>2482312</v>
          </cell>
          <cell r="DP38">
            <v>2549574</v>
          </cell>
          <cell r="DQ38">
            <v>2374315</v>
          </cell>
          <cell r="DR38">
            <v>2107998</v>
          </cell>
          <cell r="DS38">
            <v>1425282</v>
          </cell>
          <cell r="DT38">
            <v>1391955</v>
          </cell>
          <cell r="DU38">
            <v>1294064</v>
          </cell>
          <cell r="DV38">
            <v>1263351</v>
          </cell>
          <cell r="DW38">
            <v>1159432</v>
          </cell>
          <cell r="DX38">
            <v>1151660</v>
          </cell>
          <cell r="DY38">
            <v>1151660</v>
          </cell>
          <cell r="DZ38">
            <v>1283466</v>
          </cell>
          <cell r="EA38">
            <v>1274332</v>
          </cell>
          <cell r="EB38">
            <v>1237653</v>
          </cell>
          <cell r="EC38"/>
          <cell r="ED38">
            <v>155737</v>
          </cell>
          <cell r="EE38">
            <v>269530</v>
          </cell>
          <cell r="EF38"/>
          <cell r="EG38">
            <v>425267</v>
          </cell>
          <cell r="EH38">
            <v>328763</v>
          </cell>
          <cell r="EI38">
            <v>761124</v>
          </cell>
          <cell r="EJ38">
            <v>459225</v>
          </cell>
          <cell r="EK38">
            <v>1220349</v>
          </cell>
          <cell r="EL38">
            <v>65458</v>
          </cell>
          <cell r="EM38">
            <v>15571197</v>
          </cell>
        </row>
        <row r="39">
          <cell r="B39" t="str">
            <v>First Community Bank</v>
          </cell>
          <cell r="C39">
            <v>20.704592999999999</v>
          </cell>
          <cell r="D39">
            <v>13.559181000000001</v>
          </cell>
          <cell r="E39">
            <v>17.961545999999998</v>
          </cell>
          <cell r="F39">
            <v>0.87226599999999999</v>
          </cell>
          <cell r="G39">
            <v>1.6593009999999999</v>
          </cell>
          <cell r="H39">
            <v>2.116644</v>
          </cell>
          <cell r="I39">
            <v>19.460768000000002</v>
          </cell>
          <cell r="J39">
            <v>1.8671E-2</v>
          </cell>
          <cell r="K39">
            <v>0.119787</v>
          </cell>
          <cell r="L39"/>
          <cell r="M39">
            <v>3.6140896661836109E-3</v>
          </cell>
          <cell r="N39">
            <v>3.6987002970496697E-3</v>
          </cell>
          <cell r="O39">
            <v>3.3986216207236627E-3</v>
          </cell>
          <cell r="P39">
            <v>3.2440829554936513E-3</v>
          </cell>
          <cell r="Q39">
            <v>3.014543607650523E-3</v>
          </cell>
          <cell r="R39">
            <v>3.30250479393369E-3</v>
          </cell>
          <cell r="S39">
            <v>3.4418230693154675E-3</v>
          </cell>
          <cell r="T39">
            <v>3.0374801808180437E-3</v>
          </cell>
          <cell r="U39">
            <v>3.4780809629764067E-3</v>
          </cell>
          <cell r="V39">
            <v>3.3948047385447353E-3</v>
          </cell>
          <cell r="W39">
            <v>3.5995631202398902E-3</v>
          </cell>
          <cell r="X39">
            <v>3.7119469920936744E-3</v>
          </cell>
          <cell r="Y39">
            <v>4.0282508934422097E-3</v>
          </cell>
          <cell r="Z39">
            <v>3.593650759412577E-3</v>
          </cell>
          <cell r="AA39">
            <v>3.9742403095568033E-3</v>
          </cell>
          <cell r="AB39">
            <v>3.8464107548367441E-3</v>
          </cell>
          <cell r="AC39">
            <v>3.8293303985279933E-3</v>
          </cell>
          <cell r="AD39">
            <v>3.7782059251250119E-3</v>
          </cell>
          <cell r="AE39">
            <v>4.0288143044542001E-3</v>
          </cell>
          <cell r="AF39">
            <v>4.0397055143437961E-3</v>
          </cell>
          <cell r="AG39">
            <v>4.2038993134941608E-3</v>
          </cell>
          <cell r="AH39">
            <v>4.3404911020331928E-3</v>
          </cell>
          <cell r="AI39">
            <v>4.4391985869509315E-3</v>
          </cell>
          <cell r="AJ39">
            <v>5.4393193659595697E-3</v>
          </cell>
          <cell r="AK39">
            <v>4.0305941910865435E-3</v>
          </cell>
          <cell r="AL39">
            <v>4.1190609998637655E-3</v>
          </cell>
          <cell r="AM39">
            <v>4.2032531290867783E-3</v>
          </cell>
          <cell r="AN39">
            <v>4.0137771017887481E-3</v>
          </cell>
          <cell r="AO39">
            <v>313413032</v>
          </cell>
          <cell r="AP39">
            <v>195568503</v>
          </cell>
          <cell r="AQ39">
            <v>0</v>
          </cell>
          <cell r="AR39">
            <v>228782134</v>
          </cell>
          <cell r="AS39">
            <v>0</v>
          </cell>
          <cell r="AT39">
            <v>40312354</v>
          </cell>
          <cell r="AU39">
            <v>51920201</v>
          </cell>
          <cell r="AV39">
            <v>263782134</v>
          </cell>
          <cell r="AW39">
            <v>13553634</v>
          </cell>
          <cell r="AX39">
            <v>20834301</v>
          </cell>
          <cell r="AY39">
            <v>20834.300999999999</v>
          </cell>
          <cell r="AZ39">
            <v>4733253</v>
          </cell>
          <cell r="BA39"/>
          <cell r="BB39">
            <v>3.7584585277213129E-3</v>
          </cell>
          <cell r="BC39">
            <v>5.0096970464300833E-3</v>
          </cell>
          <cell r="BD39">
            <v>4.4934285601220597E-3</v>
          </cell>
          <cell r="BE39">
            <v>2.6264248859847834E-3</v>
          </cell>
          <cell r="BF39">
            <v>0.12640664926349252</v>
          </cell>
          <cell r="BG39">
            <v>1.2351182172387421E-2</v>
          </cell>
          <cell r="BH39">
            <v>8.5263901198554953E-2</v>
          </cell>
          <cell r="BI39">
            <v>4.4821766540765501E-2</v>
          </cell>
          <cell r="BJ39">
            <v>0.33697238816039643</v>
          </cell>
          <cell r="BK39">
            <v>0.57505979907510762</v>
          </cell>
          <cell r="BL39">
            <v>0.26460270771631844</v>
          </cell>
          <cell r="BM39">
            <v>0.32203132052313743</v>
          </cell>
          <cell r="BN39">
            <v>8.7233828870465338E-2</v>
          </cell>
          <cell r="BO39">
            <v>3.4002217079266935E-3</v>
          </cell>
          <cell r="BP39">
            <v>8.383360716253864E-2</v>
          </cell>
          <cell r="BQ39">
            <v>0.75490055254709154</v>
          </cell>
          <cell r="BR39">
            <v>2.9592545225653192E-4</v>
          </cell>
          <cell r="BS39">
            <v>0</v>
          </cell>
          <cell r="BT39">
            <v>1.7289986725202105E-4</v>
          </cell>
          <cell r="BU39">
            <v>20704593</v>
          </cell>
          <cell r="BV39">
            <v>21946547</v>
          </cell>
          <cell r="BW39">
            <v>18494579</v>
          </cell>
          <cell r="BX39">
            <v>18683241</v>
          </cell>
          <cell r="BY39">
            <v>16054493</v>
          </cell>
          <cell r="BZ39">
            <v>18762844</v>
          </cell>
          <cell r="CA39">
            <v>17185364</v>
          </cell>
          <cell r="CB39">
            <v>17946262</v>
          </cell>
          <cell r="CC39">
            <v>15211531</v>
          </cell>
          <cell r="CD39">
            <v>17880462</v>
          </cell>
          <cell r="CE39">
            <v>15775791</v>
          </cell>
          <cell r="CF39">
            <v>15865463</v>
          </cell>
          <cell r="CG39">
            <v>15583625</v>
          </cell>
          <cell r="CH39">
            <v>17359968</v>
          </cell>
          <cell r="CI39">
            <v>15050947</v>
          </cell>
          <cell r="CJ39">
            <v>16489388</v>
          </cell>
          <cell r="CK39">
            <v>15521372</v>
          </cell>
          <cell r="CL39">
            <v>14962089</v>
          </cell>
          <cell r="CM39">
            <v>15419582</v>
          </cell>
          <cell r="CN39">
            <v>15069141</v>
          </cell>
          <cell r="CO39">
            <v>14827754</v>
          </cell>
          <cell r="CP39">
            <v>15464631</v>
          </cell>
          <cell r="CQ39">
            <v>15726633</v>
          </cell>
          <cell r="CR39">
            <v>16180372</v>
          </cell>
          <cell r="CS39">
            <v>15121959</v>
          </cell>
          <cell r="CT39">
            <v>15278026</v>
          </cell>
          <cell r="CU39">
            <v>12978408</v>
          </cell>
          <cell r="CV39">
            <v>12696667</v>
          </cell>
          <cell r="CW39">
            <v>12503956</v>
          </cell>
          <cell r="CX39">
            <v>11305398</v>
          </cell>
          <cell r="CY39">
            <v>2116644</v>
          </cell>
          <cell r="CZ39">
            <v>2050795</v>
          </cell>
          <cell r="DA39">
            <v>1952901</v>
          </cell>
          <cell r="DB39">
            <v>1481372</v>
          </cell>
          <cell r="DC39">
            <v>1467563</v>
          </cell>
          <cell r="DD39">
            <v>1462059</v>
          </cell>
          <cell r="DE39">
            <v>1353278</v>
          </cell>
          <cell r="DF39">
            <v>1283380</v>
          </cell>
          <cell r="DG39">
            <v>1256304</v>
          </cell>
          <cell r="DH39">
            <v>1271103</v>
          </cell>
          <cell r="DI39">
            <v>1554299</v>
          </cell>
          <cell r="DJ39">
            <v>1673485</v>
          </cell>
          <cell r="DK39">
            <v>1724306</v>
          </cell>
          <cell r="DL39">
            <v>1709205</v>
          </cell>
          <cell r="DM39">
            <v>1622135</v>
          </cell>
          <cell r="DN39">
            <v>1608542</v>
          </cell>
          <cell r="DO39">
            <v>1602035</v>
          </cell>
          <cell r="DP39">
            <v>1557408</v>
          </cell>
          <cell r="DQ39">
            <v>1687582</v>
          </cell>
          <cell r="DR39">
            <v>1698111</v>
          </cell>
          <cell r="DS39">
            <v>1669863</v>
          </cell>
          <cell r="DT39">
            <v>1611608</v>
          </cell>
          <cell r="DU39">
            <v>1687798</v>
          </cell>
          <cell r="DV39">
            <v>1677757</v>
          </cell>
          <cell r="DW39">
            <v>1661381</v>
          </cell>
          <cell r="DX39">
            <v>1517722</v>
          </cell>
          <cell r="DY39">
            <v>1517722</v>
          </cell>
          <cell r="DZ39">
            <v>1301967</v>
          </cell>
          <cell r="EA39">
            <v>1225689</v>
          </cell>
          <cell r="EB39">
            <v>1210095</v>
          </cell>
          <cell r="EC39"/>
          <cell r="ED39">
            <v>137355</v>
          </cell>
          <cell r="EE39">
            <v>270260</v>
          </cell>
          <cell r="EF39"/>
          <cell r="EG39">
            <v>407615</v>
          </cell>
          <cell r="EH39">
            <v>234403</v>
          </cell>
          <cell r="EI39">
            <v>1571100</v>
          </cell>
          <cell r="EJ39">
            <v>3307618</v>
          </cell>
          <cell r="EK39">
            <v>4878718</v>
          </cell>
          <cell r="EL39">
            <v>65849</v>
          </cell>
          <cell r="EM39">
            <v>13559181</v>
          </cell>
        </row>
        <row r="40">
          <cell r="B40" t="str">
            <v>Guardian  Bank</v>
          </cell>
          <cell r="C40">
            <v>16.700710000000001</v>
          </cell>
          <cell r="D40">
            <v>8.0495350000000006</v>
          </cell>
          <cell r="E40">
            <v>13.090126</v>
          </cell>
          <cell r="F40">
            <v>2.6733150000000001</v>
          </cell>
          <cell r="G40">
            <v>2.8533900000000001</v>
          </cell>
          <cell r="H40">
            <v>2.8727640000000001</v>
          </cell>
          <cell r="I40">
            <v>12.342618</v>
          </cell>
          <cell r="J40">
            <v>1.0007E-2</v>
          </cell>
          <cell r="K40">
            <v>4.7962999999999999E-2</v>
          </cell>
          <cell r="L40"/>
          <cell r="M40">
            <v>3.2740414830549252E-3</v>
          </cell>
          <cell r="N40">
            <v>3.3373616280614688E-3</v>
          </cell>
          <cell r="O40">
            <v>3.3478189266805997E-3</v>
          </cell>
          <cell r="P40">
            <v>3.4334918792862513E-3</v>
          </cell>
          <cell r="Q40">
            <v>3.6138310883553496E-3</v>
          </cell>
          <cell r="R40">
            <v>3.6869703411686007E-3</v>
          </cell>
          <cell r="S40">
            <v>3.7072605730953784E-3</v>
          </cell>
          <cell r="T40">
            <v>3.8367846486908452E-3</v>
          </cell>
          <cell r="U40">
            <v>3.8520005180049813E-3</v>
          </cell>
          <cell r="V40">
            <v>3.9359708078004815E-3</v>
          </cell>
          <cell r="W40">
            <v>4.0520775422641904E-3</v>
          </cell>
          <cell r="X40">
            <v>4.0776311516202779E-3</v>
          </cell>
          <cell r="Y40">
            <v>4.0527302347947367E-3</v>
          </cell>
          <cell r="Z40">
            <v>4.0407583669923672E-3</v>
          </cell>
          <cell r="AA40">
            <v>4.0748381921586257E-3</v>
          </cell>
          <cell r="AB40">
            <v>4.0836640982174228E-3</v>
          </cell>
          <cell r="AC40">
            <v>4.1291983133030724E-3</v>
          </cell>
          <cell r="AD40">
            <v>4.1287237506087062E-3</v>
          </cell>
          <cell r="AE40">
            <v>4.3117015767598849E-3</v>
          </cell>
          <cell r="AF40">
            <v>4.45472487167299E-3</v>
          </cell>
          <cell r="AG40">
            <v>4.2941558469301779E-3</v>
          </cell>
          <cell r="AH40">
            <v>4.54953464088673E-3</v>
          </cell>
          <cell r="AI40">
            <v>5.4670489120401504E-3</v>
          </cell>
          <cell r="AJ40">
            <v>5.4223875881388899E-3</v>
          </cell>
          <cell r="AK40">
            <v>4.6399194243748471E-3</v>
          </cell>
          <cell r="AL40">
            <v>4.7407532473768025E-3</v>
          </cell>
          <cell r="AM40">
            <v>4.8897751558438724E-3</v>
          </cell>
          <cell r="AN40">
            <v>4.6996123142062978E-3</v>
          </cell>
          <cell r="AO40">
            <v>313413032</v>
          </cell>
          <cell r="AP40">
            <v>195568503</v>
          </cell>
          <cell r="AQ40">
            <v>0</v>
          </cell>
          <cell r="AR40">
            <v>228782134</v>
          </cell>
          <cell r="AS40">
            <v>0</v>
          </cell>
          <cell r="AT40">
            <v>40312354</v>
          </cell>
          <cell r="AU40">
            <v>51920201</v>
          </cell>
          <cell r="AV40">
            <v>263782134</v>
          </cell>
          <cell r="AW40">
            <v>13553634</v>
          </cell>
          <cell r="AX40">
            <v>20834301</v>
          </cell>
          <cell r="AY40">
            <v>20834.300999999999</v>
          </cell>
          <cell r="AZ40">
            <v>4733253</v>
          </cell>
          <cell r="BA40"/>
          <cell r="BB40">
            <v>3.0316425886034379E-3</v>
          </cell>
          <cell r="BC40">
            <v>2.9740536478298787E-3</v>
          </cell>
          <cell r="BD40">
            <v>3.2747485112916415E-3</v>
          </cell>
          <cell r="BE40">
            <v>1.0516267775842801E-3</v>
          </cell>
          <cell r="BF40">
            <v>5.4319939734852274E-2</v>
          </cell>
          <cell r="BG40">
            <v>9.2372391325174254E-3</v>
          </cell>
          <cell r="BH40">
            <v>0.23118190970505609</v>
          </cell>
          <cell r="BI40">
            <v>0.21659221730754369</v>
          </cell>
          <cell r="BJ40">
            <v>0.24597463922327603</v>
          </cell>
          <cell r="BK40">
            <v>0.65534881106301646</v>
          </cell>
          <cell r="BL40">
            <v>9.7622383486230715E-2</v>
          </cell>
          <cell r="BM40">
            <v>0.52356667857105943</v>
          </cell>
          <cell r="BN40">
            <v>0.11709123579364503</v>
          </cell>
          <cell r="BO40">
            <v>5.3843306604635564E-2</v>
          </cell>
          <cell r="BP40">
            <v>6.3247929189009455E-2</v>
          </cell>
          <cell r="BQ40">
            <v>0.61493181960204213</v>
          </cell>
          <cell r="BR40">
            <v>1.0500029227023607E-3</v>
          </cell>
          <cell r="BS40">
            <v>3.8825685345476998E-4</v>
          </cell>
          <cell r="BT40">
            <v>7.7424928490481498E-4</v>
          </cell>
          <cell r="BU40">
            <v>16700710</v>
          </cell>
          <cell r="BV40">
            <v>16858235</v>
          </cell>
          <cell r="BW40">
            <v>16497509</v>
          </cell>
          <cell r="BX40">
            <v>16765424</v>
          </cell>
          <cell r="BY40">
            <v>17027259</v>
          </cell>
          <cell r="BZ40">
            <v>16386450</v>
          </cell>
          <cell r="CA40">
            <v>16539262</v>
          </cell>
          <cell r="CB40">
            <v>16225698</v>
          </cell>
          <cell r="CC40">
            <v>16638307</v>
          </cell>
          <cell r="CD40">
            <v>16185964</v>
          </cell>
          <cell r="CE40">
            <v>16012016</v>
          </cell>
          <cell r="CF40">
            <v>16028257</v>
          </cell>
          <cell r="CG40">
            <v>15665170</v>
          </cell>
          <cell r="CH40">
            <v>15802759</v>
          </cell>
          <cell r="CI40">
            <v>15520532</v>
          </cell>
          <cell r="CJ40">
            <v>15271509</v>
          </cell>
          <cell r="CK40">
            <v>15019755</v>
          </cell>
          <cell r="CL40">
            <v>14705351</v>
          </cell>
          <cell r="CM40">
            <v>15135225</v>
          </cell>
          <cell r="CN40">
            <v>15349948</v>
          </cell>
          <cell r="CO40">
            <v>15386946</v>
          </cell>
          <cell r="CP40">
            <v>14609492</v>
          </cell>
          <cell r="CQ40">
            <v>15113307</v>
          </cell>
          <cell r="CR40">
            <v>15694727</v>
          </cell>
          <cell r="CS40">
            <v>15383115</v>
          </cell>
          <cell r="CT40">
            <v>15470598</v>
          </cell>
          <cell r="CU40">
            <v>14464148</v>
          </cell>
          <cell r="CV40">
            <v>14195379</v>
          </cell>
          <cell r="CW40">
            <v>13997862</v>
          </cell>
          <cell r="CX40">
            <v>12834687</v>
          </cell>
          <cell r="CY40">
            <v>2872764</v>
          </cell>
          <cell r="CZ40">
            <v>2834017</v>
          </cell>
          <cell r="DA40">
            <v>2745034</v>
          </cell>
          <cell r="DB40">
            <v>2737699</v>
          </cell>
          <cell r="DC40">
            <v>2717961</v>
          </cell>
          <cell r="DD40">
            <v>2740810</v>
          </cell>
          <cell r="DE40">
            <v>2693257</v>
          </cell>
          <cell r="DF40">
            <v>2643318</v>
          </cell>
          <cell r="DG40">
            <v>2595341</v>
          </cell>
          <cell r="DH40">
            <v>2557152</v>
          </cell>
          <cell r="DI40">
            <v>2636664</v>
          </cell>
          <cell r="DJ40">
            <v>2536528</v>
          </cell>
          <cell r="DK40">
            <v>2407699</v>
          </cell>
          <cell r="DL40">
            <v>2374615</v>
          </cell>
          <cell r="DM40">
            <v>2327011</v>
          </cell>
          <cell r="DN40">
            <v>2291970</v>
          </cell>
          <cell r="DO40">
            <v>2264442</v>
          </cell>
          <cell r="DP40">
            <v>2215494</v>
          </cell>
          <cell r="DQ40">
            <v>2049357</v>
          </cell>
          <cell r="DR40">
            <v>2025717</v>
          </cell>
          <cell r="DS40">
            <v>2034496</v>
          </cell>
          <cell r="DT40">
            <v>1984466</v>
          </cell>
          <cell r="DU40">
            <v>1994181</v>
          </cell>
          <cell r="DV40">
            <v>1890337</v>
          </cell>
          <cell r="DW40">
            <v>1818843</v>
          </cell>
          <cell r="DX40">
            <v>1755138</v>
          </cell>
          <cell r="DY40">
            <v>1755138</v>
          </cell>
          <cell r="DZ40">
            <v>1715270</v>
          </cell>
          <cell r="EA40">
            <v>1554857</v>
          </cell>
          <cell r="EB40">
            <v>1493885</v>
          </cell>
          <cell r="EC40"/>
          <cell r="ED40">
            <v>61259</v>
          </cell>
          <cell r="EE40">
            <v>187787</v>
          </cell>
          <cell r="EF40"/>
          <cell r="EG40">
            <v>249046</v>
          </cell>
          <cell r="EH40">
            <v>163212</v>
          </cell>
          <cell r="EI40">
            <v>455936</v>
          </cell>
          <cell r="EJ40">
            <v>414891</v>
          </cell>
          <cell r="EK40">
            <v>870827</v>
          </cell>
          <cell r="EL40">
            <v>38749</v>
          </cell>
          <cell r="EM40">
            <v>8049535</v>
          </cell>
        </row>
        <row r="41">
          <cell r="B41" t="str">
            <v>Development Bank of Kenya</v>
          </cell>
          <cell r="C41">
            <v>17.107796</v>
          </cell>
          <cell r="D41">
            <v>8.6295640000000002</v>
          </cell>
          <cell r="E41">
            <v>6.4614149999999997</v>
          </cell>
          <cell r="F41">
            <v>2.3300649999999998</v>
          </cell>
          <cell r="G41">
            <v>2.6227209999999999</v>
          </cell>
          <cell r="H41">
            <v>3.8307790000000002</v>
          </cell>
          <cell r="I41">
            <v>11.516745999999999</v>
          </cell>
          <cell r="J41">
            <v>4.2890000000000003E-3</v>
          </cell>
          <cell r="K41">
            <v>1.1601999999999999E-2</v>
          </cell>
          <cell r="L41"/>
          <cell r="M41">
            <v>3.1367183748579868E-3</v>
          </cell>
          <cell r="N41">
            <v>3.1734202527174968E-3</v>
          </cell>
          <cell r="O41">
            <v>3.3000361580534055E-3</v>
          </cell>
          <cell r="P41">
            <v>3.1084869578143094E-3</v>
          </cell>
          <cell r="Q41">
            <v>3.400688576323971E-3</v>
          </cell>
          <cell r="R41">
            <v>3.3802364896844861E-3</v>
          </cell>
          <cell r="S41">
            <v>3.4428487515547144E-3</v>
          </cell>
          <cell r="T41">
            <v>3.4720266629309727E-3</v>
          </cell>
          <cell r="U41">
            <v>3.1648803009887813E-3</v>
          </cell>
          <cell r="V41">
            <v>3.1932641460232763E-3</v>
          </cell>
          <cell r="W41">
            <v>3.1566615078690479E-3</v>
          </cell>
          <cell r="X41">
            <v>3.5881796639193764E-3</v>
          </cell>
          <cell r="Y41">
            <v>3.5933647142961721E-3</v>
          </cell>
          <cell r="Z41">
            <v>3.6176024317071632E-3</v>
          </cell>
          <cell r="AA41">
            <v>3.5332840216392115E-3</v>
          </cell>
          <cell r="AB41">
            <v>3.71726635423094E-3</v>
          </cell>
          <cell r="AC41">
            <v>3.8373178403927365E-3</v>
          </cell>
          <cell r="AD41">
            <v>4.1193954464215799E-3</v>
          </cell>
          <cell r="AE41">
            <v>4.2375972063738486E-3</v>
          </cell>
          <cell r="AF41">
            <v>4.6195760288308633E-3</v>
          </cell>
          <cell r="AG41">
            <v>4.3337321699578601E-3</v>
          </cell>
          <cell r="AH41">
            <v>4.776216929269432E-3</v>
          </cell>
          <cell r="AI41">
            <v>4.778790398319078E-3</v>
          </cell>
          <cell r="AJ41">
            <v>4.8339510949649729E-3</v>
          </cell>
          <cell r="AK41">
            <v>4.2823539611270105E-3</v>
          </cell>
          <cell r="AL41">
            <v>5.4819977307647202E-3</v>
          </cell>
          <cell r="AM41">
            <v>4.7104248213690495E-3</v>
          </cell>
          <cell r="AN41">
            <v>4.6789551496849574E-3</v>
          </cell>
          <cell r="AO41">
            <v>313413032</v>
          </cell>
          <cell r="AP41">
            <v>195568503</v>
          </cell>
          <cell r="AQ41">
            <v>0</v>
          </cell>
          <cell r="AR41">
            <v>228782134</v>
          </cell>
          <cell r="AS41">
            <v>0</v>
          </cell>
          <cell r="AT41">
            <v>40312354</v>
          </cell>
          <cell r="AU41">
            <v>51920201</v>
          </cell>
          <cell r="AV41">
            <v>263782134</v>
          </cell>
          <cell r="AW41">
            <v>13553634</v>
          </cell>
          <cell r="AX41">
            <v>20834301</v>
          </cell>
          <cell r="AY41">
            <v>20834.300999999999</v>
          </cell>
          <cell r="AZ41">
            <v>4733253</v>
          </cell>
          <cell r="BA41"/>
          <cell r="BB41">
            <v>3.1055400010382515E-3</v>
          </cell>
          <cell r="BC41">
            <v>3.1883563824968023E-3</v>
          </cell>
          <cell r="BD41">
            <v>1.6164480885888708E-3</v>
          </cell>
          <cell r="BE41">
            <v>2.5438304262729222E-4</v>
          </cell>
          <cell r="BF41">
            <v>8.4887351917837701E-3</v>
          </cell>
          <cell r="BG41">
            <v>1.8924551372082408E-3</v>
          </cell>
          <cell r="BH41">
            <v>0.22773107959487862</v>
          </cell>
          <cell r="BI41">
            <v>0.20231973510573212</v>
          </cell>
          <cell r="BJ41">
            <v>9.728349429672907E-2</v>
          </cell>
          <cell r="BK41">
            <v>1.0368029887524344</v>
          </cell>
          <cell r="BL41">
            <v>0.25402849288334889</v>
          </cell>
          <cell r="BM41">
            <v>0.63109317246171548</v>
          </cell>
          <cell r="BN41">
            <v>8.2742776717424568E-2</v>
          </cell>
          <cell r="BO41">
            <v>0.10791262151891348</v>
          </cell>
          <cell r="BP41">
            <v>-2.5169844801488914E-2</v>
          </cell>
          <cell r="BQ41">
            <v>1.335553280512086</v>
          </cell>
          <cell r="BR41">
            <v>1.5238852789176513E-3</v>
          </cell>
          <cell r="BS41">
            <v>9.3000599668620218E-5</v>
          </cell>
          <cell r="BT41">
            <v>9.272067682234295E-4</v>
          </cell>
          <cell r="BU41">
            <v>17107796</v>
          </cell>
          <cell r="BV41">
            <v>17222212</v>
          </cell>
          <cell r="BW41">
            <v>17119457</v>
          </cell>
          <cell r="BX41">
            <v>16274891</v>
          </cell>
          <cell r="BY41">
            <v>16644500</v>
          </cell>
          <cell r="BZ41">
            <v>15358069</v>
          </cell>
          <cell r="CA41">
            <v>15549002</v>
          </cell>
          <cell r="CB41">
            <v>15433168</v>
          </cell>
          <cell r="CC41">
            <v>15240102</v>
          </cell>
          <cell r="CD41">
            <v>15323111</v>
          </cell>
          <cell r="CE41">
            <v>15454261</v>
          </cell>
          <cell r="CF41">
            <v>15630629</v>
          </cell>
          <cell r="CG41">
            <v>16040121</v>
          </cell>
          <cell r="CH41">
            <v>16319925</v>
          </cell>
          <cell r="CI41">
            <v>16127993</v>
          </cell>
          <cell r="CJ41">
            <v>16710985</v>
          </cell>
          <cell r="CK41">
            <v>16435365</v>
          </cell>
          <cell r="CL41">
            <v>16418382</v>
          </cell>
          <cell r="CM41">
            <v>17492953</v>
          </cell>
          <cell r="CN41">
            <v>17013141</v>
          </cell>
          <cell r="CO41">
            <v>17251091</v>
          </cell>
          <cell r="CP41">
            <v>16942714</v>
          </cell>
          <cell r="CQ41">
            <v>18106690</v>
          </cell>
          <cell r="CR41">
            <v>17841799</v>
          </cell>
          <cell r="CS41">
            <v>16999848</v>
          </cell>
          <cell r="CT41">
            <v>16954227</v>
          </cell>
          <cell r="CU41">
            <v>16004815</v>
          </cell>
          <cell r="CV41">
            <v>16493105</v>
          </cell>
          <cell r="CW41">
            <v>16082152</v>
          </cell>
          <cell r="CX41">
            <v>15580630</v>
          </cell>
          <cell r="CY41">
            <v>3830779</v>
          </cell>
          <cell r="CZ41">
            <v>3822658</v>
          </cell>
          <cell r="DA41">
            <v>3981067</v>
          </cell>
          <cell r="DB41">
            <v>3966267</v>
          </cell>
          <cell r="DC41">
            <v>3975395</v>
          </cell>
          <cell r="DD41">
            <v>3950439</v>
          </cell>
          <cell r="DE41">
            <v>3894050</v>
          </cell>
          <cell r="DF41">
            <v>3886424</v>
          </cell>
          <cell r="DG41">
            <v>3866554</v>
          </cell>
          <cell r="DH41">
            <v>2871324</v>
          </cell>
          <cell r="DI41">
            <v>2738684</v>
          </cell>
          <cell r="DJ41">
            <v>2702770</v>
          </cell>
          <cell r="DK41">
            <v>2955617</v>
          </cell>
          <cell r="DL41">
            <v>2929746</v>
          </cell>
          <cell r="DM41">
            <v>2958319</v>
          </cell>
          <cell r="DN41">
            <v>2909847</v>
          </cell>
          <cell r="DO41">
            <v>2919672</v>
          </cell>
          <cell r="DP41">
            <v>2903344</v>
          </cell>
          <cell r="DQ41">
            <v>2949975</v>
          </cell>
          <cell r="DR41">
            <v>2912557</v>
          </cell>
          <cell r="DS41">
            <v>2876234</v>
          </cell>
          <cell r="DT41">
            <v>2843621</v>
          </cell>
          <cell r="DU41">
            <v>2856189</v>
          </cell>
          <cell r="DV41">
            <v>2808229</v>
          </cell>
          <cell r="DW41">
            <v>2806585</v>
          </cell>
          <cell r="DX41">
            <v>2763601</v>
          </cell>
          <cell r="DY41">
            <v>2763601</v>
          </cell>
          <cell r="DZ41">
            <v>1999548</v>
          </cell>
          <cell r="EA41">
            <v>1874489</v>
          </cell>
          <cell r="EB41">
            <v>1822274</v>
          </cell>
          <cell r="EC41"/>
          <cell r="ED41">
            <v>9791</v>
          </cell>
          <cell r="EE41">
            <v>90853</v>
          </cell>
          <cell r="EF41"/>
          <cell r="EG41">
            <v>100644</v>
          </cell>
          <cell r="EH41">
            <v>104348</v>
          </cell>
          <cell r="EI41">
            <v>1854567</v>
          </cell>
          <cell r="EJ41">
            <v>1084091</v>
          </cell>
          <cell r="EK41">
            <v>2938658</v>
          </cell>
          <cell r="EL41">
            <v>8121</v>
          </cell>
          <cell r="EM41">
            <v>8629564</v>
          </cell>
        </row>
        <row r="42">
          <cell r="B42" t="str">
            <v xml:space="preserve">Mayfair Bank </v>
          </cell>
          <cell r="C42">
            <v>12.768435999999999</v>
          </cell>
          <cell r="D42">
            <v>5.1950450000000004</v>
          </cell>
          <cell r="E42">
            <v>8.0890059999999995</v>
          </cell>
          <cell r="F42">
            <v>4.0537700000000001</v>
          </cell>
          <cell r="G42">
            <v>4.0537700000000001</v>
          </cell>
          <cell r="H42">
            <v>4.1154539999999997</v>
          </cell>
          <cell r="I42">
            <v>9.2728940000000009</v>
          </cell>
          <cell r="J42">
            <v>8.4880000000000008E-3</v>
          </cell>
          <cell r="K42">
            <v>6.8279999999999999E-3</v>
          </cell>
          <cell r="L42"/>
          <cell r="M42">
            <v>3.1260013010491533E-3</v>
          </cell>
          <cell r="N42">
            <v>3.167886246393704E-3</v>
          </cell>
          <cell r="O42">
            <v>3.2478848072023002E-3</v>
          </cell>
          <cell r="P42">
            <v>3.4670241951251122E-3</v>
          </cell>
          <cell r="Q42">
            <v>1.747646828004169E-3</v>
          </cell>
          <cell r="R42">
            <v>1.7505325950158532E-3</v>
          </cell>
          <cell r="S42">
            <v>1.6829240341067562E-3</v>
          </cell>
          <cell r="T42">
            <v>1.5269761579581259E-3</v>
          </cell>
          <cell r="U42">
            <v>1.5958014906050501E-3</v>
          </cell>
          <cell r="V42">
            <v>1.3581930913919007E-3</v>
          </cell>
          <cell r="W42">
            <v>1.2823203270047327E-3</v>
          </cell>
          <cell r="X42">
            <v>1.2024846829300833E-3</v>
          </cell>
          <cell r="Y42">
            <v>1.1394633381557604E-3</v>
          </cell>
          <cell r="Z42">
            <v>9.2633368985826719E-4</v>
          </cell>
          <cell r="AA42">
            <v>8.1594244188925907E-4</v>
          </cell>
          <cell r="AB42">
            <v>1.60193549973903E-3</v>
          </cell>
          <cell r="AC42">
            <v>1.6547505318533901E-3</v>
          </cell>
          <cell r="AD42">
            <v>1.6597976324624964E-3</v>
          </cell>
          <cell r="AE42">
            <v>1.7406970541681173E-3</v>
          </cell>
          <cell r="AF42">
            <v>1.7623379659851292E-3</v>
          </cell>
          <cell r="AG42">
            <v>1.9075708158961323E-3</v>
          </cell>
          <cell r="AH42">
            <v>1.9305963266920123E-3</v>
          </cell>
          <cell r="AI42">
            <v>1.9367902077399666E-3</v>
          </cell>
          <cell r="AJ42">
            <v>2.0384148379067593E-3</v>
          </cell>
          <cell r="AK42">
            <v>2.13588530685444E-3</v>
          </cell>
          <cell r="AL42">
            <v>2.277695536393396E-3</v>
          </cell>
          <cell r="AM42">
            <v>2.3491586322533392E-3</v>
          </cell>
          <cell r="AN42">
            <v>2.2687049910540499E-3</v>
          </cell>
          <cell r="AO42">
            <v>313413032</v>
          </cell>
          <cell r="AP42">
            <v>195568503</v>
          </cell>
          <cell r="AQ42">
            <v>0</v>
          </cell>
          <cell r="AR42">
            <v>228782134</v>
          </cell>
          <cell r="AS42">
            <v>0</v>
          </cell>
          <cell r="AT42">
            <v>40312354</v>
          </cell>
          <cell r="AU42">
            <v>51920201</v>
          </cell>
          <cell r="AV42">
            <v>263782134</v>
          </cell>
          <cell r="AW42">
            <v>13553634</v>
          </cell>
          <cell r="AX42">
            <v>20834301</v>
          </cell>
          <cell r="AY42">
            <v>20834.300999999999</v>
          </cell>
          <cell r="AZ42">
            <v>4733253</v>
          </cell>
          <cell r="BA42"/>
          <cell r="BB42">
            <v>2.3178256713311781E-3</v>
          </cell>
          <cell r="BC42">
            <v>1.9194080816954484E-3</v>
          </cell>
          <cell r="BD42">
            <v>2.0236214957998996E-3</v>
          </cell>
          <cell r="BE42">
            <v>1.4970931003785136E-4</v>
          </cell>
          <cell r="BF42">
            <v>4.3844392714730623E-3</v>
          </cell>
          <cell r="BG42">
            <v>1.4162792737066373E-3</v>
          </cell>
          <cell r="BH42">
            <v>0.43716341414018101</v>
          </cell>
          <cell r="BI42">
            <v>0.43716341414018101</v>
          </cell>
          <cell r="BJ42">
            <v>0.24278971675969441</v>
          </cell>
          <cell r="BK42">
            <v>0.92082756662763054</v>
          </cell>
          <cell r="BL42">
            <v>3.365151561936728E-2</v>
          </cell>
          <cell r="BM42">
            <v>0.21801015980410041</v>
          </cell>
          <cell r="BN42">
            <v>0.12573592858412863</v>
          </cell>
          <cell r="BO42">
            <v>6.4355322048433819E-2</v>
          </cell>
          <cell r="BP42">
            <v>6.1380606535694812E-2</v>
          </cell>
          <cell r="BQ42">
            <v>0.642235275879385</v>
          </cell>
          <cell r="BR42">
            <v>7.5694347365530144E-4</v>
          </cell>
          <cell r="BS42">
            <v>0</v>
          </cell>
          <cell r="BT42">
            <v>4.8963426215854473E-4</v>
          </cell>
          <cell r="BU42">
            <v>12768436</v>
          </cell>
          <cell r="BV42">
            <v>12729360</v>
          </cell>
          <cell r="BW42">
            <v>12255188</v>
          </cell>
          <cell r="BX42">
            <v>13328328</v>
          </cell>
          <cell r="BY42">
            <v>9063470</v>
          </cell>
          <cell r="BZ42">
            <v>8652475</v>
          </cell>
          <cell r="CA42">
            <v>8213097</v>
          </cell>
          <cell r="CB42">
            <v>7447262</v>
          </cell>
          <cell r="CC42">
            <v>6689148</v>
          </cell>
          <cell r="CD42">
            <v>6856572</v>
          </cell>
          <cell r="CE42">
            <v>5369117</v>
          </cell>
          <cell r="CF42">
            <v>4475770</v>
          </cell>
          <cell r="CG42">
            <v>3953412</v>
          </cell>
          <cell r="CH42">
            <v>3547988</v>
          </cell>
          <cell r="CI42">
            <v>2563150</v>
          </cell>
          <cell r="CJ42">
            <v>1412715</v>
          </cell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/>
          <cell r="CY42">
            <v>4115454</v>
          </cell>
          <cell r="CZ42">
            <v>4120947</v>
          </cell>
          <cell r="DA42">
            <v>4290154</v>
          </cell>
          <cell r="DB42">
            <v>4317761</v>
          </cell>
          <cell r="DC42">
            <v>958454</v>
          </cell>
          <cell r="DD42">
            <v>1039865</v>
          </cell>
          <cell r="DE42">
            <v>1117525</v>
          </cell>
          <cell r="DF42">
            <v>1189040</v>
          </cell>
          <cell r="DG42">
            <v>1026771</v>
          </cell>
          <cell r="DH42">
            <v>1019868</v>
          </cell>
          <cell r="DI42">
            <v>1020349</v>
          </cell>
          <cell r="DJ42">
            <v>1112957</v>
          </cell>
          <cell r="DK42">
            <v>1079558</v>
          </cell>
          <cell r="DL42">
            <v>1168946</v>
          </cell>
          <cell r="DM42">
            <v>1120846</v>
          </cell>
          <cell r="DN42">
            <v>1252725</v>
          </cell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/>
          <cell r="DZ42"/>
          <cell r="EA42"/>
          <cell r="EB42"/>
          <cell r="EC42"/>
          <cell r="ED42">
            <v>47891</v>
          </cell>
          <cell r="EE42">
            <v>149362</v>
          </cell>
          <cell r="EF42"/>
          <cell r="EG42">
            <v>197253</v>
          </cell>
          <cell r="EH42">
            <v>181636</v>
          </cell>
          <cell r="EI42">
            <v>39440</v>
          </cell>
          <cell r="EJ42">
            <v>141469</v>
          </cell>
          <cell r="EK42">
            <v>180909</v>
          </cell>
          <cell r="EL42">
            <v>4514</v>
          </cell>
          <cell r="EM42">
            <v>5195045</v>
          </cell>
        </row>
        <row r="43">
          <cell r="B43" t="str">
            <v xml:space="preserve">Dubai Islamic Bank </v>
          </cell>
          <cell r="C43">
            <v>14.646687999999999</v>
          </cell>
          <cell r="D43">
            <v>9.4587240000000001</v>
          </cell>
          <cell r="E43">
            <v>10.900632</v>
          </cell>
          <cell r="F43">
            <v>1.7529520000000001</v>
          </cell>
          <cell r="G43">
            <v>1.7960339999999999</v>
          </cell>
          <cell r="H43">
            <v>2.979746</v>
          </cell>
          <cell r="I43">
            <v>11.017472</v>
          </cell>
          <cell r="J43">
            <v>1.9505999999999999E-2</v>
          </cell>
          <cell r="K43">
            <v>-0.13701199999999999</v>
          </cell>
          <cell r="L43"/>
          <cell r="M43">
            <v>3.0108147791473349E-3</v>
          </cell>
          <cell r="N43">
            <v>3.0642870384044616E-3</v>
          </cell>
          <cell r="O43">
            <v>2.6094753412247615E-3</v>
          </cell>
          <cell r="P43">
            <v>2.3347811367799317E-3</v>
          </cell>
          <cell r="Q43">
            <v>2.2772656138740259E-3</v>
          </cell>
          <cell r="R43">
            <v>1.8669259524354801E-3</v>
          </cell>
          <cell r="S43">
            <v>1.8384385148436126E-3</v>
          </cell>
          <cell r="T43">
            <v>1.6682935980527191E-3</v>
          </cell>
          <cell r="U43">
            <v>1.6837333211809288E-3</v>
          </cell>
          <cell r="V43">
            <v>1.39180981416708E-3</v>
          </cell>
          <cell r="W43">
            <v>1.4170584184887587E-3</v>
          </cell>
          <cell r="X43">
            <v>1.2905753969860989E-3</v>
          </cell>
          <cell r="Y43">
            <v>1.0097300653005045E-3</v>
          </cell>
          <cell r="Z43">
            <v>8.9810759525201064E-4</v>
          </cell>
          <cell r="AA43">
            <v>8.1594244188925907E-4</v>
          </cell>
          <cell r="AB43">
            <v>1.60193549973903E-3</v>
          </cell>
          <cell r="AC43">
            <v>1.6547505318533901E-3</v>
          </cell>
          <cell r="AD43">
            <v>1.6597976324624964E-3</v>
          </cell>
          <cell r="AE43">
            <v>1.7406970541681173E-3</v>
          </cell>
          <cell r="AF43">
            <v>1.7623379659851292E-3</v>
          </cell>
          <cell r="AG43">
            <v>1.9075708158961323E-3</v>
          </cell>
          <cell r="AH43">
            <v>1.9305963266920123E-3</v>
          </cell>
          <cell r="AI43">
            <v>1.9367902077399666E-3</v>
          </cell>
          <cell r="AJ43">
            <v>2.0384148379067593E-3</v>
          </cell>
          <cell r="AK43">
            <v>2.13588530685444E-3</v>
          </cell>
          <cell r="AL43">
            <v>2.277695536393396E-3</v>
          </cell>
          <cell r="AM43">
            <v>2.3491586322533392E-3</v>
          </cell>
          <cell r="AN43">
            <v>2.2687049910540499E-3</v>
          </cell>
          <cell r="AO43">
            <v>313413032</v>
          </cell>
          <cell r="AP43">
            <v>195568503</v>
          </cell>
          <cell r="AQ43">
            <v>0</v>
          </cell>
          <cell r="AR43">
            <v>228782134</v>
          </cell>
          <cell r="AS43">
            <v>0</v>
          </cell>
          <cell r="AT43">
            <v>40312354</v>
          </cell>
          <cell r="AU43">
            <v>51920201</v>
          </cell>
          <cell r="AV43">
            <v>263782134</v>
          </cell>
          <cell r="AW43">
            <v>13553634</v>
          </cell>
          <cell r="AX43">
            <v>20834301</v>
          </cell>
          <cell r="AY43">
            <v>20834.300999999999</v>
          </cell>
          <cell r="AZ43">
            <v>4733253</v>
          </cell>
          <cell r="BA43"/>
          <cell r="BB43">
            <v>2.6587805621908832E-3</v>
          </cell>
          <cell r="BC43">
            <v>3.4947052986310412E-3</v>
          </cell>
          <cell r="BD43">
            <v>2.7270041872888028E-3</v>
          </cell>
          <cell r="BE43">
            <v>-3.004096658890757E-3</v>
          </cell>
          <cell r="BF43">
            <v>-0.18812244668886294</v>
          </cell>
          <cell r="BG43">
            <v>-3.9272473782903584E-2</v>
          </cell>
          <cell r="BH43">
            <v>0.16301688808467132</v>
          </cell>
          <cell r="BI43">
            <v>0.15910655366312709</v>
          </cell>
          <cell r="BJ43">
            <v>0.26937041638279968</v>
          </cell>
          <cell r="BK43">
            <v>1.9112090730573479</v>
          </cell>
          <cell r="BL43">
            <v>3.7322818313322854E-2</v>
          </cell>
          <cell r="BM43">
            <v>0.12108924417732668</v>
          </cell>
          <cell r="BN43">
            <v>0.13447799429533114</v>
          </cell>
          <cell r="BO43">
            <v>7.1912716178215624E-2</v>
          </cell>
          <cell r="BP43">
            <v>6.2565278117115514E-2</v>
          </cell>
          <cell r="BQ43">
            <v>0.86772253205135264</v>
          </cell>
          <cell r="BR43">
            <v>1.3331833207776576E-3</v>
          </cell>
          <cell r="BS43">
            <v>0</v>
          </cell>
          <cell r="BT43">
            <v>7.7893678096077872E-4</v>
          </cell>
          <cell r="BU43">
            <v>14646688</v>
          </cell>
          <cell r="BV43">
            <v>13263344</v>
          </cell>
          <cell r="BW43">
            <v>12187744</v>
          </cell>
          <cell r="BX43">
            <v>10535250</v>
          </cell>
          <cell r="BY43">
            <v>10132445</v>
          </cell>
          <cell r="BZ43">
            <v>8987918</v>
          </cell>
          <cell r="CA43">
            <v>7622519</v>
          </cell>
          <cell r="CB43">
            <v>7177523</v>
          </cell>
          <cell r="CC43">
            <v>5925048</v>
          </cell>
          <cell r="CD43">
            <v>5250614</v>
          </cell>
          <cell r="CE43">
            <v>4183358</v>
          </cell>
          <cell r="CF43">
            <v>4169057</v>
          </cell>
          <cell r="CG43">
            <v>3312834</v>
          </cell>
          <cell r="CH43">
            <v>2610309</v>
          </cell>
          <cell r="CI43">
            <v>1855248</v>
          </cell>
          <cell r="CJ43">
            <v>1412715</v>
          </cell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>
            <v>2979746</v>
          </cell>
          <cell r="CZ43">
            <v>2846757</v>
          </cell>
          <cell r="DA43">
            <v>2387840</v>
          </cell>
          <cell r="DB43">
            <v>2230577</v>
          </cell>
          <cell r="DC43">
            <v>2136914</v>
          </cell>
          <cell r="DD43">
            <v>2008977</v>
          </cell>
          <cell r="DE43">
            <v>1837901</v>
          </cell>
          <cell r="DF43">
            <v>1792549</v>
          </cell>
          <cell r="DG43">
            <v>1888237</v>
          </cell>
          <cell r="DH43">
            <v>1954260</v>
          </cell>
          <cell r="DI43">
            <v>1603170</v>
          </cell>
          <cell r="DJ43">
            <v>1576015</v>
          </cell>
          <cell r="DK43">
            <v>1550896</v>
          </cell>
          <cell r="DL43">
            <v>1268840</v>
          </cell>
          <cell r="DM43">
            <v>1296179</v>
          </cell>
          <cell r="DN43">
            <v>1252725</v>
          </cell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/>
          <cell r="DZ43"/>
          <cell r="EA43"/>
          <cell r="EB43"/>
          <cell r="EC43"/>
          <cell r="ED43">
            <v>33608</v>
          </cell>
          <cell r="EE43">
            <v>91157</v>
          </cell>
          <cell r="EF43"/>
          <cell r="EG43">
            <v>124765</v>
          </cell>
          <cell r="EH43">
            <v>238452</v>
          </cell>
          <cell r="EI43">
            <v>44405</v>
          </cell>
          <cell r="EJ43">
            <v>322308</v>
          </cell>
          <cell r="EK43">
            <v>366713</v>
          </cell>
          <cell r="EL43">
            <v>-137012</v>
          </cell>
          <cell r="EM43">
            <v>9458724</v>
          </cell>
        </row>
        <row r="44">
          <cell r="B44" t="str">
            <v>Kingdom Bank</v>
          </cell>
          <cell r="C44">
            <v>31.555772999999999</v>
          </cell>
          <cell r="D44">
            <v>5.0419660000000004</v>
          </cell>
          <cell r="E44">
            <v>5.5585699999999996</v>
          </cell>
          <cell r="F44">
            <v>1.153594</v>
          </cell>
          <cell r="G44">
            <v>1.153594</v>
          </cell>
          <cell r="H44">
            <v>1.578878</v>
          </cell>
          <cell r="I44">
            <v>6.1998100000000003</v>
          </cell>
          <cell r="J44">
            <v>4.26E-4</v>
          </cell>
          <cell r="K44">
            <v>0.126716</v>
          </cell>
          <cell r="L44"/>
          <cell r="M44">
            <v>3.0170294757401422E-3</v>
          </cell>
          <cell r="N44">
            <v>0</v>
          </cell>
          <cell r="O44">
            <v>0</v>
          </cell>
          <cell r="P44">
            <v>0</v>
          </cell>
          <cell r="Q44">
            <v>4.8247225925182054E-4</v>
          </cell>
          <cell r="R44">
            <v>0</v>
          </cell>
          <cell r="S44">
            <v>0</v>
          </cell>
          <cell r="T44"/>
          <cell r="U44"/>
          <cell r="V44">
            <v>0</v>
          </cell>
          <cell r="W44">
            <v>0</v>
          </cell>
          <cell r="X44">
            <v>3.0224909005594821E-3</v>
          </cell>
          <cell r="Y44">
            <v>3.476346848968026E-3</v>
          </cell>
          <cell r="Z44">
            <v>3.5180477134277906E-3</v>
          </cell>
          <cell r="AA44">
            <v>3.2512212159849403E-3</v>
          </cell>
          <cell r="AB44">
            <v>4.0298106709611972E-3</v>
          </cell>
          <cell r="AC44">
            <v>4.5415440520524602E-3</v>
          </cell>
          <cell r="AD44">
            <v>4.4692545535187297E-3</v>
          </cell>
          <cell r="AE44">
            <v>5.4511325872303E-3</v>
          </cell>
          <cell r="AF44">
            <v>4.9632838540780181E-3</v>
          </cell>
          <cell r="AG44">
            <v>5.4362823760640997E-3</v>
          </cell>
          <cell r="AH44">
            <v>4.7800398144967528E-3</v>
          </cell>
          <cell r="AI44">
            <v>5.4513830838513397E-3</v>
          </cell>
          <cell r="AJ44">
            <v>4.6643770964833187E-3</v>
          </cell>
          <cell r="AK44">
            <v>2.9185973673679262E-3</v>
          </cell>
          <cell r="AL44">
            <v>2.984048240605761E-3</v>
          </cell>
          <cell r="AM44">
            <v>2.7154443083773801E-3</v>
          </cell>
          <cell r="AN44">
            <v>2.6078119729559994E-3</v>
          </cell>
          <cell r="AO44">
            <v>313413032</v>
          </cell>
          <cell r="AP44">
            <v>195568503</v>
          </cell>
          <cell r="AQ44">
            <v>0</v>
          </cell>
          <cell r="AR44">
            <v>228782134</v>
          </cell>
          <cell r="AS44">
            <v>0</v>
          </cell>
          <cell r="AT44">
            <v>40312354</v>
          </cell>
          <cell r="AU44">
            <v>51920201</v>
          </cell>
          <cell r="AV44">
            <v>263782134</v>
          </cell>
          <cell r="AW44">
            <v>13553634</v>
          </cell>
          <cell r="AX44">
            <v>20834301</v>
          </cell>
          <cell r="AY44">
            <v>20834.300999999999</v>
          </cell>
          <cell r="AZ44">
            <v>4733253</v>
          </cell>
          <cell r="BA44"/>
          <cell r="BB44">
            <v>5.7282489991804216E-3</v>
          </cell>
          <cell r="BC44">
            <v>1.86285013662705E-3</v>
          </cell>
          <cell r="BD44">
            <v>1.3905839281004918E-3</v>
          </cell>
          <cell r="BE44">
            <v>2.7783487010480919E-3</v>
          </cell>
          <cell r="BF44">
            <v>0.35214967945433417</v>
          </cell>
          <cell r="BG44">
            <v>1.6306336922403138E-2</v>
          </cell>
          <cell r="BH44">
            <v>0.1860692505092898</v>
          </cell>
          <cell r="BI44">
            <v>0.1860692505092898</v>
          </cell>
          <cell r="BJ44">
            <v>2.7491595625161621E-2</v>
          </cell>
          <cell r="BK44">
            <v>0.44045334729897406</v>
          </cell>
          <cell r="BL44">
            <v>0.52766742766246266</v>
          </cell>
          <cell r="BM44">
            <v>0.78632006567430857</v>
          </cell>
          <cell r="BN44">
            <v>0.93338193871200237</v>
          </cell>
          <cell r="BO44">
            <v>0.17930217950945657</v>
          </cell>
          <cell r="BP44">
            <v>0.75407975920254577</v>
          </cell>
          <cell r="BQ44">
            <v>0.90706170831706734</v>
          </cell>
          <cell r="BR44">
            <v>1.3290215703930927E-3</v>
          </cell>
          <cell r="BS44">
            <v>8.3071615478164237E-4</v>
          </cell>
          <cell r="BT44">
            <v>1.1048685968455417E-3</v>
          </cell>
          <cell r="BU44">
            <v>31555773</v>
          </cell>
          <cell r="BV44">
            <v>30611960</v>
          </cell>
          <cell r="BW44"/>
          <cell r="BX44">
            <v>0</v>
          </cell>
          <cell r="BY44">
            <v>0</v>
          </cell>
          <cell r="BZ44">
            <v>9169794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12448282</v>
          </cell>
          <cell r="CH44">
            <v>12850795</v>
          </cell>
          <cell r="CI44">
            <v>13778388</v>
          </cell>
          <cell r="CJ44">
            <v>15494119</v>
          </cell>
          <cell r="CK44">
            <v>15336497</v>
          </cell>
          <cell r="CL44">
            <v>15724254</v>
          </cell>
          <cell r="CM44">
            <v>17244601</v>
          </cell>
          <cell r="CN44">
            <v>17103526</v>
          </cell>
          <cell r="CO44">
            <v>17281779</v>
          </cell>
          <cell r="CP44">
            <v>16781543</v>
          </cell>
          <cell r="CQ44">
            <v>17042346</v>
          </cell>
          <cell r="CR44">
            <v>15896471</v>
          </cell>
          <cell r="CS44">
            <v>13724146</v>
          </cell>
          <cell r="CT44">
            <v>13117892</v>
          </cell>
          <cell r="CU44">
            <v>9437406</v>
          </cell>
          <cell r="CV44">
            <v>9034229</v>
          </cell>
          <cell r="CW44">
            <v>7577619</v>
          </cell>
          <cell r="CX44">
            <v>7010323</v>
          </cell>
          <cell r="CY44">
            <v>1578878</v>
          </cell>
          <cell r="CZ44">
            <v>1299807</v>
          </cell>
          <cell r="DA44"/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3395143</v>
          </cell>
          <cell r="DL44">
            <v>3544435</v>
          </cell>
          <cell r="DM44">
            <v>3236996</v>
          </cell>
          <cell r="DN44">
            <v>3382368</v>
          </cell>
          <cell r="DO44">
            <v>3496554</v>
          </cell>
          <cell r="DP44">
            <v>3590079</v>
          </cell>
          <cell r="DQ44">
            <v>3135336</v>
          </cell>
          <cell r="DR44">
            <v>3149170</v>
          </cell>
          <cell r="DS44">
            <v>3166310</v>
          </cell>
          <cell r="DT44">
            <v>3162791</v>
          </cell>
          <cell r="DU44">
            <v>3167542</v>
          </cell>
          <cell r="DV44">
            <v>3150756</v>
          </cell>
          <cell r="DW44">
            <v>3126920</v>
          </cell>
          <cell r="DX44">
            <v>3105500</v>
          </cell>
          <cell r="DY44">
            <v>3105500</v>
          </cell>
          <cell r="DZ44">
            <v>2308081</v>
          </cell>
          <cell r="EA44">
            <v>2269490</v>
          </cell>
          <cell r="EB44">
            <v>2250639</v>
          </cell>
          <cell r="EC44"/>
          <cell r="ED44">
            <v>25302</v>
          </cell>
          <cell r="EE44">
            <v>895052</v>
          </cell>
          <cell r="EF44"/>
          <cell r="EG44">
            <v>920354</v>
          </cell>
          <cell r="EH44">
            <v>405373</v>
          </cell>
          <cell r="EI44">
            <v>4429061</v>
          </cell>
          <cell r="EJ44">
            <v>1203583</v>
          </cell>
          <cell r="EK44">
            <v>5632644</v>
          </cell>
          <cell r="EL44">
            <v>126716</v>
          </cell>
          <cell r="EM44">
            <v>5041966</v>
          </cell>
        </row>
        <row r="45">
          <cell r="B45" t="str">
            <v>M-Oriental Bank Limited</v>
          </cell>
          <cell r="C45">
            <v>13.649937</v>
          </cell>
          <cell r="D45">
            <v>6.8975020000000002</v>
          </cell>
          <cell r="E45">
            <v>10.312632000000001</v>
          </cell>
          <cell r="F45">
            <v>2.5390549999999998</v>
          </cell>
          <cell r="G45">
            <v>2.6489549999999999</v>
          </cell>
          <cell r="H45">
            <v>3.0782859999999999</v>
          </cell>
          <cell r="I45">
            <v>8.7920379999999998</v>
          </cell>
          <cell r="J45">
            <v>3.2919999999999998E-3</v>
          </cell>
          <cell r="K45">
            <v>9.2999999999999992E-3</v>
          </cell>
          <cell r="L45"/>
          <cell r="M45">
            <v>2.9416671850944066E-3</v>
          </cell>
          <cell r="N45">
            <v>2.9923640981926029E-3</v>
          </cell>
          <cell r="O45">
            <v>2.9844179232619361E-3</v>
          </cell>
          <cell r="P45">
            <v>2.9083910537453786E-3</v>
          </cell>
          <cell r="Q45">
            <v>2.9762887931971214E-3</v>
          </cell>
          <cell r="R45">
            <v>3.1632068977633628E-3</v>
          </cell>
          <cell r="S45">
            <v>3.15443159482522E-3</v>
          </cell>
          <cell r="T45">
            <v>2.9593991987050656E-3</v>
          </cell>
          <cell r="U45">
            <v>3.0651668112790945E-3</v>
          </cell>
          <cell r="V45">
            <v>2.9961654198688101E-3</v>
          </cell>
          <cell r="W45">
            <v>3.3336096498005011E-3</v>
          </cell>
          <cell r="X45">
            <v>3.3522206518154401E-3</v>
          </cell>
          <cell r="Y45">
            <v>3.3054680611380735E-3</v>
          </cell>
          <cell r="Z45">
            <v>3.3323962628632204E-3</v>
          </cell>
          <cell r="AA45">
            <v>3.407465827841575E-3</v>
          </cell>
          <cell r="AB45">
            <v>3.3249907589377476E-3</v>
          </cell>
          <cell r="AC45">
            <v>3.4131278102975944E-3</v>
          </cell>
          <cell r="AD45">
            <v>3.3798046960819392E-3</v>
          </cell>
          <cell r="AE45">
            <v>3.2828546697020239E-3</v>
          </cell>
          <cell r="AF45">
            <v>3.1187169408902677E-3</v>
          </cell>
          <cell r="AG45">
            <v>2.7937279186075153E-3</v>
          </cell>
          <cell r="AH45">
            <v>2.849934976557506E-3</v>
          </cell>
          <cell r="AI45">
            <v>2.9896141557676382E-3</v>
          </cell>
          <cell r="AJ45">
            <v>2.78557954056522E-3</v>
          </cell>
          <cell r="AK45">
            <v>2.8947533750014391E-3</v>
          </cell>
          <cell r="AL45">
            <v>2.9795413567498025E-3</v>
          </cell>
          <cell r="AM45">
            <v>2.9634462208108963E-3</v>
          </cell>
          <cell r="AN45">
            <v>2.8842255460702583E-3</v>
          </cell>
          <cell r="AO45">
            <v>313413032</v>
          </cell>
          <cell r="AP45">
            <v>195568503</v>
          </cell>
          <cell r="AQ45">
            <v>0</v>
          </cell>
          <cell r="AR45">
            <v>228782134</v>
          </cell>
          <cell r="AS45">
            <v>0</v>
          </cell>
          <cell r="AT45">
            <v>40312354</v>
          </cell>
          <cell r="AU45">
            <v>51920201</v>
          </cell>
          <cell r="AV45">
            <v>263782134</v>
          </cell>
          <cell r="AW45">
            <v>13553634</v>
          </cell>
          <cell r="AX45">
            <v>20834301</v>
          </cell>
          <cell r="AY45">
            <v>20834.300999999999</v>
          </cell>
          <cell r="AZ45">
            <v>4733253</v>
          </cell>
          <cell r="BA45"/>
          <cell r="BB45">
            <v>2.4778425792049462E-3</v>
          </cell>
          <cell r="BC45">
            <v>2.5484131672219431E-3</v>
          </cell>
          <cell r="BD45">
            <v>2.5799046005743984E-3</v>
          </cell>
          <cell r="BE45">
            <v>2.03909868680729E-4</v>
          </cell>
          <cell r="BF45">
            <v>7.2738177362893057E-3</v>
          </cell>
          <cell r="BG45">
            <v>1.6793262540665786E-3</v>
          </cell>
          <cell r="BH45">
            <v>0.30129021280390278</v>
          </cell>
          <cell r="BI45">
            <v>0.28879026683005693</v>
          </cell>
          <cell r="BJ45">
            <v>0.39662116111443857</v>
          </cell>
          <cell r="BK45">
            <v>0.79281549254080697</v>
          </cell>
          <cell r="BL45">
            <v>0.19984134879969856</v>
          </cell>
          <cell r="BM45">
            <v>0.42673507226589485</v>
          </cell>
          <cell r="BN45">
            <v>9.4426404380500512E-2</v>
          </cell>
          <cell r="BO45">
            <v>6.5560507881117253E-2</v>
          </cell>
          <cell r="BP45">
            <v>2.8865896499383259E-2</v>
          </cell>
          <cell r="BQ45">
            <v>0.66884011763437301</v>
          </cell>
          <cell r="BR45">
            <v>1.1246121430830501E-3</v>
          </cell>
          <cell r="BS45">
            <v>0</v>
          </cell>
          <cell r="BT45">
            <v>1.5536805919260804E-3</v>
          </cell>
          <cell r="BU45">
            <v>13649937</v>
          </cell>
          <cell r="BV45">
            <v>12984554</v>
          </cell>
          <cell r="BW45">
            <v>13063163</v>
          </cell>
          <cell r="BX45">
            <v>12338623</v>
          </cell>
          <cell r="BY45">
            <v>12065338</v>
          </cell>
          <cell r="BZ45">
            <v>12393776</v>
          </cell>
          <cell r="CA45">
            <v>12329132</v>
          </cell>
          <cell r="CB45">
            <v>11841726</v>
          </cell>
          <cell r="CC45">
            <v>10470921</v>
          </cell>
          <cell r="CD45">
            <v>10515015</v>
          </cell>
          <cell r="CE45">
            <v>9898849</v>
          </cell>
          <cell r="CF45">
            <v>11081702</v>
          </cell>
          <cell r="CG45">
            <v>10675058</v>
          </cell>
          <cell r="CH45">
            <v>10576525</v>
          </cell>
          <cell r="CI45">
            <v>10492155</v>
          </cell>
          <cell r="CJ45">
            <v>10482709</v>
          </cell>
          <cell r="CK45">
            <v>10005843</v>
          </cell>
          <cell r="CL45">
            <v>9920247</v>
          </cell>
          <cell r="CM45">
            <v>9809585</v>
          </cell>
          <cell r="CN45">
            <v>8776999</v>
          </cell>
          <cell r="CO45">
            <v>9024348</v>
          </cell>
          <cell r="CP45">
            <v>8496350</v>
          </cell>
          <cell r="CQ45">
            <v>9316625</v>
          </cell>
          <cell r="CR45">
            <v>9056018</v>
          </cell>
          <cell r="CS45">
            <v>9153613</v>
          </cell>
          <cell r="CT45">
            <v>7857515</v>
          </cell>
          <cell r="CU45">
            <v>8092950</v>
          </cell>
          <cell r="CV45">
            <v>7916635</v>
          </cell>
          <cell r="CW45">
            <v>7480066</v>
          </cell>
          <cell r="CX45">
            <v>7006528</v>
          </cell>
          <cell r="CY45">
            <v>3078286</v>
          </cell>
          <cell r="CZ45">
            <v>3070892</v>
          </cell>
          <cell r="DA45">
            <v>3088000</v>
          </cell>
          <cell r="DB45">
            <v>3057788</v>
          </cell>
          <cell r="DC45">
            <v>3049194</v>
          </cell>
          <cell r="DD45">
            <v>3043171</v>
          </cell>
          <cell r="DE45">
            <v>3108981</v>
          </cell>
          <cell r="DF45">
            <v>3092768</v>
          </cell>
          <cell r="DG45">
            <v>3073672</v>
          </cell>
          <cell r="DH45">
            <v>3065119</v>
          </cell>
          <cell r="DI45">
            <v>3016758</v>
          </cell>
          <cell r="DJ45">
            <v>2993218</v>
          </cell>
          <cell r="DK45">
            <v>2981991</v>
          </cell>
          <cell r="DL45">
            <v>3027998</v>
          </cell>
          <cell r="DM45">
            <v>3020563</v>
          </cell>
          <cell r="DN45">
            <v>2988321</v>
          </cell>
          <cell r="DO45">
            <v>2955250</v>
          </cell>
          <cell r="DP45">
            <v>2931488</v>
          </cell>
          <cell r="DQ45">
            <v>2930072</v>
          </cell>
          <cell r="DR45">
            <v>2927334</v>
          </cell>
          <cell r="DS45">
            <v>2262088</v>
          </cell>
          <cell r="DT45">
            <v>2240085</v>
          </cell>
          <cell r="DU45">
            <v>1658696</v>
          </cell>
          <cell r="DV45">
            <v>1630654</v>
          </cell>
          <cell r="DW45">
            <v>1612058</v>
          </cell>
          <cell r="DX45">
            <v>1596443</v>
          </cell>
          <cell r="DY45">
            <v>1596443</v>
          </cell>
          <cell r="DZ45">
            <v>1612493</v>
          </cell>
          <cell r="EA45">
            <v>1548292</v>
          </cell>
          <cell r="EB45">
            <v>1524496</v>
          </cell>
          <cell r="EC45"/>
          <cell r="ED45">
            <v>57612</v>
          </cell>
          <cell r="EE45">
            <v>87645</v>
          </cell>
          <cell r="EF45"/>
          <cell r="EG45">
            <v>145257</v>
          </cell>
          <cell r="EH45">
            <v>115162</v>
          </cell>
          <cell r="EI45">
            <v>735122</v>
          </cell>
          <cell r="EJ45">
            <v>987544</v>
          </cell>
          <cell r="EK45">
            <v>1722666</v>
          </cell>
          <cell r="EL45">
            <v>5591</v>
          </cell>
          <cell r="EM45">
            <v>6897502</v>
          </cell>
        </row>
        <row r="46">
          <cell r="B46" t="str">
            <v>United Bank for Africa</v>
          </cell>
          <cell r="C46">
            <v>18.997416999999999</v>
          </cell>
          <cell r="D46">
            <v>2.1795689999999999</v>
          </cell>
          <cell r="E46">
            <v>6.0764310000000004</v>
          </cell>
          <cell r="F46">
            <v>2.1649729999999998</v>
          </cell>
          <cell r="G46">
            <v>2.1649729999999998</v>
          </cell>
          <cell r="H46">
            <v>2.1649729999999998</v>
          </cell>
          <cell r="I46">
            <v>6.5193890000000003</v>
          </cell>
          <cell r="J46">
            <v>6.8900000000000003E-3</v>
          </cell>
          <cell r="K46">
            <v>-9.1817999999999997E-2</v>
          </cell>
          <cell r="L46"/>
          <cell r="M46">
            <v>2.539407753601391E-3</v>
          </cell>
          <cell r="N46">
            <v>2.5740425061336432E-3</v>
          </cell>
          <cell r="O46">
            <v>3.0951382261805559E-3</v>
          </cell>
          <cell r="P46">
            <v>2.9450459275832614E-3</v>
          </cell>
          <cell r="Q46">
            <v>2.8365664556045428E-3</v>
          </cell>
          <cell r="R46">
            <v>2.7548729460574102E-3</v>
          </cell>
          <cell r="S46">
            <v>2.7088311332906234E-3</v>
          </cell>
          <cell r="T46">
            <v>2.9228520954314944E-3</v>
          </cell>
          <cell r="U46">
            <v>2.8515454749863801E-3</v>
          </cell>
          <cell r="V46">
            <v>2.9141050898736903E-3</v>
          </cell>
          <cell r="W46">
            <v>2.7743133368893511E-3</v>
          </cell>
          <cell r="X46">
            <v>2.1470700496677526E-3</v>
          </cell>
          <cell r="Y46">
            <v>2.0044733969198118E-3</v>
          </cell>
          <cell r="Z46">
            <v>2.2052935247155385E-3</v>
          </cell>
          <cell r="AA46">
            <v>2.3316271860098323E-3</v>
          </cell>
          <cell r="AB46">
            <v>2.020231259853443E-3</v>
          </cell>
          <cell r="AC46">
            <v>1.9487866954207773E-3</v>
          </cell>
          <cell r="AD46">
            <v>2.2036384108273721E-3</v>
          </cell>
          <cell r="AE46">
            <v>2.0994959873449227E-3</v>
          </cell>
          <cell r="AF46">
            <v>1.708461816788139E-3</v>
          </cell>
          <cell r="AG46">
            <v>1.9597987308742869E-3</v>
          </cell>
          <cell r="AH46">
            <v>1.914723228659556E-3</v>
          </cell>
          <cell r="AI46">
            <v>1.8501874804122268E-3</v>
          </cell>
          <cell r="AJ46">
            <v>1.7724052524856274E-3</v>
          </cell>
          <cell r="AK46">
            <v>1.5934328058627707E-3</v>
          </cell>
          <cell r="AL46">
            <v>1.5618806344033891E-3</v>
          </cell>
          <cell r="AM46">
            <v>1.7389921178298006E-3</v>
          </cell>
          <cell r="AN46">
            <v>1.7297540438505241E-3</v>
          </cell>
          <cell r="AO46">
            <v>313413032</v>
          </cell>
          <cell r="AP46">
            <v>195568503</v>
          </cell>
          <cell r="AQ46">
            <v>0</v>
          </cell>
          <cell r="AR46">
            <v>228782134</v>
          </cell>
          <cell r="AS46">
            <v>0</v>
          </cell>
          <cell r="AT46">
            <v>40312354</v>
          </cell>
          <cell r="AU46">
            <v>51920201</v>
          </cell>
          <cell r="AV46">
            <v>263782134</v>
          </cell>
          <cell r="AW46">
            <v>13553634</v>
          </cell>
          <cell r="AX46">
            <v>20834301</v>
          </cell>
          <cell r="AY46">
            <v>20834.300999999999</v>
          </cell>
          <cell r="AZ46">
            <v>4733253</v>
          </cell>
          <cell r="BA46"/>
          <cell r="BB46">
            <v>3.4485586810775676E-3</v>
          </cell>
          <cell r="BC46">
            <v>8.0528317910872119E-4</v>
          </cell>
          <cell r="BD46">
            <v>1.5201368857119008E-3</v>
          </cell>
          <cell r="BE46">
            <v>-2.0131824002717394E-3</v>
          </cell>
          <cell r="BF46">
            <v>-0.16612012762327433</v>
          </cell>
          <cell r="BG46">
            <v>-1.9462970253963433E-2</v>
          </cell>
          <cell r="BH46">
            <v>0.33208219359206814</v>
          </cell>
          <cell r="BI46">
            <v>0.33208219359206814</v>
          </cell>
          <cell r="BJ46">
            <v>0.37171694146848011</v>
          </cell>
          <cell r="BK46">
            <v>1.3710900894055669</v>
          </cell>
          <cell r="BL46">
            <v>0.36887729735724467</v>
          </cell>
          <cell r="BM46">
            <v>0.46165192203530864</v>
          </cell>
          <cell r="BN46">
            <v>7.4152914737609488E-2</v>
          </cell>
          <cell r="BO46">
            <v>5.5553830302542073E-2</v>
          </cell>
          <cell r="BP46">
            <v>1.8599084435067414E-2</v>
          </cell>
          <cell r="BQ46">
            <v>0.35869229815989018</v>
          </cell>
          <cell r="BR46">
            <v>9.4821732525214543E-4</v>
          </cell>
          <cell r="BS46">
            <v>1.3319233547824753E-4</v>
          </cell>
          <cell r="BT46">
            <v>6.0666127672720992E-4</v>
          </cell>
          <cell r="BU46">
            <v>18997417</v>
          </cell>
          <cell r="BV46">
            <v>18743174</v>
          </cell>
          <cell r="BW46">
            <v>21806135</v>
          </cell>
          <cell r="BX46">
            <v>19040103</v>
          </cell>
          <cell r="BY46">
            <v>18752922</v>
          </cell>
          <cell r="BZ46">
            <v>16088319</v>
          </cell>
          <cell r="CA46">
            <v>15970502</v>
          </cell>
          <cell r="CB46">
            <v>15739828</v>
          </cell>
          <cell r="CC46">
            <v>17169559</v>
          </cell>
          <cell r="CD46">
            <v>15332118</v>
          </cell>
          <cell r="CE46">
            <v>15793296</v>
          </cell>
          <cell r="CF46">
            <v>13811976</v>
          </cell>
          <cell r="CG46">
            <v>7086915</v>
          </cell>
          <cell r="CH46">
            <v>6504732</v>
          </cell>
          <cell r="CI46">
            <v>6937385</v>
          </cell>
          <cell r="CJ46">
            <v>7748462</v>
          </cell>
          <cell r="CK46">
            <v>6281056</v>
          </cell>
          <cell r="CL46">
            <v>5601281</v>
          </cell>
          <cell r="CM46">
            <v>7539176</v>
          </cell>
          <cell r="CN46">
            <v>5761555</v>
          </cell>
          <cell r="CO46">
            <v>6538183</v>
          </cell>
          <cell r="CP46">
            <v>7781237</v>
          </cell>
          <cell r="CQ46">
            <v>8176112</v>
          </cell>
          <cell r="CR46">
            <v>7269162</v>
          </cell>
          <cell r="CS46">
            <v>5332978</v>
          </cell>
          <cell r="CT46">
            <v>4755787</v>
          </cell>
          <cell r="CU46">
            <v>4354318</v>
          </cell>
          <cell r="CV46">
            <v>3726303</v>
          </cell>
          <cell r="CW46">
            <v>3984411</v>
          </cell>
          <cell r="CX46">
            <v>3709630</v>
          </cell>
          <cell r="CY46">
            <v>2164973</v>
          </cell>
          <cell r="CZ46">
            <v>2256791</v>
          </cell>
          <cell r="DA46">
            <v>2493102</v>
          </cell>
          <cell r="DB46">
            <v>2428989</v>
          </cell>
          <cell r="DC46">
            <v>2312994</v>
          </cell>
          <cell r="DD46">
            <v>2241806</v>
          </cell>
          <cell r="DE46">
            <v>2299717</v>
          </cell>
          <cell r="DF46">
            <v>2212823</v>
          </cell>
          <cell r="DG46">
            <v>2184034</v>
          </cell>
          <cell r="DH46">
            <v>2174218</v>
          </cell>
          <cell r="DI46">
            <v>2131778</v>
          </cell>
          <cell r="DJ46">
            <v>2127002</v>
          </cell>
          <cell r="DK46">
            <v>2123592</v>
          </cell>
          <cell r="DL46">
            <v>2161995</v>
          </cell>
          <cell r="DM46">
            <v>2159848</v>
          </cell>
          <cell r="DN46">
            <v>2153962</v>
          </cell>
          <cell r="DO46">
            <v>2148603</v>
          </cell>
          <cell r="DP46">
            <v>2143386</v>
          </cell>
          <cell r="DQ46">
            <v>2175142</v>
          </cell>
          <cell r="DR46">
            <v>2185477</v>
          </cell>
          <cell r="DS46">
            <v>1135692</v>
          </cell>
          <cell r="DT46">
            <v>1119088</v>
          </cell>
          <cell r="DU46">
            <v>1043147</v>
          </cell>
          <cell r="DV46">
            <v>1172769</v>
          </cell>
          <cell r="DW46">
            <v>1222199</v>
          </cell>
          <cell r="DX46">
            <v>1138961</v>
          </cell>
          <cell r="DY46">
            <v>1138961</v>
          </cell>
          <cell r="DZ46">
            <v>807249</v>
          </cell>
          <cell r="EA46">
            <v>1007444</v>
          </cell>
          <cell r="EB46">
            <v>1059034</v>
          </cell>
          <cell r="EC46"/>
          <cell r="ED46">
            <v>58706</v>
          </cell>
          <cell r="EE46">
            <v>99226</v>
          </cell>
          <cell r="EF46"/>
          <cell r="EG46">
            <v>157932</v>
          </cell>
          <cell r="EH46">
            <v>216539</v>
          </cell>
          <cell r="EI46">
            <v>588103</v>
          </cell>
          <cell r="EJ46">
            <v>685807</v>
          </cell>
          <cell r="EK46">
            <v>1273910</v>
          </cell>
          <cell r="EL46">
            <v>-91818</v>
          </cell>
          <cell r="EM46">
            <v>2179569</v>
          </cell>
        </row>
        <row r="47">
          <cell r="B47" t="str">
            <v>Consolidated Bank of Kenya</v>
          </cell>
          <cell r="C47">
            <v>13.072792</v>
          </cell>
          <cell r="D47">
            <v>8.7393409999999996</v>
          </cell>
          <cell r="E47">
            <v>9.3536509999999993</v>
          </cell>
          <cell r="F47">
            <v>0.75892000000000004</v>
          </cell>
          <cell r="G47">
            <v>1.011482</v>
          </cell>
          <cell r="H47">
            <v>1.773903</v>
          </cell>
          <cell r="I47">
            <v>12.084979000000001</v>
          </cell>
          <cell r="J47">
            <v>5.045E-3</v>
          </cell>
          <cell r="K47">
            <v>-6.2512999999999999E-2</v>
          </cell>
          <cell r="L47"/>
          <cell r="M47">
            <v>2.2946672676319967E-3</v>
          </cell>
          <cell r="N47">
            <v>2.3413340435417991E-3</v>
          </cell>
          <cell r="O47">
            <v>2.3355749429882808E-3</v>
          </cell>
          <cell r="P47">
            <v>2.4167619758320934E-3</v>
          </cell>
          <cell r="Q47">
            <v>2.4457271234007523E-3</v>
          </cell>
          <cell r="R47">
            <v>1.8972136951824245E-3</v>
          </cell>
          <cell r="S47">
            <v>2.187425936590992E-3</v>
          </cell>
          <cell r="T47">
            <v>2.3029793562806804E-3</v>
          </cell>
          <cell r="U47">
            <v>2.3119535793521182E-3</v>
          </cell>
          <cell r="V47">
            <v>2.2414962355843987E-3</v>
          </cell>
          <cell r="W47">
            <v>2.4357980908586208E-3</v>
          </cell>
          <cell r="X47">
            <v>2.2831051018938715E-3</v>
          </cell>
          <cell r="Y47">
            <v>2.667232875557445E-3</v>
          </cell>
          <cell r="Z47">
            <v>2.7943385230868381E-3</v>
          </cell>
          <cell r="AA47">
            <v>2.9311894911254019E-3</v>
          </cell>
          <cell r="AB47">
            <v>3.0410302221931039E-3</v>
          </cell>
          <cell r="AC47">
            <v>3.2463100336946882E-3</v>
          </cell>
          <cell r="AD47">
            <v>3.127047466179375E-3</v>
          </cell>
          <cell r="AE47">
            <v>3.4316570805427039E-3</v>
          </cell>
          <cell r="AF47">
            <v>3.5951394425047193E-3</v>
          </cell>
          <cell r="AG47">
            <v>3.5168922779126709E-3</v>
          </cell>
          <cell r="AH47">
            <v>3.6589293862348505E-3</v>
          </cell>
          <cell r="AI47">
            <v>3.8139306267146143E-3</v>
          </cell>
          <cell r="AJ47">
            <v>4.1598331954687522E-3</v>
          </cell>
          <cell r="AK47">
            <v>4.3305980844768359E-3</v>
          </cell>
          <cell r="AL47">
            <v>4.7091276126817556E-3</v>
          </cell>
          <cell r="AM47">
            <v>4.9352439066792245E-3</v>
          </cell>
          <cell r="AN47">
            <v>5.0564486501753214E-3</v>
          </cell>
          <cell r="AO47">
            <v>313413032</v>
          </cell>
          <cell r="AP47">
            <v>195568503</v>
          </cell>
          <cell r="AQ47">
            <v>0</v>
          </cell>
          <cell r="AR47">
            <v>228782134</v>
          </cell>
          <cell r="AS47">
            <v>0</v>
          </cell>
          <cell r="AT47">
            <v>40312354</v>
          </cell>
          <cell r="AU47">
            <v>51920201</v>
          </cell>
          <cell r="AV47">
            <v>263782134</v>
          </cell>
          <cell r="AW47">
            <v>13553634</v>
          </cell>
          <cell r="AX47">
            <v>20834301</v>
          </cell>
          <cell r="AY47">
            <v>20834.300999999999</v>
          </cell>
          <cell r="AZ47">
            <v>4733253</v>
          </cell>
          <cell r="BA47"/>
          <cell r="BB47">
            <v>2.3730747362929066E-3</v>
          </cell>
          <cell r="BC47">
            <v>3.2289155809222788E-3</v>
          </cell>
          <cell r="BD47">
            <v>2.3399969326033661E-3</v>
          </cell>
          <cell r="BE47">
            <v>-1.3706470560041304E-3</v>
          </cell>
          <cell r="BF47">
            <v>-0.13849448477334414</v>
          </cell>
          <cell r="BG47">
            <v>-1.9265494730942818E-2</v>
          </cell>
          <cell r="BH47">
            <v>8.3697456156109157E-2</v>
          </cell>
          <cell r="BI47">
            <v>6.2798619674887313E-2</v>
          </cell>
          <cell r="BJ47">
            <v>0.51213384399912376</v>
          </cell>
          <cell r="BK47">
            <v>1.0246294464763397</v>
          </cell>
          <cell r="BL47">
            <v>0.15916381868857957</v>
          </cell>
          <cell r="BM47">
            <v>0.49285554527924369</v>
          </cell>
          <cell r="BN47">
            <v>0.11391838803842026</v>
          </cell>
          <cell r="BO47">
            <v>4.0800394537842274E-2</v>
          </cell>
          <cell r="BP47">
            <v>7.3117993500577988E-2</v>
          </cell>
          <cell r="BQ47">
            <v>0.93432404095470312</v>
          </cell>
          <cell r="BR47">
            <v>1.8351521816495186E-3</v>
          </cell>
          <cell r="BS47">
            <v>2.6422546106443287E-4</v>
          </cell>
          <cell r="BT47">
            <v>1.1766636611829429E-3</v>
          </cell>
          <cell r="BU47">
            <v>13072792</v>
          </cell>
          <cell r="BV47">
            <v>12885742</v>
          </cell>
          <cell r="BW47">
            <v>12129533</v>
          </cell>
          <cell r="BX47">
            <v>12219932</v>
          </cell>
          <cell r="BY47">
            <v>11548350</v>
          </cell>
          <cell r="BZ47">
            <v>11865609</v>
          </cell>
          <cell r="CA47">
            <v>12194820</v>
          </cell>
          <cell r="CB47">
            <v>12942903</v>
          </cell>
          <cell r="CC47">
            <v>12972904</v>
          </cell>
          <cell r="CD47">
            <v>12887332</v>
          </cell>
          <cell r="CE47">
            <v>12575456</v>
          </cell>
          <cell r="CF47">
            <v>12421918</v>
          </cell>
          <cell r="CG47">
            <v>12302979</v>
          </cell>
          <cell r="CH47">
            <v>13545744</v>
          </cell>
          <cell r="CI47">
            <v>13423571</v>
          </cell>
          <cell r="CJ47">
            <v>13620906</v>
          </cell>
          <cell r="CK47">
            <v>13697179</v>
          </cell>
          <cell r="CL47">
            <v>13917895</v>
          </cell>
          <cell r="CM47">
            <v>13898951</v>
          </cell>
          <cell r="CN47">
            <v>14419461</v>
          </cell>
          <cell r="CO47">
            <v>14272743</v>
          </cell>
          <cell r="CP47">
            <v>14135528</v>
          </cell>
          <cell r="CQ47">
            <v>14425550</v>
          </cell>
          <cell r="CR47">
            <v>15473039</v>
          </cell>
          <cell r="CS47">
            <v>14428785</v>
          </cell>
          <cell r="CT47">
            <v>15077051</v>
          </cell>
          <cell r="CU47">
            <v>15965750</v>
          </cell>
          <cell r="CV47">
            <v>16616891</v>
          </cell>
          <cell r="CW47">
            <v>16730762</v>
          </cell>
          <cell r="CX47">
            <v>16778631</v>
          </cell>
          <cell r="CY47">
            <v>1773903</v>
          </cell>
          <cell r="CZ47">
            <v>1837100</v>
          </cell>
          <cell r="DA47">
            <v>1749420</v>
          </cell>
          <cell r="DB47">
            <v>1819236</v>
          </cell>
          <cell r="DC47">
            <v>1924193</v>
          </cell>
          <cell r="DD47">
            <v>1999780</v>
          </cell>
          <cell r="DE47">
            <v>463610</v>
          </cell>
          <cell r="DF47">
            <v>729433</v>
          </cell>
          <cell r="DG47">
            <v>870546</v>
          </cell>
          <cell r="DH47">
            <v>925355</v>
          </cell>
          <cell r="DI47">
            <v>795096</v>
          </cell>
          <cell r="DJ47">
            <v>966429</v>
          </cell>
          <cell r="DK47">
            <v>562347</v>
          </cell>
          <cell r="DL47">
            <v>1068434</v>
          </cell>
          <cell r="DM47">
            <v>1054060</v>
          </cell>
          <cell r="DN47">
            <v>1187461</v>
          </cell>
          <cell r="DO47">
            <v>1325354</v>
          </cell>
          <cell r="DP47">
            <v>1403073</v>
          </cell>
          <cell r="DQ47">
            <v>1410759</v>
          </cell>
          <cell r="DR47">
            <v>1542883</v>
          </cell>
          <cell r="DS47">
            <v>1586460</v>
          </cell>
          <cell r="DT47">
            <v>1615215</v>
          </cell>
          <cell r="DU47">
            <v>1587672</v>
          </cell>
          <cell r="DV47">
            <v>1606209</v>
          </cell>
          <cell r="DW47">
            <v>1551228</v>
          </cell>
          <cell r="DX47">
            <v>1567820</v>
          </cell>
          <cell r="DY47">
            <v>1567820</v>
          </cell>
          <cell r="DZ47">
            <v>1089376</v>
          </cell>
          <cell r="EA47">
            <v>1258313</v>
          </cell>
          <cell r="EB47">
            <v>1241702</v>
          </cell>
          <cell r="EC47"/>
          <cell r="ED47">
            <v>154309</v>
          </cell>
          <cell r="EE47">
            <v>146997</v>
          </cell>
          <cell r="EF47"/>
          <cell r="EG47">
            <v>301306</v>
          </cell>
          <cell r="EH47">
            <v>308727</v>
          </cell>
          <cell r="EI47">
            <v>815326</v>
          </cell>
          <cell r="EJ47">
            <v>838964</v>
          </cell>
          <cell r="EK47">
            <v>1654290</v>
          </cell>
          <cell r="EL47">
            <v>-62513</v>
          </cell>
          <cell r="EM47">
            <v>8739341</v>
          </cell>
        </row>
        <row r="48">
          <cell r="B48" t="str">
            <v>Paramount Universal Bank</v>
          </cell>
          <cell r="C48">
            <v>11.641337999999999</v>
          </cell>
          <cell r="D48">
            <v>6.808287</v>
          </cell>
          <cell r="E48">
            <v>9.4479439999999997</v>
          </cell>
          <cell r="F48">
            <v>1.7616860000000001</v>
          </cell>
          <cell r="G48">
            <v>1.7616860000000001</v>
          </cell>
          <cell r="H48">
            <v>1.9407810000000001</v>
          </cell>
          <cell r="I48">
            <v>7.3280500000000002</v>
          </cell>
          <cell r="J48">
            <v>8.12E-4</v>
          </cell>
          <cell r="K48">
            <v>3.4460999999999999E-2</v>
          </cell>
          <cell r="L48"/>
          <cell r="M48">
            <v>2.2839900906463152E-3</v>
          </cell>
          <cell r="N48">
            <v>1.5170816857434559E-3</v>
          </cell>
          <cell r="O48">
            <v>2.2685876174043484E-3</v>
          </cell>
          <cell r="P48">
            <v>2.2773785780014393E-3</v>
          </cell>
          <cell r="Q48">
            <v>2.4127810512068935E-3</v>
          </cell>
          <cell r="R48">
            <v>2.33543241545413E-3</v>
          </cell>
          <cell r="S48">
            <v>2.3272158218746895E-3</v>
          </cell>
          <cell r="T48">
            <v>2.4027360545285999E-3</v>
          </cell>
          <cell r="U48">
            <v>2.4126477681733292E-3</v>
          </cell>
          <cell r="V48">
            <v>2.4158218443181161E-3</v>
          </cell>
          <cell r="W48">
            <v>2.51007354004855E-3</v>
          </cell>
          <cell r="X48">
            <v>2.6029272765965747E-3</v>
          </cell>
          <cell r="Y48">
            <v>2.5935354348196903E-3</v>
          </cell>
          <cell r="Z48">
            <v>2.6236331568486775E-3</v>
          </cell>
          <cell r="AA48">
            <v>2.7115113381940455E-3</v>
          </cell>
          <cell r="AB48">
            <v>2.7142431506609762E-3</v>
          </cell>
          <cell r="AC48">
            <v>2.7436015660860188E-3</v>
          </cell>
          <cell r="AD48">
            <v>2.7514415585708201E-3</v>
          </cell>
          <cell r="AE48">
            <v>2.7960270752280031E-3</v>
          </cell>
          <cell r="AF48">
            <v>2.8937146315400099E-3</v>
          </cell>
          <cell r="AG48">
            <v>3.1127034995126492E-3</v>
          </cell>
          <cell r="AH48">
            <v>3.1503060367543698E-3</v>
          </cell>
          <cell r="AI48">
            <v>3.1005681559442178E-3</v>
          </cell>
          <cell r="AJ48">
            <v>3.1697197883291742E-3</v>
          </cell>
          <cell r="AK48">
            <v>3.0712448282937156E-3</v>
          </cell>
          <cell r="AL48">
            <v>3.1174189543764601E-3</v>
          </cell>
          <cell r="AM48">
            <v>3.1324341540229202E-3</v>
          </cell>
          <cell r="AN48">
            <v>3.0996129310015578E-3</v>
          </cell>
          <cell r="AO48">
            <v>313413032</v>
          </cell>
          <cell r="AP48">
            <v>195568503</v>
          </cell>
          <cell r="AQ48">
            <v>0</v>
          </cell>
          <cell r="AR48">
            <v>228782134</v>
          </cell>
          <cell r="AS48">
            <v>0</v>
          </cell>
          <cell r="AT48">
            <v>40312354</v>
          </cell>
          <cell r="AU48">
            <v>51920201</v>
          </cell>
          <cell r="AV48">
            <v>263782134</v>
          </cell>
          <cell r="AW48">
            <v>13553634</v>
          </cell>
          <cell r="AX48">
            <v>20834301</v>
          </cell>
          <cell r="AY48">
            <v>20834.300999999999</v>
          </cell>
          <cell r="AZ48">
            <v>4733253</v>
          </cell>
          <cell r="BA48"/>
          <cell r="BB48">
            <v>2.1132260885392035E-3</v>
          </cell>
          <cell r="BC48">
            <v>2.5154509903768029E-3</v>
          </cell>
          <cell r="BD48">
            <v>2.3635861525524503E-3</v>
          </cell>
          <cell r="BE48">
            <v>7.5558472952759166E-4</v>
          </cell>
          <cell r="BF48">
            <v>6.1230312254759056E-2</v>
          </cell>
          <cell r="BG48">
            <v>1.0246194243713929E-2</v>
          </cell>
          <cell r="BH48">
            <v>0.24040310860324371</v>
          </cell>
          <cell r="BI48">
            <v>0.24040310860324371</v>
          </cell>
          <cell r="BJ48">
            <v>9.1323535055067351E-2</v>
          </cell>
          <cell r="BK48">
            <v>0.64341686173682799</v>
          </cell>
          <cell r="BL48">
            <v>0.10172128964058359</v>
          </cell>
          <cell r="BM48">
            <v>0.30021972263584151</v>
          </cell>
          <cell r="BN48">
            <v>0.13578885667975085</v>
          </cell>
          <cell r="BO48">
            <v>7.5037029694431739E-2</v>
          </cell>
          <cell r="BP48">
            <v>6.0751826985319113E-2</v>
          </cell>
          <cell r="BQ48">
            <v>0.72061043122186164</v>
          </cell>
          <cell r="BR48">
            <v>1.2545365325916053E-3</v>
          </cell>
          <cell r="BS48">
            <v>0</v>
          </cell>
          <cell r="BT48">
            <v>7.3298595404313184E-4</v>
          </cell>
          <cell r="BU48">
            <v>11641338</v>
          </cell>
          <cell r="BV48">
            <v>11378331</v>
          </cell>
          <cell r="BW48">
            <v>11073705</v>
          </cell>
          <cell r="BX48">
            <v>10971375</v>
          </cell>
          <cell r="BY48">
            <v>11290260</v>
          </cell>
          <cell r="BZ48">
            <v>10443296</v>
          </cell>
          <cell r="CA48">
            <v>10299566</v>
          </cell>
          <cell r="CB48">
            <v>10020501</v>
          </cell>
          <cell r="CC48">
            <v>10207861</v>
          </cell>
          <cell r="CD48">
            <v>9887407</v>
          </cell>
          <cell r="CE48">
            <v>9850650</v>
          </cell>
          <cell r="CF48">
            <v>9915783</v>
          </cell>
          <cell r="CG48">
            <v>9924109</v>
          </cell>
          <cell r="CH48">
            <v>9541251</v>
          </cell>
          <cell r="CI48">
            <v>9579358</v>
          </cell>
          <cell r="CJ48">
            <v>9754544</v>
          </cell>
          <cell r="CK48">
            <v>9738935</v>
          </cell>
          <cell r="CL48">
            <v>9426931</v>
          </cell>
          <cell r="CM48">
            <v>9582882</v>
          </cell>
          <cell r="CN48">
            <v>9545656</v>
          </cell>
          <cell r="CO48">
            <v>9853717</v>
          </cell>
          <cell r="CP48">
            <v>10525709</v>
          </cell>
          <cell r="CQ48">
            <v>10914946</v>
          </cell>
          <cell r="CR48">
            <v>10818758</v>
          </cell>
          <cell r="CS48">
            <v>10169780</v>
          </cell>
          <cell r="CT48">
            <v>10402326</v>
          </cell>
          <cell r="CU48">
            <v>9042178</v>
          </cell>
          <cell r="CV48">
            <v>8698023</v>
          </cell>
          <cell r="CW48">
            <v>8323852</v>
          </cell>
          <cell r="CX48">
            <v>8028877</v>
          </cell>
          <cell r="CY48">
            <v>1940781</v>
          </cell>
          <cell r="CZ48">
            <v>1911298</v>
          </cell>
          <cell r="DA48">
            <v>1842785</v>
          </cell>
          <cell r="DB48">
            <v>1831955</v>
          </cell>
          <cell r="DC48">
            <v>1806427</v>
          </cell>
          <cell r="DD48">
            <v>1778217</v>
          </cell>
          <cell r="DE48">
            <v>1751003</v>
          </cell>
          <cell r="DF48">
            <v>1728881</v>
          </cell>
          <cell r="DG48">
            <v>1710821</v>
          </cell>
          <cell r="DH48">
            <v>1687268</v>
          </cell>
          <cell r="DI48">
            <v>1601294</v>
          </cell>
          <cell r="DJ48">
            <v>1568798</v>
          </cell>
          <cell r="DK48">
            <v>1546091</v>
          </cell>
          <cell r="DL48">
            <v>1759693</v>
          </cell>
          <cell r="DM48">
            <v>1730416</v>
          </cell>
          <cell r="DN48">
            <v>1700031</v>
          </cell>
          <cell r="DO48">
            <v>1659151</v>
          </cell>
          <cell r="DP48">
            <v>1644209</v>
          </cell>
          <cell r="DQ48">
            <v>1624002</v>
          </cell>
          <cell r="DR48">
            <v>1605827</v>
          </cell>
          <cell r="DS48">
            <v>1575131</v>
          </cell>
          <cell r="DT48">
            <v>1536285</v>
          </cell>
          <cell r="DU48">
            <v>1488698</v>
          </cell>
          <cell r="DV48">
            <v>1469236</v>
          </cell>
          <cell r="DW48">
            <v>1410219</v>
          </cell>
          <cell r="DX48">
            <v>1378260</v>
          </cell>
          <cell r="DY48">
            <v>1378260</v>
          </cell>
          <cell r="DZ48">
            <v>1348014</v>
          </cell>
          <cell r="EA48">
            <v>1289232</v>
          </cell>
          <cell r="EB48">
            <v>1230414</v>
          </cell>
          <cell r="EC48"/>
          <cell r="ED48">
            <v>11899</v>
          </cell>
          <cell r="EE48">
            <v>118396</v>
          </cell>
          <cell r="EF48"/>
          <cell r="EG48">
            <v>130295</v>
          </cell>
          <cell r="EH48">
            <v>83834</v>
          </cell>
          <cell r="EI48">
            <v>231461</v>
          </cell>
          <cell r="EJ48">
            <v>539511</v>
          </cell>
          <cell r="EK48">
            <v>770972</v>
          </cell>
          <cell r="EL48">
            <v>29483</v>
          </cell>
          <cell r="EM48">
            <v>6808287</v>
          </cell>
        </row>
        <row r="49">
          <cell r="B49" t="str">
            <v>Middle East Bank</v>
          </cell>
          <cell r="C49">
            <v>9.6844099999999997</v>
          </cell>
          <cell r="D49">
            <v>4.9034849999999999</v>
          </cell>
          <cell r="E49">
            <v>8.2114469999999997</v>
          </cell>
          <cell r="F49">
            <v>1.2232620000000001</v>
          </cell>
          <cell r="G49">
            <v>1.235598</v>
          </cell>
          <cell r="H49">
            <v>1.30081</v>
          </cell>
          <cell r="I49">
            <v>4.1665450000000002</v>
          </cell>
          <cell r="J49">
            <v>6.8050000000000003E-3</v>
          </cell>
          <cell r="K49">
            <v>4.1363999999999998E-2</v>
          </cell>
          <cell r="L49"/>
          <cell r="M49">
            <v>1.8013977835241667E-3</v>
          </cell>
          <cell r="N49">
            <v>1.1338101159467694E-3</v>
          </cell>
          <cell r="O49">
            <v>2.0371696293137492E-3</v>
          </cell>
          <cell r="P49">
            <v>1.9381654573148357E-3</v>
          </cell>
          <cell r="Q49">
            <v>1.8271760594003651E-3</v>
          </cell>
          <cell r="R49">
            <v>1.5765315223912509E-3</v>
          </cell>
          <cell r="S49">
            <v>1.5575776991289467E-3</v>
          </cell>
          <cell r="T49">
            <v>1.4133233687721931E-3</v>
          </cell>
          <cell r="U49">
            <v>1.401315282129908E-3</v>
          </cell>
          <cell r="V49">
            <v>1.3763618780880339E-3</v>
          </cell>
          <cell r="W49">
            <v>1.4170696233015406E-3</v>
          </cell>
          <cell r="X49">
            <v>1.5495526780470799E-3</v>
          </cell>
          <cell r="Y49">
            <v>1.4768173016462597E-3</v>
          </cell>
          <cell r="Z49">
            <v>1.4769299628961381E-3</v>
          </cell>
          <cell r="AA49">
            <v>1.5549463853591901E-3</v>
          </cell>
          <cell r="AB49">
            <v>1.60193549973903E-3</v>
          </cell>
          <cell r="AC49">
            <v>1.6547505318533901E-3</v>
          </cell>
          <cell r="AD49">
            <v>1.6597976324624964E-3</v>
          </cell>
          <cell r="AE49">
            <v>1.7406970541681173E-3</v>
          </cell>
          <cell r="AF49">
            <v>1.7623379659851292E-3</v>
          </cell>
          <cell r="AG49">
            <v>1.9075708158961323E-3</v>
          </cell>
          <cell r="AH49">
            <v>1.9305963266920123E-3</v>
          </cell>
          <cell r="AI49">
            <v>1.9367902077399666E-3</v>
          </cell>
          <cell r="AJ49">
            <v>2.0384148379067593E-3</v>
          </cell>
          <cell r="AK49">
            <v>2.13588530685444E-3</v>
          </cell>
          <cell r="AL49">
            <v>2.277695536393396E-3</v>
          </cell>
          <cell r="AM49">
            <v>2.3491586322533392E-3</v>
          </cell>
          <cell r="AN49">
            <v>2.2687049910540499E-3</v>
          </cell>
          <cell r="AO49">
            <v>313413032</v>
          </cell>
          <cell r="AP49">
            <v>195568503</v>
          </cell>
          <cell r="AQ49">
            <v>0</v>
          </cell>
          <cell r="AR49">
            <v>228782134</v>
          </cell>
          <cell r="AS49">
            <v>0</v>
          </cell>
          <cell r="AT49">
            <v>40312354</v>
          </cell>
          <cell r="AU49">
            <v>51920201</v>
          </cell>
          <cell r="AV49">
            <v>263782134</v>
          </cell>
          <cell r="AW49">
            <v>13553634</v>
          </cell>
          <cell r="AX49">
            <v>20834301</v>
          </cell>
          <cell r="AY49">
            <v>20834.300999999999</v>
          </cell>
          <cell r="AZ49">
            <v>4733253</v>
          </cell>
          <cell r="BA49"/>
          <cell r="BB49">
            <v>1.7579893191066137E-3</v>
          </cell>
          <cell r="BC49">
            <v>1.8116857000223107E-3</v>
          </cell>
          <cell r="BD49">
            <v>2.0542524830395228E-3</v>
          </cell>
          <cell r="BE49">
            <v>9.0693847399028759E-4</v>
          </cell>
          <cell r="BF49">
            <v>8.9952111490291045E-2</v>
          </cell>
          <cell r="BG49">
            <v>1.118708850419441E-2</v>
          </cell>
          <cell r="BH49">
            <v>0.29655217932363626</v>
          </cell>
          <cell r="BI49">
            <v>0.29359145287042382</v>
          </cell>
          <cell r="BJ49">
            <v>0.30224132012865662</v>
          </cell>
          <cell r="BK49">
            <v>0.73740449281074005</v>
          </cell>
          <cell r="BL49">
            <v>8.5910848305662951E-2</v>
          </cell>
          <cell r="BM49">
            <v>0.4232350739386575</v>
          </cell>
          <cell r="BN49">
            <v>0.13396979327197475</v>
          </cell>
          <cell r="BO49">
            <v>7.4155780883246869E-2</v>
          </cell>
          <cell r="BP49">
            <v>5.9814012388727883E-2</v>
          </cell>
          <cell r="BQ49">
            <v>0.5971523654722487</v>
          </cell>
          <cell r="BR49">
            <v>1.8576194245972088E-3</v>
          </cell>
          <cell r="BS49">
            <v>1.5625047511976618E-4</v>
          </cell>
          <cell r="BT49">
            <v>1.1471104783095389E-3</v>
          </cell>
          <cell r="BU49">
            <v>9684410</v>
          </cell>
          <cell r="BV49">
            <v>11021603</v>
          </cell>
          <cell r="BW49">
            <v>11047315</v>
          </cell>
          <cell r="BX49">
            <v>10187423</v>
          </cell>
          <cell r="BY49">
            <v>8963839</v>
          </cell>
          <cell r="BZ49">
            <v>8466284</v>
          </cell>
          <cell r="CA49">
            <v>6913684</v>
          </cell>
          <cell r="CB49">
            <v>6607009</v>
          </cell>
          <cell r="CC49">
            <v>5620524</v>
          </cell>
          <cell r="CD49">
            <v>5360864</v>
          </cell>
          <cell r="CE49">
            <v>5343660</v>
          </cell>
          <cell r="CF49">
            <v>5165484</v>
          </cell>
          <cell r="CG49">
            <v>5090148</v>
          </cell>
          <cell r="CH49">
            <v>5121036</v>
          </cell>
          <cell r="CI49">
            <v>5092123</v>
          </cell>
          <cell r="CJ49">
            <v>5249639</v>
          </cell>
          <cell r="CK49">
            <v>5280693</v>
          </cell>
          <cell r="CL49">
            <v>5233522</v>
          </cell>
          <cell r="CM49">
            <v>5237919</v>
          </cell>
          <cell r="CN49">
            <v>5443993</v>
          </cell>
          <cell r="CO49">
            <v>5375994</v>
          </cell>
          <cell r="CP49">
            <v>5677553</v>
          </cell>
          <cell r="CQ49">
            <v>6288542</v>
          </cell>
          <cell r="CR49">
            <v>6192662</v>
          </cell>
          <cell r="CS49">
            <v>5836720</v>
          </cell>
          <cell r="CT49">
            <v>5936601</v>
          </cell>
          <cell r="CU49">
            <v>5906089</v>
          </cell>
          <cell r="CV49">
            <v>6153754</v>
          </cell>
          <cell r="CW49">
            <v>6204136</v>
          </cell>
          <cell r="CX49">
            <v>5765799</v>
          </cell>
          <cell r="CY49">
            <v>1300810</v>
          </cell>
          <cell r="CZ49">
            <v>1274338</v>
          </cell>
          <cell r="DA49">
            <v>1211034</v>
          </cell>
          <cell r="DB49">
            <v>1191351</v>
          </cell>
          <cell r="DC49">
            <v>1183564</v>
          </cell>
          <cell r="DD49">
            <v>1155784</v>
          </cell>
          <cell r="DE49">
            <v>1220672</v>
          </cell>
          <cell r="DF49">
            <v>1218322</v>
          </cell>
          <cell r="DG49">
            <v>1192491</v>
          </cell>
          <cell r="DH49">
            <v>1157878</v>
          </cell>
          <cell r="DI49">
            <v>1061671</v>
          </cell>
          <cell r="DJ49">
            <v>1083394</v>
          </cell>
          <cell r="DK49">
            <v>1098966</v>
          </cell>
          <cell r="DL49">
            <v>1161853</v>
          </cell>
          <cell r="DM49">
            <v>1143420</v>
          </cell>
          <cell r="DN49">
            <v>1178364</v>
          </cell>
          <cell r="DO49">
            <v>1213931</v>
          </cell>
          <cell r="DP49">
            <v>1192109</v>
          </cell>
          <cell r="DQ49">
            <v>1235641</v>
          </cell>
          <cell r="DR49">
            <v>1237851</v>
          </cell>
          <cell r="DS49">
            <v>1252646</v>
          </cell>
          <cell r="DT49">
            <v>1263462</v>
          </cell>
          <cell r="DU49">
            <v>1197477</v>
          </cell>
          <cell r="DV49">
            <v>1193546</v>
          </cell>
          <cell r="DW49">
            <v>1211872</v>
          </cell>
          <cell r="DX49">
            <v>1233695</v>
          </cell>
          <cell r="DY49">
            <v>1233695</v>
          </cell>
          <cell r="DZ49">
            <v>1216395</v>
          </cell>
          <cell r="EA49">
            <v>1169933</v>
          </cell>
          <cell r="EB49">
            <v>1175205</v>
          </cell>
          <cell r="EC49"/>
          <cell r="ED49">
            <v>47548</v>
          </cell>
          <cell r="EE49">
            <v>109770</v>
          </cell>
          <cell r="EF49"/>
          <cell r="EG49">
            <v>157318</v>
          </cell>
          <cell r="EH49">
            <v>116007</v>
          </cell>
          <cell r="EI49">
            <v>195050</v>
          </cell>
          <cell r="EJ49">
            <v>265805</v>
          </cell>
          <cell r="EK49">
            <v>460855</v>
          </cell>
          <cell r="EL49">
            <v>28955</v>
          </cell>
          <cell r="EM49">
            <v>4903485</v>
          </cell>
        </row>
        <row r="50">
          <cell r="B50" t="str">
            <v>Access Bank</v>
          </cell>
          <cell r="C50">
            <v>9.8353800000000007</v>
          </cell>
          <cell r="D50">
            <v>3.0698370000000001</v>
          </cell>
          <cell r="E50">
            <v>7.1268770000000004</v>
          </cell>
          <cell r="F50">
            <v>1.45556</v>
          </cell>
          <cell r="G50">
            <v>1.45556</v>
          </cell>
          <cell r="H50">
            <v>1.4985040000000001</v>
          </cell>
          <cell r="I50">
            <v>6.0705869999999997</v>
          </cell>
          <cell r="J50">
            <v>2.0192000000000002E-2</v>
          </cell>
          <cell r="K50">
            <v>8.5888000000000006E-2</v>
          </cell>
          <cell r="L50"/>
          <cell r="M50">
            <v>1.8007378023300142E-3</v>
          </cell>
          <cell r="N50">
            <v>3.054236376745398E-3</v>
          </cell>
          <cell r="O50">
            <v>2.2065882322935336E-3</v>
          </cell>
          <cell r="P50">
            <v>2.1361570973136884E-3</v>
          </cell>
          <cell r="Q50">
            <v>2.1285687681249004E-3</v>
          </cell>
          <cell r="R50">
            <v>2.2419599247405554E-3</v>
          </cell>
          <cell r="S50">
            <v>2.3693348811477293E-3</v>
          </cell>
          <cell r="T50">
            <v>2.5147359948446612E-3</v>
          </cell>
          <cell r="U50">
            <v>2.5469222090728771E-3</v>
          </cell>
          <cell r="V50">
            <v>2.6348489843907E-3</v>
          </cell>
          <cell r="W50">
            <v>2.715016942172869E-3</v>
          </cell>
          <cell r="X50">
            <v>2.7940324670370181E-3</v>
          </cell>
          <cell r="Y50">
            <v>2.8657683321832196E-3</v>
          </cell>
          <cell r="Z50">
            <v>2.832707856838871E-3</v>
          </cell>
          <cell r="AA50">
            <v>2.8564793770308921E-3</v>
          </cell>
          <cell r="AB50">
            <v>3.0557541932423569E-3</v>
          </cell>
          <cell r="AC50">
            <v>3.1188887467972362E-3</v>
          </cell>
          <cell r="AD50">
            <v>3.0646052462589717E-3</v>
          </cell>
          <cell r="AE50">
            <v>3.095287125766134E-3</v>
          </cell>
          <cell r="AF50">
            <v>3.289699569708259E-3</v>
          </cell>
          <cell r="AG50">
            <v>3.25405419623901E-3</v>
          </cell>
          <cell r="AH50">
            <v>3.2539850902409458E-3</v>
          </cell>
          <cell r="AI50">
            <v>3.383897920984251E-3</v>
          </cell>
          <cell r="AJ50">
            <v>3.5439711939486002E-3</v>
          </cell>
          <cell r="AK50">
            <v>3.5303941842276506E-3</v>
          </cell>
          <cell r="AL50">
            <v>3.5003510202464873E-3</v>
          </cell>
          <cell r="AM50">
            <v>3.7630384628247202E-3</v>
          </cell>
          <cell r="AN50">
            <v>3.9182679979662049E-3</v>
          </cell>
          <cell r="AO50">
            <v>313413032</v>
          </cell>
          <cell r="AP50">
            <v>195568503</v>
          </cell>
          <cell r="AQ50">
            <v>0</v>
          </cell>
          <cell r="AR50">
            <v>228782134</v>
          </cell>
          <cell r="AS50">
            <v>0</v>
          </cell>
          <cell r="AT50">
            <v>40312354</v>
          </cell>
          <cell r="AU50">
            <v>51920201</v>
          </cell>
          <cell r="AV50">
            <v>263782134</v>
          </cell>
          <cell r="AW50">
            <v>13553634</v>
          </cell>
          <cell r="AX50">
            <v>20834301</v>
          </cell>
          <cell r="AY50">
            <v>20834.300999999999</v>
          </cell>
          <cell r="AZ50">
            <v>4733253</v>
          </cell>
          <cell r="BA50"/>
          <cell r="BB50">
            <v>1.7853945660453046E-3</v>
          </cell>
          <cell r="BC50">
            <v>1.1342096069019056E-3</v>
          </cell>
          <cell r="BD50">
            <v>1.7829262946673424E-3</v>
          </cell>
          <cell r="BE50">
            <v>1.8831624517473607E-3</v>
          </cell>
          <cell r="BF50">
            <v>0.23602745198667591</v>
          </cell>
          <cell r="BG50">
            <v>3.4384648732406868E-2</v>
          </cell>
          <cell r="BH50">
            <v>0.23977252941107671</v>
          </cell>
          <cell r="BI50">
            <v>0.23977252941107671</v>
          </cell>
          <cell r="BJ50">
            <v>0.36361037532386703</v>
          </cell>
          <cell r="BK50">
            <v>0.68582367160247226</v>
          </cell>
          <cell r="BL50">
            <v>1.5897465817451148E-2</v>
          </cell>
          <cell r="BM50">
            <v>0.44215684297553992</v>
          </cell>
          <cell r="BN50">
            <v>9.6594329182722108E-2</v>
          </cell>
          <cell r="BO50">
            <v>2.3699889867996236E-2</v>
          </cell>
          <cell r="BP50">
            <v>7.2894439314725876E-2</v>
          </cell>
          <cell r="BQ50">
            <v>0.43074084202659874</v>
          </cell>
          <cell r="BR50">
            <v>5.9161724518640786E-4</v>
          </cell>
          <cell r="BS50">
            <v>7.3388501049466578E-4</v>
          </cell>
          <cell r="BT50">
            <v>6.3575143809610414E-4</v>
          </cell>
          <cell r="BU50">
            <v>9835380</v>
          </cell>
          <cell r="BV50">
            <v>10147491</v>
          </cell>
          <cell r="BW50">
            <v>11016375</v>
          </cell>
          <cell r="BX50">
            <v>10448828</v>
          </cell>
          <cell r="BY50">
            <v>9704724</v>
          </cell>
          <cell r="BZ50">
            <v>9318142</v>
          </cell>
          <cell r="CA50">
            <v>9574020</v>
          </cell>
          <cell r="CB50">
            <v>10039705</v>
          </cell>
          <cell r="CC50">
            <v>10492739</v>
          </cell>
          <cell r="CD50">
            <v>10235524</v>
          </cell>
          <cell r="CE50">
            <v>10105088</v>
          </cell>
          <cell r="CF50">
            <v>10119596</v>
          </cell>
          <cell r="CG50">
            <v>9977176</v>
          </cell>
          <cell r="CH50">
            <v>10295352</v>
          </cell>
          <cell r="CI50">
            <v>10137915</v>
          </cell>
          <cell r="CJ50">
            <v>9885064</v>
          </cell>
          <cell r="CK50">
            <v>10603271</v>
          </cell>
          <cell r="CL50">
            <v>10465400</v>
          </cell>
          <cell r="CM50">
            <v>10351824</v>
          </cell>
          <cell r="CN50">
            <v>9973356</v>
          </cell>
          <cell r="CO50">
            <v>10507615</v>
          </cell>
          <cell r="CP50">
            <v>10533322</v>
          </cell>
          <cell r="CQ50">
            <v>10803306</v>
          </cell>
          <cell r="CR50">
            <v>10546605</v>
          </cell>
          <cell r="CS50">
            <v>10300961</v>
          </cell>
          <cell r="CT50">
            <v>10239922</v>
          </cell>
          <cell r="CU50">
            <v>9678121</v>
          </cell>
          <cell r="CV50">
            <v>8935515</v>
          </cell>
          <cell r="CW50">
            <v>9268777</v>
          </cell>
          <cell r="CX50">
            <v>9657867</v>
          </cell>
          <cell r="CY50">
            <v>1498504</v>
          </cell>
          <cell r="CZ50">
            <v>1412615</v>
          </cell>
          <cell r="DA50">
            <v>1777892</v>
          </cell>
          <cell r="DB50">
            <v>1765576</v>
          </cell>
          <cell r="DC50">
            <v>1815489</v>
          </cell>
          <cell r="DD50">
            <v>1817951</v>
          </cell>
          <cell r="DE50">
            <v>1905495</v>
          </cell>
          <cell r="DF50">
            <v>1900802</v>
          </cell>
          <cell r="DG50">
            <v>1911485</v>
          </cell>
          <cell r="DH50">
            <v>1928586</v>
          </cell>
          <cell r="DI50">
            <v>2063479</v>
          </cell>
          <cell r="DJ50">
            <v>2041690</v>
          </cell>
          <cell r="DK50">
            <v>2053824</v>
          </cell>
          <cell r="DL50">
            <v>2132336</v>
          </cell>
          <cell r="DM50">
            <v>2074929</v>
          </cell>
          <cell r="DN50">
            <v>2073144</v>
          </cell>
          <cell r="DO50">
            <v>2088544</v>
          </cell>
          <cell r="DP50">
            <v>2073408</v>
          </cell>
          <cell r="DQ50">
            <v>2154496</v>
          </cell>
          <cell r="DR50">
            <v>2159748</v>
          </cell>
          <cell r="DS50">
            <v>2080839</v>
          </cell>
          <cell r="DT50">
            <v>2032789</v>
          </cell>
          <cell r="DU50">
            <v>2044903</v>
          </cell>
          <cell r="DV50">
            <v>1975069</v>
          </cell>
          <cell r="DW50">
            <v>1957169</v>
          </cell>
          <cell r="DX50">
            <v>1914759</v>
          </cell>
          <cell r="DY50">
            <v>1914759</v>
          </cell>
          <cell r="DZ50">
            <v>1929129</v>
          </cell>
          <cell r="EA50">
            <v>1905126</v>
          </cell>
          <cell r="EB50">
            <v>1869047</v>
          </cell>
          <cell r="EC50"/>
          <cell r="ED50">
            <v>100483</v>
          </cell>
          <cell r="EE50">
            <v>175865</v>
          </cell>
          <cell r="EF50"/>
          <cell r="EG50">
            <v>276348</v>
          </cell>
          <cell r="EH50">
            <v>189526</v>
          </cell>
          <cell r="EI50">
            <v>21927</v>
          </cell>
          <cell r="EJ50">
            <v>27664</v>
          </cell>
          <cell r="EK50">
            <v>49591</v>
          </cell>
          <cell r="EL50">
            <v>85888</v>
          </cell>
          <cell r="EM50">
            <v>3069837</v>
          </cell>
        </row>
        <row r="51">
          <cell r="B51" t="str">
            <v>Spire Bank</v>
          </cell>
          <cell r="C51">
            <v>4.6793659999999999</v>
          </cell>
          <cell r="D51">
            <v>2.4506380000000001</v>
          </cell>
          <cell r="E51">
            <v>5.0300529999999997</v>
          </cell>
          <cell r="F51">
            <v>-2.971813</v>
          </cell>
          <cell r="G51">
            <v>-2.871429</v>
          </cell>
          <cell r="H51">
            <v>-2.0833439999999999</v>
          </cell>
          <cell r="I51">
            <v>3.710683</v>
          </cell>
          <cell r="J51">
            <v>2.065E-3</v>
          </cell>
          <cell r="K51">
            <v>-0.26855299999999999</v>
          </cell>
          <cell r="L51"/>
          <cell r="M51">
            <v>-1.4727627550347605E-4</v>
          </cell>
          <cell r="N51">
            <v>-1.2604298220518799E-4</v>
          </cell>
          <cell r="O51">
            <v>2.486597587562368E-4</v>
          </cell>
          <cell r="P51">
            <v>3.0332720763283404E-4</v>
          </cell>
          <cell r="Q51">
            <v>4.8247225925182054E-4</v>
          </cell>
          <cell r="R51">
            <v>7.7033214602480042E-4</v>
          </cell>
          <cell r="S51">
            <v>9.8768066488109517E-4</v>
          </cell>
          <cell r="T51">
            <v>8.0573806999925278E-4</v>
          </cell>
          <cell r="U51">
            <v>8.7431380415206237E-4</v>
          </cell>
          <cell r="V51">
            <v>1.828144471978596E-3</v>
          </cell>
          <cell r="W51">
            <v>1.9951270965040003E-3</v>
          </cell>
          <cell r="X51">
            <v>2.2215219873531959E-3</v>
          </cell>
          <cell r="Y51">
            <v>2.3264679233426658E-3</v>
          </cell>
          <cell r="Z51">
            <v>2.5178370370550077E-3</v>
          </cell>
          <cell r="AA51">
            <v>2.9204333094317424E-3</v>
          </cell>
          <cell r="AB51">
            <v>3.0588598481347401E-3</v>
          </cell>
          <cell r="AC51">
            <v>3.34613085413629E-3</v>
          </cell>
          <cell r="AD51">
            <v>3.510592734375647E-3</v>
          </cell>
          <cell r="AE51">
            <v>3.8172873049385401E-3</v>
          </cell>
          <cell r="AF51">
            <v>4.0857315203113587E-3</v>
          </cell>
          <cell r="AG51">
            <v>4.3179555382334422E-3</v>
          </cell>
          <cell r="AH51">
            <v>4.7633665332035748E-3</v>
          </cell>
          <cell r="AI51">
            <v>4.7657858994089222E-3</v>
          </cell>
          <cell r="AJ51">
            <v>5.47534227454545E-3</v>
          </cell>
          <cell r="AK51">
            <v>5.4417109266859413E-3</v>
          </cell>
          <cell r="AL51">
            <v>5.3969313576378072E-3</v>
          </cell>
          <cell r="AM51">
            <v>5.6779325454218797E-3</v>
          </cell>
          <cell r="AN51">
            <v>5.4898150641763069E-3</v>
          </cell>
          <cell r="AO51">
            <v>313413032</v>
          </cell>
          <cell r="AP51">
            <v>195568503</v>
          </cell>
          <cell r="AQ51">
            <v>0</v>
          </cell>
          <cell r="AR51">
            <v>228782134</v>
          </cell>
          <cell r="AS51">
            <v>0</v>
          </cell>
          <cell r="AT51">
            <v>40312354</v>
          </cell>
          <cell r="AU51">
            <v>51920201</v>
          </cell>
          <cell r="AV51">
            <v>263782134</v>
          </cell>
          <cell r="AW51">
            <v>13553634</v>
          </cell>
          <cell r="AX51">
            <v>20834301</v>
          </cell>
          <cell r="AY51">
            <v>20834.300999999999</v>
          </cell>
          <cell r="AZ51">
            <v>4733253</v>
          </cell>
          <cell r="BA51"/>
          <cell r="BB51">
            <v>8.4943485955165461E-4</v>
          </cell>
          <cell r="BC51">
            <v>9.054347715005299E-4</v>
          </cell>
          <cell r="BD51">
            <v>1.2583651657339322E-3</v>
          </cell>
          <cell r="BE51">
            <v>-5.8882373079371846E-3</v>
          </cell>
          <cell r="BF51">
            <v>0.55072918975073692</v>
          </cell>
          <cell r="BG51">
            <v>-0.21949560399009399</v>
          </cell>
          <cell r="BH51">
            <v>-0.77382762149178463</v>
          </cell>
          <cell r="BI51">
            <v>-0.80088032311032764</v>
          </cell>
          <cell r="BJ51">
            <v>-1.3744236680327868</v>
          </cell>
          <cell r="BK51">
            <v>-12.880891393442623</v>
          </cell>
          <cell r="BL51">
            <v>0.49240314984376299</v>
          </cell>
          <cell r="BM51">
            <v>0.77120823595329802</v>
          </cell>
          <cell r="BN51">
            <v>5.8987907583066275E-2</v>
          </cell>
          <cell r="BO51">
            <v>6.9301713852422037E-2</v>
          </cell>
          <cell r="BP51">
            <v>-1.0313806269355762E-2</v>
          </cell>
          <cell r="BQ51">
            <v>0.48719924024657402</v>
          </cell>
          <cell r="BR51">
            <v>4.4574356415695077E-4</v>
          </cell>
          <cell r="BS51">
            <v>0</v>
          </cell>
          <cell r="BT51">
            <v>2.6043384400869287E-4</v>
          </cell>
          <cell r="BU51">
            <v>4679366</v>
          </cell>
          <cell r="BV51">
            <v>5114288</v>
          </cell>
          <cell r="BW51">
            <v>6195518</v>
          </cell>
          <cell r="BX51">
            <v>6130265</v>
          </cell>
          <cell r="BY51">
            <v>6535587</v>
          </cell>
          <cell r="BZ51">
            <v>6860301</v>
          </cell>
          <cell r="CA51">
            <v>6663514</v>
          </cell>
          <cell r="CB51">
            <v>7377349</v>
          </cell>
          <cell r="CC51">
            <v>8516128</v>
          </cell>
          <cell r="CD51">
            <v>9223078</v>
          </cell>
          <cell r="CE51">
            <v>10827687</v>
          </cell>
          <cell r="CF51">
            <v>10965040</v>
          </cell>
          <cell r="CG51">
            <v>11203247</v>
          </cell>
          <cell r="CH51">
            <v>11147949</v>
          </cell>
          <cell r="CI51">
            <v>11686475</v>
          </cell>
          <cell r="CJ51">
            <v>13074106</v>
          </cell>
          <cell r="CK51">
            <v>13185616</v>
          </cell>
          <cell r="CL51">
            <v>13802498</v>
          </cell>
          <cell r="CM51">
            <v>14204005</v>
          </cell>
          <cell r="CN51">
            <v>14382397</v>
          </cell>
          <cell r="CO51">
            <v>15107721</v>
          </cell>
          <cell r="CP51">
            <v>14469562</v>
          </cell>
          <cell r="CQ51">
            <v>15826494</v>
          </cell>
          <cell r="CR51">
            <v>16857598</v>
          </cell>
          <cell r="CS51">
            <v>16800655</v>
          </cell>
          <cell r="CT51">
            <v>16589359</v>
          </cell>
          <cell r="CU51">
            <v>17019940</v>
          </cell>
          <cell r="CV51">
            <v>16250564</v>
          </cell>
          <cell r="CW51">
            <v>16544140</v>
          </cell>
          <cell r="CX51">
            <v>15562476</v>
          </cell>
          <cell r="CY51">
            <v>-2083344</v>
          </cell>
          <cell r="CZ51">
            <v>-1819961</v>
          </cell>
          <cell r="DA51">
            <v>-1320406</v>
          </cell>
          <cell r="DB51">
            <v>-1098807</v>
          </cell>
          <cell r="DC51">
            <v>-806676</v>
          </cell>
          <cell r="DD51">
            <v>-551990</v>
          </cell>
          <cell r="DE51">
            <v>-291997</v>
          </cell>
          <cell r="DF51">
            <v>1530</v>
          </cell>
          <cell r="DG51">
            <v>-923614</v>
          </cell>
          <cell r="DH51">
            <v>-1029954</v>
          </cell>
          <cell r="DI51">
            <v>551632</v>
          </cell>
          <cell r="DJ51">
            <v>768190</v>
          </cell>
          <cell r="DK51">
            <v>992269</v>
          </cell>
          <cell r="DL51">
            <v>1187760</v>
          </cell>
          <cell r="DM51">
            <v>1425436</v>
          </cell>
          <cell r="DN51">
            <v>1628858</v>
          </cell>
          <cell r="DO51">
            <v>1717309</v>
          </cell>
          <cell r="DP51">
            <v>1817222</v>
          </cell>
          <cell r="DQ51">
            <v>2037416</v>
          </cell>
          <cell r="DR51">
            <v>2182475</v>
          </cell>
          <cell r="DS51">
            <v>1933604</v>
          </cell>
          <cell r="DT51">
            <v>2068854</v>
          </cell>
          <cell r="DU51">
            <v>1993347</v>
          </cell>
          <cell r="DV51">
            <v>2106331</v>
          </cell>
          <cell r="DW51">
            <v>1718831</v>
          </cell>
          <cell r="DX51">
            <v>1154947</v>
          </cell>
          <cell r="DY51">
            <v>1154947</v>
          </cell>
          <cell r="DZ51">
            <v>1526979</v>
          </cell>
          <cell r="EA51">
            <v>1408728</v>
          </cell>
          <cell r="EB51">
            <v>1371482</v>
          </cell>
          <cell r="EC51"/>
          <cell r="ED51">
            <v>21463</v>
          </cell>
          <cell r="EE51">
            <v>-37079</v>
          </cell>
          <cell r="EF51"/>
          <cell r="EG51">
            <v>-15616</v>
          </cell>
          <cell r="EH51">
            <v>201148</v>
          </cell>
          <cell r="EI51">
            <v>1833381</v>
          </cell>
          <cell r="EJ51">
            <v>543903</v>
          </cell>
          <cell r="EK51">
            <v>2377284</v>
          </cell>
          <cell r="EL51">
            <v>-268708</v>
          </cell>
          <cell r="EM51">
            <v>2450638</v>
          </cell>
        </row>
        <row r="52">
          <cell r="B52" t="str">
            <v>Total - Tier 3</v>
          </cell>
          <cell r="C52">
            <v>463.88249200000007</v>
          </cell>
          <cell r="D52">
            <v>223.21822299999997</v>
          </cell>
          <cell r="E52">
            <v>316.10726900000003</v>
          </cell>
          <cell r="F52">
            <v>50.114900999999989</v>
          </cell>
          <cell r="G52">
            <v>58.203520999999988</v>
          </cell>
          <cell r="H52">
            <v>68.446033999999997</v>
          </cell>
          <cell r="I52">
            <v>316.87427700000001</v>
          </cell>
          <cell r="J52">
            <v>0.39776400000000001</v>
          </cell>
          <cell r="K52">
            <v>0.81660099999999991</v>
          </cell>
          <cell r="L52"/>
          <cell r="M52">
            <v>8.2351076863678208E-2</v>
          </cell>
          <cell r="N52">
            <v>8.0490184189241795E-2</v>
          </cell>
          <cell r="O52">
            <v>8.0764547813499288E-2</v>
          </cell>
          <cell r="P52">
            <v>8.0252610256608792E-2</v>
          </cell>
          <cell r="Q52">
            <v>8.0038067014006758E-2</v>
          </cell>
          <cell r="R52">
            <v>8.0249070176561049E-2</v>
          </cell>
          <cell r="S52">
            <v>8.1913232828982607E-2</v>
          </cell>
          <cell r="T52">
            <v>7.3695103996004707E-2</v>
          </cell>
          <cell r="U52">
            <v>7.5133372665875373E-2</v>
          </cell>
          <cell r="V52">
            <v>7.4245125579719087E-2</v>
          </cell>
          <cell r="W52">
            <v>7.7064550503291238E-2</v>
          </cell>
          <cell r="X52">
            <v>8.0059284107825757E-2</v>
          </cell>
          <cell r="Y52">
            <v>8.2576586737720184E-2</v>
          </cell>
          <cell r="Z52">
            <v>8.2110418088146842E-2</v>
          </cell>
          <cell r="AA52">
            <v>0.24767168012787966</v>
          </cell>
          <cell r="AB52">
            <v>0.95691087050425894</v>
          </cell>
          <cell r="AC52">
            <v>8.7869679961999098E-2</v>
          </cell>
          <cell r="AD52">
            <v>8.7022833250973042E-2</v>
          </cell>
          <cell r="AE52">
            <v>0.95291870054189864</v>
          </cell>
          <cell r="AF52">
            <v>0.94858037413386009</v>
          </cell>
          <cell r="AG52">
            <v>0.93877729238636887</v>
          </cell>
          <cell r="AH52">
            <v>0.92300997868163437</v>
          </cell>
          <cell r="AI52">
            <v>0.9235667668218861</v>
          </cell>
          <cell r="AJ52">
            <v>0.90361121679243106</v>
          </cell>
          <cell r="AK52">
            <v>0.9045492986767345</v>
          </cell>
          <cell r="AL52">
            <v>0.9112046187892362</v>
          </cell>
          <cell r="AM52">
            <v>0.91124422639236513</v>
          </cell>
          <cell r="AN52">
            <v>0.91374465153697881</v>
          </cell>
          <cell r="AO52">
            <v>12223108248</v>
          </cell>
          <cell r="AP52">
            <v>7627171617</v>
          </cell>
          <cell r="AQ52">
            <v>0</v>
          </cell>
          <cell r="AR52">
            <v>8922503226</v>
          </cell>
          <cell r="AS52">
            <v>0</v>
          </cell>
          <cell r="AT52">
            <v>1572181806</v>
          </cell>
          <cell r="AU52">
            <v>2024887839</v>
          </cell>
          <cell r="AV52">
            <v>10287503226</v>
          </cell>
          <cell r="AW52">
            <v>528591726</v>
          </cell>
          <cell r="AX52">
            <v>812537739</v>
          </cell>
          <cell r="AY52">
            <v>812537.73899999948</v>
          </cell>
          <cell r="AZ52">
            <v>184596867</v>
          </cell>
          <cell r="BA52"/>
          <cell r="BB52">
            <v>8.4207552783965064E-2</v>
          </cell>
          <cell r="BC52">
            <v>8.24722136589571E-2</v>
          </cell>
          <cell r="BD52">
            <v>7.9080354808365963E-2</v>
          </cell>
          <cell r="BE52">
            <v>1.790462394350022E-2</v>
          </cell>
          <cell r="BF52">
            <v>2.7130168826550789E-2</v>
          </cell>
          <cell r="BG52">
            <v>3.9820717023149954E-3</v>
          </cell>
          <cell r="BH52">
            <v>0.18368016978544455</v>
          </cell>
          <cell r="BI52">
            <v>0.15815389458072038</v>
          </cell>
          <cell r="BJ52">
            <v>0.29547989102144662</v>
          </cell>
          <cell r="BK52">
            <v>0.74204554715962667</v>
          </cell>
          <cell r="BL52">
            <v>0.15917230737073532</v>
          </cell>
          <cell r="BM52">
            <v>0.56008407481870337</v>
          </cell>
          <cell r="BN52">
            <v>0.1190173534592228</v>
          </cell>
          <cell r="BO52">
            <v>5.2529076809254824E-2</v>
          </cell>
          <cell r="BP52">
            <v>6.6488276649967981E-2</v>
          </cell>
          <cell r="BQ52">
            <v>0.70614707376438068</v>
          </cell>
          <cell r="BR52">
            <v>8.2030756933375665E-2</v>
          </cell>
          <cell r="BS52">
            <v>2.5191813374532985E-2</v>
          </cell>
          <cell r="BT52">
            <v>6.2787189088172116E-2</v>
          </cell>
          <cell r="BU52">
            <v>463882492</v>
          </cell>
          <cell r="BV52">
            <v>463134467</v>
          </cell>
          <cell r="BW52">
            <v>423015741</v>
          </cell>
          <cell r="BX52">
            <v>421614609</v>
          </cell>
          <cell r="BY52">
            <v>400144921</v>
          </cell>
          <cell r="BZ52">
            <v>398523505</v>
          </cell>
          <cell r="CA52">
            <v>375279932</v>
          </cell>
          <cell r="CB52">
            <v>377287320</v>
          </cell>
          <cell r="CC52">
            <v>366661156</v>
          </cell>
          <cell r="CD52">
            <v>366872761</v>
          </cell>
          <cell r="CE52">
            <v>352598154</v>
          </cell>
          <cell r="CF52">
            <v>360235699</v>
          </cell>
          <cell r="CG52">
            <v>342598284</v>
          </cell>
          <cell r="CH52">
            <v>351624335</v>
          </cell>
          <cell r="CI52">
            <v>342318631</v>
          </cell>
          <cell r="CJ52">
            <v>351463743</v>
          </cell>
          <cell r="CK52">
            <v>341432807</v>
          </cell>
          <cell r="CL52">
            <v>337885146</v>
          </cell>
          <cell r="CM52">
            <v>344824425</v>
          </cell>
          <cell r="CN52">
            <v>340805203</v>
          </cell>
          <cell r="CO52">
            <v>345041211</v>
          </cell>
          <cell r="CP52">
            <v>344697714</v>
          </cell>
          <cell r="CQ52">
            <v>345216642</v>
          </cell>
          <cell r="CR52">
            <v>337901957</v>
          </cell>
          <cell r="CS52">
            <v>327892721</v>
          </cell>
          <cell r="CT52">
            <v>322130839</v>
          </cell>
          <cell r="CU52">
            <v>301731479</v>
          </cell>
          <cell r="CV52">
            <v>292890260</v>
          </cell>
          <cell r="CW52">
            <v>279619716</v>
          </cell>
          <cell r="CX52">
            <v>272417352</v>
          </cell>
          <cell r="CY52">
            <v>68446034</v>
          </cell>
          <cell r="CZ52">
            <v>67618287</v>
          </cell>
          <cell r="DA52">
            <v>66504621</v>
          </cell>
          <cell r="DB52">
            <v>64074594</v>
          </cell>
          <cell r="DC52">
            <v>60667557</v>
          </cell>
          <cell r="DD52">
            <v>60547036</v>
          </cell>
          <cell r="DE52">
            <v>62448313</v>
          </cell>
          <cell r="DF52">
            <v>62482705</v>
          </cell>
          <cell r="DG52">
            <v>61165292</v>
          </cell>
          <cell r="DH52">
            <v>58787948</v>
          </cell>
          <cell r="DI52">
            <v>58387931</v>
          </cell>
          <cell r="DJ52">
            <v>59330421</v>
          </cell>
          <cell r="DK52">
            <v>61050234</v>
          </cell>
          <cell r="DL52">
            <v>64718580</v>
          </cell>
          <cell r="DM52">
            <v>65468292</v>
          </cell>
          <cell r="DN52">
            <v>64772330</v>
          </cell>
          <cell r="DO52">
            <v>81641385</v>
          </cell>
          <cell r="DP52">
            <v>62071499</v>
          </cell>
          <cell r="DQ52">
            <v>60743835</v>
          </cell>
          <cell r="DR52">
            <v>60168908</v>
          </cell>
          <cell r="DS52">
            <v>56646446</v>
          </cell>
          <cell r="DT52">
            <v>55907403</v>
          </cell>
          <cell r="DU52">
            <v>54105285</v>
          </cell>
          <cell r="DV52">
            <v>53134279</v>
          </cell>
          <cell r="DW52">
            <v>50334648</v>
          </cell>
          <cell r="DX52">
            <v>48676745</v>
          </cell>
          <cell r="DY52">
            <v>48250273</v>
          </cell>
          <cell r="DZ52">
            <v>45330992</v>
          </cell>
          <cell r="EA52">
            <v>42501884</v>
          </cell>
          <cell r="EB52">
            <v>41490804</v>
          </cell>
          <cell r="EC52">
            <v>0</v>
          </cell>
          <cell r="ED52">
            <v>2164423</v>
          </cell>
          <cell r="EE52">
            <v>5160688</v>
          </cell>
          <cell r="EF52">
            <v>0</v>
          </cell>
          <cell r="EG52">
            <v>7325111</v>
          </cell>
          <cell r="EH52">
            <v>5435566</v>
          </cell>
          <cell r="EI52">
            <v>23667009</v>
          </cell>
          <cell r="EJ52">
            <v>18589163</v>
          </cell>
          <cell r="EK52">
            <v>42256172</v>
          </cell>
          <cell r="EL52">
            <v>461431</v>
          </cell>
          <cell r="EM52">
            <v>223218223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ED53"/>
          <cell r="EE53"/>
          <cell r="EH53"/>
          <cell r="EI53"/>
          <cell r="EJ53"/>
          <cell r="EM53"/>
        </row>
        <row r="54">
          <cell r="B54" t="str">
            <v>TOTAL/ Average</v>
          </cell>
          <cell r="C54">
            <v>5508.7991120000006</v>
          </cell>
          <cell r="D54">
            <v>2706.5870199999999</v>
          </cell>
          <cell r="E54">
            <v>3997.2919919999999</v>
          </cell>
          <cell r="F54">
            <v>701.56718899999998</v>
          </cell>
          <cell r="G54">
            <v>802.03910200000007</v>
          </cell>
          <cell r="H54">
            <v>817.11657700000001</v>
          </cell>
          <cell r="I54">
            <v>4256.7578640000002</v>
          </cell>
          <cell r="J54">
            <v>8.7038099999999989</v>
          </cell>
          <cell r="K54">
            <v>45.608386000000003</v>
          </cell>
          <cell r="L54">
            <v>0</v>
          </cell>
          <cell r="M54">
            <v>1</v>
          </cell>
          <cell r="N54">
            <v>1</v>
          </cell>
          <cell r="O54">
            <v>0.99999999999999989</v>
          </cell>
          <cell r="P54">
            <v>0.99999999999999989</v>
          </cell>
          <cell r="Q54">
            <v>1.0004824722592516</v>
          </cell>
          <cell r="R54">
            <v>1.0009180000010987</v>
          </cell>
          <cell r="S54">
            <v>1.0017670527016955</v>
          </cell>
          <cell r="T54">
            <v>1.0009000000089996</v>
          </cell>
          <cell r="U54">
            <v>1.0000991800000001</v>
          </cell>
          <cell r="V54">
            <v>1.0009000009</v>
          </cell>
          <cell r="W54">
            <v>1.0000090919809086</v>
          </cell>
          <cell r="X54">
            <v>0.95189885283445985</v>
          </cell>
          <cell r="Y54">
            <v>0.95138671948983888</v>
          </cell>
          <cell r="Z54">
            <v>0.95307549295858951</v>
          </cell>
          <cell r="AA54">
            <v>1.1065897284001944</v>
          </cell>
          <cell r="AB54">
            <v>2.4519112357832475</v>
          </cell>
          <cell r="AC54">
            <v>1</v>
          </cell>
          <cell r="AD54">
            <v>1</v>
          </cell>
          <cell r="AE54">
            <v>2.4415432216771418</v>
          </cell>
          <cell r="AF54">
            <v>2.4213506526689428</v>
          </cell>
          <cell r="AG54">
            <v>0.99999999999999989</v>
          </cell>
          <cell r="AH54">
            <v>0.99999999999999978</v>
          </cell>
          <cell r="AI54">
            <v>0.99880925099301221</v>
          </cell>
          <cell r="AJ54">
            <v>2.2422146737199724</v>
          </cell>
          <cell r="AK54">
            <v>2.2597290541063524</v>
          </cell>
          <cell r="AL54">
            <v>2.2730475122737901</v>
          </cell>
          <cell r="AM54">
            <v>2.2747482518611264</v>
          </cell>
          <cell r="AN54">
            <v>2.2788301377600431</v>
          </cell>
          <cell r="AO54">
            <v>20058434048</v>
          </cell>
          <cell r="AP54">
            <v>12516384192</v>
          </cell>
          <cell r="AQ54">
            <v>0</v>
          </cell>
          <cell r="AR54">
            <v>14642056576</v>
          </cell>
          <cell r="AS54">
            <v>0</v>
          </cell>
          <cell r="AT54">
            <v>2579990656</v>
          </cell>
          <cell r="AU54">
            <v>3322892864</v>
          </cell>
          <cell r="AV54">
            <v>16882056576</v>
          </cell>
          <cell r="AW54">
            <v>867432576</v>
          </cell>
          <cell r="AX54">
            <v>1333395264</v>
          </cell>
          <cell r="AY54">
            <v>1333395.2639999995</v>
          </cell>
          <cell r="AZ54">
            <v>302928192</v>
          </cell>
          <cell r="BA54"/>
          <cell r="BB54">
            <v>0.99999999999999978</v>
          </cell>
          <cell r="BC54">
            <v>0.99999999999999989</v>
          </cell>
          <cell r="BD54">
            <v>1</v>
          </cell>
          <cell r="BE54">
            <v>1</v>
          </cell>
          <cell r="BF54">
            <v>0.16168448391368917</v>
          </cell>
          <cell r="BG54">
            <v>2.4066000128074229E-2</v>
          </cell>
          <cell r="BH54">
            <v>0.18841548606345632</v>
          </cell>
          <cell r="BI54">
            <v>0.16481256660926202</v>
          </cell>
          <cell r="BJ54">
            <v>0.31306692961875177</v>
          </cell>
          <cell r="BK54">
            <v>0.46062570592436231</v>
          </cell>
          <cell r="BL54">
            <v>0.11954474127867142</v>
          </cell>
          <cell r="BM54">
            <v>0.5414065461158617</v>
          </cell>
          <cell r="BN54">
            <v>0.10771250975024121</v>
          </cell>
          <cell r="BO54">
            <v>3.4352744665448444E-2</v>
          </cell>
          <cell r="BP54">
            <v>7.3359765084792777E-2</v>
          </cell>
          <cell r="BQ54">
            <v>0.67710515654519143</v>
          </cell>
          <cell r="BR54">
            <v>0.99955425643584306</v>
          </cell>
          <cell r="BS54">
            <v>1.0009999999999999</v>
          </cell>
          <cell r="BT54">
            <v>1.0007395661559912</v>
          </cell>
          <cell r="BU54">
            <v>5508799112</v>
          </cell>
          <cell r="BV54">
            <v>5405746496</v>
          </cell>
          <cell r="BW54">
            <v>5216455108</v>
          </cell>
          <cell r="BX54">
            <v>5185805074</v>
          </cell>
          <cell r="BY54">
            <v>4972082036</v>
          </cell>
          <cell r="BZ54">
            <v>4809995893</v>
          </cell>
          <cell r="CA54">
            <v>4723759614</v>
          </cell>
          <cell r="CB54">
            <v>4634502440</v>
          </cell>
          <cell r="CC54">
            <v>4316544802</v>
          </cell>
          <cell r="CD54">
            <v>3971216582</v>
          </cell>
          <cell r="CE54">
            <v>4348797885</v>
          </cell>
          <cell r="CF54">
            <v>4010760709</v>
          </cell>
          <cell r="CG54">
            <v>3828579689</v>
          </cell>
          <cell r="CH54">
            <v>3810113858</v>
          </cell>
          <cell r="CI54">
            <v>3787939032</v>
          </cell>
          <cell r="CJ54">
            <v>3718328587</v>
          </cell>
          <cell r="CK54">
            <v>3614256609</v>
          </cell>
          <cell r="CL54">
            <v>3505329838</v>
          </cell>
          <cell r="CM54">
            <v>3543749847</v>
          </cell>
          <cell r="CN54">
            <v>3437789852</v>
          </cell>
          <cell r="CO54">
            <v>3325278228</v>
          </cell>
          <cell r="CP54">
            <v>3295667304</v>
          </cell>
          <cell r="CQ54">
            <v>3187533317</v>
          </cell>
          <cell r="CR54">
            <v>3154245533</v>
          </cell>
          <cell r="CS54">
            <v>2973920174</v>
          </cell>
          <cell r="CT54">
            <v>2863023794</v>
          </cell>
          <cell r="CU54">
            <v>2724462999</v>
          </cell>
          <cell r="CV54">
            <v>2624486759</v>
          </cell>
          <cell r="CW54">
            <v>2502841147</v>
          </cell>
          <cell r="CX54">
            <v>2433495538</v>
          </cell>
          <cell r="CY54">
            <v>817116577</v>
          </cell>
          <cell r="CZ54">
            <v>807463900</v>
          </cell>
          <cell r="DA54">
            <v>783669526</v>
          </cell>
          <cell r="DB54">
            <v>762970940</v>
          </cell>
          <cell r="DC54">
            <v>745822239</v>
          </cell>
          <cell r="DD54">
            <v>728517618</v>
          </cell>
          <cell r="DE54">
            <v>733913548</v>
          </cell>
          <cell r="DF54">
            <v>652111456</v>
          </cell>
          <cell r="DG54">
            <v>683469643</v>
          </cell>
          <cell r="DH54">
            <v>621682040</v>
          </cell>
          <cell r="DI54">
            <v>640607064</v>
          </cell>
          <cell r="DJ54">
            <v>601342860</v>
          </cell>
          <cell r="DK54">
            <v>605028951</v>
          </cell>
          <cell r="DL54">
            <v>616240724</v>
          </cell>
          <cell r="DM54">
            <v>605814930</v>
          </cell>
          <cell r="DN54">
            <v>579790864</v>
          </cell>
          <cell r="DO54">
            <v>597340172</v>
          </cell>
          <cell r="DP54">
            <v>561821153</v>
          </cell>
          <cell r="DQ54">
            <v>557486831</v>
          </cell>
          <cell r="DR54">
            <v>530770439</v>
          </cell>
          <cell r="DS54">
            <v>513140413</v>
          </cell>
          <cell r="DT54">
            <v>507395372</v>
          </cell>
          <cell r="DU54">
            <v>491686154</v>
          </cell>
          <cell r="DV54">
            <v>488043270</v>
          </cell>
          <cell r="DW54">
            <v>477867067</v>
          </cell>
          <cell r="DX54">
            <v>452538251</v>
          </cell>
          <cell r="DY54">
            <v>452111779</v>
          </cell>
          <cell r="DZ54">
            <v>439822307</v>
          </cell>
          <cell r="EA54">
            <v>411596767</v>
          </cell>
          <cell r="EB54">
            <v>395141595</v>
          </cell>
          <cell r="EC54">
            <v>0</v>
          </cell>
          <cell r="ED54">
            <v>34297751</v>
          </cell>
          <cell r="EE54">
            <v>75256302</v>
          </cell>
          <cell r="EF54">
            <v>0</v>
          </cell>
          <cell r="EG54">
            <v>109554053</v>
          </cell>
          <cell r="EH54">
            <v>50463413</v>
          </cell>
          <cell r="EI54">
            <v>198961333</v>
          </cell>
          <cell r="EJ54">
            <v>168528374</v>
          </cell>
          <cell r="EK54">
            <v>367489707</v>
          </cell>
          <cell r="EL54">
            <v>32833682</v>
          </cell>
          <cell r="EM54">
            <v>2706587020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</row>
        <row r="57">
          <cell r="B57" t="str">
            <v>Mar 2021 (Ranking out of 9 banks)</v>
          </cell>
          <cell r="C57">
            <v>8</v>
          </cell>
          <cell r="D57">
            <v>7</v>
          </cell>
          <cell r="E57">
            <v>9</v>
          </cell>
          <cell r="F57">
            <v>5</v>
          </cell>
          <cell r="G57">
            <v>6</v>
          </cell>
          <cell r="H57">
            <v>5</v>
          </cell>
          <cell r="I57">
            <v>8</v>
          </cell>
          <cell r="J57">
            <v>8</v>
          </cell>
          <cell r="K57">
            <v>8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>
            <v>7</v>
          </cell>
          <cell r="S57">
            <v>7</v>
          </cell>
          <cell r="T57">
            <v>7</v>
          </cell>
          <cell r="U57">
            <v>7</v>
          </cell>
          <cell r="V57">
            <v>7</v>
          </cell>
          <cell r="W57">
            <v>7</v>
          </cell>
          <cell r="X57">
            <v>6</v>
          </cell>
          <cell r="Y57">
            <v>5</v>
          </cell>
          <cell r="Z57">
            <v>6</v>
          </cell>
          <cell r="AA57">
            <v>6</v>
          </cell>
          <cell r="AB57">
            <v>6</v>
          </cell>
          <cell r="AC57">
            <v>6</v>
          </cell>
          <cell r="AD57">
            <v>6</v>
          </cell>
          <cell r="AE57">
            <v>6</v>
          </cell>
          <cell r="AF57">
            <v>6</v>
          </cell>
          <cell r="AG57">
            <v>8</v>
          </cell>
          <cell r="AH57">
            <v>7</v>
          </cell>
          <cell r="AI57">
            <v>7</v>
          </cell>
          <cell r="AJ57">
            <v>8</v>
          </cell>
          <cell r="AK57">
            <v>7</v>
          </cell>
          <cell r="AL57">
            <v>8</v>
          </cell>
          <cell r="AM57">
            <v>7</v>
          </cell>
          <cell r="AN57">
            <v>7</v>
          </cell>
          <cell r="AO57">
            <v>1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 t="e">
            <v>#N/A</v>
          </cell>
          <cell r="BB57">
            <v>8</v>
          </cell>
          <cell r="BC57">
            <v>7</v>
          </cell>
          <cell r="BD57">
            <v>9</v>
          </cell>
          <cell r="BE57">
            <v>8</v>
          </cell>
          <cell r="BF57">
            <v>8</v>
          </cell>
          <cell r="BG57">
            <v>8</v>
          </cell>
          <cell r="BH57">
            <v>1</v>
          </cell>
          <cell r="BI57">
            <v>1</v>
          </cell>
          <cell r="BJ57">
            <v>9</v>
          </cell>
          <cell r="BK57">
            <v>1</v>
          </cell>
          <cell r="BL57">
            <v>5</v>
          </cell>
          <cell r="BM57">
            <v>8</v>
          </cell>
          <cell r="BN57">
            <v>9</v>
          </cell>
          <cell r="BO57">
            <v>9</v>
          </cell>
          <cell r="BP57">
            <v>9</v>
          </cell>
          <cell r="BQ57">
            <v>5</v>
          </cell>
          <cell r="BR57">
            <v>8</v>
          </cell>
          <cell r="BS57">
            <v>5</v>
          </cell>
          <cell r="BT57">
            <v>8</v>
          </cell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</row>
        <row r="58">
          <cell r="B58" t="str">
            <v>Dec 2020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6</v>
          </cell>
          <cell r="H58">
            <v>5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>
            <v>7</v>
          </cell>
          <cell r="S58">
            <v>7</v>
          </cell>
          <cell r="T58">
            <v>7</v>
          </cell>
          <cell r="U58">
            <v>7</v>
          </cell>
          <cell r="V58">
            <v>7</v>
          </cell>
          <cell r="W58">
            <v>7</v>
          </cell>
          <cell r="X58">
            <v>6</v>
          </cell>
          <cell r="Y58">
            <v>5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8</v>
          </cell>
          <cell r="AH58">
            <v>7</v>
          </cell>
          <cell r="AI58">
            <v>7</v>
          </cell>
          <cell r="AJ58">
            <v>8</v>
          </cell>
          <cell r="AK58">
            <v>7</v>
          </cell>
          <cell r="AL58">
            <v>8</v>
          </cell>
          <cell r="AM58">
            <v>7</v>
          </cell>
          <cell r="AN58">
            <v>7</v>
          </cell>
          <cell r="AO58">
            <v>1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 t="e">
            <v>#N/A</v>
          </cell>
          <cell r="BB58">
            <v>8</v>
          </cell>
          <cell r="BC58">
            <v>7</v>
          </cell>
          <cell r="BD58">
            <v>9</v>
          </cell>
          <cell r="BE58">
            <v>9</v>
          </cell>
          <cell r="BF58">
            <v>9</v>
          </cell>
          <cell r="BG58">
            <v>8</v>
          </cell>
          <cell r="BH58">
            <v>1</v>
          </cell>
          <cell r="BI58">
            <v>1</v>
          </cell>
          <cell r="BJ58">
            <v>9</v>
          </cell>
          <cell r="BK58">
            <v>5</v>
          </cell>
          <cell r="BL58">
            <v>6</v>
          </cell>
          <cell r="BM58">
            <v>8</v>
          </cell>
          <cell r="BN58">
            <v>9</v>
          </cell>
          <cell r="BO58">
            <v>9</v>
          </cell>
          <cell r="BP58">
            <v>9</v>
          </cell>
          <cell r="BQ58">
            <v>4</v>
          </cell>
          <cell r="BR58">
            <v>8</v>
          </cell>
          <cell r="BS58">
            <v>5</v>
          </cell>
          <cell r="BT58">
            <v>8</v>
          </cell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</row>
        <row r="59">
          <cell r="B59" t="str">
            <v>Sep 2020 (Ranking out of 38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5</v>
          </cell>
          <cell r="H59">
            <v>5</v>
          </cell>
          <cell r="I59">
            <v>8</v>
          </cell>
          <cell r="J59">
            <v>8</v>
          </cell>
          <cell r="K59">
            <v>6</v>
          </cell>
          <cell r="L59" t="e">
            <v>#REF!</v>
          </cell>
          <cell r="M59"/>
          <cell r="N59"/>
          <cell r="O59">
            <v>7</v>
          </cell>
          <cell r="P59"/>
          <cell r="Q59"/>
          <cell r="R59"/>
          <cell r="S59"/>
          <cell r="T59"/>
          <cell r="U59"/>
          <cell r="V59"/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  <cell r="AW59" t="e">
            <v>#REF!</v>
          </cell>
          <cell r="AX59" t="e">
            <v>#REF!</v>
          </cell>
          <cell r="AY59" t="e">
            <v>#REF!</v>
          </cell>
          <cell r="AZ59" t="e">
            <v>#REF!</v>
          </cell>
          <cell r="BA59">
            <v>8</v>
          </cell>
          <cell r="BB59">
            <v>8</v>
          </cell>
          <cell r="BC59">
            <v>7</v>
          </cell>
          <cell r="BD59">
            <v>9</v>
          </cell>
          <cell r="BE59">
            <v>6</v>
          </cell>
          <cell r="BF59">
            <v>7</v>
          </cell>
          <cell r="BG59">
            <v>5</v>
          </cell>
          <cell r="BH59">
            <v>2</v>
          </cell>
          <cell r="BI59">
            <v>1</v>
          </cell>
          <cell r="BJ59">
            <v>9</v>
          </cell>
          <cell r="BK59">
            <v>3</v>
          </cell>
          <cell r="BL59">
            <v>2</v>
          </cell>
          <cell r="BM59">
            <v>7</v>
          </cell>
          <cell r="BN59">
            <v>9</v>
          </cell>
          <cell r="BO59">
            <v>9</v>
          </cell>
          <cell r="BP59">
            <v>9</v>
          </cell>
          <cell r="BQ59">
            <v>3</v>
          </cell>
          <cell r="BR59">
            <v>6</v>
          </cell>
          <cell r="BS59">
            <v>5</v>
          </cell>
          <cell r="BT59">
            <v>6</v>
          </cell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</row>
        <row r="60">
          <cell r="B60" t="str">
            <v>Jun 2020 (Ranking out of 9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8</v>
          </cell>
          <cell r="K60">
            <v>8</v>
          </cell>
          <cell r="L60"/>
          <cell r="M60"/>
          <cell r="N60"/>
          <cell r="O60"/>
          <cell r="P60">
            <v>8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>
            <v>8</v>
          </cell>
          <cell r="BB60">
            <v>8</v>
          </cell>
          <cell r="BC60">
            <v>7</v>
          </cell>
          <cell r="BD60">
            <v>9</v>
          </cell>
          <cell r="BE60">
            <v>8</v>
          </cell>
          <cell r="BF60">
            <v>7</v>
          </cell>
          <cell r="BG60">
            <v>6</v>
          </cell>
          <cell r="BH60">
            <v>2</v>
          </cell>
          <cell r="BI60">
            <v>1</v>
          </cell>
          <cell r="BJ60">
            <v>9</v>
          </cell>
          <cell r="BK60">
            <v>2</v>
          </cell>
          <cell r="BL60">
            <v>2</v>
          </cell>
          <cell r="BM60">
            <v>8</v>
          </cell>
          <cell r="BN60">
            <v>8</v>
          </cell>
          <cell r="BO60">
            <v>8</v>
          </cell>
          <cell r="BP60">
            <v>9</v>
          </cell>
          <cell r="BQ60">
            <v>3</v>
          </cell>
          <cell r="BR60">
            <v>6</v>
          </cell>
          <cell r="BS60">
            <v>6</v>
          </cell>
          <cell r="BT60">
            <v>7</v>
          </cell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</row>
        <row r="61">
          <cell r="B61" t="str">
            <v>Mar 2020 (Ranking out of 9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9</v>
          </cell>
          <cell r="K61">
            <v>7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>
            <v>8</v>
          </cell>
          <cell r="BC61">
            <v>7</v>
          </cell>
          <cell r="BD61">
            <v>9</v>
          </cell>
          <cell r="BE61">
            <v>7</v>
          </cell>
          <cell r="BF61">
            <v>8</v>
          </cell>
          <cell r="BG61">
            <v>6</v>
          </cell>
          <cell r="BH61">
            <v>2</v>
          </cell>
          <cell r="BI61">
            <v>1</v>
          </cell>
          <cell r="BJ61">
            <v>9</v>
          </cell>
          <cell r="BK61">
            <v>2</v>
          </cell>
          <cell r="BL61">
            <v>2</v>
          </cell>
          <cell r="BM61">
            <v>9</v>
          </cell>
          <cell r="BN61">
            <v>9</v>
          </cell>
          <cell r="BO61">
            <v>9</v>
          </cell>
          <cell r="BP61">
            <v>9</v>
          </cell>
          <cell r="BQ61">
            <v>5</v>
          </cell>
          <cell r="BR61">
            <v>6</v>
          </cell>
          <cell r="BS61">
            <v>7</v>
          </cell>
          <cell r="BT61">
            <v>7</v>
          </cell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</row>
        <row r="62">
          <cell r="B62" t="str">
            <v>Jun 2019 (Ranking out of 9 banks)</v>
          </cell>
          <cell r="C62">
            <v>7</v>
          </cell>
          <cell r="D62">
            <v>6</v>
          </cell>
          <cell r="E62">
            <v>6</v>
          </cell>
          <cell r="F62">
            <v>4</v>
          </cell>
          <cell r="G62">
            <v>4</v>
          </cell>
          <cell r="H62">
            <v>4</v>
          </cell>
          <cell r="I62">
            <v>7</v>
          </cell>
          <cell r="J62">
            <v>9</v>
          </cell>
          <cell r="K62">
            <v>7</v>
          </cell>
          <cell r="L62"/>
          <cell r="M62"/>
          <cell r="N62"/>
          <cell r="O62"/>
          <cell r="P62"/>
          <cell r="Q62"/>
          <cell r="R62"/>
          <cell r="S62">
            <v>6</v>
          </cell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1</v>
          </cell>
          <cell r="AY62">
            <v>1</v>
          </cell>
          <cell r="AZ62"/>
          <cell r="BA62">
            <v>7</v>
          </cell>
          <cell r="BB62">
            <v>7</v>
          </cell>
          <cell r="BC62">
            <v>6</v>
          </cell>
          <cell r="BD62">
            <v>6</v>
          </cell>
          <cell r="BE62">
            <v>7</v>
          </cell>
          <cell r="BF62">
            <v>9</v>
          </cell>
          <cell r="BG62">
            <v>8</v>
          </cell>
          <cell r="BH62">
            <v>1</v>
          </cell>
          <cell r="BI62">
            <v>1</v>
          </cell>
          <cell r="BJ62">
            <v>9</v>
          </cell>
          <cell r="BK62">
            <v>2</v>
          </cell>
          <cell r="BL62">
            <v>2</v>
          </cell>
          <cell r="BM62">
            <v>7</v>
          </cell>
          <cell r="BN62">
            <v>8</v>
          </cell>
          <cell r="BO62">
            <v>9</v>
          </cell>
          <cell r="BP62">
            <v>9</v>
          </cell>
          <cell r="BQ62">
            <v>5</v>
          </cell>
          <cell r="BR62">
            <v>6</v>
          </cell>
          <cell r="BS62">
            <v>7</v>
          </cell>
          <cell r="BT62">
            <v>7</v>
          </cell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</row>
        <row r="63">
          <cell r="B63" t="str">
            <v>Mar 2019 (Ranking out of 9 banks)</v>
          </cell>
          <cell r="C63">
            <v>7</v>
          </cell>
          <cell r="D63">
            <v>6</v>
          </cell>
          <cell r="E63">
            <v>6</v>
          </cell>
          <cell r="F63">
            <v>4</v>
          </cell>
          <cell r="G63">
            <v>4</v>
          </cell>
          <cell r="H63">
            <v>4</v>
          </cell>
          <cell r="I63">
            <v>7</v>
          </cell>
          <cell r="J63">
            <v>9</v>
          </cell>
          <cell r="K63">
            <v>8</v>
          </cell>
          <cell r="L63"/>
          <cell r="M63"/>
          <cell r="N63"/>
          <cell r="O63"/>
          <cell r="P63"/>
          <cell r="Q63"/>
          <cell r="R63"/>
          <cell r="S63"/>
          <cell r="T63">
            <v>6</v>
          </cell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>
            <v>1</v>
          </cell>
          <cell r="AZ63">
            <v>1</v>
          </cell>
          <cell r="BA63"/>
          <cell r="BB63">
            <v>7</v>
          </cell>
          <cell r="BC63">
            <v>6</v>
          </cell>
          <cell r="BD63">
            <v>6</v>
          </cell>
          <cell r="BE63">
            <v>8</v>
          </cell>
          <cell r="BF63">
            <v>9</v>
          </cell>
          <cell r="BG63">
            <v>8</v>
          </cell>
          <cell r="BH63">
            <v>1</v>
          </cell>
          <cell r="BI63">
            <v>1</v>
          </cell>
          <cell r="BJ63">
            <v>9</v>
          </cell>
          <cell r="BK63">
            <v>2</v>
          </cell>
          <cell r="BL63">
            <v>1</v>
          </cell>
          <cell r="BM63">
            <v>7</v>
          </cell>
          <cell r="BN63">
            <v>8</v>
          </cell>
          <cell r="BO63">
            <v>9</v>
          </cell>
          <cell r="BP63">
            <v>9</v>
          </cell>
          <cell r="BQ63">
            <v>5</v>
          </cell>
          <cell r="BR63">
            <v>6</v>
          </cell>
          <cell r="BS63">
            <v>7</v>
          </cell>
          <cell r="BT63">
            <v>7</v>
          </cell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</row>
        <row r="64"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</row>
        <row r="65">
          <cell r="B65" t="str">
            <v>Mar 2021 (Ranking out of 38 banks)</v>
          </cell>
          <cell r="C65">
            <v>8</v>
          </cell>
          <cell r="D65">
            <v>7</v>
          </cell>
          <cell r="E65">
            <v>9</v>
          </cell>
          <cell r="F65">
            <v>5</v>
          </cell>
          <cell r="G65">
            <v>6</v>
          </cell>
          <cell r="H65">
            <v>5</v>
          </cell>
          <cell r="I65">
            <v>8</v>
          </cell>
          <cell r="J65">
            <v>8</v>
          </cell>
          <cell r="K65">
            <v>8</v>
          </cell>
          <cell r="L65" t="e">
            <v>#REF!</v>
          </cell>
          <cell r="M65">
            <v>7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A65" t="e">
            <v>#REF!</v>
          </cell>
          <cell r="BB65">
            <v>8</v>
          </cell>
          <cell r="BC65">
            <v>7</v>
          </cell>
          <cell r="BD65">
            <v>9</v>
          </cell>
          <cell r="BE65">
            <v>8</v>
          </cell>
          <cell r="BF65">
            <v>17</v>
          </cell>
          <cell r="BG65">
            <v>13</v>
          </cell>
          <cell r="BH65">
            <v>14</v>
          </cell>
          <cell r="BI65">
            <v>13</v>
          </cell>
          <cell r="BJ65">
            <v>27</v>
          </cell>
          <cell r="BK65">
            <v>4</v>
          </cell>
          <cell r="BL65">
            <v>21</v>
          </cell>
          <cell r="BM65">
            <v>15</v>
          </cell>
          <cell r="BN65">
            <v>31</v>
          </cell>
          <cell r="BO65">
            <v>18</v>
          </cell>
          <cell r="BP65">
            <v>30</v>
          </cell>
          <cell r="BQ65">
            <v>18</v>
          </cell>
          <cell r="BR65">
            <v>8</v>
          </cell>
          <cell r="BS65">
            <v>5</v>
          </cell>
          <cell r="BT65">
            <v>8</v>
          </cell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</row>
        <row r="66">
          <cell r="B66" t="str">
            <v>Dec 2020 (Ranking out of 38 banks)</v>
          </cell>
          <cell r="C66">
            <v>8</v>
          </cell>
          <cell r="D66">
            <v>7</v>
          </cell>
          <cell r="E66">
            <v>9</v>
          </cell>
          <cell r="F66">
            <v>5</v>
          </cell>
          <cell r="G66">
            <v>6</v>
          </cell>
          <cell r="H66">
            <v>5</v>
          </cell>
          <cell r="I66">
            <v>8</v>
          </cell>
          <cell r="J66">
            <v>9</v>
          </cell>
          <cell r="K66">
            <v>11</v>
          </cell>
          <cell r="L66" t="e">
            <v>#REF!</v>
          </cell>
          <cell r="M66"/>
          <cell r="N66">
            <v>7</v>
          </cell>
          <cell r="O66"/>
          <cell r="P66"/>
          <cell r="Q66"/>
          <cell r="R66"/>
          <cell r="S66"/>
          <cell r="T66"/>
          <cell r="U66"/>
          <cell r="V66"/>
          <cell r="W66"/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>
            <v>8</v>
          </cell>
          <cell r="BC66">
            <v>7</v>
          </cell>
          <cell r="BD66">
            <v>9</v>
          </cell>
          <cell r="BE66">
            <v>11</v>
          </cell>
          <cell r="BF66">
            <v>21</v>
          </cell>
          <cell r="BG66">
            <v>18</v>
          </cell>
          <cell r="BH66">
            <v>12</v>
          </cell>
          <cell r="BI66">
            <v>13</v>
          </cell>
          <cell r="BJ66">
            <v>24</v>
          </cell>
          <cell r="BK66">
            <v>9</v>
          </cell>
          <cell r="BL66">
            <v>20</v>
          </cell>
          <cell r="BM66">
            <v>26</v>
          </cell>
          <cell r="BN66">
            <v>35</v>
          </cell>
          <cell r="BO66">
            <v>21</v>
          </cell>
          <cell r="BP66">
            <v>33</v>
          </cell>
          <cell r="BQ66">
            <v>14</v>
          </cell>
          <cell r="BR66">
            <v>8</v>
          </cell>
          <cell r="BS66">
            <v>5</v>
          </cell>
          <cell r="BT66">
            <v>8</v>
          </cell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</row>
        <row r="67">
          <cell r="B67" t="str">
            <v>Sep 2020 (Ranking out of 38 banks)</v>
          </cell>
          <cell r="C67">
            <v>8</v>
          </cell>
          <cell r="D67">
            <v>7</v>
          </cell>
          <cell r="E67">
            <v>9</v>
          </cell>
          <cell r="F67">
            <v>5</v>
          </cell>
          <cell r="G67">
            <v>5</v>
          </cell>
          <cell r="H67">
            <v>5</v>
          </cell>
          <cell r="I67">
            <v>8</v>
          </cell>
          <cell r="J67">
            <v>8</v>
          </cell>
          <cell r="K67">
            <v>6</v>
          </cell>
          <cell r="L67" t="e">
            <v>#REF!</v>
          </cell>
          <cell r="M67"/>
          <cell r="N67"/>
          <cell r="O67">
            <v>7</v>
          </cell>
          <cell r="P67"/>
          <cell r="Q67"/>
          <cell r="R67"/>
          <cell r="S67"/>
          <cell r="T67"/>
          <cell r="U67"/>
          <cell r="V67"/>
          <cell r="W67"/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>
            <v>8</v>
          </cell>
          <cell r="BC67">
            <v>7</v>
          </cell>
          <cell r="BD67">
            <v>9</v>
          </cell>
          <cell r="BE67">
            <v>6</v>
          </cell>
          <cell r="BF67">
            <v>13</v>
          </cell>
          <cell r="BG67">
            <v>8</v>
          </cell>
          <cell r="BH67">
            <v>17</v>
          </cell>
          <cell r="BI67">
            <v>15</v>
          </cell>
          <cell r="BJ67">
            <v>23</v>
          </cell>
          <cell r="BK67">
            <v>7</v>
          </cell>
          <cell r="BL67">
            <v>8</v>
          </cell>
          <cell r="BM67">
            <v>19</v>
          </cell>
          <cell r="BN67">
            <v>30</v>
          </cell>
          <cell r="BO67">
            <v>21</v>
          </cell>
          <cell r="BP67">
            <v>25</v>
          </cell>
          <cell r="BQ67">
            <v>12</v>
          </cell>
          <cell r="BR67">
            <v>6</v>
          </cell>
          <cell r="BS67">
            <v>5</v>
          </cell>
          <cell r="BT67">
            <v>6</v>
          </cell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</row>
        <row r="68">
          <cell r="B68" t="str">
            <v>Jun 2020 (Ranking out of 38 banks)</v>
          </cell>
          <cell r="C68">
            <v>8</v>
          </cell>
          <cell r="D68">
            <v>7</v>
          </cell>
          <cell r="E68">
            <v>9</v>
          </cell>
          <cell r="F68">
            <v>5</v>
          </cell>
          <cell r="G68">
            <v>5</v>
          </cell>
          <cell r="H68">
            <v>5</v>
          </cell>
          <cell r="I68">
            <v>8</v>
          </cell>
          <cell r="J68">
            <v>8</v>
          </cell>
          <cell r="K68">
            <v>8</v>
          </cell>
          <cell r="L68" t="e">
            <v>#REF!</v>
          </cell>
          <cell r="M68"/>
          <cell r="N68"/>
          <cell r="O68"/>
          <cell r="P68">
            <v>8</v>
          </cell>
          <cell r="Q68"/>
          <cell r="R68"/>
          <cell r="S68"/>
          <cell r="T68"/>
          <cell r="U68"/>
          <cell r="V68"/>
          <cell r="W68"/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>
            <v>8</v>
          </cell>
          <cell r="BC68">
            <v>7</v>
          </cell>
          <cell r="BD68">
            <v>9</v>
          </cell>
          <cell r="BE68">
            <v>8</v>
          </cell>
          <cell r="BF68">
            <v>15</v>
          </cell>
          <cell r="BG68">
            <v>11</v>
          </cell>
          <cell r="BH68">
            <v>16</v>
          </cell>
          <cell r="BI68">
            <v>14</v>
          </cell>
          <cell r="BJ68">
            <v>26</v>
          </cell>
          <cell r="BK68">
            <v>6</v>
          </cell>
          <cell r="BL68">
            <v>8</v>
          </cell>
          <cell r="BM68">
            <v>20</v>
          </cell>
          <cell r="BN68">
            <v>30</v>
          </cell>
          <cell r="BO68">
            <v>21</v>
          </cell>
          <cell r="BP68">
            <v>28</v>
          </cell>
          <cell r="BQ68">
            <v>13</v>
          </cell>
          <cell r="BR68">
            <v>6</v>
          </cell>
          <cell r="BS68">
            <v>6</v>
          </cell>
          <cell r="BT68">
            <v>7</v>
          </cell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</row>
        <row r="69">
          <cell r="B69" t="str">
            <v>Mar 2020 (Ranking out of 38 banks)</v>
          </cell>
          <cell r="C69">
            <v>8</v>
          </cell>
          <cell r="D69">
            <v>7</v>
          </cell>
          <cell r="E69">
            <v>9</v>
          </cell>
          <cell r="F69">
            <v>5</v>
          </cell>
          <cell r="G69">
            <v>5</v>
          </cell>
          <cell r="H69">
            <v>5</v>
          </cell>
          <cell r="I69">
            <v>8</v>
          </cell>
          <cell r="J69">
            <v>10</v>
          </cell>
          <cell r="K69">
            <v>7</v>
          </cell>
          <cell r="L69" t="e">
            <v>#REF!</v>
          </cell>
          <cell r="M69"/>
          <cell r="N69"/>
          <cell r="O69"/>
          <cell r="P69"/>
          <cell r="Q69">
            <v>7</v>
          </cell>
          <cell r="R69"/>
          <cell r="S69"/>
          <cell r="T69"/>
          <cell r="U69"/>
          <cell r="V69"/>
          <cell r="W69"/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 t="e">
            <v>#REF!</v>
          </cell>
          <cell r="BB69">
            <v>8</v>
          </cell>
          <cell r="BC69">
            <v>7</v>
          </cell>
          <cell r="BD69">
            <v>9</v>
          </cell>
          <cell r="BE69">
            <v>7</v>
          </cell>
          <cell r="BF69">
            <v>14</v>
          </cell>
          <cell r="BG69">
            <v>11</v>
          </cell>
          <cell r="BH69">
            <v>14</v>
          </cell>
          <cell r="BI69">
            <v>13</v>
          </cell>
          <cell r="BJ69">
            <v>30</v>
          </cell>
          <cell r="BK69">
            <v>5</v>
          </cell>
          <cell r="BL69">
            <v>8</v>
          </cell>
          <cell r="BM69">
            <v>26</v>
          </cell>
          <cell r="BN69">
            <v>29</v>
          </cell>
          <cell r="BO69">
            <v>18</v>
          </cell>
          <cell r="BP69">
            <v>28</v>
          </cell>
          <cell r="BQ69">
            <v>16</v>
          </cell>
          <cell r="BR69">
            <v>6</v>
          </cell>
          <cell r="BS69">
            <v>9</v>
          </cell>
          <cell r="BT69">
            <v>7</v>
          </cell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/>
          <cell r="EK69"/>
          <cell r="EL69"/>
          <cell r="EM69"/>
        </row>
        <row r="70">
          <cell r="B70" t="str">
            <v>Jun 2019 (Ranking out of 39 banks)</v>
          </cell>
          <cell r="C70">
            <v>7</v>
          </cell>
          <cell r="D70">
            <v>6</v>
          </cell>
          <cell r="E70">
            <v>6</v>
          </cell>
          <cell r="F70">
            <v>4</v>
          </cell>
          <cell r="G70">
            <v>4</v>
          </cell>
          <cell r="H70">
            <v>4</v>
          </cell>
          <cell r="I70">
            <v>7</v>
          </cell>
          <cell r="J70">
            <v>11</v>
          </cell>
          <cell r="K70">
            <v>7</v>
          </cell>
          <cell r="L70">
            <v>0</v>
          </cell>
          <cell r="M70"/>
          <cell r="N70"/>
          <cell r="O70"/>
          <cell r="P70"/>
          <cell r="Q70"/>
          <cell r="R70"/>
          <cell r="S70">
            <v>6</v>
          </cell>
          <cell r="T70"/>
          <cell r="U70"/>
          <cell r="V70"/>
          <cell r="W70"/>
          <cell r="X70">
            <v>0</v>
          </cell>
          <cell r="Y70">
            <v>2.2831051018938715E-3</v>
          </cell>
          <cell r="Z70">
            <v>2.667232875557445E-3</v>
          </cell>
          <cell r="AA70">
            <v>2.7943385230868381E-3</v>
          </cell>
          <cell r="AB70">
            <v>2.9311894911254019E-3</v>
          </cell>
          <cell r="AC70">
            <v>3.0410302221931039E-3</v>
          </cell>
          <cell r="AD70">
            <v>3.2463100336946882E-3</v>
          </cell>
          <cell r="AE70">
            <v>3.127047466179375E-3</v>
          </cell>
          <cell r="AF70">
            <v>3.4316570805427039E-3</v>
          </cell>
          <cell r="AG70">
            <v>3.5951394425047193E-3</v>
          </cell>
          <cell r="AH70">
            <v>3.5168922779126709E-3</v>
          </cell>
          <cell r="AI70">
            <v>3.6589293862348505E-3</v>
          </cell>
          <cell r="AJ70">
            <v>3.8139306267146143E-3</v>
          </cell>
          <cell r="AK70">
            <v>4.1598331954687522E-3</v>
          </cell>
          <cell r="AL70">
            <v>4.3305980844768359E-3</v>
          </cell>
          <cell r="AM70">
            <v>4.7091276126817556E-3</v>
          </cell>
          <cell r="AN70">
            <v>4.9352439066792245E-3</v>
          </cell>
          <cell r="AO70">
            <v>5.0564486501753214E-3</v>
          </cell>
          <cell r="AP70">
            <v>313413032</v>
          </cell>
          <cell r="AQ70">
            <v>195568503</v>
          </cell>
          <cell r="AR70">
            <v>0</v>
          </cell>
          <cell r="AS70">
            <v>228782134</v>
          </cell>
          <cell r="AT70">
            <v>0</v>
          </cell>
          <cell r="AU70">
            <v>40312354</v>
          </cell>
          <cell r="AV70">
            <v>51920201</v>
          </cell>
          <cell r="AW70">
            <v>263782134</v>
          </cell>
          <cell r="AX70">
            <v>13553634</v>
          </cell>
          <cell r="AY70">
            <v>20834301</v>
          </cell>
          <cell r="AZ70">
            <v>20834.300999999999</v>
          </cell>
          <cell r="BA70">
            <v>7</v>
          </cell>
          <cell r="BB70">
            <v>7</v>
          </cell>
          <cell r="BC70">
            <v>6</v>
          </cell>
          <cell r="BD70">
            <v>6</v>
          </cell>
          <cell r="BE70">
            <v>7</v>
          </cell>
          <cell r="BF70">
            <v>15</v>
          </cell>
          <cell r="BG70">
            <v>14</v>
          </cell>
          <cell r="BH70">
            <v>18</v>
          </cell>
          <cell r="BI70">
            <v>18</v>
          </cell>
          <cell r="BJ70">
            <v>32</v>
          </cell>
          <cell r="BK70">
            <v>6</v>
          </cell>
          <cell r="BL70">
            <v>6</v>
          </cell>
          <cell r="BM70">
            <v>16</v>
          </cell>
          <cell r="BN70">
            <v>31</v>
          </cell>
          <cell r="BO70">
            <v>20</v>
          </cell>
          <cell r="BP70">
            <v>32</v>
          </cell>
          <cell r="BQ70">
            <v>22</v>
          </cell>
          <cell r="BR70">
            <v>6</v>
          </cell>
          <cell r="BS70">
            <v>8</v>
          </cell>
          <cell r="BT70">
            <v>7</v>
          </cell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  <cell r="EJ70"/>
          <cell r="EK70"/>
          <cell r="EL70"/>
          <cell r="EM70"/>
        </row>
        <row r="71">
          <cell r="B71" t="str">
            <v>Mar 2019 (Ranking out of 39 banks)</v>
          </cell>
          <cell r="C71">
            <v>7</v>
          </cell>
          <cell r="D71">
            <v>6</v>
          </cell>
          <cell r="E71">
            <v>6</v>
          </cell>
          <cell r="F71">
            <v>4</v>
          </cell>
          <cell r="G71">
            <v>4</v>
          </cell>
          <cell r="H71">
            <v>4</v>
          </cell>
          <cell r="I71">
            <v>7</v>
          </cell>
          <cell r="J71">
            <v>10</v>
          </cell>
          <cell r="K71">
            <v>8</v>
          </cell>
          <cell r="L71">
            <v>0</v>
          </cell>
          <cell r="M71"/>
          <cell r="N71"/>
          <cell r="O71"/>
          <cell r="P71"/>
          <cell r="Q71"/>
          <cell r="R71"/>
          <cell r="S71"/>
          <cell r="T71">
            <v>6</v>
          </cell>
          <cell r="U71"/>
          <cell r="V71"/>
          <cell r="W71"/>
          <cell r="X71"/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1</v>
          </cell>
          <cell r="AY71">
            <v>1</v>
          </cell>
          <cell r="AZ71">
            <v>1</v>
          </cell>
          <cell r="BA71">
            <v>0</v>
          </cell>
          <cell r="BB71">
            <v>7</v>
          </cell>
          <cell r="BC71">
            <v>6</v>
          </cell>
          <cell r="BD71">
            <v>6</v>
          </cell>
          <cell r="BE71">
            <v>8</v>
          </cell>
          <cell r="BF71">
            <v>16</v>
          </cell>
          <cell r="BG71">
            <v>16</v>
          </cell>
          <cell r="BH71">
            <v>17</v>
          </cell>
          <cell r="BI71">
            <v>17</v>
          </cell>
          <cell r="BJ71">
            <v>32</v>
          </cell>
          <cell r="BK71">
            <v>6</v>
          </cell>
          <cell r="BL71">
            <v>5</v>
          </cell>
          <cell r="BM71">
            <v>17</v>
          </cell>
          <cell r="BN71">
            <v>29</v>
          </cell>
          <cell r="BO71">
            <v>20</v>
          </cell>
          <cell r="BP71">
            <v>30</v>
          </cell>
          <cell r="BQ71">
            <v>18</v>
          </cell>
          <cell r="BR71">
            <v>6</v>
          </cell>
          <cell r="BS71">
            <v>7</v>
          </cell>
          <cell r="BT71">
            <v>7</v>
          </cell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  <cell r="EJ71"/>
          <cell r="EK71"/>
          <cell r="EL71"/>
          <cell r="EM71"/>
        </row>
        <row r="74">
          <cell r="F74"/>
        </row>
      </sheetData>
      <sheetData sheetId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Jun_21"/>
      <sheetName val="ind"/>
      <sheetName val="peer_summary"/>
      <sheetName val="Summary_Jun_21 (2)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 t="str">
            <v>Figures in KShs billions, except where otherwise indicated</v>
          </cell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  <cell r="EJ1"/>
          <cell r="EK1"/>
          <cell r="EL1"/>
          <cell r="EM1"/>
          <cell r="EN1"/>
          <cell r="EO1"/>
          <cell r="EP1"/>
        </row>
        <row r="2">
          <cell r="B2" t="str">
            <v>Kenya Banking Industry analysis as at 30 June 2021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  <cell r="EJ2"/>
          <cell r="EK2"/>
          <cell r="EL2"/>
          <cell r="EM2"/>
          <cell r="EN2"/>
          <cell r="EO2"/>
          <cell r="EP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 t="str">
            <v>Market share on:</v>
          </cell>
          <cell r="BD3"/>
          <cell r="BE3"/>
          <cell r="BF3"/>
          <cell r="BG3" t="str">
            <v>Key ratios as at 30 June 2021</v>
          </cell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 t="str">
            <v>Market share on off balance sheet items:</v>
          </cell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 t="str">
            <v>ok</v>
          </cell>
          <cell r="CY3" t="str">
            <v>ok</v>
          </cell>
          <cell r="CZ3" t="str">
            <v>ok</v>
          </cell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/>
          <cell r="DU3"/>
          <cell r="DV3"/>
          <cell r="DW3"/>
          <cell r="DX3"/>
          <cell r="DY3"/>
          <cell r="DZ3"/>
          <cell r="EA3" t="str">
            <v>ok</v>
          </cell>
          <cell r="EB3" t="str">
            <v>ok</v>
          </cell>
          <cell r="EC3"/>
          <cell r="ED3"/>
          <cell r="EE3"/>
          <cell r="EF3"/>
          <cell r="EG3" t="str">
            <v>ok</v>
          </cell>
          <cell r="EH3" t="str">
            <v>ok</v>
          </cell>
          <cell r="EI3"/>
          <cell r="EJ3"/>
          <cell r="EK3" t="str">
            <v>ok</v>
          </cell>
          <cell r="EL3" t="str">
            <v>ok</v>
          </cell>
          <cell r="EM3" t="str">
            <v>ok</v>
          </cell>
          <cell r="EN3" t="str">
            <v>ok</v>
          </cell>
          <cell r="EO3"/>
          <cell r="EP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Jun- 21</v>
          </cell>
          <cell r="N4" t="str">
            <v>Mar- 21</v>
          </cell>
          <cell r="O4" t="str">
            <v>Dec- 20</v>
          </cell>
          <cell r="P4" t="str">
            <v>Sep- 20</v>
          </cell>
          <cell r="Q4" t="str">
            <v>Jun-20</v>
          </cell>
          <cell r="R4" t="str">
            <v>Mar- 20</v>
          </cell>
          <cell r="S4" t="str">
            <v>Sep- 19</v>
          </cell>
          <cell r="T4" t="str">
            <v>Jun- 19</v>
          </cell>
          <cell r="U4" t="str">
            <v>Mar- 19</v>
          </cell>
          <cell r="V4" t="str">
            <v>Dec- 18</v>
          </cell>
          <cell r="W4" t="str">
            <v>Sep- 18</v>
          </cell>
          <cell r="X4" t="str">
            <v>Jun- 18</v>
          </cell>
          <cell r="Y4" t="str">
            <v>Mar- 18</v>
          </cell>
          <cell r="Z4" t="str">
            <v>Dec- 17</v>
          </cell>
          <cell r="AA4" t="str">
            <v>Sep- 17</v>
          </cell>
          <cell r="AB4" t="str">
            <v>Jun- 17</v>
          </cell>
          <cell r="AC4" t="str">
            <v>Mar- 17</v>
          </cell>
          <cell r="AD4" t="str">
            <v>Dec- 16</v>
          </cell>
          <cell r="AE4" t="str">
            <v>Sep- 16</v>
          </cell>
          <cell r="AF4" t="str">
            <v>Jun- 16</v>
          </cell>
          <cell r="AG4" t="str">
            <v>Mar- 16</v>
          </cell>
          <cell r="AH4" t="str">
            <v>Sep- 15</v>
          </cell>
          <cell r="AI4" t="str">
            <v>June - 15</v>
          </cell>
          <cell r="AJ4" t="str">
            <v>Mar - 15</v>
          </cell>
          <cell r="AK4" t="str">
            <v>Dec - 14</v>
          </cell>
          <cell r="AL4" t="str">
            <v>Sep - 14</v>
          </cell>
          <cell r="AM4" t="str">
            <v>Jun - 14</v>
          </cell>
          <cell r="AN4" t="str">
            <v>Mar - 14</v>
          </cell>
          <cell r="AO4" t="str">
            <v>Dec - 13</v>
          </cell>
          <cell r="AP4" t="str">
            <v>Assets
Sep 2013</v>
          </cell>
          <cell r="AQ4" t="str">
            <v>Advances Sep 2013</v>
          </cell>
          <cell r="AR4" t="str">
            <v>Advances - Dec 2010</v>
          </cell>
          <cell r="AS4" t="str">
            <v>Deposits - Sep 2013</v>
          </cell>
          <cell r="AT4" t="str">
            <v>Deposits - Dec 2010</v>
          </cell>
          <cell r="AU4" t="str">
            <v>Core Capital</v>
          </cell>
          <cell r="AV4" t="str">
            <v>Total Capital</v>
          </cell>
          <cell r="AW4" t="str">
            <v>Total Risk Weighted Assets</v>
          </cell>
          <cell r="AX4" t="str">
            <v>PBT</v>
          </cell>
          <cell r="AY4" t="str">
            <v>Interest income on
 loans and advances</v>
          </cell>
          <cell r="AZ4" t="str">
            <v>Interest income on
 loans and advances</v>
          </cell>
          <cell r="BA4" t="str">
            <v>Interest expenses on 
customer deposits</v>
          </cell>
          <cell r="BB4"/>
          <cell r="BC4" t="str">
            <v>Assets</v>
          </cell>
          <cell r="BD4" t="str">
            <v xml:space="preserve"> Advances</v>
          </cell>
          <cell r="BE4" t="str">
            <v>Deposits</v>
          </cell>
          <cell r="BF4" t="str">
            <v xml:space="preserve">PBT </v>
          </cell>
          <cell r="BG4" t="str">
            <v>Annualised ROE</v>
          </cell>
          <cell r="BH4" t="str">
            <v>Annualised ROA</v>
          </cell>
          <cell r="BI4" t="str">
            <v>Total capital/ TRWA</v>
          </cell>
          <cell r="BJ4" t="str">
            <v>Core capital/ TRWA</v>
          </cell>
          <cell r="BK4" t="str">
            <v>Fee income/Total income</v>
          </cell>
          <cell r="BL4" t="str">
            <v>Cost
/Income</v>
          </cell>
          <cell r="BM4" t="str">
            <v>NPA ratio</v>
          </cell>
          <cell r="BN4" t="str">
            <v>Coverarge ratio (Specific provision/NPL)</v>
          </cell>
          <cell r="BO4" t="str">
            <v>Yield on Loans</v>
          </cell>
          <cell r="BP4" t="str">
            <v>Cost of customer deposits</v>
          </cell>
          <cell r="BQ4" t="str">
            <v>Spread</v>
          </cell>
          <cell r="BR4" t="str">
            <v>Advances to Deposits ratio</v>
          </cell>
          <cell r="BS4" t="str">
            <v>Letter of credit, guarantees, acceptances</v>
          </cell>
          <cell r="BT4" t="str">
            <v>Forwards swaps &amp; options</v>
          </cell>
          <cell r="BU4" t="str">
            <v>Overall off balance sheet items</v>
          </cell>
          <cell r="BV4" t="str">
            <v>Total assets Jun 21</v>
          </cell>
          <cell r="BW4" t="str">
            <v>Total assets Mar 21</v>
          </cell>
          <cell r="BX4" t="str">
            <v>Total assets Dec 20</v>
          </cell>
          <cell r="BY4" t="str">
            <v>Total assets Sep 20</v>
          </cell>
          <cell r="BZ4" t="str">
            <v>Total assets Jun 20</v>
          </cell>
          <cell r="CA4" t="str">
            <v>Total assets Mar 20</v>
          </cell>
          <cell r="CB4" t="str">
            <v>Total assets Dec 19</v>
          </cell>
          <cell r="CC4" t="str">
            <v>Total assets Sep 19</v>
          </cell>
          <cell r="CD4" t="str">
            <v>Total assets Jun 19</v>
          </cell>
          <cell r="CE4" t="str">
            <v>Total assets Mar 19</v>
          </cell>
          <cell r="CF4" t="str">
            <v>Total assets Dec 18</v>
          </cell>
          <cell r="CG4" t="str">
            <v>Total assets Sep 18</v>
          </cell>
          <cell r="CH4" t="str">
            <v>Total assets Jun 18</v>
          </cell>
          <cell r="CI4" t="str">
            <v>Total assets Mar 18</v>
          </cell>
          <cell r="CJ4" t="str">
            <v>Total assets Dec 17</v>
          </cell>
          <cell r="CK4" t="str">
            <v>Total assets Sep 17</v>
          </cell>
          <cell r="CL4" t="str">
            <v>Total assets Jun 17</v>
          </cell>
          <cell r="CM4" t="str">
            <v>Total assets Mar 17</v>
          </cell>
          <cell r="CN4" t="str">
            <v>Total assets Dec 16</v>
          </cell>
          <cell r="CO4" t="str">
            <v>Total assets Sep 16</v>
          </cell>
          <cell r="CP4" t="str">
            <v>Total assets Jun 16</v>
          </cell>
          <cell r="CQ4" t="str">
            <v>Total assets Mar 16</v>
          </cell>
          <cell r="CR4" t="str">
            <v>Total assets Dec 15</v>
          </cell>
          <cell r="CS4" t="str">
            <v>Total assets Sep 15</v>
          </cell>
          <cell r="CT4" t="str">
            <v>Total assets June 15</v>
          </cell>
          <cell r="CU4" t="str">
            <v>Total assets Mar 15</v>
          </cell>
          <cell r="CV4" t="str">
            <v>Total assets Dec 14</v>
          </cell>
          <cell r="CW4" t="str">
            <v>Total assets Sep 14</v>
          </cell>
          <cell r="CX4" t="str">
            <v>Total assets June 14</v>
          </cell>
          <cell r="CY4" t="str">
            <v>Total assets Mar 14</v>
          </cell>
          <cell r="CZ4" t="str">
            <v>Total assets Dec 13</v>
          </cell>
          <cell r="DA4" t="str">
            <v>Total Equity Jun 21</v>
          </cell>
          <cell r="DB4" t="str">
            <v>Total Equity Mar 21</v>
          </cell>
          <cell r="DC4" t="str">
            <v>Total Equity Dec 20</v>
          </cell>
          <cell r="DD4" t="str">
            <v>Total Equity Sep 20</v>
          </cell>
          <cell r="DE4" t="str">
            <v>Total Equity Jun 20</v>
          </cell>
          <cell r="DF4" t="str">
            <v>Total Equity Mar 20</v>
          </cell>
          <cell r="DG4" t="str">
            <v>Total Equity Dec 19</v>
          </cell>
          <cell r="DH4" t="str">
            <v>Total Equity Sep 19</v>
          </cell>
          <cell r="DI4" t="str">
            <v>Total Equity Jun 19</v>
          </cell>
          <cell r="DJ4" t="str">
            <v>Total Equity Mar 19</v>
          </cell>
          <cell r="DK4" t="str">
            <v>Total Equity Dec 18</v>
          </cell>
          <cell r="DL4" t="str">
            <v>Total Equity Sep 18</v>
          </cell>
          <cell r="DM4" t="str">
            <v>Total Equity Jun 18</v>
          </cell>
          <cell r="DN4" t="str">
            <v>Total Equity Mar 18</v>
          </cell>
          <cell r="DO4" t="str">
            <v>Total Equity Dec 17</v>
          </cell>
          <cell r="DP4" t="str">
            <v>Total Equity Sep 17</v>
          </cell>
          <cell r="DQ4" t="str">
            <v>Total Equity Jun 17</v>
          </cell>
          <cell r="DR4" t="str">
            <v>Total Equity Mar 17</v>
          </cell>
          <cell r="DS4" t="str">
            <v>Total Equity Dec 16</v>
          </cell>
          <cell r="DT4" t="str">
            <v>Total Equity Sep 16</v>
          </cell>
          <cell r="DU4" t="str">
            <v>Total Equity Jun 16</v>
          </cell>
          <cell r="DV4" t="str">
            <v>Total Equity March 16</v>
          </cell>
          <cell r="DW4" t="str">
            <v>Total Equity December 15</v>
          </cell>
          <cell r="DX4" t="str">
            <v>Total Equity September 15</v>
          </cell>
          <cell r="DY4" t="str">
            <v>Total Equity June 15</v>
          </cell>
          <cell r="DZ4" t="str">
            <v>Total Equity Mar 15</v>
          </cell>
          <cell r="EA4" t="str">
            <v>Total equity Dec 14</v>
          </cell>
          <cell r="EB4" t="str">
            <v>Total equity Sep 14</v>
          </cell>
          <cell r="EC4" t="str">
            <v>Total equity June 14</v>
          </cell>
          <cell r="ED4" t="str">
            <v>Total equity Mar 14</v>
          </cell>
          <cell r="EE4" t="str">
            <v>Total equity Dec 13</v>
          </cell>
          <cell r="EF4"/>
          <cell r="EG4" t="str">
            <v>Fee income Jun 2021</v>
          </cell>
          <cell r="EH4" t="str">
            <v>Net Interest income Jun 2021</v>
          </cell>
          <cell r="EI4"/>
          <cell r="EJ4" t="str">
            <v>Total operating income</v>
          </cell>
          <cell r="EK4" t="str">
            <v>Total expenses Jun 2021</v>
          </cell>
          <cell r="EL4" t="str">
            <v>Specific Provision Jun 21</v>
          </cell>
          <cell r="EM4" t="str">
            <v>Net non performing loans
 Jun 2021</v>
          </cell>
          <cell r="EN4" t="str">
            <v>Total NPA</v>
          </cell>
          <cell r="EO4" t="str">
            <v>Profit after tax
Jun 2021</v>
          </cell>
          <cell r="EP4" t="str">
            <v>Advances - Jun 2021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 t="str">
            <v>CBK Min = 14.5%</v>
          </cell>
          <cell r="BJ5" t="str">
            <v>CBK Min = 10.5%</v>
          </cell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  <cell r="EJ5"/>
          <cell r="EK5"/>
          <cell r="EL5"/>
          <cell r="EM5"/>
          <cell r="EN5"/>
          <cell r="EO5"/>
          <cell r="EP5"/>
        </row>
        <row r="6">
          <cell r="B6" t="str">
            <v>Kenya Commercial Bank</v>
          </cell>
          <cell r="C6">
            <v>779.88225399999999</v>
          </cell>
          <cell r="D6">
            <v>497.92767400000002</v>
          </cell>
          <cell r="E6">
            <v>601.68039099999999</v>
          </cell>
          <cell r="F6">
            <v>108.822121</v>
          </cell>
          <cell r="G6">
            <v>132.16630900000001</v>
          </cell>
          <cell r="H6">
            <v>115.20052699999999</v>
          </cell>
          <cell r="I6">
            <v>655.62159299999996</v>
          </cell>
          <cell r="J6">
            <v>1.586789</v>
          </cell>
          <cell r="K6">
            <v>18.762249000000001</v>
          </cell>
          <cell r="L6"/>
          <cell r="M6">
            <v>0.14052453190335235</v>
          </cell>
          <cell r="N6">
            <v>0.13610643523528132</v>
          </cell>
          <cell r="O6">
            <v>0.13885407675221295</v>
          </cell>
          <cell r="P6">
            <v>0.14267893515652097</v>
          </cell>
          <cell r="Q6">
            <v>0.1416153869572814</v>
          </cell>
          <cell r="R6">
            <v>0.14566141968208518</v>
          </cell>
          <cell r="S6">
            <v>0.14545460759005399</v>
          </cell>
          <cell r="T6">
            <v>0.14303507584047709</v>
          </cell>
          <cell r="U6">
            <v>0.145471861075753</v>
          </cell>
          <cell r="V6">
            <v>0.14397199811038175</v>
          </cell>
          <cell r="W6">
            <v>0.13881037333648602</v>
          </cell>
          <cell r="X6">
            <v>0.14117435542314599</v>
          </cell>
          <cell r="Y6">
            <v>0.13796686321193541</v>
          </cell>
          <cell r="Z6">
            <v>0.14291263056409176</v>
          </cell>
          <cell r="AA6">
            <v>0.1430842533304027</v>
          </cell>
          <cell r="AB6">
            <v>0.14152595466646359</v>
          </cell>
          <cell r="AC6">
            <v>0.13574438000670025</v>
          </cell>
          <cell r="AD6">
            <v>0.13992352803734659</v>
          </cell>
          <cell r="AE6">
            <v>0.13433714985353076</v>
          </cell>
          <cell r="AF6">
            <v>0.13275515468664842</v>
          </cell>
          <cell r="AG6">
            <v>0.13119905159235939</v>
          </cell>
          <cell r="AH6">
            <v>0.12315759144100659</v>
          </cell>
          <cell r="AI6">
            <v>0.12828392399161925</v>
          </cell>
          <cell r="AJ6">
            <v>0.12776260968164574</v>
          </cell>
          <cell r="AK6">
            <v>0.12747288756217376</v>
          </cell>
          <cell r="AL6">
            <v>0.1249181995617412</v>
          </cell>
          <cell r="AM6">
            <v>0.13106153348130317</v>
          </cell>
          <cell r="AN6">
            <v>0.13103110285523009</v>
          </cell>
          <cell r="AO6">
            <v>0.12953006295034575</v>
          </cell>
          <cell r="AP6">
            <v>313413032</v>
          </cell>
          <cell r="AQ6">
            <v>195568503</v>
          </cell>
          <cell r="AR6">
            <v>0</v>
          </cell>
          <cell r="AS6">
            <v>228782134</v>
          </cell>
          <cell r="AT6">
            <v>0</v>
          </cell>
          <cell r="AU6">
            <v>40312354</v>
          </cell>
          <cell r="AV6">
            <v>51920201</v>
          </cell>
          <cell r="AW6">
            <v>263782134</v>
          </cell>
          <cell r="AX6">
            <v>13553634</v>
          </cell>
          <cell r="AY6">
            <v>20834301</v>
          </cell>
          <cell r="AZ6">
            <v>20834.300999999999</v>
          </cell>
          <cell r="BA6">
            <v>4733253</v>
          </cell>
          <cell r="BB6"/>
          <cell r="BC6">
            <v>0.13770846744719883</v>
          </cell>
          <cell r="BD6">
            <v>0.18119489642337805</v>
          </cell>
          <cell r="BE6">
            <v>0.14696140778817335</v>
          </cell>
          <cell r="BF6">
            <v>0.19702144119702095</v>
          </cell>
          <cell r="BG6">
            <v>0.23327297286460044</v>
          </cell>
          <cell r="BH6">
            <v>3.4344447519159035E-2</v>
          </cell>
          <cell r="BI6">
            <v>0.2015893167813953</v>
          </cell>
          <cell r="BJ6">
            <v>0.16598312526903</v>
          </cell>
          <cell r="BK6">
            <v>0.26237277250643132</v>
          </cell>
          <cell r="BL6">
            <v>0.37967809989879087</v>
          </cell>
          <cell r="BM6">
            <v>0.10399691652431495</v>
          </cell>
          <cell r="BN6">
            <v>0.57360044589279469</v>
          </cell>
          <cell r="BO6">
            <v>0.11403445573735861</v>
          </cell>
          <cell r="BP6">
            <v>2.2362700374200364E-2</v>
          </cell>
          <cell r="BQ6">
            <v>9.1671755363158247E-2</v>
          </cell>
          <cell r="BR6">
            <v>0.8275617444876977</v>
          </cell>
          <cell r="BS6">
            <v>9.0892683585984083E-2</v>
          </cell>
          <cell r="BT6">
            <v>5.2689221456047403E-2</v>
          </cell>
          <cell r="BU6">
            <v>7.3783208875750905E-2</v>
          </cell>
          <cell r="BV6">
            <v>779882254</v>
          </cell>
          <cell r="BW6">
            <v>744461528</v>
          </cell>
          <cell r="BX6">
            <v>758345431</v>
          </cell>
          <cell r="BY6">
            <v>739376221</v>
          </cell>
          <cell r="BZ6">
            <v>730292814</v>
          </cell>
          <cell r="CA6">
            <v>728913837</v>
          </cell>
          <cell r="CB6">
            <v>674301720</v>
          </cell>
          <cell r="CC6">
            <v>667693686</v>
          </cell>
          <cell r="CD6">
            <v>653058422</v>
          </cell>
          <cell r="CE6">
            <v>635446081</v>
          </cell>
          <cell r="CF6">
            <v>621722876</v>
          </cell>
          <cell r="CG6">
            <v>594008882</v>
          </cell>
          <cell r="CH6">
            <v>582710853</v>
          </cell>
          <cell r="CI6">
            <v>560903987</v>
          </cell>
          <cell r="CJ6">
            <v>555630311</v>
          </cell>
          <cell r="CK6">
            <v>551343268</v>
          </cell>
          <cell r="CL6">
            <v>539972430</v>
          </cell>
          <cell r="CM6">
            <v>520535661</v>
          </cell>
          <cell r="CN6">
            <v>504775429</v>
          </cell>
          <cell r="CO6">
            <v>480228078</v>
          </cell>
          <cell r="CP6">
            <v>468119269</v>
          </cell>
          <cell r="CQ6">
            <v>467040289</v>
          </cell>
          <cell r="CR6">
            <v>467741173</v>
          </cell>
          <cell r="CS6">
            <v>454775641</v>
          </cell>
          <cell r="CT6">
            <v>428373929</v>
          </cell>
          <cell r="CU6">
            <v>392112176</v>
          </cell>
          <cell r="CV6">
            <v>376969401</v>
          </cell>
          <cell r="CW6">
            <v>354654696</v>
          </cell>
          <cell r="CX6">
            <v>357832852</v>
          </cell>
          <cell r="CY6">
            <v>344881270</v>
          </cell>
          <cell r="CZ6">
            <v>323312544</v>
          </cell>
          <cell r="DA6">
            <v>115200527</v>
          </cell>
          <cell r="DB6">
            <v>106850003</v>
          </cell>
          <cell r="DC6">
            <v>111270544</v>
          </cell>
          <cell r="DD6">
            <v>104134722</v>
          </cell>
          <cell r="DE6">
            <v>101108298</v>
          </cell>
          <cell r="DF6">
            <v>98172727</v>
          </cell>
          <cell r="DG6">
            <v>92607634</v>
          </cell>
          <cell r="DH6">
            <v>103799988</v>
          </cell>
          <cell r="DI6">
            <v>100669405</v>
          </cell>
          <cell r="DJ6">
            <v>102602551</v>
          </cell>
          <cell r="DK6">
            <v>97788946</v>
          </cell>
          <cell r="DL6">
            <v>86547811</v>
          </cell>
          <cell r="DM6">
            <v>83188923</v>
          </cell>
          <cell r="DN6">
            <v>77025627</v>
          </cell>
          <cell r="DO6">
            <v>88990915</v>
          </cell>
          <cell r="DP6">
            <v>87543545</v>
          </cell>
          <cell r="DQ6">
            <v>82387611</v>
          </cell>
          <cell r="DR6">
            <v>76498794</v>
          </cell>
          <cell r="DS6">
            <v>80989888</v>
          </cell>
          <cell r="DT6">
            <v>79112934</v>
          </cell>
          <cell r="DU6">
            <v>71821971</v>
          </cell>
          <cell r="DV6">
            <v>65237685</v>
          </cell>
          <cell r="DW6">
            <v>80885958</v>
          </cell>
          <cell r="DX6">
            <v>75806174</v>
          </cell>
          <cell r="DY6">
            <v>73434331</v>
          </cell>
          <cell r="DZ6">
            <v>75829560</v>
          </cell>
          <cell r="EA6">
            <v>72167339</v>
          </cell>
          <cell r="EB6">
            <v>72167339</v>
          </cell>
          <cell r="EC6">
            <v>68163363</v>
          </cell>
          <cell r="ED6">
            <v>65596612</v>
          </cell>
          <cell r="EE6">
            <v>62390636</v>
          </cell>
          <cell r="EF6"/>
          <cell r="EG6">
            <v>10414639</v>
          </cell>
          <cell r="EH6">
            <v>29279415</v>
          </cell>
          <cell r="EI6"/>
          <cell r="EJ6">
            <v>39694054</v>
          </cell>
          <cell r="EK6">
            <v>15070963</v>
          </cell>
          <cell r="EL6">
            <v>33150242</v>
          </cell>
          <cell r="EM6">
            <v>24643022</v>
          </cell>
          <cell r="EN6">
            <v>57793264</v>
          </cell>
          <cell r="EO6">
            <v>13207395</v>
          </cell>
          <cell r="EP6">
            <v>497927674</v>
          </cell>
        </row>
        <row r="7">
          <cell r="B7" t="str">
            <v>Equity Bank</v>
          </cell>
          <cell r="C7">
            <v>774.72998700000005</v>
          </cell>
          <cell r="D7">
            <v>332.824073</v>
          </cell>
          <cell r="E7">
            <v>441.548652</v>
          </cell>
          <cell r="F7">
            <v>77.192930000000004</v>
          </cell>
          <cell r="G7">
            <v>98.155933000000005</v>
          </cell>
          <cell r="H7">
            <v>98.702087000000006</v>
          </cell>
          <cell r="I7">
            <v>651.22763899999995</v>
          </cell>
          <cell r="J7">
            <v>1.672334</v>
          </cell>
          <cell r="K7">
            <v>18.885173000000002</v>
          </cell>
          <cell r="L7"/>
          <cell r="M7">
            <v>0.12064824364634706</v>
          </cell>
          <cell r="N7">
            <v>0.11467226858348667</v>
          </cell>
          <cell r="O7">
            <v>0.11682192262465463</v>
          </cell>
          <cell r="P7">
            <v>0.11214208797173691</v>
          </cell>
          <cell r="Q7">
            <v>0.10673950818376135</v>
          </cell>
          <cell r="R7">
            <v>0.10447199322839885</v>
          </cell>
          <cell r="S7">
            <v>0.10715481797940646</v>
          </cell>
          <cell r="T7">
            <v>0.10385332472346581</v>
          </cell>
          <cell r="U7">
            <v>0.10090626517022637</v>
          </cell>
          <cell r="V7">
            <v>9.8061190936799256E-2</v>
          </cell>
          <cell r="W7">
            <v>9.8408090677759213E-2</v>
          </cell>
          <cell r="X7">
            <v>9.8374743180696667E-2</v>
          </cell>
          <cell r="Y7">
            <v>9.9213182021215762E-2</v>
          </cell>
          <cell r="Z7">
            <v>0.10021070817425724</v>
          </cell>
          <cell r="AA7">
            <v>0.10263867923579205</v>
          </cell>
          <cell r="AB7">
            <v>0.10210981080849582</v>
          </cell>
          <cell r="AC7">
            <v>0.10023911955140558</v>
          </cell>
          <cell r="AD7">
            <v>9.8746469930219127E-2</v>
          </cell>
          <cell r="AE7">
            <v>0.10184218946700879</v>
          </cell>
          <cell r="AF7">
            <v>9.8472200158710665E-2</v>
          </cell>
          <cell r="AG7">
            <v>9.6887678984546005E-2</v>
          </cell>
          <cell r="AH7">
            <v>9.1101266839765715E-2</v>
          </cell>
          <cell r="AI7">
            <v>9.1091482465713358E-2</v>
          </cell>
          <cell r="AJ7">
            <v>8.966130581150647E-2</v>
          </cell>
          <cell r="AK7">
            <v>8.4610822065211241E-2</v>
          </cell>
          <cell r="AL7">
            <v>9.4623204654071993E-2</v>
          </cell>
          <cell r="AM7">
            <v>9.3120895302110526E-2</v>
          </cell>
          <cell r="AN7">
            <v>9.5413985779401106E-2</v>
          </cell>
          <cell r="AO7">
            <v>9.1886694776309688E-2</v>
          </cell>
          <cell r="AP7">
            <v>313413032</v>
          </cell>
          <cell r="AQ7">
            <v>195568503</v>
          </cell>
          <cell r="AR7">
            <v>0</v>
          </cell>
          <cell r="AS7">
            <v>228782134</v>
          </cell>
          <cell r="AT7">
            <v>0</v>
          </cell>
          <cell r="AU7">
            <v>40312354</v>
          </cell>
          <cell r="AV7">
            <v>51920201</v>
          </cell>
          <cell r="AW7">
            <v>263782134</v>
          </cell>
          <cell r="AX7">
            <v>13553634</v>
          </cell>
          <cell r="AY7">
            <v>20834301</v>
          </cell>
          <cell r="AZ7">
            <v>20834.300999999999</v>
          </cell>
          <cell r="BA7">
            <v>4733253</v>
          </cell>
          <cell r="BB7"/>
          <cell r="BC7">
            <v>0.13679870089101717</v>
          </cell>
          <cell r="BD7">
            <v>0.12111402234381898</v>
          </cell>
          <cell r="BE7">
            <v>0.10784897177227477</v>
          </cell>
          <cell r="BF7">
            <v>0.19831225999159632</v>
          </cell>
          <cell r="BG7">
            <v>0.31067556182875933</v>
          </cell>
          <cell r="BH7">
            <v>3.9933378044351001E-2</v>
          </cell>
          <cell r="BI7">
            <v>0.15072445811839999</v>
          </cell>
          <cell r="BJ7">
            <v>0.11853448069024602</v>
          </cell>
          <cell r="BK7">
            <v>0.3438654490710738</v>
          </cell>
          <cell r="BL7">
            <v>0.38982592044194619</v>
          </cell>
          <cell r="BM7">
            <v>9.9034822884966345E-2</v>
          </cell>
          <cell r="BN7">
            <v>0.61915359739639075</v>
          </cell>
          <cell r="BO7">
            <v>0.11423476543401814</v>
          </cell>
          <cell r="BP7">
            <v>2.6092069430929885E-2</v>
          </cell>
          <cell r="BQ7">
            <v>8.8142696003088258E-2</v>
          </cell>
          <cell r="BR7">
            <v>0.75376534724422617</v>
          </cell>
          <cell r="BS7">
            <v>0.12255667364036681</v>
          </cell>
          <cell r="BT7">
            <v>8.3585160033170666E-2</v>
          </cell>
          <cell r="BU7">
            <v>0.10468820137088297</v>
          </cell>
          <cell r="BV7">
            <v>774729987</v>
          </cell>
          <cell r="BW7">
            <v>717976633</v>
          </cell>
          <cell r="BX7">
            <v>667649767</v>
          </cell>
          <cell r="BY7">
            <v>598932121</v>
          </cell>
          <cell r="BZ7">
            <v>562011143</v>
          </cell>
          <cell r="CA7">
            <v>530686258</v>
          </cell>
          <cell r="CB7">
            <v>507525237</v>
          </cell>
          <cell r="CC7">
            <v>511829030</v>
          </cell>
          <cell r="CD7">
            <v>482709421</v>
          </cell>
          <cell r="CE7">
            <v>465244098</v>
          </cell>
          <cell r="CF7">
            <v>438508784</v>
          </cell>
          <cell r="CG7">
            <v>424255993</v>
          </cell>
          <cell r="CH7">
            <v>410372609</v>
          </cell>
          <cell r="CI7">
            <v>402181727</v>
          </cell>
          <cell r="CJ7">
            <v>406402486</v>
          </cell>
          <cell r="CK7">
            <v>405535402</v>
          </cell>
          <cell r="CL7">
            <v>399529870</v>
          </cell>
          <cell r="CM7">
            <v>393863646</v>
          </cell>
          <cell r="CN7">
            <v>379748996</v>
          </cell>
          <cell r="CO7">
            <v>380264086</v>
          </cell>
          <cell r="CP7">
            <v>360468890</v>
          </cell>
          <cell r="CQ7">
            <v>347559904</v>
          </cell>
          <cell r="CR7">
            <v>341329318</v>
          </cell>
          <cell r="CS7">
            <v>321146247</v>
          </cell>
          <cell r="CT7">
            <v>318183426</v>
          </cell>
          <cell r="CU7">
            <v>300888650</v>
          </cell>
          <cell r="CV7">
            <v>276115727</v>
          </cell>
          <cell r="CW7">
            <v>284368025</v>
          </cell>
          <cell r="CX7">
            <v>260214926</v>
          </cell>
          <cell r="CY7">
            <v>255340466</v>
          </cell>
          <cell r="CZ7">
            <v>238194354</v>
          </cell>
          <cell r="DA7">
            <v>98702087</v>
          </cell>
          <cell r="DB7">
            <v>86409081</v>
          </cell>
          <cell r="DC7">
            <v>86697420</v>
          </cell>
          <cell r="DD7">
            <v>83817450</v>
          </cell>
          <cell r="DE7">
            <v>78177301</v>
          </cell>
          <cell r="DF7">
            <v>72628489</v>
          </cell>
          <cell r="DG7">
            <v>69914370</v>
          </cell>
          <cell r="DH7">
            <v>78491773</v>
          </cell>
          <cell r="DI7">
            <v>73643524</v>
          </cell>
          <cell r="DJ7">
            <v>67538874</v>
          </cell>
          <cell r="DK7">
            <v>60586569</v>
          </cell>
          <cell r="DL7">
            <v>66014329</v>
          </cell>
          <cell r="DM7">
            <v>62231112</v>
          </cell>
          <cell r="DN7">
            <v>58528396</v>
          </cell>
          <cell r="DO7">
            <v>61906391</v>
          </cell>
          <cell r="DP7">
            <v>66313250</v>
          </cell>
          <cell r="DQ7">
            <v>61659481</v>
          </cell>
          <cell r="DR7">
            <v>56267047</v>
          </cell>
          <cell r="DS7">
            <v>52341039</v>
          </cell>
          <cell r="DT7">
            <v>59898173</v>
          </cell>
          <cell r="DU7">
            <v>54059428</v>
          </cell>
          <cell r="DV7">
            <v>52125975</v>
          </cell>
          <cell r="DW7">
            <v>47439613</v>
          </cell>
          <cell r="DX7">
            <v>50167760</v>
          </cell>
          <cell r="DY7">
            <v>47666080</v>
          </cell>
          <cell r="DZ7">
            <v>44265113</v>
          </cell>
          <cell r="EA7">
            <v>39733344</v>
          </cell>
          <cell r="EB7">
            <v>39733344</v>
          </cell>
          <cell r="EC7">
            <v>55681804</v>
          </cell>
          <cell r="ED7">
            <v>48809621</v>
          </cell>
          <cell r="EE7">
            <v>50686922</v>
          </cell>
          <cell r="EF7"/>
          <cell r="EG7">
            <v>11656373</v>
          </cell>
          <cell r="EH7">
            <v>22241691</v>
          </cell>
          <cell r="EI7"/>
          <cell r="EJ7">
            <v>33898064</v>
          </cell>
          <cell r="EK7">
            <v>13214344</v>
          </cell>
          <cell r="EL7">
            <v>22651296</v>
          </cell>
          <cell r="EM7">
            <v>13932996</v>
          </cell>
          <cell r="EN7">
            <v>36584292</v>
          </cell>
          <cell r="EO7">
            <v>14399774</v>
          </cell>
          <cell r="EP7">
            <v>332824073</v>
          </cell>
        </row>
        <row r="8">
          <cell r="B8" t="str">
            <v>Co-operative Bank of Kenya</v>
          </cell>
          <cell r="C8">
            <v>535.31955200000004</v>
          </cell>
          <cell r="D8">
            <v>295.35934400000002</v>
          </cell>
          <cell r="E8">
            <v>399.53883100000002</v>
          </cell>
          <cell r="F8">
            <v>73.709045000000003</v>
          </cell>
          <cell r="G8">
            <v>82.126953999999998</v>
          </cell>
          <cell r="H8">
            <v>87.440845999999993</v>
          </cell>
          <cell r="I8">
            <v>477.617527</v>
          </cell>
          <cell r="J8">
            <v>1.302036</v>
          </cell>
          <cell r="K8">
            <v>9.9720610000000001</v>
          </cell>
          <cell r="L8"/>
          <cell r="M8">
            <v>9.8675610781438272E-2</v>
          </cell>
          <cell r="N8">
            <v>9.9339184392393629E-2</v>
          </cell>
          <cell r="O8">
            <v>0.10121063445693379</v>
          </cell>
          <cell r="P8">
            <v>9.8537808412518441E-2</v>
          </cell>
          <cell r="Q8">
            <v>9.9594061381088006E-2</v>
          </cell>
          <cell r="R8">
            <v>9.7688689863564118E-2</v>
          </cell>
          <cell r="S8">
            <v>9.4698206618641478E-2</v>
          </cell>
          <cell r="T8">
            <v>9.5496047523113706E-2</v>
          </cell>
          <cell r="U8">
            <v>9.6648189092887749E-2</v>
          </cell>
          <cell r="V8">
            <v>9.5704141107746943E-2</v>
          </cell>
          <cell r="W8">
            <v>9.6474712596889139E-2</v>
          </cell>
          <cell r="X8">
            <v>9.8479859855237384E-2</v>
          </cell>
          <cell r="Y8">
            <v>0.1021673753053215</v>
          </cell>
          <cell r="Z8">
            <v>0.10000834463142143</v>
          </cell>
          <cell r="AA8">
            <v>0.1004640419991996</v>
          </cell>
          <cell r="AB8">
            <v>0.10086798408392122</v>
          </cell>
          <cell r="AC8">
            <v>0.10117409893948653</v>
          </cell>
          <cell r="AD8">
            <v>9.8095006116512201E-2</v>
          </cell>
          <cell r="AE8">
            <v>9.6650095935512909E-2</v>
          </cell>
          <cell r="AF8">
            <v>0.10250285940196353</v>
          </cell>
          <cell r="AG8">
            <v>0.10078924232391917</v>
          </cell>
          <cell r="AH8">
            <v>0.10135136881997128</v>
          </cell>
          <cell r="AI8">
            <v>9.1113009941155967E-2</v>
          </cell>
          <cell r="AJ8">
            <v>9.2205325760033208E-2</v>
          </cell>
          <cell r="AK8">
            <v>8.9025218546685186E-2</v>
          </cell>
          <cell r="AL8">
            <v>9.9034548928715799E-2</v>
          </cell>
          <cell r="AM8">
            <v>9.8971934282891236E-2</v>
          </cell>
          <cell r="AN8">
            <v>9.7025164366221661E-2</v>
          </cell>
          <cell r="AO8">
            <v>9.277290604617458E-2</v>
          </cell>
          <cell r="AP8">
            <v>313413032</v>
          </cell>
          <cell r="AQ8">
            <v>195568503</v>
          </cell>
          <cell r="AR8">
            <v>0</v>
          </cell>
          <cell r="AS8">
            <v>228782134</v>
          </cell>
          <cell r="AT8">
            <v>0</v>
          </cell>
          <cell r="AU8">
            <v>40312354</v>
          </cell>
          <cell r="AV8">
            <v>51920201</v>
          </cell>
          <cell r="AW8">
            <v>263782134</v>
          </cell>
          <cell r="AX8">
            <v>13553634</v>
          </cell>
          <cell r="AY8">
            <v>20834301</v>
          </cell>
          <cell r="AZ8">
            <v>20834.300999999999</v>
          </cell>
          <cell r="BA8">
            <v>4733253</v>
          </cell>
          <cell r="BB8"/>
          <cell r="BC8">
            <v>9.4524570500665706E-2</v>
          </cell>
          <cell r="BD8">
            <v>0.1074806815090918</v>
          </cell>
          <cell r="BE8">
            <v>9.7588005107185016E-2</v>
          </cell>
          <cell r="BF8">
            <v>0.10471611531883017</v>
          </cell>
          <cell r="BG8">
            <v>0.16136187249955899</v>
          </cell>
          <cell r="BH8">
            <v>2.7052245208389347E-2</v>
          </cell>
          <cell r="BI8">
            <v>0.17195129859629293</v>
          </cell>
          <cell r="BJ8">
            <v>0.15432650778747489</v>
          </cell>
          <cell r="BK8">
            <v>0.34366370707903032</v>
          </cell>
          <cell r="BL8">
            <v>0.4772760665309338</v>
          </cell>
          <cell r="BM8">
            <v>0.1157578580623552</v>
          </cell>
          <cell r="BN8">
            <v>0.54365093671541342</v>
          </cell>
          <cell r="BO8">
            <v>0.11437015725040109</v>
          </cell>
          <cell r="BP8">
            <v>3.2264037494675789E-2</v>
          </cell>
          <cell r="BQ8">
            <v>8.2106119755725293E-2</v>
          </cell>
          <cell r="BR8">
            <v>0.73925065871757534</v>
          </cell>
          <cell r="BS8">
            <v>6.0072070172578908E-2</v>
          </cell>
          <cell r="BT8">
            <v>2.0520072903853832E-2</v>
          </cell>
          <cell r="BU8">
            <v>4.2831991837085748E-2</v>
          </cell>
          <cell r="BV8">
            <v>535319552</v>
          </cell>
          <cell r="BW8">
            <v>512517039</v>
          </cell>
          <cell r="BX8">
            <v>496822948</v>
          </cell>
          <cell r="BY8">
            <v>502660349</v>
          </cell>
          <cell r="BZ8">
            <v>505539914</v>
          </cell>
          <cell r="CA8">
            <v>462827626</v>
          </cell>
          <cell r="CB8">
            <v>449616472</v>
          </cell>
          <cell r="CC8">
            <v>434408831</v>
          </cell>
          <cell r="CD8">
            <v>423857656</v>
          </cell>
          <cell r="CE8">
            <v>419998477</v>
          </cell>
          <cell r="CF8">
            <v>408303625</v>
          </cell>
          <cell r="CG8">
            <v>398614957</v>
          </cell>
          <cell r="CH8">
            <v>393427494</v>
          </cell>
          <cell r="CI8">
            <v>393425978</v>
          </cell>
          <cell r="CJ8">
            <v>382829640</v>
          </cell>
          <cell r="CK8">
            <v>384464971</v>
          </cell>
          <cell r="CL8">
            <v>380086859</v>
          </cell>
          <cell r="CM8">
            <v>376018201</v>
          </cell>
          <cell r="CN8">
            <v>349997760</v>
          </cell>
          <cell r="CO8">
            <v>351917807</v>
          </cell>
          <cell r="CP8">
            <v>360041467</v>
          </cell>
          <cell r="CQ8">
            <v>348354889</v>
          </cell>
          <cell r="CR8">
            <v>339549808</v>
          </cell>
          <cell r="CS8">
            <v>323948110</v>
          </cell>
          <cell r="CT8">
            <v>318998960</v>
          </cell>
          <cell r="CU8">
            <v>304846787</v>
          </cell>
          <cell r="CV8">
            <v>282689098</v>
          </cell>
          <cell r="CW8">
            <v>266799109</v>
          </cell>
          <cell r="CX8">
            <v>263501814</v>
          </cell>
          <cell r="CY8">
            <v>244073622</v>
          </cell>
          <cell r="CZ8">
            <v>228874484</v>
          </cell>
          <cell r="DA8">
            <v>87440846</v>
          </cell>
          <cell r="DB8">
            <v>88939669</v>
          </cell>
          <cell r="DC8">
            <v>85597379</v>
          </cell>
          <cell r="DD8">
            <v>81353444</v>
          </cell>
          <cell r="DE8">
            <v>78630706</v>
          </cell>
          <cell r="DF8">
            <v>80581126</v>
          </cell>
          <cell r="DG8">
            <v>77087985</v>
          </cell>
          <cell r="DH8">
            <v>73278006</v>
          </cell>
          <cell r="DI8">
            <v>70152002</v>
          </cell>
          <cell r="DJ8">
            <v>72018398</v>
          </cell>
          <cell r="DK8">
            <v>68319018</v>
          </cell>
          <cell r="DL8">
            <v>69435424</v>
          </cell>
          <cell r="DM8">
            <v>66750889</v>
          </cell>
          <cell r="DN8">
            <v>67013872</v>
          </cell>
          <cell r="DO8">
            <v>68227154</v>
          </cell>
          <cell r="DP8">
            <v>65944424</v>
          </cell>
          <cell r="DQ8">
            <v>63402505</v>
          </cell>
          <cell r="DR8">
            <v>63072764</v>
          </cell>
          <cell r="DS8">
            <v>60054832</v>
          </cell>
          <cell r="DT8">
            <v>58440502</v>
          </cell>
          <cell r="DU8">
            <v>57116947</v>
          </cell>
          <cell r="DV8">
            <v>54653300</v>
          </cell>
          <cell r="DW8">
            <v>49310775</v>
          </cell>
          <cell r="DX8">
            <v>47991534</v>
          </cell>
          <cell r="DY8">
            <v>54795678</v>
          </cell>
          <cell r="DZ8">
            <v>46164334</v>
          </cell>
          <cell r="EA8">
            <v>42351119</v>
          </cell>
          <cell r="EB8">
            <v>42351119</v>
          </cell>
          <cell r="EC8">
            <v>40634476</v>
          </cell>
          <cell r="ED8">
            <v>38883993</v>
          </cell>
          <cell r="EE8">
            <v>35652054</v>
          </cell>
          <cell r="EF8"/>
          <cell r="EG8">
            <v>9021539</v>
          </cell>
          <cell r="EH8">
            <v>17229528</v>
          </cell>
          <cell r="EI8"/>
          <cell r="EJ8">
            <v>26251067</v>
          </cell>
          <cell r="EK8">
            <v>12529006</v>
          </cell>
          <cell r="EL8">
            <v>21020843</v>
          </cell>
          <cell r="EM8">
            <v>17645223</v>
          </cell>
          <cell r="EN8">
            <v>38666066</v>
          </cell>
          <cell r="EO8">
            <v>6980443</v>
          </cell>
          <cell r="EP8">
            <v>295359344</v>
          </cell>
        </row>
        <row r="9">
          <cell r="B9" t="str">
            <v>NCBA</v>
          </cell>
          <cell r="C9">
            <v>500.16709700000001</v>
          </cell>
          <cell r="D9">
            <v>215.51922099999999</v>
          </cell>
          <cell r="E9">
            <v>403.21155099999999</v>
          </cell>
          <cell r="F9">
            <v>63.910525</v>
          </cell>
          <cell r="G9">
            <v>64.256833</v>
          </cell>
          <cell r="H9">
            <v>74.300657000000001</v>
          </cell>
          <cell r="I9">
            <v>339.73720400000002</v>
          </cell>
          <cell r="J9">
            <v>2.1685469999999998</v>
          </cell>
          <cell r="K9">
            <v>7.597448</v>
          </cell>
          <cell r="L9"/>
          <cell r="M9">
            <v>9.1700362474529895E-2</v>
          </cell>
          <cell r="N9">
            <v>9.3285053679884503E-2</v>
          </cell>
          <cell r="O9">
            <v>9.5215656980948304E-2</v>
          </cell>
          <cell r="P9">
            <v>9.3862094161564227E-2</v>
          </cell>
          <cell r="Q9">
            <v>9.3561134615991456E-2</v>
          </cell>
          <cell r="R9">
            <v>9.6950600236494641E-2</v>
          </cell>
          <cell r="S9">
            <v>9.74673050392518E-2</v>
          </cell>
          <cell r="T9">
            <v>9.6737257376679486E-2</v>
          </cell>
          <cell r="U9">
            <v>9.6737257376679486E-2</v>
          </cell>
          <cell r="V9">
            <v>9.7055711435556496E-2</v>
          </cell>
          <cell r="W9">
            <v>9.6142153326629703E-2</v>
          </cell>
          <cell r="X9">
            <v>9.7983448925575395E-2</v>
          </cell>
          <cell r="Y9">
            <v>5.6204283601014399E-2</v>
          </cell>
          <cell r="Z9">
            <v>5.5953636490812454E-2</v>
          </cell>
          <cell r="AA9">
            <v>5.3466063280938905E-2</v>
          </cell>
          <cell r="AB9">
            <v>5.3057841065827435E-2</v>
          </cell>
          <cell r="AC9">
            <v>5.1215123751676375E-2</v>
          </cell>
          <cell r="AD9">
            <v>5.4621060328248094E-2</v>
          </cell>
          <cell r="AE9">
            <v>5.3054020917043358E-2</v>
          </cell>
          <cell r="AF9">
            <v>5.2787811272880056E-2</v>
          </cell>
          <cell r="AG9">
            <v>5.2254477482426093E-2</v>
          </cell>
          <cell r="AH9">
            <v>4.8437281495554596E-2</v>
          </cell>
          <cell r="AI9">
            <v>4.5534816425472802E-2</v>
          </cell>
          <cell r="AJ9">
            <v>4.6003496432953359E-2</v>
          </cell>
          <cell r="AK9">
            <v>4.7926210129083477E-2</v>
          </cell>
          <cell r="AL9">
            <v>4.2843468532287779E-2</v>
          </cell>
          <cell r="AM9">
            <v>4.2605531985737341E-2</v>
          </cell>
          <cell r="AN9">
            <v>3.8746058159839739E-2</v>
          </cell>
          <cell r="AO9">
            <v>3.978342370323365E-2</v>
          </cell>
          <cell r="AP9">
            <v>313413032</v>
          </cell>
          <cell r="AQ9">
            <v>195568503</v>
          </cell>
          <cell r="AR9">
            <v>0</v>
          </cell>
          <cell r="AS9">
            <v>228782134</v>
          </cell>
          <cell r="AT9">
            <v>0</v>
          </cell>
          <cell r="AU9">
            <v>40312354</v>
          </cell>
          <cell r="AV9">
            <v>51920201</v>
          </cell>
          <cell r="AW9">
            <v>263782134</v>
          </cell>
          <cell r="AX9">
            <v>13553634</v>
          </cell>
          <cell r="AY9">
            <v>20834301</v>
          </cell>
          <cell r="AZ9">
            <v>20834.300999999999</v>
          </cell>
          <cell r="BA9">
            <v>4733253</v>
          </cell>
          <cell r="BB9"/>
          <cell r="BC9">
            <v>8.8317491572752788E-2</v>
          </cell>
          <cell r="BD9">
            <v>7.8427018551979741E-2</v>
          </cell>
          <cell r="BE9">
            <v>9.8485072902122966E-2</v>
          </cell>
          <cell r="BF9">
            <v>7.9780422612418397E-2</v>
          </cell>
          <cell r="BG9">
            <v>0.13809563094765775</v>
          </cell>
          <cell r="BH9">
            <v>2.0374864639195453E-2</v>
          </cell>
          <cell r="BI9">
            <v>0.18913687474745922</v>
          </cell>
          <cell r="BJ9">
            <v>0.1881175339277826</v>
          </cell>
          <cell r="BK9">
            <v>0.42678601492788598</v>
          </cell>
          <cell r="BL9">
            <v>0.38610635651084046</v>
          </cell>
          <cell r="BM9">
            <v>0.13785419606443339</v>
          </cell>
          <cell r="BN9">
            <v>0.59593261257996555</v>
          </cell>
          <cell r="BO9">
            <v>0.10440257214321387</v>
          </cell>
          <cell r="BP9">
            <v>4.0324945818649122E-2</v>
          </cell>
          <cell r="BQ9">
            <v>6.4077626324564749E-2</v>
          </cell>
          <cell r="BR9">
            <v>0.53450656476852765</v>
          </cell>
          <cell r="BS9">
            <v>8.8003056607757146E-2</v>
          </cell>
          <cell r="BT9">
            <v>1.1881190974619931E-2</v>
          </cell>
          <cell r="BU9">
            <v>5.520683875866083E-2</v>
          </cell>
          <cell r="BV9">
            <v>500167097</v>
          </cell>
          <cell r="BW9">
            <v>503274085</v>
          </cell>
          <cell r="BX9">
            <v>491613725</v>
          </cell>
          <cell r="BY9">
            <v>484389225</v>
          </cell>
          <cell r="BZ9">
            <v>480797719</v>
          </cell>
          <cell r="CA9">
            <v>477674950</v>
          </cell>
          <cell r="CB9">
            <v>464890685</v>
          </cell>
          <cell r="CC9">
            <v>547750081</v>
          </cell>
          <cell r="CD9">
            <v>447029877</v>
          </cell>
          <cell r="CE9">
            <v>239013127</v>
          </cell>
          <cell r="CF9">
            <v>0</v>
          </cell>
          <cell r="CG9">
            <v>415348889</v>
          </cell>
          <cell r="CH9">
            <v>223448379</v>
          </cell>
          <cell r="CI9">
            <v>225544631</v>
          </cell>
          <cell r="CJ9">
            <v>229525229</v>
          </cell>
          <cell r="CK9">
            <v>219009371</v>
          </cell>
          <cell r="CL9">
            <v>216387023</v>
          </cell>
          <cell r="CM9">
            <v>202699639</v>
          </cell>
          <cell r="CN9">
            <v>210877927</v>
          </cell>
          <cell r="CO9">
            <v>211118198</v>
          </cell>
          <cell r="CP9">
            <v>206328561</v>
          </cell>
          <cell r="CQ9">
            <v>195962086</v>
          </cell>
          <cell r="CR9">
            <v>198484270</v>
          </cell>
          <cell r="CS9">
            <v>184466862</v>
          </cell>
          <cell r="CT9">
            <v>179346404</v>
          </cell>
          <cell r="CU9">
            <v>174983667</v>
          </cell>
          <cell r="CV9">
            <v>175808828</v>
          </cell>
          <cell r="CW9">
            <v>154710864</v>
          </cell>
          <cell r="CX9">
            <v>143801266</v>
          </cell>
          <cell r="CY9">
            <v>119783476</v>
          </cell>
          <cell r="CZ9">
            <v>124881964</v>
          </cell>
          <cell r="DA9">
            <v>74300657</v>
          </cell>
          <cell r="DB9">
            <v>71734186</v>
          </cell>
          <cell r="DC9">
            <v>72028375</v>
          </cell>
          <cell r="DD9">
            <v>72553519</v>
          </cell>
          <cell r="DE9">
            <v>72166013</v>
          </cell>
          <cell r="DF9">
            <v>71092199</v>
          </cell>
          <cell r="DG9">
            <v>69416255</v>
          </cell>
          <cell r="DH9">
            <v>70001759</v>
          </cell>
          <cell r="DI9">
            <v>0</v>
          </cell>
          <cell r="DJ9">
            <v>33468865</v>
          </cell>
          <cell r="DK9">
            <v>0</v>
          </cell>
          <cell r="DL9">
            <v>32677307</v>
          </cell>
          <cell r="DM9">
            <v>31950763</v>
          </cell>
          <cell r="DN9">
            <v>31671237</v>
          </cell>
          <cell r="DO9">
            <v>31571015</v>
          </cell>
          <cell r="DP9">
            <v>29764854</v>
          </cell>
          <cell r="DQ9">
            <v>28396850</v>
          </cell>
          <cell r="DR9">
            <v>28887284</v>
          </cell>
          <cell r="DS9">
            <v>27470172</v>
          </cell>
          <cell r="DT9">
            <v>26187655</v>
          </cell>
          <cell r="DU9">
            <v>24321102</v>
          </cell>
          <cell r="DV9">
            <v>23949685</v>
          </cell>
          <cell r="DW9">
            <v>22708080</v>
          </cell>
          <cell r="DX9">
            <v>19085273</v>
          </cell>
          <cell r="DY9">
            <v>18822475</v>
          </cell>
          <cell r="DZ9">
            <v>18511215</v>
          </cell>
          <cell r="EA9">
            <v>17856644</v>
          </cell>
          <cell r="EB9">
            <v>17856644</v>
          </cell>
          <cell r="EC9">
            <v>14954339</v>
          </cell>
          <cell r="ED9">
            <v>15471795</v>
          </cell>
          <cell r="EE9">
            <v>13749281</v>
          </cell>
          <cell r="EF9"/>
          <cell r="EG9">
            <v>9125880</v>
          </cell>
          <cell r="EH9">
            <v>12256920</v>
          </cell>
          <cell r="EI9"/>
          <cell r="EJ9">
            <v>21382800</v>
          </cell>
          <cell r="EK9">
            <v>8256035</v>
          </cell>
          <cell r="EL9">
            <v>20536311</v>
          </cell>
          <cell r="EM9">
            <v>13924483</v>
          </cell>
          <cell r="EN9">
            <v>34460794</v>
          </cell>
          <cell r="EO9">
            <v>5051850</v>
          </cell>
          <cell r="EP9">
            <v>215519221</v>
          </cell>
        </row>
        <row r="10">
          <cell r="B10" t="str">
            <v>Absa Bank Kenya</v>
          </cell>
          <cell r="C10">
            <v>397.89087000000001</v>
          </cell>
          <cell r="D10">
            <v>218.872997</v>
          </cell>
          <cell r="E10">
            <v>265.66309699999999</v>
          </cell>
          <cell r="F10">
            <v>46.370849</v>
          </cell>
          <cell r="G10">
            <v>54.467100000000002</v>
          </cell>
          <cell r="H10">
            <v>50.173619000000002</v>
          </cell>
          <cell r="I10">
            <v>314.494821</v>
          </cell>
          <cell r="J10">
            <v>2.0727869999999999</v>
          </cell>
          <cell r="K10">
            <v>7.5778449999999999</v>
          </cell>
          <cell r="L10"/>
          <cell r="M10">
            <v>6.492422724839772E-2</v>
          </cell>
          <cell r="N10">
            <v>6.3973084206154079E-2</v>
          </cell>
          <cell r="O10">
            <v>6.5102300281967548E-2</v>
          </cell>
          <cell r="P10">
            <v>6.4438128030343933E-2</v>
          </cell>
          <cell r="Q10">
            <v>6.4887599403401872E-2</v>
          </cell>
          <cell r="R10">
            <v>6.5776413678535151E-2</v>
          </cell>
          <cell r="S10">
            <v>6.7605259998546399E-2</v>
          </cell>
          <cell r="T10">
            <v>6.7201398417352384E-2</v>
          </cell>
          <cell r="U10">
            <v>6.9309079131394336E-2</v>
          </cell>
          <cell r="V10">
            <v>6.7305711401056886E-2</v>
          </cell>
          <cell r="W10">
            <v>6.9062370315111657E-2</v>
          </cell>
          <cell r="X10">
            <v>6.9899479535340897E-2</v>
          </cell>
          <cell r="Y10">
            <v>6.9665979965692515E-2</v>
          </cell>
          <cell r="Z10">
            <v>6.6571807625765284E-2</v>
          </cell>
          <cell r="AA10">
            <v>6.8813021819434772E-2</v>
          </cell>
          <cell r="AB10">
            <v>6.7402797826715932E-2</v>
          </cell>
          <cell r="AC10">
            <v>6.8672384088949323E-2</v>
          </cell>
          <cell r="AD10">
            <v>6.9604026480536943E-2</v>
          </cell>
          <cell r="AE10">
            <v>6.9696517493310753E-2</v>
          </cell>
          <cell r="AF10">
            <v>7.0225197842729847E-2</v>
          </cell>
          <cell r="AG10">
            <v>6.8253664356214966E-2</v>
          </cell>
          <cell r="AH10">
            <v>6.7135957760077025E-2</v>
          </cell>
          <cell r="AI10">
            <v>6.6433031723546504E-2</v>
          </cell>
          <cell r="AJ10">
            <v>7.0473547433140202E-2</v>
          </cell>
          <cell r="AK10">
            <v>7.2892726696750149E-2</v>
          </cell>
          <cell r="AL10">
            <v>7.130132863843322E-2</v>
          </cell>
          <cell r="AM10">
            <v>7.2816030490544692E-2</v>
          </cell>
          <cell r="AN10">
            <v>7.2833618657822535E-2</v>
          </cell>
          <cell r="AO10">
            <v>7.8008697497295637E-2</v>
          </cell>
          <cell r="AP10">
            <v>313413032</v>
          </cell>
          <cell r="AQ10">
            <v>195568503</v>
          </cell>
          <cell r="AR10">
            <v>0</v>
          </cell>
          <cell r="AS10">
            <v>228782134</v>
          </cell>
          <cell r="AT10">
            <v>0</v>
          </cell>
          <cell r="AU10">
            <v>40312354</v>
          </cell>
          <cell r="AV10">
            <v>51920201</v>
          </cell>
          <cell r="AW10">
            <v>263782134</v>
          </cell>
          <cell r="AX10">
            <v>13553634</v>
          </cell>
          <cell r="AY10">
            <v>20834301</v>
          </cell>
          <cell r="AZ10">
            <v>20834.300999999999</v>
          </cell>
          <cell r="BA10">
            <v>4733253</v>
          </cell>
          <cell r="BB10"/>
          <cell r="BC10">
            <v>7.025796732506831E-2</v>
          </cell>
          <cell r="BD10">
            <v>7.9647451009700929E-2</v>
          </cell>
          <cell r="BE10">
            <v>6.4888640740971157E-2</v>
          </cell>
          <cell r="BF10">
            <v>7.9574572486893189E-2</v>
          </cell>
          <cell r="BG10">
            <v>0.22337044123375593</v>
          </cell>
          <cell r="BH10">
            <v>2.7392861819251626E-2</v>
          </cell>
          <cell r="BI10">
            <v>0.17318917948095558</v>
          </cell>
          <cell r="BJ10">
            <v>0.1474455091265239</v>
          </cell>
          <cell r="BK10">
            <v>0.31016516242736797</v>
          </cell>
          <cell r="BL10">
            <v>0.4495009261149972</v>
          </cell>
          <cell r="BM10">
            <v>6.7876037685451251E-2</v>
          </cell>
          <cell r="BN10">
            <v>0.66459821949281983</v>
          </cell>
          <cell r="BO10">
            <v>0.10299452882511645</v>
          </cell>
          <cell r="BP10">
            <v>2.2954076722152047E-2</v>
          </cell>
          <cell r="BQ10">
            <v>8.0040452102964399E-2</v>
          </cell>
          <cell r="BR10">
            <v>0.82387429594709571</v>
          </cell>
          <cell r="BS10">
            <v>7.5399695571776046E-2</v>
          </cell>
          <cell r="BT10">
            <v>0.22563117430298368</v>
          </cell>
          <cell r="BU10">
            <v>0.13666050813478178</v>
          </cell>
          <cell r="BV10">
            <v>397890870</v>
          </cell>
          <cell r="BW10">
            <v>384068423</v>
          </cell>
          <cell r="BX10">
            <v>377935772</v>
          </cell>
          <cell r="BY10">
            <v>388053702</v>
          </cell>
          <cell r="BZ10">
            <v>392017704</v>
          </cell>
          <cell r="CA10">
            <v>381692956</v>
          </cell>
          <cell r="CB10">
            <v>374109200</v>
          </cell>
          <cell r="CC10">
            <v>359771428</v>
          </cell>
          <cell r="CD10">
            <v>353740701</v>
          </cell>
          <cell r="CE10">
            <v>354502860</v>
          </cell>
          <cell r="CF10">
            <v>325362737</v>
          </cell>
          <cell r="CG10">
            <v>322637854</v>
          </cell>
          <cell r="CH10">
            <v>317007311</v>
          </cell>
          <cell r="CI10">
            <v>291293088</v>
          </cell>
          <cell r="CJ10">
            <v>271682166</v>
          </cell>
          <cell r="CK10">
            <v>277609552</v>
          </cell>
          <cell r="CL10">
            <v>268015547</v>
          </cell>
          <cell r="CM10">
            <v>260429543</v>
          </cell>
          <cell r="CN10">
            <v>259498223</v>
          </cell>
          <cell r="CO10">
            <v>264008571</v>
          </cell>
          <cell r="CP10">
            <v>256142570</v>
          </cell>
          <cell r="CQ10">
            <v>211913140</v>
          </cell>
          <cell r="CR10">
            <v>241152698</v>
          </cell>
          <cell r="CS10">
            <v>221041523</v>
          </cell>
          <cell r="CT10">
            <v>234699871</v>
          </cell>
          <cell r="CU10">
            <v>230907978</v>
          </cell>
          <cell r="CV10">
            <v>226118124</v>
          </cell>
          <cell r="CW10">
            <v>218771220</v>
          </cell>
          <cell r="CX10">
            <v>213439675</v>
          </cell>
          <cell r="CY10">
            <v>200975424</v>
          </cell>
          <cell r="CZ10">
            <v>207009618</v>
          </cell>
          <cell r="DA10">
            <v>50173619</v>
          </cell>
          <cell r="DB10">
            <v>46982487</v>
          </cell>
          <cell r="DC10">
            <v>44969283</v>
          </cell>
          <cell r="DD10">
            <v>43215105</v>
          </cell>
          <cell r="DE10">
            <v>41675586</v>
          </cell>
          <cell r="DF10">
            <v>41057360</v>
          </cell>
          <cell r="DG10">
            <v>44079414</v>
          </cell>
          <cell r="DH10">
            <v>42967475</v>
          </cell>
          <cell r="DI10">
            <v>41546560</v>
          </cell>
          <cell r="DJ10">
            <v>54143264</v>
          </cell>
          <cell r="DK10">
            <v>43393443</v>
          </cell>
          <cell r="DL10">
            <v>41909848</v>
          </cell>
          <cell r="DM10">
            <v>40114088</v>
          </cell>
          <cell r="DN10">
            <v>43607960</v>
          </cell>
          <cell r="DO10">
            <v>43559168</v>
          </cell>
          <cell r="DP10">
            <v>42020987</v>
          </cell>
          <cell r="DQ10">
            <v>40337534</v>
          </cell>
          <cell r="DR10">
            <v>43652097</v>
          </cell>
          <cell r="DS10">
            <v>42094710</v>
          </cell>
          <cell r="DT10">
            <v>41470872</v>
          </cell>
          <cell r="DU10">
            <v>39103584</v>
          </cell>
          <cell r="DV10">
            <v>42315483</v>
          </cell>
          <cell r="DW10">
            <v>39716371</v>
          </cell>
          <cell r="DX10">
            <v>36852164</v>
          </cell>
          <cell r="DY10">
            <v>36237869</v>
          </cell>
          <cell r="DZ10">
            <v>40265422</v>
          </cell>
          <cell r="EA10">
            <v>38186091</v>
          </cell>
          <cell r="EB10">
            <v>38186091</v>
          </cell>
          <cell r="EC10">
            <v>36042316</v>
          </cell>
          <cell r="ED10">
            <v>34465579</v>
          </cell>
          <cell r="EE10">
            <v>32370886</v>
          </cell>
          <cell r="EF10"/>
          <cell r="EG10">
            <v>5363416</v>
          </cell>
          <cell r="EH10">
            <v>11928713</v>
          </cell>
          <cell r="EI10"/>
          <cell r="EJ10">
            <v>17292129</v>
          </cell>
          <cell r="EK10">
            <v>7772828</v>
          </cell>
          <cell r="EL10">
            <v>10592395</v>
          </cell>
          <cell r="EM10">
            <v>5345648</v>
          </cell>
          <cell r="EN10">
            <v>15938043</v>
          </cell>
          <cell r="EO10">
            <v>5313028</v>
          </cell>
          <cell r="EP10">
            <v>218872997</v>
          </cell>
        </row>
        <row r="11">
          <cell r="B11" t="str">
            <v>Standard Chartered Bank</v>
          </cell>
          <cell r="C11">
            <v>345.65640200000001</v>
          </cell>
          <cell r="D11">
            <v>130.275654</v>
          </cell>
          <cell r="E11">
            <v>278.18688400000002</v>
          </cell>
          <cell r="F11">
            <v>42.114702999999999</v>
          </cell>
          <cell r="G11">
            <v>48.444856000000001</v>
          </cell>
          <cell r="H11">
            <v>50.55827</v>
          </cell>
          <cell r="I11">
            <v>265.10465599999998</v>
          </cell>
          <cell r="J11">
            <v>1.6972750000000001</v>
          </cell>
          <cell r="K11">
            <v>6.0744069999999999</v>
          </cell>
          <cell r="L11"/>
          <cell r="M11">
            <v>6.3021800754756024E-2</v>
          </cell>
          <cell r="N11">
            <v>6.3842833545591046E-2</v>
          </cell>
          <cell r="O11">
            <v>6.5105397951249006E-2</v>
          </cell>
          <cell r="P11">
            <v>6.2261398194086465E-2</v>
          </cell>
          <cell r="Q11">
            <v>6.5312294814785399E-2</v>
          </cell>
          <cell r="R11">
            <v>6.5024706544385774E-2</v>
          </cell>
          <cell r="S11">
            <v>6.2999678755020924E-2</v>
          </cell>
          <cell r="T11">
            <v>6.54057751117752E-2</v>
          </cell>
          <cell r="U11">
            <v>6.8011392204713972E-2</v>
          </cell>
          <cell r="V11">
            <v>6.6876241658463467E-2</v>
          </cell>
          <cell r="W11">
            <v>6.7923254318470433E-2</v>
          </cell>
          <cell r="X11">
            <v>7.1279750319827348E-2</v>
          </cell>
          <cell r="Y11">
            <v>7.498422676639499E-2</v>
          </cell>
          <cell r="Z11">
            <v>7.1336857972631479E-2</v>
          </cell>
          <cell r="AA11">
            <v>7.6881029199935363E-2</v>
          </cell>
          <cell r="AB11">
            <v>7.4690155088795118E-2</v>
          </cell>
          <cell r="AC11">
            <v>7.3800484600600014E-2</v>
          </cell>
          <cell r="AD11">
            <v>7.0819460656538033E-2</v>
          </cell>
          <cell r="AE11">
            <v>7.3087283938123498E-2</v>
          </cell>
          <cell r="AF11">
            <v>7.3585483805675506E-2</v>
          </cell>
          <cell r="AG11">
            <v>7.4799554054957196E-2</v>
          </cell>
          <cell r="AH11">
            <v>6.9135590723677365E-2</v>
          </cell>
          <cell r="AI11">
            <v>6.8060282438070566E-2</v>
          </cell>
          <cell r="AJ11">
            <v>7.2892927680585043E-2</v>
          </cell>
          <cell r="AK11">
            <v>7.2478126933566631E-2</v>
          </cell>
          <cell r="AL11">
            <v>7.2993438485868048E-2</v>
          </cell>
          <cell r="AM11">
            <v>7.3326734059672591E-2</v>
          </cell>
          <cell r="AN11">
            <v>7.6122376925973012E-2</v>
          </cell>
          <cell r="AO11">
            <v>7.8339222482251211E-2</v>
          </cell>
          <cell r="AP11">
            <v>313413032</v>
          </cell>
          <cell r="AQ11">
            <v>195568503</v>
          </cell>
          <cell r="AR11">
            <v>0</v>
          </cell>
          <cell r="AS11">
            <v>228782134</v>
          </cell>
          <cell r="AT11">
            <v>0</v>
          </cell>
          <cell r="AU11">
            <v>40312354</v>
          </cell>
          <cell r="AV11">
            <v>51920201</v>
          </cell>
          <cell r="AW11">
            <v>263782134</v>
          </cell>
          <cell r="AX11">
            <v>13553634</v>
          </cell>
          <cell r="AY11">
            <v>20834301</v>
          </cell>
          <cell r="AZ11">
            <v>20834.300999999999</v>
          </cell>
          <cell r="BA11">
            <v>4733253</v>
          </cell>
          <cell r="BB11"/>
          <cell r="BC11">
            <v>6.1034615339167445E-2</v>
          </cell>
          <cell r="BD11">
            <v>4.7407053003078993E-2</v>
          </cell>
          <cell r="BE11">
            <v>6.7947595953555484E-2</v>
          </cell>
          <cell r="BF11">
            <v>6.3787045015620061E-2</v>
          </cell>
          <cell r="BG11">
            <v>0.17473738525396196</v>
          </cell>
          <cell r="BH11">
            <v>2.62229705764764E-2</v>
          </cell>
          <cell r="BI11">
            <v>0.18273860871006356</v>
          </cell>
          <cell r="BJ11">
            <v>0.15886066897293574</v>
          </cell>
          <cell r="BK11">
            <v>0.31170871713478637</v>
          </cell>
          <cell r="BL11">
            <v>0.49263966593921532</v>
          </cell>
          <cell r="BM11">
            <v>0.14583790982265146</v>
          </cell>
          <cell r="BN11">
            <v>0.40442059035016947</v>
          </cell>
          <cell r="BO11">
            <v>9.0336388999326014E-2</v>
          </cell>
          <cell r="BP11">
            <v>1.3096256065545236E-2</v>
          </cell>
          <cell r="BQ11">
            <v>7.7240132933780778E-2</v>
          </cell>
          <cell r="BR11">
            <v>0.46830264650435494</v>
          </cell>
          <cell r="BS11">
            <v>0.11987201911531994</v>
          </cell>
          <cell r="BT11">
            <v>0.12288639764776019</v>
          </cell>
          <cell r="BU11">
            <v>0.11945484852643258</v>
          </cell>
          <cell r="BV11">
            <v>345656402</v>
          </cell>
          <cell r="BW11">
            <v>339525181</v>
          </cell>
          <cell r="BX11">
            <v>325872857</v>
          </cell>
          <cell r="BY11">
            <v>314304906</v>
          </cell>
          <cell r="BZ11">
            <v>327214126</v>
          </cell>
          <cell r="CA11">
            <v>311432013</v>
          </cell>
          <cell r="CB11">
            <v>302295903</v>
          </cell>
          <cell r="CC11">
            <v>289422215</v>
          </cell>
          <cell r="CD11">
            <v>293472543</v>
          </cell>
          <cell r="CE11">
            <v>300226174</v>
          </cell>
          <cell r="CF11">
            <v>284691002</v>
          </cell>
          <cell r="CG11">
            <v>287606164</v>
          </cell>
          <cell r="CH11">
            <v>295049630</v>
          </cell>
          <cell r="CI11">
            <v>293306671</v>
          </cell>
          <cell r="CJ11">
            <v>285125438</v>
          </cell>
          <cell r="CK11">
            <v>309951569</v>
          </cell>
          <cell r="CL11">
            <v>288711107</v>
          </cell>
          <cell r="CM11">
            <v>274006884</v>
          </cell>
          <cell r="CN11">
            <v>250274108</v>
          </cell>
          <cell r="CO11">
            <v>264072997</v>
          </cell>
          <cell r="CP11">
            <v>255903727</v>
          </cell>
          <cell r="CQ11">
            <v>249710651</v>
          </cell>
          <cell r="CR11">
            <v>234130556</v>
          </cell>
          <cell r="CS11">
            <v>231786864</v>
          </cell>
          <cell r="CT11">
            <v>228338094</v>
          </cell>
          <cell r="CU11">
            <v>232984465</v>
          </cell>
          <cell r="CV11">
            <v>222635993</v>
          </cell>
          <cell r="CW11">
            <v>223082484</v>
          </cell>
          <cell r="CX11">
            <v>228860613</v>
          </cell>
          <cell r="CY11">
            <v>217819880</v>
          </cell>
          <cell r="CZ11">
            <v>220523869</v>
          </cell>
          <cell r="DA11">
            <v>50558270</v>
          </cell>
          <cell r="DB11">
            <v>51917837</v>
          </cell>
          <cell r="DC11">
            <v>50218630</v>
          </cell>
          <cell r="DD11">
            <v>50171424</v>
          </cell>
          <cell r="DE11">
            <v>50846552</v>
          </cell>
          <cell r="DF11">
            <v>49068888</v>
          </cell>
          <cell r="DG11">
            <v>47221510</v>
          </cell>
          <cell r="DH11">
            <v>46080820</v>
          </cell>
          <cell r="DI11">
            <v>54194365</v>
          </cell>
          <cell r="DJ11">
            <v>47621354</v>
          </cell>
          <cell r="DK11">
            <v>54336279</v>
          </cell>
          <cell r="DL11">
            <v>54209897</v>
          </cell>
          <cell r="DM11">
            <v>43217065</v>
          </cell>
          <cell r="DN11">
            <v>54028274</v>
          </cell>
          <cell r="DO11">
            <v>45483852</v>
          </cell>
          <cell r="DP11">
            <v>43809586</v>
          </cell>
          <cell r="DQ11">
            <v>42698407</v>
          </cell>
          <cell r="DR11">
            <v>54660764</v>
          </cell>
          <cell r="DS11">
            <v>43904779</v>
          </cell>
          <cell r="DT11">
            <v>43288125</v>
          </cell>
          <cell r="DU11">
            <v>43083098</v>
          </cell>
          <cell r="DV11">
            <v>43850954</v>
          </cell>
          <cell r="DW11">
            <v>40914483</v>
          </cell>
          <cell r="DX11">
            <v>41143859</v>
          </cell>
          <cell r="DY11">
            <v>39848778</v>
          </cell>
          <cell r="DZ11">
            <v>42126191</v>
          </cell>
          <cell r="EA11">
            <v>40449853</v>
          </cell>
          <cell r="EB11">
            <v>40449853</v>
          </cell>
          <cell r="EC11">
            <v>39685452</v>
          </cell>
          <cell r="ED11">
            <v>38765178</v>
          </cell>
          <cell r="EE11">
            <v>36029984</v>
          </cell>
          <cell r="EF11"/>
          <cell r="EG11">
            <v>4124257</v>
          </cell>
          <cell r="EH11">
            <v>9106868</v>
          </cell>
          <cell r="EI11"/>
          <cell r="EJ11">
            <v>13231125</v>
          </cell>
          <cell r="EK11">
            <v>6518177</v>
          </cell>
          <cell r="EL11">
            <v>8995528</v>
          </cell>
          <cell r="EM11">
            <v>13247474</v>
          </cell>
          <cell r="EN11">
            <v>22243002</v>
          </cell>
          <cell r="EO11">
            <v>4402373</v>
          </cell>
          <cell r="EP11">
            <v>130275654</v>
          </cell>
        </row>
        <row r="12">
          <cell r="B12" t="str">
            <v>Diamond Trust Bank</v>
          </cell>
          <cell r="C12">
            <v>311.029629</v>
          </cell>
          <cell r="D12">
            <v>153.79708500000001</v>
          </cell>
          <cell r="E12">
            <v>216.35991000000001</v>
          </cell>
          <cell r="F12">
            <v>48.772010000000002</v>
          </cell>
          <cell r="G12">
            <v>52.205438999999998</v>
          </cell>
          <cell r="H12">
            <v>56.582338</v>
          </cell>
          <cell r="I12">
            <v>228.74133599999999</v>
          </cell>
          <cell r="J12">
            <v>0.91462500000000002</v>
          </cell>
          <cell r="K12">
            <v>4.0327120000000001</v>
          </cell>
          <cell r="L12"/>
          <cell r="M12">
            <v>5.8336259871913446E-2</v>
          </cell>
          <cell r="N12">
            <v>5.8844001176339339E-2</v>
          </cell>
          <cell r="O12">
            <v>5.9890101100934401E-2</v>
          </cell>
          <cell r="P12">
            <v>5.878127561861414E-2</v>
          </cell>
          <cell r="Q12">
            <v>5.8507313219189803E-2</v>
          </cell>
          <cell r="R12">
            <v>6.0618957248676053E-2</v>
          </cell>
          <cell r="S12">
            <v>6.2977914354430786E-2</v>
          </cell>
          <cell r="T12">
            <v>6.3683394351932029E-2</v>
          </cell>
          <cell r="U12">
            <v>6.3770351079649706E-2</v>
          </cell>
          <cell r="V12">
            <v>6.5940347249586514E-2</v>
          </cell>
          <cell r="W12">
            <v>6.7343303785622588E-2</v>
          </cell>
          <cell r="X12">
            <v>6.8787074781720137E-2</v>
          </cell>
          <cell r="Y12">
            <v>6.9242724646015011E-2</v>
          </cell>
          <cell r="Z12">
            <v>6.6636654223616559E-2</v>
          </cell>
          <cell r="AA12">
            <v>6.6563556187517248E-2</v>
          </cell>
          <cell r="AB12">
            <v>6.4662708824676812E-2</v>
          </cell>
          <cell r="AC12">
            <v>6.4225378142243925E-2</v>
          </cell>
          <cell r="AD12">
            <v>6.3931954794117257E-2</v>
          </cell>
          <cell r="AE12">
            <v>5.9424839579737959E-2</v>
          </cell>
          <cell r="AF12">
            <v>5.8910865466428299E-2</v>
          </cell>
          <cell r="AG12">
            <v>5.688000529505001E-2</v>
          </cell>
          <cell r="AH12">
            <v>4.8020961225879545E-2</v>
          </cell>
          <cell r="AI12">
            <v>4.6628364034915784E-2</v>
          </cell>
          <cell r="AJ12">
            <v>4.6546312553362799E-2</v>
          </cell>
          <cell r="AK12">
            <v>4.6615122798219506E-2</v>
          </cell>
          <cell r="AL12">
            <v>4.4907011706007707E-2</v>
          </cell>
          <cell r="AM12">
            <v>4.1894073196298925E-2</v>
          </cell>
          <cell r="AN12">
            <v>4.3056383213295579E-2</v>
          </cell>
          <cell r="AO12">
            <v>4.3028618756943957E-2</v>
          </cell>
          <cell r="AP12">
            <v>313413032</v>
          </cell>
          <cell r="AQ12">
            <v>195568503</v>
          </cell>
          <cell r="AR12">
            <v>0</v>
          </cell>
          <cell r="AS12">
            <v>228782134</v>
          </cell>
          <cell r="AT12">
            <v>0</v>
          </cell>
          <cell r="AU12">
            <v>40312354</v>
          </cell>
          <cell r="AV12">
            <v>51920201</v>
          </cell>
          <cell r="AW12">
            <v>263782134</v>
          </cell>
          <cell r="AX12">
            <v>13553634</v>
          </cell>
          <cell r="AY12">
            <v>20834301</v>
          </cell>
          <cell r="AZ12">
            <v>20834.300999999999</v>
          </cell>
          <cell r="BA12">
            <v>4733253</v>
          </cell>
          <cell r="BB12"/>
          <cell r="BC12">
            <v>5.4920359221638133E-2</v>
          </cell>
          <cell r="BD12">
            <v>5.5966455254287534E-2</v>
          </cell>
          <cell r="BE12">
            <v>5.2846257644654546E-2</v>
          </cell>
          <cell r="BF12">
            <v>4.2347307626741375E-2</v>
          </cell>
          <cell r="BG12">
            <v>9.138974243572158E-2</v>
          </cell>
          <cell r="BH12">
            <v>1.6220639962900733E-2</v>
          </cell>
          <cell r="BI12">
            <v>0.22822914263296951</v>
          </cell>
          <cell r="BJ12">
            <v>0.21321904843644002</v>
          </cell>
          <cell r="BK12">
            <v>0.26001716494982946</v>
          </cell>
          <cell r="BL12">
            <v>0.36907847443656688</v>
          </cell>
          <cell r="BM12">
            <v>0.11158591845309782</v>
          </cell>
          <cell r="BN12">
            <v>0.39839849716619041</v>
          </cell>
          <cell r="BO12">
            <v>8.762208777286086E-2</v>
          </cell>
          <cell r="BP12">
            <v>4.5245578187261409E-2</v>
          </cell>
          <cell r="BQ12">
            <v>4.2376509585599451E-2</v>
          </cell>
          <cell r="BR12">
            <v>0.71083910600628375</v>
          </cell>
          <cell r="BS12">
            <v>5.5059144133579353E-2</v>
          </cell>
          <cell r="BT12">
            <v>5.5119650660342169E-2</v>
          </cell>
          <cell r="BU12">
            <v>5.4318373152863211E-2</v>
          </cell>
          <cell r="BV12">
            <v>311029629</v>
          </cell>
          <cell r="BW12">
            <v>305166682</v>
          </cell>
          <cell r="BX12">
            <v>312189185</v>
          </cell>
          <cell r="BY12">
            <v>285772503</v>
          </cell>
          <cell r="BZ12">
            <v>284319070</v>
          </cell>
          <cell r="CA12">
            <v>286363190</v>
          </cell>
          <cell r="CB12">
            <v>287250595</v>
          </cell>
          <cell r="CC12">
            <v>283581295</v>
          </cell>
          <cell r="CD12">
            <v>280115753</v>
          </cell>
          <cell r="CE12">
            <v>277153801</v>
          </cell>
          <cell r="CF12">
            <v>281515703</v>
          </cell>
          <cell r="CG12">
            <v>291515544</v>
          </cell>
          <cell r="CH12">
            <v>285735153</v>
          </cell>
          <cell r="CI12">
            <v>277054843</v>
          </cell>
          <cell r="CJ12">
            <v>270081538</v>
          </cell>
          <cell r="CK12">
            <v>267675547</v>
          </cell>
          <cell r="CL12">
            <v>258159603</v>
          </cell>
          <cell r="CM12">
            <v>248863252</v>
          </cell>
          <cell r="CN12">
            <v>244123818</v>
          </cell>
          <cell r="CO12">
            <v>230711438</v>
          </cell>
          <cell r="CP12">
            <v>222154764</v>
          </cell>
          <cell r="CQ12">
            <v>205480349</v>
          </cell>
          <cell r="CR12">
            <v>190947903</v>
          </cell>
          <cell r="CS12">
            <v>166004397</v>
          </cell>
          <cell r="CT12">
            <v>158030111</v>
          </cell>
          <cell r="CU12">
            <v>148561346</v>
          </cell>
          <cell r="CV12">
            <v>141175794</v>
          </cell>
          <cell r="CW12">
            <v>126274802</v>
          </cell>
          <cell r="CX12">
            <v>120443207</v>
          </cell>
          <cell r="CY12">
            <v>116208461</v>
          </cell>
          <cell r="CZ12">
            <v>114136429</v>
          </cell>
          <cell r="DA12">
            <v>56582338</v>
          </cell>
          <cell r="DB12">
            <v>55669588</v>
          </cell>
          <cell r="DC12">
            <v>54031914</v>
          </cell>
          <cell r="DD12">
            <v>55081135</v>
          </cell>
          <cell r="DE12">
            <v>53625595</v>
          </cell>
          <cell r="DF12">
            <v>53605998</v>
          </cell>
          <cell r="DG12">
            <v>52001378</v>
          </cell>
          <cell r="DH12">
            <v>51826136</v>
          </cell>
          <cell r="DI12">
            <v>50349508</v>
          </cell>
          <cell r="DJ12">
            <v>49236941</v>
          </cell>
          <cell r="DK12">
            <v>47712838</v>
          </cell>
          <cell r="DL12">
            <v>46325610</v>
          </cell>
          <cell r="DM12">
            <v>44769721</v>
          </cell>
          <cell r="DN12">
            <v>44323296</v>
          </cell>
          <cell r="DO12">
            <v>43003972</v>
          </cell>
          <cell r="DP12">
            <v>41508356</v>
          </cell>
          <cell r="DQ12">
            <v>37678168</v>
          </cell>
          <cell r="DR12">
            <v>37678168</v>
          </cell>
          <cell r="DS12">
            <v>36431809</v>
          </cell>
          <cell r="DT12">
            <v>33545124</v>
          </cell>
          <cell r="DU12">
            <v>32359121</v>
          </cell>
          <cell r="DV12">
            <v>31216658</v>
          </cell>
          <cell r="DW12">
            <v>29996201</v>
          </cell>
          <cell r="DX12">
            <v>28616712</v>
          </cell>
          <cell r="DY12">
            <v>27536573</v>
          </cell>
          <cell r="DZ12">
            <v>26882050</v>
          </cell>
          <cell r="EA12">
            <v>25784414</v>
          </cell>
          <cell r="EB12">
            <v>25784414</v>
          </cell>
          <cell r="EC12">
            <v>24822904</v>
          </cell>
          <cell r="ED12">
            <v>19515880</v>
          </cell>
          <cell r="EE12">
            <v>18568277</v>
          </cell>
          <cell r="EF12"/>
          <cell r="EG12">
            <v>2279493</v>
          </cell>
          <cell r="EH12">
            <v>6487209</v>
          </cell>
          <cell r="EI12"/>
          <cell r="EJ12">
            <v>8766702</v>
          </cell>
          <cell r="EK12">
            <v>3235601</v>
          </cell>
          <cell r="EL12">
            <v>7695906</v>
          </cell>
          <cell r="EM12">
            <v>11621200</v>
          </cell>
          <cell r="EN12">
            <v>19317106</v>
          </cell>
          <cell r="EO12">
            <v>2527252</v>
          </cell>
          <cell r="EP12">
            <v>153797085</v>
          </cell>
        </row>
        <row r="13">
          <cell r="B13" t="str">
            <v>Stanbic Bank</v>
          </cell>
          <cell r="C13">
            <v>319.955084</v>
          </cell>
          <cell r="D13">
            <v>165.14637500000001</v>
          </cell>
          <cell r="E13">
            <v>228.91945699999999</v>
          </cell>
          <cell r="F13">
            <v>42.584474999999998</v>
          </cell>
          <cell r="G13">
            <v>48.028993999999997</v>
          </cell>
          <cell r="H13">
            <v>43.611078999999997</v>
          </cell>
          <cell r="I13">
            <v>265.12699199999997</v>
          </cell>
          <cell r="J13">
            <v>2.8520650000000001</v>
          </cell>
          <cell r="K13">
            <v>4.6759539999999999</v>
          </cell>
          <cell r="L13"/>
          <cell r="M13">
            <v>5.4745837309363228E-2</v>
          </cell>
          <cell r="N13">
            <v>5.5811751521162342E-2</v>
          </cell>
          <cell r="O13">
            <v>5.6914800137469732E-2</v>
          </cell>
          <cell r="P13">
            <v>5.6848211056739463E-2</v>
          </cell>
          <cell r="Q13">
            <v>6.1418799697304023E-2</v>
          </cell>
          <cell r="R13">
            <v>5.7381030756856091E-2</v>
          </cell>
          <cell r="S13">
            <v>5.6347190713752646E-2</v>
          </cell>
          <cell r="T13">
            <v>5.9012339952427439E-2</v>
          </cell>
          <cell r="U13">
            <v>5.7554756150503796E-2</v>
          </cell>
          <cell r="V13">
            <v>5.8598717723099915E-2</v>
          </cell>
          <cell r="W13">
            <v>5.7747925183877918E-2</v>
          </cell>
          <cell r="X13">
            <v>5.62875454631106E-2</v>
          </cell>
          <cell r="Y13">
            <v>5.5261547049677041E-2</v>
          </cell>
          <cell r="Z13">
            <v>5.4626473398050282E-2</v>
          </cell>
          <cell r="AA13">
            <v>5.4247077894904377E-2</v>
          </cell>
          <cell r="AB13">
            <v>5.1513954858689502E-2</v>
          </cell>
          <cell r="AC13">
            <v>5.0542352769446401E-2</v>
          </cell>
          <cell r="AD13">
            <v>5.0877351905984365E-2</v>
          </cell>
          <cell r="AE13">
            <v>5.4156401113650998E-2</v>
          </cell>
          <cell r="AF13">
            <v>4.9734122707107808E-2</v>
          </cell>
          <cell r="AG13">
            <v>5.0629626008313361E-2</v>
          </cell>
          <cell r="AH13">
            <v>5.3268162842596556E-2</v>
          </cell>
          <cell r="AI13">
            <v>5.0786597390307282E-2</v>
          </cell>
          <cell r="AJ13">
            <v>4.9596497722514093E-2</v>
          </cell>
          <cell r="AK13">
            <v>4.963887593765233E-2</v>
          </cell>
          <cell r="AL13">
            <v>5.0735941973915108E-2</v>
          </cell>
          <cell r="AM13">
            <v>5.1204229655496709E-2</v>
          </cell>
          <cell r="AN13">
            <v>5.3035454301622903E-2</v>
          </cell>
          <cell r="AO13">
            <v>5.7120423501332312E-2</v>
          </cell>
          <cell r="AP13">
            <v>313413032</v>
          </cell>
          <cell r="AQ13">
            <v>195568503</v>
          </cell>
          <cell r="AR13">
            <v>0</v>
          </cell>
          <cell r="AS13">
            <v>228782134</v>
          </cell>
          <cell r="AT13">
            <v>0</v>
          </cell>
          <cell r="AU13">
            <v>40312354</v>
          </cell>
          <cell r="AV13">
            <v>51920201</v>
          </cell>
          <cell r="AW13">
            <v>263782134</v>
          </cell>
          <cell r="AX13">
            <v>13553634</v>
          </cell>
          <cell r="AY13">
            <v>20834301</v>
          </cell>
          <cell r="AZ13">
            <v>20834.300999999999</v>
          </cell>
          <cell r="BA13">
            <v>4733253</v>
          </cell>
          <cell r="BB13"/>
          <cell r="BC13">
            <v>5.649638011840153E-2</v>
          </cell>
          <cell r="BD13">
            <v>6.0096439453617014E-2</v>
          </cell>
          <cell r="BE13">
            <v>5.5913947295025301E-2</v>
          </cell>
          <cell r="BF13">
            <v>4.9101959794424159E-2</v>
          </cell>
          <cell r="BG13">
            <v>0.15819945505964331</v>
          </cell>
          <cell r="BH13">
            <v>2.1161663560181315E-2</v>
          </cell>
          <cell r="BI13">
            <v>0.18115467473790825</v>
          </cell>
          <cell r="BJ13">
            <v>0.16061916094910472</v>
          </cell>
          <cell r="BK13">
            <v>0.44492209695075485</v>
          </cell>
          <cell r="BL13">
            <v>0.50422161551066658</v>
          </cell>
          <cell r="BM13">
            <v>9.5153410915591111E-2</v>
          </cell>
          <cell r="BN13">
            <v>0.41820816634273339</v>
          </cell>
          <cell r="BO13">
            <v>8.785206512652094E-2</v>
          </cell>
          <cell r="BP13">
            <v>2.5361967531420906E-2</v>
          </cell>
          <cell r="BQ13">
            <v>6.2490097595100033E-2</v>
          </cell>
          <cell r="BR13">
            <v>0.72141694360213349</v>
          </cell>
          <cell r="BS13">
            <v>0.11843612981688761</v>
          </cell>
          <cell r="BT13">
            <v>0.26887116847148762</v>
          </cell>
          <cell r="BU13">
            <v>0.17918273839432866</v>
          </cell>
          <cell r="BV13">
            <v>319955084</v>
          </cell>
          <cell r="BW13">
            <v>316966341</v>
          </cell>
          <cell r="BX13">
            <v>318986177</v>
          </cell>
          <cell r="BY13">
            <v>317768516</v>
          </cell>
          <cell r="BZ13">
            <v>350388140</v>
          </cell>
          <cell r="CA13">
            <v>309651330</v>
          </cell>
          <cell r="CB13">
            <v>292705136</v>
          </cell>
          <cell r="CC13">
            <v>294302229</v>
          </cell>
          <cell r="CD13">
            <v>303663158</v>
          </cell>
          <cell r="CE13">
            <v>284867951</v>
          </cell>
          <cell r="CF13">
            <v>280953012</v>
          </cell>
          <cell r="CG13">
            <v>286308290</v>
          </cell>
          <cell r="CH13">
            <v>269395802</v>
          </cell>
          <cell r="CI13">
            <v>248985926</v>
          </cell>
          <cell r="CJ13">
            <v>239407877</v>
          </cell>
          <cell r="CK13">
            <v>236547378</v>
          </cell>
          <cell r="CL13">
            <v>224804428</v>
          </cell>
          <cell r="CM13">
            <v>212633202</v>
          </cell>
          <cell r="CN13">
            <v>204895157</v>
          </cell>
          <cell r="CO13">
            <v>229866887</v>
          </cell>
          <cell r="CP13">
            <v>202294738</v>
          </cell>
          <cell r="CQ13">
            <v>208287754</v>
          </cell>
          <cell r="CR13">
            <v>198578014</v>
          </cell>
          <cell r="CS13">
            <v>208167708</v>
          </cell>
          <cell r="CT13">
            <v>203595164</v>
          </cell>
          <cell r="CU13">
            <v>184061612</v>
          </cell>
          <cell r="CV13">
            <v>171347152</v>
          </cell>
          <cell r="CW13">
            <v>167107694</v>
          </cell>
          <cell r="CX13">
            <v>155933918</v>
          </cell>
          <cell r="CY13">
            <v>159885214</v>
          </cell>
          <cell r="CZ13">
            <v>170726460</v>
          </cell>
          <cell r="DA13">
            <v>43611079</v>
          </cell>
          <cell r="DB13">
            <v>43469578</v>
          </cell>
          <cell r="DC13">
            <v>41857357</v>
          </cell>
          <cell r="DD13">
            <v>40311273</v>
          </cell>
          <cell r="DE13">
            <v>39374322</v>
          </cell>
          <cell r="DF13">
            <v>40560887</v>
          </cell>
          <cell r="DG13">
            <v>38939840</v>
          </cell>
          <cell r="DH13">
            <v>37781929</v>
          </cell>
          <cell r="DI13">
            <v>36789253</v>
          </cell>
          <cell r="DJ13">
            <v>36836052</v>
          </cell>
          <cell r="DK13">
            <v>35490716</v>
          </cell>
          <cell r="DL13">
            <v>33140213</v>
          </cell>
          <cell r="DM13">
            <v>32205154</v>
          </cell>
          <cell r="DN13">
            <v>33048626</v>
          </cell>
          <cell r="DO13">
            <v>33051194</v>
          </cell>
          <cell r="DP13">
            <v>31922509</v>
          </cell>
          <cell r="DQ13">
            <v>30830481</v>
          </cell>
          <cell r="DR13">
            <v>29267838</v>
          </cell>
          <cell r="DS13">
            <v>30237504</v>
          </cell>
          <cell r="DT13">
            <v>28554962</v>
          </cell>
          <cell r="DU13">
            <v>27656039</v>
          </cell>
          <cell r="DV13">
            <v>27074070</v>
          </cell>
          <cell r="DW13">
            <v>28250550</v>
          </cell>
          <cell r="DX13">
            <v>26855040</v>
          </cell>
          <cell r="DY13">
            <v>26168836</v>
          </cell>
          <cell r="DZ13">
            <v>25907559</v>
          </cell>
          <cell r="EA13">
            <v>26644208</v>
          </cell>
          <cell r="EB13">
            <v>26644208</v>
          </cell>
          <cell r="EC13">
            <v>25311868</v>
          </cell>
          <cell r="ED13">
            <v>23485250</v>
          </cell>
          <cell r="EE13">
            <v>22353549</v>
          </cell>
          <cell r="EF13"/>
          <cell r="EG13">
            <v>5237796</v>
          </cell>
          <cell r="EH13">
            <v>6534593</v>
          </cell>
          <cell r="EI13"/>
          <cell r="EJ13">
            <v>11772389</v>
          </cell>
          <cell r="EK13">
            <v>5935893</v>
          </cell>
          <cell r="EL13">
            <v>7262915</v>
          </cell>
          <cell r="EM13">
            <v>10103831</v>
          </cell>
          <cell r="EN13">
            <v>17366746</v>
          </cell>
          <cell r="EO13">
            <v>3380265</v>
          </cell>
          <cell r="EP13">
            <v>165146375</v>
          </cell>
        </row>
        <row r="14">
          <cell r="B14" t="str">
            <v>I&amp;M Bank</v>
          </cell>
          <cell r="C14">
            <v>282.17639000000003</v>
          </cell>
          <cell r="D14">
            <v>157.29940400000001</v>
          </cell>
          <cell r="E14">
            <v>212.553619</v>
          </cell>
          <cell r="F14">
            <v>37.141888999999999</v>
          </cell>
          <cell r="G14">
            <v>45.407221999999997</v>
          </cell>
          <cell r="H14">
            <v>48.589354999999998</v>
          </cell>
          <cell r="I14">
            <v>236.69918799999999</v>
          </cell>
          <cell r="J14">
            <v>0.43976999999999999</v>
          </cell>
          <cell r="K14">
            <v>4.339925</v>
          </cell>
          <cell r="L14"/>
          <cell r="M14">
            <v>5.316182593330173E-2</v>
          </cell>
          <cell r="N14">
            <v>5.6697457410697899E-2</v>
          </cell>
          <cell r="O14">
            <v>5.7736868681432109E-2</v>
          </cell>
          <cell r="P14">
            <v>5.6115751034479078E-2</v>
          </cell>
          <cell r="Q14">
            <v>5.6885018706977375E-2</v>
          </cell>
          <cell r="R14">
            <v>5.7527479397708067E-2</v>
          </cell>
          <cell r="S14">
            <v>5.7652553355791517E-2</v>
          </cell>
          <cell r="T14">
            <v>5.7578853304255398E-2</v>
          </cell>
          <cell r="U14">
            <v>5.5564279596801769E-2</v>
          </cell>
          <cell r="V14">
            <v>5.4353542067072574E-2</v>
          </cell>
          <cell r="W14">
            <v>5.4764084219746004E-2</v>
          </cell>
          <cell r="X14">
            <v>5.5787367611461226E-2</v>
          </cell>
          <cell r="Y14">
            <v>5.0203665962118768E-2</v>
          </cell>
          <cell r="Z14">
            <v>4.8706199142925399E-2</v>
          </cell>
          <cell r="AA14">
            <v>4.677578260238463E-2</v>
          </cell>
          <cell r="AB14">
            <v>4.6872061663632426E-2</v>
          </cell>
          <cell r="AC14">
            <v>4.7975242386330899E-2</v>
          </cell>
          <cell r="AD14">
            <v>4.7157054812076098E-2</v>
          </cell>
          <cell r="AE14">
            <v>4.6143569105249208E-2</v>
          </cell>
          <cell r="AF14">
            <v>4.6976317574541598E-2</v>
          </cell>
          <cell r="AG14">
            <v>4.5655274182106423E-2</v>
          </cell>
          <cell r="AH14">
            <v>4.3266496320107151E-2</v>
          </cell>
          <cell r="AI14">
            <v>4.1531279066490255E-2</v>
          </cell>
          <cell r="AJ14">
            <v>4.1213964931783365E-2</v>
          </cell>
          <cell r="AK14">
            <v>4.1396234031227719E-2</v>
          </cell>
          <cell r="AL14">
            <v>4.0476165015553178E-2</v>
          </cell>
          <cell r="AM14">
            <v>4.0632602184221024E-2</v>
          </cell>
          <cell r="AN14">
            <v>4.1902503947468056E-2</v>
          </cell>
          <cell r="AO14">
            <v>4.1224725549765084E-2</v>
          </cell>
          <cell r="AP14">
            <v>313413032</v>
          </cell>
          <cell r="AQ14">
            <v>195568503</v>
          </cell>
          <cell r="AR14">
            <v>0</v>
          </cell>
          <cell r="AS14">
            <v>228782134</v>
          </cell>
          <cell r="AT14">
            <v>0</v>
          </cell>
          <cell r="AU14">
            <v>40312354</v>
          </cell>
          <cell r="AV14">
            <v>51920201</v>
          </cell>
          <cell r="AW14">
            <v>263782134</v>
          </cell>
          <cell r="AX14">
            <v>13553634</v>
          </cell>
          <cell r="AY14">
            <v>20834301</v>
          </cell>
          <cell r="AZ14">
            <v>20834.300999999999</v>
          </cell>
          <cell r="BA14">
            <v>4733253</v>
          </cell>
          <cell r="BB14"/>
          <cell r="BC14">
            <v>4.9825570485006944E-2</v>
          </cell>
          <cell r="BD14">
            <v>5.7240942216116107E-2</v>
          </cell>
          <cell r="BE14">
            <v>5.1916564917122307E-2</v>
          </cell>
          <cell r="BF14">
            <v>4.5573336021016521E-2</v>
          </cell>
          <cell r="BG14">
            <v>0.12041840960648559</v>
          </cell>
          <cell r="BH14">
            <v>2.1479276623203789E-2</v>
          </cell>
          <cell r="BI14">
            <v>0.19183514055823461</v>
          </cell>
          <cell r="BJ14">
            <v>0.15691599668690034</v>
          </cell>
          <cell r="BK14">
            <v>0.30778533455283241</v>
          </cell>
          <cell r="BL14">
            <v>0.42256364128086088</v>
          </cell>
          <cell r="BM14">
            <v>0.10027437216959287</v>
          </cell>
          <cell r="BN14">
            <v>0.58204222118406179</v>
          </cell>
          <cell r="BO14">
            <v>0.10089173930908156</v>
          </cell>
          <cell r="BP14">
            <v>3.599778653900082E-2</v>
          </cell>
          <cell r="BQ14">
            <v>6.489395277008074E-2</v>
          </cell>
          <cell r="BR14">
            <v>0.74004575758364299</v>
          </cell>
          <cell r="BS14">
            <v>8.8188242568149666E-2</v>
          </cell>
          <cell r="BT14">
            <v>3.9444897507856895E-2</v>
          </cell>
          <cell r="BU14">
            <v>6.8703582407578997E-2</v>
          </cell>
          <cell r="BV14">
            <v>282176390</v>
          </cell>
          <cell r="BW14">
            <v>282856056</v>
          </cell>
          <cell r="BX14">
            <v>283568547</v>
          </cell>
          <cell r="BY14">
            <v>273350161</v>
          </cell>
          <cell r="BZ14">
            <v>272302524</v>
          </cell>
          <cell r="CA14">
            <v>270017846</v>
          </cell>
          <cell r="CB14">
            <v>254252172</v>
          </cell>
          <cell r="CC14">
            <v>261333135</v>
          </cell>
          <cell r="CD14">
            <v>253552590</v>
          </cell>
          <cell r="CE14">
            <v>240237282</v>
          </cell>
          <cell r="CF14">
            <v>229161134</v>
          </cell>
          <cell r="CG14">
            <v>230291099</v>
          </cell>
          <cell r="CH14">
            <v>225143541</v>
          </cell>
          <cell r="CI14">
            <v>189087939</v>
          </cell>
          <cell r="CJ14">
            <v>183952517</v>
          </cell>
          <cell r="CK14">
            <v>182817876</v>
          </cell>
          <cell r="CL14">
            <v>177329585</v>
          </cell>
          <cell r="CM14">
            <v>181582075</v>
          </cell>
          <cell r="CN14">
            <v>164116122</v>
          </cell>
          <cell r="CO14">
            <v>164730002</v>
          </cell>
          <cell r="CP14">
            <v>164425933</v>
          </cell>
          <cell r="CQ14">
            <v>157775781</v>
          </cell>
          <cell r="CR14">
            <v>147846339</v>
          </cell>
          <cell r="CS14">
            <v>151975238</v>
          </cell>
          <cell r="CT14">
            <v>154327389</v>
          </cell>
          <cell r="CU14">
            <v>140517390</v>
          </cell>
          <cell r="CV14">
            <v>137299354</v>
          </cell>
          <cell r="CW14">
            <v>124648548</v>
          </cell>
          <cell r="CX14">
            <v>118333769</v>
          </cell>
          <cell r="CY14">
            <v>114972436</v>
          </cell>
          <cell r="CZ14">
            <v>110315682</v>
          </cell>
          <cell r="DA14">
            <v>48589355</v>
          </cell>
          <cell r="DB14">
            <v>53515552</v>
          </cell>
          <cell r="DC14">
            <v>52323720</v>
          </cell>
          <cell r="DD14">
            <v>48455958</v>
          </cell>
          <cell r="DE14">
            <v>47985683</v>
          </cell>
          <cell r="DF14">
            <v>46615223</v>
          </cell>
          <cell r="DG14">
            <v>47015135</v>
          </cell>
          <cell r="DH14">
            <v>44004173</v>
          </cell>
          <cell r="DI14">
            <v>42072924</v>
          </cell>
          <cell r="DJ14">
            <v>40314439</v>
          </cell>
          <cell r="DK14">
            <v>38338590</v>
          </cell>
          <cell r="DL14">
            <v>37568688</v>
          </cell>
          <cell r="DM14">
            <v>35886888</v>
          </cell>
          <cell r="DN14">
            <v>35595491</v>
          </cell>
          <cell r="DO14">
            <v>35023511</v>
          </cell>
          <cell r="DP14">
            <v>31519089</v>
          </cell>
          <cell r="DQ14">
            <v>30474944</v>
          </cell>
          <cell r="DR14">
            <v>28754066</v>
          </cell>
          <cell r="DS14">
            <v>31304829</v>
          </cell>
          <cell r="DT14">
            <v>30151112</v>
          </cell>
          <cell r="DU14">
            <v>28576772</v>
          </cell>
          <cell r="DV14">
            <v>26482435</v>
          </cell>
          <cell r="DW14">
            <v>26186678</v>
          </cell>
          <cell r="DX14">
            <v>24079849</v>
          </cell>
          <cell r="DY14">
            <v>23296896</v>
          </cell>
          <cell r="DZ14">
            <v>22159420</v>
          </cell>
          <cell r="EA14">
            <v>21814043</v>
          </cell>
          <cell r="EB14">
            <v>21814043</v>
          </cell>
          <cell r="EC14">
            <v>20071699</v>
          </cell>
          <cell r="ED14">
            <v>19500454</v>
          </cell>
          <cell r="EE14">
            <v>20524634</v>
          </cell>
          <cell r="EF14"/>
          <cell r="EG14">
            <v>2991960</v>
          </cell>
          <cell r="EH14">
            <v>6728971</v>
          </cell>
          <cell r="EI14"/>
          <cell r="EJ14">
            <v>9720931</v>
          </cell>
          <cell r="EK14">
            <v>4107712</v>
          </cell>
          <cell r="EL14">
            <v>10203788</v>
          </cell>
          <cell r="EM14">
            <v>7327222</v>
          </cell>
          <cell r="EN14">
            <v>17531010</v>
          </cell>
          <cell r="EO14">
            <v>3037948</v>
          </cell>
          <cell r="EP14">
            <v>157299404</v>
          </cell>
        </row>
        <row r="15">
          <cell r="B15" t="str">
            <v>Total - Tier 1</v>
          </cell>
          <cell r="C15">
            <v>4246.8072650000004</v>
          </cell>
          <cell r="D15">
            <v>2167.021827</v>
          </cell>
          <cell r="E15">
            <v>3047.6623920000002</v>
          </cell>
          <cell r="F15">
            <v>540.61854700000015</v>
          </cell>
          <cell r="G15">
            <v>625.2596400000001</v>
          </cell>
          <cell r="H15">
            <v>625.15877799999998</v>
          </cell>
          <cell r="I15">
            <v>3434.3709560000002</v>
          </cell>
          <cell r="J15">
            <v>14.706227999999999</v>
          </cell>
          <cell r="K15">
            <v>81.917773999999994</v>
          </cell>
          <cell r="L15">
            <v>0</v>
          </cell>
          <cell r="M15">
            <v>0.74756888597754156</v>
          </cell>
          <cell r="N15">
            <v>0.74257206975099088</v>
          </cell>
          <cell r="O15">
            <v>0.75685175896780255</v>
          </cell>
          <cell r="P15">
            <v>0.74566568963660351</v>
          </cell>
          <cell r="Q15">
            <v>0.74852111697978063</v>
          </cell>
          <cell r="R15">
            <v>0.75110129063670383</v>
          </cell>
          <cell r="S15">
            <v>0.75235753440489594</v>
          </cell>
          <cell r="T15">
            <v>0.75200346660147854</v>
          </cell>
          <cell r="U15">
            <v>0.75397343087861013</v>
          </cell>
          <cell r="V15">
            <v>0.74786760168976385</v>
          </cell>
          <cell r="W15">
            <v>0.7466762677605927</v>
          </cell>
          <cell r="X15">
            <v>0.75805362509611574</v>
          </cell>
          <cell r="Y15">
            <v>0.71490984852938533</v>
          </cell>
          <cell r="Z15">
            <v>0.70696331222357189</v>
          </cell>
          <cell r="AA15">
            <v>0.71293350555050949</v>
          </cell>
          <cell r="AB15">
            <v>0.7027032688872179</v>
          </cell>
          <cell r="AC15">
            <v>0.64561332185050846</v>
          </cell>
          <cell r="AD15">
            <v>0.64661885824950271</v>
          </cell>
          <cell r="AE15">
            <v>0.64224849829791908</v>
          </cell>
          <cell r="AF15">
            <v>0.6389736953421441</v>
          </cell>
          <cell r="AG15">
            <v>0.63169330009778613</v>
          </cell>
          <cell r="AH15">
            <v>0.60160818114852876</v>
          </cell>
          <cell r="AI15">
            <v>0.58793150841080155</v>
          </cell>
          <cell r="AJ15">
            <v>0.59514202307574093</v>
          </cell>
          <cell r="AK15">
            <v>0.54102111473169001</v>
          </cell>
          <cell r="AL15">
            <v>0.55062120050712582</v>
          </cell>
          <cell r="AM15">
            <v>0.55379673279855846</v>
          </cell>
          <cell r="AN15">
            <v>0.55422868995778374</v>
          </cell>
          <cell r="AO15">
            <v>0.55334962621255446</v>
          </cell>
          <cell r="AP15">
            <v>2193891224</v>
          </cell>
          <cell r="AQ15">
            <v>1368979521</v>
          </cell>
          <cell r="AR15">
            <v>0</v>
          </cell>
          <cell r="AS15">
            <v>1601474938</v>
          </cell>
          <cell r="AT15">
            <v>0</v>
          </cell>
          <cell r="AU15">
            <v>282186478</v>
          </cell>
          <cell r="AV15">
            <v>363441407</v>
          </cell>
          <cell r="AW15">
            <v>1846474938</v>
          </cell>
          <cell r="AX15">
            <v>94875438</v>
          </cell>
          <cell r="AY15">
            <v>145840107</v>
          </cell>
          <cell r="AZ15">
            <v>145840.10700000002</v>
          </cell>
          <cell r="BA15">
            <v>33132771</v>
          </cell>
          <cell r="BB15"/>
          <cell r="BC15">
            <v>0.74988412290091677</v>
          </cell>
          <cell r="BD15">
            <v>0.78857495976506908</v>
          </cell>
          <cell r="BE15">
            <v>0.74439646412108484</v>
          </cell>
          <cell r="BF15">
            <v>0.86021446006456093</v>
          </cell>
          <cell r="BG15">
            <v>0.19050007294837396</v>
          </cell>
          <cell r="BH15">
            <v>2.8165118300294084E-2</v>
          </cell>
          <cell r="BI15">
            <v>0.18205943621426318</v>
          </cell>
          <cell r="BJ15">
            <v>0.15741413898679618</v>
          </cell>
          <cell r="BK15">
            <v>0.3308367534111355</v>
          </cell>
          <cell r="BL15">
            <v>0.4210805460058431</v>
          </cell>
          <cell r="BM15">
            <v>0.10709050679684966</v>
          </cell>
          <cell r="BN15">
            <v>0.54678356055756039</v>
          </cell>
          <cell r="BO15">
            <v>0.10881330214908383</v>
          </cell>
          <cell r="BP15">
            <v>3.0346237349211123E-2</v>
          </cell>
          <cell r="BQ15">
            <v>7.8467064799872699E-2</v>
          </cell>
          <cell r="BR15">
            <v>0.71104392425104279</v>
          </cell>
          <cell r="BS15">
            <v>0.81847971521239971</v>
          </cell>
          <cell r="BT15">
            <v>0.88062893395812236</v>
          </cell>
          <cell r="BU15">
            <v>0.83483029145836574</v>
          </cell>
          <cell r="BV15">
            <v>4246807265</v>
          </cell>
          <cell r="BW15">
            <v>4106811968</v>
          </cell>
          <cell r="BX15">
            <v>4032984409</v>
          </cell>
          <cell r="BY15">
            <v>3904607704</v>
          </cell>
          <cell r="BZ15">
            <v>3904883154</v>
          </cell>
          <cell r="CA15">
            <v>3759260006</v>
          </cell>
          <cell r="CB15">
            <v>3606947120</v>
          </cell>
          <cell r="CC15">
            <v>3560091930</v>
          </cell>
          <cell r="CD15">
            <v>3491200121</v>
          </cell>
          <cell r="CE15">
            <v>3216689851</v>
          </cell>
          <cell r="CF15">
            <v>2870218873</v>
          </cell>
          <cell r="CG15">
            <v>3250587672</v>
          </cell>
          <cell r="CH15">
            <v>3002290772</v>
          </cell>
          <cell r="CI15">
            <v>2881784790</v>
          </cell>
          <cell r="CJ15">
            <v>2824637202</v>
          </cell>
          <cell r="CK15">
            <v>2834954934</v>
          </cell>
          <cell r="CL15">
            <v>2752996452</v>
          </cell>
          <cell r="CM15">
            <v>2670632103</v>
          </cell>
          <cell r="CN15">
            <v>2568307540</v>
          </cell>
          <cell r="CO15">
            <v>2576918064</v>
          </cell>
          <cell r="CP15">
            <v>2495879919</v>
          </cell>
          <cell r="CQ15">
            <v>2392084843</v>
          </cell>
          <cell r="CR15">
            <v>2359760079</v>
          </cell>
          <cell r="CS15">
            <v>2263312590</v>
          </cell>
          <cell r="CT15">
            <v>2223893348</v>
          </cell>
          <cell r="CU15">
            <v>2109864071</v>
          </cell>
          <cell r="CV15">
            <v>2010159471</v>
          </cell>
          <cell r="CW15">
            <v>1920417442</v>
          </cell>
          <cell r="CX15">
            <v>1862362040</v>
          </cell>
          <cell r="CY15">
            <v>1773940249</v>
          </cell>
          <cell r="CZ15">
            <v>1737975404</v>
          </cell>
          <cell r="DA15">
            <v>625158778</v>
          </cell>
          <cell r="DB15">
            <v>605487981</v>
          </cell>
          <cell r="DC15">
            <v>598994622</v>
          </cell>
          <cell r="DD15">
            <v>579094030</v>
          </cell>
          <cell r="DE15">
            <v>563590056</v>
          </cell>
          <cell r="DF15">
            <v>553382897</v>
          </cell>
          <cell r="DG15">
            <v>538283521</v>
          </cell>
          <cell r="DH15">
            <v>548232059</v>
          </cell>
          <cell r="DI15">
            <v>469417541</v>
          </cell>
          <cell r="DJ15">
            <v>503780738</v>
          </cell>
          <cell r="DK15">
            <v>445966399</v>
          </cell>
          <cell r="DL15">
            <v>467829127</v>
          </cell>
          <cell r="DM15">
            <v>440314603</v>
          </cell>
          <cell r="DN15">
            <v>444842779</v>
          </cell>
          <cell r="DO15">
            <v>450817172</v>
          </cell>
          <cell r="DP15">
            <v>440346600</v>
          </cell>
          <cell r="DQ15">
            <v>417865981</v>
          </cell>
          <cell r="DR15">
            <v>418738822</v>
          </cell>
          <cell r="DS15">
            <v>404829562</v>
          </cell>
          <cell r="DT15">
            <v>400649459</v>
          </cell>
          <cell r="DU15">
            <v>378098062</v>
          </cell>
          <cell r="DV15">
            <v>366906245</v>
          </cell>
          <cell r="DW15">
            <v>365408709</v>
          </cell>
          <cell r="DX15">
            <v>350598365</v>
          </cell>
          <cell r="DY15">
            <v>347807516</v>
          </cell>
          <cell r="DZ15">
            <v>342110864</v>
          </cell>
          <cell r="EA15">
            <v>324987055</v>
          </cell>
          <cell r="EB15">
            <v>324987055</v>
          </cell>
          <cell r="EC15">
            <v>325368221</v>
          </cell>
          <cell r="ED15">
            <v>304494362</v>
          </cell>
          <cell r="EE15">
            <v>292326223</v>
          </cell>
          <cell r="EF15">
            <v>0</v>
          </cell>
          <cell r="EG15">
            <v>60215353</v>
          </cell>
          <cell r="EH15">
            <v>121793908</v>
          </cell>
          <cell r="EI15">
            <v>0</v>
          </cell>
          <cell r="EJ15">
            <v>182009261</v>
          </cell>
          <cell r="EK15">
            <v>76640559</v>
          </cell>
          <cell r="EL15">
            <v>142109224</v>
          </cell>
          <cell r="EM15">
            <v>117791099</v>
          </cell>
          <cell r="EN15">
            <v>259900323</v>
          </cell>
          <cell r="EO15">
            <v>58300328</v>
          </cell>
          <cell r="EP15">
            <v>2167021827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 t="str">
            <v/>
          </cell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 t="str">
            <v/>
          </cell>
          <cell r="CZ16" t="str">
            <v/>
          </cell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>
            <v>0</v>
          </cell>
          <cell r="EF16"/>
          <cell r="EG16"/>
          <cell r="EH16"/>
          <cell r="EI16"/>
          <cell r="EJ16"/>
          <cell r="EK16"/>
          <cell r="EL16"/>
          <cell r="EM16"/>
          <cell r="EN16"/>
          <cell r="EO16"/>
          <cell r="EP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 t="str">
            <v/>
          </cell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  <cell r="EN17"/>
          <cell r="EO17"/>
          <cell r="EP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EO18">
            <v>0</v>
          </cell>
        </row>
        <row r="19">
          <cell r="B19" t="str">
            <v>Bank of Baroda</v>
          </cell>
          <cell r="C19">
            <v>167.34884299999999</v>
          </cell>
          <cell r="D19">
            <v>49.744278999999999</v>
          </cell>
          <cell r="E19">
            <v>138.890445</v>
          </cell>
          <cell r="F19">
            <v>25.155934999999999</v>
          </cell>
          <cell r="G19">
            <v>25.155934999999999</v>
          </cell>
          <cell r="H19">
            <v>26.199739999999998</v>
          </cell>
          <cell r="I19">
            <v>86.903996000000006</v>
          </cell>
          <cell r="J19">
            <v>7.1733000000000005E-2</v>
          </cell>
          <cell r="K19">
            <v>2.9643549999999999</v>
          </cell>
          <cell r="L19"/>
          <cell r="M19">
            <v>3.1536546039942458E-2</v>
          </cell>
          <cell r="N19">
            <v>3.2868094160714977E-2</v>
          </cell>
          <cell r="O19">
            <v>3.1944228855594656E-2</v>
          </cell>
          <cell r="P19">
            <v>3.2415571025181306E-2</v>
          </cell>
          <cell r="Q19">
            <v>3.1370768805295469E-2</v>
          </cell>
          <cell r="R19">
            <v>3.1248583685666867E-2</v>
          </cell>
          <cell r="S19">
            <v>3.0830277080076837E-2</v>
          </cell>
          <cell r="T19">
            <v>3.0408287097091476E-2</v>
          </cell>
          <cell r="U19">
            <v>2.9011959497383256E-2</v>
          </cell>
          <cell r="V19">
            <v>2.9820236280533322E-2</v>
          </cell>
          <cell r="W19">
            <v>2.9597228966322432E-2</v>
          </cell>
          <cell r="X19">
            <v>3.0397481331140678E-2</v>
          </cell>
          <cell r="Y19">
            <v>2.6082669343393251E-2</v>
          </cell>
          <cell r="Z19">
            <v>2.5659178281376344E-2</v>
          </cell>
          <cell r="AA19">
            <v>2.4713166021917022E-2</v>
          </cell>
          <cell r="AB19">
            <v>2.4416888552832881E-2</v>
          </cell>
          <cell r="AC19">
            <v>2.3549346618616393E-2</v>
          </cell>
          <cell r="AD19">
            <v>2.3671543942872644E-2</v>
          </cell>
          <cell r="AE19">
            <v>2.2796575876147033E-2</v>
          </cell>
          <cell r="AF19">
            <v>2.2636932080139675E-2</v>
          </cell>
          <cell r="AG19">
            <v>2.141702622116393E-2</v>
          </cell>
          <cell r="AH19">
            <v>2.271163209181766E-2</v>
          </cell>
          <cell r="AI19">
            <v>2.183121520348582E-2</v>
          </cell>
          <cell r="AJ19">
            <v>2.1829346098027273E-2</v>
          </cell>
          <cell r="AK19">
            <v>2.0088922922993333E-2</v>
          </cell>
          <cell r="AL19">
            <v>1.9579658140780807E-2</v>
          </cell>
          <cell r="AM19">
            <v>1.9613732706855409E-2</v>
          </cell>
          <cell r="AN19">
            <v>1.9835531066384929E-2</v>
          </cell>
          <cell r="AO19">
            <v>1.9738572604877803E-2</v>
          </cell>
          <cell r="AP19">
            <v>313413032</v>
          </cell>
          <cell r="AQ19">
            <v>195568503</v>
          </cell>
          <cell r="AR19">
            <v>0</v>
          </cell>
          <cell r="AS19">
            <v>228782134</v>
          </cell>
          <cell r="AT19">
            <v>0</v>
          </cell>
          <cell r="AU19">
            <v>40312354</v>
          </cell>
          <cell r="AV19">
            <v>51920201</v>
          </cell>
          <cell r="AW19">
            <v>263782134</v>
          </cell>
          <cell r="AX19">
            <v>13553634</v>
          </cell>
          <cell r="AY19">
            <v>20834301</v>
          </cell>
          <cell r="AZ19">
            <v>20834.300999999999</v>
          </cell>
          <cell r="BA19">
            <v>4733253</v>
          </cell>
          <cell r="BB19"/>
          <cell r="BC19">
            <v>2.9549784701976164E-2</v>
          </cell>
          <cell r="BD19">
            <v>1.8101844809414267E-2</v>
          </cell>
          <cell r="BE19">
            <v>3.3924215631494399E-2</v>
          </cell>
          <cell r="BF19">
            <v>3.1128544041793445E-2</v>
          </cell>
          <cell r="BG19">
            <v>0.15697350132379437</v>
          </cell>
          <cell r="BH19">
            <v>2.4876106950503976E-2</v>
          </cell>
          <cell r="BI19">
            <v>0.28946810455068139</v>
          </cell>
          <cell r="BJ19">
            <v>0.28946810455068139</v>
          </cell>
          <cell r="BK19">
            <v>7.1832613292199241E-2</v>
          </cell>
          <cell r="BL19">
            <v>0.2156962483295759</v>
          </cell>
          <cell r="BM19">
            <v>0.11769400091866156</v>
          </cell>
          <cell r="BN19">
            <v>0.39453807284076575</v>
          </cell>
          <cell r="BO19">
            <v>9.6764572396143569E-2</v>
          </cell>
          <cell r="BP19">
            <v>6.5574240704572545E-2</v>
          </cell>
          <cell r="BQ19">
            <v>3.1190331691571024E-2</v>
          </cell>
          <cell r="BR19">
            <v>0.35815479603366523</v>
          </cell>
          <cell r="BS19">
            <v>9.3943678022999581E-3</v>
          </cell>
          <cell r="BT19">
            <v>2.4412351935679651E-4</v>
          </cell>
          <cell r="BU19">
            <v>6.6221790790171762E-3</v>
          </cell>
          <cell r="BV19">
            <v>167348843</v>
          </cell>
          <cell r="BW19">
            <v>170989698</v>
          </cell>
          <cell r="BX19">
            <v>166312530</v>
          </cell>
          <cell r="BY19">
            <v>161761428</v>
          </cell>
          <cell r="BZ19">
            <v>150394659</v>
          </cell>
          <cell r="CA19">
            <v>144943386</v>
          </cell>
          <cell r="CB19">
            <v>143311335</v>
          </cell>
          <cell r="CC19">
            <v>139149950</v>
          </cell>
          <cell r="CD19">
            <v>133955456</v>
          </cell>
          <cell r="CE19">
            <v>125015672</v>
          </cell>
          <cell r="CF19">
            <v>123014401</v>
          </cell>
          <cell r="CG19">
            <v>122198105</v>
          </cell>
          <cell r="CH19">
            <v>123352716</v>
          </cell>
          <cell r="CI19">
            <v>98429020</v>
          </cell>
          <cell r="CJ19">
            <v>96132100</v>
          </cell>
          <cell r="CK19">
            <v>92015867</v>
          </cell>
          <cell r="CL19">
            <v>88413486</v>
          </cell>
          <cell r="CM19">
            <v>85368565</v>
          </cell>
          <cell r="CN19">
            <v>82907475</v>
          </cell>
          <cell r="CO19">
            <v>81225195</v>
          </cell>
          <cell r="CP19">
            <v>78391648</v>
          </cell>
          <cell r="CQ19">
            <v>71954794</v>
          </cell>
          <cell r="CR19">
            <v>68177548</v>
          </cell>
          <cell r="CS19">
            <v>65254206</v>
          </cell>
          <cell r="CT19">
            <v>64198677</v>
          </cell>
          <cell r="CU19">
            <v>62518263</v>
          </cell>
          <cell r="CV19">
            <v>61944650</v>
          </cell>
          <cell r="CW19">
            <v>59182328</v>
          </cell>
          <cell r="CX19">
            <v>56105943</v>
          </cell>
          <cell r="CY19">
            <v>53949524</v>
          </cell>
          <cell r="CZ19">
            <v>52021524</v>
          </cell>
          <cell r="DA19">
            <v>26199740</v>
          </cell>
          <cell r="DB19">
            <v>27004855</v>
          </cell>
          <cell r="DC19">
            <v>26676675</v>
          </cell>
          <cell r="DD19">
            <v>25744734</v>
          </cell>
          <cell r="DE19">
            <v>25685500</v>
          </cell>
          <cell r="DF19">
            <v>23954402</v>
          </cell>
          <cell r="DG19">
            <v>22942662</v>
          </cell>
          <cell r="DH19">
            <v>22343103</v>
          </cell>
          <cell r="DI19">
            <v>21247935</v>
          </cell>
          <cell r="DJ19">
            <v>19883698</v>
          </cell>
          <cell r="DK19">
            <v>20414825</v>
          </cell>
          <cell r="DL19">
            <v>18995628</v>
          </cell>
          <cell r="DM19">
            <v>17769713</v>
          </cell>
          <cell r="DN19">
            <v>16954349</v>
          </cell>
          <cell r="DO19">
            <v>17899936</v>
          </cell>
          <cell r="DP19">
            <v>16692069</v>
          </cell>
          <cell r="DQ19">
            <v>16254476</v>
          </cell>
          <cell r="DR19">
            <v>14925822</v>
          </cell>
          <cell r="DS19">
            <v>14224907</v>
          </cell>
          <cell r="DT19">
            <v>13387842</v>
          </cell>
          <cell r="DU19">
            <v>12776983</v>
          </cell>
          <cell r="DV19">
            <v>11846009</v>
          </cell>
          <cell r="DW19">
            <v>11273086</v>
          </cell>
          <cell r="DX19">
            <v>10242135</v>
          </cell>
          <cell r="DY19">
            <v>10844344</v>
          </cell>
          <cell r="DZ19">
            <v>10371347</v>
          </cell>
          <cell r="EA19">
            <v>9867331</v>
          </cell>
          <cell r="EB19">
            <v>9867331</v>
          </cell>
          <cell r="EC19">
            <v>9132583</v>
          </cell>
          <cell r="ED19">
            <v>8026209</v>
          </cell>
          <cell r="EE19">
            <v>7569115</v>
          </cell>
          <cell r="EF19"/>
          <cell r="EG19">
            <v>295428</v>
          </cell>
          <cell r="EH19">
            <v>3817300</v>
          </cell>
          <cell r="EI19"/>
          <cell r="EJ19">
            <v>4112728</v>
          </cell>
          <cell r="EK19">
            <v>887100</v>
          </cell>
          <cell r="EL19">
            <v>2617985</v>
          </cell>
          <cell r="EM19">
            <v>4017585</v>
          </cell>
          <cell r="EN19">
            <v>6635570</v>
          </cell>
          <cell r="EO19">
            <v>2075049</v>
          </cell>
          <cell r="EP19">
            <v>49744279</v>
          </cell>
        </row>
        <row r="20">
          <cell r="B20" t="str">
            <v>Prime Bank</v>
          </cell>
          <cell r="C20">
            <v>122.28936</v>
          </cell>
          <cell r="D20">
            <v>36.140222000000001</v>
          </cell>
          <cell r="E20">
            <v>93.525790999999998</v>
          </cell>
          <cell r="F20">
            <v>23.239339000000001</v>
          </cell>
          <cell r="G20">
            <v>23.592361</v>
          </cell>
          <cell r="H20">
            <v>26.752617000000001</v>
          </cell>
          <cell r="I20">
            <v>58.512112000000002</v>
          </cell>
          <cell r="J20">
            <v>0.15348300000000001</v>
          </cell>
          <cell r="K20">
            <v>1.4269449999999999</v>
          </cell>
          <cell r="L20"/>
          <cell r="M20">
            <v>2.5409954085610253E-2</v>
          </cell>
          <cell r="N20">
            <v>2.5064341645782941E-2</v>
          </cell>
          <cell r="O20">
            <v>2.5508587014597836E-2</v>
          </cell>
          <cell r="P20">
            <v>2.5064887869159863E-2</v>
          </cell>
          <cell r="Q20">
            <v>2.4920386260236765E-2</v>
          </cell>
          <cell r="R20">
            <v>2.5459330799126524E-2</v>
          </cell>
          <cell r="S20">
            <v>2.6406418377212207E-2</v>
          </cell>
          <cell r="T20">
            <v>2.6465283854955536E-2</v>
          </cell>
          <cell r="U20">
            <v>2.5816317940743377E-2</v>
          </cell>
          <cell r="V20">
            <v>2.6131257950904693E-2</v>
          </cell>
          <cell r="W20">
            <v>2.5447322997968199E-2</v>
          </cell>
          <cell r="X20">
            <v>2.5073675987318841E-2</v>
          </cell>
          <cell r="Y20">
            <v>2.1492276554682357E-2</v>
          </cell>
          <cell r="Z20">
            <v>2.0399999729413875E-2</v>
          </cell>
          <cell r="AA20">
            <v>1.9541957068046002E-2</v>
          </cell>
          <cell r="AB20">
            <v>1.8775662769375572E-2</v>
          </cell>
          <cell r="AC20">
            <v>1.8293902083025261E-2</v>
          </cell>
          <cell r="AD20">
            <v>1.8213608836170337E-2</v>
          </cell>
          <cell r="AE20">
            <v>1.7950663031244402E-2</v>
          </cell>
          <cell r="AF20">
            <v>1.8031279888122888E-2</v>
          </cell>
          <cell r="AG20">
            <v>1.8600297804854948E-2</v>
          </cell>
          <cell r="AH20">
            <v>1.9188996432328815E-2</v>
          </cell>
          <cell r="AI20">
            <v>1.9350555469791999E-2</v>
          </cell>
          <cell r="AJ20">
            <v>1.9650573864422524E-2</v>
          </cell>
          <cell r="AK20">
            <v>1.7395228571298531E-2</v>
          </cell>
          <cell r="AL20">
            <v>1.7177551665809414E-2</v>
          </cell>
          <cell r="AM20">
            <v>1.7307839728550368E-2</v>
          </cell>
          <cell r="AN20">
            <v>1.7299928183852065E-2</v>
          </cell>
          <cell r="AO20">
            <v>1.7033047174600309E-2</v>
          </cell>
          <cell r="AP20">
            <v>313413032</v>
          </cell>
          <cell r="AQ20">
            <v>195568503</v>
          </cell>
          <cell r="AR20">
            <v>0</v>
          </cell>
          <cell r="AS20">
            <v>228782134</v>
          </cell>
          <cell r="AT20">
            <v>0</v>
          </cell>
          <cell r="AU20">
            <v>40312354</v>
          </cell>
          <cell r="AV20">
            <v>51920201</v>
          </cell>
          <cell r="AW20">
            <v>263782134</v>
          </cell>
          <cell r="AX20">
            <v>13553634</v>
          </cell>
          <cell r="AY20">
            <v>20834301</v>
          </cell>
          <cell r="AZ20">
            <v>20834.300999999999</v>
          </cell>
          <cell r="BA20">
            <v>4733253</v>
          </cell>
          <cell r="BB20"/>
          <cell r="BC20">
            <v>2.1593362670230449E-2</v>
          </cell>
          <cell r="BD20">
            <v>1.3151355355291798E-2</v>
          </cell>
          <cell r="BE20">
            <v>2.2843825584906712E-2</v>
          </cell>
          <cell r="BF20">
            <v>1.4984278292484181E-2</v>
          </cell>
          <cell r="BG20">
            <v>0.10484681038051917</v>
          </cell>
          <cell r="BH20">
            <v>2.270834411370087E-2</v>
          </cell>
          <cell r="BI20">
            <v>0.40320474160973713</v>
          </cell>
          <cell r="BJ20">
            <v>0.39717142666120137</v>
          </cell>
          <cell r="BK20">
            <v>0.16187720088243676</v>
          </cell>
          <cell r="BL20">
            <v>0.47404513085943389</v>
          </cell>
          <cell r="BM20">
            <v>0.11051854825705039</v>
          </cell>
          <cell r="BN20">
            <v>0.48343592902435883</v>
          </cell>
          <cell r="BO20">
            <v>0.10076707027548493</v>
          </cell>
          <cell r="BP20">
            <v>5.3216912586023409E-2</v>
          </cell>
          <cell r="BQ20">
            <v>4.7550157689461518E-2</v>
          </cell>
          <cell r="BR20">
            <v>0.38641984861694462</v>
          </cell>
          <cell r="BS20">
            <v>1.6467471108877016E-2</v>
          </cell>
          <cell r="BT20">
            <v>2.5338941864054609E-2</v>
          </cell>
          <cell r="BU20">
            <v>2.1918965732772272E-2</v>
          </cell>
          <cell r="BV20">
            <v>122289360</v>
          </cell>
          <cell r="BW20">
            <v>118339577</v>
          </cell>
          <cell r="BX20">
            <v>116203591</v>
          </cell>
          <cell r="BY20">
            <v>113554074</v>
          </cell>
          <cell r="BZ20">
            <v>111259126</v>
          </cell>
          <cell r="CA20">
            <v>109986499</v>
          </cell>
          <cell r="CB20">
            <v>108785527</v>
          </cell>
          <cell r="CC20">
            <v>108120587</v>
          </cell>
          <cell r="CD20">
            <v>106049114</v>
          </cell>
          <cell r="CE20">
            <v>100982938</v>
          </cell>
          <cell r="CF20">
            <v>98534545</v>
          </cell>
          <cell r="CG20">
            <v>90725741</v>
          </cell>
          <cell r="CH20">
            <v>89623204</v>
          </cell>
          <cell r="CI20">
            <v>77137825</v>
          </cell>
          <cell r="CJ20">
            <v>76438199</v>
          </cell>
          <cell r="CK20">
            <v>73601507</v>
          </cell>
          <cell r="CL20">
            <v>70961293</v>
          </cell>
          <cell r="CM20">
            <v>67925542</v>
          </cell>
          <cell r="CN20">
            <v>65335545</v>
          </cell>
          <cell r="CO20">
            <v>66915856</v>
          </cell>
          <cell r="CP20">
            <v>65000953</v>
          </cell>
          <cell r="CQ20">
            <v>66032315</v>
          </cell>
          <cell r="CR20">
            <v>65001313</v>
          </cell>
          <cell r="CS20">
            <v>64343912</v>
          </cell>
          <cell r="CT20">
            <v>61271772</v>
          </cell>
          <cell r="CU20">
            <v>58715051</v>
          </cell>
          <cell r="CV20">
            <v>54917674</v>
          </cell>
          <cell r="CW20">
            <v>55249673</v>
          </cell>
          <cell r="CX20">
            <v>53395624</v>
          </cell>
          <cell r="CY20">
            <v>51258965</v>
          </cell>
          <cell r="CZ20">
            <v>49460889</v>
          </cell>
          <cell r="DA20">
            <v>26752617</v>
          </cell>
          <cell r="DB20">
            <v>25329218</v>
          </cell>
          <cell r="DC20">
            <v>24901601</v>
          </cell>
          <cell r="DD20">
            <v>24388063</v>
          </cell>
          <cell r="DE20">
            <v>23972691</v>
          </cell>
          <cell r="DF20">
            <v>23424338</v>
          </cell>
          <cell r="DG20">
            <v>24455363</v>
          </cell>
          <cell r="DH20">
            <v>24207762</v>
          </cell>
          <cell r="DI20">
            <v>23862687</v>
          </cell>
          <cell r="DJ20">
            <v>23023119</v>
          </cell>
          <cell r="DK20">
            <v>23038973</v>
          </cell>
          <cell r="DL20">
            <v>20916339</v>
          </cell>
          <cell r="DM20">
            <v>20542739</v>
          </cell>
          <cell r="DN20">
            <v>15775115</v>
          </cell>
          <cell r="DO20">
            <v>14337719</v>
          </cell>
          <cell r="DP20">
            <v>12972256</v>
          </cell>
          <cell r="DQ20">
            <v>11428716</v>
          </cell>
          <cell r="DR20">
            <v>11134955</v>
          </cell>
          <cell r="DS20">
            <v>10833063</v>
          </cell>
          <cell r="DT20">
            <v>9814195</v>
          </cell>
          <cell r="DU20">
            <v>9578743</v>
          </cell>
          <cell r="DV20">
            <v>9224281</v>
          </cell>
          <cell r="DW20">
            <v>8725208</v>
          </cell>
          <cell r="DX20">
            <v>8252089</v>
          </cell>
          <cell r="DY20">
            <v>8248978</v>
          </cell>
          <cell r="DZ20">
            <v>8276028</v>
          </cell>
          <cell r="EA20">
            <v>7735022</v>
          </cell>
          <cell r="EB20">
            <v>7735022</v>
          </cell>
          <cell r="EC20">
            <v>7246225</v>
          </cell>
          <cell r="ED20">
            <v>6301136</v>
          </cell>
          <cell r="EE20">
            <v>5815849</v>
          </cell>
          <cell r="EF20"/>
          <cell r="EG20">
            <v>477760</v>
          </cell>
          <cell r="EH20">
            <v>2473613</v>
          </cell>
          <cell r="EI20"/>
          <cell r="EJ20">
            <v>2951373</v>
          </cell>
          <cell r="EK20">
            <v>1399084</v>
          </cell>
          <cell r="EL20">
            <v>2170841</v>
          </cell>
          <cell r="EM20">
            <v>2319601</v>
          </cell>
          <cell r="EN20">
            <v>4490442</v>
          </cell>
          <cell r="EO20">
            <v>1353945</v>
          </cell>
          <cell r="EP20">
            <v>36140222</v>
          </cell>
        </row>
        <row r="21">
          <cell r="B21" t="str">
            <v>Citibank</v>
          </cell>
          <cell r="C21">
            <v>107.034617</v>
          </cell>
          <cell r="D21">
            <v>43.527687</v>
          </cell>
          <cell r="E21">
            <v>73.034272999999999</v>
          </cell>
          <cell r="F21">
            <v>18.746693</v>
          </cell>
          <cell r="G21">
            <v>19.366990999999999</v>
          </cell>
          <cell r="H21">
            <v>23.826398000000001</v>
          </cell>
          <cell r="I21">
            <v>86.122022999999999</v>
          </cell>
          <cell r="J21">
            <v>0.95128900000000005</v>
          </cell>
          <cell r="K21">
            <v>2.6938089999999999</v>
          </cell>
          <cell r="L21"/>
          <cell r="M21">
            <v>2.1684550337334754E-2</v>
          </cell>
          <cell r="N21">
            <v>2.3359897430232198E-2</v>
          </cell>
          <cell r="O21">
            <v>2.3773055282268998E-2</v>
          </cell>
          <cell r="P21">
            <v>2.1983184496744305E-2</v>
          </cell>
          <cell r="Q21">
            <v>2.1627565970053102E-2</v>
          </cell>
          <cell r="R21">
            <v>2.1016079342197565E-2</v>
          </cell>
          <cell r="S21">
            <v>2.0781159493233978E-2</v>
          </cell>
          <cell r="T21">
            <v>2.1069175408696801E-2</v>
          </cell>
          <cell r="U21">
            <v>2.2726593791174175E-2</v>
          </cell>
          <cell r="V21">
            <v>2.1662661757173629E-2</v>
          </cell>
          <cell r="W21">
            <v>2.4884820891197167E-2</v>
          </cell>
          <cell r="X21">
            <v>2.1947720410431186E-2</v>
          </cell>
          <cell r="Y21">
            <v>2.5321587092931558E-2</v>
          </cell>
          <cell r="Z21">
            <v>2.6019819430378691E-2</v>
          </cell>
          <cell r="AA21">
            <v>2.4209510982573242E-2</v>
          </cell>
          <cell r="AB21">
            <v>2.485043641234011E-2</v>
          </cell>
          <cell r="AC21">
            <v>2.7860405995863535E-2</v>
          </cell>
          <cell r="AD21">
            <v>2.8223331975034582E-2</v>
          </cell>
          <cell r="AE21">
            <v>3.287241352169528E-2</v>
          </cell>
          <cell r="AF21">
            <v>3.0811535553056664E-2</v>
          </cell>
          <cell r="AG21">
            <v>2.8398481336390932E-2</v>
          </cell>
          <cell r="AH21">
            <v>3.9911890376728196E-2</v>
          </cell>
          <cell r="AI21">
            <v>3.3255751637952705E-2</v>
          </cell>
          <cell r="AJ21">
            <v>3.1835438024802397E-2</v>
          </cell>
          <cell r="AK21">
            <v>2.7910849228194583E-2</v>
          </cell>
          <cell r="AL21">
            <v>2.9754273318985499E-2</v>
          </cell>
          <cell r="AM21">
            <v>3.0815151670098295E-2</v>
          </cell>
          <cell r="AN21">
            <v>2.8800763856532775E-2</v>
          </cell>
          <cell r="AO21">
            <v>2.8911899733140151E-2</v>
          </cell>
          <cell r="AP21">
            <v>313413032</v>
          </cell>
          <cell r="AQ21">
            <v>195568503</v>
          </cell>
          <cell r="AR21">
            <v>0</v>
          </cell>
          <cell r="AS21">
            <v>228782134</v>
          </cell>
          <cell r="AT21">
            <v>0</v>
          </cell>
          <cell r="AU21">
            <v>40312354</v>
          </cell>
          <cell r="AV21">
            <v>51920201</v>
          </cell>
          <cell r="AW21">
            <v>263782134</v>
          </cell>
          <cell r="AX21">
            <v>13553634</v>
          </cell>
          <cell r="AY21">
            <v>20834301</v>
          </cell>
          <cell r="AZ21">
            <v>20834.300999999999</v>
          </cell>
          <cell r="BA21">
            <v>4733253</v>
          </cell>
          <cell r="BB21"/>
          <cell r="BC21">
            <v>1.8899741589539869E-2</v>
          </cell>
          <cell r="BD21">
            <v>1.5839639267598168E-2</v>
          </cell>
          <cell r="BE21">
            <v>1.7838739200104294E-2</v>
          </cell>
          <cell r="BF21">
            <v>2.828755398617222E-2</v>
          </cell>
          <cell r="BG21">
            <v>0.14177762448742087</v>
          </cell>
          <cell r="BH21">
            <v>3.0522491019924994E-2</v>
          </cell>
          <cell r="BI21">
            <v>0.22487849594522413</v>
          </cell>
          <cell r="BJ21">
            <v>0.21767594799764517</v>
          </cell>
          <cell r="BK21">
            <v>0.40233164029132923</v>
          </cell>
          <cell r="BL21">
            <v>0.38977698282726458</v>
          </cell>
          <cell r="BM21">
            <v>1.7828565987353617E-2</v>
          </cell>
          <cell r="BN21">
            <v>0.8467112082549173</v>
          </cell>
          <cell r="BO21">
            <v>5.9172468552938867E-2</v>
          </cell>
          <cell r="BP21">
            <v>1.4331364659422637E-2</v>
          </cell>
          <cell r="BQ21">
            <v>4.4841103893516226E-2</v>
          </cell>
          <cell r="BR21">
            <v>0.59598987176883378</v>
          </cell>
          <cell r="BS21">
            <v>2.563416526004084E-2</v>
          </cell>
          <cell r="BT21">
            <v>3.3136225751076248E-2</v>
          </cell>
          <cell r="BU21">
            <v>3.1182097622756109E-2</v>
          </cell>
          <cell r="BV21">
            <v>107034617</v>
          </cell>
          <cell r="BW21">
            <v>115188165</v>
          </cell>
          <cell r="BX21">
            <v>106453856</v>
          </cell>
          <cell r="BY21">
            <v>101750445</v>
          </cell>
          <cell r="BZ21">
            <v>103211168</v>
          </cell>
          <cell r="CA21">
            <v>95052722</v>
          </cell>
          <cell r="CB21">
            <v>96570193</v>
          </cell>
          <cell r="CC21">
            <v>93526049</v>
          </cell>
          <cell r="CD21">
            <v>90132862</v>
          </cell>
          <cell r="CE21">
            <v>93274626</v>
          </cell>
          <cell r="CF21">
            <v>85638687</v>
          </cell>
          <cell r="CG21">
            <v>100756266</v>
          </cell>
          <cell r="CH21">
            <v>85155116</v>
          </cell>
          <cell r="CI21">
            <v>90072120</v>
          </cell>
          <cell r="CJ21">
            <v>98231911</v>
          </cell>
          <cell r="CK21">
            <v>88851809</v>
          </cell>
          <cell r="CL21">
            <v>90025078</v>
          </cell>
          <cell r="CM21">
            <v>101117630</v>
          </cell>
          <cell r="CN21">
            <v>103323540</v>
          </cell>
          <cell r="CO21">
            <v>116502032</v>
          </cell>
          <cell r="CP21">
            <v>103254695</v>
          </cell>
          <cell r="CQ21">
            <v>89167854</v>
          </cell>
          <cell r="CR21">
            <v>88147287</v>
          </cell>
          <cell r="CS21">
            <v>93483001</v>
          </cell>
          <cell r="CT21">
            <v>115826138</v>
          </cell>
          <cell r="CU21">
            <v>82954185</v>
          </cell>
          <cell r="CV21">
            <v>79397808</v>
          </cell>
          <cell r="CW21">
            <v>81940917</v>
          </cell>
          <cell r="CX21">
            <v>80054734</v>
          </cell>
          <cell r="CY21">
            <v>72191900</v>
          </cell>
          <cell r="CZ21">
            <v>71242659</v>
          </cell>
          <cell r="DA21">
            <v>23826398</v>
          </cell>
          <cell r="DB21">
            <v>23000535</v>
          </cell>
          <cell r="DC21">
            <v>22134310</v>
          </cell>
          <cell r="DD21">
            <v>21634232</v>
          </cell>
          <cell r="DE21">
            <v>20801681</v>
          </cell>
          <cell r="DF21">
            <v>20000679</v>
          </cell>
          <cell r="DG21">
            <v>19046566</v>
          </cell>
          <cell r="DH21">
            <v>18621201</v>
          </cell>
          <cell r="DI21">
            <v>17811829</v>
          </cell>
          <cell r="DJ21">
            <v>20388513</v>
          </cell>
          <cell r="DK21">
            <v>19409582</v>
          </cell>
          <cell r="DL21">
            <v>19201130</v>
          </cell>
          <cell r="DM21">
            <v>18246232</v>
          </cell>
          <cell r="DN21">
            <v>21172148</v>
          </cell>
          <cell r="DO21">
            <v>20177310</v>
          </cell>
          <cell r="DP21">
            <v>19161379</v>
          </cell>
          <cell r="DQ21">
            <v>18414690</v>
          </cell>
          <cell r="DR21">
            <v>20400169</v>
          </cell>
          <cell r="DS21">
            <v>19628607</v>
          </cell>
          <cell r="DT21">
            <v>21705386</v>
          </cell>
          <cell r="DU21">
            <v>21022221</v>
          </cell>
          <cell r="DV21">
            <v>20267062</v>
          </cell>
          <cell r="DW21">
            <v>19407199</v>
          </cell>
          <cell r="DX21">
            <v>20351926</v>
          </cell>
          <cell r="DY21">
            <v>19913000</v>
          </cell>
          <cell r="DZ21">
            <v>19188220</v>
          </cell>
          <cell r="EA21">
            <v>18358760</v>
          </cell>
          <cell r="EB21">
            <v>18358760</v>
          </cell>
          <cell r="EC21">
            <v>18002473</v>
          </cell>
          <cell r="ED21">
            <v>16706767</v>
          </cell>
          <cell r="EE21">
            <v>15963873</v>
          </cell>
          <cell r="EF21"/>
          <cell r="EG21">
            <v>1694678</v>
          </cell>
          <cell r="EH21">
            <v>2517464</v>
          </cell>
          <cell r="EI21"/>
          <cell r="EJ21">
            <v>4212142</v>
          </cell>
          <cell r="EK21">
            <v>1641796</v>
          </cell>
          <cell r="EL21">
            <v>669006</v>
          </cell>
          <cell r="EM21">
            <v>121117</v>
          </cell>
          <cell r="EN21">
            <v>790123</v>
          </cell>
          <cell r="EO21">
            <v>1629050</v>
          </cell>
          <cell r="EP21">
            <v>43527687</v>
          </cell>
        </row>
        <row r="22">
          <cell r="B22" t="str">
            <v>National Bank of Kenya</v>
          </cell>
          <cell r="C22">
            <v>133.63397000000001</v>
          </cell>
          <cell r="D22">
            <v>60.376595000000002</v>
          </cell>
          <cell r="E22">
            <v>99.913441000000006</v>
          </cell>
          <cell r="F22">
            <v>6.1640980000000001</v>
          </cell>
          <cell r="G22">
            <v>10.532907</v>
          </cell>
          <cell r="H22">
            <v>12.645619999999999</v>
          </cell>
          <cell r="I22">
            <v>78.422697999999997</v>
          </cell>
          <cell r="J22">
            <v>0.28505399999999997</v>
          </cell>
          <cell r="K22">
            <v>1.021698</v>
          </cell>
          <cell r="L22"/>
          <cell r="M22">
            <v>2.1009519378810647E-2</v>
          </cell>
          <cell r="N22">
            <v>2.1075348021570142E-2</v>
          </cell>
          <cell r="O22">
            <v>1.3586872056315209E-2</v>
          </cell>
          <cell r="P22">
            <v>2.2155144865286667E-2</v>
          </cell>
          <cell r="Q22">
            <v>2.1187948171603768E-2</v>
          </cell>
          <cell r="R22">
            <v>2.1321226333259544E-2</v>
          </cell>
          <cell r="S22">
            <v>1.8804270065496138E-2</v>
          </cell>
          <cell r="T22">
            <v>2.0578401742438125E-2</v>
          </cell>
          <cell r="U22">
            <v>2.0110339884819195E-2</v>
          </cell>
          <cell r="V22">
            <v>2.2302863572197205E-2</v>
          </cell>
          <cell r="W22">
            <v>2.1923661717223434E-2</v>
          </cell>
          <cell r="X22">
            <v>2.248378849069637E-2</v>
          </cell>
          <cell r="Y22">
            <v>2.216059880051463E-2</v>
          </cell>
          <cell r="Z22">
            <v>2.3669490440937156E-2</v>
          </cell>
          <cell r="AA22">
            <v>2.6931255254621599E-2</v>
          </cell>
          <cell r="AB22">
            <v>2.7841790207691227E-2</v>
          </cell>
          <cell r="AC22">
            <v>2.7549495446274198E-2</v>
          </cell>
          <cell r="AD22">
            <v>2.8860617288786423E-2</v>
          </cell>
          <cell r="AE22">
            <v>2.8625333711264821E-2</v>
          </cell>
          <cell r="AF22">
            <v>2.9629673640735613E-2</v>
          </cell>
          <cell r="AG22">
            <v>3.0930922906037377E-2</v>
          </cell>
          <cell r="AH22">
            <v>3.0676786498131305E-2</v>
          </cell>
          <cell r="AI22">
            <v>3.2750958090150294E-2</v>
          </cell>
          <cell r="AJ22">
            <v>3.1627657601460205E-2</v>
          </cell>
          <cell r="AK22">
            <v>3.6075814954357334E-2</v>
          </cell>
          <cell r="AL22">
            <v>3.4938654374548198E-2</v>
          </cell>
          <cell r="AM22">
            <v>3.5137559929824431E-2</v>
          </cell>
          <cell r="AN22">
            <v>3.4238251692761776E-2</v>
          </cell>
          <cell r="AO22">
            <v>3.3567797886750565E-2</v>
          </cell>
          <cell r="AP22">
            <v>313413032</v>
          </cell>
          <cell r="AQ22">
            <v>195568503</v>
          </cell>
          <cell r="AR22">
            <v>0</v>
          </cell>
          <cell r="AS22">
            <v>228782134</v>
          </cell>
          <cell r="AT22">
            <v>0</v>
          </cell>
          <cell r="AU22">
            <v>40312354</v>
          </cell>
          <cell r="AV22">
            <v>51920201</v>
          </cell>
          <cell r="AW22">
            <v>263782134</v>
          </cell>
          <cell r="AX22">
            <v>13553634</v>
          </cell>
          <cell r="AY22">
            <v>20834301</v>
          </cell>
          <cell r="AZ22">
            <v>20834.300999999999</v>
          </cell>
          <cell r="BA22">
            <v>4733253</v>
          </cell>
          <cell r="BB22"/>
          <cell r="BC22">
            <v>2.359654821378324E-2</v>
          </cell>
          <cell r="BD22">
            <v>2.197092358723015E-2</v>
          </cell>
          <cell r="BE22">
            <v>2.4404019419540297E-2</v>
          </cell>
          <cell r="BF22">
            <v>1.0728799752530408E-2</v>
          </cell>
          <cell r="BG22">
            <v>0.16625705763974399</v>
          </cell>
          <cell r="BH22">
            <v>1.5689731233548602E-2</v>
          </cell>
          <cell r="BI22">
            <v>0.13430941893888934</v>
          </cell>
          <cell r="BJ22">
            <v>7.8600942803574547E-2</v>
          </cell>
          <cell r="BK22">
            <v>0.20942285022907459</v>
          </cell>
          <cell r="BL22">
            <v>0.7435808961435223</v>
          </cell>
          <cell r="BM22">
            <v>0.27497338487100659</v>
          </cell>
          <cell r="BN22">
            <v>0.52837083448152078</v>
          </cell>
          <cell r="BO22">
            <v>0.10352094152422787</v>
          </cell>
          <cell r="BP22">
            <v>2.7259249052551879E-2</v>
          </cell>
          <cell r="BQ22">
            <v>7.6261692471675996E-2</v>
          </cell>
          <cell r="BR22">
            <v>0.60428901652981803</v>
          </cell>
          <cell r="BS22">
            <v>8.0372408730157753E-3</v>
          </cell>
          <cell r="BT22">
            <v>1.1461536469994585E-2</v>
          </cell>
          <cell r="BU22">
            <v>9.3456956106831458E-3</v>
          </cell>
          <cell r="BV22">
            <v>133633970</v>
          </cell>
          <cell r="BW22">
            <v>129588169</v>
          </cell>
          <cell r="BX22">
            <v>126841620</v>
          </cell>
          <cell r="BY22">
            <v>129590385</v>
          </cell>
          <cell r="BZ22">
            <v>119225458</v>
          </cell>
          <cell r="CA22">
            <v>113796756</v>
          </cell>
          <cell r="CB22">
            <v>112028747</v>
          </cell>
          <cell r="CC22">
            <v>107216724</v>
          </cell>
          <cell r="CD22">
            <v>114922318</v>
          </cell>
          <cell r="CE22">
            <v>105065267</v>
          </cell>
          <cell r="CF22">
            <v>115143443</v>
          </cell>
          <cell r="CG22">
            <v>112734821</v>
          </cell>
          <cell r="CH22">
            <v>113569560</v>
          </cell>
          <cell r="CI22">
            <v>105472552</v>
          </cell>
          <cell r="CJ22">
            <v>109942042</v>
          </cell>
          <cell r="CK22">
            <v>116315700</v>
          </cell>
          <cell r="CL22">
            <v>116378429</v>
          </cell>
          <cell r="CM22">
            <v>115442827</v>
          </cell>
          <cell r="CN22">
            <v>115114374</v>
          </cell>
          <cell r="CO22">
            <v>113215137</v>
          </cell>
          <cell r="CP22">
            <v>116157723</v>
          </cell>
          <cell r="CQ22">
            <v>115220642</v>
          </cell>
          <cell r="CR22">
            <v>125295035</v>
          </cell>
          <cell r="CS22">
            <v>117789712</v>
          </cell>
          <cell r="CT22">
            <v>124144110</v>
          </cell>
          <cell r="CU22">
            <v>116587690</v>
          </cell>
          <cell r="CV22">
            <v>122864886</v>
          </cell>
          <cell r="CW22">
            <v>116897968</v>
          </cell>
          <cell r="CX22">
            <v>109102269</v>
          </cell>
          <cell r="CY22">
            <v>98916489</v>
          </cell>
          <cell r="CZ22">
            <v>92493034</v>
          </cell>
          <cell r="DA22">
            <v>12645620</v>
          </cell>
          <cell r="DB22">
            <v>12185411</v>
          </cell>
          <cell r="DC22">
            <v>11935544</v>
          </cell>
          <cell r="DD22">
            <v>11913390</v>
          </cell>
          <cell r="DE22">
            <v>11338933</v>
          </cell>
          <cell r="DF22">
            <v>11859422</v>
          </cell>
          <cell r="DG22">
            <v>11704420</v>
          </cell>
          <cell r="DH22">
            <v>7228992</v>
          </cell>
          <cell r="DI22">
            <v>7243874</v>
          </cell>
          <cell r="DJ22">
            <v>7148430</v>
          </cell>
          <cell r="DK22">
            <v>6935718</v>
          </cell>
          <cell r="DL22">
            <v>6919427</v>
          </cell>
          <cell r="DM22">
            <v>5790240</v>
          </cell>
          <cell r="DN22">
            <v>6414689</v>
          </cell>
          <cell r="DO22">
            <v>7047537</v>
          </cell>
          <cell r="DP22">
            <v>10989919</v>
          </cell>
          <cell r="DQ22">
            <v>11217864</v>
          </cell>
          <cell r="DR22">
            <v>10987755</v>
          </cell>
          <cell r="DS22">
            <v>10996083</v>
          </cell>
          <cell r="DT22">
            <v>11315041</v>
          </cell>
          <cell r="DU22">
            <v>11222418</v>
          </cell>
          <cell r="DV22">
            <v>11237917</v>
          </cell>
          <cell r="DW22">
            <v>10913622</v>
          </cell>
          <cell r="DX22">
            <v>13443880</v>
          </cell>
          <cell r="DY22">
            <v>13116009</v>
          </cell>
          <cell r="DZ22">
            <v>12606495</v>
          </cell>
          <cell r="EA22">
            <v>12113912</v>
          </cell>
          <cell r="EB22">
            <v>12113912</v>
          </cell>
          <cell r="EC22">
            <v>12251404</v>
          </cell>
          <cell r="ED22">
            <v>12223289</v>
          </cell>
          <cell r="EE22">
            <v>11848291</v>
          </cell>
          <cell r="EF22"/>
          <cell r="EG22">
            <v>1077308</v>
          </cell>
          <cell r="EH22">
            <v>4066868</v>
          </cell>
          <cell r="EI22"/>
          <cell r="EJ22">
            <v>5144176</v>
          </cell>
          <cell r="EK22">
            <v>3825111</v>
          </cell>
          <cell r="EL22">
            <v>12098852</v>
          </cell>
          <cell r="EM22">
            <v>10799558</v>
          </cell>
          <cell r="EN22">
            <v>22898410</v>
          </cell>
          <cell r="EO22">
            <v>1021698</v>
          </cell>
          <cell r="EP22">
            <v>60376595</v>
          </cell>
        </row>
        <row r="23">
          <cell r="B23" t="str">
            <v>Family Bank Limited</v>
          </cell>
          <cell r="C23">
            <v>100.001548</v>
          </cell>
          <cell r="D23">
            <v>63.398746000000003</v>
          </cell>
          <cell r="E23">
            <v>76.403796</v>
          </cell>
          <cell r="F23">
            <v>13.022485</v>
          </cell>
          <cell r="G23">
            <v>17.022485</v>
          </cell>
          <cell r="H23">
            <v>14.173036</v>
          </cell>
          <cell r="I23">
            <v>80.722555999999997</v>
          </cell>
          <cell r="J23">
            <v>0.14168</v>
          </cell>
          <cell r="K23">
            <v>1.5702510000000001</v>
          </cell>
          <cell r="L23"/>
          <cell r="M23">
            <v>1.7720928379769196E-2</v>
          </cell>
          <cell r="N23">
            <v>1.7424312774477511E-2</v>
          </cell>
          <cell r="O23">
            <v>1.1433274819009654E-2</v>
          </cell>
          <cell r="P23">
            <v>1.7337890482340274E-2</v>
          </cell>
          <cell r="Q23">
            <v>1.6894474918302382E-2</v>
          </cell>
          <cell r="R23">
            <v>1.6776719384151251E-2</v>
          </cell>
          <cell r="S23">
            <v>1.6881790495128331E-2</v>
          </cell>
          <cell r="T23">
            <v>1.6002193194272377E-2</v>
          </cell>
          <cell r="U23">
            <v>1.5872137106824891E-2</v>
          </cell>
          <cell r="V23">
            <v>1.5672286825803929E-2</v>
          </cell>
          <cell r="W23">
            <v>1.6251868356895446E-2</v>
          </cell>
          <cell r="X23">
            <v>1.66012281783545E-2</v>
          </cell>
          <cell r="Y23">
            <v>1.696080623335814E-2</v>
          </cell>
          <cell r="Z23">
            <v>1.7208158079761463E-2</v>
          </cell>
          <cell r="AA23">
            <v>1.7867112480765442E-2</v>
          </cell>
          <cell r="AB23">
            <v>1.8205466057299599E-2</v>
          </cell>
          <cell r="AC23">
            <v>1.7971847967669177E-2</v>
          </cell>
          <cell r="AD23">
            <v>1.858133330257877E-2</v>
          </cell>
          <cell r="AE23">
            <v>2.1151590329892431E-2</v>
          </cell>
          <cell r="AF23">
            <v>2.1530006794440726E-2</v>
          </cell>
          <cell r="AG23">
            <v>2.4338794966044422E-2</v>
          </cell>
          <cell r="AH23">
            <v>2.95454081956621E-2</v>
          </cell>
          <cell r="AI23">
            <v>3.5161238841224615E-2</v>
          </cell>
          <cell r="AJ23">
            <v>2.8464016497288226E-2</v>
          </cell>
          <cell r="AK23">
            <v>2.0358435377465518E-2</v>
          </cell>
          <cell r="AL23">
            <v>1.7480672076559383E-2</v>
          </cell>
          <cell r="AM23">
            <v>1.6825293519119589E-2</v>
          </cell>
          <cell r="AN23">
            <v>1.6195377442659913E-2</v>
          </cell>
          <cell r="AO23">
            <v>1.6027640843028997E-2</v>
          </cell>
          <cell r="AP23">
            <v>313413032</v>
          </cell>
          <cell r="AQ23">
            <v>195568503</v>
          </cell>
          <cell r="AR23">
            <v>0</v>
          </cell>
          <cell r="AS23">
            <v>228782134</v>
          </cell>
          <cell r="AT23">
            <v>0</v>
          </cell>
          <cell r="AU23">
            <v>40312354</v>
          </cell>
          <cell r="AV23">
            <v>51920201</v>
          </cell>
          <cell r="AW23">
            <v>263782134</v>
          </cell>
          <cell r="AX23">
            <v>13553634</v>
          </cell>
          <cell r="AY23">
            <v>20834301</v>
          </cell>
          <cell r="AZ23">
            <v>20834.300999999999</v>
          </cell>
          <cell r="BA23">
            <v>4733253</v>
          </cell>
          <cell r="BB23"/>
          <cell r="BC23">
            <v>1.7657870591100144E-2</v>
          </cell>
          <cell r="BD23">
            <v>2.3070678362902268E-2</v>
          </cell>
          <cell r="BE23">
            <v>1.8661750637840559E-2</v>
          </cell>
          <cell r="BF23">
            <v>1.6489127452741052E-2</v>
          </cell>
          <cell r="BG23">
            <v>0.16084741825937024</v>
          </cell>
          <cell r="BH23">
            <v>2.3068628200862015E-2</v>
          </cell>
          <cell r="BI23">
            <v>0.21087643706425749</v>
          </cell>
          <cell r="BJ23">
            <v>0.16132399226803473</v>
          </cell>
          <cell r="BK23">
            <v>0.27593989212791409</v>
          </cell>
          <cell r="BL23">
            <v>0.56959478930119112</v>
          </cell>
          <cell r="BM23">
            <v>0.12864190905194584</v>
          </cell>
          <cell r="BN23">
            <v>0.49768905269109442</v>
          </cell>
          <cell r="BO23">
            <v>0.13286715664760859</v>
          </cell>
          <cell r="BP23">
            <v>3.0066913500788588E-2</v>
          </cell>
          <cell r="BQ23">
            <v>0.10280024314682</v>
          </cell>
          <cell r="BR23">
            <v>0.82978528972565713</v>
          </cell>
          <cell r="BS23">
            <v>1.654624352873264E-2</v>
          </cell>
          <cell r="BT23">
            <v>2.5643676299541931E-3</v>
          </cell>
          <cell r="BU23">
            <v>1.0772959143335778E-2</v>
          </cell>
          <cell r="BV23">
            <v>100001548</v>
          </cell>
          <cell r="BW23">
            <v>94790889</v>
          </cell>
          <cell r="BX23">
            <v>90590626</v>
          </cell>
          <cell r="BY23">
            <v>90164189</v>
          </cell>
          <cell r="BZ23">
            <v>86910641</v>
          </cell>
          <cell r="CA23">
            <v>82192596</v>
          </cell>
          <cell r="CB23">
            <v>78857125</v>
          </cell>
          <cell r="CC23">
            <v>78926424</v>
          </cell>
          <cell r="CD23">
            <v>72596791</v>
          </cell>
          <cell r="CE23">
            <v>70149732</v>
          </cell>
          <cell r="CF23">
            <v>66909838</v>
          </cell>
          <cell r="CG23">
            <v>68730617</v>
          </cell>
          <cell r="CH23">
            <v>69033491</v>
          </cell>
          <cell r="CI23">
            <v>67725435</v>
          </cell>
          <cell r="CJ23">
            <v>69050943</v>
          </cell>
          <cell r="CK23">
            <v>71479580</v>
          </cell>
          <cell r="CL23">
            <v>69391049</v>
          </cell>
          <cell r="CM23">
            <v>66706579</v>
          </cell>
          <cell r="CN23">
            <v>69432374</v>
          </cell>
          <cell r="CO23">
            <v>78734331</v>
          </cell>
          <cell r="CP23">
            <v>80104753</v>
          </cell>
          <cell r="CQ23">
            <v>85939969</v>
          </cell>
          <cell r="CR23">
            <v>81190214</v>
          </cell>
          <cell r="CS23">
            <v>80554920</v>
          </cell>
          <cell r="CT23">
            <v>74747708</v>
          </cell>
          <cell r="CU23">
            <v>71030126</v>
          </cell>
          <cell r="CV23">
            <v>61812663</v>
          </cell>
          <cell r="CW23">
            <v>56171763</v>
          </cell>
          <cell r="CX23">
            <v>50563721</v>
          </cell>
          <cell r="CY23">
            <v>54011901</v>
          </cell>
          <cell r="CZ23">
            <v>43500989</v>
          </cell>
          <cell r="DA23">
            <v>14173036</v>
          </cell>
          <cell r="DB23">
            <v>13736643</v>
          </cell>
          <cell r="DC23">
            <v>13161565</v>
          </cell>
          <cell r="DD23">
            <v>13157788</v>
          </cell>
          <cell r="DE23">
            <v>12700975</v>
          </cell>
          <cell r="DF23">
            <v>12684775</v>
          </cell>
          <cell r="DG23">
            <v>12408203</v>
          </cell>
          <cell r="DH23">
            <v>12092368</v>
          </cell>
          <cell r="DI23">
            <v>11763776</v>
          </cell>
          <cell r="DJ23">
            <v>11570555</v>
          </cell>
          <cell r="DK23">
            <v>11426448</v>
          </cell>
          <cell r="DL23">
            <v>11785863</v>
          </cell>
          <cell r="DM23">
            <v>11219706</v>
          </cell>
          <cell r="DN23">
            <v>11157254</v>
          </cell>
          <cell r="DO23">
            <v>11608295</v>
          </cell>
          <cell r="DP23">
            <v>11865416</v>
          </cell>
          <cell r="DQ23">
            <v>12115533</v>
          </cell>
          <cell r="DR23">
            <v>12355585</v>
          </cell>
          <cell r="DS23">
            <v>12618877</v>
          </cell>
          <cell r="DT23">
            <v>13113788</v>
          </cell>
          <cell r="DU23">
            <v>12011680</v>
          </cell>
          <cell r="DV23">
            <v>12271025</v>
          </cell>
          <cell r="DW23">
            <v>11926782</v>
          </cell>
          <cell r="DX23">
            <v>11770798</v>
          </cell>
          <cell r="DY23">
            <v>11141694</v>
          </cell>
          <cell r="DZ23">
            <v>11113094</v>
          </cell>
          <cell r="EA23">
            <v>10620650</v>
          </cell>
          <cell r="EB23">
            <v>10620650</v>
          </cell>
          <cell r="EC23">
            <v>7213495</v>
          </cell>
          <cell r="ED23">
            <v>6411938</v>
          </cell>
          <cell r="EE23">
            <v>5968296</v>
          </cell>
          <cell r="EF23"/>
          <cell r="EG23">
            <v>1400930</v>
          </cell>
          <cell r="EH23">
            <v>3676009</v>
          </cell>
          <cell r="EI23"/>
          <cell r="EJ23">
            <v>5076939</v>
          </cell>
          <cell r="EK23">
            <v>2891798</v>
          </cell>
          <cell r="EL23">
            <v>4658269</v>
          </cell>
          <cell r="EM23">
            <v>4701529</v>
          </cell>
          <cell r="EN23">
            <v>9359798</v>
          </cell>
          <cell r="EO23">
            <v>1099175</v>
          </cell>
          <cell r="EP23">
            <v>63398746</v>
          </cell>
        </row>
        <row r="24">
          <cell r="B24" t="str">
            <v>Bank of India</v>
          </cell>
          <cell r="C24">
            <v>77.906774999999996</v>
          </cell>
          <cell r="D24">
            <v>15.087235</v>
          </cell>
          <cell r="E24">
            <v>50.773063999999998</v>
          </cell>
          <cell r="F24">
            <v>17.818397000000001</v>
          </cell>
          <cell r="G24">
            <v>17.995501999999998</v>
          </cell>
          <cell r="H24">
            <v>19.200437999999998</v>
          </cell>
          <cell r="I24">
            <v>35.628340999999999</v>
          </cell>
          <cell r="J24">
            <v>1.7436E-2</v>
          </cell>
          <cell r="K24">
            <v>1.647246</v>
          </cell>
          <cell r="L24"/>
          <cell r="M24">
            <v>1.6325190124003918E-2</v>
          </cell>
          <cell r="N24">
            <v>1.6026218507741184E-2</v>
          </cell>
          <cell r="O24">
            <v>1.6273506217392989E-2</v>
          </cell>
          <cell r="P24">
            <v>1.5933690312079658E-2</v>
          </cell>
          <cell r="Q24">
            <v>1.5333021768475681E-2</v>
          </cell>
          <cell r="R24">
            <v>1.5613701050332118E-2</v>
          </cell>
          <cell r="S24">
            <v>1.5530625535197469E-2</v>
          </cell>
          <cell r="T24">
            <v>1.5623490505497269E-2</v>
          </cell>
          <cell r="U24">
            <v>1.5047849036040162E-2</v>
          </cell>
          <cell r="V24">
            <v>1.5410771342248754E-2</v>
          </cell>
          <cell r="W24">
            <v>1.5386182703891142E-2</v>
          </cell>
          <cell r="X24">
            <v>1.5940579417243715E-2</v>
          </cell>
          <cell r="Y24">
            <v>1.4430350871621971E-2</v>
          </cell>
          <cell r="Z24">
            <v>1.4327393302563374E-2</v>
          </cell>
          <cell r="AA24">
            <v>1.4096669921872525E-2</v>
          </cell>
          <cell r="AB24">
            <v>1.3914177932117276E-2</v>
          </cell>
          <cell r="AC24">
            <v>1.3136110469778282E-2</v>
          </cell>
          <cell r="AD24">
            <v>1.3034718536212294E-2</v>
          </cell>
          <cell r="AE24">
            <v>1.2598448051087631E-2</v>
          </cell>
          <cell r="AF24">
            <v>1.2266224924117719E-2</v>
          </cell>
          <cell r="AG24">
            <v>1.1599550651665885E-2</v>
          </cell>
          <cell r="AH24">
            <v>1.62277454166413E-2</v>
          </cell>
          <cell r="AI24">
            <v>1.3650597141543732E-2</v>
          </cell>
          <cell r="AJ24">
            <v>1.3486590778816261E-2</v>
          </cell>
          <cell r="AK24">
            <v>1.1205488493967001E-2</v>
          </cell>
          <cell r="AL24">
            <v>1.1506779612066271E-2</v>
          </cell>
          <cell r="AM24">
            <v>1.19594994372545E-2</v>
          </cell>
          <cell r="AN24">
            <v>1.1991009587672428E-2</v>
          </cell>
          <cell r="AO24">
            <v>1.1753065305750014E-2</v>
          </cell>
          <cell r="AP24">
            <v>313413032</v>
          </cell>
          <cell r="AQ24">
            <v>195568503</v>
          </cell>
          <cell r="AR24">
            <v>0</v>
          </cell>
          <cell r="AS24">
            <v>228782134</v>
          </cell>
          <cell r="AT24">
            <v>0</v>
          </cell>
          <cell r="AU24">
            <v>40312354</v>
          </cell>
          <cell r="AV24">
            <v>51920201</v>
          </cell>
          <cell r="AW24">
            <v>263782134</v>
          </cell>
          <cell r="AX24">
            <v>13553634</v>
          </cell>
          <cell r="AY24">
            <v>20834301</v>
          </cell>
          <cell r="AZ24">
            <v>20834.300999999999</v>
          </cell>
          <cell r="BA24">
            <v>4733253</v>
          </cell>
          <cell r="BB24"/>
          <cell r="BC24">
            <v>1.3756464561128152E-2</v>
          </cell>
          <cell r="BD24">
            <v>5.4902149968474416E-3</v>
          </cell>
          <cell r="BE24">
            <v>1.2401402928816778E-2</v>
          </cell>
          <cell r="BF24">
            <v>1.7297648108498504E-2</v>
          </cell>
          <cell r="BG24">
            <v>0.14543741058568352</v>
          </cell>
          <cell r="BH24">
            <v>3.5213835491044801E-2</v>
          </cell>
          <cell r="BI24">
            <v>0.50508952970894716</v>
          </cell>
          <cell r="BJ24">
            <v>0.50011862747131564</v>
          </cell>
          <cell r="BK24">
            <v>8.8953526566131938E-2</v>
          </cell>
          <cell r="BL24">
            <v>0.14381525986536042</v>
          </cell>
          <cell r="BM24">
            <v>4.891922230579062E-2</v>
          </cell>
          <cell r="BN24">
            <v>0.79373287733016507</v>
          </cell>
          <cell r="BO24">
            <v>8.9596821874120477E-2</v>
          </cell>
          <cell r="BP24">
            <v>5.4411156840361602E-2</v>
          </cell>
          <cell r="BQ24">
            <v>3.5185665033758876E-2</v>
          </cell>
          <cell r="BR24">
            <v>0.29715037485230356</v>
          </cell>
          <cell r="BS24">
            <v>1.5163971404457436E-3</v>
          </cell>
          <cell r="BT24">
            <v>1.9311638869607222E-3</v>
          </cell>
          <cell r="BU24">
            <v>1.9675171321036394E-3</v>
          </cell>
          <cell r="BV24">
            <v>77906775</v>
          </cell>
          <cell r="BW24">
            <v>72897951</v>
          </cell>
          <cell r="BX24">
            <v>75129210</v>
          </cell>
          <cell r="BY24">
            <v>71225163</v>
          </cell>
          <cell r="BZ24">
            <v>63601238</v>
          </cell>
          <cell r="CA24">
            <v>62976730</v>
          </cell>
          <cell r="CB24">
            <v>62543244</v>
          </cell>
          <cell r="CC24">
            <v>62121431</v>
          </cell>
          <cell r="CD24">
            <v>62225153</v>
          </cell>
          <cell r="CE24">
            <v>59776568</v>
          </cell>
          <cell r="CF24">
            <v>62689134</v>
          </cell>
          <cell r="CG24">
            <v>62563918</v>
          </cell>
          <cell r="CH24">
            <v>64098285</v>
          </cell>
          <cell r="CI24">
            <v>55328548</v>
          </cell>
          <cell r="CJ24">
            <v>56630656</v>
          </cell>
          <cell r="CK24">
            <v>57297472</v>
          </cell>
          <cell r="CL24">
            <v>56956597</v>
          </cell>
          <cell r="CM24">
            <v>49736103</v>
          </cell>
          <cell r="CN24">
            <v>47815075</v>
          </cell>
          <cell r="CO24">
            <v>46410726</v>
          </cell>
          <cell r="CP24">
            <v>43717462</v>
          </cell>
          <cell r="CQ24">
            <v>41427446</v>
          </cell>
          <cell r="CR24">
            <v>42162947</v>
          </cell>
          <cell r="CS24">
            <v>37527774</v>
          </cell>
          <cell r="CT24">
            <v>36899261</v>
          </cell>
          <cell r="CU24">
            <v>36656582</v>
          </cell>
          <cell r="CV24">
            <v>34370422</v>
          </cell>
          <cell r="CW24">
            <v>33998194</v>
          </cell>
          <cell r="CX24">
            <v>34265232</v>
          </cell>
          <cell r="CY24">
            <v>32447854</v>
          </cell>
          <cell r="CZ24">
            <v>30721440</v>
          </cell>
          <cell r="DA24">
            <v>19200438</v>
          </cell>
          <cell r="DB24">
            <v>18444475</v>
          </cell>
          <cell r="DC24">
            <v>17853192</v>
          </cell>
          <cell r="DD24">
            <v>17191218</v>
          </cell>
          <cell r="DE24">
            <v>16620563</v>
          </cell>
          <cell r="DF24">
            <v>16141439</v>
          </cell>
          <cell r="DG24">
            <v>15532469</v>
          </cell>
          <cell r="DH24">
            <v>14747740</v>
          </cell>
          <cell r="DI24">
            <v>14293811</v>
          </cell>
          <cell r="DJ24">
            <v>13727053</v>
          </cell>
          <cell r="DK24">
            <v>13191378</v>
          </cell>
          <cell r="DL24">
            <v>12461590</v>
          </cell>
          <cell r="DM24">
            <v>11954133</v>
          </cell>
          <cell r="DN24">
            <v>11502121</v>
          </cell>
          <cell r="DO24">
            <v>11625015</v>
          </cell>
          <cell r="DP24">
            <v>10920398</v>
          </cell>
          <cell r="DQ24">
            <v>10412590</v>
          </cell>
          <cell r="DR24">
            <v>9978992</v>
          </cell>
          <cell r="DS24">
            <v>9536344</v>
          </cell>
          <cell r="DT24">
            <v>9176776</v>
          </cell>
          <cell r="DU24">
            <v>8545484</v>
          </cell>
          <cell r="DV24">
            <v>7597500</v>
          </cell>
          <cell r="DW24">
            <v>7182738</v>
          </cell>
          <cell r="DX24">
            <v>6881061</v>
          </cell>
          <cell r="DY24">
            <v>6580115</v>
          </cell>
          <cell r="DZ24">
            <v>6305179</v>
          </cell>
          <cell r="EA24">
            <v>6074801</v>
          </cell>
          <cell r="EB24">
            <v>6074801</v>
          </cell>
          <cell r="EC24">
            <v>5733008</v>
          </cell>
          <cell r="ED24">
            <v>5254372</v>
          </cell>
          <cell r="EE24">
            <v>5086879</v>
          </cell>
          <cell r="EF24"/>
          <cell r="EG24">
            <v>190923</v>
          </cell>
          <cell r="EH24">
            <v>1955400</v>
          </cell>
          <cell r="EI24"/>
          <cell r="EJ24">
            <v>2146323</v>
          </cell>
          <cell r="EK24">
            <v>308674</v>
          </cell>
          <cell r="EL24">
            <v>615951</v>
          </cell>
          <cell r="EM24">
            <v>160067</v>
          </cell>
          <cell r="EN24">
            <v>776018</v>
          </cell>
          <cell r="EO24">
            <v>1347246</v>
          </cell>
          <cell r="EP24">
            <v>15087235</v>
          </cell>
        </row>
        <row r="25">
          <cell r="B25" t="str">
            <v>EcoBank</v>
          </cell>
          <cell r="C25">
            <v>102.889555</v>
          </cell>
          <cell r="D25">
            <v>23.484912000000001</v>
          </cell>
          <cell r="E25">
            <v>90.770992000000007</v>
          </cell>
          <cell r="F25">
            <v>5.9606019999999997</v>
          </cell>
          <cell r="G25">
            <v>7.1494140000000002</v>
          </cell>
          <cell r="H25">
            <v>6.969627</v>
          </cell>
          <cell r="I25">
            <v>46.886978999999997</v>
          </cell>
          <cell r="J25">
            <v>0.26307700000000001</v>
          </cell>
          <cell r="K25">
            <v>0.52617800000000003</v>
          </cell>
          <cell r="L25"/>
          <cell r="M25">
            <v>1.6207151332827231E-2</v>
          </cell>
          <cell r="N25">
            <v>1.6654313279050554E-2</v>
          </cell>
          <cell r="O25">
            <v>1.7078650890151724E-2</v>
          </cell>
          <cell r="P25">
            <v>1.4772835846184783E-2</v>
          </cell>
          <cell r="Q25">
            <v>1.5483956868572717E-2</v>
          </cell>
          <cell r="R25">
            <v>1.2816637060669055E-2</v>
          </cell>
          <cell r="S25">
            <v>1.396671177783726E-2</v>
          </cell>
          <cell r="T25">
            <v>1.2155313372779456E-2</v>
          </cell>
          <cell r="U25">
            <v>1.1354173757416174E-2</v>
          </cell>
          <cell r="V25">
            <v>1.18665457387243E-2</v>
          </cell>
          <cell r="W25">
            <v>1.0275767758422802E-2</v>
          </cell>
          <cell r="X25">
            <v>1.0405923906998665E-2</v>
          </cell>
          <cell r="Y25">
            <v>1.1429751836055923E-2</v>
          </cell>
          <cell r="Z25">
            <v>1.28054691143048E-2</v>
          </cell>
          <cell r="AA25">
            <v>1.1595602123538423E-2</v>
          </cell>
          <cell r="AB25">
            <v>1.183081397400184E-2</v>
          </cell>
          <cell r="AC25">
            <v>1.2413477654936111E-2</v>
          </cell>
          <cell r="AD25">
            <v>1.2431144013768314E-2</v>
          </cell>
          <cell r="AE25">
            <v>1.33649830485458E-2</v>
          </cell>
          <cell r="AF25">
            <v>1.2868565205126406E-2</v>
          </cell>
          <cell r="AG25">
            <v>1.391718983810159E-2</v>
          </cell>
          <cell r="AH25">
            <v>1.6955242585096973E-2</v>
          </cell>
          <cell r="AI25">
            <v>1.75499213396541E-2</v>
          </cell>
          <cell r="AJ25">
            <v>1.7307138921627711E-2</v>
          </cell>
          <cell r="AK25">
            <v>1.4700685553685956E-2</v>
          </cell>
          <cell r="AL25">
            <v>1.4176475544359E-2</v>
          </cell>
          <cell r="AM25">
            <v>1.3549300995831568E-2</v>
          </cell>
          <cell r="AN25">
            <v>1.3773775020693496E-2</v>
          </cell>
          <cell r="AO25">
            <v>1.5414384060259899E-2</v>
          </cell>
          <cell r="AP25">
            <v>313413032</v>
          </cell>
          <cell r="AQ25">
            <v>195568503</v>
          </cell>
          <cell r="AR25">
            <v>0</v>
          </cell>
          <cell r="AS25">
            <v>228782134</v>
          </cell>
          <cell r="AT25">
            <v>0</v>
          </cell>
          <cell r="AU25">
            <v>40312354</v>
          </cell>
          <cell r="AV25">
            <v>51920201</v>
          </cell>
          <cell r="AW25">
            <v>263782134</v>
          </cell>
          <cell r="AX25">
            <v>13553634</v>
          </cell>
          <cell r="AY25">
            <v>20834301</v>
          </cell>
          <cell r="AZ25">
            <v>20834.300999999999</v>
          </cell>
          <cell r="BA25">
            <v>4733253</v>
          </cell>
          <cell r="BB25"/>
          <cell r="BC25">
            <v>1.816782323575512E-2</v>
          </cell>
          <cell r="BD25">
            <v>8.546113059287699E-3</v>
          </cell>
          <cell r="BE25">
            <v>2.2170961477534709E-2</v>
          </cell>
          <cell r="BF25">
            <v>5.5253689409071422E-3</v>
          </cell>
          <cell r="BG25">
            <v>9.1769343844718465E-2</v>
          </cell>
          <cell r="BH25">
            <v>6.5296059333295091E-3</v>
          </cell>
          <cell r="BI25">
            <v>0.15248186495444718</v>
          </cell>
          <cell r="BJ25">
            <v>0.1271270217686663</v>
          </cell>
          <cell r="BK25">
            <v>0.49794440516843985</v>
          </cell>
          <cell r="BL25">
            <v>0.67656438924005757</v>
          </cell>
          <cell r="BM25">
            <v>0.10817174827131443</v>
          </cell>
          <cell r="BN25">
            <v>0.22773601166915625</v>
          </cell>
          <cell r="BO25">
            <v>7.5044001796271118E-2</v>
          </cell>
          <cell r="BP25">
            <v>1.7453137149006166E-2</v>
          </cell>
          <cell r="BQ25">
            <v>5.7590864647264955E-2</v>
          </cell>
          <cell r="BR25">
            <v>0.25872706117390454</v>
          </cell>
          <cell r="BS25">
            <v>1.4155759810611571E-2</v>
          </cell>
          <cell r="BT25">
            <v>9.8506872106144305E-6</v>
          </cell>
          <cell r="BU25">
            <v>8.828408332919202E-3</v>
          </cell>
          <cell r="BV25">
            <v>102889555</v>
          </cell>
          <cell r="BW25">
            <v>104143882</v>
          </cell>
          <cell r="BX25">
            <v>94428325</v>
          </cell>
          <cell r="BY25">
            <v>87169871</v>
          </cell>
          <cell r="BZ25">
            <v>90133682</v>
          </cell>
          <cell r="CA25">
            <v>70619437</v>
          </cell>
          <cell r="CB25">
            <v>75377851</v>
          </cell>
          <cell r="CC25">
            <v>72920768</v>
          </cell>
          <cell r="CD25">
            <v>59578476</v>
          </cell>
          <cell r="CE25">
            <v>53501730</v>
          </cell>
          <cell r="CF25">
            <v>54463878</v>
          </cell>
          <cell r="CG25">
            <v>54003632</v>
          </cell>
          <cell r="CH25">
            <v>43138954</v>
          </cell>
          <cell r="CI25">
            <v>48619617</v>
          </cell>
          <cell r="CJ25">
            <v>53545760</v>
          </cell>
          <cell r="CK25">
            <v>44295854</v>
          </cell>
          <cell r="CL25">
            <v>54154977</v>
          </cell>
          <cell r="CM25">
            <v>47908081</v>
          </cell>
          <cell r="CN25">
            <v>47123839</v>
          </cell>
          <cell r="CO25">
            <v>49308904</v>
          </cell>
          <cell r="CP25">
            <v>46581940</v>
          </cell>
          <cell r="CQ25">
            <v>49286922</v>
          </cell>
          <cell r="CR25">
            <v>52426513</v>
          </cell>
          <cell r="CS25">
            <v>55142958</v>
          </cell>
          <cell r="CT25">
            <v>48824375</v>
          </cell>
          <cell r="CU25">
            <v>44920413</v>
          </cell>
          <cell r="CV25">
            <v>54934548</v>
          </cell>
          <cell r="CW25">
            <v>42241117</v>
          </cell>
          <cell r="CX25">
            <v>36647025</v>
          </cell>
          <cell r="CY25">
            <v>36143426</v>
          </cell>
          <cell r="CZ25">
            <v>36907136</v>
          </cell>
          <cell r="DA25">
            <v>6969627</v>
          </cell>
          <cell r="DB25">
            <v>6830652</v>
          </cell>
          <cell r="DC25">
            <v>7070007</v>
          </cell>
          <cell r="DD25">
            <v>6719127</v>
          </cell>
          <cell r="DE25">
            <v>7084318</v>
          </cell>
          <cell r="DF25">
            <v>6685067</v>
          </cell>
          <cell r="DG25">
            <v>6567798</v>
          </cell>
          <cell r="DH25">
            <v>6590221</v>
          </cell>
          <cell r="DI25">
            <v>6751746</v>
          </cell>
          <cell r="DJ25">
            <v>6540128</v>
          </cell>
          <cell r="DK25">
            <v>6408303</v>
          </cell>
          <cell r="DL25">
            <v>6485189</v>
          </cell>
          <cell r="DM25">
            <v>6477054</v>
          </cell>
          <cell r="DN25">
            <v>6366947</v>
          </cell>
          <cell r="DO25">
            <v>6438538</v>
          </cell>
          <cell r="DP25">
            <v>7617842</v>
          </cell>
          <cell r="DQ25">
            <v>7534386</v>
          </cell>
          <cell r="DR25">
            <v>7305154</v>
          </cell>
          <cell r="DS25">
            <v>7307241</v>
          </cell>
          <cell r="DT25">
            <v>7946220</v>
          </cell>
          <cell r="DU25">
            <v>7959585</v>
          </cell>
          <cell r="DV25">
            <v>7699140</v>
          </cell>
          <cell r="DW25">
            <v>7560671</v>
          </cell>
          <cell r="DX25">
            <v>7294222</v>
          </cell>
          <cell r="DY25">
            <v>7595021</v>
          </cell>
          <cell r="DZ25">
            <v>7740628</v>
          </cell>
          <cell r="EA25">
            <v>7827942</v>
          </cell>
          <cell r="EB25">
            <v>7827942</v>
          </cell>
          <cell r="EC25">
            <v>3657839</v>
          </cell>
          <cell r="ED25">
            <v>3764734</v>
          </cell>
          <cell r="EE25">
            <v>3390412</v>
          </cell>
          <cell r="EF25"/>
          <cell r="EG25">
            <v>979734</v>
          </cell>
          <cell r="EH25">
            <v>987823</v>
          </cell>
          <cell r="EI25"/>
          <cell r="EJ25">
            <v>1967557</v>
          </cell>
          <cell r="EK25">
            <v>1331179</v>
          </cell>
          <cell r="EL25">
            <v>648714</v>
          </cell>
          <cell r="EM25">
            <v>2199821</v>
          </cell>
          <cell r="EN25">
            <v>2848535</v>
          </cell>
          <cell r="EO25">
            <v>322102</v>
          </cell>
          <cell r="EP25">
            <v>23484912</v>
          </cell>
        </row>
        <row r="26">
          <cell r="B26" t="str">
            <v>SBM Bank</v>
          </cell>
          <cell r="C26">
            <v>82.320357000000001</v>
          </cell>
          <cell r="D26">
            <v>25.981736999999999</v>
          </cell>
          <cell r="E26">
            <v>59.435200000000002</v>
          </cell>
          <cell r="F26">
            <v>7.2864420000000001</v>
          </cell>
          <cell r="G26">
            <v>7.9491040000000002</v>
          </cell>
          <cell r="H26">
            <v>8.7817740000000004</v>
          </cell>
          <cell r="I26">
            <v>53.012985</v>
          </cell>
          <cell r="J26">
            <v>0.22048400000000001</v>
          </cell>
          <cell r="K26">
            <v>0.12770000000000001</v>
          </cell>
          <cell r="L26"/>
          <cell r="M26">
            <v>1.3163052101470835E-2</v>
          </cell>
          <cell r="N26">
            <v>1.2988555003087815E-2</v>
          </cell>
          <cell r="O26">
            <v>1.3261620513469494E-2</v>
          </cell>
          <cell r="P26">
            <v>1.353731121485522E-2</v>
          </cell>
          <cell r="Q26">
            <v>1.3648917522615604E-2</v>
          </cell>
          <cell r="R26">
            <v>1.3844291546153201E-2</v>
          </cell>
          <cell r="S26">
            <v>1.373143306243365E-2</v>
          </cell>
          <cell r="T26">
            <v>1.40537204333974E-2</v>
          </cell>
          <cell r="U26">
            <v>1.3672680651904226E-2</v>
          </cell>
          <cell r="V26">
            <v>1.3998424884734958E-2</v>
          </cell>
          <cell r="W26">
            <v>1.5502854139556209E-2</v>
          </cell>
          <cell r="X26">
            <v>0</v>
          </cell>
          <cell r="Y26">
            <v>0</v>
          </cell>
          <cell r="Z26">
            <v>2.54868449903954E-3</v>
          </cell>
          <cell r="AA26">
            <v>8.9810759525201064E-4</v>
          </cell>
          <cell r="AB26">
            <v>8.1594244188925907E-4</v>
          </cell>
          <cell r="AC26">
            <v>1.60193549973903E-3</v>
          </cell>
          <cell r="AD26">
            <v>1.6547505318533901E-3</v>
          </cell>
          <cell r="AE26">
            <v>1.6597976324624964E-3</v>
          </cell>
          <cell r="AF26">
            <v>1.7406970541681173E-3</v>
          </cell>
          <cell r="AG26">
            <v>1.7623379659851292E-3</v>
          </cell>
          <cell r="AH26">
            <v>1.9075708158961323E-3</v>
          </cell>
          <cell r="AI26">
            <v>1.9305963266920123E-3</v>
          </cell>
          <cell r="AJ26">
            <v>1.9367902077399666E-3</v>
          </cell>
          <cell r="AK26">
            <v>2.0384148379067593E-3</v>
          </cell>
          <cell r="AL26">
            <v>2.13588530685444E-3</v>
          </cell>
          <cell r="AM26">
            <v>2.277695536393396E-3</v>
          </cell>
          <cell r="AN26">
            <v>2.3491586322533392E-3</v>
          </cell>
          <cell r="AO26">
            <v>2.2687049910540499E-3</v>
          </cell>
          <cell r="AP26">
            <v>313413032</v>
          </cell>
          <cell r="AQ26">
            <v>195568503</v>
          </cell>
          <cell r="AR26">
            <v>0</v>
          </cell>
          <cell r="AS26">
            <v>228782134</v>
          </cell>
          <cell r="AT26">
            <v>0</v>
          </cell>
          <cell r="AU26">
            <v>40312354</v>
          </cell>
          <cell r="AV26">
            <v>51920201</v>
          </cell>
          <cell r="AW26">
            <v>263782134</v>
          </cell>
          <cell r="AX26">
            <v>13553634</v>
          </cell>
          <cell r="AY26">
            <v>20834301</v>
          </cell>
          <cell r="AZ26">
            <v>20834.300999999999</v>
          </cell>
          <cell r="BA26">
            <v>4733253</v>
          </cell>
          <cell r="BB26"/>
          <cell r="BC26">
            <v>1.4535797095052618E-2</v>
          </cell>
          <cell r="BD26">
            <v>9.4547027418573418E-3</v>
          </cell>
          <cell r="BE26">
            <v>1.4517143644409779E-2</v>
          </cell>
          <cell r="BF26">
            <v>1.3409713324271295E-3</v>
          </cell>
          <cell r="BG26">
            <v>2.8935978524382924E-2</v>
          </cell>
          <cell r="BH26">
            <v>3.1626493538403364E-3</v>
          </cell>
          <cell r="BI26">
            <v>0.14994635748203955</v>
          </cell>
          <cell r="BJ26">
            <v>0.13744636337682173</v>
          </cell>
          <cell r="BK26">
            <v>0.39326856843443103</v>
          </cell>
          <cell r="BL26">
            <v>0.78104292829277999</v>
          </cell>
          <cell r="BM26">
            <v>0.33972370122893908</v>
          </cell>
          <cell r="BN26">
            <v>0.78849238984450842</v>
          </cell>
          <cell r="BO26">
            <v>9.1120801194378168E-2</v>
          </cell>
          <cell r="BP26">
            <v>5.4446199092830092E-2</v>
          </cell>
          <cell r="BQ26">
            <v>3.6674602101548076E-2</v>
          </cell>
          <cell r="BR26">
            <v>0.43714393154225101</v>
          </cell>
          <cell r="BS26">
            <v>3.5545265060532454E-3</v>
          </cell>
          <cell r="BT26">
            <v>1.9115714262046002E-2</v>
          </cell>
          <cell r="BU26">
            <v>9.9592008372377978E-3</v>
          </cell>
          <cell r="BV26">
            <v>82320357</v>
          </cell>
          <cell r="BW26">
            <v>79151145</v>
          </cell>
          <cell r="BX26">
            <v>79189802</v>
          </cell>
          <cell r="BY26">
            <v>80060974</v>
          </cell>
          <cell r="BZ26">
            <v>79684610</v>
          </cell>
          <cell r="CA26">
            <v>78139646</v>
          </cell>
          <cell r="CB26">
            <v>72519356</v>
          </cell>
          <cell r="CC26">
            <v>72049204</v>
          </cell>
          <cell r="CD26">
            <v>72532337</v>
          </cell>
          <cell r="CE26">
            <v>70221531</v>
          </cell>
          <cell r="CF26">
            <v>70647739</v>
          </cell>
          <cell r="CG26">
            <v>75549229</v>
          </cell>
          <cell r="CH26">
            <v>0</v>
          </cell>
          <cell r="CI26">
            <v>0</v>
          </cell>
          <cell r="CJ26">
            <v>11754154</v>
          </cell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>
            <v>8781774</v>
          </cell>
          <cell r="DB26">
            <v>8562864</v>
          </cell>
          <cell r="DC26">
            <v>8870990</v>
          </cell>
          <cell r="DD26">
            <v>8680444</v>
          </cell>
          <cell r="DE26">
            <v>8200262</v>
          </cell>
          <cell r="DF26">
            <v>7884030</v>
          </cell>
          <cell r="DG26">
            <v>7877176</v>
          </cell>
          <cell r="DH26">
            <v>8153603</v>
          </cell>
          <cell r="DI26">
            <v>8047697</v>
          </cell>
          <cell r="DJ26">
            <v>7076650</v>
          </cell>
          <cell r="DK26">
            <v>6937506</v>
          </cell>
          <cell r="DL26">
            <v>8065025</v>
          </cell>
          <cell r="DM26">
            <v>0</v>
          </cell>
          <cell r="DN26">
            <v>0</v>
          </cell>
          <cell r="DO26">
            <v>1607161</v>
          </cell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/>
          <cell r="EE26"/>
          <cell r="EF26"/>
          <cell r="EG26">
            <v>1149841</v>
          </cell>
          <cell r="EH26">
            <v>1773965</v>
          </cell>
          <cell r="EI26"/>
          <cell r="EJ26">
            <v>2923806</v>
          </cell>
          <cell r="EK26">
            <v>2283618</v>
          </cell>
          <cell r="EL26">
            <v>10540612</v>
          </cell>
          <cell r="EM26">
            <v>2827446</v>
          </cell>
          <cell r="EN26">
            <v>13368058</v>
          </cell>
          <cell r="EO26">
            <v>127700</v>
          </cell>
          <cell r="EP26">
            <v>25981737</v>
          </cell>
        </row>
        <row r="27">
          <cell r="B27" t="str">
            <v>Total - Medium Tier banks</v>
          </cell>
          <cell r="C27">
            <v>893.42502500000001</v>
          </cell>
          <cell r="D27">
            <v>317.74141300000008</v>
          </cell>
          <cell r="E27">
            <v>682.74700200000007</v>
          </cell>
          <cell r="F27">
            <v>117.39399099999999</v>
          </cell>
          <cell r="G27">
            <v>128.76469900000001</v>
          </cell>
          <cell r="H27">
            <v>138.54925</v>
          </cell>
          <cell r="I27">
            <v>526.21168999999998</v>
          </cell>
          <cell r="J27">
            <v>2.1042360000000002</v>
          </cell>
          <cell r="K27">
            <v>11.978182000000002</v>
          </cell>
          <cell r="L27"/>
          <cell r="M27">
            <v>0.16305689177976931</v>
          </cell>
          <cell r="N27">
            <v>0.16546108082265734</v>
          </cell>
          <cell r="O27">
            <v>0.15285979564880056</v>
          </cell>
          <cell r="P27">
            <v>0.16320051611183206</v>
          </cell>
          <cell r="Q27">
            <v>0.16046704028515549</v>
          </cell>
          <cell r="R27">
            <v>0.16934311460854104</v>
          </cell>
          <cell r="S27">
            <v>0.16831139541964157</v>
          </cell>
          <cell r="T27">
            <v>0.16785035327123443</v>
          </cell>
          <cell r="U27">
            <v>0.17527336077911343</v>
          </cell>
          <cell r="V27">
            <v>0.179399081770588</v>
          </cell>
          <cell r="W27">
            <v>0.18148849011832319</v>
          </cell>
          <cell r="X27">
            <v>0.16689013640989417</v>
          </cell>
          <cell r="Y27">
            <v>0.16286676105633577</v>
          </cell>
          <cell r="Z27">
            <v>0.17063199287332689</v>
          </cell>
          <cell r="AA27">
            <v>0.16692014483673412</v>
          </cell>
          <cell r="AB27">
            <v>0.1562147793850969</v>
          </cell>
          <cell r="AC27">
            <v>0.85195415381159578</v>
          </cell>
          <cell r="AD27">
            <v>0.26551146178849822</v>
          </cell>
          <cell r="AE27">
            <v>0.270728668541108</v>
          </cell>
          <cell r="AF27">
            <v>0.85240863092566499</v>
          </cell>
          <cell r="AG27">
            <v>0.84605133026350321</v>
          </cell>
          <cell r="AH27">
            <v>0.83991566255143157</v>
          </cell>
          <cell r="AI27">
            <v>0.82207908696654153</v>
          </cell>
          <cell r="AJ27">
            <v>0.81988355799454249</v>
          </cell>
          <cell r="AK27">
            <v>0.79758234219585133</v>
          </cell>
          <cell r="AL27">
            <v>0.80455855492249184</v>
          </cell>
          <cell r="AM27">
            <v>0.80804616068599544</v>
          </cell>
          <cell r="AN27">
            <v>0.80927533551097752</v>
          </cell>
          <cell r="AO27">
            <v>0.8117358600105099</v>
          </cell>
          <cell r="AP27">
            <v>5641434576</v>
          </cell>
          <cell r="AQ27">
            <v>3520233054</v>
          </cell>
          <cell r="AR27">
            <v>0</v>
          </cell>
          <cell r="AS27">
            <v>4118078412</v>
          </cell>
          <cell r="AT27">
            <v>0</v>
          </cell>
          <cell r="AU27">
            <v>725622372</v>
          </cell>
          <cell r="AV27">
            <v>934563618</v>
          </cell>
          <cell r="AW27">
            <v>4748078412</v>
          </cell>
          <cell r="AX27">
            <v>243965412</v>
          </cell>
          <cell r="AY27">
            <v>375017418</v>
          </cell>
          <cell r="AZ27">
            <v>375017.41799999995</v>
          </cell>
          <cell r="BA27">
            <v>85198554</v>
          </cell>
          <cell r="BB27"/>
          <cell r="BC27">
            <v>0.15775739265856575</v>
          </cell>
          <cell r="BD27">
            <v>0.11562547218042912</v>
          </cell>
          <cell r="BE27">
            <v>0.16676205852464751</v>
          </cell>
          <cell r="BF27">
            <v>0.12578229190755411</v>
          </cell>
          <cell r="BG27">
            <v>0.13241174634551706</v>
          </cell>
          <cell r="BH27">
            <v>2.0533216202499021E-2</v>
          </cell>
          <cell r="BI27">
            <v>0.24470132733083147</v>
          </cell>
          <cell r="BJ27">
            <v>0.22309270818365892</v>
          </cell>
          <cell r="BK27">
            <v>0.25465536341909967</v>
          </cell>
          <cell r="BL27">
            <v>0.51054275577777275</v>
          </cell>
          <cell r="BM27">
            <v>0.16142940965988223</v>
          </cell>
          <cell r="BN27">
            <v>0.55618643360923281</v>
          </cell>
          <cell r="BO27">
            <v>0.10501702138109316</v>
          </cell>
          <cell r="BP27">
            <v>4.3690849822619018E-2</v>
          </cell>
          <cell r="BQ27">
            <v>6.1326171558474141E-2</v>
          </cell>
          <cell r="BR27">
            <v>0.465386756835587</v>
          </cell>
          <cell r="BS27">
            <v>9.7319385691847338E-2</v>
          </cell>
          <cell r="BT27">
            <v>9.5294064357546213E-2</v>
          </cell>
          <cell r="BU27">
            <v>0.1023661145512656</v>
          </cell>
          <cell r="BV27">
            <v>893425025</v>
          </cell>
          <cell r="BW27">
            <v>885089476</v>
          </cell>
          <cell r="BX27">
            <v>855149560</v>
          </cell>
          <cell r="BY27">
            <v>835276529</v>
          </cell>
          <cell r="BZ27">
            <v>804420582</v>
          </cell>
          <cell r="CA27">
            <v>757707772</v>
          </cell>
          <cell r="CB27">
            <v>749993378</v>
          </cell>
          <cell r="CC27">
            <v>734031137</v>
          </cell>
          <cell r="CD27">
            <v>711992507</v>
          </cell>
          <cell r="CE27">
            <v>677988064</v>
          </cell>
          <cell r="CF27">
            <v>677041665</v>
          </cell>
          <cell r="CG27">
            <v>687262329</v>
          </cell>
          <cell r="CH27">
            <v>587971326</v>
          </cell>
          <cell r="CI27">
            <v>542785117</v>
          </cell>
          <cell r="CJ27">
            <v>571725765</v>
          </cell>
          <cell r="CK27">
            <v>543857789</v>
          </cell>
          <cell r="CL27">
            <v>546280909</v>
          </cell>
          <cell r="CM27">
            <v>534205327</v>
          </cell>
          <cell r="CN27">
            <v>531052222</v>
          </cell>
          <cell r="CO27">
            <v>552312181</v>
          </cell>
          <cell r="CP27">
            <v>533209174</v>
          </cell>
          <cell r="CQ27">
            <v>519029942</v>
          </cell>
          <cell r="CR27">
            <v>522400857</v>
          </cell>
          <cell r="CS27">
            <v>514096483</v>
          </cell>
          <cell r="CT27">
            <v>525912041</v>
          </cell>
          <cell r="CU27">
            <v>473382310</v>
          </cell>
          <cell r="CV27">
            <v>470242651</v>
          </cell>
          <cell r="CW27">
            <v>445681960</v>
          </cell>
          <cell r="CX27">
            <v>420134548</v>
          </cell>
          <cell r="CY27">
            <v>398920059</v>
          </cell>
          <cell r="CZ27">
            <v>376347671</v>
          </cell>
          <cell r="DA27">
            <v>138549250</v>
          </cell>
          <cell r="DB27">
            <v>135094653</v>
          </cell>
          <cell r="DC27">
            <v>132603884</v>
          </cell>
          <cell r="DD27">
            <v>129428996</v>
          </cell>
          <cell r="DE27">
            <v>126404923</v>
          </cell>
          <cell r="DF27">
            <v>122634152</v>
          </cell>
          <cell r="DG27">
            <v>120534657</v>
          </cell>
          <cell r="DH27">
            <v>113984990</v>
          </cell>
          <cell r="DI27">
            <v>111023355</v>
          </cell>
          <cell r="DJ27">
            <v>109358146</v>
          </cell>
          <cell r="DK27">
            <v>107762733</v>
          </cell>
          <cell r="DL27">
            <v>104830191</v>
          </cell>
          <cell r="DM27">
            <v>91999817</v>
          </cell>
          <cell r="DN27">
            <v>89342623</v>
          </cell>
          <cell r="DO27">
            <v>90741511</v>
          </cell>
          <cell r="DP27">
            <v>90219279</v>
          </cell>
          <cell r="DQ27">
            <v>87378255</v>
          </cell>
          <cell r="DR27">
            <v>87088432</v>
          </cell>
          <cell r="DS27">
            <v>85145122</v>
          </cell>
          <cell r="DT27">
            <v>86459248</v>
          </cell>
          <cell r="DU27">
            <v>83117114</v>
          </cell>
          <cell r="DV27">
            <v>80142934</v>
          </cell>
          <cell r="DW27">
            <v>76989306</v>
          </cell>
          <cell r="DX27">
            <v>78236111</v>
          </cell>
          <cell r="DY27">
            <v>77439161</v>
          </cell>
          <cell r="DZ27">
            <v>75600991</v>
          </cell>
          <cell r="EA27">
            <v>72598418</v>
          </cell>
          <cell r="EB27">
            <v>72598418</v>
          </cell>
          <cell r="EC27">
            <v>63237027</v>
          </cell>
          <cell r="ED27">
            <v>58688445</v>
          </cell>
          <cell r="EE27">
            <v>55642715</v>
          </cell>
          <cell r="EF27">
            <v>0</v>
          </cell>
          <cell r="EG27">
            <v>7266602</v>
          </cell>
          <cell r="EH27">
            <v>21268442</v>
          </cell>
          <cell r="EI27">
            <v>0</v>
          </cell>
          <cell r="EJ27">
            <v>28535044</v>
          </cell>
          <cell r="EK27">
            <v>14568360</v>
          </cell>
          <cell r="EL27">
            <v>34020230</v>
          </cell>
          <cell r="EM27">
            <v>27146724</v>
          </cell>
          <cell r="EN27">
            <v>61166954</v>
          </cell>
          <cell r="EO27">
            <v>8975965</v>
          </cell>
          <cell r="EP27">
            <v>317741413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 t="str">
            <v/>
          </cell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 t="str">
            <v/>
          </cell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  <cell r="EN29"/>
          <cell r="EO29"/>
          <cell r="EP29"/>
        </row>
        <row r="30">
          <cell r="B30" t="str">
            <v>Housing Finance Company of Kenya</v>
          </cell>
          <cell r="C30">
            <v>52.033450999999999</v>
          </cell>
          <cell r="D30">
            <v>36.435789</v>
          </cell>
          <cell r="E30">
            <v>37.902197000000001</v>
          </cell>
          <cell r="F30">
            <v>3.8875790000000001</v>
          </cell>
          <cell r="G30">
            <v>5.4404409999999999</v>
          </cell>
          <cell r="H30">
            <v>7.973751</v>
          </cell>
          <cell r="I30">
            <v>44.228827000000003</v>
          </cell>
          <cell r="J30">
            <v>4.8938000000000002E-2</v>
          </cell>
          <cell r="K30">
            <v>-0.241559</v>
          </cell>
          <cell r="L30"/>
          <cell r="M30">
            <v>9.3071650732237145E-3</v>
          </cell>
          <cell r="N30">
            <v>9.6157725626735465E-3</v>
          </cell>
          <cell r="O30">
            <v>9.798261194155139E-3</v>
          </cell>
          <cell r="P30">
            <v>1.0369246438064996E-2</v>
          </cell>
          <cell r="Q30">
            <v>1.0759232478455005E-2</v>
          </cell>
          <cell r="R30">
            <v>1.1246545406984915E-2</v>
          </cell>
          <cell r="S30">
            <v>1.1378709533025697E-2</v>
          </cell>
          <cell r="T30">
            <v>1.1494487662106024E-2</v>
          </cell>
          <cell r="U30">
            <v>1.1830903104237846E-2</v>
          </cell>
          <cell r="V30">
            <v>1.2411431659440201E-2</v>
          </cell>
          <cell r="W30">
            <v>1.2960649723537885E-2</v>
          </cell>
          <cell r="X30">
            <v>1.3861933339196358E-2</v>
          </cell>
          <cell r="Y30">
            <v>1.44667482415429E-2</v>
          </cell>
          <cell r="Z30">
            <v>1.5470338495473E-2</v>
          </cell>
          <cell r="AA30">
            <v>1.469281947616255E-2</v>
          </cell>
          <cell r="AB30">
            <v>1.5563601037549101E-2</v>
          </cell>
          <cell r="AC30">
            <v>1.5989067838854398E-2</v>
          </cell>
          <cell r="AD30">
            <v>1.6540986254772301E-2</v>
          </cell>
          <cell r="AE30">
            <v>1.6905923019384282E-2</v>
          </cell>
          <cell r="AF30">
            <v>1.6943702869071292E-2</v>
          </cell>
          <cell r="AG30">
            <v>1.7738154293366407E-2</v>
          </cell>
          <cell r="AH30">
            <v>1.7915712670493161E-2</v>
          </cell>
          <cell r="AI30">
            <v>1.7135465438754501E-2</v>
          </cell>
          <cell r="AJ30">
            <v>1.7390017992833656E-2</v>
          </cell>
          <cell r="AK30">
            <v>1.5752277555412333E-2</v>
          </cell>
          <cell r="AL30">
            <v>1.597529738593486E-2</v>
          </cell>
          <cell r="AM30">
            <v>1.492652252379185E-2</v>
          </cell>
          <cell r="AN30">
            <v>1.5624891821292095E-2</v>
          </cell>
          <cell r="AO30">
            <v>1.5325972147396342E-2</v>
          </cell>
          <cell r="AP30">
            <v>313413032</v>
          </cell>
          <cell r="AQ30">
            <v>195568503</v>
          </cell>
          <cell r="AR30">
            <v>0</v>
          </cell>
          <cell r="AS30">
            <v>228782134</v>
          </cell>
          <cell r="AT30">
            <v>0</v>
          </cell>
          <cell r="AU30">
            <v>40312354</v>
          </cell>
          <cell r="AV30">
            <v>51920201</v>
          </cell>
          <cell r="AW30">
            <v>263782134</v>
          </cell>
          <cell r="AX30">
            <v>13553634</v>
          </cell>
          <cell r="AY30">
            <v>20834301</v>
          </cell>
          <cell r="AZ30">
            <v>20834.300999999999</v>
          </cell>
          <cell r="BA30">
            <v>4733253</v>
          </cell>
          <cell r="BB30"/>
          <cell r="BC30">
            <v>9.187857213633837E-3</v>
          </cell>
          <cell r="BD30">
            <v>1.3258911602408861E-2</v>
          </cell>
          <cell r="BE30">
            <v>9.2576728653679542E-3</v>
          </cell>
          <cell r="BF30">
            <v>-2.536599014015387E-3</v>
          </cell>
          <cell r="BG30">
            <v>-6.5073746407249236E-2</v>
          </cell>
          <cell r="BH30">
            <v>-9.9102152442471694E-3</v>
          </cell>
          <cell r="BI30">
            <v>0.12300667616620263</v>
          </cell>
          <cell r="BJ30">
            <v>8.7896950104509888E-2</v>
          </cell>
          <cell r="BK30">
            <v>0.19141967633579834</v>
          </cell>
          <cell r="BL30">
            <v>1.0436421010832204</v>
          </cell>
          <cell r="BM30">
            <v>0.15109562559158163</v>
          </cell>
          <cell r="BN30">
            <v>0.49583195133388197</v>
          </cell>
          <cell r="BO30">
            <v>9.2868103990891127E-2</v>
          </cell>
          <cell r="BP30">
            <v>3.9358366173730404E-2</v>
          </cell>
          <cell r="BQ30">
            <v>5.3509737817160723E-2</v>
          </cell>
          <cell r="BR30">
            <v>0.96131073879437645</v>
          </cell>
          <cell r="BS30">
            <v>2.0132136617705531E-3</v>
          </cell>
          <cell r="BT30">
            <v>1.4921402868924389E-3</v>
          </cell>
          <cell r="BU30">
            <v>1.769091060440489E-3</v>
          </cell>
          <cell r="BV30">
            <v>52033451</v>
          </cell>
          <cell r="BW30">
            <v>53015176</v>
          </cell>
          <cell r="BX30">
            <v>54478060</v>
          </cell>
          <cell r="BY30">
            <v>53555134</v>
          </cell>
          <cell r="BZ30">
            <v>54886729</v>
          </cell>
          <cell r="CA30">
            <v>54969337</v>
          </cell>
          <cell r="CB30">
            <v>54531890</v>
          </cell>
          <cell r="CC30">
            <v>54356615</v>
          </cell>
          <cell r="CD30">
            <v>54022492</v>
          </cell>
          <cell r="CE30">
            <v>55205731</v>
          </cell>
          <cell r="CF30">
            <v>57083283</v>
          </cell>
          <cell r="CG30">
            <v>58349730</v>
          </cell>
          <cell r="CH30">
            <v>60262912</v>
          </cell>
          <cell r="CI30">
            <v>61411498</v>
          </cell>
          <cell r="CJ30">
            <v>62126556</v>
          </cell>
          <cell r="CK30">
            <v>66807678</v>
          </cell>
          <cell r="CL30">
            <v>67587483</v>
          </cell>
          <cell r="CM30">
            <v>67986372</v>
          </cell>
          <cell r="CN30">
            <v>68084930</v>
          </cell>
          <cell r="CO30">
            <v>69695177</v>
          </cell>
          <cell r="CP30">
            <v>67895556</v>
          </cell>
          <cell r="CQ30">
            <v>69122232</v>
          </cell>
          <cell r="CR30">
            <v>68808654</v>
          </cell>
          <cell r="CS30">
            <v>64907602</v>
          </cell>
          <cell r="CT30">
            <v>66538187</v>
          </cell>
          <cell r="CU30">
            <v>62781072</v>
          </cell>
          <cell r="CV30">
            <v>60490833</v>
          </cell>
          <cell r="CW30">
            <v>56632118</v>
          </cell>
          <cell r="CX30">
            <v>49099911</v>
          </cell>
          <cell r="CY30">
            <v>50361123</v>
          </cell>
          <cell r="CZ30">
            <v>46755111</v>
          </cell>
          <cell r="DA30">
            <v>7973751</v>
          </cell>
          <cell r="DB30">
            <v>8087909</v>
          </cell>
          <cell r="DC30">
            <v>8247107</v>
          </cell>
          <cell r="DD30">
            <v>8641879</v>
          </cell>
          <cell r="DE30">
            <v>8901367</v>
          </cell>
          <cell r="DF30">
            <v>9137633</v>
          </cell>
          <cell r="DG30">
            <v>9152404</v>
          </cell>
          <cell r="DH30">
            <v>9248186</v>
          </cell>
          <cell r="DI30">
            <v>9187855</v>
          </cell>
          <cell r="DJ30">
            <v>9165467</v>
          </cell>
          <cell r="DK30">
            <v>9164960</v>
          </cell>
          <cell r="DL30">
            <v>9559815</v>
          </cell>
          <cell r="DM30">
            <v>9698019</v>
          </cell>
          <cell r="DN30">
            <v>9793315</v>
          </cell>
          <cell r="DO30">
            <v>9963461</v>
          </cell>
          <cell r="DP30">
            <v>9780759</v>
          </cell>
          <cell r="DQ30">
            <v>9774298</v>
          </cell>
          <cell r="DR30">
            <v>9871533</v>
          </cell>
          <cell r="DS30">
            <v>9774970</v>
          </cell>
          <cell r="DT30">
            <v>9634289</v>
          </cell>
          <cell r="DU30">
            <v>9386355</v>
          </cell>
          <cell r="DV30">
            <v>9444788</v>
          </cell>
          <cell r="DW30">
            <v>9089954</v>
          </cell>
          <cell r="DX30">
            <v>8746393</v>
          </cell>
          <cell r="DY30">
            <v>9662314</v>
          </cell>
          <cell r="DZ30">
            <v>9820564</v>
          </cell>
          <cell r="EA30">
            <v>6276033</v>
          </cell>
          <cell r="EB30">
            <v>6276033</v>
          </cell>
          <cell r="EC30">
            <v>5886067</v>
          </cell>
          <cell r="ED30">
            <v>5912076</v>
          </cell>
          <cell r="EE30">
            <v>5681853</v>
          </cell>
          <cell r="EF30"/>
          <cell r="EG30">
            <v>235241</v>
          </cell>
          <cell r="EH30">
            <v>993687</v>
          </cell>
          <cell r="EI30"/>
          <cell r="EJ30">
            <v>1228928</v>
          </cell>
          <cell r="EK30">
            <v>1282561</v>
          </cell>
          <cell r="EL30">
            <v>3215554</v>
          </cell>
          <cell r="EM30">
            <v>3269615</v>
          </cell>
          <cell r="EN30">
            <v>6485169</v>
          </cell>
          <cell r="EO30">
            <v>-263888</v>
          </cell>
          <cell r="EP30">
            <v>36435789</v>
          </cell>
        </row>
        <row r="31">
          <cell r="B31" t="str">
            <v>Victoria Commercial Bank</v>
          </cell>
          <cell r="C31">
            <v>39.774659</v>
          </cell>
          <cell r="D31">
            <v>25.445951000000001</v>
          </cell>
          <cell r="E31">
            <v>30.059239999999999</v>
          </cell>
          <cell r="F31">
            <v>6.1555179999999998</v>
          </cell>
          <cell r="G31">
            <v>6.6031570000000004</v>
          </cell>
          <cell r="H31">
            <v>6.8212299999999999</v>
          </cell>
          <cell r="I31">
            <v>36.865094999999997</v>
          </cell>
          <cell r="J31">
            <v>2.2374000000000002E-2</v>
          </cell>
          <cell r="K31">
            <v>0.18438499999999999</v>
          </cell>
          <cell r="L31"/>
          <cell r="M31">
            <v>7.4905273612223561E-3</v>
          </cell>
          <cell r="N31">
            <v>7.6740501853350303E-3</v>
          </cell>
          <cell r="O31">
            <v>7.8194491730479241E-3</v>
          </cell>
          <cell r="P31">
            <v>7.6205639267628907E-3</v>
          </cell>
          <cell r="Q31">
            <v>7.408693345739922E-3</v>
          </cell>
          <cell r="R31">
            <v>7.694535929852326E-3</v>
          </cell>
          <cell r="S31">
            <v>7.7989320813044907E-3</v>
          </cell>
          <cell r="T31">
            <v>7.8684125664864636E-3</v>
          </cell>
          <cell r="U31">
            <v>7.7885103638415613E-3</v>
          </cell>
          <cell r="V31">
            <v>7.8217256325998751E-3</v>
          </cell>
          <cell r="W31">
            <v>7.7482503046734305E-3</v>
          </cell>
          <cell r="X31">
            <v>8.1785853201216674E-3</v>
          </cell>
          <cell r="Y31">
            <v>7.6074221237075346E-3</v>
          </cell>
          <cell r="Z31">
            <v>7.2146360042666391E-3</v>
          </cell>
          <cell r="AA31">
            <v>7.0034161086118523E-3</v>
          </cell>
          <cell r="AB31">
            <v>6.8015650503854101E-3</v>
          </cell>
          <cell r="AC31">
            <v>6.80283237362545E-3</v>
          </cell>
          <cell r="AD31">
            <v>6.8414987767467655E-3</v>
          </cell>
          <cell r="AE31">
            <v>6.1604498028246923E-3</v>
          </cell>
          <cell r="AF31">
            <v>6.2265714296695683E-3</v>
          </cell>
          <cell r="AG31">
            <v>6.3005062365322113E-3</v>
          </cell>
          <cell r="AH31">
            <v>5.8939153713499712E-3</v>
          </cell>
          <cell r="AI31">
            <v>5.6409863715400216E-3</v>
          </cell>
          <cell r="AJ31">
            <v>5.6483176572236903E-3</v>
          </cell>
          <cell r="AK31">
            <v>5.4942513763554602E-3</v>
          </cell>
          <cell r="AL31">
            <v>5.4373613532771904E-3</v>
          </cell>
          <cell r="AM31">
            <v>5.4107654886222604E-3</v>
          </cell>
          <cell r="AN31">
            <v>5.3532586364741109E-3</v>
          </cell>
          <cell r="AO31">
            <v>5.1327338794256239E-3</v>
          </cell>
          <cell r="AP31">
            <v>313413032</v>
          </cell>
          <cell r="AQ31">
            <v>195568503</v>
          </cell>
          <cell r="AR31">
            <v>0</v>
          </cell>
          <cell r="AS31">
            <v>228782134</v>
          </cell>
          <cell r="AT31">
            <v>0</v>
          </cell>
          <cell r="AU31">
            <v>40312354</v>
          </cell>
          <cell r="AV31">
            <v>51920201</v>
          </cell>
          <cell r="AW31">
            <v>263782134</v>
          </cell>
          <cell r="AX31">
            <v>13553634</v>
          </cell>
          <cell r="AY31">
            <v>20834301</v>
          </cell>
          <cell r="AZ31">
            <v>20834.300999999999</v>
          </cell>
          <cell r="BA31">
            <v>4733253</v>
          </cell>
          <cell r="BB31"/>
          <cell r="BC31">
            <v>7.0232490943753856E-3</v>
          </cell>
          <cell r="BD31">
            <v>9.2597312754288744E-3</v>
          </cell>
          <cell r="BE31">
            <v>7.3420179442786129E-3</v>
          </cell>
          <cell r="BF31">
            <v>1.9362176909128914E-3</v>
          </cell>
          <cell r="BG31">
            <v>3.8157057299717689E-2</v>
          </cell>
          <cell r="BH31">
            <v>6.6649497155738579E-3</v>
          </cell>
          <cell r="BI31">
            <v>0.17911677699460699</v>
          </cell>
          <cell r="BJ31">
            <v>0.16697415265035939</v>
          </cell>
          <cell r="BK31">
            <v>0.18611077571881485</v>
          </cell>
          <cell r="BL31">
            <v>0.58377262808839259</v>
          </cell>
          <cell r="BM31">
            <v>9.0621042053229114E-2</v>
          </cell>
          <cell r="BN31">
            <v>0.51575779588433934</v>
          </cell>
          <cell r="BO31">
            <v>8.9624552377832775E-2</v>
          </cell>
          <cell r="BP31">
            <v>5.8078364870882596E-2</v>
          </cell>
          <cell r="BQ31">
            <v>3.154618750695018E-2</v>
          </cell>
          <cell r="BR31">
            <v>0.84652675849422676</v>
          </cell>
          <cell r="BS31">
            <v>7.271502597066797E-3</v>
          </cell>
          <cell r="BT31">
            <v>0</v>
          </cell>
          <cell r="BU31">
            <v>4.3367405636196236E-3</v>
          </cell>
          <cell r="BV31">
            <v>39774659</v>
          </cell>
          <cell r="BW31">
            <v>39272494</v>
          </cell>
          <cell r="BX31">
            <v>37890143</v>
          </cell>
          <cell r="BY31">
            <v>37224447</v>
          </cell>
          <cell r="BZ31">
            <v>35713809</v>
          </cell>
          <cell r="CA31">
            <v>36034584</v>
          </cell>
          <cell r="CB31">
            <v>36072410</v>
          </cell>
          <cell r="CC31">
            <v>34922820</v>
          </cell>
          <cell r="CD31">
            <v>34230016</v>
          </cell>
          <cell r="CE31">
            <v>33289034</v>
          </cell>
          <cell r="CF31">
            <v>32336933</v>
          </cell>
          <cell r="CG31">
            <v>31020952</v>
          </cell>
          <cell r="CH31">
            <v>31644922</v>
          </cell>
          <cell r="CI31">
            <v>27319018</v>
          </cell>
          <cell r="CJ31">
            <v>25985160</v>
          </cell>
          <cell r="CK31">
            <v>24299684</v>
          </cell>
          <cell r="CL31">
            <v>22927255</v>
          </cell>
          <cell r="CM31">
            <v>22872534</v>
          </cell>
          <cell r="CN31">
            <v>22403481</v>
          </cell>
          <cell r="CO31">
            <v>21792966</v>
          </cell>
          <cell r="CP31">
            <v>21246376</v>
          </cell>
          <cell r="CQ31">
            <v>21158718</v>
          </cell>
          <cell r="CR31">
            <v>20020072</v>
          </cell>
          <cell r="CS31">
            <v>20651449</v>
          </cell>
          <cell r="CT31">
            <v>19226689</v>
          </cell>
          <cell r="CU31">
            <v>18420007</v>
          </cell>
          <cell r="CV31">
            <v>17244092</v>
          </cell>
          <cell r="CW31">
            <v>16469538</v>
          </cell>
          <cell r="CX31">
            <v>15834869</v>
          </cell>
          <cell r="CY31">
            <v>14801213</v>
          </cell>
          <cell r="CZ31">
            <v>13644242</v>
          </cell>
          <cell r="DA31">
            <v>6821230</v>
          </cell>
          <cell r="DB31">
            <v>6870891</v>
          </cell>
          <cell r="DC31">
            <v>6744596</v>
          </cell>
          <cell r="DD31">
            <v>6790868</v>
          </cell>
          <cell r="DE31">
            <v>6549592</v>
          </cell>
          <cell r="DF31">
            <v>6448768</v>
          </cell>
          <cell r="DG31">
            <v>6356485</v>
          </cell>
          <cell r="DH31">
            <v>6349030</v>
          </cell>
          <cell r="DI31">
            <v>6267554</v>
          </cell>
          <cell r="DJ31">
            <v>6103035</v>
          </cell>
          <cell r="DK31">
            <v>5962898</v>
          </cell>
          <cell r="DL31">
            <v>5921756</v>
          </cell>
          <cell r="DM31">
            <v>5907742</v>
          </cell>
          <cell r="DN31">
            <v>5777623</v>
          </cell>
          <cell r="DO31">
            <v>5611893</v>
          </cell>
          <cell r="DP31">
            <v>5635865</v>
          </cell>
          <cell r="DQ31">
            <v>5435443</v>
          </cell>
          <cell r="DR31">
            <v>5287038</v>
          </cell>
          <cell r="DS31">
            <v>5060037</v>
          </cell>
          <cell r="DT31">
            <v>3877320</v>
          </cell>
          <cell r="DU31">
            <v>3810416</v>
          </cell>
          <cell r="DV31">
            <v>3651938</v>
          </cell>
          <cell r="DW31">
            <v>3511509</v>
          </cell>
          <cell r="DX31">
            <v>3435516</v>
          </cell>
          <cell r="DY31">
            <v>3109258</v>
          </cell>
          <cell r="DZ31">
            <v>2963622</v>
          </cell>
          <cell r="EA31">
            <v>2875548</v>
          </cell>
          <cell r="EB31">
            <v>2875548</v>
          </cell>
          <cell r="EC31">
            <v>2852514</v>
          </cell>
          <cell r="ED31">
            <v>2586428</v>
          </cell>
          <cell r="EE31">
            <v>2528144</v>
          </cell>
          <cell r="EF31"/>
          <cell r="EG31">
            <v>149516</v>
          </cell>
          <cell r="EH31">
            <v>653855</v>
          </cell>
          <cell r="EI31"/>
          <cell r="EJ31">
            <v>803371</v>
          </cell>
          <cell r="EK31">
            <v>468986</v>
          </cell>
          <cell r="EL31">
            <v>1307822</v>
          </cell>
          <cell r="EM31">
            <v>1227907</v>
          </cell>
          <cell r="EN31">
            <v>2535729</v>
          </cell>
          <cell r="EO31">
            <v>129408</v>
          </cell>
          <cell r="EP31">
            <v>25445951</v>
          </cell>
        </row>
        <row r="32">
          <cell r="B32" t="str">
            <v>GT Bank</v>
          </cell>
          <cell r="C32">
            <v>32.761507000000002</v>
          </cell>
          <cell r="D32">
            <v>15.818224000000001</v>
          </cell>
          <cell r="E32">
            <v>20.404240000000001</v>
          </cell>
          <cell r="F32">
            <v>5.4503300000000001</v>
          </cell>
          <cell r="G32">
            <v>5.752211</v>
          </cell>
          <cell r="H32">
            <v>9.4385720000000006</v>
          </cell>
          <cell r="I32">
            <v>24.150485</v>
          </cell>
          <cell r="J32">
            <v>8.5261000000000003E-2</v>
          </cell>
          <cell r="K32">
            <v>0.35963400000000001</v>
          </cell>
          <cell r="L32"/>
          <cell r="M32">
            <v>7.328471506692834E-3</v>
          </cell>
          <cell r="N32">
            <v>7.4978765446363912E-3</v>
          </cell>
          <cell r="O32">
            <v>7.6071458703065526E-3</v>
          </cell>
          <cell r="P32">
            <v>7.4511918902885384E-3</v>
          </cell>
          <cell r="Q32">
            <v>7.3495525630695308E-3</v>
          </cell>
          <cell r="R32">
            <v>7.5252834577281043E-3</v>
          </cell>
          <cell r="S32">
            <v>7.5750763656682873E-3</v>
          </cell>
          <cell r="T32">
            <v>7.692692861378695E-3</v>
          </cell>
          <cell r="U32">
            <v>7.5823146691652039E-3</v>
          </cell>
          <cell r="V32">
            <v>7.7269566476608166E-3</v>
          </cell>
          <cell r="W32">
            <v>7.9556490716365738E-3</v>
          </cell>
          <cell r="X32">
            <v>8.4033376354606722E-3</v>
          </cell>
          <cell r="Y32">
            <v>8.1625463492911408E-3</v>
          </cell>
          <cell r="Z32">
            <v>8.4958327619748912E-3</v>
          </cell>
          <cell r="AA32">
            <v>8.7822926189684777E-3</v>
          </cell>
          <cell r="AB32">
            <v>8.9182504962042938E-3</v>
          </cell>
          <cell r="AC32">
            <v>8.8883596080166841E-3</v>
          </cell>
          <cell r="AD32">
            <v>9.4469844970881556E-3</v>
          </cell>
          <cell r="AE32">
            <v>9.7931767487665668E-3</v>
          </cell>
          <cell r="AF32">
            <v>9.6990147031472129E-3</v>
          </cell>
          <cell r="AG32">
            <v>9.996201536046849E-3</v>
          </cell>
          <cell r="AH32">
            <v>7.9532605463950752E-3</v>
          </cell>
          <cell r="AI32">
            <v>9.8447529175647273E-3</v>
          </cell>
          <cell r="AJ32">
            <v>1.0107948540167158E-2</v>
          </cell>
          <cell r="AK32">
            <v>1.0778106109904245E-2</v>
          </cell>
          <cell r="AL32">
            <v>8.8082658354365038E-3</v>
          </cell>
          <cell r="AM32">
            <v>9.2180809085022301E-3</v>
          </cell>
          <cell r="AN32">
            <v>9.1783622891588156E-3</v>
          </cell>
          <cell r="AO32">
            <v>9.8101959543893304E-3</v>
          </cell>
          <cell r="AP32">
            <v>313413032</v>
          </cell>
          <cell r="AQ32">
            <v>195568503</v>
          </cell>
          <cell r="AR32">
            <v>0</v>
          </cell>
          <cell r="AS32">
            <v>228782134</v>
          </cell>
          <cell r="AT32">
            <v>0</v>
          </cell>
          <cell r="AU32">
            <v>40312354</v>
          </cell>
          <cell r="AV32">
            <v>51920201</v>
          </cell>
          <cell r="AW32">
            <v>263782134</v>
          </cell>
          <cell r="AX32">
            <v>13553634</v>
          </cell>
          <cell r="AY32">
            <v>20834301</v>
          </cell>
          <cell r="AZ32">
            <v>20834.300999999999</v>
          </cell>
          <cell r="BA32">
            <v>4733253</v>
          </cell>
          <cell r="BB32"/>
          <cell r="BC32">
            <v>5.7848949595802413E-3</v>
          </cell>
          <cell r="BD32">
            <v>5.7562204491606404E-3</v>
          </cell>
          <cell r="BE32">
            <v>4.9837685922653882E-3</v>
          </cell>
          <cell r="BF32">
            <v>3.7764987013789997E-3</v>
          </cell>
          <cell r="BG32">
            <v>5.8352972199375304E-2</v>
          </cell>
          <cell r="BH32">
            <v>1.6976347380907201E-2</v>
          </cell>
          <cell r="BI32">
            <v>0.23818200752490065</v>
          </cell>
          <cell r="BJ32">
            <v>0.22568201011284039</v>
          </cell>
          <cell r="BK32">
            <v>0.24967258611620019</v>
          </cell>
          <cell r="BL32">
            <v>0.91064049774166045</v>
          </cell>
          <cell r="BM32">
            <v>0.10807680332216105</v>
          </cell>
          <cell r="BN32">
            <v>0.59441248621355658</v>
          </cell>
          <cell r="BO32">
            <v>0.11256035651833789</v>
          </cell>
          <cell r="BP32">
            <v>4.3745005008983762E-2</v>
          </cell>
          <cell r="BQ32">
            <v>6.8815351509354125E-2</v>
          </cell>
          <cell r="BR32">
            <v>0.77524200852371861</v>
          </cell>
          <cell r="BS32">
            <v>6.1518956620109626E-3</v>
          </cell>
          <cell r="BT32">
            <v>2.7329346016360403E-3</v>
          </cell>
          <cell r="BU32">
            <v>5.4369390601301448E-3</v>
          </cell>
          <cell r="BV32">
            <v>32761507</v>
          </cell>
          <cell r="BW32">
            <v>31640059</v>
          </cell>
          <cell r="BX32">
            <v>31267343</v>
          </cell>
          <cell r="BY32">
            <v>29832275</v>
          </cell>
          <cell r="BZ32">
            <v>28679600</v>
          </cell>
          <cell r="CA32">
            <v>28607547</v>
          </cell>
          <cell r="CB32">
            <v>29082395</v>
          </cell>
          <cell r="CC32">
            <v>27975432</v>
          </cell>
          <cell r="CD32">
            <v>28031809</v>
          </cell>
          <cell r="CE32">
            <v>25762804</v>
          </cell>
          <cell r="CF32">
            <v>25323367</v>
          </cell>
          <cell r="CG32">
            <v>26744918</v>
          </cell>
          <cell r="CH32">
            <v>27018071</v>
          </cell>
          <cell r="CI32">
            <v>25341638</v>
          </cell>
          <cell r="CJ32">
            <v>27627849</v>
          </cell>
          <cell r="CK32">
            <v>27623812</v>
          </cell>
          <cell r="CL32">
            <v>28487642</v>
          </cell>
          <cell r="CM32">
            <v>27803556</v>
          </cell>
          <cell r="CN32">
            <v>29619072</v>
          </cell>
          <cell r="CO32">
            <v>30685547</v>
          </cell>
          <cell r="CP32">
            <v>28784276</v>
          </cell>
          <cell r="CQ32">
            <v>29252326</v>
          </cell>
          <cell r="CR32">
            <v>29374062</v>
          </cell>
          <cell r="CS32">
            <v>29161835</v>
          </cell>
          <cell r="CT32">
            <v>30169915</v>
          </cell>
          <cell r="CU32">
            <v>31366414</v>
          </cell>
          <cell r="CV32">
            <v>32991926</v>
          </cell>
          <cell r="CW32">
            <v>28103602</v>
          </cell>
          <cell r="CX32">
            <v>27757959</v>
          </cell>
          <cell r="CY32">
            <v>23977044</v>
          </cell>
          <cell r="CZ32">
            <v>25638050</v>
          </cell>
          <cell r="DA32">
            <v>9438572</v>
          </cell>
          <cell r="DB32">
            <v>9285760</v>
          </cell>
          <cell r="DC32">
            <v>9189031</v>
          </cell>
          <cell r="DD32">
            <v>9103145</v>
          </cell>
          <cell r="DE32">
            <v>9024408</v>
          </cell>
          <cell r="DF32">
            <v>8894957</v>
          </cell>
          <cell r="DG32">
            <v>8807741</v>
          </cell>
          <cell r="DH32">
            <v>8751119</v>
          </cell>
          <cell r="DI32">
            <v>8651342</v>
          </cell>
          <cell r="DJ32">
            <v>8539089</v>
          </cell>
          <cell r="DK32">
            <v>8543008</v>
          </cell>
          <cell r="DL32">
            <v>8436996</v>
          </cell>
          <cell r="DM32">
            <v>8385219</v>
          </cell>
          <cell r="DN32">
            <v>8111539</v>
          </cell>
          <cell r="DO32">
            <v>8609134</v>
          </cell>
          <cell r="DP32">
            <v>8624231</v>
          </cell>
          <cell r="DQ32">
            <v>8563002</v>
          </cell>
          <cell r="DR32">
            <v>8425536</v>
          </cell>
          <cell r="DS32">
            <v>8366449</v>
          </cell>
          <cell r="DT32">
            <v>8340364</v>
          </cell>
          <cell r="DU32">
            <v>8208287</v>
          </cell>
          <cell r="DV32">
            <v>8043954</v>
          </cell>
          <cell r="DW32">
            <v>7905730</v>
          </cell>
          <cell r="DX32">
            <v>7776166</v>
          </cell>
          <cell r="DY32">
            <v>7670097</v>
          </cell>
          <cell r="DZ32">
            <v>7268290</v>
          </cell>
          <cell r="EA32">
            <v>7165033</v>
          </cell>
          <cell r="EB32">
            <v>6738561</v>
          </cell>
          <cell r="EC32">
            <v>6326694</v>
          </cell>
          <cell r="ED32">
            <v>6219009</v>
          </cell>
          <cell r="EE32">
            <v>6090652</v>
          </cell>
          <cell r="EF32"/>
          <cell r="EG32">
            <v>275284</v>
          </cell>
          <cell r="EH32">
            <v>827296</v>
          </cell>
          <cell r="EI32"/>
          <cell r="EJ32">
            <v>1102580</v>
          </cell>
          <cell r="EK32">
            <v>1004054</v>
          </cell>
          <cell r="EL32">
            <v>1139333</v>
          </cell>
          <cell r="EM32">
            <v>777405</v>
          </cell>
          <cell r="EN32">
            <v>1916738</v>
          </cell>
          <cell r="EO32">
            <v>271744</v>
          </cell>
          <cell r="EP32">
            <v>15818224</v>
          </cell>
        </row>
        <row r="33">
          <cell r="B33" t="str">
            <v>Bank of Africa Kenya Ltd</v>
          </cell>
          <cell r="C33">
            <v>39.721057999999999</v>
          </cell>
          <cell r="D33">
            <v>14.769836</v>
          </cell>
          <cell r="E33">
            <v>26.295801000000001</v>
          </cell>
          <cell r="F33">
            <v>2.3649810000000002</v>
          </cell>
          <cell r="G33">
            <v>3.583739</v>
          </cell>
          <cell r="H33">
            <v>5.3620340000000004</v>
          </cell>
          <cell r="I33">
            <v>21.795724</v>
          </cell>
          <cell r="J33">
            <v>0.20691899999999999</v>
          </cell>
          <cell r="K33">
            <v>-6.0234000000000003E-2</v>
          </cell>
          <cell r="L33"/>
          <cell r="M33">
            <v>6.6436386931623837E-3</v>
          </cell>
          <cell r="N33">
            <v>6.9958777893884098E-3</v>
          </cell>
          <cell r="O33">
            <v>7.1266819978883875E-3</v>
          </cell>
          <cell r="P33">
            <v>7.5811663677424236E-3</v>
          </cell>
          <cell r="Q33">
            <v>7.9194235213696194E-3</v>
          </cell>
          <cell r="R33">
            <v>7.9547706242269964E-3</v>
          </cell>
          <cell r="S33">
            <v>9.0167486454766702E-3</v>
          </cell>
          <cell r="T33">
            <v>9.4706211957805847E-3</v>
          </cell>
          <cell r="U33">
            <v>9.8304060085701375E-3</v>
          </cell>
          <cell r="V33">
            <v>1.0122601758827003E-2</v>
          </cell>
          <cell r="W33">
            <v>9.2581328633084756E-3</v>
          </cell>
          <cell r="X33">
            <v>1.0177805348513865E-2</v>
          </cell>
          <cell r="Y33">
            <v>1.052197208223505E-2</v>
          </cell>
          <cell r="Z33">
            <v>1.2523461500078647E-2</v>
          </cell>
          <cell r="AA33">
            <v>1.2373943911985286E-2</v>
          </cell>
          <cell r="AB33">
            <v>1.3351437237861499E-2</v>
          </cell>
          <cell r="AC33">
            <v>1.4379388910788594E-2</v>
          </cell>
          <cell r="AD33">
            <v>1.4133633319425598E-2</v>
          </cell>
          <cell r="AE33">
            <v>1.4716794444925909E-2</v>
          </cell>
          <cell r="AF33">
            <v>1.5976574712738733E-2</v>
          </cell>
          <cell r="AG33">
            <v>1.7371418679000432E-2</v>
          </cell>
          <cell r="AH33">
            <v>1.7144060174214881E-2</v>
          </cell>
          <cell r="AI33">
            <v>1.7338287015198711E-2</v>
          </cell>
          <cell r="AJ33">
            <v>1.7683314743432797E-2</v>
          </cell>
          <cell r="AK33">
            <v>1.7798810383758638E-2</v>
          </cell>
          <cell r="AL33">
            <v>1.7486344949999816E-2</v>
          </cell>
          <cell r="AM33">
            <v>1.8120979532097455E-2</v>
          </cell>
          <cell r="AN33">
            <v>1.6562657310553237E-2</v>
          </cell>
          <cell r="AO33">
            <v>1.7279420011048791E-2</v>
          </cell>
          <cell r="AP33">
            <v>313413032</v>
          </cell>
          <cell r="AQ33">
            <v>195568503</v>
          </cell>
          <cell r="AR33">
            <v>0</v>
          </cell>
          <cell r="AS33">
            <v>228782134</v>
          </cell>
          <cell r="AT33">
            <v>0</v>
          </cell>
          <cell r="AU33">
            <v>40312354</v>
          </cell>
          <cell r="AV33">
            <v>51920201</v>
          </cell>
          <cell r="AW33">
            <v>263782134</v>
          </cell>
          <cell r="AX33">
            <v>13553634</v>
          </cell>
          <cell r="AY33">
            <v>20834301</v>
          </cell>
          <cell r="AZ33">
            <v>20834.300999999999</v>
          </cell>
          <cell r="BA33">
            <v>4733253</v>
          </cell>
          <cell r="BB33"/>
          <cell r="BC33">
            <v>7.013784445672612E-3</v>
          </cell>
          <cell r="BD33">
            <v>5.3747141280809391E-3</v>
          </cell>
          <cell r="BE33">
            <v>6.5449176949689616E-3</v>
          </cell>
          <cell r="BF33">
            <v>-6.3251423052009177E-4</v>
          </cell>
          <cell r="BG33">
            <v>-2.1278456708072154E-2</v>
          </cell>
          <cell r="BH33">
            <v>-2.7104960169194157E-3</v>
          </cell>
          <cell r="BI33">
            <v>0.16442394847723343</v>
          </cell>
          <cell r="BJ33">
            <v>0.10850665020349864</v>
          </cell>
          <cell r="BK33">
            <v>0.50670497921430935</v>
          </cell>
          <cell r="BL33">
            <v>0.89609960128879784</v>
          </cell>
          <cell r="BM33">
            <v>0.28520715671898217</v>
          </cell>
          <cell r="BN33">
            <v>0.75701427935351273</v>
          </cell>
          <cell r="BO33">
            <v>0.10423250541972358</v>
          </cell>
          <cell r="BP33">
            <v>3.422063158961737E-2</v>
          </cell>
          <cell r="BQ33">
            <v>7.0011873830106208E-2</v>
          </cell>
          <cell r="BR33">
            <v>0.55119964504886421</v>
          </cell>
          <cell r="BS33">
            <v>1.2232598812722321E-2</v>
          </cell>
          <cell r="BT33">
            <v>7.3304434599859276E-5</v>
          </cell>
          <cell r="BU33">
            <v>7.5236356774630491E-3</v>
          </cell>
          <cell r="BV33">
            <v>39721058</v>
          </cell>
          <cell r="BW33">
            <v>42948867</v>
          </cell>
          <cell r="BX33">
            <v>44917325</v>
          </cell>
          <cell r="BY33">
            <v>45547821</v>
          </cell>
          <cell r="BZ33">
            <v>51147174</v>
          </cell>
          <cell r="CA33">
            <v>48980847</v>
          </cell>
          <cell r="CB33">
            <v>43996118</v>
          </cell>
          <cell r="CC33">
            <v>43839025</v>
          </cell>
          <cell r="CD33">
            <v>46211260</v>
          </cell>
          <cell r="CE33">
            <v>46357461</v>
          </cell>
          <cell r="CF33">
            <v>49080859</v>
          </cell>
          <cell r="CG33">
            <v>43111732</v>
          </cell>
          <cell r="CH33">
            <v>54594970</v>
          </cell>
          <cell r="CI33">
            <v>46661321</v>
          </cell>
          <cell r="CJ33">
            <v>54191291</v>
          </cell>
          <cell r="CK33">
            <v>53979562</v>
          </cell>
          <cell r="CL33">
            <v>59626808</v>
          </cell>
          <cell r="CM33">
            <v>59921903</v>
          </cell>
          <cell r="CN33">
            <v>55995671</v>
          </cell>
          <cell r="CO33">
            <v>60364364</v>
          </cell>
          <cell r="CP33">
            <v>62805476</v>
          </cell>
          <cell r="CQ33">
            <v>66482816</v>
          </cell>
          <cell r="CR33">
            <v>69280267</v>
          </cell>
          <cell r="CS33">
            <v>65069310</v>
          </cell>
          <cell r="CT33">
            <v>63122599</v>
          </cell>
          <cell r="CU33">
            <v>63211641</v>
          </cell>
          <cell r="CV33">
            <v>62211641</v>
          </cell>
          <cell r="CW33">
            <v>58432443</v>
          </cell>
          <cell r="CX33">
            <v>57647846</v>
          </cell>
          <cell r="CY33">
            <v>51954246</v>
          </cell>
          <cell r="CZ33">
            <v>52683299</v>
          </cell>
          <cell r="DA33">
            <v>5362034</v>
          </cell>
          <cell r="DB33">
            <v>5402513</v>
          </cell>
          <cell r="DC33">
            <v>5419387</v>
          </cell>
          <cell r="DD33">
            <v>5580391</v>
          </cell>
          <cell r="DE33">
            <v>4096269</v>
          </cell>
          <cell r="DF33">
            <v>3985851</v>
          </cell>
          <cell r="DG33">
            <v>4275761</v>
          </cell>
          <cell r="DH33">
            <v>6816863</v>
          </cell>
          <cell r="DI33">
            <v>6811351</v>
          </cell>
          <cell r="DJ33">
            <v>6736020</v>
          </cell>
          <cell r="DK33">
            <v>6736182</v>
          </cell>
          <cell r="DL33">
            <v>6115405</v>
          </cell>
          <cell r="DM33">
            <v>6099322</v>
          </cell>
          <cell r="DN33">
            <v>6207582</v>
          </cell>
          <cell r="DO33">
            <v>8467705</v>
          </cell>
          <cell r="DP33">
            <v>8397488</v>
          </cell>
          <cell r="DQ33">
            <v>8447965</v>
          </cell>
          <cell r="DR33">
            <v>8434199</v>
          </cell>
          <cell r="DS33">
            <v>8417986</v>
          </cell>
          <cell r="DT33">
            <v>8547381</v>
          </cell>
          <cell r="DU33">
            <v>8543254</v>
          </cell>
          <cell r="DV33">
            <v>8408203</v>
          </cell>
          <cell r="DW33">
            <v>8495736</v>
          </cell>
          <cell r="DX33">
            <v>9750300</v>
          </cell>
          <cell r="DY33">
            <v>9135664</v>
          </cell>
          <cell r="DZ33">
            <v>8014300</v>
          </cell>
          <cell r="EA33">
            <v>7913209</v>
          </cell>
          <cell r="EB33">
            <v>7913209</v>
          </cell>
          <cell r="EC33">
            <v>8135465</v>
          </cell>
          <cell r="ED33">
            <v>6710063</v>
          </cell>
          <cell r="EE33">
            <v>6539160</v>
          </cell>
          <cell r="EF33"/>
          <cell r="EG33">
            <v>596032</v>
          </cell>
          <cell r="EH33">
            <v>580258</v>
          </cell>
          <cell r="EI33"/>
          <cell r="EJ33">
            <v>1176290</v>
          </cell>
          <cell r="EK33">
            <v>1054073</v>
          </cell>
          <cell r="EL33">
            <v>4461285</v>
          </cell>
          <cell r="EM33">
            <v>1431979</v>
          </cell>
          <cell r="EN33">
            <v>5893264</v>
          </cell>
          <cell r="EO33">
            <v>-57353</v>
          </cell>
          <cell r="EP33">
            <v>14769836</v>
          </cell>
        </row>
        <row r="34">
          <cell r="B34" t="str">
            <v>ABC Bank</v>
          </cell>
          <cell r="C34">
            <v>34.314270999999998</v>
          </cell>
          <cell r="D34">
            <v>21.456517999999999</v>
          </cell>
          <cell r="E34">
            <v>29.167234000000001</v>
          </cell>
          <cell r="F34">
            <v>2.5529679999999999</v>
          </cell>
          <cell r="G34">
            <v>3.22648</v>
          </cell>
          <cell r="H34">
            <v>3.8513869999999999</v>
          </cell>
          <cell r="I34">
            <v>21.721228</v>
          </cell>
          <cell r="J34">
            <v>4.5714999999999999E-2</v>
          </cell>
          <cell r="K34">
            <v>5.3790999999999999E-2</v>
          </cell>
          <cell r="L34"/>
          <cell r="M34">
            <v>5.9200628454068958E-3</v>
          </cell>
          <cell r="N34">
            <v>5.9203699231156438E-3</v>
          </cell>
          <cell r="O34">
            <v>6.0537169832393621E-3</v>
          </cell>
          <cell r="P34">
            <v>5.745927048267571E-3</v>
          </cell>
          <cell r="Q34">
            <v>5.5944226883634296E-3</v>
          </cell>
          <cell r="R34">
            <v>5.6260553437392918E-3</v>
          </cell>
          <cell r="S34">
            <v>5.6528047557803749E-3</v>
          </cell>
          <cell r="T34">
            <v>5.8295216691348472E-3</v>
          </cell>
          <cell r="U34">
            <v>5.9214335518632576E-3</v>
          </cell>
          <cell r="V34">
            <v>6.0175306625005823E-3</v>
          </cell>
          <cell r="W34">
            <v>5.6601862510039895E-3</v>
          </cell>
          <cell r="X34">
            <v>5.8971092473043239E-3</v>
          </cell>
          <cell r="Y34">
            <v>6.0054369432293525E-3</v>
          </cell>
          <cell r="Z34">
            <v>5.9652939954429902E-3</v>
          </cell>
          <cell r="AA34">
            <v>5.8029055458772398E-3</v>
          </cell>
          <cell r="AB34">
            <v>5.9265802092161339E-3</v>
          </cell>
          <cell r="AC34">
            <v>1.6325112664941153E-2</v>
          </cell>
          <cell r="AD34">
            <v>5.7408823984750005E-3</v>
          </cell>
          <cell r="AE34">
            <v>5.5502545118444602E-3</v>
          </cell>
          <cell r="AF34">
            <v>5.9977886697423826E-3</v>
          </cell>
          <cell r="AG34">
            <v>5.9408597942924232E-3</v>
          </cell>
          <cell r="AH34">
            <v>6.0620791276857541E-3</v>
          </cell>
          <cell r="AI34">
            <v>5.9889041038479682E-3</v>
          </cell>
          <cell r="AJ34">
            <v>6.195277048524921E-3</v>
          </cell>
          <cell r="AK34">
            <v>6.3098294446030326E-3</v>
          </cell>
          <cell r="AL34">
            <v>6.9478028829091515E-3</v>
          </cell>
          <cell r="AM34">
            <v>7.0505678454212796E-3</v>
          </cell>
          <cell r="AN34">
            <v>6.6617917698490684E-3</v>
          </cell>
          <cell r="AO34">
            <v>6.6548282065482661E-3</v>
          </cell>
          <cell r="AP34">
            <v>313413032</v>
          </cell>
          <cell r="AQ34">
            <v>195568503</v>
          </cell>
          <cell r="AR34">
            <v>0</v>
          </cell>
          <cell r="AS34">
            <v>228782134</v>
          </cell>
          <cell r="AT34">
            <v>0</v>
          </cell>
          <cell r="AU34">
            <v>40312354</v>
          </cell>
          <cell r="AV34">
            <v>51920201</v>
          </cell>
          <cell r="AW34">
            <v>263782134</v>
          </cell>
          <cell r="AX34">
            <v>13553634</v>
          </cell>
          <cell r="AY34">
            <v>20834301</v>
          </cell>
          <cell r="AZ34">
            <v>20834.300999999999</v>
          </cell>
          <cell r="BA34">
            <v>4733253</v>
          </cell>
          <cell r="BB34"/>
          <cell r="BC34">
            <v>6.0590757729664397E-3</v>
          </cell>
          <cell r="BD34">
            <v>7.8079844917724869E-3</v>
          </cell>
          <cell r="BE34">
            <v>7.1241440373400414E-3</v>
          </cell>
          <cell r="BF34">
            <v>5.6485660879082003E-4</v>
          </cell>
          <cell r="BG34">
            <v>1.9642999670825601E-2</v>
          </cell>
          <cell r="BH34">
            <v>2.2494222391775528E-3</v>
          </cell>
          <cell r="BI34">
            <v>0.14854040480584246</v>
          </cell>
          <cell r="BJ34">
            <v>0.11753331809785339</v>
          </cell>
          <cell r="BK34">
            <v>0.37950134570825561</v>
          </cell>
          <cell r="BL34">
            <v>0.87395909305072383</v>
          </cell>
          <cell r="BM34">
            <v>0.1090669474599284</v>
          </cell>
          <cell r="BN34">
            <v>0.3072619019972353</v>
          </cell>
          <cell r="BO34">
            <v>0.11040110126792911</v>
          </cell>
          <cell r="BP34">
            <v>6.9856470260921066E-2</v>
          </cell>
          <cell r="BQ34">
            <v>4.0544631007008045E-2</v>
          </cell>
          <cell r="BR34">
            <v>0.73563773650939956</v>
          </cell>
          <cell r="BS34">
            <v>3.2343277169963199E-3</v>
          </cell>
          <cell r="BT34">
            <v>7.4276119862072847E-4</v>
          </cell>
          <cell r="BU34">
            <v>3.0550088797272521E-3</v>
          </cell>
          <cell r="BV34">
            <v>34314271</v>
          </cell>
          <cell r="BW34">
            <v>33170147</v>
          </cell>
          <cell r="BX34">
            <v>32643367</v>
          </cell>
          <cell r="BY34">
            <v>30743922</v>
          </cell>
          <cell r="BZ34">
            <v>29905320</v>
          </cell>
          <cell r="CA34">
            <v>28616088</v>
          </cell>
          <cell r="CB34">
            <v>28680487</v>
          </cell>
          <cell r="CC34">
            <v>27040256</v>
          </cell>
          <cell r="CD34">
            <v>28133820</v>
          </cell>
          <cell r="CE34">
            <v>28261644</v>
          </cell>
          <cell r="CF34">
            <v>27212707</v>
          </cell>
          <cell r="CG34">
            <v>25184867</v>
          </cell>
          <cell r="CH34">
            <v>25360907</v>
          </cell>
          <cell r="CI34">
            <v>24740084</v>
          </cell>
          <cell r="CJ34">
            <v>24804407</v>
          </cell>
          <cell r="CK34">
            <v>23670819</v>
          </cell>
          <cell r="CL34">
            <v>23705934</v>
          </cell>
          <cell r="CM34">
            <v>22678535</v>
          </cell>
          <cell r="CN34">
            <v>22422351</v>
          </cell>
          <cell r="CO34">
            <v>21654599</v>
          </cell>
          <cell r="CP34">
            <v>24039489</v>
          </cell>
          <cell r="CQ34">
            <v>21727653</v>
          </cell>
          <cell r="CR34">
            <v>22058297</v>
          </cell>
          <cell r="CS34">
            <v>21758165</v>
          </cell>
          <cell r="CT34">
            <v>21979802</v>
          </cell>
          <cell r="CU34">
            <v>21807865</v>
          </cell>
          <cell r="CV34">
            <v>21438729</v>
          </cell>
          <cell r="CW34">
            <v>21618307</v>
          </cell>
          <cell r="CX34">
            <v>20733310</v>
          </cell>
          <cell r="CY34">
            <v>20231896</v>
          </cell>
          <cell r="CZ34">
            <v>19639370</v>
          </cell>
          <cell r="DA34">
            <v>3851387</v>
          </cell>
          <cell r="DB34">
            <v>3835571</v>
          </cell>
          <cell r="DC34">
            <v>3816281</v>
          </cell>
          <cell r="DD34">
            <v>3735388</v>
          </cell>
          <cell r="DE34">
            <v>3730737</v>
          </cell>
          <cell r="DF34">
            <v>3718046</v>
          </cell>
          <cell r="DG34">
            <v>3689483</v>
          </cell>
          <cell r="DH34">
            <v>3634989</v>
          </cell>
          <cell r="DI34">
            <v>3622525</v>
          </cell>
          <cell r="DJ34">
            <v>3594363</v>
          </cell>
          <cell r="DK34">
            <v>3556818</v>
          </cell>
          <cell r="DL34">
            <v>3243659</v>
          </cell>
          <cell r="DM34">
            <v>3228032</v>
          </cell>
          <cell r="DN34">
            <v>3204998</v>
          </cell>
          <cell r="DO34">
            <v>3160146</v>
          </cell>
          <cell r="DP34">
            <v>3129773</v>
          </cell>
          <cell r="DQ34">
            <v>3096861</v>
          </cell>
          <cell r="DR34">
            <v>22678535</v>
          </cell>
          <cell r="DS34">
            <v>2996763</v>
          </cell>
          <cell r="DT34">
            <v>2998032</v>
          </cell>
          <cell r="DU34">
            <v>2943527</v>
          </cell>
          <cell r="DV34">
            <v>2896590</v>
          </cell>
          <cell r="DW34">
            <v>2836608</v>
          </cell>
          <cell r="DX34">
            <v>2749967</v>
          </cell>
          <cell r="DY34">
            <v>2705531</v>
          </cell>
          <cell r="DZ34">
            <v>2688873</v>
          </cell>
          <cell r="EA34">
            <v>2622550</v>
          </cell>
          <cell r="EB34">
            <v>2622550</v>
          </cell>
          <cell r="EC34">
            <v>2610617</v>
          </cell>
          <cell r="ED34">
            <v>2530689</v>
          </cell>
          <cell r="EE34">
            <v>2449940</v>
          </cell>
          <cell r="EF34"/>
          <cell r="EG34">
            <v>293994</v>
          </cell>
          <cell r="EH34">
            <v>480691</v>
          </cell>
          <cell r="EI34"/>
          <cell r="EJ34">
            <v>774685</v>
          </cell>
          <cell r="EK34">
            <v>677043</v>
          </cell>
          <cell r="EL34">
            <v>807079</v>
          </cell>
          <cell r="EM34">
            <v>1819602</v>
          </cell>
          <cell r="EN34">
            <v>2626681</v>
          </cell>
          <cell r="EO34">
            <v>37654</v>
          </cell>
          <cell r="EP34">
            <v>21456518</v>
          </cell>
        </row>
        <row r="35">
          <cell r="B35" t="str">
            <v>Sidian Bank</v>
          </cell>
          <cell r="C35">
            <v>34.943199999999997</v>
          </cell>
          <cell r="D35">
            <v>21.536622000000001</v>
          </cell>
          <cell r="E35">
            <v>24.567626000000001</v>
          </cell>
          <cell r="F35">
            <v>3.4698530000000001</v>
          </cell>
          <cell r="G35">
            <v>5.1875629999999999</v>
          </cell>
          <cell r="H35">
            <v>4.3314409999999999</v>
          </cell>
          <cell r="I35">
            <v>32.880186999999999</v>
          </cell>
          <cell r="J35">
            <v>7.7768000000000004E-2</v>
          </cell>
          <cell r="K35">
            <v>0.35858600000000002</v>
          </cell>
          <cell r="L35"/>
          <cell r="M35">
            <v>5.7727581105823786E-3</v>
          </cell>
          <cell r="N35">
            <v>5.6570828728646459E-3</v>
          </cell>
          <cell r="O35">
            <v>5.7089578197034585E-3</v>
          </cell>
          <cell r="P35">
            <v>5.7097562545274788E-3</v>
          </cell>
          <cell r="Q35">
            <v>5.7538535708827419E-3</v>
          </cell>
          <cell r="R35">
            <v>5.2305483747071288E-3</v>
          </cell>
          <cell r="S35">
            <v>5.2701832128260843E-3</v>
          </cell>
          <cell r="T35">
            <v>5.4089827873986963E-3</v>
          </cell>
          <cell r="U35">
            <v>5.3217796413873551E-3</v>
          </cell>
          <cell r="V35">
            <v>5.6493641509023432E-3</v>
          </cell>
          <cell r="W35">
            <v>5.4771077510110035E-3</v>
          </cell>
          <cell r="X35">
            <v>5.2310206975375228E-3</v>
          </cell>
          <cell r="Y35">
            <v>5.2130120422724672E-3</v>
          </cell>
          <cell r="Z35">
            <v>4.8577676335101903E-3</v>
          </cell>
          <cell r="AA35">
            <v>4.7403092536002596E-3</v>
          </cell>
          <cell r="AB35">
            <v>5.1092129351196659E-3</v>
          </cell>
          <cell r="AC35">
            <v>5.5115399521931206E-3</v>
          </cell>
          <cell r="AD35">
            <v>5.7831533357377597E-3</v>
          </cell>
          <cell r="AE35">
            <v>6.0471710007283025E-3</v>
          </cell>
          <cell r="AF35">
            <v>5.9714542813604403E-3</v>
          </cell>
          <cell r="AG35">
            <v>5.8765362646233076E-3</v>
          </cell>
          <cell r="AH35">
            <v>4.8361310963036122E-3</v>
          </cell>
          <cell r="AI35">
            <v>4.9154540865462499E-3</v>
          </cell>
          <cell r="AJ35">
            <v>5.0263543763286195E-3</v>
          </cell>
          <cell r="AK35">
            <v>5.0161580402710727E-3</v>
          </cell>
          <cell r="AL35">
            <v>4.7468276498234228E-3</v>
          </cell>
          <cell r="AM35">
            <v>4.6988582350972414E-3</v>
          </cell>
          <cell r="AN35">
            <v>4.8405717073295926E-3</v>
          </cell>
          <cell r="AO35">
            <v>4.6830084226306083E-3</v>
          </cell>
          <cell r="AP35">
            <v>313413032</v>
          </cell>
          <cell r="AQ35">
            <v>195568503</v>
          </cell>
          <cell r="AR35">
            <v>0</v>
          </cell>
          <cell r="AS35">
            <v>228782134</v>
          </cell>
          <cell r="AT35">
            <v>0</v>
          </cell>
          <cell r="AU35">
            <v>40312354</v>
          </cell>
          <cell r="AV35">
            <v>51920201</v>
          </cell>
          <cell r="AW35">
            <v>263782134</v>
          </cell>
          <cell r="AX35">
            <v>13553634</v>
          </cell>
          <cell r="AY35">
            <v>20834301</v>
          </cell>
          <cell r="AZ35">
            <v>20834.300999999999</v>
          </cell>
          <cell r="BA35">
            <v>4733253</v>
          </cell>
          <cell r="BB35"/>
          <cell r="BC35">
            <v>6.1701295227842923E-3</v>
          </cell>
          <cell r="BD35">
            <v>7.8371341790483516E-3</v>
          </cell>
          <cell r="BE35">
            <v>6.0006823505958833E-3</v>
          </cell>
          <cell r="BF35">
            <v>3.7654937056359797E-3</v>
          </cell>
          <cell r="BG35">
            <v>0.11935986194751157</v>
          </cell>
          <cell r="BH35">
            <v>1.4669767396872977E-2</v>
          </cell>
          <cell r="BI35">
            <v>0.15777170002104915</v>
          </cell>
          <cell r="BJ35">
            <v>0.10553020881541823</v>
          </cell>
          <cell r="BK35">
            <v>0.50034719660292082</v>
          </cell>
          <cell r="BL35">
            <v>0.69257826749239926</v>
          </cell>
          <cell r="BM35">
            <v>9.3832309204636546E-2</v>
          </cell>
          <cell r="BN35">
            <v>0.41373804137510456</v>
          </cell>
          <cell r="BO35">
            <v>0.11940202623540098</v>
          </cell>
          <cell r="BP35">
            <v>4.4469471901901064E-2</v>
          </cell>
          <cell r="BQ35">
            <v>7.4932554333499921E-2</v>
          </cell>
          <cell r="BR35">
            <v>0.87662609321714691</v>
          </cell>
          <cell r="BS35">
            <v>1.9563826063856791E-2</v>
          </cell>
          <cell r="BT35">
            <v>1.1530761257138748E-2</v>
          </cell>
          <cell r="BU35">
            <v>1.6283222566346883E-2</v>
          </cell>
          <cell r="BV35">
            <v>34943200</v>
          </cell>
          <cell r="BW35">
            <v>33424261</v>
          </cell>
          <cell r="BX35">
            <v>33499603</v>
          </cell>
          <cell r="BY35">
            <v>33543757</v>
          </cell>
          <cell r="BZ35">
            <v>36222538</v>
          </cell>
          <cell r="CA35">
            <v>27465185</v>
          </cell>
          <cell r="CB35">
            <v>26451638</v>
          </cell>
          <cell r="CC35">
            <v>24265663</v>
          </cell>
          <cell r="CD35">
            <v>25406971</v>
          </cell>
          <cell r="CE35">
            <v>23400474</v>
          </cell>
          <cell r="CF35">
            <v>25329169</v>
          </cell>
          <cell r="CG35">
            <v>25417843</v>
          </cell>
          <cell r="CH35">
            <v>22865505</v>
          </cell>
          <cell r="CI35">
            <v>21357207</v>
          </cell>
          <cell r="CJ35">
            <v>19301752</v>
          </cell>
          <cell r="CK35">
            <v>18479802</v>
          </cell>
          <cell r="CL35">
            <v>19185126</v>
          </cell>
          <cell r="CM35">
            <v>20996154</v>
          </cell>
          <cell r="CN35">
            <v>20875499</v>
          </cell>
          <cell r="CO35">
            <v>21348559</v>
          </cell>
          <cell r="CP35">
            <v>20249944</v>
          </cell>
          <cell r="CQ35">
            <v>19948959</v>
          </cell>
          <cell r="CR35">
            <v>19106557</v>
          </cell>
          <cell r="CS35">
            <v>17879138</v>
          </cell>
          <cell r="CT35">
            <v>17208615</v>
          </cell>
          <cell r="CU35">
            <v>16838487</v>
          </cell>
          <cell r="CV35">
            <v>15798777</v>
          </cell>
          <cell r="CW35">
            <v>14462755</v>
          </cell>
          <cell r="CX35">
            <v>13719401</v>
          </cell>
          <cell r="CY35">
            <v>13910275</v>
          </cell>
          <cell r="CZ35">
            <v>13199239</v>
          </cell>
          <cell r="DA35">
            <v>4331441</v>
          </cell>
          <cell r="DB35">
            <v>4183013</v>
          </cell>
          <cell r="DC35">
            <v>4080432</v>
          </cell>
          <cell r="DD35">
            <v>3998982</v>
          </cell>
          <cell r="DE35">
            <v>3912805</v>
          </cell>
          <cell r="DF35">
            <v>4002096</v>
          </cell>
          <cell r="DG35">
            <v>4017983</v>
          </cell>
          <cell r="DH35">
            <v>4105425</v>
          </cell>
          <cell r="DI35">
            <v>4070510</v>
          </cell>
          <cell r="DJ35">
            <v>4098554</v>
          </cell>
          <cell r="DK35">
            <v>4037126</v>
          </cell>
          <cell r="DL35">
            <v>3646485</v>
          </cell>
          <cell r="DM35">
            <v>3547795</v>
          </cell>
          <cell r="DN35">
            <v>3316125</v>
          </cell>
          <cell r="DO35">
            <v>3446978</v>
          </cell>
          <cell r="DP35">
            <v>3593855</v>
          </cell>
          <cell r="DQ35">
            <v>3754991</v>
          </cell>
          <cell r="DR35">
            <v>3806165</v>
          </cell>
          <cell r="DS35">
            <v>3868788</v>
          </cell>
          <cell r="DT35">
            <v>4047881</v>
          </cell>
          <cell r="DU35">
            <v>3986414</v>
          </cell>
          <cell r="DV35">
            <v>3928335</v>
          </cell>
          <cell r="DW35">
            <v>3837485</v>
          </cell>
          <cell r="DX35">
            <v>2689538</v>
          </cell>
          <cell r="DY35">
            <v>2636901</v>
          </cell>
          <cell r="DZ35">
            <v>2529002</v>
          </cell>
          <cell r="EA35">
            <v>2431774</v>
          </cell>
          <cell r="EB35">
            <v>2431774</v>
          </cell>
          <cell r="EC35">
            <v>2197975</v>
          </cell>
          <cell r="ED35">
            <v>1985856</v>
          </cell>
          <cell r="EE35">
            <v>1867591</v>
          </cell>
          <cell r="EF35"/>
          <cell r="EG35">
            <v>725597</v>
          </cell>
          <cell r="EH35">
            <v>724590</v>
          </cell>
          <cell r="EI35"/>
          <cell r="EJ35">
            <v>1450187</v>
          </cell>
          <cell r="EK35">
            <v>1004368</v>
          </cell>
          <cell r="EL35">
            <v>922671</v>
          </cell>
          <cell r="EM35">
            <v>1307414</v>
          </cell>
          <cell r="EN35">
            <v>2230085</v>
          </cell>
          <cell r="EO35">
            <v>251010</v>
          </cell>
          <cell r="EP35">
            <v>21536622</v>
          </cell>
        </row>
        <row r="36">
          <cell r="B36" t="str">
            <v>Habib A.G.Zurich</v>
          </cell>
          <cell r="C36">
            <v>27.794291999999999</v>
          </cell>
          <cell r="D36">
            <v>5.9563090000000001</v>
          </cell>
          <cell r="E36">
            <v>22.911168</v>
          </cell>
          <cell r="F36">
            <v>2.856338</v>
          </cell>
          <cell r="G36">
            <v>3.0566900000000001</v>
          </cell>
          <cell r="H36">
            <v>3.337167</v>
          </cell>
          <cell r="I36">
            <v>9.7881389999999993</v>
          </cell>
          <cell r="J36">
            <v>1.4675000000000001E-2</v>
          </cell>
          <cell r="K36">
            <v>0.21360599999999999</v>
          </cell>
          <cell r="L36"/>
          <cell r="M36">
            <v>4.8232554134683258E-3</v>
          </cell>
          <cell r="N36">
            <v>4.8770276256094851E-3</v>
          </cell>
          <cell r="O36">
            <v>4.9838417916338758E-3</v>
          </cell>
          <cell r="P36">
            <v>4.7143560820169005E-3</v>
          </cell>
          <cell r="Q36">
            <v>4.7479049071665613E-3</v>
          </cell>
          <cell r="R36">
            <v>4.884059788737953E-3</v>
          </cell>
          <cell r="S36">
            <v>4.9318816065030829E-3</v>
          </cell>
          <cell r="T36">
            <v>4.8914307151558152E-3</v>
          </cell>
          <cell r="U36">
            <v>4.7501382536974156E-3</v>
          </cell>
          <cell r="V36">
            <v>4.7259218467331368E-3</v>
          </cell>
          <cell r="W36">
            <v>4.6637817232382649E-3</v>
          </cell>
          <cell r="X36">
            <v>4.7548222903011301E-3</v>
          </cell>
          <cell r="Y36">
            <v>4.6371908161057015E-3</v>
          </cell>
          <cell r="Z36">
            <v>4.4617784379538021E-3</v>
          </cell>
          <cell r="AA36">
            <v>4.404329053324268E-3</v>
          </cell>
          <cell r="AB36">
            <v>4.3488569402848681E-3</v>
          </cell>
          <cell r="AC36">
            <v>4.3577280804146063E-3</v>
          </cell>
          <cell r="AD36">
            <v>4.6889761087926538E-3</v>
          </cell>
          <cell r="AE36">
            <v>4.7844030843374845E-3</v>
          </cell>
          <cell r="AF36">
            <v>4.7184382030434589E-3</v>
          </cell>
          <cell r="AG36">
            <v>4.7760036747840785E-3</v>
          </cell>
          <cell r="AH36">
            <v>4.3186738387556347E-3</v>
          </cell>
          <cell r="AI36">
            <v>4.1541869960574603E-3</v>
          </cell>
          <cell r="AJ36">
            <v>4.0923649400834757E-3</v>
          </cell>
          <cell r="AK36">
            <v>4.0575408607203302E-3</v>
          </cell>
          <cell r="AL36">
            <v>4.0974147854830898E-3</v>
          </cell>
          <cell r="AM36">
            <v>3.9819196449738612E-3</v>
          </cell>
          <cell r="AN36">
            <v>4.1755380122148363E-3</v>
          </cell>
          <cell r="AO36">
            <v>4.2563736831342288E-3</v>
          </cell>
          <cell r="AP36">
            <v>313413032</v>
          </cell>
          <cell r="AQ36">
            <v>195568503</v>
          </cell>
          <cell r="AR36">
            <v>0</v>
          </cell>
          <cell r="AS36">
            <v>228782134</v>
          </cell>
          <cell r="AT36">
            <v>0</v>
          </cell>
          <cell r="AU36">
            <v>40312354</v>
          </cell>
          <cell r="AV36">
            <v>51920201</v>
          </cell>
          <cell r="AW36">
            <v>263782134</v>
          </cell>
          <cell r="AX36">
            <v>13553634</v>
          </cell>
          <cell r="AY36">
            <v>20834301</v>
          </cell>
          <cell r="AZ36">
            <v>20834.300999999999</v>
          </cell>
          <cell r="BA36">
            <v>4733253</v>
          </cell>
          <cell r="BB36"/>
          <cell r="BC36">
            <v>4.9078041402644086E-3</v>
          </cell>
          <cell r="BD36">
            <v>2.1674890725608366E-3</v>
          </cell>
          <cell r="BE36">
            <v>5.5960898073398376E-3</v>
          </cell>
          <cell r="BF36">
            <v>2.2430659548506606E-3</v>
          </cell>
          <cell r="BG36">
            <v>8.1643473633082289E-2</v>
          </cell>
          <cell r="BH36">
            <v>9.7082916652850033E-3</v>
          </cell>
          <cell r="BI36">
            <v>0.31228510342977356</v>
          </cell>
          <cell r="BJ36">
            <v>0.29181624821633617</v>
          </cell>
          <cell r="BK36">
            <v>6.5747144027725968E-2</v>
          </cell>
          <cell r="BL36">
            <v>0.62540292882626958</v>
          </cell>
          <cell r="BM36">
            <v>9.5517424964185499E-2</v>
          </cell>
          <cell r="BN36">
            <v>0.38511922647067709</v>
          </cell>
          <cell r="BO36">
            <v>7.2566372686253627E-2</v>
          </cell>
          <cell r="BP36">
            <v>4.5494665594839397E-2</v>
          </cell>
          <cell r="BQ36">
            <v>2.7071707091414231E-2</v>
          </cell>
          <cell r="BR36">
            <v>0.25997404409936675</v>
          </cell>
          <cell r="BS36">
            <v>1.1986624498387408E-3</v>
          </cell>
          <cell r="BT36">
            <v>0</v>
          </cell>
          <cell r="BU36">
            <v>7.0502214721155905E-4</v>
          </cell>
          <cell r="BV36">
            <v>27794292</v>
          </cell>
          <cell r="BW36">
            <v>27711004</v>
          </cell>
          <cell r="BX36">
            <v>27211884</v>
          </cell>
          <cell r="BY36">
            <v>25894922</v>
          </cell>
          <cell r="BZ36">
            <v>26075152</v>
          </cell>
          <cell r="CA36">
            <v>25157373</v>
          </cell>
          <cell r="CB36">
            <v>24823459</v>
          </cell>
          <cell r="CC36">
            <v>24204929</v>
          </cell>
          <cell r="CD36">
            <v>23887444</v>
          </cell>
          <cell r="CE36">
            <v>22222555</v>
          </cell>
          <cell r="CF36">
            <v>21520666</v>
          </cell>
          <cell r="CG36">
            <v>21236872</v>
          </cell>
          <cell r="CH36">
            <v>20679736</v>
          </cell>
          <cell r="CI36">
            <v>18939954</v>
          </cell>
          <cell r="CJ36">
            <v>18708241</v>
          </cell>
          <cell r="CK36">
            <v>17856497</v>
          </cell>
          <cell r="CL36">
            <v>16899767</v>
          </cell>
          <cell r="CM36">
            <v>16831253</v>
          </cell>
          <cell r="CN36">
            <v>17032990</v>
          </cell>
          <cell r="CO36">
            <v>17578063</v>
          </cell>
          <cell r="CP36">
            <v>16765434</v>
          </cell>
          <cell r="CQ36">
            <v>16490956</v>
          </cell>
          <cell r="CR36">
            <v>14439951</v>
          </cell>
          <cell r="CS36">
            <v>15043832</v>
          </cell>
          <cell r="CT36">
            <v>13721500</v>
          </cell>
          <cell r="CU36">
            <v>13293182</v>
          </cell>
          <cell r="CV36">
            <v>12147286</v>
          </cell>
          <cell r="CW36">
            <v>11960038</v>
          </cell>
          <cell r="CX36">
            <v>10918785</v>
          </cell>
          <cell r="CY36">
            <v>11152222</v>
          </cell>
          <cell r="CZ36">
            <v>11009480</v>
          </cell>
          <cell r="DA36">
            <v>3337167</v>
          </cell>
          <cell r="DB36">
            <v>3263409</v>
          </cell>
          <cell r="DC36">
            <v>3203662</v>
          </cell>
          <cell r="DD36">
            <v>3064719</v>
          </cell>
          <cell r="DE36">
            <v>2984600</v>
          </cell>
          <cell r="DF36">
            <v>3118021</v>
          </cell>
          <cell r="DG36">
            <v>3077319</v>
          </cell>
          <cell r="DH36">
            <v>2972069</v>
          </cell>
          <cell r="DI36">
            <v>2927282</v>
          </cell>
          <cell r="DJ36">
            <v>3088516</v>
          </cell>
          <cell r="DK36">
            <v>3038750</v>
          </cell>
          <cell r="DL36">
            <v>2907253</v>
          </cell>
          <cell r="DM36">
            <v>2829038</v>
          </cell>
          <cell r="DN36">
            <v>2886981</v>
          </cell>
          <cell r="DO36">
            <v>2842332</v>
          </cell>
          <cell r="DP36">
            <v>2755123</v>
          </cell>
          <cell r="DQ36">
            <v>2695383</v>
          </cell>
          <cell r="DR36">
            <v>2641360</v>
          </cell>
          <cell r="DS36">
            <v>2964975</v>
          </cell>
          <cell r="DT36">
            <v>2894970</v>
          </cell>
          <cell r="DU36">
            <v>2774860</v>
          </cell>
          <cell r="DV36">
            <v>2663303</v>
          </cell>
          <cell r="DW36">
            <v>2572730</v>
          </cell>
          <cell r="DX36">
            <v>2542577</v>
          </cell>
          <cell r="DY36">
            <v>2380916</v>
          </cell>
          <cell r="DZ36">
            <v>2310783</v>
          </cell>
          <cell r="EA36">
            <v>2243442</v>
          </cell>
          <cell r="EB36">
            <v>2243442</v>
          </cell>
          <cell r="EC36">
            <v>2054499</v>
          </cell>
          <cell r="ED36">
            <v>1912037</v>
          </cell>
          <cell r="EE36">
            <v>1843465</v>
          </cell>
          <cell r="EF36"/>
          <cell r="EG36">
            <v>41242</v>
          </cell>
          <cell r="EH36">
            <v>586040</v>
          </cell>
          <cell r="EI36"/>
          <cell r="EJ36">
            <v>627282</v>
          </cell>
          <cell r="EK36">
            <v>392304</v>
          </cell>
          <cell r="EL36">
            <v>242245</v>
          </cell>
          <cell r="EM36">
            <v>386768</v>
          </cell>
          <cell r="EN36">
            <v>629013</v>
          </cell>
          <cell r="EO36">
            <v>133504</v>
          </cell>
          <cell r="EP36">
            <v>5956309</v>
          </cell>
        </row>
        <row r="37">
          <cell r="B37" t="str">
            <v>Gulf African Bank</v>
          </cell>
          <cell r="C37">
            <v>37.690697</v>
          </cell>
          <cell r="D37">
            <v>20.595790000000001</v>
          </cell>
          <cell r="E37">
            <v>0.219967</v>
          </cell>
          <cell r="F37">
            <v>4.6419199999999998</v>
          </cell>
          <cell r="G37">
            <v>5.9313840000000004</v>
          </cell>
          <cell r="H37">
            <v>5.2774320000000001</v>
          </cell>
          <cell r="I37">
            <v>31.892101</v>
          </cell>
          <cell r="J37">
            <v>0.114134</v>
          </cell>
          <cell r="K37">
            <v>0.38275999999999999</v>
          </cell>
          <cell r="L37"/>
          <cell r="M37">
            <v>6.7267978247870161E-3</v>
          </cell>
          <cell r="N37">
            <v>6.6880492258390338E-3</v>
          </cell>
          <cell r="O37">
            <v>6.8251758384581529E-3</v>
          </cell>
          <cell r="P37">
            <v>6.5487669305462565E-3</v>
          </cell>
          <cell r="Q37">
            <v>6.5291431009841579E-3</v>
          </cell>
          <cell r="R37">
            <v>6.9095081394650055E-3</v>
          </cell>
          <cell r="S37">
            <v>6.9106254166044264E-3</v>
          </cell>
          <cell r="T37">
            <v>6.9848208247664427E-3</v>
          </cell>
          <cell r="U37">
            <v>7.1519141292873348E-3</v>
          </cell>
          <cell r="V37">
            <v>7.54955086022266E-3</v>
          </cell>
          <cell r="W37">
            <v>7.5962713770196845E-3</v>
          </cell>
          <cell r="X37">
            <v>7.8684087512311922E-3</v>
          </cell>
          <cell r="Y37">
            <v>7.6896816231393789E-3</v>
          </cell>
          <cell r="Z37">
            <v>7.8917205441061331E-3</v>
          </cell>
          <cell r="AA37">
            <v>7.7493919586088178E-3</v>
          </cell>
          <cell r="AB37">
            <v>7.9523347752642713E-3</v>
          </cell>
          <cell r="AC37">
            <v>7.3072430119434963E-3</v>
          </cell>
          <cell r="AD37">
            <v>7.6597289580203707E-3</v>
          </cell>
          <cell r="AE37">
            <v>6.7981092668205397E-3</v>
          </cell>
          <cell r="AF37">
            <v>6.8135748121896031E-3</v>
          </cell>
          <cell r="AG37">
            <v>7.0717017263821954E-3</v>
          </cell>
          <cell r="AH37">
            <v>6.8156702168746001E-3</v>
          </cell>
          <cell r="AI37">
            <v>6.6414854665934001E-3</v>
          </cell>
          <cell r="AJ37">
            <v>6.4972161789634136E-3</v>
          </cell>
          <cell r="AK37">
            <v>6.4545435582141E-3</v>
          </cell>
          <cell r="AL37">
            <v>6.4405605012668281E-3</v>
          </cell>
          <cell r="AM37">
            <v>6.3060468550378834E-3</v>
          </cell>
          <cell r="AN37">
            <v>6.4461685136653919E-3</v>
          </cell>
          <cell r="AO37">
            <v>6.3554162267492557E-3</v>
          </cell>
          <cell r="AP37">
            <v>313413032</v>
          </cell>
          <cell r="AQ37">
            <v>195568503</v>
          </cell>
          <cell r="AR37">
            <v>0</v>
          </cell>
          <cell r="AS37">
            <v>228782134</v>
          </cell>
          <cell r="AT37">
            <v>0</v>
          </cell>
          <cell r="AU37">
            <v>40312354</v>
          </cell>
          <cell r="AV37">
            <v>51920201</v>
          </cell>
          <cell r="AW37">
            <v>263782134</v>
          </cell>
          <cell r="AX37">
            <v>13553634</v>
          </cell>
          <cell r="AY37">
            <v>20834301</v>
          </cell>
          <cell r="AZ37">
            <v>20834.300999999999</v>
          </cell>
          <cell r="BA37">
            <v>4733253</v>
          </cell>
          <cell r="BB37"/>
          <cell r="BC37">
            <v>6.6552714775411914E-3</v>
          </cell>
          <cell r="BD37">
            <v>7.4947672737861234E-3</v>
          </cell>
          <cell r="BE37">
            <v>7.2534486445603036E-3</v>
          </cell>
          <cell r="BF37">
            <v>4.019343674234988E-3</v>
          </cell>
          <cell r="BG37">
            <v>9.6562169945561188E-2</v>
          </cell>
          <cell r="BH37">
            <v>1.3208549875423595E-2</v>
          </cell>
          <cell r="BI37">
            <v>0.18598285512766941</v>
          </cell>
          <cell r="BJ37">
            <v>0.14555077446920164</v>
          </cell>
          <cell r="BK37">
            <v>0.24019622226422588</v>
          </cell>
          <cell r="BL37">
            <v>0.64514858943923525</v>
          </cell>
          <cell r="BM37">
            <v>0.14607389206249016</v>
          </cell>
          <cell r="BN37">
            <v>0.50436186738731026</v>
          </cell>
          <cell r="BO37">
            <v>0.10417131520278725</v>
          </cell>
          <cell r="BP37">
            <v>1.5300216680092881E-2</v>
          </cell>
          <cell r="BQ37">
            <v>8.8871098522694369E-2</v>
          </cell>
          <cell r="BR37">
            <v>0.6935397540966356</v>
          </cell>
          <cell r="BS37">
            <v>2.1340566680094581E-3</v>
          </cell>
          <cell r="BT37">
            <v>4.1125938393908332E-3</v>
          </cell>
          <cell r="BU37">
            <v>3.6192298748530995E-3</v>
          </cell>
          <cell r="BV37">
            <v>37690697</v>
          </cell>
          <cell r="BW37">
            <v>36396267</v>
          </cell>
          <cell r="BX37">
            <v>37652623</v>
          </cell>
          <cell r="BY37">
            <v>34525893</v>
          </cell>
          <cell r="BZ37">
            <v>33982466</v>
          </cell>
          <cell r="CA37">
            <v>34764839</v>
          </cell>
          <cell r="CB37">
            <v>35122982</v>
          </cell>
          <cell r="CC37">
            <v>33153032</v>
          </cell>
          <cell r="CD37">
            <v>32861161</v>
          </cell>
          <cell r="CE37">
            <v>32810542</v>
          </cell>
          <cell r="CF37">
            <v>33325575</v>
          </cell>
          <cell r="CG37">
            <v>32403890</v>
          </cell>
          <cell r="CH37">
            <v>32288071</v>
          </cell>
          <cell r="CI37">
            <v>30042805</v>
          </cell>
          <cell r="CJ37">
            <v>31316228</v>
          </cell>
          <cell r="CK37">
            <v>29751830</v>
          </cell>
          <cell r="CL37">
            <v>30065287</v>
          </cell>
          <cell r="CM37">
            <v>26213067</v>
          </cell>
          <cell r="CN37">
            <v>27156264</v>
          </cell>
          <cell r="CO37">
            <v>23703026</v>
          </cell>
          <cell r="CP37">
            <v>22877199</v>
          </cell>
          <cell r="CQ37">
            <v>23398523</v>
          </cell>
          <cell r="CR37">
            <v>24713782</v>
          </cell>
          <cell r="CS37">
            <v>23723135</v>
          </cell>
          <cell r="CT37">
            <v>21903335</v>
          </cell>
          <cell r="CU37">
            <v>20817084</v>
          </cell>
          <cell r="CV37">
            <v>19753647</v>
          </cell>
          <cell r="CW37">
            <v>19148625</v>
          </cell>
          <cell r="CX37">
            <v>17319720</v>
          </cell>
          <cell r="CY37">
            <v>16958464</v>
          </cell>
          <cell r="CZ37">
            <v>16053971</v>
          </cell>
          <cell r="DA37">
            <v>5277432</v>
          </cell>
          <cell r="DB37">
            <v>5167049</v>
          </cell>
          <cell r="DC37">
            <v>5028633</v>
          </cell>
          <cell r="DD37">
            <v>4760309</v>
          </cell>
          <cell r="DE37">
            <v>4782828</v>
          </cell>
          <cell r="DF37">
            <v>4733857</v>
          </cell>
          <cell r="DG37">
            <v>4634964</v>
          </cell>
          <cell r="DH37">
            <v>5426220</v>
          </cell>
          <cell r="DI37">
            <v>5403831</v>
          </cell>
          <cell r="DJ37">
            <v>5411788</v>
          </cell>
          <cell r="DK37">
            <v>4467964</v>
          </cell>
          <cell r="DL37">
            <v>4490592</v>
          </cell>
          <cell r="DM37">
            <v>5413187</v>
          </cell>
          <cell r="DN37">
            <v>4419876</v>
          </cell>
          <cell r="DO37">
            <v>4419463</v>
          </cell>
          <cell r="DP37">
            <v>5494135</v>
          </cell>
          <cell r="DQ37">
            <v>4547413</v>
          </cell>
          <cell r="DR37">
            <v>4495395</v>
          </cell>
          <cell r="DS37">
            <v>4375707</v>
          </cell>
          <cell r="DT37">
            <v>4273794</v>
          </cell>
          <cell r="DU37">
            <v>4167002</v>
          </cell>
          <cell r="DV37">
            <v>4055478</v>
          </cell>
          <cell r="DW37">
            <v>3877386</v>
          </cell>
          <cell r="DX37">
            <v>3147507</v>
          </cell>
          <cell r="DY37">
            <v>3551668</v>
          </cell>
          <cell r="DZ37">
            <v>3303041</v>
          </cell>
          <cell r="EA37">
            <v>3146683</v>
          </cell>
          <cell r="EB37">
            <v>3146683</v>
          </cell>
          <cell r="EC37">
            <v>3015261</v>
          </cell>
          <cell r="ED37">
            <v>2771877</v>
          </cell>
          <cell r="EE37">
            <v>2685926</v>
          </cell>
          <cell r="EF37"/>
          <cell r="EG37">
            <v>352003</v>
          </cell>
          <cell r="EH37">
            <v>1113478</v>
          </cell>
          <cell r="EI37"/>
          <cell r="EJ37">
            <v>1465481</v>
          </cell>
          <cell r="EK37">
            <v>945453</v>
          </cell>
          <cell r="EL37">
            <v>1776941</v>
          </cell>
          <cell r="EM37">
            <v>1746206</v>
          </cell>
          <cell r="EN37">
            <v>3523147</v>
          </cell>
          <cell r="EO37">
            <v>248794</v>
          </cell>
          <cell r="EP37">
            <v>20595790</v>
          </cell>
        </row>
        <row r="38">
          <cell r="B38" t="str">
            <v>Credit Bank</v>
          </cell>
          <cell r="C38">
            <v>23.711687000000001</v>
          </cell>
          <cell r="D38">
            <v>15.120348999999999</v>
          </cell>
          <cell r="E38">
            <v>18.548206</v>
          </cell>
          <cell r="F38">
            <v>2.928245</v>
          </cell>
          <cell r="G38">
            <v>3.2784110000000002</v>
          </cell>
          <cell r="H38">
            <v>3.317361</v>
          </cell>
          <cell r="I38">
            <v>22.196352999999998</v>
          </cell>
          <cell r="J38">
            <v>5.5388E-2</v>
          </cell>
          <cell r="K38">
            <v>0.125804</v>
          </cell>
          <cell r="L38"/>
          <cell r="M38">
            <v>4.2198928078721462E-3</v>
          </cell>
          <cell r="N38">
            <v>4.3474560095315799E-3</v>
          </cell>
          <cell r="O38">
            <v>4.4367334082388021E-3</v>
          </cell>
          <cell r="P38">
            <v>4.3128461292638604E-3</v>
          </cell>
          <cell r="Q38">
            <v>4.436522137110049E-3</v>
          </cell>
          <cell r="R38">
            <v>4.5672768719036989E-3</v>
          </cell>
          <cell r="S38">
            <v>4.3660983725456E-3</v>
          </cell>
          <cell r="T38">
            <v>4.3609575342258488E-3</v>
          </cell>
          <cell r="U38">
            <v>4.2737923550213493E-3</v>
          </cell>
          <cell r="V38">
            <v>4.1030852161268996E-3</v>
          </cell>
          <cell r="W38">
            <v>3.953010020471273E-3</v>
          </cell>
          <cell r="X38">
            <v>4.0433573375004851E-3</v>
          </cell>
          <cell r="Y38">
            <v>3.9857052510327397E-3</v>
          </cell>
          <cell r="Z38">
            <v>3.8410824440889627E-3</v>
          </cell>
          <cell r="AA38">
            <v>3.8796088648280665E-3</v>
          </cell>
          <cell r="AB38">
            <v>3.8695415603358578E-3</v>
          </cell>
          <cell r="AC38">
            <v>3.6864442802541598E-3</v>
          </cell>
          <cell r="AD38">
            <v>3.6355440454543799E-3</v>
          </cell>
          <cell r="AE38">
            <v>3.4989097018524365E-3</v>
          </cell>
          <cell r="AF38">
            <v>3.3327067234972486E-3</v>
          </cell>
          <cell r="AG38">
            <v>3.140047870071703E-3</v>
          </cell>
          <cell r="AH38">
            <v>2.8919251478437126E-3</v>
          </cell>
          <cell r="AI38">
            <v>2.5775180393315849E-3</v>
          </cell>
          <cell r="AJ38">
            <v>2.5816394990063472E-3</v>
          </cell>
          <cell r="AK38">
            <v>2.7375039181430178E-3</v>
          </cell>
          <cell r="AL38">
            <v>2.8849107269786518E-3</v>
          </cell>
          <cell r="AM38">
            <v>2.9470418296018448E-3</v>
          </cell>
          <cell r="AN38">
            <v>2.9730819231159732E-3</v>
          </cell>
          <cell r="AO38">
            <v>2.8524193975043499E-3</v>
          </cell>
          <cell r="AP38">
            <v>313413032</v>
          </cell>
          <cell r="AQ38">
            <v>195568503</v>
          </cell>
          <cell r="AR38">
            <v>0</v>
          </cell>
          <cell r="AS38">
            <v>228782134</v>
          </cell>
          <cell r="AT38">
            <v>0</v>
          </cell>
          <cell r="AU38">
            <v>40312354</v>
          </cell>
          <cell r="AV38">
            <v>51920201</v>
          </cell>
          <cell r="AW38">
            <v>263782134</v>
          </cell>
          <cell r="AX38">
            <v>13553634</v>
          </cell>
          <cell r="AY38">
            <v>20834301</v>
          </cell>
          <cell r="AZ38">
            <v>20834.300999999999</v>
          </cell>
          <cell r="BA38">
            <v>4733253</v>
          </cell>
          <cell r="BB38"/>
          <cell r="BC38">
            <v>4.186914191995024E-3</v>
          </cell>
          <cell r="BD38">
            <v>5.5022651159982077E-3</v>
          </cell>
          <cell r="BE38">
            <v>4.5304292885041753E-3</v>
          </cell>
          <cell r="BF38">
            <v>1.3210615309683835E-3</v>
          </cell>
          <cell r="BG38">
            <v>5.5701321934790098E-2</v>
          </cell>
          <cell r="BH38">
            <v>7.7691658828105284E-3</v>
          </cell>
          <cell r="BI38">
            <v>0.14770043529223023</v>
          </cell>
          <cell r="BJ38">
            <v>0.13192460040620188</v>
          </cell>
          <cell r="BK38">
            <v>0.39556572866928624</v>
          </cell>
          <cell r="BL38">
            <v>0.78696186843698057</v>
          </cell>
          <cell r="BM38">
            <v>7.1138804842474118E-2</v>
          </cell>
          <cell r="BN38">
            <v>0.70444826704800589</v>
          </cell>
          <cell r="BO38">
            <v>0.12201441079855138</v>
          </cell>
          <cell r="BP38">
            <v>7.0937836251244904E-2</v>
          </cell>
          <cell r="BQ38">
            <v>5.1076574547306478E-2</v>
          </cell>
          <cell r="BR38">
            <v>0.81519199215277205</v>
          </cell>
          <cell r="BS38">
            <v>1.4421254273985881E-2</v>
          </cell>
          <cell r="BT38">
            <v>0</v>
          </cell>
          <cell r="BU38">
            <v>8.6575137100193041E-3</v>
          </cell>
          <cell r="BV38">
            <v>23711687</v>
          </cell>
          <cell r="BW38">
            <v>24274757</v>
          </cell>
          <cell r="BX38">
            <v>23145338</v>
          </cell>
          <cell r="BY38">
            <v>22816483</v>
          </cell>
          <cell r="BZ38">
            <v>22964867</v>
          </cell>
          <cell r="CA38">
            <v>22735271</v>
          </cell>
          <cell r="CB38">
            <v>21540739</v>
          </cell>
          <cell r="CC38">
            <v>20824293</v>
          </cell>
          <cell r="CD38">
            <v>19725905</v>
          </cell>
          <cell r="CE38">
            <v>19401870</v>
          </cell>
          <cell r="CF38">
            <v>17805424</v>
          </cell>
          <cell r="CG38">
            <v>16287851</v>
          </cell>
          <cell r="CH38">
            <v>16132842</v>
          </cell>
          <cell r="CI38">
            <v>14933181</v>
          </cell>
          <cell r="CJ38">
            <v>14465074</v>
          </cell>
          <cell r="CK38">
            <v>14411385</v>
          </cell>
          <cell r="CL38">
            <v>13959063</v>
          </cell>
          <cell r="CM38">
            <v>13010223</v>
          </cell>
          <cell r="CN38">
            <v>12201968</v>
          </cell>
          <cell r="CO38">
            <v>11780598</v>
          </cell>
          <cell r="CP38">
            <v>11197836</v>
          </cell>
          <cell r="CQ38">
            <v>11153369</v>
          </cell>
          <cell r="CR38">
            <v>10287085</v>
          </cell>
          <cell r="CS38">
            <v>10189227</v>
          </cell>
          <cell r="CT38">
            <v>8742291</v>
          </cell>
          <cell r="CU38">
            <v>8885481</v>
          </cell>
          <cell r="CV38">
            <v>8865437</v>
          </cell>
          <cell r="CW38">
            <v>8592048</v>
          </cell>
          <cell r="CX38">
            <v>8241305</v>
          </cell>
          <cell r="CY38">
            <v>7936623</v>
          </cell>
          <cell r="CZ38">
            <v>7308855</v>
          </cell>
          <cell r="DA38">
            <v>3317361</v>
          </cell>
          <cell r="DB38">
            <v>3269650</v>
          </cell>
          <cell r="DC38">
            <v>3218211</v>
          </cell>
          <cell r="DD38">
            <v>3271996</v>
          </cell>
          <cell r="DE38">
            <v>3263591</v>
          </cell>
          <cell r="DF38">
            <v>3224489</v>
          </cell>
          <cell r="DG38">
            <v>3000431</v>
          </cell>
          <cell r="DH38">
            <v>3039106</v>
          </cell>
          <cell r="DI38">
            <v>3049040</v>
          </cell>
          <cell r="DJ38">
            <v>2941285</v>
          </cell>
          <cell r="DK38">
            <v>2863025</v>
          </cell>
          <cell r="DL38">
            <v>2850911</v>
          </cell>
          <cell r="DM38">
            <v>2769610</v>
          </cell>
          <cell r="DN38">
            <v>2653211</v>
          </cell>
          <cell r="DO38">
            <v>2665073</v>
          </cell>
          <cell r="DP38">
            <v>2667664</v>
          </cell>
          <cell r="DQ38">
            <v>2622954</v>
          </cell>
          <cell r="DR38">
            <v>2482312</v>
          </cell>
          <cell r="DS38">
            <v>2549574</v>
          </cell>
          <cell r="DT38">
            <v>2374315</v>
          </cell>
          <cell r="DU38">
            <v>2107998</v>
          </cell>
          <cell r="DV38">
            <v>1425282</v>
          </cell>
          <cell r="DW38">
            <v>1391955</v>
          </cell>
          <cell r="DX38">
            <v>1294064</v>
          </cell>
          <cell r="DY38">
            <v>1263351</v>
          </cell>
          <cell r="DZ38">
            <v>1159432</v>
          </cell>
          <cell r="EA38">
            <v>1151660</v>
          </cell>
          <cell r="EB38">
            <v>1151660</v>
          </cell>
          <cell r="EC38">
            <v>1283466</v>
          </cell>
          <cell r="ED38">
            <v>1274332</v>
          </cell>
          <cell r="EE38">
            <v>1237653</v>
          </cell>
          <cell r="EF38"/>
          <cell r="EG38">
            <v>329386</v>
          </cell>
          <cell r="EH38">
            <v>503310</v>
          </cell>
          <cell r="EI38"/>
          <cell r="EJ38">
            <v>832696</v>
          </cell>
          <cell r="EK38">
            <v>655300</v>
          </cell>
          <cell r="EL38">
            <v>815768</v>
          </cell>
          <cell r="EM38">
            <v>342256</v>
          </cell>
          <cell r="EN38">
            <v>1158024</v>
          </cell>
          <cell r="EO38">
            <v>91010</v>
          </cell>
          <cell r="EP38">
            <v>15120349</v>
          </cell>
        </row>
        <row r="39">
          <cell r="B39" t="str">
            <v>First Community Bank</v>
          </cell>
          <cell r="C39">
            <v>21.987686</v>
          </cell>
          <cell r="D39">
            <v>14.418994</v>
          </cell>
          <cell r="E39">
            <v>19.238429</v>
          </cell>
          <cell r="F39">
            <v>0.92257999999999996</v>
          </cell>
          <cell r="G39">
            <v>1.579021</v>
          </cell>
          <cell r="H39">
            <v>2.2081240000000002</v>
          </cell>
          <cell r="I39">
            <v>18.493395</v>
          </cell>
          <cell r="J39">
            <v>6.0727000000000003E-2</v>
          </cell>
          <cell r="K39">
            <v>0.273482</v>
          </cell>
          <cell r="L39"/>
          <cell r="M39">
            <v>3.7352125811265739E-3</v>
          </cell>
          <cell r="N39">
            <v>3.6140896661836109E-3</v>
          </cell>
          <cell r="O39">
            <v>3.6987002970496697E-3</v>
          </cell>
          <cell r="P39">
            <v>3.3986216207236627E-3</v>
          </cell>
          <cell r="Q39">
            <v>3.2440829554936513E-3</v>
          </cell>
          <cell r="R39">
            <v>3.014543607650523E-3</v>
          </cell>
          <cell r="S39">
            <v>3.30250479393369E-3</v>
          </cell>
          <cell r="T39">
            <v>3.4418230693154675E-3</v>
          </cell>
          <cell r="U39">
            <v>3.0374801808180437E-3</v>
          </cell>
          <cell r="V39">
            <v>3.4780809629764067E-3</v>
          </cell>
          <cell r="W39">
            <v>3.3948047385447353E-3</v>
          </cell>
          <cell r="X39">
            <v>3.5995631202398902E-3</v>
          </cell>
          <cell r="Y39">
            <v>3.7119469920936744E-3</v>
          </cell>
          <cell r="Z39">
            <v>4.0282508934422097E-3</v>
          </cell>
          <cell r="AA39">
            <v>3.593650759412577E-3</v>
          </cell>
          <cell r="AB39">
            <v>3.9742403095568033E-3</v>
          </cell>
          <cell r="AC39">
            <v>3.8464107548367441E-3</v>
          </cell>
          <cell r="AD39">
            <v>3.8293303985279933E-3</v>
          </cell>
          <cell r="AE39">
            <v>3.7782059251250119E-3</v>
          </cell>
          <cell r="AF39">
            <v>4.0288143044542001E-3</v>
          </cell>
          <cell r="AG39">
            <v>4.0397055143437961E-3</v>
          </cell>
          <cell r="AH39">
            <v>4.2038993134941608E-3</v>
          </cell>
          <cell r="AI39">
            <v>4.3404911020331928E-3</v>
          </cell>
          <cell r="AJ39">
            <v>4.4391985869509315E-3</v>
          </cell>
          <cell r="AK39">
            <v>5.4393193659595697E-3</v>
          </cell>
          <cell r="AL39">
            <v>4.0305941910865435E-3</v>
          </cell>
          <cell r="AM39">
            <v>4.1190609998637655E-3</v>
          </cell>
          <cell r="AN39">
            <v>4.2032531290867783E-3</v>
          </cell>
          <cell r="AO39">
            <v>4.0137771017887481E-3</v>
          </cell>
          <cell r="AP39">
            <v>313413032</v>
          </cell>
          <cell r="AQ39">
            <v>195568503</v>
          </cell>
          <cell r="AR39">
            <v>0</v>
          </cell>
          <cell r="AS39">
            <v>228782134</v>
          </cell>
          <cell r="AT39">
            <v>0</v>
          </cell>
          <cell r="AU39">
            <v>40312354</v>
          </cell>
          <cell r="AV39">
            <v>51920201</v>
          </cell>
          <cell r="AW39">
            <v>263782134</v>
          </cell>
          <cell r="AX39">
            <v>13553634</v>
          </cell>
          <cell r="AY39">
            <v>20834301</v>
          </cell>
          <cell r="AZ39">
            <v>20834.300999999999</v>
          </cell>
          <cell r="BA39">
            <v>4733253</v>
          </cell>
          <cell r="BB39"/>
          <cell r="BC39">
            <v>3.882497038803283E-3</v>
          </cell>
          <cell r="BD39">
            <v>5.2470434177139336E-3</v>
          </cell>
          <cell r="BE39">
            <v>4.6990173716211737E-3</v>
          </cell>
          <cell r="BF39">
            <v>2.8718208452218966E-3</v>
          </cell>
          <cell r="BG39">
            <v>0.14776425661065637</v>
          </cell>
          <cell r="BH39">
            <v>1.4324046581170542E-2</v>
          </cell>
          <cell r="BI39">
            <v>8.5382970514608053E-2</v>
          </cell>
          <cell r="BJ39">
            <v>4.9887000196556661E-2</v>
          </cell>
          <cell r="BK39">
            <v>0.31692486083742566</v>
          </cell>
          <cell r="BL39">
            <v>0.33826369740494439</v>
          </cell>
          <cell r="BM39">
            <v>0.24325386174763453</v>
          </cell>
          <cell r="BN39">
            <v>0.36195475069385952</v>
          </cell>
          <cell r="BO39">
            <v>8.3107565498007213E-2</v>
          </cell>
          <cell r="BP39">
            <v>3.2380486269075713E-3</v>
          </cell>
          <cell r="BQ39">
            <v>7.9869516871099638E-2</v>
          </cell>
          <cell r="BR39">
            <v>0.74948916047147096</v>
          </cell>
          <cell r="BS39">
            <v>2.7367573926106905E-4</v>
          </cell>
          <cell r="BT39">
            <v>0</v>
          </cell>
          <cell r="BU39">
            <v>1.5635990908311124E-4</v>
          </cell>
          <cell r="BV39">
            <v>21987686</v>
          </cell>
          <cell r="BW39">
            <v>20704593</v>
          </cell>
          <cell r="BX39">
            <v>21946547</v>
          </cell>
          <cell r="BY39">
            <v>18494579</v>
          </cell>
          <cell r="BZ39">
            <v>18683241</v>
          </cell>
          <cell r="CA39">
            <v>16054493</v>
          </cell>
          <cell r="CB39">
            <v>18762844</v>
          </cell>
          <cell r="CC39">
            <v>17185364</v>
          </cell>
          <cell r="CD39">
            <v>17946262</v>
          </cell>
          <cell r="CE39">
            <v>15211531</v>
          </cell>
          <cell r="CF39">
            <v>17880462</v>
          </cell>
          <cell r="CG39">
            <v>15775791</v>
          </cell>
          <cell r="CH39">
            <v>15865463</v>
          </cell>
          <cell r="CI39">
            <v>15583625</v>
          </cell>
          <cell r="CJ39">
            <v>17359968</v>
          </cell>
          <cell r="CK39">
            <v>15050947</v>
          </cell>
          <cell r="CL39">
            <v>16489388</v>
          </cell>
          <cell r="CM39">
            <v>15521372</v>
          </cell>
          <cell r="CN39">
            <v>14962089</v>
          </cell>
          <cell r="CO39">
            <v>15419582</v>
          </cell>
          <cell r="CP39">
            <v>15069141</v>
          </cell>
          <cell r="CQ39">
            <v>14827754</v>
          </cell>
          <cell r="CR39">
            <v>15464631</v>
          </cell>
          <cell r="CS39">
            <v>15726633</v>
          </cell>
          <cell r="CT39">
            <v>16180372</v>
          </cell>
          <cell r="CU39">
            <v>15121959</v>
          </cell>
          <cell r="CV39">
            <v>15278026</v>
          </cell>
          <cell r="CW39">
            <v>12978408</v>
          </cell>
          <cell r="CX39">
            <v>12696667</v>
          </cell>
          <cell r="CY39">
            <v>12503956</v>
          </cell>
          <cell r="CZ39">
            <v>11305398</v>
          </cell>
          <cell r="DA39">
            <v>2208124</v>
          </cell>
          <cell r="DB39">
            <v>2116644</v>
          </cell>
          <cell r="DC39">
            <v>2050795</v>
          </cell>
          <cell r="DD39">
            <v>1952901</v>
          </cell>
          <cell r="DE39">
            <v>1481372</v>
          </cell>
          <cell r="DF39">
            <v>1467563</v>
          </cell>
          <cell r="DG39">
            <v>1462059</v>
          </cell>
          <cell r="DH39">
            <v>1353278</v>
          </cell>
          <cell r="DI39">
            <v>1283380</v>
          </cell>
          <cell r="DJ39">
            <v>1256304</v>
          </cell>
          <cell r="DK39">
            <v>1271103</v>
          </cell>
          <cell r="DL39">
            <v>1554299</v>
          </cell>
          <cell r="DM39">
            <v>1673485</v>
          </cell>
          <cell r="DN39">
            <v>1724306</v>
          </cell>
          <cell r="DO39">
            <v>1709205</v>
          </cell>
          <cell r="DP39">
            <v>1622135</v>
          </cell>
          <cell r="DQ39">
            <v>1608542</v>
          </cell>
          <cell r="DR39">
            <v>1602035</v>
          </cell>
          <cell r="DS39">
            <v>1557408</v>
          </cell>
          <cell r="DT39">
            <v>1687582</v>
          </cell>
          <cell r="DU39">
            <v>1698111</v>
          </cell>
          <cell r="DV39">
            <v>1669863</v>
          </cell>
          <cell r="DW39">
            <v>1611608</v>
          </cell>
          <cell r="DX39">
            <v>1687798</v>
          </cell>
          <cell r="DY39">
            <v>1677757</v>
          </cell>
          <cell r="DZ39">
            <v>1661381</v>
          </cell>
          <cell r="EA39">
            <v>1517722</v>
          </cell>
          <cell r="EB39">
            <v>1517722</v>
          </cell>
          <cell r="EC39">
            <v>1301967</v>
          </cell>
          <cell r="ED39">
            <v>1225689</v>
          </cell>
          <cell r="EE39">
            <v>1210095</v>
          </cell>
          <cell r="EF39"/>
          <cell r="EG39">
            <v>275505</v>
          </cell>
          <cell r="EH39">
            <v>593802</v>
          </cell>
          <cell r="EI39"/>
          <cell r="EJ39">
            <v>869307</v>
          </cell>
          <cell r="EK39">
            <v>294055</v>
          </cell>
          <cell r="EL39">
            <v>1677640</v>
          </cell>
          <cell r="EM39">
            <v>2957304</v>
          </cell>
          <cell r="EN39">
            <v>4634944</v>
          </cell>
          <cell r="EO39">
            <v>157329</v>
          </cell>
          <cell r="EP39">
            <v>14418994</v>
          </cell>
        </row>
        <row r="40">
          <cell r="B40" t="str">
            <v>Kingdom Bank</v>
          </cell>
          <cell r="C40">
            <v>32.049484999999997</v>
          </cell>
          <cell r="D40">
            <v>4.9127669999999997</v>
          </cell>
          <cell r="E40">
            <v>5.2416029999999996</v>
          </cell>
          <cell r="F40">
            <v>1.6355740000000001</v>
          </cell>
          <cell r="G40">
            <v>1.6355740000000001</v>
          </cell>
          <cell r="H40">
            <v>2.5425390000000001</v>
          </cell>
          <cell r="I40">
            <v>7.5092939999999997</v>
          </cell>
          <cell r="J40">
            <v>3.4550000000000002E-3</v>
          </cell>
          <cell r="K40">
            <v>0.27501399999999998</v>
          </cell>
          <cell r="L40"/>
          <cell r="M40">
            <v>3.32032646793654E-3</v>
          </cell>
          <cell r="N40">
            <v>3.0170294757401422E-3</v>
          </cell>
          <cell r="O40">
            <v>0</v>
          </cell>
          <cell r="P40">
            <v>0</v>
          </cell>
          <cell r="Q40">
            <v>0</v>
          </cell>
          <cell r="R40">
            <v>4.8247225925182054E-4</v>
          </cell>
          <cell r="S40">
            <v>0</v>
          </cell>
          <cell r="T40">
            <v>0</v>
          </cell>
          <cell r="U40"/>
          <cell r="V40"/>
          <cell r="W40">
            <v>0</v>
          </cell>
          <cell r="X40">
            <v>0</v>
          </cell>
          <cell r="Y40">
            <v>3.0224909005594821E-3</v>
          </cell>
          <cell r="Z40">
            <v>3.476346848968026E-3</v>
          </cell>
          <cell r="AA40">
            <v>3.5180477134277906E-3</v>
          </cell>
          <cell r="AB40">
            <v>3.2512212159849403E-3</v>
          </cell>
          <cell r="AC40">
            <v>4.0298106709611972E-3</v>
          </cell>
          <cell r="AD40">
            <v>4.5415440520524602E-3</v>
          </cell>
          <cell r="AE40">
            <v>4.4692545535187297E-3</v>
          </cell>
          <cell r="AF40">
            <v>5.4511325872303E-3</v>
          </cell>
          <cell r="AG40">
            <v>4.9632838540780181E-3</v>
          </cell>
          <cell r="AH40">
            <v>5.4362823760640997E-3</v>
          </cell>
          <cell r="AI40">
            <v>4.7800398144967528E-3</v>
          </cell>
          <cell r="AJ40">
            <v>5.4513830838513397E-3</v>
          </cell>
          <cell r="AK40">
            <v>4.6643770964833187E-3</v>
          </cell>
          <cell r="AL40">
            <v>2.9185973673679262E-3</v>
          </cell>
          <cell r="AM40">
            <v>2.984048240605761E-3</v>
          </cell>
          <cell r="AN40">
            <v>2.7154443083773801E-3</v>
          </cell>
          <cell r="AO40">
            <v>2.6078119729559994E-3</v>
          </cell>
          <cell r="AP40">
            <v>313413032</v>
          </cell>
          <cell r="AQ40">
            <v>195568503</v>
          </cell>
          <cell r="AR40">
            <v>0</v>
          </cell>
          <cell r="AS40">
            <v>228782134</v>
          </cell>
          <cell r="AT40">
            <v>0</v>
          </cell>
          <cell r="AU40">
            <v>40312354</v>
          </cell>
          <cell r="AV40">
            <v>51920201</v>
          </cell>
          <cell r="AW40">
            <v>263782134</v>
          </cell>
          <cell r="AX40">
            <v>13553634</v>
          </cell>
          <cell r="AY40">
            <v>20834301</v>
          </cell>
          <cell r="AZ40">
            <v>20834.300999999999</v>
          </cell>
          <cell r="BA40">
            <v>4733253</v>
          </cell>
          <cell r="BB40"/>
          <cell r="BC40">
            <v>5.659168982478203E-3</v>
          </cell>
          <cell r="BD40">
            <v>1.7877462013031027E-3</v>
          </cell>
          <cell r="BE40">
            <v>1.2802700029270404E-3</v>
          </cell>
          <cell r="BF40">
            <v>2.8879083008309671E-3</v>
          </cell>
          <cell r="BG40">
            <v>0.28629800647833381</v>
          </cell>
          <cell r="BH40">
            <v>1.7555547913074777E-2</v>
          </cell>
          <cell r="BI40">
            <v>0.21780662736070797</v>
          </cell>
          <cell r="BJ40">
            <v>0.21780662736070797</v>
          </cell>
          <cell r="BK40">
            <v>0.18693247935704724</v>
          </cell>
          <cell r="BL40">
            <v>0.63560125691491776</v>
          </cell>
          <cell r="BM40">
            <v>0.50654142355840581</v>
          </cell>
          <cell r="BN40">
            <v>0.86163282812649655</v>
          </cell>
          <cell r="BO40">
            <v>0.16185370907868421</v>
          </cell>
          <cell r="BP40">
            <v>7.5466059490374521E-2</v>
          </cell>
          <cell r="BQ40">
            <v>8.638764958830969E-2</v>
          </cell>
          <cell r="BR40">
            <v>0.93726423004565584</v>
          </cell>
          <cell r="BS40">
            <v>1.3384141870788201E-3</v>
          </cell>
          <cell r="BT40">
            <v>7.9366218460783162E-4</v>
          </cell>
          <cell r="BU40">
            <v>1.0938570851883357E-3</v>
          </cell>
          <cell r="BV40">
            <v>32049485</v>
          </cell>
          <cell r="BW40">
            <v>31555773</v>
          </cell>
          <cell r="BX40">
            <v>30611960</v>
          </cell>
          <cell r="BY40"/>
          <cell r="BZ40">
            <v>0</v>
          </cell>
          <cell r="CA40">
            <v>0</v>
          </cell>
          <cell r="CB40">
            <v>9169794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12448282</v>
          </cell>
          <cell r="CJ40">
            <v>12850795</v>
          </cell>
          <cell r="CK40">
            <v>13778388</v>
          </cell>
          <cell r="CL40">
            <v>15494119</v>
          </cell>
          <cell r="CM40">
            <v>15336497</v>
          </cell>
          <cell r="CN40">
            <v>15724254</v>
          </cell>
          <cell r="CO40">
            <v>17244601</v>
          </cell>
          <cell r="CP40">
            <v>17103526</v>
          </cell>
          <cell r="CQ40">
            <v>17281779</v>
          </cell>
          <cell r="CR40">
            <v>16781543</v>
          </cell>
          <cell r="CS40">
            <v>17042346</v>
          </cell>
          <cell r="CT40">
            <v>15896471</v>
          </cell>
          <cell r="CU40">
            <v>13724146</v>
          </cell>
          <cell r="CV40">
            <v>13117892</v>
          </cell>
          <cell r="CW40">
            <v>9437406</v>
          </cell>
          <cell r="CX40">
            <v>9034229</v>
          </cell>
          <cell r="CY40">
            <v>7577619</v>
          </cell>
          <cell r="CZ40">
            <v>7010323</v>
          </cell>
          <cell r="DA40">
            <v>2542539</v>
          </cell>
          <cell r="DB40">
            <v>1578878</v>
          </cell>
          <cell r="DC40">
            <v>1299807</v>
          </cell>
          <cell r="DD40"/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3395143</v>
          </cell>
          <cell r="DO40">
            <v>3544435</v>
          </cell>
          <cell r="DP40">
            <v>3236996</v>
          </cell>
          <cell r="DQ40">
            <v>3382368</v>
          </cell>
          <cell r="DR40">
            <v>3496554</v>
          </cell>
          <cell r="DS40">
            <v>3590079</v>
          </cell>
          <cell r="DT40">
            <v>3135336</v>
          </cell>
          <cell r="DU40">
            <v>3149170</v>
          </cell>
          <cell r="DV40">
            <v>3166310</v>
          </cell>
          <cell r="DW40">
            <v>3162791</v>
          </cell>
          <cell r="DX40">
            <v>3167542</v>
          </cell>
          <cell r="DY40">
            <v>3150756</v>
          </cell>
          <cell r="DZ40">
            <v>3126920</v>
          </cell>
          <cell r="EA40">
            <v>3105500</v>
          </cell>
          <cell r="EB40">
            <v>3105500</v>
          </cell>
          <cell r="EC40">
            <v>2308081</v>
          </cell>
          <cell r="ED40">
            <v>2269490</v>
          </cell>
          <cell r="EE40">
            <v>2250639</v>
          </cell>
          <cell r="EF40"/>
          <cell r="EG40">
            <v>342004</v>
          </cell>
          <cell r="EH40">
            <v>1487555</v>
          </cell>
          <cell r="EI40"/>
          <cell r="EJ40">
            <v>1829559</v>
          </cell>
          <cell r="EK40">
            <v>1162870</v>
          </cell>
          <cell r="EL40">
            <v>4345229</v>
          </cell>
          <cell r="EM40">
            <v>697788</v>
          </cell>
          <cell r="EN40">
            <v>5043017</v>
          </cell>
          <cell r="EO40">
            <v>275014</v>
          </cell>
          <cell r="EP40">
            <v>4912767</v>
          </cell>
        </row>
        <row r="41">
          <cell r="B41" t="str">
            <v>Guardian  Bank</v>
          </cell>
          <cell r="C41">
            <v>16.843240000000002</v>
          </cell>
          <cell r="D41">
            <v>7.7569480000000004</v>
          </cell>
          <cell r="E41">
            <v>13.260247</v>
          </cell>
          <cell r="F41">
            <v>2.6362760000000001</v>
          </cell>
          <cell r="G41">
            <v>2.8547039999999999</v>
          </cell>
          <cell r="H41">
            <v>2.88015</v>
          </cell>
          <cell r="I41">
            <v>12.069274999999999</v>
          </cell>
          <cell r="J41">
            <v>2.1349E-2</v>
          </cell>
          <cell r="K41">
            <v>6.9319000000000006E-2</v>
          </cell>
          <cell r="L41"/>
          <cell r="M41">
            <v>3.211901284990693E-3</v>
          </cell>
          <cell r="N41">
            <v>3.2740414830549252E-3</v>
          </cell>
          <cell r="O41">
            <v>3.3373616280614688E-3</v>
          </cell>
          <cell r="P41">
            <v>3.3478189266805997E-3</v>
          </cell>
          <cell r="Q41">
            <v>3.4334918792862513E-3</v>
          </cell>
          <cell r="R41">
            <v>3.6138310883553496E-3</v>
          </cell>
          <cell r="S41">
            <v>3.6869703411686007E-3</v>
          </cell>
          <cell r="T41">
            <v>3.7072605730953784E-3</v>
          </cell>
          <cell r="U41">
            <v>3.8367846486908452E-3</v>
          </cell>
          <cell r="V41">
            <v>3.8520005180049813E-3</v>
          </cell>
          <cell r="W41">
            <v>3.9359708078004815E-3</v>
          </cell>
          <cell r="X41">
            <v>4.0520775422641904E-3</v>
          </cell>
          <cell r="Y41">
            <v>4.0776311516202779E-3</v>
          </cell>
          <cell r="Z41">
            <v>4.0527302347947367E-3</v>
          </cell>
          <cell r="AA41">
            <v>4.0407583669923672E-3</v>
          </cell>
          <cell r="AB41">
            <v>4.0748381921586257E-3</v>
          </cell>
          <cell r="AC41">
            <v>4.0836640982174228E-3</v>
          </cell>
          <cell r="AD41">
            <v>4.1291983133030724E-3</v>
          </cell>
          <cell r="AE41">
            <v>4.1287237506087062E-3</v>
          </cell>
          <cell r="AF41">
            <v>4.3117015767598849E-3</v>
          </cell>
          <cell r="AG41">
            <v>4.45472487167299E-3</v>
          </cell>
          <cell r="AH41">
            <v>4.2941558469301779E-3</v>
          </cell>
          <cell r="AI41">
            <v>4.54953464088673E-3</v>
          </cell>
          <cell r="AJ41">
            <v>5.4670489120401504E-3</v>
          </cell>
          <cell r="AK41">
            <v>5.4223875881388899E-3</v>
          </cell>
          <cell r="AL41">
            <v>4.6399194243748471E-3</v>
          </cell>
          <cell r="AM41">
            <v>4.7407532473768025E-3</v>
          </cell>
          <cell r="AN41">
            <v>4.8897751558438724E-3</v>
          </cell>
          <cell r="AO41">
            <v>4.6996123142062978E-3</v>
          </cell>
          <cell r="AP41">
            <v>313413032</v>
          </cell>
          <cell r="AQ41">
            <v>195568503</v>
          </cell>
          <cell r="AR41">
            <v>0</v>
          </cell>
          <cell r="AS41">
            <v>228782134</v>
          </cell>
          <cell r="AT41">
            <v>0</v>
          </cell>
          <cell r="AU41">
            <v>40312354</v>
          </cell>
          <cell r="AV41">
            <v>51920201</v>
          </cell>
          <cell r="AW41">
            <v>263782134</v>
          </cell>
          <cell r="AX41">
            <v>13553634</v>
          </cell>
          <cell r="AY41">
            <v>20834301</v>
          </cell>
          <cell r="AZ41">
            <v>20834.300999999999</v>
          </cell>
          <cell r="BA41">
            <v>4733253</v>
          </cell>
          <cell r="BB41"/>
          <cell r="BC41">
            <v>2.9741114833026546E-3</v>
          </cell>
          <cell r="BD41">
            <v>2.8227380457297689E-3</v>
          </cell>
          <cell r="BE41">
            <v>3.2388367576680795E-3</v>
          </cell>
          <cell r="BF41">
            <v>7.279153625099153E-4</v>
          </cell>
          <cell r="BG41">
            <v>3.5625140112285833E-2</v>
          </cell>
          <cell r="BH41">
            <v>6.0403290953882586E-3</v>
          </cell>
          <cell r="BI41">
            <v>0.23652655192627561</v>
          </cell>
          <cell r="BJ41">
            <v>0.21842869600700957</v>
          </cell>
          <cell r="BK41">
            <v>0.19847114443052236</v>
          </cell>
          <cell r="BL41">
            <v>0.70278710791488108</v>
          </cell>
          <cell r="BM41">
            <v>9.621068906677914E-2</v>
          </cell>
          <cell r="BN41">
            <v>0.56227028375519383</v>
          </cell>
          <cell r="BO41">
            <v>0.12838776319026957</v>
          </cell>
          <cell r="BP41">
            <v>5.4472667055625958E-2</v>
          </cell>
          <cell r="BQ41">
            <v>7.3915096134643615E-2</v>
          </cell>
          <cell r="BR41">
            <v>0.58497764031092336</v>
          </cell>
          <cell r="BS41">
            <v>1.0782013704839844E-3</v>
          </cell>
          <cell r="BT41">
            <v>4.0683638153915221E-4</v>
          </cell>
          <cell r="BU41">
            <v>8.2322831289439167E-4</v>
          </cell>
          <cell r="BV41">
            <v>16843240</v>
          </cell>
          <cell r="BW41">
            <v>16700710</v>
          </cell>
          <cell r="BX41">
            <v>16858235</v>
          </cell>
          <cell r="BY41">
            <v>16497509</v>
          </cell>
          <cell r="BZ41">
            <v>16765424</v>
          </cell>
          <cell r="CA41">
            <v>17027259</v>
          </cell>
          <cell r="CB41">
            <v>16386450</v>
          </cell>
          <cell r="CC41">
            <v>16539262</v>
          </cell>
          <cell r="CD41">
            <v>16225698</v>
          </cell>
          <cell r="CE41">
            <v>16638307</v>
          </cell>
          <cell r="CF41">
            <v>16185964</v>
          </cell>
          <cell r="CG41">
            <v>16012016</v>
          </cell>
          <cell r="CH41">
            <v>16028257</v>
          </cell>
          <cell r="CI41">
            <v>15665170</v>
          </cell>
          <cell r="CJ41">
            <v>15802759</v>
          </cell>
          <cell r="CK41">
            <v>15520532</v>
          </cell>
          <cell r="CL41">
            <v>15271509</v>
          </cell>
          <cell r="CM41">
            <v>15019755</v>
          </cell>
          <cell r="CN41">
            <v>14705351</v>
          </cell>
          <cell r="CO41">
            <v>15135225</v>
          </cell>
          <cell r="CP41">
            <v>15349948</v>
          </cell>
          <cell r="CQ41">
            <v>15386946</v>
          </cell>
          <cell r="CR41">
            <v>14609492</v>
          </cell>
          <cell r="CS41">
            <v>15113307</v>
          </cell>
          <cell r="CT41">
            <v>15694727</v>
          </cell>
          <cell r="CU41">
            <v>15383115</v>
          </cell>
          <cell r="CV41">
            <v>15470598</v>
          </cell>
          <cell r="CW41">
            <v>14464148</v>
          </cell>
          <cell r="CX41">
            <v>14195379</v>
          </cell>
          <cell r="CY41">
            <v>13997862</v>
          </cell>
          <cell r="CZ41">
            <v>12834687</v>
          </cell>
          <cell r="DA41">
            <v>2880150</v>
          </cell>
          <cell r="DB41">
            <v>2872764</v>
          </cell>
          <cell r="DC41">
            <v>2834017</v>
          </cell>
          <cell r="DD41">
            <v>2745034</v>
          </cell>
          <cell r="DE41">
            <v>2737699</v>
          </cell>
          <cell r="DF41">
            <v>2717961</v>
          </cell>
          <cell r="DG41">
            <v>2740810</v>
          </cell>
          <cell r="DH41">
            <v>2693257</v>
          </cell>
          <cell r="DI41">
            <v>2643318</v>
          </cell>
          <cell r="DJ41">
            <v>2595341</v>
          </cell>
          <cell r="DK41">
            <v>2557152</v>
          </cell>
          <cell r="DL41">
            <v>2636664</v>
          </cell>
          <cell r="DM41">
            <v>2536528</v>
          </cell>
          <cell r="DN41">
            <v>2407699</v>
          </cell>
          <cell r="DO41">
            <v>2374615</v>
          </cell>
          <cell r="DP41">
            <v>2327011</v>
          </cell>
          <cell r="DQ41">
            <v>2291970</v>
          </cell>
          <cell r="DR41">
            <v>2264442</v>
          </cell>
          <cell r="DS41">
            <v>2215494</v>
          </cell>
          <cell r="DT41">
            <v>2049357</v>
          </cell>
          <cell r="DU41">
            <v>2025717</v>
          </cell>
          <cell r="DV41">
            <v>2034496</v>
          </cell>
          <cell r="DW41">
            <v>1984466</v>
          </cell>
          <cell r="DX41">
            <v>1994181</v>
          </cell>
          <cell r="DY41">
            <v>1890337</v>
          </cell>
          <cell r="DZ41">
            <v>1818843</v>
          </cell>
          <cell r="EA41">
            <v>1755138</v>
          </cell>
          <cell r="EB41">
            <v>1755138</v>
          </cell>
          <cell r="EC41">
            <v>1715270</v>
          </cell>
          <cell r="ED41">
            <v>1554857</v>
          </cell>
          <cell r="EE41">
            <v>1493885</v>
          </cell>
          <cell r="EF41"/>
          <cell r="EG41">
            <v>94247</v>
          </cell>
          <cell r="EH41">
            <v>380618</v>
          </cell>
          <cell r="EI41"/>
          <cell r="EJ41">
            <v>474865</v>
          </cell>
          <cell r="EK41">
            <v>333729</v>
          </cell>
          <cell r="EL41">
            <v>464293</v>
          </cell>
          <cell r="EM41">
            <v>361454</v>
          </cell>
          <cell r="EN41">
            <v>825747</v>
          </cell>
          <cell r="EO41">
            <v>50892</v>
          </cell>
          <cell r="EP41">
            <v>7756948</v>
          </cell>
        </row>
        <row r="42">
          <cell r="B42" t="str">
            <v>Development Bank of Kenya</v>
          </cell>
          <cell r="C42">
            <v>17.526413000000002</v>
          </cell>
          <cell r="D42">
            <v>8.5521530000000006</v>
          </cell>
          <cell r="E42">
            <v>6.8257589999999997</v>
          </cell>
          <cell r="F42">
            <v>2.317793</v>
          </cell>
          <cell r="G42">
            <v>2.6074389999999998</v>
          </cell>
          <cell r="H42">
            <v>3.84131</v>
          </cell>
          <cell r="I42">
            <v>11.275943</v>
          </cell>
          <cell r="J42">
            <v>9.3779999999999992E-3</v>
          </cell>
          <cell r="K42">
            <v>2.6646E-2</v>
          </cell>
          <cell r="L42"/>
          <cell r="M42">
            <v>3.1089797854591452E-3</v>
          </cell>
          <cell r="N42">
            <v>3.1367183748579868E-3</v>
          </cell>
          <cell r="O42">
            <v>3.1734202527174968E-3</v>
          </cell>
          <cell r="P42">
            <v>3.3000361580534055E-3</v>
          </cell>
          <cell r="Q42">
            <v>3.1084869578143094E-3</v>
          </cell>
          <cell r="R42">
            <v>3.400688576323971E-3</v>
          </cell>
          <cell r="S42">
            <v>3.3802364896844861E-3</v>
          </cell>
          <cell r="T42">
            <v>3.4428487515547144E-3</v>
          </cell>
          <cell r="U42">
            <v>3.4720266629309727E-3</v>
          </cell>
          <cell r="V42">
            <v>3.1648803009887813E-3</v>
          </cell>
          <cell r="W42">
            <v>3.1932641460232763E-3</v>
          </cell>
          <cell r="X42">
            <v>3.1566615078690479E-3</v>
          </cell>
          <cell r="Y42">
            <v>3.5881796639193764E-3</v>
          </cell>
          <cell r="Z42">
            <v>3.5933647142961721E-3</v>
          </cell>
          <cell r="AA42">
            <v>3.6176024317071632E-3</v>
          </cell>
          <cell r="AB42">
            <v>3.5332840216392115E-3</v>
          </cell>
          <cell r="AC42">
            <v>3.71726635423094E-3</v>
          </cell>
          <cell r="AD42">
            <v>3.8373178403927365E-3</v>
          </cell>
          <cell r="AE42">
            <v>4.1193954464215799E-3</v>
          </cell>
          <cell r="AF42">
            <v>4.2375972063738486E-3</v>
          </cell>
          <cell r="AG42">
            <v>4.6195760288308633E-3</v>
          </cell>
          <cell r="AH42">
            <v>4.3337321699578601E-3</v>
          </cell>
          <cell r="AI42">
            <v>4.776216929269432E-3</v>
          </cell>
          <cell r="AJ42">
            <v>4.778790398319078E-3</v>
          </cell>
          <cell r="AK42">
            <v>4.8339510949649729E-3</v>
          </cell>
          <cell r="AL42">
            <v>4.2823539611270105E-3</v>
          </cell>
          <cell r="AM42">
            <v>5.4819977307647202E-3</v>
          </cell>
          <cell r="AN42">
            <v>4.7104248213690495E-3</v>
          </cell>
          <cell r="AO42">
            <v>4.6789551496849574E-3</v>
          </cell>
          <cell r="AP42">
            <v>313413032</v>
          </cell>
          <cell r="AQ42">
            <v>195568503</v>
          </cell>
          <cell r="AR42">
            <v>0</v>
          </cell>
          <cell r="AS42">
            <v>228782134</v>
          </cell>
          <cell r="AT42">
            <v>0</v>
          </cell>
          <cell r="AU42">
            <v>40312354</v>
          </cell>
          <cell r="AV42">
            <v>51920201</v>
          </cell>
          <cell r="AW42">
            <v>263782134</v>
          </cell>
          <cell r="AX42">
            <v>13553634</v>
          </cell>
          <cell r="AY42">
            <v>20834301</v>
          </cell>
          <cell r="AZ42">
            <v>20834.300999999999</v>
          </cell>
          <cell r="BA42">
            <v>4733253</v>
          </cell>
          <cell r="BB42"/>
          <cell r="BC42">
            <v>3.0947434201736086E-3</v>
          </cell>
          <cell r="BD42">
            <v>3.1121115735211814E-3</v>
          </cell>
          <cell r="BE42">
            <v>1.6672026658465496E-3</v>
          </cell>
          <cell r="BF42">
            <v>2.798083173363609E-4</v>
          </cell>
          <cell r="BG42">
            <v>9.7349049474110532E-3</v>
          </cell>
          <cell r="BH42">
            <v>2.1470777620697223E-3</v>
          </cell>
          <cell r="BI42">
            <v>0.23123910789545493</v>
          </cell>
          <cell r="BJ42">
            <v>0.20555203232226343</v>
          </cell>
          <cell r="BK42">
            <v>0.10720106148232546</v>
          </cell>
          <cell r="BL42">
            <v>1.0193355159102162</v>
          </cell>
          <cell r="BM42">
            <v>0.23299605913035398</v>
          </cell>
          <cell r="BN42">
            <v>0.68602815170882592</v>
          </cell>
          <cell r="BO42">
            <v>8.2523834535582735E-2</v>
          </cell>
          <cell r="BP42">
            <v>9.2908145148501209E-2</v>
          </cell>
          <cell r="BQ42">
            <v>-1.0384310612918474E-2</v>
          </cell>
          <cell r="BR42">
            <v>1.2529233745287522</v>
          </cell>
          <cell r="BS42">
            <v>2.507909483817591E-3</v>
          </cell>
          <cell r="BT42">
            <v>7.1439980332776469E-5</v>
          </cell>
          <cell r="BU42">
            <v>1.462569096141226E-3</v>
          </cell>
          <cell r="BV42">
            <v>17526413</v>
          </cell>
          <cell r="BW42">
            <v>17107796</v>
          </cell>
          <cell r="BX42">
            <v>17222212</v>
          </cell>
          <cell r="BY42">
            <v>17119457</v>
          </cell>
          <cell r="BZ42">
            <v>16274891</v>
          </cell>
          <cell r="CA42">
            <v>16644500</v>
          </cell>
          <cell r="CB42">
            <v>15358069</v>
          </cell>
          <cell r="CC42">
            <v>15549002</v>
          </cell>
          <cell r="CD42">
            <v>15433168</v>
          </cell>
          <cell r="CE42">
            <v>15240102</v>
          </cell>
          <cell r="CF42">
            <v>15323111</v>
          </cell>
          <cell r="CG42">
            <v>15454261</v>
          </cell>
          <cell r="CH42">
            <v>15630629</v>
          </cell>
          <cell r="CI42">
            <v>16040121</v>
          </cell>
          <cell r="CJ42">
            <v>16319925</v>
          </cell>
          <cell r="CK42">
            <v>16127993</v>
          </cell>
          <cell r="CL42">
            <v>16710985</v>
          </cell>
          <cell r="CM42">
            <v>16435365</v>
          </cell>
          <cell r="CN42">
            <v>16418382</v>
          </cell>
          <cell r="CO42">
            <v>17492953</v>
          </cell>
          <cell r="CP42">
            <v>17013141</v>
          </cell>
          <cell r="CQ42">
            <v>17251091</v>
          </cell>
          <cell r="CR42">
            <v>16942714</v>
          </cell>
          <cell r="CS42">
            <v>18106690</v>
          </cell>
          <cell r="CT42">
            <v>17841799</v>
          </cell>
          <cell r="CU42">
            <v>16999848</v>
          </cell>
          <cell r="CV42">
            <v>16954227</v>
          </cell>
          <cell r="CW42">
            <v>16004815</v>
          </cell>
          <cell r="CX42">
            <v>16493105</v>
          </cell>
          <cell r="CY42">
            <v>16082152</v>
          </cell>
          <cell r="CZ42">
            <v>15580630</v>
          </cell>
          <cell r="DA42">
            <v>3841310</v>
          </cell>
          <cell r="DB42">
            <v>3830779</v>
          </cell>
          <cell r="DC42">
            <v>3822658</v>
          </cell>
          <cell r="DD42">
            <v>3981067</v>
          </cell>
          <cell r="DE42">
            <v>3966267</v>
          </cell>
          <cell r="DF42">
            <v>3975395</v>
          </cell>
          <cell r="DG42">
            <v>3950439</v>
          </cell>
          <cell r="DH42">
            <v>3894050</v>
          </cell>
          <cell r="DI42">
            <v>3886424</v>
          </cell>
          <cell r="DJ42">
            <v>3866554</v>
          </cell>
          <cell r="DK42">
            <v>2871324</v>
          </cell>
          <cell r="DL42">
            <v>2738684</v>
          </cell>
          <cell r="DM42">
            <v>2702770</v>
          </cell>
          <cell r="DN42">
            <v>2955617</v>
          </cell>
          <cell r="DO42">
            <v>2929746</v>
          </cell>
          <cell r="DP42">
            <v>2958319</v>
          </cell>
          <cell r="DQ42">
            <v>2909847</v>
          </cell>
          <cell r="DR42">
            <v>2919672</v>
          </cell>
          <cell r="DS42">
            <v>2903344</v>
          </cell>
          <cell r="DT42">
            <v>2949975</v>
          </cell>
          <cell r="DU42">
            <v>2912557</v>
          </cell>
          <cell r="DV42">
            <v>2876234</v>
          </cell>
          <cell r="DW42">
            <v>2843621</v>
          </cell>
          <cell r="DX42">
            <v>2856189</v>
          </cell>
          <cell r="DY42">
            <v>2808229</v>
          </cell>
          <cell r="DZ42">
            <v>2806585</v>
          </cell>
          <cell r="EA42">
            <v>2763601</v>
          </cell>
          <cell r="EB42">
            <v>2763601</v>
          </cell>
          <cell r="EC42">
            <v>1999548</v>
          </cell>
          <cell r="ED42">
            <v>1874489</v>
          </cell>
          <cell r="EE42">
            <v>1822274</v>
          </cell>
          <cell r="EF42"/>
          <cell r="EG42">
            <v>22299</v>
          </cell>
          <cell r="EH42">
            <v>185712</v>
          </cell>
          <cell r="EI42"/>
          <cell r="EJ42">
            <v>208011</v>
          </cell>
          <cell r="EK42">
            <v>212033</v>
          </cell>
          <cell r="EL42">
            <v>1782249</v>
          </cell>
          <cell r="EM42">
            <v>815675</v>
          </cell>
          <cell r="EN42">
            <v>2597924</v>
          </cell>
          <cell r="EO42">
            <v>18652</v>
          </cell>
          <cell r="EP42">
            <v>8552153</v>
          </cell>
        </row>
        <row r="43">
          <cell r="B43" t="str">
            <v xml:space="preserve">Mayfair Bank </v>
          </cell>
          <cell r="C43">
            <v>12.981818000000001</v>
          </cell>
          <cell r="D43">
            <v>5.4538739999999999</v>
          </cell>
          <cell r="E43">
            <v>8.2844840000000008</v>
          </cell>
          <cell r="F43">
            <v>4.0569639999999998</v>
          </cell>
          <cell r="G43">
            <v>4.0569639999999998</v>
          </cell>
          <cell r="H43">
            <v>4.1169370000000001</v>
          </cell>
          <cell r="I43">
            <v>9.8694590000000009</v>
          </cell>
          <cell r="J43">
            <v>-1.5602E-2</v>
          </cell>
          <cell r="K43">
            <v>1.5465E-2</v>
          </cell>
          <cell r="L43"/>
          <cell r="M43">
            <v>3.0694409127466453E-3</v>
          </cell>
          <cell r="N43">
            <v>3.1260013010491533E-3</v>
          </cell>
          <cell r="O43">
            <v>3.167886246393704E-3</v>
          </cell>
          <cell r="P43">
            <v>3.2478848072023002E-3</v>
          </cell>
          <cell r="Q43">
            <v>3.4670241951251122E-3</v>
          </cell>
          <cell r="R43">
            <v>1.747646828004169E-3</v>
          </cell>
          <cell r="S43">
            <v>1.7505325950158532E-3</v>
          </cell>
          <cell r="T43">
            <v>1.6829240341067562E-3</v>
          </cell>
          <cell r="U43">
            <v>1.5269761579581259E-3</v>
          </cell>
          <cell r="V43">
            <v>1.5958014906050501E-3</v>
          </cell>
          <cell r="W43">
            <v>1.3581930913919007E-3</v>
          </cell>
          <cell r="X43">
            <v>1.2823203270047327E-3</v>
          </cell>
          <cell r="Y43">
            <v>1.2024846829300833E-3</v>
          </cell>
          <cell r="Z43">
            <v>1.1394633381557604E-3</v>
          </cell>
          <cell r="AA43">
            <v>9.2633368985826719E-4</v>
          </cell>
          <cell r="AB43">
            <v>8.1594244188925907E-4</v>
          </cell>
          <cell r="AC43">
            <v>1.60193549973903E-3</v>
          </cell>
          <cell r="AD43">
            <v>1.6547505318533901E-3</v>
          </cell>
          <cell r="AE43">
            <v>1.6597976324624964E-3</v>
          </cell>
          <cell r="AF43">
            <v>1.7406970541681173E-3</v>
          </cell>
          <cell r="AG43">
            <v>1.7623379659851292E-3</v>
          </cell>
          <cell r="AH43">
            <v>1.9075708158961323E-3</v>
          </cell>
          <cell r="AI43">
            <v>1.9305963266920123E-3</v>
          </cell>
          <cell r="AJ43">
            <v>1.9367902077399666E-3</v>
          </cell>
          <cell r="AK43">
            <v>2.0384148379067593E-3</v>
          </cell>
          <cell r="AL43">
            <v>2.13588530685444E-3</v>
          </cell>
          <cell r="AM43">
            <v>2.277695536393396E-3</v>
          </cell>
          <cell r="AN43">
            <v>2.3491586322533392E-3</v>
          </cell>
          <cell r="AO43">
            <v>2.2687049910540499E-3</v>
          </cell>
          <cell r="AP43">
            <v>313413032</v>
          </cell>
          <cell r="AQ43">
            <v>195568503</v>
          </cell>
          <cell r="AR43">
            <v>0</v>
          </cell>
          <cell r="AS43">
            <v>228782134</v>
          </cell>
          <cell r="AT43">
            <v>0</v>
          </cell>
          <cell r="AU43">
            <v>40312354</v>
          </cell>
          <cell r="AV43">
            <v>51920201</v>
          </cell>
          <cell r="AW43">
            <v>263782134</v>
          </cell>
          <cell r="AX43">
            <v>13553634</v>
          </cell>
          <cell r="AY43">
            <v>20834301</v>
          </cell>
          <cell r="AZ43">
            <v>20834.300999999999</v>
          </cell>
          <cell r="BA43">
            <v>4733253</v>
          </cell>
          <cell r="BB43"/>
          <cell r="BC43">
            <v>2.2922771383620433E-3</v>
          </cell>
          <cell r="BD43">
            <v>1.984653969114708E-3</v>
          </cell>
          <cell r="BE43">
            <v>2.0234986043256272E-3</v>
          </cell>
          <cell r="BF43">
            <v>1.6239719386049769E-4</v>
          </cell>
          <cell r="BG43">
            <v>5.2931068220916921E-3</v>
          </cell>
          <cell r="BH43">
            <v>1.6959160719901671E-3</v>
          </cell>
          <cell r="BI43">
            <v>0.41106245033289052</v>
          </cell>
          <cell r="BJ43">
            <v>0.41106245033289052</v>
          </cell>
          <cell r="BK43">
            <v>0.20781963064225964</v>
          </cell>
          <cell r="BL43">
            <v>0.97265644851453947</v>
          </cell>
          <cell r="BM43">
            <v>3.3530736966673053E-2</v>
          </cell>
          <cell r="BN43">
            <v>0.17705068783460259</v>
          </cell>
          <cell r="BO43">
            <v>0.12211038078919122</v>
          </cell>
          <cell r="BP43">
            <v>6.1766044366910584E-2</v>
          </cell>
          <cell r="BQ43">
            <v>6.0344336422280632E-2</v>
          </cell>
          <cell r="BR43">
            <v>0.65832392216582225</v>
          </cell>
          <cell r="BS43">
            <v>1.2307325822818213E-3</v>
          </cell>
          <cell r="BT43">
            <v>4.9795696885701428E-4</v>
          </cell>
          <cell r="BU43">
            <v>9.2517898939712773E-4</v>
          </cell>
          <cell r="BV43">
            <v>12981818</v>
          </cell>
          <cell r="BW43">
            <v>12768436</v>
          </cell>
          <cell r="BX43">
            <v>12729360</v>
          </cell>
          <cell r="BY43">
            <v>12255188</v>
          </cell>
          <cell r="BZ43">
            <v>13328328</v>
          </cell>
          <cell r="CA43">
            <v>9063470</v>
          </cell>
          <cell r="CB43">
            <v>8652475</v>
          </cell>
          <cell r="CC43">
            <v>8213097</v>
          </cell>
          <cell r="CD43">
            <v>7447262</v>
          </cell>
          <cell r="CE43">
            <v>6689148</v>
          </cell>
          <cell r="CF43">
            <v>6856572</v>
          </cell>
          <cell r="CG43">
            <v>5369117</v>
          </cell>
          <cell r="CH43">
            <v>4475770</v>
          </cell>
          <cell r="CI43">
            <v>3953412</v>
          </cell>
          <cell r="CJ43">
            <v>3547988</v>
          </cell>
          <cell r="CK43">
            <v>2563150</v>
          </cell>
          <cell r="CL43">
            <v>1412715</v>
          </cell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>
            <v>4116937</v>
          </cell>
          <cell r="DB43">
            <v>4115454</v>
          </cell>
          <cell r="DC43">
            <v>4120947</v>
          </cell>
          <cell r="DD43">
            <v>4290154</v>
          </cell>
          <cell r="DE43">
            <v>4317761</v>
          </cell>
          <cell r="DF43">
            <v>958454</v>
          </cell>
          <cell r="DG43">
            <v>1039865</v>
          </cell>
          <cell r="DH43">
            <v>1117525</v>
          </cell>
          <cell r="DI43">
            <v>1189040</v>
          </cell>
          <cell r="DJ43">
            <v>1026771</v>
          </cell>
          <cell r="DK43">
            <v>1019868</v>
          </cell>
          <cell r="DL43">
            <v>1020349</v>
          </cell>
          <cell r="DM43">
            <v>1112957</v>
          </cell>
          <cell r="DN43">
            <v>1079558</v>
          </cell>
          <cell r="DO43">
            <v>1168946</v>
          </cell>
          <cell r="DP43">
            <v>1120846</v>
          </cell>
          <cell r="DQ43">
            <v>1252725</v>
          </cell>
          <cell r="DR43"/>
          <cell r="DS43"/>
          <cell r="DT43"/>
          <cell r="DU43"/>
          <cell r="DV43"/>
          <cell r="DW43"/>
          <cell r="DX43"/>
          <cell r="DY43"/>
          <cell r="DZ43"/>
          <cell r="EA43"/>
          <cell r="EB43"/>
          <cell r="EC43"/>
          <cell r="ED43"/>
          <cell r="EE43"/>
          <cell r="EF43"/>
          <cell r="EG43">
            <v>81787</v>
          </cell>
          <cell r="EH43">
            <v>311761</v>
          </cell>
          <cell r="EI43"/>
          <cell r="EJ43">
            <v>393548</v>
          </cell>
          <cell r="EK43">
            <v>382787</v>
          </cell>
          <cell r="EL43">
            <v>33501</v>
          </cell>
          <cell r="EM43">
            <v>155716</v>
          </cell>
          <cell r="EN43">
            <v>189217</v>
          </cell>
          <cell r="EO43">
            <v>10901</v>
          </cell>
          <cell r="EP43">
            <v>5453874</v>
          </cell>
        </row>
        <row r="44">
          <cell r="B44" t="str">
            <v xml:space="preserve">Dubai Islamic Bank </v>
          </cell>
          <cell r="C44">
            <v>14.451756</v>
          </cell>
          <cell r="D44">
            <v>9.9189419999999995</v>
          </cell>
          <cell r="E44">
            <v>10.936743</v>
          </cell>
          <cell r="F44">
            <v>1.744189</v>
          </cell>
          <cell r="G44">
            <v>1.7872710000000001</v>
          </cell>
          <cell r="H44">
            <v>2.9709819999999998</v>
          </cell>
          <cell r="I44">
            <v>11.49488</v>
          </cell>
          <cell r="J44">
            <v>3.2537999999999997E-2</v>
          </cell>
          <cell r="K44">
            <v>-0.30477500000000002</v>
          </cell>
          <cell r="L44"/>
          <cell r="M44">
            <v>2.9179499740511813E-3</v>
          </cell>
          <cell r="N44">
            <v>3.0108147791473349E-3</v>
          </cell>
          <cell r="O44">
            <v>3.0642870384044616E-3</v>
          </cell>
          <cell r="P44">
            <v>2.6094753412247615E-3</v>
          </cell>
          <cell r="Q44">
            <v>2.3347811367799317E-3</v>
          </cell>
          <cell r="R44">
            <v>2.2772656138740259E-3</v>
          </cell>
          <cell r="S44">
            <v>1.8669259524354801E-3</v>
          </cell>
          <cell r="T44">
            <v>1.8384385148436126E-3</v>
          </cell>
          <cell r="U44">
            <v>1.6682935980527191E-3</v>
          </cell>
          <cell r="V44">
            <v>1.6837333211809288E-3</v>
          </cell>
          <cell r="W44">
            <v>1.39180981416708E-3</v>
          </cell>
          <cell r="X44">
            <v>1.4170584184887587E-3</v>
          </cell>
          <cell r="Y44">
            <v>1.2905753969860989E-3</v>
          </cell>
          <cell r="Z44">
            <v>1.0097300653005045E-3</v>
          </cell>
          <cell r="AA44">
            <v>8.9810759525201064E-4</v>
          </cell>
          <cell r="AB44">
            <v>8.1594244188925907E-4</v>
          </cell>
          <cell r="AC44">
            <v>1.60193549973903E-3</v>
          </cell>
          <cell r="AD44">
            <v>1.6547505318533901E-3</v>
          </cell>
          <cell r="AE44">
            <v>1.6597976324624964E-3</v>
          </cell>
          <cell r="AF44">
            <v>1.7406970541681173E-3</v>
          </cell>
          <cell r="AG44">
            <v>1.7623379659851292E-3</v>
          </cell>
          <cell r="AH44">
            <v>1.9075708158961323E-3</v>
          </cell>
          <cell r="AI44">
            <v>1.9305963266920123E-3</v>
          </cell>
          <cell r="AJ44">
            <v>1.9367902077399666E-3</v>
          </cell>
          <cell r="AK44">
            <v>2.0384148379067593E-3</v>
          </cell>
          <cell r="AL44">
            <v>2.13588530685444E-3</v>
          </cell>
          <cell r="AM44">
            <v>2.277695536393396E-3</v>
          </cell>
          <cell r="AN44">
            <v>2.3491586322533392E-3</v>
          </cell>
          <cell r="AO44">
            <v>2.2687049910540499E-3</v>
          </cell>
          <cell r="AP44">
            <v>313413032</v>
          </cell>
          <cell r="AQ44">
            <v>195568503</v>
          </cell>
          <cell r="AR44">
            <v>0</v>
          </cell>
          <cell r="AS44">
            <v>228782134</v>
          </cell>
          <cell r="AT44">
            <v>0</v>
          </cell>
          <cell r="AU44">
            <v>40312354</v>
          </cell>
          <cell r="AV44">
            <v>51920201</v>
          </cell>
          <cell r="AW44">
            <v>263782134</v>
          </cell>
          <cell r="AX44">
            <v>13553634</v>
          </cell>
          <cell r="AY44">
            <v>20834301</v>
          </cell>
          <cell r="AZ44">
            <v>20834.300999999999</v>
          </cell>
          <cell r="BA44">
            <v>4733253</v>
          </cell>
          <cell r="BB44"/>
          <cell r="BC44">
            <v>2.551832870248719E-3</v>
          </cell>
          <cell r="BD44">
            <v>3.6094833891869489E-3</v>
          </cell>
          <cell r="BE44">
            <v>2.6713171509979462E-3</v>
          </cell>
          <cell r="BF44">
            <v>-3.2004270778424305E-3</v>
          </cell>
          <cell r="BG44">
            <v>-0.20954876112524126</v>
          </cell>
          <cell r="BH44">
            <v>-4.3986851932700945E-2</v>
          </cell>
          <cell r="BI44">
            <v>0.15548409378784295</v>
          </cell>
          <cell r="BJ44">
            <v>0.15173616427487716</v>
          </cell>
          <cell r="BK44">
            <v>0.27025058527703111</v>
          </cell>
          <cell r="BL44">
            <v>2.1234977889534381</v>
          </cell>
          <cell r="BM44">
            <v>8.0630450765289949E-2</v>
          </cell>
          <cell r="BN44">
            <v>6.2781207251324855E-2</v>
          </cell>
          <cell r="BO44">
            <v>0.10476749693017515</v>
          </cell>
          <cell r="BP44">
            <v>6.032438673008042E-2</v>
          </cell>
          <cell r="BQ44">
            <v>4.4443110200094726E-2</v>
          </cell>
          <cell r="BR44">
            <v>0.90693746758061333</v>
          </cell>
          <cell r="BS44">
            <v>1.2972129868923481E-3</v>
          </cell>
          <cell r="BT44">
            <v>0</v>
          </cell>
          <cell r="BU44">
            <v>7.4114024589673217E-4</v>
          </cell>
          <cell r="BV44">
            <v>14451756</v>
          </cell>
          <cell r="BW44">
            <v>14646688</v>
          </cell>
          <cell r="BX44">
            <v>13263344</v>
          </cell>
          <cell r="BY44">
            <v>12187744</v>
          </cell>
          <cell r="BZ44">
            <v>10535250</v>
          </cell>
          <cell r="CA44">
            <v>10132445</v>
          </cell>
          <cell r="CB44">
            <v>8987918</v>
          </cell>
          <cell r="CC44">
            <v>7622519</v>
          </cell>
          <cell r="CD44">
            <v>7177523</v>
          </cell>
          <cell r="CE44">
            <v>5925048</v>
          </cell>
          <cell r="CF44">
            <v>5250614</v>
          </cell>
          <cell r="CG44">
            <v>4183358</v>
          </cell>
          <cell r="CH44">
            <v>4169057</v>
          </cell>
          <cell r="CI44">
            <v>3312834</v>
          </cell>
          <cell r="CJ44">
            <v>2610309</v>
          </cell>
          <cell r="CK44">
            <v>1855248</v>
          </cell>
          <cell r="CL44">
            <v>1412715</v>
          </cell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>
            <v>2970982</v>
          </cell>
          <cell r="DB44">
            <v>2979746</v>
          </cell>
          <cell r="DC44">
            <v>2846757</v>
          </cell>
          <cell r="DD44">
            <v>2387840</v>
          </cell>
          <cell r="DE44">
            <v>2230577</v>
          </cell>
          <cell r="DF44">
            <v>2136914</v>
          </cell>
          <cell r="DG44">
            <v>2008977</v>
          </cell>
          <cell r="DH44">
            <v>1837901</v>
          </cell>
          <cell r="DI44">
            <v>1792549</v>
          </cell>
          <cell r="DJ44">
            <v>1888237</v>
          </cell>
          <cell r="DK44">
            <v>1954260</v>
          </cell>
          <cell r="DL44">
            <v>1603170</v>
          </cell>
          <cell r="DM44">
            <v>1576015</v>
          </cell>
          <cell r="DN44">
            <v>1550896</v>
          </cell>
          <cell r="DO44">
            <v>1268840</v>
          </cell>
          <cell r="DP44">
            <v>1296179</v>
          </cell>
          <cell r="DQ44">
            <v>1252725</v>
          </cell>
          <cell r="DR44"/>
          <cell r="DS44"/>
          <cell r="DT44"/>
          <cell r="DU44"/>
          <cell r="DV44"/>
          <cell r="DW44"/>
          <cell r="DX44"/>
          <cell r="DY44"/>
          <cell r="DZ44"/>
          <cell r="EA44"/>
          <cell r="EB44"/>
          <cell r="EC44"/>
          <cell r="ED44"/>
          <cell r="EE44"/>
          <cell r="EF44"/>
          <cell r="EG44">
            <v>62336</v>
          </cell>
          <cell r="EH44">
            <v>168324</v>
          </cell>
          <cell r="EI44"/>
          <cell r="EJ44">
            <v>230660</v>
          </cell>
          <cell r="EK44">
            <v>489806</v>
          </cell>
          <cell r="EL44">
            <v>54614</v>
          </cell>
          <cell r="EM44">
            <v>815296</v>
          </cell>
          <cell r="EN44">
            <v>869910</v>
          </cell>
          <cell r="EO44">
            <v>-304775</v>
          </cell>
          <cell r="EP44">
            <v>9918942</v>
          </cell>
        </row>
        <row r="45">
          <cell r="B45" t="str">
            <v>M-Oriental Bank Limited</v>
          </cell>
          <cell r="C45">
            <v>13.618076</v>
          </cell>
          <cell r="D45">
            <v>6.5117330000000004</v>
          </cell>
          <cell r="E45">
            <v>10.289991000000001</v>
          </cell>
          <cell r="F45">
            <v>2.523555</v>
          </cell>
          <cell r="G45">
            <v>2.6289699999999998</v>
          </cell>
          <cell r="H45">
            <v>3.082411</v>
          </cell>
          <cell r="I45">
            <v>8.4332019999999996</v>
          </cell>
          <cell r="J45">
            <v>8.3370000000000007E-3</v>
          </cell>
          <cell r="K45">
            <v>2.0330999999999998E-2</v>
          </cell>
          <cell r="L45"/>
          <cell r="M45">
            <v>2.8603645004113298E-3</v>
          </cell>
          <cell r="N45">
            <v>2.9416671850944066E-3</v>
          </cell>
          <cell r="O45">
            <v>2.9923640981926029E-3</v>
          </cell>
          <cell r="P45">
            <v>2.9844179232619361E-3</v>
          </cell>
          <cell r="Q45">
            <v>2.9083910537453786E-3</v>
          </cell>
          <cell r="R45">
            <v>2.9762887931971214E-3</v>
          </cell>
          <cell r="S45">
            <v>3.1632068977633628E-3</v>
          </cell>
          <cell r="T45">
            <v>3.15443159482522E-3</v>
          </cell>
          <cell r="U45">
            <v>2.9593991987050656E-3</v>
          </cell>
          <cell r="V45">
            <v>3.0651668112790945E-3</v>
          </cell>
          <cell r="W45">
            <v>2.9961654198688101E-3</v>
          </cell>
          <cell r="X45">
            <v>3.3336096498005011E-3</v>
          </cell>
          <cell r="Y45">
            <v>3.3522206518154401E-3</v>
          </cell>
          <cell r="Z45">
            <v>3.3054680611380735E-3</v>
          </cell>
          <cell r="AA45">
            <v>3.3323962628632204E-3</v>
          </cell>
          <cell r="AB45">
            <v>3.407465827841575E-3</v>
          </cell>
          <cell r="AC45">
            <v>3.3249907589377476E-3</v>
          </cell>
          <cell r="AD45">
            <v>3.4131278102975944E-3</v>
          </cell>
          <cell r="AE45">
            <v>3.3798046960819392E-3</v>
          </cell>
          <cell r="AF45">
            <v>3.2828546697020239E-3</v>
          </cell>
          <cell r="AG45">
            <v>3.1187169408902677E-3</v>
          </cell>
          <cell r="AH45">
            <v>2.7937279186075153E-3</v>
          </cell>
          <cell r="AI45">
            <v>2.849934976557506E-3</v>
          </cell>
          <cell r="AJ45">
            <v>2.9896141557676382E-3</v>
          </cell>
          <cell r="AK45">
            <v>2.78557954056522E-3</v>
          </cell>
          <cell r="AL45">
            <v>2.8947533750014391E-3</v>
          </cell>
          <cell r="AM45">
            <v>2.9795413567498025E-3</v>
          </cell>
          <cell r="AN45">
            <v>2.9634462208108963E-3</v>
          </cell>
          <cell r="AO45">
            <v>2.8842255460702583E-3</v>
          </cell>
          <cell r="AP45">
            <v>313413032</v>
          </cell>
          <cell r="AQ45">
            <v>195568503</v>
          </cell>
          <cell r="AR45">
            <v>0</v>
          </cell>
          <cell r="AS45">
            <v>228782134</v>
          </cell>
          <cell r="AT45">
            <v>0</v>
          </cell>
          <cell r="AU45">
            <v>40312354</v>
          </cell>
          <cell r="AV45">
            <v>51920201</v>
          </cell>
          <cell r="AW45">
            <v>263782134</v>
          </cell>
          <cell r="AX45">
            <v>13553634</v>
          </cell>
          <cell r="AY45">
            <v>20834301</v>
          </cell>
          <cell r="AZ45">
            <v>20834.300999999999</v>
          </cell>
          <cell r="BA45">
            <v>4733253</v>
          </cell>
          <cell r="BB45"/>
          <cell r="BC45">
            <v>2.4046250134824583E-3</v>
          </cell>
          <cell r="BD45">
            <v>2.3696067683751454E-3</v>
          </cell>
          <cell r="BE45">
            <v>2.513346929877982E-3</v>
          </cell>
          <cell r="BF45">
            <v>2.1349481722455729E-4</v>
          </cell>
          <cell r="BG45">
            <v>9.8769717662205159E-3</v>
          </cell>
          <cell r="BH45">
            <v>2.2845861480613005E-3</v>
          </cell>
          <cell r="BI45">
            <v>0.3117404278944107</v>
          </cell>
          <cell r="BJ45">
            <v>0.29924043085888374</v>
          </cell>
          <cell r="BK45">
            <v>0.3517798182500228</v>
          </cell>
          <cell r="BL45">
            <v>0.789348464520228</v>
          </cell>
          <cell r="BM45">
            <v>0.20916058402582186</v>
          </cell>
          <cell r="BN45">
            <v>0.44353850673956491</v>
          </cell>
          <cell r="BO45">
            <v>9.5877491556139116E-2</v>
          </cell>
          <cell r="BP45">
            <v>6.4814240005972398E-2</v>
          </cell>
          <cell r="BQ45">
            <v>3.1063251550166718E-2</v>
          </cell>
          <cell r="BR45">
            <v>0.63282203065095</v>
          </cell>
          <cell r="BS45">
            <v>1.5266924151386228E-3</v>
          </cell>
          <cell r="BT45">
            <v>0</v>
          </cell>
          <cell r="BU45">
            <v>1.6737095730888971E-3</v>
          </cell>
          <cell r="BV45">
            <v>13618076</v>
          </cell>
          <cell r="BW45">
            <v>13649937</v>
          </cell>
          <cell r="BX45">
            <v>12984554</v>
          </cell>
          <cell r="BY45">
            <v>13063163</v>
          </cell>
          <cell r="BZ45">
            <v>12338623</v>
          </cell>
          <cell r="CA45">
            <v>12065338</v>
          </cell>
          <cell r="CB45">
            <v>12393776</v>
          </cell>
          <cell r="CC45">
            <v>12329132</v>
          </cell>
          <cell r="CD45">
            <v>11841726</v>
          </cell>
          <cell r="CE45">
            <v>10470921</v>
          </cell>
          <cell r="CF45">
            <v>10515015</v>
          </cell>
          <cell r="CG45">
            <v>9898849</v>
          </cell>
          <cell r="CH45">
            <v>11081702</v>
          </cell>
          <cell r="CI45">
            <v>10675058</v>
          </cell>
          <cell r="CJ45">
            <v>10576525</v>
          </cell>
          <cell r="CK45">
            <v>10492155</v>
          </cell>
          <cell r="CL45">
            <v>10482709</v>
          </cell>
          <cell r="CM45">
            <v>10005843</v>
          </cell>
          <cell r="CN45">
            <v>9920247</v>
          </cell>
          <cell r="CO45">
            <v>9809585</v>
          </cell>
          <cell r="CP45">
            <v>8776999</v>
          </cell>
          <cell r="CQ45">
            <v>9024348</v>
          </cell>
          <cell r="CR45">
            <v>8496350</v>
          </cell>
          <cell r="CS45">
            <v>9316625</v>
          </cell>
          <cell r="CT45">
            <v>9056018</v>
          </cell>
          <cell r="CU45">
            <v>9153613</v>
          </cell>
          <cell r="CV45">
            <v>7857515</v>
          </cell>
          <cell r="CW45">
            <v>8092950</v>
          </cell>
          <cell r="CX45">
            <v>7916635</v>
          </cell>
          <cell r="CY45">
            <v>7480066</v>
          </cell>
          <cell r="CZ45">
            <v>7006528</v>
          </cell>
          <cell r="DA45">
            <v>3082411</v>
          </cell>
          <cell r="DB45">
            <v>3078286</v>
          </cell>
          <cell r="DC45">
            <v>3070892</v>
          </cell>
          <cell r="DD45">
            <v>3088000</v>
          </cell>
          <cell r="DE45">
            <v>3057788</v>
          </cell>
          <cell r="DF45">
            <v>3049194</v>
          </cell>
          <cell r="DG45">
            <v>3043171</v>
          </cell>
          <cell r="DH45">
            <v>3108981</v>
          </cell>
          <cell r="DI45">
            <v>3092768</v>
          </cell>
          <cell r="DJ45">
            <v>3073672</v>
          </cell>
          <cell r="DK45">
            <v>3065119</v>
          </cell>
          <cell r="DL45">
            <v>3016758</v>
          </cell>
          <cell r="DM45">
            <v>2993218</v>
          </cell>
          <cell r="DN45">
            <v>2981991</v>
          </cell>
          <cell r="DO45">
            <v>3027998</v>
          </cell>
          <cell r="DP45">
            <v>3020563</v>
          </cell>
          <cell r="DQ45">
            <v>2988321</v>
          </cell>
          <cell r="DR45">
            <v>2955250</v>
          </cell>
          <cell r="DS45">
            <v>2931488</v>
          </cell>
          <cell r="DT45">
            <v>2930072</v>
          </cell>
          <cell r="DU45">
            <v>2927334</v>
          </cell>
          <cell r="DV45">
            <v>2262088</v>
          </cell>
          <cell r="DW45">
            <v>2240085</v>
          </cell>
          <cell r="DX45">
            <v>1658696</v>
          </cell>
          <cell r="DY45">
            <v>1630654</v>
          </cell>
          <cell r="DZ45">
            <v>1612058</v>
          </cell>
          <cell r="EA45">
            <v>1596443</v>
          </cell>
          <cell r="EB45">
            <v>1596443</v>
          </cell>
          <cell r="EC45">
            <v>1612493</v>
          </cell>
          <cell r="ED45">
            <v>1548292</v>
          </cell>
          <cell r="EE45">
            <v>1524496</v>
          </cell>
          <cell r="EF45"/>
          <cell r="EG45">
            <v>104092</v>
          </cell>
          <cell r="EH45">
            <v>191809</v>
          </cell>
          <cell r="EI45"/>
          <cell r="EJ45">
            <v>295901</v>
          </cell>
          <cell r="EK45">
            <v>233569</v>
          </cell>
          <cell r="EL45">
            <v>763870</v>
          </cell>
          <cell r="EM45">
            <v>958348</v>
          </cell>
          <cell r="EN45">
            <v>1722218</v>
          </cell>
          <cell r="EO45">
            <v>15194</v>
          </cell>
          <cell r="EP45">
            <v>6511733</v>
          </cell>
        </row>
        <row r="46">
          <cell r="B46" t="str">
            <v>United Bank for Africa</v>
          </cell>
          <cell r="C46">
            <v>19.720292000000001</v>
          </cell>
          <cell r="D46">
            <v>2.583631</v>
          </cell>
          <cell r="E46">
            <v>8.3276780000000006</v>
          </cell>
          <cell r="F46">
            <v>2.149378</v>
          </cell>
          <cell r="G46">
            <v>2.149378</v>
          </cell>
          <cell r="H46">
            <v>2.149378</v>
          </cell>
          <cell r="I46">
            <v>7.8021880000000001</v>
          </cell>
          <cell r="J46">
            <v>2.7208E-2</v>
          </cell>
          <cell r="K46">
            <v>-0.100229</v>
          </cell>
          <cell r="L46"/>
          <cell r="M46">
            <v>2.6901628106971122E-3</v>
          </cell>
          <cell r="N46">
            <v>2.539407753601391E-3</v>
          </cell>
          <cell r="O46">
            <v>2.5740425061336432E-3</v>
          </cell>
          <cell r="P46">
            <v>3.0951382261805559E-3</v>
          </cell>
          <cell r="Q46">
            <v>2.9450459275832614E-3</v>
          </cell>
          <cell r="R46">
            <v>2.8365664556045428E-3</v>
          </cell>
          <cell r="S46">
            <v>2.7548729460574102E-3</v>
          </cell>
          <cell r="T46">
            <v>2.7088311332906234E-3</v>
          </cell>
          <cell r="U46">
            <v>2.9228520954314944E-3</v>
          </cell>
          <cell r="V46">
            <v>2.8515454749863801E-3</v>
          </cell>
          <cell r="W46">
            <v>2.9141050898736903E-3</v>
          </cell>
          <cell r="X46">
            <v>2.7743133368893511E-3</v>
          </cell>
          <cell r="Y46">
            <v>2.1470700496677526E-3</v>
          </cell>
          <cell r="Z46">
            <v>2.0044733969198118E-3</v>
          </cell>
          <cell r="AA46">
            <v>2.2052935247155385E-3</v>
          </cell>
          <cell r="AB46">
            <v>2.3316271860098323E-3</v>
          </cell>
          <cell r="AC46">
            <v>2.020231259853443E-3</v>
          </cell>
          <cell r="AD46">
            <v>1.9487866954207773E-3</v>
          </cell>
          <cell r="AE46">
            <v>2.2036384108273721E-3</v>
          </cell>
          <cell r="AF46">
            <v>2.0994959873449227E-3</v>
          </cell>
          <cell r="AG46">
            <v>1.708461816788139E-3</v>
          </cell>
          <cell r="AH46">
            <v>1.9597987308742869E-3</v>
          </cell>
          <cell r="AI46">
            <v>1.914723228659556E-3</v>
          </cell>
          <cell r="AJ46">
            <v>1.8501874804122268E-3</v>
          </cell>
          <cell r="AK46">
            <v>1.7724052524856274E-3</v>
          </cell>
          <cell r="AL46">
            <v>1.5934328058627707E-3</v>
          </cell>
          <cell r="AM46">
            <v>1.5618806344033891E-3</v>
          </cell>
          <cell r="AN46">
            <v>1.7389921178298006E-3</v>
          </cell>
          <cell r="AO46">
            <v>1.7297540438505241E-3</v>
          </cell>
          <cell r="AP46">
            <v>313413032</v>
          </cell>
          <cell r="AQ46">
            <v>195568503</v>
          </cell>
          <cell r="AR46">
            <v>0</v>
          </cell>
          <cell r="AS46">
            <v>228782134</v>
          </cell>
          <cell r="AT46">
            <v>0</v>
          </cell>
          <cell r="AU46">
            <v>40312354</v>
          </cell>
          <cell r="AV46">
            <v>51920201</v>
          </cell>
          <cell r="AW46">
            <v>263782134</v>
          </cell>
          <cell r="AX46">
            <v>13553634</v>
          </cell>
          <cell r="AY46">
            <v>20834301</v>
          </cell>
          <cell r="AZ46">
            <v>20834.300999999999</v>
          </cell>
          <cell r="BA46">
            <v>4733253</v>
          </cell>
          <cell r="BB46"/>
          <cell r="BC46">
            <v>3.4821297381787274E-3</v>
          </cell>
          <cell r="BD46">
            <v>9.4017821439912309E-4</v>
          </cell>
          <cell r="BE46">
            <v>2.0340488086250429E-3</v>
          </cell>
          <cell r="BF46">
            <v>-1.0524997312281812E-3</v>
          </cell>
          <cell r="BG46">
            <v>-9.751146631007572E-2</v>
          </cell>
          <cell r="BH46">
            <v>-1.1170392184625275E-2</v>
          </cell>
          <cell r="BI46">
            <v>0.27548400525596151</v>
          </cell>
          <cell r="BJ46">
            <v>0.27548400525596151</v>
          </cell>
          <cell r="BK46">
            <v>0.36287567325904196</v>
          </cell>
          <cell r="BL46">
            <v>1.1479886055721531</v>
          </cell>
          <cell r="BM46">
            <v>0.33525281625219955</v>
          </cell>
          <cell r="BN46">
            <v>0.465928783136839</v>
          </cell>
          <cell r="BO46">
            <v>8.6425988419348371E-2</v>
          </cell>
          <cell r="BP46">
            <v>4.2233775007163292E-2</v>
          </cell>
          <cell r="BQ46">
            <v>4.4192213412185079E-2</v>
          </cell>
          <cell r="BR46">
            <v>0.31024626552563628</v>
          </cell>
          <cell r="BS46">
            <v>1.9251141853757277E-3</v>
          </cell>
          <cell r="BT46">
            <v>1.4030502933308055E-3</v>
          </cell>
          <cell r="BU46">
            <v>1.6818062135636465E-3</v>
          </cell>
          <cell r="BV46">
            <v>19720292</v>
          </cell>
          <cell r="BW46">
            <v>18997417</v>
          </cell>
          <cell r="BX46">
            <v>18743174</v>
          </cell>
          <cell r="BY46">
            <v>21806135</v>
          </cell>
          <cell r="BZ46">
            <v>19040103</v>
          </cell>
          <cell r="CA46">
            <v>18752922</v>
          </cell>
          <cell r="CB46">
            <v>16088319</v>
          </cell>
          <cell r="CC46">
            <v>15970502</v>
          </cell>
          <cell r="CD46">
            <v>15739828</v>
          </cell>
          <cell r="CE46">
            <v>17169559</v>
          </cell>
          <cell r="CF46">
            <v>15332118</v>
          </cell>
          <cell r="CG46">
            <v>15793296</v>
          </cell>
          <cell r="CH46">
            <v>13811976</v>
          </cell>
          <cell r="CI46">
            <v>7086915</v>
          </cell>
          <cell r="CJ46">
            <v>6504732</v>
          </cell>
          <cell r="CK46">
            <v>6937385</v>
          </cell>
          <cell r="CL46">
            <v>7748462</v>
          </cell>
          <cell r="CM46">
            <v>6281056</v>
          </cell>
          <cell r="CN46">
            <v>5601281</v>
          </cell>
          <cell r="CO46">
            <v>7539176</v>
          </cell>
          <cell r="CP46">
            <v>5761555</v>
          </cell>
          <cell r="CQ46">
            <v>6538183</v>
          </cell>
          <cell r="CR46">
            <v>7781237</v>
          </cell>
          <cell r="CS46">
            <v>8176112</v>
          </cell>
          <cell r="CT46">
            <v>7269162</v>
          </cell>
          <cell r="CU46">
            <v>5332978</v>
          </cell>
          <cell r="CV46">
            <v>4755787</v>
          </cell>
          <cell r="CW46">
            <v>4354318</v>
          </cell>
          <cell r="CX46">
            <v>3726303</v>
          </cell>
          <cell r="CY46">
            <v>3984411</v>
          </cell>
          <cell r="CZ46">
            <v>3709630</v>
          </cell>
          <cell r="DA46">
            <v>2149378</v>
          </cell>
          <cell r="DB46">
            <v>2164973</v>
          </cell>
          <cell r="DC46">
            <v>2256791</v>
          </cell>
          <cell r="DD46">
            <v>2493102</v>
          </cell>
          <cell r="DE46">
            <v>2428989</v>
          </cell>
          <cell r="DF46">
            <v>2312994</v>
          </cell>
          <cell r="DG46">
            <v>2241806</v>
          </cell>
          <cell r="DH46">
            <v>2299717</v>
          </cell>
          <cell r="DI46">
            <v>2212823</v>
          </cell>
          <cell r="DJ46">
            <v>2184034</v>
          </cell>
          <cell r="DK46">
            <v>2174218</v>
          </cell>
          <cell r="DL46">
            <v>2131778</v>
          </cell>
          <cell r="DM46">
            <v>2127002</v>
          </cell>
          <cell r="DN46">
            <v>2123592</v>
          </cell>
          <cell r="DO46">
            <v>2161995</v>
          </cell>
          <cell r="DP46">
            <v>2159848</v>
          </cell>
          <cell r="DQ46">
            <v>2153962</v>
          </cell>
          <cell r="DR46">
            <v>2148603</v>
          </cell>
          <cell r="DS46">
            <v>2143386</v>
          </cell>
          <cell r="DT46">
            <v>2175142</v>
          </cell>
          <cell r="DU46">
            <v>2185477</v>
          </cell>
          <cell r="DV46">
            <v>1135692</v>
          </cell>
          <cell r="DW46">
            <v>1119088</v>
          </cell>
          <cell r="DX46">
            <v>1043147</v>
          </cell>
          <cell r="DY46">
            <v>1172769</v>
          </cell>
          <cell r="DZ46">
            <v>1222199</v>
          </cell>
          <cell r="EA46">
            <v>1138961</v>
          </cell>
          <cell r="EB46">
            <v>1138961</v>
          </cell>
          <cell r="EC46">
            <v>807249</v>
          </cell>
          <cell r="ED46">
            <v>1007444</v>
          </cell>
          <cell r="EE46">
            <v>1059034</v>
          </cell>
          <cell r="EF46"/>
          <cell r="EG46">
            <v>120126</v>
          </cell>
          <cell r="EH46">
            <v>210913</v>
          </cell>
          <cell r="EI46"/>
          <cell r="EJ46">
            <v>331039</v>
          </cell>
          <cell r="EK46">
            <v>380029</v>
          </cell>
          <cell r="EL46">
            <v>607108</v>
          </cell>
          <cell r="EM46">
            <v>695898</v>
          </cell>
          <cell r="EN46">
            <v>1303006</v>
          </cell>
          <cell r="EO46">
            <v>-107413</v>
          </cell>
          <cell r="EP46">
            <v>2583631</v>
          </cell>
        </row>
        <row r="47">
          <cell r="B47" t="str">
            <v>Consolidated Bank of Kenya</v>
          </cell>
          <cell r="C47">
            <v>13.434472</v>
          </cell>
          <cell r="D47">
            <v>8.6768940000000008</v>
          </cell>
          <cell r="E47">
            <v>10.285392999999999</v>
          </cell>
          <cell r="F47">
            <v>0.63135200000000002</v>
          </cell>
          <cell r="G47">
            <v>0.87971500000000002</v>
          </cell>
          <cell r="H47">
            <v>1.6915519999999999</v>
          </cell>
          <cell r="I47">
            <v>11.749033000000001</v>
          </cell>
          <cell r="J47">
            <v>1.4962E-2</v>
          </cell>
          <cell r="K47">
            <v>-0.14141000000000001</v>
          </cell>
          <cell r="L47"/>
          <cell r="M47">
            <v>2.2982202048582425E-3</v>
          </cell>
          <cell r="N47">
            <v>2.2946672676319967E-3</v>
          </cell>
          <cell r="O47">
            <v>2.3413340435417991E-3</v>
          </cell>
          <cell r="P47">
            <v>2.3355749429882808E-3</v>
          </cell>
          <cell r="Q47">
            <v>2.4167619758320934E-3</v>
          </cell>
          <cell r="R47">
            <v>2.4457271234007523E-3</v>
          </cell>
          <cell r="S47">
            <v>1.8972136951824245E-3</v>
          </cell>
          <cell r="T47">
            <v>2.187425936590992E-3</v>
          </cell>
          <cell r="U47">
            <v>2.3029793562806804E-3</v>
          </cell>
          <cell r="V47">
            <v>2.3119535793521182E-3</v>
          </cell>
          <cell r="W47">
            <v>2.2414962355843987E-3</v>
          </cell>
          <cell r="X47">
            <v>2.4357980908586208E-3</v>
          </cell>
          <cell r="Y47">
            <v>2.2831051018938715E-3</v>
          </cell>
          <cell r="Z47">
            <v>2.667232875557445E-3</v>
          </cell>
          <cell r="AA47">
            <v>2.7943385230868381E-3</v>
          </cell>
          <cell r="AB47">
            <v>2.9311894911254019E-3</v>
          </cell>
          <cell r="AC47">
            <v>3.0410302221931039E-3</v>
          </cell>
          <cell r="AD47">
            <v>3.2463100336946882E-3</v>
          </cell>
          <cell r="AE47">
            <v>3.127047466179375E-3</v>
          </cell>
          <cell r="AF47">
            <v>3.4316570805427039E-3</v>
          </cell>
          <cell r="AG47">
            <v>3.5951394425047193E-3</v>
          </cell>
          <cell r="AH47">
            <v>3.5168922779126709E-3</v>
          </cell>
          <cell r="AI47">
            <v>3.6589293862348505E-3</v>
          </cell>
          <cell r="AJ47">
            <v>3.8139306267146143E-3</v>
          </cell>
          <cell r="AK47">
            <v>4.1598331954687522E-3</v>
          </cell>
          <cell r="AL47">
            <v>4.3305980844768359E-3</v>
          </cell>
          <cell r="AM47">
            <v>4.7091276126817556E-3</v>
          </cell>
          <cell r="AN47">
            <v>4.9352439066792245E-3</v>
          </cell>
          <cell r="AO47">
            <v>5.0564486501753214E-3</v>
          </cell>
          <cell r="AP47">
            <v>313413032</v>
          </cell>
          <cell r="AQ47">
            <v>195568503</v>
          </cell>
          <cell r="AR47">
            <v>0</v>
          </cell>
          <cell r="AS47">
            <v>228782134</v>
          </cell>
          <cell r="AT47">
            <v>0</v>
          </cell>
          <cell r="AU47">
            <v>40312354</v>
          </cell>
          <cell r="AV47">
            <v>51920201</v>
          </cell>
          <cell r="AW47">
            <v>263782134</v>
          </cell>
          <cell r="AX47">
            <v>13553634</v>
          </cell>
          <cell r="AY47">
            <v>20834301</v>
          </cell>
          <cell r="AZ47">
            <v>20834.300999999999</v>
          </cell>
          <cell r="BA47">
            <v>4733253</v>
          </cell>
          <cell r="BB47"/>
          <cell r="BC47">
            <v>2.3722049586248238E-3</v>
          </cell>
          <cell r="BD47">
            <v>3.1575045768728062E-3</v>
          </cell>
          <cell r="BE47">
            <v>2.5122238609478361E-3</v>
          </cell>
          <cell r="BF47">
            <v>-1.4849393587981236E-3</v>
          </cell>
          <cell r="BG47">
            <v>-0.16597272839599939</v>
          </cell>
          <cell r="BH47">
            <v>-2.2251338837898507E-2</v>
          </cell>
          <cell r="BI47">
            <v>7.4875523798426644E-2</v>
          </cell>
          <cell r="BJ47">
            <v>5.3736507506617778E-2</v>
          </cell>
          <cell r="BK47">
            <v>0.50044282198218926</v>
          </cell>
          <cell r="BL47">
            <v>1.0584170758904097</v>
          </cell>
          <cell r="BM47">
            <v>0.1645218743016133</v>
          </cell>
          <cell r="BN47">
            <v>0.49821291558418374</v>
          </cell>
          <cell r="BO47">
            <v>0.11182955829654435</v>
          </cell>
          <cell r="BP47">
            <v>4.1841939687815952E-2</v>
          </cell>
          <cell r="BQ47">
            <v>6.9987618608728402E-2</v>
          </cell>
          <cell r="BR47">
            <v>0.84361326786443669</v>
          </cell>
          <cell r="BS47">
            <v>1.8461105992481222E-3</v>
          </cell>
          <cell r="BT47">
            <v>2.4897848442850714E-4</v>
          </cell>
          <cell r="BU47">
            <v>1.1580090837300522E-3</v>
          </cell>
          <cell r="BV47">
            <v>13434472</v>
          </cell>
          <cell r="BW47">
            <v>13072792</v>
          </cell>
          <cell r="BX47">
            <v>12885742</v>
          </cell>
          <cell r="BY47">
            <v>12129533</v>
          </cell>
          <cell r="BZ47">
            <v>12219932</v>
          </cell>
          <cell r="CA47">
            <v>11548350</v>
          </cell>
          <cell r="CB47">
            <v>11865609</v>
          </cell>
          <cell r="CC47">
            <v>12194820</v>
          </cell>
          <cell r="CD47">
            <v>12942903</v>
          </cell>
          <cell r="CE47">
            <v>12972904</v>
          </cell>
          <cell r="CF47">
            <v>12887332</v>
          </cell>
          <cell r="CG47">
            <v>12575456</v>
          </cell>
          <cell r="CH47">
            <v>12421918</v>
          </cell>
          <cell r="CI47">
            <v>12302979</v>
          </cell>
          <cell r="CJ47">
            <v>13545744</v>
          </cell>
          <cell r="CK47">
            <v>13423571</v>
          </cell>
          <cell r="CL47">
            <v>13620906</v>
          </cell>
          <cell r="CM47">
            <v>13697179</v>
          </cell>
          <cell r="CN47">
            <v>13917895</v>
          </cell>
          <cell r="CO47">
            <v>13898951</v>
          </cell>
          <cell r="CP47">
            <v>14419461</v>
          </cell>
          <cell r="CQ47">
            <v>14272743</v>
          </cell>
          <cell r="CR47">
            <v>14135528</v>
          </cell>
          <cell r="CS47">
            <v>14425550</v>
          </cell>
          <cell r="CT47">
            <v>15473039</v>
          </cell>
          <cell r="CU47">
            <v>14428785</v>
          </cell>
          <cell r="CV47">
            <v>15077051</v>
          </cell>
          <cell r="CW47">
            <v>15965750</v>
          </cell>
          <cell r="CX47">
            <v>16616891</v>
          </cell>
          <cell r="CY47">
            <v>16730762</v>
          </cell>
          <cell r="CZ47">
            <v>16778631</v>
          </cell>
          <cell r="DA47">
            <v>1691552</v>
          </cell>
          <cell r="DB47">
            <v>1773903</v>
          </cell>
          <cell r="DC47">
            <v>1837100</v>
          </cell>
          <cell r="DD47">
            <v>1749420</v>
          </cell>
          <cell r="DE47">
            <v>1819236</v>
          </cell>
          <cell r="DF47">
            <v>1924193</v>
          </cell>
          <cell r="DG47">
            <v>1999780</v>
          </cell>
          <cell r="DH47">
            <v>463610</v>
          </cell>
          <cell r="DI47">
            <v>729433</v>
          </cell>
          <cell r="DJ47">
            <v>870546</v>
          </cell>
          <cell r="DK47">
            <v>925355</v>
          </cell>
          <cell r="DL47">
            <v>795096</v>
          </cell>
          <cell r="DM47">
            <v>966429</v>
          </cell>
          <cell r="DN47">
            <v>562347</v>
          </cell>
          <cell r="DO47">
            <v>1068434</v>
          </cell>
          <cell r="DP47">
            <v>1054060</v>
          </cell>
          <cell r="DQ47">
            <v>1187461</v>
          </cell>
          <cell r="DR47">
            <v>1325354</v>
          </cell>
          <cell r="DS47">
            <v>1403073</v>
          </cell>
          <cell r="DT47">
            <v>1410759</v>
          </cell>
          <cell r="DU47">
            <v>1542883</v>
          </cell>
          <cell r="DV47">
            <v>1586460</v>
          </cell>
          <cell r="DW47">
            <v>1615215</v>
          </cell>
          <cell r="DX47">
            <v>1587672</v>
          </cell>
          <cell r="DY47">
            <v>1606209</v>
          </cell>
          <cell r="DZ47">
            <v>1551228</v>
          </cell>
          <cell r="EA47">
            <v>1567820</v>
          </cell>
          <cell r="EB47">
            <v>1567820</v>
          </cell>
          <cell r="EC47">
            <v>1089376</v>
          </cell>
          <cell r="ED47">
            <v>1258313</v>
          </cell>
          <cell r="EE47">
            <v>1241702</v>
          </cell>
          <cell r="EF47"/>
          <cell r="EG47">
            <v>296657</v>
          </cell>
          <cell r="EH47">
            <v>296132</v>
          </cell>
          <cell r="EI47"/>
          <cell r="EJ47">
            <v>592789</v>
          </cell>
          <cell r="EK47">
            <v>627418</v>
          </cell>
          <cell r="EL47">
            <v>851271</v>
          </cell>
          <cell r="EM47">
            <v>857378</v>
          </cell>
          <cell r="EN47">
            <v>1708649</v>
          </cell>
          <cell r="EO47">
            <v>-146415</v>
          </cell>
          <cell r="EP47">
            <v>8676894</v>
          </cell>
        </row>
        <row r="48">
          <cell r="B48" t="str">
            <v>Paramount Universal Bank</v>
          </cell>
          <cell r="C48">
            <v>11.805895</v>
          </cell>
          <cell r="D48">
            <v>6.9220990000000002</v>
          </cell>
          <cell r="E48">
            <v>9.6048749999999998</v>
          </cell>
          <cell r="F48">
            <v>1.7762640000000001</v>
          </cell>
          <cell r="G48">
            <v>1.7762640000000001</v>
          </cell>
          <cell r="H48">
            <v>1.971938</v>
          </cell>
          <cell r="I48">
            <v>7.3177580000000004</v>
          </cell>
          <cell r="J48">
            <v>9.7799999999999992E-4</v>
          </cell>
          <cell r="K48">
            <v>7.3774000000000006E-2</v>
          </cell>
          <cell r="L48"/>
          <cell r="M48">
            <v>2.2580282407982728E-3</v>
          </cell>
          <cell r="N48">
            <v>2.2839900906463152E-3</v>
          </cell>
          <cell r="O48">
            <v>1.5170816857434559E-3</v>
          </cell>
          <cell r="P48">
            <v>2.2685876174043484E-3</v>
          </cell>
          <cell r="Q48">
            <v>2.2773785780014393E-3</v>
          </cell>
          <cell r="R48">
            <v>2.4127810512068935E-3</v>
          </cell>
          <cell r="S48">
            <v>2.33543241545413E-3</v>
          </cell>
          <cell r="T48">
            <v>2.3272158218746895E-3</v>
          </cell>
          <cell r="U48">
            <v>2.4027360545285999E-3</v>
          </cell>
          <cell r="V48">
            <v>2.4126477681733292E-3</v>
          </cell>
          <cell r="W48">
            <v>2.4158218443181161E-3</v>
          </cell>
          <cell r="X48">
            <v>2.51007354004855E-3</v>
          </cell>
          <cell r="Y48">
            <v>2.6029272765965747E-3</v>
          </cell>
          <cell r="Z48">
            <v>2.5935354348196903E-3</v>
          </cell>
          <cell r="AA48">
            <v>2.6236331568486775E-3</v>
          </cell>
          <cell r="AB48">
            <v>2.7115113381940455E-3</v>
          </cell>
          <cell r="AC48">
            <v>2.7142431506609762E-3</v>
          </cell>
          <cell r="AD48">
            <v>2.7436015660860188E-3</v>
          </cell>
          <cell r="AE48">
            <v>2.7514415585708201E-3</v>
          </cell>
          <cell r="AF48">
            <v>2.7960270752280031E-3</v>
          </cell>
          <cell r="AG48">
            <v>2.8937146315400099E-3</v>
          </cell>
          <cell r="AH48">
            <v>3.1127034995126492E-3</v>
          </cell>
          <cell r="AI48">
            <v>3.1503060367543698E-3</v>
          </cell>
          <cell r="AJ48">
            <v>3.1005681559442178E-3</v>
          </cell>
          <cell r="AK48">
            <v>3.1697197883291742E-3</v>
          </cell>
          <cell r="AL48">
            <v>3.0712448282937156E-3</v>
          </cell>
          <cell r="AM48">
            <v>3.1174189543764601E-3</v>
          </cell>
          <cell r="AN48">
            <v>3.1324341540229202E-3</v>
          </cell>
          <cell r="AO48">
            <v>3.0996129310015578E-3</v>
          </cell>
          <cell r="AP48">
            <v>313413032</v>
          </cell>
          <cell r="AQ48">
            <v>195568503</v>
          </cell>
          <cell r="AR48">
            <v>0</v>
          </cell>
          <cell r="AS48">
            <v>228782134</v>
          </cell>
          <cell r="AT48">
            <v>0</v>
          </cell>
          <cell r="AU48">
            <v>40312354</v>
          </cell>
          <cell r="AV48">
            <v>51920201</v>
          </cell>
          <cell r="AW48">
            <v>263782134</v>
          </cell>
          <cell r="AX48">
            <v>13553634</v>
          </cell>
          <cell r="AY48">
            <v>20834301</v>
          </cell>
          <cell r="AZ48">
            <v>20834.300999999999</v>
          </cell>
          <cell r="BA48">
            <v>4733253</v>
          </cell>
          <cell r="BB48"/>
          <cell r="BC48">
            <v>2.0846373910343489E-3</v>
          </cell>
          <cell r="BD48">
            <v>2.5189381446940199E-3</v>
          </cell>
          <cell r="BE48">
            <v>2.346006239763648E-3</v>
          </cell>
          <cell r="BF48">
            <v>7.7469709536788609E-4</v>
          </cell>
          <cell r="BG48">
            <v>6.2464398249295172E-2</v>
          </cell>
          <cell r="BH48">
            <v>1.0462458397360343E-2</v>
          </cell>
          <cell r="BI48">
            <v>0.24273336177556021</v>
          </cell>
          <cell r="BJ48">
            <v>0.24273336177556021</v>
          </cell>
          <cell r="BK48">
            <v>9.1789942653315151E-2</v>
          </cell>
          <cell r="BL48">
            <v>0.62717957936365265</v>
          </cell>
          <cell r="BM48">
            <v>7.955658186084881E-2</v>
          </cell>
          <cell r="BN48">
            <v>0.42018763256376013</v>
          </cell>
          <cell r="BO48">
            <v>0.13666352812966517</v>
          </cell>
          <cell r="BP48">
            <v>7.2164580232121259E-2</v>
          </cell>
          <cell r="BQ48">
            <v>6.4498947897543915E-2</v>
          </cell>
          <cell r="BR48">
            <v>0.72068600580434417</v>
          </cell>
          <cell r="BS48">
            <v>1.4062430616092571E-3</v>
          </cell>
          <cell r="BT48">
            <v>0</v>
          </cell>
          <cell r="BU48">
            <v>8.0343269686842058E-4</v>
          </cell>
          <cell r="BV48">
            <v>11805895</v>
          </cell>
          <cell r="BW48">
            <v>11641338</v>
          </cell>
          <cell r="BX48">
            <v>11378331</v>
          </cell>
          <cell r="BY48">
            <v>11073705</v>
          </cell>
          <cell r="BZ48">
            <v>10971375</v>
          </cell>
          <cell r="CA48">
            <v>11290260</v>
          </cell>
          <cell r="CB48">
            <v>10443296</v>
          </cell>
          <cell r="CC48">
            <v>10299566</v>
          </cell>
          <cell r="CD48">
            <v>10020501</v>
          </cell>
          <cell r="CE48">
            <v>10207861</v>
          </cell>
          <cell r="CF48">
            <v>9887407</v>
          </cell>
          <cell r="CG48">
            <v>9850650</v>
          </cell>
          <cell r="CH48">
            <v>9915783</v>
          </cell>
          <cell r="CI48">
            <v>9924109</v>
          </cell>
          <cell r="CJ48">
            <v>9541251</v>
          </cell>
          <cell r="CK48">
            <v>9579358</v>
          </cell>
          <cell r="CL48">
            <v>9754544</v>
          </cell>
          <cell r="CM48">
            <v>9738935</v>
          </cell>
          <cell r="CN48">
            <v>9426931</v>
          </cell>
          <cell r="CO48">
            <v>9582882</v>
          </cell>
          <cell r="CP48">
            <v>9545656</v>
          </cell>
          <cell r="CQ48">
            <v>9853717</v>
          </cell>
          <cell r="CR48">
            <v>10525709</v>
          </cell>
          <cell r="CS48">
            <v>10914946</v>
          </cell>
          <cell r="CT48">
            <v>10818758</v>
          </cell>
          <cell r="CU48">
            <v>10169780</v>
          </cell>
          <cell r="CV48">
            <v>10402326</v>
          </cell>
          <cell r="CW48">
            <v>9042178</v>
          </cell>
          <cell r="CX48">
            <v>8698023</v>
          </cell>
          <cell r="CY48">
            <v>8323852</v>
          </cell>
          <cell r="CZ48">
            <v>8028877</v>
          </cell>
          <cell r="DA48">
            <v>1971938</v>
          </cell>
          <cell r="DB48">
            <v>1940781</v>
          </cell>
          <cell r="DC48">
            <v>1911298</v>
          </cell>
          <cell r="DD48">
            <v>1842785</v>
          </cell>
          <cell r="DE48">
            <v>1831955</v>
          </cell>
          <cell r="DF48">
            <v>1806427</v>
          </cell>
          <cell r="DG48">
            <v>1778217</v>
          </cell>
          <cell r="DH48">
            <v>1751003</v>
          </cell>
          <cell r="DI48">
            <v>1728881</v>
          </cell>
          <cell r="DJ48">
            <v>1710821</v>
          </cell>
          <cell r="DK48">
            <v>1687268</v>
          </cell>
          <cell r="DL48">
            <v>1601294</v>
          </cell>
          <cell r="DM48">
            <v>1568798</v>
          </cell>
          <cell r="DN48">
            <v>1546091</v>
          </cell>
          <cell r="DO48">
            <v>1759693</v>
          </cell>
          <cell r="DP48">
            <v>1730416</v>
          </cell>
          <cell r="DQ48">
            <v>1700031</v>
          </cell>
          <cell r="DR48">
            <v>1659151</v>
          </cell>
          <cell r="DS48">
            <v>1644209</v>
          </cell>
          <cell r="DT48">
            <v>1624002</v>
          </cell>
          <cell r="DU48">
            <v>1605827</v>
          </cell>
          <cell r="DV48">
            <v>1575131</v>
          </cell>
          <cell r="DW48">
            <v>1536285</v>
          </cell>
          <cell r="DX48">
            <v>1488698</v>
          </cell>
          <cell r="DY48">
            <v>1469236</v>
          </cell>
          <cell r="DZ48">
            <v>1410219</v>
          </cell>
          <cell r="EA48">
            <v>1378260</v>
          </cell>
          <cell r="EB48">
            <v>1378260</v>
          </cell>
          <cell r="EC48">
            <v>1348014</v>
          </cell>
          <cell r="ED48">
            <v>1289232</v>
          </cell>
          <cell r="EE48">
            <v>1230414</v>
          </cell>
          <cell r="EF48"/>
          <cell r="EG48">
            <v>26042</v>
          </cell>
          <cell r="EH48">
            <v>257671</v>
          </cell>
          <cell r="EI48"/>
          <cell r="EJ48">
            <v>283713</v>
          </cell>
          <cell r="EK48">
            <v>177939</v>
          </cell>
          <cell r="EL48">
            <v>251397</v>
          </cell>
          <cell r="EM48">
            <v>346900</v>
          </cell>
          <cell r="EN48">
            <v>598297</v>
          </cell>
          <cell r="EO48">
            <v>60641</v>
          </cell>
          <cell r="EP48">
            <v>6922099</v>
          </cell>
        </row>
        <row r="49">
          <cell r="B49" t="str">
            <v>Access Bank</v>
          </cell>
          <cell r="C49">
            <v>11.114886</v>
          </cell>
          <cell r="D49">
            <v>3.003711</v>
          </cell>
          <cell r="E49">
            <v>7.4983700000000004</v>
          </cell>
          <cell r="F49">
            <v>1.502707</v>
          </cell>
          <cell r="G49">
            <v>1.502707</v>
          </cell>
          <cell r="H49">
            <v>1.5948290000000001</v>
          </cell>
          <cell r="I49">
            <v>6.7746420000000001</v>
          </cell>
          <cell r="J49">
            <v>4.2688999999999998E-2</v>
          </cell>
          <cell r="K49">
            <v>0.18424399999999999</v>
          </cell>
          <cell r="L49"/>
          <cell r="M49">
            <v>1.8964658226664458E-3</v>
          </cell>
          <cell r="N49">
            <v>1.8007378023300142E-3</v>
          </cell>
          <cell r="O49">
            <v>3.054236376745398E-3</v>
          </cell>
          <cell r="P49">
            <v>2.2065882322935336E-3</v>
          </cell>
          <cell r="Q49">
            <v>2.1361570973136884E-3</v>
          </cell>
          <cell r="R49">
            <v>2.1285687681249004E-3</v>
          </cell>
          <cell r="S49">
            <v>2.2419599247405554E-3</v>
          </cell>
          <cell r="T49">
            <v>2.3693348811477293E-3</v>
          </cell>
          <cell r="U49">
            <v>2.5147359948446612E-3</v>
          </cell>
          <cell r="V49">
            <v>2.5469222090728771E-3</v>
          </cell>
          <cell r="W49">
            <v>2.6348489843907E-3</v>
          </cell>
          <cell r="X49">
            <v>2.715016942172869E-3</v>
          </cell>
          <cell r="Y49">
            <v>2.7940324670370181E-3</v>
          </cell>
          <cell r="Z49">
            <v>2.8657683321832196E-3</v>
          </cell>
          <cell r="AA49">
            <v>2.832707856838871E-3</v>
          </cell>
          <cell r="AB49">
            <v>2.8564793770308921E-3</v>
          </cell>
          <cell r="AC49">
            <v>3.0557541932423569E-3</v>
          </cell>
          <cell r="AD49">
            <v>3.1188887467972362E-3</v>
          </cell>
          <cell r="AE49">
            <v>3.0646052462589717E-3</v>
          </cell>
          <cell r="AF49">
            <v>3.095287125766134E-3</v>
          </cell>
          <cell r="AG49">
            <v>3.289699569708259E-3</v>
          </cell>
          <cell r="AH49">
            <v>3.25405419623901E-3</v>
          </cell>
          <cell r="AI49">
            <v>3.2539850902409458E-3</v>
          </cell>
          <cell r="AJ49">
            <v>3.383897920984251E-3</v>
          </cell>
          <cell r="AK49">
            <v>3.5439711939486002E-3</v>
          </cell>
          <cell r="AL49">
            <v>3.5303941842276506E-3</v>
          </cell>
          <cell r="AM49">
            <v>3.5003510202464873E-3</v>
          </cell>
          <cell r="AN49">
            <v>3.7630384628247202E-3</v>
          </cell>
          <cell r="AO49">
            <v>3.9182679979662049E-3</v>
          </cell>
          <cell r="AP49">
            <v>313413032</v>
          </cell>
          <cell r="AQ49">
            <v>195568503</v>
          </cell>
          <cell r="AR49">
            <v>0</v>
          </cell>
          <cell r="AS49">
            <v>228782134</v>
          </cell>
          <cell r="AT49">
            <v>0</v>
          </cell>
          <cell r="AU49">
            <v>40312354</v>
          </cell>
          <cell r="AV49">
            <v>51920201</v>
          </cell>
          <cell r="AW49">
            <v>263782134</v>
          </cell>
          <cell r="AX49">
            <v>13553634</v>
          </cell>
          <cell r="AY49">
            <v>20834301</v>
          </cell>
          <cell r="AZ49">
            <v>20834.300999999999</v>
          </cell>
          <cell r="BA49">
            <v>4733253</v>
          </cell>
          <cell r="BB49"/>
          <cell r="BC49">
            <v>1.9626218048427683E-3</v>
          </cell>
          <cell r="BD49">
            <v>1.0930444961184489E-3</v>
          </cell>
          <cell r="BE49">
            <v>1.8314889895034081E-3</v>
          </cell>
          <cell r="BF49">
            <v>1.9347370569436492E-3</v>
          </cell>
          <cell r="BG49">
            <v>0.24505061440878034</v>
          </cell>
          <cell r="BH49">
            <v>3.4661035311338899E-2</v>
          </cell>
          <cell r="BI49">
            <v>0.2218134921372967</v>
          </cell>
          <cell r="BJ49">
            <v>0.2218134921372967</v>
          </cell>
          <cell r="BK49">
            <v>0.42014792397330014</v>
          </cell>
          <cell r="BL49">
            <v>0.67194394162235549</v>
          </cell>
          <cell r="BM49">
            <v>4.9952508869597234E-2</v>
          </cell>
          <cell r="BN49">
            <v>0.58813286730998149</v>
          </cell>
          <cell r="BO49">
            <v>0.14227967969871039</v>
          </cell>
          <cell r="BP49">
            <v>2.2522132466373315E-2</v>
          </cell>
          <cell r="BQ49">
            <v>0.11975754723233707</v>
          </cell>
          <cell r="BR49">
            <v>0.40058185979086119</v>
          </cell>
          <cell r="BS49">
            <v>7.4909095413026123E-4</v>
          </cell>
          <cell r="BT49">
            <v>1.4627220598490743E-3</v>
          </cell>
          <cell r="BU49">
            <v>1.0346549477028134E-3</v>
          </cell>
          <cell r="BV49">
            <v>11114886</v>
          </cell>
          <cell r="BW49">
            <v>9835380</v>
          </cell>
          <cell r="BX49">
            <v>10147491</v>
          </cell>
          <cell r="BY49">
            <v>11016375</v>
          </cell>
          <cell r="BZ49">
            <v>10448828</v>
          </cell>
          <cell r="CA49">
            <v>9704724</v>
          </cell>
          <cell r="CB49">
            <v>9318142</v>
          </cell>
          <cell r="CC49">
            <v>9574020</v>
          </cell>
          <cell r="CD49">
            <v>10039705</v>
          </cell>
          <cell r="CE49">
            <v>10492739</v>
          </cell>
          <cell r="CF49">
            <v>10235524</v>
          </cell>
          <cell r="CG49">
            <v>10105088</v>
          </cell>
          <cell r="CH49">
            <v>10119596</v>
          </cell>
          <cell r="CI49">
            <v>9977176</v>
          </cell>
          <cell r="CJ49">
            <v>10295352</v>
          </cell>
          <cell r="CK49">
            <v>10137915</v>
          </cell>
          <cell r="CL49">
            <v>9885064</v>
          </cell>
          <cell r="CM49">
            <v>10603271</v>
          </cell>
          <cell r="CN49">
            <v>10465400</v>
          </cell>
          <cell r="CO49">
            <v>10351824</v>
          </cell>
          <cell r="CP49">
            <v>9973356</v>
          </cell>
          <cell r="CQ49">
            <v>10507615</v>
          </cell>
          <cell r="CR49">
            <v>10533322</v>
          </cell>
          <cell r="CS49">
            <v>10803306</v>
          </cell>
          <cell r="CT49">
            <v>10546605</v>
          </cell>
          <cell r="CU49">
            <v>10300961</v>
          </cell>
          <cell r="CV49">
            <v>10239922</v>
          </cell>
          <cell r="CW49">
            <v>9678121</v>
          </cell>
          <cell r="CX49">
            <v>8935515</v>
          </cell>
          <cell r="CY49">
            <v>9268777</v>
          </cell>
          <cell r="CZ49">
            <v>9657867</v>
          </cell>
          <cell r="DA49">
            <v>1594829</v>
          </cell>
          <cell r="DB49">
            <v>1498504</v>
          </cell>
          <cell r="DC49">
            <v>1412615</v>
          </cell>
          <cell r="DD49">
            <v>1777892</v>
          </cell>
          <cell r="DE49">
            <v>1765576</v>
          </cell>
          <cell r="DF49">
            <v>1815489</v>
          </cell>
          <cell r="DG49">
            <v>1817951</v>
          </cell>
          <cell r="DH49">
            <v>1905495</v>
          </cell>
          <cell r="DI49">
            <v>1900802</v>
          </cell>
          <cell r="DJ49">
            <v>1911485</v>
          </cell>
          <cell r="DK49">
            <v>1928586</v>
          </cell>
          <cell r="DL49">
            <v>2063479</v>
          </cell>
          <cell r="DM49">
            <v>2041690</v>
          </cell>
          <cell r="DN49">
            <v>2053824</v>
          </cell>
          <cell r="DO49">
            <v>2132336</v>
          </cell>
          <cell r="DP49">
            <v>2074929</v>
          </cell>
          <cell r="DQ49">
            <v>2073144</v>
          </cell>
          <cell r="DR49">
            <v>2088544</v>
          </cell>
          <cell r="DS49">
            <v>2073408</v>
          </cell>
          <cell r="DT49">
            <v>2154496</v>
          </cell>
          <cell r="DU49">
            <v>2159748</v>
          </cell>
          <cell r="DV49">
            <v>2080839</v>
          </cell>
          <cell r="DW49">
            <v>2032789</v>
          </cell>
          <cell r="DX49">
            <v>2044903</v>
          </cell>
          <cell r="DY49">
            <v>1975069</v>
          </cell>
          <cell r="DZ49">
            <v>1957169</v>
          </cell>
          <cell r="EA49">
            <v>1914759</v>
          </cell>
          <cell r="EB49">
            <v>1914759</v>
          </cell>
          <cell r="EC49">
            <v>1929129</v>
          </cell>
          <cell r="ED49">
            <v>1905126</v>
          </cell>
          <cell r="EE49">
            <v>1869047</v>
          </cell>
          <cell r="EF49"/>
          <cell r="EG49">
            <v>237676</v>
          </cell>
          <cell r="EH49">
            <v>328020</v>
          </cell>
          <cell r="EI49"/>
          <cell r="EJ49">
            <v>565696</v>
          </cell>
          <cell r="EK49">
            <v>380116</v>
          </cell>
          <cell r="EL49">
            <v>92885</v>
          </cell>
          <cell r="EM49">
            <v>65047</v>
          </cell>
          <cell r="EN49">
            <v>157932</v>
          </cell>
          <cell r="EO49">
            <v>184244</v>
          </cell>
          <cell r="EP49">
            <v>3003711</v>
          </cell>
        </row>
        <row r="50">
          <cell r="B50" t="str">
            <v>Middle East Bank</v>
          </cell>
          <cell r="C50">
            <v>10.259401</v>
          </cell>
          <cell r="D50">
            <v>5.0852579999999996</v>
          </cell>
          <cell r="E50">
            <v>8.7066189999999999</v>
          </cell>
          <cell r="F50">
            <v>1.236235</v>
          </cell>
          <cell r="G50">
            <v>1.2485710000000001</v>
          </cell>
          <cell r="H50">
            <v>1.327137</v>
          </cell>
          <cell r="I50">
            <v>4.6961930000000001</v>
          </cell>
          <cell r="J50">
            <v>1.6126999999999999E-2</v>
          </cell>
          <cell r="K50">
            <v>7.7214000000000005E-2</v>
          </cell>
          <cell r="L50"/>
          <cell r="M50">
            <v>1.8384441104428977E-3</v>
          </cell>
          <cell r="N50">
            <v>1.8013977835241667E-3</v>
          </cell>
          <cell r="O50">
            <v>1.1338101159467694E-3</v>
          </cell>
          <cell r="P50">
            <v>2.0371696293137492E-3</v>
          </cell>
          <cell r="Q50">
            <v>1.9381654573148357E-3</v>
          </cell>
          <cell r="R50">
            <v>1.8271760594003651E-3</v>
          </cell>
          <cell r="S50">
            <v>1.5765315223912509E-3</v>
          </cell>
          <cell r="T50">
            <v>1.5575776991289467E-3</v>
          </cell>
          <cell r="U50">
            <v>1.4133233687721931E-3</v>
          </cell>
          <cell r="V50">
            <v>1.401315282129908E-3</v>
          </cell>
          <cell r="W50">
            <v>1.3763618780880339E-3</v>
          </cell>
          <cell r="X50">
            <v>1.4170696233015406E-3</v>
          </cell>
          <cell r="Y50">
            <v>1.5495526780470799E-3</v>
          </cell>
          <cell r="Z50">
            <v>1.4768173016462597E-3</v>
          </cell>
          <cell r="AA50">
            <v>1.4769299628961381E-3</v>
          </cell>
          <cell r="AB50">
            <v>1.5549463853591901E-3</v>
          </cell>
          <cell r="AC50">
            <v>1.60193549973903E-3</v>
          </cell>
          <cell r="AD50">
            <v>1.6547505318533901E-3</v>
          </cell>
          <cell r="AE50">
            <v>1.6597976324624964E-3</v>
          </cell>
          <cell r="AF50">
            <v>1.7406970541681173E-3</v>
          </cell>
          <cell r="AG50">
            <v>1.7623379659851292E-3</v>
          </cell>
          <cell r="AH50">
            <v>1.9075708158961323E-3</v>
          </cell>
          <cell r="AI50">
            <v>1.9305963266920123E-3</v>
          </cell>
          <cell r="AJ50">
            <v>1.9367902077399666E-3</v>
          </cell>
          <cell r="AK50">
            <v>2.0384148379067593E-3</v>
          </cell>
          <cell r="AL50">
            <v>2.13588530685444E-3</v>
          </cell>
          <cell r="AM50">
            <v>2.277695536393396E-3</v>
          </cell>
          <cell r="AN50">
            <v>2.3491586322533392E-3</v>
          </cell>
          <cell r="AO50">
            <v>2.2687049910540499E-3</v>
          </cell>
          <cell r="AP50">
            <v>313413032</v>
          </cell>
          <cell r="AQ50">
            <v>195568503</v>
          </cell>
          <cell r="AR50">
            <v>0</v>
          </cell>
          <cell r="AS50">
            <v>228782134</v>
          </cell>
          <cell r="AT50">
            <v>0</v>
          </cell>
          <cell r="AU50">
            <v>40312354</v>
          </cell>
          <cell r="AV50">
            <v>51920201</v>
          </cell>
          <cell r="AW50">
            <v>263782134</v>
          </cell>
          <cell r="AX50">
            <v>13553634</v>
          </cell>
          <cell r="AY50">
            <v>20834301</v>
          </cell>
          <cell r="AZ50">
            <v>20834.300999999999</v>
          </cell>
          <cell r="BA50">
            <v>4733253</v>
          </cell>
          <cell r="BB50"/>
          <cell r="BC50">
            <v>1.8115637089958188E-3</v>
          </cell>
          <cell r="BD50">
            <v>1.8505153352776985E-3</v>
          </cell>
          <cell r="BE50">
            <v>2.1266057602253785E-3</v>
          </cell>
          <cell r="BF50">
            <v>8.1082036383734043E-4</v>
          </cell>
          <cell r="BG50">
            <v>8.4421337894848111E-2</v>
          </cell>
          <cell r="BH50">
            <v>1.0320001819463029E-2</v>
          </cell>
          <cell r="BI50">
            <v>0.26586875794925807</v>
          </cell>
          <cell r="BJ50">
            <v>0.26324194938325574</v>
          </cell>
          <cell r="BK50">
            <v>0.30046822700350462</v>
          </cell>
          <cell r="BL50">
            <v>0.71721545054647473</v>
          </cell>
          <cell r="BM50">
            <v>8.3360401520048422E-2</v>
          </cell>
          <cell r="BN50">
            <v>0.44935994464386109</v>
          </cell>
          <cell r="BO50">
            <v>0.11222582002273844</v>
          </cell>
          <cell r="BP50">
            <v>5.9013938841472102E-2</v>
          </cell>
          <cell r="BQ50">
            <v>5.3211881181266338E-2</v>
          </cell>
          <cell r="BR50">
            <v>0.58406805213366975</v>
          </cell>
          <cell r="BS50">
            <v>2.4675592435308884E-3</v>
          </cell>
          <cell r="BT50">
            <v>0</v>
          </cell>
          <cell r="BU50">
            <v>1.4347581888651336E-3</v>
          </cell>
          <cell r="BV50">
            <v>10259401</v>
          </cell>
          <cell r="BW50">
            <v>9684410</v>
          </cell>
          <cell r="BX50">
            <v>11021603</v>
          </cell>
          <cell r="BY50">
            <v>11047315</v>
          </cell>
          <cell r="BZ50">
            <v>10187423</v>
          </cell>
          <cell r="CA50">
            <v>8963839</v>
          </cell>
          <cell r="CB50">
            <v>8466284</v>
          </cell>
          <cell r="CC50">
            <v>6913684</v>
          </cell>
          <cell r="CD50">
            <v>6607009</v>
          </cell>
          <cell r="CE50">
            <v>5620524</v>
          </cell>
          <cell r="CF50">
            <v>5360864</v>
          </cell>
          <cell r="CG50">
            <v>5343660</v>
          </cell>
          <cell r="CH50">
            <v>5165484</v>
          </cell>
          <cell r="CI50">
            <v>5090148</v>
          </cell>
          <cell r="CJ50">
            <v>5121036</v>
          </cell>
          <cell r="CK50">
            <v>5092123</v>
          </cell>
          <cell r="CL50">
            <v>5249639</v>
          </cell>
          <cell r="CM50">
            <v>5280693</v>
          </cell>
          <cell r="CN50">
            <v>5233522</v>
          </cell>
          <cell r="CO50">
            <v>5237919</v>
          </cell>
          <cell r="CP50">
            <v>5443993</v>
          </cell>
          <cell r="CQ50">
            <v>5375994</v>
          </cell>
          <cell r="CR50">
            <v>5677553</v>
          </cell>
          <cell r="CS50">
            <v>6288542</v>
          </cell>
          <cell r="CT50">
            <v>6192662</v>
          </cell>
          <cell r="CU50">
            <v>5836720</v>
          </cell>
          <cell r="CV50">
            <v>5936601</v>
          </cell>
          <cell r="CW50">
            <v>5906089</v>
          </cell>
          <cell r="CX50">
            <v>6153754</v>
          </cell>
          <cell r="CY50">
            <v>6204136</v>
          </cell>
          <cell r="CZ50">
            <v>5765799</v>
          </cell>
          <cell r="DA50">
            <v>1327137</v>
          </cell>
          <cell r="DB50">
            <v>1300810</v>
          </cell>
          <cell r="DC50">
            <v>1274338</v>
          </cell>
          <cell r="DD50">
            <v>1211034</v>
          </cell>
          <cell r="DE50">
            <v>1191351</v>
          </cell>
          <cell r="DF50">
            <v>1183564</v>
          </cell>
          <cell r="DG50">
            <v>1155784</v>
          </cell>
          <cell r="DH50">
            <v>1220672</v>
          </cell>
          <cell r="DI50">
            <v>1218322</v>
          </cell>
          <cell r="DJ50">
            <v>1192491</v>
          </cell>
          <cell r="DK50">
            <v>1157878</v>
          </cell>
          <cell r="DL50">
            <v>1061671</v>
          </cell>
          <cell r="DM50">
            <v>1083394</v>
          </cell>
          <cell r="DN50">
            <v>1098966</v>
          </cell>
          <cell r="DO50">
            <v>1161853</v>
          </cell>
          <cell r="DP50">
            <v>1143420</v>
          </cell>
          <cell r="DQ50">
            <v>1178364</v>
          </cell>
          <cell r="DR50">
            <v>1213931</v>
          </cell>
          <cell r="DS50">
            <v>1192109</v>
          </cell>
          <cell r="DT50">
            <v>1235641</v>
          </cell>
          <cell r="DU50">
            <v>1237851</v>
          </cell>
          <cell r="DV50">
            <v>1252646</v>
          </cell>
          <cell r="DW50">
            <v>1263462</v>
          </cell>
          <cell r="DX50">
            <v>1197477</v>
          </cell>
          <cell r="DY50">
            <v>1193546</v>
          </cell>
          <cell r="DZ50">
            <v>1211872</v>
          </cell>
          <cell r="EA50">
            <v>1233695</v>
          </cell>
          <cell r="EB50">
            <v>1233695</v>
          </cell>
          <cell r="EC50">
            <v>1216395</v>
          </cell>
          <cell r="ED50">
            <v>1169933</v>
          </cell>
          <cell r="EE50">
            <v>1175205</v>
          </cell>
          <cell r="EF50"/>
          <cell r="EG50">
            <v>95423</v>
          </cell>
          <cell r="EH50">
            <v>222158</v>
          </cell>
          <cell r="EI50"/>
          <cell r="EJ50">
            <v>317581</v>
          </cell>
          <cell r="EK50">
            <v>227774</v>
          </cell>
          <cell r="EL50">
            <v>207811</v>
          </cell>
          <cell r="EM50">
            <v>254649</v>
          </cell>
          <cell r="EN50">
            <v>462460</v>
          </cell>
          <cell r="EO50">
            <v>54905</v>
          </cell>
          <cell r="EP50">
            <v>5085258</v>
          </cell>
        </row>
        <row r="51">
          <cell r="B51" t="str">
            <v>Spire Bank</v>
          </cell>
          <cell r="C51">
            <v>4.5141479999999996</v>
          </cell>
          <cell r="D51">
            <v>2.3269880000000001</v>
          </cell>
          <cell r="E51">
            <v>5.1768049999999999</v>
          </cell>
          <cell r="F51">
            <v>-3.1451959999999999</v>
          </cell>
          <cell r="G51">
            <v>-3.1015489999999999</v>
          </cell>
          <cell r="H51">
            <v>-2.32457</v>
          </cell>
          <cell r="I51">
            <v>3.4917950000000002</v>
          </cell>
          <cell r="J51">
            <v>6.4770000000000001E-3</v>
          </cell>
          <cell r="K51">
            <v>-0.51232599999999995</v>
          </cell>
          <cell r="L51"/>
          <cell r="M51">
            <v>-2.3365803577224138E-4</v>
          </cell>
          <cell r="N51">
            <v>-1.4727627550347605E-4</v>
          </cell>
          <cell r="O51">
            <v>-1.2604298220518799E-4</v>
          </cell>
          <cell r="P51">
            <v>2.486597587562368E-4</v>
          </cell>
          <cell r="Q51">
            <v>3.0332720763283404E-4</v>
          </cell>
          <cell r="R51">
            <v>4.8247225925182054E-4</v>
          </cell>
          <cell r="S51">
            <v>7.7033214602480042E-4</v>
          </cell>
          <cell r="T51">
            <v>9.8768066488109517E-4</v>
          </cell>
          <cell r="U51">
            <v>8.0573806999925278E-4</v>
          </cell>
          <cell r="V51">
            <v>8.7431380415206237E-4</v>
          </cell>
          <cell r="W51">
            <v>1.828144471978596E-3</v>
          </cell>
          <cell r="X51">
            <v>1.9951270965040003E-3</v>
          </cell>
          <cell r="Y51">
            <v>2.2215219873531959E-3</v>
          </cell>
          <cell r="Z51">
            <v>2.3264679233426658E-3</v>
          </cell>
          <cell r="AA51">
            <v>2.5178370370550077E-3</v>
          </cell>
          <cell r="AB51">
            <v>2.9204333094317424E-3</v>
          </cell>
          <cell r="AC51">
            <v>3.0588598481347401E-3</v>
          </cell>
          <cell r="AD51">
            <v>3.34613085413629E-3</v>
          </cell>
          <cell r="AE51">
            <v>3.510592734375647E-3</v>
          </cell>
          <cell r="AF51">
            <v>3.8172873049385401E-3</v>
          </cell>
          <cell r="AG51">
            <v>4.0857315203113587E-3</v>
          </cell>
          <cell r="AH51">
            <v>4.3179555382334422E-3</v>
          </cell>
          <cell r="AI51">
            <v>4.7633665332035748E-3</v>
          </cell>
          <cell r="AJ51">
            <v>4.7657858994089222E-3</v>
          </cell>
          <cell r="AK51">
            <v>5.47534227454545E-3</v>
          </cell>
          <cell r="AL51">
            <v>5.4417109266859413E-3</v>
          </cell>
          <cell r="AM51">
            <v>5.3969313576378072E-3</v>
          </cell>
          <cell r="AN51">
            <v>5.6779325454218797E-3</v>
          </cell>
          <cell r="AO51">
            <v>5.4898150641763069E-3</v>
          </cell>
          <cell r="AP51">
            <v>313413032</v>
          </cell>
          <cell r="AQ51">
            <v>195568503</v>
          </cell>
          <cell r="AR51">
            <v>0</v>
          </cell>
          <cell r="AS51">
            <v>228782134</v>
          </cell>
          <cell r="AT51">
            <v>0</v>
          </cell>
          <cell r="AU51">
            <v>40312354</v>
          </cell>
          <cell r="AV51">
            <v>51920201</v>
          </cell>
          <cell r="AW51">
            <v>263782134</v>
          </cell>
          <cell r="AX51">
            <v>13553634</v>
          </cell>
          <cell r="AY51">
            <v>20834301</v>
          </cell>
          <cell r="AZ51">
            <v>20834.300999999999</v>
          </cell>
          <cell r="BA51">
            <v>4733253</v>
          </cell>
          <cell r="BB51"/>
          <cell r="BC51">
            <v>7.9709007317640252E-4</v>
          </cell>
          <cell r="BD51">
            <v>8.4678633394946355E-4</v>
          </cell>
          <cell r="BE51">
            <v>1.2644429867166051E-3</v>
          </cell>
          <cell r="BF51">
            <v>-5.3799097796167691E-3</v>
          </cell>
          <cell r="BG51">
            <v>0.49497808075268346</v>
          </cell>
          <cell r="BH51">
            <v>-0.21306180983079703</v>
          </cell>
          <cell r="BI51">
            <v>-0.88823914347778143</v>
          </cell>
          <cell r="BJ51">
            <v>-0.90073901818405711</v>
          </cell>
          <cell r="BK51">
            <v>-8.9105529852390397</v>
          </cell>
          <cell r="BL51">
            <v>-88.120951751487112</v>
          </cell>
          <cell r="BM51">
            <v>0.50018611558411408</v>
          </cell>
          <cell r="BN51">
            <v>0.80632115225482137</v>
          </cell>
          <cell r="BO51">
            <v>9.3615032761247843E-2</v>
          </cell>
          <cell r="BP51">
            <v>6.9081043929313635E-2</v>
          </cell>
          <cell r="BQ51">
            <v>2.4533988831934209E-2</v>
          </cell>
          <cell r="BR51">
            <v>0.44950273382907024</v>
          </cell>
          <cell r="BS51">
            <v>3.4581804241730563E-4</v>
          </cell>
          <cell r="BT51">
            <v>0</v>
          </cell>
          <cell r="BU51">
            <v>1.9757716857791375E-4</v>
          </cell>
          <cell r="BV51">
            <v>4514148</v>
          </cell>
          <cell r="BW51">
            <v>4679366</v>
          </cell>
          <cell r="BX51">
            <v>5114288</v>
          </cell>
          <cell r="BY51">
            <v>6195518</v>
          </cell>
          <cell r="BZ51">
            <v>6130265</v>
          </cell>
          <cell r="CA51">
            <v>6535587</v>
          </cell>
          <cell r="CB51">
            <v>6860301</v>
          </cell>
          <cell r="CC51">
            <v>6663514</v>
          </cell>
          <cell r="CD51">
            <v>7377349</v>
          </cell>
          <cell r="CE51">
            <v>8516128</v>
          </cell>
          <cell r="CF51">
            <v>9223078</v>
          </cell>
          <cell r="CG51">
            <v>10827687</v>
          </cell>
          <cell r="CH51">
            <v>10965040</v>
          </cell>
          <cell r="CI51">
            <v>11203247</v>
          </cell>
          <cell r="CJ51">
            <v>11147949</v>
          </cell>
          <cell r="CK51">
            <v>11686475</v>
          </cell>
          <cell r="CL51">
            <v>13074106</v>
          </cell>
          <cell r="CM51">
            <v>13185616</v>
          </cell>
          <cell r="CN51">
            <v>13802498</v>
          </cell>
          <cell r="CO51">
            <v>14204005</v>
          </cell>
          <cell r="CP51">
            <v>14382397</v>
          </cell>
          <cell r="CQ51">
            <v>15107721</v>
          </cell>
          <cell r="CR51">
            <v>14469562</v>
          </cell>
          <cell r="CS51">
            <v>15826494</v>
          </cell>
          <cell r="CT51">
            <v>16857598</v>
          </cell>
          <cell r="CU51">
            <v>16800655</v>
          </cell>
          <cell r="CV51">
            <v>16589359</v>
          </cell>
          <cell r="CW51">
            <v>17019940</v>
          </cell>
          <cell r="CX51">
            <v>16250564</v>
          </cell>
          <cell r="CY51">
            <v>16544140</v>
          </cell>
          <cell r="CZ51">
            <v>15562476</v>
          </cell>
          <cell r="DA51">
            <v>-2324570</v>
          </cell>
          <cell r="DB51">
            <v>-2083344</v>
          </cell>
          <cell r="DC51">
            <v>-1819961</v>
          </cell>
          <cell r="DD51">
            <v>-1320406</v>
          </cell>
          <cell r="DE51">
            <v>-1098807</v>
          </cell>
          <cell r="DF51">
            <v>-806676</v>
          </cell>
          <cell r="DG51">
            <v>-551990</v>
          </cell>
          <cell r="DH51">
            <v>-291997</v>
          </cell>
          <cell r="DI51">
            <v>1530</v>
          </cell>
          <cell r="DJ51">
            <v>-923614</v>
          </cell>
          <cell r="DK51">
            <v>-1029954</v>
          </cell>
          <cell r="DL51">
            <v>551632</v>
          </cell>
          <cell r="DM51">
            <v>768190</v>
          </cell>
          <cell r="DN51">
            <v>992269</v>
          </cell>
          <cell r="DO51">
            <v>1187760</v>
          </cell>
          <cell r="DP51">
            <v>1425436</v>
          </cell>
          <cell r="DQ51">
            <v>1628858</v>
          </cell>
          <cell r="DR51">
            <v>1717309</v>
          </cell>
          <cell r="DS51">
            <v>1817222</v>
          </cell>
          <cell r="DT51">
            <v>2037416</v>
          </cell>
          <cell r="DU51">
            <v>2182475</v>
          </cell>
          <cell r="DV51">
            <v>1933604</v>
          </cell>
          <cell r="DW51">
            <v>2068854</v>
          </cell>
          <cell r="DX51">
            <v>1993347</v>
          </cell>
          <cell r="DY51">
            <v>2106331</v>
          </cell>
          <cell r="DZ51">
            <v>1718831</v>
          </cell>
          <cell r="EA51">
            <v>1154947</v>
          </cell>
          <cell r="EB51">
            <v>1154947</v>
          </cell>
          <cell r="EC51">
            <v>1526979</v>
          </cell>
          <cell r="ED51">
            <v>1408728</v>
          </cell>
          <cell r="EE51">
            <v>1371482</v>
          </cell>
          <cell r="EF51"/>
          <cell r="EG51">
            <v>40445</v>
          </cell>
          <cell r="EH51">
            <v>-44984</v>
          </cell>
          <cell r="EI51"/>
          <cell r="EJ51">
            <v>-4539</v>
          </cell>
          <cell r="EK51">
            <v>399981</v>
          </cell>
          <cell r="EL51">
            <v>1877697</v>
          </cell>
          <cell r="EM51">
            <v>451024</v>
          </cell>
          <cell r="EN51">
            <v>2328721</v>
          </cell>
          <cell r="EO51">
            <v>-512863</v>
          </cell>
          <cell r="EP51">
            <v>2326988</v>
          </cell>
        </row>
        <row r="52">
          <cell r="B52" t="str">
            <v>Total - Tier 3</v>
          </cell>
          <cell r="C52">
            <v>523.05238999999995</v>
          </cell>
          <cell r="D52">
            <v>263.25937999999996</v>
          </cell>
          <cell r="E52">
            <v>333.75267499999995</v>
          </cell>
          <cell r="F52">
            <v>54.295403</v>
          </cell>
          <cell r="G52">
            <v>63.66510499999999</v>
          </cell>
          <cell r="H52">
            <v>77.763091999999986</v>
          </cell>
          <cell r="I52">
            <v>366.49519600000008</v>
          </cell>
          <cell r="J52">
            <v>0.8997949999999999</v>
          </cell>
          <cell r="K52">
            <v>1.3335220000000003</v>
          </cell>
          <cell r="L52"/>
          <cell r="M52">
            <v>9.1204408296830894E-2</v>
          </cell>
          <cell r="N52">
            <v>9.1966849426351721E-2</v>
          </cell>
          <cell r="O52">
            <v>9.0288445383396934E-2</v>
          </cell>
          <cell r="P52">
            <v>9.1133794251564273E-2</v>
          </cell>
          <cell r="Q52">
            <v>9.1011842735063797E-2</v>
          </cell>
          <cell r="R52">
            <v>8.0038067014006745E-2</v>
          </cell>
          <cell r="S52">
            <v>8.0249070176561035E-2</v>
          </cell>
          <cell r="T52">
            <v>8.1913232828982621E-2</v>
          </cell>
          <cell r="U52">
            <v>8.1483614359846288E-2</v>
          </cell>
          <cell r="V52">
            <v>8.2955098298475236E-2</v>
          </cell>
          <cell r="W52">
            <v>8.1993375884392525E-2</v>
          </cell>
          <cell r="X52">
            <v>8.5243135823412905E-2</v>
          </cell>
          <cell r="Y52">
            <v>8.766670623153329E-2</v>
          </cell>
          <cell r="Z52">
            <v>8.9791222741986823E-2</v>
          </cell>
          <cell r="AA52">
            <v>8.9113834196758723E-2</v>
          </cell>
          <cell r="AB52">
            <v>9.1456900742782773E-2</v>
          </cell>
          <cell r="AC52">
            <v>0.104956716692663</v>
          </cell>
          <cell r="AD52">
            <v>9.704888934600972E-2</v>
          </cell>
          <cell r="AE52">
            <v>9.6861371247456002E-2</v>
          </cell>
          <cell r="AF52">
            <v>0.10051006961623354</v>
          </cell>
          <cell r="AG52">
            <v>0.10252904387035701</v>
          </cell>
          <cell r="AH52">
            <v>9.8861629834937487E-2</v>
          </cell>
          <cell r="AI52">
            <v>0.10093089171509306</v>
          </cell>
          <cell r="AJ52">
            <v>0.10368320882734369</v>
          </cell>
          <cell r="AK52">
            <v>0.10602887459657973</v>
          </cell>
          <cell r="AL52">
            <v>9.9990743754242634E-2</v>
          </cell>
          <cell r="AM52">
            <v>0.10315845810324099</v>
          </cell>
          <cell r="AN52">
            <v>0.10196889088138757</v>
          </cell>
          <cell r="AO52">
            <v>0.10200879152646879</v>
          </cell>
          <cell r="AP52">
            <v>6581673672</v>
          </cell>
          <cell r="AQ52">
            <v>4106938563</v>
          </cell>
          <cell r="AR52">
            <v>0</v>
          </cell>
          <cell r="AS52">
            <v>4804424814</v>
          </cell>
          <cell r="AT52">
            <v>0</v>
          </cell>
          <cell r="AU52">
            <v>846559434</v>
          </cell>
          <cell r="AV52">
            <v>1090324221</v>
          </cell>
          <cell r="AW52">
            <v>5539424814</v>
          </cell>
          <cell r="AX52">
            <v>284626314</v>
          </cell>
          <cell r="AY52">
            <v>437520321</v>
          </cell>
          <cell r="AZ52">
            <v>437520.32099999988</v>
          </cell>
          <cell r="BA52">
            <v>99398313</v>
          </cell>
          <cell r="BB52">
            <v>0</v>
          </cell>
          <cell r="BC52">
            <v>9.2358484440517294E-2</v>
          </cell>
          <cell r="BD52">
            <v>9.5799568054501683E-2</v>
          </cell>
          <cell r="BE52">
            <v>8.8841477354267451E-2</v>
          </cell>
          <cell r="BF52">
            <v>1.4003248027884808E-2</v>
          </cell>
          <cell r="BG52">
            <v>1.5574950077943227E-2</v>
          </cell>
          <cell r="BH52">
            <v>2.2992569086481467E-3</v>
          </cell>
          <cell r="BI52">
            <v>0.17371334111566356</v>
          </cell>
          <cell r="BJ52">
            <v>0.148147652663911</v>
          </cell>
          <cell r="BK52">
            <v>0.30265274331325087</v>
          </cell>
          <cell r="BL52">
            <v>0.80672217584889994</v>
          </cell>
          <cell r="BM52">
            <v>0.15810683435169623</v>
          </cell>
          <cell r="BN52">
            <v>0.56024117123880446</v>
          </cell>
          <cell r="BO52">
            <v>0.10762194512042528</v>
          </cell>
          <cell r="BP52">
            <v>4.951247908867603E-2</v>
          </cell>
          <cell r="BQ52">
            <v>5.8109466031749248E-2</v>
          </cell>
          <cell r="BR52">
            <v>0.72377824969095894</v>
          </cell>
          <cell r="BS52">
            <v>8.3855081053335764E-2</v>
          </cell>
          <cell r="BT52">
            <v>2.407700168433137E-2</v>
          </cell>
          <cell r="BU52">
            <v>6.2606016821790803E-2</v>
          </cell>
          <cell r="BV52">
            <v>523052390</v>
          </cell>
          <cell r="BW52">
            <v>516897668</v>
          </cell>
          <cell r="BX52">
            <v>517612527</v>
          </cell>
          <cell r="BY52">
            <v>476570875</v>
          </cell>
          <cell r="BZ52">
            <v>476501338</v>
          </cell>
          <cell r="CA52">
            <v>455114258</v>
          </cell>
          <cell r="CB52">
            <v>453055395</v>
          </cell>
          <cell r="CC52">
            <v>429636547</v>
          </cell>
          <cell r="CD52">
            <v>431309812</v>
          </cell>
          <cell r="CE52">
            <v>421866887</v>
          </cell>
          <cell r="CF52">
            <v>423956044</v>
          </cell>
          <cell r="CG52">
            <v>410947884</v>
          </cell>
          <cell r="CH52">
            <v>420498611</v>
          </cell>
          <cell r="CI52">
            <v>404009782</v>
          </cell>
          <cell r="CJ52">
            <v>413750891</v>
          </cell>
          <cell r="CK52">
            <v>409126309</v>
          </cell>
          <cell r="CL52">
            <v>419051226</v>
          </cell>
          <cell r="CM52">
            <v>409419179</v>
          </cell>
          <cell r="CN52">
            <v>405970076</v>
          </cell>
          <cell r="CO52">
            <v>414519602</v>
          </cell>
          <cell r="CP52">
            <v>408700759</v>
          </cell>
          <cell r="CQ52">
            <v>414163443</v>
          </cell>
          <cell r="CR52">
            <v>413506368</v>
          </cell>
          <cell r="CS52">
            <v>410124244</v>
          </cell>
          <cell r="CT52">
            <v>404440144</v>
          </cell>
          <cell r="CU52">
            <v>390673793</v>
          </cell>
          <cell r="CV52">
            <v>382621672</v>
          </cell>
          <cell r="CW52">
            <v>358363597</v>
          </cell>
          <cell r="CX52">
            <v>341990171</v>
          </cell>
          <cell r="CY52">
            <v>329980839</v>
          </cell>
          <cell r="CZ52">
            <v>319172463</v>
          </cell>
          <cell r="DA52">
            <v>77763092</v>
          </cell>
          <cell r="DB52">
            <v>76533943</v>
          </cell>
          <cell r="DC52">
            <v>75865394</v>
          </cell>
          <cell r="DD52">
            <v>75146500</v>
          </cell>
          <cell r="DE52">
            <v>72975961</v>
          </cell>
          <cell r="DF52">
            <v>69805190</v>
          </cell>
          <cell r="DG52">
            <v>69699440</v>
          </cell>
          <cell r="DH52">
            <v>71696499</v>
          </cell>
          <cell r="DI52">
            <v>71670560</v>
          </cell>
          <cell r="DJ52">
            <v>70330759</v>
          </cell>
          <cell r="DK52">
            <v>67952908</v>
          </cell>
          <cell r="DL52">
            <v>67947746</v>
          </cell>
          <cell r="DM52">
            <v>69028440</v>
          </cell>
          <cell r="DN52">
            <v>70843549</v>
          </cell>
          <cell r="DO52">
            <v>74682041</v>
          </cell>
          <cell r="DP52">
            <v>75249051</v>
          </cell>
          <cell r="DQ52">
            <v>74546628</v>
          </cell>
          <cell r="DR52">
            <v>91512918</v>
          </cell>
          <cell r="DS52">
            <v>71846469</v>
          </cell>
          <cell r="DT52">
            <v>70378124</v>
          </cell>
          <cell r="DU52">
            <v>69555263</v>
          </cell>
          <cell r="DV52">
            <v>66091234</v>
          </cell>
          <cell r="DW52">
            <v>64997357</v>
          </cell>
          <cell r="DX52">
            <v>62851678</v>
          </cell>
          <cell r="DY52">
            <v>62796593</v>
          </cell>
          <cell r="DZ52">
            <v>60155212</v>
          </cell>
          <cell r="EA52">
            <v>54952778</v>
          </cell>
          <cell r="EB52">
            <v>54526306</v>
          </cell>
          <cell r="EC52">
            <v>51217059</v>
          </cell>
          <cell r="ED52">
            <v>48413960</v>
          </cell>
          <cell r="EE52">
            <v>47172657</v>
          </cell>
          <cell r="EF52">
            <v>0</v>
          </cell>
          <cell r="EG52">
            <v>4796934</v>
          </cell>
          <cell r="EH52">
            <v>11052696</v>
          </cell>
          <cell r="EI52">
            <v>0</v>
          </cell>
          <cell r="EJ52">
            <v>15849630</v>
          </cell>
          <cell r="EK52">
            <v>12786248</v>
          </cell>
          <cell r="EL52">
            <v>27698263</v>
          </cell>
          <cell r="EM52">
            <v>21741629</v>
          </cell>
          <cell r="EN52">
            <v>49439892</v>
          </cell>
          <cell r="EO52">
            <v>598189</v>
          </cell>
          <cell r="EP52">
            <v>263259380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EG53"/>
          <cell r="EH53"/>
          <cell r="EK53"/>
          <cell r="EL53"/>
          <cell r="EM53"/>
          <cell r="EP53"/>
        </row>
        <row r="54">
          <cell r="B54" t="str">
            <v>TOTAL/ Average</v>
          </cell>
          <cell r="C54">
            <v>5663.2846800000007</v>
          </cell>
          <cell r="D54">
            <v>2748.0226200000002</v>
          </cell>
          <cell r="E54">
            <v>4064.162069</v>
          </cell>
          <cell r="F54">
            <v>712.30794100000014</v>
          </cell>
          <cell r="G54">
            <v>817.68944400000009</v>
          </cell>
          <cell r="H54">
            <v>841.47111999999993</v>
          </cell>
          <cell r="I54">
            <v>4327.0778420000006</v>
          </cell>
          <cell r="J54">
            <v>17.710259000000001</v>
          </cell>
          <cell r="K54">
            <v>95.229478</v>
          </cell>
          <cell r="L54">
            <v>0</v>
          </cell>
          <cell r="M54">
            <v>1</v>
          </cell>
          <cell r="N54">
            <v>1</v>
          </cell>
          <cell r="O54">
            <v>1</v>
          </cell>
          <cell r="P54">
            <v>0.99999999999999978</v>
          </cell>
          <cell r="Q54">
            <v>0.99999999999999989</v>
          </cell>
          <cell r="R54">
            <v>1.0004824722592516</v>
          </cell>
          <cell r="S54">
            <v>1.0009180000010987</v>
          </cell>
          <cell r="T54">
            <v>1.0017670527016955</v>
          </cell>
          <cell r="U54">
            <v>1.0009000000089996</v>
          </cell>
          <cell r="V54">
            <v>1.0000991800000001</v>
          </cell>
          <cell r="W54">
            <v>1.0009000009</v>
          </cell>
          <cell r="X54">
            <v>1.0000090919809086</v>
          </cell>
          <cell r="Y54">
            <v>0.95189885283445985</v>
          </cell>
          <cell r="Z54">
            <v>0.95138671948983888</v>
          </cell>
          <cell r="AA54">
            <v>0.95307549295858951</v>
          </cell>
          <cell r="AB54">
            <v>0.95037494901509756</v>
          </cell>
          <cell r="AC54">
            <v>1.6025241923547673</v>
          </cell>
          <cell r="AD54">
            <v>1</v>
          </cell>
          <cell r="AE54">
            <v>1</v>
          </cell>
          <cell r="AF54">
            <v>1.5918923958840425</v>
          </cell>
          <cell r="AG54">
            <v>1.5802736742316463</v>
          </cell>
          <cell r="AH54">
            <v>0.99999999999999989</v>
          </cell>
          <cell r="AI54">
            <v>0.99999999999999978</v>
          </cell>
          <cell r="AJ54">
            <v>0.99880925099301221</v>
          </cell>
          <cell r="AK54">
            <v>1.444632331524121</v>
          </cell>
          <cell r="AL54">
            <v>1.4551704991838603</v>
          </cell>
          <cell r="AM54">
            <v>1.4650013515877949</v>
          </cell>
          <cell r="AN54">
            <v>1.4654729163501488</v>
          </cell>
          <cell r="AO54">
            <v>1.467094277749533</v>
          </cell>
          <cell r="AP54">
            <v>14416999472</v>
          </cell>
          <cell r="AQ54">
            <v>8996151138</v>
          </cell>
          <cell r="AR54">
            <v>0</v>
          </cell>
          <cell r="AS54">
            <v>10523978164</v>
          </cell>
          <cell r="AT54">
            <v>0</v>
          </cell>
          <cell r="AU54">
            <v>1854368284</v>
          </cell>
          <cell r="AV54">
            <v>2388329246</v>
          </cell>
          <cell r="AW54">
            <v>12133978164</v>
          </cell>
          <cell r="AX54">
            <v>623467164</v>
          </cell>
          <cell r="AY54">
            <v>958377846</v>
          </cell>
          <cell r="AZ54">
            <v>958377.8459999999</v>
          </cell>
          <cell r="BA54">
            <v>217729638</v>
          </cell>
          <cell r="BB54"/>
          <cell r="BC54">
            <v>0.99999999999999978</v>
          </cell>
          <cell r="BD54">
            <v>0.99999999999999989</v>
          </cell>
          <cell r="BE54">
            <v>0.99999999999999978</v>
          </cell>
          <cell r="BF54">
            <v>0.99999999999999978</v>
          </cell>
          <cell r="BG54">
            <v>0.16465047118715448</v>
          </cell>
          <cell r="BH54">
            <v>2.4527704699998036E-2</v>
          </cell>
          <cell r="BI54">
            <v>0.1889703568683801</v>
          </cell>
          <cell r="BJ54">
            <v>0.16461639171038514</v>
          </cell>
          <cell r="BK54">
            <v>0.31926159594337189</v>
          </cell>
          <cell r="BL54">
            <v>0.45935491602281658</v>
          </cell>
          <cell r="BM54">
            <v>0.11880828277058347</v>
          </cell>
          <cell r="BN54">
            <v>0.55013164131245196</v>
          </cell>
          <cell r="BO54">
            <v>0.10828109890426474</v>
          </cell>
          <cell r="BP54">
            <v>3.465947332424555E-2</v>
          </cell>
          <cell r="BQ54">
            <v>7.3621625580019195E-2</v>
          </cell>
          <cell r="BR54">
            <v>0.67120896560669963</v>
          </cell>
          <cell r="BS54">
            <v>0.99965418195758282</v>
          </cell>
          <cell r="BT54">
            <v>1.0009999999999999</v>
          </cell>
          <cell r="BU54">
            <v>1.0008024228314221</v>
          </cell>
          <cell r="BV54">
            <v>5663284680</v>
          </cell>
          <cell r="BW54">
            <v>5508799112</v>
          </cell>
          <cell r="BX54">
            <v>5405746496</v>
          </cell>
          <cell r="BY54">
            <v>5216455108</v>
          </cell>
          <cell r="BZ54">
            <v>5185805074</v>
          </cell>
          <cell r="CA54">
            <v>4972082036</v>
          </cell>
          <cell r="CB54">
            <v>4809995893</v>
          </cell>
          <cell r="CC54">
            <v>4723759614</v>
          </cell>
          <cell r="CD54">
            <v>4634502440</v>
          </cell>
          <cell r="CE54">
            <v>4316544802</v>
          </cell>
          <cell r="CF54">
            <v>3971216582</v>
          </cell>
          <cell r="CG54">
            <v>4348797885</v>
          </cell>
          <cell r="CH54">
            <v>4010760709</v>
          </cell>
          <cell r="CI54">
            <v>3828579689</v>
          </cell>
          <cell r="CJ54">
            <v>3810113858</v>
          </cell>
          <cell r="CK54">
            <v>3787939032</v>
          </cell>
          <cell r="CL54">
            <v>3718328587</v>
          </cell>
          <cell r="CM54">
            <v>3614256609</v>
          </cell>
          <cell r="CN54">
            <v>3505329838</v>
          </cell>
          <cell r="CO54">
            <v>3543749847</v>
          </cell>
          <cell r="CP54">
            <v>3437789852</v>
          </cell>
          <cell r="CQ54">
            <v>3325278228</v>
          </cell>
          <cell r="CR54">
            <v>3295667304</v>
          </cell>
          <cell r="CS54">
            <v>3187533317</v>
          </cell>
          <cell r="CT54">
            <v>3154245533</v>
          </cell>
          <cell r="CU54">
            <v>2973920174</v>
          </cell>
          <cell r="CV54">
            <v>2863023794</v>
          </cell>
          <cell r="CW54">
            <v>2724462999</v>
          </cell>
          <cell r="CX54">
            <v>2624486759</v>
          </cell>
          <cell r="CY54">
            <v>2502841147</v>
          </cell>
          <cell r="CZ54">
            <v>2433495538</v>
          </cell>
          <cell r="DA54">
            <v>841471120</v>
          </cell>
          <cell r="DB54">
            <v>817116577</v>
          </cell>
          <cell r="DC54">
            <v>807463900</v>
          </cell>
          <cell r="DD54">
            <v>783669526</v>
          </cell>
          <cell r="DE54">
            <v>762970940</v>
          </cell>
          <cell r="DF54">
            <v>745822239</v>
          </cell>
          <cell r="DG54">
            <v>728517618</v>
          </cell>
          <cell r="DH54">
            <v>733913548</v>
          </cell>
          <cell r="DI54">
            <v>652111456</v>
          </cell>
          <cell r="DJ54">
            <v>683469643</v>
          </cell>
          <cell r="DK54">
            <v>621682040</v>
          </cell>
          <cell r="DL54">
            <v>640607064</v>
          </cell>
          <cell r="DM54">
            <v>601342860</v>
          </cell>
          <cell r="DN54">
            <v>605028951</v>
          </cell>
          <cell r="DO54">
            <v>616240724</v>
          </cell>
          <cell r="DP54">
            <v>605814930</v>
          </cell>
          <cell r="DQ54">
            <v>579790864</v>
          </cell>
          <cell r="DR54">
            <v>597340172</v>
          </cell>
          <cell r="DS54">
            <v>561821153</v>
          </cell>
          <cell r="DT54">
            <v>557486831</v>
          </cell>
          <cell r="DU54">
            <v>530770439</v>
          </cell>
          <cell r="DV54">
            <v>513140413</v>
          </cell>
          <cell r="DW54">
            <v>507395372</v>
          </cell>
          <cell r="DX54">
            <v>491686154</v>
          </cell>
          <cell r="DY54">
            <v>488043270</v>
          </cell>
          <cell r="DZ54">
            <v>477867067</v>
          </cell>
          <cell r="EA54">
            <v>452538251</v>
          </cell>
          <cell r="EB54">
            <v>452111779</v>
          </cell>
          <cell r="EC54">
            <v>439822307</v>
          </cell>
          <cell r="ED54">
            <v>411596767</v>
          </cell>
          <cell r="EE54">
            <v>395141595</v>
          </cell>
          <cell r="EF54">
            <v>0</v>
          </cell>
          <cell r="EG54">
            <v>72278889</v>
          </cell>
          <cell r="EH54">
            <v>154115046</v>
          </cell>
          <cell r="EI54">
            <v>0</v>
          </cell>
          <cell r="EJ54">
            <v>226393935</v>
          </cell>
          <cell r="EK54">
            <v>103995167</v>
          </cell>
          <cell r="EL54">
            <v>203827717</v>
          </cell>
          <cell r="EM54">
            <v>166679452</v>
          </cell>
          <cell r="EN54">
            <v>370507169</v>
          </cell>
          <cell r="EO54">
            <v>67874482</v>
          </cell>
          <cell r="EP54">
            <v>2748022620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  <cell r="EN55"/>
          <cell r="EO55"/>
          <cell r="EP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  <cell r="EN56"/>
          <cell r="EO56"/>
          <cell r="EP56"/>
        </row>
        <row r="57">
          <cell r="B57" t="str">
            <v>Jun 2021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5</v>
          </cell>
          <cell r="G57">
            <v>6</v>
          </cell>
          <cell r="H57">
            <v>5</v>
          </cell>
          <cell r="I57">
            <v>9</v>
          </cell>
          <cell r="J57">
            <v>8</v>
          </cell>
          <cell r="K57">
            <v>9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/>
          <cell r="S57">
            <v>7</v>
          </cell>
          <cell r="T57">
            <v>7</v>
          </cell>
          <cell r="U57">
            <v>7</v>
          </cell>
          <cell r="V57">
            <v>7</v>
          </cell>
          <cell r="W57">
            <v>7</v>
          </cell>
          <cell r="X57">
            <v>7</v>
          </cell>
          <cell r="Y57">
            <v>6</v>
          </cell>
          <cell r="Z57">
            <v>5</v>
          </cell>
          <cell r="AA57">
            <v>6</v>
          </cell>
          <cell r="AB57">
            <v>6</v>
          </cell>
          <cell r="AC57">
            <v>6</v>
          </cell>
          <cell r="AD57">
            <v>6</v>
          </cell>
          <cell r="AE57">
            <v>6</v>
          </cell>
          <cell r="AF57">
            <v>6</v>
          </cell>
          <cell r="AG57">
            <v>6</v>
          </cell>
          <cell r="AH57">
            <v>8</v>
          </cell>
          <cell r="AI57">
            <v>7</v>
          </cell>
          <cell r="AJ57">
            <v>7</v>
          </cell>
          <cell r="AK57">
            <v>8</v>
          </cell>
          <cell r="AL57">
            <v>7</v>
          </cell>
          <cell r="AM57">
            <v>8</v>
          </cell>
          <cell r="AN57">
            <v>7</v>
          </cell>
          <cell r="AO57">
            <v>7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BB57" t="e">
            <v>#N/A</v>
          </cell>
          <cell r="BC57">
            <v>8</v>
          </cell>
          <cell r="BD57">
            <v>8</v>
          </cell>
          <cell r="BE57">
            <v>8</v>
          </cell>
          <cell r="BF57">
            <v>9</v>
          </cell>
          <cell r="BG57">
            <v>9</v>
          </cell>
          <cell r="BH57">
            <v>9</v>
          </cell>
          <cell r="BI57">
            <v>1</v>
          </cell>
          <cell r="BJ57">
            <v>1</v>
          </cell>
          <cell r="BK57">
            <v>9</v>
          </cell>
          <cell r="BL57">
            <v>1</v>
          </cell>
          <cell r="BM57">
            <v>6</v>
          </cell>
          <cell r="BN57">
            <v>9</v>
          </cell>
          <cell r="BO57">
            <v>9</v>
          </cell>
          <cell r="BP57">
            <v>9</v>
          </cell>
          <cell r="BQ57">
            <v>9</v>
          </cell>
          <cell r="BR57">
            <v>7</v>
          </cell>
          <cell r="BS57">
            <v>9</v>
          </cell>
          <cell r="BT57">
            <v>5</v>
          </cell>
          <cell r="BU57">
            <v>8</v>
          </cell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  <cell r="EN57"/>
          <cell r="EO57"/>
          <cell r="EP57"/>
        </row>
        <row r="58">
          <cell r="B58" t="str">
            <v>Mar 2021 (Ranking out of 9 banks)</v>
          </cell>
          <cell r="C58">
            <v>8</v>
          </cell>
          <cell r="D58">
            <v>7</v>
          </cell>
          <cell r="E58">
            <v>9</v>
          </cell>
          <cell r="F58">
            <v>5</v>
          </cell>
          <cell r="G58">
            <v>6</v>
          </cell>
          <cell r="H58">
            <v>5</v>
          </cell>
          <cell r="I58">
            <v>8</v>
          </cell>
          <cell r="J58">
            <v>8</v>
          </cell>
          <cell r="K58">
            <v>8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>
            <v>7</v>
          </cell>
          <cell r="T58">
            <v>7</v>
          </cell>
          <cell r="U58">
            <v>7</v>
          </cell>
          <cell r="V58">
            <v>7</v>
          </cell>
          <cell r="W58">
            <v>7</v>
          </cell>
          <cell r="X58">
            <v>7</v>
          </cell>
          <cell r="Y58">
            <v>6</v>
          </cell>
          <cell r="Z58">
            <v>5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8</v>
          </cell>
          <cell r="AI58">
            <v>7</v>
          </cell>
          <cell r="AJ58">
            <v>7</v>
          </cell>
          <cell r="AK58">
            <v>8</v>
          </cell>
          <cell r="AL58">
            <v>7</v>
          </cell>
          <cell r="AM58">
            <v>8</v>
          </cell>
          <cell r="AN58">
            <v>7</v>
          </cell>
          <cell r="AO58">
            <v>7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 t="e">
            <v>#N/A</v>
          </cell>
          <cell r="BC58">
            <v>8</v>
          </cell>
          <cell r="BD58">
            <v>7</v>
          </cell>
          <cell r="BE58">
            <v>9</v>
          </cell>
          <cell r="BF58">
            <v>8</v>
          </cell>
          <cell r="BG58">
            <v>8</v>
          </cell>
          <cell r="BH58">
            <v>8</v>
          </cell>
          <cell r="BI58">
            <v>1</v>
          </cell>
          <cell r="BJ58">
            <v>1</v>
          </cell>
          <cell r="BK58">
            <v>9</v>
          </cell>
          <cell r="BL58">
            <v>1</v>
          </cell>
          <cell r="BM58">
            <v>5</v>
          </cell>
          <cell r="BN58">
            <v>8</v>
          </cell>
          <cell r="BO58">
            <v>9</v>
          </cell>
          <cell r="BP58">
            <v>9</v>
          </cell>
          <cell r="BQ58">
            <v>9</v>
          </cell>
          <cell r="BR58">
            <v>5</v>
          </cell>
          <cell r="BS58">
            <v>8</v>
          </cell>
          <cell r="BT58">
            <v>5</v>
          </cell>
          <cell r="BU58">
            <v>8</v>
          </cell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  <cell r="EN58"/>
          <cell r="EO58"/>
          <cell r="EP58"/>
        </row>
        <row r="59">
          <cell r="B59" t="str">
            <v>Dec 2020 (Ranking out of 9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6</v>
          </cell>
          <cell r="H59">
            <v>5</v>
          </cell>
          <cell r="I59">
            <v>8</v>
          </cell>
          <cell r="J59">
            <v>8</v>
          </cell>
          <cell r="K59">
            <v>9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/>
          <cell r="S59">
            <v>7</v>
          </cell>
          <cell r="T59">
            <v>7</v>
          </cell>
          <cell r="U59">
            <v>7</v>
          </cell>
          <cell r="V59">
            <v>7</v>
          </cell>
          <cell r="W59">
            <v>7</v>
          </cell>
          <cell r="X59">
            <v>7</v>
          </cell>
          <cell r="Y59">
            <v>6</v>
          </cell>
          <cell r="Z59">
            <v>5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8</v>
          </cell>
          <cell r="AI59">
            <v>7</v>
          </cell>
          <cell r="AJ59">
            <v>7</v>
          </cell>
          <cell r="AK59">
            <v>8</v>
          </cell>
          <cell r="AL59">
            <v>7</v>
          </cell>
          <cell r="AM59">
            <v>8</v>
          </cell>
          <cell r="AN59">
            <v>7</v>
          </cell>
          <cell r="AO59">
            <v>7</v>
          </cell>
          <cell r="AP59">
            <v>1</v>
          </cell>
          <cell r="AQ59">
            <v>1</v>
          </cell>
          <cell r="AR59">
            <v>1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1</v>
          </cell>
          <cell r="AY59">
            <v>1</v>
          </cell>
          <cell r="AZ59">
            <v>1</v>
          </cell>
          <cell r="BA59">
            <v>1</v>
          </cell>
          <cell r="BB59" t="e">
            <v>#N/A</v>
          </cell>
          <cell r="BC59">
            <v>8</v>
          </cell>
          <cell r="BD59">
            <v>7</v>
          </cell>
          <cell r="BE59">
            <v>9</v>
          </cell>
          <cell r="BF59">
            <v>9</v>
          </cell>
          <cell r="BG59">
            <v>9</v>
          </cell>
          <cell r="BH59">
            <v>8</v>
          </cell>
          <cell r="BI59">
            <v>1</v>
          </cell>
          <cell r="BJ59">
            <v>1</v>
          </cell>
          <cell r="BK59">
            <v>9</v>
          </cell>
          <cell r="BL59">
            <v>5</v>
          </cell>
          <cell r="BM59">
            <v>6</v>
          </cell>
          <cell r="BN59">
            <v>8</v>
          </cell>
          <cell r="BO59">
            <v>9</v>
          </cell>
          <cell r="BP59">
            <v>9</v>
          </cell>
          <cell r="BQ59">
            <v>9</v>
          </cell>
          <cell r="BR59">
            <v>4</v>
          </cell>
          <cell r="BS59">
            <v>8</v>
          </cell>
          <cell r="BT59">
            <v>5</v>
          </cell>
          <cell r="BU59">
            <v>8</v>
          </cell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  <cell r="EN59"/>
          <cell r="EO59"/>
          <cell r="EP59"/>
        </row>
        <row r="60">
          <cell r="B60" t="str">
            <v>Sep 2020 (Ranking out of 38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5</v>
          </cell>
          <cell r="H60">
            <v>5</v>
          </cell>
          <cell r="I60">
            <v>8</v>
          </cell>
          <cell r="J60">
            <v>8</v>
          </cell>
          <cell r="K60">
            <v>6</v>
          </cell>
          <cell r="L60" t="e">
            <v>#REF!</v>
          </cell>
          <cell r="M60"/>
          <cell r="N60"/>
          <cell r="O60"/>
          <cell r="P60">
            <v>7</v>
          </cell>
          <cell r="Q60"/>
          <cell r="R60"/>
          <cell r="S60"/>
          <cell r="T60"/>
          <cell r="U60"/>
          <cell r="V60"/>
          <cell r="W60"/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  <cell r="AW60" t="e">
            <v>#REF!</v>
          </cell>
          <cell r="AX60" t="e">
            <v>#REF!</v>
          </cell>
          <cell r="AY60" t="e">
            <v>#REF!</v>
          </cell>
          <cell r="AZ60" t="e">
            <v>#REF!</v>
          </cell>
          <cell r="BA60" t="e">
            <v>#REF!</v>
          </cell>
          <cell r="BB60">
            <v>8</v>
          </cell>
          <cell r="BC60">
            <v>8</v>
          </cell>
          <cell r="BD60">
            <v>7</v>
          </cell>
          <cell r="BE60">
            <v>9</v>
          </cell>
          <cell r="BF60">
            <v>6</v>
          </cell>
          <cell r="BG60">
            <v>7</v>
          </cell>
          <cell r="BH60">
            <v>5</v>
          </cell>
          <cell r="BI60">
            <v>2</v>
          </cell>
          <cell r="BJ60">
            <v>1</v>
          </cell>
          <cell r="BK60">
            <v>9</v>
          </cell>
          <cell r="BL60">
            <v>3</v>
          </cell>
          <cell r="BM60">
            <v>2</v>
          </cell>
          <cell r="BN60">
            <v>7</v>
          </cell>
          <cell r="BO60">
            <v>9</v>
          </cell>
          <cell r="BP60">
            <v>9</v>
          </cell>
          <cell r="BQ60">
            <v>9</v>
          </cell>
          <cell r="BR60">
            <v>3</v>
          </cell>
          <cell r="BS60">
            <v>6</v>
          </cell>
          <cell r="BT60">
            <v>5</v>
          </cell>
          <cell r="BU60">
            <v>6</v>
          </cell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  <cell r="EN60"/>
          <cell r="EO60"/>
          <cell r="EP60"/>
        </row>
        <row r="61">
          <cell r="B61" t="str">
            <v>Jun 2020 (Ranking out of 9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8</v>
          </cell>
          <cell r="K61">
            <v>8</v>
          </cell>
          <cell r="L61"/>
          <cell r="M61"/>
          <cell r="N61"/>
          <cell r="O61"/>
          <cell r="P61"/>
          <cell r="Q61">
            <v>8</v>
          </cell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>
            <v>8</v>
          </cell>
          <cell r="BC61">
            <v>8</v>
          </cell>
          <cell r="BD61">
            <v>7</v>
          </cell>
          <cell r="BE61">
            <v>9</v>
          </cell>
          <cell r="BF61">
            <v>8</v>
          </cell>
          <cell r="BG61">
            <v>7</v>
          </cell>
          <cell r="BH61">
            <v>6</v>
          </cell>
          <cell r="BI61">
            <v>2</v>
          </cell>
          <cell r="BJ61">
            <v>1</v>
          </cell>
          <cell r="BK61">
            <v>9</v>
          </cell>
          <cell r="BL61">
            <v>2</v>
          </cell>
          <cell r="BM61">
            <v>2</v>
          </cell>
          <cell r="BN61">
            <v>8</v>
          </cell>
          <cell r="BO61">
            <v>8</v>
          </cell>
          <cell r="BP61">
            <v>8</v>
          </cell>
          <cell r="BQ61">
            <v>9</v>
          </cell>
          <cell r="BR61">
            <v>3</v>
          </cell>
          <cell r="BS61">
            <v>6</v>
          </cell>
          <cell r="BT61">
            <v>6</v>
          </cell>
          <cell r="BU61">
            <v>7</v>
          </cell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  <cell r="EN61"/>
          <cell r="EO61"/>
          <cell r="EP61"/>
        </row>
        <row r="62">
          <cell r="B62" t="str">
            <v>Mar 2020 (Ranking out of 9 banks)</v>
          </cell>
          <cell r="C62">
            <v>8</v>
          </cell>
          <cell r="D62">
            <v>7</v>
          </cell>
          <cell r="E62">
            <v>9</v>
          </cell>
          <cell r="F62">
            <v>5</v>
          </cell>
          <cell r="G62">
            <v>5</v>
          </cell>
          <cell r="H62">
            <v>5</v>
          </cell>
          <cell r="I62">
            <v>8</v>
          </cell>
          <cell r="J62">
            <v>9</v>
          </cell>
          <cell r="K62">
            <v>7</v>
          </cell>
          <cell r="L62" t="e">
            <v>#N/A</v>
          </cell>
          <cell r="M62"/>
          <cell r="N62"/>
          <cell r="O62"/>
          <cell r="P62"/>
          <cell r="Q62"/>
          <cell r="R62">
            <v>7</v>
          </cell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>
            <v>8</v>
          </cell>
          <cell r="BD62">
            <v>7</v>
          </cell>
          <cell r="BE62">
            <v>9</v>
          </cell>
          <cell r="BF62">
            <v>7</v>
          </cell>
          <cell r="BG62">
            <v>8</v>
          </cell>
          <cell r="BH62">
            <v>6</v>
          </cell>
          <cell r="BI62">
            <v>2</v>
          </cell>
          <cell r="BJ62">
            <v>1</v>
          </cell>
          <cell r="BK62">
            <v>9</v>
          </cell>
          <cell r="BL62">
            <v>2</v>
          </cell>
          <cell r="BM62">
            <v>2</v>
          </cell>
          <cell r="BN62">
            <v>9</v>
          </cell>
          <cell r="BO62">
            <v>9</v>
          </cell>
          <cell r="BP62">
            <v>9</v>
          </cell>
          <cell r="BQ62">
            <v>9</v>
          </cell>
          <cell r="BR62">
            <v>5</v>
          </cell>
          <cell r="BS62">
            <v>6</v>
          </cell>
          <cell r="BT62">
            <v>7</v>
          </cell>
          <cell r="BU62">
            <v>7</v>
          </cell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  <cell r="EN62"/>
          <cell r="EO62"/>
          <cell r="EP62"/>
        </row>
        <row r="63">
          <cell r="B63" t="str">
            <v>Jun 2019 (Ranking out of 9 banks)</v>
          </cell>
          <cell r="C63">
            <v>7</v>
          </cell>
          <cell r="D63">
            <v>6</v>
          </cell>
          <cell r="E63">
            <v>6</v>
          </cell>
          <cell r="F63">
            <v>4</v>
          </cell>
          <cell r="G63">
            <v>4</v>
          </cell>
          <cell r="H63">
            <v>4</v>
          </cell>
          <cell r="I63">
            <v>7</v>
          </cell>
          <cell r="J63">
            <v>9</v>
          </cell>
          <cell r="K63">
            <v>7</v>
          </cell>
          <cell r="L63"/>
          <cell r="M63"/>
          <cell r="N63"/>
          <cell r="O63"/>
          <cell r="P63"/>
          <cell r="Q63"/>
          <cell r="R63"/>
          <cell r="S63"/>
          <cell r="T63">
            <v>6</v>
          </cell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>
            <v>1</v>
          </cell>
          <cell r="AZ63">
            <v>1</v>
          </cell>
          <cell r="BA63"/>
          <cell r="BB63">
            <v>7</v>
          </cell>
          <cell r="BC63">
            <v>7</v>
          </cell>
          <cell r="BD63">
            <v>6</v>
          </cell>
          <cell r="BE63">
            <v>6</v>
          </cell>
          <cell r="BF63">
            <v>7</v>
          </cell>
          <cell r="BG63">
            <v>9</v>
          </cell>
          <cell r="BH63">
            <v>8</v>
          </cell>
          <cell r="BI63">
            <v>1</v>
          </cell>
          <cell r="BJ63">
            <v>1</v>
          </cell>
          <cell r="BK63">
            <v>9</v>
          </cell>
          <cell r="BL63">
            <v>2</v>
          </cell>
          <cell r="BM63">
            <v>2</v>
          </cell>
          <cell r="BN63">
            <v>7</v>
          </cell>
          <cell r="BO63">
            <v>8</v>
          </cell>
          <cell r="BP63">
            <v>9</v>
          </cell>
          <cell r="BQ63">
            <v>9</v>
          </cell>
          <cell r="BR63">
            <v>5</v>
          </cell>
          <cell r="BS63">
            <v>6</v>
          </cell>
          <cell r="BT63">
            <v>7</v>
          </cell>
          <cell r="BU63">
            <v>7</v>
          </cell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  <cell r="EN63"/>
          <cell r="EO63"/>
          <cell r="EP63"/>
        </row>
        <row r="64">
          <cell r="B64" t="str">
            <v>Mar 2019 (Ranking out of 9 banks)</v>
          </cell>
          <cell r="C64">
            <v>7</v>
          </cell>
          <cell r="D64">
            <v>6</v>
          </cell>
          <cell r="E64">
            <v>6</v>
          </cell>
          <cell r="F64">
            <v>4</v>
          </cell>
          <cell r="G64">
            <v>4</v>
          </cell>
          <cell r="H64">
            <v>4</v>
          </cell>
          <cell r="I64">
            <v>7</v>
          </cell>
          <cell r="J64">
            <v>9</v>
          </cell>
          <cell r="K64">
            <v>8</v>
          </cell>
          <cell r="L64"/>
          <cell r="M64"/>
          <cell r="N64"/>
          <cell r="O64"/>
          <cell r="P64"/>
          <cell r="Q64"/>
          <cell r="R64"/>
          <cell r="S64"/>
          <cell r="T64"/>
          <cell r="U64">
            <v>6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/>
          <cell r="BC64">
            <v>7</v>
          </cell>
          <cell r="BD64">
            <v>6</v>
          </cell>
          <cell r="BE64">
            <v>6</v>
          </cell>
          <cell r="BF64">
            <v>8</v>
          </cell>
          <cell r="BG64">
            <v>9</v>
          </cell>
          <cell r="BH64">
            <v>8</v>
          </cell>
          <cell r="BI64">
            <v>1</v>
          </cell>
          <cell r="BJ64">
            <v>1</v>
          </cell>
          <cell r="BK64">
            <v>9</v>
          </cell>
          <cell r="BL64">
            <v>2</v>
          </cell>
          <cell r="BM64">
            <v>1</v>
          </cell>
          <cell r="BN64">
            <v>7</v>
          </cell>
          <cell r="BO64">
            <v>8</v>
          </cell>
          <cell r="BP64">
            <v>9</v>
          </cell>
          <cell r="BQ64">
            <v>9</v>
          </cell>
          <cell r="BR64">
            <v>5</v>
          </cell>
          <cell r="BS64">
            <v>6</v>
          </cell>
          <cell r="BT64">
            <v>7</v>
          </cell>
          <cell r="BU64">
            <v>7</v>
          </cell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  <cell r="EN64"/>
          <cell r="EO64"/>
          <cell r="EP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  <cell r="EN65"/>
          <cell r="EO65"/>
          <cell r="EP65"/>
        </row>
        <row r="66">
          <cell r="B66" t="str">
            <v>Jun 2021 (Ranking out of 39 banks)</v>
          </cell>
          <cell r="C66">
            <v>8</v>
          </cell>
          <cell r="D66">
            <v>8</v>
          </cell>
          <cell r="E66">
            <v>8</v>
          </cell>
          <cell r="F66">
            <v>5</v>
          </cell>
          <cell r="G66">
            <v>7</v>
          </cell>
          <cell r="H66">
            <v>5</v>
          </cell>
          <cell r="I66">
            <v>9</v>
          </cell>
          <cell r="J66">
            <v>9</v>
          </cell>
          <cell r="K66">
            <v>9</v>
          </cell>
          <cell r="L66" t="e">
            <v>#REF!</v>
          </cell>
          <cell r="M66">
            <v>7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 t="e">
            <v>#REF!</v>
          </cell>
          <cell r="BC66">
            <v>8</v>
          </cell>
          <cell r="BD66">
            <v>8</v>
          </cell>
          <cell r="BE66">
            <v>8</v>
          </cell>
          <cell r="BF66">
            <v>9</v>
          </cell>
          <cell r="BG66">
            <v>22</v>
          </cell>
          <cell r="BH66">
            <v>17</v>
          </cell>
          <cell r="BI66">
            <v>13</v>
          </cell>
          <cell r="BJ66">
            <v>15</v>
          </cell>
          <cell r="BK66">
            <v>24</v>
          </cell>
          <cell r="BL66">
            <v>5</v>
          </cell>
          <cell r="BM66">
            <v>23</v>
          </cell>
          <cell r="BN66">
            <v>32</v>
          </cell>
          <cell r="BO66">
            <v>33</v>
          </cell>
          <cell r="BP66">
            <v>22</v>
          </cell>
          <cell r="BQ66">
            <v>29</v>
          </cell>
          <cell r="BR66">
            <v>22</v>
          </cell>
          <cell r="BS66">
            <v>9</v>
          </cell>
          <cell r="BT66">
            <v>5</v>
          </cell>
          <cell r="BU66">
            <v>8</v>
          </cell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  <cell r="EN66"/>
          <cell r="EO66"/>
          <cell r="EP66"/>
        </row>
        <row r="67">
          <cell r="B67" t="str">
            <v>Mar 2021 (Ranking out of 39 banks)</v>
          </cell>
          <cell r="C67">
            <v>8</v>
          </cell>
          <cell r="D67">
            <v>7</v>
          </cell>
          <cell r="E67">
            <v>9</v>
          </cell>
          <cell r="F67">
            <v>5</v>
          </cell>
          <cell r="G67">
            <v>6</v>
          </cell>
          <cell r="H67">
            <v>5</v>
          </cell>
          <cell r="I67">
            <v>8</v>
          </cell>
          <cell r="J67">
            <v>8</v>
          </cell>
          <cell r="K67">
            <v>8</v>
          </cell>
          <cell r="L67" t="e">
            <v>#REF!</v>
          </cell>
          <cell r="M67"/>
          <cell r="N67">
            <v>7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 t="e">
            <v>#REF!</v>
          </cell>
          <cell r="BC67">
            <v>8</v>
          </cell>
          <cell r="BD67">
            <v>7</v>
          </cell>
          <cell r="BE67">
            <v>9</v>
          </cell>
          <cell r="BF67">
            <v>8</v>
          </cell>
          <cell r="BG67">
            <v>17</v>
          </cell>
          <cell r="BH67">
            <v>13</v>
          </cell>
          <cell r="BI67">
            <v>14</v>
          </cell>
          <cell r="BJ67">
            <v>13</v>
          </cell>
          <cell r="BK67">
            <v>27</v>
          </cell>
          <cell r="BL67">
            <v>4</v>
          </cell>
          <cell r="BM67">
            <v>21</v>
          </cell>
          <cell r="BN67">
            <v>15</v>
          </cell>
          <cell r="BO67">
            <v>31</v>
          </cell>
          <cell r="BP67">
            <v>18</v>
          </cell>
          <cell r="BQ67">
            <v>30</v>
          </cell>
          <cell r="BR67">
            <v>18</v>
          </cell>
          <cell r="BS67">
            <v>8</v>
          </cell>
          <cell r="BT67">
            <v>5</v>
          </cell>
          <cell r="BU67">
            <v>8</v>
          </cell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  <cell r="EN67"/>
          <cell r="EO67"/>
          <cell r="EP67"/>
        </row>
        <row r="68">
          <cell r="B68" t="str">
            <v>Dec 2020 (Ranking out of 38 banks)</v>
          </cell>
          <cell r="C68">
            <v>8</v>
          </cell>
          <cell r="D68">
            <v>7</v>
          </cell>
          <cell r="E68">
            <v>9</v>
          </cell>
          <cell r="F68">
            <v>5</v>
          </cell>
          <cell r="G68">
            <v>6</v>
          </cell>
          <cell r="H68">
            <v>5</v>
          </cell>
          <cell r="I68">
            <v>8</v>
          </cell>
          <cell r="J68">
            <v>9</v>
          </cell>
          <cell r="K68">
            <v>11</v>
          </cell>
          <cell r="L68" t="e">
            <v>#REF!</v>
          </cell>
          <cell r="M68"/>
          <cell r="N68"/>
          <cell r="O68">
            <v>7</v>
          </cell>
          <cell r="P68"/>
          <cell r="Q68"/>
          <cell r="R68"/>
          <cell r="S68"/>
          <cell r="T68"/>
          <cell r="U68"/>
          <cell r="V68"/>
          <cell r="W68"/>
          <cell r="X68"/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 t="e">
            <v>#REF!</v>
          </cell>
          <cell r="BC68">
            <v>8</v>
          </cell>
          <cell r="BD68">
            <v>7</v>
          </cell>
          <cell r="BE68">
            <v>9</v>
          </cell>
          <cell r="BF68">
            <v>11</v>
          </cell>
          <cell r="BG68">
            <v>21</v>
          </cell>
          <cell r="BH68">
            <v>18</v>
          </cell>
          <cell r="BI68">
            <v>12</v>
          </cell>
          <cell r="BJ68">
            <v>13</v>
          </cell>
          <cell r="BK68">
            <v>24</v>
          </cell>
          <cell r="BL68">
            <v>9</v>
          </cell>
          <cell r="BM68">
            <v>20</v>
          </cell>
          <cell r="BN68">
            <v>26</v>
          </cell>
          <cell r="BO68">
            <v>35</v>
          </cell>
          <cell r="BP68">
            <v>21</v>
          </cell>
          <cell r="BQ68">
            <v>33</v>
          </cell>
          <cell r="BR68">
            <v>14</v>
          </cell>
          <cell r="BS68">
            <v>8</v>
          </cell>
          <cell r="BT68">
            <v>5</v>
          </cell>
          <cell r="BU68">
            <v>8</v>
          </cell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  <cell r="EN68"/>
          <cell r="EO68"/>
          <cell r="EP68"/>
        </row>
        <row r="69">
          <cell r="B69" t="str">
            <v>Sep 2020 (Ranking out of 38 banks)</v>
          </cell>
          <cell r="C69">
            <v>8</v>
          </cell>
          <cell r="D69">
            <v>7</v>
          </cell>
          <cell r="E69">
            <v>9</v>
          </cell>
          <cell r="F69">
            <v>5</v>
          </cell>
          <cell r="G69">
            <v>5</v>
          </cell>
          <cell r="H69">
            <v>5</v>
          </cell>
          <cell r="I69">
            <v>8</v>
          </cell>
          <cell r="J69">
            <v>8</v>
          </cell>
          <cell r="K69">
            <v>6</v>
          </cell>
          <cell r="L69" t="e">
            <v>#REF!</v>
          </cell>
          <cell r="M69"/>
          <cell r="N69"/>
          <cell r="O69"/>
          <cell r="P69">
            <v>7</v>
          </cell>
          <cell r="Q69"/>
          <cell r="R69"/>
          <cell r="S69"/>
          <cell r="T69"/>
          <cell r="U69"/>
          <cell r="V69"/>
          <cell r="W69"/>
          <cell r="X69"/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 t="e">
            <v>#REF!</v>
          </cell>
          <cell r="BB69" t="e">
            <v>#REF!</v>
          </cell>
          <cell r="BC69">
            <v>8</v>
          </cell>
          <cell r="BD69">
            <v>7</v>
          </cell>
          <cell r="BE69">
            <v>9</v>
          </cell>
          <cell r="BF69">
            <v>6</v>
          </cell>
          <cell r="BG69">
            <v>13</v>
          </cell>
          <cell r="BH69">
            <v>8</v>
          </cell>
          <cell r="BI69">
            <v>17</v>
          </cell>
          <cell r="BJ69">
            <v>15</v>
          </cell>
          <cell r="BK69">
            <v>23</v>
          </cell>
          <cell r="BL69">
            <v>7</v>
          </cell>
          <cell r="BM69">
            <v>8</v>
          </cell>
          <cell r="BN69">
            <v>19</v>
          </cell>
          <cell r="BO69">
            <v>30</v>
          </cell>
          <cell r="BP69">
            <v>21</v>
          </cell>
          <cell r="BQ69">
            <v>25</v>
          </cell>
          <cell r="BR69">
            <v>12</v>
          </cell>
          <cell r="BS69">
            <v>6</v>
          </cell>
          <cell r="BT69">
            <v>5</v>
          </cell>
          <cell r="BU69">
            <v>6</v>
          </cell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/>
          <cell r="EK69"/>
          <cell r="EL69"/>
          <cell r="EM69"/>
          <cell r="EN69"/>
          <cell r="EO69"/>
          <cell r="EP69"/>
        </row>
        <row r="70">
          <cell r="B70" t="str">
            <v>Jun 2020 (Ranking out of 38 banks)</v>
          </cell>
          <cell r="C70">
            <v>8</v>
          </cell>
          <cell r="D70">
            <v>7</v>
          </cell>
          <cell r="E70">
            <v>9</v>
          </cell>
          <cell r="F70">
            <v>5</v>
          </cell>
          <cell r="G70">
            <v>5</v>
          </cell>
          <cell r="H70">
            <v>5</v>
          </cell>
          <cell r="I70">
            <v>8</v>
          </cell>
          <cell r="J70">
            <v>8</v>
          </cell>
          <cell r="K70">
            <v>8</v>
          </cell>
          <cell r="L70" t="e">
            <v>#REF!</v>
          </cell>
          <cell r="M70"/>
          <cell r="N70"/>
          <cell r="O70"/>
          <cell r="P70"/>
          <cell r="Q70">
            <v>8</v>
          </cell>
          <cell r="R70"/>
          <cell r="S70"/>
          <cell r="T70"/>
          <cell r="U70"/>
          <cell r="V70"/>
          <cell r="W70"/>
          <cell r="X70"/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A70" t="e">
            <v>#REF!</v>
          </cell>
          <cell r="BB70" t="e">
            <v>#REF!</v>
          </cell>
          <cell r="BC70">
            <v>8</v>
          </cell>
          <cell r="BD70">
            <v>7</v>
          </cell>
          <cell r="BE70">
            <v>9</v>
          </cell>
          <cell r="BF70">
            <v>8</v>
          </cell>
          <cell r="BG70">
            <v>15</v>
          </cell>
          <cell r="BH70">
            <v>11</v>
          </cell>
          <cell r="BI70">
            <v>16</v>
          </cell>
          <cell r="BJ70">
            <v>14</v>
          </cell>
          <cell r="BK70">
            <v>26</v>
          </cell>
          <cell r="BL70">
            <v>6</v>
          </cell>
          <cell r="BM70">
            <v>8</v>
          </cell>
          <cell r="BN70">
            <v>20</v>
          </cell>
          <cell r="BO70">
            <v>30</v>
          </cell>
          <cell r="BP70">
            <v>21</v>
          </cell>
          <cell r="BQ70">
            <v>28</v>
          </cell>
          <cell r="BR70">
            <v>13</v>
          </cell>
          <cell r="BS70">
            <v>6</v>
          </cell>
          <cell r="BT70">
            <v>6</v>
          </cell>
          <cell r="BU70">
            <v>7</v>
          </cell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  <cell r="EJ70"/>
          <cell r="EK70"/>
          <cell r="EL70"/>
          <cell r="EM70"/>
          <cell r="EN70"/>
          <cell r="EO70"/>
          <cell r="EP70"/>
        </row>
        <row r="71">
          <cell r="B71" t="str">
            <v>Mar 2020 (Ranking out of 38 banks)</v>
          </cell>
          <cell r="C71">
            <v>8</v>
          </cell>
          <cell r="D71">
            <v>7</v>
          </cell>
          <cell r="E71">
            <v>9</v>
          </cell>
          <cell r="F71">
            <v>5</v>
          </cell>
          <cell r="G71">
            <v>5</v>
          </cell>
          <cell r="H71">
            <v>5</v>
          </cell>
          <cell r="I71">
            <v>8</v>
          </cell>
          <cell r="J71">
            <v>10</v>
          </cell>
          <cell r="K71">
            <v>7</v>
          </cell>
          <cell r="L71" t="e">
            <v>#REF!</v>
          </cell>
          <cell r="M71"/>
          <cell r="N71"/>
          <cell r="O71"/>
          <cell r="P71"/>
          <cell r="Q71"/>
          <cell r="R71">
            <v>7</v>
          </cell>
          <cell r="S71"/>
          <cell r="T71"/>
          <cell r="U71"/>
          <cell r="V71"/>
          <cell r="W71"/>
          <cell r="X71"/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A71" t="e">
            <v>#REF!</v>
          </cell>
          <cell r="BB71" t="e">
            <v>#REF!</v>
          </cell>
          <cell r="BC71">
            <v>8</v>
          </cell>
          <cell r="BD71">
            <v>7</v>
          </cell>
          <cell r="BE71">
            <v>9</v>
          </cell>
          <cell r="BF71">
            <v>7</v>
          </cell>
          <cell r="BG71">
            <v>14</v>
          </cell>
          <cell r="BH71">
            <v>11</v>
          </cell>
          <cell r="BI71">
            <v>14</v>
          </cell>
          <cell r="BJ71">
            <v>13</v>
          </cell>
          <cell r="BK71">
            <v>30</v>
          </cell>
          <cell r="BL71">
            <v>5</v>
          </cell>
          <cell r="BM71">
            <v>8</v>
          </cell>
          <cell r="BN71">
            <v>26</v>
          </cell>
          <cell r="BO71">
            <v>29</v>
          </cell>
          <cell r="BP71">
            <v>18</v>
          </cell>
          <cell r="BQ71">
            <v>28</v>
          </cell>
          <cell r="BR71">
            <v>16</v>
          </cell>
          <cell r="BS71">
            <v>6</v>
          </cell>
          <cell r="BT71">
            <v>9</v>
          </cell>
          <cell r="BU71">
            <v>7</v>
          </cell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  <cell r="EJ71"/>
          <cell r="EK71"/>
          <cell r="EL71"/>
          <cell r="EM71"/>
          <cell r="EN71"/>
          <cell r="EO71"/>
          <cell r="EP71"/>
        </row>
        <row r="72">
          <cell r="B72" t="str">
            <v>Jun 2019 (Ranking out of 39 banks)</v>
          </cell>
          <cell r="C72">
            <v>7</v>
          </cell>
          <cell r="D72">
            <v>6</v>
          </cell>
          <cell r="E72">
            <v>6</v>
          </cell>
          <cell r="F72">
            <v>4</v>
          </cell>
          <cell r="G72">
            <v>4</v>
          </cell>
          <cell r="H72">
            <v>4</v>
          </cell>
          <cell r="I72">
            <v>7</v>
          </cell>
          <cell r="J72">
            <v>11</v>
          </cell>
          <cell r="K72">
            <v>7</v>
          </cell>
          <cell r="L72">
            <v>0</v>
          </cell>
          <cell r="M72"/>
          <cell r="N72"/>
          <cell r="O72"/>
          <cell r="P72"/>
          <cell r="Q72"/>
          <cell r="R72"/>
          <cell r="S72"/>
          <cell r="T72">
            <v>6</v>
          </cell>
          <cell r="U72"/>
          <cell r="V72"/>
          <cell r="W72"/>
          <cell r="X72"/>
          <cell r="Y72">
            <v>0</v>
          </cell>
          <cell r="Z72">
            <v>2.2831051018938715E-3</v>
          </cell>
          <cell r="AA72">
            <v>2.667232875557445E-3</v>
          </cell>
          <cell r="AB72">
            <v>2.7943385230868381E-3</v>
          </cell>
          <cell r="AC72">
            <v>2.9311894911254019E-3</v>
          </cell>
          <cell r="AD72">
            <v>3.0410302221931039E-3</v>
          </cell>
          <cell r="AE72">
            <v>3.2463100336946882E-3</v>
          </cell>
          <cell r="AF72">
            <v>3.127047466179375E-3</v>
          </cell>
          <cell r="AG72">
            <v>3.4316570805427039E-3</v>
          </cell>
          <cell r="AH72">
            <v>3.5951394425047193E-3</v>
          </cell>
          <cell r="AI72">
            <v>3.5168922779126709E-3</v>
          </cell>
          <cell r="AJ72">
            <v>3.6589293862348505E-3</v>
          </cell>
          <cell r="AK72">
            <v>3.8139306267146143E-3</v>
          </cell>
          <cell r="AL72">
            <v>4.1598331954687522E-3</v>
          </cell>
          <cell r="AM72">
            <v>4.3305980844768359E-3</v>
          </cell>
          <cell r="AN72">
            <v>4.7091276126817556E-3</v>
          </cell>
          <cell r="AO72">
            <v>4.9352439066792245E-3</v>
          </cell>
          <cell r="AP72">
            <v>5.0564486501753214E-3</v>
          </cell>
          <cell r="AQ72">
            <v>313413032</v>
          </cell>
          <cell r="AR72">
            <v>195568503</v>
          </cell>
          <cell r="AS72">
            <v>0</v>
          </cell>
          <cell r="AT72">
            <v>228782134</v>
          </cell>
          <cell r="AU72">
            <v>0</v>
          </cell>
          <cell r="AV72">
            <v>40312354</v>
          </cell>
          <cell r="AW72">
            <v>51920201</v>
          </cell>
          <cell r="AX72">
            <v>263782134</v>
          </cell>
          <cell r="AY72">
            <v>13553634</v>
          </cell>
          <cell r="AZ72">
            <v>20834301</v>
          </cell>
          <cell r="BA72">
            <v>20834.300999999999</v>
          </cell>
          <cell r="BB72">
            <v>7</v>
          </cell>
          <cell r="BC72">
            <v>7</v>
          </cell>
          <cell r="BD72">
            <v>6</v>
          </cell>
          <cell r="BE72">
            <v>6</v>
          </cell>
          <cell r="BF72">
            <v>7</v>
          </cell>
          <cell r="BG72">
            <v>15</v>
          </cell>
          <cell r="BH72">
            <v>14</v>
          </cell>
          <cell r="BI72">
            <v>18</v>
          </cell>
          <cell r="BJ72">
            <v>18</v>
          </cell>
          <cell r="BK72">
            <v>32</v>
          </cell>
          <cell r="BL72">
            <v>6</v>
          </cell>
          <cell r="BM72">
            <v>6</v>
          </cell>
          <cell r="BN72">
            <v>16</v>
          </cell>
          <cell r="BO72">
            <v>31</v>
          </cell>
          <cell r="BP72">
            <v>20</v>
          </cell>
          <cell r="BQ72">
            <v>32</v>
          </cell>
          <cell r="BR72">
            <v>22</v>
          </cell>
          <cell r="BS72">
            <v>6</v>
          </cell>
          <cell r="BT72">
            <v>8</v>
          </cell>
          <cell r="BU72">
            <v>7</v>
          </cell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  <cell r="DX72"/>
          <cell r="DY72"/>
          <cell r="DZ72"/>
          <cell r="EA72"/>
          <cell r="EB72"/>
          <cell r="EC72"/>
          <cell r="ED72"/>
          <cell r="EE72"/>
          <cell r="EF72"/>
          <cell r="EG72"/>
          <cell r="EH72"/>
          <cell r="EI72"/>
          <cell r="EJ72"/>
          <cell r="EK72"/>
          <cell r="EL72"/>
          <cell r="EM72"/>
          <cell r="EN72"/>
          <cell r="EO72"/>
          <cell r="EP72"/>
        </row>
        <row r="73">
          <cell r="B73" t="str">
            <v>Mar 2019 (Ranking out of 39 banks)</v>
          </cell>
          <cell r="C73">
            <v>7</v>
          </cell>
          <cell r="D73">
            <v>6</v>
          </cell>
          <cell r="E73">
            <v>6</v>
          </cell>
          <cell r="F73">
            <v>4</v>
          </cell>
          <cell r="G73">
            <v>4</v>
          </cell>
          <cell r="H73">
            <v>4</v>
          </cell>
          <cell r="I73">
            <v>7</v>
          </cell>
          <cell r="J73">
            <v>10</v>
          </cell>
          <cell r="K73">
            <v>8</v>
          </cell>
          <cell r="L73">
            <v>0</v>
          </cell>
          <cell r="M73"/>
          <cell r="N73"/>
          <cell r="O73"/>
          <cell r="P73"/>
          <cell r="Q73"/>
          <cell r="R73"/>
          <cell r="S73"/>
          <cell r="T73"/>
          <cell r="U73">
            <v>6</v>
          </cell>
          <cell r="V73"/>
          <cell r="W73"/>
          <cell r="X73"/>
          <cell r="Y73"/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1</v>
          </cell>
          <cell r="AY73">
            <v>1</v>
          </cell>
          <cell r="AZ73">
            <v>1</v>
          </cell>
          <cell r="BA73">
            <v>1</v>
          </cell>
          <cell r="BB73">
            <v>0</v>
          </cell>
          <cell r="BC73">
            <v>7</v>
          </cell>
          <cell r="BD73">
            <v>6</v>
          </cell>
          <cell r="BE73">
            <v>6</v>
          </cell>
          <cell r="BF73">
            <v>8</v>
          </cell>
          <cell r="BG73">
            <v>16</v>
          </cell>
          <cell r="BH73">
            <v>16</v>
          </cell>
          <cell r="BI73">
            <v>17</v>
          </cell>
          <cell r="BJ73">
            <v>17</v>
          </cell>
          <cell r="BK73">
            <v>32</v>
          </cell>
          <cell r="BL73">
            <v>6</v>
          </cell>
          <cell r="BM73">
            <v>5</v>
          </cell>
          <cell r="BN73">
            <v>17</v>
          </cell>
          <cell r="BO73">
            <v>29</v>
          </cell>
          <cell r="BP73">
            <v>20</v>
          </cell>
          <cell r="BQ73">
            <v>30</v>
          </cell>
          <cell r="BR73">
            <v>18</v>
          </cell>
          <cell r="BS73">
            <v>6</v>
          </cell>
          <cell r="BT73">
            <v>7</v>
          </cell>
          <cell r="BU73">
            <v>7</v>
          </cell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  <cell r="DU73"/>
          <cell r="DV73"/>
          <cell r="DW73"/>
          <cell r="DX73"/>
          <cell r="DY73"/>
          <cell r="DZ73"/>
          <cell r="EA73"/>
          <cell r="EB73"/>
          <cell r="EC73"/>
          <cell r="ED73"/>
          <cell r="EE73"/>
          <cell r="EF73"/>
          <cell r="EG73"/>
          <cell r="EH73"/>
          <cell r="EI73"/>
          <cell r="EJ73"/>
          <cell r="EK73"/>
          <cell r="EL73"/>
          <cell r="EM73"/>
          <cell r="EN73"/>
          <cell r="EO73"/>
          <cell r="EP73"/>
        </row>
        <row r="76">
          <cell r="F76"/>
        </row>
      </sheetData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ep_21"/>
      <sheetName val="Summary_Jun_21 (2)"/>
      <sheetName val="ind"/>
      <sheetName val="Sheet1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 t="str">
            <v>Figures in KShs billions, except where otherwise indicated</v>
          </cell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  <cell r="EJ1"/>
          <cell r="EK1"/>
          <cell r="EL1"/>
          <cell r="EM1"/>
          <cell r="EN1"/>
          <cell r="EO1"/>
          <cell r="EP1"/>
          <cell r="EQ1"/>
          <cell r="ER1"/>
          <cell r="ES1"/>
        </row>
        <row r="2">
          <cell r="B2" t="str">
            <v>Kenya Banking Industry analysis as at 30 September 2021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  <cell r="EJ2"/>
          <cell r="EK2"/>
          <cell r="EL2"/>
          <cell r="EM2"/>
          <cell r="EN2"/>
          <cell r="EO2"/>
          <cell r="EP2"/>
          <cell r="EQ2"/>
          <cell r="ER2"/>
          <cell r="E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 t="str">
            <v>Market share on:</v>
          </cell>
          <cell r="BE3"/>
          <cell r="BF3"/>
          <cell r="BG3"/>
          <cell r="BH3" t="str">
            <v>Key ratios as at 30 September 2021</v>
          </cell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 t="str">
            <v>Market share on off balance sheet items:</v>
          </cell>
          <cell r="BU3"/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 t="str">
            <v>ok</v>
          </cell>
          <cell r="DA3" t="str">
            <v>ok</v>
          </cell>
          <cell r="DB3" t="str">
            <v>ok</v>
          </cell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/>
          <cell r="DU3"/>
          <cell r="DV3"/>
          <cell r="DW3"/>
          <cell r="DX3"/>
          <cell r="DY3"/>
          <cell r="DZ3"/>
          <cell r="EA3"/>
          <cell r="EB3"/>
          <cell r="EC3"/>
          <cell r="ED3" t="str">
            <v>ok</v>
          </cell>
          <cell r="EE3" t="str">
            <v>ok</v>
          </cell>
          <cell r="EF3"/>
          <cell r="EG3"/>
          <cell r="EH3"/>
          <cell r="EI3"/>
          <cell r="EJ3" t="str">
            <v>ok</v>
          </cell>
          <cell r="EK3" t="str">
            <v>ok</v>
          </cell>
          <cell r="EL3"/>
          <cell r="EM3"/>
          <cell r="EN3" t="str">
            <v>ok</v>
          </cell>
          <cell r="EO3" t="str">
            <v>ok</v>
          </cell>
          <cell r="EP3" t="str">
            <v>ok</v>
          </cell>
          <cell r="EQ3" t="str">
            <v>ok</v>
          </cell>
          <cell r="ER3"/>
          <cell r="ES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Sep- 21</v>
          </cell>
          <cell r="N4" t="str">
            <v>Jun- 21</v>
          </cell>
          <cell r="O4" t="str">
            <v>Mar- 21</v>
          </cell>
          <cell r="P4" t="str">
            <v>Dec- 20</v>
          </cell>
          <cell r="Q4" t="str">
            <v>Sep- 20</v>
          </cell>
          <cell r="R4" t="str">
            <v>Jun-20</v>
          </cell>
          <cell r="S4" t="str">
            <v>Mar- 20</v>
          </cell>
          <cell r="T4" t="str">
            <v>Sep- 19</v>
          </cell>
          <cell r="U4" t="str">
            <v>Jun- 19</v>
          </cell>
          <cell r="V4" t="str">
            <v>Mar- 19</v>
          </cell>
          <cell r="W4" t="str">
            <v>Dec- 18</v>
          </cell>
          <cell r="X4" t="str">
            <v>Sep- 18</v>
          </cell>
          <cell r="Y4" t="str">
            <v>Jun- 18</v>
          </cell>
          <cell r="Z4" t="str">
            <v>Mar- 18</v>
          </cell>
          <cell r="AA4" t="str">
            <v>Dec- 17</v>
          </cell>
          <cell r="AB4" t="str">
            <v>Sep- 17</v>
          </cell>
          <cell r="AC4" t="str">
            <v>Jun- 17</v>
          </cell>
          <cell r="AD4" t="str">
            <v>Mar- 17</v>
          </cell>
          <cell r="AE4" t="str">
            <v>Dec- 16</v>
          </cell>
          <cell r="AF4" t="str">
            <v>Sep- 16</v>
          </cell>
          <cell r="AG4" t="str">
            <v>Jun- 16</v>
          </cell>
          <cell r="AH4" t="str">
            <v>Mar- 16</v>
          </cell>
          <cell r="AI4" t="str">
            <v>Sep- 15</v>
          </cell>
          <cell r="AJ4" t="str">
            <v>June - 15</v>
          </cell>
          <cell r="AK4" t="str">
            <v>Mar - 15</v>
          </cell>
          <cell r="AL4" t="str">
            <v>Dec - 14</v>
          </cell>
          <cell r="AM4" t="str">
            <v>Sep - 14</v>
          </cell>
          <cell r="AN4" t="str">
            <v>Jun - 14</v>
          </cell>
          <cell r="AO4" t="str">
            <v>Mar - 14</v>
          </cell>
          <cell r="AP4" t="str">
            <v>Dec - 13</v>
          </cell>
          <cell r="AQ4" t="str">
            <v>Assets
Sep 2013</v>
          </cell>
          <cell r="AR4" t="str">
            <v>Advances Sep 2013</v>
          </cell>
          <cell r="AS4" t="str">
            <v>Advances - Dec 2010</v>
          </cell>
          <cell r="AT4" t="str">
            <v>Deposits - Sep 2013</v>
          </cell>
          <cell r="AU4" t="str">
            <v>Deposits - Dec 2010</v>
          </cell>
          <cell r="AV4" t="str">
            <v>Core Capital</v>
          </cell>
          <cell r="AW4" t="str">
            <v>Total Capital</v>
          </cell>
          <cell r="AX4" t="str">
            <v>Total Risk Weighted Assets</v>
          </cell>
          <cell r="AY4" t="str">
            <v>PBT</v>
          </cell>
          <cell r="AZ4" t="str">
            <v>Interest income on
 loans and advances</v>
          </cell>
          <cell r="BA4" t="str">
            <v>Interest income on
 loans and advances</v>
          </cell>
          <cell r="BB4" t="str">
            <v>Interest expenses on 
customer deposits</v>
          </cell>
          <cell r="BC4"/>
          <cell r="BD4" t="str">
            <v>Assets</v>
          </cell>
          <cell r="BE4" t="str">
            <v xml:space="preserve"> Advances</v>
          </cell>
          <cell r="BF4" t="str">
            <v>Deposits</v>
          </cell>
          <cell r="BG4" t="str">
            <v xml:space="preserve">PBT </v>
          </cell>
          <cell r="BH4" t="str">
            <v>Annualised ROE</v>
          </cell>
          <cell r="BI4" t="str">
            <v>Annualised ROA</v>
          </cell>
          <cell r="BJ4" t="str">
            <v>Total capital/ TRWA</v>
          </cell>
          <cell r="BK4" t="str">
            <v>Core capital/ TRWA</v>
          </cell>
          <cell r="BL4" t="str">
            <v>Fee income/Total income</v>
          </cell>
          <cell r="BM4" t="str">
            <v>Cost
/Income</v>
          </cell>
          <cell r="BN4" t="str">
            <v>NPA ratio</v>
          </cell>
          <cell r="BO4" t="str">
            <v>Coverarge ratio (Specific provision/NPL)</v>
          </cell>
          <cell r="BP4" t="str">
            <v>Yield on Loans</v>
          </cell>
          <cell r="BQ4" t="str">
            <v>Cost of customer deposits</v>
          </cell>
          <cell r="BR4" t="str">
            <v>Spread</v>
          </cell>
          <cell r="BS4" t="str">
            <v>Advances to Deposits ratio</v>
          </cell>
          <cell r="BT4" t="str">
            <v>Letter of credit, guarantees, acceptances</v>
          </cell>
          <cell r="BU4" t="str">
            <v>Forwards swaps &amp; options</v>
          </cell>
          <cell r="BV4" t="str">
            <v>Overall off balance sheet items</v>
          </cell>
          <cell r="BW4" t="str">
            <v>Total assets Sep 21</v>
          </cell>
          <cell r="BX4" t="str">
            <v>Total assets Jun 21</v>
          </cell>
          <cell r="BY4" t="str">
            <v>Total assets Mar 21</v>
          </cell>
          <cell r="BZ4" t="str">
            <v>Total assets Dec 20</v>
          </cell>
          <cell r="CA4" t="str">
            <v>Total assets Sep 20</v>
          </cell>
          <cell r="CB4" t="str">
            <v>Total assets Jun 20</v>
          </cell>
          <cell r="CC4" t="str">
            <v>Total assets Mar 20</v>
          </cell>
          <cell r="CD4" t="str">
            <v>Total assets Dec 19</v>
          </cell>
          <cell r="CE4" t="str">
            <v>Total assets Sep 19</v>
          </cell>
          <cell r="CF4" t="str">
            <v>Total assets Jun 19</v>
          </cell>
          <cell r="CG4" t="str">
            <v>Total assets Mar 19</v>
          </cell>
          <cell r="CH4" t="str">
            <v>Total assets Dec 18</v>
          </cell>
          <cell r="CI4" t="str">
            <v>Total assets Sep 18</v>
          </cell>
          <cell r="CJ4" t="str">
            <v>Total assets Jun 18</v>
          </cell>
          <cell r="CK4" t="str">
            <v>Total assets Mar 18</v>
          </cell>
          <cell r="CL4" t="str">
            <v>Total assets Dec 17</v>
          </cell>
          <cell r="CM4" t="str">
            <v>Total assets Sep 17</v>
          </cell>
          <cell r="CN4" t="str">
            <v>Total assets Jun 17</v>
          </cell>
          <cell r="CO4" t="str">
            <v>Total assets Mar 17</v>
          </cell>
          <cell r="CP4" t="str">
            <v>Total assets Dec 16</v>
          </cell>
          <cell r="CQ4" t="str">
            <v>Total assets Sep 16</v>
          </cell>
          <cell r="CR4" t="str">
            <v>Total assets Jun 16</v>
          </cell>
          <cell r="CS4" t="str">
            <v>Total assets Mar 16</v>
          </cell>
          <cell r="CT4" t="str">
            <v>Total assets Dec 15</v>
          </cell>
          <cell r="CU4" t="str">
            <v>Total assets Sep 15</v>
          </cell>
          <cell r="CV4" t="str">
            <v>Total assets June 15</v>
          </cell>
          <cell r="CW4" t="str">
            <v>Total assets Mar 15</v>
          </cell>
          <cell r="CX4" t="str">
            <v>Total assets Dec 14</v>
          </cell>
          <cell r="CY4" t="str">
            <v>Total assets Sep 14</v>
          </cell>
          <cell r="CZ4" t="str">
            <v>Total assets June 14</v>
          </cell>
          <cell r="DA4" t="str">
            <v>Total assets Mar 14</v>
          </cell>
          <cell r="DB4" t="str">
            <v>Total assets Dec 13</v>
          </cell>
          <cell r="DC4" t="str">
            <v>Total Equity Sep 21</v>
          </cell>
          <cell r="DD4" t="str">
            <v>Total Equity Jun 21</v>
          </cell>
          <cell r="DE4" t="str">
            <v>Total Equity Mar 21</v>
          </cell>
          <cell r="DF4" t="str">
            <v>Total Equity Dec 20</v>
          </cell>
          <cell r="DG4" t="str">
            <v>Total Equity Sep 20</v>
          </cell>
          <cell r="DH4" t="str">
            <v>Total Equity Jun 20</v>
          </cell>
          <cell r="DI4" t="str">
            <v>Total Equity Mar 20</v>
          </cell>
          <cell r="DJ4" t="str">
            <v>Total Equity Dec 19</v>
          </cell>
          <cell r="DK4" t="str">
            <v>Total Equity Sep 19</v>
          </cell>
          <cell r="DL4" t="str">
            <v>Total Equity Jun 19</v>
          </cell>
          <cell r="DM4" t="str">
            <v>Total Equity Mar 19</v>
          </cell>
          <cell r="DN4" t="str">
            <v>Total Equity Dec 18</v>
          </cell>
          <cell r="DO4" t="str">
            <v>Total Equity Sep 18</v>
          </cell>
          <cell r="DP4" t="str">
            <v>Total Equity Jun 18</v>
          </cell>
          <cell r="DQ4" t="str">
            <v>Total Equity Mar 18</v>
          </cell>
          <cell r="DR4" t="str">
            <v>Total Equity Dec 17</v>
          </cell>
          <cell r="DS4" t="str">
            <v>Total Equity Sep 17</v>
          </cell>
          <cell r="DT4" t="str">
            <v>Total Equity Jun 17</v>
          </cell>
          <cell r="DU4" t="str">
            <v>Total Equity Mar 17</v>
          </cell>
          <cell r="DV4" t="str">
            <v>Total Equity Dec 16</v>
          </cell>
          <cell r="DW4" t="str">
            <v>Total Equity Sep 16</v>
          </cell>
          <cell r="DX4" t="str">
            <v>Total Equity Jun 16</v>
          </cell>
          <cell r="DY4" t="str">
            <v>Total Equity March 16</v>
          </cell>
          <cell r="DZ4" t="str">
            <v>Total Equity December 15</v>
          </cell>
          <cell r="EA4" t="str">
            <v>Total Equity September 15</v>
          </cell>
          <cell r="EB4" t="str">
            <v>Total Equity June 15</v>
          </cell>
          <cell r="EC4" t="str">
            <v>Total Equity Mar 15</v>
          </cell>
          <cell r="ED4" t="str">
            <v>Total equity Dec 14</v>
          </cell>
          <cell r="EE4" t="str">
            <v>Total equity Sep 14</v>
          </cell>
          <cell r="EF4" t="str">
            <v>Total equity June 14</v>
          </cell>
          <cell r="EG4" t="str">
            <v>Total equity Mar 14</v>
          </cell>
          <cell r="EH4" t="str">
            <v>Total equity Dec 13</v>
          </cell>
          <cell r="EI4"/>
          <cell r="EJ4" t="str">
            <v>Fee income Sep 2021</v>
          </cell>
          <cell r="EK4" t="str">
            <v>Net Interest income Sep 2021</v>
          </cell>
          <cell r="EL4"/>
          <cell r="EM4" t="str">
            <v>Total operating income</v>
          </cell>
          <cell r="EN4" t="str">
            <v>Total expenses Sep 2021</v>
          </cell>
          <cell r="EO4" t="str">
            <v>Specific Provision Sep 21</v>
          </cell>
          <cell r="EP4" t="str">
            <v>Net non performing loans
 Sep 2021</v>
          </cell>
          <cell r="EQ4" t="str">
            <v>Total NPA</v>
          </cell>
          <cell r="ER4" t="str">
            <v>Profit after tax
Sep 2021</v>
          </cell>
          <cell r="ES4" t="str">
            <v>Advances - Sep 2021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 t="str">
            <v>CBK Min = 14.5%</v>
          </cell>
          <cell r="BK5" t="str">
            <v>CBK Min = 10.5%</v>
          </cell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  <cell r="EJ5"/>
          <cell r="EK5"/>
          <cell r="EL5"/>
          <cell r="EM5"/>
          <cell r="EN5"/>
          <cell r="EO5"/>
          <cell r="EP5"/>
          <cell r="EQ5"/>
          <cell r="ER5"/>
          <cell r="ES5"/>
        </row>
        <row r="6">
          <cell r="B6" t="str">
            <v>Kenya Commercial Bank</v>
          </cell>
          <cell r="C6">
            <v>818.81329100000005</v>
          </cell>
          <cell r="D6">
            <v>511.32417400000003</v>
          </cell>
          <cell r="E6">
            <v>631.25502600000004</v>
          </cell>
          <cell r="F6">
            <v>101.182772</v>
          </cell>
          <cell r="G6">
            <v>124.664022</v>
          </cell>
          <cell r="H6">
            <v>123.352469</v>
          </cell>
          <cell r="I6">
            <v>664.01635799999997</v>
          </cell>
          <cell r="J6">
            <v>2.5268899999999999</v>
          </cell>
          <cell r="K6">
            <v>30.478508000000001</v>
          </cell>
          <cell r="L6"/>
          <cell r="M6">
            <v>0.14469508644614684</v>
          </cell>
          <cell r="N6">
            <v>0.14052453190335235</v>
          </cell>
          <cell r="O6">
            <v>0.13610643523528132</v>
          </cell>
          <cell r="P6">
            <v>0.13885407675221295</v>
          </cell>
          <cell r="Q6">
            <v>0.14267893515652097</v>
          </cell>
          <cell r="R6">
            <v>0.1416153869572814</v>
          </cell>
          <cell r="S6">
            <v>0.14566141968208518</v>
          </cell>
          <cell r="T6">
            <v>0.14545460759005399</v>
          </cell>
          <cell r="U6">
            <v>0.14303507584047709</v>
          </cell>
          <cell r="V6">
            <v>0.145471861075753</v>
          </cell>
          <cell r="W6">
            <v>0.14397199811038175</v>
          </cell>
          <cell r="X6">
            <v>0.13881037333648602</v>
          </cell>
          <cell r="Y6">
            <v>0.14117435542314599</v>
          </cell>
          <cell r="Z6">
            <v>0.13796686321193541</v>
          </cell>
          <cell r="AA6">
            <v>0.14291263056409176</v>
          </cell>
          <cell r="AB6">
            <v>0.1430842533304027</v>
          </cell>
          <cell r="AC6">
            <v>0.14152595466646359</v>
          </cell>
          <cell r="AD6">
            <v>0.13574438000670025</v>
          </cell>
          <cell r="AE6">
            <v>0.13992352803734659</v>
          </cell>
          <cell r="AF6">
            <v>0.13433714985353076</v>
          </cell>
          <cell r="AG6">
            <v>0.13275515468664842</v>
          </cell>
          <cell r="AH6">
            <v>0.13119905159235939</v>
          </cell>
          <cell r="AI6">
            <v>0.12315759144100659</v>
          </cell>
          <cell r="AJ6">
            <v>0.12828392399161925</v>
          </cell>
          <cell r="AK6">
            <v>0.12776260968164574</v>
          </cell>
          <cell r="AL6">
            <v>0.12747288756217376</v>
          </cell>
          <cell r="AM6">
            <v>0.1249181995617412</v>
          </cell>
          <cell r="AN6">
            <v>0.13106153348130317</v>
          </cell>
          <cell r="AO6">
            <v>0.13103110285523009</v>
          </cell>
          <cell r="AP6">
            <v>0.12953006295034575</v>
          </cell>
          <cell r="AQ6">
            <v>313413032</v>
          </cell>
          <cell r="AR6">
            <v>195568503</v>
          </cell>
          <cell r="AS6">
            <v>0</v>
          </cell>
          <cell r="AT6">
            <v>228782134</v>
          </cell>
          <cell r="AU6">
            <v>0</v>
          </cell>
          <cell r="AV6">
            <v>40312354</v>
          </cell>
          <cell r="AW6">
            <v>51920201</v>
          </cell>
          <cell r="AX6">
            <v>263782134</v>
          </cell>
          <cell r="AY6">
            <v>13553634</v>
          </cell>
          <cell r="AZ6">
            <v>20834301</v>
          </cell>
          <cell r="BA6">
            <v>20834.300999999999</v>
          </cell>
          <cell r="BB6">
            <v>4733253</v>
          </cell>
          <cell r="BC6"/>
          <cell r="BD6">
            <v>0.14122647626824497</v>
          </cell>
          <cell r="BE6">
            <v>0.17978385207498376</v>
          </cell>
          <cell r="BF6">
            <v>0.15106138462574434</v>
          </cell>
          <cell r="BG6">
            <v>0.21022968400007436</v>
          </cell>
          <cell r="BH6">
            <v>0.24286030288086019</v>
          </cell>
          <cell r="BI6">
            <v>3.6128650341382698E-2</v>
          </cell>
          <cell r="BJ6">
            <v>0.18774239594862513</v>
          </cell>
          <cell r="BK6">
            <v>0.15237993880867617</v>
          </cell>
          <cell r="BL6">
            <v>0.26973679162942221</v>
          </cell>
          <cell r="BM6">
            <v>0.37658600844127998</v>
          </cell>
          <cell r="BN6">
            <v>0.10347359364411099</v>
          </cell>
          <cell r="BO6">
            <v>0.60928176133514689</v>
          </cell>
          <cell r="BP6">
            <v>0.11492090990000729</v>
          </cell>
          <cell r="BQ6">
            <v>2.3096705746402706E-2</v>
          </cell>
          <cell r="BR6">
            <v>9.1824204153604594E-2</v>
          </cell>
          <cell r="BS6">
            <v>0.81001204416549077</v>
          </cell>
          <cell r="BT6">
            <v>8.8582674704361541E-2</v>
          </cell>
          <cell r="BU6">
            <v>6.740768528478043E-2</v>
          </cell>
          <cell r="BV6">
            <v>7.8733527328282052E-2</v>
          </cell>
          <cell r="BW6">
            <v>818813291</v>
          </cell>
          <cell r="BX6">
            <v>779882254</v>
          </cell>
          <cell r="BY6">
            <v>744461528</v>
          </cell>
          <cell r="BZ6">
            <v>758345431</v>
          </cell>
          <cell r="CA6">
            <v>739376221</v>
          </cell>
          <cell r="CB6">
            <v>730292814</v>
          </cell>
          <cell r="CC6">
            <v>728913837</v>
          </cell>
          <cell r="CD6">
            <v>674301720</v>
          </cell>
          <cell r="CE6">
            <v>667693686</v>
          </cell>
          <cell r="CF6">
            <v>653058422</v>
          </cell>
          <cell r="CG6">
            <v>635446081</v>
          </cell>
          <cell r="CH6">
            <v>621722876</v>
          </cell>
          <cell r="CI6">
            <v>594008882</v>
          </cell>
          <cell r="CJ6">
            <v>582710853</v>
          </cell>
          <cell r="CK6">
            <v>560903987</v>
          </cell>
          <cell r="CL6">
            <v>555630311</v>
          </cell>
          <cell r="CM6">
            <v>551343268</v>
          </cell>
          <cell r="CN6">
            <v>539972430</v>
          </cell>
          <cell r="CO6">
            <v>520535661</v>
          </cell>
          <cell r="CP6">
            <v>504775429</v>
          </cell>
          <cell r="CQ6">
            <v>480228078</v>
          </cell>
          <cell r="CR6">
            <v>468119269</v>
          </cell>
          <cell r="CS6">
            <v>467040289</v>
          </cell>
          <cell r="CT6">
            <v>467741173</v>
          </cell>
          <cell r="CU6">
            <v>454775641</v>
          </cell>
          <cell r="CV6">
            <v>428373929</v>
          </cell>
          <cell r="CW6">
            <v>392112176</v>
          </cell>
          <cell r="CX6">
            <v>376969401</v>
          </cell>
          <cell r="CY6">
            <v>354654696</v>
          </cell>
          <cell r="CZ6">
            <v>357832852</v>
          </cell>
          <cell r="DA6">
            <v>344881270</v>
          </cell>
          <cell r="DB6">
            <v>323312544</v>
          </cell>
          <cell r="DC6">
            <v>123352469</v>
          </cell>
          <cell r="DD6">
            <v>115200527</v>
          </cell>
          <cell r="DE6">
            <v>106850003</v>
          </cell>
          <cell r="DF6">
            <v>111270544</v>
          </cell>
          <cell r="DG6">
            <v>104134722</v>
          </cell>
          <cell r="DH6">
            <v>101108298</v>
          </cell>
          <cell r="DI6">
            <v>98172727</v>
          </cell>
          <cell r="DJ6">
            <v>92607634</v>
          </cell>
          <cell r="DK6">
            <v>103799988</v>
          </cell>
          <cell r="DL6">
            <v>100669405</v>
          </cell>
          <cell r="DM6">
            <v>102602551</v>
          </cell>
          <cell r="DN6">
            <v>97788946</v>
          </cell>
          <cell r="DO6">
            <v>86547811</v>
          </cell>
          <cell r="DP6">
            <v>83188923</v>
          </cell>
          <cell r="DQ6">
            <v>77025627</v>
          </cell>
          <cell r="DR6">
            <v>88990915</v>
          </cell>
          <cell r="DS6">
            <v>87543545</v>
          </cell>
          <cell r="DT6">
            <v>82387611</v>
          </cell>
          <cell r="DU6">
            <v>76498794</v>
          </cell>
          <cell r="DV6">
            <v>80989888</v>
          </cell>
          <cell r="DW6">
            <v>79112934</v>
          </cell>
          <cell r="DX6">
            <v>71821971</v>
          </cell>
          <cell r="DY6">
            <v>65237685</v>
          </cell>
          <cell r="DZ6">
            <v>80885958</v>
          </cell>
          <cell r="EA6">
            <v>75806174</v>
          </cell>
          <cell r="EB6">
            <v>73434331</v>
          </cell>
          <cell r="EC6">
            <v>75829560</v>
          </cell>
          <cell r="ED6">
            <v>72167339</v>
          </cell>
          <cell r="EE6">
            <v>72167339</v>
          </cell>
          <cell r="EF6">
            <v>68163363</v>
          </cell>
          <cell r="EG6">
            <v>65596612</v>
          </cell>
          <cell r="EH6">
            <v>62390636</v>
          </cell>
          <cell r="EI6"/>
          <cell r="EJ6">
            <v>16629308</v>
          </cell>
          <cell r="EK6">
            <v>45020821</v>
          </cell>
          <cell r="EL6"/>
          <cell r="EM6">
            <v>61650129</v>
          </cell>
          <cell r="EN6">
            <v>23216576</v>
          </cell>
          <cell r="EO6">
            <v>35956793</v>
          </cell>
          <cell r="EP6">
            <v>23058256</v>
          </cell>
          <cell r="EQ6">
            <v>59015049</v>
          </cell>
          <cell r="ER6">
            <v>21367731</v>
          </cell>
          <cell r="ES6">
            <v>511324174</v>
          </cell>
        </row>
        <row r="7">
          <cell r="B7" t="str">
            <v>Equity Bank</v>
          </cell>
          <cell r="C7">
            <v>800.26771199999996</v>
          </cell>
          <cell r="D7">
            <v>367.52628499999997</v>
          </cell>
          <cell r="E7">
            <v>455.55122799999998</v>
          </cell>
          <cell r="F7">
            <v>80.196856999999994</v>
          </cell>
          <cell r="G7">
            <v>100.825542</v>
          </cell>
          <cell r="H7">
            <v>104.431163</v>
          </cell>
          <cell r="I7">
            <v>678.73342700000001</v>
          </cell>
          <cell r="J7">
            <v>2.5472389999999998</v>
          </cell>
          <cell r="K7">
            <v>28.192005000000002</v>
          </cell>
          <cell r="L7"/>
          <cell r="M7">
            <v>0.12236315584745419</v>
          </cell>
          <cell r="N7">
            <v>0.12064824364634706</v>
          </cell>
          <cell r="O7">
            <v>0.11467226858348667</v>
          </cell>
          <cell r="P7">
            <v>0.11682192262465463</v>
          </cell>
          <cell r="Q7">
            <v>0.11214208797173691</v>
          </cell>
          <cell r="R7">
            <v>0.10673950818376135</v>
          </cell>
          <cell r="S7">
            <v>0.10447199322839885</v>
          </cell>
          <cell r="T7">
            <v>0.10715481797940646</v>
          </cell>
          <cell r="U7">
            <v>0.10385332472346581</v>
          </cell>
          <cell r="V7">
            <v>0.10090626517022637</v>
          </cell>
          <cell r="W7">
            <v>9.8061190936799256E-2</v>
          </cell>
          <cell r="X7">
            <v>9.8408090677759213E-2</v>
          </cell>
          <cell r="Y7">
            <v>9.8374743180696667E-2</v>
          </cell>
          <cell r="Z7">
            <v>9.9213182021215762E-2</v>
          </cell>
          <cell r="AA7">
            <v>0.10021070817425724</v>
          </cell>
          <cell r="AB7">
            <v>0.10263867923579205</v>
          </cell>
          <cell r="AC7">
            <v>0.10210981080849582</v>
          </cell>
          <cell r="AD7">
            <v>0.10023911955140558</v>
          </cell>
          <cell r="AE7">
            <v>9.8746469930219127E-2</v>
          </cell>
          <cell r="AF7">
            <v>0.10184218946700879</v>
          </cell>
          <cell r="AG7">
            <v>9.8472200158710665E-2</v>
          </cell>
          <cell r="AH7">
            <v>9.6887678984546005E-2</v>
          </cell>
          <cell r="AI7">
            <v>9.1101266839765715E-2</v>
          </cell>
          <cell r="AJ7">
            <v>9.1091482465713358E-2</v>
          </cell>
          <cell r="AK7">
            <v>8.966130581150647E-2</v>
          </cell>
          <cell r="AL7">
            <v>8.4610822065211241E-2</v>
          </cell>
          <cell r="AM7">
            <v>9.4623204654071993E-2</v>
          </cell>
          <cell r="AN7">
            <v>9.3120895302110526E-2</v>
          </cell>
          <cell r="AO7">
            <v>9.5413985779401106E-2</v>
          </cell>
          <cell r="AP7">
            <v>9.1886694776309688E-2</v>
          </cell>
          <cell r="AQ7">
            <v>313413032</v>
          </cell>
          <cell r="AR7">
            <v>195568503</v>
          </cell>
          <cell r="AS7">
            <v>0</v>
          </cell>
          <cell r="AT7">
            <v>228782134</v>
          </cell>
          <cell r="AU7">
            <v>0</v>
          </cell>
          <cell r="AV7">
            <v>40312354</v>
          </cell>
          <cell r="AW7">
            <v>51920201</v>
          </cell>
          <cell r="AX7">
            <v>263782134</v>
          </cell>
          <cell r="AY7">
            <v>13553634</v>
          </cell>
          <cell r="AZ7">
            <v>20834301</v>
          </cell>
          <cell r="BA7">
            <v>20834.300999999999</v>
          </cell>
          <cell r="BB7">
            <v>4733253</v>
          </cell>
          <cell r="BC7"/>
          <cell r="BD7">
            <v>0.13802779007041141</v>
          </cell>
          <cell r="BE7">
            <v>0.12922387521640685</v>
          </cell>
          <cell r="BF7">
            <v>0.10901489324480745</v>
          </cell>
          <cell r="BG7">
            <v>0.19445821634308727</v>
          </cell>
          <cell r="BH7">
            <v>0.29303241019336879</v>
          </cell>
          <cell r="BI7">
            <v>3.815396310389825E-2</v>
          </cell>
          <cell r="BJ7">
            <v>0.14854954535781248</v>
          </cell>
          <cell r="BK7">
            <v>0.11815663382672914</v>
          </cell>
          <cell r="BL7">
            <v>0.33085485022194266</v>
          </cell>
          <cell r="BM7">
            <v>0.39835923905596371</v>
          </cell>
          <cell r="BN7">
            <v>8.1873953946698746E-2</v>
          </cell>
          <cell r="BO7">
            <v>0.55400845702266499</v>
          </cell>
          <cell r="BP7">
            <v>0.11168245143772276</v>
          </cell>
          <cell r="BQ7">
            <v>2.6782016168764952E-2</v>
          </cell>
          <cell r="BR7">
            <v>8.4900435268957811E-2</v>
          </cell>
          <cell r="BS7">
            <v>0.80677267980056899</v>
          </cell>
          <cell r="BT7">
            <v>0.11722710711352366</v>
          </cell>
          <cell r="BU7">
            <v>8.1095789612017924E-2</v>
          </cell>
          <cell r="BV7">
            <v>0.10088062112330355</v>
          </cell>
          <cell r="BW7">
            <v>800267712</v>
          </cell>
          <cell r="BX7">
            <v>774729987</v>
          </cell>
          <cell r="BY7">
            <v>717976633</v>
          </cell>
          <cell r="BZ7">
            <v>667649767</v>
          </cell>
          <cell r="CA7">
            <v>598932121</v>
          </cell>
          <cell r="CB7">
            <v>562011143</v>
          </cell>
          <cell r="CC7">
            <v>530686258</v>
          </cell>
          <cell r="CD7">
            <v>507525237</v>
          </cell>
          <cell r="CE7">
            <v>511829030</v>
          </cell>
          <cell r="CF7">
            <v>482709421</v>
          </cell>
          <cell r="CG7">
            <v>465244098</v>
          </cell>
          <cell r="CH7">
            <v>438508784</v>
          </cell>
          <cell r="CI7">
            <v>424255993</v>
          </cell>
          <cell r="CJ7">
            <v>410372609</v>
          </cell>
          <cell r="CK7">
            <v>402181727</v>
          </cell>
          <cell r="CL7">
            <v>406402486</v>
          </cell>
          <cell r="CM7">
            <v>405535402</v>
          </cell>
          <cell r="CN7">
            <v>399529870</v>
          </cell>
          <cell r="CO7">
            <v>393863646</v>
          </cell>
          <cell r="CP7">
            <v>379748996</v>
          </cell>
          <cell r="CQ7">
            <v>380264086</v>
          </cell>
          <cell r="CR7">
            <v>360468890</v>
          </cell>
          <cell r="CS7">
            <v>347559904</v>
          </cell>
          <cell r="CT7">
            <v>341329318</v>
          </cell>
          <cell r="CU7">
            <v>321146247</v>
          </cell>
          <cell r="CV7">
            <v>318183426</v>
          </cell>
          <cell r="CW7">
            <v>300888650</v>
          </cell>
          <cell r="CX7">
            <v>276115727</v>
          </cell>
          <cell r="CY7">
            <v>284368025</v>
          </cell>
          <cell r="CZ7">
            <v>260214926</v>
          </cell>
          <cell r="DA7">
            <v>255340466</v>
          </cell>
          <cell r="DB7">
            <v>238194354</v>
          </cell>
          <cell r="DC7">
            <v>104431163</v>
          </cell>
          <cell r="DD7">
            <v>98702087</v>
          </cell>
          <cell r="DE7">
            <v>86409081</v>
          </cell>
          <cell r="DF7">
            <v>86697420</v>
          </cell>
          <cell r="DG7">
            <v>83817450</v>
          </cell>
          <cell r="DH7">
            <v>78177301</v>
          </cell>
          <cell r="DI7">
            <v>72628489</v>
          </cell>
          <cell r="DJ7">
            <v>69914370</v>
          </cell>
          <cell r="DK7">
            <v>78491773</v>
          </cell>
          <cell r="DL7">
            <v>73643524</v>
          </cell>
          <cell r="DM7">
            <v>67538874</v>
          </cell>
          <cell r="DN7">
            <v>60586569</v>
          </cell>
          <cell r="DO7">
            <v>66014329</v>
          </cell>
          <cell r="DP7">
            <v>62231112</v>
          </cell>
          <cell r="DQ7">
            <v>58528396</v>
          </cell>
          <cell r="DR7">
            <v>61906391</v>
          </cell>
          <cell r="DS7">
            <v>66313250</v>
          </cell>
          <cell r="DT7">
            <v>61659481</v>
          </cell>
          <cell r="DU7">
            <v>56267047</v>
          </cell>
          <cell r="DV7">
            <v>52341039</v>
          </cell>
          <cell r="DW7">
            <v>59898173</v>
          </cell>
          <cell r="DX7">
            <v>54059428</v>
          </cell>
          <cell r="DY7">
            <v>52125975</v>
          </cell>
          <cell r="DZ7">
            <v>47439613</v>
          </cell>
          <cell r="EA7">
            <v>50167760</v>
          </cell>
          <cell r="EB7">
            <v>47666080</v>
          </cell>
          <cell r="EC7">
            <v>44265113</v>
          </cell>
          <cell r="ED7">
            <v>39733344</v>
          </cell>
          <cell r="EE7">
            <v>39733344</v>
          </cell>
          <cell r="EF7">
            <v>55681804</v>
          </cell>
          <cell r="EG7">
            <v>48809621</v>
          </cell>
          <cell r="EH7">
            <v>50686922</v>
          </cell>
          <cell r="EI7"/>
          <cell r="EJ7">
            <v>17174534</v>
          </cell>
          <cell r="EK7">
            <v>34735039</v>
          </cell>
          <cell r="EL7"/>
          <cell r="EM7">
            <v>51909573</v>
          </cell>
          <cell r="EN7">
            <v>20678658</v>
          </cell>
          <cell r="EO7">
            <v>18157174</v>
          </cell>
          <cell r="EP7">
            <v>14617008</v>
          </cell>
          <cell r="EQ7">
            <v>32774182</v>
          </cell>
          <cell r="ER7">
            <v>21002576</v>
          </cell>
          <cell r="ES7">
            <v>367526285</v>
          </cell>
        </row>
        <row r="8">
          <cell r="B8" t="str">
            <v>Co-operative Bank of Kenya</v>
          </cell>
          <cell r="C8">
            <v>555.55621099999996</v>
          </cell>
          <cell r="D8">
            <v>301.07165300000003</v>
          </cell>
          <cell r="E8">
            <v>412.21511299999997</v>
          </cell>
          <cell r="F8">
            <v>75.555738000000005</v>
          </cell>
          <cell r="G8">
            <v>82.928372999999993</v>
          </cell>
          <cell r="H8">
            <v>90.104051999999996</v>
          </cell>
          <cell r="I8">
            <v>494.00135399999999</v>
          </cell>
          <cell r="J8">
            <v>1.901497</v>
          </cell>
          <cell r="K8">
            <v>15.358066000000001</v>
          </cell>
          <cell r="L8"/>
          <cell r="M8">
            <v>9.9347478549337578E-2</v>
          </cell>
          <cell r="N8">
            <v>9.8675610781438272E-2</v>
          </cell>
          <cell r="O8">
            <v>9.9339184392393629E-2</v>
          </cell>
          <cell r="P8">
            <v>0.10121063445693379</v>
          </cell>
          <cell r="Q8">
            <v>9.8537808412518441E-2</v>
          </cell>
          <cell r="R8">
            <v>9.9594061381088006E-2</v>
          </cell>
          <cell r="S8">
            <v>9.7688689863564118E-2</v>
          </cell>
          <cell r="T8">
            <v>9.4698206618641478E-2</v>
          </cell>
          <cell r="U8">
            <v>9.5496047523113706E-2</v>
          </cell>
          <cell r="V8">
            <v>9.6648189092887749E-2</v>
          </cell>
          <cell r="W8">
            <v>9.5704141107746943E-2</v>
          </cell>
          <cell r="X8">
            <v>9.6474712596889139E-2</v>
          </cell>
          <cell r="Y8">
            <v>9.8479859855237384E-2</v>
          </cell>
          <cell r="Z8">
            <v>0.1021673753053215</v>
          </cell>
          <cell r="AA8">
            <v>0.10000834463142143</v>
          </cell>
          <cell r="AB8">
            <v>0.1004640419991996</v>
          </cell>
          <cell r="AC8">
            <v>0.10086798408392122</v>
          </cell>
          <cell r="AD8">
            <v>0.10117409893948653</v>
          </cell>
          <cell r="AE8">
            <v>9.8095006116512201E-2</v>
          </cell>
          <cell r="AF8">
            <v>9.6650095935512909E-2</v>
          </cell>
          <cell r="AG8">
            <v>0.10250285940196353</v>
          </cell>
          <cell r="AH8">
            <v>0.10078924232391917</v>
          </cell>
          <cell r="AI8">
            <v>0.10135136881997128</v>
          </cell>
          <cell r="AJ8">
            <v>9.1113009941155967E-2</v>
          </cell>
          <cell r="AK8">
            <v>9.2205325760033208E-2</v>
          </cell>
          <cell r="AL8">
            <v>8.9025218546685186E-2</v>
          </cell>
          <cell r="AM8">
            <v>9.9034548928715799E-2</v>
          </cell>
          <cell r="AN8">
            <v>9.8971934282891236E-2</v>
          </cell>
          <cell r="AO8">
            <v>9.7025164366221661E-2</v>
          </cell>
          <cell r="AP8">
            <v>9.277290604617458E-2</v>
          </cell>
          <cell r="AQ8">
            <v>313413032</v>
          </cell>
          <cell r="AR8">
            <v>195568503</v>
          </cell>
          <cell r="AS8">
            <v>0</v>
          </cell>
          <cell r="AT8">
            <v>228782134</v>
          </cell>
          <cell r="AU8">
            <v>0</v>
          </cell>
          <cell r="AV8">
            <v>40312354</v>
          </cell>
          <cell r="AW8">
            <v>51920201</v>
          </cell>
          <cell r="AX8">
            <v>263782134</v>
          </cell>
          <cell r="AY8">
            <v>13553634</v>
          </cell>
          <cell r="AZ8">
            <v>20834301</v>
          </cell>
          <cell r="BA8">
            <v>20834.300999999999</v>
          </cell>
          <cell r="BB8">
            <v>4733253</v>
          </cell>
          <cell r="BC8"/>
          <cell r="BD8">
            <v>9.5820679648039059E-2</v>
          </cell>
          <cell r="BE8">
            <v>0.10585813125847408</v>
          </cell>
          <cell r="BF8">
            <v>9.8644419717361043E-2</v>
          </cell>
          <cell r="BG8">
            <v>0.1059343640453885</v>
          </cell>
          <cell r="BH8">
            <v>0.16316537190487271</v>
          </cell>
          <cell r="BI8">
            <v>2.7241502350326696E-2</v>
          </cell>
          <cell r="BJ8">
            <v>0.16787074028950941</v>
          </cell>
          <cell r="BK8">
            <v>0.15294641884726495</v>
          </cell>
          <cell r="BL8">
            <v>0.34531665751906887</v>
          </cell>
          <cell r="BM8">
            <v>0.47998921370715669</v>
          </cell>
          <cell r="BN8">
            <v>0.11073560036391972</v>
          </cell>
          <cell r="BO8">
            <v>0.60469941383957626</v>
          </cell>
          <cell r="BP8">
            <v>0.11429857176149646</v>
          </cell>
          <cell r="BQ8">
            <v>3.2565071040638598E-2</v>
          </cell>
          <cell r="BR8">
            <v>8.173350072085786E-2</v>
          </cell>
          <cell r="BS8">
            <v>0.73037509665493527</v>
          </cell>
          <cell r="BT8">
            <v>5.4264846899090141E-2</v>
          </cell>
          <cell r="BU8">
            <v>1.6794896600851924E-2</v>
          </cell>
          <cell r="BV8">
            <v>3.8224041426685201E-2</v>
          </cell>
          <cell r="BW8">
            <v>555556211</v>
          </cell>
          <cell r="BX8">
            <v>535319552</v>
          </cell>
          <cell r="BY8">
            <v>512517039</v>
          </cell>
          <cell r="BZ8">
            <v>496822948</v>
          </cell>
          <cell r="CA8">
            <v>502660349</v>
          </cell>
          <cell r="CB8">
            <v>505539914</v>
          </cell>
          <cell r="CC8">
            <v>462827626</v>
          </cell>
          <cell r="CD8">
            <v>449616472</v>
          </cell>
          <cell r="CE8">
            <v>434408831</v>
          </cell>
          <cell r="CF8">
            <v>423857656</v>
          </cell>
          <cell r="CG8">
            <v>419998477</v>
          </cell>
          <cell r="CH8">
            <v>408303625</v>
          </cell>
          <cell r="CI8">
            <v>398614957</v>
          </cell>
          <cell r="CJ8">
            <v>393427494</v>
          </cell>
          <cell r="CK8">
            <v>393425978</v>
          </cell>
          <cell r="CL8">
            <v>382829640</v>
          </cell>
          <cell r="CM8">
            <v>384464971</v>
          </cell>
          <cell r="CN8">
            <v>380086859</v>
          </cell>
          <cell r="CO8">
            <v>376018201</v>
          </cell>
          <cell r="CP8">
            <v>349997760</v>
          </cell>
          <cell r="CQ8">
            <v>351917807</v>
          </cell>
          <cell r="CR8">
            <v>360041467</v>
          </cell>
          <cell r="CS8">
            <v>348354889</v>
          </cell>
          <cell r="CT8">
            <v>339549808</v>
          </cell>
          <cell r="CU8">
            <v>323948110</v>
          </cell>
          <cell r="CV8">
            <v>318998960</v>
          </cell>
          <cell r="CW8">
            <v>304846787</v>
          </cell>
          <cell r="CX8">
            <v>282689098</v>
          </cell>
          <cell r="CY8">
            <v>266799109</v>
          </cell>
          <cell r="CZ8">
            <v>263501814</v>
          </cell>
          <cell r="DA8">
            <v>244073622</v>
          </cell>
          <cell r="DB8">
            <v>228874484</v>
          </cell>
          <cell r="DC8">
            <v>90104052</v>
          </cell>
          <cell r="DD8">
            <v>87440846</v>
          </cell>
          <cell r="DE8">
            <v>88939669</v>
          </cell>
          <cell r="DF8">
            <v>85597379</v>
          </cell>
          <cell r="DG8">
            <v>81353444</v>
          </cell>
          <cell r="DH8">
            <v>78630706</v>
          </cell>
          <cell r="DI8">
            <v>80581126</v>
          </cell>
          <cell r="DJ8">
            <v>77087985</v>
          </cell>
          <cell r="DK8">
            <v>73278006</v>
          </cell>
          <cell r="DL8">
            <v>70152002</v>
          </cell>
          <cell r="DM8">
            <v>72018398</v>
          </cell>
          <cell r="DN8">
            <v>68319018</v>
          </cell>
          <cell r="DO8">
            <v>69435424</v>
          </cell>
          <cell r="DP8">
            <v>66750889</v>
          </cell>
          <cell r="DQ8">
            <v>67013872</v>
          </cell>
          <cell r="DR8">
            <v>68227154</v>
          </cell>
          <cell r="DS8">
            <v>65944424</v>
          </cell>
          <cell r="DT8">
            <v>63402505</v>
          </cell>
          <cell r="DU8">
            <v>63072764</v>
          </cell>
          <cell r="DV8">
            <v>60054832</v>
          </cell>
          <cell r="DW8">
            <v>58440502</v>
          </cell>
          <cell r="DX8">
            <v>57116947</v>
          </cell>
          <cell r="DY8">
            <v>54653300</v>
          </cell>
          <cell r="DZ8">
            <v>49310775</v>
          </cell>
          <cell r="EA8">
            <v>47991534</v>
          </cell>
          <cell r="EB8">
            <v>54795678</v>
          </cell>
          <cell r="EC8">
            <v>46164334</v>
          </cell>
          <cell r="ED8">
            <v>42351119</v>
          </cell>
          <cell r="EE8">
            <v>42351119</v>
          </cell>
          <cell r="EF8">
            <v>40634476</v>
          </cell>
          <cell r="EG8">
            <v>38883993</v>
          </cell>
          <cell r="EH8">
            <v>35652054</v>
          </cell>
          <cell r="EI8"/>
          <cell r="EJ8">
            <v>13933946</v>
          </cell>
          <cell r="EK8">
            <v>26417267</v>
          </cell>
          <cell r="EL8"/>
          <cell r="EM8">
            <v>40351213</v>
          </cell>
          <cell r="EN8">
            <v>19368147</v>
          </cell>
          <cell r="EO8">
            <v>22670744</v>
          </cell>
          <cell r="EP8">
            <v>14820187</v>
          </cell>
          <cell r="EQ8">
            <v>37490931</v>
          </cell>
          <cell r="ER8">
            <v>10750646</v>
          </cell>
          <cell r="ES8">
            <v>301071653</v>
          </cell>
        </row>
        <row r="9">
          <cell r="B9" t="str">
            <v>NCBA</v>
          </cell>
          <cell r="C9">
            <v>520.85029299999997</v>
          </cell>
          <cell r="D9">
            <v>215.76223300000001</v>
          </cell>
          <cell r="E9">
            <v>411.36583999999999</v>
          </cell>
          <cell r="F9">
            <v>62.900742999999999</v>
          </cell>
          <cell r="G9">
            <v>63.078736999999997</v>
          </cell>
          <cell r="H9">
            <v>75.022216</v>
          </cell>
          <cell r="I9">
            <v>339.32074</v>
          </cell>
          <cell r="J9">
            <v>3.190318</v>
          </cell>
          <cell r="K9">
            <v>11.939544</v>
          </cell>
          <cell r="L9"/>
          <cell r="M9">
            <v>9.1505400452203803E-2</v>
          </cell>
          <cell r="N9">
            <v>9.1700362474529895E-2</v>
          </cell>
          <cell r="O9">
            <v>9.3285053679884503E-2</v>
          </cell>
          <cell r="P9">
            <v>9.5215656980948304E-2</v>
          </cell>
          <cell r="Q9">
            <v>9.3862094161564227E-2</v>
          </cell>
          <cell r="R9">
            <v>9.3561134615991456E-2</v>
          </cell>
          <cell r="S9">
            <v>9.6950600236494641E-2</v>
          </cell>
          <cell r="T9">
            <v>9.74673050392518E-2</v>
          </cell>
          <cell r="U9">
            <v>9.6737257376679486E-2</v>
          </cell>
          <cell r="V9">
            <v>9.6737257376679486E-2</v>
          </cell>
          <cell r="W9">
            <v>9.7055711435556496E-2</v>
          </cell>
          <cell r="X9">
            <v>9.6142153326629703E-2</v>
          </cell>
          <cell r="Y9">
            <v>9.7983448925575395E-2</v>
          </cell>
          <cell r="Z9">
            <v>5.6204283601014399E-2</v>
          </cell>
          <cell r="AA9">
            <v>5.5953636490812454E-2</v>
          </cell>
          <cell r="AB9">
            <v>5.3466063280938905E-2</v>
          </cell>
          <cell r="AC9">
            <v>5.3057841065827435E-2</v>
          </cell>
          <cell r="AD9">
            <v>5.1215123751676375E-2</v>
          </cell>
          <cell r="AE9">
            <v>5.4621060328248094E-2</v>
          </cell>
          <cell r="AF9">
            <v>5.3054020917043358E-2</v>
          </cell>
          <cell r="AG9">
            <v>5.2787811272880056E-2</v>
          </cell>
          <cell r="AH9">
            <v>5.2254477482426093E-2</v>
          </cell>
          <cell r="AI9">
            <v>4.8437281495554596E-2</v>
          </cell>
          <cell r="AJ9">
            <v>4.5534816425472802E-2</v>
          </cell>
          <cell r="AK9">
            <v>4.6003496432953359E-2</v>
          </cell>
          <cell r="AL9">
            <v>4.7926210129083477E-2</v>
          </cell>
          <cell r="AM9">
            <v>4.2843468532287779E-2</v>
          </cell>
          <cell r="AN9">
            <v>4.2605531985737341E-2</v>
          </cell>
          <cell r="AO9">
            <v>3.8746058159839739E-2</v>
          </cell>
          <cell r="AP9">
            <v>3.978342370323365E-2</v>
          </cell>
          <cell r="AQ9">
            <v>313413032</v>
          </cell>
          <cell r="AR9">
            <v>195568503</v>
          </cell>
          <cell r="AS9">
            <v>0</v>
          </cell>
          <cell r="AT9">
            <v>228782134</v>
          </cell>
          <cell r="AU9">
            <v>0</v>
          </cell>
          <cell r="AV9">
            <v>40312354</v>
          </cell>
          <cell r="AW9">
            <v>51920201</v>
          </cell>
          <cell r="AX9">
            <v>263782134</v>
          </cell>
          <cell r="AY9">
            <v>13553634</v>
          </cell>
          <cell r="AZ9">
            <v>20834301</v>
          </cell>
          <cell r="BA9">
            <v>20834.300999999999</v>
          </cell>
          <cell r="BB9">
            <v>4733253</v>
          </cell>
          <cell r="BC9"/>
          <cell r="BD9">
            <v>8.9834706339265977E-2</v>
          </cell>
          <cell r="BE9">
            <v>7.586296004272268E-2</v>
          </cell>
          <cell r="BF9">
            <v>9.8441185921159552E-2</v>
          </cell>
          <cell r="BG9">
            <v>8.2354640267331441E-2</v>
          </cell>
          <cell r="BH9">
            <v>0.13932707009657649</v>
          </cell>
          <cell r="BI9">
            <v>2.0235907287324457E-2</v>
          </cell>
          <cell r="BJ9">
            <v>0.18589708663254711</v>
          </cell>
          <cell r="BK9">
            <v>0.1853725268900451</v>
          </cell>
          <cell r="BL9">
            <v>0.42450370163400225</v>
          </cell>
          <cell r="BM9">
            <v>0.38093623095918583</v>
          </cell>
          <cell r="BN9">
            <v>0.13641368241498375</v>
          </cell>
          <cell r="BO9">
            <v>0.64608510149242426</v>
          </cell>
          <cell r="BP9">
            <v>0.10248388998644907</v>
          </cell>
          <cell r="BQ9">
            <v>4.1335926727819272E-2</v>
          </cell>
          <cell r="BR9">
            <v>6.1147963258629798E-2</v>
          </cell>
          <cell r="BS9">
            <v>0.52450206609279959</v>
          </cell>
          <cell r="BT9">
            <v>7.1089061086053076E-2</v>
          </cell>
          <cell r="BU9">
            <v>8.5978012722604576E-3</v>
          </cell>
          <cell r="BV9">
            <v>4.4599524572562589E-2</v>
          </cell>
          <cell r="BW9">
            <v>520850293</v>
          </cell>
          <cell r="BX9">
            <v>500167097</v>
          </cell>
          <cell r="BY9">
            <v>503274085</v>
          </cell>
          <cell r="BZ9">
            <v>491613725</v>
          </cell>
          <cell r="CA9">
            <v>484389225</v>
          </cell>
          <cell r="CB9">
            <v>480797719</v>
          </cell>
          <cell r="CC9">
            <v>477674950</v>
          </cell>
          <cell r="CD9">
            <v>464890685</v>
          </cell>
          <cell r="CE9">
            <v>547750081</v>
          </cell>
          <cell r="CF9">
            <v>447029877</v>
          </cell>
          <cell r="CG9">
            <v>239013127</v>
          </cell>
          <cell r="CH9">
            <v>0</v>
          </cell>
          <cell r="CI9">
            <v>415348889</v>
          </cell>
          <cell r="CJ9">
            <v>223448379</v>
          </cell>
          <cell r="CK9">
            <v>225544631</v>
          </cell>
          <cell r="CL9">
            <v>229525229</v>
          </cell>
          <cell r="CM9">
            <v>219009371</v>
          </cell>
          <cell r="CN9">
            <v>216387023</v>
          </cell>
          <cell r="CO9">
            <v>202699639</v>
          </cell>
          <cell r="CP9">
            <v>210877927</v>
          </cell>
          <cell r="CQ9">
            <v>211118198</v>
          </cell>
          <cell r="CR9">
            <v>206328561</v>
          </cell>
          <cell r="CS9">
            <v>195962086</v>
          </cell>
          <cell r="CT9">
            <v>198484270</v>
          </cell>
          <cell r="CU9">
            <v>184466862</v>
          </cell>
          <cell r="CV9">
            <v>179346404</v>
          </cell>
          <cell r="CW9">
            <v>174983667</v>
          </cell>
          <cell r="CX9">
            <v>175808828</v>
          </cell>
          <cell r="CY9">
            <v>154710864</v>
          </cell>
          <cell r="CZ9">
            <v>143801266</v>
          </cell>
          <cell r="DA9">
            <v>119783476</v>
          </cell>
          <cell r="DB9">
            <v>124881964</v>
          </cell>
          <cell r="DC9">
            <v>75022216</v>
          </cell>
          <cell r="DD9">
            <v>74300657</v>
          </cell>
          <cell r="DE9">
            <v>71734186</v>
          </cell>
          <cell r="DF9">
            <v>72028375</v>
          </cell>
          <cell r="DG9">
            <v>72553519</v>
          </cell>
          <cell r="DH9">
            <v>72166013</v>
          </cell>
          <cell r="DI9">
            <v>71092199</v>
          </cell>
          <cell r="DJ9">
            <v>69416255</v>
          </cell>
          <cell r="DK9">
            <v>70001759</v>
          </cell>
          <cell r="DL9">
            <v>0</v>
          </cell>
          <cell r="DM9">
            <v>33468865</v>
          </cell>
          <cell r="DN9">
            <v>0</v>
          </cell>
          <cell r="DO9">
            <v>32677307</v>
          </cell>
          <cell r="DP9">
            <v>31950763</v>
          </cell>
          <cell r="DQ9">
            <v>31671237</v>
          </cell>
          <cell r="DR9">
            <v>31571015</v>
          </cell>
          <cell r="DS9">
            <v>29764854</v>
          </cell>
          <cell r="DT9">
            <v>28396850</v>
          </cell>
          <cell r="DU9">
            <v>28887284</v>
          </cell>
          <cell r="DV9">
            <v>27470172</v>
          </cell>
          <cell r="DW9">
            <v>26187655</v>
          </cell>
          <cell r="DX9">
            <v>24321102</v>
          </cell>
          <cell r="DY9">
            <v>23949685</v>
          </cell>
          <cell r="DZ9">
            <v>22708080</v>
          </cell>
          <cell r="EA9">
            <v>19085273</v>
          </cell>
          <cell r="EB9">
            <v>18822475</v>
          </cell>
          <cell r="EC9">
            <v>18511215</v>
          </cell>
          <cell r="ED9">
            <v>17856644</v>
          </cell>
          <cell r="EE9">
            <v>17856644</v>
          </cell>
          <cell r="EF9">
            <v>14954339</v>
          </cell>
          <cell r="EG9">
            <v>15471795</v>
          </cell>
          <cell r="EH9">
            <v>13749281</v>
          </cell>
          <cell r="EI9"/>
          <cell r="EJ9">
            <v>13643203</v>
          </cell>
          <cell r="EK9">
            <v>18495982</v>
          </cell>
          <cell r="EL9"/>
          <cell r="EM9">
            <v>32139185</v>
          </cell>
          <cell r="EN9">
            <v>12242980</v>
          </cell>
          <cell r="EO9">
            <v>22020001</v>
          </cell>
          <cell r="EP9">
            <v>12062198</v>
          </cell>
          <cell r="EQ9">
            <v>34082199</v>
          </cell>
          <cell r="ER9">
            <v>7683048</v>
          </cell>
          <cell r="ES9">
            <v>215762233</v>
          </cell>
        </row>
        <row r="10">
          <cell r="B10" t="str">
            <v>Absa Bank Kenya</v>
          </cell>
          <cell r="C10">
            <v>411.167687</v>
          </cell>
          <cell r="D10">
            <v>229.08022</v>
          </cell>
          <cell r="E10">
            <v>270.75537800000001</v>
          </cell>
          <cell r="F10">
            <v>47.757432999999999</v>
          </cell>
          <cell r="G10">
            <v>56.044935000000002</v>
          </cell>
          <cell r="H10">
            <v>52.679521999999999</v>
          </cell>
          <cell r="I10">
            <v>324.80498399999999</v>
          </cell>
          <cell r="J10">
            <v>3.1098750000000002</v>
          </cell>
          <cell r="K10">
            <v>11.274936</v>
          </cell>
          <cell r="L10"/>
          <cell r="M10">
            <v>6.5422109095193567E-2</v>
          </cell>
          <cell r="N10">
            <v>6.492422724839772E-2</v>
          </cell>
          <cell r="O10">
            <v>6.3973084206154079E-2</v>
          </cell>
          <cell r="P10">
            <v>6.5102300281967548E-2</v>
          </cell>
          <cell r="Q10">
            <v>6.4438128030343933E-2</v>
          </cell>
          <cell r="R10">
            <v>6.4887599403401872E-2</v>
          </cell>
          <cell r="S10">
            <v>6.5776413678535151E-2</v>
          </cell>
          <cell r="T10">
            <v>6.7605259998546399E-2</v>
          </cell>
          <cell r="U10">
            <v>6.7201398417352384E-2</v>
          </cell>
          <cell r="V10">
            <v>6.9309079131394336E-2</v>
          </cell>
          <cell r="W10">
            <v>6.7305711401056886E-2</v>
          </cell>
          <cell r="X10">
            <v>6.9062370315111657E-2</v>
          </cell>
          <cell r="Y10">
            <v>6.9899479535340897E-2</v>
          </cell>
          <cell r="Z10">
            <v>6.9665979965692515E-2</v>
          </cell>
          <cell r="AA10">
            <v>6.6571807625765284E-2</v>
          </cell>
          <cell r="AB10">
            <v>6.8813021819434772E-2</v>
          </cell>
          <cell r="AC10">
            <v>6.7402797826715932E-2</v>
          </cell>
          <cell r="AD10">
            <v>6.8672384088949323E-2</v>
          </cell>
          <cell r="AE10">
            <v>6.9604026480536943E-2</v>
          </cell>
          <cell r="AF10">
            <v>6.9696517493310753E-2</v>
          </cell>
          <cell r="AG10">
            <v>7.0225197842729847E-2</v>
          </cell>
          <cell r="AH10">
            <v>6.8253664356214966E-2</v>
          </cell>
          <cell r="AI10">
            <v>6.7135957760077025E-2</v>
          </cell>
          <cell r="AJ10">
            <v>6.6433031723546504E-2</v>
          </cell>
          <cell r="AK10">
            <v>7.0473547433140202E-2</v>
          </cell>
          <cell r="AL10">
            <v>7.2892726696750149E-2</v>
          </cell>
          <cell r="AM10">
            <v>7.130132863843322E-2</v>
          </cell>
          <cell r="AN10">
            <v>7.2816030490544692E-2</v>
          </cell>
          <cell r="AO10">
            <v>7.2833618657822535E-2</v>
          </cell>
          <cell r="AP10">
            <v>7.8008697497295637E-2</v>
          </cell>
          <cell r="AQ10">
            <v>313413032</v>
          </cell>
          <cell r="AR10">
            <v>195568503</v>
          </cell>
          <cell r="AS10">
            <v>0</v>
          </cell>
          <cell r="AT10">
            <v>228782134</v>
          </cell>
          <cell r="AU10">
            <v>0</v>
          </cell>
          <cell r="AV10">
            <v>40312354</v>
          </cell>
          <cell r="AW10">
            <v>51920201</v>
          </cell>
          <cell r="AX10">
            <v>263782134</v>
          </cell>
          <cell r="AY10">
            <v>13553634</v>
          </cell>
          <cell r="AZ10">
            <v>20834301</v>
          </cell>
          <cell r="BA10">
            <v>20834.300999999999</v>
          </cell>
          <cell r="BB10">
            <v>4733253</v>
          </cell>
          <cell r="BC10"/>
          <cell r="BD10">
            <v>7.0916977323924116E-2</v>
          </cell>
          <cell r="BE10">
            <v>8.054562346153564E-2</v>
          </cell>
          <cell r="BF10">
            <v>6.4792644194403295E-2</v>
          </cell>
          <cell r="BG10">
            <v>7.7770415546622632E-2</v>
          </cell>
          <cell r="BH10">
            <v>0.21375942081421273</v>
          </cell>
          <cell r="BI10">
            <v>2.6451983908994624E-2</v>
          </cell>
          <cell r="BJ10">
            <v>0.17254949203611974</v>
          </cell>
          <cell r="BK10">
            <v>0.14703417543617495</v>
          </cell>
          <cell r="BL10">
            <v>0.30156766394122619</v>
          </cell>
          <cell r="BM10">
            <v>0.44501378853366924</v>
          </cell>
          <cell r="BN10">
            <v>6.9875000951115651E-2</v>
          </cell>
          <cell r="BO10">
            <v>0.70858294845856595</v>
          </cell>
          <cell r="BP10">
            <v>0.10351785440579571</v>
          </cell>
          <cell r="BQ10">
            <v>2.3214428560626905E-2</v>
          </cell>
          <cell r="BR10">
            <v>8.0303425845168808E-2</v>
          </cell>
          <cell r="BS10">
            <v>0.84607818944227953</v>
          </cell>
          <cell r="BT10">
            <v>7.2990256494938899E-2</v>
          </cell>
          <cell r="BU10">
            <v>0.18550388814556287</v>
          </cell>
          <cell r="BV10">
            <v>0.11796258302746812</v>
          </cell>
          <cell r="BW10">
            <v>411167687</v>
          </cell>
          <cell r="BX10">
            <v>397890870</v>
          </cell>
          <cell r="BY10">
            <v>384068423</v>
          </cell>
          <cell r="BZ10">
            <v>377935772</v>
          </cell>
          <cell r="CA10">
            <v>388053702</v>
          </cell>
          <cell r="CB10">
            <v>392017704</v>
          </cell>
          <cell r="CC10">
            <v>381692956</v>
          </cell>
          <cell r="CD10">
            <v>374109200</v>
          </cell>
          <cell r="CE10">
            <v>359771428</v>
          </cell>
          <cell r="CF10">
            <v>353740701</v>
          </cell>
          <cell r="CG10">
            <v>354502860</v>
          </cell>
          <cell r="CH10">
            <v>325362737</v>
          </cell>
          <cell r="CI10">
            <v>322637854</v>
          </cell>
          <cell r="CJ10">
            <v>317007311</v>
          </cell>
          <cell r="CK10">
            <v>291293088</v>
          </cell>
          <cell r="CL10">
            <v>271682166</v>
          </cell>
          <cell r="CM10">
            <v>277609552</v>
          </cell>
          <cell r="CN10">
            <v>268015547</v>
          </cell>
          <cell r="CO10">
            <v>260429543</v>
          </cell>
          <cell r="CP10">
            <v>259498223</v>
          </cell>
          <cell r="CQ10">
            <v>264008571</v>
          </cell>
          <cell r="CR10">
            <v>256142570</v>
          </cell>
          <cell r="CS10">
            <v>211913140</v>
          </cell>
          <cell r="CT10">
            <v>241152698</v>
          </cell>
          <cell r="CU10">
            <v>221041523</v>
          </cell>
          <cell r="CV10">
            <v>234699871</v>
          </cell>
          <cell r="CW10">
            <v>230907978</v>
          </cell>
          <cell r="CX10">
            <v>226118124</v>
          </cell>
          <cell r="CY10">
            <v>218771220</v>
          </cell>
          <cell r="CZ10">
            <v>213439675</v>
          </cell>
          <cell r="DA10">
            <v>200975424</v>
          </cell>
          <cell r="DB10">
            <v>207009618</v>
          </cell>
          <cell r="DC10">
            <v>52679522</v>
          </cell>
          <cell r="DD10">
            <v>50173619</v>
          </cell>
          <cell r="DE10">
            <v>46982487</v>
          </cell>
          <cell r="DF10">
            <v>44969283</v>
          </cell>
          <cell r="DG10">
            <v>43215105</v>
          </cell>
          <cell r="DH10">
            <v>41675586</v>
          </cell>
          <cell r="DI10">
            <v>41057360</v>
          </cell>
          <cell r="DJ10">
            <v>44079414</v>
          </cell>
          <cell r="DK10">
            <v>42967475</v>
          </cell>
          <cell r="DL10">
            <v>41546560</v>
          </cell>
          <cell r="DM10">
            <v>54143264</v>
          </cell>
          <cell r="DN10">
            <v>43393443</v>
          </cell>
          <cell r="DO10">
            <v>41909848</v>
          </cell>
          <cell r="DP10">
            <v>40114088</v>
          </cell>
          <cell r="DQ10">
            <v>43607960</v>
          </cell>
          <cell r="DR10">
            <v>43559168</v>
          </cell>
          <cell r="DS10">
            <v>42020987</v>
          </cell>
          <cell r="DT10">
            <v>40337534</v>
          </cell>
          <cell r="DU10">
            <v>43652097</v>
          </cell>
          <cell r="DV10">
            <v>42094710</v>
          </cell>
          <cell r="DW10">
            <v>41470872</v>
          </cell>
          <cell r="DX10">
            <v>39103584</v>
          </cell>
          <cell r="DY10">
            <v>42315483</v>
          </cell>
          <cell r="DZ10">
            <v>39716371</v>
          </cell>
          <cell r="EA10">
            <v>36852164</v>
          </cell>
          <cell r="EB10">
            <v>36237869</v>
          </cell>
          <cell r="EC10">
            <v>40265422</v>
          </cell>
          <cell r="ED10">
            <v>38186091</v>
          </cell>
          <cell r="EE10">
            <v>38186091</v>
          </cell>
          <cell r="EF10">
            <v>36042316</v>
          </cell>
          <cell r="EG10">
            <v>34465579</v>
          </cell>
          <cell r="EH10">
            <v>32370886</v>
          </cell>
          <cell r="EI10"/>
          <cell r="EJ10">
            <v>7975443</v>
          </cell>
          <cell r="EK10">
            <v>18471169</v>
          </cell>
          <cell r="EL10"/>
          <cell r="EM10">
            <v>26446612</v>
          </cell>
          <cell r="EN10">
            <v>11769107</v>
          </cell>
          <cell r="EO10">
            <v>12194354</v>
          </cell>
          <cell r="EP10">
            <v>5015140</v>
          </cell>
          <cell r="EQ10">
            <v>17209494</v>
          </cell>
          <cell r="ER10">
            <v>7827507</v>
          </cell>
          <cell r="ES10">
            <v>229080220</v>
          </cell>
        </row>
        <row r="11">
          <cell r="B11" t="str">
            <v>Standard Chartered Bank</v>
          </cell>
          <cell r="C11">
            <v>330.61280399999998</v>
          </cell>
          <cell r="D11">
            <v>131.74411599999999</v>
          </cell>
          <cell r="E11">
            <v>258.37971800000003</v>
          </cell>
          <cell r="F11">
            <v>41.732650999999997</v>
          </cell>
          <cell r="G11">
            <v>47.325718999999999</v>
          </cell>
          <cell r="H11">
            <v>51.679000000000002</v>
          </cell>
          <cell r="I11">
            <v>267.57116500000001</v>
          </cell>
          <cell r="J11">
            <v>2.5327120000000001</v>
          </cell>
          <cell r="K11">
            <v>7.8311609999999998</v>
          </cell>
          <cell r="L11"/>
          <cell r="M11">
            <v>5.9420265009753483E-2</v>
          </cell>
          <cell r="N11">
            <v>6.3021800754755997E-2</v>
          </cell>
          <cell r="O11">
            <v>6.3842833545591046E-2</v>
          </cell>
          <cell r="P11">
            <v>6.5105397951249006E-2</v>
          </cell>
          <cell r="Q11">
            <v>6.2261398194086465E-2</v>
          </cell>
          <cell r="R11">
            <v>6.5312294814785399E-2</v>
          </cell>
          <cell r="S11">
            <v>6.5024706544385774E-2</v>
          </cell>
          <cell r="T11">
            <v>6.2999678755020924E-2</v>
          </cell>
          <cell r="U11">
            <v>6.54057751117752E-2</v>
          </cell>
          <cell r="V11">
            <v>6.8011392204713972E-2</v>
          </cell>
          <cell r="W11">
            <v>6.6876241658463467E-2</v>
          </cell>
          <cell r="X11">
            <v>6.7923254318470433E-2</v>
          </cell>
          <cell r="Y11">
            <v>7.1279750319827348E-2</v>
          </cell>
          <cell r="Z11">
            <v>7.498422676639499E-2</v>
          </cell>
          <cell r="AA11">
            <v>7.1336857972631479E-2</v>
          </cell>
          <cell r="AB11">
            <v>7.6881029199935363E-2</v>
          </cell>
          <cell r="AC11">
            <v>7.4690155088795118E-2</v>
          </cell>
          <cell r="AD11">
            <v>7.3800484600600014E-2</v>
          </cell>
          <cell r="AE11">
            <v>7.0819460656538033E-2</v>
          </cell>
          <cell r="AF11">
            <v>7.3087283938123498E-2</v>
          </cell>
          <cell r="AG11">
            <v>7.3585483805675506E-2</v>
          </cell>
          <cell r="AH11">
            <v>7.4799554054957196E-2</v>
          </cell>
          <cell r="AI11">
            <v>6.9135590723677365E-2</v>
          </cell>
          <cell r="AJ11">
            <v>6.8060282438070566E-2</v>
          </cell>
          <cell r="AK11">
            <v>7.2892927680585043E-2</v>
          </cell>
          <cell r="AL11">
            <v>7.2478126933566631E-2</v>
          </cell>
          <cell r="AM11">
            <v>7.2993438485868048E-2</v>
          </cell>
          <cell r="AN11">
            <v>7.3326734059672591E-2</v>
          </cell>
          <cell r="AO11">
            <v>7.6122376925973012E-2</v>
          </cell>
          <cell r="AP11">
            <v>7.8339222482251211E-2</v>
          </cell>
          <cell r="AQ11">
            <v>313413032</v>
          </cell>
          <cell r="AR11">
            <v>195568503</v>
          </cell>
          <cell r="AS11">
            <v>0</v>
          </cell>
          <cell r="AT11">
            <v>228782134</v>
          </cell>
          <cell r="AU11">
            <v>0</v>
          </cell>
          <cell r="AV11">
            <v>40312354</v>
          </cell>
          <cell r="AW11">
            <v>51920201</v>
          </cell>
          <cell r="AX11">
            <v>263782134</v>
          </cell>
          <cell r="AY11">
            <v>13553634</v>
          </cell>
          <cell r="AZ11">
            <v>20834301</v>
          </cell>
          <cell r="BA11">
            <v>20834.300999999999</v>
          </cell>
          <cell r="BB11">
            <v>4733253</v>
          </cell>
          <cell r="BC11"/>
          <cell r="BD11">
            <v>5.7023111167456515E-2</v>
          </cell>
          <cell r="BE11">
            <v>4.6321816700756059E-2</v>
          </cell>
          <cell r="BF11">
            <v>6.1831108431110317E-2</v>
          </cell>
          <cell r="BG11">
            <v>5.4016505741806858E-2</v>
          </cell>
          <cell r="BH11">
            <v>0.14758199969910979</v>
          </cell>
          <cell r="BI11">
            <v>2.2907211677849579E-2</v>
          </cell>
          <cell r="BJ11">
            <v>0.17687152126425879</v>
          </cell>
          <cell r="BK11">
            <v>0.15596841685089646</v>
          </cell>
          <cell r="BL11">
            <v>0.2985658006023833</v>
          </cell>
          <cell r="BM11">
            <v>0.49809752956951581</v>
          </cell>
          <cell r="BN11">
            <v>9.4733041857565703E-2</v>
          </cell>
          <cell r="BO11">
            <v>0.71289285713249506</v>
          </cell>
          <cell r="BP11">
            <v>0.10032978078643383</v>
          </cell>
          <cell r="BQ11">
            <v>1.2979466515482929E-2</v>
          </cell>
          <cell r="BR11">
            <v>8.7350314270950899E-2</v>
          </cell>
          <cell r="BS11">
            <v>0.50988567144422681</v>
          </cell>
          <cell r="BT11">
            <v>9.2348326640876055E-2</v>
          </cell>
          <cell r="BU11">
            <v>0.18861120196255782</v>
          </cell>
          <cell r="BV11">
            <v>0.13042029027737012</v>
          </cell>
          <cell r="BW11">
            <v>330612804</v>
          </cell>
          <cell r="BX11">
            <v>345656402</v>
          </cell>
          <cell r="BY11">
            <v>339525181</v>
          </cell>
          <cell r="BZ11">
            <v>325872857</v>
          </cell>
          <cell r="CA11">
            <v>314304906</v>
          </cell>
          <cell r="CB11">
            <v>327214126</v>
          </cell>
          <cell r="CC11">
            <v>311432013</v>
          </cell>
          <cell r="CD11">
            <v>302295903</v>
          </cell>
          <cell r="CE11">
            <v>289422215</v>
          </cell>
          <cell r="CF11">
            <v>293472543</v>
          </cell>
          <cell r="CG11">
            <v>300226174</v>
          </cell>
          <cell r="CH11">
            <v>284691002</v>
          </cell>
          <cell r="CI11">
            <v>287606164</v>
          </cell>
          <cell r="CJ11">
            <v>295049630</v>
          </cell>
          <cell r="CK11">
            <v>293306671</v>
          </cell>
          <cell r="CL11">
            <v>285125438</v>
          </cell>
          <cell r="CM11">
            <v>309951569</v>
          </cell>
          <cell r="CN11">
            <v>288711107</v>
          </cell>
          <cell r="CO11">
            <v>274006884</v>
          </cell>
          <cell r="CP11">
            <v>250274108</v>
          </cell>
          <cell r="CQ11">
            <v>264072997</v>
          </cell>
          <cell r="CR11">
            <v>255903727</v>
          </cell>
          <cell r="CS11">
            <v>249710651</v>
          </cell>
          <cell r="CT11">
            <v>234130556</v>
          </cell>
          <cell r="CU11">
            <v>231786864</v>
          </cell>
          <cell r="CV11">
            <v>228338094</v>
          </cell>
          <cell r="CW11">
            <v>232984465</v>
          </cell>
          <cell r="CX11">
            <v>222635993</v>
          </cell>
          <cell r="CY11">
            <v>223082484</v>
          </cell>
          <cell r="CZ11">
            <v>228860613</v>
          </cell>
          <cell r="DA11">
            <v>217819880</v>
          </cell>
          <cell r="DB11">
            <v>220523869</v>
          </cell>
          <cell r="DC11">
            <v>51679000</v>
          </cell>
          <cell r="DD11">
            <v>50558270</v>
          </cell>
          <cell r="DE11">
            <v>51917837</v>
          </cell>
          <cell r="DF11">
            <v>50218630</v>
          </cell>
          <cell r="DG11">
            <v>50171424</v>
          </cell>
          <cell r="DH11">
            <v>50846552</v>
          </cell>
          <cell r="DI11">
            <v>49068888</v>
          </cell>
          <cell r="DJ11">
            <v>47221510</v>
          </cell>
          <cell r="DK11">
            <v>46080820</v>
          </cell>
          <cell r="DL11">
            <v>54194365</v>
          </cell>
          <cell r="DM11">
            <v>47621354</v>
          </cell>
          <cell r="DN11">
            <v>54336279</v>
          </cell>
          <cell r="DO11">
            <v>54209897</v>
          </cell>
          <cell r="DP11">
            <v>43217065</v>
          </cell>
          <cell r="DQ11">
            <v>54028274</v>
          </cell>
          <cell r="DR11">
            <v>45483852</v>
          </cell>
          <cell r="DS11">
            <v>43809586</v>
          </cell>
          <cell r="DT11">
            <v>42698407</v>
          </cell>
          <cell r="DU11">
            <v>54660764</v>
          </cell>
          <cell r="DV11">
            <v>43904779</v>
          </cell>
          <cell r="DW11">
            <v>43288125</v>
          </cell>
          <cell r="DX11">
            <v>43083098</v>
          </cell>
          <cell r="DY11">
            <v>43850954</v>
          </cell>
          <cell r="DZ11">
            <v>40914483</v>
          </cell>
          <cell r="EA11">
            <v>41143859</v>
          </cell>
          <cell r="EB11">
            <v>39848778</v>
          </cell>
          <cell r="EC11">
            <v>42126191</v>
          </cell>
          <cell r="ED11">
            <v>40449853</v>
          </cell>
          <cell r="EE11">
            <v>40449853</v>
          </cell>
          <cell r="EF11">
            <v>39685452</v>
          </cell>
          <cell r="EG11">
            <v>38765178</v>
          </cell>
          <cell r="EH11">
            <v>36029984</v>
          </cell>
          <cell r="EI11"/>
          <cell r="EJ11">
            <v>6253501</v>
          </cell>
          <cell r="EK11">
            <v>14691634</v>
          </cell>
          <cell r="EL11"/>
          <cell r="EM11">
            <v>20945135</v>
          </cell>
          <cell r="EN11">
            <v>10432720</v>
          </cell>
          <cell r="EO11">
            <v>9828343</v>
          </cell>
          <cell r="EP11">
            <v>3958221</v>
          </cell>
          <cell r="EQ11">
            <v>13786564</v>
          </cell>
          <cell r="ER11">
            <v>5639346</v>
          </cell>
          <cell r="ES11">
            <v>131744116</v>
          </cell>
        </row>
        <row r="12">
          <cell r="B12" t="str">
            <v>Diamond Trust Bank</v>
          </cell>
          <cell r="C12">
            <v>311.47598399999998</v>
          </cell>
          <cell r="D12">
            <v>152.564763</v>
          </cell>
          <cell r="E12">
            <v>223.59047899999999</v>
          </cell>
          <cell r="F12">
            <v>49.653539000000002</v>
          </cell>
          <cell r="G12">
            <v>52.917864000000002</v>
          </cell>
          <cell r="H12">
            <v>58.162509999999997</v>
          </cell>
          <cell r="I12">
            <v>239.68941000000001</v>
          </cell>
          <cell r="J12">
            <v>1.3537790000000001</v>
          </cell>
          <cell r="K12">
            <v>5.9716639999999996</v>
          </cell>
          <cell r="L12"/>
          <cell r="M12">
            <v>5.8029315390520989E-2</v>
          </cell>
          <cell r="N12">
            <v>5.8336259871913446E-2</v>
          </cell>
          <cell r="O12">
            <v>5.8844001176339339E-2</v>
          </cell>
          <cell r="P12">
            <v>5.9890101100934401E-2</v>
          </cell>
          <cell r="Q12">
            <v>5.878127561861414E-2</v>
          </cell>
          <cell r="R12">
            <v>5.8507313219189803E-2</v>
          </cell>
          <cell r="S12">
            <v>6.0618957248676053E-2</v>
          </cell>
          <cell r="T12">
            <v>6.2977914354430786E-2</v>
          </cell>
          <cell r="U12">
            <v>6.3683394351932029E-2</v>
          </cell>
          <cell r="V12">
            <v>6.3770351079649706E-2</v>
          </cell>
          <cell r="W12">
            <v>6.5940347249586514E-2</v>
          </cell>
          <cell r="X12">
            <v>6.7343303785622588E-2</v>
          </cell>
          <cell r="Y12">
            <v>6.8787074781720137E-2</v>
          </cell>
          <cell r="Z12">
            <v>6.9242724646015011E-2</v>
          </cell>
          <cell r="AA12">
            <v>6.6636654223616559E-2</v>
          </cell>
          <cell r="AB12">
            <v>6.6563556187517248E-2</v>
          </cell>
          <cell r="AC12">
            <v>6.4662708824676812E-2</v>
          </cell>
          <cell r="AD12">
            <v>6.4225378142243925E-2</v>
          </cell>
          <cell r="AE12">
            <v>6.3931954794117257E-2</v>
          </cell>
          <cell r="AF12">
            <v>5.9424839579737959E-2</v>
          </cell>
          <cell r="AG12">
            <v>5.8910865466428299E-2</v>
          </cell>
          <cell r="AH12">
            <v>5.688000529505001E-2</v>
          </cell>
          <cell r="AI12">
            <v>4.8020961225879545E-2</v>
          </cell>
          <cell r="AJ12">
            <v>4.6628364034915784E-2</v>
          </cell>
          <cell r="AK12">
            <v>4.6546312553362799E-2</v>
          </cell>
          <cell r="AL12">
            <v>4.6615122798219506E-2</v>
          </cell>
          <cell r="AM12">
            <v>4.4907011706007707E-2</v>
          </cell>
          <cell r="AN12">
            <v>4.1894073196298925E-2</v>
          </cell>
          <cell r="AO12">
            <v>4.3056383213295579E-2</v>
          </cell>
          <cell r="AP12">
            <v>4.3028618756943957E-2</v>
          </cell>
          <cell r="AQ12">
            <v>313413032</v>
          </cell>
          <cell r="AR12">
            <v>195568503</v>
          </cell>
          <cell r="AS12">
            <v>0</v>
          </cell>
          <cell r="AT12">
            <v>228782134</v>
          </cell>
          <cell r="AU12">
            <v>0</v>
          </cell>
          <cell r="AV12">
            <v>40312354</v>
          </cell>
          <cell r="AW12">
            <v>51920201</v>
          </cell>
          <cell r="AX12">
            <v>263782134</v>
          </cell>
          <cell r="AY12">
            <v>13553634</v>
          </cell>
          <cell r="AZ12">
            <v>20834301</v>
          </cell>
          <cell r="BA12">
            <v>20834.300999999999</v>
          </cell>
          <cell r="BB12">
            <v>4733253</v>
          </cell>
          <cell r="BC12"/>
          <cell r="BD12">
            <v>5.3722449483913234E-2</v>
          </cell>
          <cell r="BE12">
            <v>5.3642448719913159E-2</v>
          </cell>
          <cell r="BF12">
            <v>5.3505930179910219E-2</v>
          </cell>
          <cell r="BG12">
            <v>4.1190370462839583E-2</v>
          </cell>
          <cell r="BH12">
            <v>9.6273709051114112E-2</v>
          </cell>
          <cell r="BI12">
            <v>1.7319186432445025E-2</v>
          </cell>
          <cell r="BJ12">
            <v>0.22077681279285555</v>
          </cell>
          <cell r="BK12">
            <v>0.20715783396521356</v>
          </cell>
          <cell r="BL12">
            <v>0.25232502466714385</v>
          </cell>
          <cell r="BM12">
            <v>0.38657844721357792</v>
          </cell>
          <cell r="BN12">
            <v>0.12658388246407337</v>
          </cell>
          <cell r="BO12">
            <v>0.36568418222909738</v>
          </cell>
          <cell r="BP12">
            <v>8.4832097282912577E-2</v>
          </cell>
          <cell r="BQ12">
            <v>4.4970695223157151E-2</v>
          </cell>
          <cell r="BR12">
            <v>3.9861402059755427E-2</v>
          </cell>
          <cell r="BS12">
            <v>0.68234015903691503</v>
          </cell>
          <cell r="BT12">
            <v>4.9045267016529538E-2</v>
          </cell>
          <cell r="BU12">
            <v>4.223061684522058E-2</v>
          </cell>
          <cell r="BV12">
            <v>4.5597492164589901E-2</v>
          </cell>
          <cell r="BW12">
            <v>311475984</v>
          </cell>
          <cell r="BX12">
            <v>311029629</v>
          </cell>
          <cell r="BY12">
            <v>305166682</v>
          </cell>
          <cell r="BZ12">
            <v>312189185</v>
          </cell>
          <cell r="CA12">
            <v>285772503</v>
          </cell>
          <cell r="CB12">
            <v>284319070</v>
          </cell>
          <cell r="CC12">
            <v>286363190</v>
          </cell>
          <cell r="CD12">
            <v>287250595</v>
          </cell>
          <cell r="CE12">
            <v>283581295</v>
          </cell>
          <cell r="CF12">
            <v>280115753</v>
          </cell>
          <cell r="CG12">
            <v>277153801</v>
          </cell>
          <cell r="CH12">
            <v>281515703</v>
          </cell>
          <cell r="CI12">
            <v>291515544</v>
          </cell>
          <cell r="CJ12">
            <v>285735153</v>
          </cell>
          <cell r="CK12">
            <v>277054843</v>
          </cell>
          <cell r="CL12">
            <v>270081538</v>
          </cell>
          <cell r="CM12">
            <v>267675547</v>
          </cell>
          <cell r="CN12">
            <v>258159603</v>
          </cell>
          <cell r="CO12">
            <v>248863252</v>
          </cell>
          <cell r="CP12">
            <v>244123818</v>
          </cell>
          <cell r="CQ12">
            <v>230711438</v>
          </cell>
          <cell r="CR12">
            <v>222154764</v>
          </cell>
          <cell r="CS12">
            <v>205480349</v>
          </cell>
          <cell r="CT12">
            <v>190947903</v>
          </cell>
          <cell r="CU12">
            <v>166004397</v>
          </cell>
          <cell r="CV12">
            <v>158030111</v>
          </cell>
          <cell r="CW12">
            <v>148561346</v>
          </cell>
          <cell r="CX12">
            <v>141175794</v>
          </cell>
          <cell r="CY12">
            <v>126274802</v>
          </cell>
          <cell r="CZ12">
            <v>120443207</v>
          </cell>
          <cell r="DA12">
            <v>116208461</v>
          </cell>
          <cell r="DB12">
            <v>114136429</v>
          </cell>
          <cell r="DC12">
            <v>58162510</v>
          </cell>
          <cell r="DD12">
            <v>56582338</v>
          </cell>
          <cell r="DE12">
            <v>55669588</v>
          </cell>
          <cell r="DF12">
            <v>54031914</v>
          </cell>
          <cell r="DG12">
            <v>55081135</v>
          </cell>
          <cell r="DH12">
            <v>53625595</v>
          </cell>
          <cell r="DI12">
            <v>53605998</v>
          </cell>
          <cell r="DJ12">
            <v>52001378</v>
          </cell>
          <cell r="DK12">
            <v>51826136</v>
          </cell>
          <cell r="DL12">
            <v>50349508</v>
          </cell>
          <cell r="DM12">
            <v>49236941</v>
          </cell>
          <cell r="DN12">
            <v>47712838</v>
          </cell>
          <cell r="DO12">
            <v>46325610</v>
          </cell>
          <cell r="DP12">
            <v>44769721</v>
          </cell>
          <cell r="DQ12">
            <v>44323296</v>
          </cell>
          <cell r="DR12">
            <v>43003972</v>
          </cell>
          <cell r="DS12">
            <v>41508356</v>
          </cell>
          <cell r="DT12">
            <v>37678168</v>
          </cell>
          <cell r="DU12">
            <v>37678168</v>
          </cell>
          <cell r="DV12">
            <v>36431809</v>
          </cell>
          <cell r="DW12">
            <v>33545124</v>
          </cell>
          <cell r="DX12">
            <v>32359121</v>
          </cell>
          <cell r="DY12">
            <v>31216658</v>
          </cell>
          <cell r="DZ12">
            <v>29996201</v>
          </cell>
          <cell r="EA12">
            <v>28616712</v>
          </cell>
          <cell r="EB12">
            <v>27536573</v>
          </cell>
          <cell r="EC12">
            <v>26882050</v>
          </cell>
          <cell r="ED12">
            <v>25784414</v>
          </cell>
          <cell r="EE12">
            <v>25784414</v>
          </cell>
          <cell r="EF12">
            <v>24822904</v>
          </cell>
          <cell r="EG12">
            <v>19515880</v>
          </cell>
          <cell r="EH12">
            <v>18568277</v>
          </cell>
          <cell r="EI12"/>
          <cell r="EJ12">
            <v>3189463</v>
          </cell>
          <cell r="EK12">
            <v>9450833</v>
          </cell>
          <cell r="EL12"/>
          <cell r="EM12">
            <v>12640296</v>
          </cell>
          <cell r="EN12">
            <v>4886466</v>
          </cell>
          <cell r="EO12">
            <v>8085700</v>
          </cell>
          <cell r="EP12">
            <v>14025456</v>
          </cell>
          <cell r="EQ12">
            <v>22111156</v>
          </cell>
          <cell r="ER12">
            <v>4050515</v>
          </cell>
          <cell r="ES12">
            <v>152564763</v>
          </cell>
        </row>
        <row r="13">
          <cell r="B13" t="str">
            <v>I&amp;M Bank</v>
          </cell>
          <cell r="C13">
            <v>294.91555499999998</v>
          </cell>
          <cell r="D13">
            <v>160.53568100000001</v>
          </cell>
          <cell r="E13">
            <v>221.635358</v>
          </cell>
          <cell r="F13">
            <v>37.620468000000002</v>
          </cell>
          <cell r="G13">
            <v>51.537633999999997</v>
          </cell>
          <cell r="H13">
            <v>49.557073000000003</v>
          </cell>
          <cell r="I13">
            <v>242.75779600000001</v>
          </cell>
          <cell r="J13">
            <v>0.66408500000000004</v>
          </cell>
          <cell r="K13">
            <v>6.2549780000000004</v>
          </cell>
          <cell r="L13"/>
          <cell r="M13">
            <v>5.3623858494863286E-2</v>
          </cell>
          <cell r="N13">
            <v>5.316182593330173E-2</v>
          </cell>
          <cell r="O13">
            <v>5.6697457410697899E-2</v>
          </cell>
          <cell r="P13">
            <v>5.7736868681432109E-2</v>
          </cell>
          <cell r="Q13">
            <v>5.6115751034479078E-2</v>
          </cell>
          <cell r="R13">
            <v>5.6885018706977375E-2</v>
          </cell>
          <cell r="S13">
            <v>5.7527479397708067E-2</v>
          </cell>
          <cell r="T13">
            <v>5.7652553355791517E-2</v>
          </cell>
          <cell r="U13">
            <v>5.7578853304255398E-2</v>
          </cell>
          <cell r="V13">
            <v>5.5564279596801769E-2</v>
          </cell>
          <cell r="W13">
            <v>5.4353542067072574E-2</v>
          </cell>
          <cell r="X13">
            <v>5.4764084219746004E-2</v>
          </cell>
          <cell r="Y13">
            <v>5.5787367611461226E-2</v>
          </cell>
          <cell r="Z13">
            <v>5.0203665962118768E-2</v>
          </cell>
          <cell r="AA13">
            <v>4.8706199142925399E-2</v>
          </cell>
          <cell r="AB13">
            <v>4.677578260238463E-2</v>
          </cell>
          <cell r="AC13">
            <v>4.6872061663632426E-2</v>
          </cell>
          <cell r="AD13">
            <v>4.7975242386330899E-2</v>
          </cell>
          <cell r="AE13">
            <v>4.7157054812076098E-2</v>
          </cell>
          <cell r="AF13">
            <v>4.6143569105249208E-2</v>
          </cell>
          <cell r="AG13">
            <v>4.6976317574541598E-2</v>
          </cell>
          <cell r="AH13">
            <v>4.5655274182106423E-2</v>
          </cell>
          <cell r="AI13">
            <v>4.3266496320107151E-2</v>
          </cell>
          <cell r="AJ13">
            <v>4.1531279066490255E-2</v>
          </cell>
          <cell r="AK13">
            <v>4.1213964931783365E-2</v>
          </cell>
          <cell r="AL13">
            <v>4.1396234031227719E-2</v>
          </cell>
          <cell r="AM13">
            <v>4.0476165015553178E-2</v>
          </cell>
          <cell r="AN13">
            <v>4.0632602184221024E-2</v>
          </cell>
          <cell r="AO13">
            <v>4.1902503947468056E-2</v>
          </cell>
          <cell r="AP13">
            <v>4.1224725549765084E-2</v>
          </cell>
          <cell r="AQ13">
            <v>313413032</v>
          </cell>
          <cell r="AR13">
            <v>195568503</v>
          </cell>
          <cell r="AS13">
            <v>0</v>
          </cell>
          <cell r="AT13">
            <v>228782134</v>
          </cell>
          <cell r="AU13">
            <v>0</v>
          </cell>
          <cell r="AV13">
            <v>40312354</v>
          </cell>
          <cell r="AW13">
            <v>51920201</v>
          </cell>
          <cell r="AX13">
            <v>263782134</v>
          </cell>
          <cell r="AY13">
            <v>13553634</v>
          </cell>
          <cell r="AZ13">
            <v>20834301</v>
          </cell>
          <cell r="BA13">
            <v>20834.300999999999</v>
          </cell>
          <cell r="BB13">
            <v>4733253</v>
          </cell>
          <cell r="BC13"/>
          <cell r="BD13">
            <v>5.086615604209066E-2</v>
          </cell>
          <cell r="BE13">
            <v>5.6445058914153315E-2</v>
          </cell>
          <cell r="BF13">
            <v>5.3038063353974062E-2</v>
          </cell>
          <cell r="BG13">
            <v>4.3144567587344404E-2</v>
          </cell>
          <cell r="BH13">
            <v>0.11460413347980124</v>
          </cell>
          <cell r="BI13">
            <v>2.0183718030681506E-2</v>
          </cell>
          <cell r="BJ13">
            <v>0.21230063400311969</v>
          </cell>
          <cell r="BK13">
            <v>0.15497120430274461</v>
          </cell>
          <cell r="BL13">
            <v>0.30501301441120804</v>
          </cell>
          <cell r="BM13">
            <v>0.41528933554821645</v>
          </cell>
          <cell r="BN13">
            <v>9.6842836203349866E-2</v>
          </cell>
          <cell r="BO13">
            <v>0.61972555676389118</v>
          </cell>
          <cell r="BP13">
            <v>0.10344718824402209</v>
          </cell>
          <cell r="BQ13">
            <v>3.5958495274630527E-2</v>
          </cell>
          <cell r="BR13">
            <v>6.7488692969391556E-2</v>
          </cell>
          <cell r="BS13">
            <v>0.72432342225828428</v>
          </cell>
          <cell r="BT13">
            <v>7.3714274405763697E-2</v>
          </cell>
          <cell r="BU13">
            <v>4.3675222602349566E-2</v>
          </cell>
          <cell r="BV13">
            <v>6.23635912135974E-2</v>
          </cell>
          <cell r="BW13">
            <v>294915555</v>
          </cell>
          <cell r="BX13">
            <v>282176390</v>
          </cell>
          <cell r="BY13">
            <v>282856056</v>
          </cell>
          <cell r="BZ13">
            <v>283568547</v>
          </cell>
          <cell r="CA13">
            <v>273350161</v>
          </cell>
          <cell r="CB13">
            <v>272302524</v>
          </cell>
          <cell r="CC13">
            <v>270017846</v>
          </cell>
          <cell r="CD13">
            <v>254252172</v>
          </cell>
          <cell r="CE13">
            <v>261333135</v>
          </cell>
          <cell r="CF13">
            <v>253552590</v>
          </cell>
          <cell r="CG13">
            <v>240237282</v>
          </cell>
          <cell r="CH13">
            <v>229161134</v>
          </cell>
          <cell r="CI13">
            <v>230291099</v>
          </cell>
          <cell r="CJ13">
            <v>225143541</v>
          </cell>
          <cell r="CK13">
            <v>189087939</v>
          </cell>
          <cell r="CL13">
            <v>183952517</v>
          </cell>
          <cell r="CM13">
            <v>182817876</v>
          </cell>
          <cell r="CN13">
            <v>177329585</v>
          </cell>
          <cell r="CO13">
            <v>181582075</v>
          </cell>
          <cell r="CP13">
            <v>164116122</v>
          </cell>
          <cell r="CQ13">
            <v>164730002</v>
          </cell>
          <cell r="CR13">
            <v>164425933</v>
          </cell>
          <cell r="CS13">
            <v>157775781</v>
          </cell>
          <cell r="CT13">
            <v>147846339</v>
          </cell>
          <cell r="CU13">
            <v>151975238</v>
          </cell>
          <cell r="CV13">
            <v>154327389</v>
          </cell>
          <cell r="CW13">
            <v>140517390</v>
          </cell>
          <cell r="CX13">
            <v>137299354</v>
          </cell>
          <cell r="CY13">
            <v>124648548</v>
          </cell>
          <cell r="CZ13">
            <v>118333769</v>
          </cell>
          <cell r="DA13">
            <v>114972436</v>
          </cell>
          <cell r="DB13">
            <v>110315682</v>
          </cell>
          <cell r="DC13">
            <v>49557073</v>
          </cell>
          <cell r="DD13">
            <v>48589355</v>
          </cell>
          <cell r="DE13">
            <v>53515552</v>
          </cell>
          <cell r="DF13">
            <v>52323720</v>
          </cell>
          <cell r="DG13">
            <v>48455958</v>
          </cell>
          <cell r="DH13">
            <v>47985683</v>
          </cell>
          <cell r="DI13">
            <v>46615223</v>
          </cell>
          <cell r="DJ13">
            <v>47015135</v>
          </cell>
          <cell r="DK13">
            <v>44004173</v>
          </cell>
          <cell r="DL13">
            <v>42072924</v>
          </cell>
          <cell r="DM13">
            <v>40314439</v>
          </cell>
          <cell r="DN13">
            <v>38338590</v>
          </cell>
          <cell r="DO13">
            <v>37568688</v>
          </cell>
          <cell r="DP13">
            <v>35886888</v>
          </cell>
          <cell r="DQ13">
            <v>35595491</v>
          </cell>
          <cell r="DR13">
            <v>35023511</v>
          </cell>
          <cell r="DS13">
            <v>31519089</v>
          </cell>
          <cell r="DT13">
            <v>30474944</v>
          </cell>
          <cell r="DU13">
            <v>28754066</v>
          </cell>
          <cell r="DV13">
            <v>31304829</v>
          </cell>
          <cell r="DW13">
            <v>30151112</v>
          </cell>
          <cell r="DX13">
            <v>28576772</v>
          </cell>
          <cell r="DY13">
            <v>26482435</v>
          </cell>
          <cell r="DZ13">
            <v>26186678</v>
          </cell>
          <cell r="EA13">
            <v>24079849</v>
          </cell>
          <cell r="EB13">
            <v>23296896</v>
          </cell>
          <cell r="EC13">
            <v>22159420</v>
          </cell>
          <cell r="ED13">
            <v>21814043</v>
          </cell>
          <cell r="EE13">
            <v>21814043</v>
          </cell>
          <cell r="EF13">
            <v>20071699</v>
          </cell>
          <cell r="EG13">
            <v>19500454</v>
          </cell>
          <cell r="EH13">
            <v>20524634</v>
          </cell>
          <cell r="EI13"/>
          <cell r="EJ13">
            <v>4638095</v>
          </cell>
          <cell r="EK13">
            <v>10568125</v>
          </cell>
          <cell r="EL13"/>
          <cell r="EM13">
            <v>15206220</v>
          </cell>
          <cell r="EN13">
            <v>6314981</v>
          </cell>
          <cell r="EO13">
            <v>10667807</v>
          </cell>
          <cell r="EP13">
            <v>6545953</v>
          </cell>
          <cell r="EQ13">
            <v>17213760</v>
          </cell>
          <cell r="ER13">
            <v>4378485</v>
          </cell>
          <cell r="ES13">
            <v>160535681</v>
          </cell>
        </row>
        <row r="14">
          <cell r="B14" t="str">
            <v>Stanbic Bank</v>
          </cell>
          <cell r="C14">
            <v>295.02369700000003</v>
          </cell>
          <cell r="D14">
            <v>176.622919</v>
          </cell>
          <cell r="E14">
            <v>212.85084800000001</v>
          </cell>
          <cell r="F14">
            <v>42.183937</v>
          </cell>
          <cell r="G14">
            <v>47.731858000000003</v>
          </cell>
          <cell r="H14">
            <v>44.731732999999998</v>
          </cell>
          <cell r="I14">
            <v>272.42735299999998</v>
          </cell>
          <cell r="J14">
            <v>4.0733110000000003</v>
          </cell>
          <cell r="K14">
            <v>7.0305499999999999</v>
          </cell>
          <cell r="L14"/>
          <cell r="M14">
            <v>5.1080397059319958E-2</v>
          </cell>
          <cell r="N14">
            <v>5.4745837309363228E-2</v>
          </cell>
          <cell r="O14">
            <v>5.5811751521162342E-2</v>
          </cell>
          <cell r="P14">
            <v>5.6914800137469732E-2</v>
          </cell>
          <cell r="Q14">
            <v>5.6848211056739463E-2</v>
          </cell>
          <cell r="R14">
            <v>6.1418799697304023E-2</v>
          </cell>
          <cell r="S14">
            <v>5.7381030756856091E-2</v>
          </cell>
          <cell r="T14">
            <v>5.6347190713752646E-2</v>
          </cell>
          <cell r="U14">
            <v>5.9012339952427439E-2</v>
          </cell>
          <cell r="V14">
            <v>5.7554756150503796E-2</v>
          </cell>
          <cell r="W14">
            <v>5.8598717723099915E-2</v>
          </cell>
          <cell r="X14">
            <v>5.7747925183877918E-2</v>
          </cell>
          <cell r="Y14">
            <v>5.62875454631106E-2</v>
          </cell>
          <cell r="Z14">
            <v>5.5261547049677041E-2</v>
          </cell>
          <cell r="AA14">
            <v>5.4626473398050282E-2</v>
          </cell>
          <cell r="AB14">
            <v>5.4247077894904377E-2</v>
          </cell>
          <cell r="AC14">
            <v>5.1513954858689502E-2</v>
          </cell>
          <cell r="AD14">
            <v>5.0542352769446401E-2</v>
          </cell>
          <cell r="AE14">
            <v>5.0877351905984365E-2</v>
          </cell>
          <cell r="AF14">
            <v>5.4156401113650998E-2</v>
          </cell>
          <cell r="AG14">
            <v>4.9734122707107808E-2</v>
          </cell>
          <cell r="AH14">
            <v>5.0629626008313361E-2</v>
          </cell>
          <cell r="AI14">
            <v>5.3268162842596556E-2</v>
          </cell>
          <cell r="AJ14">
            <v>5.0786597390307282E-2</v>
          </cell>
          <cell r="AK14">
            <v>4.9596497722514093E-2</v>
          </cell>
          <cell r="AL14">
            <v>4.963887593765233E-2</v>
          </cell>
          <cell r="AM14">
            <v>5.0735941973915108E-2</v>
          </cell>
          <cell r="AN14">
            <v>5.1204229655496709E-2</v>
          </cell>
          <cell r="AO14">
            <v>5.3035454301622903E-2</v>
          </cell>
          <cell r="AP14">
            <v>5.7120423501332312E-2</v>
          </cell>
          <cell r="AQ14">
            <v>313413032</v>
          </cell>
          <cell r="AR14">
            <v>195568503</v>
          </cell>
          <cell r="AS14">
            <v>0</v>
          </cell>
          <cell r="AT14">
            <v>228782134</v>
          </cell>
          <cell r="AU14">
            <v>0</v>
          </cell>
          <cell r="AV14">
            <v>40312354</v>
          </cell>
          <cell r="AW14">
            <v>51920201</v>
          </cell>
          <cell r="AX14">
            <v>263782134</v>
          </cell>
          <cell r="AY14">
            <v>13553634</v>
          </cell>
          <cell r="AZ14">
            <v>20834301</v>
          </cell>
          <cell r="BA14">
            <v>20834.300999999999</v>
          </cell>
          <cell r="BB14">
            <v>4733253</v>
          </cell>
          <cell r="BC14"/>
          <cell r="BD14">
            <v>5.0884808051974324E-2</v>
          </cell>
          <cell r="BE14">
            <v>6.2101403292048996E-2</v>
          </cell>
          <cell r="BF14">
            <v>5.093590148721263E-2</v>
          </cell>
          <cell r="BG14">
            <v>4.849418169835356E-2</v>
          </cell>
          <cell r="BH14">
            <v>0.15745540229144342</v>
          </cell>
          <cell r="BI14">
            <v>2.2204724349432856E-2</v>
          </cell>
          <cell r="BJ14">
            <v>0.17520949153736412</v>
          </cell>
          <cell r="BK14">
            <v>0.1548447192819144</v>
          </cell>
          <cell r="BL14">
            <v>0.4263455009867953</v>
          </cell>
          <cell r="BM14">
            <v>0.51122854297947662</v>
          </cell>
          <cell r="BN14">
            <v>9.2260273469573009E-2</v>
          </cell>
          <cell r="BO14">
            <v>0.45497437315502759</v>
          </cell>
          <cell r="BP14">
            <v>8.6431769624590385E-2</v>
          </cell>
          <cell r="BQ14">
            <v>2.5685956272616887E-2</v>
          </cell>
          <cell r="BR14">
            <v>6.0745813351973502E-2</v>
          </cell>
          <cell r="BS14">
            <v>0.8297966423887585</v>
          </cell>
          <cell r="BT14">
            <v>0.10258041971939864</v>
          </cell>
          <cell r="BU14">
            <v>0.25189754040340051</v>
          </cell>
          <cell r="BV14">
            <v>0.16218592794661396</v>
          </cell>
          <cell r="BW14">
            <v>295023697</v>
          </cell>
          <cell r="BX14">
            <v>319955084</v>
          </cell>
          <cell r="BY14">
            <v>316966341</v>
          </cell>
          <cell r="BZ14">
            <v>318986177</v>
          </cell>
          <cell r="CA14">
            <v>317768516</v>
          </cell>
          <cell r="CB14">
            <v>350388140</v>
          </cell>
          <cell r="CC14">
            <v>309651330</v>
          </cell>
          <cell r="CD14">
            <v>292705136</v>
          </cell>
          <cell r="CE14">
            <v>294302229</v>
          </cell>
          <cell r="CF14">
            <v>303663158</v>
          </cell>
          <cell r="CG14">
            <v>284867951</v>
          </cell>
          <cell r="CH14">
            <v>280953012</v>
          </cell>
          <cell r="CI14">
            <v>286308290</v>
          </cell>
          <cell r="CJ14">
            <v>269395802</v>
          </cell>
          <cell r="CK14">
            <v>248985926</v>
          </cell>
          <cell r="CL14">
            <v>239407877</v>
          </cell>
          <cell r="CM14">
            <v>236547378</v>
          </cell>
          <cell r="CN14">
            <v>224804428</v>
          </cell>
          <cell r="CO14">
            <v>212633202</v>
          </cell>
          <cell r="CP14">
            <v>204895157</v>
          </cell>
          <cell r="CQ14">
            <v>229866887</v>
          </cell>
          <cell r="CR14">
            <v>202294738</v>
          </cell>
          <cell r="CS14">
            <v>208287754</v>
          </cell>
          <cell r="CT14">
            <v>198578014</v>
          </cell>
          <cell r="CU14">
            <v>208167708</v>
          </cell>
          <cell r="CV14">
            <v>203595164</v>
          </cell>
          <cell r="CW14">
            <v>184061612</v>
          </cell>
          <cell r="CX14">
            <v>171347152</v>
          </cell>
          <cell r="CY14">
            <v>167107694</v>
          </cell>
          <cell r="CZ14">
            <v>155933918</v>
          </cell>
          <cell r="DA14">
            <v>159885214</v>
          </cell>
          <cell r="DB14">
            <v>170726460</v>
          </cell>
          <cell r="DC14">
            <v>44731733</v>
          </cell>
          <cell r="DD14">
            <v>43611079</v>
          </cell>
          <cell r="DE14">
            <v>43469578</v>
          </cell>
          <cell r="DF14">
            <v>41857357</v>
          </cell>
          <cell r="DG14">
            <v>40311273</v>
          </cell>
          <cell r="DH14">
            <v>39374322</v>
          </cell>
          <cell r="DI14">
            <v>40560887</v>
          </cell>
          <cell r="DJ14">
            <v>38939840</v>
          </cell>
          <cell r="DK14">
            <v>37781929</v>
          </cell>
          <cell r="DL14">
            <v>36789253</v>
          </cell>
          <cell r="DM14">
            <v>36836052</v>
          </cell>
          <cell r="DN14">
            <v>35490716</v>
          </cell>
          <cell r="DO14">
            <v>33140213</v>
          </cell>
          <cell r="DP14">
            <v>32205154</v>
          </cell>
          <cell r="DQ14">
            <v>33048626</v>
          </cell>
          <cell r="DR14">
            <v>33051194</v>
          </cell>
          <cell r="DS14">
            <v>31922509</v>
          </cell>
          <cell r="DT14">
            <v>30830481</v>
          </cell>
          <cell r="DU14">
            <v>29267838</v>
          </cell>
          <cell r="DV14">
            <v>30237504</v>
          </cell>
          <cell r="DW14">
            <v>28554962</v>
          </cell>
          <cell r="DX14">
            <v>27656039</v>
          </cell>
          <cell r="DY14">
            <v>27074070</v>
          </cell>
          <cell r="DZ14">
            <v>28250550</v>
          </cell>
          <cell r="EA14">
            <v>26855040</v>
          </cell>
          <cell r="EB14">
            <v>26168836</v>
          </cell>
          <cell r="EC14">
            <v>25907559</v>
          </cell>
          <cell r="ED14">
            <v>26644208</v>
          </cell>
          <cell r="EE14">
            <v>26644208</v>
          </cell>
          <cell r="EF14">
            <v>25311868</v>
          </cell>
          <cell r="EG14">
            <v>23485250</v>
          </cell>
          <cell r="EH14">
            <v>22353549</v>
          </cell>
          <cell r="EI14"/>
          <cell r="EJ14">
            <v>7453737</v>
          </cell>
          <cell r="EK14">
            <v>10029119</v>
          </cell>
          <cell r="EL14"/>
          <cell r="EM14">
            <v>17482856</v>
          </cell>
          <cell r="EN14">
            <v>8937735</v>
          </cell>
          <cell r="EO14">
            <v>8167467</v>
          </cell>
          <cell r="EP14">
            <v>9784021</v>
          </cell>
          <cell r="EQ14">
            <v>17951488</v>
          </cell>
          <cell r="ER14">
            <v>5112720</v>
          </cell>
          <cell r="ES14">
            <v>176622919</v>
          </cell>
        </row>
        <row r="15">
          <cell r="B15" t="str">
            <v>Total - Tier 1</v>
          </cell>
          <cell r="C15">
            <v>4338.6832340000001</v>
          </cell>
          <cell r="D15">
            <v>2246.2320439999999</v>
          </cell>
          <cell r="E15">
            <v>3097.5989880000002</v>
          </cell>
          <cell r="F15">
            <v>538.78413799999998</v>
          </cell>
          <cell r="G15">
            <v>627.05468399999995</v>
          </cell>
          <cell r="H15">
            <v>649.71973800000012</v>
          </cell>
          <cell r="I15">
            <v>3523.3225869999997</v>
          </cell>
          <cell r="J15">
            <v>21.899706000000002</v>
          </cell>
          <cell r="K15">
            <v>124.331412</v>
          </cell>
          <cell r="L15">
            <v>0</v>
          </cell>
          <cell r="M15">
            <v>0.74548706634479378</v>
          </cell>
          <cell r="N15">
            <v>0.74573869992339969</v>
          </cell>
          <cell r="O15">
            <v>0.74257206975099088</v>
          </cell>
          <cell r="P15">
            <v>0.75685175896780255</v>
          </cell>
          <cell r="Q15">
            <v>0.74566568963660351</v>
          </cell>
          <cell r="R15">
            <v>0.74852111697978063</v>
          </cell>
          <cell r="S15">
            <v>0.75110129063670383</v>
          </cell>
          <cell r="T15">
            <v>0.75235753440489594</v>
          </cell>
          <cell r="U15">
            <v>0.75200346660147854</v>
          </cell>
          <cell r="V15">
            <v>0.75397343087861013</v>
          </cell>
          <cell r="W15">
            <v>0.74786760168976385</v>
          </cell>
          <cell r="X15">
            <v>0.7466762677605927</v>
          </cell>
          <cell r="Y15">
            <v>0.75805362509611562</v>
          </cell>
          <cell r="Z15">
            <v>0.71490984852938533</v>
          </cell>
          <cell r="AA15">
            <v>0.70696331222357189</v>
          </cell>
          <cell r="AB15">
            <v>0.71293350555050961</v>
          </cell>
          <cell r="AC15">
            <v>0.7027032688872179</v>
          </cell>
          <cell r="AD15">
            <v>0.64304621146739294</v>
          </cell>
          <cell r="AE15">
            <v>0.64661885824950271</v>
          </cell>
          <cell r="AF15">
            <v>0.64224849829791908</v>
          </cell>
          <cell r="AG15">
            <v>0.63621589020957792</v>
          </cell>
          <cell r="AH15">
            <v>0.62671894827157926</v>
          </cell>
          <cell r="AI15">
            <v>0.5916065146260393</v>
          </cell>
          <cell r="AJ15">
            <v>0.57867619008698445</v>
          </cell>
          <cell r="AK15">
            <v>0.58675949028501018</v>
          </cell>
          <cell r="AL15">
            <v>0.54102111473169001</v>
          </cell>
          <cell r="AM15">
            <v>0.55062120050712582</v>
          </cell>
          <cell r="AN15">
            <v>0.55379673279855846</v>
          </cell>
          <cell r="AO15">
            <v>0.55422868995778374</v>
          </cell>
          <cell r="AP15">
            <v>0.55334962621255446</v>
          </cell>
          <cell r="AQ15">
            <v>2193891224</v>
          </cell>
          <cell r="AR15">
            <v>1368979521</v>
          </cell>
          <cell r="AS15">
            <v>0</v>
          </cell>
          <cell r="AT15">
            <v>1601474938</v>
          </cell>
          <cell r="AU15">
            <v>0</v>
          </cell>
          <cell r="AV15">
            <v>282186478</v>
          </cell>
          <cell r="AW15">
            <v>363441407</v>
          </cell>
          <cell r="AX15">
            <v>1846474938</v>
          </cell>
          <cell r="AY15">
            <v>94875438</v>
          </cell>
          <cell r="AZ15">
            <v>145840107</v>
          </cell>
          <cell r="BA15">
            <v>145840.10700000002</v>
          </cell>
          <cell r="BB15">
            <v>33132771</v>
          </cell>
          <cell r="BC15"/>
          <cell r="BD15">
            <v>0.74832315439532038</v>
          </cell>
          <cell r="BE15">
            <v>0.78978516968099455</v>
          </cell>
          <cell r="BF15">
            <v>0.74126553115568294</v>
          </cell>
          <cell r="BG15">
            <v>0.8575929456928485</v>
          </cell>
          <cell r="BH15">
            <v>0.18752636431601538</v>
          </cell>
          <cell r="BI15">
            <v>2.7971352182835335E-2</v>
          </cell>
          <cell r="BJ15">
            <v>0.17797254395996639</v>
          </cell>
          <cell r="BK15">
            <v>0.15291933244714842</v>
          </cell>
          <cell r="BL15">
            <v>0.32604237383630336</v>
          </cell>
          <cell r="BM15">
            <v>0.42273865438024288</v>
          </cell>
          <cell r="BN15">
            <v>0.10073988582995204</v>
          </cell>
          <cell r="BO15">
            <v>0.58715396080136328</v>
          </cell>
          <cell r="BP15">
            <v>0.10891919748807599</v>
          </cell>
          <cell r="BQ15">
            <v>3.0873745618427133E-2</v>
          </cell>
          <cell r="BR15">
            <v>7.8045451869648855E-2</v>
          </cell>
          <cell r="BS15">
            <v>0.72515262714826267</v>
          </cell>
          <cell r="BT15">
            <v>0.72184223408053527</v>
          </cell>
          <cell r="BU15">
            <v>0.88581464272900201</v>
          </cell>
          <cell r="BV15">
            <v>0.78096759908047275</v>
          </cell>
          <cell r="BW15">
            <v>4338683234</v>
          </cell>
          <cell r="BX15">
            <v>4246807265</v>
          </cell>
          <cell r="BY15">
            <v>4106811968</v>
          </cell>
          <cell r="BZ15">
            <v>4032984409</v>
          </cell>
          <cell r="CA15">
            <v>3904607704</v>
          </cell>
          <cell r="CB15">
            <v>3904883154</v>
          </cell>
          <cell r="CC15">
            <v>3759260006</v>
          </cell>
          <cell r="CD15">
            <v>3606947120</v>
          </cell>
          <cell r="CE15">
            <v>3560091930</v>
          </cell>
          <cell r="CF15">
            <v>3491200121</v>
          </cell>
          <cell r="CG15">
            <v>3216689851</v>
          </cell>
          <cell r="CH15">
            <v>2870218873</v>
          </cell>
          <cell r="CI15">
            <v>3250587672</v>
          </cell>
          <cell r="CJ15">
            <v>3002290772</v>
          </cell>
          <cell r="CK15">
            <v>2881784790</v>
          </cell>
          <cell r="CL15">
            <v>2824637202</v>
          </cell>
          <cell r="CM15">
            <v>2834954934</v>
          </cell>
          <cell r="CN15">
            <v>2752996452</v>
          </cell>
          <cell r="CO15">
            <v>2670632103</v>
          </cell>
          <cell r="CP15">
            <v>2568307540</v>
          </cell>
          <cell r="CQ15">
            <v>2576918064</v>
          </cell>
          <cell r="CR15">
            <v>2495879919</v>
          </cell>
          <cell r="CS15">
            <v>2392084843</v>
          </cell>
          <cell r="CT15">
            <v>2359760079</v>
          </cell>
          <cell r="CU15">
            <v>2263312590</v>
          </cell>
          <cell r="CV15">
            <v>2223893348</v>
          </cell>
          <cell r="CW15">
            <v>2109864071</v>
          </cell>
          <cell r="CX15">
            <v>2010159471</v>
          </cell>
          <cell r="CY15">
            <v>1920417442</v>
          </cell>
          <cell r="CZ15">
            <v>1862362040</v>
          </cell>
          <cell r="DA15">
            <v>1773940249</v>
          </cell>
          <cell r="DB15">
            <v>1737975404</v>
          </cell>
          <cell r="DC15">
            <v>649719738</v>
          </cell>
          <cell r="DD15">
            <v>625158778</v>
          </cell>
          <cell r="DE15">
            <v>605487981</v>
          </cell>
          <cell r="DF15">
            <v>598994622</v>
          </cell>
          <cell r="DG15">
            <v>579094030</v>
          </cell>
          <cell r="DH15">
            <v>563590056</v>
          </cell>
          <cell r="DI15">
            <v>553382897</v>
          </cell>
          <cell r="DJ15">
            <v>538283521</v>
          </cell>
          <cell r="DK15">
            <v>548232059</v>
          </cell>
          <cell r="DL15">
            <v>469417541</v>
          </cell>
          <cell r="DM15">
            <v>503780738</v>
          </cell>
          <cell r="DN15">
            <v>445966399</v>
          </cell>
          <cell r="DO15">
            <v>467829127</v>
          </cell>
          <cell r="DP15">
            <v>440314603</v>
          </cell>
          <cell r="DQ15">
            <v>444842779</v>
          </cell>
          <cell r="DR15">
            <v>450817172</v>
          </cell>
          <cell r="DS15">
            <v>440346600</v>
          </cell>
          <cell r="DT15">
            <v>417865981</v>
          </cell>
          <cell r="DU15">
            <v>418738822</v>
          </cell>
          <cell r="DV15">
            <v>404829562</v>
          </cell>
          <cell r="DW15">
            <v>400649459</v>
          </cell>
          <cell r="DX15">
            <v>378098062</v>
          </cell>
          <cell r="DY15">
            <v>366906245</v>
          </cell>
          <cell r="DZ15">
            <v>365408709</v>
          </cell>
          <cell r="EA15">
            <v>350598365</v>
          </cell>
          <cell r="EB15">
            <v>347807516</v>
          </cell>
          <cell r="EC15">
            <v>342110864</v>
          </cell>
          <cell r="ED15">
            <v>324987055</v>
          </cell>
          <cell r="EE15">
            <v>324987055</v>
          </cell>
          <cell r="EF15">
            <v>325368221</v>
          </cell>
          <cell r="EG15">
            <v>304494362</v>
          </cell>
          <cell r="EH15">
            <v>292326223</v>
          </cell>
          <cell r="EI15">
            <v>0</v>
          </cell>
          <cell r="EJ15">
            <v>90891230</v>
          </cell>
          <cell r="EK15">
            <v>187879989</v>
          </cell>
          <cell r="EL15">
            <v>0</v>
          </cell>
          <cell r="EM15">
            <v>278771219</v>
          </cell>
          <cell r="EN15">
            <v>117847370</v>
          </cell>
          <cell r="EO15">
            <v>147748383</v>
          </cell>
          <cell r="EP15">
            <v>103886440</v>
          </cell>
          <cell r="EQ15">
            <v>251634823</v>
          </cell>
          <cell r="ER15">
            <v>87812574</v>
          </cell>
          <cell r="ES15">
            <v>2246232044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 t="str">
            <v/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 t="str">
            <v/>
          </cell>
          <cell r="DB16" t="str">
            <v/>
          </cell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>
            <v>0</v>
          </cell>
          <cell r="EI16"/>
          <cell r="EJ16"/>
          <cell r="EK16"/>
          <cell r="EL16"/>
          <cell r="EM16"/>
          <cell r="EN16"/>
          <cell r="EO16"/>
          <cell r="EP16"/>
          <cell r="EQ16"/>
          <cell r="ER16"/>
          <cell r="ES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 t="str">
            <v/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  <cell r="EN17"/>
          <cell r="EO17"/>
          <cell r="EP17"/>
          <cell r="EQ17"/>
          <cell r="ER17"/>
          <cell r="ES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ER18">
            <v>0</v>
          </cell>
        </row>
        <row r="19">
          <cell r="B19" t="str">
            <v>Bank of Baroda</v>
          </cell>
          <cell r="C19">
            <v>175.37952799999999</v>
          </cell>
          <cell r="D19">
            <v>51.992983000000002</v>
          </cell>
          <cell r="E19">
            <v>143.994407</v>
          </cell>
          <cell r="F19">
            <v>25.814245</v>
          </cell>
          <cell r="G19">
            <v>25.614245</v>
          </cell>
          <cell r="H19">
            <v>27.332809999999998</v>
          </cell>
          <cell r="I19">
            <v>87.960713999999996</v>
          </cell>
          <cell r="J19">
            <v>0.104794</v>
          </cell>
          <cell r="K19">
            <v>4.6918689999999996</v>
          </cell>
          <cell r="L19"/>
          <cell r="M19">
            <v>3.2042387303026373E-2</v>
          </cell>
          <cell r="N19">
            <v>3.1536546039942458E-2</v>
          </cell>
          <cell r="O19">
            <v>3.2868094160714977E-2</v>
          </cell>
          <cell r="P19">
            <v>3.1944228855594656E-2</v>
          </cell>
          <cell r="Q19">
            <v>3.2415571025181306E-2</v>
          </cell>
          <cell r="R19">
            <v>3.1370768805295469E-2</v>
          </cell>
          <cell r="S19">
            <v>3.1248583685666867E-2</v>
          </cell>
          <cell r="T19">
            <v>3.0830277080076837E-2</v>
          </cell>
          <cell r="U19">
            <v>3.0408287097091476E-2</v>
          </cell>
          <cell r="V19">
            <v>2.9011959497383256E-2</v>
          </cell>
          <cell r="W19">
            <v>2.9820236280533322E-2</v>
          </cell>
          <cell r="X19">
            <v>2.9597228966322432E-2</v>
          </cell>
          <cell r="Y19">
            <v>3.0397481331140678E-2</v>
          </cell>
          <cell r="Z19">
            <v>2.6082669343393251E-2</v>
          </cell>
          <cell r="AA19">
            <v>2.5659178281376344E-2</v>
          </cell>
          <cell r="AB19">
            <v>2.4713166021917022E-2</v>
          </cell>
          <cell r="AC19">
            <v>2.4416888552832881E-2</v>
          </cell>
          <cell r="AD19">
            <v>2.3549346618616393E-2</v>
          </cell>
          <cell r="AE19">
            <v>2.3671543942872644E-2</v>
          </cell>
          <cell r="AF19">
            <v>2.2796575876147033E-2</v>
          </cell>
          <cell r="AG19">
            <v>2.2636932080139675E-2</v>
          </cell>
          <cell r="AH19">
            <v>2.141702622116393E-2</v>
          </cell>
          <cell r="AI19">
            <v>2.271163209181766E-2</v>
          </cell>
          <cell r="AJ19">
            <v>2.183121520348582E-2</v>
          </cell>
          <cell r="AK19">
            <v>2.1829346098027273E-2</v>
          </cell>
          <cell r="AL19">
            <v>2.0088922922993333E-2</v>
          </cell>
          <cell r="AM19">
            <v>1.9579658140780807E-2</v>
          </cell>
          <cell r="AN19">
            <v>1.9613732706855409E-2</v>
          </cell>
          <cell r="AO19">
            <v>1.9835531066384929E-2</v>
          </cell>
          <cell r="AP19">
            <v>1.9738572604877803E-2</v>
          </cell>
          <cell r="AQ19">
            <v>313413032</v>
          </cell>
          <cell r="AR19">
            <v>195568503</v>
          </cell>
          <cell r="AS19">
            <v>0</v>
          </cell>
          <cell r="AT19">
            <v>228782134</v>
          </cell>
          <cell r="AU19">
            <v>0</v>
          </cell>
          <cell r="AV19">
            <v>40312354</v>
          </cell>
          <cell r="AW19">
            <v>51920201</v>
          </cell>
          <cell r="AX19">
            <v>263782134</v>
          </cell>
          <cell r="AY19">
            <v>13553634</v>
          </cell>
          <cell r="AZ19">
            <v>20834301</v>
          </cell>
          <cell r="BA19">
            <v>20834.300999999999</v>
          </cell>
          <cell r="BB19">
            <v>4733253</v>
          </cell>
          <cell r="BC19"/>
          <cell r="BD19">
            <v>3.0248938337064685E-2</v>
          </cell>
          <cell r="BE19">
            <v>1.8280963897101304E-2</v>
          </cell>
          <cell r="BF19">
            <v>3.4458330791623623E-2</v>
          </cell>
          <cell r="BG19">
            <v>3.2362809138811677E-2</v>
          </cell>
          <cell r="BH19">
            <v>0.16906502009168697</v>
          </cell>
          <cell r="BI19">
            <v>2.6723227692540239E-2</v>
          </cell>
          <cell r="BJ19">
            <v>0.2912009672863729</v>
          </cell>
          <cell r="BK19">
            <v>0.2934747096300287</v>
          </cell>
          <cell r="BL19">
            <v>9.4713634615522069E-2</v>
          </cell>
          <cell r="BM19">
            <v>0.19206355554670171</v>
          </cell>
          <cell r="BN19">
            <v>0.10694164712938062</v>
          </cell>
          <cell r="BO19">
            <v>0.40269847373241219</v>
          </cell>
          <cell r="BP19">
            <v>9.6136421630758445E-2</v>
          </cell>
          <cell r="BQ19">
            <v>8.3561219148618165E-2</v>
          </cell>
          <cell r="BR19">
            <v>1.257520248214028E-2</v>
          </cell>
          <cell r="BS19">
            <v>0.36107640625236231</v>
          </cell>
          <cell r="BT19">
            <v>7.0672177867930584E-3</v>
          </cell>
          <cell r="BU19">
            <v>4.1931889488408183E-4</v>
          </cell>
          <cell r="BV19">
            <v>5.3296209702199046E-3</v>
          </cell>
          <cell r="BW19">
            <v>175379528</v>
          </cell>
          <cell r="BX19">
            <v>167348843</v>
          </cell>
          <cell r="BY19">
            <v>170989698</v>
          </cell>
          <cell r="BZ19">
            <v>166312530</v>
          </cell>
          <cell r="CA19">
            <v>161761428</v>
          </cell>
          <cell r="CB19">
            <v>150394659</v>
          </cell>
          <cell r="CC19">
            <v>144943386</v>
          </cell>
          <cell r="CD19">
            <v>143311335</v>
          </cell>
          <cell r="CE19">
            <v>139149950</v>
          </cell>
          <cell r="CF19">
            <v>133955456</v>
          </cell>
          <cell r="CG19">
            <v>125015672</v>
          </cell>
          <cell r="CH19">
            <v>123014401</v>
          </cell>
          <cell r="CI19">
            <v>122198105</v>
          </cell>
          <cell r="CJ19">
            <v>123352716</v>
          </cell>
          <cell r="CK19">
            <v>98429020</v>
          </cell>
          <cell r="CL19">
            <v>96132100</v>
          </cell>
          <cell r="CM19">
            <v>92015867</v>
          </cell>
          <cell r="CN19">
            <v>88413486</v>
          </cell>
          <cell r="CO19">
            <v>85368565</v>
          </cell>
          <cell r="CP19">
            <v>82907475</v>
          </cell>
          <cell r="CQ19">
            <v>81225195</v>
          </cell>
          <cell r="CR19">
            <v>78391648</v>
          </cell>
          <cell r="CS19">
            <v>71954794</v>
          </cell>
          <cell r="CT19">
            <v>68177548</v>
          </cell>
          <cell r="CU19">
            <v>65254206</v>
          </cell>
          <cell r="CV19">
            <v>64198677</v>
          </cell>
          <cell r="CW19">
            <v>62518263</v>
          </cell>
          <cell r="CX19">
            <v>61944650</v>
          </cell>
          <cell r="CY19">
            <v>59182328</v>
          </cell>
          <cell r="CZ19">
            <v>56105943</v>
          </cell>
          <cell r="DA19">
            <v>53949524</v>
          </cell>
          <cell r="DB19">
            <v>52021524</v>
          </cell>
          <cell r="DC19">
            <v>27332810</v>
          </cell>
          <cell r="DD19">
            <v>26199740</v>
          </cell>
          <cell r="DE19">
            <v>27004855</v>
          </cell>
          <cell r="DF19">
            <v>26676675</v>
          </cell>
          <cell r="DG19">
            <v>25744734</v>
          </cell>
          <cell r="DH19">
            <v>25685500</v>
          </cell>
          <cell r="DI19">
            <v>23954402</v>
          </cell>
          <cell r="DJ19">
            <v>22942662</v>
          </cell>
          <cell r="DK19">
            <v>22343103</v>
          </cell>
          <cell r="DL19">
            <v>21247935</v>
          </cell>
          <cell r="DM19">
            <v>19883698</v>
          </cell>
          <cell r="DN19">
            <v>20414825</v>
          </cell>
          <cell r="DO19">
            <v>18995628</v>
          </cell>
          <cell r="DP19">
            <v>17769713</v>
          </cell>
          <cell r="DQ19">
            <v>16954349</v>
          </cell>
          <cell r="DR19">
            <v>17899936</v>
          </cell>
          <cell r="DS19">
            <v>16692069</v>
          </cell>
          <cell r="DT19">
            <v>16254476</v>
          </cell>
          <cell r="DU19">
            <v>14925822</v>
          </cell>
          <cell r="DV19">
            <v>14224907</v>
          </cell>
          <cell r="DW19">
            <v>13387842</v>
          </cell>
          <cell r="DX19">
            <v>12776983</v>
          </cell>
          <cell r="DY19">
            <v>11846009</v>
          </cell>
          <cell r="DZ19">
            <v>11273086</v>
          </cell>
          <cell r="EA19">
            <v>10242135</v>
          </cell>
          <cell r="EB19">
            <v>10844344</v>
          </cell>
          <cell r="EC19">
            <v>10371347</v>
          </cell>
          <cell r="ED19">
            <v>9867331</v>
          </cell>
          <cell r="EE19">
            <v>9867331</v>
          </cell>
          <cell r="EF19">
            <v>9132583</v>
          </cell>
          <cell r="EG19">
            <v>8026209</v>
          </cell>
          <cell r="EH19">
            <v>7569115</v>
          </cell>
          <cell r="EI19"/>
          <cell r="EJ19">
            <v>622829</v>
          </cell>
          <cell r="EK19">
            <v>5953088</v>
          </cell>
          <cell r="EL19"/>
          <cell r="EM19">
            <v>6575917</v>
          </cell>
          <cell r="EN19">
            <v>1262994</v>
          </cell>
          <cell r="EO19">
            <v>2507216</v>
          </cell>
          <cell r="EP19">
            <v>3718822</v>
          </cell>
          <cell r="EQ19">
            <v>6226038</v>
          </cell>
          <cell r="ER19">
            <v>3424168</v>
          </cell>
          <cell r="ES19">
            <v>51992983</v>
          </cell>
        </row>
        <row r="20">
          <cell r="B20" t="str">
            <v>Prime Bank</v>
          </cell>
          <cell r="C20">
            <v>125.88714400000001</v>
          </cell>
          <cell r="D20">
            <v>37.070189999999997</v>
          </cell>
          <cell r="E20">
            <v>97.171823000000003</v>
          </cell>
          <cell r="F20">
            <v>23.126097000000001</v>
          </cell>
          <cell r="G20">
            <v>23.479119000000001</v>
          </cell>
          <cell r="H20">
            <v>27.753166</v>
          </cell>
          <cell r="I20">
            <v>59.080193999999999</v>
          </cell>
          <cell r="J20">
            <v>0.20841899999999999</v>
          </cell>
          <cell r="K20">
            <v>2.3281909999999999</v>
          </cell>
          <cell r="L20"/>
          <cell r="M20">
            <v>2.5623092680544073E-2</v>
          </cell>
          <cell r="N20">
            <v>2.5409954085610253E-2</v>
          </cell>
          <cell r="O20">
            <v>2.5064341645782941E-2</v>
          </cell>
          <cell r="P20">
            <v>2.5508587014597836E-2</v>
          </cell>
          <cell r="Q20">
            <v>2.5064887869159863E-2</v>
          </cell>
          <cell r="R20">
            <v>2.4920386260236765E-2</v>
          </cell>
          <cell r="S20">
            <v>2.5459330799126524E-2</v>
          </cell>
          <cell r="T20">
            <v>2.6406418377212207E-2</v>
          </cell>
          <cell r="U20">
            <v>2.6465283854955536E-2</v>
          </cell>
          <cell r="V20">
            <v>2.5816317940743377E-2</v>
          </cell>
          <cell r="W20">
            <v>2.6131257950904693E-2</v>
          </cell>
          <cell r="X20">
            <v>2.5447322997968199E-2</v>
          </cell>
          <cell r="Y20">
            <v>2.5073675987318841E-2</v>
          </cell>
          <cell r="Z20">
            <v>2.1492276554682357E-2</v>
          </cell>
          <cell r="AA20">
            <v>2.0399999729413875E-2</v>
          </cell>
          <cell r="AB20">
            <v>1.9541957068046002E-2</v>
          </cell>
          <cell r="AC20">
            <v>1.8775662769375572E-2</v>
          </cell>
          <cell r="AD20">
            <v>1.8293902083025261E-2</v>
          </cell>
          <cell r="AE20">
            <v>1.8213608836170337E-2</v>
          </cell>
          <cell r="AF20">
            <v>1.7950663031244402E-2</v>
          </cell>
          <cell r="AG20">
            <v>1.8031279888122888E-2</v>
          </cell>
          <cell r="AH20">
            <v>1.8600297804854948E-2</v>
          </cell>
          <cell r="AI20">
            <v>1.9188996432328815E-2</v>
          </cell>
          <cell r="AJ20">
            <v>1.9350555469791999E-2</v>
          </cell>
          <cell r="AK20">
            <v>1.9650573864422524E-2</v>
          </cell>
          <cell r="AL20">
            <v>1.7395228571298531E-2</v>
          </cell>
          <cell r="AM20">
            <v>1.7177551665809414E-2</v>
          </cell>
          <cell r="AN20">
            <v>1.7307839728550368E-2</v>
          </cell>
          <cell r="AO20">
            <v>1.7299928183852065E-2</v>
          </cell>
          <cell r="AP20">
            <v>1.7033047174600309E-2</v>
          </cell>
          <cell r="AQ20">
            <v>313413032</v>
          </cell>
          <cell r="AR20">
            <v>195568503</v>
          </cell>
          <cell r="AS20">
            <v>0</v>
          </cell>
          <cell r="AT20">
            <v>228782134</v>
          </cell>
          <cell r="AU20">
            <v>0</v>
          </cell>
          <cell r="AV20">
            <v>40312354</v>
          </cell>
          <cell r="AW20">
            <v>51920201</v>
          </cell>
          <cell r="AX20">
            <v>263782134</v>
          </cell>
          <cell r="AY20">
            <v>13553634</v>
          </cell>
          <cell r="AZ20">
            <v>20834301</v>
          </cell>
          <cell r="BA20">
            <v>20834.300999999999</v>
          </cell>
          <cell r="BB20">
            <v>4733253</v>
          </cell>
          <cell r="BC20"/>
          <cell r="BD20">
            <v>2.1712639438083006E-2</v>
          </cell>
          <cell r="BE20">
            <v>1.3034043556390786E-2</v>
          </cell>
          <cell r="BF20">
            <v>2.3253533872041994E-2</v>
          </cell>
          <cell r="BG20">
            <v>1.6059016347578992E-2</v>
          </cell>
          <cell r="BH20">
            <v>0.11228820618147134</v>
          </cell>
          <cell r="BI20">
            <v>2.4422699750708481E-2</v>
          </cell>
          <cell r="BJ20">
            <v>0.3974110003768776</v>
          </cell>
          <cell r="BK20">
            <v>0.3914356984000425</v>
          </cell>
          <cell r="BL20">
            <v>0.16527092224153039</v>
          </cell>
          <cell r="BM20">
            <v>0.43877383115262442</v>
          </cell>
          <cell r="BN20">
            <v>0.11181284538221598</v>
          </cell>
          <cell r="BO20">
            <v>0.49934225793988629</v>
          </cell>
          <cell r="BP20">
            <v>0.1009232324575188</v>
          </cell>
          <cell r="BQ20">
            <v>5.3497026741727169E-2</v>
          </cell>
          <cell r="BR20">
            <v>4.7426205715791633E-2</v>
          </cell>
          <cell r="BS20">
            <v>0.3814911448146856</v>
          </cell>
          <cell r="BT20">
            <v>1.4082510876954139E-2</v>
          </cell>
          <cell r="BU20">
            <v>2.0127850311417915E-2</v>
          </cell>
          <cell r="BV20">
            <v>1.7902050025159905E-2</v>
          </cell>
          <cell r="BW20">
            <v>125887144</v>
          </cell>
          <cell r="BX20">
            <v>122289360</v>
          </cell>
          <cell r="BY20">
            <v>118339577</v>
          </cell>
          <cell r="BZ20">
            <v>116203591</v>
          </cell>
          <cell r="CA20">
            <v>113554074</v>
          </cell>
          <cell r="CB20">
            <v>111259126</v>
          </cell>
          <cell r="CC20">
            <v>109986499</v>
          </cell>
          <cell r="CD20">
            <v>108785527</v>
          </cell>
          <cell r="CE20">
            <v>108120587</v>
          </cell>
          <cell r="CF20">
            <v>106049114</v>
          </cell>
          <cell r="CG20">
            <v>100982938</v>
          </cell>
          <cell r="CH20">
            <v>98534545</v>
          </cell>
          <cell r="CI20">
            <v>90725741</v>
          </cell>
          <cell r="CJ20">
            <v>89623204</v>
          </cell>
          <cell r="CK20">
            <v>77137825</v>
          </cell>
          <cell r="CL20">
            <v>76438199</v>
          </cell>
          <cell r="CM20">
            <v>73601507</v>
          </cell>
          <cell r="CN20">
            <v>70961293</v>
          </cell>
          <cell r="CO20">
            <v>67925542</v>
          </cell>
          <cell r="CP20">
            <v>65335545</v>
          </cell>
          <cell r="CQ20">
            <v>66915856</v>
          </cell>
          <cell r="CR20">
            <v>65000953</v>
          </cell>
          <cell r="CS20">
            <v>66032315</v>
          </cell>
          <cell r="CT20">
            <v>65001313</v>
          </cell>
          <cell r="CU20">
            <v>64343912</v>
          </cell>
          <cell r="CV20">
            <v>61271772</v>
          </cell>
          <cell r="CW20">
            <v>58715051</v>
          </cell>
          <cell r="CX20">
            <v>54917674</v>
          </cell>
          <cell r="CY20">
            <v>55249673</v>
          </cell>
          <cell r="CZ20">
            <v>53395624</v>
          </cell>
          <cell r="DA20">
            <v>51258965</v>
          </cell>
          <cell r="DB20">
            <v>49460889</v>
          </cell>
          <cell r="DC20">
            <v>27753166</v>
          </cell>
          <cell r="DD20">
            <v>26752617</v>
          </cell>
          <cell r="DE20">
            <v>25329218</v>
          </cell>
          <cell r="DF20">
            <v>24901601</v>
          </cell>
          <cell r="DG20">
            <v>24388063</v>
          </cell>
          <cell r="DH20">
            <v>23972691</v>
          </cell>
          <cell r="DI20">
            <v>23424338</v>
          </cell>
          <cell r="DJ20">
            <v>24455363</v>
          </cell>
          <cell r="DK20">
            <v>24207762</v>
          </cell>
          <cell r="DL20">
            <v>23862687</v>
          </cell>
          <cell r="DM20">
            <v>23023119</v>
          </cell>
          <cell r="DN20">
            <v>23038973</v>
          </cell>
          <cell r="DO20">
            <v>20916339</v>
          </cell>
          <cell r="DP20">
            <v>20542739</v>
          </cell>
          <cell r="DQ20">
            <v>15775115</v>
          </cell>
          <cell r="DR20">
            <v>14337719</v>
          </cell>
          <cell r="DS20">
            <v>12972256</v>
          </cell>
          <cell r="DT20">
            <v>11428716</v>
          </cell>
          <cell r="DU20">
            <v>11134955</v>
          </cell>
          <cell r="DV20">
            <v>10833063</v>
          </cell>
          <cell r="DW20">
            <v>9814195</v>
          </cell>
          <cell r="DX20">
            <v>9578743</v>
          </cell>
          <cell r="DY20">
            <v>9224281</v>
          </cell>
          <cell r="DZ20">
            <v>8725208</v>
          </cell>
          <cell r="EA20">
            <v>8252089</v>
          </cell>
          <cell r="EB20">
            <v>8248978</v>
          </cell>
          <cell r="EC20">
            <v>8276028</v>
          </cell>
          <cell r="ED20">
            <v>7735022</v>
          </cell>
          <cell r="EE20">
            <v>7735022</v>
          </cell>
          <cell r="EF20">
            <v>7246225</v>
          </cell>
          <cell r="EG20">
            <v>6301136</v>
          </cell>
          <cell r="EH20">
            <v>5815849</v>
          </cell>
          <cell r="EI20"/>
          <cell r="EJ20">
            <v>777405</v>
          </cell>
          <cell r="EK20">
            <v>3926417</v>
          </cell>
          <cell r="EL20"/>
          <cell r="EM20">
            <v>4703822</v>
          </cell>
          <cell r="EN20">
            <v>2063914</v>
          </cell>
          <cell r="EO20">
            <v>2330292</v>
          </cell>
          <cell r="EP20">
            <v>2336431</v>
          </cell>
          <cell r="EQ20">
            <v>4666723</v>
          </cell>
          <cell r="ER20">
            <v>2217191</v>
          </cell>
          <cell r="ES20">
            <v>37070190</v>
          </cell>
        </row>
        <row r="21">
          <cell r="B21" t="str">
            <v>Citibank</v>
          </cell>
          <cell r="C21">
            <v>115.59560399999999</v>
          </cell>
          <cell r="D21">
            <v>46.988697000000002</v>
          </cell>
          <cell r="E21">
            <v>80.004531999999998</v>
          </cell>
          <cell r="F21">
            <v>19.271453000000001</v>
          </cell>
          <cell r="G21">
            <v>19.82085</v>
          </cell>
          <cell r="H21">
            <v>24.731559000000001</v>
          </cell>
          <cell r="I21">
            <v>91.151926000000003</v>
          </cell>
          <cell r="J21">
            <v>1.53112</v>
          </cell>
          <cell r="K21">
            <v>4.2182139999999997</v>
          </cell>
          <cell r="L21"/>
          <cell r="M21">
            <v>2.2504202157201905E-2</v>
          </cell>
          <cell r="N21">
            <v>2.1684550337334754E-2</v>
          </cell>
          <cell r="O21">
            <v>2.3359897430232198E-2</v>
          </cell>
          <cell r="P21">
            <v>2.3773055282268998E-2</v>
          </cell>
          <cell r="Q21">
            <v>2.1983184496744305E-2</v>
          </cell>
          <cell r="R21">
            <v>2.1627565970053102E-2</v>
          </cell>
          <cell r="S21">
            <v>2.1016079342197565E-2</v>
          </cell>
          <cell r="T21">
            <v>2.0781159493233978E-2</v>
          </cell>
          <cell r="U21">
            <v>2.1069175408696801E-2</v>
          </cell>
          <cell r="V21">
            <v>2.2726593791174175E-2</v>
          </cell>
          <cell r="W21">
            <v>2.1662661757173629E-2</v>
          </cell>
          <cell r="X21">
            <v>2.4884820891197167E-2</v>
          </cell>
          <cell r="Y21">
            <v>2.1947720410431186E-2</v>
          </cell>
          <cell r="Z21">
            <v>2.5321587092931558E-2</v>
          </cell>
          <cell r="AA21">
            <v>2.6019819430378691E-2</v>
          </cell>
          <cell r="AB21">
            <v>2.4209510982573242E-2</v>
          </cell>
          <cell r="AC21">
            <v>2.485043641234011E-2</v>
          </cell>
          <cell r="AD21">
            <v>2.7860405995863535E-2</v>
          </cell>
          <cell r="AE21">
            <v>2.8223331975034582E-2</v>
          </cell>
          <cell r="AF21">
            <v>3.287241352169528E-2</v>
          </cell>
          <cell r="AG21">
            <v>3.0811535553056664E-2</v>
          </cell>
          <cell r="AH21">
            <v>2.8398481336390932E-2</v>
          </cell>
          <cell r="AI21">
            <v>3.9911890376728196E-2</v>
          </cell>
          <cell r="AJ21">
            <v>3.3255751637952705E-2</v>
          </cell>
          <cell r="AK21">
            <v>3.1835438024802397E-2</v>
          </cell>
          <cell r="AL21">
            <v>2.7910849228194583E-2</v>
          </cell>
          <cell r="AM21">
            <v>2.9754273318985499E-2</v>
          </cell>
          <cell r="AN21">
            <v>3.0815151670098295E-2</v>
          </cell>
          <cell r="AO21">
            <v>2.8800763856532775E-2</v>
          </cell>
          <cell r="AP21">
            <v>2.8911899733140151E-2</v>
          </cell>
          <cell r="AQ21">
            <v>313413032</v>
          </cell>
          <cell r="AR21">
            <v>195568503</v>
          </cell>
          <cell r="AS21">
            <v>0</v>
          </cell>
          <cell r="AT21">
            <v>228782134</v>
          </cell>
          <cell r="AU21">
            <v>0</v>
          </cell>
          <cell r="AV21">
            <v>40312354</v>
          </cell>
          <cell r="AW21">
            <v>51920201</v>
          </cell>
          <cell r="AX21">
            <v>263782134</v>
          </cell>
          <cell r="AY21">
            <v>13553634</v>
          </cell>
          <cell r="AZ21">
            <v>20834301</v>
          </cell>
          <cell r="BA21">
            <v>20834.300999999999</v>
          </cell>
          <cell r="BB21">
            <v>4733253</v>
          </cell>
          <cell r="BC21"/>
          <cell r="BD21">
            <v>1.9937585288926925E-2</v>
          </cell>
          <cell r="BE21">
            <v>1.6521434698771414E-2</v>
          </cell>
          <cell r="BF21">
            <v>1.9145345197227263E-2</v>
          </cell>
          <cell r="BG21">
            <v>2.9095708893121984E-2</v>
          </cell>
          <cell r="BH21">
            <v>0.14502693491788946</v>
          </cell>
          <cell r="BI21">
            <v>3.060945670993E-2</v>
          </cell>
          <cell r="BJ21">
            <v>0.21744850459879475</v>
          </cell>
          <cell r="BK21">
            <v>0.21142123755015335</v>
          </cell>
          <cell r="BL21">
            <v>0.41979271668528156</v>
          </cell>
          <cell r="BM21">
            <v>0.38052961918215966</v>
          </cell>
          <cell r="BN21">
            <v>1.711598060198766E-2</v>
          </cell>
          <cell r="BO21">
            <v>0.89685834505531836</v>
          </cell>
          <cell r="BP21">
            <v>5.9743379337972927E-2</v>
          </cell>
          <cell r="BQ21">
            <v>1.5011784628912185E-2</v>
          </cell>
          <cell r="BR21">
            <v>4.473159470906074E-2</v>
          </cell>
          <cell r="BS21">
            <v>0.58732544051379498</v>
          </cell>
          <cell r="BT21">
            <v>2.1291320449464256E-2</v>
          </cell>
          <cell r="BU21">
            <v>2.1687429612713586E-2</v>
          </cell>
          <cell r="BV21">
            <v>2.3289447456823167E-2</v>
          </cell>
          <cell r="BW21">
            <v>115595604</v>
          </cell>
          <cell r="BX21">
            <v>107034617</v>
          </cell>
          <cell r="BY21">
            <v>115188165</v>
          </cell>
          <cell r="BZ21">
            <v>106453856</v>
          </cell>
          <cell r="CA21">
            <v>101750445</v>
          </cell>
          <cell r="CB21">
            <v>103211168</v>
          </cell>
          <cell r="CC21">
            <v>95052722</v>
          </cell>
          <cell r="CD21">
            <v>96570193</v>
          </cell>
          <cell r="CE21">
            <v>93526049</v>
          </cell>
          <cell r="CF21">
            <v>90132862</v>
          </cell>
          <cell r="CG21">
            <v>93274626</v>
          </cell>
          <cell r="CH21">
            <v>85638687</v>
          </cell>
          <cell r="CI21">
            <v>100756266</v>
          </cell>
          <cell r="CJ21">
            <v>85155116</v>
          </cell>
          <cell r="CK21">
            <v>90072120</v>
          </cell>
          <cell r="CL21">
            <v>98231911</v>
          </cell>
          <cell r="CM21">
            <v>88851809</v>
          </cell>
          <cell r="CN21">
            <v>90025078</v>
          </cell>
          <cell r="CO21">
            <v>101117630</v>
          </cell>
          <cell r="CP21">
            <v>103323540</v>
          </cell>
          <cell r="CQ21">
            <v>116502032</v>
          </cell>
          <cell r="CR21">
            <v>103254695</v>
          </cell>
          <cell r="CS21">
            <v>89167854</v>
          </cell>
          <cell r="CT21">
            <v>88147287</v>
          </cell>
          <cell r="CU21">
            <v>93483001</v>
          </cell>
          <cell r="CV21">
            <v>115826138</v>
          </cell>
          <cell r="CW21">
            <v>82954185</v>
          </cell>
          <cell r="CX21">
            <v>79397808</v>
          </cell>
          <cell r="CY21">
            <v>81940917</v>
          </cell>
          <cell r="CZ21">
            <v>80054734</v>
          </cell>
          <cell r="DA21">
            <v>72191900</v>
          </cell>
          <cell r="DB21">
            <v>71242659</v>
          </cell>
          <cell r="DC21">
            <v>24731559</v>
          </cell>
          <cell r="DD21">
            <v>23826398</v>
          </cell>
          <cell r="DE21">
            <v>23000535</v>
          </cell>
          <cell r="DF21">
            <v>22134310</v>
          </cell>
          <cell r="DG21">
            <v>21634232</v>
          </cell>
          <cell r="DH21">
            <v>20801681</v>
          </cell>
          <cell r="DI21">
            <v>20000679</v>
          </cell>
          <cell r="DJ21">
            <v>19046566</v>
          </cell>
          <cell r="DK21">
            <v>18621201</v>
          </cell>
          <cell r="DL21">
            <v>17811829</v>
          </cell>
          <cell r="DM21">
            <v>20388513</v>
          </cell>
          <cell r="DN21">
            <v>19409582</v>
          </cell>
          <cell r="DO21">
            <v>19201130</v>
          </cell>
          <cell r="DP21">
            <v>18246232</v>
          </cell>
          <cell r="DQ21">
            <v>21172148</v>
          </cell>
          <cell r="DR21">
            <v>20177310</v>
          </cell>
          <cell r="DS21">
            <v>19161379</v>
          </cell>
          <cell r="DT21">
            <v>18414690</v>
          </cell>
          <cell r="DU21">
            <v>20400169</v>
          </cell>
          <cell r="DV21">
            <v>19628607</v>
          </cell>
          <cell r="DW21">
            <v>21705386</v>
          </cell>
          <cell r="DX21">
            <v>21022221</v>
          </cell>
          <cell r="DY21">
            <v>20267062</v>
          </cell>
          <cell r="DZ21">
            <v>19407199</v>
          </cell>
          <cell r="EA21">
            <v>20351926</v>
          </cell>
          <cell r="EB21">
            <v>19913000</v>
          </cell>
          <cell r="EC21">
            <v>19188220</v>
          </cell>
          <cell r="ED21">
            <v>18358760</v>
          </cell>
          <cell r="EE21">
            <v>18358760</v>
          </cell>
          <cell r="EF21">
            <v>18002473</v>
          </cell>
          <cell r="EG21">
            <v>16706767</v>
          </cell>
          <cell r="EH21">
            <v>15963873</v>
          </cell>
          <cell r="EI21"/>
          <cell r="EJ21">
            <v>2776080</v>
          </cell>
          <cell r="EK21">
            <v>3836898</v>
          </cell>
          <cell r="EL21"/>
          <cell r="EM21">
            <v>6612978</v>
          </cell>
          <cell r="EN21">
            <v>2516434</v>
          </cell>
          <cell r="EO21">
            <v>733866</v>
          </cell>
          <cell r="EP21">
            <v>84397</v>
          </cell>
          <cell r="EQ21">
            <v>818263</v>
          </cell>
          <cell r="ER21">
            <v>2548805</v>
          </cell>
          <cell r="ES21">
            <v>46988697</v>
          </cell>
        </row>
        <row r="22">
          <cell r="B22" t="str">
            <v>National Bank of Kenya</v>
          </cell>
          <cell r="C22">
            <v>146.25145800000001</v>
          </cell>
          <cell r="D22">
            <v>64.953498999999994</v>
          </cell>
          <cell r="E22">
            <v>115.42415200000001</v>
          </cell>
          <cell r="F22">
            <v>6.1553459999999998</v>
          </cell>
          <cell r="G22">
            <v>10.551690000000001</v>
          </cell>
          <cell r="H22">
            <v>13.025651999999999</v>
          </cell>
          <cell r="I22">
            <v>80.975577999999999</v>
          </cell>
          <cell r="J22">
            <v>0.45708500000000002</v>
          </cell>
          <cell r="K22">
            <v>1.415097</v>
          </cell>
          <cell r="L22"/>
          <cell r="M22">
            <v>2.2606590906006474E-2</v>
          </cell>
          <cell r="N22">
            <v>2.1009519378810647E-2</v>
          </cell>
          <cell r="O22">
            <v>2.1075348021570142E-2</v>
          </cell>
          <cell r="P22">
            <v>1.3586872056315209E-2</v>
          </cell>
          <cell r="Q22">
            <v>2.2155144865286667E-2</v>
          </cell>
          <cell r="R22">
            <v>2.1187948171603768E-2</v>
          </cell>
          <cell r="S22">
            <v>2.1321226333259544E-2</v>
          </cell>
          <cell r="T22">
            <v>1.8804270065496138E-2</v>
          </cell>
          <cell r="U22">
            <v>2.0578401742438125E-2</v>
          </cell>
          <cell r="V22">
            <v>2.0110339884819195E-2</v>
          </cell>
          <cell r="W22">
            <v>2.2302863572197205E-2</v>
          </cell>
          <cell r="X22">
            <v>2.1923661717223434E-2</v>
          </cell>
          <cell r="Y22">
            <v>2.248378849069637E-2</v>
          </cell>
          <cell r="Z22">
            <v>2.216059880051463E-2</v>
          </cell>
          <cell r="AA22">
            <v>2.3669490440937156E-2</v>
          </cell>
          <cell r="AB22">
            <v>2.6931255254621599E-2</v>
          </cell>
          <cell r="AC22">
            <v>2.7841790207691227E-2</v>
          </cell>
          <cell r="AD22">
            <v>2.7549495446274198E-2</v>
          </cell>
          <cell r="AE22">
            <v>2.8860617288786423E-2</v>
          </cell>
          <cell r="AF22">
            <v>2.8625333711264821E-2</v>
          </cell>
          <cell r="AG22">
            <v>2.9629673640735613E-2</v>
          </cell>
          <cell r="AH22">
            <v>3.0930922906037377E-2</v>
          </cell>
          <cell r="AI22">
            <v>3.0676786498131305E-2</v>
          </cell>
          <cell r="AJ22">
            <v>3.2750958090150294E-2</v>
          </cell>
          <cell r="AK22">
            <v>3.1627657601460205E-2</v>
          </cell>
          <cell r="AL22">
            <v>3.6075814954357334E-2</v>
          </cell>
          <cell r="AM22">
            <v>3.4938654374548198E-2</v>
          </cell>
          <cell r="AN22">
            <v>3.5137559929824431E-2</v>
          </cell>
          <cell r="AO22">
            <v>3.4238251692761776E-2</v>
          </cell>
          <cell r="AP22">
            <v>3.3567797886750565E-2</v>
          </cell>
          <cell r="AQ22">
            <v>313413032</v>
          </cell>
          <cell r="AR22">
            <v>195568503</v>
          </cell>
          <cell r="AS22">
            <v>0</v>
          </cell>
          <cell r="AT22">
            <v>228782134</v>
          </cell>
          <cell r="AU22">
            <v>0</v>
          </cell>
          <cell r="AV22">
            <v>40312354</v>
          </cell>
          <cell r="AW22">
            <v>51920201</v>
          </cell>
          <cell r="AX22">
            <v>263782134</v>
          </cell>
          <cell r="AY22">
            <v>13553634</v>
          </cell>
          <cell r="AZ22">
            <v>20834301</v>
          </cell>
          <cell r="BA22">
            <v>20834.300999999999</v>
          </cell>
          <cell r="BB22">
            <v>4733253</v>
          </cell>
          <cell r="BC22"/>
          <cell r="BD22">
            <v>2.5225015628664516E-2</v>
          </cell>
          <cell r="BE22">
            <v>2.283793892359293E-2</v>
          </cell>
          <cell r="BF22">
            <v>2.7621375675783339E-2</v>
          </cell>
          <cell r="BG22">
            <v>9.7608254032465498E-3</v>
          </cell>
          <cell r="BH22">
            <v>0.11505356821310431</v>
          </cell>
          <cell r="BI22">
            <v>1.0516102010709573E-2</v>
          </cell>
          <cell r="BJ22">
            <v>0.13030706616259041</v>
          </cell>
          <cell r="BK22">
            <v>7.6014844870881934E-2</v>
          </cell>
          <cell r="BL22">
            <v>0.20483087029855146</v>
          </cell>
          <cell r="BM22">
            <v>0.76001368243232148</v>
          </cell>
          <cell r="BN22">
            <v>0.26220512498213683</v>
          </cell>
          <cell r="BO22">
            <v>0.5297243847016454</v>
          </cell>
          <cell r="BP22">
            <v>0.10024908768941336</v>
          </cell>
          <cell r="BQ22">
            <v>2.6201999621333988E-2</v>
          </cell>
          <cell r="BR22">
            <v>7.4047088068079372E-2</v>
          </cell>
          <cell r="BS22">
            <v>0.56273750228634978</v>
          </cell>
          <cell r="BT22">
            <v>6.3763788152731826E-3</v>
          </cell>
          <cell r="BU22">
            <v>1.0627685787286489E-2</v>
          </cell>
          <cell r="BV22">
            <v>8.0266567133202796E-3</v>
          </cell>
          <cell r="BW22">
            <v>146251458</v>
          </cell>
          <cell r="BX22">
            <v>133633970</v>
          </cell>
          <cell r="BY22">
            <v>129588169</v>
          </cell>
          <cell r="BZ22">
            <v>126841620</v>
          </cell>
          <cell r="CA22">
            <v>129590385</v>
          </cell>
          <cell r="CB22">
            <v>119225458</v>
          </cell>
          <cell r="CC22">
            <v>113796756</v>
          </cell>
          <cell r="CD22">
            <v>112028747</v>
          </cell>
          <cell r="CE22">
            <v>107216724</v>
          </cell>
          <cell r="CF22">
            <v>114922318</v>
          </cell>
          <cell r="CG22">
            <v>105065267</v>
          </cell>
          <cell r="CH22">
            <v>115143443</v>
          </cell>
          <cell r="CI22">
            <v>112734821</v>
          </cell>
          <cell r="CJ22">
            <v>113569560</v>
          </cell>
          <cell r="CK22">
            <v>105472552</v>
          </cell>
          <cell r="CL22">
            <v>109942042</v>
          </cell>
          <cell r="CM22">
            <v>116315700</v>
          </cell>
          <cell r="CN22">
            <v>116378429</v>
          </cell>
          <cell r="CO22">
            <v>115442827</v>
          </cell>
          <cell r="CP22">
            <v>115114374</v>
          </cell>
          <cell r="CQ22">
            <v>113215137</v>
          </cell>
          <cell r="CR22">
            <v>116157723</v>
          </cell>
          <cell r="CS22">
            <v>115220642</v>
          </cell>
          <cell r="CT22">
            <v>125295035</v>
          </cell>
          <cell r="CU22">
            <v>117789712</v>
          </cell>
          <cell r="CV22">
            <v>124144110</v>
          </cell>
          <cell r="CW22">
            <v>116587690</v>
          </cell>
          <cell r="CX22">
            <v>122864886</v>
          </cell>
          <cell r="CY22">
            <v>116897968</v>
          </cell>
          <cell r="CZ22">
            <v>109102269</v>
          </cell>
          <cell r="DA22">
            <v>98916489</v>
          </cell>
          <cell r="DB22">
            <v>92493034</v>
          </cell>
          <cell r="DC22">
            <v>13025652</v>
          </cell>
          <cell r="DD22">
            <v>12645620</v>
          </cell>
          <cell r="DE22">
            <v>12185411</v>
          </cell>
          <cell r="DF22">
            <v>11935544</v>
          </cell>
          <cell r="DG22">
            <v>11913390</v>
          </cell>
          <cell r="DH22">
            <v>11338933</v>
          </cell>
          <cell r="DI22">
            <v>11859422</v>
          </cell>
          <cell r="DJ22">
            <v>11704420</v>
          </cell>
          <cell r="DK22">
            <v>7228992</v>
          </cell>
          <cell r="DL22">
            <v>7243874</v>
          </cell>
          <cell r="DM22">
            <v>7148430</v>
          </cell>
          <cell r="DN22">
            <v>6935718</v>
          </cell>
          <cell r="DO22">
            <v>6919427</v>
          </cell>
          <cell r="DP22">
            <v>5790240</v>
          </cell>
          <cell r="DQ22">
            <v>6414689</v>
          </cell>
          <cell r="DR22">
            <v>7047537</v>
          </cell>
          <cell r="DS22">
            <v>10989919</v>
          </cell>
          <cell r="DT22">
            <v>11217864</v>
          </cell>
          <cell r="DU22">
            <v>10987755</v>
          </cell>
          <cell r="DV22">
            <v>10996083</v>
          </cell>
          <cell r="DW22">
            <v>11315041</v>
          </cell>
          <cell r="DX22">
            <v>11222418</v>
          </cell>
          <cell r="DY22">
            <v>11237917</v>
          </cell>
          <cell r="DZ22">
            <v>10913622</v>
          </cell>
          <cell r="EA22">
            <v>13443880</v>
          </cell>
          <cell r="EB22">
            <v>13116009</v>
          </cell>
          <cell r="EC22">
            <v>12606495</v>
          </cell>
          <cell r="ED22">
            <v>12113912</v>
          </cell>
          <cell r="EE22">
            <v>12113912</v>
          </cell>
          <cell r="EF22">
            <v>12251404</v>
          </cell>
          <cell r="EG22">
            <v>12223289</v>
          </cell>
          <cell r="EH22">
            <v>11848291</v>
          </cell>
          <cell r="EI22"/>
          <cell r="EJ22">
            <v>1559911</v>
          </cell>
          <cell r="EK22">
            <v>6055694</v>
          </cell>
          <cell r="EL22"/>
          <cell r="EM22">
            <v>7615605</v>
          </cell>
          <cell r="EN22">
            <v>5787964</v>
          </cell>
          <cell r="EO22">
            <v>12228074</v>
          </cell>
          <cell r="EP22">
            <v>10855768</v>
          </cell>
          <cell r="EQ22">
            <v>23083842</v>
          </cell>
          <cell r="ER22">
            <v>1076953</v>
          </cell>
          <cell r="ES22">
            <v>64953499</v>
          </cell>
        </row>
        <row r="23">
          <cell r="B23" t="str">
            <v>Family Bank Limited</v>
          </cell>
          <cell r="C23">
            <v>107.19392499999999</v>
          </cell>
          <cell r="D23">
            <v>65.095082000000005</v>
          </cell>
          <cell r="E23">
            <v>81.929309000000003</v>
          </cell>
          <cell r="F23">
            <v>13.346311</v>
          </cell>
          <cell r="G23">
            <v>17.40307</v>
          </cell>
          <cell r="H23">
            <v>14.801769999999999</v>
          </cell>
          <cell r="I23">
            <v>80.620379999999997</v>
          </cell>
          <cell r="J23">
            <v>0.213536</v>
          </cell>
          <cell r="K23">
            <v>2.4892449999999999</v>
          </cell>
          <cell r="L23"/>
          <cell r="M23">
            <v>1.8369840725553858E-2</v>
          </cell>
          <cell r="N23">
            <v>1.7720928379769196E-2</v>
          </cell>
          <cell r="O23">
            <v>1.7424312774477511E-2</v>
          </cell>
          <cell r="P23">
            <v>1.1433274819009654E-2</v>
          </cell>
          <cell r="Q23">
            <v>1.7337890482340274E-2</v>
          </cell>
          <cell r="R23">
            <v>1.6894474918302382E-2</v>
          </cell>
          <cell r="S23">
            <v>1.6776719384151251E-2</v>
          </cell>
          <cell r="T23">
            <v>1.6881790495128331E-2</v>
          </cell>
          <cell r="U23">
            <v>1.6002193194272377E-2</v>
          </cell>
          <cell r="V23">
            <v>1.5872137106824891E-2</v>
          </cell>
          <cell r="W23">
            <v>1.5672286825803929E-2</v>
          </cell>
          <cell r="X23">
            <v>1.6251868356895446E-2</v>
          </cell>
          <cell r="Y23">
            <v>1.66012281783545E-2</v>
          </cell>
          <cell r="Z23">
            <v>1.696080623335814E-2</v>
          </cell>
          <cell r="AA23">
            <v>1.7208158079761463E-2</v>
          </cell>
          <cell r="AB23">
            <v>1.7867112480765442E-2</v>
          </cell>
          <cell r="AC23">
            <v>1.8205466057299599E-2</v>
          </cell>
          <cell r="AD23">
            <v>1.7971847967669177E-2</v>
          </cell>
          <cell r="AE23">
            <v>1.858133330257877E-2</v>
          </cell>
          <cell r="AF23">
            <v>2.1151590329892431E-2</v>
          </cell>
          <cell r="AG23">
            <v>2.1530006794440726E-2</v>
          </cell>
          <cell r="AH23">
            <v>2.4338794966044422E-2</v>
          </cell>
          <cell r="AI23">
            <v>2.95454081956621E-2</v>
          </cell>
          <cell r="AJ23">
            <v>3.5161238841224615E-2</v>
          </cell>
          <cell r="AK23">
            <v>2.8464016497288226E-2</v>
          </cell>
          <cell r="AL23">
            <v>2.0358435377465518E-2</v>
          </cell>
          <cell r="AM23">
            <v>1.7480672076559383E-2</v>
          </cell>
          <cell r="AN23">
            <v>1.6825293519119589E-2</v>
          </cell>
          <cell r="AO23">
            <v>1.6195377442659913E-2</v>
          </cell>
          <cell r="AP23">
            <v>1.6027640843028997E-2</v>
          </cell>
          <cell r="AQ23">
            <v>313413032</v>
          </cell>
          <cell r="AR23">
            <v>195568503</v>
          </cell>
          <cell r="AS23">
            <v>0</v>
          </cell>
          <cell r="AT23">
            <v>228782134</v>
          </cell>
          <cell r="AU23">
            <v>0</v>
          </cell>
          <cell r="AV23">
            <v>40312354</v>
          </cell>
          <cell r="AW23">
            <v>51920201</v>
          </cell>
          <cell r="AX23">
            <v>263782134</v>
          </cell>
          <cell r="AY23">
            <v>13553634</v>
          </cell>
          <cell r="AZ23">
            <v>20834301</v>
          </cell>
          <cell r="BA23">
            <v>20834.300999999999</v>
          </cell>
          <cell r="BB23">
            <v>4733253</v>
          </cell>
          <cell r="BC23"/>
          <cell r="BD23">
            <v>1.8488488733034658E-2</v>
          </cell>
          <cell r="BE23">
            <v>2.2887720135635399E-2</v>
          </cell>
          <cell r="BF23">
            <v>1.9605950605089451E-2</v>
          </cell>
          <cell r="BG23">
            <v>1.7169908374411406E-2</v>
          </cell>
          <cell r="BH23">
            <v>0.16616730443632707</v>
          </cell>
          <cell r="BI23">
            <v>2.3493199931474931E-2</v>
          </cell>
          <cell r="BJ23">
            <v>0.2158644005399131</v>
          </cell>
          <cell r="BK23">
            <v>0.16554512643081068</v>
          </cell>
          <cell r="BL23">
            <v>0.26872574573840358</v>
          </cell>
          <cell r="BM23">
            <v>0.57572162955987183</v>
          </cell>
          <cell r="BN23">
            <v>0.13208360284995679</v>
          </cell>
          <cell r="BO23">
            <v>0.49576842461436338</v>
          </cell>
          <cell r="BP23">
            <v>0.13584564592680648</v>
          </cell>
          <cell r="BQ23">
            <v>3.1202124886379419E-2</v>
          </cell>
          <cell r="BR23">
            <v>0.10464352104042707</v>
          </cell>
          <cell r="BS23">
            <v>0.79452741387090187</v>
          </cell>
          <cell r="BT23">
            <v>1.2701251997947343E-2</v>
          </cell>
          <cell r="BU23">
            <v>2.6214753359656531E-3</v>
          </cell>
          <cell r="BV23">
            <v>8.6292479357724054E-3</v>
          </cell>
          <cell r="BW23">
            <v>107193925</v>
          </cell>
          <cell r="BX23">
            <v>100001548</v>
          </cell>
          <cell r="BY23">
            <v>94790889</v>
          </cell>
          <cell r="BZ23">
            <v>90590626</v>
          </cell>
          <cell r="CA23">
            <v>90164189</v>
          </cell>
          <cell r="CB23">
            <v>86910641</v>
          </cell>
          <cell r="CC23">
            <v>82192596</v>
          </cell>
          <cell r="CD23">
            <v>78857125</v>
          </cell>
          <cell r="CE23">
            <v>78926424</v>
          </cell>
          <cell r="CF23">
            <v>72596791</v>
          </cell>
          <cell r="CG23">
            <v>70149732</v>
          </cell>
          <cell r="CH23">
            <v>66909838</v>
          </cell>
          <cell r="CI23">
            <v>68730617</v>
          </cell>
          <cell r="CJ23">
            <v>69033491</v>
          </cell>
          <cell r="CK23">
            <v>67725435</v>
          </cell>
          <cell r="CL23">
            <v>69050943</v>
          </cell>
          <cell r="CM23">
            <v>71479580</v>
          </cell>
          <cell r="CN23">
            <v>69391049</v>
          </cell>
          <cell r="CO23">
            <v>66706579</v>
          </cell>
          <cell r="CP23">
            <v>69432374</v>
          </cell>
          <cell r="CQ23">
            <v>78734331</v>
          </cell>
          <cell r="CR23">
            <v>80104753</v>
          </cell>
          <cell r="CS23">
            <v>85939969</v>
          </cell>
          <cell r="CT23">
            <v>81190214</v>
          </cell>
          <cell r="CU23">
            <v>80554920</v>
          </cell>
          <cell r="CV23">
            <v>74747708</v>
          </cell>
          <cell r="CW23">
            <v>71030126</v>
          </cell>
          <cell r="CX23">
            <v>61812663</v>
          </cell>
          <cell r="CY23">
            <v>56171763</v>
          </cell>
          <cell r="CZ23">
            <v>50563721</v>
          </cell>
          <cell r="DA23">
            <v>54011901</v>
          </cell>
          <cell r="DB23">
            <v>43500989</v>
          </cell>
          <cell r="DC23">
            <v>14801770</v>
          </cell>
          <cell r="DD23">
            <v>14173036</v>
          </cell>
          <cell r="DE23">
            <v>13736643</v>
          </cell>
          <cell r="DF23">
            <v>13161565</v>
          </cell>
          <cell r="DG23">
            <v>13157788</v>
          </cell>
          <cell r="DH23">
            <v>12700975</v>
          </cell>
          <cell r="DI23">
            <v>12684775</v>
          </cell>
          <cell r="DJ23">
            <v>12408203</v>
          </cell>
          <cell r="DK23">
            <v>12092368</v>
          </cell>
          <cell r="DL23">
            <v>11763776</v>
          </cell>
          <cell r="DM23">
            <v>11570555</v>
          </cell>
          <cell r="DN23">
            <v>11426448</v>
          </cell>
          <cell r="DO23">
            <v>11785863</v>
          </cell>
          <cell r="DP23">
            <v>11219706</v>
          </cell>
          <cell r="DQ23">
            <v>11157254</v>
          </cell>
          <cell r="DR23">
            <v>11608295</v>
          </cell>
          <cell r="DS23">
            <v>11865416</v>
          </cell>
          <cell r="DT23">
            <v>12115533</v>
          </cell>
          <cell r="DU23">
            <v>12355585</v>
          </cell>
          <cell r="DV23">
            <v>12618877</v>
          </cell>
          <cell r="DW23">
            <v>13113788</v>
          </cell>
          <cell r="DX23">
            <v>12011680</v>
          </cell>
          <cell r="DY23">
            <v>12271025</v>
          </cell>
          <cell r="DZ23">
            <v>11926782</v>
          </cell>
          <cell r="EA23">
            <v>11770798</v>
          </cell>
          <cell r="EB23">
            <v>11141694</v>
          </cell>
          <cell r="EC23">
            <v>11113094</v>
          </cell>
          <cell r="ED23">
            <v>10620650</v>
          </cell>
          <cell r="EE23">
            <v>10620650</v>
          </cell>
          <cell r="EF23">
            <v>7213495</v>
          </cell>
          <cell r="EG23">
            <v>6411938</v>
          </cell>
          <cell r="EH23">
            <v>5968296</v>
          </cell>
          <cell r="EI23"/>
          <cell r="EJ23">
            <v>2090499</v>
          </cell>
          <cell r="EK23">
            <v>5688804</v>
          </cell>
          <cell r="EL23"/>
          <cell r="EM23">
            <v>7779303</v>
          </cell>
          <cell r="EN23">
            <v>4478713</v>
          </cell>
          <cell r="EO23">
            <v>4911318</v>
          </cell>
          <cell r="EP23">
            <v>4995158</v>
          </cell>
          <cell r="EQ23">
            <v>9906476</v>
          </cell>
          <cell r="ER23">
            <v>1742472</v>
          </cell>
          <cell r="ES23">
            <v>65095082</v>
          </cell>
        </row>
        <row r="24">
          <cell r="B24" t="str">
            <v>Bank of India</v>
          </cell>
          <cell r="C24">
            <v>81.019912000000005</v>
          </cell>
          <cell r="D24">
            <v>14.792997</v>
          </cell>
          <cell r="E24">
            <v>51.489474000000001</v>
          </cell>
          <cell r="F24">
            <v>18.177585000000001</v>
          </cell>
          <cell r="G24">
            <v>18.354687999999999</v>
          </cell>
          <cell r="H24">
            <v>19.918816</v>
          </cell>
          <cell r="I24">
            <v>37.435848999999997</v>
          </cell>
          <cell r="J24">
            <v>2.8438999999999999E-2</v>
          </cell>
          <cell r="K24">
            <v>2.5256189999999998</v>
          </cell>
          <cell r="L24"/>
          <cell r="M24">
            <v>1.6397651348181969E-2</v>
          </cell>
          <cell r="N24">
            <v>1.6325190124003918E-2</v>
          </cell>
          <cell r="O24">
            <v>1.6026218507741184E-2</v>
          </cell>
          <cell r="P24">
            <v>1.6273506217392989E-2</v>
          </cell>
          <cell r="Q24">
            <v>1.5933690312079658E-2</v>
          </cell>
          <cell r="R24">
            <v>1.5333021768475681E-2</v>
          </cell>
          <cell r="S24">
            <v>1.5613701050332118E-2</v>
          </cell>
          <cell r="T24">
            <v>1.5530625535197469E-2</v>
          </cell>
          <cell r="U24">
            <v>1.5623490505497269E-2</v>
          </cell>
          <cell r="V24">
            <v>1.5047849036040162E-2</v>
          </cell>
          <cell r="W24">
            <v>1.5410771342248754E-2</v>
          </cell>
          <cell r="X24">
            <v>1.5386182703891142E-2</v>
          </cell>
          <cell r="Y24">
            <v>1.5940579417243715E-2</v>
          </cell>
          <cell r="Z24">
            <v>1.4430350871621971E-2</v>
          </cell>
          <cell r="AA24">
            <v>1.4327393302563374E-2</v>
          </cell>
          <cell r="AB24">
            <v>1.4096669921872525E-2</v>
          </cell>
          <cell r="AC24">
            <v>1.3914177932117276E-2</v>
          </cell>
          <cell r="AD24">
            <v>1.3136110469778282E-2</v>
          </cell>
          <cell r="AE24">
            <v>1.3034718536212294E-2</v>
          </cell>
          <cell r="AF24">
            <v>1.2598448051087631E-2</v>
          </cell>
          <cell r="AG24">
            <v>1.2266224924117719E-2</v>
          </cell>
          <cell r="AH24">
            <v>1.1599550651665885E-2</v>
          </cell>
          <cell r="AI24">
            <v>1.62277454166413E-2</v>
          </cell>
          <cell r="AJ24">
            <v>1.3650597141543732E-2</v>
          </cell>
          <cell r="AK24">
            <v>1.3486590778816261E-2</v>
          </cell>
          <cell r="AL24">
            <v>1.1205488493967001E-2</v>
          </cell>
          <cell r="AM24">
            <v>1.1506779612066271E-2</v>
          </cell>
          <cell r="AN24">
            <v>1.19594994372545E-2</v>
          </cell>
          <cell r="AO24">
            <v>1.1991009587672428E-2</v>
          </cell>
          <cell r="AP24">
            <v>1.1753065305750014E-2</v>
          </cell>
          <cell r="AQ24">
            <v>313413032</v>
          </cell>
          <cell r="AR24">
            <v>195568503</v>
          </cell>
          <cell r="AS24">
            <v>0</v>
          </cell>
          <cell r="AT24">
            <v>228782134</v>
          </cell>
          <cell r="AU24">
            <v>0</v>
          </cell>
          <cell r="AV24">
            <v>40312354</v>
          </cell>
          <cell r="AW24">
            <v>51920201</v>
          </cell>
          <cell r="AX24">
            <v>263782134</v>
          </cell>
          <cell r="AY24">
            <v>13553634</v>
          </cell>
          <cell r="AZ24">
            <v>20834301</v>
          </cell>
          <cell r="BA24">
            <v>20834.300999999999</v>
          </cell>
          <cell r="BB24">
            <v>4733253</v>
          </cell>
          <cell r="BC24"/>
          <cell r="BD24">
            <v>1.3974072972544478E-2</v>
          </cell>
          <cell r="BE24">
            <v>5.2012834902534421E-3</v>
          </cell>
          <cell r="BF24">
            <v>1.2321598903342851E-2</v>
          </cell>
          <cell r="BG24">
            <v>1.7420803022069969E-2</v>
          </cell>
          <cell r="BH24">
            <v>0.14583060203383064</v>
          </cell>
          <cell r="BI24">
            <v>3.5275988722284761E-2</v>
          </cell>
          <cell r="BJ24">
            <v>0.49029709463781629</v>
          </cell>
          <cell r="BK24">
            <v>0.48556625495524364</v>
          </cell>
          <cell r="BL24">
            <v>7.8743982042980817E-2</v>
          </cell>
          <cell r="BM24">
            <v>0.16553526803472782</v>
          </cell>
          <cell r="BN24">
            <v>4.6996673152519285E-2</v>
          </cell>
          <cell r="BO24">
            <v>0.80621406815022767</v>
          </cell>
          <cell r="BP24">
            <v>8.961924576321148E-2</v>
          </cell>
          <cell r="BQ24">
            <v>5.5498476951995328E-2</v>
          </cell>
          <cell r="BR24">
            <v>3.4120768811216153E-2</v>
          </cell>
          <cell r="BS24">
            <v>0.28730138124930155</v>
          </cell>
          <cell r="BT24">
            <v>1.5316187737210915E-3</v>
          </cell>
          <cell r="BU24">
            <v>9.5968146430661216E-3</v>
          </cell>
          <cell r="BV24">
            <v>5.1477633122922299E-3</v>
          </cell>
          <cell r="BW24">
            <v>81019912</v>
          </cell>
          <cell r="BX24">
            <v>77906775</v>
          </cell>
          <cell r="BY24">
            <v>72897951</v>
          </cell>
          <cell r="BZ24">
            <v>75129210</v>
          </cell>
          <cell r="CA24">
            <v>71225163</v>
          </cell>
          <cell r="CB24">
            <v>63601238</v>
          </cell>
          <cell r="CC24">
            <v>62976730</v>
          </cell>
          <cell r="CD24">
            <v>62543244</v>
          </cell>
          <cell r="CE24">
            <v>62121431</v>
          </cell>
          <cell r="CF24">
            <v>62225153</v>
          </cell>
          <cell r="CG24">
            <v>59776568</v>
          </cell>
          <cell r="CH24">
            <v>62689134</v>
          </cell>
          <cell r="CI24">
            <v>62563918</v>
          </cell>
          <cell r="CJ24">
            <v>64098285</v>
          </cell>
          <cell r="CK24">
            <v>55328548</v>
          </cell>
          <cell r="CL24">
            <v>56630656</v>
          </cell>
          <cell r="CM24">
            <v>57297472</v>
          </cell>
          <cell r="CN24">
            <v>56956597</v>
          </cell>
          <cell r="CO24">
            <v>49736103</v>
          </cell>
          <cell r="CP24">
            <v>47815075</v>
          </cell>
          <cell r="CQ24">
            <v>46410726</v>
          </cell>
          <cell r="CR24">
            <v>43717462</v>
          </cell>
          <cell r="CS24">
            <v>41427446</v>
          </cell>
          <cell r="CT24">
            <v>42162947</v>
          </cell>
          <cell r="CU24">
            <v>37527774</v>
          </cell>
          <cell r="CV24">
            <v>36899261</v>
          </cell>
          <cell r="CW24">
            <v>36656582</v>
          </cell>
          <cell r="CX24">
            <v>34370422</v>
          </cell>
          <cell r="CY24">
            <v>33998194</v>
          </cell>
          <cell r="CZ24">
            <v>34265232</v>
          </cell>
          <cell r="DA24">
            <v>32447854</v>
          </cell>
          <cell r="DB24">
            <v>30721440</v>
          </cell>
          <cell r="DC24">
            <v>19918816</v>
          </cell>
          <cell r="DD24">
            <v>19200438</v>
          </cell>
          <cell r="DE24">
            <v>18444475</v>
          </cell>
          <cell r="DF24">
            <v>17853192</v>
          </cell>
          <cell r="DG24">
            <v>17191218</v>
          </cell>
          <cell r="DH24">
            <v>16620563</v>
          </cell>
          <cell r="DI24">
            <v>16141439</v>
          </cell>
          <cell r="DJ24">
            <v>15532469</v>
          </cell>
          <cell r="DK24">
            <v>14747740</v>
          </cell>
          <cell r="DL24">
            <v>14293811</v>
          </cell>
          <cell r="DM24">
            <v>13727053</v>
          </cell>
          <cell r="DN24">
            <v>13191378</v>
          </cell>
          <cell r="DO24">
            <v>12461590</v>
          </cell>
          <cell r="DP24">
            <v>11954133</v>
          </cell>
          <cell r="DQ24">
            <v>11502121</v>
          </cell>
          <cell r="DR24">
            <v>11625015</v>
          </cell>
          <cell r="DS24">
            <v>10920398</v>
          </cell>
          <cell r="DT24">
            <v>10412590</v>
          </cell>
          <cell r="DU24">
            <v>9978992</v>
          </cell>
          <cell r="DV24">
            <v>9536344</v>
          </cell>
          <cell r="DW24">
            <v>9176776</v>
          </cell>
          <cell r="DX24">
            <v>8545484</v>
          </cell>
          <cell r="DY24">
            <v>7597500</v>
          </cell>
          <cell r="DZ24">
            <v>7182738</v>
          </cell>
          <cell r="EA24">
            <v>6881061</v>
          </cell>
          <cell r="EB24">
            <v>6580115</v>
          </cell>
          <cell r="EC24">
            <v>6305179</v>
          </cell>
          <cell r="ED24">
            <v>6074801</v>
          </cell>
          <cell r="EE24">
            <v>6074801</v>
          </cell>
          <cell r="EF24">
            <v>5733008</v>
          </cell>
          <cell r="EG24">
            <v>5254372</v>
          </cell>
          <cell r="EH24">
            <v>5086879</v>
          </cell>
          <cell r="EI24"/>
          <cell r="EJ24">
            <v>242691</v>
          </cell>
          <cell r="EK24">
            <v>2839335</v>
          </cell>
          <cell r="EL24"/>
          <cell r="EM24">
            <v>3082026</v>
          </cell>
          <cell r="EN24">
            <v>510184</v>
          </cell>
          <cell r="EO24">
            <v>588138</v>
          </cell>
          <cell r="EP24">
            <v>141368</v>
          </cell>
          <cell r="EQ24">
            <v>729506</v>
          </cell>
          <cell r="ER24">
            <v>2065618</v>
          </cell>
          <cell r="ES24">
            <v>14792997</v>
          </cell>
        </row>
        <row r="25">
          <cell r="B25" t="str">
            <v>EcoBank</v>
          </cell>
          <cell r="C25">
            <v>97.864874</v>
          </cell>
          <cell r="D25">
            <v>23.814541999999999</v>
          </cell>
          <cell r="E25">
            <v>84.892165000000006</v>
          </cell>
          <cell r="F25">
            <v>6.010643</v>
          </cell>
          <cell r="G25">
            <v>7.2254550000000002</v>
          </cell>
          <cell r="H25">
            <v>6.8377920000000003</v>
          </cell>
          <cell r="I25">
            <v>45.113455000000002</v>
          </cell>
          <cell r="J25">
            <v>0.46391399999999999</v>
          </cell>
          <cell r="K25">
            <v>0.54093400000000003</v>
          </cell>
          <cell r="L25"/>
          <cell r="M25">
            <v>1.5018220827585062E-2</v>
          </cell>
          <cell r="N25">
            <v>1.6207151332827231E-2</v>
          </cell>
          <cell r="O25">
            <v>1.6654313279050554E-2</v>
          </cell>
          <cell r="P25">
            <v>1.7078650890151724E-2</v>
          </cell>
          <cell r="Q25">
            <v>1.4772835846184783E-2</v>
          </cell>
          <cell r="R25">
            <v>1.5483956868572717E-2</v>
          </cell>
          <cell r="S25">
            <v>1.2816637060669055E-2</v>
          </cell>
          <cell r="T25">
            <v>1.396671177783726E-2</v>
          </cell>
          <cell r="U25">
            <v>1.2155313372779456E-2</v>
          </cell>
          <cell r="V25">
            <v>1.1354173757416174E-2</v>
          </cell>
          <cell r="W25">
            <v>1.18665457387243E-2</v>
          </cell>
          <cell r="X25">
            <v>1.0275767758422802E-2</v>
          </cell>
          <cell r="Y25">
            <v>1.0405923906998665E-2</v>
          </cell>
          <cell r="Z25">
            <v>1.1429751836055923E-2</v>
          </cell>
          <cell r="AA25">
            <v>1.28054691143048E-2</v>
          </cell>
          <cell r="AB25">
            <v>1.1595602123538423E-2</v>
          </cell>
          <cell r="AC25">
            <v>1.183081397400184E-2</v>
          </cell>
          <cell r="AD25">
            <v>1.2413477654936111E-2</v>
          </cell>
          <cell r="AE25">
            <v>1.2431144013768314E-2</v>
          </cell>
          <cell r="AF25">
            <v>1.33649830485458E-2</v>
          </cell>
          <cell r="AG25">
            <v>1.2868565205126406E-2</v>
          </cell>
          <cell r="AH25">
            <v>1.391718983810159E-2</v>
          </cell>
          <cell r="AI25">
            <v>1.6955242585096973E-2</v>
          </cell>
          <cell r="AJ25">
            <v>1.75499213396541E-2</v>
          </cell>
          <cell r="AK25">
            <v>1.7307138921627711E-2</v>
          </cell>
          <cell r="AL25">
            <v>1.4700685553685956E-2</v>
          </cell>
          <cell r="AM25">
            <v>1.4176475544359E-2</v>
          </cell>
          <cell r="AN25">
            <v>1.3549300995831568E-2</v>
          </cell>
          <cell r="AO25">
            <v>1.3773775020693496E-2</v>
          </cell>
          <cell r="AP25">
            <v>1.5414384060259899E-2</v>
          </cell>
          <cell r="AQ25">
            <v>313413032</v>
          </cell>
          <cell r="AR25">
            <v>195568503</v>
          </cell>
          <cell r="AS25">
            <v>0</v>
          </cell>
          <cell r="AT25">
            <v>228782134</v>
          </cell>
          <cell r="AU25">
            <v>0</v>
          </cell>
          <cell r="AV25">
            <v>40312354</v>
          </cell>
          <cell r="AW25">
            <v>51920201</v>
          </cell>
          <cell r="AX25">
            <v>263782134</v>
          </cell>
          <cell r="AY25">
            <v>13553634</v>
          </cell>
          <cell r="AZ25">
            <v>20834301</v>
          </cell>
          <cell r="BA25">
            <v>20834.300999999999</v>
          </cell>
          <cell r="BB25">
            <v>4733253</v>
          </cell>
          <cell r="BC25"/>
          <cell r="BD25">
            <v>1.6879441818264018E-2</v>
          </cell>
          <cell r="BE25">
            <v>8.3732988070332991E-3</v>
          </cell>
          <cell r="BF25">
            <v>2.0314971700165364E-2</v>
          </cell>
          <cell r="BG25">
            <v>3.7311663643409391E-3</v>
          </cell>
          <cell r="BH25">
            <v>0.11020713390139351</v>
          </cell>
          <cell r="BI25">
            <v>7.9708417907523952E-3</v>
          </cell>
          <cell r="BJ25">
            <v>0.16016186301847199</v>
          </cell>
          <cell r="BK25">
            <v>0.13323393209409476</v>
          </cell>
          <cell r="BL25">
            <v>0.45731715974651072</v>
          </cell>
          <cell r="BM25">
            <v>0.74707357661671858</v>
          </cell>
          <cell r="BN25">
            <v>0.11283135771376025</v>
          </cell>
          <cell r="BO25">
            <v>0.23346497105918018</v>
          </cell>
          <cell r="BP25">
            <v>7.2690796446328462E-2</v>
          </cell>
          <cell r="BQ25">
            <v>1.897325051134223E-2</v>
          </cell>
          <cell r="BR25">
            <v>5.3717545934986233E-2</v>
          </cell>
          <cell r="BS25">
            <v>0.28052697207097965</v>
          </cell>
          <cell r="BT25">
            <v>1.0790472776829565E-2</v>
          </cell>
          <cell r="BU25">
            <v>0</v>
          </cell>
          <cell r="BV25">
            <v>7.8478886104364175E-3</v>
          </cell>
          <cell r="BW25">
            <v>97864874</v>
          </cell>
          <cell r="BX25">
            <v>102889555</v>
          </cell>
          <cell r="BY25">
            <v>104143882</v>
          </cell>
          <cell r="BZ25">
            <v>94428325</v>
          </cell>
          <cell r="CA25">
            <v>87169871</v>
          </cell>
          <cell r="CB25">
            <v>90133682</v>
          </cell>
          <cell r="CC25">
            <v>70619437</v>
          </cell>
          <cell r="CD25">
            <v>75377851</v>
          </cell>
          <cell r="CE25">
            <v>72920768</v>
          </cell>
          <cell r="CF25">
            <v>59578476</v>
          </cell>
          <cell r="CG25">
            <v>53501730</v>
          </cell>
          <cell r="CH25">
            <v>54463878</v>
          </cell>
          <cell r="CI25">
            <v>54003632</v>
          </cell>
          <cell r="CJ25">
            <v>43138954</v>
          </cell>
          <cell r="CK25">
            <v>48619617</v>
          </cell>
          <cell r="CL25">
            <v>53545760</v>
          </cell>
          <cell r="CM25">
            <v>44295854</v>
          </cell>
          <cell r="CN25">
            <v>54154977</v>
          </cell>
          <cell r="CO25">
            <v>47908081</v>
          </cell>
          <cell r="CP25">
            <v>47123839</v>
          </cell>
          <cell r="CQ25">
            <v>49308904</v>
          </cell>
          <cell r="CR25">
            <v>46581940</v>
          </cell>
          <cell r="CS25">
            <v>49286922</v>
          </cell>
          <cell r="CT25">
            <v>52426513</v>
          </cell>
          <cell r="CU25">
            <v>55142958</v>
          </cell>
          <cell r="CV25">
            <v>48824375</v>
          </cell>
          <cell r="CW25">
            <v>44920413</v>
          </cell>
          <cell r="CX25">
            <v>54934548</v>
          </cell>
          <cell r="CY25">
            <v>42241117</v>
          </cell>
          <cell r="CZ25">
            <v>36647025</v>
          </cell>
          <cell r="DA25">
            <v>36143426</v>
          </cell>
          <cell r="DB25">
            <v>36907136</v>
          </cell>
          <cell r="DC25">
            <v>6837792</v>
          </cell>
          <cell r="DD25">
            <v>6969627</v>
          </cell>
          <cell r="DE25">
            <v>6830652</v>
          </cell>
          <cell r="DF25">
            <v>7070007</v>
          </cell>
          <cell r="DG25">
            <v>6719127</v>
          </cell>
          <cell r="DH25">
            <v>7084318</v>
          </cell>
          <cell r="DI25">
            <v>6685067</v>
          </cell>
          <cell r="DJ25">
            <v>6567798</v>
          </cell>
          <cell r="DK25">
            <v>6590221</v>
          </cell>
          <cell r="DL25">
            <v>6751746</v>
          </cell>
          <cell r="DM25">
            <v>6540128</v>
          </cell>
          <cell r="DN25">
            <v>6408303</v>
          </cell>
          <cell r="DO25">
            <v>6485189</v>
          </cell>
          <cell r="DP25">
            <v>6477054</v>
          </cell>
          <cell r="DQ25">
            <v>6366947</v>
          </cell>
          <cell r="DR25">
            <v>6438538</v>
          </cell>
          <cell r="DS25">
            <v>7617842</v>
          </cell>
          <cell r="DT25">
            <v>7534386</v>
          </cell>
          <cell r="DU25">
            <v>7305154</v>
          </cell>
          <cell r="DV25">
            <v>7307241</v>
          </cell>
          <cell r="DW25">
            <v>7946220</v>
          </cell>
          <cell r="DX25">
            <v>7959585</v>
          </cell>
          <cell r="DY25">
            <v>7699140</v>
          </cell>
          <cell r="DZ25">
            <v>7560671</v>
          </cell>
          <cell r="EA25">
            <v>7294222</v>
          </cell>
          <cell r="EB25">
            <v>7595021</v>
          </cell>
          <cell r="EC25">
            <v>7740628</v>
          </cell>
          <cell r="ED25">
            <v>7827942</v>
          </cell>
          <cell r="EE25">
            <v>7827942</v>
          </cell>
          <cell r="EF25">
            <v>3657839</v>
          </cell>
          <cell r="EG25">
            <v>3764734</v>
          </cell>
          <cell r="EH25">
            <v>3390412</v>
          </cell>
          <cell r="EI25"/>
          <cell r="EJ25">
            <v>1256151</v>
          </cell>
          <cell r="EK25">
            <v>1490632</v>
          </cell>
          <cell r="EL25"/>
          <cell r="EM25">
            <v>2746783</v>
          </cell>
          <cell r="EN25">
            <v>2052049</v>
          </cell>
          <cell r="EO25">
            <v>707111</v>
          </cell>
          <cell r="EP25">
            <v>2321656</v>
          </cell>
          <cell r="EQ25">
            <v>3028767</v>
          </cell>
          <cell r="ER25">
            <v>574777</v>
          </cell>
          <cell r="ES25">
            <v>23814542</v>
          </cell>
        </row>
        <row r="26">
          <cell r="B26" t="str">
            <v>SBM Bank</v>
          </cell>
          <cell r="C26">
            <v>80.920857999999996</v>
          </cell>
          <cell r="D26">
            <v>27.902291999999999</v>
          </cell>
          <cell r="E26">
            <v>54.323498000000001</v>
          </cell>
          <cell r="F26">
            <v>7.3275230000000002</v>
          </cell>
          <cell r="G26">
            <v>7.9421949999999999</v>
          </cell>
          <cell r="H26">
            <v>8.6204219999999996</v>
          </cell>
          <cell r="I26">
            <v>49.173789999999997</v>
          </cell>
          <cell r="J26">
            <v>0.32009599999999999</v>
          </cell>
          <cell r="K26">
            <v>0.20508199999999999</v>
          </cell>
          <cell r="L26"/>
          <cell r="M26">
            <v>1.2288738215110638E-2</v>
          </cell>
          <cell r="N26">
            <v>1.3163052101470835E-2</v>
          </cell>
          <cell r="O26">
            <v>1.2988555003087815E-2</v>
          </cell>
          <cell r="P26">
            <v>1.3261620513469494E-2</v>
          </cell>
          <cell r="Q26">
            <v>1.353731121485522E-2</v>
          </cell>
          <cell r="R26">
            <v>1.3648917522615604E-2</v>
          </cell>
          <cell r="S26">
            <v>1.3844291546153201E-2</v>
          </cell>
          <cell r="T26">
            <v>1.373143306243365E-2</v>
          </cell>
          <cell r="U26">
            <v>1.40537204333974E-2</v>
          </cell>
          <cell r="V26">
            <v>1.3672680651904226E-2</v>
          </cell>
          <cell r="W26">
            <v>1.3998424884734958E-2</v>
          </cell>
          <cell r="X26">
            <v>1.5502854139556209E-2</v>
          </cell>
          <cell r="Y26">
            <v>0</v>
          </cell>
          <cell r="Z26">
            <v>0</v>
          </cell>
          <cell r="AA26">
            <v>2.54868449903954E-3</v>
          </cell>
          <cell r="AB26">
            <v>8.9810759525201064E-4</v>
          </cell>
          <cell r="AC26">
            <v>8.1594244188925907E-4</v>
          </cell>
          <cell r="AD26">
            <v>1.60193549973903E-3</v>
          </cell>
          <cell r="AE26">
            <v>1.6547505318533901E-3</v>
          </cell>
          <cell r="AF26">
            <v>1.6597976324624964E-3</v>
          </cell>
          <cell r="AG26">
            <v>1.7406970541681173E-3</v>
          </cell>
          <cell r="AH26">
            <v>1.7623379659851292E-3</v>
          </cell>
          <cell r="AI26">
            <v>1.9075708158961323E-3</v>
          </cell>
          <cell r="AJ26">
            <v>1.9305963266920123E-3</v>
          </cell>
          <cell r="AK26">
            <v>1.9367902077399666E-3</v>
          </cell>
          <cell r="AL26">
            <v>2.0384148379067593E-3</v>
          </cell>
          <cell r="AM26">
            <v>2.13588530685444E-3</v>
          </cell>
          <cell r="AN26">
            <v>2.277695536393396E-3</v>
          </cell>
          <cell r="AO26">
            <v>2.3491586322533392E-3</v>
          </cell>
          <cell r="AP26">
            <v>2.2687049910540499E-3</v>
          </cell>
          <cell r="AQ26">
            <v>313413032</v>
          </cell>
          <cell r="AR26">
            <v>195568503</v>
          </cell>
          <cell r="AS26">
            <v>0</v>
          </cell>
          <cell r="AT26">
            <v>228782134</v>
          </cell>
          <cell r="AU26">
            <v>0</v>
          </cell>
          <cell r="AV26">
            <v>40312354</v>
          </cell>
          <cell r="AW26">
            <v>51920201</v>
          </cell>
          <cell r="AX26">
            <v>263782134</v>
          </cell>
          <cell r="AY26">
            <v>13553634</v>
          </cell>
          <cell r="AZ26">
            <v>20834301</v>
          </cell>
          <cell r="BA26">
            <v>20834.300999999999</v>
          </cell>
          <cell r="BB26">
            <v>4733253</v>
          </cell>
          <cell r="BC26"/>
          <cell r="BD26">
            <v>1.3956988433817472E-2</v>
          </cell>
          <cell r="BE26">
            <v>9.8105698743689799E-3</v>
          </cell>
          <cell r="BF26">
            <v>1.299979008102797E-2</v>
          </cell>
          <cell r="BG26">
            <v>1.4145811879670502E-3</v>
          </cell>
          <cell r="BH26">
            <v>3.1265934009977778E-2</v>
          </cell>
          <cell r="BI26">
            <v>3.4156709698987772E-3</v>
          </cell>
          <cell r="BJ26">
            <v>0.16151276930250852</v>
          </cell>
          <cell r="BK26">
            <v>0.1490127769285223</v>
          </cell>
          <cell r="BL26">
            <v>0.41419550243254882</v>
          </cell>
          <cell r="BM26">
            <v>0.77063165067327588</v>
          </cell>
          <cell r="BN26">
            <v>0.26870014055267416</v>
          </cell>
          <cell r="BO26">
            <v>0.73530706479568497</v>
          </cell>
          <cell r="BP26">
            <v>9.1669575472111062E-2</v>
          </cell>
          <cell r="BQ26">
            <v>5.8295668100837805E-2</v>
          </cell>
          <cell r="BR26">
            <v>3.3373907371273256E-2</v>
          </cell>
          <cell r="BS26">
            <v>0.51363209342667882</v>
          </cell>
          <cell r="BT26">
            <v>4.2379749435588025E-3</v>
          </cell>
          <cell r="BU26">
            <v>2.0452440667351045E-2</v>
          </cell>
          <cell r="BV26">
            <v>1.0804027368010869E-2</v>
          </cell>
          <cell r="BW26">
            <v>80920858</v>
          </cell>
          <cell r="BX26">
            <v>82320357</v>
          </cell>
          <cell r="BY26">
            <v>79151145</v>
          </cell>
          <cell r="BZ26">
            <v>79189802</v>
          </cell>
          <cell r="CA26">
            <v>80060974</v>
          </cell>
          <cell r="CB26">
            <v>79684610</v>
          </cell>
          <cell r="CC26">
            <v>78139646</v>
          </cell>
          <cell r="CD26">
            <v>72519356</v>
          </cell>
          <cell r="CE26">
            <v>72049204</v>
          </cell>
          <cell r="CF26">
            <v>72532337</v>
          </cell>
          <cell r="CG26">
            <v>70221531</v>
          </cell>
          <cell r="CH26">
            <v>70647739</v>
          </cell>
          <cell r="CI26">
            <v>75549229</v>
          </cell>
          <cell r="CJ26">
            <v>0</v>
          </cell>
          <cell r="CK26">
            <v>0</v>
          </cell>
          <cell r="CL26">
            <v>11754154</v>
          </cell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>
            <v>8620422</v>
          </cell>
          <cell r="DD26">
            <v>8781774</v>
          </cell>
          <cell r="DE26">
            <v>8562864</v>
          </cell>
          <cell r="DF26">
            <v>8870990</v>
          </cell>
          <cell r="DG26">
            <v>8680444</v>
          </cell>
          <cell r="DH26">
            <v>8200262</v>
          </cell>
          <cell r="DI26">
            <v>7884030</v>
          </cell>
          <cell r="DJ26">
            <v>7877176</v>
          </cell>
          <cell r="DK26">
            <v>8153603</v>
          </cell>
          <cell r="DL26">
            <v>8047697</v>
          </cell>
          <cell r="DM26">
            <v>7076650</v>
          </cell>
          <cell r="DN26">
            <v>6937506</v>
          </cell>
          <cell r="DO26">
            <v>8065025</v>
          </cell>
          <cell r="DP26">
            <v>0</v>
          </cell>
          <cell r="DQ26">
            <v>0</v>
          </cell>
          <cell r="DR26">
            <v>1607161</v>
          </cell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/>
          <cell r="EE26"/>
          <cell r="EF26"/>
          <cell r="EG26"/>
          <cell r="EH26"/>
          <cell r="EI26"/>
          <cell r="EJ26">
            <v>1877081</v>
          </cell>
          <cell r="EK26">
            <v>2654791</v>
          </cell>
          <cell r="EL26"/>
          <cell r="EM26">
            <v>4531872</v>
          </cell>
          <cell r="EN26">
            <v>3492404</v>
          </cell>
          <cell r="EO26">
            <v>7538432</v>
          </cell>
          <cell r="EP26">
            <v>2713655</v>
          </cell>
          <cell r="EQ26">
            <v>10252087</v>
          </cell>
          <cell r="ER26">
            <v>205082</v>
          </cell>
          <cell r="ES26">
            <v>27902292</v>
          </cell>
        </row>
        <row r="27">
          <cell r="B27" t="str">
            <v>Total - Medium Tier banks</v>
          </cell>
          <cell r="C27">
            <v>930.11330299999997</v>
          </cell>
          <cell r="D27">
            <v>332.61028200000004</v>
          </cell>
          <cell r="E27">
            <v>709.22935999999993</v>
          </cell>
          <cell r="F27">
            <v>119.22920299999998</v>
          </cell>
          <cell r="G27">
            <v>130.391312</v>
          </cell>
          <cell r="H27">
            <v>143.021987</v>
          </cell>
          <cell r="I27">
            <v>531.511886</v>
          </cell>
          <cell r="J27">
            <v>3.3274029999999999</v>
          </cell>
          <cell r="K27">
            <v>18.414251</v>
          </cell>
          <cell r="L27"/>
          <cell r="M27">
            <v>0.16485072416321037</v>
          </cell>
          <cell r="N27">
            <v>0.16305689177976931</v>
          </cell>
          <cell r="O27">
            <v>0.16546108082265734</v>
          </cell>
          <cell r="P27">
            <v>0.15285979564880056</v>
          </cell>
          <cell r="Q27">
            <v>0.16320051611183206</v>
          </cell>
          <cell r="R27">
            <v>0.16046704028515549</v>
          </cell>
          <cell r="S27">
            <v>0.16934311460854104</v>
          </cell>
          <cell r="T27">
            <v>0.16831139541964157</v>
          </cell>
          <cell r="U27">
            <v>0.16785035327123443</v>
          </cell>
          <cell r="V27">
            <v>0.17527336077911343</v>
          </cell>
          <cell r="W27">
            <v>0.179399081770588</v>
          </cell>
          <cell r="X27">
            <v>0.18148849011832319</v>
          </cell>
          <cell r="Y27">
            <v>0.16689013640989417</v>
          </cell>
          <cell r="Z27">
            <v>0.16286676105633577</v>
          </cell>
          <cell r="AA27">
            <v>0.17063199287332689</v>
          </cell>
          <cell r="AB27">
            <v>0.16692014483673412</v>
          </cell>
          <cell r="AC27">
            <v>0.1562147793850969</v>
          </cell>
          <cell r="AD27">
            <v>0.85195415381159578</v>
          </cell>
          <cell r="AE27">
            <v>0.26551146178849822</v>
          </cell>
          <cell r="AF27">
            <v>0.270728668541108</v>
          </cell>
          <cell r="AG27">
            <v>0.85240863092566499</v>
          </cell>
          <cell r="AH27">
            <v>0.84605133026350321</v>
          </cell>
          <cell r="AI27">
            <v>0.83991566255143157</v>
          </cell>
          <cell r="AJ27">
            <v>0.82207908696654153</v>
          </cell>
          <cell r="AK27">
            <v>0.81988355799454249</v>
          </cell>
          <cell r="AL27">
            <v>0.79758234219585133</v>
          </cell>
          <cell r="AM27">
            <v>0.80455855492249184</v>
          </cell>
          <cell r="AN27">
            <v>0.80804616068599544</v>
          </cell>
          <cell r="AO27">
            <v>0.80927533551097752</v>
          </cell>
          <cell r="AP27">
            <v>0.8117358600105099</v>
          </cell>
          <cell r="AQ27">
            <v>5641434576</v>
          </cell>
          <cell r="AR27">
            <v>3520233054</v>
          </cell>
          <cell r="AS27">
            <v>0</v>
          </cell>
          <cell r="AT27">
            <v>4118078412</v>
          </cell>
          <cell r="AU27">
            <v>0</v>
          </cell>
          <cell r="AV27">
            <v>725622372</v>
          </cell>
          <cell r="AW27">
            <v>934563618</v>
          </cell>
          <cell r="AX27">
            <v>4748078412</v>
          </cell>
          <cell r="AY27">
            <v>243965412</v>
          </cell>
          <cell r="AZ27">
            <v>375017418</v>
          </cell>
          <cell r="BA27">
            <v>375017.41799999995</v>
          </cell>
          <cell r="BB27">
            <v>85198554</v>
          </cell>
          <cell r="BC27"/>
          <cell r="BD27">
            <v>0.16042317065039974</v>
          </cell>
          <cell r="BE27">
            <v>0.11694725338314756</v>
          </cell>
          <cell r="BF27">
            <v>0.16972089682630184</v>
          </cell>
          <cell r="BG27">
            <v>0.12701481873154855</v>
          </cell>
          <cell r="BH27">
            <v>0.13404707813754776</v>
          </cell>
          <cell r="BI27">
            <v>2.0695463638660063E-2</v>
          </cell>
          <cell r="BJ27">
            <v>0.24532153548114632</v>
          </cell>
          <cell r="BK27">
            <v>0.22432085930812087</v>
          </cell>
          <cell r="BL27">
            <v>0.25665708538608578</v>
          </cell>
          <cell r="BM27">
            <v>0.50780105876273873</v>
          </cell>
          <cell r="BN27">
            <v>0.15003425414504695</v>
          </cell>
          <cell r="BO27">
            <v>0.53727699803354367</v>
          </cell>
          <cell r="BP27">
            <v>0.10452221145084035</v>
          </cell>
          <cell r="BQ27">
            <v>4.8119946200167865E-2</v>
          </cell>
          <cell r="BR27">
            <v>5.640226525067249E-2</v>
          </cell>
          <cell r="BS27">
            <v>0.46897421449106402</v>
          </cell>
          <cell r="BT27">
            <v>9.7319385691847338E-2</v>
          </cell>
          <cell r="BU27">
            <v>9.5294064357546213E-2</v>
          </cell>
          <cell r="BV27">
            <v>0.1023661145512656</v>
          </cell>
          <cell r="BW27">
            <v>930113303</v>
          </cell>
          <cell r="BX27">
            <v>893425025</v>
          </cell>
          <cell r="BY27">
            <v>885089476</v>
          </cell>
          <cell r="BZ27">
            <v>855149560</v>
          </cell>
          <cell r="CA27">
            <v>835276529</v>
          </cell>
          <cell r="CB27">
            <v>804420582</v>
          </cell>
          <cell r="CC27">
            <v>757707772</v>
          </cell>
          <cell r="CD27">
            <v>749993378</v>
          </cell>
          <cell r="CE27">
            <v>734031137</v>
          </cell>
          <cell r="CF27">
            <v>711992507</v>
          </cell>
          <cell r="CG27">
            <v>677988064</v>
          </cell>
          <cell r="CH27">
            <v>677041665</v>
          </cell>
          <cell r="CI27">
            <v>687262329</v>
          </cell>
          <cell r="CJ27">
            <v>587971326</v>
          </cell>
          <cell r="CK27">
            <v>542785117</v>
          </cell>
          <cell r="CL27">
            <v>571725765</v>
          </cell>
          <cell r="CM27">
            <v>543857789</v>
          </cell>
          <cell r="CN27">
            <v>546280909</v>
          </cell>
          <cell r="CO27">
            <v>534205327</v>
          </cell>
          <cell r="CP27">
            <v>531052222</v>
          </cell>
          <cell r="CQ27">
            <v>552312181</v>
          </cell>
          <cell r="CR27">
            <v>533209174</v>
          </cell>
          <cell r="CS27">
            <v>519029942</v>
          </cell>
          <cell r="CT27">
            <v>522400857</v>
          </cell>
          <cell r="CU27">
            <v>514096483</v>
          </cell>
          <cell r="CV27">
            <v>525912041</v>
          </cell>
          <cell r="CW27">
            <v>473382310</v>
          </cell>
          <cell r="CX27">
            <v>470242651</v>
          </cell>
          <cell r="CY27">
            <v>445681960</v>
          </cell>
          <cell r="CZ27">
            <v>420134548</v>
          </cell>
          <cell r="DA27">
            <v>398920059</v>
          </cell>
          <cell r="DB27">
            <v>376347671</v>
          </cell>
          <cell r="DC27">
            <v>143021987</v>
          </cell>
          <cell r="DD27">
            <v>138549250</v>
          </cell>
          <cell r="DE27">
            <v>135094653</v>
          </cell>
          <cell r="DF27">
            <v>132603884</v>
          </cell>
          <cell r="DG27">
            <v>129428996</v>
          </cell>
          <cell r="DH27">
            <v>126404923</v>
          </cell>
          <cell r="DI27">
            <v>122634152</v>
          </cell>
          <cell r="DJ27">
            <v>120534657</v>
          </cell>
          <cell r="DK27">
            <v>113984990</v>
          </cell>
          <cell r="DL27">
            <v>111023355</v>
          </cell>
          <cell r="DM27">
            <v>109358146</v>
          </cell>
          <cell r="DN27">
            <v>107762733</v>
          </cell>
          <cell r="DO27">
            <v>104830191</v>
          </cell>
          <cell r="DP27">
            <v>91999817</v>
          </cell>
          <cell r="DQ27">
            <v>89342623</v>
          </cell>
          <cell r="DR27">
            <v>90741511</v>
          </cell>
          <cell r="DS27">
            <v>90219279</v>
          </cell>
          <cell r="DT27">
            <v>87378255</v>
          </cell>
          <cell r="DU27">
            <v>87088432</v>
          </cell>
          <cell r="DV27">
            <v>85145122</v>
          </cell>
          <cell r="DW27">
            <v>86459248</v>
          </cell>
          <cell r="DX27">
            <v>83117114</v>
          </cell>
          <cell r="DY27">
            <v>80142934</v>
          </cell>
          <cell r="DZ27">
            <v>76989306</v>
          </cell>
          <cell r="EA27">
            <v>78236111</v>
          </cell>
          <cell r="EB27">
            <v>77439161</v>
          </cell>
          <cell r="EC27">
            <v>75600991</v>
          </cell>
          <cell r="ED27">
            <v>72598418</v>
          </cell>
          <cell r="EE27">
            <v>72598418</v>
          </cell>
          <cell r="EF27">
            <v>63237027</v>
          </cell>
          <cell r="EG27">
            <v>58688445</v>
          </cell>
          <cell r="EH27">
            <v>55642715</v>
          </cell>
          <cell r="EI27">
            <v>0</v>
          </cell>
          <cell r="EJ27">
            <v>11202647</v>
          </cell>
          <cell r="EK27">
            <v>32445659</v>
          </cell>
          <cell r="EL27">
            <v>0</v>
          </cell>
          <cell r="EM27">
            <v>43648306</v>
          </cell>
          <cell r="EN27">
            <v>22164656</v>
          </cell>
          <cell r="EO27">
            <v>31544447</v>
          </cell>
          <cell r="EP27">
            <v>27167255</v>
          </cell>
          <cell r="EQ27">
            <v>58711702</v>
          </cell>
          <cell r="ER27">
            <v>13855066</v>
          </cell>
          <cell r="ES27">
            <v>332610282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 t="str">
            <v/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  <cell r="EQ28"/>
          <cell r="ER28"/>
          <cell r="ES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 t="str">
            <v/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  <cell r="EN29"/>
          <cell r="EO29"/>
          <cell r="EP29"/>
          <cell r="EQ29"/>
          <cell r="ER29"/>
          <cell r="ES29"/>
        </row>
        <row r="30">
          <cell r="B30" t="str">
            <v>Housing Finance Company of Kenya</v>
          </cell>
          <cell r="C30">
            <v>51.413811000000003</v>
          </cell>
          <cell r="D30">
            <v>35.812421999999998</v>
          </cell>
          <cell r="E30">
            <v>37.559130000000003</v>
          </cell>
          <cell r="F30">
            <v>3.6745739999999998</v>
          </cell>
          <cell r="G30">
            <v>5.1601819999999998</v>
          </cell>
          <cell r="H30">
            <v>7.9062460000000003</v>
          </cell>
          <cell r="I30">
            <v>38.848621999999999</v>
          </cell>
          <cell r="J30">
            <v>7.2293999999999997E-2</v>
          </cell>
          <cell r="K30">
            <v>-0.34554099999999999</v>
          </cell>
          <cell r="L30"/>
          <cell r="M30">
            <v>8.981397428950811E-3</v>
          </cell>
          <cell r="N30">
            <v>9.3071650732237145E-3</v>
          </cell>
          <cell r="O30">
            <v>9.6157725626735465E-3</v>
          </cell>
          <cell r="P30">
            <v>9.798261194155139E-3</v>
          </cell>
          <cell r="Q30">
            <v>1.0369246438064996E-2</v>
          </cell>
          <cell r="R30">
            <v>1.0759232478455005E-2</v>
          </cell>
          <cell r="S30">
            <v>1.1246545406984915E-2</v>
          </cell>
          <cell r="T30">
            <v>1.1378709533025697E-2</v>
          </cell>
          <cell r="U30">
            <v>1.1494487662106024E-2</v>
          </cell>
          <cell r="V30">
            <v>1.1830903104237846E-2</v>
          </cell>
          <cell r="W30">
            <v>1.2411431659440201E-2</v>
          </cell>
          <cell r="X30">
            <v>1.2960649723537885E-2</v>
          </cell>
          <cell r="Y30">
            <v>1.3861933339196358E-2</v>
          </cell>
          <cell r="Z30">
            <v>1.44667482415429E-2</v>
          </cell>
          <cell r="AA30">
            <v>1.5470338495473E-2</v>
          </cell>
          <cell r="AB30">
            <v>1.469281947616255E-2</v>
          </cell>
          <cell r="AC30">
            <v>1.5563601037549101E-2</v>
          </cell>
          <cell r="AD30">
            <v>1.5989067838854398E-2</v>
          </cell>
          <cell r="AE30">
            <v>1.6540986254772301E-2</v>
          </cell>
          <cell r="AF30">
            <v>1.6905923019384282E-2</v>
          </cell>
          <cell r="AG30">
            <v>1.6943702869071292E-2</v>
          </cell>
          <cell r="AH30">
            <v>1.7738154293366407E-2</v>
          </cell>
          <cell r="AI30">
            <v>1.7915712670493161E-2</v>
          </cell>
          <cell r="AJ30">
            <v>1.7135465438754501E-2</v>
          </cell>
          <cell r="AK30">
            <v>1.7390017992833656E-2</v>
          </cell>
          <cell r="AL30">
            <v>1.5752277555412333E-2</v>
          </cell>
          <cell r="AM30">
            <v>1.597529738593486E-2</v>
          </cell>
          <cell r="AN30">
            <v>1.492652252379185E-2</v>
          </cell>
          <cell r="AO30">
            <v>1.5624891821292095E-2</v>
          </cell>
          <cell r="AP30">
            <v>1.5325972147396342E-2</v>
          </cell>
          <cell r="AQ30">
            <v>313413032</v>
          </cell>
          <cell r="AR30">
            <v>195568503</v>
          </cell>
          <cell r="AS30">
            <v>0</v>
          </cell>
          <cell r="AT30">
            <v>228782134</v>
          </cell>
          <cell r="AU30">
            <v>0</v>
          </cell>
          <cell r="AV30">
            <v>40312354</v>
          </cell>
          <cell r="AW30">
            <v>51920201</v>
          </cell>
          <cell r="AX30">
            <v>263782134</v>
          </cell>
          <cell r="AY30">
            <v>13553634</v>
          </cell>
          <cell r="AZ30">
            <v>20834301</v>
          </cell>
          <cell r="BA30">
            <v>20834.300999999999</v>
          </cell>
          <cell r="BB30">
            <v>4733253</v>
          </cell>
          <cell r="BC30"/>
          <cell r="BD30">
            <v>8.8677009018549649E-3</v>
          </cell>
          <cell r="BE30">
            <v>1.2591806737646816E-2</v>
          </cell>
          <cell r="BF30">
            <v>8.9880221930119467E-3</v>
          </cell>
          <cell r="BG30">
            <v>-2.3834163811125427E-3</v>
          </cell>
          <cell r="BH30">
            <v>-6.2651842829989132E-2</v>
          </cell>
          <cell r="BI30">
            <v>-9.5572712407105669E-3</v>
          </cell>
          <cell r="BJ30">
            <v>0.13282792887737432</v>
          </cell>
          <cell r="BK30">
            <v>9.4586984320833817E-2</v>
          </cell>
          <cell r="BL30">
            <v>0.18371206419494945</v>
          </cell>
          <cell r="BM30">
            <v>1.0572198791965779</v>
          </cell>
          <cell r="BN30">
            <v>0.14644074609142299</v>
          </cell>
          <cell r="BO30">
            <v>0.54561654724687803</v>
          </cell>
          <cell r="BP30">
            <v>9.2834128625236975E-2</v>
          </cell>
          <cell r="BQ30">
            <v>3.9378562856503208E-2</v>
          </cell>
          <cell r="BR30">
            <v>5.3455565768733768E-2</v>
          </cell>
          <cell r="BS30">
            <v>0.9534944499513166</v>
          </cell>
          <cell r="BT30">
            <v>1.9847222988793275E-3</v>
          </cell>
          <cell r="BU30">
            <v>1.5140622472534842E-3</v>
          </cell>
          <cell r="BV30">
            <v>1.7655899812246024E-3</v>
          </cell>
          <cell r="BW30">
            <v>51413811</v>
          </cell>
          <cell r="BX30">
            <v>52033451</v>
          </cell>
          <cell r="BY30">
            <v>53015176</v>
          </cell>
          <cell r="BZ30">
            <v>54478060</v>
          </cell>
          <cell r="CA30">
            <v>53555134</v>
          </cell>
          <cell r="CB30">
            <v>54886729</v>
          </cell>
          <cell r="CC30">
            <v>54969337</v>
          </cell>
          <cell r="CD30">
            <v>54531890</v>
          </cell>
          <cell r="CE30">
            <v>54356615</v>
          </cell>
          <cell r="CF30">
            <v>54022492</v>
          </cell>
          <cell r="CG30">
            <v>55205731</v>
          </cell>
          <cell r="CH30">
            <v>57083283</v>
          </cell>
          <cell r="CI30">
            <v>58349730</v>
          </cell>
          <cell r="CJ30">
            <v>60262912</v>
          </cell>
          <cell r="CK30">
            <v>61411498</v>
          </cell>
          <cell r="CL30">
            <v>62126556</v>
          </cell>
          <cell r="CM30">
            <v>66807678</v>
          </cell>
          <cell r="CN30">
            <v>67587483</v>
          </cell>
          <cell r="CO30">
            <v>67986372</v>
          </cell>
          <cell r="CP30">
            <v>68084930</v>
          </cell>
          <cell r="CQ30">
            <v>69695177</v>
          </cell>
          <cell r="CR30">
            <v>67895556</v>
          </cell>
          <cell r="CS30">
            <v>69122232</v>
          </cell>
          <cell r="CT30">
            <v>68808654</v>
          </cell>
          <cell r="CU30">
            <v>64907602</v>
          </cell>
          <cell r="CV30">
            <v>66538187</v>
          </cell>
          <cell r="CW30">
            <v>62781072</v>
          </cell>
          <cell r="CX30">
            <v>60490833</v>
          </cell>
          <cell r="CY30">
            <v>56632118</v>
          </cell>
          <cell r="CZ30">
            <v>49099911</v>
          </cell>
          <cell r="DA30">
            <v>50361123</v>
          </cell>
          <cell r="DB30">
            <v>46755111</v>
          </cell>
          <cell r="DC30">
            <v>7906246</v>
          </cell>
          <cell r="DD30">
            <v>7973751</v>
          </cell>
          <cell r="DE30">
            <v>8087909</v>
          </cell>
          <cell r="DF30">
            <v>8247107</v>
          </cell>
          <cell r="DG30">
            <v>8641879</v>
          </cell>
          <cell r="DH30">
            <v>8901367</v>
          </cell>
          <cell r="DI30">
            <v>9137633</v>
          </cell>
          <cell r="DJ30">
            <v>9152404</v>
          </cell>
          <cell r="DK30">
            <v>9248186</v>
          </cell>
          <cell r="DL30">
            <v>9187855</v>
          </cell>
          <cell r="DM30">
            <v>9165467</v>
          </cell>
          <cell r="DN30">
            <v>9164960</v>
          </cell>
          <cell r="DO30">
            <v>9559815</v>
          </cell>
          <cell r="DP30">
            <v>9698019</v>
          </cell>
          <cell r="DQ30">
            <v>9793315</v>
          </cell>
          <cell r="DR30">
            <v>9963461</v>
          </cell>
          <cell r="DS30">
            <v>9780759</v>
          </cell>
          <cell r="DT30">
            <v>9774298</v>
          </cell>
          <cell r="DU30">
            <v>9871533</v>
          </cell>
          <cell r="DV30">
            <v>9774970</v>
          </cell>
          <cell r="DW30">
            <v>9634289</v>
          </cell>
          <cell r="DX30">
            <v>9386355</v>
          </cell>
          <cell r="DY30">
            <v>9444788</v>
          </cell>
          <cell r="DZ30">
            <v>9089954</v>
          </cell>
          <cell r="EA30">
            <v>8746393</v>
          </cell>
          <cell r="EB30">
            <v>9662314</v>
          </cell>
          <cell r="EC30">
            <v>9820564</v>
          </cell>
          <cell r="ED30">
            <v>6276033</v>
          </cell>
          <cell r="EE30">
            <v>6276033</v>
          </cell>
          <cell r="EF30">
            <v>5886067</v>
          </cell>
          <cell r="EG30">
            <v>5912076</v>
          </cell>
          <cell r="EH30">
            <v>5681853</v>
          </cell>
          <cell r="EI30"/>
          <cell r="EJ30">
            <v>335630</v>
          </cell>
          <cell r="EK30">
            <v>1491305</v>
          </cell>
          <cell r="EL30"/>
          <cell r="EM30">
            <v>1826935</v>
          </cell>
          <cell r="EN30">
            <v>1931472</v>
          </cell>
          <cell r="EO30">
            <v>3352351</v>
          </cell>
          <cell r="EP30">
            <v>2791801</v>
          </cell>
          <cell r="EQ30">
            <v>6144152</v>
          </cell>
          <cell r="ER30">
            <v>-379514</v>
          </cell>
          <cell r="ES30">
            <v>35812422</v>
          </cell>
        </row>
        <row r="31">
          <cell r="B31" t="str">
            <v>Victoria Commercial Bank</v>
          </cell>
          <cell r="C31">
            <v>41.448905000000003</v>
          </cell>
          <cell r="D31">
            <v>27.170883</v>
          </cell>
          <cell r="E31">
            <v>30.620853</v>
          </cell>
          <cell r="F31">
            <v>6.2375379999999998</v>
          </cell>
          <cell r="G31">
            <v>6.6676589999999996</v>
          </cell>
          <cell r="H31">
            <v>7.0313049999999997</v>
          </cell>
          <cell r="I31">
            <v>38.511364</v>
          </cell>
          <cell r="J31">
            <v>4.6584E-2</v>
          </cell>
          <cell r="K31">
            <v>0.43865300000000002</v>
          </cell>
          <cell r="L31"/>
          <cell r="M31">
            <v>7.5197838427768227E-3</v>
          </cell>
          <cell r="N31">
            <v>7.4905273612223561E-3</v>
          </cell>
          <cell r="O31">
            <v>7.6740501853350303E-3</v>
          </cell>
          <cell r="P31">
            <v>7.8194491730479241E-3</v>
          </cell>
          <cell r="Q31">
            <v>7.6205639267628907E-3</v>
          </cell>
          <cell r="R31">
            <v>7.408693345739922E-3</v>
          </cell>
          <cell r="S31">
            <v>7.694535929852326E-3</v>
          </cell>
          <cell r="T31">
            <v>7.7989320813044907E-3</v>
          </cell>
          <cell r="U31">
            <v>7.8684125664864636E-3</v>
          </cell>
          <cell r="V31">
            <v>7.7885103638415613E-3</v>
          </cell>
          <cell r="W31">
            <v>7.8217256325998751E-3</v>
          </cell>
          <cell r="X31">
            <v>7.7482503046734305E-3</v>
          </cell>
          <cell r="Y31">
            <v>8.1785853201216674E-3</v>
          </cell>
          <cell r="Z31">
            <v>7.6074221237075346E-3</v>
          </cell>
          <cell r="AA31">
            <v>7.2146360042666391E-3</v>
          </cell>
          <cell r="AB31">
            <v>7.0034161086118523E-3</v>
          </cell>
          <cell r="AC31">
            <v>6.8015650503854101E-3</v>
          </cell>
          <cell r="AD31">
            <v>6.80283237362545E-3</v>
          </cell>
          <cell r="AE31">
            <v>6.8414987767467655E-3</v>
          </cell>
          <cell r="AF31">
            <v>6.1604498028246923E-3</v>
          </cell>
          <cell r="AG31">
            <v>6.2265714296695683E-3</v>
          </cell>
          <cell r="AH31">
            <v>6.3005062365322113E-3</v>
          </cell>
          <cell r="AI31">
            <v>5.8939153713499712E-3</v>
          </cell>
          <cell r="AJ31">
            <v>5.6409863715400216E-3</v>
          </cell>
          <cell r="AK31">
            <v>5.6483176572236903E-3</v>
          </cell>
          <cell r="AL31">
            <v>5.4942513763554602E-3</v>
          </cell>
          <cell r="AM31">
            <v>5.4373613532771904E-3</v>
          </cell>
          <cell r="AN31">
            <v>5.4107654886222604E-3</v>
          </cell>
          <cell r="AO31">
            <v>5.3532586364741109E-3</v>
          </cell>
          <cell r="AP31">
            <v>5.1327338794256239E-3</v>
          </cell>
          <cell r="AQ31">
            <v>313413032</v>
          </cell>
          <cell r="AR31">
            <v>195568503</v>
          </cell>
          <cell r="AS31">
            <v>0</v>
          </cell>
          <cell r="AT31">
            <v>228782134</v>
          </cell>
          <cell r="AU31">
            <v>0</v>
          </cell>
          <cell r="AV31">
            <v>40312354</v>
          </cell>
          <cell r="AW31">
            <v>51920201</v>
          </cell>
          <cell r="AX31">
            <v>263782134</v>
          </cell>
          <cell r="AY31">
            <v>13553634</v>
          </cell>
          <cell r="AZ31">
            <v>20834301</v>
          </cell>
          <cell r="BA31">
            <v>20834.300999999999</v>
          </cell>
          <cell r="BB31">
            <v>4733253</v>
          </cell>
          <cell r="BC31"/>
          <cell r="BD31">
            <v>7.148983611609744E-3</v>
          </cell>
          <cell r="BE31">
            <v>9.5534032193414168E-3</v>
          </cell>
          <cell r="BF31">
            <v>7.3276698989821233E-3</v>
          </cell>
          <cell r="BG31">
            <v>3.025669155973272E-3</v>
          </cell>
          <cell r="BH31">
            <v>6.0332799042811545E-2</v>
          </cell>
          <cell r="BI31">
            <v>1.0475783206608007E-2</v>
          </cell>
          <cell r="BJ31">
            <v>0.17313484404239746</v>
          </cell>
          <cell r="BK31">
            <v>0.16196616666187155</v>
          </cell>
          <cell r="BL31">
            <v>0.20412423009779973</v>
          </cell>
          <cell r="BM31">
            <v>0.50699342473301157</v>
          </cell>
          <cell r="BN31">
            <v>8.5461994136308853E-2</v>
          </cell>
          <cell r="BO31">
            <v>0.55643242885589694</v>
          </cell>
          <cell r="BP31">
            <v>9.5843702776570922E-2</v>
          </cell>
          <cell r="BQ31">
            <v>5.9161352587461233E-2</v>
          </cell>
          <cell r="BR31">
            <v>3.6682350189109689E-2</v>
          </cell>
          <cell r="BS31">
            <v>0.88733266183015869</v>
          </cell>
          <cell r="BT31">
            <v>6.1559497323862688E-3</v>
          </cell>
          <cell r="BU31">
            <v>0</v>
          </cell>
          <cell r="BV31">
            <v>3.7066503257988854E-3</v>
          </cell>
          <cell r="BW31">
            <v>41448905</v>
          </cell>
          <cell r="BX31">
            <v>39774659</v>
          </cell>
          <cell r="BY31">
            <v>39272494</v>
          </cell>
          <cell r="BZ31">
            <v>37890143</v>
          </cell>
          <cell r="CA31">
            <v>37224447</v>
          </cell>
          <cell r="CB31">
            <v>35713809</v>
          </cell>
          <cell r="CC31">
            <v>36034584</v>
          </cell>
          <cell r="CD31">
            <v>36072410</v>
          </cell>
          <cell r="CE31">
            <v>34922820</v>
          </cell>
          <cell r="CF31">
            <v>34230016</v>
          </cell>
          <cell r="CG31">
            <v>33289034</v>
          </cell>
          <cell r="CH31">
            <v>32336933</v>
          </cell>
          <cell r="CI31">
            <v>31020952</v>
          </cell>
          <cell r="CJ31">
            <v>31644922</v>
          </cell>
          <cell r="CK31">
            <v>27319018</v>
          </cell>
          <cell r="CL31">
            <v>25985160</v>
          </cell>
          <cell r="CM31">
            <v>24299684</v>
          </cell>
          <cell r="CN31">
            <v>22927255</v>
          </cell>
          <cell r="CO31">
            <v>22872534</v>
          </cell>
          <cell r="CP31">
            <v>22403481</v>
          </cell>
          <cell r="CQ31">
            <v>21792966</v>
          </cell>
          <cell r="CR31">
            <v>21246376</v>
          </cell>
          <cell r="CS31">
            <v>21158718</v>
          </cell>
          <cell r="CT31">
            <v>20020072</v>
          </cell>
          <cell r="CU31">
            <v>20651449</v>
          </cell>
          <cell r="CV31">
            <v>19226689</v>
          </cell>
          <cell r="CW31">
            <v>18420007</v>
          </cell>
          <cell r="CX31">
            <v>17244092</v>
          </cell>
          <cell r="CY31">
            <v>16469538</v>
          </cell>
          <cell r="CZ31">
            <v>15834869</v>
          </cell>
          <cell r="DA31">
            <v>14801213</v>
          </cell>
          <cell r="DB31">
            <v>13644242</v>
          </cell>
          <cell r="DC31">
            <v>7031305</v>
          </cell>
          <cell r="DD31">
            <v>6821230</v>
          </cell>
          <cell r="DE31">
            <v>6870891</v>
          </cell>
          <cell r="DF31">
            <v>6744596</v>
          </cell>
          <cell r="DG31">
            <v>6790868</v>
          </cell>
          <cell r="DH31">
            <v>6549592</v>
          </cell>
          <cell r="DI31">
            <v>6448768</v>
          </cell>
          <cell r="DJ31">
            <v>6356485</v>
          </cell>
          <cell r="DK31">
            <v>6349030</v>
          </cell>
          <cell r="DL31">
            <v>6267554</v>
          </cell>
          <cell r="DM31">
            <v>6103035</v>
          </cell>
          <cell r="DN31">
            <v>5962898</v>
          </cell>
          <cell r="DO31">
            <v>5921756</v>
          </cell>
          <cell r="DP31">
            <v>5907742</v>
          </cell>
          <cell r="DQ31">
            <v>5777623</v>
          </cell>
          <cell r="DR31">
            <v>5611893</v>
          </cell>
          <cell r="DS31">
            <v>5635865</v>
          </cell>
          <cell r="DT31">
            <v>5435443</v>
          </cell>
          <cell r="DU31">
            <v>5287038</v>
          </cell>
          <cell r="DV31">
            <v>5060037</v>
          </cell>
          <cell r="DW31">
            <v>3877320</v>
          </cell>
          <cell r="DX31">
            <v>3810416</v>
          </cell>
          <cell r="DY31">
            <v>3651938</v>
          </cell>
          <cell r="DZ31">
            <v>3511509</v>
          </cell>
          <cell r="EA31">
            <v>3435516</v>
          </cell>
          <cell r="EB31">
            <v>3109258</v>
          </cell>
          <cell r="EC31">
            <v>2963622</v>
          </cell>
          <cell r="ED31">
            <v>2875548</v>
          </cell>
          <cell r="EE31">
            <v>2875548</v>
          </cell>
          <cell r="EF31">
            <v>2852514</v>
          </cell>
          <cell r="EG31">
            <v>2586428</v>
          </cell>
          <cell r="EH31">
            <v>2528144</v>
          </cell>
          <cell r="EI31"/>
          <cell r="EJ31">
            <v>290450</v>
          </cell>
          <cell r="EK31">
            <v>1132458</v>
          </cell>
          <cell r="EL31"/>
          <cell r="EM31">
            <v>1422908</v>
          </cell>
          <cell r="EN31">
            <v>721405</v>
          </cell>
          <cell r="EO31">
            <v>1412822</v>
          </cell>
          <cell r="EP31">
            <v>1126250</v>
          </cell>
          <cell r="EQ31">
            <v>2539072</v>
          </cell>
          <cell r="ER31">
            <v>311677</v>
          </cell>
          <cell r="ES31">
            <v>27170883</v>
          </cell>
        </row>
        <row r="32">
          <cell r="B32" t="str">
            <v>GT Bank</v>
          </cell>
          <cell r="C32">
            <v>34.365181999999997</v>
          </cell>
          <cell r="D32">
            <v>16.659914000000001</v>
          </cell>
          <cell r="E32">
            <v>21.917262000000001</v>
          </cell>
          <cell r="F32">
            <v>5.482755</v>
          </cell>
          <cell r="G32">
            <v>5.7887040000000001</v>
          </cell>
          <cell r="H32">
            <v>9.6175529999999991</v>
          </cell>
          <cell r="I32">
            <v>24.475932</v>
          </cell>
          <cell r="J32">
            <v>0.134634</v>
          </cell>
          <cell r="K32">
            <v>0.614178</v>
          </cell>
          <cell r="L32"/>
          <cell r="M32">
            <v>7.409248267126238E-3</v>
          </cell>
          <cell r="N32">
            <v>7.328471506692834E-3</v>
          </cell>
          <cell r="O32">
            <v>7.4978765446363912E-3</v>
          </cell>
          <cell r="P32">
            <v>7.6071458703065526E-3</v>
          </cell>
          <cell r="Q32">
            <v>7.4511918902885384E-3</v>
          </cell>
          <cell r="R32">
            <v>7.3495525630695308E-3</v>
          </cell>
          <cell r="S32">
            <v>7.5252834577281043E-3</v>
          </cell>
          <cell r="T32">
            <v>7.5750763656682873E-3</v>
          </cell>
          <cell r="U32">
            <v>7.692692861378695E-3</v>
          </cell>
          <cell r="V32">
            <v>7.5823146691652039E-3</v>
          </cell>
          <cell r="W32">
            <v>7.7269566476608166E-3</v>
          </cell>
          <cell r="X32">
            <v>7.9556490716365738E-3</v>
          </cell>
          <cell r="Y32">
            <v>8.4033376354606722E-3</v>
          </cell>
          <cell r="Z32">
            <v>8.1625463492911408E-3</v>
          </cell>
          <cell r="AA32">
            <v>8.4958327619748912E-3</v>
          </cell>
          <cell r="AB32">
            <v>8.7822926189684777E-3</v>
          </cell>
          <cell r="AC32">
            <v>8.9182504962042938E-3</v>
          </cell>
          <cell r="AD32">
            <v>8.8883596080166841E-3</v>
          </cell>
          <cell r="AE32">
            <v>9.4469844970881556E-3</v>
          </cell>
          <cell r="AF32">
            <v>9.7931767487665668E-3</v>
          </cell>
          <cell r="AG32">
            <v>9.6990147031472129E-3</v>
          </cell>
          <cell r="AH32">
            <v>9.996201536046849E-3</v>
          </cell>
          <cell r="AI32">
            <v>7.9532605463950752E-3</v>
          </cell>
          <cell r="AJ32">
            <v>9.8447529175647273E-3</v>
          </cell>
          <cell r="AK32">
            <v>1.0107948540167158E-2</v>
          </cell>
          <cell r="AL32">
            <v>1.0778106109904245E-2</v>
          </cell>
          <cell r="AM32">
            <v>8.8082658354365038E-3</v>
          </cell>
          <cell r="AN32">
            <v>9.2180809085022301E-3</v>
          </cell>
          <cell r="AO32">
            <v>9.1783622891588156E-3</v>
          </cell>
          <cell r="AP32">
            <v>9.8101959543893304E-3</v>
          </cell>
          <cell r="AQ32">
            <v>313413032</v>
          </cell>
          <cell r="AR32">
            <v>195568503</v>
          </cell>
          <cell r="AS32">
            <v>0</v>
          </cell>
          <cell r="AT32">
            <v>228782134</v>
          </cell>
          <cell r="AU32">
            <v>0</v>
          </cell>
          <cell r="AV32">
            <v>40312354</v>
          </cell>
          <cell r="AW32">
            <v>51920201</v>
          </cell>
          <cell r="AX32">
            <v>263782134</v>
          </cell>
          <cell r="AY32">
            <v>13553634</v>
          </cell>
          <cell r="AZ32">
            <v>20834301</v>
          </cell>
          <cell r="BA32">
            <v>20834.300999999999</v>
          </cell>
          <cell r="BB32">
            <v>4733253</v>
          </cell>
          <cell r="BC32"/>
          <cell r="BD32">
            <v>5.9272041789279143E-3</v>
          </cell>
          <cell r="BE32">
            <v>5.85769980466042E-3</v>
          </cell>
          <cell r="BF32">
            <v>5.2448722125900517E-3</v>
          </cell>
          <cell r="BG32">
            <v>4.2363768876021645E-3</v>
          </cell>
          <cell r="BH32">
            <v>6.0960920211063675E-2</v>
          </cell>
          <cell r="BI32">
            <v>1.7467965260618373E-2</v>
          </cell>
          <cell r="BJ32">
            <v>0.23650596839376739</v>
          </cell>
          <cell r="BK32">
            <v>0.22400597452223678</v>
          </cell>
          <cell r="BL32">
            <v>0.23089137856330022</v>
          </cell>
          <cell r="BM32">
            <v>0.51568161582302896</v>
          </cell>
          <cell r="BN32">
            <v>0.10528344133180052</v>
          </cell>
          <cell r="BO32">
            <v>0.63083066212612449</v>
          </cell>
          <cell r="BP32">
            <v>0.11302961139705146</v>
          </cell>
          <cell r="BQ32">
            <v>4.1820667614827438E-2</v>
          </cell>
          <cell r="BR32">
            <v>7.1208943782224032E-2</v>
          </cell>
          <cell r="BS32">
            <v>0.76012751957794733</v>
          </cell>
          <cell r="BT32">
            <v>4.9078747289503649E-3</v>
          </cell>
          <cell r="BU32">
            <v>2.2969028275246326E-3</v>
          </cell>
          <cell r="BV32">
            <v>5.0164920553546098E-3</v>
          </cell>
          <cell r="BW32">
            <v>34365182</v>
          </cell>
          <cell r="BX32">
            <v>32761507</v>
          </cell>
          <cell r="BY32">
            <v>31640059</v>
          </cell>
          <cell r="BZ32">
            <v>31267343</v>
          </cell>
          <cell r="CA32">
            <v>29832275</v>
          </cell>
          <cell r="CB32">
            <v>28679600</v>
          </cell>
          <cell r="CC32">
            <v>28607547</v>
          </cell>
          <cell r="CD32">
            <v>29082395</v>
          </cell>
          <cell r="CE32">
            <v>27975432</v>
          </cell>
          <cell r="CF32">
            <v>28031809</v>
          </cell>
          <cell r="CG32">
            <v>25762804</v>
          </cell>
          <cell r="CH32">
            <v>25323367</v>
          </cell>
          <cell r="CI32">
            <v>26744918</v>
          </cell>
          <cell r="CJ32">
            <v>27018071</v>
          </cell>
          <cell r="CK32">
            <v>25341638</v>
          </cell>
          <cell r="CL32">
            <v>27627849</v>
          </cell>
          <cell r="CM32">
            <v>27623812</v>
          </cell>
          <cell r="CN32">
            <v>28487642</v>
          </cell>
          <cell r="CO32">
            <v>27803556</v>
          </cell>
          <cell r="CP32">
            <v>29619072</v>
          </cell>
          <cell r="CQ32">
            <v>30685547</v>
          </cell>
          <cell r="CR32">
            <v>28784276</v>
          </cell>
          <cell r="CS32">
            <v>29252326</v>
          </cell>
          <cell r="CT32">
            <v>29374062</v>
          </cell>
          <cell r="CU32">
            <v>29161835</v>
          </cell>
          <cell r="CV32">
            <v>30169915</v>
          </cell>
          <cell r="CW32">
            <v>31366414</v>
          </cell>
          <cell r="CX32">
            <v>32991926</v>
          </cell>
          <cell r="CY32">
            <v>28103602</v>
          </cell>
          <cell r="CZ32">
            <v>27757959</v>
          </cell>
          <cell r="DA32">
            <v>23977044</v>
          </cell>
          <cell r="DB32">
            <v>25638050</v>
          </cell>
          <cell r="DC32">
            <v>9617553</v>
          </cell>
          <cell r="DD32">
            <v>9438572</v>
          </cell>
          <cell r="DE32">
            <v>9285760</v>
          </cell>
          <cell r="DF32">
            <v>9189031</v>
          </cell>
          <cell r="DG32">
            <v>9103145</v>
          </cell>
          <cell r="DH32">
            <v>9024408</v>
          </cell>
          <cell r="DI32">
            <v>8894957</v>
          </cell>
          <cell r="DJ32">
            <v>8807741</v>
          </cell>
          <cell r="DK32">
            <v>8751119</v>
          </cell>
          <cell r="DL32">
            <v>8651342</v>
          </cell>
          <cell r="DM32">
            <v>8539089</v>
          </cell>
          <cell r="DN32">
            <v>8543008</v>
          </cell>
          <cell r="DO32">
            <v>8436996</v>
          </cell>
          <cell r="DP32">
            <v>8385219</v>
          </cell>
          <cell r="DQ32">
            <v>8111539</v>
          </cell>
          <cell r="DR32">
            <v>8609134</v>
          </cell>
          <cell r="DS32">
            <v>8624231</v>
          </cell>
          <cell r="DT32">
            <v>8563002</v>
          </cell>
          <cell r="DU32">
            <v>8425536</v>
          </cell>
          <cell r="DV32">
            <v>8366449</v>
          </cell>
          <cell r="DW32">
            <v>8340364</v>
          </cell>
          <cell r="DX32">
            <v>8208287</v>
          </cell>
          <cell r="DY32">
            <v>8043954</v>
          </cell>
          <cell r="DZ32">
            <v>7905730</v>
          </cell>
          <cell r="EA32">
            <v>7776166</v>
          </cell>
          <cell r="EB32">
            <v>7670097</v>
          </cell>
          <cell r="EC32">
            <v>7268290</v>
          </cell>
          <cell r="ED32">
            <v>7165033</v>
          </cell>
          <cell r="EE32">
            <v>6738561</v>
          </cell>
          <cell r="EF32">
            <v>6326694</v>
          </cell>
          <cell r="EG32">
            <v>6219009</v>
          </cell>
          <cell r="EH32">
            <v>6090652</v>
          </cell>
          <cell r="EI32"/>
          <cell r="EJ32">
            <v>387940</v>
          </cell>
          <cell r="EK32">
            <v>1292244</v>
          </cell>
          <cell r="EL32"/>
          <cell r="EM32">
            <v>1680184</v>
          </cell>
          <cell r="EN32">
            <v>866440</v>
          </cell>
          <cell r="EO32">
            <v>1236688</v>
          </cell>
          <cell r="EP32">
            <v>723724</v>
          </cell>
          <cell r="EQ32">
            <v>1960412</v>
          </cell>
          <cell r="ER32">
            <v>429925</v>
          </cell>
          <cell r="ES32">
            <v>16659914</v>
          </cell>
        </row>
        <row r="33">
          <cell r="B33" t="str">
            <v>Bank of Africa Kenya Ltd</v>
          </cell>
          <cell r="C33">
            <v>39.208733000000002</v>
          </cell>
          <cell r="D33">
            <v>15.001583999999999</v>
          </cell>
          <cell r="E33">
            <v>28.831621999999999</v>
          </cell>
          <cell r="F33">
            <v>2.4305880000000002</v>
          </cell>
          <cell r="G33">
            <v>3.6515979999999999</v>
          </cell>
          <cell r="H33">
            <v>5.4239639999999998</v>
          </cell>
          <cell r="I33">
            <v>21.97589</v>
          </cell>
          <cell r="J33">
            <v>0.35652400000000001</v>
          </cell>
          <cell r="K33">
            <v>6.5380000000000004E-3</v>
          </cell>
          <cell r="L33"/>
          <cell r="M33">
            <v>6.6323724589197833E-3</v>
          </cell>
          <cell r="N33">
            <v>6.6436386931623837E-3</v>
          </cell>
          <cell r="O33">
            <v>6.9958777893884098E-3</v>
          </cell>
          <cell r="P33">
            <v>7.1266819978883875E-3</v>
          </cell>
          <cell r="Q33">
            <v>7.5811663677424236E-3</v>
          </cell>
          <cell r="R33">
            <v>7.9194235213696194E-3</v>
          </cell>
          <cell r="S33">
            <v>7.9547706242269964E-3</v>
          </cell>
          <cell r="T33">
            <v>9.0167486454766702E-3</v>
          </cell>
          <cell r="U33">
            <v>9.4706211957805847E-3</v>
          </cell>
          <cell r="V33">
            <v>9.8304060085701375E-3</v>
          </cell>
          <cell r="W33">
            <v>1.0122601758827003E-2</v>
          </cell>
          <cell r="X33">
            <v>9.2581328633084756E-3</v>
          </cell>
          <cell r="Y33">
            <v>1.0177805348513865E-2</v>
          </cell>
          <cell r="Z33">
            <v>1.052197208223505E-2</v>
          </cell>
          <cell r="AA33">
            <v>1.2523461500078647E-2</v>
          </cell>
          <cell r="AB33">
            <v>1.2373943911985286E-2</v>
          </cell>
          <cell r="AC33">
            <v>1.3351437237861499E-2</v>
          </cell>
          <cell r="AD33">
            <v>1.4379388910788594E-2</v>
          </cell>
          <cell r="AE33">
            <v>1.4133633319425598E-2</v>
          </cell>
          <cell r="AF33">
            <v>1.4716794444925909E-2</v>
          </cell>
          <cell r="AG33">
            <v>1.5976574712738733E-2</v>
          </cell>
          <cell r="AH33">
            <v>1.7371418679000432E-2</v>
          </cell>
          <cell r="AI33">
            <v>1.7144060174214881E-2</v>
          </cell>
          <cell r="AJ33">
            <v>1.7338287015198711E-2</v>
          </cell>
          <cell r="AK33">
            <v>1.7683314743432797E-2</v>
          </cell>
          <cell r="AL33">
            <v>1.7798810383758638E-2</v>
          </cell>
          <cell r="AM33">
            <v>1.7486344949999816E-2</v>
          </cell>
          <cell r="AN33">
            <v>1.8120979532097455E-2</v>
          </cell>
          <cell r="AO33">
            <v>1.6562657310553237E-2</v>
          </cell>
          <cell r="AP33">
            <v>1.7279420011048791E-2</v>
          </cell>
          <cell r="AQ33">
            <v>313413032</v>
          </cell>
          <cell r="AR33">
            <v>195568503</v>
          </cell>
          <cell r="AS33">
            <v>0</v>
          </cell>
          <cell r="AT33">
            <v>228782134</v>
          </cell>
          <cell r="AU33">
            <v>0</v>
          </cell>
          <cell r="AV33">
            <v>40312354</v>
          </cell>
          <cell r="AW33">
            <v>51920201</v>
          </cell>
          <cell r="AX33">
            <v>263782134</v>
          </cell>
          <cell r="AY33">
            <v>13553634</v>
          </cell>
          <cell r="AZ33">
            <v>20834301</v>
          </cell>
          <cell r="BA33">
            <v>20834.300999999999</v>
          </cell>
          <cell r="BB33">
            <v>4733253</v>
          </cell>
          <cell r="BC33"/>
          <cell r="BD33">
            <v>6.7626054210354206E-3</v>
          </cell>
          <cell r="BE33">
            <v>5.2746236064842161E-3</v>
          </cell>
          <cell r="BF33">
            <v>6.8995010905878668E-3</v>
          </cell>
          <cell r="BG33">
            <v>4.509675060184987E-5</v>
          </cell>
          <cell r="BH33">
            <v>1.1256052979686201E-3</v>
          </cell>
          <cell r="BI33">
            <v>1.4508386133263649E-4</v>
          </cell>
          <cell r="BJ33">
            <v>0.16616382772210819</v>
          </cell>
          <cell r="BK33">
            <v>0.11060248299386283</v>
          </cell>
          <cell r="BL33">
            <v>0.49675063832111305</v>
          </cell>
          <cell r="BM33">
            <v>0.8452698698780704</v>
          </cell>
          <cell r="BN33">
            <v>0.28245981242610119</v>
          </cell>
          <cell r="BO33">
            <v>0.76242257901952393</v>
          </cell>
          <cell r="BP33">
            <v>0.1042621498963056</v>
          </cell>
          <cell r="BQ33">
            <v>3.3921840933682314E-2</v>
          </cell>
          <cell r="BR33">
            <v>7.0340308962623277E-2</v>
          </cell>
          <cell r="BS33">
            <v>0.52031703245831951</v>
          </cell>
          <cell r="BT33">
            <v>1.0818698631544298E-2</v>
          </cell>
          <cell r="BU33">
            <v>1.0935356720700213E-4</v>
          </cell>
          <cell r="BV33">
            <v>7.019856266495446E-3</v>
          </cell>
          <cell r="BW33">
            <v>39208733</v>
          </cell>
          <cell r="BX33">
            <v>39721058</v>
          </cell>
          <cell r="BY33">
            <v>42948867</v>
          </cell>
          <cell r="BZ33">
            <v>44917325</v>
          </cell>
          <cell r="CA33">
            <v>45547821</v>
          </cell>
          <cell r="CB33">
            <v>51147174</v>
          </cell>
          <cell r="CC33">
            <v>48980847</v>
          </cell>
          <cell r="CD33">
            <v>43996118</v>
          </cell>
          <cell r="CE33">
            <v>43839025</v>
          </cell>
          <cell r="CF33">
            <v>46211260</v>
          </cell>
          <cell r="CG33">
            <v>46357461</v>
          </cell>
          <cell r="CH33">
            <v>49080859</v>
          </cell>
          <cell r="CI33">
            <v>43111732</v>
          </cell>
          <cell r="CJ33">
            <v>54594970</v>
          </cell>
          <cell r="CK33">
            <v>46661321</v>
          </cell>
          <cell r="CL33">
            <v>54191291</v>
          </cell>
          <cell r="CM33">
            <v>53979562</v>
          </cell>
          <cell r="CN33">
            <v>59626808</v>
          </cell>
          <cell r="CO33">
            <v>59921903</v>
          </cell>
          <cell r="CP33">
            <v>55995671</v>
          </cell>
          <cell r="CQ33">
            <v>60364364</v>
          </cell>
          <cell r="CR33">
            <v>62805476</v>
          </cell>
          <cell r="CS33">
            <v>66482816</v>
          </cell>
          <cell r="CT33">
            <v>69280267</v>
          </cell>
          <cell r="CU33">
            <v>65069310</v>
          </cell>
          <cell r="CV33">
            <v>63122599</v>
          </cell>
          <cell r="CW33">
            <v>63211641</v>
          </cell>
          <cell r="CX33">
            <v>62211641</v>
          </cell>
          <cell r="CY33">
            <v>58432443</v>
          </cell>
          <cell r="CZ33">
            <v>57647846</v>
          </cell>
          <cell r="DA33">
            <v>51954246</v>
          </cell>
          <cell r="DB33">
            <v>52683299</v>
          </cell>
          <cell r="DC33">
            <v>5423964</v>
          </cell>
          <cell r="DD33">
            <v>5362034</v>
          </cell>
          <cell r="DE33">
            <v>5402513</v>
          </cell>
          <cell r="DF33">
            <v>5419387</v>
          </cell>
          <cell r="DG33">
            <v>5580391</v>
          </cell>
          <cell r="DH33">
            <v>4096269</v>
          </cell>
          <cell r="DI33">
            <v>3985851</v>
          </cell>
          <cell r="DJ33">
            <v>4275761</v>
          </cell>
          <cell r="DK33">
            <v>6816863</v>
          </cell>
          <cell r="DL33">
            <v>6811351</v>
          </cell>
          <cell r="DM33">
            <v>6736020</v>
          </cell>
          <cell r="DN33">
            <v>6736182</v>
          </cell>
          <cell r="DO33">
            <v>6115405</v>
          </cell>
          <cell r="DP33">
            <v>6099322</v>
          </cell>
          <cell r="DQ33">
            <v>6207582</v>
          </cell>
          <cell r="DR33">
            <v>8467705</v>
          </cell>
          <cell r="DS33">
            <v>8397488</v>
          </cell>
          <cell r="DT33">
            <v>8447965</v>
          </cell>
          <cell r="DU33">
            <v>8434199</v>
          </cell>
          <cell r="DV33">
            <v>8417986</v>
          </cell>
          <cell r="DW33">
            <v>8547381</v>
          </cell>
          <cell r="DX33">
            <v>8543254</v>
          </cell>
          <cell r="DY33">
            <v>8408203</v>
          </cell>
          <cell r="DZ33">
            <v>8495736</v>
          </cell>
          <cell r="EA33">
            <v>9750300</v>
          </cell>
          <cell r="EB33">
            <v>9135664</v>
          </cell>
          <cell r="EC33">
            <v>8014300</v>
          </cell>
          <cell r="ED33">
            <v>7913209</v>
          </cell>
          <cell r="EE33">
            <v>7913209</v>
          </cell>
          <cell r="EF33">
            <v>8135465</v>
          </cell>
          <cell r="EG33">
            <v>6710063</v>
          </cell>
          <cell r="EH33">
            <v>6539160</v>
          </cell>
          <cell r="EI33"/>
          <cell r="EJ33">
            <v>909538</v>
          </cell>
          <cell r="EK33">
            <v>921437</v>
          </cell>
          <cell r="EL33"/>
          <cell r="EM33">
            <v>1830975</v>
          </cell>
          <cell r="EN33">
            <v>1547668</v>
          </cell>
          <cell r="EO33">
            <v>4502392</v>
          </cell>
          <cell r="EP33">
            <v>1402984</v>
          </cell>
          <cell r="EQ33">
            <v>5905376</v>
          </cell>
          <cell r="ER33">
            <v>4577</v>
          </cell>
          <cell r="ES33">
            <v>15001584</v>
          </cell>
        </row>
        <row r="34">
          <cell r="B34" t="str">
            <v>ABC Bank</v>
          </cell>
          <cell r="C34">
            <v>34.587302000000001</v>
          </cell>
          <cell r="D34">
            <v>21.495683</v>
          </cell>
          <cell r="E34">
            <v>29.319486000000001</v>
          </cell>
          <cell r="F34">
            <v>2.5579369999999999</v>
          </cell>
          <cell r="G34">
            <v>3.231449</v>
          </cell>
          <cell r="H34">
            <v>3.8620239999999999</v>
          </cell>
          <cell r="I34">
            <v>20.22214</v>
          </cell>
          <cell r="J34">
            <v>4.9159000000000001E-2</v>
          </cell>
          <cell r="K34">
            <v>6.7988000000000007E-2</v>
          </cell>
          <cell r="L34"/>
          <cell r="M34">
            <v>5.8070922822999931E-3</v>
          </cell>
          <cell r="N34">
            <v>5.9200628454068958E-3</v>
          </cell>
          <cell r="O34">
            <v>5.9203699231156438E-3</v>
          </cell>
          <cell r="P34">
            <v>6.0537169832393621E-3</v>
          </cell>
          <cell r="Q34">
            <v>5.745927048267571E-3</v>
          </cell>
          <cell r="R34">
            <v>5.5944226883634296E-3</v>
          </cell>
          <cell r="S34">
            <v>5.6260553437392918E-3</v>
          </cell>
          <cell r="T34">
            <v>5.6528047557803749E-3</v>
          </cell>
          <cell r="U34">
            <v>5.8295216691348472E-3</v>
          </cell>
          <cell r="V34">
            <v>5.9214335518632576E-3</v>
          </cell>
          <cell r="W34">
            <v>6.0175306625005823E-3</v>
          </cell>
          <cell r="X34">
            <v>5.6601862510039895E-3</v>
          </cell>
          <cell r="Y34">
            <v>5.8971092473043239E-3</v>
          </cell>
          <cell r="Z34">
            <v>6.0054369432293525E-3</v>
          </cell>
          <cell r="AA34">
            <v>5.9652939954429902E-3</v>
          </cell>
          <cell r="AB34">
            <v>5.8029055458772398E-3</v>
          </cell>
          <cell r="AC34">
            <v>5.9265802092161339E-3</v>
          </cell>
          <cell r="AD34">
            <v>1.6325112664941153E-2</v>
          </cell>
          <cell r="AE34">
            <v>5.7408823984750005E-3</v>
          </cell>
          <cell r="AF34">
            <v>5.5502545118444602E-3</v>
          </cell>
          <cell r="AG34">
            <v>5.9977886697423826E-3</v>
          </cell>
          <cell r="AH34">
            <v>5.9408597942924232E-3</v>
          </cell>
          <cell r="AI34">
            <v>6.0620791276857541E-3</v>
          </cell>
          <cell r="AJ34">
            <v>5.9889041038479682E-3</v>
          </cell>
          <cell r="AK34">
            <v>6.195277048524921E-3</v>
          </cell>
          <cell r="AL34">
            <v>6.3098294446030326E-3</v>
          </cell>
          <cell r="AM34">
            <v>6.9478028829091515E-3</v>
          </cell>
          <cell r="AN34">
            <v>7.0505678454212796E-3</v>
          </cell>
          <cell r="AO34">
            <v>6.6617917698490684E-3</v>
          </cell>
          <cell r="AP34">
            <v>6.6548282065482661E-3</v>
          </cell>
          <cell r="AQ34">
            <v>313413032</v>
          </cell>
          <cell r="AR34">
            <v>195568503</v>
          </cell>
          <cell r="AS34">
            <v>0</v>
          </cell>
          <cell r="AT34">
            <v>228782134</v>
          </cell>
          <cell r="AU34">
            <v>0</v>
          </cell>
          <cell r="AV34">
            <v>40312354</v>
          </cell>
          <cell r="AW34">
            <v>51920201</v>
          </cell>
          <cell r="AX34">
            <v>263782134</v>
          </cell>
          <cell r="AY34">
            <v>13553634</v>
          </cell>
          <cell r="AZ34">
            <v>20834301</v>
          </cell>
          <cell r="BA34">
            <v>20834.300999999999</v>
          </cell>
          <cell r="BB34">
            <v>4733253</v>
          </cell>
          <cell r="BC34"/>
          <cell r="BD34">
            <v>5.9655147745832351E-3</v>
          </cell>
          <cell r="BE34">
            <v>7.557977676844089E-3</v>
          </cell>
          <cell r="BF34">
            <v>7.0162485354613663E-3</v>
          </cell>
          <cell r="BG34">
            <v>4.689565432729534E-4</v>
          </cell>
          <cell r="BH34">
            <v>1.6528647924248907E-2</v>
          </cell>
          <cell r="BI34">
            <v>1.8877099081075633E-3</v>
          </cell>
          <cell r="BJ34">
            <v>0.15979757829784583</v>
          </cell>
          <cell r="BK34">
            <v>0.12649190441763333</v>
          </cell>
          <cell r="BL34">
            <v>0.33988634485432256</v>
          </cell>
          <cell r="BM34">
            <v>0.88060411854956855</v>
          </cell>
          <cell r="BN34">
            <v>0.10920678368763495</v>
          </cell>
          <cell r="BO34">
            <v>0.31469041230419886</v>
          </cell>
          <cell r="BP34">
            <v>0.10878480548885593</v>
          </cell>
          <cell r="BQ34">
            <v>6.7581099073895992E-2</v>
          </cell>
          <cell r="BR34">
            <v>4.1203706414959934E-2</v>
          </cell>
          <cell r="BS34">
            <v>0.73315347342719439</v>
          </cell>
          <cell r="BT34">
            <v>2.544224640297999E-3</v>
          </cell>
          <cell r="BU34">
            <v>1.9917166616234281E-3</v>
          </cell>
          <cell r="BV34">
            <v>3.1122341923614859E-3</v>
          </cell>
          <cell r="BW34">
            <v>34587302</v>
          </cell>
          <cell r="BX34">
            <v>34314271</v>
          </cell>
          <cell r="BY34">
            <v>33170147</v>
          </cell>
          <cell r="BZ34">
            <v>32643367</v>
          </cell>
          <cell r="CA34">
            <v>30743922</v>
          </cell>
          <cell r="CB34">
            <v>29905320</v>
          </cell>
          <cell r="CC34">
            <v>28616088</v>
          </cell>
          <cell r="CD34">
            <v>28680487</v>
          </cell>
          <cell r="CE34">
            <v>27040256</v>
          </cell>
          <cell r="CF34">
            <v>28133820</v>
          </cell>
          <cell r="CG34">
            <v>28261644</v>
          </cell>
          <cell r="CH34">
            <v>27212707</v>
          </cell>
          <cell r="CI34">
            <v>25184867</v>
          </cell>
          <cell r="CJ34">
            <v>25360907</v>
          </cell>
          <cell r="CK34">
            <v>24740084</v>
          </cell>
          <cell r="CL34">
            <v>24804407</v>
          </cell>
          <cell r="CM34">
            <v>23670819</v>
          </cell>
          <cell r="CN34">
            <v>23705934</v>
          </cell>
          <cell r="CO34">
            <v>22678535</v>
          </cell>
          <cell r="CP34">
            <v>22422351</v>
          </cell>
          <cell r="CQ34">
            <v>21654599</v>
          </cell>
          <cell r="CR34">
            <v>24039489</v>
          </cell>
          <cell r="CS34">
            <v>21727653</v>
          </cell>
          <cell r="CT34">
            <v>22058297</v>
          </cell>
          <cell r="CU34">
            <v>21758165</v>
          </cell>
          <cell r="CV34">
            <v>21979802</v>
          </cell>
          <cell r="CW34">
            <v>21807865</v>
          </cell>
          <cell r="CX34">
            <v>21438729</v>
          </cell>
          <cell r="CY34">
            <v>21618307</v>
          </cell>
          <cell r="CZ34">
            <v>20733310</v>
          </cell>
          <cell r="DA34">
            <v>20231896</v>
          </cell>
          <cell r="DB34">
            <v>19639370</v>
          </cell>
          <cell r="DC34">
            <v>3862024</v>
          </cell>
          <cell r="DD34">
            <v>3851387</v>
          </cell>
          <cell r="DE34">
            <v>3835571</v>
          </cell>
          <cell r="DF34">
            <v>3816281</v>
          </cell>
          <cell r="DG34">
            <v>3735388</v>
          </cell>
          <cell r="DH34">
            <v>3730737</v>
          </cell>
          <cell r="DI34">
            <v>3718046</v>
          </cell>
          <cell r="DJ34">
            <v>3689483</v>
          </cell>
          <cell r="DK34">
            <v>3634989</v>
          </cell>
          <cell r="DL34">
            <v>3622525</v>
          </cell>
          <cell r="DM34">
            <v>3594363</v>
          </cell>
          <cell r="DN34">
            <v>3556818</v>
          </cell>
          <cell r="DO34">
            <v>3243659</v>
          </cell>
          <cell r="DP34">
            <v>3228032</v>
          </cell>
          <cell r="DQ34">
            <v>3204998</v>
          </cell>
          <cell r="DR34">
            <v>3160146</v>
          </cell>
          <cell r="DS34">
            <v>3129773</v>
          </cell>
          <cell r="DT34">
            <v>3096861</v>
          </cell>
          <cell r="DU34">
            <v>22678535</v>
          </cell>
          <cell r="DV34">
            <v>2996763</v>
          </cell>
          <cell r="DW34">
            <v>2998032</v>
          </cell>
          <cell r="DX34">
            <v>2943527</v>
          </cell>
          <cell r="DY34">
            <v>2896590</v>
          </cell>
          <cell r="DZ34">
            <v>2836608</v>
          </cell>
          <cell r="EA34">
            <v>2749967</v>
          </cell>
          <cell r="EB34">
            <v>2705531</v>
          </cell>
          <cell r="EC34">
            <v>2688873</v>
          </cell>
          <cell r="ED34">
            <v>2622550</v>
          </cell>
          <cell r="EE34">
            <v>2622550</v>
          </cell>
          <cell r="EF34">
            <v>2610617</v>
          </cell>
          <cell r="EG34">
            <v>2530689</v>
          </cell>
          <cell r="EH34">
            <v>2449940</v>
          </cell>
          <cell r="EI34"/>
          <cell r="EJ34">
            <v>392773</v>
          </cell>
          <cell r="EK34">
            <v>762828</v>
          </cell>
          <cell r="EL34"/>
          <cell r="EM34">
            <v>1155601</v>
          </cell>
          <cell r="EN34">
            <v>1017627</v>
          </cell>
          <cell r="EO34">
            <v>829292</v>
          </cell>
          <cell r="EP34">
            <v>1805971</v>
          </cell>
          <cell r="EQ34">
            <v>2635263</v>
          </cell>
          <cell r="ER34">
            <v>47592</v>
          </cell>
          <cell r="ES34">
            <v>21495683</v>
          </cell>
        </row>
        <row r="35">
          <cell r="B35" t="str">
            <v>Sidian Bank</v>
          </cell>
          <cell r="C35">
            <v>36.951340999999999</v>
          </cell>
          <cell r="D35">
            <v>22.146899000000001</v>
          </cell>
          <cell r="E35">
            <v>24.574487999999999</v>
          </cell>
          <cell r="F35">
            <v>3.7151800000000001</v>
          </cell>
          <cell r="G35">
            <v>5.474221</v>
          </cell>
          <cell r="H35">
            <v>4.5938350000000003</v>
          </cell>
          <cell r="I35">
            <v>33.786625999999998</v>
          </cell>
          <cell r="J35">
            <v>0.121796</v>
          </cell>
          <cell r="K35">
            <v>0.47629100000000002</v>
          </cell>
          <cell r="L35"/>
          <cell r="M35">
            <v>5.8449215569480288E-3</v>
          </cell>
          <cell r="N35">
            <v>5.7727581105823786E-3</v>
          </cell>
          <cell r="O35">
            <v>5.6570828728646459E-3</v>
          </cell>
          <cell r="P35">
            <v>5.7089578197034585E-3</v>
          </cell>
          <cell r="Q35">
            <v>5.7097562545274788E-3</v>
          </cell>
          <cell r="R35">
            <v>5.7538535708827419E-3</v>
          </cell>
          <cell r="S35">
            <v>5.2305483747071288E-3</v>
          </cell>
          <cell r="T35">
            <v>5.2701832128260843E-3</v>
          </cell>
          <cell r="U35">
            <v>5.4089827873986963E-3</v>
          </cell>
          <cell r="V35">
            <v>5.3217796413873551E-3</v>
          </cell>
          <cell r="W35">
            <v>5.6493641509023432E-3</v>
          </cell>
          <cell r="X35">
            <v>5.4771077510110035E-3</v>
          </cell>
          <cell r="Y35">
            <v>5.2310206975375228E-3</v>
          </cell>
          <cell r="Z35">
            <v>5.2130120422724672E-3</v>
          </cell>
          <cell r="AA35">
            <v>4.8577676335101903E-3</v>
          </cell>
          <cell r="AB35">
            <v>4.7403092536002596E-3</v>
          </cell>
          <cell r="AC35">
            <v>5.1092129351196659E-3</v>
          </cell>
          <cell r="AD35">
            <v>5.5115399521931206E-3</v>
          </cell>
          <cell r="AE35">
            <v>5.7831533357377597E-3</v>
          </cell>
          <cell r="AF35">
            <v>6.0471710007283025E-3</v>
          </cell>
          <cell r="AG35">
            <v>5.9714542813604403E-3</v>
          </cell>
          <cell r="AH35">
            <v>5.8765362646233076E-3</v>
          </cell>
          <cell r="AI35">
            <v>4.8361310963036122E-3</v>
          </cell>
          <cell r="AJ35">
            <v>4.9154540865462499E-3</v>
          </cell>
          <cell r="AK35">
            <v>5.0263543763286195E-3</v>
          </cell>
          <cell r="AL35">
            <v>5.0161580402710727E-3</v>
          </cell>
          <cell r="AM35">
            <v>4.7468276498234228E-3</v>
          </cell>
          <cell r="AN35">
            <v>4.6988582350972414E-3</v>
          </cell>
          <cell r="AO35">
            <v>4.8405717073295926E-3</v>
          </cell>
          <cell r="AP35">
            <v>4.6830084226306083E-3</v>
          </cell>
          <cell r="AQ35">
            <v>313413032</v>
          </cell>
          <cell r="AR35">
            <v>195568503</v>
          </cell>
          <cell r="AS35">
            <v>0</v>
          </cell>
          <cell r="AT35">
            <v>228782134</v>
          </cell>
          <cell r="AU35">
            <v>0</v>
          </cell>
          <cell r="AV35">
            <v>40312354</v>
          </cell>
          <cell r="AW35">
            <v>51920201</v>
          </cell>
          <cell r="AX35">
            <v>263782134</v>
          </cell>
          <cell r="AY35">
            <v>13553634</v>
          </cell>
          <cell r="AZ35">
            <v>20834301</v>
          </cell>
          <cell r="BA35">
            <v>20834.300999999999</v>
          </cell>
          <cell r="BB35">
            <v>4733253</v>
          </cell>
          <cell r="BC35"/>
          <cell r="BD35">
            <v>6.3732571761787966E-3</v>
          </cell>
          <cell r="BE35">
            <v>7.7869481166669922E-3</v>
          </cell>
          <cell r="BF35">
            <v>5.8807550527902467E-3</v>
          </cell>
          <cell r="BG35">
            <v>3.2852824167796998E-3</v>
          </cell>
          <cell r="BH35">
            <v>0.10249596113808042</v>
          </cell>
          <cell r="BI35">
            <v>1.2619807242516629E-2</v>
          </cell>
          <cell r="BJ35">
            <v>0.16202331064368489</v>
          </cell>
          <cell r="BK35">
            <v>0.1099600771026974</v>
          </cell>
          <cell r="BL35">
            <v>0.49825157034468787</v>
          </cell>
          <cell r="BM35">
            <v>0.68308305378571266</v>
          </cell>
          <cell r="BN35">
            <v>9.2326961819606881E-2</v>
          </cell>
          <cell r="BO35">
            <v>0.35063844332137017</v>
          </cell>
          <cell r="BP35">
            <v>0.1207044895392677</v>
          </cell>
          <cell r="BQ35">
            <v>4.6394624337182465E-2</v>
          </cell>
          <cell r="BR35">
            <v>7.430986520208524E-2</v>
          </cell>
          <cell r="BS35">
            <v>0.90121507312787152</v>
          </cell>
          <cell r="BT35">
            <v>1.5051442983226871E-2</v>
          </cell>
          <cell r="BU35">
            <v>1.1799671102449305E-2</v>
          </cell>
          <cell r="BV35">
            <v>1.3829050890205346E-2</v>
          </cell>
          <cell r="BW35">
            <v>36951341</v>
          </cell>
          <cell r="BX35">
            <v>34943200</v>
          </cell>
          <cell r="BY35">
            <v>33424261</v>
          </cell>
          <cell r="BZ35">
            <v>33499603</v>
          </cell>
          <cell r="CA35">
            <v>33543757</v>
          </cell>
          <cell r="CB35">
            <v>36222538</v>
          </cell>
          <cell r="CC35">
            <v>27465185</v>
          </cell>
          <cell r="CD35">
            <v>26451638</v>
          </cell>
          <cell r="CE35">
            <v>24265663</v>
          </cell>
          <cell r="CF35">
            <v>25406971</v>
          </cell>
          <cell r="CG35">
            <v>23400474</v>
          </cell>
          <cell r="CH35">
            <v>25329169</v>
          </cell>
          <cell r="CI35">
            <v>25417843</v>
          </cell>
          <cell r="CJ35">
            <v>22865505</v>
          </cell>
          <cell r="CK35">
            <v>21357207</v>
          </cell>
          <cell r="CL35">
            <v>19301752</v>
          </cell>
          <cell r="CM35">
            <v>18479802</v>
          </cell>
          <cell r="CN35">
            <v>19185126</v>
          </cell>
          <cell r="CO35">
            <v>20996154</v>
          </cell>
          <cell r="CP35">
            <v>20875499</v>
          </cell>
          <cell r="CQ35">
            <v>21348559</v>
          </cell>
          <cell r="CR35">
            <v>20249944</v>
          </cell>
          <cell r="CS35">
            <v>19948959</v>
          </cell>
          <cell r="CT35">
            <v>19106557</v>
          </cell>
          <cell r="CU35">
            <v>17879138</v>
          </cell>
          <cell r="CV35">
            <v>17208615</v>
          </cell>
          <cell r="CW35">
            <v>16838487</v>
          </cell>
          <cell r="CX35">
            <v>15798777</v>
          </cell>
          <cell r="CY35">
            <v>14462755</v>
          </cell>
          <cell r="CZ35">
            <v>13719401</v>
          </cell>
          <cell r="DA35">
            <v>13910275</v>
          </cell>
          <cell r="DB35">
            <v>13199239</v>
          </cell>
          <cell r="DC35">
            <v>4593835</v>
          </cell>
          <cell r="DD35">
            <v>4331441</v>
          </cell>
          <cell r="DE35">
            <v>4183013</v>
          </cell>
          <cell r="DF35">
            <v>4080432</v>
          </cell>
          <cell r="DG35">
            <v>3998982</v>
          </cell>
          <cell r="DH35">
            <v>3912805</v>
          </cell>
          <cell r="DI35">
            <v>4002096</v>
          </cell>
          <cell r="DJ35">
            <v>4017983</v>
          </cell>
          <cell r="DK35">
            <v>4105425</v>
          </cell>
          <cell r="DL35">
            <v>4070510</v>
          </cell>
          <cell r="DM35">
            <v>4098554</v>
          </cell>
          <cell r="DN35">
            <v>4037126</v>
          </cell>
          <cell r="DO35">
            <v>3646485</v>
          </cell>
          <cell r="DP35">
            <v>3547795</v>
          </cell>
          <cell r="DQ35">
            <v>3316125</v>
          </cell>
          <cell r="DR35">
            <v>3446978</v>
          </cell>
          <cell r="DS35">
            <v>3593855</v>
          </cell>
          <cell r="DT35">
            <v>3754991</v>
          </cell>
          <cell r="DU35">
            <v>3806165</v>
          </cell>
          <cell r="DV35">
            <v>3868788</v>
          </cell>
          <cell r="DW35">
            <v>4047881</v>
          </cell>
          <cell r="DX35">
            <v>3986414</v>
          </cell>
          <cell r="DY35">
            <v>3928335</v>
          </cell>
          <cell r="DZ35">
            <v>3837485</v>
          </cell>
          <cell r="EA35">
            <v>2689538</v>
          </cell>
          <cell r="EB35">
            <v>2636901</v>
          </cell>
          <cell r="EC35">
            <v>2529002</v>
          </cell>
          <cell r="ED35">
            <v>2431774</v>
          </cell>
          <cell r="EE35">
            <v>2431774</v>
          </cell>
          <cell r="EF35">
            <v>2197975</v>
          </cell>
          <cell r="EG35">
            <v>1985856</v>
          </cell>
          <cell r="EH35">
            <v>1867591</v>
          </cell>
          <cell r="EI35"/>
          <cell r="EJ35">
            <v>1106542</v>
          </cell>
          <cell r="EK35">
            <v>1114308</v>
          </cell>
          <cell r="EL35"/>
          <cell r="EM35">
            <v>2220850</v>
          </cell>
          <cell r="EN35">
            <v>1517025</v>
          </cell>
          <cell r="EO35">
            <v>789899</v>
          </cell>
          <cell r="EP35">
            <v>1462846</v>
          </cell>
          <cell r="EQ35">
            <v>2252745</v>
          </cell>
          <cell r="ER35">
            <v>333404</v>
          </cell>
          <cell r="ES35">
            <v>22146899</v>
          </cell>
        </row>
        <row r="36">
          <cell r="B36" t="str">
            <v>Habib A.G.Zurich</v>
          </cell>
          <cell r="C36">
            <v>28.135856</v>
          </cell>
          <cell r="D36">
            <v>5.7886990000000003</v>
          </cell>
          <cell r="E36">
            <v>23.423154</v>
          </cell>
          <cell r="F36">
            <v>2.5935440000000001</v>
          </cell>
          <cell r="G36">
            <v>2.7940960000000001</v>
          </cell>
          <cell r="H36">
            <v>3.1131709999999999</v>
          </cell>
          <cell r="I36">
            <v>9.5070890000000006</v>
          </cell>
          <cell r="J36">
            <v>2.5035000000000002E-2</v>
          </cell>
          <cell r="K36">
            <v>0.33493400000000001</v>
          </cell>
          <cell r="L36"/>
          <cell r="M36">
            <v>4.6789033354717752E-3</v>
          </cell>
          <cell r="N36">
            <v>4.8232554134683258E-3</v>
          </cell>
          <cell r="O36">
            <v>4.8770276256094851E-3</v>
          </cell>
          <cell r="P36">
            <v>4.9838417916338758E-3</v>
          </cell>
          <cell r="Q36">
            <v>4.7143560820169005E-3</v>
          </cell>
          <cell r="R36">
            <v>4.7479049071665613E-3</v>
          </cell>
          <cell r="S36">
            <v>4.884059788737953E-3</v>
          </cell>
          <cell r="T36">
            <v>4.9318816065030829E-3</v>
          </cell>
          <cell r="U36">
            <v>4.8914307151558152E-3</v>
          </cell>
          <cell r="V36">
            <v>4.7501382536974156E-3</v>
          </cell>
          <cell r="W36">
            <v>4.7259218467331368E-3</v>
          </cell>
          <cell r="X36">
            <v>4.6637817232382649E-3</v>
          </cell>
          <cell r="Y36">
            <v>4.7548222903011301E-3</v>
          </cell>
          <cell r="Z36">
            <v>4.6371908161057015E-3</v>
          </cell>
          <cell r="AA36">
            <v>4.4617784379538021E-3</v>
          </cell>
          <cell r="AB36">
            <v>4.404329053324268E-3</v>
          </cell>
          <cell r="AC36">
            <v>4.3488569402848681E-3</v>
          </cell>
          <cell r="AD36">
            <v>4.3577280804146063E-3</v>
          </cell>
          <cell r="AE36">
            <v>4.6889761087926538E-3</v>
          </cell>
          <cell r="AF36">
            <v>4.7844030843374845E-3</v>
          </cell>
          <cell r="AG36">
            <v>4.7184382030434589E-3</v>
          </cell>
          <cell r="AH36">
            <v>4.7760036747840785E-3</v>
          </cell>
          <cell r="AI36">
            <v>4.3186738387556347E-3</v>
          </cell>
          <cell r="AJ36">
            <v>4.1541869960574603E-3</v>
          </cell>
          <cell r="AK36">
            <v>4.0923649400834757E-3</v>
          </cell>
          <cell r="AL36">
            <v>4.0575408607203302E-3</v>
          </cell>
          <cell r="AM36">
            <v>4.0974147854830898E-3</v>
          </cell>
          <cell r="AN36">
            <v>3.9819196449738612E-3</v>
          </cell>
          <cell r="AO36">
            <v>4.1755380122148363E-3</v>
          </cell>
          <cell r="AP36">
            <v>4.2563736831342288E-3</v>
          </cell>
          <cell r="AQ36">
            <v>313413032</v>
          </cell>
          <cell r="AR36">
            <v>195568503</v>
          </cell>
          <cell r="AS36">
            <v>0</v>
          </cell>
          <cell r="AT36">
            <v>228782134</v>
          </cell>
          <cell r="AU36">
            <v>0</v>
          </cell>
          <cell r="AV36">
            <v>40312354</v>
          </cell>
          <cell r="AW36">
            <v>51920201</v>
          </cell>
          <cell r="AX36">
            <v>263782134</v>
          </cell>
          <cell r="AY36">
            <v>13553634</v>
          </cell>
          <cell r="AZ36">
            <v>20834301</v>
          </cell>
          <cell r="BA36">
            <v>20834.300999999999</v>
          </cell>
          <cell r="BB36">
            <v>4733253</v>
          </cell>
          <cell r="BC36"/>
          <cell r="BD36">
            <v>4.8527885945988608E-3</v>
          </cell>
          <cell r="BE36">
            <v>2.0353322953250521E-3</v>
          </cell>
          <cell r="BF36">
            <v>5.6052370750423811E-3</v>
          </cell>
          <cell r="BG36">
            <v>2.3102531456225123E-3</v>
          </cell>
          <cell r="BH36">
            <v>8.8370865590399486E-2</v>
          </cell>
          <cell r="BI36">
            <v>1.0085759599217601E-2</v>
          </cell>
          <cell r="BJ36">
            <v>0.29389606008737268</v>
          </cell>
          <cell r="BK36">
            <v>0.27280106455298775</v>
          </cell>
          <cell r="BL36">
            <v>6.8661680874431252E-2</v>
          </cell>
          <cell r="BM36">
            <v>0.61603054233565191</v>
          </cell>
          <cell r="BN36">
            <v>9.0071136589955053E-2</v>
          </cell>
          <cell r="BO36">
            <v>0.44990279333898775</v>
          </cell>
          <cell r="BP36">
            <v>7.1967917662620798E-2</v>
          </cell>
          <cell r="BQ36">
            <v>4.5834949649415757E-2</v>
          </cell>
          <cell r="BR36">
            <v>2.6132968013205041E-2</v>
          </cell>
          <cell r="BS36">
            <v>0.24713576147772415</v>
          </cell>
          <cell r="BT36">
            <v>9.2811891349786754E-4</v>
          </cell>
          <cell r="BU36">
            <v>0</v>
          </cell>
          <cell r="BV36">
            <v>5.4956655174998904E-4</v>
          </cell>
          <cell r="BW36">
            <v>28135856</v>
          </cell>
          <cell r="BX36">
            <v>27794292</v>
          </cell>
          <cell r="BY36">
            <v>27711004</v>
          </cell>
          <cell r="BZ36">
            <v>27211884</v>
          </cell>
          <cell r="CA36">
            <v>25894922</v>
          </cell>
          <cell r="CB36">
            <v>26075152</v>
          </cell>
          <cell r="CC36">
            <v>25157373</v>
          </cell>
          <cell r="CD36">
            <v>24823459</v>
          </cell>
          <cell r="CE36">
            <v>24204929</v>
          </cell>
          <cell r="CF36">
            <v>23887444</v>
          </cell>
          <cell r="CG36">
            <v>22222555</v>
          </cell>
          <cell r="CH36">
            <v>21520666</v>
          </cell>
          <cell r="CI36">
            <v>21236872</v>
          </cell>
          <cell r="CJ36">
            <v>20679736</v>
          </cell>
          <cell r="CK36">
            <v>18939954</v>
          </cell>
          <cell r="CL36">
            <v>18708241</v>
          </cell>
          <cell r="CM36">
            <v>17856497</v>
          </cell>
          <cell r="CN36">
            <v>16899767</v>
          </cell>
          <cell r="CO36">
            <v>16831253</v>
          </cell>
          <cell r="CP36">
            <v>17032990</v>
          </cell>
          <cell r="CQ36">
            <v>17578063</v>
          </cell>
          <cell r="CR36">
            <v>16765434</v>
          </cell>
          <cell r="CS36">
            <v>16490956</v>
          </cell>
          <cell r="CT36">
            <v>14439951</v>
          </cell>
          <cell r="CU36">
            <v>15043832</v>
          </cell>
          <cell r="CV36">
            <v>13721500</v>
          </cell>
          <cell r="CW36">
            <v>13293182</v>
          </cell>
          <cell r="CX36">
            <v>12147286</v>
          </cell>
          <cell r="CY36">
            <v>11960038</v>
          </cell>
          <cell r="CZ36">
            <v>10918785</v>
          </cell>
          <cell r="DA36">
            <v>11152222</v>
          </cell>
          <cell r="DB36">
            <v>11009480</v>
          </cell>
          <cell r="DC36">
            <v>3113171</v>
          </cell>
          <cell r="DD36">
            <v>3337167</v>
          </cell>
          <cell r="DE36">
            <v>3263409</v>
          </cell>
          <cell r="DF36">
            <v>3203662</v>
          </cell>
          <cell r="DG36">
            <v>3064719</v>
          </cell>
          <cell r="DH36">
            <v>2984600</v>
          </cell>
          <cell r="DI36">
            <v>3118021</v>
          </cell>
          <cell r="DJ36">
            <v>3077319</v>
          </cell>
          <cell r="DK36">
            <v>2972069</v>
          </cell>
          <cell r="DL36">
            <v>2927282</v>
          </cell>
          <cell r="DM36">
            <v>3088516</v>
          </cell>
          <cell r="DN36">
            <v>3038750</v>
          </cell>
          <cell r="DO36">
            <v>2907253</v>
          </cell>
          <cell r="DP36">
            <v>2829038</v>
          </cell>
          <cell r="DQ36">
            <v>2886981</v>
          </cell>
          <cell r="DR36">
            <v>2842332</v>
          </cell>
          <cell r="DS36">
            <v>2755123</v>
          </cell>
          <cell r="DT36">
            <v>2695383</v>
          </cell>
          <cell r="DU36">
            <v>2641360</v>
          </cell>
          <cell r="DV36">
            <v>2964975</v>
          </cell>
          <cell r="DW36">
            <v>2894970</v>
          </cell>
          <cell r="DX36">
            <v>2774860</v>
          </cell>
          <cell r="DY36">
            <v>2663303</v>
          </cell>
          <cell r="DZ36">
            <v>2572730</v>
          </cell>
          <cell r="EA36">
            <v>2542577</v>
          </cell>
          <cell r="EB36">
            <v>2380916</v>
          </cell>
          <cell r="EC36">
            <v>2310783</v>
          </cell>
          <cell r="ED36">
            <v>2243442</v>
          </cell>
          <cell r="EE36">
            <v>2243442</v>
          </cell>
          <cell r="EF36">
            <v>2054499</v>
          </cell>
          <cell r="EG36">
            <v>1912037</v>
          </cell>
          <cell r="EH36">
            <v>1843465</v>
          </cell>
          <cell r="EI36"/>
          <cell r="EJ36">
            <v>65644</v>
          </cell>
          <cell r="EK36">
            <v>890406</v>
          </cell>
          <cell r="EL36"/>
          <cell r="EM36">
            <v>956050</v>
          </cell>
          <cell r="EN36">
            <v>588956</v>
          </cell>
          <cell r="EO36">
            <v>257797</v>
          </cell>
          <cell r="EP36">
            <v>315209</v>
          </cell>
          <cell r="EQ36">
            <v>573006</v>
          </cell>
          <cell r="ER36">
            <v>209334</v>
          </cell>
          <cell r="ES36">
            <v>5788699</v>
          </cell>
        </row>
        <row r="37">
          <cell r="B37" t="str">
            <v>Gulf African Bank</v>
          </cell>
          <cell r="C37">
            <v>37.369289999999999</v>
          </cell>
          <cell r="D37">
            <v>20.599921999999999</v>
          </cell>
          <cell r="E37">
            <v>29.122841000000001</v>
          </cell>
          <cell r="F37">
            <v>4.7192270000000001</v>
          </cell>
          <cell r="G37">
            <v>6.0518320000000001</v>
          </cell>
          <cell r="H37">
            <v>5.3643049999999999</v>
          </cell>
          <cell r="I37">
            <v>30.584412</v>
          </cell>
          <cell r="J37">
            <v>0.168045</v>
          </cell>
          <cell r="K37">
            <v>0.51642399999999999</v>
          </cell>
          <cell r="L37"/>
          <cell r="M37">
            <v>6.5269885194743568E-3</v>
          </cell>
          <cell r="N37">
            <v>6.7267978247870161E-3</v>
          </cell>
          <cell r="O37">
            <v>6.6880492258390338E-3</v>
          </cell>
          <cell r="P37">
            <v>6.8251758384581529E-3</v>
          </cell>
          <cell r="Q37">
            <v>6.5487669305462565E-3</v>
          </cell>
          <cell r="R37">
            <v>6.5291431009841579E-3</v>
          </cell>
          <cell r="S37">
            <v>6.9095081394650055E-3</v>
          </cell>
          <cell r="T37">
            <v>6.9106254166044264E-3</v>
          </cell>
          <cell r="U37">
            <v>6.9848208247664427E-3</v>
          </cell>
          <cell r="V37">
            <v>7.1519141292873348E-3</v>
          </cell>
          <cell r="W37">
            <v>7.54955086022266E-3</v>
          </cell>
          <cell r="X37">
            <v>7.5962713770196845E-3</v>
          </cell>
          <cell r="Y37">
            <v>7.8684087512311922E-3</v>
          </cell>
          <cell r="Z37">
            <v>7.6896816231393789E-3</v>
          </cell>
          <cell r="AA37">
            <v>7.8917205441061331E-3</v>
          </cell>
          <cell r="AB37">
            <v>7.7493919586088178E-3</v>
          </cell>
          <cell r="AC37">
            <v>7.9523347752642713E-3</v>
          </cell>
          <cell r="AD37">
            <v>7.3072430119434963E-3</v>
          </cell>
          <cell r="AE37">
            <v>7.6597289580203707E-3</v>
          </cell>
          <cell r="AF37">
            <v>6.7981092668205397E-3</v>
          </cell>
          <cell r="AG37">
            <v>6.8135748121896031E-3</v>
          </cell>
          <cell r="AH37">
            <v>7.0717017263821954E-3</v>
          </cell>
          <cell r="AI37">
            <v>6.8156702168746001E-3</v>
          </cell>
          <cell r="AJ37">
            <v>6.6414854665934001E-3</v>
          </cell>
          <cell r="AK37">
            <v>6.4972161789634136E-3</v>
          </cell>
          <cell r="AL37">
            <v>6.4545435582141E-3</v>
          </cell>
          <cell r="AM37">
            <v>6.4405605012668281E-3</v>
          </cell>
          <cell r="AN37">
            <v>6.3060468550378834E-3</v>
          </cell>
          <cell r="AO37">
            <v>6.4461685136653919E-3</v>
          </cell>
          <cell r="AP37">
            <v>6.3554162267492557E-3</v>
          </cell>
          <cell r="AQ37">
            <v>313413032</v>
          </cell>
          <cell r="AR37">
            <v>195568503</v>
          </cell>
          <cell r="AS37">
            <v>0</v>
          </cell>
          <cell r="AT37">
            <v>228782134</v>
          </cell>
          <cell r="AU37">
            <v>0</v>
          </cell>
          <cell r="AV37">
            <v>40312354</v>
          </cell>
          <cell r="AW37">
            <v>51920201</v>
          </cell>
          <cell r="AX37">
            <v>263782134</v>
          </cell>
          <cell r="AY37">
            <v>13553634</v>
          </cell>
          <cell r="AZ37">
            <v>20834301</v>
          </cell>
          <cell r="BA37">
            <v>20834.300999999999</v>
          </cell>
          <cell r="BB37">
            <v>4733253</v>
          </cell>
          <cell r="BC37"/>
          <cell r="BD37">
            <v>6.4453437741598214E-3</v>
          </cell>
          <cell r="BE37">
            <v>7.2430241281809674E-3</v>
          </cell>
          <cell r="BF37">
            <v>6.9691907462062679E-3</v>
          </cell>
          <cell r="BG37">
            <v>3.5621052818613822E-3</v>
          </cell>
          <cell r="BH37">
            <v>8.6127458215697367E-2</v>
          </cell>
          <cell r="BI37">
            <v>1.1931411737439078E-2</v>
          </cell>
          <cell r="BJ37">
            <v>0.19787308645986065</v>
          </cell>
          <cell r="BK37">
            <v>0.15430170768036999</v>
          </cell>
          <cell r="BL37">
            <v>0.23790128970390539</v>
          </cell>
          <cell r="BM37">
            <v>0.67857513675758141</v>
          </cell>
          <cell r="BN37">
            <v>0.16692378892907081</v>
          </cell>
          <cell r="BO37">
            <v>0.61337954566488051</v>
          </cell>
          <cell r="BP37">
            <v>0.10431902593510231</v>
          </cell>
          <cell r="BQ37">
            <v>1.6172708674720773E-2</v>
          </cell>
          <cell r="BR37">
            <v>8.8146317260381538E-2</v>
          </cell>
          <cell r="BS37">
            <v>0.7073458938981948</v>
          </cell>
          <cell r="BT37">
            <v>1.4830003381384235E-3</v>
          </cell>
          <cell r="BU37">
            <v>2.9654916955321759E-3</v>
          </cell>
          <cell r="BV37">
            <v>2.6626042965515288E-3</v>
          </cell>
          <cell r="BW37">
            <v>37369290</v>
          </cell>
          <cell r="BX37">
            <v>37690697</v>
          </cell>
          <cell r="BY37">
            <v>36396267</v>
          </cell>
          <cell r="BZ37">
            <v>37652623</v>
          </cell>
          <cell r="CA37">
            <v>34525893</v>
          </cell>
          <cell r="CB37">
            <v>33982466</v>
          </cell>
          <cell r="CC37">
            <v>34764839</v>
          </cell>
          <cell r="CD37">
            <v>35122982</v>
          </cell>
          <cell r="CE37">
            <v>33153032</v>
          </cell>
          <cell r="CF37">
            <v>32861161</v>
          </cell>
          <cell r="CG37">
            <v>32810542</v>
          </cell>
          <cell r="CH37">
            <v>33325575</v>
          </cell>
          <cell r="CI37">
            <v>32403890</v>
          </cell>
          <cell r="CJ37">
            <v>32288071</v>
          </cell>
          <cell r="CK37">
            <v>30042805</v>
          </cell>
          <cell r="CL37">
            <v>31316228</v>
          </cell>
          <cell r="CM37">
            <v>29751830</v>
          </cell>
          <cell r="CN37">
            <v>30065287</v>
          </cell>
          <cell r="CO37">
            <v>26213067</v>
          </cell>
          <cell r="CP37">
            <v>27156264</v>
          </cell>
          <cell r="CQ37">
            <v>23703026</v>
          </cell>
          <cell r="CR37">
            <v>22877199</v>
          </cell>
          <cell r="CS37">
            <v>23398523</v>
          </cell>
          <cell r="CT37">
            <v>24713782</v>
          </cell>
          <cell r="CU37">
            <v>23723135</v>
          </cell>
          <cell r="CV37">
            <v>21903335</v>
          </cell>
          <cell r="CW37">
            <v>20817084</v>
          </cell>
          <cell r="CX37">
            <v>19753647</v>
          </cell>
          <cell r="CY37">
            <v>19148625</v>
          </cell>
          <cell r="CZ37">
            <v>17319720</v>
          </cell>
          <cell r="DA37">
            <v>16958464</v>
          </cell>
          <cell r="DB37">
            <v>16053971</v>
          </cell>
          <cell r="DC37">
            <v>5364305</v>
          </cell>
          <cell r="DD37">
            <v>5277432</v>
          </cell>
          <cell r="DE37">
            <v>5167049</v>
          </cell>
          <cell r="DF37">
            <v>5028633</v>
          </cell>
          <cell r="DG37">
            <v>4760309</v>
          </cell>
          <cell r="DH37">
            <v>4782828</v>
          </cell>
          <cell r="DI37">
            <v>4733857</v>
          </cell>
          <cell r="DJ37">
            <v>4634964</v>
          </cell>
          <cell r="DK37">
            <v>5426220</v>
          </cell>
          <cell r="DL37">
            <v>5403831</v>
          </cell>
          <cell r="DM37">
            <v>5411788</v>
          </cell>
          <cell r="DN37">
            <v>4467964</v>
          </cell>
          <cell r="DO37">
            <v>4490592</v>
          </cell>
          <cell r="DP37">
            <v>5413187</v>
          </cell>
          <cell r="DQ37">
            <v>4419876</v>
          </cell>
          <cell r="DR37">
            <v>4419463</v>
          </cell>
          <cell r="DS37">
            <v>5494135</v>
          </cell>
          <cell r="DT37">
            <v>4547413</v>
          </cell>
          <cell r="DU37">
            <v>4495395</v>
          </cell>
          <cell r="DV37">
            <v>4375707</v>
          </cell>
          <cell r="DW37">
            <v>4273794</v>
          </cell>
          <cell r="DX37">
            <v>4167002</v>
          </cell>
          <cell r="DY37">
            <v>4055478</v>
          </cell>
          <cell r="DZ37">
            <v>3877386</v>
          </cell>
          <cell r="EA37">
            <v>3147507</v>
          </cell>
          <cell r="EB37">
            <v>3551668</v>
          </cell>
          <cell r="EC37">
            <v>3303041</v>
          </cell>
          <cell r="ED37">
            <v>3146683</v>
          </cell>
          <cell r="EE37">
            <v>3146683</v>
          </cell>
          <cell r="EF37">
            <v>3015261</v>
          </cell>
          <cell r="EG37">
            <v>2771877</v>
          </cell>
          <cell r="EH37">
            <v>2685926</v>
          </cell>
          <cell r="EI37"/>
          <cell r="EJ37">
            <v>524702</v>
          </cell>
          <cell r="EK37">
            <v>1680843</v>
          </cell>
          <cell r="EL37"/>
          <cell r="EM37">
            <v>2205545</v>
          </cell>
          <cell r="EN37">
            <v>1496628</v>
          </cell>
          <cell r="EO37">
            <v>2531794</v>
          </cell>
          <cell r="EP37">
            <v>1595820</v>
          </cell>
          <cell r="EQ37">
            <v>4127614</v>
          </cell>
          <cell r="ER37">
            <v>335669</v>
          </cell>
          <cell r="ES37">
            <v>20599922</v>
          </cell>
        </row>
        <row r="38">
          <cell r="B38" t="str">
            <v>Credit Bank</v>
          </cell>
          <cell r="C38">
            <v>23.854042</v>
          </cell>
          <cell r="D38">
            <v>15.189422</v>
          </cell>
          <cell r="E38">
            <v>18.672118000000001</v>
          </cell>
          <cell r="F38">
            <v>2.5726680000000002</v>
          </cell>
          <cell r="G38">
            <v>3.2639079999999998</v>
          </cell>
          <cell r="H38">
            <v>3.3092419999999998</v>
          </cell>
          <cell r="I38">
            <v>22.405470000000001</v>
          </cell>
          <cell r="J38">
            <v>8.6275000000000004E-2</v>
          </cell>
          <cell r="K38">
            <v>7.9465999999999995E-2</v>
          </cell>
          <cell r="L38"/>
          <cell r="M38">
            <v>4.1288822147170119E-3</v>
          </cell>
          <cell r="N38">
            <v>4.2198928078721462E-3</v>
          </cell>
          <cell r="O38">
            <v>4.3474560095315799E-3</v>
          </cell>
          <cell r="P38">
            <v>4.4367334082388021E-3</v>
          </cell>
          <cell r="Q38">
            <v>4.3128461292638604E-3</v>
          </cell>
          <cell r="R38">
            <v>4.436522137110049E-3</v>
          </cell>
          <cell r="S38">
            <v>4.5672768719036989E-3</v>
          </cell>
          <cell r="T38">
            <v>4.3660983725456E-3</v>
          </cell>
          <cell r="U38">
            <v>4.3609575342258488E-3</v>
          </cell>
          <cell r="V38">
            <v>4.2737923550213493E-3</v>
          </cell>
          <cell r="W38">
            <v>4.1030852161268996E-3</v>
          </cell>
          <cell r="X38">
            <v>3.953010020471273E-3</v>
          </cell>
          <cell r="Y38">
            <v>4.0433573375004851E-3</v>
          </cell>
          <cell r="Z38">
            <v>3.9857052510327397E-3</v>
          </cell>
          <cell r="AA38">
            <v>3.8410824440889627E-3</v>
          </cell>
          <cell r="AB38">
            <v>3.8796088648280665E-3</v>
          </cell>
          <cell r="AC38">
            <v>3.8695415603358578E-3</v>
          </cell>
          <cell r="AD38">
            <v>3.6864442802541598E-3</v>
          </cell>
          <cell r="AE38">
            <v>3.6355440454543799E-3</v>
          </cell>
          <cell r="AF38">
            <v>3.4989097018524365E-3</v>
          </cell>
          <cell r="AG38">
            <v>3.3327067234972486E-3</v>
          </cell>
          <cell r="AH38">
            <v>3.140047870071703E-3</v>
          </cell>
          <cell r="AI38">
            <v>2.8919251478437126E-3</v>
          </cell>
          <cell r="AJ38">
            <v>2.5775180393315849E-3</v>
          </cell>
          <cell r="AK38">
            <v>2.5816394990063472E-3</v>
          </cell>
          <cell r="AL38">
            <v>2.7375039181430178E-3</v>
          </cell>
          <cell r="AM38">
            <v>2.8849107269786518E-3</v>
          </cell>
          <cell r="AN38">
            <v>2.9470418296018448E-3</v>
          </cell>
          <cell r="AO38">
            <v>2.9730819231159732E-3</v>
          </cell>
          <cell r="AP38">
            <v>2.8524193975043499E-3</v>
          </cell>
          <cell r="AQ38">
            <v>313413032</v>
          </cell>
          <cell r="AR38">
            <v>195568503</v>
          </cell>
          <cell r="AS38">
            <v>0</v>
          </cell>
          <cell r="AT38">
            <v>228782134</v>
          </cell>
          <cell r="AU38">
            <v>0</v>
          </cell>
          <cell r="AV38">
            <v>40312354</v>
          </cell>
          <cell r="AW38">
            <v>51920201</v>
          </cell>
          <cell r="AX38">
            <v>263782134</v>
          </cell>
          <cell r="AY38">
            <v>13553634</v>
          </cell>
          <cell r="AZ38">
            <v>20834301</v>
          </cell>
          <cell r="BA38">
            <v>20834.300999999999</v>
          </cell>
          <cell r="BB38">
            <v>4733253</v>
          </cell>
          <cell r="BC38"/>
          <cell r="BD38">
            <v>4.114274076206609E-3</v>
          </cell>
          <cell r="BE38">
            <v>5.3406682820994564E-3</v>
          </cell>
          <cell r="BF38">
            <v>4.468298679296827E-3</v>
          </cell>
          <cell r="BG38">
            <v>5.4812762057610909E-4</v>
          </cell>
          <cell r="BH38">
            <v>2.2724943404418232E-2</v>
          </cell>
          <cell r="BI38">
            <v>3.1561267403952989E-3</v>
          </cell>
          <cell r="BJ38">
            <v>0.14567460535306778</v>
          </cell>
          <cell r="BK38">
            <v>0.11482321058205876</v>
          </cell>
          <cell r="BL38">
            <v>0.42372761955686827</v>
          </cell>
          <cell r="BM38">
            <v>0.84356372617668407</v>
          </cell>
          <cell r="BN38">
            <v>0.16000342647585244</v>
          </cell>
          <cell r="BO38">
            <v>0.44461560634805208</v>
          </cell>
          <cell r="BP38">
            <v>0.11452332888293426</v>
          </cell>
          <cell r="BQ38">
            <v>7.208976725911749E-2</v>
          </cell>
          <cell r="BR38">
            <v>4.2433561623816771E-2</v>
          </cell>
          <cell r="BS38">
            <v>0.81348147007211502</v>
          </cell>
          <cell r="BT38">
            <v>0.13851353474513156</v>
          </cell>
          <cell r="BU38">
            <v>0</v>
          </cell>
          <cell r="BV38">
            <v>8.0353600401021977E-2</v>
          </cell>
          <cell r="BW38">
            <v>23854042</v>
          </cell>
          <cell r="BX38">
            <v>23711687</v>
          </cell>
          <cell r="BY38">
            <v>24274757</v>
          </cell>
          <cell r="BZ38">
            <v>23145338</v>
          </cell>
          <cell r="CA38">
            <v>22816483</v>
          </cell>
          <cell r="CB38">
            <v>22964867</v>
          </cell>
          <cell r="CC38">
            <v>22735271</v>
          </cell>
          <cell r="CD38">
            <v>21540739</v>
          </cell>
          <cell r="CE38">
            <v>20824293</v>
          </cell>
          <cell r="CF38">
            <v>19725905</v>
          </cell>
          <cell r="CG38">
            <v>19401870</v>
          </cell>
          <cell r="CH38">
            <v>17805424</v>
          </cell>
          <cell r="CI38">
            <v>16287851</v>
          </cell>
          <cell r="CJ38">
            <v>16132842</v>
          </cell>
          <cell r="CK38">
            <v>14933181</v>
          </cell>
          <cell r="CL38">
            <v>14465074</v>
          </cell>
          <cell r="CM38">
            <v>14411385</v>
          </cell>
          <cell r="CN38">
            <v>13959063</v>
          </cell>
          <cell r="CO38">
            <v>13010223</v>
          </cell>
          <cell r="CP38">
            <v>12201968</v>
          </cell>
          <cell r="CQ38">
            <v>11780598</v>
          </cell>
          <cell r="CR38">
            <v>11197836</v>
          </cell>
          <cell r="CS38">
            <v>11153369</v>
          </cell>
          <cell r="CT38">
            <v>10287085</v>
          </cell>
          <cell r="CU38">
            <v>10189227</v>
          </cell>
          <cell r="CV38">
            <v>8742291</v>
          </cell>
          <cell r="CW38">
            <v>8885481</v>
          </cell>
          <cell r="CX38">
            <v>8865437</v>
          </cell>
          <cell r="CY38">
            <v>8592048</v>
          </cell>
          <cell r="CZ38">
            <v>8241305</v>
          </cell>
          <cell r="DA38">
            <v>7936623</v>
          </cell>
          <cell r="DB38">
            <v>7308855</v>
          </cell>
          <cell r="DC38">
            <v>3309242</v>
          </cell>
          <cell r="DD38">
            <v>3317361</v>
          </cell>
          <cell r="DE38">
            <v>3269650</v>
          </cell>
          <cell r="DF38">
            <v>3218211</v>
          </cell>
          <cell r="DG38">
            <v>3271996</v>
          </cell>
          <cell r="DH38">
            <v>3263591</v>
          </cell>
          <cell r="DI38">
            <v>3224489</v>
          </cell>
          <cell r="DJ38">
            <v>3000431</v>
          </cell>
          <cell r="DK38">
            <v>3039106</v>
          </cell>
          <cell r="DL38">
            <v>3049040</v>
          </cell>
          <cell r="DM38">
            <v>2941285</v>
          </cell>
          <cell r="DN38">
            <v>2863025</v>
          </cell>
          <cell r="DO38">
            <v>2850911</v>
          </cell>
          <cell r="DP38">
            <v>2769610</v>
          </cell>
          <cell r="DQ38">
            <v>2653211</v>
          </cell>
          <cell r="DR38">
            <v>2665073</v>
          </cell>
          <cell r="DS38">
            <v>2667664</v>
          </cell>
          <cell r="DT38">
            <v>2622954</v>
          </cell>
          <cell r="DU38">
            <v>2482312</v>
          </cell>
          <cell r="DV38">
            <v>2549574</v>
          </cell>
          <cell r="DW38">
            <v>2374315</v>
          </cell>
          <cell r="DX38">
            <v>2107998</v>
          </cell>
          <cell r="DY38">
            <v>1425282</v>
          </cell>
          <cell r="DZ38">
            <v>1391955</v>
          </cell>
          <cell r="EA38">
            <v>1294064</v>
          </cell>
          <cell r="EB38">
            <v>1263351</v>
          </cell>
          <cell r="EC38">
            <v>1159432</v>
          </cell>
          <cell r="ED38">
            <v>1151660</v>
          </cell>
          <cell r="EE38">
            <v>1151660</v>
          </cell>
          <cell r="EF38">
            <v>1283466</v>
          </cell>
          <cell r="EG38">
            <v>1274332</v>
          </cell>
          <cell r="EH38">
            <v>1237653</v>
          </cell>
          <cell r="EI38"/>
          <cell r="EJ38">
            <v>499238</v>
          </cell>
          <cell r="EK38">
            <v>678967</v>
          </cell>
          <cell r="EL38"/>
          <cell r="EM38">
            <v>1178205</v>
          </cell>
          <cell r="EN38">
            <v>993891</v>
          </cell>
          <cell r="EO38">
            <v>1286405</v>
          </cell>
          <cell r="EP38">
            <v>1606892</v>
          </cell>
          <cell r="EQ38">
            <v>2893297</v>
          </cell>
          <cell r="ER38">
            <v>55626</v>
          </cell>
          <cell r="ES38">
            <v>15189422</v>
          </cell>
        </row>
        <row r="39">
          <cell r="B39" t="str">
            <v>First Community Bank</v>
          </cell>
          <cell r="C39">
            <v>22.150729999999999</v>
          </cell>
          <cell r="D39">
            <v>15.072941</v>
          </cell>
          <cell r="E39">
            <v>19.411846000000001</v>
          </cell>
          <cell r="F39">
            <v>0.92415599999999998</v>
          </cell>
          <cell r="G39">
            <v>1.6125689999999999</v>
          </cell>
          <cell r="H39">
            <v>2.2749329999999999</v>
          </cell>
          <cell r="I39">
            <v>20.602260000000001</v>
          </cell>
          <cell r="J39">
            <v>7.6111999999999999E-2</v>
          </cell>
          <cell r="K39">
            <v>0.37867099999999998</v>
          </cell>
          <cell r="L39"/>
          <cell r="M39">
            <v>3.6936380903451176E-3</v>
          </cell>
          <cell r="N39">
            <v>3.7352125811265739E-3</v>
          </cell>
          <cell r="O39">
            <v>3.6140896661836109E-3</v>
          </cell>
          <cell r="P39">
            <v>3.6987002970496697E-3</v>
          </cell>
          <cell r="Q39">
            <v>3.3986216207236627E-3</v>
          </cell>
          <cell r="R39">
            <v>3.2440829554936513E-3</v>
          </cell>
          <cell r="S39">
            <v>3.014543607650523E-3</v>
          </cell>
          <cell r="T39">
            <v>3.30250479393369E-3</v>
          </cell>
          <cell r="U39">
            <v>3.4418230693154675E-3</v>
          </cell>
          <cell r="V39">
            <v>3.0374801808180437E-3</v>
          </cell>
          <cell r="W39">
            <v>3.4780809629764067E-3</v>
          </cell>
          <cell r="X39">
            <v>3.3948047385447353E-3</v>
          </cell>
          <cell r="Y39">
            <v>3.5995631202398902E-3</v>
          </cell>
          <cell r="Z39">
            <v>3.7119469920936744E-3</v>
          </cell>
          <cell r="AA39">
            <v>4.0282508934422097E-3</v>
          </cell>
          <cell r="AB39">
            <v>3.593650759412577E-3</v>
          </cell>
          <cell r="AC39">
            <v>3.9742403095568033E-3</v>
          </cell>
          <cell r="AD39">
            <v>3.8464107548367441E-3</v>
          </cell>
          <cell r="AE39">
            <v>3.8293303985279933E-3</v>
          </cell>
          <cell r="AF39">
            <v>3.7782059251250119E-3</v>
          </cell>
          <cell r="AG39">
            <v>4.0288143044542001E-3</v>
          </cell>
          <cell r="AH39">
            <v>4.0397055143437961E-3</v>
          </cell>
          <cell r="AI39">
            <v>4.2038993134941608E-3</v>
          </cell>
          <cell r="AJ39">
            <v>4.3404911020331928E-3</v>
          </cell>
          <cell r="AK39">
            <v>4.4391985869509315E-3</v>
          </cell>
          <cell r="AL39">
            <v>5.4393193659595697E-3</v>
          </cell>
          <cell r="AM39">
            <v>4.0305941910865435E-3</v>
          </cell>
          <cell r="AN39">
            <v>4.1190609998637655E-3</v>
          </cell>
          <cell r="AO39">
            <v>4.2032531290867783E-3</v>
          </cell>
          <cell r="AP39">
            <v>4.0137771017887481E-3</v>
          </cell>
          <cell r="AQ39">
            <v>313413032</v>
          </cell>
          <cell r="AR39">
            <v>195568503</v>
          </cell>
          <cell r="AS39">
            <v>0</v>
          </cell>
          <cell r="AT39">
            <v>228782134</v>
          </cell>
          <cell r="AU39">
            <v>0</v>
          </cell>
          <cell r="AV39">
            <v>40312354</v>
          </cell>
          <cell r="AW39">
            <v>51920201</v>
          </cell>
          <cell r="AX39">
            <v>263782134</v>
          </cell>
          <cell r="AY39">
            <v>13553634</v>
          </cell>
          <cell r="AZ39">
            <v>20834301</v>
          </cell>
          <cell r="BA39">
            <v>20834.300999999999</v>
          </cell>
          <cell r="BB39">
            <v>4733253</v>
          </cell>
          <cell r="BC39"/>
          <cell r="BD39">
            <v>3.820491898524033E-3</v>
          </cell>
          <cell r="BE39">
            <v>5.299713044818721E-3</v>
          </cell>
          <cell r="BF39">
            <v>4.6453180000529878E-3</v>
          </cell>
          <cell r="BG39">
            <v>2.6119350943947829E-3</v>
          </cell>
          <cell r="BH39">
            <v>0.13817358218855494</v>
          </cell>
          <cell r="BI39">
            <v>1.3554155131468399E-2</v>
          </cell>
          <cell r="BJ39">
            <v>7.8271461480439522E-2</v>
          </cell>
          <cell r="BK39">
            <v>4.4857020540464976E-2</v>
          </cell>
          <cell r="BL39">
            <v>0.29851899206222365</v>
          </cell>
          <cell r="BM39">
            <v>0.62976932502264127</v>
          </cell>
          <cell r="BN39">
            <v>0.21994512838740141</v>
          </cell>
          <cell r="BO39">
            <v>0.39913289064920965</v>
          </cell>
          <cell r="BP39">
            <v>8.4351021752214997E-2</v>
          </cell>
          <cell r="BQ39">
            <v>3.4848594310930886E-3</v>
          </cell>
          <cell r="BR39">
            <v>8.0866162321121912E-2</v>
          </cell>
          <cell r="BS39">
            <v>0.77648158758316954</v>
          </cell>
          <cell r="BT39">
            <v>3.7031805614611506E-4</v>
          </cell>
          <cell r="BU39">
            <v>0</v>
          </cell>
          <cell r="BV39">
            <v>2.1403309745055807E-4</v>
          </cell>
          <cell r="BW39">
            <v>22150730</v>
          </cell>
          <cell r="BX39">
            <v>21987686</v>
          </cell>
          <cell r="BY39">
            <v>20704593</v>
          </cell>
          <cell r="BZ39">
            <v>21946547</v>
          </cell>
          <cell r="CA39">
            <v>18494579</v>
          </cell>
          <cell r="CB39">
            <v>18683241</v>
          </cell>
          <cell r="CC39">
            <v>16054493</v>
          </cell>
          <cell r="CD39">
            <v>18762844</v>
          </cell>
          <cell r="CE39">
            <v>17185364</v>
          </cell>
          <cell r="CF39">
            <v>17946262</v>
          </cell>
          <cell r="CG39">
            <v>15211531</v>
          </cell>
          <cell r="CH39">
            <v>17880462</v>
          </cell>
          <cell r="CI39">
            <v>15775791</v>
          </cell>
          <cell r="CJ39">
            <v>15865463</v>
          </cell>
          <cell r="CK39">
            <v>15583625</v>
          </cell>
          <cell r="CL39">
            <v>17359968</v>
          </cell>
          <cell r="CM39">
            <v>15050947</v>
          </cell>
          <cell r="CN39">
            <v>16489388</v>
          </cell>
          <cell r="CO39">
            <v>15521372</v>
          </cell>
          <cell r="CP39">
            <v>14962089</v>
          </cell>
          <cell r="CQ39">
            <v>15419582</v>
          </cell>
          <cell r="CR39">
            <v>15069141</v>
          </cell>
          <cell r="CS39">
            <v>14827754</v>
          </cell>
          <cell r="CT39">
            <v>15464631</v>
          </cell>
          <cell r="CU39">
            <v>15726633</v>
          </cell>
          <cell r="CV39">
            <v>16180372</v>
          </cell>
          <cell r="CW39">
            <v>15121959</v>
          </cell>
          <cell r="CX39">
            <v>15278026</v>
          </cell>
          <cell r="CY39">
            <v>12978408</v>
          </cell>
          <cell r="CZ39">
            <v>12696667</v>
          </cell>
          <cell r="DA39">
            <v>12503956</v>
          </cell>
          <cell r="DB39">
            <v>11305398</v>
          </cell>
          <cell r="DC39">
            <v>2274933</v>
          </cell>
          <cell r="DD39">
            <v>2208124</v>
          </cell>
          <cell r="DE39">
            <v>2116644</v>
          </cell>
          <cell r="DF39">
            <v>2050795</v>
          </cell>
          <cell r="DG39">
            <v>1952901</v>
          </cell>
          <cell r="DH39">
            <v>1481372</v>
          </cell>
          <cell r="DI39">
            <v>1467563</v>
          </cell>
          <cell r="DJ39">
            <v>1462059</v>
          </cell>
          <cell r="DK39">
            <v>1353278</v>
          </cell>
          <cell r="DL39">
            <v>1283380</v>
          </cell>
          <cell r="DM39">
            <v>1256304</v>
          </cell>
          <cell r="DN39">
            <v>1271103</v>
          </cell>
          <cell r="DO39">
            <v>1554299</v>
          </cell>
          <cell r="DP39">
            <v>1673485</v>
          </cell>
          <cell r="DQ39">
            <v>1724306</v>
          </cell>
          <cell r="DR39">
            <v>1709205</v>
          </cell>
          <cell r="DS39">
            <v>1622135</v>
          </cell>
          <cell r="DT39">
            <v>1608542</v>
          </cell>
          <cell r="DU39">
            <v>1602035</v>
          </cell>
          <cell r="DV39">
            <v>1557408</v>
          </cell>
          <cell r="DW39">
            <v>1687582</v>
          </cell>
          <cell r="DX39">
            <v>1698111</v>
          </cell>
          <cell r="DY39">
            <v>1669863</v>
          </cell>
          <cell r="DZ39">
            <v>1611608</v>
          </cell>
          <cell r="EA39">
            <v>1687798</v>
          </cell>
          <cell r="EB39">
            <v>1677757</v>
          </cell>
          <cell r="EC39">
            <v>1661381</v>
          </cell>
          <cell r="ED39">
            <v>1517722</v>
          </cell>
          <cell r="EE39">
            <v>1517722</v>
          </cell>
          <cell r="EF39">
            <v>1301967</v>
          </cell>
          <cell r="EG39">
            <v>1225689</v>
          </cell>
          <cell r="EH39">
            <v>1210095</v>
          </cell>
          <cell r="EI39"/>
          <cell r="EJ39">
            <v>392245</v>
          </cell>
          <cell r="EK39">
            <v>921725</v>
          </cell>
          <cell r="EL39"/>
          <cell r="EM39">
            <v>1313970</v>
          </cell>
          <cell r="EN39">
            <v>827498</v>
          </cell>
          <cell r="EO39">
            <v>1696308</v>
          </cell>
          <cell r="EP39">
            <v>2553675</v>
          </cell>
          <cell r="EQ39">
            <v>4249983</v>
          </cell>
          <cell r="ER39">
            <v>224138</v>
          </cell>
          <cell r="ES39">
            <v>15072941</v>
          </cell>
        </row>
        <row r="40">
          <cell r="B40" t="str">
            <v>Kingdom Bank</v>
          </cell>
          <cell r="C40">
            <v>30.970753999999999</v>
          </cell>
          <cell r="D40">
            <v>4.2731899999999996</v>
          </cell>
          <cell r="E40">
            <v>5.8521869999999998</v>
          </cell>
          <cell r="F40">
            <v>1.1727179999999999</v>
          </cell>
          <cell r="G40">
            <v>1.1727179999999999</v>
          </cell>
          <cell r="H40">
            <v>1.6159539999999999</v>
          </cell>
          <cell r="I40">
            <v>6.591704</v>
          </cell>
          <cell r="J40">
            <v>5.032E-3</v>
          </cell>
          <cell r="K40">
            <v>0.41313800000000001</v>
          </cell>
          <cell r="L40"/>
          <cell r="M40">
            <v>2.8665929427639353E-3</v>
          </cell>
          <cell r="N40">
            <v>3.32032646793654E-3</v>
          </cell>
          <cell r="O40">
            <v>3.0170294757401422E-3</v>
          </cell>
          <cell r="P40">
            <v>0</v>
          </cell>
          <cell r="Q40">
            <v>0</v>
          </cell>
          <cell r="R40">
            <v>0</v>
          </cell>
          <cell r="S40">
            <v>4.8247225925182054E-4</v>
          </cell>
          <cell r="T40">
            <v>0</v>
          </cell>
          <cell r="U40">
            <v>0</v>
          </cell>
          <cell r="V40"/>
          <cell r="W40"/>
          <cell r="X40">
            <v>0</v>
          </cell>
          <cell r="Y40">
            <v>0</v>
          </cell>
          <cell r="Z40">
            <v>3.0224909005594821E-3</v>
          </cell>
          <cell r="AA40">
            <v>3.476346848968026E-3</v>
          </cell>
          <cell r="AB40">
            <v>3.5180477134277906E-3</v>
          </cell>
          <cell r="AC40">
            <v>3.2512212159849403E-3</v>
          </cell>
          <cell r="AD40">
            <v>4.0298106709611972E-3</v>
          </cell>
          <cell r="AE40">
            <v>4.5415440520524602E-3</v>
          </cell>
          <cell r="AF40">
            <v>4.4692545535187297E-3</v>
          </cell>
          <cell r="AG40">
            <v>5.4511325872303E-3</v>
          </cell>
          <cell r="AH40">
            <v>4.9632838540780181E-3</v>
          </cell>
          <cell r="AI40">
            <v>5.4362823760640997E-3</v>
          </cell>
          <cell r="AJ40">
            <v>4.7800398144967528E-3</v>
          </cell>
          <cell r="AK40">
            <v>5.4513830838513397E-3</v>
          </cell>
          <cell r="AL40">
            <v>4.6643770964833187E-3</v>
          </cell>
          <cell r="AM40">
            <v>2.9185973673679262E-3</v>
          </cell>
          <cell r="AN40">
            <v>2.984048240605761E-3</v>
          </cell>
          <cell r="AO40">
            <v>2.7154443083773801E-3</v>
          </cell>
          <cell r="AP40">
            <v>2.6078119729559994E-3</v>
          </cell>
          <cell r="AQ40">
            <v>313413032</v>
          </cell>
          <cell r="AR40">
            <v>195568503</v>
          </cell>
          <cell r="AS40">
            <v>0</v>
          </cell>
          <cell r="AT40">
            <v>228782134</v>
          </cell>
          <cell r="AU40">
            <v>0</v>
          </cell>
          <cell r="AV40">
            <v>40312354</v>
          </cell>
          <cell r="AW40">
            <v>51920201</v>
          </cell>
          <cell r="AX40">
            <v>263782134</v>
          </cell>
          <cell r="AY40">
            <v>13553634</v>
          </cell>
          <cell r="AZ40">
            <v>20834301</v>
          </cell>
          <cell r="BA40">
            <v>20834.300999999999</v>
          </cell>
          <cell r="BB40">
            <v>4733253</v>
          </cell>
          <cell r="BC40"/>
          <cell r="BD40">
            <v>5.3417433532971957E-3</v>
          </cell>
          <cell r="BE40">
            <v>1.5024725954934017E-3</v>
          </cell>
          <cell r="BF40">
            <v>1.4004474180753389E-3</v>
          </cell>
          <cell r="BG40">
            <v>2.849675948324725E-3</v>
          </cell>
          <cell r="BH40">
            <v>0.37784349723222627</v>
          </cell>
          <cell r="BI40">
            <v>1.7889782079648735E-2</v>
          </cell>
          <cell r="BJ40">
            <v>0.17790817063387554</v>
          </cell>
          <cell r="BK40">
            <v>0.17790817063387554</v>
          </cell>
          <cell r="BL40">
            <v>0.15788770327923557</v>
          </cell>
          <cell r="BM40">
            <v>0.66998251841845424</v>
          </cell>
          <cell r="BN40">
            <v>0.52793270230327227</v>
          </cell>
          <cell r="BO40">
            <v>0.57831194202500669</v>
          </cell>
          <cell r="BP40">
            <v>0.12283619066845881</v>
          </cell>
          <cell r="BQ40">
            <v>7.1542689689049616E-2</v>
          </cell>
          <cell r="BR40">
            <v>5.1293500979409198E-2</v>
          </cell>
          <cell r="BS40">
            <v>0.73018685151380158</v>
          </cell>
          <cell r="BT40">
            <v>8.8071562345557733E-4</v>
          </cell>
          <cell r="BU40">
            <v>6.8207165676861282E-4</v>
          </cell>
          <cell r="BV40">
            <v>7.8764698297890327E-4</v>
          </cell>
          <cell r="BW40">
            <v>30970754</v>
          </cell>
          <cell r="BX40">
            <v>32049485</v>
          </cell>
          <cell r="BY40">
            <v>31555773</v>
          </cell>
          <cell r="BZ40">
            <v>30611960</v>
          </cell>
          <cell r="CA40"/>
          <cell r="CB40">
            <v>0</v>
          </cell>
          <cell r="CC40">
            <v>0</v>
          </cell>
          <cell r="CD40">
            <v>9169794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12448282</v>
          </cell>
          <cell r="CL40">
            <v>12850795</v>
          </cell>
          <cell r="CM40">
            <v>13778388</v>
          </cell>
          <cell r="CN40">
            <v>15494119</v>
          </cell>
          <cell r="CO40">
            <v>15336497</v>
          </cell>
          <cell r="CP40">
            <v>15724254</v>
          </cell>
          <cell r="CQ40">
            <v>17244601</v>
          </cell>
          <cell r="CR40">
            <v>17103526</v>
          </cell>
          <cell r="CS40">
            <v>17281779</v>
          </cell>
          <cell r="CT40">
            <v>16781543</v>
          </cell>
          <cell r="CU40">
            <v>17042346</v>
          </cell>
          <cell r="CV40">
            <v>15896471</v>
          </cell>
          <cell r="CW40">
            <v>13724146</v>
          </cell>
          <cell r="CX40">
            <v>13117892</v>
          </cell>
          <cell r="CY40">
            <v>9437406</v>
          </cell>
          <cell r="CZ40">
            <v>9034229</v>
          </cell>
          <cell r="DA40">
            <v>7577619</v>
          </cell>
          <cell r="DB40">
            <v>7010323</v>
          </cell>
          <cell r="DC40">
            <v>1615954</v>
          </cell>
          <cell r="DD40">
            <v>2542539</v>
          </cell>
          <cell r="DE40">
            <v>1578878</v>
          </cell>
          <cell r="DF40">
            <v>1299807</v>
          </cell>
          <cell r="DG40"/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3395143</v>
          </cell>
          <cell r="DR40">
            <v>3544435</v>
          </cell>
          <cell r="DS40">
            <v>3236996</v>
          </cell>
          <cell r="DT40">
            <v>3382368</v>
          </cell>
          <cell r="DU40">
            <v>3496554</v>
          </cell>
          <cell r="DV40">
            <v>3590079</v>
          </cell>
          <cell r="DW40">
            <v>3135336</v>
          </cell>
          <cell r="DX40">
            <v>3149170</v>
          </cell>
          <cell r="DY40">
            <v>3166310</v>
          </cell>
          <cell r="DZ40">
            <v>3162791</v>
          </cell>
          <cell r="EA40">
            <v>3167542</v>
          </cell>
          <cell r="EB40">
            <v>3150756</v>
          </cell>
          <cell r="EC40">
            <v>3126920</v>
          </cell>
          <cell r="ED40">
            <v>3105500</v>
          </cell>
          <cell r="EE40">
            <v>3105500</v>
          </cell>
          <cell r="EF40">
            <v>2308081</v>
          </cell>
          <cell r="EG40">
            <v>2269490</v>
          </cell>
          <cell r="EH40">
            <v>2250639</v>
          </cell>
          <cell r="EI40"/>
          <cell r="EJ40">
            <v>392245</v>
          </cell>
          <cell r="EK40">
            <v>2092084</v>
          </cell>
          <cell r="EL40"/>
          <cell r="EM40">
            <v>2484329</v>
          </cell>
          <cell r="EN40">
            <v>1664457</v>
          </cell>
          <cell r="EO40">
            <v>2763688</v>
          </cell>
          <cell r="EP40">
            <v>2015200</v>
          </cell>
          <cell r="EQ40">
            <v>4778888</v>
          </cell>
          <cell r="ER40">
            <v>413138</v>
          </cell>
          <cell r="ES40">
            <v>4273190</v>
          </cell>
        </row>
        <row r="41">
          <cell r="B41" t="str">
            <v>Guardian  Bank</v>
          </cell>
          <cell r="C41">
            <v>17.021470000000001</v>
          </cell>
          <cell r="D41">
            <v>7.1664649999999996</v>
          </cell>
          <cell r="E41">
            <v>13.330325999999999</v>
          </cell>
          <cell r="F41">
            <v>2.6643810000000001</v>
          </cell>
          <cell r="G41">
            <v>2.9029600000000002</v>
          </cell>
          <cell r="H41">
            <v>2.9383110000000001</v>
          </cell>
          <cell r="I41">
            <v>11.850396999999999</v>
          </cell>
          <cell r="J41">
            <v>3.5465000000000003E-2</v>
          </cell>
          <cell r="K41">
            <v>9.8341999999999999E-2</v>
          </cell>
          <cell r="L41"/>
          <cell r="M41">
            <v>3.1678267796872682E-3</v>
          </cell>
          <cell r="N41">
            <v>3.211901284990693E-3</v>
          </cell>
          <cell r="O41">
            <v>3.2740414830549252E-3</v>
          </cell>
          <cell r="P41">
            <v>3.3373616280614688E-3</v>
          </cell>
          <cell r="Q41">
            <v>3.3478189266805997E-3</v>
          </cell>
          <cell r="R41">
            <v>3.4334918792862513E-3</v>
          </cell>
          <cell r="S41">
            <v>3.6138310883553496E-3</v>
          </cell>
          <cell r="T41">
            <v>3.6869703411686007E-3</v>
          </cell>
          <cell r="U41">
            <v>3.7072605730953784E-3</v>
          </cell>
          <cell r="V41">
            <v>3.8367846486908452E-3</v>
          </cell>
          <cell r="W41">
            <v>3.8520005180049813E-3</v>
          </cell>
          <cell r="X41">
            <v>3.9359708078004815E-3</v>
          </cell>
          <cell r="Y41">
            <v>4.0520775422641904E-3</v>
          </cell>
          <cell r="Z41">
            <v>4.0776311516202779E-3</v>
          </cell>
          <cell r="AA41">
            <v>4.0527302347947367E-3</v>
          </cell>
          <cell r="AB41">
            <v>4.0407583669923672E-3</v>
          </cell>
          <cell r="AC41">
            <v>4.0748381921586257E-3</v>
          </cell>
          <cell r="AD41">
            <v>4.0836640982174228E-3</v>
          </cell>
          <cell r="AE41">
            <v>4.1291983133030724E-3</v>
          </cell>
          <cell r="AF41">
            <v>4.1287237506087062E-3</v>
          </cell>
          <cell r="AG41">
            <v>4.3117015767598849E-3</v>
          </cell>
          <cell r="AH41">
            <v>4.45472487167299E-3</v>
          </cell>
          <cell r="AI41">
            <v>4.2941558469301779E-3</v>
          </cell>
          <cell r="AJ41">
            <v>4.54953464088673E-3</v>
          </cell>
          <cell r="AK41">
            <v>5.4670489120401504E-3</v>
          </cell>
          <cell r="AL41">
            <v>5.4223875881388899E-3</v>
          </cell>
          <cell r="AM41">
            <v>4.6399194243748471E-3</v>
          </cell>
          <cell r="AN41">
            <v>4.7407532473768025E-3</v>
          </cell>
          <cell r="AO41">
            <v>4.8897751558438724E-3</v>
          </cell>
          <cell r="AP41">
            <v>4.6996123142062978E-3</v>
          </cell>
          <cell r="AQ41">
            <v>313413032</v>
          </cell>
          <cell r="AR41">
            <v>195568503</v>
          </cell>
          <cell r="AS41">
            <v>0</v>
          </cell>
          <cell r="AT41">
            <v>228782134</v>
          </cell>
          <cell r="AU41">
            <v>0</v>
          </cell>
          <cell r="AV41">
            <v>40312354</v>
          </cell>
          <cell r="AW41">
            <v>51920201</v>
          </cell>
          <cell r="AX41">
            <v>263782134</v>
          </cell>
          <cell r="AY41">
            <v>13553634</v>
          </cell>
          <cell r="AZ41">
            <v>20834301</v>
          </cell>
          <cell r="BA41">
            <v>20834.300999999999</v>
          </cell>
          <cell r="BB41">
            <v>4733253</v>
          </cell>
          <cell r="BC41"/>
          <cell r="BD41">
            <v>2.9358124195441814E-3</v>
          </cell>
          <cell r="BE41">
            <v>2.5197609441804884E-3</v>
          </cell>
          <cell r="BF41">
            <v>3.1899904478108025E-3</v>
          </cell>
          <cell r="BG41">
            <v>6.7832741628741507E-4</v>
          </cell>
          <cell r="BH41">
            <v>3.2662500583242438E-2</v>
          </cell>
          <cell r="BI41">
            <v>5.5649441654426054E-3</v>
          </cell>
          <cell r="BJ41">
            <v>0.24496732050411479</v>
          </cell>
          <cell r="BK41">
            <v>0.22483474604268536</v>
          </cell>
          <cell r="BL41">
            <v>0.20138365929711385</v>
          </cell>
          <cell r="BM41">
            <v>0.72121209483057569</v>
          </cell>
          <cell r="BN41">
            <v>9.883682548081657E-2</v>
          </cell>
          <cell r="BO41">
            <v>0.60324607249909667</v>
          </cell>
          <cell r="BP41">
            <v>0.12934238565722084</v>
          </cell>
          <cell r="BQ41">
            <v>5.5408623087977671E-2</v>
          </cell>
          <cell r="BR41">
            <v>7.3933762569243167E-2</v>
          </cell>
          <cell r="BS41">
            <v>0.53760613206308683</v>
          </cell>
          <cell r="BT41">
            <v>1.1477813474683025E-3</v>
          </cell>
          <cell r="BU41">
            <v>3.8374686005600978E-4</v>
          </cell>
          <cell r="BV41">
            <v>8.4755146253974738E-4</v>
          </cell>
          <cell r="BW41">
            <v>17021470</v>
          </cell>
          <cell r="BX41">
            <v>16843240</v>
          </cell>
          <cell r="BY41">
            <v>16700710</v>
          </cell>
          <cell r="BZ41">
            <v>16858235</v>
          </cell>
          <cell r="CA41">
            <v>16497509</v>
          </cell>
          <cell r="CB41">
            <v>16765424</v>
          </cell>
          <cell r="CC41">
            <v>17027259</v>
          </cell>
          <cell r="CD41">
            <v>16386450</v>
          </cell>
          <cell r="CE41">
            <v>16539262</v>
          </cell>
          <cell r="CF41">
            <v>16225698</v>
          </cell>
          <cell r="CG41">
            <v>16638307</v>
          </cell>
          <cell r="CH41">
            <v>16185964</v>
          </cell>
          <cell r="CI41">
            <v>16012016</v>
          </cell>
          <cell r="CJ41">
            <v>16028257</v>
          </cell>
          <cell r="CK41">
            <v>15665170</v>
          </cell>
          <cell r="CL41">
            <v>15802759</v>
          </cell>
          <cell r="CM41">
            <v>15520532</v>
          </cell>
          <cell r="CN41">
            <v>15271509</v>
          </cell>
          <cell r="CO41">
            <v>15019755</v>
          </cell>
          <cell r="CP41">
            <v>14705351</v>
          </cell>
          <cell r="CQ41">
            <v>15135225</v>
          </cell>
          <cell r="CR41">
            <v>15349948</v>
          </cell>
          <cell r="CS41">
            <v>15386946</v>
          </cell>
          <cell r="CT41">
            <v>14609492</v>
          </cell>
          <cell r="CU41">
            <v>15113307</v>
          </cell>
          <cell r="CV41">
            <v>15694727</v>
          </cell>
          <cell r="CW41">
            <v>15383115</v>
          </cell>
          <cell r="CX41">
            <v>15470598</v>
          </cell>
          <cell r="CY41">
            <v>14464148</v>
          </cell>
          <cell r="CZ41">
            <v>14195379</v>
          </cell>
          <cell r="DA41">
            <v>13997862</v>
          </cell>
          <cell r="DB41">
            <v>12834687</v>
          </cell>
          <cell r="DC41">
            <v>2938311</v>
          </cell>
          <cell r="DD41">
            <v>2880150</v>
          </cell>
          <cell r="DE41">
            <v>2872764</v>
          </cell>
          <cell r="DF41">
            <v>2834017</v>
          </cell>
          <cell r="DG41">
            <v>2745034</v>
          </cell>
          <cell r="DH41">
            <v>2737699</v>
          </cell>
          <cell r="DI41">
            <v>2717961</v>
          </cell>
          <cell r="DJ41">
            <v>2740810</v>
          </cell>
          <cell r="DK41">
            <v>2693257</v>
          </cell>
          <cell r="DL41">
            <v>2643318</v>
          </cell>
          <cell r="DM41">
            <v>2595341</v>
          </cell>
          <cell r="DN41">
            <v>2557152</v>
          </cell>
          <cell r="DO41">
            <v>2636664</v>
          </cell>
          <cell r="DP41">
            <v>2536528</v>
          </cell>
          <cell r="DQ41">
            <v>2407699</v>
          </cell>
          <cell r="DR41">
            <v>2374615</v>
          </cell>
          <cell r="DS41">
            <v>2327011</v>
          </cell>
          <cell r="DT41">
            <v>2291970</v>
          </cell>
          <cell r="DU41">
            <v>2264442</v>
          </cell>
          <cell r="DV41">
            <v>2215494</v>
          </cell>
          <cell r="DW41">
            <v>2049357</v>
          </cell>
          <cell r="DX41">
            <v>2025717</v>
          </cell>
          <cell r="DY41">
            <v>2034496</v>
          </cell>
          <cell r="DZ41">
            <v>1984466</v>
          </cell>
          <cell r="EA41">
            <v>1994181</v>
          </cell>
          <cell r="EB41">
            <v>1890337</v>
          </cell>
          <cell r="EC41">
            <v>1818843</v>
          </cell>
          <cell r="ED41">
            <v>1755138</v>
          </cell>
          <cell r="EE41">
            <v>1755138</v>
          </cell>
          <cell r="EF41">
            <v>1715270</v>
          </cell>
          <cell r="EG41">
            <v>1554857</v>
          </cell>
          <cell r="EH41">
            <v>1493885</v>
          </cell>
          <cell r="EI41"/>
          <cell r="EJ41">
            <v>138791</v>
          </cell>
          <cell r="EK41">
            <v>550396</v>
          </cell>
          <cell r="EL41"/>
          <cell r="EM41">
            <v>689187</v>
          </cell>
          <cell r="EN41">
            <v>497050</v>
          </cell>
          <cell r="EO41">
            <v>474149</v>
          </cell>
          <cell r="EP41">
            <v>311847</v>
          </cell>
          <cell r="EQ41">
            <v>785996</v>
          </cell>
          <cell r="ER41">
            <v>70702</v>
          </cell>
          <cell r="ES41">
            <v>7166465</v>
          </cell>
        </row>
        <row r="42">
          <cell r="B42" t="str">
            <v>Development Bank of Kenya</v>
          </cell>
          <cell r="C42">
            <v>17.488859999999999</v>
          </cell>
          <cell r="D42">
            <v>8.7760390000000008</v>
          </cell>
          <cell r="E42">
            <v>7.2771340000000002</v>
          </cell>
          <cell r="F42">
            <v>2.3087029999999999</v>
          </cell>
          <cell r="G42">
            <v>2.6189770000000001</v>
          </cell>
          <cell r="H42">
            <v>3.8566069999999999</v>
          </cell>
          <cell r="I42">
            <v>12.926181</v>
          </cell>
          <cell r="J42">
            <v>1.8964999999999999E-2</v>
          </cell>
          <cell r="K42">
            <v>4.8495000000000003E-2</v>
          </cell>
          <cell r="L42"/>
          <cell r="M42">
            <v>3.0637182878192355E-3</v>
          </cell>
          <cell r="N42">
            <v>3.1089797854591452E-3</v>
          </cell>
          <cell r="O42">
            <v>3.1367183748579868E-3</v>
          </cell>
          <cell r="P42">
            <v>3.1734202527174968E-3</v>
          </cell>
          <cell r="Q42">
            <v>3.3000361580534055E-3</v>
          </cell>
          <cell r="R42">
            <v>3.1084869578143094E-3</v>
          </cell>
          <cell r="S42">
            <v>3.400688576323971E-3</v>
          </cell>
          <cell r="T42">
            <v>3.3802364896844861E-3</v>
          </cell>
          <cell r="U42">
            <v>3.4428487515547144E-3</v>
          </cell>
          <cell r="V42">
            <v>3.4720266629309727E-3</v>
          </cell>
          <cell r="W42">
            <v>3.1648803009887813E-3</v>
          </cell>
          <cell r="X42">
            <v>3.1932641460232763E-3</v>
          </cell>
          <cell r="Y42">
            <v>3.1566615078690479E-3</v>
          </cell>
          <cell r="Z42">
            <v>3.5881796639193764E-3</v>
          </cell>
          <cell r="AA42">
            <v>3.5933647142961721E-3</v>
          </cell>
          <cell r="AB42">
            <v>3.6176024317071632E-3</v>
          </cell>
          <cell r="AC42">
            <v>3.5332840216392115E-3</v>
          </cell>
          <cell r="AD42">
            <v>3.71726635423094E-3</v>
          </cell>
          <cell r="AE42">
            <v>3.8373178403927365E-3</v>
          </cell>
          <cell r="AF42">
            <v>4.1193954464215799E-3</v>
          </cell>
          <cell r="AG42">
            <v>4.2375972063738486E-3</v>
          </cell>
          <cell r="AH42">
            <v>4.6195760288308633E-3</v>
          </cell>
          <cell r="AI42">
            <v>4.3337321699578601E-3</v>
          </cell>
          <cell r="AJ42">
            <v>4.776216929269432E-3</v>
          </cell>
          <cell r="AK42">
            <v>4.778790398319078E-3</v>
          </cell>
          <cell r="AL42">
            <v>4.8339510949649729E-3</v>
          </cell>
          <cell r="AM42">
            <v>4.2823539611270105E-3</v>
          </cell>
          <cell r="AN42">
            <v>5.4819977307647202E-3</v>
          </cell>
          <cell r="AO42">
            <v>4.7104248213690495E-3</v>
          </cell>
          <cell r="AP42">
            <v>4.6789551496849574E-3</v>
          </cell>
          <cell r="AQ42">
            <v>313413032</v>
          </cell>
          <cell r="AR42">
            <v>195568503</v>
          </cell>
          <cell r="AS42">
            <v>0</v>
          </cell>
          <cell r="AT42">
            <v>228782134</v>
          </cell>
          <cell r="AU42">
            <v>0</v>
          </cell>
          <cell r="AV42">
            <v>40312354</v>
          </cell>
          <cell r="AW42">
            <v>51920201</v>
          </cell>
          <cell r="AX42">
            <v>263782134</v>
          </cell>
          <cell r="AY42">
            <v>13553634</v>
          </cell>
          <cell r="AZ42">
            <v>20834301</v>
          </cell>
          <cell r="BA42">
            <v>20834.300999999999</v>
          </cell>
          <cell r="BB42">
            <v>4733253</v>
          </cell>
          <cell r="BC42"/>
          <cell r="BD42">
            <v>3.0164264538649977E-3</v>
          </cell>
          <cell r="BE42">
            <v>3.0856943160686326E-3</v>
          </cell>
          <cell r="BF42">
            <v>1.7414418782735861E-3</v>
          </cell>
          <cell r="BG42">
            <v>3.3450090554247624E-4</v>
          </cell>
          <cell r="BH42">
            <v>1.1753555407537919E-2</v>
          </cell>
          <cell r="BI42">
            <v>2.6002846200390084E-3</v>
          </cell>
          <cell r="BJ42">
            <v>0.20261026826098136</v>
          </cell>
          <cell r="BK42">
            <v>0.17860673620460676</v>
          </cell>
          <cell r="BL42">
            <v>0.13430039915804173</v>
          </cell>
          <cell r="BM42">
            <v>1.0714556679434801</v>
          </cell>
          <cell r="BN42">
            <v>0.22752255543134786</v>
          </cell>
          <cell r="BO42">
            <v>0.69913043680105047</v>
          </cell>
          <cell r="BP42">
            <v>7.9967199928583463E-2</v>
          </cell>
          <cell r="BQ42">
            <v>9.3296766053017025E-2</v>
          </cell>
          <cell r="BR42">
            <v>-1.3329566124433562E-2</v>
          </cell>
          <cell r="BS42">
            <v>1.2059746323209111</v>
          </cell>
          <cell r="BT42">
            <v>2.8530944543140174E-3</v>
          </cell>
          <cell r="BU42">
            <v>6.1395372855229687E-5</v>
          </cell>
          <cell r="BV42">
            <v>1.6741597273598418E-3</v>
          </cell>
          <cell r="BW42">
            <v>17488860</v>
          </cell>
          <cell r="BX42">
            <v>17526413</v>
          </cell>
          <cell r="BY42">
            <v>17107796</v>
          </cell>
          <cell r="BZ42">
            <v>17222212</v>
          </cell>
          <cell r="CA42">
            <v>17119457</v>
          </cell>
          <cell r="CB42">
            <v>16274891</v>
          </cell>
          <cell r="CC42">
            <v>16644500</v>
          </cell>
          <cell r="CD42">
            <v>15358069</v>
          </cell>
          <cell r="CE42">
            <v>15549002</v>
          </cell>
          <cell r="CF42">
            <v>15433168</v>
          </cell>
          <cell r="CG42">
            <v>15240102</v>
          </cell>
          <cell r="CH42">
            <v>15323111</v>
          </cell>
          <cell r="CI42">
            <v>15454261</v>
          </cell>
          <cell r="CJ42">
            <v>15630629</v>
          </cell>
          <cell r="CK42">
            <v>16040121</v>
          </cell>
          <cell r="CL42">
            <v>16319925</v>
          </cell>
          <cell r="CM42">
            <v>16127993</v>
          </cell>
          <cell r="CN42">
            <v>16710985</v>
          </cell>
          <cell r="CO42">
            <v>16435365</v>
          </cell>
          <cell r="CP42">
            <v>16418382</v>
          </cell>
          <cell r="CQ42">
            <v>17492953</v>
          </cell>
          <cell r="CR42">
            <v>17013141</v>
          </cell>
          <cell r="CS42">
            <v>17251091</v>
          </cell>
          <cell r="CT42">
            <v>16942714</v>
          </cell>
          <cell r="CU42">
            <v>18106690</v>
          </cell>
          <cell r="CV42">
            <v>17841799</v>
          </cell>
          <cell r="CW42">
            <v>16999848</v>
          </cell>
          <cell r="CX42">
            <v>16954227</v>
          </cell>
          <cell r="CY42">
            <v>16004815</v>
          </cell>
          <cell r="CZ42">
            <v>16493105</v>
          </cell>
          <cell r="DA42">
            <v>16082152</v>
          </cell>
          <cell r="DB42">
            <v>15580630</v>
          </cell>
          <cell r="DC42">
            <v>3856607</v>
          </cell>
          <cell r="DD42">
            <v>3841310</v>
          </cell>
          <cell r="DE42">
            <v>3830779</v>
          </cell>
          <cell r="DF42">
            <v>3822658</v>
          </cell>
          <cell r="DG42">
            <v>3981067</v>
          </cell>
          <cell r="DH42">
            <v>3966267</v>
          </cell>
          <cell r="DI42">
            <v>3975395</v>
          </cell>
          <cell r="DJ42">
            <v>3950439</v>
          </cell>
          <cell r="DK42">
            <v>3894050</v>
          </cell>
          <cell r="DL42">
            <v>3886424</v>
          </cell>
          <cell r="DM42">
            <v>3866554</v>
          </cell>
          <cell r="DN42">
            <v>2871324</v>
          </cell>
          <cell r="DO42">
            <v>2738684</v>
          </cell>
          <cell r="DP42">
            <v>2702770</v>
          </cell>
          <cell r="DQ42">
            <v>2955617</v>
          </cell>
          <cell r="DR42">
            <v>2929746</v>
          </cell>
          <cell r="DS42">
            <v>2958319</v>
          </cell>
          <cell r="DT42">
            <v>2909847</v>
          </cell>
          <cell r="DU42">
            <v>2919672</v>
          </cell>
          <cell r="DV42">
            <v>2903344</v>
          </cell>
          <cell r="DW42">
            <v>2949975</v>
          </cell>
          <cell r="DX42">
            <v>2912557</v>
          </cell>
          <cell r="DY42">
            <v>2876234</v>
          </cell>
          <cell r="DZ42">
            <v>2843621</v>
          </cell>
          <cell r="EA42">
            <v>2856189</v>
          </cell>
          <cell r="EB42">
            <v>2808229</v>
          </cell>
          <cell r="EC42">
            <v>2806585</v>
          </cell>
          <cell r="ED42">
            <v>2763601</v>
          </cell>
          <cell r="EE42">
            <v>2763601</v>
          </cell>
          <cell r="EF42">
            <v>1999548</v>
          </cell>
          <cell r="EG42">
            <v>1874489</v>
          </cell>
          <cell r="EH42">
            <v>1822274</v>
          </cell>
          <cell r="EI42"/>
          <cell r="EJ42">
            <v>40005</v>
          </cell>
          <cell r="EK42">
            <v>257872</v>
          </cell>
          <cell r="EL42"/>
          <cell r="EM42">
            <v>297877</v>
          </cell>
          <cell r="EN42">
            <v>319162</v>
          </cell>
          <cell r="EO42">
            <v>1807155</v>
          </cell>
          <cell r="EP42">
            <v>777706</v>
          </cell>
          <cell r="EQ42">
            <v>2584861</v>
          </cell>
          <cell r="ER42">
            <v>33847</v>
          </cell>
          <cell r="ES42">
            <v>8776039</v>
          </cell>
        </row>
        <row r="43">
          <cell r="B43" t="str">
            <v xml:space="preserve">Mayfair Bank </v>
          </cell>
          <cell r="C43">
            <v>12.737024999999999</v>
          </cell>
          <cell r="D43">
            <v>5.4278279999999999</v>
          </cell>
          <cell r="E43">
            <v>8.0196360000000002</v>
          </cell>
          <cell r="F43">
            <v>4.0697999999999999</v>
          </cell>
          <cell r="G43">
            <v>4.0898000000000003</v>
          </cell>
          <cell r="H43">
            <v>4.1258270000000001</v>
          </cell>
          <cell r="I43">
            <v>10.721308000000001</v>
          </cell>
          <cell r="J43">
            <v>1.7298999999999998E-2</v>
          </cell>
          <cell r="K43">
            <v>4.3565E-2</v>
          </cell>
          <cell r="L43"/>
          <cell r="M43">
            <v>2.9529107380512807E-3</v>
          </cell>
          <cell r="N43">
            <v>3.0694409127466453E-3</v>
          </cell>
          <cell r="O43">
            <v>3.1260013010491533E-3</v>
          </cell>
          <cell r="P43">
            <v>3.167886246393704E-3</v>
          </cell>
          <cell r="Q43">
            <v>3.2478848072023002E-3</v>
          </cell>
          <cell r="R43">
            <v>3.4670241951251122E-3</v>
          </cell>
          <cell r="S43">
            <v>1.747646828004169E-3</v>
          </cell>
          <cell r="T43">
            <v>1.7505325950158532E-3</v>
          </cell>
          <cell r="U43">
            <v>1.6829240341067562E-3</v>
          </cell>
          <cell r="V43">
            <v>1.5269761579581259E-3</v>
          </cell>
          <cell r="W43">
            <v>1.5958014906050501E-3</v>
          </cell>
          <cell r="X43">
            <v>1.3581930913919007E-3</v>
          </cell>
          <cell r="Y43">
            <v>1.2823203270047327E-3</v>
          </cell>
          <cell r="Z43">
            <v>1.2024846829300833E-3</v>
          </cell>
          <cell r="AA43">
            <v>1.1394633381557604E-3</v>
          </cell>
          <cell r="AB43">
            <v>9.2633368985826719E-4</v>
          </cell>
          <cell r="AC43">
            <v>8.1594244188925907E-4</v>
          </cell>
          <cell r="AD43">
            <v>1.60193549973903E-3</v>
          </cell>
          <cell r="AE43">
            <v>1.6547505318533901E-3</v>
          </cell>
          <cell r="AF43">
            <v>1.6597976324624964E-3</v>
          </cell>
          <cell r="AG43">
            <v>1.7406970541681173E-3</v>
          </cell>
          <cell r="AH43">
            <v>1.7623379659851292E-3</v>
          </cell>
          <cell r="AI43">
            <v>1.9075708158961323E-3</v>
          </cell>
          <cell r="AJ43">
            <v>1.9305963266920123E-3</v>
          </cell>
          <cell r="AK43">
            <v>1.9367902077399666E-3</v>
          </cell>
          <cell r="AL43">
            <v>2.0384148379067593E-3</v>
          </cell>
          <cell r="AM43">
            <v>2.13588530685444E-3</v>
          </cell>
          <cell r="AN43">
            <v>2.277695536393396E-3</v>
          </cell>
          <cell r="AO43">
            <v>2.3491586322533392E-3</v>
          </cell>
          <cell r="AP43">
            <v>2.2687049910540499E-3</v>
          </cell>
          <cell r="AQ43">
            <v>313413032</v>
          </cell>
          <cell r="AR43">
            <v>195568503</v>
          </cell>
          <cell r="AS43">
            <v>0</v>
          </cell>
          <cell r="AT43">
            <v>228782134</v>
          </cell>
          <cell r="AU43">
            <v>0</v>
          </cell>
          <cell r="AV43">
            <v>40312354</v>
          </cell>
          <cell r="AW43">
            <v>51920201</v>
          </cell>
          <cell r="AX43">
            <v>263782134</v>
          </cell>
          <cell r="AY43">
            <v>13553634</v>
          </cell>
          <cell r="AZ43">
            <v>20834301</v>
          </cell>
          <cell r="BA43">
            <v>20834.300999999999</v>
          </cell>
          <cell r="BB43">
            <v>4733253</v>
          </cell>
          <cell r="BC43"/>
          <cell r="BD43">
            <v>2.1968441141126307E-3</v>
          </cell>
          <cell r="BE43">
            <v>1.9084484478929698E-3</v>
          </cell>
          <cell r="BF43">
            <v>1.9191250262686477E-3</v>
          </cell>
          <cell r="BG43">
            <v>3.0049555521101097E-4</v>
          </cell>
          <cell r="BH43">
            <v>1.1826523518974411E-2</v>
          </cell>
          <cell r="BI43">
            <v>3.8297805780705299E-3</v>
          </cell>
          <cell r="BJ43">
            <v>0.38146464964909133</v>
          </cell>
          <cell r="BK43">
            <v>0.37959920561931432</v>
          </cell>
          <cell r="BL43">
            <v>0.23512878906622164</v>
          </cell>
          <cell r="BM43">
            <v>0.8982103836472769</v>
          </cell>
          <cell r="BN43">
            <v>4.1961069698128746E-2</v>
          </cell>
          <cell r="BO43">
            <v>0.29827159039763096</v>
          </cell>
          <cell r="BP43">
            <v>0.1291549193460842</v>
          </cell>
          <cell r="BQ43">
            <v>6.3857186811410879E-2</v>
          </cell>
          <cell r="BR43">
            <v>6.5297732534673317E-2</v>
          </cell>
          <cell r="BS43">
            <v>0.67681725205483134</v>
          </cell>
          <cell r="BT43">
            <v>1.7207455953637109E-3</v>
          </cell>
          <cell r="BU43">
            <v>4.3805677854393536E-4</v>
          </cell>
          <cell r="BV43">
            <v>1.173482508478044E-3</v>
          </cell>
          <cell r="BW43">
            <v>12737025</v>
          </cell>
          <cell r="BX43">
            <v>12981818</v>
          </cell>
          <cell r="BY43">
            <v>12768436</v>
          </cell>
          <cell r="BZ43">
            <v>12729360</v>
          </cell>
          <cell r="CA43">
            <v>12255188</v>
          </cell>
          <cell r="CB43">
            <v>13328328</v>
          </cell>
          <cell r="CC43">
            <v>9063470</v>
          </cell>
          <cell r="CD43">
            <v>8652475</v>
          </cell>
          <cell r="CE43">
            <v>8213097</v>
          </cell>
          <cell r="CF43">
            <v>7447262</v>
          </cell>
          <cell r="CG43">
            <v>6689148</v>
          </cell>
          <cell r="CH43">
            <v>6856572</v>
          </cell>
          <cell r="CI43">
            <v>5369117</v>
          </cell>
          <cell r="CJ43">
            <v>4475770</v>
          </cell>
          <cell r="CK43">
            <v>3953412</v>
          </cell>
          <cell r="CL43">
            <v>3547988</v>
          </cell>
          <cell r="CM43">
            <v>2563150</v>
          </cell>
          <cell r="CN43">
            <v>1412715</v>
          </cell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>
            <v>4125827</v>
          </cell>
          <cell r="DD43">
            <v>4116937</v>
          </cell>
          <cell r="DE43">
            <v>4115454</v>
          </cell>
          <cell r="DF43">
            <v>4120947</v>
          </cell>
          <cell r="DG43">
            <v>4290154</v>
          </cell>
          <cell r="DH43">
            <v>4317761</v>
          </cell>
          <cell r="DI43">
            <v>958454</v>
          </cell>
          <cell r="DJ43">
            <v>1039865</v>
          </cell>
          <cell r="DK43">
            <v>1117525</v>
          </cell>
          <cell r="DL43">
            <v>1189040</v>
          </cell>
          <cell r="DM43">
            <v>1026771</v>
          </cell>
          <cell r="DN43">
            <v>1019868</v>
          </cell>
          <cell r="DO43">
            <v>1020349</v>
          </cell>
          <cell r="DP43">
            <v>1112957</v>
          </cell>
          <cell r="DQ43">
            <v>1079558</v>
          </cell>
          <cell r="DR43">
            <v>1168946</v>
          </cell>
          <cell r="DS43">
            <v>1120846</v>
          </cell>
          <cell r="DT43">
            <v>1252725</v>
          </cell>
          <cell r="DU43"/>
          <cell r="DV43"/>
          <cell r="DW43"/>
          <cell r="DX43"/>
          <cell r="DY43"/>
          <cell r="DZ43"/>
          <cell r="EA43"/>
          <cell r="EB43"/>
          <cell r="EC43"/>
          <cell r="ED43"/>
          <cell r="EE43"/>
          <cell r="EF43"/>
          <cell r="EG43"/>
          <cell r="EH43"/>
          <cell r="EI43"/>
          <cell r="EJ43">
            <v>153011</v>
          </cell>
          <cell r="EK43">
            <v>497743</v>
          </cell>
          <cell r="EL43"/>
          <cell r="EM43">
            <v>650754</v>
          </cell>
          <cell r="EN43">
            <v>584514</v>
          </cell>
          <cell r="EO43">
            <v>70909</v>
          </cell>
          <cell r="EP43">
            <v>166824</v>
          </cell>
          <cell r="EQ43">
            <v>237733</v>
          </cell>
          <cell r="ER43">
            <v>36574</v>
          </cell>
          <cell r="ES43">
            <v>5427828</v>
          </cell>
        </row>
        <row r="44">
          <cell r="B44" t="str">
            <v xml:space="preserve">Dubai Islamic Bank </v>
          </cell>
          <cell r="C44">
            <v>15.156912999999999</v>
          </cell>
          <cell r="D44">
            <v>9.9148160000000001</v>
          </cell>
          <cell r="E44">
            <v>11.563707000000001</v>
          </cell>
          <cell r="F44">
            <v>1.637278</v>
          </cell>
          <cell r="G44">
            <v>1.680358</v>
          </cell>
          <cell r="H44">
            <v>2.8840690000000002</v>
          </cell>
          <cell r="I44">
            <v>11.181497</v>
          </cell>
          <cell r="J44">
            <v>4.2153999999999997E-2</v>
          </cell>
          <cell r="K44">
            <v>-0.52828799999999998</v>
          </cell>
          <cell r="L44"/>
          <cell r="M44">
            <v>2.8989255332172179E-3</v>
          </cell>
          <cell r="N44">
            <v>2.9179499740511813E-3</v>
          </cell>
          <cell r="O44">
            <v>3.0108147791473349E-3</v>
          </cell>
          <cell r="P44">
            <v>3.0642870384044616E-3</v>
          </cell>
          <cell r="Q44">
            <v>2.6094753412247615E-3</v>
          </cell>
          <cell r="R44">
            <v>2.3347811367799317E-3</v>
          </cell>
          <cell r="S44">
            <v>2.2772656138740259E-3</v>
          </cell>
          <cell r="T44">
            <v>1.8669259524354801E-3</v>
          </cell>
          <cell r="U44">
            <v>1.8384385148436126E-3</v>
          </cell>
          <cell r="V44">
            <v>1.6682935980527191E-3</v>
          </cell>
          <cell r="W44">
            <v>1.6837333211809288E-3</v>
          </cell>
          <cell r="X44">
            <v>1.39180981416708E-3</v>
          </cell>
          <cell r="Y44">
            <v>1.4170584184887587E-3</v>
          </cell>
          <cell r="Z44">
            <v>1.2905753969860989E-3</v>
          </cell>
          <cell r="AA44">
            <v>1.0097300653005045E-3</v>
          </cell>
          <cell r="AB44">
            <v>8.9810759525201064E-4</v>
          </cell>
          <cell r="AC44">
            <v>8.1594244188925907E-4</v>
          </cell>
          <cell r="AD44">
            <v>1.60193549973903E-3</v>
          </cell>
          <cell r="AE44">
            <v>1.6547505318533901E-3</v>
          </cell>
          <cell r="AF44">
            <v>1.6597976324624964E-3</v>
          </cell>
          <cell r="AG44">
            <v>1.7406970541681173E-3</v>
          </cell>
          <cell r="AH44">
            <v>1.7623379659851292E-3</v>
          </cell>
          <cell r="AI44">
            <v>1.9075708158961323E-3</v>
          </cell>
          <cell r="AJ44">
            <v>1.9305963266920123E-3</v>
          </cell>
          <cell r="AK44">
            <v>1.9367902077399666E-3</v>
          </cell>
          <cell r="AL44">
            <v>2.0384148379067593E-3</v>
          </cell>
          <cell r="AM44">
            <v>2.13588530685444E-3</v>
          </cell>
          <cell r="AN44">
            <v>2.277695536393396E-3</v>
          </cell>
          <cell r="AO44">
            <v>2.3491586322533392E-3</v>
          </cell>
          <cell r="AP44">
            <v>2.2687049910540499E-3</v>
          </cell>
          <cell r="AQ44">
            <v>313413032</v>
          </cell>
          <cell r="AR44">
            <v>195568503</v>
          </cell>
          <cell r="AS44">
            <v>0</v>
          </cell>
          <cell r="AT44">
            <v>228782134</v>
          </cell>
          <cell r="AU44">
            <v>0</v>
          </cell>
          <cell r="AV44">
            <v>40312354</v>
          </cell>
          <cell r="AW44">
            <v>51920201</v>
          </cell>
          <cell r="AX44">
            <v>263782134</v>
          </cell>
          <cell r="AY44">
            <v>13553634</v>
          </cell>
          <cell r="AZ44">
            <v>20834301</v>
          </cell>
          <cell r="BA44">
            <v>20834.300999999999</v>
          </cell>
          <cell r="BB44">
            <v>4733253</v>
          </cell>
          <cell r="BC44"/>
          <cell r="BD44">
            <v>2.6142191847913637E-3</v>
          </cell>
          <cell r="BE44">
            <v>3.4860933703765823E-3</v>
          </cell>
          <cell r="BF44">
            <v>2.767232764696296E-3</v>
          </cell>
          <cell r="BG44">
            <v>-3.643938847040389E-3</v>
          </cell>
          <cell r="BH44">
            <v>-0.24582285345951874</v>
          </cell>
          <cell r="BI44">
            <v>-4.9569150623796257E-2</v>
          </cell>
          <cell r="BJ44">
            <v>0.15028023528513221</v>
          </cell>
          <cell r="BK44">
            <v>0.14642744169228861</v>
          </cell>
          <cell r="BL44">
            <v>0.26497802344372789</v>
          </cell>
          <cell r="BM44">
            <v>2.3202497603826435</v>
          </cell>
          <cell r="BN44">
            <v>1.765411846369944E-2</v>
          </cell>
          <cell r="BO44">
            <v>0.37024856467788736</v>
          </cell>
          <cell r="BP44">
            <v>0.10605172857205579</v>
          </cell>
          <cell r="BQ44">
            <v>6.1654530328870118E-2</v>
          </cell>
          <cell r="BR44">
            <v>4.4397198243185672E-2</v>
          </cell>
          <cell r="BS44">
            <v>0.85740809586406841</v>
          </cell>
          <cell r="BT44">
            <v>1.2749133217204477E-3</v>
          </cell>
          <cell r="BU44">
            <v>0</v>
          </cell>
          <cell r="BV44">
            <v>7.3686292823145656E-4</v>
          </cell>
          <cell r="BW44">
            <v>15156913</v>
          </cell>
          <cell r="BX44">
            <v>14451756</v>
          </cell>
          <cell r="BY44">
            <v>14646688</v>
          </cell>
          <cell r="BZ44">
            <v>13263344</v>
          </cell>
          <cell r="CA44">
            <v>12187744</v>
          </cell>
          <cell r="CB44">
            <v>10535250</v>
          </cell>
          <cell r="CC44">
            <v>10132445</v>
          </cell>
          <cell r="CD44">
            <v>8987918</v>
          </cell>
          <cell r="CE44">
            <v>7622519</v>
          </cell>
          <cell r="CF44">
            <v>7177523</v>
          </cell>
          <cell r="CG44">
            <v>5925048</v>
          </cell>
          <cell r="CH44">
            <v>5250614</v>
          </cell>
          <cell r="CI44">
            <v>4183358</v>
          </cell>
          <cell r="CJ44">
            <v>4169057</v>
          </cell>
          <cell r="CK44">
            <v>3312834</v>
          </cell>
          <cell r="CL44">
            <v>2610309</v>
          </cell>
          <cell r="CM44">
            <v>1855248</v>
          </cell>
          <cell r="CN44">
            <v>1412715</v>
          </cell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>
            <v>2884069</v>
          </cell>
          <cell r="DD44">
            <v>2970982</v>
          </cell>
          <cell r="DE44">
            <v>2979746</v>
          </cell>
          <cell r="DF44">
            <v>2846757</v>
          </cell>
          <cell r="DG44">
            <v>2387840</v>
          </cell>
          <cell r="DH44">
            <v>2230577</v>
          </cell>
          <cell r="DI44">
            <v>2136914</v>
          </cell>
          <cell r="DJ44">
            <v>2008977</v>
          </cell>
          <cell r="DK44">
            <v>1837901</v>
          </cell>
          <cell r="DL44">
            <v>1792549</v>
          </cell>
          <cell r="DM44">
            <v>1888237</v>
          </cell>
          <cell r="DN44">
            <v>1954260</v>
          </cell>
          <cell r="DO44">
            <v>1603170</v>
          </cell>
          <cell r="DP44">
            <v>1576015</v>
          </cell>
          <cell r="DQ44">
            <v>1550896</v>
          </cell>
          <cell r="DR44">
            <v>1268840</v>
          </cell>
          <cell r="DS44">
            <v>1296179</v>
          </cell>
          <cell r="DT44">
            <v>1252725</v>
          </cell>
          <cell r="DU44"/>
          <cell r="DV44"/>
          <cell r="DW44"/>
          <cell r="DX44"/>
          <cell r="DY44"/>
          <cell r="DZ44"/>
          <cell r="EA44"/>
          <cell r="EB44"/>
          <cell r="EC44"/>
          <cell r="ED44"/>
          <cell r="EE44"/>
          <cell r="EF44"/>
          <cell r="EG44"/>
          <cell r="EH44"/>
          <cell r="EI44"/>
          <cell r="EJ44">
            <v>85426</v>
          </cell>
          <cell r="EK44">
            <v>236963</v>
          </cell>
          <cell r="EL44"/>
          <cell r="EM44">
            <v>322389</v>
          </cell>
          <cell r="EN44">
            <v>748023</v>
          </cell>
          <cell r="EO44">
            <v>65972</v>
          </cell>
          <cell r="EP44">
            <v>112211</v>
          </cell>
          <cell r="EQ44">
            <v>178183</v>
          </cell>
          <cell r="ER44">
            <v>-528288</v>
          </cell>
          <cell r="ES44">
            <v>9914816</v>
          </cell>
        </row>
        <row r="45">
          <cell r="B45" t="str">
            <v>M-Oriental Bank Limited</v>
          </cell>
          <cell r="C45">
            <v>13.484334</v>
          </cell>
          <cell r="D45">
            <v>6.478764</v>
          </cell>
          <cell r="E45">
            <v>10.158218</v>
          </cell>
          <cell r="F45">
            <v>2.485357</v>
          </cell>
          <cell r="G45">
            <v>2.5919780000000001</v>
          </cell>
          <cell r="H45">
            <v>3.0869279999999999</v>
          </cell>
          <cell r="I45">
            <v>8.529852</v>
          </cell>
          <cell r="J45">
            <v>1.3521E-2</v>
          </cell>
          <cell r="K45">
            <v>2.4723999999999999E-2</v>
          </cell>
          <cell r="L45"/>
          <cell r="M45">
            <v>2.7683832080838138E-3</v>
          </cell>
          <cell r="N45">
            <v>2.8603645004113298E-3</v>
          </cell>
          <cell r="O45">
            <v>2.9416671850944066E-3</v>
          </cell>
          <cell r="P45">
            <v>2.9923640981926029E-3</v>
          </cell>
          <cell r="Q45">
            <v>2.9844179232619361E-3</v>
          </cell>
          <cell r="R45">
            <v>2.9083910537453786E-3</v>
          </cell>
          <cell r="S45">
            <v>2.9762887931971214E-3</v>
          </cell>
          <cell r="T45">
            <v>3.1632068977633628E-3</v>
          </cell>
          <cell r="U45">
            <v>3.15443159482522E-3</v>
          </cell>
          <cell r="V45">
            <v>2.9593991987050656E-3</v>
          </cell>
          <cell r="W45">
            <v>3.0651668112790945E-3</v>
          </cell>
          <cell r="X45">
            <v>2.9961654198688101E-3</v>
          </cell>
          <cell r="Y45">
            <v>3.3336096498005011E-3</v>
          </cell>
          <cell r="Z45">
            <v>3.3522206518154401E-3</v>
          </cell>
          <cell r="AA45">
            <v>3.3054680611380735E-3</v>
          </cell>
          <cell r="AB45">
            <v>3.3323962628632204E-3</v>
          </cell>
          <cell r="AC45">
            <v>3.407465827841575E-3</v>
          </cell>
          <cell r="AD45">
            <v>3.3249907589377476E-3</v>
          </cell>
          <cell r="AE45">
            <v>3.4131278102975944E-3</v>
          </cell>
          <cell r="AF45">
            <v>3.3798046960819392E-3</v>
          </cell>
          <cell r="AG45">
            <v>3.2828546697020239E-3</v>
          </cell>
          <cell r="AH45">
            <v>3.1187169408902677E-3</v>
          </cell>
          <cell r="AI45">
            <v>2.7937279186075153E-3</v>
          </cell>
          <cell r="AJ45">
            <v>2.849934976557506E-3</v>
          </cell>
          <cell r="AK45">
            <v>2.9896141557676382E-3</v>
          </cell>
          <cell r="AL45">
            <v>2.78557954056522E-3</v>
          </cell>
          <cell r="AM45">
            <v>2.8947533750014391E-3</v>
          </cell>
          <cell r="AN45">
            <v>2.9795413567498025E-3</v>
          </cell>
          <cell r="AO45">
            <v>2.9634462208108963E-3</v>
          </cell>
          <cell r="AP45">
            <v>2.8842255460702583E-3</v>
          </cell>
          <cell r="AQ45">
            <v>313413032</v>
          </cell>
          <cell r="AR45">
            <v>195568503</v>
          </cell>
          <cell r="AS45">
            <v>0</v>
          </cell>
          <cell r="AT45">
            <v>228782134</v>
          </cell>
          <cell r="AU45">
            <v>0</v>
          </cell>
          <cell r="AV45">
            <v>40312354</v>
          </cell>
          <cell r="AW45">
            <v>51920201</v>
          </cell>
          <cell r="AX45">
            <v>263782134</v>
          </cell>
          <cell r="AY45">
            <v>13553634</v>
          </cell>
          <cell r="AZ45">
            <v>20834301</v>
          </cell>
          <cell r="BA45">
            <v>20834.300999999999</v>
          </cell>
          <cell r="BB45">
            <v>4733253</v>
          </cell>
          <cell r="BC45"/>
          <cell r="BD45">
            <v>2.3257377433607007E-3</v>
          </cell>
          <cell r="BE45">
            <v>2.2779622162059756E-3</v>
          </cell>
          <cell r="BF45">
            <v>2.4308946673006916E-3</v>
          </cell>
          <cell r="BG45">
            <v>1.7053717679414747E-4</v>
          </cell>
          <cell r="BH45">
            <v>6.8898841906172422E-3</v>
          </cell>
          <cell r="BI45">
            <v>1.6028881404714344E-3</v>
          </cell>
          <cell r="BJ45">
            <v>0.30387139190691703</v>
          </cell>
          <cell r="BK45">
            <v>0.29137164396287296</v>
          </cell>
          <cell r="BL45">
            <v>0.33344994648837128</v>
          </cell>
          <cell r="BM45">
            <v>0.73114146633370547</v>
          </cell>
          <cell r="BN45">
            <v>0.20983860557716447</v>
          </cell>
          <cell r="BO45">
            <v>0.47443575460556292</v>
          </cell>
          <cell r="BP45">
            <v>9.501848062387859E-2</v>
          </cell>
          <cell r="BQ45">
            <v>6.5100809535494755E-2</v>
          </cell>
          <cell r="BR45">
            <v>2.9917671088383835E-2</v>
          </cell>
          <cell r="BS45">
            <v>0.63778548560387271</v>
          </cell>
          <cell r="BT45">
            <v>1.2518633983559066E-3</v>
          </cell>
          <cell r="BU45">
            <v>0</v>
          </cell>
          <cell r="BV45">
            <v>1.2409180822293272E-3</v>
          </cell>
          <cell r="BW45">
            <v>13484334</v>
          </cell>
          <cell r="BX45">
            <v>13618076</v>
          </cell>
          <cell r="BY45">
            <v>13649937</v>
          </cell>
          <cell r="BZ45">
            <v>12984554</v>
          </cell>
          <cell r="CA45">
            <v>13063163</v>
          </cell>
          <cell r="CB45">
            <v>12338623</v>
          </cell>
          <cell r="CC45">
            <v>12065338</v>
          </cell>
          <cell r="CD45">
            <v>12393776</v>
          </cell>
          <cell r="CE45">
            <v>12329132</v>
          </cell>
          <cell r="CF45">
            <v>11841726</v>
          </cell>
          <cell r="CG45">
            <v>10470921</v>
          </cell>
          <cell r="CH45">
            <v>10515015</v>
          </cell>
          <cell r="CI45">
            <v>9898849</v>
          </cell>
          <cell r="CJ45">
            <v>11081702</v>
          </cell>
          <cell r="CK45">
            <v>10675058</v>
          </cell>
          <cell r="CL45">
            <v>10576525</v>
          </cell>
          <cell r="CM45">
            <v>10492155</v>
          </cell>
          <cell r="CN45">
            <v>10482709</v>
          </cell>
          <cell r="CO45">
            <v>10005843</v>
          </cell>
          <cell r="CP45">
            <v>9920247</v>
          </cell>
          <cell r="CQ45">
            <v>9809585</v>
          </cell>
          <cell r="CR45">
            <v>8776999</v>
          </cell>
          <cell r="CS45">
            <v>9024348</v>
          </cell>
          <cell r="CT45">
            <v>8496350</v>
          </cell>
          <cell r="CU45">
            <v>9316625</v>
          </cell>
          <cell r="CV45">
            <v>9056018</v>
          </cell>
          <cell r="CW45">
            <v>9153613</v>
          </cell>
          <cell r="CX45">
            <v>7857515</v>
          </cell>
          <cell r="CY45">
            <v>8092950</v>
          </cell>
          <cell r="CZ45">
            <v>7916635</v>
          </cell>
          <cell r="DA45">
            <v>7480066</v>
          </cell>
          <cell r="DB45">
            <v>7006528</v>
          </cell>
          <cell r="DC45">
            <v>3086928</v>
          </cell>
          <cell r="DD45">
            <v>3082411</v>
          </cell>
          <cell r="DE45">
            <v>3078286</v>
          </cell>
          <cell r="DF45">
            <v>3070892</v>
          </cell>
          <cell r="DG45">
            <v>3088000</v>
          </cell>
          <cell r="DH45">
            <v>3057788</v>
          </cell>
          <cell r="DI45">
            <v>3049194</v>
          </cell>
          <cell r="DJ45">
            <v>3043171</v>
          </cell>
          <cell r="DK45">
            <v>3108981</v>
          </cell>
          <cell r="DL45">
            <v>3092768</v>
          </cell>
          <cell r="DM45">
            <v>3073672</v>
          </cell>
          <cell r="DN45">
            <v>3065119</v>
          </cell>
          <cell r="DO45">
            <v>3016758</v>
          </cell>
          <cell r="DP45">
            <v>2993218</v>
          </cell>
          <cell r="DQ45">
            <v>2981991</v>
          </cell>
          <cell r="DR45">
            <v>3027998</v>
          </cell>
          <cell r="DS45">
            <v>3020563</v>
          </cell>
          <cell r="DT45">
            <v>2988321</v>
          </cell>
          <cell r="DU45">
            <v>2955250</v>
          </cell>
          <cell r="DV45">
            <v>2931488</v>
          </cell>
          <cell r="DW45">
            <v>2930072</v>
          </cell>
          <cell r="DX45">
            <v>2927334</v>
          </cell>
          <cell r="DY45">
            <v>2262088</v>
          </cell>
          <cell r="DZ45">
            <v>2240085</v>
          </cell>
          <cell r="EA45">
            <v>1658696</v>
          </cell>
          <cell r="EB45">
            <v>1630654</v>
          </cell>
          <cell r="EC45">
            <v>1612058</v>
          </cell>
          <cell r="ED45">
            <v>1596443</v>
          </cell>
          <cell r="EE45">
            <v>1596443</v>
          </cell>
          <cell r="EF45">
            <v>1612493</v>
          </cell>
          <cell r="EG45">
            <v>1548292</v>
          </cell>
          <cell r="EH45">
            <v>1524496</v>
          </cell>
          <cell r="EI45"/>
          <cell r="EJ45">
            <v>144879</v>
          </cell>
          <cell r="EK45">
            <v>289606</v>
          </cell>
          <cell r="EL45"/>
          <cell r="EM45">
            <v>434485</v>
          </cell>
          <cell r="EN45">
            <v>317670</v>
          </cell>
          <cell r="EO45">
            <v>816280</v>
          </cell>
          <cell r="EP45">
            <v>904248</v>
          </cell>
          <cell r="EQ45">
            <v>1720528</v>
          </cell>
          <cell r="ER45">
            <v>15910</v>
          </cell>
          <cell r="ES45">
            <v>6478764</v>
          </cell>
        </row>
        <row r="46">
          <cell r="B46" t="str">
            <v>United Bank for Africa</v>
          </cell>
          <cell r="C46">
            <v>19.710685000000002</v>
          </cell>
          <cell r="D46">
            <v>2.5362</v>
          </cell>
          <cell r="E46">
            <v>8.9259170000000001</v>
          </cell>
          <cell r="F46">
            <v>2.0845739999999999</v>
          </cell>
          <cell r="G46">
            <v>2.0945740000000002</v>
          </cell>
          <cell r="H46">
            <v>2.0945740000000002</v>
          </cell>
          <cell r="I46">
            <v>8.6402450000000002</v>
          </cell>
          <cell r="J46">
            <v>9.0684000000000001E-2</v>
          </cell>
          <cell r="K46">
            <v>-0.150505</v>
          </cell>
          <cell r="L46"/>
          <cell r="M46">
            <v>2.6478058238514623E-3</v>
          </cell>
          <cell r="N46">
            <v>2.6901628106971122E-3</v>
          </cell>
          <cell r="O46">
            <v>2.539407753601391E-3</v>
          </cell>
          <cell r="P46">
            <v>2.5740425061336432E-3</v>
          </cell>
          <cell r="Q46">
            <v>3.0951382261805559E-3</v>
          </cell>
          <cell r="R46">
            <v>2.9450459275832614E-3</v>
          </cell>
          <cell r="S46">
            <v>2.8365664556045428E-3</v>
          </cell>
          <cell r="T46">
            <v>2.7548729460574102E-3</v>
          </cell>
          <cell r="U46">
            <v>2.7088311332906234E-3</v>
          </cell>
          <cell r="V46">
            <v>2.9228520954314944E-3</v>
          </cell>
          <cell r="W46">
            <v>2.8515454749863801E-3</v>
          </cell>
          <cell r="X46">
            <v>2.9141050898736903E-3</v>
          </cell>
          <cell r="Y46">
            <v>2.7743133368893511E-3</v>
          </cell>
          <cell r="Z46">
            <v>2.1470700496677526E-3</v>
          </cell>
          <cell r="AA46">
            <v>2.0044733969198118E-3</v>
          </cell>
          <cell r="AB46">
            <v>2.2052935247155385E-3</v>
          </cell>
          <cell r="AC46">
            <v>2.3316271860098323E-3</v>
          </cell>
          <cell r="AD46">
            <v>2.020231259853443E-3</v>
          </cell>
          <cell r="AE46">
            <v>1.9487866954207773E-3</v>
          </cell>
          <cell r="AF46">
            <v>2.2036384108273721E-3</v>
          </cell>
          <cell r="AG46">
            <v>2.0994959873449227E-3</v>
          </cell>
          <cell r="AH46">
            <v>1.708461816788139E-3</v>
          </cell>
          <cell r="AI46">
            <v>1.9597987308742869E-3</v>
          </cell>
          <cell r="AJ46">
            <v>1.914723228659556E-3</v>
          </cell>
          <cell r="AK46">
            <v>1.8501874804122268E-3</v>
          </cell>
          <cell r="AL46">
            <v>1.7724052524856274E-3</v>
          </cell>
          <cell r="AM46">
            <v>1.5934328058627707E-3</v>
          </cell>
          <cell r="AN46">
            <v>1.5618806344033891E-3</v>
          </cell>
          <cell r="AO46">
            <v>1.7389921178298006E-3</v>
          </cell>
          <cell r="AP46">
            <v>1.7297540438505241E-3</v>
          </cell>
          <cell r="AQ46">
            <v>313413032</v>
          </cell>
          <cell r="AR46">
            <v>195568503</v>
          </cell>
          <cell r="AS46">
            <v>0</v>
          </cell>
          <cell r="AT46">
            <v>228782134</v>
          </cell>
          <cell r="AU46">
            <v>0</v>
          </cell>
          <cell r="AV46">
            <v>40312354</v>
          </cell>
          <cell r="AW46">
            <v>51920201</v>
          </cell>
          <cell r="AX46">
            <v>263782134</v>
          </cell>
          <cell r="AY46">
            <v>13553634</v>
          </cell>
          <cell r="AZ46">
            <v>20834301</v>
          </cell>
          <cell r="BA46">
            <v>20834.300999999999</v>
          </cell>
          <cell r="BB46">
            <v>4733253</v>
          </cell>
          <cell r="BC46"/>
          <cell r="BD46">
            <v>3.3996402085556183E-3</v>
          </cell>
          <cell r="BE46">
            <v>8.9173919172570509E-4</v>
          </cell>
          <cell r="BF46">
            <v>2.136001022627058E-3</v>
          </cell>
          <cell r="BG46">
            <v>-1.0381288542874601E-3</v>
          </cell>
          <cell r="BH46">
            <v>-9.9413402461066822E-2</v>
          </cell>
          <cell r="BI46">
            <v>-1.1249430128716081E-2</v>
          </cell>
          <cell r="BJ46">
            <v>0.2424206720989972</v>
          </cell>
          <cell r="BK46">
            <v>0.24126329751066086</v>
          </cell>
          <cell r="BL46">
            <v>0.40398625714049174</v>
          </cell>
          <cell r="BM46">
            <v>1.0254108369898169</v>
          </cell>
          <cell r="BN46">
            <v>0.34390708221805039</v>
          </cell>
          <cell r="BO46">
            <v>0.5200476000273806</v>
          </cell>
          <cell r="BP46">
            <v>0.10124566238691214</v>
          </cell>
          <cell r="BQ46">
            <v>4.1456308051491718E-2</v>
          </cell>
          <cell r="BR46">
            <v>5.9789354335420423E-2</v>
          </cell>
          <cell r="BS46">
            <v>0.28413887335049159</v>
          </cell>
          <cell r="BT46">
            <v>1.9761265807719014E-3</v>
          </cell>
          <cell r="BU46">
            <v>1.3420560505249016E-3</v>
          </cell>
          <cell r="BV46">
            <v>1.690359234902103E-3</v>
          </cell>
          <cell r="BW46">
            <v>19710685</v>
          </cell>
          <cell r="BX46">
            <v>19720292</v>
          </cell>
          <cell r="BY46">
            <v>18997417</v>
          </cell>
          <cell r="BZ46">
            <v>18743174</v>
          </cell>
          <cell r="CA46">
            <v>21806135</v>
          </cell>
          <cell r="CB46">
            <v>19040103</v>
          </cell>
          <cell r="CC46">
            <v>18752922</v>
          </cell>
          <cell r="CD46">
            <v>16088319</v>
          </cell>
          <cell r="CE46">
            <v>15970502</v>
          </cell>
          <cell r="CF46">
            <v>15739828</v>
          </cell>
          <cell r="CG46">
            <v>17169559</v>
          </cell>
          <cell r="CH46">
            <v>15332118</v>
          </cell>
          <cell r="CI46">
            <v>15793296</v>
          </cell>
          <cell r="CJ46">
            <v>13811976</v>
          </cell>
          <cell r="CK46">
            <v>7086915</v>
          </cell>
          <cell r="CL46">
            <v>6504732</v>
          </cell>
          <cell r="CM46">
            <v>6937385</v>
          </cell>
          <cell r="CN46">
            <v>7748462</v>
          </cell>
          <cell r="CO46">
            <v>6281056</v>
          </cell>
          <cell r="CP46">
            <v>5601281</v>
          </cell>
          <cell r="CQ46">
            <v>7539176</v>
          </cell>
          <cell r="CR46">
            <v>5761555</v>
          </cell>
          <cell r="CS46">
            <v>6538183</v>
          </cell>
          <cell r="CT46">
            <v>7781237</v>
          </cell>
          <cell r="CU46">
            <v>8176112</v>
          </cell>
          <cell r="CV46">
            <v>7269162</v>
          </cell>
          <cell r="CW46">
            <v>5332978</v>
          </cell>
          <cell r="CX46">
            <v>4755787</v>
          </cell>
          <cell r="CY46">
            <v>4354318</v>
          </cell>
          <cell r="CZ46">
            <v>3726303</v>
          </cell>
          <cell r="DA46">
            <v>3984411</v>
          </cell>
          <cell r="DB46">
            <v>3709630</v>
          </cell>
          <cell r="DC46">
            <v>2094574</v>
          </cell>
          <cell r="DD46">
            <v>2149378</v>
          </cell>
          <cell r="DE46">
            <v>2164973</v>
          </cell>
          <cell r="DF46">
            <v>2256791</v>
          </cell>
          <cell r="DG46">
            <v>2493102</v>
          </cell>
          <cell r="DH46">
            <v>2428989</v>
          </cell>
          <cell r="DI46">
            <v>2312994</v>
          </cell>
          <cell r="DJ46">
            <v>2241806</v>
          </cell>
          <cell r="DK46">
            <v>2299717</v>
          </cell>
          <cell r="DL46">
            <v>2212823</v>
          </cell>
          <cell r="DM46">
            <v>2184034</v>
          </cell>
          <cell r="DN46">
            <v>2174218</v>
          </cell>
          <cell r="DO46">
            <v>2131778</v>
          </cell>
          <cell r="DP46">
            <v>2127002</v>
          </cell>
          <cell r="DQ46">
            <v>2123592</v>
          </cell>
          <cell r="DR46">
            <v>2161995</v>
          </cell>
          <cell r="DS46">
            <v>2159848</v>
          </cell>
          <cell r="DT46">
            <v>2153962</v>
          </cell>
          <cell r="DU46">
            <v>2148603</v>
          </cell>
          <cell r="DV46">
            <v>2143386</v>
          </cell>
          <cell r="DW46">
            <v>2175142</v>
          </cell>
          <cell r="DX46">
            <v>2185477</v>
          </cell>
          <cell r="DY46">
            <v>1135692</v>
          </cell>
          <cell r="DZ46">
            <v>1119088</v>
          </cell>
          <cell r="EA46">
            <v>1043147</v>
          </cell>
          <cell r="EB46">
            <v>1172769</v>
          </cell>
          <cell r="EC46">
            <v>1222199</v>
          </cell>
          <cell r="ED46">
            <v>1138961</v>
          </cell>
          <cell r="EE46">
            <v>1138961</v>
          </cell>
          <cell r="EF46">
            <v>807249</v>
          </cell>
          <cell r="EG46">
            <v>1007444</v>
          </cell>
          <cell r="EH46">
            <v>1059034</v>
          </cell>
          <cell r="EI46"/>
          <cell r="EJ46">
            <v>234228</v>
          </cell>
          <cell r="EK46">
            <v>345564</v>
          </cell>
          <cell r="EL46"/>
          <cell r="EM46">
            <v>579792</v>
          </cell>
          <cell r="EN46">
            <v>594525</v>
          </cell>
          <cell r="EO46">
            <v>691357</v>
          </cell>
          <cell r="EP46">
            <v>638054</v>
          </cell>
          <cell r="EQ46">
            <v>1329411</v>
          </cell>
          <cell r="ER46">
            <v>-162219</v>
          </cell>
          <cell r="ES46">
            <v>2536200</v>
          </cell>
        </row>
        <row r="47">
          <cell r="B47" t="str">
            <v>Consolidated Bank of Kenya</v>
          </cell>
          <cell r="C47">
            <v>13.743625</v>
          </cell>
          <cell r="D47">
            <v>8.5739300000000007</v>
          </cell>
          <cell r="E47">
            <v>11.126137999999999</v>
          </cell>
          <cell r="F47">
            <v>0.504996</v>
          </cell>
          <cell r="G47">
            <v>0.77014800000000005</v>
          </cell>
          <cell r="H47">
            <v>1.5783130000000001</v>
          </cell>
          <cell r="I47">
            <v>12.844181000000001</v>
          </cell>
          <cell r="J47">
            <v>2.121E-2</v>
          </cell>
          <cell r="K47">
            <v>-0.25402599999999997</v>
          </cell>
          <cell r="L47"/>
          <cell r="M47">
            <v>2.2824330490371844E-3</v>
          </cell>
          <cell r="N47">
            <v>2.2982202048582425E-3</v>
          </cell>
          <cell r="O47">
            <v>2.2946672676319967E-3</v>
          </cell>
          <cell r="P47">
            <v>2.3413340435417991E-3</v>
          </cell>
          <cell r="Q47">
            <v>2.3355749429882808E-3</v>
          </cell>
          <cell r="R47">
            <v>2.4167619758320934E-3</v>
          </cell>
          <cell r="S47">
            <v>2.4457271234007523E-3</v>
          </cell>
          <cell r="T47">
            <v>1.8972136951824245E-3</v>
          </cell>
          <cell r="U47">
            <v>2.187425936590992E-3</v>
          </cell>
          <cell r="V47">
            <v>2.3029793562806804E-3</v>
          </cell>
          <cell r="W47">
            <v>2.3119535793521182E-3</v>
          </cell>
          <cell r="X47">
            <v>2.2414962355843987E-3</v>
          </cell>
          <cell r="Y47">
            <v>2.4357980908586208E-3</v>
          </cell>
          <cell r="Z47">
            <v>2.2831051018938715E-3</v>
          </cell>
          <cell r="AA47">
            <v>2.667232875557445E-3</v>
          </cell>
          <cell r="AB47">
            <v>2.7943385230868381E-3</v>
          </cell>
          <cell r="AC47">
            <v>2.9311894911254019E-3</v>
          </cell>
          <cell r="AD47">
            <v>3.0410302221931039E-3</v>
          </cell>
          <cell r="AE47">
            <v>3.2463100336946882E-3</v>
          </cell>
          <cell r="AF47">
            <v>3.127047466179375E-3</v>
          </cell>
          <cell r="AG47">
            <v>3.4316570805427039E-3</v>
          </cell>
          <cell r="AH47">
            <v>3.5951394425047193E-3</v>
          </cell>
          <cell r="AI47">
            <v>3.5168922779126709E-3</v>
          </cell>
          <cell r="AJ47">
            <v>3.6589293862348505E-3</v>
          </cell>
          <cell r="AK47">
            <v>3.8139306267146143E-3</v>
          </cell>
          <cell r="AL47">
            <v>4.1598331954687522E-3</v>
          </cell>
          <cell r="AM47">
            <v>4.3305980844768359E-3</v>
          </cell>
          <cell r="AN47">
            <v>4.7091276126817556E-3</v>
          </cell>
          <cell r="AO47">
            <v>4.9352439066792245E-3</v>
          </cell>
          <cell r="AP47">
            <v>5.0564486501753214E-3</v>
          </cell>
          <cell r="AQ47">
            <v>313413032</v>
          </cell>
          <cell r="AR47">
            <v>195568503</v>
          </cell>
          <cell r="AS47">
            <v>0</v>
          </cell>
          <cell r="AT47">
            <v>228782134</v>
          </cell>
          <cell r="AU47">
            <v>0</v>
          </cell>
          <cell r="AV47">
            <v>40312354</v>
          </cell>
          <cell r="AW47">
            <v>51920201</v>
          </cell>
          <cell r="AX47">
            <v>263782134</v>
          </cell>
          <cell r="AY47">
            <v>13553634</v>
          </cell>
          <cell r="AZ47">
            <v>20834301</v>
          </cell>
          <cell r="BA47">
            <v>20834.300999999999</v>
          </cell>
          <cell r="BB47">
            <v>4733253</v>
          </cell>
          <cell r="BC47"/>
          <cell r="BD47">
            <v>2.3704594823219086E-3</v>
          </cell>
          <cell r="BE47">
            <v>3.0146318934282687E-3</v>
          </cell>
          <cell r="BF47">
            <v>2.6625210772058231E-3</v>
          </cell>
          <cell r="BG47">
            <v>-1.7521791325153739E-3</v>
          </cell>
          <cell r="BH47">
            <v>-0.27680478661487401</v>
          </cell>
          <cell r="BI47">
            <v>-3.5502258340074949E-2</v>
          </cell>
          <cell r="BJ47">
            <v>5.9960849197002127E-2</v>
          </cell>
          <cell r="BK47">
            <v>3.9317103986622422E-2</v>
          </cell>
          <cell r="BL47">
            <v>0.4781200979658829</v>
          </cell>
          <cell r="BM47">
            <v>1.0194147265119102</v>
          </cell>
          <cell r="BN47">
            <v>0.17374205199666179</v>
          </cell>
          <cell r="BO47">
            <v>0.51164075456627967</v>
          </cell>
          <cell r="BP47">
            <v>0.12033327886986424</v>
          </cell>
          <cell r="BQ47">
            <v>4.3371251302821073E-2</v>
          </cell>
          <cell r="BR47">
            <v>7.6962027567043165E-2</v>
          </cell>
          <cell r="BS47">
            <v>0.77061150958221092</v>
          </cell>
          <cell r="BT47">
            <v>1.4172507330747395E-3</v>
          </cell>
          <cell r="BU47">
            <v>2.6926907955902336E-3</v>
          </cell>
          <cell r="BV47">
            <v>1.9190648836134359E-3</v>
          </cell>
          <cell r="BW47">
            <v>13743625</v>
          </cell>
          <cell r="BX47">
            <v>13434472</v>
          </cell>
          <cell r="BY47">
            <v>13072792</v>
          </cell>
          <cell r="BZ47">
            <v>12885742</v>
          </cell>
          <cell r="CA47">
            <v>12129533</v>
          </cell>
          <cell r="CB47">
            <v>12219932</v>
          </cell>
          <cell r="CC47">
            <v>11548350</v>
          </cell>
          <cell r="CD47">
            <v>11865609</v>
          </cell>
          <cell r="CE47">
            <v>12194820</v>
          </cell>
          <cell r="CF47">
            <v>12942903</v>
          </cell>
          <cell r="CG47">
            <v>12972904</v>
          </cell>
          <cell r="CH47">
            <v>12887332</v>
          </cell>
          <cell r="CI47">
            <v>12575456</v>
          </cell>
          <cell r="CJ47">
            <v>12421918</v>
          </cell>
          <cell r="CK47">
            <v>12302979</v>
          </cell>
          <cell r="CL47">
            <v>13545744</v>
          </cell>
          <cell r="CM47">
            <v>13423571</v>
          </cell>
          <cell r="CN47">
            <v>13620906</v>
          </cell>
          <cell r="CO47">
            <v>13697179</v>
          </cell>
          <cell r="CP47">
            <v>13917895</v>
          </cell>
          <cell r="CQ47">
            <v>13898951</v>
          </cell>
          <cell r="CR47">
            <v>14419461</v>
          </cell>
          <cell r="CS47">
            <v>14272743</v>
          </cell>
          <cell r="CT47">
            <v>14135528</v>
          </cell>
          <cell r="CU47">
            <v>14425550</v>
          </cell>
          <cell r="CV47">
            <v>15473039</v>
          </cell>
          <cell r="CW47">
            <v>14428785</v>
          </cell>
          <cell r="CX47">
            <v>15077051</v>
          </cell>
          <cell r="CY47">
            <v>15965750</v>
          </cell>
          <cell r="CZ47">
            <v>16616891</v>
          </cell>
          <cell r="DA47">
            <v>16730762</v>
          </cell>
          <cell r="DB47">
            <v>16778631</v>
          </cell>
          <cell r="DC47">
            <v>1578313</v>
          </cell>
          <cell r="DD47">
            <v>1691552</v>
          </cell>
          <cell r="DE47">
            <v>1773903</v>
          </cell>
          <cell r="DF47">
            <v>1837100</v>
          </cell>
          <cell r="DG47">
            <v>1749420</v>
          </cell>
          <cell r="DH47">
            <v>1819236</v>
          </cell>
          <cell r="DI47">
            <v>1924193</v>
          </cell>
          <cell r="DJ47">
            <v>1999780</v>
          </cell>
          <cell r="DK47">
            <v>463610</v>
          </cell>
          <cell r="DL47">
            <v>729433</v>
          </cell>
          <cell r="DM47">
            <v>870546</v>
          </cell>
          <cell r="DN47">
            <v>925355</v>
          </cell>
          <cell r="DO47">
            <v>795096</v>
          </cell>
          <cell r="DP47">
            <v>966429</v>
          </cell>
          <cell r="DQ47">
            <v>562347</v>
          </cell>
          <cell r="DR47">
            <v>1068434</v>
          </cell>
          <cell r="DS47">
            <v>1054060</v>
          </cell>
          <cell r="DT47">
            <v>1187461</v>
          </cell>
          <cell r="DU47">
            <v>1325354</v>
          </cell>
          <cell r="DV47">
            <v>1403073</v>
          </cell>
          <cell r="DW47">
            <v>1410759</v>
          </cell>
          <cell r="DX47">
            <v>1542883</v>
          </cell>
          <cell r="DY47">
            <v>1586460</v>
          </cell>
          <cell r="DZ47">
            <v>1615215</v>
          </cell>
          <cell r="EA47">
            <v>1587672</v>
          </cell>
          <cell r="EB47">
            <v>1606209</v>
          </cell>
          <cell r="EC47">
            <v>1551228</v>
          </cell>
          <cell r="ED47">
            <v>1567820</v>
          </cell>
          <cell r="EE47">
            <v>1567820</v>
          </cell>
          <cell r="EF47">
            <v>1089376</v>
          </cell>
          <cell r="EG47">
            <v>1258313</v>
          </cell>
          <cell r="EH47">
            <v>1241702</v>
          </cell>
          <cell r="EI47"/>
          <cell r="EJ47">
            <v>447442</v>
          </cell>
          <cell r="EK47">
            <v>488394</v>
          </cell>
          <cell r="EL47"/>
          <cell r="EM47">
            <v>935836</v>
          </cell>
          <cell r="EN47">
            <v>954005</v>
          </cell>
          <cell r="EO47">
            <v>922432</v>
          </cell>
          <cell r="EP47">
            <v>880458</v>
          </cell>
          <cell r="EQ47">
            <v>1802890</v>
          </cell>
          <cell r="ER47">
            <v>-354526</v>
          </cell>
          <cell r="ES47">
            <v>8573930</v>
          </cell>
        </row>
        <row r="48">
          <cell r="B48" t="str">
            <v>Paramount Universal Bank</v>
          </cell>
          <cell r="C48">
            <v>12.258411000000001</v>
          </cell>
          <cell r="D48">
            <v>6.8643710000000002</v>
          </cell>
          <cell r="E48">
            <v>9.9452730000000003</v>
          </cell>
          <cell r="F48">
            <v>1.790281</v>
          </cell>
          <cell r="G48">
            <v>1.790281</v>
          </cell>
          <cell r="H48">
            <v>1.9999709999999999</v>
          </cell>
          <cell r="I48">
            <v>8.7388809999999992</v>
          </cell>
          <cell r="J48">
            <v>2.2929999999999999E-3</v>
          </cell>
          <cell r="K48">
            <v>0.112556</v>
          </cell>
          <cell r="L48"/>
          <cell r="M48">
            <v>2.2644192199269535E-3</v>
          </cell>
          <cell r="N48">
            <v>2.2580282407982728E-3</v>
          </cell>
          <cell r="O48">
            <v>2.2839900906463152E-3</v>
          </cell>
          <cell r="P48">
            <v>1.5170816857434559E-3</v>
          </cell>
          <cell r="Q48">
            <v>2.2685876174043484E-3</v>
          </cell>
          <cell r="R48">
            <v>2.2773785780014393E-3</v>
          </cell>
          <cell r="S48">
            <v>2.4127810512068935E-3</v>
          </cell>
          <cell r="T48">
            <v>2.33543241545413E-3</v>
          </cell>
          <cell r="U48">
            <v>2.3272158218746895E-3</v>
          </cell>
          <cell r="V48">
            <v>2.4027360545285999E-3</v>
          </cell>
          <cell r="W48">
            <v>2.4126477681733292E-3</v>
          </cell>
          <cell r="X48">
            <v>2.4158218443181161E-3</v>
          </cell>
          <cell r="Y48">
            <v>2.51007354004855E-3</v>
          </cell>
          <cell r="Z48">
            <v>2.6029272765965747E-3</v>
          </cell>
          <cell r="AA48">
            <v>2.5935354348196903E-3</v>
          </cell>
          <cell r="AB48">
            <v>2.6236331568486775E-3</v>
          </cell>
          <cell r="AC48">
            <v>2.7115113381940455E-3</v>
          </cell>
          <cell r="AD48">
            <v>2.7142431506609762E-3</v>
          </cell>
          <cell r="AE48">
            <v>2.7436015660860188E-3</v>
          </cell>
          <cell r="AF48">
            <v>2.7514415585708201E-3</v>
          </cell>
          <cell r="AG48">
            <v>2.7960270752280031E-3</v>
          </cell>
          <cell r="AH48">
            <v>2.8937146315400099E-3</v>
          </cell>
          <cell r="AI48">
            <v>3.1127034995126492E-3</v>
          </cell>
          <cell r="AJ48">
            <v>3.1503060367543698E-3</v>
          </cell>
          <cell r="AK48">
            <v>3.1005681559442178E-3</v>
          </cell>
          <cell r="AL48">
            <v>3.1697197883291742E-3</v>
          </cell>
          <cell r="AM48">
            <v>3.0712448282937156E-3</v>
          </cell>
          <cell r="AN48">
            <v>3.1174189543764601E-3</v>
          </cell>
          <cell r="AO48">
            <v>3.1324341540229202E-3</v>
          </cell>
          <cell r="AP48">
            <v>3.0996129310015578E-3</v>
          </cell>
          <cell r="AQ48">
            <v>313413032</v>
          </cell>
          <cell r="AR48">
            <v>195568503</v>
          </cell>
          <cell r="AS48">
            <v>0</v>
          </cell>
          <cell r="AT48">
            <v>228782134</v>
          </cell>
          <cell r="AU48">
            <v>0</v>
          </cell>
          <cell r="AV48">
            <v>40312354</v>
          </cell>
          <cell r="AW48">
            <v>51920201</v>
          </cell>
          <cell r="AX48">
            <v>263782134</v>
          </cell>
          <cell r="AY48">
            <v>13553634</v>
          </cell>
          <cell r="AZ48">
            <v>20834301</v>
          </cell>
          <cell r="BA48">
            <v>20834.300999999999</v>
          </cell>
          <cell r="BB48">
            <v>4733253</v>
          </cell>
          <cell r="BC48"/>
          <cell r="BD48">
            <v>2.1142941977207023E-3</v>
          </cell>
          <cell r="BE48">
            <v>2.4135433511731606E-3</v>
          </cell>
          <cell r="BF48">
            <v>2.3799362349330908E-3</v>
          </cell>
          <cell r="BG48">
            <v>7.7637042837898655E-4</v>
          </cell>
          <cell r="BH48">
            <v>6.0592781183464152E-2</v>
          </cell>
          <cell r="BI48">
            <v>1.0026536934179282E-2</v>
          </cell>
          <cell r="BJ48">
            <v>0.20486387215937604</v>
          </cell>
          <cell r="BK48">
            <v>0.20486387215937604</v>
          </cell>
          <cell r="BL48">
            <v>7.5764853061087711E-2</v>
          </cell>
          <cell r="BM48">
            <v>0.61004836529761974</v>
          </cell>
          <cell r="BN48">
            <v>9.4793020260823715E-2</v>
          </cell>
          <cell r="BO48">
            <v>0.39162394708104087</v>
          </cell>
          <cell r="BP48">
            <v>0.14074977454839444</v>
          </cell>
          <cell r="BQ48">
            <v>7.2250816228810161E-2</v>
          </cell>
          <cell r="BR48">
            <v>6.8498958319584274E-2</v>
          </cell>
          <cell r="BS48">
            <v>0.69021443654689019</v>
          </cell>
          <cell r="BT48">
            <v>1.0636237590974386E-3</v>
          </cell>
          <cell r="BU48">
            <v>0</v>
          </cell>
          <cell r="BV48">
            <v>6.1474368830616158E-4</v>
          </cell>
          <cell r="BW48">
            <v>12258411</v>
          </cell>
          <cell r="BX48">
            <v>11805895</v>
          </cell>
          <cell r="BY48">
            <v>11641338</v>
          </cell>
          <cell r="BZ48">
            <v>11378331</v>
          </cell>
          <cell r="CA48">
            <v>11073705</v>
          </cell>
          <cell r="CB48">
            <v>10971375</v>
          </cell>
          <cell r="CC48">
            <v>11290260</v>
          </cell>
          <cell r="CD48">
            <v>10443296</v>
          </cell>
          <cell r="CE48">
            <v>10299566</v>
          </cell>
          <cell r="CF48">
            <v>10020501</v>
          </cell>
          <cell r="CG48">
            <v>10207861</v>
          </cell>
          <cell r="CH48">
            <v>9887407</v>
          </cell>
          <cell r="CI48">
            <v>9850650</v>
          </cell>
          <cell r="CJ48">
            <v>9915783</v>
          </cell>
          <cell r="CK48">
            <v>9924109</v>
          </cell>
          <cell r="CL48">
            <v>9541251</v>
          </cell>
          <cell r="CM48">
            <v>9579358</v>
          </cell>
          <cell r="CN48">
            <v>9754544</v>
          </cell>
          <cell r="CO48">
            <v>9738935</v>
          </cell>
          <cell r="CP48">
            <v>9426931</v>
          </cell>
          <cell r="CQ48">
            <v>9582882</v>
          </cell>
          <cell r="CR48">
            <v>9545656</v>
          </cell>
          <cell r="CS48">
            <v>9853717</v>
          </cell>
          <cell r="CT48">
            <v>10525709</v>
          </cell>
          <cell r="CU48">
            <v>10914946</v>
          </cell>
          <cell r="CV48">
            <v>10818758</v>
          </cell>
          <cell r="CW48">
            <v>10169780</v>
          </cell>
          <cell r="CX48">
            <v>10402326</v>
          </cell>
          <cell r="CY48">
            <v>9042178</v>
          </cell>
          <cell r="CZ48">
            <v>8698023</v>
          </cell>
          <cell r="DA48">
            <v>8323852</v>
          </cell>
          <cell r="DB48">
            <v>8028877</v>
          </cell>
          <cell r="DC48">
            <v>1999971</v>
          </cell>
          <cell r="DD48">
            <v>1971938</v>
          </cell>
          <cell r="DE48">
            <v>1940781</v>
          </cell>
          <cell r="DF48">
            <v>1911298</v>
          </cell>
          <cell r="DG48">
            <v>1842785</v>
          </cell>
          <cell r="DH48">
            <v>1831955</v>
          </cell>
          <cell r="DI48">
            <v>1806427</v>
          </cell>
          <cell r="DJ48">
            <v>1778217</v>
          </cell>
          <cell r="DK48">
            <v>1751003</v>
          </cell>
          <cell r="DL48">
            <v>1728881</v>
          </cell>
          <cell r="DM48">
            <v>1710821</v>
          </cell>
          <cell r="DN48">
            <v>1687268</v>
          </cell>
          <cell r="DO48">
            <v>1601294</v>
          </cell>
          <cell r="DP48">
            <v>1568798</v>
          </cell>
          <cell r="DQ48">
            <v>1546091</v>
          </cell>
          <cell r="DR48">
            <v>1759693</v>
          </cell>
          <cell r="DS48">
            <v>1730416</v>
          </cell>
          <cell r="DT48">
            <v>1700031</v>
          </cell>
          <cell r="DU48">
            <v>1659151</v>
          </cell>
          <cell r="DV48">
            <v>1644209</v>
          </cell>
          <cell r="DW48">
            <v>1624002</v>
          </cell>
          <cell r="DX48">
            <v>1605827</v>
          </cell>
          <cell r="DY48">
            <v>1575131</v>
          </cell>
          <cell r="DZ48">
            <v>1536285</v>
          </cell>
          <cell r="EA48">
            <v>1488698</v>
          </cell>
          <cell r="EB48">
            <v>1469236</v>
          </cell>
          <cell r="EC48">
            <v>1410219</v>
          </cell>
          <cell r="ED48">
            <v>1378260</v>
          </cell>
          <cell r="EE48">
            <v>1378260</v>
          </cell>
          <cell r="EF48">
            <v>1348014</v>
          </cell>
          <cell r="EG48">
            <v>1289232</v>
          </cell>
          <cell r="EH48">
            <v>1230414</v>
          </cell>
          <cell r="EI48"/>
          <cell r="EJ48">
            <v>33915</v>
          </cell>
          <cell r="EK48">
            <v>413720</v>
          </cell>
          <cell r="EL48"/>
          <cell r="EM48">
            <v>447635</v>
          </cell>
          <cell r="EN48">
            <v>273079</v>
          </cell>
          <cell r="EO48">
            <v>281513</v>
          </cell>
          <cell r="EP48">
            <v>437322</v>
          </cell>
          <cell r="EQ48">
            <v>718835</v>
          </cell>
          <cell r="ER48">
            <v>88873</v>
          </cell>
          <cell r="ES48">
            <v>6864371</v>
          </cell>
        </row>
        <row r="49">
          <cell r="B49" t="str">
            <v>Access Bank</v>
          </cell>
          <cell r="C49">
            <v>12.244937999999999</v>
          </cell>
          <cell r="D49">
            <v>3.0512679999999999</v>
          </cell>
          <cell r="E49">
            <v>8.4039859999999997</v>
          </cell>
          <cell r="F49">
            <v>1.5597110000000001</v>
          </cell>
          <cell r="G49">
            <v>1.588711</v>
          </cell>
          <cell r="H49">
            <v>1.767517</v>
          </cell>
          <cell r="I49">
            <v>7.7663659999999997</v>
          </cell>
          <cell r="J49">
            <v>8.4901000000000004E-2</v>
          </cell>
          <cell r="K49">
            <v>0.35761199999999999</v>
          </cell>
          <cell r="L49"/>
          <cell r="M49">
            <v>2.0516286544976191E-3</v>
          </cell>
          <cell r="N49">
            <v>1.8964658226664458E-3</v>
          </cell>
          <cell r="O49">
            <v>1.8007378023300142E-3</v>
          </cell>
          <cell r="P49">
            <v>3.054236376745398E-3</v>
          </cell>
          <cell r="Q49">
            <v>2.2065882322935336E-3</v>
          </cell>
          <cell r="R49">
            <v>2.1361570973136884E-3</v>
          </cell>
          <cell r="S49">
            <v>2.1285687681249004E-3</v>
          </cell>
          <cell r="T49">
            <v>2.2419599247405554E-3</v>
          </cell>
          <cell r="U49">
            <v>2.3693348811477293E-3</v>
          </cell>
          <cell r="V49">
            <v>2.5147359948446612E-3</v>
          </cell>
          <cell r="W49">
            <v>2.5469222090728771E-3</v>
          </cell>
          <cell r="X49">
            <v>2.6348489843907E-3</v>
          </cell>
          <cell r="Y49">
            <v>2.715016942172869E-3</v>
          </cell>
          <cell r="Z49">
            <v>2.7940324670370181E-3</v>
          </cell>
          <cell r="AA49">
            <v>2.8657683321832196E-3</v>
          </cell>
          <cell r="AB49">
            <v>2.832707856838871E-3</v>
          </cell>
          <cell r="AC49">
            <v>2.8564793770308921E-3</v>
          </cell>
          <cell r="AD49">
            <v>3.0557541932423569E-3</v>
          </cell>
          <cell r="AE49">
            <v>3.1188887467972362E-3</v>
          </cell>
          <cell r="AF49">
            <v>3.0646052462589717E-3</v>
          </cell>
          <cell r="AG49">
            <v>3.095287125766134E-3</v>
          </cell>
          <cell r="AH49">
            <v>3.289699569708259E-3</v>
          </cell>
          <cell r="AI49">
            <v>3.25405419623901E-3</v>
          </cell>
          <cell r="AJ49">
            <v>3.2539850902409458E-3</v>
          </cell>
          <cell r="AK49">
            <v>3.383897920984251E-3</v>
          </cell>
          <cell r="AL49">
            <v>3.5439711939486002E-3</v>
          </cell>
          <cell r="AM49">
            <v>3.5303941842276506E-3</v>
          </cell>
          <cell r="AN49">
            <v>3.5003510202464873E-3</v>
          </cell>
          <cell r="AO49">
            <v>3.7630384628247202E-3</v>
          </cell>
          <cell r="AP49">
            <v>3.9182679979662049E-3</v>
          </cell>
          <cell r="AQ49">
            <v>313413032</v>
          </cell>
          <cell r="AR49">
            <v>195568503</v>
          </cell>
          <cell r="AS49">
            <v>0</v>
          </cell>
          <cell r="AT49">
            <v>228782134</v>
          </cell>
          <cell r="AU49">
            <v>0</v>
          </cell>
          <cell r="AV49">
            <v>40312354</v>
          </cell>
          <cell r="AW49">
            <v>51920201</v>
          </cell>
          <cell r="AX49">
            <v>263782134</v>
          </cell>
          <cell r="AY49">
            <v>13553634</v>
          </cell>
          <cell r="AZ49">
            <v>20834301</v>
          </cell>
          <cell r="BA49">
            <v>20834.300999999999</v>
          </cell>
          <cell r="BB49">
            <v>4733253</v>
          </cell>
          <cell r="BC49"/>
          <cell r="BD49">
            <v>2.1119704148318849E-3</v>
          </cell>
          <cell r="BE49">
            <v>1.0728393896611106E-3</v>
          </cell>
          <cell r="BF49">
            <v>2.0111012336484282E-3</v>
          </cell>
          <cell r="BG49">
            <v>2.466677757147252E-3</v>
          </cell>
          <cell r="BH49">
            <v>0.2998718292196676</v>
          </cell>
          <cell r="BI49">
            <v>4.2587251253537524E-2</v>
          </cell>
          <cell r="BJ49">
            <v>0.20456298351120719</v>
          </cell>
          <cell r="BK49">
            <v>0.20082893337759258</v>
          </cell>
          <cell r="BL49">
            <v>0.49523494945151281</v>
          </cell>
          <cell r="BM49">
            <v>0.62705572330610893</v>
          </cell>
          <cell r="BN49">
            <v>4.5421255734868785E-2</v>
          </cell>
          <cell r="BO49">
            <v>0.59632060721689961</v>
          </cell>
          <cell r="BP49">
            <v>0.13507212067958954</v>
          </cell>
          <cell r="BQ49">
            <v>2.3150480609026445E-2</v>
          </cell>
          <cell r="BR49">
            <v>0.1119216400705631</v>
          </cell>
          <cell r="BS49">
            <v>0.36307390326447475</v>
          </cell>
          <cell r="BT49">
            <v>7.355260538836738E-4</v>
          </cell>
          <cell r="BU49">
            <v>2.375126402384044E-3</v>
          </cell>
          <cell r="BV49">
            <v>1.3953261695710906E-3</v>
          </cell>
          <cell r="BW49">
            <v>12244938</v>
          </cell>
          <cell r="BX49">
            <v>11114886</v>
          </cell>
          <cell r="BY49">
            <v>9835380</v>
          </cell>
          <cell r="BZ49">
            <v>10147491</v>
          </cell>
          <cell r="CA49">
            <v>11016375</v>
          </cell>
          <cell r="CB49">
            <v>10448828</v>
          </cell>
          <cell r="CC49">
            <v>9704724</v>
          </cell>
          <cell r="CD49">
            <v>9318142</v>
          </cell>
          <cell r="CE49">
            <v>9574020</v>
          </cell>
          <cell r="CF49">
            <v>10039705</v>
          </cell>
          <cell r="CG49">
            <v>10492739</v>
          </cell>
          <cell r="CH49">
            <v>10235524</v>
          </cell>
          <cell r="CI49">
            <v>10105088</v>
          </cell>
          <cell r="CJ49">
            <v>10119596</v>
          </cell>
          <cell r="CK49">
            <v>9977176</v>
          </cell>
          <cell r="CL49">
            <v>10295352</v>
          </cell>
          <cell r="CM49">
            <v>10137915</v>
          </cell>
          <cell r="CN49">
            <v>9885064</v>
          </cell>
          <cell r="CO49">
            <v>10603271</v>
          </cell>
          <cell r="CP49">
            <v>10465400</v>
          </cell>
          <cell r="CQ49">
            <v>10351824</v>
          </cell>
          <cell r="CR49">
            <v>9973356</v>
          </cell>
          <cell r="CS49">
            <v>10507615</v>
          </cell>
          <cell r="CT49">
            <v>10533322</v>
          </cell>
          <cell r="CU49">
            <v>10803306</v>
          </cell>
          <cell r="CV49">
            <v>10546605</v>
          </cell>
          <cell r="CW49">
            <v>10300961</v>
          </cell>
          <cell r="CX49">
            <v>10239922</v>
          </cell>
          <cell r="CY49">
            <v>9678121</v>
          </cell>
          <cell r="CZ49">
            <v>8935515</v>
          </cell>
          <cell r="DA49">
            <v>9268777</v>
          </cell>
          <cell r="DB49">
            <v>9657867</v>
          </cell>
          <cell r="DC49">
            <v>1767517</v>
          </cell>
          <cell r="DD49">
            <v>1594829</v>
          </cell>
          <cell r="DE49">
            <v>1498504</v>
          </cell>
          <cell r="DF49">
            <v>1412615</v>
          </cell>
          <cell r="DG49">
            <v>1777892</v>
          </cell>
          <cell r="DH49">
            <v>1765576</v>
          </cell>
          <cell r="DI49">
            <v>1815489</v>
          </cell>
          <cell r="DJ49">
            <v>1817951</v>
          </cell>
          <cell r="DK49">
            <v>1905495</v>
          </cell>
          <cell r="DL49">
            <v>1900802</v>
          </cell>
          <cell r="DM49">
            <v>1911485</v>
          </cell>
          <cell r="DN49">
            <v>1928586</v>
          </cell>
          <cell r="DO49">
            <v>2063479</v>
          </cell>
          <cell r="DP49">
            <v>2041690</v>
          </cell>
          <cell r="DQ49">
            <v>2053824</v>
          </cell>
          <cell r="DR49">
            <v>2132336</v>
          </cell>
          <cell r="DS49">
            <v>2074929</v>
          </cell>
          <cell r="DT49">
            <v>2073144</v>
          </cell>
          <cell r="DU49">
            <v>2088544</v>
          </cell>
          <cell r="DV49">
            <v>2073408</v>
          </cell>
          <cell r="DW49">
            <v>2154496</v>
          </cell>
          <cell r="DX49">
            <v>2159748</v>
          </cell>
          <cell r="DY49">
            <v>2080839</v>
          </cell>
          <cell r="DZ49">
            <v>2032789</v>
          </cell>
          <cell r="EA49">
            <v>2044903</v>
          </cell>
          <cell r="EB49">
            <v>1975069</v>
          </cell>
          <cell r="EC49">
            <v>1957169</v>
          </cell>
          <cell r="ED49">
            <v>1914759</v>
          </cell>
          <cell r="EE49">
            <v>1914759</v>
          </cell>
          <cell r="EF49">
            <v>1929129</v>
          </cell>
          <cell r="EG49">
            <v>1905126</v>
          </cell>
          <cell r="EH49">
            <v>1869047</v>
          </cell>
          <cell r="EI49"/>
          <cell r="EJ49">
            <v>476782</v>
          </cell>
          <cell r="EK49">
            <v>485957</v>
          </cell>
          <cell r="EL49"/>
          <cell r="EM49">
            <v>962739</v>
          </cell>
          <cell r="EN49">
            <v>603691</v>
          </cell>
          <cell r="EO49">
            <v>86578</v>
          </cell>
          <cell r="EP49">
            <v>58609</v>
          </cell>
          <cell r="EQ49">
            <v>145187</v>
          </cell>
          <cell r="ER49">
            <v>357612</v>
          </cell>
          <cell r="ES49">
            <v>3051268</v>
          </cell>
        </row>
        <row r="50">
          <cell r="B50" t="str">
            <v>Middle East Bank</v>
          </cell>
          <cell r="C50">
            <v>10.548437</v>
          </cell>
          <cell r="D50">
            <v>5.1407629999999997</v>
          </cell>
          <cell r="E50">
            <v>8.7017290000000003</v>
          </cell>
          <cell r="F50">
            <v>1.244388</v>
          </cell>
          <cell r="G50">
            <v>1.261795</v>
          </cell>
          <cell r="H50">
            <v>1.358025</v>
          </cell>
          <cell r="I50">
            <v>4.5765070000000003</v>
          </cell>
          <cell r="J50">
            <v>3.2096E-2</v>
          </cell>
          <cell r="K50">
            <v>0.11605699999999999</v>
          </cell>
          <cell r="L50"/>
          <cell r="M50">
            <v>1.8209353142445543E-3</v>
          </cell>
          <cell r="N50">
            <v>1.8384441104428977E-3</v>
          </cell>
          <cell r="O50">
            <v>1.8013977835241667E-3</v>
          </cell>
          <cell r="P50">
            <v>1.1338101159467694E-3</v>
          </cell>
          <cell r="Q50">
            <v>2.0371696293137492E-3</v>
          </cell>
          <cell r="R50">
            <v>1.9381654573148357E-3</v>
          </cell>
          <cell r="S50">
            <v>1.8271760594003651E-3</v>
          </cell>
          <cell r="T50">
            <v>1.5765315223912509E-3</v>
          </cell>
          <cell r="U50">
            <v>1.5575776991289467E-3</v>
          </cell>
          <cell r="V50">
            <v>1.4133233687721931E-3</v>
          </cell>
          <cell r="W50">
            <v>1.401315282129908E-3</v>
          </cell>
          <cell r="X50">
            <v>1.3763618780880339E-3</v>
          </cell>
          <cell r="Y50">
            <v>1.4170696233015406E-3</v>
          </cell>
          <cell r="Z50">
            <v>1.5495526780470799E-3</v>
          </cell>
          <cell r="AA50">
            <v>1.4768173016462597E-3</v>
          </cell>
          <cell r="AB50">
            <v>1.4769299628961381E-3</v>
          </cell>
          <cell r="AC50">
            <v>1.5549463853591901E-3</v>
          </cell>
          <cell r="AD50">
            <v>1.60193549973903E-3</v>
          </cell>
          <cell r="AE50">
            <v>1.6547505318533901E-3</v>
          </cell>
          <cell r="AF50">
            <v>1.6597976324624964E-3</v>
          </cell>
          <cell r="AG50">
            <v>1.7406970541681173E-3</v>
          </cell>
          <cell r="AH50">
            <v>1.7623379659851292E-3</v>
          </cell>
          <cell r="AI50">
            <v>1.9075708158961323E-3</v>
          </cell>
          <cell r="AJ50">
            <v>1.9305963266920123E-3</v>
          </cell>
          <cell r="AK50">
            <v>1.9367902077399666E-3</v>
          </cell>
          <cell r="AL50">
            <v>2.0384148379067593E-3</v>
          </cell>
          <cell r="AM50">
            <v>2.13588530685444E-3</v>
          </cell>
          <cell r="AN50">
            <v>2.277695536393396E-3</v>
          </cell>
          <cell r="AO50">
            <v>2.3491586322533392E-3</v>
          </cell>
          <cell r="AP50">
            <v>2.2687049910540499E-3</v>
          </cell>
          <cell r="AQ50">
            <v>313413032</v>
          </cell>
          <cell r="AR50">
            <v>195568503</v>
          </cell>
          <cell r="AS50">
            <v>0</v>
          </cell>
          <cell r="AT50">
            <v>228782134</v>
          </cell>
          <cell r="AU50">
            <v>0</v>
          </cell>
          <cell r="AV50">
            <v>40312354</v>
          </cell>
          <cell r="AW50">
            <v>51920201</v>
          </cell>
          <cell r="AX50">
            <v>263782134</v>
          </cell>
          <cell r="AY50">
            <v>13553634</v>
          </cell>
          <cell r="AZ50">
            <v>20834301</v>
          </cell>
          <cell r="BA50">
            <v>20834.300999999999</v>
          </cell>
          <cell r="BB50">
            <v>4733253</v>
          </cell>
          <cell r="BC50"/>
          <cell r="BD50">
            <v>1.8193629781316986E-3</v>
          </cell>
          <cell r="BE50">
            <v>1.8075151180795719E-3</v>
          </cell>
          <cell r="BF50">
            <v>2.0823521037248638E-3</v>
          </cell>
          <cell r="BG50">
            <v>8.0051905546021571E-4</v>
          </cell>
          <cell r="BH50">
            <v>8.2416191586545381E-2</v>
          </cell>
          <cell r="BI50">
            <v>1.0057901298900388E-2</v>
          </cell>
          <cell r="BJ50">
            <v>0.27571136676945973</v>
          </cell>
          <cell r="BK50">
            <v>0.27190781091343247</v>
          </cell>
          <cell r="BL50">
            <v>0.32149192059001408</v>
          </cell>
          <cell r="BM50">
            <v>0.7228565514050177</v>
          </cell>
          <cell r="BN50">
            <v>8.2971615762198817E-2</v>
          </cell>
          <cell r="BO50">
            <v>0.47253456023047319</v>
          </cell>
          <cell r="BP50">
            <v>0.10924334272884693</v>
          </cell>
          <cell r="BQ50">
            <v>6.0646657129676006E-2</v>
          </cell>
          <cell r="BR50">
            <v>4.8596685599170929E-2</v>
          </cell>
          <cell r="BS50">
            <v>0.59077489082916734</v>
          </cell>
          <cell r="BT50">
            <v>2.7444923983886748E-3</v>
          </cell>
          <cell r="BU50">
            <v>0</v>
          </cell>
          <cell r="BV50">
            <v>1.5958329455424667E-3</v>
          </cell>
          <cell r="BW50">
            <v>10548437</v>
          </cell>
          <cell r="BX50">
            <v>10259401</v>
          </cell>
          <cell r="BY50">
            <v>9684410</v>
          </cell>
          <cell r="BZ50">
            <v>11021603</v>
          </cell>
          <cell r="CA50">
            <v>11047315</v>
          </cell>
          <cell r="CB50">
            <v>10187423</v>
          </cell>
          <cell r="CC50">
            <v>8963839</v>
          </cell>
          <cell r="CD50">
            <v>8466284</v>
          </cell>
          <cell r="CE50">
            <v>6913684</v>
          </cell>
          <cell r="CF50">
            <v>6607009</v>
          </cell>
          <cell r="CG50">
            <v>5620524</v>
          </cell>
          <cell r="CH50">
            <v>5360864</v>
          </cell>
          <cell r="CI50">
            <v>5343660</v>
          </cell>
          <cell r="CJ50">
            <v>5165484</v>
          </cell>
          <cell r="CK50">
            <v>5090148</v>
          </cell>
          <cell r="CL50">
            <v>5121036</v>
          </cell>
          <cell r="CM50">
            <v>5092123</v>
          </cell>
          <cell r="CN50">
            <v>5249639</v>
          </cell>
          <cell r="CO50">
            <v>5280693</v>
          </cell>
          <cell r="CP50">
            <v>5233522</v>
          </cell>
          <cell r="CQ50">
            <v>5237919</v>
          </cell>
          <cell r="CR50">
            <v>5443993</v>
          </cell>
          <cell r="CS50">
            <v>5375994</v>
          </cell>
          <cell r="CT50">
            <v>5677553</v>
          </cell>
          <cell r="CU50">
            <v>6288542</v>
          </cell>
          <cell r="CV50">
            <v>6192662</v>
          </cell>
          <cell r="CW50">
            <v>5836720</v>
          </cell>
          <cell r="CX50">
            <v>5936601</v>
          </cell>
          <cell r="CY50">
            <v>5906089</v>
          </cell>
          <cell r="CZ50">
            <v>6153754</v>
          </cell>
          <cell r="DA50">
            <v>6204136</v>
          </cell>
          <cell r="DB50">
            <v>5765799</v>
          </cell>
          <cell r="DC50">
            <v>1358025</v>
          </cell>
          <cell r="DD50">
            <v>1327137</v>
          </cell>
          <cell r="DE50">
            <v>1300810</v>
          </cell>
          <cell r="DF50">
            <v>1274338</v>
          </cell>
          <cell r="DG50">
            <v>1211034</v>
          </cell>
          <cell r="DH50">
            <v>1191351</v>
          </cell>
          <cell r="DI50">
            <v>1183564</v>
          </cell>
          <cell r="DJ50">
            <v>1155784</v>
          </cell>
          <cell r="DK50">
            <v>1220672</v>
          </cell>
          <cell r="DL50">
            <v>1218322</v>
          </cell>
          <cell r="DM50">
            <v>1192491</v>
          </cell>
          <cell r="DN50">
            <v>1157878</v>
          </cell>
          <cell r="DO50">
            <v>1061671</v>
          </cell>
          <cell r="DP50">
            <v>1083394</v>
          </cell>
          <cell r="DQ50">
            <v>1098966</v>
          </cell>
          <cell r="DR50">
            <v>1161853</v>
          </cell>
          <cell r="DS50">
            <v>1143420</v>
          </cell>
          <cell r="DT50">
            <v>1178364</v>
          </cell>
          <cell r="DU50">
            <v>1213931</v>
          </cell>
          <cell r="DV50">
            <v>1192109</v>
          </cell>
          <cell r="DW50">
            <v>1235641</v>
          </cell>
          <cell r="DX50">
            <v>1237851</v>
          </cell>
          <cell r="DY50">
            <v>1252646</v>
          </cell>
          <cell r="DZ50">
            <v>1263462</v>
          </cell>
          <cell r="EA50">
            <v>1197477</v>
          </cell>
          <cell r="EB50">
            <v>1193546</v>
          </cell>
          <cell r="EC50">
            <v>1211872</v>
          </cell>
          <cell r="ED50">
            <v>1233695</v>
          </cell>
          <cell r="EE50">
            <v>1233695</v>
          </cell>
          <cell r="EF50">
            <v>1216395</v>
          </cell>
          <cell r="EG50">
            <v>1169933</v>
          </cell>
          <cell r="EH50">
            <v>1175205</v>
          </cell>
          <cell r="EI50"/>
          <cell r="EJ50">
            <v>158410</v>
          </cell>
          <cell r="EK50">
            <v>334324</v>
          </cell>
          <cell r="EL50"/>
          <cell r="EM50">
            <v>492734</v>
          </cell>
          <cell r="EN50">
            <v>356176</v>
          </cell>
          <cell r="EO50">
            <v>219790</v>
          </cell>
          <cell r="EP50">
            <v>245340</v>
          </cell>
          <cell r="EQ50">
            <v>465130</v>
          </cell>
          <cell r="ER50">
            <v>81356</v>
          </cell>
          <cell r="ES50">
            <v>5140763</v>
          </cell>
        </row>
        <row r="51">
          <cell r="B51" t="str">
            <v>Spire Bank</v>
          </cell>
          <cell r="C51">
            <v>4.2266500000000002</v>
          </cell>
          <cell r="D51">
            <v>2.12079</v>
          </cell>
          <cell r="E51">
            <v>5.2126939999999999</v>
          </cell>
          <cell r="F51">
            <v>-3.417551</v>
          </cell>
          <cell r="G51">
            <v>-3.3783629999999998</v>
          </cell>
          <cell r="H51">
            <v>-2.6238619999999999</v>
          </cell>
          <cell r="I51">
            <v>3.1350410000000002</v>
          </cell>
          <cell r="J51">
            <v>5.437E-3</v>
          </cell>
          <cell r="K51">
            <v>-0.61774899999999999</v>
          </cell>
          <cell r="L51"/>
          <cell r="M51">
            <v>-3.4659805621460311E-4</v>
          </cell>
          <cell r="N51">
            <v>-2.3365803577224138E-4</v>
          </cell>
          <cell r="O51">
            <v>-1.4727627550347605E-4</v>
          </cell>
          <cell r="P51">
            <v>-1.2604298220518799E-4</v>
          </cell>
          <cell r="Q51">
            <v>2.486597587562368E-4</v>
          </cell>
          <cell r="R51">
            <v>3.0332720763283404E-4</v>
          </cell>
          <cell r="S51">
            <v>4.8247225925182054E-4</v>
          </cell>
          <cell r="T51">
            <v>7.7033214602480042E-4</v>
          </cell>
          <cell r="U51">
            <v>9.8768066488109517E-4</v>
          </cell>
          <cell r="V51">
            <v>8.0573806999925278E-4</v>
          </cell>
          <cell r="W51">
            <v>8.7431380415206237E-4</v>
          </cell>
          <cell r="X51">
            <v>1.828144471978596E-3</v>
          </cell>
          <cell r="Y51">
            <v>1.9951270965040003E-3</v>
          </cell>
          <cell r="Z51">
            <v>2.2215219873531959E-3</v>
          </cell>
          <cell r="AA51">
            <v>2.3264679233426658E-3</v>
          </cell>
          <cell r="AB51">
            <v>2.5178370370550077E-3</v>
          </cell>
          <cell r="AC51">
            <v>2.9204333094317424E-3</v>
          </cell>
          <cell r="AD51">
            <v>3.0588598481347401E-3</v>
          </cell>
          <cell r="AE51">
            <v>3.34613085413629E-3</v>
          </cell>
          <cell r="AF51">
            <v>3.510592734375647E-3</v>
          </cell>
          <cell r="AG51">
            <v>3.8172873049385401E-3</v>
          </cell>
          <cell r="AH51">
            <v>4.0857315203113587E-3</v>
          </cell>
          <cell r="AI51">
            <v>4.3179555382334422E-3</v>
          </cell>
          <cell r="AJ51">
            <v>4.7633665332035748E-3</v>
          </cell>
          <cell r="AK51">
            <v>4.7657858994089222E-3</v>
          </cell>
          <cell r="AL51">
            <v>5.47534227454545E-3</v>
          </cell>
          <cell r="AM51">
            <v>5.4417109266859413E-3</v>
          </cell>
          <cell r="AN51">
            <v>5.3969313576378072E-3</v>
          </cell>
          <cell r="AO51">
            <v>5.6779325454218797E-3</v>
          </cell>
          <cell r="AP51">
            <v>5.4898150641763069E-3</v>
          </cell>
          <cell r="AQ51">
            <v>313413032</v>
          </cell>
          <cell r="AR51">
            <v>195568503</v>
          </cell>
          <cell r="AS51">
            <v>0</v>
          </cell>
          <cell r="AT51">
            <v>228782134</v>
          </cell>
          <cell r="AU51">
            <v>0</v>
          </cell>
          <cell r="AV51">
            <v>40312354</v>
          </cell>
          <cell r="AW51">
            <v>51920201</v>
          </cell>
          <cell r="AX51">
            <v>263782134</v>
          </cell>
          <cell r="AY51">
            <v>13553634</v>
          </cell>
          <cell r="AZ51">
            <v>20834301</v>
          </cell>
          <cell r="BA51">
            <v>20834.300999999999</v>
          </cell>
          <cell r="BB51">
            <v>4733253</v>
          </cell>
          <cell r="BC51"/>
          <cell r="BD51">
            <v>7.2899999606769645E-4</v>
          </cell>
          <cell r="BE51">
            <v>7.4567918950396576E-4</v>
          </cell>
          <cell r="BF51">
            <v>1.2474146594284854E-3</v>
          </cell>
          <cell r="BG51">
            <v>-4.2610083492722779E-3</v>
          </cell>
          <cell r="BH51">
            <v>0.37134992400312372</v>
          </cell>
          <cell r="BI51">
            <v>-0.17666462761377211</v>
          </cell>
          <cell r="BJ51">
            <v>-1.0776136580031965</v>
          </cell>
          <cell r="BK51">
            <v>-1.0901136540160081</v>
          </cell>
          <cell r="BL51">
            <v>-0.9989123912391239</v>
          </cell>
          <cell r="BM51">
            <v>-11.249793729372938</v>
          </cell>
          <cell r="BN51">
            <v>0.52221524836228184</v>
          </cell>
          <cell r="BO51">
            <v>0.82069604591528589</v>
          </cell>
          <cell r="BP51">
            <v>8.19020704074956E-2</v>
          </cell>
          <cell r="BQ51">
            <v>7.0585266648562794E-2</v>
          </cell>
          <cell r="BR51">
            <v>1.1316803758932806E-2</v>
          </cell>
          <cell r="BS51">
            <v>0.406851044776463</v>
          </cell>
          <cell r="BT51">
            <v>2.5500116482982539E-4</v>
          </cell>
          <cell r="BU51">
            <v>0</v>
          </cell>
          <cell r="BV51">
            <v>1.5007185552489531E-4</v>
          </cell>
          <cell r="BW51">
            <v>4226650</v>
          </cell>
          <cell r="BX51">
            <v>4514148</v>
          </cell>
          <cell r="BY51">
            <v>4679366</v>
          </cell>
          <cell r="BZ51">
            <v>5114288</v>
          </cell>
          <cell r="CA51">
            <v>6195518</v>
          </cell>
          <cell r="CB51">
            <v>6130265</v>
          </cell>
          <cell r="CC51">
            <v>6535587</v>
          </cell>
          <cell r="CD51">
            <v>6860301</v>
          </cell>
          <cell r="CE51">
            <v>6663514</v>
          </cell>
          <cell r="CF51">
            <v>7377349</v>
          </cell>
          <cell r="CG51">
            <v>8516128</v>
          </cell>
          <cell r="CH51">
            <v>9223078</v>
          </cell>
          <cell r="CI51">
            <v>10827687</v>
          </cell>
          <cell r="CJ51">
            <v>10965040</v>
          </cell>
          <cell r="CK51">
            <v>11203247</v>
          </cell>
          <cell r="CL51">
            <v>11147949</v>
          </cell>
          <cell r="CM51">
            <v>11686475</v>
          </cell>
          <cell r="CN51">
            <v>13074106</v>
          </cell>
          <cell r="CO51">
            <v>13185616</v>
          </cell>
          <cell r="CP51">
            <v>13802498</v>
          </cell>
          <cell r="CQ51">
            <v>14204005</v>
          </cell>
          <cell r="CR51">
            <v>14382397</v>
          </cell>
          <cell r="CS51">
            <v>15107721</v>
          </cell>
          <cell r="CT51">
            <v>14469562</v>
          </cell>
          <cell r="CU51">
            <v>15826494</v>
          </cell>
          <cell r="CV51">
            <v>16857598</v>
          </cell>
          <cell r="CW51">
            <v>16800655</v>
          </cell>
          <cell r="CX51">
            <v>16589359</v>
          </cell>
          <cell r="CY51">
            <v>17019940</v>
          </cell>
          <cell r="CZ51">
            <v>16250564</v>
          </cell>
          <cell r="DA51">
            <v>16544140</v>
          </cell>
          <cell r="DB51">
            <v>15562476</v>
          </cell>
          <cell r="DC51">
            <v>-2623862</v>
          </cell>
          <cell r="DD51">
            <v>-2324570</v>
          </cell>
          <cell r="DE51">
            <v>-2083344</v>
          </cell>
          <cell r="DF51">
            <v>-1819961</v>
          </cell>
          <cell r="DG51">
            <v>-1320406</v>
          </cell>
          <cell r="DH51">
            <v>-1098807</v>
          </cell>
          <cell r="DI51">
            <v>-806676</v>
          </cell>
          <cell r="DJ51">
            <v>-551990</v>
          </cell>
          <cell r="DK51">
            <v>-291997</v>
          </cell>
          <cell r="DL51">
            <v>1530</v>
          </cell>
          <cell r="DM51">
            <v>-923614</v>
          </cell>
          <cell r="DN51">
            <v>-1029954</v>
          </cell>
          <cell r="DO51">
            <v>551632</v>
          </cell>
          <cell r="DP51">
            <v>768190</v>
          </cell>
          <cell r="DQ51">
            <v>992269</v>
          </cell>
          <cell r="DR51">
            <v>1187760</v>
          </cell>
          <cell r="DS51">
            <v>1425436</v>
          </cell>
          <cell r="DT51">
            <v>1628858</v>
          </cell>
          <cell r="DU51">
            <v>1717309</v>
          </cell>
          <cell r="DV51">
            <v>1817222</v>
          </cell>
          <cell r="DW51">
            <v>2037416</v>
          </cell>
          <cell r="DX51">
            <v>2182475</v>
          </cell>
          <cell r="DY51">
            <v>1933604</v>
          </cell>
          <cell r="DZ51">
            <v>2068854</v>
          </cell>
          <cell r="EA51">
            <v>1993347</v>
          </cell>
          <cell r="EB51">
            <v>2106331</v>
          </cell>
          <cell r="EC51">
            <v>1718831</v>
          </cell>
          <cell r="ED51">
            <v>1154947</v>
          </cell>
          <cell r="EE51">
            <v>1154947</v>
          </cell>
          <cell r="EF51">
            <v>1526979</v>
          </cell>
          <cell r="EG51">
            <v>1408728</v>
          </cell>
          <cell r="EH51">
            <v>1371482</v>
          </cell>
          <cell r="EI51"/>
          <cell r="EJ51">
            <v>53270</v>
          </cell>
          <cell r="EK51">
            <v>-106598</v>
          </cell>
          <cell r="EL51"/>
          <cell r="EM51">
            <v>-53328</v>
          </cell>
          <cell r="EN51">
            <v>599929</v>
          </cell>
          <cell r="EO51">
            <v>1902380</v>
          </cell>
          <cell r="EP51">
            <v>415628</v>
          </cell>
          <cell r="EQ51">
            <v>2318008</v>
          </cell>
          <cell r="ER51">
            <v>-618830</v>
          </cell>
          <cell r="ES51">
            <v>2120790</v>
          </cell>
        </row>
        <row r="52">
          <cell r="B52" t="str">
            <v>Total - Tier 3</v>
          </cell>
          <cell r="C52">
            <v>529.07729400000005</v>
          </cell>
          <cell r="D52">
            <v>265.26279300000004</v>
          </cell>
          <cell r="E52">
            <v>371.96974500000005</v>
          </cell>
          <cell r="F52">
            <v>53.012803000000012</v>
          </cell>
          <cell r="G52">
            <v>62.880155000000009</v>
          </cell>
          <cell r="H52">
            <v>77.178811999999965</v>
          </cell>
          <cell r="I52">
            <v>368.42196499999994</v>
          </cell>
          <cell r="J52">
            <v>1.5055149999999995</v>
          </cell>
          <cell r="K52">
            <v>2.2315230000000006</v>
          </cell>
          <cell r="L52"/>
          <cell r="M52">
            <v>8.9662209491995881E-2</v>
          </cell>
          <cell r="N52">
            <v>9.1204408296830894E-2</v>
          </cell>
          <cell r="O52">
            <v>9.1966849426351721E-2</v>
          </cell>
          <cell r="P52">
            <v>9.0288445383396934E-2</v>
          </cell>
          <cell r="Q52">
            <v>9.1133794251564273E-2</v>
          </cell>
          <cell r="R52">
            <v>9.1011842735063797E-2</v>
          </cell>
          <cell r="S52">
            <v>8.0038067014006745E-2</v>
          </cell>
          <cell r="T52">
            <v>8.0249070176561035E-2</v>
          </cell>
          <cell r="U52">
            <v>8.1913232828982621E-2</v>
          </cell>
          <cell r="V52">
            <v>8.1483614359846288E-2</v>
          </cell>
          <cell r="W52">
            <v>8.2955098298475236E-2</v>
          </cell>
          <cell r="X52">
            <v>8.1993375884392525E-2</v>
          </cell>
          <cell r="Y52">
            <v>8.5243135823412905E-2</v>
          </cell>
          <cell r="Z52">
            <v>8.766670623153329E-2</v>
          </cell>
          <cell r="AA52">
            <v>8.9791222741986823E-2</v>
          </cell>
          <cell r="AB52">
            <v>8.9113834196758723E-2</v>
          </cell>
          <cell r="AC52">
            <v>9.1456900742782773E-2</v>
          </cell>
          <cell r="AD52">
            <v>0.104956716692663</v>
          </cell>
          <cell r="AE52">
            <v>9.704888934600972E-2</v>
          </cell>
          <cell r="AF52">
            <v>9.6861371247456002E-2</v>
          </cell>
          <cell r="AG52">
            <v>0.10051006961623354</v>
          </cell>
          <cell r="AH52">
            <v>0.10252904387035701</v>
          </cell>
          <cell r="AI52">
            <v>9.8861629834937487E-2</v>
          </cell>
          <cell r="AJ52">
            <v>0.10093089171509306</v>
          </cell>
          <cell r="AK52">
            <v>0.10368320882734369</v>
          </cell>
          <cell r="AL52">
            <v>0.10602887459657973</v>
          </cell>
          <cell r="AM52">
            <v>9.9990743754242634E-2</v>
          </cell>
          <cell r="AN52">
            <v>0.10315845810324099</v>
          </cell>
          <cell r="AO52">
            <v>0.10196889088138757</v>
          </cell>
          <cell r="AP52">
            <v>0.10200879152646879</v>
          </cell>
          <cell r="AQ52">
            <v>6581673672</v>
          </cell>
          <cell r="AR52">
            <v>4106938563</v>
          </cell>
          <cell r="AS52">
            <v>0</v>
          </cell>
          <cell r="AT52">
            <v>4804424814</v>
          </cell>
          <cell r="AU52">
            <v>0</v>
          </cell>
          <cell r="AV52">
            <v>846559434</v>
          </cell>
          <cell r="AW52">
            <v>1090324221</v>
          </cell>
          <cell r="AX52">
            <v>5539424814</v>
          </cell>
          <cell r="AY52">
            <v>284626314</v>
          </cell>
          <cell r="AZ52">
            <v>437520321</v>
          </cell>
          <cell r="BA52">
            <v>437520.32099999988</v>
          </cell>
          <cell r="BB52">
            <v>99398313</v>
          </cell>
          <cell r="BC52">
            <v>0</v>
          </cell>
          <cell r="BD52">
            <v>9.1253674954279981E-2</v>
          </cell>
          <cell r="BE52">
            <v>9.3267576935857979E-2</v>
          </cell>
          <cell r="BF52">
            <v>8.9013572018015172E-2</v>
          </cell>
          <cell r="BG52">
            <v>1.539223557560291E-2</v>
          </cell>
          <cell r="BH52">
            <v>1.7538758267878062E-2</v>
          </cell>
          <cell r="BI52">
            <v>2.5644706573804861E-3</v>
          </cell>
          <cell r="BJ52">
            <v>0.17067428376589874</v>
          </cell>
          <cell r="BK52">
            <v>0.1438915375200282</v>
          </cell>
          <cell r="BL52">
            <v>0.30218052749307572</v>
          </cell>
          <cell r="BM52">
            <v>0.79136155740647274</v>
          </cell>
          <cell r="BN52">
            <v>0.15952178833173589</v>
          </cell>
          <cell r="BO52">
            <v>0.55610443770052265</v>
          </cell>
          <cell r="BP52">
            <v>0.10737796355355063</v>
          </cell>
          <cell r="BQ52">
            <v>4.9768452437385549E-2</v>
          </cell>
          <cell r="BR52">
            <v>5.760951111616508E-2</v>
          </cell>
          <cell r="BS52">
            <v>0.71313002351844501</v>
          </cell>
          <cell r="BT52">
            <v>0.19783929603521413</v>
          </cell>
          <cell r="BU52">
            <v>2.7138279771059509E-2</v>
          </cell>
          <cell r="BV52">
            <v>0.13014003669074239</v>
          </cell>
          <cell r="BW52">
            <v>529077294</v>
          </cell>
          <cell r="BX52">
            <v>523052390</v>
          </cell>
          <cell r="BY52">
            <v>516897668</v>
          </cell>
          <cell r="BZ52">
            <v>517612527</v>
          </cell>
          <cell r="CA52">
            <v>476570875</v>
          </cell>
          <cell r="CB52">
            <v>476501338</v>
          </cell>
          <cell r="CC52">
            <v>455114258</v>
          </cell>
          <cell r="CD52">
            <v>453055395</v>
          </cell>
          <cell r="CE52">
            <v>429636547</v>
          </cell>
          <cell r="CF52">
            <v>431309812</v>
          </cell>
          <cell r="CG52">
            <v>421866887</v>
          </cell>
          <cell r="CH52">
            <v>423956044</v>
          </cell>
          <cell r="CI52">
            <v>410947884</v>
          </cell>
          <cell r="CJ52">
            <v>420498611</v>
          </cell>
          <cell r="CK52">
            <v>404009782</v>
          </cell>
          <cell r="CL52">
            <v>413750891</v>
          </cell>
          <cell r="CM52">
            <v>409126309</v>
          </cell>
          <cell r="CN52">
            <v>419051226</v>
          </cell>
          <cell r="CO52">
            <v>409419179</v>
          </cell>
          <cell r="CP52">
            <v>405970076</v>
          </cell>
          <cell r="CQ52">
            <v>414519602</v>
          </cell>
          <cell r="CR52">
            <v>408700759</v>
          </cell>
          <cell r="CS52">
            <v>414163443</v>
          </cell>
          <cell r="CT52">
            <v>413506368</v>
          </cell>
          <cell r="CU52">
            <v>410124244</v>
          </cell>
          <cell r="CV52">
            <v>404440144</v>
          </cell>
          <cell r="CW52">
            <v>390673793</v>
          </cell>
          <cell r="CX52">
            <v>382621672</v>
          </cell>
          <cell r="CY52">
            <v>358363597</v>
          </cell>
          <cell r="CZ52">
            <v>341990171</v>
          </cell>
          <cell r="DA52">
            <v>329980839</v>
          </cell>
          <cell r="DB52">
            <v>319172463</v>
          </cell>
          <cell r="DC52">
            <v>77178812</v>
          </cell>
          <cell r="DD52">
            <v>77763092</v>
          </cell>
          <cell r="DE52">
            <v>76533943</v>
          </cell>
          <cell r="DF52">
            <v>75865394</v>
          </cell>
          <cell r="DG52">
            <v>75146500</v>
          </cell>
          <cell r="DH52">
            <v>72975961</v>
          </cell>
          <cell r="DI52">
            <v>69805190</v>
          </cell>
          <cell r="DJ52">
            <v>69699440</v>
          </cell>
          <cell r="DK52">
            <v>71696499</v>
          </cell>
          <cell r="DL52">
            <v>71670560</v>
          </cell>
          <cell r="DM52">
            <v>70330759</v>
          </cell>
          <cell r="DN52">
            <v>67952908</v>
          </cell>
          <cell r="DO52">
            <v>67947746</v>
          </cell>
          <cell r="DP52">
            <v>69028440</v>
          </cell>
          <cell r="DQ52">
            <v>70843549</v>
          </cell>
          <cell r="DR52">
            <v>74682041</v>
          </cell>
          <cell r="DS52">
            <v>75249051</v>
          </cell>
          <cell r="DT52">
            <v>74546628</v>
          </cell>
          <cell r="DU52">
            <v>91512918</v>
          </cell>
          <cell r="DV52">
            <v>71846469</v>
          </cell>
          <cell r="DW52">
            <v>70378124</v>
          </cell>
          <cell r="DX52">
            <v>69555263</v>
          </cell>
          <cell r="DY52">
            <v>66091234</v>
          </cell>
          <cell r="DZ52">
            <v>64997357</v>
          </cell>
          <cell r="EA52">
            <v>62851678</v>
          </cell>
          <cell r="EB52">
            <v>62796593</v>
          </cell>
          <cell r="EC52">
            <v>60155212</v>
          </cell>
          <cell r="ED52">
            <v>54952778</v>
          </cell>
          <cell r="EE52">
            <v>54526306</v>
          </cell>
          <cell r="EF52">
            <v>51217059</v>
          </cell>
          <cell r="EG52">
            <v>48413960</v>
          </cell>
          <cell r="EH52">
            <v>47172657</v>
          </cell>
          <cell r="EI52">
            <v>0</v>
          </cell>
          <cell r="EJ52">
            <v>7263106</v>
          </cell>
          <cell r="EK52">
            <v>16772546</v>
          </cell>
          <cell r="EL52">
            <v>0</v>
          </cell>
          <cell r="EM52">
            <v>24035652</v>
          </cell>
          <cell r="EN52">
            <v>19020891</v>
          </cell>
          <cell r="EO52">
            <v>27997951</v>
          </cell>
          <cell r="EP52">
            <v>22348619</v>
          </cell>
          <cell r="EQ52">
            <v>50346570</v>
          </cell>
          <cell r="ER52">
            <v>1006577</v>
          </cell>
          <cell r="ES52">
            <v>265262793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EJ53"/>
          <cell r="EK53"/>
          <cell r="EN53"/>
          <cell r="EO53"/>
          <cell r="EP53"/>
          <cell r="ES53"/>
        </row>
        <row r="54">
          <cell r="B54" t="str">
            <v>TOTAL/ Average</v>
          </cell>
          <cell r="C54">
            <v>5797.8738309999999</v>
          </cell>
          <cell r="D54">
            <v>2844.1051189999998</v>
          </cell>
          <cell r="E54">
            <v>4178.7980930000003</v>
          </cell>
          <cell r="F54">
            <v>711.02614399999993</v>
          </cell>
          <cell r="G54">
            <v>820.32615099999998</v>
          </cell>
          <cell r="H54">
            <v>869.92053700000008</v>
          </cell>
          <cell r="I54">
            <v>4423.2564379999994</v>
          </cell>
          <cell r="J54">
            <v>26.732624000000001</v>
          </cell>
          <cell r="K54">
            <v>144.97718599999999</v>
          </cell>
          <cell r="L54">
            <v>0</v>
          </cell>
          <cell r="M54">
            <v>1</v>
          </cell>
          <cell r="N54">
            <v>0.99999999999999989</v>
          </cell>
          <cell r="O54">
            <v>1</v>
          </cell>
          <cell r="P54">
            <v>1</v>
          </cell>
          <cell r="Q54">
            <v>0.99999999999999978</v>
          </cell>
          <cell r="R54">
            <v>0.99999999999999989</v>
          </cell>
          <cell r="S54">
            <v>1.0004824722592516</v>
          </cell>
          <cell r="T54">
            <v>1.0009180000010987</v>
          </cell>
          <cell r="U54">
            <v>1.0017670527016955</v>
          </cell>
          <cell r="V54">
            <v>1.0009000000089996</v>
          </cell>
          <cell r="W54">
            <v>1.0000991800000001</v>
          </cell>
          <cell r="X54">
            <v>1.0009000009</v>
          </cell>
          <cell r="Y54">
            <v>1.0000090919809086</v>
          </cell>
          <cell r="Z54">
            <v>0.95189885283445985</v>
          </cell>
          <cell r="AA54">
            <v>0.95138671948983888</v>
          </cell>
          <cell r="AB54">
            <v>0.95307549295858951</v>
          </cell>
          <cell r="AC54">
            <v>0.95037494901509756</v>
          </cell>
          <cell r="AD54">
            <v>1.6025241923547673</v>
          </cell>
          <cell r="AE54">
            <v>1</v>
          </cell>
          <cell r="AF54">
            <v>1</v>
          </cell>
          <cell r="AG54">
            <v>1.5918923958840425</v>
          </cell>
          <cell r="AH54">
            <v>1.5802736742316463</v>
          </cell>
          <cell r="AI54">
            <v>0.99999999999999989</v>
          </cell>
          <cell r="AJ54">
            <v>0.99999999999999978</v>
          </cell>
          <cell r="AK54">
            <v>0.99880925099301221</v>
          </cell>
          <cell r="AL54">
            <v>1.444632331524121</v>
          </cell>
          <cell r="AM54">
            <v>1.4551704991838603</v>
          </cell>
          <cell r="AN54">
            <v>1.4650013515877949</v>
          </cell>
          <cell r="AO54">
            <v>1.4654729163501488</v>
          </cell>
          <cell r="AP54">
            <v>1.467094277749533</v>
          </cell>
          <cell r="AQ54">
            <v>14416999472</v>
          </cell>
          <cell r="AR54">
            <v>8996151138</v>
          </cell>
          <cell r="AS54">
            <v>0</v>
          </cell>
          <cell r="AT54">
            <v>10523978164</v>
          </cell>
          <cell r="AU54">
            <v>0</v>
          </cell>
          <cell r="AV54">
            <v>1854368284</v>
          </cell>
          <cell r="AW54">
            <v>2388329246</v>
          </cell>
          <cell r="AX54">
            <v>12133978164</v>
          </cell>
          <cell r="AY54">
            <v>623467164</v>
          </cell>
          <cell r="AZ54">
            <v>958377846</v>
          </cell>
          <cell r="BA54">
            <v>958377.8459999999</v>
          </cell>
          <cell r="BB54">
            <v>217729638</v>
          </cell>
          <cell r="BC54"/>
          <cell r="BD54">
            <v>1</v>
          </cell>
          <cell r="BE54">
            <v>1</v>
          </cell>
          <cell r="BF54">
            <v>1</v>
          </cell>
          <cell r="BG54">
            <v>1</v>
          </cell>
          <cell r="BH54">
            <v>0.16322907615006088</v>
          </cell>
          <cell r="BI54">
            <v>2.4438342607894768E-2</v>
          </cell>
          <cell r="BJ54">
            <v>0.18545751585926931</v>
          </cell>
          <cell r="BK54">
            <v>0.1607472128207639</v>
          </cell>
          <cell r="BL54">
            <v>0.31564540021291121</v>
          </cell>
          <cell r="BM54">
            <v>0.45902883708388054</v>
          </cell>
          <cell r="BN54">
            <v>0.11254783325337936</v>
          </cell>
          <cell r="BO54">
            <v>0.57470127339144095</v>
          </cell>
          <cell r="BP54">
            <v>0.10828559587678105</v>
          </cell>
          <cell r="BQ54">
            <v>3.5838227016656767E-2</v>
          </cell>
          <cell r="BR54">
            <v>7.2447368860124289E-2</v>
          </cell>
          <cell r="BS54">
            <v>0.68060362231049765</v>
          </cell>
          <cell r="BT54">
            <v>0.99965418195758282</v>
          </cell>
          <cell r="BU54">
            <v>1.0009999999999999</v>
          </cell>
          <cell r="BV54">
            <v>1.0008024228314221</v>
          </cell>
          <cell r="BW54">
            <v>5797873831</v>
          </cell>
          <cell r="BX54">
            <v>5663284680</v>
          </cell>
          <cell r="BY54">
            <v>5508799112</v>
          </cell>
          <cell r="BZ54">
            <v>5405746496</v>
          </cell>
          <cell r="CA54">
            <v>5216455108</v>
          </cell>
          <cell r="CB54">
            <v>5185805074</v>
          </cell>
          <cell r="CC54">
            <v>4972082036</v>
          </cell>
          <cell r="CD54">
            <v>4809995893</v>
          </cell>
          <cell r="CE54">
            <v>4723759614</v>
          </cell>
          <cell r="CF54">
            <v>4634502440</v>
          </cell>
          <cell r="CG54">
            <v>4316544802</v>
          </cell>
          <cell r="CH54">
            <v>3971216582</v>
          </cell>
          <cell r="CI54">
            <v>4348797885</v>
          </cell>
          <cell r="CJ54">
            <v>4010760709</v>
          </cell>
          <cell r="CK54">
            <v>3828579689</v>
          </cell>
          <cell r="CL54">
            <v>3810113858</v>
          </cell>
          <cell r="CM54">
            <v>3787939032</v>
          </cell>
          <cell r="CN54">
            <v>3718328587</v>
          </cell>
          <cell r="CO54">
            <v>3614256609</v>
          </cell>
          <cell r="CP54">
            <v>3505329838</v>
          </cell>
          <cell r="CQ54">
            <v>3543749847</v>
          </cell>
          <cell r="CR54">
            <v>3437789852</v>
          </cell>
          <cell r="CS54">
            <v>3325278228</v>
          </cell>
          <cell r="CT54">
            <v>3295667304</v>
          </cell>
          <cell r="CU54">
            <v>3187533317</v>
          </cell>
          <cell r="CV54">
            <v>3154245533</v>
          </cell>
          <cell r="CW54">
            <v>2973920174</v>
          </cell>
          <cell r="CX54">
            <v>2863023794</v>
          </cell>
          <cell r="CY54">
            <v>2724462999</v>
          </cell>
          <cell r="CZ54">
            <v>2624486759</v>
          </cell>
          <cell r="DA54">
            <v>2502841147</v>
          </cell>
          <cell r="DB54">
            <v>2433495538</v>
          </cell>
          <cell r="DC54">
            <v>869920537</v>
          </cell>
          <cell r="DD54">
            <v>841471120</v>
          </cell>
          <cell r="DE54">
            <v>817116577</v>
          </cell>
          <cell r="DF54">
            <v>807463900</v>
          </cell>
          <cell r="DG54">
            <v>783669526</v>
          </cell>
          <cell r="DH54">
            <v>762970940</v>
          </cell>
          <cell r="DI54">
            <v>745822239</v>
          </cell>
          <cell r="DJ54">
            <v>728517618</v>
          </cell>
          <cell r="DK54">
            <v>733913548</v>
          </cell>
          <cell r="DL54">
            <v>652111456</v>
          </cell>
          <cell r="DM54">
            <v>683469643</v>
          </cell>
          <cell r="DN54">
            <v>621682040</v>
          </cell>
          <cell r="DO54">
            <v>640607064</v>
          </cell>
          <cell r="DP54">
            <v>601342860</v>
          </cell>
          <cell r="DQ54">
            <v>605028951</v>
          </cell>
          <cell r="DR54">
            <v>616240724</v>
          </cell>
          <cell r="DS54">
            <v>605814930</v>
          </cell>
          <cell r="DT54">
            <v>579790864</v>
          </cell>
          <cell r="DU54">
            <v>597340172</v>
          </cell>
          <cell r="DV54">
            <v>561821153</v>
          </cell>
          <cell r="DW54">
            <v>557486831</v>
          </cell>
          <cell r="DX54">
            <v>530770439</v>
          </cell>
          <cell r="DY54">
            <v>513140413</v>
          </cell>
          <cell r="DZ54">
            <v>507395372</v>
          </cell>
          <cell r="EA54">
            <v>491686154</v>
          </cell>
          <cell r="EB54">
            <v>488043270</v>
          </cell>
          <cell r="EC54">
            <v>477867067</v>
          </cell>
          <cell r="ED54">
            <v>452538251</v>
          </cell>
          <cell r="EE54">
            <v>452111779</v>
          </cell>
          <cell r="EF54">
            <v>439822307</v>
          </cell>
          <cell r="EG54">
            <v>411596767</v>
          </cell>
          <cell r="EH54">
            <v>395141595</v>
          </cell>
          <cell r="EI54">
            <v>0</v>
          </cell>
          <cell r="EJ54">
            <v>109356983</v>
          </cell>
          <cell r="EK54">
            <v>237098194</v>
          </cell>
          <cell r="EL54">
            <v>0</v>
          </cell>
          <cell r="EM54">
            <v>346455177</v>
          </cell>
          <cell r="EN54">
            <v>159032917</v>
          </cell>
          <cell r="EO54">
            <v>207290781</v>
          </cell>
          <cell r="EP54">
            <v>153402314</v>
          </cell>
          <cell r="EQ54">
            <v>360693095</v>
          </cell>
          <cell r="ER54">
            <v>102674217</v>
          </cell>
          <cell r="ES54">
            <v>2844105119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  <cell r="EN55"/>
          <cell r="EO55"/>
          <cell r="EP55"/>
          <cell r="EQ55"/>
          <cell r="ER55"/>
          <cell r="ES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  <cell r="EN56"/>
          <cell r="EO56"/>
          <cell r="EP56"/>
          <cell r="EQ56"/>
          <cell r="ER56"/>
          <cell r="ES56"/>
        </row>
        <row r="57">
          <cell r="B57" t="str">
            <v>Sep 2021 (Ranking out of 9 banks)</v>
          </cell>
          <cell r="C57">
            <v>7</v>
          </cell>
          <cell r="D57">
            <v>8</v>
          </cell>
          <cell r="E57">
            <v>7</v>
          </cell>
          <cell r="F57">
            <v>5</v>
          </cell>
          <cell r="G57">
            <v>6</v>
          </cell>
          <cell r="H57">
            <v>5</v>
          </cell>
          <cell r="I57">
            <v>9</v>
          </cell>
          <cell r="J57">
            <v>8</v>
          </cell>
          <cell r="K57">
            <v>9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/>
          <cell r="S57"/>
          <cell r="T57">
            <v>7</v>
          </cell>
          <cell r="U57">
            <v>7</v>
          </cell>
          <cell r="V57">
            <v>7</v>
          </cell>
          <cell r="W57">
            <v>7</v>
          </cell>
          <cell r="X57">
            <v>7</v>
          </cell>
          <cell r="Y57">
            <v>7</v>
          </cell>
          <cell r="Z57">
            <v>6</v>
          </cell>
          <cell r="AA57">
            <v>5</v>
          </cell>
          <cell r="AB57">
            <v>6</v>
          </cell>
          <cell r="AC57">
            <v>6</v>
          </cell>
          <cell r="AD57">
            <v>6</v>
          </cell>
          <cell r="AE57">
            <v>6</v>
          </cell>
          <cell r="AF57">
            <v>6</v>
          </cell>
          <cell r="AG57">
            <v>6</v>
          </cell>
          <cell r="AH57">
            <v>6</v>
          </cell>
          <cell r="AI57">
            <v>8</v>
          </cell>
          <cell r="AJ57">
            <v>7</v>
          </cell>
          <cell r="AK57">
            <v>7</v>
          </cell>
          <cell r="AL57">
            <v>8</v>
          </cell>
          <cell r="AM57">
            <v>7</v>
          </cell>
          <cell r="AN57">
            <v>8</v>
          </cell>
          <cell r="AO57">
            <v>7</v>
          </cell>
          <cell r="AP57">
            <v>7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BB57">
            <v>1</v>
          </cell>
          <cell r="BC57" t="e">
            <v>#N/A</v>
          </cell>
          <cell r="BD57">
            <v>7</v>
          </cell>
          <cell r="BE57">
            <v>8</v>
          </cell>
          <cell r="BF57">
            <v>7</v>
          </cell>
          <cell r="BG57">
            <v>9</v>
          </cell>
          <cell r="BH57">
            <v>9</v>
          </cell>
          <cell r="BI57">
            <v>9</v>
          </cell>
          <cell r="BJ57">
            <v>1</v>
          </cell>
          <cell r="BK57">
            <v>1</v>
          </cell>
          <cell r="BL57">
            <v>9</v>
          </cell>
          <cell r="BM57">
            <v>3</v>
          </cell>
          <cell r="BN57">
            <v>8</v>
          </cell>
          <cell r="BO57">
            <v>9</v>
          </cell>
          <cell r="BP57">
            <v>9</v>
          </cell>
          <cell r="BQ57">
            <v>9</v>
          </cell>
          <cell r="BR57">
            <v>9</v>
          </cell>
          <cell r="BS57">
            <v>7</v>
          </cell>
          <cell r="BT57">
            <v>9</v>
          </cell>
          <cell r="BU57">
            <v>7</v>
          </cell>
          <cell r="BV57">
            <v>7</v>
          </cell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  <cell r="EN57"/>
          <cell r="EO57"/>
          <cell r="EP57"/>
          <cell r="EQ57"/>
          <cell r="ER57"/>
          <cell r="ES57"/>
        </row>
        <row r="58">
          <cell r="B58" t="str">
            <v>Jun 2021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5</v>
          </cell>
          <cell r="G58">
            <v>6</v>
          </cell>
          <cell r="H58">
            <v>5</v>
          </cell>
          <cell r="I58">
            <v>9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/>
          <cell r="T58">
            <v>7</v>
          </cell>
          <cell r="U58">
            <v>7</v>
          </cell>
          <cell r="V58">
            <v>7</v>
          </cell>
          <cell r="W58">
            <v>7</v>
          </cell>
          <cell r="X58">
            <v>7</v>
          </cell>
          <cell r="Y58">
            <v>7</v>
          </cell>
          <cell r="Z58">
            <v>6</v>
          </cell>
          <cell r="AA58">
            <v>5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8</v>
          </cell>
          <cell r="AJ58">
            <v>7</v>
          </cell>
          <cell r="AK58">
            <v>7</v>
          </cell>
          <cell r="AL58">
            <v>8</v>
          </cell>
          <cell r="AM58">
            <v>7</v>
          </cell>
          <cell r="AN58">
            <v>8</v>
          </cell>
          <cell r="AO58">
            <v>7</v>
          </cell>
          <cell r="AP58">
            <v>7</v>
          </cell>
          <cell r="AQ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 t="e">
            <v>#N/A</v>
          </cell>
          <cell r="BD58">
            <v>8</v>
          </cell>
          <cell r="BE58">
            <v>8</v>
          </cell>
          <cell r="BF58">
            <v>8</v>
          </cell>
          <cell r="BG58">
            <v>9</v>
          </cell>
          <cell r="BH58">
            <v>9</v>
          </cell>
          <cell r="BI58">
            <v>9</v>
          </cell>
          <cell r="BJ58">
            <v>1</v>
          </cell>
          <cell r="BK58">
            <v>1</v>
          </cell>
          <cell r="BL58">
            <v>9</v>
          </cell>
          <cell r="BM58">
            <v>1</v>
          </cell>
          <cell r="BN58">
            <v>6</v>
          </cell>
          <cell r="BO58">
            <v>9</v>
          </cell>
          <cell r="BP58">
            <v>9</v>
          </cell>
          <cell r="BQ58">
            <v>9</v>
          </cell>
          <cell r="BR58">
            <v>9</v>
          </cell>
          <cell r="BS58">
            <v>7</v>
          </cell>
          <cell r="BT58">
            <v>9</v>
          </cell>
          <cell r="BU58">
            <v>5</v>
          </cell>
          <cell r="BV58">
            <v>8</v>
          </cell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  <cell r="EN58"/>
          <cell r="EO58"/>
          <cell r="EP58"/>
          <cell r="EQ58"/>
          <cell r="ER58"/>
          <cell r="ES58"/>
        </row>
        <row r="59">
          <cell r="B59" t="str">
            <v>Mar 2021 (Ranking out of 9 banks)</v>
          </cell>
          <cell r="C59">
            <v>8</v>
          </cell>
          <cell r="D59">
            <v>7</v>
          </cell>
          <cell r="E59">
            <v>9</v>
          </cell>
          <cell r="F59">
            <v>5</v>
          </cell>
          <cell r="G59">
            <v>6</v>
          </cell>
          <cell r="H59">
            <v>5</v>
          </cell>
          <cell r="I59">
            <v>8</v>
          </cell>
          <cell r="J59">
            <v>8</v>
          </cell>
          <cell r="K59">
            <v>8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/>
          <cell r="S59"/>
          <cell r="T59">
            <v>7</v>
          </cell>
          <cell r="U59">
            <v>7</v>
          </cell>
          <cell r="V59">
            <v>7</v>
          </cell>
          <cell r="W59">
            <v>7</v>
          </cell>
          <cell r="X59">
            <v>7</v>
          </cell>
          <cell r="Y59">
            <v>7</v>
          </cell>
          <cell r="Z59">
            <v>6</v>
          </cell>
          <cell r="AA59">
            <v>5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8</v>
          </cell>
          <cell r="AJ59">
            <v>7</v>
          </cell>
          <cell r="AK59">
            <v>7</v>
          </cell>
          <cell r="AL59">
            <v>8</v>
          </cell>
          <cell r="AM59">
            <v>7</v>
          </cell>
          <cell r="AN59">
            <v>8</v>
          </cell>
          <cell r="AO59">
            <v>7</v>
          </cell>
          <cell r="AP59">
            <v>7</v>
          </cell>
          <cell r="AQ59">
            <v>1</v>
          </cell>
          <cell r="AR59">
            <v>1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1</v>
          </cell>
          <cell r="AY59">
            <v>1</v>
          </cell>
          <cell r="AZ59">
            <v>1</v>
          </cell>
          <cell r="BA59">
            <v>1</v>
          </cell>
          <cell r="BB59">
            <v>1</v>
          </cell>
          <cell r="BC59" t="e">
            <v>#N/A</v>
          </cell>
          <cell r="BD59">
            <v>8</v>
          </cell>
          <cell r="BE59">
            <v>7</v>
          </cell>
          <cell r="BF59">
            <v>9</v>
          </cell>
          <cell r="BG59">
            <v>8</v>
          </cell>
          <cell r="BH59">
            <v>8</v>
          </cell>
          <cell r="BI59">
            <v>8</v>
          </cell>
          <cell r="BJ59">
            <v>1</v>
          </cell>
          <cell r="BK59">
            <v>1</v>
          </cell>
          <cell r="BL59">
            <v>9</v>
          </cell>
          <cell r="BM59">
            <v>1</v>
          </cell>
          <cell r="BN59">
            <v>5</v>
          </cell>
          <cell r="BO59">
            <v>8</v>
          </cell>
          <cell r="BP59">
            <v>9</v>
          </cell>
          <cell r="BQ59">
            <v>9</v>
          </cell>
          <cell r="BR59">
            <v>9</v>
          </cell>
          <cell r="BS59">
            <v>5</v>
          </cell>
          <cell r="BT59">
            <v>8</v>
          </cell>
          <cell r="BU59">
            <v>5</v>
          </cell>
          <cell r="BV59">
            <v>8</v>
          </cell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  <cell r="EN59"/>
          <cell r="EO59"/>
          <cell r="EP59"/>
          <cell r="EQ59"/>
          <cell r="ER59"/>
          <cell r="ES59"/>
        </row>
        <row r="60">
          <cell r="B60" t="str">
            <v>Dec 2020 (Ranking out of 9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6</v>
          </cell>
          <cell r="H60">
            <v>5</v>
          </cell>
          <cell r="I60">
            <v>8</v>
          </cell>
          <cell r="J60">
            <v>8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/>
          <cell r="S60"/>
          <cell r="T60">
            <v>7</v>
          </cell>
          <cell r="U60">
            <v>7</v>
          </cell>
          <cell r="V60">
            <v>7</v>
          </cell>
          <cell r="W60">
            <v>7</v>
          </cell>
          <cell r="X60">
            <v>7</v>
          </cell>
          <cell r="Y60">
            <v>7</v>
          </cell>
          <cell r="Z60">
            <v>6</v>
          </cell>
          <cell r="AA60">
            <v>5</v>
          </cell>
          <cell r="AB60">
            <v>6</v>
          </cell>
          <cell r="AC60">
            <v>6</v>
          </cell>
          <cell r="AD60">
            <v>6</v>
          </cell>
          <cell r="AE60">
            <v>6</v>
          </cell>
          <cell r="AF60">
            <v>6</v>
          </cell>
          <cell r="AG60">
            <v>6</v>
          </cell>
          <cell r="AH60">
            <v>6</v>
          </cell>
          <cell r="AI60">
            <v>8</v>
          </cell>
          <cell r="AJ60">
            <v>7</v>
          </cell>
          <cell r="AK60">
            <v>7</v>
          </cell>
          <cell r="AL60">
            <v>8</v>
          </cell>
          <cell r="AM60">
            <v>7</v>
          </cell>
          <cell r="AN60">
            <v>8</v>
          </cell>
          <cell r="AO60">
            <v>7</v>
          </cell>
          <cell r="AP60">
            <v>7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 t="e">
            <v>#N/A</v>
          </cell>
          <cell r="BD60">
            <v>8</v>
          </cell>
          <cell r="BE60">
            <v>7</v>
          </cell>
          <cell r="BF60">
            <v>9</v>
          </cell>
          <cell r="BG60">
            <v>9</v>
          </cell>
          <cell r="BH60">
            <v>9</v>
          </cell>
          <cell r="BI60">
            <v>8</v>
          </cell>
          <cell r="BJ60">
            <v>1</v>
          </cell>
          <cell r="BK60">
            <v>1</v>
          </cell>
          <cell r="BL60">
            <v>9</v>
          </cell>
          <cell r="BM60">
            <v>5</v>
          </cell>
          <cell r="BN60">
            <v>6</v>
          </cell>
          <cell r="BO60">
            <v>8</v>
          </cell>
          <cell r="BP60">
            <v>9</v>
          </cell>
          <cell r="BQ60">
            <v>9</v>
          </cell>
          <cell r="BR60">
            <v>9</v>
          </cell>
          <cell r="BS60">
            <v>4</v>
          </cell>
          <cell r="BT60">
            <v>8</v>
          </cell>
          <cell r="BU60">
            <v>5</v>
          </cell>
          <cell r="BV60">
            <v>8</v>
          </cell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  <cell r="EN60"/>
          <cell r="EO60"/>
          <cell r="EP60"/>
          <cell r="EQ60"/>
          <cell r="ER60"/>
          <cell r="ES60"/>
        </row>
        <row r="61">
          <cell r="B61" t="str">
            <v>Sep 2020 (Ranking out of 38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5</v>
          </cell>
          <cell r="H61">
            <v>5</v>
          </cell>
          <cell r="I61">
            <v>8</v>
          </cell>
          <cell r="J61">
            <v>8</v>
          </cell>
          <cell r="K61">
            <v>6</v>
          </cell>
          <cell r="L61" t="e">
            <v>#REF!</v>
          </cell>
          <cell r="M61"/>
          <cell r="N61"/>
          <cell r="O61"/>
          <cell r="P61"/>
          <cell r="Q61">
            <v>7</v>
          </cell>
          <cell r="R61"/>
          <cell r="S61"/>
          <cell r="T61"/>
          <cell r="U61"/>
          <cell r="V61"/>
          <cell r="W61"/>
          <cell r="X61"/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  <cell r="AW61" t="e">
            <v>#REF!</v>
          </cell>
          <cell r="AX61" t="e">
            <v>#REF!</v>
          </cell>
          <cell r="AY61" t="e">
            <v>#REF!</v>
          </cell>
          <cell r="AZ61" t="e">
            <v>#REF!</v>
          </cell>
          <cell r="BA61" t="e">
            <v>#REF!</v>
          </cell>
          <cell r="BB61" t="e">
            <v>#REF!</v>
          </cell>
          <cell r="BC61">
            <v>8</v>
          </cell>
          <cell r="BD61">
            <v>8</v>
          </cell>
          <cell r="BE61">
            <v>7</v>
          </cell>
          <cell r="BF61">
            <v>9</v>
          </cell>
          <cell r="BG61">
            <v>6</v>
          </cell>
          <cell r="BH61">
            <v>7</v>
          </cell>
          <cell r="BI61">
            <v>5</v>
          </cell>
          <cell r="BJ61">
            <v>2</v>
          </cell>
          <cell r="BK61">
            <v>1</v>
          </cell>
          <cell r="BL61">
            <v>9</v>
          </cell>
          <cell r="BM61">
            <v>3</v>
          </cell>
          <cell r="BN61">
            <v>2</v>
          </cell>
          <cell r="BO61">
            <v>7</v>
          </cell>
          <cell r="BP61">
            <v>9</v>
          </cell>
          <cell r="BQ61">
            <v>9</v>
          </cell>
          <cell r="BR61">
            <v>9</v>
          </cell>
          <cell r="BS61">
            <v>3</v>
          </cell>
          <cell r="BT61">
            <v>6</v>
          </cell>
          <cell r="BU61">
            <v>5</v>
          </cell>
          <cell r="BV61">
            <v>6</v>
          </cell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  <cell r="EN61"/>
          <cell r="EO61"/>
          <cell r="EP61"/>
          <cell r="EQ61"/>
          <cell r="ER61"/>
          <cell r="ES61"/>
        </row>
        <row r="62">
          <cell r="B62" t="str">
            <v>Jun 2020 (Ranking out of 9 banks)</v>
          </cell>
          <cell r="C62">
            <v>8</v>
          </cell>
          <cell r="D62">
            <v>7</v>
          </cell>
          <cell r="E62">
            <v>9</v>
          </cell>
          <cell r="F62">
            <v>5</v>
          </cell>
          <cell r="G62">
            <v>5</v>
          </cell>
          <cell r="H62">
            <v>5</v>
          </cell>
          <cell r="I62">
            <v>8</v>
          </cell>
          <cell r="J62">
            <v>8</v>
          </cell>
          <cell r="K62">
            <v>8</v>
          </cell>
          <cell r="L62"/>
          <cell r="M62"/>
          <cell r="N62"/>
          <cell r="O62"/>
          <cell r="P62"/>
          <cell r="Q62"/>
          <cell r="R62">
            <v>8</v>
          </cell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>
            <v>8</v>
          </cell>
          <cell r="BD62">
            <v>8</v>
          </cell>
          <cell r="BE62">
            <v>7</v>
          </cell>
          <cell r="BF62">
            <v>9</v>
          </cell>
          <cell r="BG62">
            <v>8</v>
          </cell>
          <cell r="BH62">
            <v>7</v>
          </cell>
          <cell r="BI62">
            <v>6</v>
          </cell>
          <cell r="BJ62">
            <v>2</v>
          </cell>
          <cell r="BK62">
            <v>1</v>
          </cell>
          <cell r="BL62">
            <v>9</v>
          </cell>
          <cell r="BM62">
            <v>2</v>
          </cell>
          <cell r="BN62">
            <v>2</v>
          </cell>
          <cell r="BO62">
            <v>8</v>
          </cell>
          <cell r="BP62">
            <v>8</v>
          </cell>
          <cell r="BQ62">
            <v>8</v>
          </cell>
          <cell r="BR62">
            <v>9</v>
          </cell>
          <cell r="BS62">
            <v>3</v>
          </cell>
          <cell r="BT62">
            <v>6</v>
          </cell>
          <cell r="BU62">
            <v>6</v>
          </cell>
          <cell r="BV62">
            <v>7</v>
          </cell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  <cell r="EN62"/>
          <cell r="EO62"/>
          <cell r="EP62"/>
          <cell r="EQ62"/>
          <cell r="ER62"/>
          <cell r="ES62"/>
        </row>
        <row r="63">
          <cell r="B63" t="str">
            <v>Mar 2020 (Ranking out of 9 banks)</v>
          </cell>
          <cell r="C63">
            <v>8</v>
          </cell>
          <cell r="D63">
            <v>7</v>
          </cell>
          <cell r="E63">
            <v>9</v>
          </cell>
          <cell r="F63">
            <v>5</v>
          </cell>
          <cell r="G63">
            <v>5</v>
          </cell>
          <cell r="H63">
            <v>5</v>
          </cell>
          <cell r="I63">
            <v>8</v>
          </cell>
          <cell r="J63">
            <v>9</v>
          </cell>
          <cell r="K63">
            <v>7</v>
          </cell>
          <cell r="L63" t="e">
            <v>#N/A</v>
          </cell>
          <cell r="M63"/>
          <cell r="N63"/>
          <cell r="O63"/>
          <cell r="P63"/>
          <cell r="Q63"/>
          <cell r="R63"/>
          <cell r="S63">
            <v>7</v>
          </cell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>
            <v>8</v>
          </cell>
          <cell r="BE63">
            <v>7</v>
          </cell>
          <cell r="BF63">
            <v>9</v>
          </cell>
          <cell r="BG63">
            <v>7</v>
          </cell>
          <cell r="BH63">
            <v>8</v>
          </cell>
          <cell r="BI63">
            <v>6</v>
          </cell>
          <cell r="BJ63">
            <v>2</v>
          </cell>
          <cell r="BK63">
            <v>1</v>
          </cell>
          <cell r="BL63">
            <v>9</v>
          </cell>
          <cell r="BM63">
            <v>2</v>
          </cell>
          <cell r="BN63">
            <v>2</v>
          </cell>
          <cell r="BO63">
            <v>9</v>
          </cell>
          <cell r="BP63">
            <v>9</v>
          </cell>
          <cell r="BQ63">
            <v>9</v>
          </cell>
          <cell r="BR63">
            <v>9</v>
          </cell>
          <cell r="BS63">
            <v>5</v>
          </cell>
          <cell r="BT63">
            <v>6</v>
          </cell>
          <cell r="BU63">
            <v>7</v>
          </cell>
          <cell r="BV63">
            <v>7</v>
          </cell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  <cell r="EN63"/>
          <cell r="EO63"/>
          <cell r="EP63"/>
          <cell r="EQ63"/>
          <cell r="ER63"/>
          <cell r="ES63"/>
        </row>
        <row r="64">
          <cell r="B64" t="str">
            <v>Jun 2019 (Ranking out of 9 banks)</v>
          </cell>
          <cell r="C64">
            <v>7</v>
          </cell>
          <cell r="D64">
            <v>6</v>
          </cell>
          <cell r="E64">
            <v>6</v>
          </cell>
          <cell r="F64">
            <v>4</v>
          </cell>
          <cell r="G64">
            <v>4</v>
          </cell>
          <cell r="H64">
            <v>4</v>
          </cell>
          <cell r="I64">
            <v>7</v>
          </cell>
          <cell r="J64">
            <v>9</v>
          </cell>
          <cell r="K64">
            <v>7</v>
          </cell>
          <cell r="L64"/>
          <cell r="M64"/>
          <cell r="N64"/>
          <cell r="O64"/>
          <cell r="P64"/>
          <cell r="Q64"/>
          <cell r="R64"/>
          <cell r="S64"/>
          <cell r="T64"/>
          <cell r="U64">
            <v>6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/>
          <cell r="BC64">
            <v>7</v>
          </cell>
          <cell r="BD64">
            <v>7</v>
          </cell>
          <cell r="BE64">
            <v>6</v>
          </cell>
          <cell r="BF64">
            <v>6</v>
          </cell>
          <cell r="BG64">
            <v>7</v>
          </cell>
          <cell r="BH64">
            <v>9</v>
          </cell>
          <cell r="BI64">
            <v>8</v>
          </cell>
          <cell r="BJ64">
            <v>1</v>
          </cell>
          <cell r="BK64">
            <v>1</v>
          </cell>
          <cell r="BL64">
            <v>9</v>
          </cell>
          <cell r="BM64">
            <v>2</v>
          </cell>
          <cell r="BN64">
            <v>2</v>
          </cell>
          <cell r="BO64">
            <v>7</v>
          </cell>
          <cell r="BP64">
            <v>8</v>
          </cell>
          <cell r="BQ64">
            <v>9</v>
          </cell>
          <cell r="BR64">
            <v>9</v>
          </cell>
          <cell r="BS64">
            <v>5</v>
          </cell>
          <cell r="BT64">
            <v>6</v>
          </cell>
          <cell r="BU64">
            <v>7</v>
          </cell>
          <cell r="BV64">
            <v>7</v>
          </cell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  <cell r="EN64"/>
          <cell r="EO64"/>
          <cell r="EP64"/>
          <cell r="EQ64"/>
          <cell r="ER64"/>
          <cell r="ES64"/>
        </row>
        <row r="65">
          <cell r="B65" t="str">
            <v>Mar 2019 (Ranking out of 9 banks)</v>
          </cell>
          <cell r="C65">
            <v>7</v>
          </cell>
          <cell r="D65">
            <v>6</v>
          </cell>
          <cell r="E65">
            <v>6</v>
          </cell>
          <cell r="F65">
            <v>4</v>
          </cell>
          <cell r="G65">
            <v>4</v>
          </cell>
          <cell r="H65">
            <v>4</v>
          </cell>
          <cell r="I65">
            <v>7</v>
          </cell>
          <cell r="J65">
            <v>9</v>
          </cell>
          <cell r="K65">
            <v>8</v>
          </cell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>
            <v>6</v>
          </cell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>
            <v>1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1</v>
          </cell>
          <cell r="AY65">
            <v>1</v>
          </cell>
          <cell r="AZ65">
            <v>1</v>
          </cell>
          <cell r="BA65">
            <v>1</v>
          </cell>
          <cell r="BB65">
            <v>1</v>
          </cell>
          <cell r="BC65"/>
          <cell r="BD65">
            <v>7</v>
          </cell>
          <cell r="BE65">
            <v>6</v>
          </cell>
          <cell r="BF65">
            <v>6</v>
          </cell>
          <cell r="BG65">
            <v>8</v>
          </cell>
          <cell r="BH65">
            <v>9</v>
          </cell>
          <cell r="BI65">
            <v>8</v>
          </cell>
          <cell r="BJ65">
            <v>1</v>
          </cell>
          <cell r="BK65">
            <v>1</v>
          </cell>
          <cell r="BL65">
            <v>9</v>
          </cell>
          <cell r="BM65">
            <v>2</v>
          </cell>
          <cell r="BN65">
            <v>1</v>
          </cell>
          <cell r="BO65">
            <v>7</v>
          </cell>
          <cell r="BP65">
            <v>8</v>
          </cell>
          <cell r="BQ65">
            <v>9</v>
          </cell>
          <cell r="BR65">
            <v>9</v>
          </cell>
          <cell r="BS65">
            <v>5</v>
          </cell>
          <cell r="BT65">
            <v>6</v>
          </cell>
          <cell r="BU65">
            <v>7</v>
          </cell>
          <cell r="BV65">
            <v>7</v>
          </cell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  <cell r="EN65"/>
          <cell r="EO65"/>
          <cell r="EP65"/>
          <cell r="EQ65"/>
          <cell r="ER65"/>
          <cell r="ES65"/>
        </row>
        <row r="66"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  <cell r="EN66"/>
          <cell r="EO66"/>
          <cell r="EP66"/>
          <cell r="EQ66"/>
          <cell r="ER66"/>
          <cell r="ES66"/>
        </row>
        <row r="67">
          <cell r="B67" t="str">
            <v>Sep 2021 (Ranking out of 39 banks)</v>
          </cell>
          <cell r="C67">
            <v>7</v>
          </cell>
          <cell r="D67">
            <v>8</v>
          </cell>
          <cell r="E67">
            <v>7</v>
          </cell>
          <cell r="F67">
            <v>5</v>
          </cell>
          <cell r="G67">
            <v>6</v>
          </cell>
          <cell r="H67">
            <v>5</v>
          </cell>
          <cell r="I67">
            <v>9</v>
          </cell>
          <cell r="J67">
            <v>9</v>
          </cell>
          <cell r="K67">
            <v>9</v>
          </cell>
          <cell r="L67" t="e">
            <v>#REF!</v>
          </cell>
          <cell r="M67">
            <v>7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 t="e">
            <v>#REF!</v>
          </cell>
          <cell r="BC67" t="e">
            <v>#REF!</v>
          </cell>
          <cell r="BD67">
            <v>8</v>
          </cell>
          <cell r="BE67">
            <v>8</v>
          </cell>
          <cell r="BF67">
            <v>8</v>
          </cell>
          <cell r="BG67">
            <v>9</v>
          </cell>
          <cell r="BH67">
            <v>22</v>
          </cell>
          <cell r="BI67">
            <v>17</v>
          </cell>
          <cell r="BJ67">
            <v>13</v>
          </cell>
          <cell r="BK67">
            <v>15</v>
          </cell>
          <cell r="BL67">
            <v>24</v>
          </cell>
          <cell r="BM67">
            <v>5</v>
          </cell>
          <cell r="BN67">
            <v>23</v>
          </cell>
          <cell r="BO67">
            <v>32</v>
          </cell>
          <cell r="BP67">
            <v>33</v>
          </cell>
          <cell r="BQ67">
            <v>22</v>
          </cell>
          <cell r="BR67">
            <v>29</v>
          </cell>
          <cell r="BS67">
            <v>22</v>
          </cell>
          <cell r="BT67">
            <v>9</v>
          </cell>
          <cell r="BU67">
            <v>5</v>
          </cell>
          <cell r="BV67">
            <v>8</v>
          </cell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  <cell r="EN67"/>
          <cell r="EO67"/>
          <cell r="EP67"/>
          <cell r="EQ67"/>
          <cell r="ER67"/>
          <cell r="ES67"/>
        </row>
        <row r="68">
          <cell r="B68" t="str">
            <v>Jun 2021 (Ranking out of 39 banks)</v>
          </cell>
          <cell r="C68">
            <v>8</v>
          </cell>
          <cell r="D68">
            <v>8</v>
          </cell>
          <cell r="E68">
            <v>8</v>
          </cell>
          <cell r="F68">
            <v>5</v>
          </cell>
          <cell r="G68">
            <v>7</v>
          </cell>
          <cell r="H68">
            <v>5</v>
          </cell>
          <cell r="I68">
            <v>9</v>
          </cell>
          <cell r="J68">
            <v>9</v>
          </cell>
          <cell r="K68">
            <v>9</v>
          </cell>
          <cell r="L68" t="e">
            <v>#REF!</v>
          </cell>
          <cell r="M68"/>
          <cell r="N68">
            <v>7</v>
          </cell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 t="e">
            <v>#REF!</v>
          </cell>
          <cell r="BC68" t="e">
            <v>#REF!</v>
          </cell>
          <cell r="BD68">
            <v>8</v>
          </cell>
          <cell r="BE68">
            <v>8</v>
          </cell>
          <cell r="BF68">
            <v>8</v>
          </cell>
          <cell r="BG68">
            <v>9</v>
          </cell>
          <cell r="BH68">
            <v>22</v>
          </cell>
          <cell r="BI68">
            <v>17</v>
          </cell>
          <cell r="BJ68">
            <v>13</v>
          </cell>
          <cell r="BK68">
            <v>15</v>
          </cell>
          <cell r="BL68">
            <v>24</v>
          </cell>
          <cell r="BM68">
            <v>5</v>
          </cell>
          <cell r="BN68">
            <v>23</v>
          </cell>
          <cell r="BO68">
            <v>32</v>
          </cell>
          <cell r="BP68">
            <v>33</v>
          </cell>
          <cell r="BQ68">
            <v>22</v>
          </cell>
          <cell r="BR68">
            <v>29</v>
          </cell>
          <cell r="BS68">
            <v>22</v>
          </cell>
          <cell r="BT68">
            <v>9</v>
          </cell>
          <cell r="BU68">
            <v>5</v>
          </cell>
          <cell r="BV68">
            <v>8</v>
          </cell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  <cell r="EN68"/>
          <cell r="EO68"/>
          <cell r="EP68"/>
          <cell r="EQ68"/>
          <cell r="ER68"/>
          <cell r="ES68"/>
        </row>
        <row r="69">
          <cell r="B69" t="str">
            <v>Mar 2021 (Ranking out of 39 banks)</v>
          </cell>
          <cell r="C69">
            <v>8</v>
          </cell>
          <cell r="D69">
            <v>7</v>
          </cell>
          <cell r="E69">
            <v>9</v>
          </cell>
          <cell r="F69">
            <v>5</v>
          </cell>
          <cell r="G69">
            <v>6</v>
          </cell>
          <cell r="H69">
            <v>5</v>
          </cell>
          <cell r="I69">
            <v>8</v>
          </cell>
          <cell r="J69">
            <v>8</v>
          </cell>
          <cell r="K69">
            <v>8</v>
          </cell>
          <cell r="L69" t="e">
            <v>#REF!</v>
          </cell>
          <cell r="M69"/>
          <cell r="N69"/>
          <cell r="O69">
            <v>7</v>
          </cell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 t="e">
            <v>#REF!</v>
          </cell>
          <cell r="BB69" t="e">
            <v>#REF!</v>
          </cell>
          <cell r="BC69" t="e">
            <v>#REF!</v>
          </cell>
          <cell r="BD69">
            <v>8</v>
          </cell>
          <cell r="BE69">
            <v>7</v>
          </cell>
          <cell r="BF69">
            <v>9</v>
          </cell>
          <cell r="BG69">
            <v>8</v>
          </cell>
          <cell r="BH69">
            <v>17</v>
          </cell>
          <cell r="BI69">
            <v>13</v>
          </cell>
          <cell r="BJ69">
            <v>14</v>
          </cell>
          <cell r="BK69">
            <v>13</v>
          </cell>
          <cell r="BL69">
            <v>27</v>
          </cell>
          <cell r="BM69">
            <v>4</v>
          </cell>
          <cell r="BN69">
            <v>21</v>
          </cell>
          <cell r="BO69">
            <v>15</v>
          </cell>
          <cell r="BP69">
            <v>31</v>
          </cell>
          <cell r="BQ69">
            <v>18</v>
          </cell>
          <cell r="BR69">
            <v>30</v>
          </cell>
          <cell r="BS69">
            <v>18</v>
          </cell>
          <cell r="BT69">
            <v>8</v>
          </cell>
          <cell r="BU69">
            <v>5</v>
          </cell>
          <cell r="BV69">
            <v>8</v>
          </cell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/>
          <cell r="EK69"/>
          <cell r="EL69"/>
          <cell r="EM69"/>
          <cell r="EN69"/>
          <cell r="EO69"/>
          <cell r="EP69"/>
          <cell r="EQ69"/>
          <cell r="ER69"/>
          <cell r="ES69"/>
        </row>
        <row r="70">
          <cell r="B70" t="str">
            <v>Dec 2020 (Ranking out of 38 banks)</v>
          </cell>
          <cell r="C70">
            <v>8</v>
          </cell>
          <cell r="D70">
            <v>7</v>
          </cell>
          <cell r="E70">
            <v>9</v>
          </cell>
          <cell r="F70">
            <v>5</v>
          </cell>
          <cell r="G70">
            <v>6</v>
          </cell>
          <cell r="H70">
            <v>5</v>
          </cell>
          <cell r="I70">
            <v>8</v>
          </cell>
          <cell r="J70">
            <v>9</v>
          </cell>
          <cell r="K70">
            <v>11</v>
          </cell>
          <cell r="L70" t="e">
            <v>#REF!</v>
          </cell>
          <cell r="M70"/>
          <cell r="N70"/>
          <cell r="O70"/>
          <cell r="P70">
            <v>7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A70" t="e">
            <v>#REF!</v>
          </cell>
          <cell r="BB70" t="e">
            <v>#REF!</v>
          </cell>
          <cell r="BC70" t="e">
            <v>#REF!</v>
          </cell>
          <cell r="BD70">
            <v>8</v>
          </cell>
          <cell r="BE70">
            <v>7</v>
          </cell>
          <cell r="BF70">
            <v>9</v>
          </cell>
          <cell r="BG70">
            <v>11</v>
          </cell>
          <cell r="BH70">
            <v>21</v>
          </cell>
          <cell r="BI70">
            <v>18</v>
          </cell>
          <cell r="BJ70">
            <v>12</v>
          </cell>
          <cell r="BK70">
            <v>13</v>
          </cell>
          <cell r="BL70">
            <v>24</v>
          </cell>
          <cell r="BM70">
            <v>9</v>
          </cell>
          <cell r="BN70">
            <v>20</v>
          </cell>
          <cell r="BO70">
            <v>26</v>
          </cell>
          <cell r="BP70">
            <v>35</v>
          </cell>
          <cell r="BQ70">
            <v>21</v>
          </cell>
          <cell r="BR70">
            <v>33</v>
          </cell>
          <cell r="BS70">
            <v>14</v>
          </cell>
          <cell r="BT70">
            <v>8</v>
          </cell>
          <cell r="BU70">
            <v>5</v>
          </cell>
          <cell r="BV70">
            <v>8</v>
          </cell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  <cell r="EJ70"/>
          <cell r="EK70"/>
          <cell r="EL70"/>
          <cell r="EM70"/>
          <cell r="EN70"/>
          <cell r="EO70"/>
          <cell r="EP70"/>
          <cell r="EQ70"/>
          <cell r="ER70"/>
          <cell r="ES70"/>
        </row>
        <row r="71">
          <cell r="B71" t="str">
            <v>Sep 2020 (Ranking out of 38 banks)</v>
          </cell>
          <cell r="C71">
            <v>8</v>
          </cell>
          <cell r="D71">
            <v>7</v>
          </cell>
          <cell r="E71">
            <v>9</v>
          </cell>
          <cell r="F71">
            <v>5</v>
          </cell>
          <cell r="G71">
            <v>5</v>
          </cell>
          <cell r="H71">
            <v>5</v>
          </cell>
          <cell r="I71">
            <v>8</v>
          </cell>
          <cell r="J71">
            <v>8</v>
          </cell>
          <cell r="K71">
            <v>6</v>
          </cell>
          <cell r="L71" t="e">
            <v>#REF!</v>
          </cell>
          <cell r="M71"/>
          <cell r="N71"/>
          <cell r="O71"/>
          <cell r="P71"/>
          <cell r="Q71">
            <v>7</v>
          </cell>
          <cell r="R71"/>
          <cell r="S71"/>
          <cell r="T71"/>
          <cell r="U71"/>
          <cell r="V71"/>
          <cell r="W71"/>
          <cell r="X71"/>
          <cell r="Y71"/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A71" t="e">
            <v>#REF!</v>
          </cell>
          <cell r="BB71" t="e">
            <v>#REF!</v>
          </cell>
          <cell r="BC71" t="e">
            <v>#REF!</v>
          </cell>
          <cell r="BD71">
            <v>8</v>
          </cell>
          <cell r="BE71">
            <v>7</v>
          </cell>
          <cell r="BF71">
            <v>9</v>
          </cell>
          <cell r="BG71">
            <v>6</v>
          </cell>
          <cell r="BH71">
            <v>13</v>
          </cell>
          <cell r="BI71">
            <v>8</v>
          </cell>
          <cell r="BJ71">
            <v>17</v>
          </cell>
          <cell r="BK71">
            <v>15</v>
          </cell>
          <cell r="BL71">
            <v>23</v>
          </cell>
          <cell r="BM71">
            <v>7</v>
          </cell>
          <cell r="BN71">
            <v>8</v>
          </cell>
          <cell r="BO71">
            <v>19</v>
          </cell>
          <cell r="BP71">
            <v>30</v>
          </cell>
          <cell r="BQ71">
            <v>21</v>
          </cell>
          <cell r="BR71">
            <v>25</v>
          </cell>
          <cell r="BS71">
            <v>12</v>
          </cell>
          <cell r="BT71">
            <v>6</v>
          </cell>
          <cell r="BU71">
            <v>5</v>
          </cell>
          <cell r="BV71">
            <v>6</v>
          </cell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  <cell r="EJ71"/>
          <cell r="EK71"/>
          <cell r="EL71"/>
          <cell r="EM71"/>
          <cell r="EN71"/>
          <cell r="EO71"/>
          <cell r="EP71"/>
          <cell r="EQ71"/>
          <cell r="ER71"/>
          <cell r="ES71"/>
        </row>
        <row r="72">
          <cell r="B72" t="str">
            <v>Jun 2020 (Ranking out of 38 banks)</v>
          </cell>
          <cell r="C72">
            <v>8</v>
          </cell>
          <cell r="D72">
            <v>7</v>
          </cell>
          <cell r="E72">
            <v>9</v>
          </cell>
          <cell r="F72">
            <v>5</v>
          </cell>
          <cell r="G72">
            <v>5</v>
          </cell>
          <cell r="H72">
            <v>5</v>
          </cell>
          <cell r="I72">
            <v>8</v>
          </cell>
          <cell r="J72">
            <v>8</v>
          </cell>
          <cell r="K72">
            <v>8</v>
          </cell>
          <cell r="L72" t="e">
            <v>#REF!</v>
          </cell>
          <cell r="M72"/>
          <cell r="N72"/>
          <cell r="O72"/>
          <cell r="P72"/>
          <cell r="Q72"/>
          <cell r="R72">
            <v>8</v>
          </cell>
          <cell r="S72"/>
          <cell r="T72"/>
          <cell r="U72"/>
          <cell r="V72"/>
          <cell r="W72"/>
          <cell r="X72"/>
          <cell r="Y72"/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  <cell r="AW72" t="e">
            <v>#REF!</v>
          </cell>
          <cell r="AX72" t="e">
            <v>#REF!</v>
          </cell>
          <cell r="AY72" t="e">
            <v>#REF!</v>
          </cell>
          <cell r="AZ72" t="e">
            <v>#REF!</v>
          </cell>
          <cell r="BA72" t="e">
            <v>#REF!</v>
          </cell>
          <cell r="BB72" t="e">
            <v>#REF!</v>
          </cell>
          <cell r="BC72" t="e">
            <v>#REF!</v>
          </cell>
          <cell r="BD72">
            <v>8</v>
          </cell>
          <cell r="BE72">
            <v>7</v>
          </cell>
          <cell r="BF72">
            <v>9</v>
          </cell>
          <cell r="BG72">
            <v>8</v>
          </cell>
          <cell r="BH72">
            <v>15</v>
          </cell>
          <cell r="BI72">
            <v>11</v>
          </cell>
          <cell r="BJ72">
            <v>16</v>
          </cell>
          <cell r="BK72">
            <v>14</v>
          </cell>
          <cell r="BL72">
            <v>26</v>
          </cell>
          <cell r="BM72">
            <v>6</v>
          </cell>
          <cell r="BN72">
            <v>8</v>
          </cell>
          <cell r="BO72">
            <v>20</v>
          </cell>
          <cell r="BP72">
            <v>30</v>
          </cell>
          <cell r="BQ72">
            <v>21</v>
          </cell>
          <cell r="BR72">
            <v>28</v>
          </cell>
          <cell r="BS72">
            <v>13</v>
          </cell>
          <cell r="BT72">
            <v>6</v>
          </cell>
          <cell r="BU72">
            <v>6</v>
          </cell>
          <cell r="BV72">
            <v>7</v>
          </cell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  <cell r="DX72"/>
          <cell r="DY72"/>
          <cell r="DZ72"/>
          <cell r="EA72"/>
          <cell r="EB72"/>
          <cell r="EC72"/>
          <cell r="ED72"/>
          <cell r="EE72"/>
          <cell r="EF72"/>
          <cell r="EG72"/>
          <cell r="EH72"/>
          <cell r="EI72"/>
          <cell r="EJ72"/>
          <cell r="EK72"/>
          <cell r="EL72"/>
          <cell r="EM72"/>
          <cell r="EN72"/>
          <cell r="EO72"/>
          <cell r="EP72"/>
          <cell r="EQ72"/>
          <cell r="ER72"/>
          <cell r="ES72"/>
        </row>
        <row r="73">
          <cell r="B73" t="str">
            <v>Mar 2020 (Ranking out of 38 banks)</v>
          </cell>
          <cell r="C73">
            <v>8</v>
          </cell>
          <cell r="D73">
            <v>7</v>
          </cell>
          <cell r="E73">
            <v>9</v>
          </cell>
          <cell r="F73">
            <v>5</v>
          </cell>
          <cell r="G73">
            <v>5</v>
          </cell>
          <cell r="H73">
            <v>5</v>
          </cell>
          <cell r="I73">
            <v>8</v>
          </cell>
          <cell r="J73">
            <v>10</v>
          </cell>
          <cell r="K73">
            <v>7</v>
          </cell>
          <cell r="L73" t="e">
            <v>#REF!</v>
          </cell>
          <cell r="M73"/>
          <cell r="N73"/>
          <cell r="O73"/>
          <cell r="P73"/>
          <cell r="Q73"/>
          <cell r="R73"/>
          <cell r="S73">
            <v>7</v>
          </cell>
          <cell r="T73"/>
          <cell r="U73"/>
          <cell r="V73"/>
          <cell r="W73"/>
          <cell r="X73"/>
          <cell r="Y73"/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  <cell r="AW73" t="e">
            <v>#REF!</v>
          </cell>
          <cell r="AX73" t="e">
            <v>#REF!</v>
          </cell>
          <cell r="AY73" t="e">
            <v>#REF!</v>
          </cell>
          <cell r="AZ73" t="e">
            <v>#REF!</v>
          </cell>
          <cell r="BA73" t="e">
            <v>#REF!</v>
          </cell>
          <cell r="BB73" t="e">
            <v>#REF!</v>
          </cell>
          <cell r="BC73" t="e">
            <v>#REF!</v>
          </cell>
          <cell r="BD73">
            <v>8</v>
          </cell>
          <cell r="BE73">
            <v>7</v>
          </cell>
          <cell r="BF73">
            <v>9</v>
          </cell>
          <cell r="BG73">
            <v>7</v>
          </cell>
          <cell r="BH73">
            <v>14</v>
          </cell>
          <cell r="BI73">
            <v>11</v>
          </cell>
          <cell r="BJ73">
            <v>14</v>
          </cell>
          <cell r="BK73">
            <v>13</v>
          </cell>
          <cell r="BL73">
            <v>30</v>
          </cell>
          <cell r="BM73">
            <v>5</v>
          </cell>
          <cell r="BN73">
            <v>8</v>
          </cell>
          <cell r="BO73">
            <v>26</v>
          </cell>
          <cell r="BP73">
            <v>29</v>
          </cell>
          <cell r="BQ73">
            <v>18</v>
          </cell>
          <cell r="BR73">
            <v>28</v>
          </cell>
          <cell r="BS73">
            <v>16</v>
          </cell>
          <cell r="BT73">
            <v>6</v>
          </cell>
          <cell r="BU73">
            <v>9</v>
          </cell>
          <cell r="BV73">
            <v>7</v>
          </cell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  <cell r="DU73"/>
          <cell r="DV73"/>
          <cell r="DW73"/>
          <cell r="DX73"/>
          <cell r="DY73"/>
          <cell r="DZ73"/>
          <cell r="EA73"/>
          <cell r="EB73"/>
          <cell r="EC73"/>
          <cell r="ED73"/>
          <cell r="EE73"/>
          <cell r="EF73"/>
          <cell r="EG73"/>
          <cell r="EH73"/>
          <cell r="EI73"/>
          <cell r="EJ73"/>
          <cell r="EK73"/>
          <cell r="EL73"/>
          <cell r="EM73"/>
          <cell r="EN73"/>
          <cell r="EO73"/>
          <cell r="EP73"/>
          <cell r="EQ73"/>
          <cell r="ER73"/>
          <cell r="ES73"/>
        </row>
        <row r="74">
          <cell r="B74" t="str">
            <v>Jun 2019 (Ranking out of 39 banks)</v>
          </cell>
          <cell r="C74">
            <v>7</v>
          </cell>
          <cell r="D74">
            <v>6</v>
          </cell>
          <cell r="E74">
            <v>6</v>
          </cell>
          <cell r="F74">
            <v>4</v>
          </cell>
          <cell r="G74">
            <v>4</v>
          </cell>
          <cell r="H74">
            <v>4</v>
          </cell>
          <cell r="I74">
            <v>7</v>
          </cell>
          <cell r="J74">
            <v>11</v>
          </cell>
          <cell r="K74">
            <v>7</v>
          </cell>
          <cell r="L74">
            <v>0</v>
          </cell>
          <cell r="M74"/>
          <cell r="N74"/>
          <cell r="O74"/>
          <cell r="P74"/>
          <cell r="Q74"/>
          <cell r="R74"/>
          <cell r="S74"/>
          <cell r="T74"/>
          <cell r="U74">
            <v>6</v>
          </cell>
          <cell r="V74"/>
          <cell r="W74"/>
          <cell r="X74"/>
          <cell r="Y74"/>
          <cell r="Z74">
            <v>0</v>
          </cell>
          <cell r="AA74">
            <v>2.2831051018938715E-3</v>
          </cell>
          <cell r="AB74">
            <v>2.667232875557445E-3</v>
          </cell>
          <cell r="AC74">
            <v>2.7943385230868381E-3</v>
          </cell>
          <cell r="AD74">
            <v>2.9311894911254019E-3</v>
          </cell>
          <cell r="AE74">
            <v>3.0410302221931039E-3</v>
          </cell>
          <cell r="AF74">
            <v>3.2463100336946882E-3</v>
          </cell>
          <cell r="AG74">
            <v>3.127047466179375E-3</v>
          </cell>
          <cell r="AH74">
            <v>3.4316570805427039E-3</v>
          </cell>
          <cell r="AI74">
            <v>3.5951394425047193E-3</v>
          </cell>
          <cell r="AJ74">
            <v>3.5168922779126709E-3</v>
          </cell>
          <cell r="AK74">
            <v>3.6589293862348505E-3</v>
          </cell>
          <cell r="AL74">
            <v>3.8139306267146143E-3</v>
          </cell>
          <cell r="AM74">
            <v>4.1598331954687522E-3</v>
          </cell>
          <cell r="AN74">
            <v>4.3305980844768359E-3</v>
          </cell>
          <cell r="AO74">
            <v>4.7091276126817556E-3</v>
          </cell>
          <cell r="AP74">
            <v>4.9352439066792245E-3</v>
          </cell>
          <cell r="AQ74">
            <v>5.0564486501753214E-3</v>
          </cell>
          <cell r="AR74">
            <v>313413032</v>
          </cell>
          <cell r="AS74">
            <v>195568503</v>
          </cell>
          <cell r="AT74">
            <v>0</v>
          </cell>
          <cell r="AU74">
            <v>228782134</v>
          </cell>
          <cell r="AV74">
            <v>0</v>
          </cell>
          <cell r="AW74">
            <v>40312354</v>
          </cell>
          <cell r="AX74">
            <v>51920201</v>
          </cell>
          <cell r="AY74">
            <v>263782134</v>
          </cell>
          <cell r="AZ74">
            <v>13553634</v>
          </cell>
          <cell r="BA74">
            <v>20834301</v>
          </cell>
          <cell r="BB74">
            <v>20834.300999999999</v>
          </cell>
          <cell r="BC74">
            <v>7</v>
          </cell>
          <cell r="BD74">
            <v>7</v>
          </cell>
          <cell r="BE74">
            <v>6</v>
          </cell>
          <cell r="BF74">
            <v>6</v>
          </cell>
          <cell r="BG74">
            <v>7</v>
          </cell>
          <cell r="BH74">
            <v>15</v>
          </cell>
          <cell r="BI74">
            <v>14</v>
          </cell>
          <cell r="BJ74">
            <v>18</v>
          </cell>
          <cell r="BK74">
            <v>18</v>
          </cell>
          <cell r="BL74">
            <v>32</v>
          </cell>
          <cell r="BM74">
            <v>6</v>
          </cell>
          <cell r="BN74">
            <v>6</v>
          </cell>
          <cell r="BO74">
            <v>16</v>
          </cell>
          <cell r="BP74">
            <v>31</v>
          </cell>
          <cell r="BQ74">
            <v>20</v>
          </cell>
          <cell r="BR74">
            <v>32</v>
          </cell>
          <cell r="BS74">
            <v>22</v>
          </cell>
          <cell r="BT74">
            <v>6</v>
          </cell>
          <cell r="BU74">
            <v>8</v>
          </cell>
          <cell r="BV74">
            <v>7</v>
          </cell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K74"/>
          <cell r="DL74"/>
          <cell r="DM74"/>
          <cell r="DN74"/>
          <cell r="DO74"/>
          <cell r="DP74"/>
          <cell r="DQ74"/>
          <cell r="DR74"/>
          <cell r="DS74"/>
          <cell r="DT74"/>
          <cell r="DU74"/>
          <cell r="DV74"/>
          <cell r="DW74"/>
          <cell r="DX74"/>
          <cell r="DY74"/>
          <cell r="DZ74"/>
          <cell r="EA74"/>
          <cell r="EB74"/>
          <cell r="EC74"/>
          <cell r="ED74"/>
          <cell r="EE74"/>
          <cell r="EF74"/>
          <cell r="EG74"/>
          <cell r="EH74"/>
          <cell r="EI74"/>
          <cell r="EJ74"/>
          <cell r="EK74"/>
          <cell r="EL74"/>
          <cell r="EM74"/>
          <cell r="EN74"/>
          <cell r="EO74"/>
          <cell r="EP74"/>
          <cell r="EQ74"/>
          <cell r="ER74"/>
          <cell r="ES74"/>
        </row>
        <row r="75">
          <cell r="B75" t="str">
            <v>Mar 2019 (Ranking out of 39 banks)</v>
          </cell>
          <cell r="C75">
            <v>7</v>
          </cell>
          <cell r="D75">
            <v>6</v>
          </cell>
          <cell r="E75">
            <v>6</v>
          </cell>
          <cell r="F75">
            <v>4</v>
          </cell>
          <cell r="G75">
            <v>4</v>
          </cell>
          <cell r="H75">
            <v>4</v>
          </cell>
          <cell r="I75">
            <v>7</v>
          </cell>
          <cell r="J75">
            <v>10</v>
          </cell>
          <cell r="K75">
            <v>8</v>
          </cell>
          <cell r="L75">
            <v>0</v>
          </cell>
          <cell r="M75"/>
          <cell r="N75"/>
          <cell r="O75"/>
          <cell r="P75"/>
          <cell r="Q75"/>
          <cell r="R75"/>
          <cell r="S75"/>
          <cell r="T75"/>
          <cell r="U75"/>
          <cell r="V75">
            <v>6</v>
          </cell>
          <cell r="W75"/>
          <cell r="X75"/>
          <cell r="Y75"/>
          <cell r="Z75"/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  <cell r="AZ75">
            <v>1</v>
          </cell>
          <cell r="BA75">
            <v>1</v>
          </cell>
          <cell r="BB75">
            <v>1</v>
          </cell>
          <cell r="BC75">
            <v>0</v>
          </cell>
          <cell r="BD75">
            <v>7</v>
          </cell>
          <cell r="BE75">
            <v>6</v>
          </cell>
          <cell r="BF75">
            <v>6</v>
          </cell>
          <cell r="BG75">
            <v>8</v>
          </cell>
          <cell r="BH75">
            <v>16</v>
          </cell>
          <cell r="BI75">
            <v>16</v>
          </cell>
          <cell r="BJ75">
            <v>17</v>
          </cell>
          <cell r="BK75">
            <v>17</v>
          </cell>
          <cell r="BL75">
            <v>32</v>
          </cell>
          <cell r="BM75">
            <v>6</v>
          </cell>
          <cell r="BN75">
            <v>5</v>
          </cell>
          <cell r="BO75">
            <v>17</v>
          </cell>
          <cell r="BP75">
            <v>29</v>
          </cell>
          <cell r="BQ75">
            <v>20</v>
          </cell>
          <cell r="BR75">
            <v>30</v>
          </cell>
          <cell r="BS75">
            <v>18</v>
          </cell>
          <cell r="BT75">
            <v>6</v>
          </cell>
          <cell r="BU75">
            <v>7</v>
          </cell>
          <cell r="BV75">
            <v>7</v>
          </cell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K75"/>
          <cell r="DL75"/>
          <cell r="DM75"/>
          <cell r="DN75"/>
          <cell r="DO75"/>
          <cell r="DP75"/>
          <cell r="DQ75"/>
          <cell r="DR75"/>
          <cell r="DS75"/>
          <cell r="DT75"/>
          <cell r="DU75"/>
          <cell r="DV75"/>
          <cell r="DW75"/>
          <cell r="DX75"/>
          <cell r="DY75"/>
          <cell r="DZ75"/>
          <cell r="EA75"/>
          <cell r="EB75"/>
          <cell r="EC75"/>
          <cell r="ED75"/>
          <cell r="EE75"/>
          <cell r="EF75"/>
          <cell r="EG75"/>
          <cell r="EH75"/>
          <cell r="EI75"/>
          <cell r="EJ75"/>
          <cell r="EK75"/>
          <cell r="EL75"/>
          <cell r="EM75"/>
          <cell r="EN75"/>
          <cell r="EO75"/>
          <cell r="EP75"/>
          <cell r="EQ75"/>
          <cell r="ER75"/>
          <cell r="ES75"/>
        </row>
        <row r="78">
          <cell r="F78"/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Dec_21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 t="str">
            <v>Figures in KShs billions, except where otherwise indicated</v>
          </cell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G1"/>
          <cell r="EH1"/>
          <cell r="EI1"/>
          <cell r="EJ1"/>
          <cell r="EK1"/>
          <cell r="EL1"/>
          <cell r="EM1"/>
          <cell r="EN1"/>
          <cell r="EO1"/>
          <cell r="EP1"/>
          <cell r="EQ1"/>
          <cell r="ER1"/>
          <cell r="ES1"/>
          <cell r="ET1"/>
          <cell r="EU1"/>
          <cell r="EV1"/>
          <cell r="EW1"/>
          <cell r="EX1"/>
        </row>
        <row r="2">
          <cell r="B2" t="str">
            <v>Kenya Banking Industry analysis as at 31 December 2021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G2"/>
          <cell r="EH2"/>
          <cell r="EI2"/>
          <cell r="EJ2"/>
          <cell r="EK2"/>
          <cell r="EL2"/>
          <cell r="EM2"/>
          <cell r="EN2"/>
          <cell r="EO2"/>
          <cell r="EP2"/>
          <cell r="EQ2"/>
          <cell r="ER2"/>
          <cell r="ES2"/>
          <cell r="ET2"/>
          <cell r="EU2"/>
          <cell r="EV2"/>
          <cell r="EW2"/>
          <cell r="EX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 t="str">
            <v xml:space="preserve">Weighted market share index 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 t="str">
            <v>Market share on:</v>
          </cell>
          <cell r="BG3"/>
          <cell r="BH3"/>
          <cell r="BI3"/>
          <cell r="BJ3"/>
          <cell r="BK3" t="str">
            <v>Key ratios as at 31 December 2021</v>
          </cell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 t="str">
            <v>Market share on off balance sheet items:</v>
          </cell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 t="str">
            <v>ok</v>
          </cell>
          <cell r="DE3" t="str">
            <v>ok</v>
          </cell>
          <cell r="DF3" t="str">
            <v>ok</v>
          </cell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/>
          <cell r="DU3"/>
          <cell r="DV3"/>
          <cell r="DW3"/>
          <cell r="DX3"/>
          <cell r="DY3"/>
          <cell r="DZ3"/>
          <cell r="EA3"/>
          <cell r="EB3"/>
          <cell r="EC3"/>
          <cell r="ED3"/>
          <cell r="EE3"/>
          <cell r="EF3"/>
          <cell r="EG3"/>
          <cell r="EH3"/>
          <cell r="EI3" t="str">
            <v>ok</v>
          </cell>
          <cell r="EJ3" t="str">
            <v>ok</v>
          </cell>
          <cell r="EK3"/>
          <cell r="EL3"/>
          <cell r="EM3"/>
          <cell r="EN3"/>
          <cell r="EO3" t="str">
            <v>ok</v>
          </cell>
          <cell r="EP3" t="str">
            <v>ok</v>
          </cell>
          <cell r="EQ3"/>
          <cell r="ER3"/>
          <cell r="ES3" t="str">
            <v>ok</v>
          </cell>
          <cell r="ET3" t="str">
            <v>ok</v>
          </cell>
          <cell r="EU3" t="str">
            <v>ok</v>
          </cell>
          <cell r="EV3" t="str">
            <v>ok</v>
          </cell>
          <cell r="EW3"/>
          <cell r="EX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/>
          <cell r="L4" t="str">
            <v xml:space="preserve"> PBT (KShs million)</v>
          </cell>
          <cell r="M4"/>
          <cell r="N4" t="str">
            <v>Dec- 21</v>
          </cell>
          <cell r="O4" t="str">
            <v>Sep- 21</v>
          </cell>
          <cell r="P4" t="str">
            <v>Jun- 21</v>
          </cell>
          <cell r="Q4" t="str">
            <v>Mar- 21</v>
          </cell>
          <cell r="R4" t="str">
            <v>Dec- 20</v>
          </cell>
          <cell r="S4" t="str">
            <v>Sep- 20</v>
          </cell>
          <cell r="T4" t="str">
            <v>Jun-20</v>
          </cell>
          <cell r="U4" t="str">
            <v>Mar- 20</v>
          </cell>
          <cell r="V4" t="str">
            <v>Sep- 19</v>
          </cell>
          <cell r="W4" t="str">
            <v>Jun- 19</v>
          </cell>
          <cell r="X4" t="str">
            <v>Mar- 19</v>
          </cell>
          <cell r="Y4" t="str">
            <v>Dec- 18</v>
          </cell>
          <cell r="Z4" t="str">
            <v>Sep- 18</v>
          </cell>
          <cell r="AA4" t="str">
            <v>Jun- 18</v>
          </cell>
          <cell r="AB4" t="str">
            <v>Mar- 18</v>
          </cell>
          <cell r="AC4" t="str">
            <v>Dec- 17</v>
          </cell>
          <cell r="AD4" t="str">
            <v>Sep- 17</v>
          </cell>
          <cell r="AE4" t="str">
            <v>Jun- 17</v>
          </cell>
          <cell r="AF4" t="str">
            <v>Mar- 17</v>
          </cell>
          <cell r="AG4" t="str">
            <v>Dec- 16</v>
          </cell>
          <cell r="AH4" t="str">
            <v>Sep- 16</v>
          </cell>
          <cell r="AI4" t="str">
            <v>Jun- 16</v>
          </cell>
          <cell r="AJ4" t="str">
            <v>Mar- 16</v>
          </cell>
          <cell r="AK4" t="str">
            <v>Sep- 15</v>
          </cell>
          <cell r="AL4" t="str">
            <v>June - 15</v>
          </cell>
          <cell r="AM4" t="str">
            <v>Mar - 15</v>
          </cell>
          <cell r="AN4" t="str">
            <v>Dec - 14</v>
          </cell>
          <cell r="AO4" t="str">
            <v>Sep - 14</v>
          </cell>
          <cell r="AP4" t="str">
            <v>Jun - 14</v>
          </cell>
          <cell r="AQ4" t="str">
            <v>Mar - 14</v>
          </cell>
          <cell r="AR4" t="str">
            <v>Dec - 13</v>
          </cell>
          <cell r="AS4" t="str">
            <v>Assets
Sep 2013</v>
          </cell>
          <cell r="AT4" t="str">
            <v>Advances Sep 2013</v>
          </cell>
          <cell r="AU4" t="str">
            <v>Advances - Dec 2010</v>
          </cell>
          <cell r="AV4" t="str">
            <v>Deposits - Sep 2013</v>
          </cell>
          <cell r="AW4" t="str">
            <v>Deposits - Dec 2010</v>
          </cell>
          <cell r="AX4" t="str">
            <v>Core Capital</v>
          </cell>
          <cell r="AY4" t="str">
            <v>Total Capital</v>
          </cell>
          <cell r="AZ4" t="str">
            <v>Total Risk Weighted Assets</v>
          </cell>
          <cell r="BA4" t="str">
            <v>PBT</v>
          </cell>
          <cell r="BB4" t="str">
            <v>Interest income on
 loans and advances</v>
          </cell>
          <cell r="BC4" t="str">
            <v>Interest income on
 loans and advances</v>
          </cell>
          <cell r="BD4" t="str">
            <v>Interest expenses on 
customer deposits</v>
          </cell>
          <cell r="BE4"/>
          <cell r="BF4" t="str">
            <v>Assets</v>
          </cell>
          <cell r="BG4" t="str">
            <v xml:space="preserve"> Advances</v>
          </cell>
          <cell r="BH4" t="str">
            <v>Deposits</v>
          </cell>
          <cell r="BI4" t="str">
            <v>Equity</v>
          </cell>
          <cell r="BJ4" t="str">
            <v xml:space="preserve">PBT </v>
          </cell>
          <cell r="BK4" t="str">
            <v>Annualised ROE</v>
          </cell>
          <cell r="BL4" t="str">
            <v>Annualised ROA</v>
          </cell>
          <cell r="BM4" t="str">
            <v>Total capital/ TRWA</v>
          </cell>
          <cell r="BN4" t="str">
            <v>Core capital/ TRWA</v>
          </cell>
          <cell r="BO4" t="str">
            <v>Fee income/Total income</v>
          </cell>
          <cell r="BP4" t="str">
            <v>Cost
/Income</v>
          </cell>
          <cell r="BQ4" t="str">
            <v>NPA ratio</v>
          </cell>
          <cell r="BR4" t="str">
            <v>Coverarge ratio (Specific provision/NPL)</v>
          </cell>
          <cell r="BS4" t="str">
            <v>Yield on Loans</v>
          </cell>
          <cell r="BT4" t="str">
            <v>Cost of customer deposits</v>
          </cell>
          <cell r="BU4" t="str">
            <v>Spread</v>
          </cell>
          <cell r="BV4" t="str">
            <v>Advances to Deposits ratio</v>
          </cell>
          <cell r="BW4" t="str">
            <v>Letter of credit, guarantees, acceptances</v>
          </cell>
          <cell r="BX4" t="str">
            <v>Forwards swaps &amp; options</v>
          </cell>
          <cell r="BY4" t="str">
            <v>Overall off balance sheet items</v>
          </cell>
          <cell r="BZ4" t="str">
            <v>Total assets Dec 21</v>
          </cell>
          <cell r="CA4" t="str">
            <v>Total assets Sep 21</v>
          </cell>
          <cell r="CB4" t="str">
            <v>Total assets Jun 21</v>
          </cell>
          <cell r="CC4" t="str">
            <v>Total assets Mar 21</v>
          </cell>
          <cell r="CD4" t="str">
            <v>Total assets Dec 20</v>
          </cell>
          <cell r="CE4" t="str">
            <v>Total assets Sep 20</v>
          </cell>
          <cell r="CF4" t="str">
            <v>Total assets Jun 20</v>
          </cell>
          <cell r="CG4" t="str">
            <v>Total assets Mar 20</v>
          </cell>
          <cell r="CH4" t="str">
            <v>Total assets Dec 19</v>
          </cell>
          <cell r="CI4" t="str">
            <v>Total assets Sep 19</v>
          </cell>
          <cell r="CJ4" t="str">
            <v>Total assets Jun 19</v>
          </cell>
          <cell r="CK4" t="str">
            <v>Total assets Mar 19</v>
          </cell>
          <cell r="CL4" t="str">
            <v>Total assets Dec 18</v>
          </cell>
          <cell r="CM4" t="str">
            <v>Total assets Sep 18</v>
          </cell>
          <cell r="CN4" t="str">
            <v>Total assets Jun 18</v>
          </cell>
          <cell r="CO4" t="str">
            <v>Total assets Mar 18</v>
          </cell>
          <cell r="CP4" t="str">
            <v>Total assets Dec 17</v>
          </cell>
          <cell r="CQ4" t="str">
            <v>Total assets Sep 17</v>
          </cell>
          <cell r="CR4" t="str">
            <v>Total assets Jun 17</v>
          </cell>
          <cell r="CS4" t="str">
            <v>Total assets Mar 17</v>
          </cell>
          <cell r="CT4" t="str">
            <v>Total assets Dec 16</v>
          </cell>
          <cell r="CU4" t="str">
            <v>Total assets Sep 16</v>
          </cell>
          <cell r="CV4" t="str">
            <v>Total assets Jun 16</v>
          </cell>
          <cell r="CW4" t="str">
            <v>Total assets Mar 16</v>
          </cell>
          <cell r="CX4" t="str">
            <v>Total assets Dec 15</v>
          </cell>
          <cell r="CY4" t="str">
            <v>Total assets Sep 15</v>
          </cell>
          <cell r="CZ4" t="str">
            <v>Total assets June 15</v>
          </cell>
          <cell r="DA4" t="str">
            <v>Total assets Mar 15</v>
          </cell>
          <cell r="DB4" t="str">
            <v>Total assets Dec 14</v>
          </cell>
          <cell r="DC4" t="str">
            <v>Total assets Sep 14</v>
          </cell>
          <cell r="DD4" t="str">
            <v>Total assets June 14</v>
          </cell>
          <cell r="DE4" t="str">
            <v>Total assets Mar 14</v>
          </cell>
          <cell r="DF4" t="str">
            <v>Total assets Dec 13</v>
          </cell>
          <cell r="DG4" t="str">
            <v>Total Equity Dec 21</v>
          </cell>
          <cell r="DH4" t="str">
            <v>Total Equity Sep 21</v>
          </cell>
          <cell r="DI4" t="str">
            <v>Total Equity Jun 21</v>
          </cell>
          <cell r="DJ4" t="str">
            <v>Total Equity Mar 21</v>
          </cell>
          <cell r="DK4" t="str">
            <v>Total Equity Dec 20</v>
          </cell>
          <cell r="DL4" t="str">
            <v>Total Equity Sep 20</v>
          </cell>
          <cell r="DM4" t="str">
            <v>Total Equity Jun 20</v>
          </cell>
          <cell r="DN4" t="str">
            <v>Total Equity Mar 20</v>
          </cell>
          <cell r="DO4" t="str">
            <v>Total Equity Dec 19</v>
          </cell>
          <cell r="DP4" t="str">
            <v>Total Equity Sep 19</v>
          </cell>
          <cell r="DQ4" t="str">
            <v>Total Equity Jun 19</v>
          </cell>
          <cell r="DR4" t="str">
            <v>Total Equity Mar 19</v>
          </cell>
          <cell r="DS4" t="str">
            <v>Total Equity Dec 18</v>
          </cell>
          <cell r="DT4" t="str">
            <v>Total Equity Sep 18</v>
          </cell>
          <cell r="DU4" t="str">
            <v>Total Equity Jun 18</v>
          </cell>
          <cell r="DV4" t="str">
            <v>Total Equity Mar 18</v>
          </cell>
          <cell r="DW4" t="str">
            <v>Total Equity Dec 17</v>
          </cell>
          <cell r="DX4" t="str">
            <v>Total Equity Sep 17</v>
          </cell>
          <cell r="DY4" t="str">
            <v>Total Equity Jun 17</v>
          </cell>
          <cell r="DZ4" t="str">
            <v>Total Equity Mar 17</v>
          </cell>
          <cell r="EA4" t="str">
            <v>Total Equity Dec 16</v>
          </cell>
          <cell r="EB4" t="str">
            <v>Total Equity Sep 16</v>
          </cell>
          <cell r="EC4" t="str">
            <v>Total Equity Jun 16</v>
          </cell>
          <cell r="ED4" t="str">
            <v>Total Equity March 16</v>
          </cell>
          <cell r="EE4" t="str">
            <v>Total Equity December 15</v>
          </cell>
          <cell r="EF4" t="str">
            <v>Total Equity September 15</v>
          </cell>
          <cell r="EG4" t="str">
            <v>Total Equity June 15</v>
          </cell>
          <cell r="EH4" t="str">
            <v>Total Equity Mar 15</v>
          </cell>
          <cell r="EI4" t="str">
            <v>Total equity Dec 14</v>
          </cell>
          <cell r="EJ4" t="str">
            <v>Total equity Sep 14</v>
          </cell>
          <cell r="EK4" t="str">
            <v>Total equity June 14</v>
          </cell>
          <cell r="EL4" t="str">
            <v>Total equity Mar 14</v>
          </cell>
          <cell r="EM4" t="str">
            <v>Total equity Dec 13</v>
          </cell>
          <cell r="EN4"/>
          <cell r="EO4" t="str">
            <v>Fee income Dec 2021</v>
          </cell>
          <cell r="EP4" t="str">
            <v>Net Interest income Dec 2021</v>
          </cell>
          <cell r="EQ4"/>
          <cell r="ER4" t="str">
            <v>Total operating income</v>
          </cell>
          <cell r="ES4" t="str">
            <v>Total expenses Dec 2021</v>
          </cell>
          <cell r="ET4" t="str">
            <v>Specific Provision Dec 21</v>
          </cell>
          <cell r="EU4" t="str">
            <v>Net non performing loans
 Dec 2021</v>
          </cell>
          <cell r="EV4" t="str">
            <v>Total NPA</v>
          </cell>
          <cell r="EW4" t="str">
            <v>Profit after tax
Dec 2021</v>
          </cell>
          <cell r="EX4" t="str">
            <v>Advances - Dec 2021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 t="str">
            <v>CBK Min = 14.5%</v>
          </cell>
          <cell r="BN5" t="str">
            <v>CBK Min = 10.5%</v>
          </cell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G5"/>
          <cell r="EH5"/>
          <cell r="EI5"/>
          <cell r="EJ5"/>
          <cell r="EK5"/>
          <cell r="EL5"/>
          <cell r="EM5"/>
          <cell r="EN5"/>
          <cell r="EO5"/>
          <cell r="EP5"/>
          <cell r="EQ5"/>
          <cell r="ER5"/>
          <cell r="ES5"/>
          <cell r="ET5"/>
          <cell r="EU5"/>
          <cell r="EV5"/>
          <cell r="EW5"/>
          <cell r="EX5"/>
        </row>
        <row r="6">
          <cell r="B6" t="str">
            <v>Kenya Commercial Bank</v>
          </cell>
          <cell r="C6">
            <v>826.39492399999995</v>
          </cell>
          <cell r="D6">
            <v>529.28038100000003</v>
          </cell>
          <cell r="E6">
            <v>624.48044000000004</v>
          </cell>
          <cell r="F6">
            <v>107.65686100000001</v>
          </cell>
          <cell r="G6">
            <v>136.62362400000001</v>
          </cell>
          <cell r="H6">
            <v>123.823465</v>
          </cell>
          <cell r="I6">
            <v>676.51077399999997</v>
          </cell>
          <cell r="J6">
            <v>3.9519769999999999</v>
          </cell>
          <cell r="K6">
            <v>0.10251360304027234</v>
          </cell>
          <cell r="L6">
            <v>40.503233000000002</v>
          </cell>
          <cell r="M6"/>
          <cell r="N6">
            <v>0.14070505508572417</v>
          </cell>
          <cell r="O6">
            <v>0.14469508644614684</v>
          </cell>
          <cell r="P6">
            <v>0.14052453190335235</v>
          </cell>
          <cell r="Q6">
            <v>0.13610643523528132</v>
          </cell>
          <cell r="R6">
            <v>0.13885407675221295</v>
          </cell>
          <cell r="S6">
            <v>0.14267893515652097</v>
          </cell>
          <cell r="T6">
            <v>0.1416153869572814</v>
          </cell>
          <cell r="U6">
            <v>0.14566141968208518</v>
          </cell>
          <cell r="V6">
            <v>0.14545460759005399</v>
          </cell>
          <cell r="W6">
            <v>0.14303507584047709</v>
          </cell>
          <cell r="X6">
            <v>0.145471861075753</v>
          </cell>
          <cell r="Y6">
            <v>0.14397199811038175</v>
          </cell>
          <cell r="Z6">
            <v>0.13881037333648602</v>
          </cell>
          <cell r="AA6">
            <v>0.14117435542314599</v>
          </cell>
          <cell r="AB6">
            <v>0.13796686321193541</v>
          </cell>
          <cell r="AC6">
            <v>0.14291263056409176</v>
          </cell>
          <cell r="AD6">
            <v>0.1430842533304027</v>
          </cell>
          <cell r="AE6">
            <v>0.14152595466646359</v>
          </cell>
          <cell r="AF6">
            <v>0.13574438000670025</v>
          </cell>
          <cell r="AG6">
            <v>0.13992352803734659</v>
          </cell>
          <cell r="AH6">
            <v>0.13433714985353076</v>
          </cell>
          <cell r="AI6">
            <v>0.13275515468664842</v>
          </cell>
          <cell r="AJ6">
            <v>0.13119905159235939</v>
          </cell>
          <cell r="AK6">
            <v>0.12315759144100659</v>
          </cell>
          <cell r="AL6">
            <v>0.12828392399161925</v>
          </cell>
          <cell r="AM6">
            <v>0.12776260968164574</v>
          </cell>
          <cell r="AN6">
            <v>0.12747288756217376</v>
          </cell>
          <cell r="AO6">
            <v>0.1249181995617412</v>
          </cell>
          <cell r="AP6">
            <v>0.13106153348130317</v>
          </cell>
          <cell r="AQ6">
            <v>0.13103110285523009</v>
          </cell>
          <cell r="AR6">
            <v>0.12953006295034575</v>
          </cell>
          <cell r="AS6">
            <v>313413032</v>
          </cell>
          <cell r="AT6">
            <v>195568503</v>
          </cell>
          <cell r="AU6">
            <v>0</v>
          </cell>
          <cell r="AV6">
            <v>228782134</v>
          </cell>
          <cell r="AW6">
            <v>0</v>
          </cell>
          <cell r="AX6">
            <v>40312354</v>
          </cell>
          <cell r="AY6">
            <v>51920201</v>
          </cell>
          <cell r="AZ6">
            <v>263782134</v>
          </cell>
          <cell r="BA6">
            <v>13553634</v>
          </cell>
          <cell r="BB6">
            <v>20834301</v>
          </cell>
          <cell r="BC6">
            <v>20834.300999999999</v>
          </cell>
          <cell r="BD6">
            <v>4733253</v>
          </cell>
          <cell r="BE6"/>
          <cell r="BF6">
            <v>0.13731388387574422</v>
          </cell>
          <cell r="BG6">
            <v>0.18133462253952878</v>
          </cell>
          <cell r="BH6">
            <v>0.14620824086196768</v>
          </cell>
          <cell r="BI6">
            <v>0.13859304051946064</v>
          </cell>
          <cell r="BJ6">
            <v>0.20484417189947807</v>
          </cell>
          <cell r="BK6">
            <v>0.24321445809365563</v>
          </cell>
          <cell r="BL6">
            <v>3.608052373980216E-2</v>
          </cell>
          <cell r="BM6">
            <v>0.20195336016924989</v>
          </cell>
          <cell r="BN6">
            <v>0.15913547150691795</v>
          </cell>
          <cell r="BO6">
            <v>0.26590703239705599</v>
          </cell>
          <cell r="BP6">
            <v>0.38884011466280943</v>
          </cell>
          <cell r="BQ6">
            <v>0.14875511040426934</v>
          </cell>
          <cell r="BR6">
            <v>0.45878022913532146</v>
          </cell>
          <cell r="BS6">
            <v>0.11601489181915343</v>
          </cell>
          <cell r="BT6">
            <v>2.4178857460758318E-2</v>
          </cell>
          <cell r="BU6">
            <v>9.1836034358395116E-2</v>
          </cell>
          <cell r="BV6">
            <v>0.84755317716596534</v>
          </cell>
          <cell r="BW6">
            <v>0.11641021002834634</v>
          </cell>
          <cell r="BX6">
            <v>4.5423675020399637E-2</v>
          </cell>
          <cell r="BY6">
            <v>8.6078733026425908E-2</v>
          </cell>
          <cell r="BZ6">
            <v>826394924</v>
          </cell>
          <cell r="CA6">
            <v>818813291</v>
          </cell>
          <cell r="CB6">
            <v>779882254</v>
          </cell>
          <cell r="CC6">
            <v>744461528</v>
          </cell>
          <cell r="CD6">
            <v>758345431</v>
          </cell>
          <cell r="CE6">
            <v>739376221</v>
          </cell>
          <cell r="CF6">
            <v>730292814</v>
          </cell>
          <cell r="CG6">
            <v>728913837</v>
          </cell>
          <cell r="CH6">
            <v>674301720</v>
          </cell>
          <cell r="CI6">
            <v>667693686</v>
          </cell>
          <cell r="CJ6">
            <v>653058422</v>
          </cell>
          <cell r="CK6">
            <v>635446081</v>
          </cell>
          <cell r="CL6">
            <v>621722876</v>
          </cell>
          <cell r="CM6">
            <v>594008882</v>
          </cell>
          <cell r="CN6">
            <v>582710853</v>
          </cell>
          <cell r="CO6">
            <v>560903987</v>
          </cell>
          <cell r="CP6">
            <v>555630311</v>
          </cell>
          <cell r="CQ6">
            <v>551343268</v>
          </cell>
          <cell r="CR6">
            <v>539972430</v>
          </cell>
          <cell r="CS6">
            <v>520535661</v>
          </cell>
          <cell r="CT6">
            <v>504775429</v>
          </cell>
          <cell r="CU6">
            <v>480228078</v>
          </cell>
          <cell r="CV6">
            <v>468119269</v>
          </cell>
          <cell r="CW6">
            <v>467040289</v>
          </cell>
          <cell r="CX6">
            <v>467741173</v>
          </cell>
          <cell r="CY6">
            <v>454775641</v>
          </cell>
          <cell r="CZ6">
            <v>428373929</v>
          </cell>
          <cell r="DA6">
            <v>392112176</v>
          </cell>
          <cell r="DB6">
            <v>376969401</v>
          </cell>
          <cell r="DC6">
            <v>354654696</v>
          </cell>
          <cell r="DD6">
            <v>357832852</v>
          </cell>
          <cell r="DE6">
            <v>344881270</v>
          </cell>
          <cell r="DF6">
            <v>323312544</v>
          </cell>
          <cell r="DG6">
            <v>123823465</v>
          </cell>
          <cell r="DH6">
            <v>123352469</v>
          </cell>
          <cell r="DI6">
            <v>115200527</v>
          </cell>
          <cell r="DJ6">
            <v>106850003</v>
          </cell>
          <cell r="DK6">
            <v>111270544</v>
          </cell>
          <cell r="DL6">
            <v>104134722</v>
          </cell>
          <cell r="DM6">
            <v>101108298</v>
          </cell>
          <cell r="DN6">
            <v>98172727</v>
          </cell>
          <cell r="DO6">
            <v>92607634</v>
          </cell>
          <cell r="DP6">
            <v>103799988</v>
          </cell>
          <cell r="DQ6">
            <v>100669405</v>
          </cell>
          <cell r="DR6">
            <v>102602551</v>
          </cell>
          <cell r="DS6">
            <v>97788946</v>
          </cell>
          <cell r="DT6">
            <v>86547811</v>
          </cell>
          <cell r="DU6">
            <v>83188923</v>
          </cell>
          <cell r="DV6">
            <v>77025627</v>
          </cell>
          <cell r="DW6">
            <v>88990915</v>
          </cell>
          <cell r="DX6">
            <v>87543545</v>
          </cell>
          <cell r="DY6">
            <v>82387611</v>
          </cell>
          <cell r="DZ6">
            <v>76498794</v>
          </cell>
          <cell r="EA6">
            <v>80989888</v>
          </cell>
          <cell r="EB6">
            <v>79112934</v>
          </cell>
          <cell r="EC6">
            <v>71821971</v>
          </cell>
          <cell r="ED6">
            <v>65237685</v>
          </cell>
          <cell r="EE6">
            <v>80885958</v>
          </cell>
          <cell r="EF6">
            <v>75806174</v>
          </cell>
          <cell r="EG6">
            <v>73434331</v>
          </cell>
          <cell r="EH6">
            <v>75829560</v>
          </cell>
          <cell r="EI6">
            <v>72167339</v>
          </cell>
          <cell r="EJ6">
            <v>72167339</v>
          </cell>
          <cell r="EK6">
            <v>68163363</v>
          </cell>
          <cell r="EL6">
            <v>65596612</v>
          </cell>
          <cell r="EM6">
            <v>62390636</v>
          </cell>
          <cell r="EN6"/>
          <cell r="EO6">
            <v>22279059</v>
          </cell>
          <cell r="EP6">
            <v>61506085</v>
          </cell>
          <cell r="EQ6"/>
          <cell r="ER6">
            <v>83785144</v>
          </cell>
          <cell r="ES6">
            <v>32579025</v>
          </cell>
          <cell r="ET6">
            <v>38766900</v>
          </cell>
          <cell r="EU6">
            <v>45733036</v>
          </cell>
          <cell r="EV6">
            <v>84499936</v>
          </cell>
          <cell r="EW6">
            <v>28589131</v>
          </cell>
          <cell r="EX6">
            <v>529280381</v>
          </cell>
        </row>
        <row r="7">
          <cell r="B7" t="str">
            <v>Equity Bank</v>
          </cell>
          <cell r="C7">
            <v>877.41489200000001</v>
          </cell>
          <cell r="D7">
            <v>381.742909</v>
          </cell>
          <cell r="E7">
            <v>469.67179800000002</v>
          </cell>
          <cell r="F7">
            <v>93.843221</v>
          </cell>
          <cell r="G7">
            <v>132.49557100000001</v>
          </cell>
          <cell r="H7">
            <v>106.399621</v>
          </cell>
          <cell r="I7">
            <v>704.63570100000004</v>
          </cell>
          <cell r="J7">
            <v>3.8105310000000001</v>
          </cell>
          <cell r="K7">
            <v>9.8844518150447744E-2</v>
          </cell>
          <cell r="L7">
            <v>41.042310999999998</v>
          </cell>
          <cell r="M7"/>
          <cell r="N7">
            <v>0.12494849754122125</v>
          </cell>
          <cell r="O7">
            <v>0.12236315584745419</v>
          </cell>
          <cell r="P7">
            <v>0.12064824364634706</v>
          </cell>
          <cell r="Q7">
            <v>0.11467226858348667</v>
          </cell>
          <cell r="R7">
            <v>0.11682192262465463</v>
          </cell>
          <cell r="S7">
            <v>0.11214208797173691</v>
          </cell>
          <cell r="T7">
            <v>0.10673950818376135</v>
          </cell>
          <cell r="U7">
            <v>0.10447199322839885</v>
          </cell>
          <cell r="V7">
            <v>0.10715481797940646</v>
          </cell>
          <cell r="W7">
            <v>0.10385332472346581</v>
          </cell>
          <cell r="X7">
            <v>0.10090626517022637</v>
          </cell>
          <cell r="Y7">
            <v>9.8061190936799256E-2</v>
          </cell>
          <cell r="Z7">
            <v>9.8408090677759213E-2</v>
          </cell>
          <cell r="AA7">
            <v>9.8374743180696667E-2</v>
          </cell>
          <cell r="AB7">
            <v>9.9213182021215762E-2</v>
          </cell>
          <cell r="AC7">
            <v>0.10021070817425724</v>
          </cell>
          <cell r="AD7">
            <v>0.10263867923579205</v>
          </cell>
          <cell r="AE7">
            <v>0.10210981080849582</v>
          </cell>
          <cell r="AF7">
            <v>0.10023911955140558</v>
          </cell>
          <cell r="AG7">
            <v>9.8746469930219127E-2</v>
          </cell>
          <cell r="AH7">
            <v>0.10184218946700879</v>
          </cell>
          <cell r="AI7">
            <v>9.8472200158710665E-2</v>
          </cell>
          <cell r="AJ7">
            <v>9.6887678984546005E-2</v>
          </cell>
          <cell r="AK7">
            <v>9.1101266839765715E-2</v>
          </cell>
          <cell r="AL7">
            <v>9.1091482465713358E-2</v>
          </cell>
          <cell r="AM7">
            <v>8.966130581150647E-2</v>
          </cell>
          <cell r="AN7">
            <v>8.4610822065211241E-2</v>
          </cell>
          <cell r="AO7">
            <v>9.4623204654071993E-2</v>
          </cell>
          <cell r="AP7">
            <v>9.3120895302110526E-2</v>
          </cell>
          <cell r="AQ7">
            <v>9.5413985779401106E-2</v>
          </cell>
          <cell r="AR7">
            <v>9.1886694776309688E-2</v>
          </cell>
          <cell r="AS7">
            <v>313413032</v>
          </cell>
          <cell r="AT7">
            <v>195568503</v>
          </cell>
          <cell r="AU7">
            <v>0</v>
          </cell>
          <cell r="AV7">
            <v>228782134</v>
          </cell>
          <cell r="AW7">
            <v>0</v>
          </cell>
          <cell r="AX7">
            <v>40312354</v>
          </cell>
          <cell r="AY7">
            <v>51920201</v>
          </cell>
          <cell r="AZ7">
            <v>263782134</v>
          </cell>
          <cell r="BA7">
            <v>13553634</v>
          </cell>
          <cell r="BB7">
            <v>20834301</v>
          </cell>
          <cell r="BC7">
            <v>20834.300999999999</v>
          </cell>
          <cell r="BD7">
            <v>4733253</v>
          </cell>
          <cell r="BE7"/>
          <cell r="BF7">
            <v>0.14579136813640045</v>
          </cell>
          <cell r="BG7">
            <v>0.13078740266145758</v>
          </cell>
          <cell r="BH7">
            <v>0.10996323178362068</v>
          </cell>
          <cell r="BI7">
            <v>0.11909089270364269</v>
          </cell>
          <cell r="BJ7">
            <v>0.20757054651997381</v>
          </cell>
          <cell r="BK7">
            <v>0.33335384978788979</v>
          </cell>
          <cell r="BL7">
            <v>4.1661455153379441E-2</v>
          </cell>
          <cell r="BM7">
            <v>0.18803414418537956</v>
          </cell>
          <cell r="BN7">
            <v>0.13317977057764774</v>
          </cell>
          <cell r="BO7">
            <v>0.31638998999683537</v>
          </cell>
          <cell r="BP7">
            <v>0.3996622031768482</v>
          </cell>
          <cell r="BQ7">
            <v>7.2077949221825602E-2</v>
          </cell>
          <cell r="BR7">
            <v>0.65960188439117395</v>
          </cell>
          <cell r="BS7">
            <v>0.11526155583169256</v>
          </cell>
          <cell r="BT7">
            <v>3.004209353540142E-2</v>
          </cell>
          <cell r="BU7">
            <v>8.521946229629114E-2</v>
          </cell>
          <cell r="BV7">
            <v>0.81278652587950362</v>
          </cell>
          <cell r="BW7">
            <v>0.13108900094445994</v>
          </cell>
          <cell r="BX7">
            <v>7.22097797385782E-2</v>
          </cell>
          <cell r="BY7">
            <v>0.10535057369133617</v>
          </cell>
          <cell r="BZ7">
            <v>877414892</v>
          </cell>
          <cell r="CA7">
            <v>800267712</v>
          </cell>
          <cell r="CB7">
            <v>774729987</v>
          </cell>
          <cell r="CC7">
            <v>717976633</v>
          </cell>
          <cell r="CD7">
            <v>667649767</v>
          </cell>
          <cell r="CE7">
            <v>598932121</v>
          </cell>
          <cell r="CF7">
            <v>562011143</v>
          </cell>
          <cell r="CG7">
            <v>530686258</v>
          </cell>
          <cell r="CH7">
            <v>507525237</v>
          </cell>
          <cell r="CI7">
            <v>511829030</v>
          </cell>
          <cell r="CJ7">
            <v>482709421</v>
          </cell>
          <cell r="CK7">
            <v>465244098</v>
          </cell>
          <cell r="CL7">
            <v>438508784</v>
          </cell>
          <cell r="CM7">
            <v>424255993</v>
          </cell>
          <cell r="CN7">
            <v>410372609</v>
          </cell>
          <cell r="CO7">
            <v>402181727</v>
          </cell>
          <cell r="CP7">
            <v>406402486</v>
          </cell>
          <cell r="CQ7">
            <v>405535402</v>
          </cell>
          <cell r="CR7">
            <v>399529870</v>
          </cell>
          <cell r="CS7">
            <v>393863646</v>
          </cell>
          <cell r="CT7">
            <v>379748996</v>
          </cell>
          <cell r="CU7">
            <v>380264086</v>
          </cell>
          <cell r="CV7">
            <v>360468890</v>
          </cell>
          <cell r="CW7">
            <v>347559904</v>
          </cell>
          <cell r="CX7">
            <v>341329318</v>
          </cell>
          <cell r="CY7">
            <v>321146247</v>
          </cell>
          <cell r="CZ7">
            <v>318183426</v>
          </cell>
          <cell r="DA7">
            <v>300888650</v>
          </cell>
          <cell r="DB7">
            <v>276115727</v>
          </cell>
          <cell r="DC7">
            <v>284368025</v>
          </cell>
          <cell r="DD7">
            <v>260214926</v>
          </cell>
          <cell r="DE7">
            <v>255340466</v>
          </cell>
          <cell r="DF7">
            <v>238194354</v>
          </cell>
          <cell r="DG7">
            <v>106399621</v>
          </cell>
          <cell r="DH7">
            <v>104431163</v>
          </cell>
          <cell r="DI7">
            <v>98702087</v>
          </cell>
          <cell r="DJ7">
            <v>86409081</v>
          </cell>
          <cell r="DK7">
            <v>86697420</v>
          </cell>
          <cell r="DL7">
            <v>83817450</v>
          </cell>
          <cell r="DM7">
            <v>78177301</v>
          </cell>
          <cell r="DN7">
            <v>72628489</v>
          </cell>
          <cell r="DO7">
            <v>69914370</v>
          </cell>
          <cell r="DP7">
            <v>78491773</v>
          </cell>
          <cell r="DQ7">
            <v>73643524</v>
          </cell>
          <cell r="DR7">
            <v>67538874</v>
          </cell>
          <cell r="DS7">
            <v>60586569</v>
          </cell>
          <cell r="DT7">
            <v>66014329</v>
          </cell>
          <cell r="DU7">
            <v>62231112</v>
          </cell>
          <cell r="DV7">
            <v>58528396</v>
          </cell>
          <cell r="DW7">
            <v>61906391</v>
          </cell>
          <cell r="DX7">
            <v>66313250</v>
          </cell>
          <cell r="DY7">
            <v>61659481</v>
          </cell>
          <cell r="DZ7">
            <v>56267047</v>
          </cell>
          <cell r="EA7">
            <v>52341039</v>
          </cell>
          <cell r="EB7">
            <v>59898173</v>
          </cell>
          <cell r="EC7">
            <v>54059428</v>
          </cell>
          <cell r="ED7">
            <v>52125975</v>
          </cell>
          <cell r="EE7">
            <v>47439613</v>
          </cell>
          <cell r="EF7">
            <v>50167760</v>
          </cell>
          <cell r="EG7">
            <v>47666080</v>
          </cell>
          <cell r="EH7">
            <v>44265113</v>
          </cell>
          <cell r="EI7">
            <v>39733344</v>
          </cell>
          <cell r="EJ7">
            <v>39733344</v>
          </cell>
          <cell r="EK7">
            <v>55681804</v>
          </cell>
          <cell r="EL7">
            <v>48809621</v>
          </cell>
          <cell r="EM7">
            <v>50686922</v>
          </cell>
          <cell r="EN7"/>
          <cell r="EO7">
            <v>22873769</v>
          </cell>
          <cell r="EP7">
            <v>49422352</v>
          </cell>
          <cell r="EQ7"/>
          <cell r="ER7">
            <v>72296121</v>
          </cell>
          <cell r="ES7">
            <v>28894027</v>
          </cell>
          <cell r="ET7">
            <v>19055037</v>
          </cell>
          <cell r="EU7">
            <v>9833657</v>
          </cell>
          <cell r="EV7">
            <v>28888694</v>
          </cell>
          <cell r="EW7">
            <v>32184821</v>
          </cell>
          <cell r="EX7">
            <v>381742909</v>
          </cell>
        </row>
        <row r="8">
          <cell r="B8" t="str">
            <v>Co-operative Bank of Kenya</v>
          </cell>
          <cell r="C8">
            <v>540.38674000000003</v>
          </cell>
          <cell r="D8">
            <v>304.58443699999998</v>
          </cell>
          <cell r="E8">
            <v>398.68629299999998</v>
          </cell>
          <cell r="F8">
            <v>78.843480999999997</v>
          </cell>
          <cell r="G8">
            <v>85.952350999999993</v>
          </cell>
          <cell r="H8">
            <v>94.919520000000006</v>
          </cell>
          <cell r="I8">
            <v>502.18629099999998</v>
          </cell>
          <cell r="J8">
            <v>2.703646</v>
          </cell>
          <cell r="K8">
            <v>7.013211180262946E-2</v>
          </cell>
          <cell r="L8">
            <v>21.325327999999999</v>
          </cell>
          <cell r="M8"/>
          <cell r="N8">
            <v>9.6458577412216001E-2</v>
          </cell>
          <cell r="O8">
            <v>9.9347478549337578E-2</v>
          </cell>
          <cell r="P8">
            <v>9.8675610781438272E-2</v>
          </cell>
          <cell r="Q8">
            <v>9.9339184392393629E-2</v>
          </cell>
          <cell r="R8">
            <v>0.10121063445693379</v>
          </cell>
          <cell r="S8">
            <v>9.8537808412518441E-2</v>
          </cell>
          <cell r="T8">
            <v>9.9594061381088006E-2</v>
          </cell>
          <cell r="U8">
            <v>9.7688689863564118E-2</v>
          </cell>
          <cell r="V8">
            <v>9.4698206618641478E-2</v>
          </cell>
          <cell r="W8">
            <v>9.5496047523113706E-2</v>
          </cell>
          <cell r="X8">
            <v>9.6648189092887749E-2</v>
          </cell>
          <cell r="Y8">
            <v>9.5704141107746943E-2</v>
          </cell>
          <cell r="Z8">
            <v>9.6474712596889139E-2</v>
          </cell>
          <cell r="AA8">
            <v>9.8479859855237384E-2</v>
          </cell>
          <cell r="AB8">
            <v>0.1021673753053215</v>
          </cell>
          <cell r="AC8">
            <v>0.10000834463142143</v>
          </cell>
          <cell r="AD8">
            <v>0.1004640419991996</v>
          </cell>
          <cell r="AE8">
            <v>0.10086798408392122</v>
          </cell>
          <cell r="AF8">
            <v>0.10117409893948653</v>
          </cell>
          <cell r="AG8">
            <v>9.8095006116512201E-2</v>
          </cell>
          <cell r="AH8">
            <v>9.6650095935512909E-2</v>
          </cell>
          <cell r="AI8">
            <v>0.10250285940196353</v>
          </cell>
          <cell r="AJ8">
            <v>0.10078924232391917</v>
          </cell>
          <cell r="AK8">
            <v>0.10135136881997128</v>
          </cell>
          <cell r="AL8">
            <v>9.1113009941155967E-2</v>
          </cell>
          <cell r="AM8">
            <v>9.2205325760033208E-2</v>
          </cell>
          <cell r="AN8">
            <v>8.9025218546685186E-2</v>
          </cell>
          <cell r="AO8">
            <v>9.9034548928715799E-2</v>
          </cell>
          <cell r="AP8">
            <v>9.8971934282891236E-2</v>
          </cell>
          <cell r="AQ8">
            <v>9.7025164366221661E-2</v>
          </cell>
          <cell r="AR8">
            <v>9.277290604617458E-2</v>
          </cell>
          <cell r="AS8">
            <v>313413032</v>
          </cell>
          <cell r="AT8">
            <v>195568503</v>
          </cell>
          <cell r="AU8">
            <v>0</v>
          </cell>
          <cell r="AV8">
            <v>228782134</v>
          </cell>
          <cell r="AW8">
            <v>0</v>
          </cell>
          <cell r="AX8">
            <v>40312354</v>
          </cell>
          <cell r="AY8">
            <v>51920201</v>
          </cell>
          <cell r="AZ8">
            <v>263782134</v>
          </cell>
          <cell r="BA8">
            <v>13553634</v>
          </cell>
          <cell r="BB8">
            <v>20834301</v>
          </cell>
          <cell r="BC8">
            <v>20834.300999999999</v>
          </cell>
          <cell r="BD8">
            <v>4733253</v>
          </cell>
          <cell r="BE8"/>
          <cell r="BF8">
            <v>8.9790728269710421E-2</v>
          </cell>
          <cell r="BG8">
            <v>0.10435244890516711</v>
          </cell>
          <cell r="BH8">
            <v>9.3343550608741263E-2</v>
          </cell>
          <cell r="BI8">
            <v>0.10624145335819633</v>
          </cell>
          <cell r="BJ8">
            <v>0.10785235723392136</v>
          </cell>
          <cell r="BK8">
            <v>0.17281777037395263</v>
          </cell>
          <cell r="BL8">
            <v>3.007735886092109E-2</v>
          </cell>
          <cell r="BM8">
            <v>0.17115630701276949</v>
          </cell>
          <cell r="BN8">
            <v>0.15700046459452235</v>
          </cell>
          <cell r="BO8">
            <v>0.31257619700353806</v>
          </cell>
          <cell r="BP8">
            <v>0.47980261921706746</v>
          </cell>
          <cell r="BQ8">
            <v>0.11859682137381226</v>
          </cell>
          <cell r="BR8">
            <v>0.56656616598292697</v>
          </cell>
          <cell r="BS8">
            <v>0.12258070650109025</v>
          </cell>
          <cell r="BT8">
            <v>3.3648896543022687E-2</v>
          </cell>
          <cell r="BU8">
            <v>8.893180995806757E-2</v>
          </cell>
          <cell r="BV8">
            <v>0.76397017491644736</v>
          </cell>
          <cell r="BW8">
            <v>7.3136827026636528E-2</v>
          </cell>
          <cell r="BX8">
            <v>1.9760488796199221E-2</v>
          </cell>
          <cell r="BY8">
            <v>5.0571775940556937E-2</v>
          </cell>
          <cell r="BZ8">
            <v>540386740</v>
          </cell>
          <cell r="CA8">
            <v>555556211</v>
          </cell>
          <cell r="CB8">
            <v>535319552</v>
          </cell>
          <cell r="CC8">
            <v>512517039</v>
          </cell>
          <cell r="CD8">
            <v>496822948</v>
          </cell>
          <cell r="CE8">
            <v>502660349</v>
          </cell>
          <cell r="CF8">
            <v>505539914</v>
          </cell>
          <cell r="CG8">
            <v>462827626</v>
          </cell>
          <cell r="CH8">
            <v>449616472</v>
          </cell>
          <cell r="CI8">
            <v>434408831</v>
          </cell>
          <cell r="CJ8">
            <v>423857656</v>
          </cell>
          <cell r="CK8">
            <v>419998477</v>
          </cell>
          <cell r="CL8">
            <v>408303625</v>
          </cell>
          <cell r="CM8">
            <v>398614957</v>
          </cell>
          <cell r="CN8">
            <v>393427494</v>
          </cell>
          <cell r="CO8">
            <v>393425978</v>
          </cell>
          <cell r="CP8">
            <v>382829640</v>
          </cell>
          <cell r="CQ8">
            <v>384464971</v>
          </cell>
          <cell r="CR8">
            <v>380086859</v>
          </cell>
          <cell r="CS8">
            <v>376018201</v>
          </cell>
          <cell r="CT8">
            <v>349997760</v>
          </cell>
          <cell r="CU8">
            <v>351917807</v>
          </cell>
          <cell r="CV8">
            <v>360041467</v>
          </cell>
          <cell r="CW8">
            <v>348354889</v>
          </cell>
          <cell r="CX8">
            <v>339549808</v>
          </cell>
          <cell r="CY8">
            <v>323948110</v>
          </cell>
          <cell r="CZ8">
            <v>318998960</v>
          </cell>
          <cell r="DA8">
            <v>304846787</v>
          </cell>
          <cell r="DB8">
            <v>282689098</v>
          </cell>
          <cell r="DC8">
            <v>266799109</v>
          </cell>
          <cell r="DD8">
            <v>263501814</v>
          </cell>
          <cell r="DE8">
            <v>244073622</v>
          </cell>
          <cell r="DF8">
            <v>228874484</v>
          </cell>
          <cell r="DG8">
            <v>94919520</v>
          </cell>
          <cell r="DH8">
            <v>90104052</v>
          </cell>
          <cell r="DI8">
            <v>87440846</v>
          </cell>
          <cell r="DJ8">
            <v>88939669</v>
          </cell>
          <cell r="DK8">
            <v>85597379</v>
          </cell>
          <cell r="DL8">
            <v>81353444</v>
          </cell>
          <cell r="DM8">
            <v>78630706</v>
          </cell>
          <cell r="DN8">
            <v>80581126</v>
          </cell>
          <cell r="DO8">
            <v>77087985</v>
          </cell>
          <cell r="DP8">
            <v>73278006</v>
          </cell>
          <cell r="DQ8">
            <v>70152002</v>
          </cell>
          <cell r="DR8">
            <v>72018398</v>
          </cell>
          <cell r="DS8">
            <v>68319018</v>
          </cell>
          <cell r="DT8">
            <v>69435424</v>
          </cell>
          <cell r="DU8">
            <v>66750889</v>
          </cell>
          <cell r="DV8">
            <v>67013872</v>
          </cell>
          <cell r="DW8">
            <v>68227154</v>
          </cell>
          <cell r="DX8">
            <v>65944424</v>
          </cell>
          <cell r="DY8">
            <v>63402505</v>
          </cell>
          <cell r="DZ8">
            <v>63072764</v>
          </cell>
          <cell r="EA8">
            <v>60054832</v>
          </cell>
          <cell r="EB8">
            <v>58440502</v>
          </cell>
          <cell r="EC8">
            <v>57116947</v>
          </cell>
          <cell r="ED8">
            <v>54653300</v>
          </cell>
          <cell r="EE8">
            <v>49310775</v>
          </cell>
          <cell r="EF8">
            <v>47991534</v>
          </cell>
          <cell r="EG8">
            <v>54795678</v>
          </cell>
          <cell r="EH8">
            <v>46164334</v>
          </cell>
          <cell r="EI8">
            <v>42351119</v>
          </cell>
          <cell r="EJ8">
            <v>42351119</v>
          </cell>
          <cell r="EK8">
            <v>40634476</v>
          </cell>
          <cell r="EL8">
            <v>38883993</v>
          </cell>
          <cell r="EM8">
            <v>35652054</v>
          </cell>
          <cell r="EN8"/>
          <cell r="EO8">
            <v>17320561</v>
          </cell>
          <cell r="EP8">
            <v>38091723</v>
          </cell>
          <cell r="EQ8"/>
          <cell r="ER8">
            <v>55412284</v>
          </cell>
          <cell r="ES8">
            <v>26586959</v>
          </cell>
          <cell r="ET8">
            <v>21940149</v>
          </cell>
          <cell r="EU8">
            <v>16784629</v>
          </cell>
          <cell r="EV8">
            <v>38724778</v>
          </cell>
          <cell r="EW8">
            <v>15598264</v>
          </cell>
          <cell r="EX8">
            <v>304584437</v>
          </cell>
        </row>
        <row r="9">
          <cell r="B9" t="str">
            <v>NCBA</v>
          </cell>
          <cell r="C9">
            <v>546.73355000000004</v>
          </cell>
          <cell r="D9">
            <v>220.01961399999999</v>
          </cell>
          <cell r="E9">
            <v>431.21421900000001</v>
          </cell>
          <cell r="F9">
            <v>64.567328000000003</v>
          </cell>
          <cell r="G9">
            <v>64.658103999999994</v>
          </cell>
          <cell r="H9">
            <v>78.642779000000004</v>
          </cell>
          <cell r="I9">
            <v>351.78671500000002</v>
          </cell>
          <cell r="J9">
            <v>4.6583899999999998</v>
          </cell>
          <cell r="K9">
            <v>0.12083783465004332</v>
          </cell>
          <cell r="L9">
            <v>16.063651</v>
          </cell>
          <cell r="M9"/>
          <cell r="N9">
            <v>9.3275930679188143E-2</v>
          </cell>
          <cell r="O9">
            <v>9.1505400452203803E-2</v>
          </cell>
          <cell r="P9">
            <v>9.1700362474529895E-2</v>
          </cell>
          <cell r="Q9">
            <v>9.3285053679884503E-2</v>
          </cell>
          <cell r="R9">
            <v>9.5215656980948304E-2</v>
          </cell>
          <cell r="S9">
            <v>9.3862094161564227E-2</v>
          </cell>
          <cell r="T9">
            <v>9.3561134615991456E-2</v>
          </cell>
          <cell r="U9">
            <v>9.6950600236494641E-2</v>
          </cell>
          <cell r="V9">
            <v>9.74673050392518E-2</v>
          </cell>
          <cell r="W9">
            <v>9.6737257376679486E-2</v>
          </cell>
          <cell r="X9">
            <v>9.6737257376679486E-2</v>
          </cell>
          <cell r="Y9">
            <v>9.7055711435556496E-2</v>
          </cell>
          <cell r="Z9">
            <v>9.6142153326629703E-2</v>
          </cell>
          <cell r="AA9">
            <v>9.7983448925575395E-2</v>
          </cell>
          <cell r="AB9">
            <v>5.6204283601014399E-2</v>
          </cell>
          <cell r="AC9">
            <v>5.5953636490812454E-2</v>
          </cell>
          <cell r="AD9">
            <v>5.3466063280938905E-2</v>
          </cell>
          <cell r="AE9">
            <v>5.3057841065827435E-2</v>
          </cell>
          <cell r="AF9">
            <v>5.1215123751676375E-2</v>
          </cell>
          <cell r="AG9">
            <v>5.4621060328248094E-2</v>
          </cell>
          <cell r="AH9">
            <v>5.3054020917043358E-2</v>
          </cell>
          <cell r="AI9">
            <v>5.2787811272880056E-2</v>
          </cell>
          <cell r="AJ9">
            <v>5.2254477482426093E-2</v>
          </cell>
          <cell r="AK9">
            <v>4.8437281495554596E-2</v>
          </cell>
          <cell r="AL9">
            <v>4.5534816425472802E-2</v>
          </cell>
          <cell r="AM9">
            <v>4.6003496432953359E-2</v>
          </cell>
          <cell r="AN9">
            <v>4.7926210129083477E-2</v>
          </cell>
          <cell r="AO9">
            <v>4.2843468532287779E-2</v>
          </cell>
          <cell r="AP9">
            <v>4.2605531985737341E-2</v>
          </cell>
          <cell r="AQ9">
            <v>3.8746058159839739E-2</v>
          </cell>
          <cell r="AR9">
            <v>3.978342370323365E-2</v>
          </cell>
          <cell r="AS9">
            <v>313413032</v>
          </cell>
          <cell r="AT9">
            <v>195568503</v>
          </cell>
          <cell r="AU9">
            <v>0</v>
          </cell>
          <cell r="AV9">
            <v>228782134</v>
          </cell>
          <cell r="AW9">
            <v>0</v>
          </cell>
          <cell r="AX9">
            <v>40312354</v>
          </cell>
          <cell r="AY9">
            <v>51920201</v>
          </cell>
          <cell r="AZ9">
            <v>263782134</v>
          </cell>
          <cell r="BA9">
            <v>13553634</v>
          </cell>
          <cell r="BB9">
            <v>20834301</v>
          </cell>
          <cell r="BC9">
            <v>20834.300999999999</v>
          </cell>
          <cell r="BD9">
            <v>4733253</v>
          </cell>
          <cell r="BE9"/>
          <cell r="BF9">
            <v>9.0845315012696534E-2</v>
          </cell>
          <cell r="BG9">
            <v>7.5380035021518813E-2</v>
          </cell>
          <cell r="BH9">
            <v>0.10095924284619272</v>
          </cell>
          <cell r="BI9">
            <v>8.8023234178675178E-2</v>
          </cell>
          <cell r="BJ9">
            <v>8.1241546490306654E-2</v>
          </cell>
          <cell r="BK9">
            <v>0.15107153158195097</v>
          </cell>
          <cell r="BL9">
            <v>2.1921492498740366E-2</v>
          </cell>
          <cell r="BM9">
            <v>0.1837991636494857</v>
          </cell>
          <cell r="BN9">
            <v>0.18354112093175548</v>
          </cell>
          <cell r="BO9">
            <v>0.4377183614220892</v>
          </cell>
          <cell r="BP9">
            <v>0.37923388553080095</v>
          </cell>
          <cell r="BQ9">
            <v>0.13591172430049694</v>
          </cell>
          <cell r="BR9">
            <v>0.68275282654221836</v>
          </cell>
          <cell r="BS9">
            <v>0.10082109073992533</v>
          </cell>
          <cell r="BT9">
            <v>4.124202563775229E-2</v>
          </cell>
          <cell r="BU9">
            <v>5.9579065102173041E-2</v>
          </cell>
          <cell r="BV9">
            <v>0.51023274350793146</v>
          </cell>
          <cell r="BW9">
            <v>7.9168325244385079E-2</v>
          </cell>
          <cell r="BX9">
            <v>1.3488446668650542E-2</v>
          </cell>
          <cell r="BY9">
            <v>5.1583817127011267E-2</v>
          </cell>
          <cell r="BZ9">
            <v>546733550</v>
          </cell>
          <cell r="CA9">
            <v>520850293</v>
          </cell>
          <cell r="CB9">
            <v>500167097</v>
          </cell>
          <cell r="CC9">
            <v>503274085</v>
          </cell>
          <cell r="CD9">
            <v>491613725</v>
          </cell>
          <cell r="CE9">
            <v>484389225</v>
          </cell>
          <cell r="CF9">
            <v>480797719</v>
          </cell>
          <cell r="CG9">
            <v>477674950</v>
          </cell>
          <cell r="CH9">
            <v>464890685</v>
          </cell>
          <cell r="CI9">
            <v>547750081</v>
          </cell>
          <cell r="CJ9">
            <v>447029877</v>
          </cell>
          <cell r="CK9">
            <v>239013127</v>
          </cell>
          <cell r="CL9">
            <v>0</v>
          </cell>
          <cell r="CM9">
            <v>415348889</v>
          </cell>
          <cell r="CN9">
            <v>223448379</v>
          </cell>
          <cell r="CO9">
            <v>225544631</v>
          </cell>
          <cell r="CP9">
            <v>229525229</v>
          </cell>
          <cell r="CQ9">
            <v>219009371</v>
          </cell>
          <cell r="CR9">
            <v>216387023</v>
          </cell>
          <cell r="CS9">
            <v>202699639</v>
          </cell>
          <cell r="CT9">
            <v>210877927</v>
          </cell>
          <cell r="CU9">
            <v>211118198</v>
          </cell>
          <cell r="CV9">
            <v>206328561</v>
          </cell>
          <cell r="CW9">
            <v>195962086</v>
          </cell>
          <cell r="CX9">
            <v>198484270</v>
          </cell>
          <cell r="CY9">
            <v>184466862</v>
          </cell>
          <cell r="CZ9">
            <v>179346404</v>
          </cell>
          <cell r="DA9">
            <v>174983667</v>
          </cell>
          <cell r="DB9">
            <v>175808828</v>
          </cell>
          <cell r="DC9">
            <v>154710864</v>
          </cell>
          <cell r="DD9">
            <v>143801266</v>
          </cell>
          <cell r="DE9">
            <v>119783476</v>
          </cell>
          <cell r="DF9">
            <v>124881964</v>
          </cell>
          <cell r="DG9">
            <v>78642779</v>
          </cell>
          <cell r="DH9">
            <v>75022216</v>
          </cell>
          <cell r="DI9">
            <v>74300657</v>
          </cell>
          <cell r="DJ9">
            <v>71734186</v>
          </cell>
          <cell r="DK9">
            <v>72028375</v>
          </cell>
          <cell r="DL9">
            <v>72553519</v>
          </cell>
          <cell r="DM9">
            <v>72166013</v>
          </cell>
          <cell r="DN9">
            <v>71092199</v>
          </cell>
          <cell r="DO9">
            <v>69416255</v>
          </cell>
          <cell r="DP9">
            <v>70001759</v>
          </cell>
          <cell r="DQ9">
            <v>0</v>
          </cell>
          <cell r="DR9">
            <v>33468865</v>
          </cell>
          <cell r="DS9">
            <v>0</v>
          </cell>
          <cell r="DT9">
            <v>32677307</v>
          </cell>
          <cell r="DU9">
            <v>31950763</v>
          </cell>
          <cell r="DV9">
            <v>31671237</v>
          </cell>
          <cell r="DW9">
            <v>31571015</v>
          </cell>
          <cell r="DX9">
            <v>29764854</v>
          </cell>
          <cell r="DY9">
            <v>28396850</v>
          </cell>
          <cell r="DZ9">
            <v>28887284</v>
          </cell>
          <cell r="EA9">
            <v>27470172</v>
          </cell>
          <cell r="EB9">
            <v>26187655</v>
          </cell>
          <cell r="EC9">
            <v>24321102</v>
          </cell>
          <cell r="ED9">
            <v>23949685</v>
          </cell>
          <cell r="EE9">
            <v>22708080</v>
          </cell>
          <cell r="EF9">
            <v>19085273</v>
          </cell>
          <cell r="EG9">
            <v>18822475</v>
          </cell>
          <cell r="EH9">
            <v>18511215</v>
          </cell>
          <cell r="EI9">
            <v>17856644</v>
          </cell>
          <cell r="EJ9">
            <v>17856644</v>
          </cell>
          <cell r="EK9">
            <v>14954339</v>
          </cell>
          <cell r="EL9">
            <v>15471795</v>
          </cell>
          <cell r="EM9">
            <v>13749281</v>
          </cell>
          <cell r="EN9"/>
          <cell r="EO9">
            <v>19130885</v>
          </cell>
          <cell r="EP9">
            <v>24575038</v>
          </cell>
          <cell r="EQ9"/>
          <cell r="ER9">
            <v>43705923</v>
          </cell>
          <cell r="ES9">
            <v>16574767</v>
          </cell>
          <cell r="ET9">
            <v>22504842</v>
          </cell>
          <cell r="EU9">
            <v>10457075</v>
          </cell>
          <cell r="EV9">
            <v>32961917</v>
          </cell>
          <cell r="EW9">
            <v>11381061</v>
          </cell>
          <cell r="EX9">
            <v>220019614</v>
          </cell>
        </row>
        <row r="10">
          <cell r="B10" t="str">
            <v>Absa Bank Kenya</v>
          </cell>
          <cell r="C10">
            <v>428.746218</v>
          </cell>
          <cell r="D10">
            <v>234.23407599999999</v>
          </cell>
          <cell r="E10">
            <v>270.73719799999998</v>
          </cell>
          <cell r="F10">
            <v>47.870376</v>
          </cell>
          <cell r="G10">
            <v>56.356622999999999</v>
          </cell>
          <cell r="H10">
            <v>54.352639000000003</v>
          </cell>
          <cell r="I10">
            <v>328.71245800000003</v>
          </cell>
          <cell r="J10">
            <v>4.1617030000000002</v>
          </cell>
          <cell r="K10">
            <v>0.10795385937557596</v>
          </cell>
          <cell r="L10">
            <v>14.724856000000001</v>
          </cell>
          <cell r="M10"/>
          <cell r="N10">
            <v>6.5154472392935869E-2</v>
          </cell>
          <cell r="O10">
            <v>6.5422109095193567E-2</v>
          </cell>
          <cell r="P10">
            <v>6.492422724839772E-2</v>
          </cell>
          <cell r="Q10">
            <v>6.3973084206154079E-2</v>
          </cell>
          <cell r="R10">
            <v>6.5102300281967548E-2</v>
          </cell>
          <cell r="S10">
            <v>6.4438128030343933E-2</v>
          </cell>
          <cell r="T10">
            <v>6.4887599403401872E-2</v>
          </cell>
          <cell r="U10">
            <v>6.5776413678535151E-2</v>
          </cell>
          <cell r="V10">
            <v>6.7605259998546399E-2</v>
          </cell>
          <cell r="W10">
            <v>6.7201398417352384E-2</v>
          </cell>
          <cell r="X10">
            <v>6.9309079131394336E-2</v>
          </cell>
          <cell r="Y10">
            <v>6.7305711401056886E-2</v>
          </cell>
          <cell r="Z10">
            <v>6.9062370315111657E-2</v>
          </cell>
          <cell r="AA10">
            <v>6.9899479535340897E-2</v>
          </cell>
          <cell r="AB10">
            <v>6.9665979965692515E-2</v>
          </cell>
          <cell r="AC10">
            <v>6.6571807625765284E-2</v>
          </cell>
          <cell r="AD10">
            <v>6.8813021819434772E-2</v>
          </cell>
          <cell r="AE10">
            <v>6.7402797826715932E-2</v>
          </cell>
          <cell r="AF10">
            <v>6.8672384088949323E-2</v>
          </cell>
          <cell r="AG10">
            <v>6.9604026480536943E-2</v>
          </cell>
          <cell r="AH10">
            <v>6.9696517493310753E-2</v>
          </cell>
          <cell r="AI10">
            <v>7.0225197842729847E-2</v>
          </cell>
          <cell r="AJ10">
            <v>6.8253664356214966E-2</v>
          </cell>
          <cell r="AK10">
            <v>6.7135957760077025E-2</v>
          </cell>
          <cell r="AL10">
            <v>6.6433031723546504E-2</v>
          </cell>
          <cell r="AM10">
            <v>7.0473547433140202E-2</v>
          </cell>
          <cell r="AN10">
            <v>7.2892726696750149E-2</v>
          </cell>
          <cell r="AO10">
            <v>7.130132863843322E-2</v>
          </cell>
          <cell r="AP10">
            <v>7.2816030490544692E-2</v>
          </cell>
          <cell r="AQ10">
            <v>7.2833618657822535E-2</v>
          </cell>
          <cell r="AR10">
            <v>7.8008697497295637E-2</v>
          </cell>
          <cell r="AS10">
            <v>313413032</v>
          </cell>
          <cell r="AT10">
            <v>195568503</v>
          </cell>
          <cell r="AU10">
            <v>0</v>
          </cell>
          <cell r="AV10">
            <v>228782134</v>
          </cell>
          <cell r="AW10">
            <v>0</v>
          </cell>
          <cell r="AX10">
            <v>40312354</v>
          </cell>
          <cell r="AY10">
            <v>51920201</v>
          </cell>
          <cell r="AZ10">
            <v>263782134</v>
          </cell>
          <cell r="BA10">
            <v>13553634</v>
          </cell>
          <cell r="BB10">
            <v>20834301</v>
          </cell>
          <cell r="BC10">
            <v>20834.300999999999</v>
          </cell>
          <cell r="BD10">
            <v>4733253</v>
          </cell>
          <cell r="BE10"/>
          <cell r="BF10">
            <v>7.1240525178512024E-2</v>
          </cell>
          <cell r="BG10">
            <v>8.0249994675988742E-2</v>
          </cell>
          <cell r="BH10">
            <v>6.33871085785781E-2</v>
          </cell>
          <cell r="BI10">
            <v>6.0835783421717506E-2</v>
          </cell>
          <cell r="BJ10">
            <v>7.4470621484933344E-2</v>
          </cell>
          <cell r="BK10">
            <v>0.20735029674516367</v>
          </cell>
          <cell r="BL10">
            <v>2.5529800163258884E-2</v>
          </cell>
          <cell r="BM10">
            <v>0.17144656866032135</v>
          </cell>
          <cell r="BN10">
            <v>0.14562994141219923</v>
          </cell>
          <cell r="BO10">
            <v>0.29719471249359547</v>
          </cell>
          <cell r="BP10">
            <v>0.45611908887566083</v>
          </cell>
          <cell r="BQ10">
            <v>7.008729875143227E-2</v>
          </cell>
          <cell r="BR10">
            <v>0.74524738821473624</v>
          </cell>
          <cell r="BS10">
            <v>0.10424768382191225</v>
          </cell>
          <cell r="BT10">
            <v>2.3245045849092538E-2</v>
          </cell>
          <cell r="BU10">
            <v>8.1002637972819716E-2</v>
          </cell>
          <cell r="BV10">
            <v>0.86517138291429019</v>
          </cell>
          <cell r="BW10">
            <v>6.4364302096075979E-2</v>
          </cell>
          <cell r="BX10">
            <v>0.20501849997520741</v>
          </cell>
          <cell r="BY10">
            <v>0.11950683490861688</v>
          </cell>
          <cell r="BZ10">
            <v>428746218</v>
          </cell>
          <cell r="CA10">
            <v>411167687</v>
          </cell>
          <cell r="CB10">
            <v>397890870</v>
          </cell>
          <cell r="CC10">
            <v>384068423</v>
          </cell>
          <cell r="CD10">
            <v>377935772</v>
          </cell>
          <cell r="CE10">
            <v>388053702</v>
          </cell>
          <cell r="CF10">
            <v>392017704</v>
          </cell>
          <cell r="CG10">
            <v>381692956</v>
          </cell>
          <cell r="CH10">
            <v>374109200</v>
          </cell>
          <cell r="CI10">
            <v>359771428</v>
          </cell>
          <cell r="CJ10">
            <v>353740701</v>
          </cell>
          <cell r="CK10">
            <v>354502860</v>
          </cell>
          <cell r="CL10">
            <v>325362737</v>
          </cell>
          <cell r="CM10">
            <v>322637854</v>
          </cell>
          <cell r="CN10">
            <v>317007311</v>
          </cell>
          <cell r="CO10">
            <v>291293088</v>
          </cell>
          <cell r="CP10">
            <v>271682166</v>
          </cell>
          <cell r="CQ10">
            <v>277609552</v>
          </cell>
          <cell r="CR10">
            <v>268015547</v>
          </cell>
          <cell r="CS10">
            <v>260429543</v>
          </cell>
          <cell r="CT10">
            <v>259498223</v>
          </cell>
          <cell r="CU10">
            <v>264008571</v>
          </cell>
          <cell r="CV10">
            <v>256142570</v>
          </cell>
          <cell r="CW10">
            <v>211913140</v>
          </cell>
          <cell r="CX10">
            <v>241152698</v>
          </cell>
          <cell r="CY10">
            <v>221041523</v>
          </cell>
          <cell r="CZ10">
            <v>234699871</v>
          </cell>
          <cell r="DA10">
            <v>230907978</v>
          </cell>
          <cell r="DB10">
            <v>226118124</v>
          </cell>
          <cell r="DC10">
            <v>218771220</v>
          </cell>
          <cell r="DD10">
            <v>213439675</v>
          </cell>
          <cell r="DE10">
            <v>200975424</v>
          </cell>
          <cell r="DF10">
            <v>207009618</v>
          </cell>
          <cell r="DG10">
            <v>54352639</v>
          </cell>
          <cell r="DH10">
            <v>52679522</v>
          </cell>
          <cell r="DI10">
            <v>50173619</v>
          </cell>
          <cell r="DJ10">
            <v>46982487</v>
          </cell>
          <cell r="DK10">
            <v>44969283</v>
          </cell>
          <cell r="DL10">
            <v>43215105</v>
          </cell>
          <cell r="DM10">
            <v>41675586</v>
          </cell>
          <cell r="DN10">
            <v>41057360</v>
          </cell>
          <cell r="DO10">
            <v>44079414</v>
          </cell>
          <cell r="DP10">
            <v>42967475</v>
          </cell>
          <cell r="DQ10">
            <v>41546560</v>
          </cell>
          <cell r="DR10">
            <v>54143264</v>
          </cell>
          <cell r="DS10">
            <v>43393443</v>
          </cell>
          <cell r="DT10">
            <v>41909848</v>
          </cell>
          <cell r="DU10">
            <v>40114088</v>
          </cell>
          <cell r="DV10">
            <v>43607960</v>
          </cell>
          <cell r="DW10">
            <v>43559168</v>
          </cell>
          <cell r="DX10">
            <v>42020987</v>
          </cell>
          <cell r="DY10">
            <v>40337534</v>
          </cell>
          <cell r="DZ10">
            <v>43652097</v>
          </cell>
          <cell r="EA10">
            <v>42094710</v>
          </cell>
          <cell r="EB10">
            <v>41470872</v>
          </cell>
          <cell r="EC10">
            <v>39103584</v>
          </cell>
          <cell r="ED10">
            <v>42315483</v>
          </cell>
          <cell r="EE10">
            <v>39716371</v>
          </cell>
          <cell r="EF10">
            <v>36852164</v>
          </cell>
          <cell r="EG10">
            <v>36237869</v>
          </cell>
          <cell r="EH10">
            <v>40265422</v>
          </cell>
          <cell r="EI10">
            <v>38186091</v>
          </cell>
          <cell r="EJ10">
            <v>38186091</v>
          </cell>
          <cell r="EK10">
            <v>36042316</v>
          </cell>
          <cell r="EL10">
            <v>34465579</v>
          </cell>
          <cell r="EM10">
            <v>32370886</v>
          </cell>
          <cell r="EN10"/>
          <cell r="EO10">
            <v>10618913</v>
          </cell>
          <cell r="EP10">
            <v>25111578</v>
          </cell>
          <cell r="EQ10"/>
          <cell r="ER10">
            <v>35730491</v>
          </cell>
          <cell r="ES10">
            <v>16297359</v>
          </cell>
          <cell r="ET10">
            <v>12908863</v>
          </cell>
          <cell r="EU10">
            <v>4412718</v>
          </cell>
          <cell r="EV10">
            <v>17321581</v>
          </cell>
          <cell r="EW10">
            <v>10297215</v>
          </cell>
          <cell r="EX10">
            <v>234234076</v>
          </cell>
        </row>
        <row r="11">
          <cell r="B11" t="str">
            <v>Standard Chartered Bank</v>
          </cell>
          <cell r="C11">
            <v>335.11148600000001</v>
          </cell>
          <cell r="D11">
            <v>125.97459000000001</v>
          </cell>
          <cell r="E11">
            <v>265.46911399999999</v>
          </cell>
          <cell r="F11">
            <v>40.822397000000002</v>
          </cell>
          <cell r="G11">
            <v>46.669696000000002</v>
          </cell>
          <cell r="H11">
            <v>52.479394999999997</v>
          </cell>
          <cell r="I11">
            <v>262.840012</v>
          </cell>
          <cell r="J11">
            <v>3.7705829999999998</v>
          </cell>
          <cell r="K11">
            <v>9.7808273907565552E-2</v>
          </cell>
          <cell r="L11">
            <v>12.141503999999999</v>
          </cell>
          <cell r="M11"/>
          <cell r="N11">
            <v>5.885832339563641E-2</v>
          </cell>
          <cell r="O11">
            <v>5.9420265009753483E-2</v>
          </cell>
          <cell r="P11">
            <v>6.3021800754755997E-2</v>
          </cell>
          <cell r="Q11">
            <v>6.3842833545591046E-2</v>
          </cell>
          <cell r="R11">
            <v>6.5105397951249006E-2</v>
          </cell>
          <cell r="S11">
            <v>6.2261398194086465E-2</v>
          </cell>
          <cell r="T11">
            <v>6.5312294814785399E-2</v>
          </cell>
          <cell r="U11">
            <v>6.5024706544385774E-2</v>
          </cell>
          <cell r="V11">
            <v>6.2999678755020924E-2</v>
          </cell>
          <cell r="W11">
            <v>6.54057751117752E-2</v>
          </cell>
          <cell r="X11">
            <v>6.8011392204713972E-2</v>
          </cell>
          <cell r="Y11">
            <v>6.6876241658463467E-2</v>
          </cell>
          <cell r="Z11">
            <v>6.7923254318470433E-2</v>
          </cell>
          <cell r="AA11">
            <v>7.1279750319827348E-2</v>
          </cell>
          <cell r="AB11">
            <v>7.498422676639499E-2</v>
          </cell>
          <cell r="AC11">
            <v>7.1336857972631479E-2</v>
          </cell>
          <cell r="AD11">
            <v>7.6881029199935363E-2</v>
          </cell>
          <cell r="AE11">
            <v>7.4690155088795118E-2</v>
          </cell>
          <cell r="AF11">
            <v>7.3800484600600014E-2</v>
          </cell>
          <cell r="AG11">
            <v>7.0819460656538033E-2</v>
          </cell>
          <cell r="AH11">
            <v>7.3087283938123498E-2</v>
          </cell>
          <cell r="AI11">
            <v>7.3585483805675506E-2</v>
          </cell>
          <cell r="AJ11">
            <v>7.4799554054957196E-2</v>
          </cell>
          <cell r="AK11">
            <v>6.9135590723677365E-2</v>
          </cell>
          <cell r="AL11">
            <v>6.8060282438070566E-2</v>
          </cell>
          <cell r="AM11">
            <v>7.2892927680585043E-2</v>
          </cell>
          <cell r="AN11">
            <v>7.2478126933566631E-2</v>
          </cell>
          <cell r="AO11">
            <v>7.2993438485868048E-2</v>
          </cell>
          <cell r="AP11">
            <v>7.3326734059672591E-2</v>
          </cell>
          <cell r="AQ11">
            <v>7.6122376925973012E-2</v>
          </cell>
          <cell r="AR11">
            <v>7.8339222482251211E-2</v>
          </cell>
          <cell r="AS11">
            <v>313413032</v>
          </cell>
          <cell r="AT11">
            <v>195568503</v>
          </cell>
          <cell r="AU11">
            <v>0</v>
          </cell>
          <cell r="AV11">
            <v>228782134</v>
          </cell>
          <cell r="AW11">
            <v>0</v>
          </cell>
          <cell r="AX11">
            <v>40312354</v>
          </cell>
          <cell r="AY11">
            <v>51920201</v>
          </cell>
          <cell r="AZ11">
            <v>263782134</v>
          </cell>
          <cell r="BA11">
            <v>13553634</v>
          </cell>
          <cell r="BB11">
            <v>20834301</v>
          </cell>
          <cell r="BC11">
            <v>20834.300999999999</v>
          </cell>
          <cell r="BD11">
            <v>4733253</v>
          </cell>
          <cell r="BE11"/>
          <cell r="BF11">
            <v>5.5682166404536257E-2</v>
          </cell>
          <cell r="BG11">
            <v>4.3159647603151753E-2</v>
          </cell>
          <cell r="BH11">
            <v>6.2153703582973951E-2</v>
          </cell>
          <cell r="BI11">
            <v>5.8739100199399041E-2</v>
          </cell>
          <cell r="BJ11">
            <v>6.1405377997707004E-2</v>
          </cell>
          <cell r="BK11">
            <v>0.17489208774949663</v>
          </cell>
          <cell r="BL11">
            <v>2.7173218534164281E-2</v>
          </cell>
          <cell r="BM11">
            <v>0.17755932837196797</v>
          </cell>
          <cell r="BN11">
            <v>0.15531271928263343</v>
          </cell>
          <cell r="BO11">
            <v>0.33463101582909316</v>
          </cell>
          <cell r="BP11">
            <v>0.49614333414763956</v>
          </cell>
          <cell r="BQ11">
            <v>0.10101012557777417</v>
          </cell>
          <cell r="BR11">
            <v>0.73590920892218115</v>
          </cell>
          <cell r="BS11">
            <v>9.5318209137137011E-2</v>
          </cell>
          <cell r="BT11">
            <v>1.2064468242150737E-2</v>
          </cell>
          <cell r="BU11">
            <v>8.3253740894986272E-2</v>
          </cell>
          <cell r="BV11">
            <v>0.47453576840581163</v>
          </cell>
          <cell r="BW11">
            <v>0.1051328292722918</v>
          </cell>
          <cell r="BX11">
            <v>0.10998558634321574</v>
          </cell>
          <cell r="BY11">
            <v>0.10530621453878804</v>
          </cell>
          <cell r="BZ11">
            <v>335111486</v>
          </cell>
          <cell r="CA11">
            <v>330612804</v>
          </cell>
          <cell r="CB11">
            <v>345656402</v>
          </cell>
          <cell r="CC11">
            <v>339525181</v>
          </cell>
          <cell r="CD11">
            <v>325872857</v>
          </cell>
          <cell r="CE11">
            <v>314304906</v>
          </cell>
          <cell r="CF11">
            <v>327214126</v>
          </cell>
          <cell r="CG11">
            <v>311432013</v>
          </cell>
          <cell r="CH11">
            <v>302295903</v>
          </cell>
          <cell r="CI11">
            <v>289422215</v>
          </cell>
          <cell r="CJ11">
            <v>293472543</v>
          </cell>
          <cell r="CK11">
            <v>300226174</v>
          </cell>
          <cell r="CL11">
            <v>284691002</v>
          </cell>
          <cell r="CM11">
            <v>287606164</v>
          </cell>
          <cell r="CN11">
            <v>295049630</v>
          </cell>
          <cell r="CO11">
            <v>293306671</v>
          </cell>
          <cell r="CP11">
            <v>285125438</v>
          </cell>
          <cell r="CQ11">
            <v>309951569</v>
          </cell>
          <cell r="CR11">
            <v>288711107</v>
          </cell>
          <cell r="CS11">
            <v>274006884</v>
          </cell>
          <cell r="CT11">
            <v>250274108</v>
          </cell>
          <cell r="CU11">
            <v>264072997</v>
          </cell>
          <cell r="CV11">
            <v>255903727</v>
          </cell>
          <cell r="CW11">
            <v>249710651</v>
          </cell>
          <cell r="CX11">
            <v>234130556</v>
          </cell>
          <cell r="CY11">
            <v>231786864</v>
          </cell>
          <cell r="CZ11">
            <v>228338094</v>
          </cell>
          <cell r="DA11">
            <v>232984465</v>
          </cell>
          <cell r="DB11">
            <v>222635993</v>
          </cell>
          <cell r="DC11">
            <v>223082484</v>
          </cell>
          <cell r="DD11">
            <v>228860613</v>
          </cell>
          <cell r="DE11">
            <v>217819880</v>
          </cell>
          <cell r="DF11">
            <v>220523869</v>
          </cell>
          <cell r="DG11">
            <v>52479395</v>
          </cell>
          <cell r="DH11">
            <v>51679000</v>
          </cell>
          <cell r="DI11">
            <v>50558270</v>
          </cell>
          <cell r="DJ11">
            <v>51917837</v>
          </cell>
          <cell r="DK11">
            <v>50218630</v>
          </cell>
          <cell r="DL11">
            <v>50171424</v>
          </cell>
          <cell r="DM11">
            <v>50846552</v>
          </cell>
          <cell r="DN11">
            <v>49068888</v>
          </cell>
          <cell r="DO11">
            <v>47221510</v>
          </cell>
          <cell r="DP11">
            <v>46080820</v>
          </cell>
          <cell r="DQ11">
            <v>54194365</v>
          </cell>
          <cell r="DR11">
            <v>47621354</v>
          </cell>
          <cell r="DS11">
            <v>54336279</v>
          </cell>
          <cell r="DT11">
            <v>54209897</v>
          </cell>
          <cell r="DU11">
            <v>43217065</v>
          </cell>
          <cell r="DV11">
            <v>54028274</v>
          </cell>
          <cell r="DW11">
            <v>45483852</v>
          </cell>
          <cell r="DX11">
            <v>43809586</v>
          </cell>
          <cell r="DY11">
            <v>42698407</v>
          </cell>
          <cell r="DZ11">
            <v>54660764</v>
          </cell>
          <cell r="EA11">
            <v>43904779</v>
          </cell>
          <cell r="EB11">
            <v>43288125</v>
          </cell>
          <cell r="EC11">
            <v>43083098</v>
          </cell>
          <cell r="ED11">
            <v>43850954</v>
          </cell>
          <cell r="EE11">
            <v>40914483</v>
          </cell>
          <cell r="EF11">
            <v>41143859</v>
          </cell>
          <cell r="EG11">
            <v>39848778</v>
          </cell>
          <cell r="EH11">
            <v>42126191</v>
          </cell>
          <cell r="EI11">
            <v>40449853</v>
          </cell>
          <cell r="EJ11">
            <v>40449853</v>
          </cell>
          <cell r="EK11">
            <v>39685452</v>
          </cell>
          <cell r="EL11">
            <v>38765178</v>
          </cell>
          <cell r="EM11">
            <v>36029984</v>
          </cell>
          <cell r="EN11"/>
          <cell r="EO11">
            <v>9446141</v>
          </cell>
          <cell r="EP11">
            <v>18782387</v>
          </cell>
          <cell r="EQ11"/>
          <cell r="ER11">
            <v>28228528</v>
          </cell>
          <cell r="ES11">
            <v>14005396</v>
          </cell>
          <cell r="ET11">
            <v>10116212</v>
          </cell>
          <cell r="EU11">
            <v>3630337</v>
          </cell>
          <cell r="EV11">
            <v>13746549</v>
          </cell>
          <cell r="EW11">
            <v>8980536</v>
          </cell>
          <cell r="EX11">
            <v>125974590</v>
          </cell>
        </row>
        <row r="12">
          <cell r="B12" t="str">
            <v>Diamond Trust Bank</v>
          </cell>
          <cell r="C12">
            <v>326.37673000000001</v>
          </cell>
          <cell r="D12">
            <v>159.180869</v>
          </cell>
          <cell r="E12">
            <v>225.78276500000001</v>
          </cell>
          <cell r="F12">
            <v>49.790343</v>
          </cell>
          <cell r="G12">
            <v>53.031018000000003</v>
          </cell>
          <cell r="H12">
            <v>57.567383999999997</v>
          </cell>
          <cell r="I12">
            <v>250.69530800000001</v>
          </cell>
          <cell r="J12">
            <v>1.8184370000000001</v>
          </cell>
          <cell r="K12">
            <v>4.7169942732901461E-2</v>
          </cell>
          <cell r="L12">
            <v>4.6960699999999997</v>
          </cell>
          <cell r="M12"/>
          <cell r="N12">
            <v>5.7175601534233872E-2</v>
          </cell>
          <cell r="O12">
            <v>5.8029315390520989E-2</v>
          </cell>
          <cell r="P12">
            <v>5.8336259871913446E-2</v>
          </cell>
          <cell r="Q12">
            <v>5.8844001176339339E-2</v>
          </cell>
          <cell r="R12">
            <v>5.9890101100934401E-2</v>
          </cell>
          <cell r="S12">
            <v>5.878127561861414E-2</v>
          </cell>
          <cell r="T12">
            <v>5.8507313219189803E-2</v>
          </cell>
          <cell r="U12">
            <v>6.0618957248676053E-2</v>
          </cell>
          <cell r="V12">
            <v>6.2977914354430786E-2</v>
          </cell>
          <cell r="W12">
            <v>6.3683394351932029E-2</v>
          </cell>
          <cell r="X12">
            <v>6.3770351079649706E-2</v>
          </cell>
          <cell r="Y12">
            <v>6.5940347249586514E-2</v>
          </cell>
          <cell r="Z12">
            <v>6.7343303785622588E-2</v>
          </cell>
          <cell r="AA12">
            <v>6.8787074781720137E-2</v>
          </cell>
          <cell r="AB12">
            <v>6.9242724646015011E-2</v>
          </cell>
          <cell r="AC12">
            <v>6.6636654223616559E-2</v>
          </cell>
          <cell r="AD12">
            <v>6.6563556187517248E-2</v>
          </cell>
          <cell r="AE12">
            <v>6.4662708824676812E-2</v>
          </cell>
          <cell r="AF12">
            <v>6.4225378142243925E-2</v>
          </cell>
          <cell r="AG12">
            <v>6.3931954794117257E-2</v>
          </cell>
          <cell r="AH12">
            <v>5.9424839579737959E-2</v>
          </cell>
          <cell r="AI12">
            <v>5.8910865466428299E-2</v>
          </cell>
          <cell r="AJ12">
            <v>5.688000529505001E-2</v>
          </cell>
          <cell r="AK12">
            <v>4.8020961225879545E-2</v>
          </cell>
          <cell r="AL12">
            <v>4.6628364034915784E-2</v>
          </cell>
          <cell r="AM12">
            <v>4.6546312553362799E-2</v>
          </cell>
          <cell r="AN12">
            <v>4.6615122798219506E-2</v>
          </cell>
          <cell r="AO12">
            <v>4.4907011706007707E-2</v>
          </cell>
          <cell r="AP12">
            <v>4.1894073196298925E-2</v>
          </cell>
          <cell r="AQ12">
            <v>4.3056383213295579E-2</v>
          </cell>
          <cell r="AR12">
            <v>4.3028618756943957E-2</v>
          </cell>
          <cell r="AS12">
            <v>313413032</v>
          </cell>
          <cell r="AT12">
            <v>195568503</v>
          </cell>
          <cell r="AU12">
            <v>0</v>
          </cell>
          <cell r="AV12">
            <v>228782134</v>
          </cell>
          <cell r="AW12">
            <v>0</v>
          </cell>
          <cell r="AX12">
            <v>40312354</v>
          </cell>
          <cell r="AY12">
            <v>51920201</v>
          </cell>
          <cell r="AZ12">
            <v>263782134</v>
          </cell>
          <cell r="BA12">
            <v>13553634</v>
          </cell>
          <cell r="BB12">
            <v>20834301</v>
          </cell>
          <cell r="BC12">
            <v>20834.300999999999</v>
          </cell>
          <cell r="BD12">
            <v>4733253</v>
          </cell>
          <cell r="BE12"/>
          <cell r="BF12">
            <v>5.4230798255683783E-2</v>
          </cell>
          <cell r="BG12">
            <v>5.453631729385635E-2</v>
          </cell>
          <cell r="BH12">
            <v>5.2862025410437267E-2</v>
          </cell>
          <cell r="BI12">
            <v>6.4433980936580565E-2</v>
          </cell>
          <cell r="BJ12">
            <v>2.3750266314098479E-2</v>
          </cell>
          <cell r="BK12">
            <v>5.3103326868597325E-2</v>
          </cell>
          <cell r="BL12">
            <v>9.2806300192204896E-3</v>
          </cell>
          <cell r="BM12">
            <v>0.21153574202513595</v>
          </cell>
          <cell r="BN12">
            <v>0.19860899430953849</v>
          </cell>
          <cell r="BO12">
            <v>0.24236000927106077</v>
          </cell>
          <cell r="BP12">
            <v>0.39475220866853694</v>
          </cell>
          <cell r="BQ12">
            <v>0.15426687067784817</v>
          </cell>
          <cell r="BR12">
            <v>0.37353013729898782</v>
          </cell>
          <cell r="BS12">
            <v>8.230218182958586E-2</v>
          </cell>
          <cell r="BT12">
            <v>4.4989222918785474E-2</v>
          </cell>
          <cell r="BU12">
            <v>3.7312958910800387E-2</v>
          </cell>
          <cell r="BV12">
            <v>0.70501780328538355</v>
          </cell>
          <cell r="BW12">
            <v>5.0953846034972904E-2</v>
          </cell>
          <cell r="BX12">
            <v>3.480019453566989E-2</v>
          </cell>
          <cell r="BY12">
            <v>4.3640602408797927E-2</v>
          </cell>
          <cell r="BZ12">
            <v>326376730</v>
          </cell>
          <cell r="CA12">
            <v>311475984</v>
          </cell>
          <cell r="CB12">
            <v>311029629</v>
          </cell>
          <cell r="CC12">
            <v>305166682</v>
          </cell>
          <cell r="CD12">
            <v>312189185</v>
          </cell>
          <cell r="CE12">
            <v>285772503</v>
          </cell>
          <cell r="CF12">
            <v>284319070</v>
          </cell>
          <cell r="CG12">
            <v>286363190</v>
          </cell>
          <cell r="CH12">
            <v>287250595</v>
          </cell>
          <cell r="CI12">
            <v>283581295</v>
          </cell>
          <cell r="CJ12">
            <v>280115753</v>
          </cell>
          <cell r="CK12">
            <v>277153801</v>
          </cell>
          <cell r="CL12">
            <v>281515703</v>
          </cell>
          <cell r="CM12">
            <v>291515544</v>
          </cell>
          <cell r="CN12">
            <v>285735153</v>
          </cell>
          <cell r="CO12">
            <v>277054843</v>
          </cell>
          <cell r="CP12">
            <v>270081538</v>
          </cell>
          <cell r="CQ12">
            <v>267675547</v>
          </cell>
          <cell r="CR12">
            <v>258159603</v>
          </cell>
          <cell r="CS12">
            <v>248863252</v>
          </cell>
          <cell r="CT12">
            <v>244123818</v>
          </cell>
          <cell r="CU12">
            <v>230711438</v>
          </cell>
          <cell r="CV12">
            <v>222154764</v>
          </cell>
          <cell r="CW12">
            <v>205480349</v>
          </cell>
          <cell r="CX12">
            <v>190947903</v>
          </cell>
          <cell r="CY12">
            <v>166004397</v>
          </cell>
          <cell r="CZ12">
            <v>158030111</v>
          </cell>
          <cell r="DA12">
            <v>148561346</v>
          </cell>
          <cell r="DB12">
            <v>141175794</v>
          </cell>
          <cell r="DC12">
            <v>126274802</v>
          </cell>
          <cell r="DD12">
            <v>120443207</v>
          </cell>
          <cell r="DE12">
            <v>116208461</v>
          </cell>
          <cell r="DF12">
            <v>114136429</v>
          </cell>
          <cell r="DG12">
            <v>57567384</v>
          </cell>
          <cell r="DH12">
            <v>58162510</v>
          </cell>
          <cell r="DI12">
            <v>56582338</v>
          </cell>
          <cell r="DJ12">
            <v>55669588</v>
          </cell>
          <cell r="DK12">
            <v>54031914</v>
          </cell>
          <cell r="DL12">
            <v>55081135</v>
          </cell>
          <cell r="DM12">
            <v>53625595</v>
          </cell>
          <cell r="DN12">
            <v>53605998</v>
          </cell>
          <cell r="DO12">
            <v>52001378</v>
          </cell>
          <cell r="DP12">
            <v>51826136</v>
          </cell>
          <cell r="DQ12">
            <v>50349508</v>
          </cell>
          <cell r="DR12">
            <v>49236941</v>
          </cell>
          <cell r="DS12">
            <v>47712838</v>
          </cell>
          <cell r="DT12">
            <v>46325610</v>
          </cell>
          <cell r="DU12">
            <v>44769721</v>
          </cell>
          <cell r="DV12">
            <v>44323296</v>
          </cell>
          <cell r="DW12">
            <v>43003972</v>
          </cell>
          <cell r="DX12">
            <v>41508356</v>
          </cell>
          <cell r="DY12">
            <v>37678168</v>
          </cell>
          <cell r="DZ12">
            <v>37678168</v>
          </cell>
          <cell r="EA12">
            <v>36431809</v>
          </cell>
          <cell r="EB12">
            <v>33545124</v>
          </cell>
          <cell r="EC12">
            <v>32359121</v>
          </cell>
          <cell r="ED12">
            <v>31216658</v>
          </cell>
          <cell r="EE12">
            <v>29996201</v>
          </cell>
          <cell r="EF12">
            <v>28616712</v>
          </cell>
          <cell r="EG12">
            <v>27536573</v>
          </cell>
          <cell r="EH12">
            <v>26882050</v>
          </cell>
          <cell r="EI12">
            <v>25784414</v>
          </cell>
          <cell r="EJ12">
            <v>25784414</v>
          </cell>
          <cell r="EK12">
            <v>24822904</v>
          </cell>
          <cell r="EL12">
            <v>19515880</v>
          </cell>
          <cell r="EM12">
            <v>18568277</v>
          </cell>
          <cell r="EN12"/>
          <cell r="EO12">
            <v>4077038</v>
          </cell>
          <cell r="EP12">
            <v>12745201</v>
          </cell>
          <cell r="EQ12"/>
          <cell r="ER12">
            <v>16822239</v>
          </cell>
          <cell r="ES12">
            <v>6640616</v>
          </cell>
          <cell r="ET12">
            <v>9733402</v>
          </cell>
          <cell r="EU12">
            <v>16324474</v>
          </cell>
          <cell r="EV12">
            <v>26057876</v>
          </cell>
          <cell r="EW12">
            <v>2963147</v>
          </cell>
          <cell r="EX12">
            <v>159180869</v>
          </cell>
        </row>
        <row r="13">
          <cell r="B13" t="str">
            <v>I&amp;M Bank</v>
          </cell>
          <cell r="C13">
            <v>307.80226699999997</v>
          </cell>
          <cell r="D13">
            <v>162.14564300000001</v>
          </cell>
          <cell r="E13">
            <v>228.030619</v>
          </cell>
          <cell r="F13">
            <v>38.324967000000001</v>
          </cell>
          <cell r="G13">
            <v>52.850472000000003</v>
          </cell>
          <cell r="H13">
            <v>51.920426999999997</v>
          </cell>
          <cell r="I13">
            <v>247.141784</v>
          </cell>
          <cell r="J13">
            <v>1.0102930000000001</v>
          </cell>
          <cell r="K13">
            <v>2.6206826496299417E-2</v>
          </cell>
          <cell r="L13">
            <v>10.587446999999999</v>
          </cell>
          <cell r="M13"/>
          <cell r="N13">
            <v>5.4215410869397712E-2</v>
          </cell>
          <cell r="O13">
            <v>5.3623858494863286E-2</v>
          </cell>
          <cell r="P13">
            <v>5.316182593330173E-2</v>
          </cell>
          <cell r="Q13">
            <v>5.6697457410697899E-2</v>
          </cell>
          <cell r="R13">
            <v>5.7736868681432109E-2</v>
          </cell>
          <cell r="S13">
            <v>5.6115751034479078E-2</v>
          </cell>
          <cell r="T13">
            <v>5.6885018706977375E-2</v>
          </cell>
          <cell r="U13">
            <v>5.7527479397708067E-2</v>
          </cell>
          <cell r="V13">
            <v>5.7652553355791517E-2</v>
          </cell>
          <cell r="W13">
            <v>5.7578853304255398E-2</v>
          </cell>
          <cell r="X13">
            <v>5.5564279596801769E-2</v>
          </cell>
          <cell r="Y13">
            <v>5.4353542067072574E-2</v>
          </cell>
          <cell r="Z13">
            <v>5.4764084219746004E-2</v>
          </cell>
          <cell r="AA13">
            <v>5.5787367611461226E-2</v>
          </cell>
          <cell r="AB13">
            <v>5.0203665962118768E-2</v>
          </cell>
          <cell r="AC13">
            <v>4.8706199142925399E-2</v>
          </cell>
          <cell r="AD13">
            <v>4.677578260238463E-2</v>
          </cell>
          <cell r="AE13">
            <v>4.6872061663632426E-2</v>
          </cell>
          <cell r="AF13">
            <v>4.7975242386330899E-2</v>
          </cell>
          <cell r="AG13">
            <v>4.7157054812076098E-2</v>
          </cell>
          <cell r="AH13">
            <v>4.6143569105249208E-2</v>
          </cell>
          <cell r="AI13">
            <v>4.6976317574541598E-2</v>
          </cell>
          <cell r="AJ13">
            <v>4.5655274182106423E-2</v>
          </cell>
          <cell r="AK13">
            <v>4.3266496320107151E-2</v>
          </cell>
          <cell r="AL13">
            <v>4.1531279066490255E-2</v>
          </cell>
          <cell r="AM13">
            <v>4.1213964931783365E-2</v>
          </cell>
          <cell r="AN13">
            <v>4.1396234031227719E-2</v>
          </cell>
          <cell r="AO13">
            <v>4.0476165015553178E-2</v>
          </cell>
          <cell r="AP13">
            <v>4.0632602184221024E-2</v>
          </cell>
          <cell r="AQ13">
            <v>4.1902503947468056E-2</v>
          </cell>
          <cell r="AR13">
            <v>4.1224725549765084E-2</v>
          </cell>
          <cell r="AS13">
            <v>313413032</v>
          </cell>
          <cell r="AT13">
            <v>195568503</v>
          </cell>
          <cell r="AU13">
            <v>0</v>
          </cell>
          <cell r="AV13">
            <v>228782134</v>
          </cell>
          <cell r="AW13">
            <v>0</v>
          </cell>
          <cell r="AX13">
            <v>40312354</v>
          </cell>
          <cell r="AY13">
            <v>51920201</v>
          </cell>
          <cell r="AZ13">
            <v>263782134</v>
          </cell>
          <cell r="BA13">
            <v>13553634</v>
          </cell>
          <cell r="BB13">
            <v>20834301</v>
          </cell>
          <cell r="BC13">
            <v>20834.300999999999</v>
          </cell>
          <cell r="BD13">
            <v>4733253</v>
          </cell>
          <cell r="BE13"/>
          <cell r="BF13">
            <v>5.1144463161693889E-2</v>
          </cell>
          <cell r="BG13">
            <v>5.5552066589511818E-2</v>
          </cell>
          <cell r="BH13">
            <v>5.3388310555660609E-2</v>
          </cell>
          <cell r="BI13">
            <v>5.8113458890838653E-2</v>
          </cell>
          <cell r="BJ13">
            <v>5.3545770364667261E-2</v>
          </cell>
          <cell r="BK13">
            <v>0.13440910020588495</v>
          </cell>
          <cell r="BL13">
            <v>2.36930224967105E-2</v>
          </cell>
          <cell r="BM13">
            <v>0.21384676902712657</v>
          </cell>
          <cell r="BN13">
            <v>0.15507279416579756</v>
          </cell>
          <cell r="BO13">
            <v>0.29014203022234658</v>
          </cell>
          <cell r="BP13">
            <v>0.3799203106960386</v>
          </cell>
          <cell r="BQ13">
            <v>9.1324052735830136E-2</v>
          </cell>
          <cell r="BR13">
            <v>0.69616222307285103</v>
          </cell>
          <cell r="BS13">
            <v>0.11312597017490567</v>
          </cell>
          <cell r="BT13">
            <v>3.6509262796958493E-2</v>
          </cell>
          <cell r="BU13">
            <v>7.661670737794718E-2</v>
          </cell>
          <cell r="BV13">
            <v>0.71106960859497559</v>
          </cell>
          <cell r="BW13">
            <v>8.5163582528368656E-2</v>
          </cell>
          <cell r="BX13">
            <v>4.9193715341834483E-2</v>
          </cell>
          <cell r="BY13">
            <v>7.1523486776924938E-2</v>
          </cell>
          <cell r="BZ13">
            <v>307802267</v>
          </cell>
          <cell r="CA13">
            <v>294915555</v>
          </cell>
          <cell r="CB13">
            <v>282176390</v>
          </cell>
          <cell r="CC13">
            <v>282856056</v>
          </cell>
          <cell r="CD13">
            <v>283568547</v>
          </cell>
          <cell r="CE13">
            <v>273350161</v>
          </cell>
          <cell r="CF13">
            <v>272302524</v>
          </cell>
          <cell r="CG13">
            <v>270017846</v>
          </cell>
          <cell r="CH13">
            <v>254252172</v>
          </cell>
          <cell r="CI13">
            <v>261333135</v>
          </cell>
          <cell r="CJ13">
            <v>253552590</v>
          </cell>
          <cell r="CK13">
            <v>240237282</v>
          </cell>
          <cell r="CL13">
            <v>229161134</v>
          </cell>
          <cell r="CM13">
            <v>230291099</v>
          </cell>
          <cell r="CN13">
            <v>225143541</v>
          </cell>
          <cell r="CO13">
            <v>189087939</v>
          </cell>
          <cell r="CP13">
            <v>183952517</v>
          </cell>
          <cell r="CQ13">
            <v>182817876</v>
          </cell>
          <cell r="CR13">
            <v>177329585</v>
          </cell>
          <cell r="CS13">
            <v>181582075</v>
          </cell>
          <cell r="CT13">
            <v>164116122</v>
          </cell>
          <cell r="CU13">
            <v>164730002</v>
          </cell>
          <cell r="CV13">
            <v>164425933</v>
          </cell>
          <cell r="CW13">
            <v>157775781</v>
          </cell>
          <cell r="CX13">
            <v>147846339</v>
          </cell>
          <cell r="CY13">
            <v>151975238</v>
          </cell>
          <cell r="CZ13">
            <v>154327389</v>
          </cell>
          <cell r="DA13">
            <v>140517390</v>
          </cell>
          <cell r="DB13">
            <v>137299354</v>
          </cell>
          <cell r="DC13">
            <v>124648548</v>
          </cell>
          <cell r="DD13">
            <v>118333769</v>
          </cell>
          <cell r="DE13">
            <v>114972436</v>
          </cell>
          <cell r="DF13">
            <v>110315682</v>
          </cell>
          <cell r="DG13">
            <v>51920427</v>
          </cell>
          <cell r="DH13">
            <v>49557073</v>
          </cell>
          <cell r="DI13">
            <v>48589355</v>
          </cell>
          <cell r="DJ13">
            <v>53515552</v>
          </cell>
          <cell r="DK13">
            <v>52323720</v>
          </cell>
          <cell r="DL13">
            <v>48455958</v>
          </cell>
          <cell r="DM13">
            <v>47985683</v>
          </cell>
          <cell r="DN13">
            <v>46615223</v>
          </cell>
          <cell r="DO13">
            <v>47015135</v>
          </cell>
          <cell r="DP13">
            <v>44004173</v>
          </cell>
          <cell r="DQ13">
            <v>42072924</v>
          </cell>
          <cell r="DR13">
            <v>40314439</v>
          </cell>
          <cell r="DS13">
            <v>38338590</v>
          </cell>
          <cell r="DT13">
            <v>37568688</v>
          </cell>
          <cell r="DU13">
            <v>35886888</v>
          </cell>
          <cell r="DV13">
            <v>35595491</v>
          </cell>
          <cell r="DW13">
            <v>35023511</v>
          </cell>
          <cell r="DX13">
            <v>31519089</v>
          </cell>
          <cell r="DY13">
            <v>30474944</v>
          </cell>
          <cell r="DZ13">
            <v>28754066</v>
          </cell>
          <cell r="EA13">
            <v>31304829</v>
          </cell>
          <cell r="EB13">
            <v>30151112</v>
          </cell>
          <cell r="EC13">
            <v>28576772</v>
          </cell>
          <cell r="ED13">
            <v>26482435</v>
          </cell>
          <cell r="EE13">
            <v>26186678</v>
          </cell>
          <cell r="EF13">
            <v>24079849</v>
          </cell>
          <cell r="EG13">
            <v>23296896</v>
          </cell>
          <cell r="EH13">
            <v>22159420</v>
          </cell>
          <cell r="EI13">
            <v>21814043</v>
          </cell>
          <cell r="EJ13">
            <v>21814043</v>
          </cell>
          <cell r="EK13">
            <v>20071699</v>
          </cell>
          <cell r="EL13">
            <v>19500454</v>
          </cell>
          <cell r="EM13">
            <v>20524634</v>
          </cell>
          <cell r="EN13"/>
          <cell r="EO13">
            <v>6403788</v>
          </cell>
          <cell r="EP13">
            <v>15667430</v>
          </cell>
          <cell r="EQ13"/>
          <cell r="ER13">
            <v>22071218</v>
          </cell>
          <cell r="ES13">
            <v>8385304</v>
          </cell>
          <cell r="ET13">
            <v>11008510</v>
          </cell>
          <cell r="EU13">
            <v>4804629</v>
          </cell>
          <cell r="EV13">
            <v>15813139</v>
          </cell>
          <cell r="EW13">
            <v>7005681</v>
          </cell>
          <cell r="EX13">
            <v>162145643</v>
          </cell>
        </row>
        <row r="14">
          <cell r="B14" t="str">
            <v>Stanbic Bank</v>
          </cell>
          <cell r="C14">
            <v>319.19905899999998</v>
          </cell>
          <cell r="D14">
            <v>185.312511</v>
          </cell>
          <cell r="E14">
            <v>239.869088</v>
          </cell>
          <cell r="F14">
            <v>44.135643000000002</v>
          </cell>
          <cell r="G14">
            <v>49.835284000000001</v>
          </cell>
          <cell r="H14">
            <v>46.512245</v>
          </cell>
          <cell r="I14">
            <v>288.17839700000002</v>
          </cell>
          <cell r="J14">
            <v>6.2703090000000001</v>
          </cell>
          <cell r="K14">
            <v>0.16265073601537838</v>
          </cell>
          <cell r="L14">
            <v>9.5675240000000006</v>
          </cell>
          <cell r="M14"/>
          <cell r="N14">
            <v>5.3752791245998868E-2</v>
          </cell>
          <cell r="O14">
            <v>5.1080397059319958E-2</v>
          </cell>
          <cell r="P14">
            <v>5.4745837309363228E-2</v>
          </cell>
          <cell r="Q14">
            <v>5.5811751521162342E-2</v>
          </cell>
          <cell r="R14">
            <v>5.6914800137469732E-2</v>
          </cell>
          <cell r="S14">
            <v>5.6848211056739463E-2</v>
          </cell>
          <cell r="T14">
            <v>6.1418799697304023E-2</v>
          </cell>
          <cell r="U14">
            <v>5.7381030756856091E-2</v>
          </cell>
          <cell r="V14">
            <v>5.6347190713752646E-2</v>
          </cell>
          <cell r="W14">
            <v>5.9012339952427439E-2</v>
          </cell>
          <cell r="X14">
            <v>5.7554756150503796E-2</v>
          </cell>
          <cell r="Y14">
            <v>5.8598717723099915E-2</v>
          </cell>
          <cell r="Z14">
            <v>5.7747925183877918E-2</v>
          </cell>
          <cell r="AA14">
            <v>5.62875454631106E-2</v>
          </cell>
          <cell r="AB14">
            <v>5.5261547049677041E-2</v>
          </cell>
          <cell r="AC14">
            <v>5.4626473398050282E-2</v>
          </cell>
          <cell r="AD14">
            <v>5.4247077894904377E-2</v>
          </cell>
          <cell r="AE14">
            <v>5.1513954858689502E-2</v>
          </cell>
          <cell r="AF14">
            <v>5.0542352769446401E-2</v>
          </cell>
          <cell r="AG14">
            <v>5.0877351905984365E-2</v>
          </cell>
          <cell r="AH14">
            <v>5.4156401113650998E-2</v>
          </cell>
          <cell r="AI14">
            <v>4.9734122707107808E-2</v>
          </cell>
          <cell r="AJ14">
            <v>5.0629626008313361E-2</v>
          </cell>
          <cell r="AK14">
            <v>5.3268162842596556E-2</v>
          </cell>
          <cell r="AL14">
            <v>5.0786597390307282E-2</v>
          </cell>
          <cell r="AM14">
            <v>4.9596497722514093E-2</v>
          </cell>
          <cell r="AN14">
            <v>4.963887593765233E-2</v>
          </cell>
          <cell r="AO14">
            <v>5.0735941973915108E-2</v>
          </cell>
          <cell r="AP14">
            <v>5.1204229655496709E-2</v>
          </cell>
          <cell r="AQ14">
            <v>5.3035454301622903E-2</v>
          </cell>
          <cell r="AR14">
            <v>5.7120423501332312E-2</v>
          </cell>
          <cell r="AS14">
            <v>313413032</v>
          </cell>
          <cell r="AT14">
            <v>195568503</v>
          </cell>
          <cell r="AU14">
            <v>0</v>
          </cell>
          <cell r="AV14">
            <v>228782134</v>
          </cell>
          <cell r="AW14">
            <v>0</v>
          </cell>
          <cell r="AX14">
            <v>40312354</v>
          </cell>
          <cell r="AY14">
            <v>51920201</v>
          </cell>
          <cell r="AZ14">
            <v>263782134</v>
          </cell>
          <cell r="BA14">
            <v>13553634</v>
          </cell>
          <cell r="BB14">
            <v>20834301</v>
          </cell>
          <cell r="BC14">
            <v>20834.300999999999</v>
          </cell>
          <cell r="BD14">
            <v>4733253</v>
          </cell>
          <cell r="BE14"/>
          <cell r="BF14">
            <v>5.3038155545075481E-2</v>
          </cell>
          <cell r="BG14">
            <v>6.3489174056571118E-2</v>
          </cell>
          <cell r="BH14">
            <v>5.6160025434334689E-2</v>
          </cell>
          <cell r="BI14">
            <v>5.2060192758586435E-2</v>
          </cell>
          <cell r="BJ14">
            <v>4.8387533185520824E-2</v>
          </cell>
          <cell r="BK14">
            <v>0.15993049284073951</v>
          </cell>
          <cell r="BL14">
            <v>2.2145598492034058E-2</v>
          </cell>
          <cell r="BM14">
            <v>0.17293206055275545</v>
          </cell>
          <cell r="BN14">
            <v>0.15315389168467058</v>
          </cell>
          <cell r="BO14">
            <v>0.42817531194596314</v>
          </cell>
          <cell r="BP14">
            <v>0.51898274081270734</v>
          </cell>
          <cell r="BQ14">
            <v>9.3970541159331247E-2</v>
          </cell>
          <cell r="BR14">
            <v>0.48331184954201561</v>
          </cell>
          <cell r="BS14">
            <v>8.7694372142893842E-2</v>
          </cell>
          <cell r="BT14">
            <v>2.3735685691135395E-2</v>
          </cell>
          <cell r="BU14">
            <v>6.3958686451758451E-2</v>
          </cell>
          <cell r="BV14">
            <v>0.77255686651879041</v>
          </cell>
          <cell r="BW14">
            <v>0.1222253076817854</v>
          </cell>
          <cell r="BX14">
            <v>0.2899599884923928</v>
          </cell>
          <cell r="BY14">
            <v>0.18722060607112567</v>
          </cell>
          <cell r="BZ14">
            <v>319199059</v>
          </cell>
          <cell r="CA14">
            <v>295023697</v>
          </cell>
          <cell r="CB14">
            <v>319955084</v>
          </cell>
          <cell r="CC14">
            <v>316966341</v>
          </cell>
          <cell r="CD14">
            <v>318986177</v>
          </cell>
          <cell r="CE14">
            <v>317768516</v>
          </cell>
          <cell r="CF14">
            <v>350388140</v>
          </cell>
          <cell r="CG14">
            <v>309651330</v>
          </cell>
          <cell r="CH14">
            <v>292705136</v>
          </cell>
          <cell r="CI14">
            <v>294302229</v>
          </cell>
          <cell r="CJ14">
            <v>303663158</v>
          </cell>
          <cell r="CK14">
            <v>284867951</v>
          </cell>
          <cell r="CL14">
            <v>280953012</v>
          </cell>
          <cell r="CM14">
            <v>286308290</v>
          </cell>
          <cell r="CN14">
            <v>269395802</v>
          </cell>
          <cell r="CO14">
            <v>248985926</v>
          </cell>
          <cell r="CP14">
            <v>239407877</v>
          </cell>
          <cell r="CQ14">
            <v>236547378</v>
          </cell>
          <cell r="CR14">
            <v>224804428</v>
          </cell>
          <cell r="CS14">
            <v>212633202</v>
          </cell>
          <cell r="CT14">
            <v>204895157</v>
          </cell>
          <cell r="CU14">
            <v>229866887</v>
          </cell>
          <cell r="CV14">
            <v>202294738</v>
          </cell>
          <cell r="CW14">
            <v>208287754</v>
          </cell>
          <cell r="CX14">
            <v>198578014</v>
          </cell>
          <cell r="CY14">
            <v>208167708</v>
          </cell>
          <cell r="CZ14">
            <v>203595164</v>
          </cell>
          <cell r="DA14">
            <v>184061612</v>
          </cell>
          <cell r="DB14">
            <v>171347152</v>
          </cell>
          <cell r="DC14">
            <v>167107694</v>
          </cell>
          <cell r="DD14">
            <v>155933918</v>
          </cell>
          <cell r="DE14">
            <v>159885214</v>
          </cell>
          <cell r="DF14">
            <v>170726460</v>
          </cell>
          <cell r="DG14">
            <v>46512245</v>
          </cell>
          <cell r="DH14">
            <v>44731733</v>
          </cell>
          <cell r="DI14">
            <v>43611079</v>
          </cell>
          <cell r="DJ14">
            <v>43469578</v>
          </cell>
          <cell r="DK14">
            <v>41857357</v>
          </cell>
          <cell r="DL14">
            <v>40311273</v>
          </cell>
          <cell r="DM14">
            <v>39374322</v>
          </cell>
          <cell r="DN14">
            <v>40560887</v>
          </cell>
          <cell r="DO14">
            <v>38939840</v>
          </cell>
          <cell r="DP14">
            <v>37781929</v>
          </cell>
          <cell r="DQ14">
            <v>36789253</v>
          </cell>
          <cell r="DR14">
            <v>36836052</v>
          </cell>
          <cell r="DS14">
            <v>35490716</v>
          </cell>
          <cell r="DT14">
            <v>33140213</v>
          </cell>
          <cell r="DU14">
            <v>32205154</v>
          </cell>
          <cell r="DV14">
            <v>33048626</v>
          </cell>
          <cell r="DW14">
            <v>33051194</v>
          </cell>
          <cell r="DX14">
            <v>31922509</v>
          </cell>
          <cell r="DY14">
            <v>30830481</v>
          </cell>
          <cell r="DZ14">
            <v>29267838</v>
          </cell>
          <cell r="EA14">
            <v>30237504</v>
          </cell>
          <cell r="EB14">
            <v>28554962</v>
          </cell>
          <cell r="EC14">
            <v>27656039</v>
          </cell>
          <cell r="ED14">
            <v>27074070</v>
          </cell>
          <cell r="EE14">
            <v>28250550</v>
          </cell>
          <cell r="EF14">
            <v>26855040</v>
          </cell>
          <cell r="EG14">
            <v>26168836</v>
          </cell>
          <cell r="EH14">
            <v>25907559</v>
          </cell>
          <cell r="EI14">
            <v>26644208</v>
          </cell>
          <cell r="EJ14">
            <v>26644208</v>
          </cell>
          <cell r="EK14">
            <v>25311868</v>
          </cell>
          <cell r="EL14">
            <v>23485250</v>
          </cell>
          <cell r="EM14">
            <v>22353549</v>
          </cell>
          <cell r="EN14"/>
          <cell r="EO14">
            <v>10391158</v>
          </cell>
          <cell r="EP14">
            <v>13877308</v>
          </cell>
          <cell r="EQ14"/>
          <cell r="ER14">
            <v>24268466</v>
          </cell>
          <cell r="ES14">
            <v>12594915</v>
          </cell>
          <cell r="ET14">
            <v>8816785</v>
          </cell>
          <cell r="EU14">
            <v>9425650</v>
          </cell>
          <cell r="EV14">
            <v>18242435</v>
          </cell>
          <cell r="EW14">
            <v>7066497</v>
          </cell>
          <cell r="EX14">
            <v>185312511</v>
          </cell>
        </row>
        <row r="15">
          <cell r="B15" t="str">
            <v>Total - Tier 1</v>
          </cell>
          <cell r="C15">
            <v>4508.1658659999994</v>
          </cell>
          <cell r="D15">
            <v>2302.4750300000001</v>
          </cell>
          <cell r="E15">
            <v>3153.941534</v>
          </cell>
          <cell r="F15">
            <v>565.85461699999996</v>
          </cell>
          <cell r="G15">
            <v>678.47274300000004</v>
          </cell>
          <cell r="H15">
            <v>666.61747500000001</v>
          </cell>
          <cell r="I15">
            <v>3612.6874400000002</v>
          </cell>
          <cell r="J15">
            <v>32.155868999999996</v>
          </cell>
          <cell r="K15">
            <v>0.83411770617111347</v>
          </cell>
          <cell r="L15">
            <v>170.65192399999998</v>
          </cell>
          <cell r="M15">
            <v>0</v>
          </cell>
          <cell r="N15">
            <v>0.7445446601565523</v>
          </cell>
          <cell r="O15">
            <v>0.74548706634479378</v>
          </cell>
          <cell r="P15">
            <v>0.74573869992339969</v>
          </cell>
          <cell r="Q15">
            <v>0.74257206975099088</v>
          </cell>
          <cell r="R15">
            <v>0.75685175896780255</v>
          </cell>
          <cell r="S15">
            <v>0.74566568963660351</v>
          </cell>
          <cell r="T15">
            <v>0.74852111697978063</v>
          </cell>
          <cell r="U15">
            <v>0.75110129063670383</v>
          </cell>
          <cell r="V15">
            <v>0.75235753440489594</v>
          </cell>
          <cell r="W15">
            <v>0.75200346660147854</v>
          </cell>
          <cell r="X15">
            <v>0.75397343087861013</v>
          </cell>
          <cell r="Y15">
            <v>0.74786760168976385</v>
          </cell>
          <cell r="Z15">
            <v>0.7466762677605927</v>
          </cell>
          <cell r="AA15">
            <v>0.75805362509611562</v>
          </cell>
          <cell r="AB15">
            <v>0.71490984852938533</v>
          </cell>
          <cell r="AC15">
            <v>0.70696331222357189</v>
          </cell>
          <cell r="AD15">
            <v>0.71293350555050961</v>
          </cell>
          <cell r="AE15">
            <v>0.7027032688872179</v>
          </cell>
          <cell r="AF15">
            <v>0.64304621146739294</v>
          </cell>
          <cell r="AG15">
            <v>0.64661885824950271</v>
          </cell>
          <cell r="AH15">
            <v>0.64224849829791908</v>
          </cell>
          <cell r="AI15">
            <v>0.63621589020957792</v>
          </cell>
          <cell r="AJ15">
            <v>0.62671894827157926</v>
          </cell>
          <cell r="AK15">
            <v>0.5916065146260393</v>
          </cell>
          <cell r="AL15">
            <v>0.57867619008698445</v>
          </cell>
          <cell r="AM15">
            <v>0.58675949028501018</v>
          </cell>
          <cell r="AN15">
            <v>0.54102111473169001</v>
          </cell>
          <cell r="AO15">
            <v>0.55062120050712582</v>
          </cell>
          <cell r="AP15">
            <v>0.55379673279855846</v>
          </cell>
          <cell r="AQ15">
            <v>0.55422868995778374</v>
          </cell>
          <cell r="AR15">
            <v>0.55334962621255446</v>
          </cell>
          <cell r="AS15">
            <v>2193891224</v>
          </cell>
          <cell r="AT15">
            <v>1368979521</v>
          </cell>
          <cell r="AU15">
            <v>0</v>
          </cell>
          <cell r="AV15">
            <v>1601474938</v>
          </cell>
          <cell r="AW15">
            <v>0</v>
          </cell>
          <cell r="AX15">
            <v>282186478</v>
          </cell>
          <cell r="AY15">
            <v>363441407</v>
          </cell>
          <cell r="AZ15">
            <v>1846474938</v>
          </cell>
          <cell r="BA15">
            <v>94875438</v>
          </cell>
          <cell r="BB15">
            <v>145840107</v>
          </cell>
          <cell r="BC15">
            <v>145840.10700000002</v>
          </cell>
          <cell r="BD15">
            <v>33132771</v>
          </cell>
          <cell r="BE15"/>
          <cell r="BF15">
            <v>0.74907740384005306</v>
          </cell>
          <cell r="BG15">
            <v>0.78884170934675191</v>
          </cell>
          <cell r="BH15">
            <v>0.73842543966250718</v>
          </cell>
          <cell r="BI15">
            <v>0.7461311369670971</v>
          </cell>
          <cell r="BJ15">
            <v>0.86306819149060676</v>
          </cell>
          <cell r="BK15">
            <v>0.19605747020605477</v>
          </cell>
          <cell r="BL15">
            <v>2.9051438976116131E-2</v>
          </cell>
          <cell r="BM15">
            <v>0.1878027795839432</v>
          </cell>
          <cell r="BN15">
            <v>0.15662982928852542</v>
          </cell>
          <cell r="BO15">
            <v>0.32051992912939248</v>
          </cell>
          <cell r="BP15">
            <v>0.42518882604055769</v>
          </cell>
          <cell r="BQ15">
            <v>0.11242176876567357</v>
          </cell>
          <cell r="BR15">
            <v>0.56053150961059239</v>
          </cell>
          <cell r="BS15">
            <v>0.11107638623528775</v>
          </cell>
          <cell r="BT15">
            <v>3.1183715862074548E-2</v>
          </cell>
          <cell r="BU15">
            <v>7.9892670373213195E-2</v>
          </cell>
          <cell r="BV15">
            <v>0.73003098033966285</v>
          </cell>
          <cell r="BW15">
            <v>0.82764423085732253</v>
          </cell>
          <cell r="BX15">
            <v>0.83984037491214791</v>
          </cell>
          <cell r="BY15">
            <v>0.82078264448958382</v>
          </cell>
          <cell r="BZ15">
            <v>4508165866</v>
          </cell>
          <cell r="CA15">
            <v>4338683234</v>
          </cell>
          <cell r="CB15">
            <v>4246807265</v>
          </cell>
          <cell r="CC15">
            <v>4106811968</v>
          </cell>
          <cell r="CD15">
            <v>4032984409</v>
          </cell>
          <cell r="CE15">
            <v>3904607704</v>
          </cell>
          <cell r="CF15">
            <v>3904883154</v>
          </cell>
          <cell r="CG15">
            <v>3759260006</v>
          </cell>
          <cell r="CH15">
            <v>3606947120</v>
          </cell>
          <cell r="CI15">
            <v>3560091930</v>
          </cell>
          <cell r="CJ15">
            <v>3491200121</v>
          </cell>
          <cell r="CK15">
            <v>3216689851</v>
          </cell>
          <cell r="CL15">
            <v>2870218873</v>
          </cell>
          <cell r="CM15">
            <v>3250587672</v>
          </cell>
          <cell r="CN15">
            <v>3002290772</v>
          </cell>
          <cell r="CO15">
            <v>2881784790</v>
          </cell>
          <cell r="CP15">
            <v>2824637202</v>
          </cell>
          <cell r="CQ15">
            <v>2834954934</v>
          </cell>
          <cell r="CR15">
            <v>2752996452</v>
          </cell>
          <cell r="CS15">
            <v>2670632103</v>
          </cell>
          <cell r="CT15">
            <v>2568307540</v>
          </cell>
          <cell r="CU15">
            <v>2576918064</v>
          </cell>
          <cell r="CV15">
            <v>2495879919</v>
          </cell>
          <cell r="CW15">
            <v>2392084843</v>
          </cell>
          <cell r="CX15">
            <v>2359760079</v>
          </cell>
          <cell r="CY15">
            <v>2263312590</v>
          </cell>
          <cell r="CZ15">
            <v>2223893348</v>
          </cell>
          <cell r="DA15">
            <v>2109864071</v>
          </cell>
          <cell r="DB15">
            <v>2010159471</v>
          </cell>
          <cell r="DC15">
            <v>1920417442</v>
          </cell>
          <cell r="DD15">
            <v>1862362040</v>
          </cell>
          <cell r="DE15">
            <v>1773940249</v>
          </cell>
          <cell r="DF15">
            <v>1737975404</v>
          </cell>
          <cell r="DG15">
            <v>666617475</v>
          </cell>
          <cell r="DH15">
            <v>649719738</v>
          </cell>
          <cell r="DI15">
            <v>625158778</v>
          </cell>
          <cell r="DJ15">
            <v>605487981</v>
          </cell>
          <cell r="DK15">
            <v>598994622</v>
          </cell>
          <cell r="DL15">
            <v>579094030</v>
          </cell>
          <cell r="DM15">
            <v>563590056</v>
          </cell>
          <cell r="DN15">
            <v>553382897</v>
          </cell>
          <cell r="DO15">
            <v>538283521</v>
          </cell>
          <cell r="DP15">
            <v>548232059</v>
          </cell>
          <cell r="DQ15">
            <v>469417541</v>
          </cell>
          <cell r="DR15">
            <v>503780738</v>
          </cell>
          <cell r="DS15">
            <v>445966399</v>
          </cell>
          <cell r="DT15">
            <v>467829127</v>
          </cell>
          <cell r="DU15">
            <v>440314603</v>
          </cell>
          <cell r="DV15">
            <v>444842779</v>
          </cell>
          <cell r="DW15">
            <v>450817172</v>
          </cell>
          <cell r="DX15">
            <v>440346600</v>
          </cell>
          <cell r="DY15">
            <v>417865981</v>
          </cell>
          <cell r="DZ15">
            <v>418738822</v>
          </cell>
          <cell r="EA15">
            <v>404829562</v>
          </cell>
          <cell r="EB15">
            <v>400649459</v>
          </cell>
          <cell r="EC15">
            <v>378098062</v>
          </cell>
          <cell r="ED15">
            <v>366906245</v>
          </cell>
          <cell r="EE15">
            <v>365408709</v>
          </cell>
          <cell r="EF15">
            <v>350598365</v>
          </cell>
          <cell r="EG15">
            <v>347807516</v>
          </cell>
          <cell r="EH15">
            <v>342110864</v>
          </cell>
          <cell r="EI15">
            <v>324987055</v>
          </cell>
          <cell r="EJ15">
            <v>324987055</v>
          </cell>
          <cell r="EK15">
            <v>325368221</v>
          </cell>
          <cell r="EL15">
            <v>304494362</v>
          </cell>
          <cell r="EM15">
            <v>292326223</v>
          </cell>
          <cell r="EN15">
            <v>0</v>
          </cell>
          <cell r="EO15">
            <v>122541312</v>
          </cell>
          <cell r="EP15">
            <v>259779102</v>
          </cell>
          <cell r="EQ15">
            <v>0</v>
          </cell>
          <cell r="ER15">
            <v>382320414</v>
          </cell>
          <cell r="ES15">
            <v>162558368</v>
          </cell>
          <cell r="ET15">
            <v>154850700</v>
          </cell>
          <cell r="EU15">
            <v>121406205</v>
          </cell>
          <cell r="EV15">
            <v>276256905</v>
          </cell>
          <cell r="EW15">
            <v>124066353</v>
          </cell>
          <cell r="EX15">
            <v>2302475030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 t="str">
            <v/>
          </cell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 t="str">
            <v/>
          </cell>
          <cell r="DF16" t="str">
            <v/>
          </cell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  <cell r="EI16"/>
          <cell r="EJ16"/>
          <cell r="EK16"/>
          <cell r="EL16"/>
          <cell r="EM16">
            <v>0</v>
          </cell>
          <cell r="EN16"/>
          <cell r="EO16"/>
          <cell r="EP16"/>
          <cell r="EQ16"/>
          <cell r="ER16"/>
          <cell r="ES16"/>
          <cell r="ET16"/>
          <cell r="EU16"/>
          <cell r="EV16"/>
          <cell r="EW16"/>
          <cell r="EX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 t="str">
            <v/>
          </cell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  <cell r="EN17"/>
          <cell r="EO17"/>
          <cell r="EP17"/>
          <cell r="EQ17"/>
          <cell r="ER17"/>
          <cell r="ES17"/>
          <cell r="ET17"/>
          <cell r="EU17"/>
          <cell r="EV17"/>
          <cell r="EW17"/>
          <cell r="EX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EW18">
            <v>0</v>
          </cell>
        </row>
        <row r="19">
          <cell r="B19" t="str">
            <v>Bank of Baroda</v>
          </cell>
          <cell r="C19">
            <v>180.38107299999999</v>
          </cell>
          <cell r="D19">
            <v>54.628211999999998</v>
          </cell>
          <cell r="E19">
            <v>149.371985</v>
          </cell>
          <cell r="F19">
            <v>28.678543999999999</v>
          </cell>
          <cell r="G19">
            <v>28.678543999999999</v>
          </cell>
          <cell r="H19">
            <v>28.832041</v>
          </cell>
          <cell r="I19">
            <v>95.644159000000002</v>
          </cell>
          <cell r="J19">
            <v>0.15320500000000001</v>
          </cell>
          <cell r="K19">
            <v>3.9741113254922597E-3</v>
          </cell>
          <cell r="L19">
            <v>6.6834990000000003</v>
          </cell>
          <cell r="M19"/>
          <cell r="N19">
            <v>3.2405128198598782E-2</v>
          </cell>
          <cell r="O19">
            <v>3.2042387303026373E-2</v>
          </cell>
          <cell r="P19">
            <v>3.1536546039942458E-2</v>
          </cell>
          <cell r="Q19">
            <v>3.2868094160714977E-2</v>
          </cell>
          <cell r="R19">
            <v>3.1944228855594656E-2</v>
          </cell>
          <cell r="S19">
            <v>3.2415571025181306E-2</v>
          </cell>
          <cell r="T19">
            <v>3.1370768805295469E-2</v>
          </cell>
          <cell r="U19">
            <v>3.1248583685666867E-2</v>
          </cell>
          <cell r="V19">
            <v>3.0830277080076837E-2</v>
          </cell>
          <cell r="W19">
            <v>3.0408287097091476E-2</v>
          </cell>
          <cell r="X19">
            <v>2.9011959497383256E-2</v>
          </cell>
          <cell r="Y19">
            <v>2.9820236280533322E-2</v>
          </cell>
          <cell r="Z19">
            <v>2.9597228966322432E-2</v>
          </cell>
          <cell r="AA19">
            <v>3.0397481331140678E-2</v>
          </cell>
          <cell r="AB19">
            <v>2.6082669343393251E-2</v>
          </cell>
          <cell r="AC19">
            <v>2.5659178281376344E-2</v>
          </cell>
          <cell r="AD19">
            <v>2.4713166021917022E-2</v>
          </cell>
          <cell r="AE19">
            <v>2.4416888552832881E-2</v>
          </cell>
          <cell r="AF19">
            <v>2.3549346618616393E-2</v>
          </cell>
          <cell r="AG19">
            <v>2.3671543942872644E-2</v>
          </cell>
          <cell r="AH19">
            <v>2.2796575876147033E-2</v>
          </cell>
          <cell r="AI19">
            <v>2.2636932080139675E-2</v>
          </cell>
          <cell r="AJ19">
            <v>2.141702622116393E-2</v>
          </cell>
          <cell r="AK19">
            <v>2.271163209181766E-2</v>
          </cell>
          <cell r="AL19">
            <v>2.183121520348582E-2</v>
          </cell>
          <cell r="AM19">
            <v>2.1829346098027273E-2</v>
          </cell>
          <cell r="AN19">
            <v>2.0088922922993333E-2</v>
          </cell>
          <cell r="AO19">
            <v>1.9579658140780807E-2</v>
          </cell>
          <cell r="AP19">
            <v>1.9613732706855409E-2</v>
          </cell>
          <cell r="AQ19">
            <v>1.9835531066384929E-2</v>
          </cell>
          <cell r="AR19">
            <v>1.9738572604877803E-2</v>
          </cell>
          <cell r="AS19">
            <v>313413032</v>
          </cell>
          <cell r="AT19">
            <v>195568503</v>
          </cell>
          <cell r="AU19">
            <v>0</v>
          </cell>
          <cell r="AV19">
            <v>228782134</v>
          </cell>
          <cell r="AW19">
            <v>0</v>
          </cell>
          <cell r="AX19">
            <v>40312354</v>
          </cell>
          <cell r="AY19">
            <v>51920201</v>
          </cell>
          <cell r="AZ19">
            <v>263782134</v>
          </cell>
          <cell r="BA19">
            <v>13553634</v>
          </cell>
          <cell r="BB19">
            <v>20834301</v>
          </cell>
          <cell r="BC19">
            <v>20834.300999999999</v>
          </cell>
          <cell r="BD19">
            <v>4733253</v>
          </cell>
          <cell r="BE19"/>
          <cell r="BF19">
            <v>2.9972141638304816E-2</v>
          </cell>
          <cell r="BG19">
            <v>1.8715951995638688E-2</v>
          </cell>
          <cell r="BH19">
            <v>3.4972136454602516E-2</v>
          </cell>
          <cell r="BI19">
            <v>3.2271106502889023E-2</v>
          </cell>
          <cell r="BJ19">
            <v>3.3801642897148231E-2</v>
          </cell>
          <cell r="BK19">
            <v>0.18734135374343733</v>
          </cell>
          <cell r="BL19">
            <v>2.9995009743516959E-2</v>
          </cell>
          <cell r="BM19">
            <v>0.29984626661833053</v>
          </cell>
          <cell r="BN19">
            <v>0.29984626661833053</v>
          </cell>
          <cell r="BO19">
            <v>0.12451676862709068</v>
          </cell>
          <cell r="BP19">
            <v>0.19477561954369241</v>
          </cell>
          <cell r="BQ19">
            <v>0.10071552335664202</v>
          </cell>
          <cell r="BR19">
            <v>0.41547229035343319</v>
          </cell>
          <cell r="BS19">
            <v>9.6951582616652598E-2</v>
          </cell>
          <cell r="BT19">
            <v>6.3893805596657499E-2</v>
          </cell>
          <cell r="BU19">
            <v>3.3057777019995099E-2</v>
          </cell>
          <cell r="BV19">
            <v>0.36571926121220122</v>
          </cell>
          <cell r="BW19">
            <v>8.5778667525819603E-3</v>
          </cell>
          <cell r="BX19">
            <v>3.9413162620976426E-4</v>
          </cell>
          <cell r="BY19">
            <v>6.6889753312366212E-3</v>
          </cell>
          <cell r="BZ19">
            <v>180381073</v>
          </cell>
          <cell r="CA19">
            <v>175379528</v>
          </cell>
          <cell r="CB19">
            <v>167348843</v>
          </cell>
          <cell r="CC19">
            <v>170989698</v>
          </cell>
          <cell r="CD19">
            <v>166312530</v>
          </cell>
          <cell r="CE19">
            <v>161761428</v>
          </cell>
          <cell r="CF19">
            <v>150394659</v>
          </cell>
          <cell r="CG19">
            <v>144943386</v>
          </cell>
          <cell r="CH19">
            <v>143311335</v>
          </cell>
          <cell r="CI19">
            <v>139149950</v>
          </cell>
          <cell r="CJ19">
            <v>133955456</v>
          </cell>
          <cell r="CK19">
            <v>125015672</v>
          </cell>
          <cell r="CL19">
            <v>123014401</v>
          </cell>
          <cell r="CM19">
            <v>122198105</v>
          </cell>
          <cell r="CN19">
            <v>123352716</v>
          </cell>
          <cell r="CO19">
            <v>98429020</v>
          </cell>
          <cell r="CP19">
            <v>96132100</v>
          </cell>
          <cell r="CQ19">
            <v>92015867</v>
          </cell>
          <cell r="CR19">
            <v>88413486</v>
          </cell>
          <cell r="CS19">
            <v>85368565</v>
          </cell>
          <cell r="CT19">
            <v>82907475</v>
          </cell>
          <cell r="CU19">
            <v>81225195</v>
          </cell>
          <cell r="CV19">
            <v>78391648</v>
          </cell>
          <cell r="CW19">
            <v>71954794</v>
          </cell>
          <cell r="CX19">
            <v>68177548</v>
          </cell>
          <cell r="CY19">
            <v>65254206</v>
          </cell>
          <cell r="CZ19">
            <v>64198677</v>
          </cell>
          <cell r="DA19">
            <v>62518263</v>
          </cell>
          <cell r="DB19">
            <v>61944650</v>
          </cell>
          <cell r="DC19">
            <v>59182328</v>
          </cell>
          <cell r="DD19">
            <v>56105943</v>
          </cell>
          <cell r="DE19">
            <v>53949524</v>
          </cell>
          <cell r="DF19">
            <v>52021524</v>
          </cell>
          <cell r="DG19">
            <v>28832041</v>
          </cell>
          <cell r="DH19">
            <v>27332810</v>
          </cell>
          <cell r="DI19">
            <v>26199740</v>
          </cell>
          <cell r="DJ19">
            <v>27004855</v>
          </cell>
          <cell r="DK19">
            <v>26676675</v>
          </cell>
          <cell r="DL19">
            <v>25744734</v>
          </cell>
          <cell r="DM19">
            <v>25685500</v>
          </cell>
          <cell r="DN19">
            <v>23954402</v>
          </cell>
          <cell r="DO19">
            <v>22942662</v>
          </cell>
          <cell r="DP19">
            <v>22343103</v>
          </cell>
          <cell r="DQ19">
            <v>21247935</v>
          </cell>
          <cell r="DR19">
            <v>19883698</v>
          </cell>
          <cell r="DS19">
            <v>20414825</v>
          </cell>
          <cell r="DT19">
            <v>18995628</v>
          </cell>
          <cell r="DU19">
            <v>17769713</v>
          </cell>
          <cell r="DV19">
            <v>16954349</v>
          </cell>
          <cell r="DW19">
            <v>17899936</v>
          </cell>
          <cell r="DX19">
            <v>16692069</v>
          </cell>
          <cell r="DY19">
            <v>16254476</v>
          </cell>
          <cell r="DZ19">
            <v>14925822</v>
          </cell>
          <cell r="EA19">
            <v>14224907</v>
          </cell>
          <cell r="EB19">
            <v>13387842</v>
          </cell>
          <cell r="EC19">
            <v>12776983</v>
          </cell>
          <cell r="ED19">
            <v>11846009</v>
          </cell>
          <cell r="EE19">
            <v>11273086</v>
          </cell>
          <cell r="EF19">
            <v>10242135</v>
          </cell>
          <cell r="EG19">
            <v>10844344</v>
          </cell>
          <cell r="EH19">
            <v>10371347</v>
          </cell>
          <cell r="EI19">
            <v>9867331</v>
          </cell>
          <cell r="EJ19">
            <v>9867331</v>
          </cell>
          <cell r="EK19">
            <v>9132583</v>
          </cell>
          <cell r="EL19">
            <v>8026209</v>
          </cell>
          <cell r="EM19">
            <v>7569115</v>
          </cell>
          <cell r="EN19"/>
          <cell r="EO19">
            <v>1170973</v>
          </cell>
          <cell r="EP19">
            <v>8233166</v>
          </cell>
          <cell r="EQ19"/>
          <cell r="ER19">
            <v>9404139</v>
          </cell>
          <cell r="ES19">
            <v>1831697</v>
          </cell>
          <cell r="ET19">
            <v>2385720</v>
          </cell>
          <cell r="EU19">
            <v>3356468</v>
          </cell>
          <cell r="EV19">
            <v>5742188</v>
          </cell>
          <cell r="EW19">
            <v>5199539</v>
          </cell>
          <cell r="EX19">
            <v>54628212</v>
          </cell>
        </row>
        <row r="20">
          <cell r="B20" t="str">
            <v>Prime Bank</v>
          </cell>
          <cell r="C20">
            <v>126.482223</v>
          </cell>
          <cell r="D20">
            <v>38.019516000000003</v>
          </cell>
          <cell r="E20">
            <v>97.195051000000007</v>
          </cell>
          <cell r="F20">
            <v>24.285501</v>
          </cell>
          <cell r="G20">
            <v>24.638522999999999</v>
          </cell>
          <cell r="H20">
            <v>28.111037</v>
          </cell>
          <cell r="I20">
            <v>59.273888999999997</v>
          </cell>
          <cell r="J20">
            <v>0.32305600000000001</v>
          </cell>
          <cell r="K20">
            <v>8.3800170253466102E-3</v>
          </cell>
          <cell r="L20">
            <v>2.9028450000000001</v>
          </cell>
          <cell r="M20"/>
          <cell r="N20">
            <v>2.5078822849502719E-2</v>
          </cell>
          <cell r="O20">
            <v>2.5623092680544073E-2</v>
          </cell>
          <cell r="P20">
            <v>2.5409954085610253E-2</v>
          </cell>
          <cell r="Q20">
            <v>2.5064341645782941E-2</v>
          </cell>
          <cell r="R20">
            <v>2.5508587014597836E-2</v>
          </cell>
          <cell r="S20">
            <v>2.5064887869159863E-2</v>
          </cell>
          <cell r="T20">
            <v>2.4920386260236765E-2</v>
          </cell>
          <cell r="U20">
            <v>2.5459330799126524E-2</v>
          </cell>
          <cell r="V20">
            <v>2.6406418377212207E-2</v>
          </cell>
          <cell r="W20">
            <v>2.6465283854955536E-2</v>
          </cell>
          <cell r="X20">
            <v>2.5816317940743377E-2</v>
          </cell>
          <cell r="Y20">
            <v>2.6131257950904693E-2</v>
          </cell>
          <cell r="Z20">
            <v>2.5447322997968199E-2</v>
          </cell>
          <cell r="AA20">
            <v>2.5073675987318841E-2</v>
          </cell>
          <cell r="AB20">
            <v>2.1492276554682357E-2</v>
          </cell>
          <cell r="AC20">
            <v>2.0399999729413875E-2</v>
          </cell>
          <cell r="AD20">
            <v>1.9541957068046002E-2</v>
          </cell>
          <cell r="AE20">
            <v>1.8775662769375572E-2</v>
          </cell>
          <cell r="AF20">
            <v>1.8293902083025261E-2</v>
          </cell>
          <cell r="AG20">
            <v>1.8213608836170337E-2</v>
          </cell>
          <cell r="AH20">
            <v>1.7950663031244402E-2</v>
          </cell>
          <cell r="AI20">
            <v>1.8031279888122888E-2</v>
          </cell>
          <cell r="AJ20">
            <v>1.8600297804854948E-2</v>
          </cell>
          <cell r="AK20">
            <v>1.9188996432328815E-2</v>
          </cell>
          <cell r="AL20">
            <v>1.9350555469791999E-2</v>
          </cell>
          <cell r="AM20">
            <v>1.9650573864422524E-2</v>
          </cell>
          <cell r="AN20">
            <v>1.7395228571298531E-2</v>
          </cell>
          <cell r="AO20">
            <v>1.7177551665809414E-2</v>
          </cell>
          <cell r="AP20">
            <v>1.7307839728550368E-2</v>
          </cell>
          <cell r="AQ20">
            <v>1.7299928183852065E-2</v>
          </cell>
          <cell r="AR20">
            <v>1.7033047174600309E-2</v>
          </cell>
          <cell r="AS20">
            <v>313413032</v>
          </cell>
          <cell r="AT20">
            <v>195568503</v>
          </cell>
          <cell r="AU20">
            <v>0</v>
          </cell>
          <cell r="AV20">
            <v>228782134</v>
          </cell>
          <cell r="AW20">
            <v>0</v>
          </cell>
          <cell r="AX20">
            <v>40312354</v>
          </cell>
          <cell r="AY20">
            <v>51920201</v>
          </cell>
          <cell r="AZ20">
            <v>263782134</v>
          </cell>
          <cell r="BA20">
            <v>13553634</v>
          </cell>
          <cell r="BB20">
            <v>20834301</v>
          </cell>
          <cell r="BC20">
            <v>20834.300999999999</v>
          </cell>
          <cell r="BD20">
            <v>4733253</v>
          </cell>
          <cell r="BE20"/>
          <cell r="BF20">
            <v>2.1016301984652545E-2</v>
          </cell>
          <cell r="BG20">
            <v>1.3025713460169942E-2</v>
          </cell>
          <cell r="BH20">
            <v>2.2756064909253575E-2</v>
          </cell>
          <cell r="BI20">
            <v>3.1464101654602041E-2</v>
          </cell>
          <cell r="BJ20">
            <v>1.4681072006709697E-2</v>
          </cell>
          <cell r="BK20">
            <v>0.11396418340849214</v>
          </cell>
          <cell r="BL20">
            <v>2.4894500013915112E-2</v>
          </cell>
          <cell r="BM20">
            <v>0.41567245570811123</v>
          </cell>
          <cell r="BN20">
            <v>0.40971667980145526</v>
          </cell>
          <cell r="BO20">
            <v>0.16182992285760958</v>
          </cell>
          <cell r="BP20">
            <v>0.43197426582201776</v>
          </cell>
          <cell r="BQ20">
            <v>0.10721852550122285</v>
          </cell>
          <cell r="BR20">
            <v>0.60072985497001397</v>
          </cell>
          <cell r="BS20">
            <v>0.10264890793971455</v>
          </cell>
          <cell r="BT20">
            <v>5.4370276039368719E-2</v>
          </cell>
          <cell r="BU20">
            <v>4.8278631900345835E-2</v>
          </cell>
          <cell r="BV20">
            <v>0.39116720047813958</v>
          </cell>
          <cell r="BW20">
            <v>1.5059111868270244E-2</v>
          </cell>
          <cell r="BX20">
            <v>2.4753295680399107E-2</v>
          </cell>
          <cell r="BY20">
            <v>2.0736098591450539E-2</v>
          </cell>
          <cell r="BZ20">
            <v>126482223</v>
          </cell>
          <cell r="CA20">
            <v>125887144</v>
          </cell>
          <cell r="CB20">
            <v>122289360</v>
          </cell>
          <cell r="CC20">
            <v>118339577</v>
          </cell>
          <cell r="CD20">
            <v>116203591</v>
          </cell>
          <cell r="CE20">
            <v>113554074</v>
          </cell>
          <cell r="CF20">
            <v>111259126</v>
          </cell>
          <cell r="CG20">
            <v>109986499</v>
          </cell>
          <cell r="CH20">
            <v>108785527</v>
          </cell>
          <cell r="CI20">
            <v>108120587</v>
          </cell>
          <cell r="CJ20">
            <v>106049114</v>
          </cell>
          <cell r="CK20">
            <v>100982938</v>
          </cell>
          <cell r="CL20">
            <v>98534545</v>
          </cell>
          <cell r="CM20">
            <v>90725741</v>
          </cell>
          <cell r="CN20">
            <v>89623204</v>
          </cell>
          <cell r="CO20">
            <v>77137825</v>
          </cell>
          <cell r="CP20">
            <v>76438199</v>
          </cell>
          <cell r="CQ20">
            <v>73601507</v>
          </cell>
          <cell r="CR20">
            <v>70961293</v>
          </cell>
          <cell r="CS20">
            <v>67925542</v>
          </cell>
          <cell r="CT20">
            <v>65335545</v>
          </cell>
          <cell r="CU20">
            <v>66915856</v>
          </cell>
          <cell r="CV20">
            <v>65000953</v>
          </cell>
          <cell r="CW20">
            <v>66032315</v>
          </cell>
          <cell r="CX20">
            <v>65001313</v>
          </cell>
          <cell r="CY20">
            <v>64343912</v>
          </cell>
          <cell r="CZ20">
            <v>61271772</v>
          </cell>
          <cell r="DA20">
            <v>58715051</v>
          </cell>
          <cell r="DB20">
            <v>54917674</v>
          </cell>
          <cell r="DC20">
            <v>55249673</v>
          </cell>
          <cell r="DD20">
            <v>53395624</v>
          </cell>
          <cell r="DE20">
            <v>51258965</v>
          </cell>
          <cell r="DF20">
            <v>49460889</v>
          </cell>
          <cell r="DG20">
            <v>28111037</v>
          </cell>
          <cell r="DH20">
            <v>27753166</v>
          </cell>
          <cell r="DI20">
            <v>26752617</v>
          </cell>
          <cell r="DJ20">
            <v>25329218</v>
          </cell>
          <cell r="DK20">
            <v>24901601</v>
          </cell>
          <cell r="DL20">
            <v>24388063</v>
          </cell>
          <cell r="DM20">
            <v>23972691</v>
          </cell>
          <cell r="DN20">
            <v>23424338</v>
          </cell>
          <cell r="DO20">
            <v>24455363</v>
          </cell>
          <cell r="DP20">
            <v>24207762</v>
          </cell>
          <cell r="DQ20">
            <v>23862687</v>
          </cell>
          <cell r="DR20">
            <v>23023119</v>
          </cell>
          <cell r="DS20">
            <v>23038973</v>
          </cell>
          <cell r="DT20">
            <v>20916339</v>
          </cell>
          <cell r="DU20">
            <v>20542739</v>
          </cell>
          <cell r="DV20">
            <v>15775115</v>
          </cell>
          <cell r="DW20">
            <v>14337719</v>
          </cell>
          <cell r="DX20">
            <v>12972256</v>
          </cell>
          <cell r="DY20">
            <v>11428716</v>
          </cell>
          <cell r="DZ20">
            <v>11134955</v>
          </cell>
          <cell r="EA20">
            <v>10833063</v>
          </cell>
          <cell r="EB20">
            <v>9814195</v>
          </cell>
          <cell r="EC20">
            <v>9578743</v>
          </cell>
          <cell r="ED20">
            <v>9224281</v>
          </cell>
          <cell r="EE20">
            <v>8725208</v>
          </cell>
          <cell r="EF20">
            <v>8252089</v>
          </cell>
          <cell r="EG20">
            <v>8248978</v>
          </cell>
          <cell r="EH20">
            <v>8276028</v>
          </cell>
          <cell r="EI20">
            <v>7735022</v>
          </cell>
          <cell r="EJ20">
            <v>7735022</v>
          </cell>
          <cell r="EK20">
            <v>7246225</v>
          </cell>
          <cell r="EL20">
            <v>6301136</v>
          </cell>
          <cell r="EM20">
            <v>5815849</v>
          </cell>
          <cell r="EN20"/>
          <cell r="EO20">
            <v>1070910</v>
          </cell>
          <cell r="EP20">
            <v>5546593</v>
          </cell>
          <cell r="EQ20"/>
          <cell r="ER20">
            <v>6617503</v>
          </cell>
          <cell r="ES20">
            <v>2858591</v>
          </cell>
          <cell r="ET20">
            <v>2617398</v>
          </cell>
          <cell r="EU20">
            <v>1739632</v>
          </cell>
          <cell r="EV20">
            <v>4357030</v>
          </cell>
          <cell r="EW20">
            <v>3020771</v>
          </cell>
          <cell r="EX20">
            <v>38019516</v>
          </cell>
        </row>
        <row r="21">
          <cell r="B21" t="str">
            <v>Citibank</v>
          </cell>
          <cell r="C21">
            <v>130.94006300000001</v>
          </cell>
          <cell r="D21">
            <v>52.405464000000002</v>
          </cell>
          <cell r="E21">
            <v>98.429798000000005</v>
          </cell>
          <cell r="F21">
            <v>17.888171</v>
          </cell>
          <cell r="G21">
            <v>18.546209000000001</v>
          </cell>
          <cell r="H21">
            <v>22.536159999999999</v>
          </cell>
          <cell r="I21">
            <v>98.722916999999995</v>
          </cell>
          <cell r="J21">
            <v>2.3807230000000001</v>
          </cell>
          <cell r="K21">
            <v>6.1755544774386668E-2</v>
          </cell>
          <cell r="L21">
            <v>5.838997</v>
          </cell>
          <cell r="M21"/>
          <cell r="N21">
            <v>2.3342142674336725E-2</v>
          </cell>
          <cell r="O21">
            <v>2.2504202157201905E-2</v>
          </cell>
          <cell r="P21">
            <v>2.1684550337334754E-2</v>
          </cell>
          <cell r="Q21">
            <v>2.3359897430232198E-2</v>
          </cell>
          <cell r="R21">
            <v>2.3773055282268998E-2</v>
          </cell>
          <cell r="S21">
            <v>2.1983184496744305E-2</v>
          </cell>
          <cell r="T21">
            <v>2.1627565970053102E-2</v>
          </cell>
          <cell r="U21">
            <v>2.1016079342197565E-2</v>
          </cell>
          <cell r="V21">
            <v>2.0781159493233978E-2</v>
          </cell>
          <cell r="W21">
            <v>2.1069175408696801E-2</v>
          </cell>
          <cell r="X21">
            <v>2.2726593791174175E-2</v>
          </cell>
          <cell r="Y21">
            <v>2.1662661757173629E-2</v>
          </cell>
          <cell r="Z21">
            <v>2.4884820891197167E-2</v>
          </cell>
          <cell r="AA21">
            <v>2.1947720410431186E-2</v>
          </cell>
          <cell r="AB21">
            <v>2.5321587092931558E-2</v>
          </cell>
          <cell r="AC21">
            <v>2.6019819430378691E-2</v>
          </cell>
          <cell r="AD21">
            <v>2.4209510982573242E-2</v>
          </cell>
          <cell r="AE21">
            <v>2.485043641234011E-2</v>
          </cell>
          <cell r="AF21">
            <v>2.7860405995863535E-2</v>
          </cell>
          <cell r="AG21">
            <v>2.8223331975034582E-2</v>
          </cell>
          <cell r="AH21">
            <v>3.287241352169528E-2</v>
          </cell>
          <cell r="AI21">
            <v>3.0811535553056664E-2</v>
          </cell>
          <cell r="AJ21">
            <v>2.8398481336390932E-2</v>
          </cell>
          <cell r="AK21">
            <v>3.9911890376728196E-2</v>
          </cell>
          <cell r="AL21">
            <v>3.3255751637952705E-2</v>
          </cell>
          <cell r="AM21">
            <v>3.1835438024802397E-2</v>
          </cell>
          <cell r="AN21">
            <v>2.7910849228194583E-2</v>
          </cell>
          <cell r="AO21">
            <v>2.9754273318985499E-2</v>
          </cell>
          <cell r="AP21">
            <v>3.0815151670098295E-2</v>
          </cell>
          <cell r="AQ21">
            <v>2.8800763856532775E-2</v>
          </cell>
          <cell r="AR21">
            <v>2.8911899733140151E-2</v>
          </cell>
          <cell r="AS21">
            <v>313413032</v>
          </cell>
          <cell r="AT21">
            <v>195568503</v>
          </cell>
          <cell r="AU21">
            <v>0</v>
          </cell>
          <cell r="AV21">
            <v>228782134</v>
          </cell>
          <cell r="AW21">
            <v>0</v>
          </cell>
          <cell r="AX21">
            <v>40312354</v>
          </cell>
          <cell r="AY21">
            <v>51920201</v>
          </cell>
          <cell r="AZ21">
            <v>263782134</v>
          </cell>
          <cell r="BA21">
            <v>13553634</v>
          </cell>
          <cell r="BB21">
            <v>20834301</v>
          </cell>
          <cell r="BC21">
            <v>20834.300999999999</v>
          </cell>
          <cell r="BD21">
            <v>4733253</v>
          </cell>
          <cell r="BE21"/>
          <cell r="BF21">
            <v>2.175701723630703E-2</v>
          </cell>
          <cell r="BG21">
            <v>1.7954425243373727E-2</v>
          </cell>
          <cell r="BH21">
            <v>2.3045153526311927E-2</v>
          </cell>
          <cell r="BI21">
            <v>2.5224257260391222E-2</v>
          </cell>
          <cell r="BJ21">
            <v>2.9530593401976991E-2</v>
          </cell>
          <cell r="BK21">
            <v>0.15635497007307064</v>
          </cell>
          <cell r="BL21">
            <v>2.9421351774389808E-2</v>
          </cell>
          <cell r="BM21">
            <v>0.18786123388149079</v>
          </cell>
          <cell r="BN21">
            <v>0.1811957298628038</v>
          </cell>
          <cell r="BO21">
            <v>0.42989986299371752</v>
          </cell>
          <cell r="BP21">
            <v>0.34807051656056925</v>
          </cell>
          <cell r="BQ21">
            <v>1.3743349214044289E-2</v>
          </cell>
          <cell r="BR21">
            <v>0.88929119041937188</v>
          </cell>
          <cell r="BS21">
            <v>6.0345556934173344E-2</v>
          </cell>
          <cell r="BT21">
            <v>1.2940055670030821E-2</v>
          </cell>
          <cell r="BU21">
            <v>4.7405501264142523E-2</v>
          </cell>
          <cell r="BV21">
            <v>0.53241462509147885</v>
          </cell>
          <cell r="BW21">
            <v>2.4208954624636628E-2</v>
          </cell>
          <cell r="BX21">
            <v>3.24895049203738E-2</v>
          </cell>
          <cell r="BY21">
            <v>3.1714899605133962E-2</v>
          </cell>
          <cell r="BZ21">
            <v>130940063</v>
          </cell>
          <cell r="CA21">
            <v>115595604</v>
          </cell>
          <cell r="CB21">
            <v>107034617</v>
          </cell>
          <cell r="CC21">
            <v>115188165</v>
          </cell>
          <cell r="CD21">
            <v>106453856</v>
          </cell>
          <cell r="CE21">
            <v>101750445</v>
          </cell>
          <cell r="CF21">
            <v>103211168</v>
          </cell>
          <cell r="CG21">
            <v>95052722</v>
          </cell>
          <cell r="CH21">
            <v>96570193</v>
          </cell>
          <cell r="CI21">
            <v>93526049</v>
          </cell>
          <cell r="CJ21">
            <v>90132862</v>
          </cell>
          <cell r="CK21">
            <v>93274626</v>
          </cell>
          <cell r="CL21">
            <v>85638687</v>
          </cell>
          <cell r="CM21">
            <v>100756266</v>
          </cell>
          <cell r="CN21">
            <v>85155116</v>
          </cell>
          <cell r="CO21">
            <v>90072120</v>
          </cell>
          <cell r="CP21">
            <v>98231911</v>
          </cell>
          <cell r="CQ21">
            <v>88851809</v>
          </cell>
          <cell r="CR21">
            <v>90025078</v>
          </cell>
          <cell r="CS21">
            <v>101117630</v>
          </cell>
          <cell r="CT21">
            <v>103323540</v>
          </cell>
          <cell r="CU21">
            <v>116502032</v>
          </cell>
          <cell r="CV21">
            <v>103254695</v>
          </cell>
          <cell r="CW21">
            <v>89167854</v>
          </cell>
          <cell r="CX21">
            <v>88147287</v>
          </cell>
          <cell r="CY21">
            <v>93483001</v>
          </cell>
          <cell r="CZ21">
            <v>115826138</v>
          </cell>
          <cell r="DA21">
            <v>82954185</v>
          </cell>
          <cell r="DB21">
            <v>79397808</v>
          </cell>
          <cell r="DC21">
            <v>81940917</v>
          </cell>
          <cell r="DD21">
            <v>80054734</v>
          </cell>
          <cell r="DE21">
            <v>72191900</v>
          </cell>
          <cell r="DF21">
            <v>71242659</v>
          </cell>
          <cell r="DG21">
            <v>22536160</v>
          </cell>
          <cell r="DH21">
            <v>24731559</v>
          </cell>
          <cell r="DI21">
            <v>23826398</v>
          </cell>
          <cell r="DJ21">
            <v>23000535</v>
          </cell>
          <cell r="DK21">
            <v>22134310</v>
          </cell>
          <cell r="DL21">
            <v>21634232</v>
          </cell>
          <cell r="DM21">
            <v>20801681</v>
          </cell>
          <cell r="DN21">
            <v>20000679</v>
          </cell>
          <cell r="DO21">
            <v>19046566</v>
          </cell>
          <cell r="DP21">
            <v>18621201</v>
          </cell>
          <cell r="DQ21">
            <v>17811829</v>
          </cell>
          <cell r="DR21">
            <v>20388513</v>
          </cell>
          <cell r="DS21">
            <v>19409582</v>
          </cell>
          <cell r="DT21">
            <v>19201130</v>
          </cell>
          <cell r="DU21">
            <v>18246232</v>
          </cell>
          <cell r="DV21">
            <v>21172148</v>
          </cell>
          <cell r="DW21">
            <v>20177310</v>
          </cell>
          <cell r="DX21">
            <v>19161379</v>
          </cell>
          <cell r="DY21">
            <v>18414690</v>
          </cell>
          <cell r="DZ21">
            <v>20400169</v>
          </cell>
          <cell r="EA21">
            <v>19628607</v>
          </cell>
          <cell r="EB21">
            <v>21705386</v>
          </cell>
          <cell r="EC21">
            <v>21022221</v>
          </cell>
          <cell r="ED21">
            <v>20267062</v>
          </cell>
          <cell r="EE21">
            <v>19407199</v>
          </cell>
          <cell r="EF21">
            <v>20351926</v>
          </cell>
          <cell r="EG21">
            <v>19913000</v>
          </cell>
          <cell r="EH21">
            <v>19188220</v>
          </cell>
          <cell r="EI21">
            <v>18358760</v>
          </cell>
          <cell r="EJ21">
            <v>18358760</v>
          </cell>
          <cell r="EK21">
            <v>18002473</v>
          </cell>
          <cell r="EL21">
            <v>16706767</v>
          </cell>
          <cell r="EM21">
            <v>15963873</v>
          </cell>
          <cell r="EN21"/>
          <cell r="EO21">
            <v>3961173</v>
          </cell>
          <cell r="EP21">
            <v>5253003</v>
          </cell>
          <cell r="EQ21"/>
          <cell r="ER21">
            <v>9214176</v>
          </cell>
          <cell r="ES21">
            <v>3207183</v>
          </cell>
          <cell r="ET21">
            <v>648416</v>
          </cell>
          <cell r="EU21">
            <v>80722</v>
          </cell>
          <cell r="EV21">
            <v>729138</v>
          </cell>
          <cell r="EW21">
            <v>3492225</v>
          </cell>
          <cell r="EX21">
            <v>52405464</v>
          </cell>
        </row>
        <row r="22">
          <cell r="B22" t="str">
            <v>National Bank of Kenya</v>
          </cell>
          <cell r="C22">
            <v>146.543305</v>
          </cell>
          <cell r="D22">
            <v>67.045738</v>
          </cell>
          <cell r="E22">
            <v>106.103099</v>
          </cell>
          <cell r="F22">
            <v>10.288487999999999</v>
          </cell>
          <cell r="G22">
            <v>11.604988000000001</v>
          </cell>
          <cell r="H22">
            <v>16.364722</v>
          </cell>
          <cell r="I22">
            <v>81.308854999999994</v>
          </cell>
          <cell r="J22">
            <v>0.66690700000000003</v>
          </cell>
          <cell r="K22">
            <v>1.7299452770797731E-2</v>
          </cell>
          <cell r="L22">
            <v>1.386957</v>
          </cell>
          <cell r="M22"/>
          <cell r="N22">
            <v>2.2502678363701067E-2</v>
          </cell>
          <cell r="O22">
            <v>2.2606590906006474E-2</v>
          </cell>
          <cell r="P22">
            <v>2.1009519378810647E-2</v>
          </cell>
          <cell r="Q22">
            <v>2.1075348021570142E-2</v>
          </cell>
          <cell r="R22">
            <v>1.3586872056315209E-2</v>
          </cell>
          <cell r="S22">
            <v>2.2155144865286667E-2</v>
          </cell>
          <cell r="T22">
            <v>2.1187948171603768E-2</v>
          </cell>
          <cell r="U22">
            <v>2.1321226333259544E-2</v>
          </cell>
          <cell r="V22">
            <v>1.8804270065496138E-2</v>
          </cell>
          <cell r="W22">
            <v>2.0578401742438125E-2</v>
          </cell>
          <cell r="X22">
            <v>2.0110339884819195E-2</v>
          </cell>
          <cell r="Y22">
            <v>2.2302863572197205E-2</v>
          </cell>
          <cell r="Z22">
            <v>2.1923661717223434E-2</v>
          </cell>
          <cell r="AA22">
            <v>2.248378849069637E-2</v>
          </cell>
          <cell r="AB22">
            <v>2.216059880051463E-2</v>
          </cell>
          <cell r="AC22">
            <v>2.3669490440937156E-2</v>
          </cell>
          <cell r="AD22">
            <v>2.6931255254621599E-2</v>
          </cell>
          <cell r="AE22">
            <v>2.7841790207691227E-2</v>
          </cell>
          <cell r="AF22">
            <v>2.7549495446274198E-2</v>
          </cell>
          <cell r="AG22">
            <v>2.8860617288786423E-2</v>
          </cell>
          <cell r="AH22">
            <v>2.8625333711264821E-2</v>
          </cell>
          <cell r="AI22">
            <v>2.9629673640735613E-2</v>
          </cell>
          <cell r="AJ22">
            <v>3.0930922906037377E-2</v>
          </cell>
          <cell r="AK22">
            <v>3.0676786498131305E-2</v>
          </cell>
          <cell r="AL22">
            <v>3.2750958090150294E-2</v>
          </cell>
          <cell r="AM22">
            <v>3.1627657601460205E-2</v>
          </cell>
          <cell r="AN22">
            <v>3.6075814954357334E-2</v>
          </cell>
          <cell r="AO22">
            <v>3.4938654374548198E-2</v>
          </cell>
          <cell r="AP22">
            <v>3.5137559929824431E-2</v>
          </cell>
          <cell r="AQ22">
            <v>3.4238251692761776E-2</v>
          </cell>
          <cell r="AR22">
            <v>3.3567797886750565E-2</v>
          </cell>
          <cell r="AS22">
            <v>313413032</v>
          </cell>
          <cell r="AT22">
            <v>195568503</v>
          </cell>
          <cell r="AU22">
            <v>0</v>
          </cell>
          <cell r="AV22">
            <v>228782134</v>
          </cell>
          <cell r="AW22">
            <v>0</v>
          </cell>
          <cell r="AX22">
            <v>40312354</v>
          </cell>
          <cell r="AY22">
            <v>51920201</v>
          </cell>
          <cell r="AZ22">
            <v>263782134</v>
          </cell>
          <cell r="BA22">
            <v>13553634</v>
          </cell>
          <cell r="BB22">
            <v>20834301</v>
          </cell>
          <cell r="BC22">
            <v>20834.300999999999</v>
          </cell>
          <cell r="BD22">
            <v>4733253</v>
          </cell>
          <cell r="BE22"/>
          <cell r="BF22">
            <v>2.4349653877517974E-2</v>
          </cell>
          <cell r="BG22">
            <v>2.2970270634524313E-2</v>
          </cell>
          <cell r="BH22">
            <v>2.4841686722474769E-2</v>
          </cell>
          <cell r="BI22">
            <v>1.8316694491110463E-2</v>
          </cell>
          <cell r="BJ22">
            <v>7.0145032157108147E-3</v>
          </cell>
          <cell r="BK22">
            <v>7.1913811693501403E-2</v>
          </cell>
          <cell r="BL22">
            <v>7.4443753619553091E-3</v>
          </cell>
          <cell r="BM22">
            <v>0.14272723432152626</v>
          </cell>
          <cell r="BN22">
            <v>0.12653588591304107</v>
          </cell>
          <cell r="BO22">
            <v>0.18275166310998872</v>
          </cell>
          <cell r="BP22">
            <v>0.76254034333010878</v>
          </cell>
          <cell r="BQ22">
            <v>0.28099962562714687</v>
          </cell>
          <cell r="BR22">
            <v>0.53190874229947183</v>
          </cell>
          <cell r="BS22">
            <v>0.10280923982118434</v>
          </cell>
          <cell r="BT22">
            <v>2.8650147170086401E-2</v>
          </cell>
          <cell r="BU22">
            <v>7.4159092651097935E-2</v>
          </cell>
          <cell r="BV22">
            <v>0.63189236348318156</v>
          </cell>
          <cell r="BW22">
            <v>7.0102565367423939E-3</v>
          </cell>
          <cell r="BX22">
            <v>1.1797135569173804E-2</v>
          </cell>
          <cell r="BY22">
            <v>8.8059400309141288E-3</v>
          </cell>
          <cell r="BZ22">
            <v>146543305</v>
          </cell>
          <cell r="CA22">
            <v>146251458</v>
          </cell>
          <cell r="CB22">
            <v>133633970</v>
          </cell>
          <cell r="CC22">
            <v>129588169</v>
          </cell>
          <cell r="CD22">
            <v>126841620</v>
          </cell>
          <cell r="CE22">
            <v>129590385</v>
          </cell>
          <cell r="CF22">
            <v>119225458</v>
          </cell>
          <cell r="CG22">
            <v>113796756</v>
          </cell>
          <cell r="CH22">
            <v>112028747</v>
          </cell>
          <cell r="CI22">
            <v>107216724</v>
          </cell>
          <cell r="CJ22">
            <v>114922318</v>
          </cell>
          <cell r="CK22">
            <v>105065267</v>
          </cell>
          <cell r="CL22">
            <v>115143443</v>
          </cell>
          <cell r="CM22">
            <v>112734821</v>
          </cell>
          <cell r="CN22">
            <v>113569560</v>
          </cell>
          <cell r="CO22">
            <v>105472552</v>
          </cell>
          <cell r="CP22">
            <v>109942042</v>
          </cell>
          <cell r="CQ22">
            <v>116315700</v>
          </cell>
          <cell r="CR22">
            <v>116378429</v>
          </cell>
          <cell r="CS22">
            <v>115442827</v>
          </cell>
          <cell r="CT22">
            <v>115114374</v>
          </cell>
          <cell r="CU22">
            <v>113215137</v>
          </cell>
          <cell r="CV22">
            <v>116157723</v>
          </cell>
          <cell r="CW22">
            <v>115220642</v>
          </cell>
          <cell r="CX22">
            <v>125295035</v>
          </cell>
          <cell r="CY22">
            <v>117789712</v>
          </cell>
          <cell r="CZ22">
            <v>124144110</v>
          </cell>
          <cell r="DA22">
            <v>116587690</v>
          </cell>
          <cell r="DB22">
            <v>122864886</v>
          </cell>
          <cell r="DC22">
            <v>116897968</v>
          </cell>
          <cell r="DD22">
            <v>109102269</v>
          </cell>
          <cell r="DE22">
            <v>98916489</v>
          </cell>
          <cell r="DF22">
            <v>92493034</v>
          </cell>
          <cell r="DG22">
            <v>16364722</v>
          </cell>
          <cell r="DH22">
            <v>13025652</v>
          </cell>
          <cell r="DI22">
            <v>12645620</v>
          </cell>
          <cell r="DJ22">
            <v>12185411</v>
          </cell>
          <cell r="DK22">
            <v>11935544</v>
          </cell>
          <cell r="DL22">
            <v>11913390</v>
          </cell>
          <cell r="DM22">
            <v>11338933</v>
          </cell>
          <cell r="DN22">
            <v>11859422</v>
          </cell>
          <cell r="DO22">
            <v>11704420</v>
          </cell>
          <cell r="DP22">
            <v>7228992</v>
          </cell>
          <cell r="DQ22">
            <v>7243874</v>
          </cell>
          <cell r="DR22">
            <v>7148430</v>
          </cell>
          <cell r="DS22">
            <v>6935718</v>
          </cell>
          <cell r="DT22">
            <v>6919427</v>
          </cell>
          <cell r="DU22">
            <v>5790240</v>
          </cell>
          <cell r="DV22">
            <v>6414689</v>
          </cell>
          <cell r="DW22">
            <v>7047537</v>
          </cell>
          <cell r="DX22">
            <v>10989919</v>
          </cell>
          <cell r="DY22">
            <v>11217864</v>
          </cell>
          <cell r="DZ22">
            <v>10987755</v>
          </cell>
          <cell r="EA22">
            <v>10996083</v>
          </cell>
          <cell r="EB22">
            <v>11315041</v>
          </cell>
          <cell r="EC22">
            <v>11222418</v>
          </cell>
          <cell r="ED22">
            <v>11237917</v>
          </cell>
          <cell r="EE22">
            <v>10913622</v>
          </cell>
          <cell r="EF22">
            <v>13443880</v>
          </cell>
          <cell r="EG22">
            <v>13116009</v>
          </cell>
          <cell r="EH22">
            <v>12606495</v>
          </cell>
          <cell r="EI22">
            <v>12113912</v>
          </cell>
          <cell r="EJ22">
            <v>12113912</v>
          </cell>
          <cell r="EK22">
            <v>12251404</v>
          </cell>
          <cell r="EL22">
            <v>12223289</v>
          </cell>
          <cell r="EM22">
            <v>11848291</v>
          </cell>
          <cell r="EN22"/>
          <cell r="EO22">
            <v>1847807</v>
          </cell>
          <cell r="EP22">
            <v>8263220</v>
          </cell>
          <cell r="EQ22"/>
          <cell r="ER22">
            <v>10111027</v>
          </cell>
          <cell r="ES22">
            <v>7710066</v>
          </cell>
          <cell r="ET22">
            <v>11782093</v>
          </cell>
          <cell r="EU22">
            <v>10368498</v>
          </cell>
          <cell r="EV22">
            <v>22150591</v>
          </cell>
          <cell r="EW22">
            <v>1017590</v>
          </cell>
          <cell r="EX22">
            <v>67045738</v>
          </cell>
        </row>
        <row r="23">
          <cell r="B23" t="str">
            <v>Family Bank Limited</v>
          </cell>
          <cell r="C23">
            <v>111.683065</v>
          </cell>
          <cell r="D23">
            <v>66.901824000000005</v>
          </cell>
          <cell r="E23">
            <v>82.430537999999999</v>
          </cell>
          <cell r="F23">
            <v>12.984932000000001</v>
          </cell>
          <cell r="G23">
            <v>17.354092000000001</v>
          </cell>
          <cell r="H23">
            <v>15.164281000000001</v>
          </cell>
          <cell r="I23">
            <v>83.080132000000006</v>
          </cell>
          <cell r="J23">
            <v>0.29742099999999999</v>
          </cell>
          <cell r="K23">
            <v>7.7150495384565344E-3</v>
          </cell>
          <cell r="L23">
            <v>3.1446689999999999</v>
          </cell>
          <cell r="M23"/>
          <cell r="N23">
            <v>1.8276539839928239E-2</v>
          </cell>
          <cell r="O23">
            <v>1.8369840725553858E-2</v>
          </cell>
          <cell r="P23">
            <v>1.7720928379769196E-2</v>
          </cell>
          <cell r="Q23">
            <v>1.7424312774477511E-2</v>
          </cell>
          <cell r="R23">
            <v>1.1433274819009654E-2</v>
          </cell>
          <cell r="S23">
            <v>1.7337890482340274E-2</v>
          </cell>
          <cell r="T23">
            <v>1.6894474918302382E-2</v>
          </cell>
          <cell r="U23">
            <v>1.6776719384151251E-2</v>
          </cell>
          <cell r="V23">
            <v>1.6881790495128331E-2</v>
          </cell>
          <cell r="W23">
            <v>1.6002193194272377E-2</v>
          </cell>
          <cell r="X23">
            <v>1.5872137106824891E-2</v>
          </cell>
          <cell r="Y23">
            <v>1.5672286825803929E-2</v>
          </cell>
          <cell r="Z23">
            <v>1.6251868356895446E-2</v>
          </cell>
          <cell r="AA23">
            <v>1.66012281783545E-2</v>
          </cell>
          <cell r="AB23">
            <v>1.696080623335814E-2</v>
          </cell>
          <cell r="AC23">
            <v>1.7208158079761463E-2</v>
          </cell>
          <cell r="AD23">
            <v>1.7867112480765442E-2</v>
          </cell>
          <cell r="AE23">
            <v>1.8205466057299599E-2</v>
          </cell>
          <cell r="AF23">
            <v>1.7971847967669177E-2</v>
          </cell>
          <cell r="AG23">
            <v>1.858133330257877E-2</v>
          </cell>
          <cell r="AH23">
            <v>2.1151590329892431E-2</v>
          </cell>
          <cell r="AI23">
            <v>2.1530006794440726E-2</v>
          </cell>
          <cell r="AJ23">
            <v>2.4338794966044422E-2</v>
          </cell>
          <cell r="AK23">
            <v>2.95454081956621E-2</v>
          </cell>
          <cell r="AL23">
            <v>3.5161238841224615E-2</v>
          </cell>
          <cell r="AM23">
            <v>2.8464016497288226E-2</v>
          </cell>
          <cell r="AN23">
            <v>2.0358435377465518E-2</v>
          </cell>
          <cell r="AO23">
            <v>1.7480672076559383E-2</v>
          </cell>
          <cell r="AP23">
            <v>1.6825293519119589E-2</v>
          </cell>
          <cell r="AQ23">
            <v>1.6195377442659913E-2</v>
          </cell>
          <cell r="AR23">
            <v>1.6027640843028997E-2</v>
          </cell>
          <cell r="AS23">
            <v>313413032</v>
          </cell>
          <cell r="AT23">
            <v>195568503</v>
          </cell>
          <cell r="AU23">
            <v>0</v>
          </cell>
          <cell r="AV23">
            <v>228782134</v>
          </cell>
          <cell r="AW23">
            <v>0</v>
          </cell>
          <cell r="AX23">
            <v>40312354</v>
          </cell>
          <cell r="AY23">
            <v>51920201</v>
          </cell>
          <cell r="AZ23">
            <v>263782134</v>
          </cell>
          <cell r="BA23">
            <v>13553634</v>
          </cell>
          <cell r="BB23">
            <v>20834301</v>
          </cell>
          <cell r="BC23">
            <v>20834.300999999999</v>
          </cell>
          <cell r="BD23">
            <v>4733253</v>
          </cell>
          <cell r="BE23"/>
          <cell r="BF23">
            <v>1.8557272041396514E-2</v>
          </cell>
          <cell r="BG23">
            <v>2.2920964837814362E-2</v>
          </cell>
          <cell r="BH23">
            <v>1.9299281742572397E-2</v>
          </cell>
          <cell r="BI23">
            <v>1.6973065735815803E-2</v>
          </cell>
          <cell r="BJ23">
            <v>1.5904091340139682E-2</v>
          </cell>
          <cell r="BK23">
            <v>0.15358955210022676</v>
          </cell>
          <cell r="BL23">
            <v>2.1508254377975433E-2</v>
          </cell>
          <cell r="BM23">
            <v>0.20888377981874173</v>
          </cell>
          <cell r="BN23">
            <v>0.1562940704042213</v>
          </cell>
          <cell r="BO23">
            <v>0.26624593180157974</v>
          </cell>
          <cell r="BP23">
            <v>0.62859863758066159</v>
          </cell>
          <cell r="BQ23">
            <v>0.13267737896838025</v>
          </cell>
          <cell r="BR23">
            <v>0.49552010078944364</v>
          </cell>
          <cell r="BS23">
            <v>0.13608807308993723</v>
          </cell>
          <cell r="BT23">
            <v>3.2436945939218774E-2</v>
          </cell>
          <cell r="BU23">
            <v>0.10365112715071845</v>
          </cell>
          <cell r="BV23">
            <v>0.81161454993779136</v>
          </cell>
          <cell r="BW23">
            <v>1.3331061102304391E-2</v>
          </cell>
          <cell r="BX23">
            <v>2.0245520174950191E-3</v>
          </cell>
          <cell r="BY23">
            <v>8.828566723092332E-3</v>
          </cell>
          <cell r="BZ23">
            <v>111683065</v>
          </cell>
          <cell r="CA23">
            <v>107193925</v>
          </cell>
          <cell r="CB23">
            <v>100001548</v>
          </cell>
          <cell r="CC23">
            <v>94790889</v>
          </cell>
          <cell r="CD23">
            <v>90590626</v>
          </cell>
          <cell r="CE23">
            <v>90164189</v>
          </cell>
          <cell r="CF23">
            <v>86910641</v>
          </cell>
          <cell r="CG23">
            <v>82192596</v>
          </cell>
          <cell r="CH23">
            <v>78857125</v>
          </cell>
          <cell r="CI23">
            <v>78926424</v>
          </cell>
          <cell r="CJ23">
            <v>72596791</v>
          </cell>
          <cell r="CK23">
            <v>70149732</v>
          </cell>
          <cell r="CL23">
            <v>66909838</v>
          </cell>
          <cell r="CM23">
            <v>68730617</v>
          </cell>
          <cell r="CN23">
            <v>69033491</v>
          </cell>
          <cell r="CO23">
            <v>67725435</v>
          </cell>
          <cell r="CP23">
            <v>69050943</v>
          </cell>
          <cell r="CQ23">
            <v>71479580</v>
          </cell>
          <cell r="CR23">
            <v>69391049</v>
          </cell>
          <cell r="CS23">
            <v>66706579</v>
          </cell>
          <cell r="CT23">
            <v>69432374</v>
          </cell>
          <cell r="CU23">
            <v>78734331</v>
          </cell>
          <cell r="CV23">
            <v>80104753</v>
          </cell>
          <cell r="CW23">
            <v>85939969</v>
          </cell>
          <cell r="CX23">
            <v>81190214</v>
          </cell>
          <cell r="CY23">
            <v>80554920</v>
          </cell>
          <cell r="CZ23">
            <v>74747708</v>
          </cell>
          <cell r="DA23">
            <v>71030126</v>
          </cell>
          <cell r="DB23">
            <v>61812663</v>
          </cell>
          <cell r="DC23">
            <v>56171763</v>
          </cell>
          <cell r="DD23">
            <v>50563721</v>
          </cell>
          <cell r="DE23">
            <v>54011901</v>
          </cell>
          <cell r="DF23">
            <v>43500989</v>
          </cell>
          <cell r="DG23">
            <v>15164281</v>
          </cell>
          <cell r="DH23">
            <v>14801770</v>
          </cell>
          <cell r="DI23">
            <v>14173036</v>
          </cell>
          <cell r="DJ23">
            <v>13736643</v>
          </cell>
          <cell r="DK23">
            <v>13161565</v>
          </cell>
          <cell r="DL23">
            <v>13157788</v>
          </cell>
          <cell r="DM23">
            <v>12700975</v>
          </cell>
          <cell r="DN23">
            <v>12684775</v>
          </cell>
          <cell r="DO23">
            <v>12408203</v>
          </cell>
          <cell r="DP23">
            <v>12092368</v>
          </cell>
          <cell r="DQ23">
            <v>11763776</v>
          </cell>
          <cell r="DR23">
            <v>11570555</v>
          </cell>
          <cell r="DS23">
            <v>11426448</v>
          </cell>
          <cell r="DT23">
            <v>11785863</v>
          </cell>
          <cell r="DU23">
            <v>11219706</v>
          </cell>
          <cell r="DV23">
            <v>11157254</v>
          </cell>
          <cell r="DW23">
            <v>11608295</v>
          </cell>
          <cell r="DX23">
            <v>11865416</v>
          </cell>
          <cell r="DY23">
            <v>12115533</v>
          </cell>
          <cell r="DZ23">
            <v>12355585</v>
          </cell>
          <cell r="EA23">
            <v>12618877</v>
          </cell>
          <cell r="EB23">
            <v>13113788</v>
          </cell>
          <cell r="EC23">
            <v>12011680</v>
          </cell>
          <cell r="ED23">
            <v>12271025</v>
          </cell>
          <cell r="EE23">
            <v>11926782</v>
          </cell>
          <cell r="EF23">
            <v>11770798</v>
          </cell>
          <cell r="EG23">
            <v>11141694</v>
          </cell>
          <cell r="EH23">
            <v>11113094</v>
          </cell>
          <cell r="EI23">
            <v>10620650</v>
          </cell>
          <cell r="EJ23">
            <v>10620650</v>
          </cell>
          <cell r="EK23">
            <v>7213495</v>
          </cell>
          <cell r="EL23">
            <v>6411938</v>
          </cell>
          <cell r="EM23">
            <v>5968296</v>
          </cell>
          <cell r="EN23"/>
          <cell r="EO23">
            <v>2805001</v>
          </cell>
          <cell r="EP23">
            <v>7730375</v>
          </cell>
          <cell r="EQ23"/>
          <cell r="ER23">
            <v>10535376</v>
          </cell>
          <cell r="ES23">
            <v>6622523</v>
          </cell>
          <cell r="ET23">
            <v>4707934</v>
          </cell>
          <cell r="EU23">
            <v>4793061</v>
          </cell>
          <cell r="EV23">
            <v>9500995</v>
          </cell>
          <cell r="EW23">
            <v>2175277</v>
          </cell>
          <cell r="EX23">
            <v>66901824</v>
          </cell>
        </row>
        <row r="24">
          <cell r="B24" t="str">
            <v>Bank of India</v>
          </cell>
          <cell r="C24">
            <v>86.867130000000003</v>
          </cell>
          <cell r="D24">
            <v>15.503826</v>
          </cell>
          <cell r="E24">
            <v>52.570633999999998</v>
          </cell>
          <cell r="F24">
            <v>20.009729</v>
          </cell>
          <cell r="G24">
            <v>20.184180999999999</v>
          </cell>
          <cell r="H24">
            <v>20.707536000000001</v>
          </cell>
          <cell r="I24">
            <v>38.665652999999999</v>
          </cell>
          <cell r="J24">
            <v>1.8592999999999998E-2</v>
          </cell>
          <cell r="K24">
            <v>4.8229921918264794E-4</v>
          </cell>
          <cell r="L24">
            <v>3.4521459999999999</v>
          </cell>
          <cell r="M24"/>
          <cell r="N24">
            <v>1.6639872375308225E-2</v>
          </cell>
          <cell r="O24">
            <v>1.6397651348181969E-2</v>
          </cell>
          <cell r="P24">
            <v>1.6325190124003918E-2</v>
          </cell>
          <cell r="Q24">
            <v>1.6026218507741184E-2</v>
          </cell>
          <cell r="R24">
            <v>1.6273506217392989E-2</v>
          </cell>
          <cell r="S24">
            <v>1.5933690312079658E-2</v>
          </cell>
          <cell r="T24">
            <v>1.5333021768475681E-2</v>
          </cell>
          <cell r="U24">
            <v>1.5613701050332118E-2</v>
          </cell>
          <cell r="V24">
            <v>1.5530625535197469E-2</v>
          </cell>
          <cell r="W24">
            <v>1.5623490505497269E-2</v>
          </cell>
          <cell r="X24">
            <v>1.5047849036040162E-2</v>
          </cell>
          <cell r="Y24">
            <v>1.5410771342248754E-2</v>
          </cell>
          <cell r="Z24">
            <v>1.5386182703891142E-2</v>
          </cell>
          <cell r="AA24">
            <v>1.5940579417243715E-2</v>
          </cell>
          <cell r="AB24">
            <v>1.4430350871621971E-2</v>
          </cell>
          <cell r="AC24">
            <v>1.4327393302563374E-2</v>
          </cell>
          <cell r="AD24">
            <v>1.4096669921872525E-2</v>
          </cell>
          <cell r="AE24">
            <v>1.3914177932117276E-2</v>
          </cell>
          <cell r="AF24">
            <v>1.3136110469778282E-2</v>
          </cell>
          <cell r="AG24">
            <v>1.3034718536212294E-2</v>
          </cell>
          <cell r="AH24">
            <v>1.2598448051087631E-2</v>
          </cell>
          <cell r="AI24">
            <v>1.2266224924117719E-2</v>
          </cell>
          <cell r="AJ24">
            <v>1.1599550651665885E-2</v>
          </cell>
          <cell r="AK24">
            <v>1.62277454166413E-2</v>
          </cell>
          <cell r="AL24">
            <v>1.3650597141543732E-2</v>
          </cell>
          <cell r="AM24">
            <v>1.3486590778816261E-2</v>
          </cell>
          <cell r="AN24">
            <v>1.1205488493967001E-2</v>
          </cell>
          <cell r="AO24">
            <v>1.1506779612066271E-2</v>
          </cell>
          <cell r="AP24">
            <v>1.19594994372545E-2</v>
          </cell>
          <cell r="AQ24">
            <v>1.1991009587672428E-2</v>
          </cell>
          <cell r="AR24">
            <v>1.1753065305750014E-2</v>
          </cell>
          <cell r="AS24">
            <v>313413032</v>
          </cell>
          <cell r="AT24">
            <v>195568503</v>
          </cell>
          <cell r="AU24">
            <v>0</v>
          </cell>
          <cell r="AV24">
            <v>228782134</v>
          </cell>
          <cell r="AW24">
            <v>0</v>
          </cell>
          <cell r="AX24">
            <v>40312354</v>
          </cell>
          <cell r="AY24">
            <v>51920201</v>
          </cell>
          <cell r="AZ24">
            <v>263782134</v>
          </cell>
          <cell r="BA24">
            <v>13553634</v>
          </cell>
          <cell r="BB24">
            <v>20834301</v>
          </cell>
          <cell r="BC24">
            <v>20834.300999999999</v>
          </cell>
          <cell r="BD24">
            <v>4733253</v>
          </cell>
          <cell r="BE24"/>
          <cell r="BF24">
            <v>1.4433853179668344E-2</v>
          </cell>
          <cell r="BG24">
            <v>5.3117034686168208E-3</v>
          </cell>
          <cell r="BH24">
            <v>1.230824766607317E-2</v>
          </cell>
          <cell r="BI24">
            <v>2.3177516280183167E-2</v>
          </cell>
          <cell r="BJ24">
            <v>1.7459149215226736E-2</v>
          </cell>
          <cell r="BK24">
            <v>0.14804409294347348</v>
          </cell>
          <cell r="BL24">
            <v>3.5239610968988561E-2</v>
          </cell>
          <cell r="BM24">
            <v>0.5220183660159573</v>
          </cell>
          <cell r="BN24">
            <v>0.51750655808140622</v>
          </cell>
          <cell r="BO24">
            <v>8.371867937823757E-2</v>
          </cell>
          <cell r="BP24">
            <v>0.14663051940675642</v>
          </cell>
          <cell r="BQ24">
            <v>3.8938237206696723E-2</v>
          </cell>
          <cell r="BR24">
            <v>0.77623223513952455</v>
          </cell>
          <cell r="BS24">
            <v>8.8487103953359819E-2</v>
          </cell>
          <cell r="BT24">
            <v>5.600850126167746E-2</v>
          </cell>
          <cell r="BU24">
            <v>3.2478602691682359E-2</v>
          </cell>
          <cell r="BV24">
            <v>0.29491419106720307</v>
          </cell>
          <cell r="BW24">
            <v>1.5810295632664839E-3</v>
          </cell>
          <cell r="BX24">
            <v>9.4541862312017676E-3</v>
          </cell>
          <cell r="BY24">
            <v>4.9192425641315938E-3</v>
          </cell>
          <cell r="BZ24">
            <v>86867130</v>
          </cell>
          <cell r="CA24">
            <v>81019912</v>
          </cell>
          <cell r="CB24">
            <v>77906775</v>
          </cell>
          <cell r="CC24">
            <v>72897951</v>
          </cell>
          <cell r="CD24">
            <v>75129210</v>
          </cell>
          <cell r="CE24">
            <v>71225163</v>
          </cell>
          <cell r="CF24">
            <v>63601238</v>
          </cell>
          <cell r="CG24">
            <v>62976730</v>
          </cell>
          <cell r="CH24">
            <v>62543244</v>
          </cell>
          <cell r="CI24">
            <v>62121431</v>
          </cell>
          <cell r="CJ24">
            <v>62225153</v>
          </cell>
          <cell r="CK24">
            <v>59776568</v>
          </cell>
          <cell r="CL24">
            <v>62689134</v>
          </cell>
          <cell r="CM24">
            <v>62563918</v>
          </cell>
          <cell r="CN24">
            <v>64098285</v>
          </cell>
          <cell r="CO24">
            <v>55328548</v>
          </cell>
          <cell r="CP24">
            <v>56630656</v>
          </cell>
          <cell r="CQ24">
            <v>57297472</v>
          </cell>
          <cell r="CR24">
            <v>56956597</v>
          </cell>
          <cell r="CS24">
            <v>49736103</v>
          </cell>
          <cell r="CT24">
            <v>47815075</v>
          </cell>
          <cell r="CU24">
            <v>46410726</v>
          </cell>
          <cell r="CV24">
            <v>43717462</v>
          </cell>
          <cell r="CW24">
            <v>41427446</v>
          </cell>
          <cell r="CX24">
            <v>42162947</v>
          </cell>
          <cell r="CY24">
            <v>37527774</v>
          </cell>
          <cell r="CZ24">
            <v>36899261</v>
          </cell>
          <cell r="DA24">
            <v>36656582</v>
          </cell>
          <cell r="DB24">
            <v>34370422</v>
          </cell>
          <cell r="DC24">
            <v>33998194</v>
          </cell>
          <cell r="DD24">
            <v>34265232</v>
          </cell>
          <cell r="DE24">
            <v>32447854</v>
          </cell>
          <cell r="DF24">
            <v>30721440</v>
          </cell>
          <cell r="DG24">
            <v>20707536</v>
          </cell>
          <cell r="DH24">
            <v>19918816</v>
          </cell>
          <cell r="DI24">
            <v>19200438</v>
          </cell>
          <cell r="DJ24">
            <v>18444475</v>
          </cell>
          <cell r="DK24">
            <v>17853192</v>
          </cell>
          <cell r="DL24">
            <v>17191218</v>
          </cell>
          <cell r="DM24">
            <v>16620563</v>
          </cell>
          <cell r="DN24">
            <v>16141439</v>
          </cell>
          <cell r="DO24">
            <v>15532469</v>
          </cell>
          <cell r="DP24">
            <v>14747740</v>
          </cell>
          <cell r="DQ24">
            <v>14293811</v>
          </cell>
          <cell r="DR24">
            <v>13727053</v>
          </cell>
          <cell r="DS24">
            <v>13191378</v>
          </cell>
          <cell r="DT24">
            <v>12461590</v>
          </cell>
          <cell r="DU24">
            <v>11954133</v>
          </cell>
          <cell r="DV24">
            <v>11502121</v>
          </cell>
          <cell r="DW24">
            <v>11625015</v>
          </cell>
          <cell r="DX24">
            <v>10920398</v>
          </cell>
          <cell r="DY24">
            <v>10412590</v>
          </cell>
          <cell r="DZ24">
            <v>9978992</v>
          </cell>
          <cell r="EA24">
            <v>9536344</v>
          </cell>
          <cell r="EB24">
            <v>9176776</v>
          </cell>
          <cell r="EC24">
            <v>8545484</v>
          </cell>
          <cell r="ED24">
            <v>7597500</v>
          </cell>
          <cell r="EE24">
            <v>7182738</v>
          </cell>
          <cell r="EF24">
            <v>6881061</v>
          </cell>
          <cell r="EG24">
            <v>6580115</v>
          </cell>
          <cell r="EH24">
            <v>6305179</v>
          </cell>
          <cell r="EI24">
            <v>6074801</v>
          </cell>
          <cell r="EJ24">
            <v>6074801</v>
          </cell>
          <cell r="EK24">
            <v>5733008</v>
          </cell>
          <cell r="EL24">
            <v>5254372</v>
          </cell>
          <cell r="EM24">
            <v>5086879</v>
          </cell>
          <cell r="EN24"/>
          <cell r="EO24">
            <v>362600</v>
          </cell>
          <cell r="EP24">
            <v>3968572</v>
          </cell>
          <cell r="EQ24"/>
          <cell r="ER24">
            <v>4331172</v>
          </cell>
          <cell r="ES24">
            <v>635082</v>
          </cell>
          <cell r="ET24">
            <v>483210</v>
          </cell>
          <cell r="EU24">
            <v>139297</v>
          </cell>
          <cell r="EV24">
            <v>622507</v>
          </cell>
          <cell r="EW24">
            <v>2854344</v>
          </cell>
          <cell r="EX24">
            <v>15503826</v>
          </cell>
        </row>
        <row r="25">
          <cell r="B25" t="str">
            <v>EcoBank</v>
          </cell>
          <cell r="C25">
            <v>103.38839900000001</v>
          </cell>
          <cell r="D25">
            <v>24.309562</v>
          </cell>
          <cell r="E25">
            <v>90.844909000000001</v>
          </cell>
          <cell r="F25">
            <v>6.359432</v>
          </cell>
          <cell r="G25">
            <v>7.6687380000000003</v>
          </cell>
          <cell r="H25">
            <v>6.4259339999999998</v>
          </cell>
          <cell r="I25">
            <v>44.481268999999998</v>
          </cell>
          <cell r="J25">
            <v>0.74302199999999996</v>
          </cell>
          <cell r="K25">
            <v>1.9273862767467835E-2</v>
          </cell>
          <cell r="L25">
            <v>0.61193900000000001</v>
          </cell>
          <cell r="M25"/>
          <cell r="N25">
            <v>1.5213588071010999E-2</v>
          </cell>
          <cell r="O25">
            <v>1.5018220827585062E-2</v>
          </cell>
          <cell r="P25">
            <v>1.6207151332827231E-2</v>
          </cell>
          <cell r="Q25">
            <v>1.6654313279050554E-2</v>
          </cell>
          <cell r="R25">
            <v>1.7078650890151724E-2</v>
          </cell>
          <cell r="S25">
            <v>1.4772835846184783E-2</v>
          </cell>
          <cell r="T25">
            <v>1.5483956868572717E-2</v>
          </cell>
          <cell r="U25">
            <v>1.2816637060669055E-2</v>
          </cell>
          <cell r="V25">
            <v>1.396671177783726E-2</v>
          </cell>
          <cell r="W25">
            <v>1.2155313372779456E-2</v>
          </cell>
          <cell r="X25">
            <v>1.1354173757416174E-2</v>
          </cell>
          <cell r="Y25">
            <v>1.18665457387243E-2</v>
          </cell>
          <cell r="Z25">
            <v>1.0275767758422802E-2</v>
          </cell>
          <cell r="AA25">
            <v>1.0405923906998665E-2</v>
          </cell>
          <cell r="AB25">
            <v>1.1429751836055923E-2</v>
          </cell>
          <cell r="AC25">
            <v>1.28054691143048E-2</v>
          </cell>
          <cell r="AD25">
            <v>1.1595602123538423E-2</v>
          </cell>
          <cell r="AE25">
            <v>1.183081397400184E-2</v>
          </cell>
          <cell r="AF25">
            <v>1.2413477654936111E-2</v>
          </cell>
          <cell r="AG25">
            <v>1.2431144013768314E-2</v>
          </cell>
          <cell r="AH25">
            <v>1.33649830485458E-2</v>
          </cell>
          <cell r="AI25">
            <v>1.2868565205126406E-2</v>
          </cell>
          <cell r="AJ25">
            <v>1.391718983810159E-2</v>
          </cell>
          <cell r="AK25">
            <v>1.6955242585096973E-2</v>
          </cell>
          <cell r="AL25">
            <v>1.75499213396541E-2</v>
          </cell>
          <cell r="AM25">
            <v>1.7307138921627711E-2</v>
          </cell>
          <cell r="AN25">
            <v>1.4700685553685956E-2</v>
          </cell>
          <cell r="AO25">
            <v>1.4176475544359E-2</v>
          </cell>
          <cell r="AP25">
            <v>1.3549300995831568E-2</v>
          </cell>
          <cell r="AQ25">
            <v>1.3773775020693496E-2</v>
          </cell>
          <cell r="AR25">
            <v>1.5414384060259899E-2</v>
          </cell>
          <cell r="AS25">
            <v>313413032</v>
          </cell>
          <cell r="AT25">
            <v>195568503</v>
          </cell>
          <cell r="AU25">
            <v>0</v>
          </cell>
          <cell r="AV25">
            <v>228782134</v>
          </cell>
          <cell r="AW25">
            <v>0</v>
          </cell>
          <cell r="AX25">
            <v>40312354</v>
          </cell>
          <cell r="AY25">
            <v>51920201</v>
          </cell>
          <cell r="AZ25">
            <v>263782134</v>
          </cell>
          <cell r="BA25">
            <v>13553634</v>
          </cell>
          <cell r="BB25">
            <v>20834301</v>
          </cell>
          <cell r="BC25">
            <v>20834.300999999999</v>
          </cell>
          <cell r="BD25">
            <v>4733253</v>
          </cell>
          <cell r="BE25"/>
          <cell r="BF25">
            <v>1.7179029301957707E-2</v>
          </cell>
          <cell r="BG25">
            <v>8.3286012624210082E-3</v>
          </cell>
          <cell r="BH25">
            <v>2.1269320038519595E-2</v>
          </cell>
          <cell r="BI25">
            <v>7.1924148725556972E-3</v>
          </cell>
          <cell r="BJ25">
            <v>3.094867456827328E-3</v>
          </cell>
          <cell r="BK25">
            <v>0.10033238882712958</v>
          </cell>
          <cell r="BL25">
            <v>6.8451239744522305E-3</v>
          </cell>
          <cell r="BM25">
            <v>0.17240375943411149</v>
          </cell>
          <cell r="BN25">
            <v>0.14296876287409876</v>
          </cell>
          <cell r="BO25">
            <v>0.43418469893609352</v>
          </cell>
          <cell r="BP25">
            <v>0.75904984233196104</v>
          </cell>
          <cell r="BQ25">
            <v>0.11380851165776733</v>
          </cell>
          <cell r="BR25">
            <v>0.21492627833871944</v>
          </cell>
          <cell r="BS25">
            <v>7.0739094008750017E-2</v>
          </cell>
          <cell r="BT25">
            <v>1.8533485147788995E-2</v>
          </cell>
          <cell r="BU25">
            <v>5.2205608860961025E-2</v>
          </cell>
          <cell r="BV25">
            <v>0.26759410370480968</v>
          </cell>
          <cell r="BW25">
            <v>1.7000901689463232E-2</v>
          </cell>
          <cell r="BX25">
            <v>1.4044822057144423E-2</v>
          </cell>
          <cell r="BY25">
            <v>1.7123065050318482E-2</v>
          </cell>
          <cell r="BZ25">
            <v>103388399</v>
          </cell>
          <cell r="CA25">
            <v>97864874</v>
          </cell>
          <cell r="CB25">
            <v>102889555</v>
          </cell>
          <cell r="CC25">
            <v>104143882</v>
          </cell>
          <cell r="CD25">
            <v>94428325</v>
          </cell>
          <cell r="CE25">
            <v>87169871</v>
          </cell>
          <cell r="CF25">
            <v>90133682</v>
          </cell>
          <cell r="CG25">
            <v>70619437</v>
          </cell>
          <cell r="CH25">
            <v>75377851</v>
          </cell>
          <cell r="CI25">
            <v>72920768</v>
          </cell>
          <cell r="CJ25">
            <v>59578476</v>
          </cell>
          <cell r="CK25">
            <v>53501730</v>
          </cell>
          <cell r="CL25">
            <v>54463878</v>
          </cell>
          <cell r="CM25">
            <v>54003632</v>
          </cell>
          <cell r="CN25">
            <v>43138954</v>
          </cell>
          <cell r="CO25">
            <v>48619617</v>
          </cell>
          <cell r="CP25">
            <v>53545760</v>
          </cell>
          <cell r="CQ25">
            <v>44295854</v>
          </cell>
          <cell r="CR25">
            <v>54154977</v>
          </cell>
          <cell r="CS25">
            <v>47908081</v>
          </cell>
          <cell r="CT25">
            <v>47123839</v>
          </cell>
          <cell r="CU25">
            <v>49308904</v>
          </cell>
          <cell r="CV25">
            <v>46581940</v>
          </cell>
          <cell r="CW25">
            <v>49286922</v>
          </cell>
          <cell r="CX25">
            <v>52426513</v>
          </cell>
          <cell r="CY25">
            <v>55142958</v>
          </cell>
          <cell r="CZ25">
            <v>48824375</v>
          </cell>
          <cell r="DA25">
            <v>44920413</v>
          </cell>
          <cell r="DB25">
            <v>54934548</v>
          </cell>
          <cell r="DC25">
            <v>42241117</v>
          </cell>
          <cell r="DD25">
            <v>36647025</v>
          </cell>
          <cell r="DE25">
            <v>36143426</v>
          </cell>
          <cell r="DF25">
            <v>36907136</v>
          </cell>
          <cell r="DG25">
            <v>6425934</v>
          </cell>
          <cell r="DH25">
            <v>6837792</v>
          </cell>
          <cell r="DI25">
            <v>6969627</v>
          </cell>
          <cell r="DJ25">
            <v>6830652</v>
          </cell>
          <cell r="DK25">
            <v>7070007</v>
          </cell>
          <cell r="DL25">
            <v>6719127</v>
          </cell>
          <cell r="DM25">
            <v>7084318</v>
          </cell>
          <cell r="DN25">
            <v>6685067</v>
          </cell>
          <cell r="DO25">
            <v>6567798</v>
          </cell>
          <cell r="DP25">
            <v>6590221</v>
          </cell>
          <cell r="DQ25">
            <v>6751746</v>
          </cell>
          <cell r="DR25">
            <v>6540128</v>
          </cell>
          <cell r="DS25">
            <v>6408303</v>
          </cell>
          <cell r="DT25">
            <v>6485189</v>
          </cell>
          <cell r="DU25">
            <v>6477054</v>
          </cell>
          <cell r="DV25">
            <v>6366947</v>
          </cell>
          <cell r="DW25">
            <v>6438538</v>
          </cell>
          <cell r="DX25">
            <v>7617842</v>
          </cell>
          <cell r="DY25">
            <v>7534386</v>
          </cell>
          <cell r="DZ25">
            <v>7305154</v>
          </cell>
          <cell r="EA25">
            <v>7307241</v>
          </cell>
          <cell r="EB25">
            <v>7946220</v>
          </cell>
          <cell r="EC25">
            <v>7959585</v>
          </cell>
          <cell r="ED25">
            <v>7699140</v>
          </cell>
          <cell r="EE25">
            <v>7560671</v>
          </cell>
          <cell r="EF25">
            <v>7294222</v>
          </cell>
          <cell r="EG25">
            <v>7595021</v>
          </cell>
          <cell r="EH25">
            <v>7740628</v>
          </cell>
          <cell r="EI25">
            <v>7827942</v>
          </cell>
          <cell r="EJ25">
            <v>7827942</v>
          </cell>
          <cell r="EK25">
            <v>3657839</v>
          </cell>
          <cell r="EL25">
            <v>3764734</v>
          </cell>
          <cell r="EM25">
            <v>3390412</v>
          </cell>
          <cell r="EN25"/>
          <cell r="EO25">
            <v>1661637</v>
          </cell>
          <cell r="EP25">
            <v>2165391</v>
          </cell>
          <cell r="EQ25"/>
          <cell r="ER25">
            <v>3827028</v>
          </cell>
          <cell r="ES25">
            <v>2904905</v>
          </cell>
          <cell r="ET25">
            <v>609532</v>
          </cell>
          <cell r="EU25">
            <v>2226473</v>
          </cell>
          <cell r="EV25">
            <v>2836005</v>
          </cell>
          <cell r="EW25">
            <v>677040</v>
          </cell>
          <cell r="EX25">
            <v>24309562</v>
          </cell>
        </row>
        <row r="26">
          <cell r="B26" t="str">
            <v>SBM Bank</v>
          </cell>
          <cell r="C26">
            <v>81.957761000000005</v>
          </cell>
          <cell r="D26">
            <v>29.080933000000002</v>
          </cell>
          <cell r="E26">
            <v>60.064658000000001</v>
          </cell>
          <cell r="F26">
            <v>7.4372259999999999</v>
          </cell>
          <cell r="G26">
            <v>8.0528530000000007</v>
          </cell>
          <cell r="H26">
            <v>8.5962619999999994</v>
          </cell>
          <cell r="I26">
            <v>49.250165000000003</v>
          </cell>
          <cell r="J26">
            <v>0.42374600000000001</v>
          </cell>
          <cell r="K26">
            <v>1.0991898291387638E-2</v>
          </cell>
          <cell r="L26">
            <v>0.227327</v>
          </cell>
          <cell r="M26"/>
          <cell r="N26">
            <v>1.2434179002542945E-2</v>
          </cell>
          <cell r="O26">
            <v>1.2288738215110638E-2</v>
          </cell>
          <cell r="P26">
            <v>1.3163052101470835E-2</v>
          </cell>
          <cell r="Q26">
            <v>1.2988555003087815E-2</v>
          </cell>
          <cell r="R26">
            <v>1.3261620513469494E-2</v>
          </cell>
          <cell r="S26">
            <v>1.353731121485522E-2</v>
          </cell>
          <cell r="T26">
            <v>1.3648917522615604E-2</v>
          </cell>
          <cell r="U26">
            <v>1.3844291546153201E-2</v>
          </cell>
          <cell r="V26">
            <v>1.373143306243365E-2</v>
          </cell>
          <cell r="W26">
            <v>1.40537204333974E-2</v>
          </cell>
          <cell r="X26">
            <v>1.3672680651904226E-2</v>
          </cell>
          <cell r="Y26">
            <v>1.3998424884734958E-2</v>
          </cell>
          <cell r="Z26">
            <v>1.5502854139556209E-2</v>
          </cell>
          <cell r="AA26">
            <v>0</v>
          </cell>
          <cell r="AB26">
            <v>0</v>
          </cell>
          <cell r="AC26">
            <v>2.54868449903954E-3</v>
          </cell>
          <cell r="AD26">
            <v>8.9810759525201064E-4</v>
          </cell>
          <cell r="AE26">
            <v>8.1594244188925907E-4</v>
          </cell>
          <cell r="AF26">
            <v>1.60193549973903E-3</v>
          </cell>
          <cell r="AG26">
            <v>1.6547505318533901E-3</v>
          </cell>
          <cell r="AH26">
            <v>1.6597976324624964E-3</v>
          </cell>
          <cell r="AI26">
            <v>1.7406970541681173E-3</v>
          </cell>
          <cell r="AJ26">
            <v>1.7623379659851292E-3</v>
          </cell>
          <cell r="AK26">
            <v>1.9075708158961323E-3</v>
          </cell>
          <cell r="AL26">
            <v>1.9305963266920123E-3</v>
          </cell>
          <cell r="AM26">
            <v>1.9367902077399666E-3</v>
          </cell>
          <cell r="AN26">
            <v>2.0384148379067593E-3</v>
          </cell>
          <cell r="AO26">
            <v>2.13588530685444E-3</v>
          </cell>
          <cell r="AP26">
            <v>2.277695536393396E-3</v>
          </cell>
          <cell r="AQ26">
            <v>2.3491586322533392E-3</v>
          </cell>
          <cell r="AR26">
            <v>2.2687049910540499E-3</v>
          </cell>
          <cell r="AS26">
            <v>313413032</v>
          </cell>
          <cell r="AT26">
            <v>195568503</v>
          </cell>
          <cell r="AU26">
            <v>0</v>
          </cell>
          <cell r="AV26">
            <v>228782134</v>
          </cell>
          <cell r="AW26">
            <v>0</v>
          </cell>
          <cell r="AX26">
            <v>40312354</v>
          </cell>
          <cell r="AY26">
            <v>51920201</v>
          </cell>
          <cell r="AZ26">
            <v>263782134</v>
          </cell>
          <cell r="BA26">
            <v>13553634</v>
          </cell>
          <cell r="BB26">
            <v>20834301</v>
          </cell>
          <cell r="BC26">
            <v>20834.300999999999</v>
          </cell>
          <cell r="BD26">
            <v>4733253</v>
          </cell>
          <cell r="BE26"/>
          <cell r="BF26">
            <v>1.3618111812930257E-2</v>
          </cell>
          <cell r="BG26">
            <v>9.9633014900137144E-3</v>
          </cell>
          <cell r="BH26">
            <v>1.4062807129965053E-2</v>
          </cell>
          <cell r="BI26">
            <v>9.6216180647335278E-3</v>
          </cell>
          <cell r="BJ26">
            <v>1.1497010884388575E-3</v>
          </cell>
          <cell r="BK26">
            <v>3.9704699972268102E-2</v>
          </cell>
          <cell r="BL26">
            <v>4.3037076520977234E-3</v>
          </cell>
          <cell r="BM26">
            <v>0.16350915778657799</v>
          </cell>
          <cell r="BN26">
            <v>0.15100915905560924</v>
          </cell>
          <cell r="BO26">
            <v>0.4177172942008025</v>
          </cell>
          <cell r="BP26">
            <v>0.78043627717780517</v>
          </cell>
          <cell r="BQ26">
            <v>0.28331096672133171</v>
          </cell>
          <cell r="BR26">
            <v>0.73253481014819355</v>
          </cell>
          <cell r="BS26">
            <v>9.2307231088958858E-2</v>
          </cell>
          <cell r="BT26">
            <v>5.5768851164074346E-2</v>
          </cell>
          <cell r="BU26">
            <v>3.6538379924884512E-2</v>
          </cell>
          <cell r="BV26">
            <v>0.48416046920636757</v>
          </cell>
          <cell r="BW26">
            <v>4.8436266519035001E-3</v>
          </cell>
          <cell r="BX26">
            <v>2.1614483367522301E-2</v>
          </cell>
          <cell r="BY26">
            <v>1.1466091210468442E-2</v>
          </cell>
          <cell r="BZ26">
            <v>81957761</v>
          </cell>
          <cell r="CA26">
            <v>80920858</v>
          </cell>
          <cell r="CB26">
            <v>82320357</v>
          </cell>
          <cell r="CC26">
            <v>79151145</v>
          </cell>
          <cell r="CD26">
            <v>79189802</v>
          </cell>
          <cell r="CE26">
            <v>80060974</v>
          </cell>
          <cell r="CF26">
            <v>79684610</v>
          </cell>
          <cell r="CG26">
            <v>78139646</v>
          </cell>
          <cell r="CH26">
            <v>72519356</v>
          </cell>
          <cell r="CI26">
            <v>72049204</v>
          </cell>
          <cell r="CJ26">
            <v>72532337</v>
          </cell>
          <cell r="CK26">
            <v>70221531</v>
          </cell>
          <cell r="CL26">
            <v>70647739</v>
          </cell>
          <cell r="CM26">
            <v>75549229</v>
          </cell>
          <cell r="CN26">
            <v>0</v>
          </cell>
          <cell r="CO26">
            <v>0</v>
          </cell>
          <cell r="CP26">
            <v>11754154</v>
          </cell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>
            <v>8596262</v>
          </cell>
          <cell r="DH26">
            <v>8620422</v>
          </cell>
          <cell r="DI26">
            <v>8781774</v>
          </cell>
          <cell r="DJ26">
            <v>8562864</v>
          </cell>
          <cell r="DK26">
            <v>8870990</v>
          </cell>
          <cell r="DL26">
            <v>8680444</v>
          </cell>
          <cell r="DM26">
            <v>8200262</v>
          </cell>
          <cell r="DN26">
            <v>7884030</v>
          </cell>
          <cell r="DO26">
            <v>7877176</v>
          </cell>
          <cell r="DP26">
            <v>8153603</v>
          </cell>
          <cell r="DQ26">
            <v>8047697</v>
          </cell>
          <cell r="DR26">
            <v>7076650</v>
          </cell>
          <cell r="DS26">
            <v>6937506</v>
          </cell>
          <cell r="DT26">
            <v>8065025</v>
          </cell>
          <cell r="DU26">
            <v>0</v>
          </cell>
          <cell r="DV26">
            <v>0</v>
          </cell>
          <cell r="DW26">
            <v>1607161</v>
          </cell>
          <cell r="DX26"/>
          <cell r="DY26"/>
          <cell r="DZ26"/>
          <cell r="EA26"/>
          <cell r="EB26"/>
          <cell r="EC26"/>
          <cell r="ED26"/>
          <cell r="EE26"/>
          <cell r="EF26"/>
          <cell r="EG26"/>
          <cell r="EH26"/>
          <cell r="EI26"/>
          <cell r="EJ26"/>
          <cell r="EK26"/>
          <cell r="EL26"/>
          <cell r="EM26"/>
          <cell r="EN26"/>
          <cell r="EO26">
            <v>2508120</v>
          </cell>
          <cell r="EP26">
            <v>3496228</v>
          </cell>
          <cell r="EQ26"/>
          <cell r="ER26">
            <v>6004348</v>
          </cell>
          <cell r="ES26">
            <v>4686011</v>
          </cell>
          <cell r="ET26">
            <v>7615878</v>
          </cell>
          <cell r="EU26">
            <v>2780731</v>
          </cell>
          <cell r="EV26">
            <v>10396609</v>
          </cell>
          <cell r="EW26">
            <v>346766</v>
          </cell>
          <cell r="EX26">
            <v>29080933</v>
          </cell>
        </row>
        <row r="27">
          <cell r="B27" t="str">
            <v>Total - Medium Tier banks</v>
          </cell>
          <cell r="C27">
            <v>968.24301900000012</v>
          </cell>
          <cell r="D27">
            <v>347.89507500000008</v>
          </cell>
          <cell r="E27">
            <v>737.01067200000011</v>
          </cell>
          <cell r="F27">
            <v>127.932023</v>
          </cell>
          <cell r="G27">
            <v>136.728128</v>
          </cell>
          <cell r="H27">
            <v>146.73797300000001</v>
          </cell>
          <cell r="I27">
            <v>550.42703900000004</v>
          </cell>
          <cell r="J27">
            <v>5.006673000000001</v>
          </cell>
          <cell r="K27"/>
          <cell r="L27">
            <v>24.248378999999996</v>
          </cell>
          <cell r="M27"/>
          <cell r="N27">
            <v>0.16589295137492971</v>
          </cell>
          <cell r="O27">
            <v>0.16485072416321037</v>
          </cell>
          <cell r="P27">
            <v>0.16305689177976931</v>
          </cell>
          <cell r="Q27">
            <v>0.16546108082265734</v>
          </cell>
          <cell r="R27">
            <v>0.15285979564880056</v>
          </cell>
          <cell r="S27">
            <v>0.16320051611183206</v>
          </cell>
          <cell r="T27">
            <v>0.16046704028515549</v>
          </cell>
          <cell r="U27">
            <v>0.16934311460854104</v>
          </cell>
          <cell r="V27">
            <v>0.16831139541964157</v>
          </cell>
          <cell r="W27">
            <v>0.16785035327123443</v>
          </cell>
          <cell r="X27">
            <v>0.17527336077911343</v>
          </cell>
          <cell r="Y27">
            <v>0.179399081770588</v>
          </cell>
          <cell r="Z27">
            <v>0.18148849011832319</v>
          </cell>
          <cell r="AA27">
            <v>0.16689013640989417</v>
          </cell>
          <cell r="AB27">
            <v>0.16286676105633577</v>
          </cell>
          <cell r="AC27">
            <v>0.17063199287332689</v>
          </cell>
          <cell r="AD27">
            <v>0.16692014483673412</v>
          </cell>
          <cell r="AE27">
            <v>0.1562147793850969</v>
          </cell>
          <cell r="AF27">
            <v>0.85195415381159578</v>
          </cell>
          <cell r="AG27">
            <v>0.26551146178849822</v>
          </cell>
          <cell r="AH27">
            <v>0.270728668541108</v>
          </cell>
          <cell r="AI27">
            <v>0.85240863092566499</v>
          </cell>
          <cell r="AJ27">
            <v>0.84605133026350321</v>
          </cell>
          <cell r="AK27">
            <v>0.83991566255143157</v>
          </cell>
          <cell r="AL27">
            <v>0.82207908696654153</v>
          </cell>
          <cell r="AM27">
            <v>0.81988355799454249</v>
          </cell>
          <cell r="AN27">
            <v>0.79758234219585133</v>
          </cell>
          <cell r="AO27">
            <v>0.80455855492249184</v>
          </cell>
          <cell r="AP27">
            <v>0.80804616068599544</v>
          </cell>
          <cell r="AQ27">
            <v>0.80927533551097752</v>
          </cell>
          <cell r="AR27">
            <v>0.8117358600105099</v>
          </cell>
          <cell r="AS27">
            <v>5641434576</v>
          </cell>
          <cell r="AT27">
            <v>3520233054</v>
          </cell>
          <cell r="AU27">
            <v>0</v>
          </cell>
          <cell r="AV27">
            <v>4118078412</v>
          </cell>
          <cell r="AW27">
            <v>0</v>
          </cell>
          <cell r="AX27">
            <v>725622372</v>
          </cell>
          <cell r="AY27">
            <v>934563618</v>
          </cell>
          <cell r="AZ27">
            <v>4748078412</v>
          </cell>
          <cell r="BA27">
            <v>243965412</v>
          </cell>
          <cell r="BB27">
            <v>375017418</v>
          </cell>
          <cell r="BC27">
            <v>375017.41799999995</v>
          </cell>
          <cell r="BD27">
            <v>85198554</v>
          </cell>
          <cell r="BE27"/>
          <cell r="BF27">
            <v>0.1608833810727352</v>
          </cell>
          <cell r="BG27">
            <v>0.11919093239257258</v>
          </cell>
          <cell r="BH27">
            <v>0.17255469818977298</v>
          </cell>
          <cell r="BI27">
            <v>0.16424077486228095</v>
          </cell>
          <cell r="BJ27">
            <v>0.12263562062217832</v>
          </cell>
          <cell r="BK27">
            <v>0.13448433544279045</v>
          </cell>
          <cell r="BL27">
            <v>2.060286108030716E-2</v>
          </cell>
          <cell r="BM27">
            <v>0.24840372712867398</v>
          </cell>
          <cell r="BN27">
            <v>0.23242321676715447</v>
          </cell>
          <cell r="BO27">
            <v>0.25627912732914337</v>
          </cell>
          <cell r="BP27">
            <v>0.50722250259635437</v>
          </cell>
          <cell r="BQ27">
            <v>0.14874130331021229</v>
          </cell>
          <cell r="BR27">
            <v>0.54761953492445725</v>
          </cell>
          <cell r="BS27">
            <v>0.10494078543912233</v>
          </cell>
          <cell r="BT27">
            <v>4.3687635278634181E-2</v>
          </cell>
          <cell r="BU27">
            <v>6.125315016048815E-2</v>
          </cell>
          <cell r="BV27">
            <v>0.47203532895382555</v>
          </cell>
          <cell r="BW27">
            <v>9.1612808789168831E-2</v>
          </cell>
          <cell r="BX27">
            <v>0.11657211146951998</v>
          </cell>
          <cell r="BY27">
            <v>0.1102828791067461</v>
          </cell>
          <cell r="BZ27">
            <v>968243019</v>
          </cell>
          <cell r="CA27">
            <v>930113303</v>
          </cell>
          <cell r="CB27">
            <v>893425025</v>
          </cell>
          <cell r="CC27">
            <v>885089476</v>
          </cell>
          <cell r="CD27">
            <v>855149560</v>
          </cell>
          <cell r="CE27">
            <v>835276529</v>
          </cell>
          <cell r="CF27">
            <v>804420582</v>
          </cell>
          <cell r="CG27">
            <v>757707772</v>
          </cell>
          <cell r="CH27">
            <v>749993378</v>
          </cell>
          <cell r="CI27">
            <v>734031137</v>
          </cell>
          <cell r="CJ27">
            <v>711992507</v>
          </cell>
          <cell r="CK27">
            <v>677988064</v>
          </cell>
          <cell r="CL27">
            <v>677041665</v>
          </cell>
          <cell r="CM27">
            <v>687262329</v>
          </cell>
          <cell r="CN27">
            <v>587971326</v>
          </cell>
          <cell r="CO27">
            <v>542785117</v>
          </cell>
          <cell r="CP27">
            <v>571725765</v>
          </cell>
          <cell r="CQ27">
            <v>543857789</v>
          </cell>
          <cell r="CR27">
            <v>546280909</v>
          </cell>
          <cell r="CS27">
            <v>534205327</v>
          </cell>
          <cell r="CT27">
            <v>531052222</v>
          </cell>
          <cell r="CU27">
            <v>552312181</v>
          </cell>
          <cell r="CV27">
            <v>533209174</v>
          </cell>
          <cell r="CW27">
            <v>519029942</v>
          </cell>
          <cell r="CX27">
            <v>522400857</v>
          </cell>
          <cell r="CY27">
            <v>514096483</v>
          </cell>
          <cell r="CZ27">
            <v>525912041</v>
          </cell>
          <cell r="DA27">
            <v>473382310</v>
          </cell>
          <cell r="DB27">
            <v>470242651</v>
          </cell>
          <cell r="DC27">
            <v>445681960</v>
          </cell>
          <cell r="DD27">
            <v>420134548</v>
          </cell>
          <cell r="DE27">
            <v>398920059</v>
          </cell>
          <cell r="DF27">
            <v>376347671</v>
          </cell>
          <cell r="DG27">
            <v>146737973</v>
          </cell>
          <cell r="DH27">
            <v>143021987</v>
          </cell>
          <cell r="DI27">
            <v>138549250</v>
          </cell>
          <cell r="DJ27">
            <v>135094653</v>
          </cell>
          <cell r="DK27">
            <v>132603884</v>
          </cell>
          <cell r="DL27">
            <v>129428996</v>
          </cell>
          <cell r="DM27">
            <v>126404923</v>
          </cell>
          <cell r="DN27">
            <v>122634152</v>
          </cell>
          <cell r="DO27">
            <v>120534657</v>
          </cell>
          <cell r="DP27">
            <v>113984990</v>
          </cell>
          <cell r="DQ27">
            <v>111023355</v>
          </cell>
          <cell r="DR27">
            <v>109358146</v>
          </cell>
          <cell r="DS27">
            <v>107762733</v>
          </cell>
          <cell r="DT27">
            <v>104830191</v>
          </cell>
          <cell r="DU27">
            <v>91999817</v>
          </cell>
          <cell r="DV27">
            <v>89342623</v>
          </cell>
          <cell r="DW27">
            <v>90741511</v>
          </cell>
          <cell r="DX27">
            <v>90219279</v>
          </cell>
          <cell r="DY27">
            <v>87378255</v>
          </cell>
          <cell r="DZ27">
            <v>87088432</v>
          </cell>
          <cell r="EA27">
            <v>85145122</v>
          </cell>
          <cell r="EB27">
            <v>86459248</v>
          </cell>
          <cell r="EC27">
            <v>83117114</v>
          </cell>
          <cell r="ED27">
            <v>80142934</v>
          </cell>
          <cell r="EE27">
            <v>76989306</v>
          </cell>
          <cell r="EF27">
            <v>78236111</v>
          </cell>
          <cell r="EG27">
            <v>77439161</v>
          </cell>
          <cell r="EH27">
            <v>75600991</v>
          </cell>
          <cell r="EI27">
            <v>72598418</v>
          </cell>
          <cell r="EJ27">
            <v>72598418</v>
          </cell>
          <cell r="EK27">
            <v>63237027</v>
          </cell>
          <cell r="EL27">
            <v>58688445</v>
          </cell>
          <cell r="EM27">
            <v>55642715</v>
          </cell>
          <cell r="EN27">
            <v>0</v>
          </cell>
          <cell r="EO27">
            <v>15388221</v>
          </cell>
          <cell r="EP27">
            <v>44656548</v>
          </cell>
          <cell r="EQ27">
            <v>0</v>
          </cell>
          <cell r="ER27">
            <v>60044769</v>
          </cell>
          <cell r="ES27">
            <v>30456058</v>
          </cell>
          <cell r="ET27">
            <v>30850181</v>
          </cell>
          <cell r="EU27">
            <v>25484882</v>
          </cell>
          <cell r="EV27">
            <v>56335063</v>
          </cell>
          <cell r="EW27">
            <v>18783552</v>
          </cell>
          <cell r="EX27">
            <v>347895075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 t="str">
            <v/>
          </cell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  <cell r="EQ28"/>
          <cell r="ER28"/>
          <cell r="ES28"/>
          <cell r="ET28"/>
          <cell r="EU28"/>
          <cell r="EV28"/>
          <cell r="EW28"/>
          <cell r="EX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 t="str">
            <v/>
          </cell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  <cell r="EN29"/>
          <cell r="EO29"/>
          <cell r="EP29"/>
          <cell r="EQ29"/>
          <cell r="ER29"/>
          <cell r="ES29"/>
          <cell r="ET29"/>
          <cell r="EU29"/>
          <cell r="EV29"/>
          <cell r="EW29"/>
          <cell r="EX29"/>
        </row>
        <row r="30">
          <cell r="B30" t="str">
            <v>Housing Finance Company of Kenya</v>
          </cell>
          <cell r="C30">
            <v>52.098236</v>
          </cell>
          <cell r="D30">
            <v>35.910642000000003</v>
          </cell>
          <cell r="E30">
            <v>37.793022999999998</v>
          </cell>
          <cell r="F30">
            <v>3.1717179999999998</v>
          </cell>
          <cell r="G30">
            <v>4.6521980000000003</v>
          </cell>
          <cell r="H30">
            <v>7.8655920000000004</v>
          </cell>
          <cell r="I30">
            <v>38.441130999999999</v>
          </cell>
          <cell r="J30">
            <v>4.8349999999999997E-2</v>
          </cell>
          <cell r="K30">
            <v>1.2541906764632403E-3</v>
          </cell>
          <cell r="L30">
            <v>-0.65439700000000001</v>
          </cell>
          <cell r="M30"/>
          <cell r="N30">
            <v>8.7696138541287511E-3</v>
          </cell>
          <cell r="O30">
            <v>8.981397428950811E-3</v>
          </cell>
          <cell r="P30">
            <v>9.3071650732237145E-3</v>
          </cell>
          <cell r="Q30">
            <v>9.6157725626735465E-3</v>
          </cell>
          <cell r="R30">
            <v>9.798261194155139E-3</v>
          </cell>
          <cell r="S30">
            <v>1.0369246438064996E-2</v>
          </cell>
          <cell r="T30">
            <v>1.0759232478455005E-2</v>
          </cell>
          <cell r="U30">
            <v>1.1246545406984915E-2</v>
          </cell>
          <cell r="V30">
            <v>1.1378709533025697E-2</v>
          </cell>
          <cell r="W30">
            <v>1.1494487662106024E-2</v>
          </cell>
          <cell r="X30">
            <v>1.1830903104237846E-2</v>
          </cell>
          <cell r="Y30">
            <v>1.2411431659440201E-2</v>
          </cell>
          <cell r="Z30">
            <v>1.2960649723537885E-2</v>
          </cell>
          <cell r="AA30">
            <v>1.3861933339196358E-2</v>
          </cell>
          <cell r="AB30">
            <v>1.44667482415429E-2</v>
          </cell>
          <cell r="AC30">
            <v>1.5470338495473E-2</v>
          </cell>
          <cell r="AD30">
            <v>1.469281947616255E-2</v>
          </cell>
          <cell r="AE30">
            <v>1.5563601037549101E-2</v>
          </cell>
          <cell r="AF30">
            <v>1.5989067838854398E-2</v>
          </cell>
          <cell r="AG30">
            <v>1.6540986254772301E-2</v>
          </cell>
          <cell r="AH30">
            <v>1.6905923019384282E-2</v>
          </cell>
          <cell r="AI30">
            <v>1.6943702869071292E-2</v>
          </cell>
          <cell r="AJ30">
            <v>1.7738154293366407E-2</v>
          </cell>
          <cell r="AK30">
            <v>1.7915712670493161E-2</v>
          </cell>
          <cell r="AL30">
            <v>1.7135465438754501E-2</v>
          </cell>
          <cell r="AM30">
            <v>1.7390017992833656E-2</v>
          </cell>
          <cell r="AN30">
            <v>1.5752277555412333E-2</v>
          </cell>
          <cell r="AO30">
            <v>1.597529738593486E-2</v>
          </cell>
          <cell r="AP30">
            <v>1.492652252379185E-2</v>
          </cell>
          <cell r="AQ30">
            <v>1.5624891821292095E-2</v>
          </cell>
          <cell r="AR30">
            <v>1.5325972147396342E-2</v>
          </cell>
          <cell r="AS30">
            <v>313413032</v>
          </cell>
          <cell r="AT30">
            <v>195568503</v>
          </cell>
          <cell r="AU30">
            <v>0</v>
          </cell>
          <cell r="AV30">
            <v>228782134</v>
          </cell>
          <cell r="AW30">
            <v>0</v>
          </cell>
          <cell r="AX30">
            <v>40312354</v>
          </cell>
          <cell r="AY30">
            <v>51920201</v>
          </cell>
          <cell r="AZ30">
            <v>263782134</v>
          </cell>
          <cell r="BA30">
            <v>13553634</v>
          </cell>
          <cell r="BB30">
            <v>20834301</v>
          </cell>
          <cell r="BC30">
            <v>20834.300999999999</v>
          </cell>
          <cell r="BD30">
            <v>4733253</v>
          </cell>
          <cell r="BE30"/>
          <cell r="BF30">
            <v>8.6566494063256352E-3</v>
          </cell>
          <cell r="BG30">
            <v>1.230320062103747E-2</v>
          </cell>
          <cell r="BH30">
            <v>8.8483978932725003E-3</v>
          </cell>
          <cell r="BI30">
            <v>8.8037942627881196E-3</v>
          </cell>
          <cell r="BJ30">
            <v>-3.3095978179940042E-3</v>
          </cell>
          <cell r="BK30">
            <v>-4.7329873164018023E-2</v>
          </cell>
          <cell r="BL30">
            <v>-7.1555498607307573E-3</v>
          </cell>
          <cell r="BM30">
            <v>0.12102136120812888</v>
          </cell>
          <cell r="BN30">
            <v>8.2508446486655132E-2</v>
          </cell>
          <cell r="BO30">
            <v>0.16529457893528901</v>
          </cell>
          <cell r="BP30">
            <v>1.1295272916158803</v>
          </cell>
          <cell r="BQ30">
            <v>0.1483299106370268</v>
          </cell>
          <cell r="BR30">
            <v>0.60914941913166554</v>
          </cell>
          <cell r="BS30">
            <v>9.198878117268279E-2</v>
          </cell>
          <cell r="BT30">
            <v>3.9311564895654488E-2</v>
          </cell>
          <cell r="BU30">
            <v>5.2677216277028302E-2</v>
          </cell>
          <cell r="BV30">
            <v>0.95019236751714742</v>
          </cell>
          <cell r="BW30">
            <v>1.778947080547209E-3</v>
          </cell>
          <cell r="BX30">
            <v>5.6839849851333174E-3</v>
          </cell>
          <cell r="BY30">
            <v>3.3100257656270273E-3</v>
          </cell>
          <cell r="BZ30">
            <v>52098236</v>
          </cell>
          <cell r="CA30">
            <v>51413811</v>
          </cell>
          <cell r="CB30">
            <v>52033451</v>
          </cell>
          <cell r="CC30">
            <v>53015176</v>
          </cell>
          <cell r="CD30">
            <v>54478060</v>
          </cell>
          <cell r="CE30">
            <v>53555134</v>
          </cell>
          <cell r="CF30">
            <v>54886729</v>
          </cell>
          <cell r="CG30">
            <v>54969337</v>
          </cell>
          <cell r="CH30">
            <v>54531890</v>
          </cell>
          <cell r="CI30">
            <v>54356615</v>
          </cell>
          <cell r="CJ30">
            <v>54022492</v>
          </cell>
          <cell r="CK30">
            <v>55205731</v>
          </cell>
          <cell r="CL30">
            <v>57083283</v>
          </cell>
          <cell r="CM30">
            <v>58349730</v>
          </cell>
          <cell r="CN30">
            <v>60262912</v>
          </cell>
          <cell r="CO30">
            <v>61411498</v>
          </cell>
          <cell r="CP30">
            <v>62126556</v>
          </cell>
          <cell r="CQ30">
            <v>66807678</v>
          </cell>
          <cell r="CR30">
            <v>67587483</v>
          </cell>
          <cell r="CS30">
            <v>67986372</v>
          </cell>
          <cell r="CT30">
            <v>68084930</v>
          </cell>
          <cell r="CU30">
            <v>69695177</v>
          </cell>
          <cell r="CV30">
            <v>67895556</v>
          </cell>
          <cell r="CW30">
            <v>69122232</v>
          </cell>
          <cell r="CX30">
            <v>68808654</v>
          </cell>
          <cell r="CY30">
            <v>64907602</v>
          </cell>
          <cell r="CZ30">
            <v>66538187</v>
          </cell>
          <cell r="DA30">
            <v>62781072</v>
          </cell>
          <cell r="DB30">
            <v>60490833</v>
          </cell>
          <cell r="DC30">
            <v>56632118</v>
          </cell>
          <cell r="DD30">
            <v>49099911</v>
          </cell>
          <cell r="DE30">
            <v>50361123</v>
          </cell>
          <cell r="DF30">
            <v>46755111</v>
          </cell>
          <cell r="DG30">
            <v>7865592</v>
          </cell>
          <cell r="DH30">
            <v>7906246</v>
          </cell>
          <cell r="DI30">
            <v>7973751</v>
          </cell>
          <cell r="DJ30">
            <v>8087909</v>
          </cell>
          <cell r="DK30">
            <v>8247107</v>
          </cell>
          <cell r="DL30">
            <v>8641879</v>
          </cell>
          <cell r="DM30">
            <v>8901367</v>
          </cell>
          <cell r="DN30">
            <v>9137633</v>
          </cell>
          <cell r="DO30">
            <v>9152404</v>
          </cell>
          <cell r="DP30">
            <v>9248186</v>
          </cell>
          <cell r="DQ30">
            <v>9187855</v>
          </cell>
          <cell r="DR30">
            <v>9165467</v>
          </cell>
          <cell r="DS30">
            <v>9164960</v>
          </cell>
          <cell r="DT30">
            <v>9559815</v>
          </cell>
          <cell r="DU30">
            <v>9698019</v>
          </cell>
          <cell r="DV30">
            <v>9793315</v>
          </cell>
          <cell r="DW30">
            <v>9963461</v>
          </cell>
          <cell r="DX30">
            <v>9780759</v>
          </cell>
          <cell r="DY30">
            <v>9774298</v>
          </cell>
          <cell r="DZ30">
            <v>9871533</v>
          </cell>
          <cell r="EA30">
            <v>9774970</v>
          </cell>
          <cell r="EB30">
            <v>9634289</v>
          </cell>
          <cell r="EC30">
            <v>9386355</v>
          </cell>
          <cell r="ED30">
            <v>9444788</v>
          </cell>
          <cell r="EE30">
            <v>9089954</v>
          </cell>
          <cell r="EF30">
            <v>8746393</v>
          </cell>
          <cell r="EG30">
            <v>9662314</v>
          </cell>
          <cell r="EH30">
            <v>9820564</v>
          </cell>
          <cell r="EI30">
            <v>6276033</v>
          </cell>
          <cell r="EJ30">
            <v>6276033</v>
          </cell>
          <cell r="EK30">
            <v>5886067</v>
          </cell>
          <cell r="EL30">
            <v>5912076</v>
          </cell>
          <cell r="EM30">
            <v>5681853</v>
          </cell>
          <cell r="EN30"/>
          <cell r="EO30">
            <v>393955</v>
          </cell>
          <cell r="EP30">
            <v>1989396</v>
          </cell>
          <cell r="EQ30"/>
          <cell r="ER30">
            <v>2383351</v>
          </cell>
          <cell r="ES30">
            <v>2692060</v>
          </cell>
          <cell r="ET30">
            <v>3567006</v>
          </cell>
          <cell r="EU30">
            <v>2288710</v>
          </cell>
          <cell r="EV30">
            <v>5855716</v>
          </cell>
          <cell r="EW30">
            <v>-381306</v>
          </cell>
          <cell r="EX30">
            <v>35910642</v>
          </cell>
        </row>
        <row r="31">
          <cell r="B31" t="str">
            <v>Victoria Commercial Bank</v>
          </cell>
          <cell r="C31">
            <v>43.470927000000003</v>
          </cell>
          <cell r="D31">
            <v>28.605468999999999</v>
          </cell>
          <cell r="E31">
            <v>32.364457000000002</v>
          </cell>
          <cell r="F31">
            <v>6.4228110000000003</v>
          </cell>
          <cell r="G31">
            <v>6.8341599999999998</v>
          </cell>
          <cell r="H31">
            <v>6.9877580000000004</v>
          </cell>
          <cell r="I31">
            <v>41.194116000000001</v>
          </cell>
          <cell r="J31">
            <v>9.1542999999999999E-2</v>
          </cell>
          <cell r="K31">
            <v>2.3746096607130179E-3</v>
          </cell>
          <cell r="L31">
            <v>0.52208200000000005</v>
          </cell>
          <cell r="M31"/>
          <cell r="N31">
            <v>7.5406023682944995E-3</v>
          </cell>
          <cell r="O31">
            <v>7.5197838427768227E-3</v>
          </cell>
          <cell r="P31">
            <v>7.4905273612223561E-3</v>
          </cell>
          <cell r="Q31">
            <v>7.6740501853350303E-3</v>
          </cell>
          <cell r="R31">
            <v>7.8194491730479241E-3</v>
          </cell>
          <cell r="S31">
            <v>7.6205639267628907E-3</v>
          </cell>
          <cell r="T31">
            <v>7.408693345739922E-3</v>
          </cell>
          <cell r="U31">
            <v>7.694535929852326E-3</v>
          </cell>
          <cell r="V31">
            <v>7.7989320813044907E-3</v>
          </cell>
          <cell r="W31">
            <v>7.8684125664864636E-3</v>
          </cell>
          <cell r="X31">
            <v>7.7885103638415613E-3</v>
          </cell>
          <cell r="Y31">
            <v>7.8217256325998751E-3</v>
          </cell>
          <cell r="Z31">
            <v>7.7482503046734305E-3</v>
          </cell>
          <cell r="AA31">
            <v>8.1785853201216674E-3</v>
          </cell>
          <cell r="AB31">
            <v>7.6074221237075346E-3</v>
          </cell>
          <cell r="AC31">
            <v>7.2146360042666391E-3</v>
          </cell>
          <cell r="AD31">
            <v>7.0034161086118523E-3</v>
          </cell>
          <cell r="AE31">
            <v>6.8015650503854101E-3</v>
          </cell>
          <cell r="AF31">
            <v>6.80283237362545E-3</v>
          </cell>
          <cell r="AG31">
            <v>6.8414987767467655E-3</v>
          </cell>
          <cell r="AH31">
            <v>6.1604498028246923E-3</v>
          </cell>
          <cell r="AI31">
            <v>6.2265714296695683E-3</v>
          </cell>
          <cell r="AJ31">
            <v>6.3005062365322113E-3</v>
          </cell>
          <cell r="AK31">
            <v>5.8939153713499712E-3</v>
          </cell>
          <cell r="AL31">
            <v>5.6409863715400216E-3</v>
          </cell>
          <cell r="AM31">
            <v>5.6483176572236903E-3</v>
          </cell>
          <cell r="AN31">
            <v>5.4942513763554602E-3</v>
          </cell>
          <cell r="AO31">
            <v>5.4373613532771904E-3</v>
          </cell>
          <cell r="AP31">
            <v>5.4107654886222604E-3</v>
          </cell>
          <cell r="AQ31">
            <v>5.3532586364741109E-3</v>
          </cell>
          <cell r="AR31">
            <v>5.1327338794256239E-3</v>
          </cell>
          <cell r="AS31">
            <v>313413032</v>
          </cell>
          <cell r="AT31">
            <v>195568503</v>
          </cell>
          <cell r="AU31">
            <v>0</v>
          </cell>
          <cell r="AV31">
            <v>228782134</v>
          </cell>
          <cell r="AW31">
            <v>0</v>
          </cell>
          <cell r="AX31">
            <v>40312354</v>
          </cell>
          <cell r="AY31">
            <v>51920201</v>
          </cell>
          <cell r="AZ31">
            <v>263782134</v>
          </cell>
          <cell r="BA31">
            <v>13553634</v>
          </cell>
          <cell r="BB31">
            <v>20834301</v>
          </cell>
          <cell r="BC31">
            <v>20834.300999999999</v>
          </cell>
          <cell r="BD31">
            <v>4733253</v>
          </cell>
          <cell r="BE31"/>
          <cell r="BF31">
            <v>7.2231346644246273E-3</v>
          </cell>
          <cell r="BG31">
            <v>9.8004046813161428E-3</v>
          </cell>
          <cell r="BH31">
            <v>7.5774195976783445E-3</v>
          </cell>
          <cell r="BI31">
            <v>7.8212528427805302E-3</v>
          </cell>
          <cell r="BJ31">
            <v>2.6404177403226876E-3</v>
          </cell>
          <cell r="BK31">
            <v>6.7943340231398058E-2</v>
          </cell>
          <cell r="BL31">
            <v>1.1467671209338816E-2</v>
          </cell>
          <cell r="BM31">
            <v>0.16590136319468538</v>
          </cell>
          <cell r="BN31">
            <v>0.15591573806317388</v>
          </cell>
          <cell r="BO31">
            <v>0.19126799829208427</v>
          </cell>
          <cell r="BP31">
            <v>0.41244066486027942</v>
          </cell>
          <cell r="BQ31">
            <v>0.13363813767162336</v>
          </cell>
          <cell r="BR31">
            <v>0.51457731842236298</v>
          </cell>
          <cell r="BS31">
            <v>0.11486621851233848</v>
          </cell>
          <cell r="BT31">
            <v>5.8916882529445325E-2</v>
          </cell>
          <cell r="BU31">
            <v>5.5949335982893159E-2</v>
          </cell>
          <cell r="BV31">
            <v>0.88385443945498599</v>
          </cell>
          <cell r="BW31">
            <v>7.514086106694638E-3</v>
          </cell>
          <cell r="BX31">
            <v>0</v>
          </cell>
          <cell r="BY31">
            <v>4.4747033522557047E-3</v>
          </cell>
          <cell r="BZ31">
            <v>43470927</v>
          </cell>
          <cell r="CA31">
            <v>41448905</v>
          </cell>
          <cell r="CB31">
            <v>39774659</v>
          </cell>
          <cell r="CC31">
            <v>39272494</v>
          </cell>
          <cell r="CD31">
            <v>37890143</v>
          </cell>
          <cell r="CE31">
            <v>37224447</v>
          </cell>
          <cell r="CF31">
            <v>35713809</v>
          </cell>
          <cell r="CG31">
            <v>36034584</v>
          </cell>
          <cell r="CH31">
            <v>36072410</v>
          </cell>
          <cell r="CI31">
            <v>34922820</v>
          </cell>
          <cell r="CJ31">
            <v>34230016</v>
          </cell>
          <cell r="CK31">
            <v>33289034</v>
          </cell>
          <cell r="CL31">
            <v>32336933</v>
          </cell>
          <cell r="CM31">
            <v>31020952</v>
          </cell>
          <cell r="CN31">
            <v>31644922</v>
          </cell>
          <cell r="CO31">
            <v>27319018</v>
          </cell>
          <cell r="CP31">
            <v>25985160</v>
          </cell>
          <cell r="CQ31">
            <v>24299684</v>
          </cell>
          <cell r="CR31">
            <v>22927255</v>
          </cell>
          <cell r="CS31">
            <v>22872534</v>
          </cell>
          <cell r="CT31">
            <v>22403481</v>
          </cell>
          <cell r="CU31">
            <v>21792966</v>
          </cell>
          <cell r="CV31">
            <v>21246376</v>
          </cell>
          <cell r="CW31">
            <v>21158718</v>
          </cell>
          <cell r="CX31">
            <v>20020072</v>
          </cell>
          <cell r="CY31">
            <v>20651449</v>
          </cell>
          <cell r="CZ31">
            <v>19226689</v>
          </cell>
          <cell r="DA31">
            <v>18420007</v>
          </cell>
          <cell r="DB31">
            <v>17244092</v>
          </cell>
          <cell r="DC31">
            <v>16469538</v>
          </cell>
          <cell r="DD31">
            <v>15834869</v>
          </cell>
          <cell r="DE31">
            <v>14801213</v>
          </cell>
          <cell r="DF31">
            <v>13644242</v>
          </cell>
          <cell r="DG31">
            <v>6987758</v>
          </cell>
          <cell r="DH31">
            <v>7031305</v>
          </cell>
          <cell r="DI31">
            <v>6821230</v>
          </cell>
          <cell r="DJ31">
            <v>6870891</v>
          </cell>
          <cell r="DK31">
            <v>6744596</v>
          </cell>
          <cell r="DL31">
            <v>6790868</v>
          </cell>
          <cell r="DM31">
            <v>6549592</v>
          </cell>
          <cell r="DN31">
            <v>6448768</v>
          </cell>
          <cell r="DO31">
            <v>6356485</v>
          </cell>
          <cell r="DP31">
            <v>6349030</v>
          </cell>
          <cell r="DQ31">
            <v>6267554</v>
          </cell>
          <cell r="DR31">
            <v>6103035</v>
          </cell>
          <cell r="DS31">
            <v>5962898</v>
          </cell>
          <cell r="DT31">
            <v>5921756</v>
          </cell>
          <cell r="DU31">
            <v>5907742</v>
          </cell>
          <cell r="DV31">
            <v>5777623</v>
          </cell>
          <cell r="DW31">
            <v>5611893</v>
          </cell>
          <cell r="DX31">
            <v>5635865</v>
          </cell>
          <cell r="DY31">
            <v>5435443</v>
          </cell>
          <cell r="DZ31">
            <v>5287038</v>
          </cell>
          <cell r="EA31">
            <v>5060037</v>
          </cell>
          <cell r="EB31">
            <v>3877320</v>
          </cell>
          <cell r="EC31">
            <v>3810416</v>
          </cell>
          <cell r="ED31">
            <v>3651938</v>
          </cell>
          <cell r="EE31">
            <v>3511509</v>
          </cell>
          <cell r="EF31">
            <v>3435516</v>
          </cell>
          <cell r="EG31">
            <v>3109258</v>
          </cell>
          <cell r="EH31">
            <v>2963622</v>
          </cell>
          <cell r="EI31">
            <v>2875548</v>
          </cell>
          <cell r="EJ31">
            <v>2875548</v>
          </cell>
          <cell r="EK31">
            <v>2852514</v>
          </cell>
          <cell r="EL31">
            <v>2586428</v>
          </cell>
          <cell r="EM31">
            <v>2528144</v>
          </cell>
          <cell r="EN31"/>
          <cell r="EO31">
            <v>473938</v>
          </cell>
          <cell r="EP31">
            <v>2003936</v>
          </cell>
          <cell r="EQ31"/>
          <cell r="ER31">
            <v>2477874</v>
          </cell>
          <cell r="ES31">
            <v>1021976</v>
          </cell>
          <cell r="ET31">
            <v>2112379</v>
          </cell>
          <cell r="EU31">
            <v>1992697</v>
          </cell>
          <cell r="EV31">
            <v>4105076</v>
          </cell>
          <cell r="EW31">
            <v>466511</v>
          </cell>
          <cell r="EX31">
            <v>28605469</v>
          </cell>
        </row>
        <row r="32">
          <cell r="B32" t="str">
            <v>GT Bank</v>
          </cell>
          <cell r="C32">
            <v>34.301054000000001</v>
          </cell>
          <cell r="D32">
            <v>16.648975</v>
          </cell>
          <cell r="E32">
            <v>22.315114999999999</v>
          </cell>
          <cell r="F32">
            <v>5.6081490000000001</v>
          </cell>
          <cell r="G32">
            <v>5.896471</v>
          </cell>
          <cell r="H32">
            <v>9.7471139999999998</v>
          </cell>
          <cell r="I32">
            <v>23.225760999999999</v>
          </cell>
          <cell r="J32">
            <v>0.20110600000000001</v>
          </cell>
          <cell r="K32">
            <v>5.216655019251633E-3</v>
          </cell>
          <cell r="L32">
            <v>0.90158099999999997</v>
          </cell>
          <cell r="M32"/>
          <cell r="N32">
            <v>7.2779331378829623E-3</v>
          </cell>
          <cell r="O32">
            <v>7.409248267126238E-3</v>
          </cell>
          <cell r="P32">
            <v>7.328471506692834E-3</v>
          </cell>
          <cell r="Q32">
            <v>7.4978765446363912E-3</v>
          </cell>
          <cell r="R32">
            <v>7.6071458703065526E-3</v>
          </cell>
          <cell r="S32">
            <v>7.4511918902885384E-3</v>
          </cell>
          <cell r="T32">
            <v>7.3495525630695308E-3</v>
          </cell>
          <cell r="U32">
            <v>7.5252834577281043E-3</v>
          </cell>
          <cell r="V32">
            <v>7.5750763656682873E-3</v>
          </cell>
          <cell r="W32">
            <v>7.692692861378695E-3</v>
          </cell>
          <cell r="X32">
            <v>7.5823146691652039E-3</v>
          </cell>
          <cell r="Y32">
            <v>7.7269566476608166E-3</v>
          </cell>
          <cell r="Z32">
            <v>7.9556490716365738E-3</v>
          </cell>
          <cell r="AA32">
            <v>8.4033376354606722E-3</v>
          </cell>
          <cell r="AB32">
            <v>8.1625463492911408E-3</v>
          </cell>
          <cell r="AC32">
            <v>8.4958327619748912E-3</v>
          </cell>
          <cell r="AD32">
            <v>8.7822926189684777E-3</v>
          </cell>
          <cell r="AE32">
            <v>8.9182504962042938E-3</v>
          </cell>
          <cell r="AF32">
            <v>8.8883596080166841E-3</v>
          </cell>
          <cell r="AG32">
            <v>9.4469844970881556E-3</v>
          </cell>
          <cell r="AH32">
            <v>9.7931767487665668E-3</v>
          </cell>
          <cell r="AI32">
            <v>9.6990147031472129E-3</v>
          </cell>
          <cell r="AJ32">
            <v>9.996201536046849E-3</v>
          </cell>
          <cell r="AK32">
            <v>7.9532605463950752E-3</v>
          </cell>
          <cell r="AL32">
            <v>9.8447529175647273E-3</v>
          </cell>
          <cell r="AM32">
            <v>1.0107948540167158E-2</v>
          </cell>
          <cell r="AN32">
            <v>1.0778106109904245E-2</v>
          </cell>
          <cell r="AO32">
            <v>8.8082658354365038E-3</v>
          </cell>
          <cell r="AP32">
            <v>9.2180809085022301E-3</v>
          </cell>
          <cell r="AQ32">
            <v>9.1783622891588156E-3</v>
          </cell>
          <cell r="AR32">
            <v>9.8101959543893304E-3</v>
          </cell>
          <cell r="AS32">
            <v>313413032</v>
          </cell>
          <cell r="AT32">
            <v>195568503</v>
          </cell>
          <cell r="AU32">
            <v>0</v>
          </cell>
          <cell r="AV32">
            <v>228782134</v>
          </cell>
          <cell r="AW32">
            <v>0</v>
          </cell>
          <cell r="AX32">
            <v>40312354</v>
          </cell>
          <cell r="AY32">
            <v>51920201</v>
          </cell>
          <cell r="AZ32">
            <v>263782134</v>
          </cell>
          <cell r="BA32">
            <v>13553634</v>
          </cell>
          <cell r="BB32">
            <v>20834301</v>
          </cell>
          <cell r="BC32">
            <v>20834.300999999999</v>
          </cell>
          <cell r="BD32">
            <v>4733253</v>
          </cell>
          <cell r="BE32"/>
          <cell r="BF32">
            <v>5.6994674204601387E-3</v>
          </cell>
          <cell r="BG32">
            <v>5.7040383616543894E-3</v>
          </cell>
          <cell r="BH32">
            <v>5.2245891140841935E-3</v>
          </cell>
          <cell r="BI32">
            <v>1.0909742879104557E-2</v>
          </cell>
          <cell r="BJ32">
            <v>4.5597252284849295E-3</v>
          </cell>
          <cell r="BK32">
            <v>5.9620265898893361E-2</v>
          </cell>
          <cell r="BL32">
            <v>1.7218325468594267E-2</v>
          </cell>
          <cell r="BM32">
            <v>0.25387633154409883</v>
          </cell>
          <cell r="BN32">
            <v>0.24146244336192044</v>
          </cell>
          <cell r="BO32">
            <v>0.27663906493523555</v>
          </cell>
          <cell r="BP32">
            <v>0.47446620868157119</v>
          </cell>
          <cell r="BQ32">
            <v>9.8069082463716151E-2</v>
          </cell>
          <cell r="BR32">
            <v>0.61624402755023533</v>
          </cell>
          <cell r="BS32">
            <v>0.11530298904886011</v>
          </cell>
          <cell r="BT32">
            <v>4.1351014022396798E-2</v>
          </cell>
          <cell r="BU32">
            <v>7.3951975026463307E-2</v>
          </cell>
          <cell r="BV32">
            <v>0.74608510868082023</v>
          </cell>
          <cell r="BW32">
            <v>5.1899101016766661E-3</v>
          </cell>
          <cell r="BX32">
            <v>2.2490577471724008E-3</v>
          </cell>
          <cell r="BY32">
            <v>5.0653937451735779E-3</v>
          </cell>
          <cell r="BZ32">
            <v>34301054</v>
          </cell>
          <cell r="CA32">
            <v>34365182</v>
          </cell>
          <cell r="CB32">
            <v>32761507</v>
          </cell>
          <cell r="CC32">
            <v>31640059</v>
          </cell>
          <cell r="CD32">
            <v>31267343</v>
          </cell>
          <cell r="CE32">
            <v>29832275</v>
          </cell>
          <cell r="CF32">
            <v>28679600</v>
          </cell>
          <cell r="CG32">
            <v>28607547</v>
          </cell>
          <cell r="CH32">
            <v>29082395</v>
          </cell>
          <cell r="CI32">
            <v>27975432</v>
          </cell>
          <cell r="CJ32">
            <v>28031809</v>
          </cell>
          <cell r="CK32">
            <v>25762804</v>
          </cell>
          <cell r="CL32">
            <v>25323367</v>
          </cell>
          <cell r="CM32">
            <v>26744918</v>
          </cell>
          <cell r="CN32">
            <v>27018071</v>
          </cell>
          <cell r="CO32">
            <v>25341638</v>
          </cell>
          <cell r="CP32">
            <v>27627849</v>
          </cell>
          <cell r="CQ32">
            <v>27623812</v>
          </cell>
          <cell r="CR32">
            <v>28487642</v>
          </cell>
          <cell r="CS32">
            <v>27803556</v>
          </cell>
          <cell r="CT32">
            <v>29619072</v>
          </cell>
          <cell r="CU32">
            <v>30685547</v>
          </cell>
          <cell r="CV32">
            <v>28784276</v>
          </cell>
          <cell r="CW32">
            <v>29252326</v>
          </cell>
          <cell r="CX32">
            <v>29374062</v>
          </cell>
          <cell r="CY32">
            <v>29161835</v>
          </cell>
          <cell r="CZ32">
            <v>30169915</v>
          </cell>
          <cell r="DA32">
            <v>31366414</v>
          </cell>
          <cell r="DB32">
            <v>32991926</v>
          </cell>
          <cell r="DC32">
            <v>28103602</v>
          </cell>
          <cell r="DD32">
            <v>27757959</v>
          </cell>
          <cell r="DE32">
            <v>23977044</v>
          </cell>
          <cell r="DF32">
            <v>25638050</v>
          </cell>
          <cell r="DG32">
            <v>9747114</v>
          </cell>
          <cell r="DH32">
            <v>9617553</v>
          </cell>
          <cell r="DI32">
            <v>9438572</v>
          </cell>
          <cell r="DJ32">
            <v>9285760</v>
          </cell>
          <cell r="DK32">
            <v>9189031</v>
          </cell>
          <cell r="DL32">
            <v>9103145</v>
          </cell>
          <cell r="DM32">
            <v>9024408</v>
          </cell>
          <cell r="DN32">
            <v>8894957</v>
          </cell>
          <cell r="DO32">
            <v>8807741</v>
          </cell>
          <cell r="DP32">
            <v>8751119</v>
          </cell>
          <cell r="DQ32">
            <v>8651342</v>
          </cell>
          <cell r="DR32">
            <v>8539089</v>
          </cell>
          <cell r="DS32">
            <v>8543008</v>
          </cell>
          <cell r="DT32">
            <v>8436996</v>
          </cell>
          <cell r="DU32">
            <v>8385219</v>
          </cell>
          <cell r="DV32">
            <v>8111539</v>
          </cell>
          <cell r="DW32">
            <v>8609134</v>
          </cell>
          <cell r="DX32">
            <v>8624231</v>
          </cell>
          <cell r="DY32">
            <v>8563002</v>
          </cell>
          <cell r="DZ32">
            <v>8425536</v>
          </cell>
          <cell r="EA32">
            <v>8366449</v>
          </cell>
          <cell r="EB32">
            <v>8340364</v>
          </cell>
          <cell r="EC32">
            <v>8208287</v>
          </cell>
          <cell r="ED32">
            <v>8043954</v>
          </cell>
          <cell r="EE32">
            <v>7905730</v>
          </cell>
          <cell r="EF32">
            <v>7776166</v>
          </cell>
          <cell r="EG32">
            <v>7670097</v>
          </cell>
          <cell r="EH32">
            <v>7268290</v>
          </cell>
          <cell r="EI32">
            <v>7165033</v>
          </cell>
          <cell r="EJ32">
            <v>6738561</v>
          </cell>
          <cell r="EK32">
            <v>6326694</v>
          </cell>
          <cell r="EL32">
            <v>6219009</v>
          </cell>
          <cell r="EM32">
            <v>6090652</v>
          </cell>
          <cell r="EN32"/>
          <cell r="EO32">
            <v>673781</v>
          </cell>
          <cell r="EP32">
            <v>1761815</v>
          </cell>
          <cell r="EQ32"/>
          <cell r="ER32">
            <v>2435596</v>
          </cell>
          <cell r="ES32">
            <v>1155608</v>
          </cell>
          <cell r="ET32">
            <v>1070891</v>
          </cell>
          <cell r="EU32">
            <v>666880</v>
          </cell>
          <cell r="EV32">
            <v>1737771</v>
          </cell>
          <cell r="EW32">
            <v>564489</v>
          </cell>
          <cell r="EX32">
            <v>16648975</v>
          </cell>
        </row>
        <row r="33">
          <cell r="B33" t="str">
            <v>Bank of Africa Kenya Ltd</v>
          </cell>
          <cell r="C33">
            <v>43.349642000000003</v>
          </cell>
          <cell r="D33">
            <v>15.555984</v>
          </cell>
          <cell r="E33">
            <v>26.592518999999999</v>
          </cell>
          <cell r="F33">
            <v>2.5432160000000001</v>
          </cell>
          <cell r="G33">
            <v>3.7553450000000002</v>
          </cell>
          <cell r="H33">
            <v>5.6212850000000003</v>
          </cell>
          <cell r="I33">
            <v>21.403155000000002</v>
          </cell>
          <cell r="J33">
            <v>0.52529400000000004</v>
          </cell>
          <cell r="K33">
            <v>1.3626035929722471E-2</v>
          </cell>
          <cell r="L33">
            <v>0.28961399999999998</v>
          </cell>
          <cell r="M33"/>
          <cell r="N33">
            <v>6.5736060691302389E-3</v>
          </cell>
          <cell r="O33">
            <v>6.6323724589197833E-3</v>
          </cell>
          <cell r="P33">
            <v>6.6436386931623837E-3</v>
          </cell>
          <cell r="Q33">
            <v>6.9958777893884098E-3</v>
          </cell>
          <cell r="R33">
            <v>7.1266819978883875E-3</v>
          </cell>
          <cell r="S33">
            <v>7.5811663677424236E-3</v>
          </cell>
          <cell r="T33">
            <v>7.9194235213696194E-3</v>
          </cell>
          <cell r="U33">
            <v>7.9547706242269964E-3</v>
          </cell>
          <cell r="V33">
            <v>9.0167486454766702E-3</v>
          </cell>
          <cell r="W33">
            <v>9.4706211957805847E-3</v>
          </cell>
          <cell r="X33">
            <v>9.8304060085701375E-3</v>
          </cell>
          <cell r="Y33">
            <v>1.0122601758827003E-2</v>
          </cell>
          <cell r="Z33">
            <v>9.2581328633084756E-3</v>
          </cell>
          <cell r="AA33">
            <v>1.0177805348513865E-2</v>
          </cell>
          <cell r="AB33">
            <v>1.052197208223505E-2</v>
          </cell>
          <cell r="AC33">
            <v>1.2523461500078647E-2</v>
          </cell>
          <cell r="AD33">
            <v>1.2373943911985286E-2</v>
          </cell>
          <cell r="AE33">
            <v>1.3351437237861499E-2</v>
          </cell>
          <cell r="AF33">
            <v>1.4379388910788594E-2</v>
          </cell>
          <cell r="AG33">
            <v>1.4133633319425598E-2</v>
          </cell>
          <cell r="AH33">
            <v>1.4716794444925909E-2</v>
          </cell>
          <cell r="AI33">
            <v>1.5976574712738733E-2</v>
          </cell>
          <cell r="AJ33">
            <v>1.7371418679000432E-2</v>
          </cell>
          <cell r="AK33">
            <v>1.7144060174214881E-2</v>
          </cell>
          <cell r="AL33">
            <v>1.7338287015198711E-2</v>
          </cell>
          <cell r="AM33">
            <v>1.7683314743432797E-2</v>
          </cell>
          <cell r="AN33">
            <v>1.7798810383758638E-2</v>
          </cell>
          <cell r="AO33">
            <v>1.7486344949999816E-2</v>
          </cell>
          <cell r="AP33">
            <v>1.8120979532097455E-2</v>
          </cell>
          <cell r="AQ33">
            <v>1.6562657310553237E-2</v>
          </cell>
          <cell r="AR33">
            <v>1.7279420011048791E-2</v>
          </cell>
          <cell r="AS33">
            <v>313413032</v>
          </cell>
          <cell r="AT33">
            <v>195568503</v>
          </cell>
          <cell r="AU33">
            <v>0</v>
          </cell>
          <cell r="AV33">
            <v>228782134</v>
          </cell>
          <cell r="AW33">
            <v>0</v>
          </cell>
          <cell r="AX33">
            <v>40312354</v>
          </cell>
          <cell r="AY33">
            <v>51920201</v>
          </cell>
          <cell r="AZ33">
            <v>263782134</v>
          </cell>
          <cell r="BA33">
            <v>13553634</v>
          </cell>
          <cell r="BB33">
            <v>20834301</v>
          </cell>
          <cell r="BC33">
            <v>20834.300999999999</v>
          </cell>
          <cell r="BD33">
            <v>4733253</v>
          </cell>
          <cell r="BE33"/>
          <cell r="BF33">
            <v>7.2029819336633365E-3</v>
          </cell>
          <cell r="BG33">
            <v>5.329573111214468E-3</v>
          </cell>
          <cell r="BH33">
            <v>6.2260483660280079E-3</v>
          </cell>
          <cell r="BI33">
            <v>6.2917879076993723E-3</v>
          </cell>
          <cell r="BJ33">
            <v>1.4647161622998203E-3</v>
          </cell>
          <cell r="BK33">
            <v>3.9521688534900776E-2</v>
          </cell>
          <cell r="BL33">
            <v>4.9434801583246877E-3</v>
          </cell>
          <cell r="BM33">
            <v>0.17545754352570916</v>
          </cell>
          <cell r="BN33">
            <v>0.11882435089593099</v>
          </cell>
          <cell r="BO33">
            <v>0.5429004653140358</v>
          </cell>
          <cell r="BP33">
            <v>0.68344730067897552</v>
          </cell>
          <cell r="BQ33">
            <v>0.28588213462360673</v>
          </cell>
          <cell r="BR33">
            <v>0.62930920500016507</v>
          </cell>
          <cell r="BS33">
            <v>0.10717740374048489</v>
          </cell>
          <cell r="BT33">
            <v>3.5099049541923541E-2</v>
          </cell>
          <cell r="BU33">
            <v>7.2078354198561345E-2</v>
          </cell>
          <cell r="BV33">
            <v>0.58497594755878524</v>
          </cell>
          <cell r="BW33">
            <v>1.2871776871351912E-2</v>
          </cell>
          <cell r="BX33">
            <v>9.5589232356882171E-5</v>
          </cell>
          <cell r="BY33">
            <v>7.9680647587780755E-3</v>
          </cell>
          <cell r="BZ33">
            <v>43349642</v>
          </cell>
          <cell r="CA33">
            <v>39208733</v>
          </cell>
          <cell r="CB33">
            <v>39721058</v>
          </cell>
          <cell r="CC33">
            <v>42948867</v>
          </cell>
          <cell r="CD33">
            <v>44917325</v>
          </cell>
          <cell r="CE33">
            <v>45547821</v>
          </cell>
          <cell r="CF33">
            <v>51147174</v>
          </cell>
          <cell r="CG33">
            <v>48980847</v>
          </cell>
          <cell r="CH33">
            <v>43996118</v>
          </cell>
          <cell r="CI33">
            <v>43839025</v>
          </cell>
          <cell r="CJ33">
            <v>46211260</v>
          </cell>
          <cell r="CK33">
            <v>46357461</v>
          </cell>
          <cell r="CL33">
            <v>49080859</v>
          </cell>
          <cell r="CM33">
            <v>43111732</v>
          </cell>
          <cell r="CN33">
            <v>54594970</v>
          </cell>
          <cell r="CO33">
            <v>46661321</v>
          </cell>
          <cell r="CP33">
            <v>54191291</v>
          </cell>
          <cell r="CQ33">
            <v>53979562</v>
          </cell>
          <cell r="CR33">
            <v>59626808</v>
          </cell>
          <cell r="CS33">
            <v>59921903</v>
          </cell>
          <cell r="CT33">
            <v>55995671</v>
          </cell>
          <cell r="CU33">
            <v>60364364</v>
          </cell>
          <cell r="CV33">
            <v>62805476</v>
          </cell>
          <cell r="CW33">
            <v>66482816</v>
          </cell>
          <cell r="CX33">
            <v>69280267</v>
          </cell>
          <cell r="CY33">
            <v>65069310</v>
          </cell>
          <cell r="CZ33">
            <v>63122599</v>
          </cell>
          <cell r="DA33">
            <v>63211641</v>
          </cell>
          <cell r="DB33">
            <v>62211641</v>
          </cell>
          <cell r="DC33">
            <v>58432443</v>
          </cell>
          <cell r="DD33">
            <v>57647846</v>
          </cell>
          <cell r="DE33">
            <v>51954246</v>
          </cell>
          <cell r="DF33">
            <v>52683299</v>
          </cell>
          <cell r="DG33">
            <v>5621285</v>
          </cell>
          <cell r="DH33">
            <v>5423964</v>
          </cell>
          <cell r="DI33">
            <v>5362034</v>
          </cell>
          <cell r="DJ33">
            <v>5402513</v>
          </cell>
          <cell r="DK33">
            <v>5419387</v>
          </cell>
          <cell r="DL33">
            <v>5580391</v>
          </cell>
          <cell r="DM33">
            <v>4096269</v>
          </cell>
          <cell r="DN33">
            <v>3985851</v>
          </cell>
          <cell r="DO33">
            <v>4275761</v>
          </cell>
          <cell r="DP33">
            <v>6816863</v>
          </cell>
          <cell r="DQ33">
            <v>6811351</v>
          </cell>
          <cell r="DR33">
            <v>6736020</v>
          </cell>
          <cell r="DS33">
            <v>6736182</v>
          </cell>
          <cell r="DT33">
            <v>6115405</v>
          </cell>
          <cell r="DU33">
            <v>6099322</v>
          </cell>
          <cell r="DV33">
            <v>6207582</v>
          </cell>
          <cell r="DW33">
            <v>8467705</v>
          </cell>
          <cell r="DX33">
            <v>8397488</v>
          </cell>
          <cell r="DY33">
            <v>8447965</v>
          </cell>
          <cell r="DZ33">
            <v>8434199</v>
          </cell>
          <cell r="EA33">
            <v>8417986</v>
          </cell>
          <cell r="EB33">
            <v>8547381</v>
          </cell>
          <cell r="EC33">
            <v>8543254</v>
          </cell>
          <cell r="ED33">
            <v>8408203</v>
          </cell>
          <cell r="EE33">
            <v>8495736</v>
          </cell>
          <cell r="EF33">
            <v>9750300</v>
          </cell>
          <cell r="EG33">
            <v>9135664</v>
          </cell>
          <cell r="EH33">
            <v>8014300</v>
          </cell>
          <cell r="EI33">
            <v>7913209</v>
          </cell>
          <cell r="EJ33">
            <v>7913209</v>
          </cell>
          <cell r="EK33">
            <v>8135465</v>
          </cell>
          <cell r="EL33">
            <v>6710063</v>
          </cell>
          <cell r="EM33">
            <v>6539160</v>
          </cell>
          <cell r="EN33"/>
          <cell r="EO33">
            <v>1619085</v>
          </cell>
          <cell r="EP33">
            <v>1363202</v>
          </cell>
          <cell r="EQ33"/>
          <cell r="ER33">
            <v>2982287</v>
          </cell>
          <cell r="ES33">
            <v>2038236</v>
          </cell>
          <cell r="ET33">
            <v>3412606</v>
          </cell>
          <cell r="EU33">
            <v>2010175</v>
          </cell>
          <cell r="EV33">
            <v>5422781</v>
          </cell>
          <cell r="EW33">
            <v>218173</v>
          </cell>
          <cell r="EX33">
            <v>15555984</v>
          </cell>
        </row>
        <row r="34">
          <cell r="B34" t="str">
            <v>Gulf African Bank</v>
          </cell>
          <cell r="C34">
            <v>37.678494999999998</v>
          </cell>
          <cell r="D34">
            <v>20.702926000000001</v>
          </cell>
          <cell r="E34">
            <v>29.170883</v>
          </cell>
          <cell r="F34">
            <v>4.8442189999999998</v>
          </cell>
          <cell r="G34">
            <v>5.9101460000000001</v>
          </cell>
          <cell r="H34">
            <v>5.4726949999999999</v>
          </cell>
          <cell r="I34">
            <v>30.96218</v>
          </cell>
          <cell r="J34">
            <v>0.232018</v>
          </cell>
          <cell r="K34">
            <v>6.0185069776969623E-3</v>
          </cell>
          <cell r="L34">
            <v>0.68747199999999997</v>
          </cell>
          <cell r="M34"/>
          <cell r="N34">
            <v>6.4052842439782411E-3</v>
          </cell>
          <cell r="O34">
            <v>6.5269885194743568E-3</v>
          </cell>
          <cell r="P34">
            <v>6.7267978247870161E-3</v>
          </cell>
          <cell r="Q34">
            <v>6.6880492258390338E-3</v>
          </cell>
          <cell r="R34">
            <v>6.8251758384581529E-3</v>
          </cell>
          <cell r="S34">
            <v>6.5487669305462565E-3</v>
          </cell>
          <cell r="T34">
            <v>6.5291431009841579E-3</v>
          </cell>
          <cell r="U34">
            <v>6.9095081394650055E-3</v>
          </cell>
          <cell r="V34">
            <v>6.9106254166044264E-3</v>
          </cell>
          <cell r="W34">
            <v>6.9848208247664427E-3</v>
          </cell>
          <cell r="X34">
            <v>7.1519141292873348E-3</v>
          </cell>
          <cell r="Y34">
            <v>7.54955086022266E-3</v>
          </cell>
          <cell r="Z34">
            <v>7.5962713770196845E-3</v>
          </cell>
          <cell r="AA34">
            <v>7.8684087512311922E-3</v>
          </cell>
          <cell r="AB34">
            <v>7.6896816231393789E-3</v>
          </cell>
          <cell r="AC34">
            <v>7.8917205441061331E-3</v>
          </cell>
          <cell r="AD34">
            <v>7.7493919586088178E-3</v>
          </cell>
          <cell r="AE34">
            <v>7.9523347752642713E-3</v>
          </cell>
          <cell r="AF34">
            <v>7.3072430119434963E-3</v>
          </cell>
          <cell r="AG34">
            <v>7.6597289580203707E-3</v>
          </cell>
          <cell r="AH34">
            <v>6.7981092668205397E-3</v>
          </cell>
          <cell r="AI34">
            <v>6.8135748121896031E-3</v>
          </cell>
          <cell r="AJ34">
            <v>7.0717017263821954E-3</v>
          </cell>
          <cell r="AK34">
            <v>6.8156702168746001E-3</v>
          </cell>
          <cell r="AL34">
            <v>6.6414854665934001E-3</v>
          </cell>
          <cell r="AM34">
            <v>6.4972161789634136E-3</v>
          </cell>
          <cell r="AN34">
            <v>6.4545435582141E-3</v>
          </cell>
          <cell r="AO34">
            <v>6.4405605012668281E-3</v>
          </cell>
          <cell r="AP34">
            <v>6.3060468550378834E-3</v>
          </cell>
          <cell r="AQ34">
            <v>6.4461685136653919E-3</v>
          </cell>
          <cell r="AR34">
            <v>6.3554162267492557E-3</v>
          </cell>
          <cell r="AS34">
            <v>313413032</v>
          </cell>
          <cell r="AT34">
            <v>195568503</v>
          </cell>
          <cell r="AU34">
            <v>0</v>
          </cell>
          <cell r="AV34">
            <v>228782134</v>
          </cell>
          <cell r="AW34">
            <v>0</v>
          </cell>
          <cell r="AX34">
            <v>40312354</v>
          </cell>
          <cell r="AY34">
            <v>51920201</v>
          </cell>
          <cell r="AZ34">
            <v>263782134</v>
          </cell>
          <cell r="BA34">
            <v>13553634</v>
          </cell>
          <cell r="BB34">
            <v>20834301</v>
          </cell>
          <cell r="BC34">
            <v>20834.300999999999</v>
          </cell>
          <cell r="BD34">
            <v>4733253</v>
          </cell>
          <cell r="BE34"/>
          <cell r="BF34">
            <v>6.2606634392188129E-3</v>
          </cell>
          <cell r="BG34">
            <v>7.0929462085498997E-3</v>
          </cell>
          <cell r="BH34">
            <v>6.8297150953523511E-3</v>
          </cell>
          <cell r="BI34">
            <v>6.1254741973635592E-3</v>
          </cell>
          <cell r="BJ34">
            <v>3.4768738718728449E-3</v>
          </cell>
          <cell r="BK34">
            <v>8.4572160778141586E-2</v>
          </cell>
          <cell r="BL34">
            <v>1.1789550236065791E-2</v>
          </cell>
          <cell r="BM34">
            <v>0.1908827479202046</v>
          </cell>
          <cell r="BN34">
            <v>0.15645600535879578</v>
          </cell>
          <cell r="BO34">
            <v>0.24000277014798904</v>
          </cell>
          <cell r="BP34">
            <v>0.70327539446601828</v>
          </cell>
          <cell r="BQ34">
            <v>0.16873746003270165</v>
          </cell>
          <cell r="BR34">
            <v>0.57924349163745537</v>
          </cell>
          <cell r="BS34">
            <v>0.10386870542703551</v>
          </cell>
          <cell r="BT34">
            <v>1.6759119453455807E-2</v>
          </cell>
          <cell r="BU34">
            <v>8.7109585973579706E-2</v>
          </cell>
          <cell r="BV34">
            <v>0.70971200974615689</v>
          </cell>
          <cell r="BW34">
            <v>1.8617830569226234E-3</v>
          </cell>
          <cell r="BX34">
            <v>3.4606185157331289E-3</v>
          </cell>
          <cell r="BY34">
            <v>3.0670465845385512E-3</v>
          </cell>
          <cell r="BZ34">
            <v>37678495</v>
          </cell>
          <cell r="CA34">
            <v>37369290</v>
          </cell>
          <cell r="CB34">
            <v>37690697</v>
          </cell>
          <cell r="CC34">
            <v>36396267</v>
          </cell>
          <cell r="CD34">
            <v>37652623</v>
          </cell>
          <cell r="CE34">
            <v>34525893</v>
          </cell>
          <cell r="CF34">
            <v>33982466</v>
          </cell>
          <cell r="CG34">
            <v>34764839</v>
          </cell>
          <cell r="CH34">
            <v>35122982</v>
          </cell>
          <cell r="CI34">
            <v>33153032</v>
          </cell>
          <cell r="CJ34">
            <v>32861161</v>
          </cell>
          <cell r="CK34">
            <v>32810542</v>
          </cell>
          <cell r="CL34">
            <v>33325575</v>
          </cell>
          <cell r="CM34">
            <v>32403890</v>
          </cell>
          <cell r="CN34">
            <v>32288071</v>
          </cell>
          <cell r="CO34">
            <v>30042805</v>
          </cell>
          <cell r="CP34">
            <v>31316228</v>
          </cell>
          <cell r="CQ34">
            <v>29751830</v>
          </cell>
          <cell r="CR34">
            <v>30065287</v>
          </cell>
          <cell r="CS34">
            <v>26213067</v>
          </cell>
          <cell r="CT34">
            <v>27156264</v>
          </cell>
          <cell r="CU34">
            <v>23703026</v>
          </cell>
          <cell r="CV34">
            <v>22877199</v>
          </cell>
          <cell r="CW34">
            <v>23398523</v>
          </cell>
          <cell r="CX34">
            <v>24713782</v>
          </cell>
          <cell r="CY34">
            <v>23723135</v>
          </cell>
          <cell r="CZ34">
            <v>21903335</v>
          </cell>
          <cell r="DA34">
            <v>20817084</v>
          </cell>
          <cell r="DB34">
            <v>19753647</v>
          </cell>
          <cell r="DC34">
            <v>19148625</v>
          </cell>
          <cell r="DD34">
            <v>17319720</v>
          </cell>
          <cell r="DE34">
            <v>16958464</v>
          </cell>
          <cell r="DF34">
            <v>16053971</v>
          </cell>
          <cell r="DG34">
            <v>5472695</v>
          </cell>
          <cell r="DH34">
            <v>5364305</v>
          </cell>
          <cell r="DI34">
            <v>5277432</v>
          </cell>
          <cell r="DJ34">
            <v>5167049</v>
          </cell>
          <cell r="DK34">
            <v>5028633</v>
          </cell>
          <cell r="DL34">
            <v>4760309</v>
          </cell>
          <cell r="DM34">
            <v>4782828</v>
          </cell>
          <cell r="DN34">
            <v>4733857</v>
          </cell>
          <cell r="DO34">
            <v>4634964</v>
          </cell>
          <cell r="DP34">
            <v>5426220</v>
          </cell>
          <cell r="DQ34">
            <v>5403831</v>
          </cell>
          <cell r="DR34">
            <v>5411788</v>
          </cell>
          <cell r="DS34">
            <v>4467964</v>
          </cell>
          <cell r="DT34">
            <v>4490592</v>
          </cell>
          <cell r="DU34">
            <v>5413187</v>
          </cell>
          <cell r="DV34">
            <v>4419876</v>
          </cell>
          <cell r="DW34">
            <v>4419463</v>
          </cell>
          <cell r="DX34">
            <v>5494135</v>
          </cell>
          <cell r="DY34">
            <v>4547413</v>
          </cell>
          <cell r="DZ34">
            <v>4495395</v>
          </cell>
          <cell r="EA34">
            <v>4375707</v>
          </cell>
          <cell r="EB34">
            <v>4273794</v>
          </cell>
          <cell r="EC34">
            <v>4167002</v>
          </cell>
          <cell r="ED34">
            <v>4055478</v>
          </cell>
          <cell r="EE34">
            <v>3877386</v>
          </cell>
          <cell r="EF34">
            <v>3147507</v>
          </cell>
          <cell r="EG34">
            <v>3551668</v>
          </cell>
          <cell r="EH34">
            <v>3303041</v>
          </cell>
          <cell r="EI34">
            <v>3146683</v>
          </cell>
          <cell r="EJ34">
            <v>3146683</v>
          </cell>
          <cell r="EK34">
            <v>3015261</v>
          </cell>
          <cell r="EL34">
            <v>2771877</v>
          </cell>
          <cell r="EM34">
            <v>2685926</v>
          </cell>
          <cell r="EN34"/>
          <cell r="EO34">
            <v>706974</v>
          </cell>
          <cell r="EP34">
            <v>2238717</v>
          </cell>
          <cell r="EQ34"/>
          <cell r="ER34">
            <v>2945691</v>
          </cell>
          <cell r="ES34">
            <v>2071632</v>
          </cell>
          <cell r="ET34">
            <v>2242708</v>
          </cell>
          <cell r="EU34">
            <v>1629080</v>
          </cell>
          <cell r="EV34">
            <v>3871788</v>
          </cell>
          <cell r="EW34">
            <v>444060</v>
          </cell>
          <cell r="EX34">
            <v>20702926</v>
          </cell>
        </row>
        <row r="35">
          <cell r="B35" t="str">
            <v>Sidian Bank</v>
          </cell>
          <cell r="C35">
            <v>41.410124000000003</v>
          </cell>
          <cell r="D35">
            <v>22.595908999999999</v>
          </cell>
          <cell r="E35">
            <v>25.841812000000001</v>
          </cell>
          <cell r="F35">
            <v>4.0283350000000002</v>
          </cell>
          <cell r="G35">
            <v>6.4909420000000004</v>
          </cell>
          <cell r="H35">
            <v>4.7463290000000002</v>
          </cell>
          <cell r="I35">
            <v>34.874417999999999</v>
          </cell>
          <cell r="J35">
            <v>0.17061399999999999</v>
          </cell>
          <cell r="K35">
            <v>4.4256977885025707E-3</v>
          </cell>
          <cell r="L35">
            <v>0.69981599999999999</v>
          </cell>
          <cell r="M35"/>
          <cell r="N35">
            <v>6.0811553767750456E-3</v>
          </cell>
          <cell r="O35">
            <v>5.8449215569480288E-3</v>
          </cell>
          <cell r="P35">
            <v>5.7727581105823786E-3</v>
          </cell>
          <cell r="Q35">
            <v>5.6570828728646459E-3</v>
          </cell>
          <cell r="R35">
            <v>5.7089578197034585E-3</v>
          </cell>
          <cell r="S35">
            <v>5.7097562545274788E-3</v>
          </cell>
          <cell r="T35">
            <v>5.7538535708827419E-3</v>
          </cell>
          <cell r="U35">
            <v>5.2305483747071288E-3</v>
          </cell>
          <cell r="V35">
            <v>5.2701832128260843E-3</v>
          </cell>
          <cell r="W35">
            <v>5.4089827873986963E-3</v>
          </cell>
          <cell r="X35">
            <v>5.3217796413873551E-3</v>
          </cell>
          <cell r="Y35">
            <v>5.6493641509023432E-3</v>
          </cell>
          <cell r="Z35">
            <v>5.4771077510110035E-3</v>
          </cell>
          <cell r="AA35">
            <v>5.2310206975375228E-3</v>
          </cell>
          <cell r="AB35">
            <v>5.2130120422724672E-3</v>
          </cell>
          <cell r="AC35">
            <v>4.8577676335101903E-3</v>
          </cell>
          <cell r="AD35">
            <v>4.7403092536002596E-3</v>
          </cell>
          <cell r="AE35">
            <v>5.1092129351196659E-3</v>
          </cell>
          <cell r="AF35">
            <v>5.5115399521931206E-3</v>
          </cell>
          <cell r="AG35">
            <v>5.7831533357377597E-3</v>
          </cell>
          <cell r="AH35">
            <v>6.0471710007283025E-3</v>
          </cell>
          <cell r="AI35">
            <v>5.9714542813604403E-3</v>
          </cell>
          <cell r="AJ35">
            <v>5.8765362646233076E-3</v>
          </cell>
          <cell r="AK35">
            <v>4.8361310963036122E-3</v>
          </cell>
          <cell r="AL35">
            <v>4.9154540865462499E-3</v>
          </cell>
          <cell r="AM35">
            <v>5.0263543763286195E-3</v>
          </cell>
          <cell r="AN35">
            <v>5.0161580402710727E-3</v>
          </cell>
          <cell r="AO35">
            <v>4.7468276498234228E-3</v>
          </cell>
          <cell r="AP35">
            <v>4.6988582350972414E-3</v>
          </cell>
          <cell r="AQ35">
            <v>4.8405717073295926E-3</v>
          </cell>
          <cell r="AR35">
            <v>4.6830084226306083E-3</v>
          </cell>
          <cell r="AS35">
            <v>313413032</v>
          </cell>
          <cell r="AT35">
            <v>195568503</v>
          </cell>
          <cell r="AU35">
            <v>0</v>
          </cell>
          <cell r="AV35">
            <v>228782134</v>
          </cell>
          <cell r="AW35">
            <v>0</v>
          </cell>
          <cell r="AX35">
            <v>40312354</v>
          </cell>
          <cell r="AY35">
            <v>51920201</v>
          </cell>
          <cell r="AZ35">
            <v>263782134</v>
          </cell>
          <cell r="BA35">
            <v>13553634</v>
          </cell>
          <cell r="BB35">
            <v>20834301</v>
          </cell>
          <cell r="BC35">
            <v>20834.300999999999</v>
          </cell>
          <cell r="BD35">
            <v>4733253</v>
          </cell>
          <cell r="BE35"/>
          <cell r="BF35">
            <v>6.8807113803329338E-3</v>
          </cell>
          <cell r="BG35">
            <v>7.7414935004978787E-3</v>
          </cell>
          <cell r="BH35">
            <v>6.0502869764915077E-3</v>
          </cell>
          <cell r="BI35">
            <v>5.3124677735006945E-3</v>
          </cell>
          <cell r="BJ35">
            <v>3.5393033687460243E-3</v>
          </cell>
          <cell r="BK35">
            <v>0.11009633091912198</v>
          </cell>
          <cell r="BL35">
            <v>1.2972867996168241E-2</v>
          </cell>
          <cell r="BM35">
            <v>0.18612330677461056</v>
          </cell>
          <cell r="BN35">
            <v>0.11550974126650659</v>
          </cell>
          <cell r="BO35">
            <v>0.50969264024546057</v>
          </cell>
          <cell r="BP35">
            <v>0.62408578326415309</v>
          </cell>
          <cell r="BQ35">
            <v>0.10593335193341229</v>
          </cell>
          <cell r="BR35">
            <v>0.4256885250283341</v>
          </cell>
          <cell r="BS35">
            <v>0.12742828046188992</v>
          </cell>
          <cell r="BT35">
            <v>4.6696901925858611E-2</v>
          </cell>
          <cell r="BU35">
            <v>8.0731378536031309E-2</v>
          </cell>
          <cell r="BV35">
            <v>0.8743933668428514</v>
          </cell>
          <cell r="BW35">
            <v>1.6887059287558927E-2</v>
          </cell>
          <cell r="BX35">
            <v>1.1540676100278721E-2</v>
          </cell>
          <cell r="BY35">
            <v>1.4879162016332836E-2</v>
          </cell>
          <cell r="BZ35">
            <v>41410124</v>
          </cell>
          <cell r="CA35">
            <v>36951341</v>
          </cell>
          <cell r="CB35">
            <v>34943200</v>
          </cell>
          <cell r="CC35">
            <v>33424261</v>
          </cell>
          <cell r="CD35">
            <v>33499603</v>
          </cell>
          <cell r="CE35">
            <v>33543757</v>
          </cell>
          <cell r="CF35">
            <v>36222538</v>
          </cell>
          <cell r="CG35">
            <v>27465185</v>
          </cell>
          <cell r="CH35">
            <v>26451638</v>
          </cell>
          <cell r="CI35">
            <v>24265663</v>
          </cell>
          <cell r="CJ35">
            <v>25406971</v>
          </cell>
          <cell r="CK35">
            <v>23400474</v>
          </cell>
          <cell r="CL35">
            <v>25329169</v>
          </cell>
          <cell r="CM35">
            <v>25417843</v>
          </cell>
          <cell r="CN35">
            <v>22865505</v>
          </cell>
          <cell r="CO35">
            <v>21357207</v>
          </cell>
          <cell r="CP35">
            <v>19301752</v>
          </cell>
          <cell r="CQ35">
            <v>18479802</v>
          </cell>
          <cell r="CR35">
            <v>19185126</v>
          </cell>
          <cell r="CS35">
            <v>20996154</v>
          </cell>
          <cell r="CT35">
            <v>20875499</v>
          </cell>
          <cell r="CU35">
            <v>21348559</v>
          </cell>
          <cell r="CV35">
            <v>20249944</v>
          </cell>
          <cell r="CW35">
            <v>19948959</v>
          </cell>
          <cell r="CX35">
            <v>19106557</v>
          </cell>
          <cell r="CY35">
            <v>17879138</v>
          </cell>
          <cell r="CZ35">
            <v>17208615</v>
          </cell>
          <cell r="DA35">
            <v>16838487</v>
          </cell>
          <cell r="DB35">
            <v>15798777</v>
          </cell>
          <cell r="DC35">
            <v>14462755</v>
          </cell>
          <cell r="DD35">
            <v>13719401</v>
          </cell>
          <cell r="DE35">
            <v>13910275</v>
          </cell>
          <cell r="DF35">
            <v>13199239</v>
          </cell>
          <cell r="DG35">
            <v>4746329</v>
          </cell>
          <cell r="DH35">
            <v>4593835</v>
          </cell>
          <cell r="DI35">
            <v>4331441</v>
          </cell>
          <cell r="DJ35">
            <v>4183013</v>
          </cell>
          <cell r="DK35">
            <v>4080432</v>
          </cell>
          <cell r="DL35">
            <v>3998982</v>
          </cell>
          <cell r="DM35">
            <v>3912805</v>
          </cell>
          <cell r="DN35">
            <v>4002096</v>
          </cell>
          <cell r="DO35">
            <v>4017983</v>
          </cell>
          <cell r="DP35">
            <v>4105425</v>
          </cell>
          <cell r="DQ35">
            <v>4070510</v>
          </cell>
          <cell r="DR35">
            <v>4098554</v>
          </cell>
          <cell r="DS35">
            <v>4037126</v>
          </cell>
          <cell r="DT35">
            <v>3646485</v>
          </cell>
          <cell r="DU35">
            <v>3547795</v>
          </cell>
          <cell r="DV35">
            <v>3316125</v>
          </cell>
          <cell r="DW35">
            <v>3446978</v>
          </cell>
          <cell r="DX35">
            <v>3593855</v>
          </cell>
          <cell r="DY35">
            <v>3754991</v>
          </cell>
          <cell r="DZ35">
            <v>3806165</v>
          </cell>
          <cell r="EA35">
            <v>3868788</v>
          </cell>
          <cell r="EB35">
            <v>4047881</v>
          </cell>
          <cell r="EC35">
            <v>3986414</v>
          </cell>
          <cell r="ED35">
            <v>3928335</v>
          </cell>
          <cell r="EE35">
            <v>3837485</v>
          </cell>
          <cell r="EF35">
            <v>2689538</v>
          </cell>
          <cell r="EG35">
            <v>2636901</v>
          </cell>
          <cell r="EH35">
            <v>2529002</v>
          </cell>
          <cell r="EI35">
            <v>2431774</v>
          </cell>
          <cell r="EJ35">
            <v>2431774</v>
          </cell>
          <cell r="EK35">
            <v>2197975</v>
          </cell>
          <cell r="EL35">
            <v>1985856</v>
          </cell>
          <cell r="EM35">
            <v>1867591</v>
          </cell>
          <cell r="EN35"/>
          <cell r="EO35">
            <v>1593736</v>
          </cell>
          <cell r="EP35">
            <v>1533121</v>
          </cell>
          <cell r="EQ35"/>
          <cell r="ER35">
            <v>3126857</v>
          </cell>
          <cell r="ES35">
            <v>1951427</v>
          </cell>
          <cell r="ET35">
            <v>1067073</v>
          </cell>
          <cell r="EU35">
            <v>1439626</v>
          </cell>
          <cell r="EV35">
            <v>2506699</v>
          </cell>
          <cell r="EW35">
            <v>485897</v>
          </cell>
          <cell r="EX35">
            <v>22595909</v>
          </cell>
        </row>
        <row r="36">
          <cell r="B36" t="str">
            <v>ABC Bank</v>
          </cell>
          <cell r="C36">
            <v>36.340535000000003</v>
          </cell>
          <cell r="D36">
            <v>22.455469999999998</v>
          </cell>
          <cell r="E36">
            <v>30.774201999999999</v>
          </cell>
          <cell r="F36">
            <v>2.5196619999999998</v>
          </cell>
          <cell r="G36">
            <v>3.3134619999999999</v>
          </cell>
          <cell r="H36">
            <v>3.919502</v>
          </cell>
          <cell r="I36">
            <v>20.449415999999999</v>
          </cell>
          <cell r="J36">
            <v>0.11347599999999999</v>
          </cell>
          <cell r="K36">
            <v>2.9435479049088453E-3</v>
          </cell>
          <cell r="L36">
            <v>0.12646099999999999</v>
          </cell>
          <cell r="M36"/>
          <cell r="N36">
            <v>5.8768206467415731E-3</v>
          </cell>
          <cell r="O36">
            <v>5.8070922822999931E-3</v>
          </cell>
          <cell r="P36">
            <v>5.9200628454068958E-3</v>
          </cell>
          <cell r="Q36">
            <v>5.9203699231156438E-3</v>
          </cell>
          <cell r="R36">
            <v>6.0537169832393621E-3</v>
          </cell>
          <cell r="S36">
            <v>5.745927048267571E-3</v>
          </cell>
          <cell r="T36">
            <v>5.5944226883634296E-3</v>
          </cell>
          <cell r="U36">
            <v>5.6260553437392918E-3</v>
          </cell>
          <cell r="V36">
            <v>5.6528047557803749E-3</v>
          </cell>
          <cell r="W36">
            <v>5.8295216691348472E-3</v>
          </cell>
          <cell r="X36">
            <v>5.9214335518632576E-3</v>
          </cell>
          <cell r="Y36">
            <v>6.0175306625005823E-3</v>
          </cell>
          <cell r="Z36">
            <v>5.6601862510039895E-3</v>
          </cell>
          <cell r="AA36">
            <v>5.8971092473043239E-3</v>
          </cell>
          <cell r="AB36">
            <v>6.0054369432293525E-3</v>
          </cell>
          <cell r="AC36">
            <v>5.9652939954429902E-3</v>
          </cell>
          <cell r="AD36">
            <v>5.8029055458772398E-3</v>
          </cell>
          <cell r="AE36">
            <v>5.9265802092161339E-3</v>
          </cell>
          <cell r="AF36">
            <v>1.6325112664941153E-2</v>
          </cell>
          <cell r="AG36">
            <v>5.7408823984750005E-3</v>
          </cell>
          <cell r="AH36">
            <v>5.5502545118444602E-3</v>
          </cell>
          <cell r="AI36">
            <v>5.9977886697423826E-3</v>
          </cell>
          <cell r="AJ36">
            <v>5.9408597942924232E-3</v>
          </cell>
          <cell r="AK36">
            <v>6.0620791276857541E-3</v>
          </cell>
          <cell r="AL36">
            <v>5.9889041038479682E-3</v>
          </cell>
          <cell r="AM36">
            <v>6.195277048524921E-3</v>
          </cell>
          <cell r="AN36">
            <v>6.3098294446030326E-3</v>
          </cell>
          <cell r="AO36">
            <v>6.9478028829091515E-3</v>
          </cell>
          <cell r="AP36">
            <v>7.0505678454212796E-3</v>
          </cell>
          <cell r="AQ36">
            <v>6.6617917698490684E-3</v>
          </cell>
          <cell r="AR36">
            <v>6.6548282065482661E-3</v>
          </cell>
          <cell r="AS36">
            <v>313413032</v>
          </cell>
          <cell r="AT36">
            <v>195568503</v>
          </cell>
          <cell r="AU36">
            <v>0</v>
          </cell>
          <cell r="AV36">
            <v>228782134</v>
          </cell>
          <cell r="AW36">
            <v>0</v>
          </cell>
          <cell r="AX36">
            <v>40312354</v>
          </cell>
          <cell r="AY36">
            <v>51920201</v>
          </cell>
          <cell r="AZ36">
            <v>263782134</v>
          </cell>
          <cell r="BA36">
            <v>13553634</v>
          </cell>
          <cell r="BB36">
            <v>20834301</v>
          </cell>
          <cell r="BC36">
            <v>20834.300999999999</v>
          </cell>
          <cell r="BD36">
            <v>4733253</v>
          </cell>
          <cell r="BE36"/>
          <cell r="BF36">
            <v>6.038347838366466E-3</v>
          </cell>
          <cell r="BG36">
            <v>7.6933782595612812E-3</v>
          </cell>
          <cell r="BH36">
            <v>7.2050966694022422E-3</v>
          </cell>
          <cell r="BI36">
            <v>4.3870174324560137E-3</v>
          </cell>
          <cell r="BJ36">
            <v>6.3957360694095436E-4</v>
          </cell>
          <cell r="BK36">
            <v>2.7278169514320657E-2</v>
          </cell>
          <cell r="BL36">
            <v>3.0589455493543988E-3</v>
          </cell>
          <cell r="BM36">
            <v>0.16203210888760833</v>
          </cell>
          <cell r="BN36">
            <v>0.12321437443494719</v>
          </cell>
          <cell r="BO36">
            <v>0.28685612088045837</v>
          </cell>
          <cell r="BP36">
            <v>0.80734620603230267</v>
          </cell>
          <cell r="BQ36">
            <v>0.16761231183730405</v>
          </cell>
          <cell r="BR36">
            <v>0.24613795903686764</v>
          </cell>
          <cell r="BS36">
            <v>0.11369188861663526</v>
          </cell>
          <cell r="BT36">
            <v>6.428187593401849E-2</v>
          </cell>
          <cell r="BU36">
            <v>4.9410012682616772E-2</v>
          </cell>
          <cell r="BV36">
            <v>0.72968488346180349</v>
          </cell>
          <cell r="BW36">
            <v>3.4535052406915088E-3</v>
          </cell>
          <cell r="BX36">
            <v>3.5453804667562789E-3</v>
          </cell>
          <cell r="BY36">
            <v>4.0487264719785586E-3</v>
          </cell>
          <cell r="BZ36">
            <v>36340535</v>
          </cell>
          <cell r="CA36">
            <v>34587302</v>
          </cell>
          <cell r="CB36">
            <v>34314271</v>
          </cell>
          <cell r="CC36">
            <v>33170147</v>
          </cell>
          <cell r="CD36">
            <v>32643367</v>
          </cell>
          <cell r="CE36">
            <v>30743922</v>
          </cell>
          <cell r="CF36">
            <v>29905320</v>
          </cell>
          <cell r="CG36">
            <v>28616088</v>
          </cell>
          <cell r="CH36">
            <v>28680487</v>
          </cell>
          <cell r="CI36">
            <v>27040256</v>
          </cell>
          <cell r="CJ36">
            <v>28133820</v>
          </cell>
          <cell r="CK36">
            <v>28261644</v>
          </cell>
          <cell r="CL36">
            <v>27212707</v>
          </cell>
          <cell r="CM36">
            <v>25184867</v>
          </cell>
          <cell r="CN36">
            <v>25360907</v>
          </cell>
          <cell r="CO36">
            <v>24740084</v>
          </cell>
          <cell r="CP36">
            <v>24804407</v>
          </cell>
          <cell r="CQ36">
            <v>23670819</v>
          </cell>
          <cell r="CR36">
            <v>23705934</v>
          </cell>
          <cell r="CS36">
            <v>22678535</v>
          </cell>
          <cell r="CT36">
            <v>22422351</v>
          </cell>
          <cell r="CU36">
            <v>21654599</v>
          </cell>
          <cell r="CV36">
            <v>24039489</v>
          </cell>
          <cell r="CW36">
            <v>21727653</v>
          </cell>
          <cell r="CX36">
            <v>22058297</v>
          </cell>
          <cell r="CY36">
            <v>21758165</v>
          </cell>
          <cell r="CZ36">
            <v>21979802</v>
          </cell>
          <cell r="DA36">
            <v>21807865</v>
          </cell>
          <cell r="DB36">
            <v>21438729</v>
          </cell>
          <cell r="DC36">
            <v>21618307</v>
          </cell>
          <cell r="DD36">
            <v>20733310</v>
          </cell>
          <cell r="DE36">
            <v>20231896</v>
          </cell>
          <cell r="DF36">
            <v>19639370</v>
          </cell>
          <cell r="DG36">
            <v>3919502</v>
          </cell>
          <cell r="DH36">
            <v>3862024</v>
          </cell>
          <cell r="DI36">
            <v>3851387</v>
          </cell>
          <cell r="DJ36">
            <v>3835571</v>
          </cell>
          <cell r="DK36">
            <v>3816281</v>
          </cell>
          <cell r="DL36">
            <v>3735388</v>
          </cell>
          <cell r="DM36">
            <v>3730737</v>
          </cell>
          <cell r="DN36">
            <v>3718046</v>
          </cell>
          <cell r="DO36">
            <v>3689483</v>
          </cell>
          <cell r="DP36">
            <v>3634989</v>
          </cell>
          <cell r="DQ36">
            <v>3622525</v>
          </cell>
          <cell r="DR36">
            <v>3594363</v>
          </cell>
          <cell r="DS36">
            <v>3556818</v>
          </cell>
          <cell r="DT36">
            <v>3243659</v>
          </cell>
          <cell r="DU36">
            <v>3228032</v>
          </cell>
          <cell r="DV36">
            <v>3204998</v>
          </cell>
          <cell r="DW36">
            <v>3160146</v>
          </cell>
          <cell r="DX36">
            <v>3129773</v>
          </cell>
          <cell r="DY36">
            <v>3096861</v>
          </cell>
          <cell r="DZ36">
            <v>22678535</v>
          </cell>
          <cell r="EA36">
            <v>2996763</v>
          </cell>
          <cell r="EB36">
            <v>2998032</v>
          </cell>
          <cell r="EC36">
            <v>2943527</v>
          </cell>
          <cell r="ED36">
            <v>2896590</v>
          </cell>
          <cell r="EE36">
            <v>2836608</v>
          </cell>
          <cell r="EF36">
            <v>2749967</v>
          </cell>
          <cell r="EG36">
            <v>2705531</v>
          </cell>
          <cell r="EH36">
            <v>2688873</v>
          </cell>
          <cell r="EI36">
            <v>2622550</v>
          </cell>
          <cell r="EJ36">
            <v>2622550</v>
          </cell>
          <cell r="EK36">
            <v>2610617</v>
          </cell>
          <cell r="EL36">
            <v>2530689</v>
          </cell>
          <cell r="EM36">
            <v>2449940</v>
          </cell>
          <cell r="EN36"/>
          <cell r="EO36">
            <v>509087</v>
          </cell>
          <cell r="EP36">
            <v>1265625</v>
          </cell>
          <cell r="EQ36"/>
          <cell r="ER36">
            <v>1774712</v>
          </cell>
          <cell r="ES36">
            <v>1432807</v>
          </cell>
          <cell r="ET36">
            <v>966282</v>
          </cell>
          <cell r="EU36">
            <v>2959492</v>
          </cell>
          <cell r="EV36">
            <v>3925774</v>
          </cell>
          <cell r="EW36">
            <v>105509</v>
          </cell>
          <cell r="EX36">
            <v>22455470</v>
          </cell>
        </row>
        <row r="37">
          <cell r="B37" t="str">
            <v>Habib A.G.Zurich</v>
          </cell>
          <cell r="C37">
            <v>28.553963</v>
          </cell>
          <cell r="D37">
            <v>5.8408749999999996</v>
          </cell>
          <cell r="E37">
            <v>23.683972000000001</v>
          </cell>
          <cell r="F37">
            <v>2.7503739999999999</v>
          </cell>
          <cell r="G37">
            <v>3.0697960000000002</v>
          </cell>
          <cell r="H37">
            <v>3.327467</v>
          </cell>
          <cell r="I37">
            <v>8.9020609999999998</v>
          </cell>
          <cell r="J37">
            <v>4.6807000000000001E-2</v>
          </cell>
          <cell r="K37">
            <v>1.2141655220933795E-3</v>
          </cell>
          <cell r="L37">
            <v>0.54242599999999996</v>
          </cell>
          <cell r="M37"/>
          <cell r="N37">
            <v>4.6713238631174263E-3</v>
          </cell>
          <cell r="O37">
            <v>4.6789033354717752E-3</v>
          </cell>
          <cell r="P37">
            <v>4.8232554134683258E-3</v>
          </cell>
          <cell r="Q37">
            <v>4.8770276256094851E-3</v>
          </cell>
          <cell r="R37">
            <v>4.9838417916338758E-3</v>
          </cell>
          <cell r="S37">
            <v>4.7143560820169005E-3</v>
          </cell>
          <cell r="T37">
            <v>4.7479049071665613E-3</v>
          </cell>
          <cell r="U37">
            <v>4.884059788737953E-3</v>
          </cell>
          <cell r="V37">
            <v>4.9318816065030829E-3</v>
          </cell>
          <cell r="W37">
            <v>4.8914307151558152E-3</v>
          </cell>
          <cell r="X37">
            <v>4.7501382536974156E-3</v>
          </cell>
          <cell r="Y37">
            <v>4.7259218467331368E-3</v>
          </cell>
          <cell r="Z37">
            <v>4.6637817232382649E-3</v>
          </cell>
          <cell r="AA37">
            <v>4.7548222903011301E-3</v>
          </cell>
          <cell r="AB37">
            <v>4.6371908161057015E-3</v>
          </cell>
          <cell r="AC37">
            <v>4.4617784379538021E-3</v>
          </cell>
          <cell r="AD37">
            <v>4.404329053324268E-3</v>
          </cell>
          <cell r="AE37">
            <v>4.3488569402848681E-3</v>
          </cell>
          <cell r="AF37">
            <v>4.3577280804146063E-3</v>
          </cell>
          <cell r="AG37">
            <v>4.6889761087926538E-3</v>
          </cell>
          <cell r="AH37">
            <v>4.7844030843374845E-3</v>
          </cell>
          <cell r="AI37">
            <v>4.7184382030434589E-3</v>
          </cell>
          <cell r="AJ37">
            <v>4.7760036747840785E-3</v>
          </cell>
          <cell r="AK37">
            <v>4.3186738387556347E-3</v>
          </cell>
          <cell r="AL37">
            <v>4.1541869960574603E-3</v>
          </cell>
          <cell r="AM37">
            <v>4.0923649400834757E-3</v>
          </cell>
          <cell r="AN37">
            <v>4.0575408607203302E-3</v>
          </cell>
          <cell r="AO37">
            <v>4.0974147854830898E-3</v>
          </cell>
          <cell r="AP37">
            <v>3.9819196449738612E-3</v>
          </cell>
          <cell r="AQ37">
            <v>4.1755380122148363E-3</v>
          </cell>
          <cell r="AR37">
            <v>4.2563736831342288E-3</v>
          </cell>
          <cell r="AS37">
            <v>313413032</v>
          </cell>
          <cell r="AT37">
            <v>195568503</v>
          </cell>
          <cell r="AU37">
            <v>0</v>
          </cell>
          <cell r="AV37">
            <v>228782134</v>
          </cell>
          <cell r="AW37">
            <v>0</v>
          </cell>
          <cell r="AX37">
            <v>40312354</v>
          </cell>
          <cell r="AY37">
            <v>51920201</v>
          </cell>
          <cell r="AZ37">
            <v>263782134</v>
          </cell>
          <cell r="BA37">
            <v>13553634</v>
          </cell>
          <cell r="BB37">
            <v>20834301</v>
          </cell>
          <cell r="BC37">
            <v>20834.300999999999</v>
          </cell>
          <cell r="BD37">
            <v>4733253</v>
          </cell>
          <cell r="BE37"/>
          <cell r="BF37">
            <v>4.7445300614821998E-3</v>
          </cell>
          <cell r="BG37">
            <v>2.0011186914286362E-3</v>
          </cell>
          <cell r="BH37">
            <v>5.5450766123981369E-3</v>
          </cell>
          <cell r="BI37">
            <v>3.7243649154719439E-3</v>
          </cell>
          <cell r="BJ37">
            <v>2.743307053704732E-3</v>
          </cell>
          <cell r="BK37">
            <v>0.12972795362026995</v>
          </cell>
          <cell r="BL37">
            <v>1.5193349434825226E-2</v>
          </cell>
          <cell r="BM37">
            <v>0.34484104298993234</v>
          </cell>
          <cell r="BN37">
            <v>0.30895923988838092</v>
          </cell>
          <cell r="BO37">
            <v>8.5315439241053684E-2</v>
          </cell>
          <cell r="BP37">
            <v>0.57449946747227809</v>
          </cell>
          <cell r="BQ37">
            <v>9.2480540701615363E-2</v>
          </cell>
          <cell r="BR37">
            <v>0.47225212274005196</v>
          </cell>
          <cell r="BS37">
            <v>8.4299229943527662E-2</v>
          </cell>
          <cell r="BT37">
            <v>4.6311859104128862E-2</v>
          </cell>
          <cell r="BU37">
            <v>3.79873708393988E-2</v>
          </cell>
          <cell r="BV37">
            <v>0.24661720593150505</v>
          </cell>
          <cell r="BW37">
            <v>7.8233770647122552E-4</v>
          </cell>
          <cell r="BX37">
            <v>0</v>
          </cell>
          <cell r="BY37">
            <v>7.4286654004398621E-4</v>
          </cell>
          <cell r="BZ37">
            <v>28553963</v>
          </cell>
          <cell r="CA37">
            <v>28135856</v>
          </cell>
          <cell r="CB37">
            <v>27794292</v>
          </cell>
          <cell r="CC37">
            <v>27711004</v>
          </cell>
          <cell r="CD37">
            <v>27211884</v>
          </cell>
          <cell r="CE37">
            <v>25894922</v>
          </cell>
          <cell r="CF37">
            <v>26075152</v>
          </cell>
          <cell r="CG37">
            <v>25157373</v>
          </cell>
          <cell r="CH37">
            <v>24823459</v>
          </cell>
          <cell r="CI37">
            <v>24204929</v>
          </cell>
          <cell r="CJ37">
            <v>23887444</v>
          </cell>
          <cell r="CK37">
            <v>22222555</v>
          </cell>
          <cell r="CL37">
            <v>21520666</v>
          </cell>
          <cell r="CM37">
            <v>21236872</v>
          </cell>
          <cell r="CN37">
            <v>20679736</v>
          </cell>
          <cell r="CO37">
            <v>18939954</v>
          </cell>
          <cell r="CP37">
            <v>18708241</v>
          </cell>
          <cell r="CQ37">
            <v>17856497</v>
          </cell>
          <cell r="CR37">
            <v>16899767</v>
          </cell>
          <cell r="CS37">
            <v>16831253</v>
          </cell>
          <cell r="CT37">
            <v>17032990</v>
          </cell>
          <cell r="CU37">
            <v>17578063</v>
          </cell>
          <cell r="CV37">
            <v>16765434</v>
          </cell>
          <cell r="CW37">
            <v>16490956</v>
          </cell>
          <cell r="CX37">
            <v>14439951</v>
          </cell>
          <cell r="CY37">
            <v>15043832</v>
          </cell>
          <cell r="CZ37">
            <v>13721500</v>
          </cell>
          <cell r="DA37">
            <v>13293182</v>
          </cell>
          <cell r="DB37">
            <v>12147286</v>
          </cell>
          <cell r="DC37">
            <v>11960038</v>
          </cell>
          <cell r="DD37">
            <v>10918785</v>
          </cell>
          <cell r="DE37">
            <v>11152222</v>
          </cell>
          <cell r="DF37">
            <v>11009480</v>
          </cell>
          <cell r="DG37">
            <v>3327467</v>
          </cell>
          <cell r="DH37">
            <v>3113171</v>
          </cell>
          <cell r="DI37">
            <v>3337167</v>
          </cell>
          <cell r="DJ37">
            <v>3263409</v>
          </cell>
          <cell r="DK37">
            <v>3203662</v>
          </cell>
          <cell r="DL37">
            <v>3064719</v>
          </cell>
          <cell r="DM37">
            <v>2984600</v>
          </cell>
          <cell r="DN37">
            <v>3118021</v>
          </cell>
          <cell r="DO37">
            <v>3077319</v>
          </cell>
          <cell r="DP37">
            <v>2972069</v>
          </cell>
          <cell r="DQ37">
            <v>2927282</v>
          </cell>
          <cell r="DR37">
            <v>3088516</v>
          </cell>
          <cell r="DS37">
            <v>3038750</v>
          </cell>
          <cell r="DT37">
            <v>2907253</v>
          </cell>
          <cell r="DU37">
            <v>2829038</v>
          </cell>
          <cell r="DV37">
            <v>2886981</v>
          </cell>
          <cell r="DW37">
            <v>2842332</v>
          </cell>
          <cell r="DX37">
            <v>2755123</v>
          </cell>
          <cell r="DY37">
            <v>2695383</v>
          </cell>
          <cell r="DZ37">
            <v>2641360</v>
          </cell>
          <cell r="EA37">
            <v>2964975</v>
          </cell>
          <cell r="EB37">
            <v>2894970</v>
          </cell>
          <cell r="EC37">
            <v>2774860</v>
          </cell>
          <cell r="ED37">
            <v>2663303</v>
          </cell>
          <cell r="EE37">
            <v>2572730</v>
          </cell>
          <cell r="EF37">
            <v>2542577</v>
          </cell>
          <cell r="EG37">
            <v>2380916</v>
          </cell>
          <cell r="EH37">
            <v>2310783</v>
          </cell>
          <cell r="EI37">
            <v>2243442</v>
          </cell>
          <cell r="EJ37">
            <v>2243442</v>
          </cell>
          <cell r="EK37">
            <v>2054499</v>
          </cell>
          <cell r="EL37">
            <v>1912037</v>
          </cell>
          <cell r="EM37">
            <v>1843465</v>
          </cell>
          <cell r="EN37"/>
          <cell r="EO37">
            <v>117593</v>
          </cell>
          <cell r="EP37">
            <v>1260739</v>
          </cell>
          <cell r="EQ37"/>
          <cell r="ER37">
            <v>1378332</v>
          </cell>
          <cell r="ES37">
            <v>791851</v>
          </cell>
          <cell r="ET37">
            <v>266745</v>
          </cell>
          <cell r="EU37">
            <v>298091</v>
          </cell>
          <cell r="EV37">
            <v>564836</v>
          </cell>
          <cell r="EW37">
            <v>423635</v>
          </cell>
          <cell r="EX37">
            <v>5840875</v>
          </cell>
        </row>
        <row r="38">
          <cell r="B38" t="str">
            <v>Credit Bank</v>
          </cell>
          <cell r="C38">
            <v>25.893498000000001</v>
          </cell>
          <cell r="D38">
            <v>15.457146</v>
          </cell>
          <cell r="E38">
            <v>20.364896999999999</v>
          </cell>
          <cell r="F38">
            <v>1.672542</v>
          </cell>
          <cell r="G38">
            <v>3.3601009999999998</v>
          </cell>
          <cell r="H38">
            <v>3.3283</v>
          </cell>
          <cell r="I38">
            <v>21.233581000000001</v>
          </cell>
          <cell r="J38">
            <v>0.12671199999999999</v>
          </cell>
          <cell r="K38">
            <v>3.2868874663083787E-3</v>
          </cell>
          <cell r="L38">
            <v>0.20533100000000001</v>
          </cell>
          <cell r="M38"/>
          <cell r="N38">
            <v>4.2652509916028397E-3</v>
          </cell>
          <cell r="O38">
            <v>4.1288822147170119E-3</v>
          </cell>
          <cell r="P38">
            <v>4.2198928078721462E-3</v>
          </cell>
          <cell r="Q38">
            <v>4.3474560095315799E-3</v>
          </cell>
          <cell r="R38">
            <v>4.4367334082388021E-3</v>
          </cell>
          <cell r="S38">
            <v>4.3128461292638604E-3</v>
          </cell>
          <cell r="T38">
            <v>4.436522137110049E-3</v>
          </cell>
          <cell r="U38">
            <v>4.5672768719036989E-3</v>
          </cell>
          <cell r="V38">
            <v>4.3660983725456E-3</v>
          </cell>
          <cell r="W38">
            <v>4.3609575342258488E-3</v>
          </cell>
          <cell r="X38">
            <v>4.2737923550213493E-3</v>
          </cell>
          <cell r="Y38">
            <v>4.1030852161268996E-3</v>
          </cell>
          <cell r="Z38">
            <v>3.953010020471273E-3</v>
          </cell>
          <cell r="AA38">
            <v>4.0433573375004851E-3</v>
          </cell>
          <cell r="AB38">
            <v>3.9857052510327397E-3</v>
          </cell>
          <cell r="AC38">
            <v>3.8410824440889627E-3</v>
          </cell>
          <cell r="AD38">
            <v>3.8796088648280665E-3</v>
          </cell>
          <cell r="AE38">
            <v>3.8695415603358578E-3</v>
          </cell>
          <cell r="AF38">
            <v>3.6864442802541598E-3</v>
          </cell>
          <cell r="AG38">
            <v>3.6355440454543799E-3</v>
          </cell>
          <cell r="AH38">
            <v>3.4989097018524365E-3</v>
          </cell>
          <cell r="AI38">
            <v>3.3327067234972486E-3</v>
          </cell>
          <cell r="AJ38">
            <v>3.140047870071703E-3</v>
          </cell>
          <cell r="AK38">
            <v>2.8919251478437126E-3</v>
          </cell>
          <cell r="AL38">
            <v>2.5775180393315849E-3</v>
          </cell>
          <cell r="AM38">
            <v>2.5816394990063472E-3</v>
          </cell>
          <cell r="AN38">
            <v>2.7375039181430178E-3</v>
          </cell>
          <cell r="AO38">
            <v>2.8849107269786518E-3</v>
          </cell>
          <cell r="AP38">
            <v>2.9470418296018448E-3</v>
          </cell>
          <cell r="AQ38">
            <v>2.9730819231159732E-3</v>
          </cell>
          <cell r="AR38">
            <v>2.8524193975043499E-3</v>
          </cell>
          <cell r="AS38">
            <v>313413032</v>
          </cell>
          <cell r="AT38">
            <v>195568503</v>
          </cell>
          <cell r="AU38">
            <v>0</v>
          </cell>
          <cell r="AV38">
            <v>228782134</v>
          </cell>
          <cell r="AW38">
            <v>0</v>
          </cell>
          <cell r="AX38">
            <v>40312354</v>
          </cell>
          <cell r="AY38">
            <v>51920201</v>
          </cell>
          <cell r="AZ38">
            <v>263782134</v>
          </cell>
          <cell r="BA38">
            <v>13553634</v>
          </cell>
          <cell r="BB38">
            <v>20834301</v>
          </cell>
          <cell r="BC38">
            <v>20834.300999999999</v>
          </cell>
          <cell r="BD38">
            <v>4733253</v>
          </cell>
          <cell r="BE38"/>
          <cell r="BF38">
            <v>4.3024668645094627E-3</v>
          </cell>
          <cell r="BG38">
            <v>5.2957106215663543E-3</v>
          </cell>
          <cell r="BH38">
            <v>4.7679888351749855E-3</v>
          </cell>
          <cell r="BI38">
            <v>3.7252972751240722E-3</v>
          </cell>
          <cell r="BJ38">
            <v>1.038456822947732E-3</v>
          </cell>
          <cell r="BK38">
            <v>3.9684344836509095E-2</v>
          </cell>
          <cell r="BL38">
            <v>5.2977195461980375E-3</v>
          </cell>
          <cell r="BM38">
            <v>0.15824466913988741</v>
          </cell>
          <cell r="BN38">
            <v>7.8768720170187018E-2</v>
          </cell>
          <cell r="BO38">
            <v>0.42382504429442586</v>
          </cell>
          <cell r="BP38">
            <v>0.84285991194992704</v>
          </cell>
          <cell r="BQ38">
            <v>0.23939013021647176</v>
          </cell>
          <cell r="BR38">
            <v>0.52104074977658754</v>
          </cell>
          <cell r="BS38">
            <v>0.11714664167710552</v>
          </cell>
          <cell r="BT38">
            <v>7.0142219003793346E-2</v>
          </cell>
          <cell r="BU38">
            <v>4.7004422673312174E-2</v>
          </cell>
          <cell r="BV38">
            <v>0.75900928936689449</v>
          </cell>
          <cell r="BW38">
            <v>1.2429337477345419E-2</v>
          </cell>
          <cell r="BX38">
            <v>2.9100658791225129E-3</v>
          </cell>
          <cell r="BY38">
            <v>8.6427005964416527E-3</v>
          </cell>
          <cell r="BZ38">
            <v>25893498</v>
          </cell>
          <cell r="CA38">
            <v>23854042</v>
          </cell>
          <cell r="CB38">
            <v>23711687</v>
          </cell>
          <cell r="CC38">
            <v>24274757</v>
          </cell>
          <cell r="CD38">
            <v>23145338</v>
          </cell>
          <cell r="CE38">
            <v>22816483</v>
          </cell>
          <cell r="CF38">
            <v>22964867</v>
          </cell>
          <cell r="CG38">
            <v>22735271</v>
          </cell>
          <cell r="CH38">
            <v>21540739</v>
          </cell>
          <cell r="CI38">
            <v>20824293</v>
          </cell>
          <cell r="CJ38">
            <v>19725905</v>
          </cell>
          <cell r="CK38">
            <v>19401870</v>
          </cell>
          <cell r="CL38">
            <v>17805424</v>
          </cell>
          <cell r="CM38">
            <v>16287851</v>
          </cell>
          <cell r="CN38">
            <v>16132842</v>
          </cell>
          <cell r="CO38">
            <v>14933181</v>
          </cell>
          <cell r="CP38">
            <v>14465074</v>
          </cell>
          <cell r="CQ38">
            <v>14411385</v>
          </cell>
          <cell r="CR38">
            <v>13959063</v>
          </cell>
          <cell r="CS38">
            <v>13010223</v>
          </cell>
          <cell r="CT38">
            <v>12201968</v>
          </cell>
          <cell r="CU38">
            <v>11780598</v>
          </cell>
          <cell r="CV38">
            <v>11197836</v>
          </cell>
          <cell r="CW38">
            <v>11153369</v>
          </cell>
          <cell r="CX38">
            <v>10287085</v>
          </cell>
          <cell r="CY38">
            <v>10189227</v>
          </cell>
          <cell r="CZ38">
            <v>8742291</v>
          </cell>
          <cell r="DA38">
            <v>8885481</v>
          </cell>
          <cell r="DB38">
            <v>8865437</v>
          </cell>
          <cell r="DC38">
            <v>8592048</v>
          </cell>
          <cell r="DD38">
            <v>8241305</v>
          </cell>
          <cell r="DE38">
            <v>7936623</v>
          </cell>
          <cell r="DF38">
            <v>7308855</v>
          </cell>
          <cell r="DG38">
            <v>3328300</v>
          </cell>
          <cell r="DH38">
            <v>3309242</v>
          </cell>
          <cell r="DI38">
            <v>3317361</v>
          </cell>
          <cell r="DJ38">
            <v>3269650</v>
          </cell>
          <cell r="DK38">
            <v>3218211</v>
          </cell>
          <cell r="DL38">
            <v>3271996</v>
          </cell>
          <cell r="DM38">
            <v>3263591</v>
          </cell>
          <cell r="DN38">
            <v>3224489</v>
          </cell>
          <cell r="DO38">
            <v>3000431</v>
          </cell>
          <cell r="DP38">
            <v>3039106</v>
          </cell>
          <cell r="DQ38">
            <v>3049040</v>
          </cell>
          <cell r="DR38">
            <v>2941285</v>
          </cell>
          <cell r="DS38">
            <v>2863025</v>
          </cell>
          <cell r="DT38">
            <v>2850911</v>
          </cell>
          <cell r="DU38">
            <v>2769610</v>
          </cell>
          <cell r="DV38">
            <v>2653211</v>
          </cell>
          <cell r="DW38">
            <v>2665073</v>
          </cell>
          <cell r="DX38">
            <v>2667664</v>
          </cell>
          <cell r="DY38">
            <v>2622954</v>
          </cell>
          <cell r="DZ38">
            <v>2482312</v>
          </cell>
          <cell r="EA38">
            <v>2549574</v>
          </cell>
          <cell r="EB38">
            <v>2374315</v>
          </cell>
          <cell r="EC38">
            <v>2107998</v>
          </cell>
          <cell r="ED38">
            <v>1425282</v>
          </cell>
          <cell r="EE38">
            <v>1391955</v>
          </cell>
          <cell r="EF38">
            <v>1294064</v>
          </cell>
          <cell r="EG38">
            <v>1263351</v>
          </cell>
          <cell r="EH38">
            <v>1159432</v>
          </cell>
          <cell r="EI38">
            <v>1151660</v>
          </cell>
          <cell r="EJ38">
            <v>1151660</v>
          </cell>
          <cell r="EK38">
            <v>1283466</v>
          </cell>
          <cell r="EL38">
            <v>1274332</v>
          </cell>
          <cell r="EM38">
            <v>1237653</v>
          </cell>
          <cell r="EN38"/>
          <cell r="EO38">
            <v>684377</v>
          </cell>
          <cell r="EP38">
            <v>930386</v>
          </cell>
          <cell r="EQ38"/>
          <cell r="ER38">
            <v>1614763</v>
          </cell>
          <cell r="ES38">
            <v>1361019</v>
          </cell>
          <cell r="ET38">
            <v>2202755</v>
          </cell>
          <cell r="EU38">
            <v>2024851</v>
          </cell>
          <cell r="EV38">
            <v>4227606</v>
          </cell>
          <cell r="EW38">
            <v>129897</v>
          </cell>
          <cell r="EX38">
            <v>15457146</v>
          </cell>
        </row>
        <row r="39">
          <cell r="B39" t="str">
            <v>First Community Bank</v>
          </cell>
          <cell r="C39">
            <v>24.701112999999999</v>
          </cell>
          <cell r="D39">
            <v>17.212651000000001</v>
          </cell>
          <cell r="E39">
            <v>21.479164000000001</v>
          </cell>
          <cell r="F39">
            <v>1.1158619999999999</v>
          </cell>
          <cell r="G39">
            <v>1.9119619999999999</v>
          </cell>
          <cell r="H39">
            <v>2.4673509999999998</v>
          </cell>
          <cell r="I39">
            <v>21.511035</v>
          </cell>
          <cell r="J39">
            <v>0.106198</v>
          </cell>
          <cell r="K39">
            <v>2.7547578378292288E-3</v>
          </cell>
          <cell r="L39">
            <v>0.60186700000000004</v>
          </cell>
          <cell r="M39"/>
          <cell r="N39">
            <v>3.9649548809832713E-3</v>
          </cell>
          <cell r="O39">
            <v>3.6936380903451176E-3</v>
          </cell>
          <cell r="P39">
            <v>3.7352125811265739E-3</v>
          </cell>
          <cell r="Q39">
            <v>3.6140896661836109E-3</v>
          </cell>
          <cell r="R39">
            <v>3.6987002970496697E-3</v>
          </cell>
          <cell r="S39">
            <v>3.3986216207236627E-3</v>
          </cell>
          <cell r="T39">
            <v>3.2440829554936513E-3</v>
          </cell>
          <cell r="U39">
            <v>3.014543607650523E-3</v>
          </cell>
          <cell r="V39">
            <v>3.30250479393369E-3</v>
          </cell>
          <cell r="W39">
            <v>3.4418230693154675E-3</v>
          </cell>
          <cell r="X39">
            <v>3.0374801808180437E-3</v>
          </cell>
          <cell r="Y39">
            <v>3.4780809629764067E-3</v>
          </cell>
          <cell r="Z39">
            <v>3.3948047385447353E-3</v>
          </cell>
          <cell r="AA39">
            <v>3.5995631202398902E-3</v>
          </cell>
          <cell r="AB39">
            <v>3.7119469920936744E-3</v>
          </cell>
          <cell r="AC39">
            <v>4.0282508934422097E-3</v>
          </cell>
          <cell r="AD39">
            <v>3.593650759412577E-3</v>
          </cell>
          <cell r="AE39">
            <v>3.9742403095568033E-3</v>
          </cell>
          <cell r="AF39">
            <v>3.8464107548367441E-3</v>
          </cell>
          <cell r="AG39">
            <v>3.8293303985279933E-3</v>
          </cell>
          <cell r="AH39">
            <v>3.7782059251250119E-3</v>
          </cell>
          <cell r="AI39">
            <v>4.0288143044542001E-3</v>
          </cell>
          <cell r="AJ39">
            <v>4.0397055143437961E-3</v>
          </cell>
          <cell r="AK39">
            <v>4.2038993134941608E-3</v>
          </cell>
          <cell r="AL39">
            <v>4.3404911020331928E-3</v>
          </cell>
          <cell r="AM39">
            <v>4.4391985869509315E-3</v>
          </cell>
          <cell r="AN39">
            <v>5.4393193659595697E-3</v>
          </cell>
          <cell r="AO39">
            <v>4.0305941910865435E-3</v>
          </cell>
          <cell r="AP39">
            <v>4.1190609998637655E-3</v>
          </cell>
          <cell r="AQ39">
            <v>4.2032531290867783E-3</v>
          </cell>
          <cell r="AR39">
            <v>4.0137771017887481E-3</v>
          </cell>
          <cell r="AS39">
            <v>313413032</v>
          </cell>
          <cell r="AT39">
            <v>195568503</v>
          </cell>
          <cell r="AU39">
            <v>0</v>
          </cell>
          <cell r="AV39">
            <v>228782134</v>
          </cell>
          <cell r="AW39">
            <v>0</v>
          </cell>
          <cell r="AX39">
            <v>40312354</v>
          </cell>
          <cell r="AY39">
            <v>51920201</v>
          </cell>
          <cell r="AZ39">
            <v>263782134</v>
          </cell>
          <cell r="BA39">
            <v>13553634</v>
          </cell>
          <cell r="BB39">
            <v>20834301</v>
          </cell>
          <cell r="BC39">
            <v>20834.300999999999</v>
          </cell>
          <cell r="BD39">
            <v>4733253</v>
          </cell>
          <cell r="BE39"/>
          <cell r="BF39">
            <v>4.1043400238547885E-3</v>
          </cell>
          <cell r="BG39">
            <v>5.8971571288784323E-3</v>
          </cell>
          <cell r="BH39">
            <v>5.0288697330947707E-3</v>
          </cell>
          <cell r="BI39">
            <v>2.7616548860002563E-3</v>
          </cell>
          <cell r="BJ39">
            <v>3.0439285478426666E-3</v>
          </cell>
          <cell r="BK39">
            <v>0.18439200503923511</v>
          </cell>
          <cell r="BL39">
            <v>1.7859631115472889E-2</v>
          </cell>
          <cell r="BM39">
            <v>8.8882845479076197E-2</v>
          </cell>
          <cell r="BN39">
            <v>5.1873933541552043E-2</v>
          </cell>
          <cell r="BO39">
            <v>0.25413731551457186</v>
          </cell>
          <cell r="BP39">
            <v>0.49117478080357868</v>
          </cell>
          <cell r="BQ39">
            <v>0.2348986275744471</v>
          </cell>
          <cell r="BR39">
            <v>0.40757795983234441</v>
          </cell>
          <cell r="BS39">
            <v>0.10680341122578675</v>
          </cell>
          <cell r="BT39">
            <v>3.7081038608550096E-3</v>
          </cell>
          <cell r="BU39">
            <v>0.10309530736493175</v>
          </cell>
          <cell r="BV39">
            <v>0.80136503450506735</v>
          </cell>
          <cell r="BW39">
            <v>2.0270326465051899E-4</v>
          </cell>
          <cell r="BX39">
            <v>0</v>
          </cell>
          <cell r="BY39">
            <v>1.1827053723643175E-4</v>
          </cell>
          <cell r="BZ39">
            <v>24701113</v>
          </cell>
          <cell r="CA39">
            <v>22150730</v>
          </cell>
          <cell r="CB39">
            <v>21987686</v>
          </cell>
          <cell r="CC39">
            <v>20704593</v>
          </cell>
          <cell r="CD39">
            <v>21946547</v>
          </cell>
          <cell r="CE39">
            <v>18494579</v>
          </cell>
          <cell r="CF39">
            <v>18683241</v>
          </cell>
          <cell r="CG39">
            <v>16054493</v>
          </cell>
          <cell r="CH39">
            <v>18762844</v>
          </cell>
          <cell r="CI39">
            <v>17185364</v>
          </cell>
          <cell r="CJ39">
            <v>17946262</v>
          </cell>
          <cell r="CK39">
            <v>15211531</v>
          </cell>
          <cell r="CL39">
            <v>17880462</v>
          </cell>
          <cell r="CM39">
            <v>15775791</v>
          </cell>
          <cell r="CN39">
            <v>15865463</v>
          </cell>
          <cell r="CO39">
            <v>15583625</v>
          </cell>
          <cell r="CP39">
            <v>17359968</v>
          </cell>
          <cell r="CQ39">
            <v>15050947</v>
          </cell>
          <cell r="CR39">
            <v>16489388</v>
          </cell>
          <cell r="CS39">
            <v>15521372</v>
          </cell>
          <cell r="CT39">
            <v>14962089</v>
          </cell>
          <cell r="CU39">
            <v>15419582</v>
          </cell>
          <cell r="CV39">
            <v>15069141</v>
          </cell>
          <cell r="CW39">
            <v>14827754</v>
          </cell>
          <cell r="CX39">
            <v>15464631</v>
          </cell>
          <cell r="CY39">
            <v>15726633</v>
          </cell>
          <cell r="CZ39">
            <v>16180372</v>
          </cell>
          <cell r="DA39">
            <v>15121959</v>
          </cell>
          <cell r="DB39">
            <v>15278026</v>
          </cell>
          <cell r="DC39">
            <v>12978408</v>
          </cell>
          <cell r="DD39">
            <v>12696667</v>
          </cell>
          <cell r="DE39">
            <v>12503956</v>
          </cell>
          <cell r="DF39">
            <v>11305398</v>
          </cell>
          <cell r="DG39">
            <v>2467351</v>
          </cell>
          <cell r="DH39">
            <v>2274933</v>
          </cell>
          <cell r="DI39">
            <v>2208124</v>
          </cell>
          <cell r="DJ39">
            <v>2116644</v>
          </cell>
          <cell r="DK39">
            <v>2050795</v>
          </cell>
          <cell r="DL39">
            <v>1952901</v>
          </cell>
          <cell r="DM39">
            <v>1481372</v>
          </cell>
          <cell r="DN39">
            <v>1467563</v>
          </cell>
          <cell r="DO39">
            <v>1462059</v>
          </cell>
          <cell r="DP39">
            <v>1353278</v>
          </cell>
          <cell r="DQ39">
            <v>1283380</v>
          </cell>
          <cell r="DR39">
            <v>1256304</v>
          </cell>
          <cell r="DS39">
            <v>1271103</v>
          </cell>
          <cell r="DT39">
            <v>1554299</v>
          </cell>
          <cell r="DU39">
            <v>1673485</v>
          </cell>
          <cell r="DV39">
            <v>1724306</v>
          </cell>
          <cell r="DW39">
            <v>1709205</v>
          </cell>
          <cell r="DX39">
            <v>1622135</v>
          </cell>
          <cell r="DY39">
            <v>1608542</v>
          </cell>
          <cell r="DZ39">
            <v>1602035</v>
          </cell>
          <cell r="EA39">
            <v>1557408</v>
          </cell>
          <cell r="EB39">
            <v>1687582</v>
          </cell>
          <cell r="EC39">
            <v>1698111</v>
          </cell>
          <cell r="ED39">
            <v>1669863</v>
          </cell>
          <cell r="EE39">
            <v>1611608</v>
          </cell>
          <cell r="EF39">
            <v>1687798</v>
          </cell>
          <cell r="EG39">
            <v>1677757</v>
          </cell>
          <cell r="EH39">
            <v>1661381</v>
          </cell>
          <cell r="EI39">
            <v>1517722</v>
          </cell>
          <cell r="EJ39">
            <v>1517722</v>
          </cell>
          <cell r="EK39">
            <v>1301967</v>
          </cell>
          <cell r="EL39">
            <v>1225689</v>
          </cell>
          <cell r="EM39">
            <v>1210095</v>
          </cell>
          <cell r="EN39"/>
          <cell r="EO39">
            <v>562659</v>
          </cell>
          <cell r="EP39">
            <v>1651337</v>
          </cell>
          <cell r="EQ39"/>
          <cell r="ER39">
            <v>2213996</v>
          </cell>
          <cell r="ES39">
            <v>1087459</v>
          </cell>
          <cell r="ET39">
            <v>1822407</v>
          </cell>
          <cell r="EU39">
            <v>2648902</v>
          </cell>
          <cell r="EV39">
            <v>4471309</v>
          </cell>
          <cell r="EW39">
            <v>416555</v>
          </cell>
          <cell r="EX39">
            <v>17212651</v>
          </cell>
        </row>
        <row r="40">
          <cell r="B40" t="str">
            <v>Guardian  Bank</v>
          </cell>
          <cell r="C40">
            <v>17.7364</v>
          </cell>
          <cell r="D40">
            <v>6.9534310000000001</v>
          </cell>
          <cell r="E40">
            <v>14.347923</v>
          </cell>
          <cell r="F40">
            <v>2.755363</v>
          </cell>
          <cell r="G40">
            <v>2.9890490000000001</v>
          </cell>
          <cell r="H40">
            <v>2.9890500000000002</v>
          </cell>
          <cell r="I40">
            <v>11.323683000000001</v>
          </cell>
          <cell r="J40">
            <v>5.3360999999999999E-2</v>
          </cell>
          <cell r="K40">
            <v>1.3841751538108578E-3</v>
          </cell>
          <cell r="L40">
            <v>0.135266</v>
          </cell>
          <cell r="M40"/>
          <cell r="N40">
            <v>3.217304025321284E-3</v>
          </cell>
          <cell r="O40">
            <v>3.1678267796872682E-3</v>
          </cell>
          <cell r="P40">
            <v>3.211901284990693E-3</v>
          </cell>
          <cell r="Q40">
            <v>3.2740414830549252E-3</v>
          </cell>
          <cell r="R40">
            <v>3.3373616280614688E-3</v>
          </cell>
          <cell r="S40">
            <v>3.3478189266805997E-3</v>
          </cell>
          <cell r="T40">
            <v>3.4334918792862513E-3</v>
          </cell>
          <cell r="U40">
            <v>3.6138310883553496E-3</v>
          </cell>
          <cell r="V40">
            <v>3.6869703411686007E-3</v>
          </cell>
          <cell r="W40">
            <v>3.7072605730953784E-3</v>
          </cell>
          <cell r="X40">
            <v>3.8367846486908452E-3</v>
          </cell>
          <cell r="Y40">
            <v>3.8520005180049813E-3</v>
          </cell>
          <cell r="Z40">
            <v>3.9359708078004815E-3</v>
          </cell>
          <cell r="AA40">
            <v>4.0520775422641904E-3</v>
          </cell>
          <cell r="AB40">
            <v>4.0776311516202779E-3</v>
          </cell>
          <cell r="AC40">
            <v>4.0527302347947367E-3</v>
          </cell>
          <cell r="AD40">
            <v>4.0407583669923672E-3</v>
          </cell>
          <cell r="AE40">
            <v>4.0748381921586257E-3</v>
          </cell>
          <cell r="AF40">
            <v>4.0836640982174228E-3</v>
          </cell>
          <cell r="AG40">
            <v>4.1291983133030724E-3</v>
          </cell>
          <cell r="AH40">
            <v>4.1287237506087062E-3</v>
          </cell>
          <cell r="AI40">
            <v>4.3117015767598849E-3</v>
          </cell>
          <cell r="AJ40">
            <v>4.45472487167299E-3</v>
          </cell>
          <cell r="AK40">
            <v>4.2941558469301779E-3</v>
          </cell>
          <cell r="AL40">
            <v>4.54953464088673E-3</v>
          </cell>
          <cell r="AM40">
            <v>5.4670489120401504E-3</v>
          </cell>
          <cell r="AN40">
            <v>5.4223875881388899E-3</v>
          </cell>
          <cell r="AO40">
            <v>4.6399194243748471E-3</v>
          </cell>
          <cell r="AP40">
            <v>4.7407532473768025E-3</v>
          </cell>
          <cell r="AQ40">
            <v>4.8897751558438724E-3</v>
          </cell>
          <cell r="AR40">
            <v>4.6996123142062978E-3</v>
          </cell>
          <cell r="AS40">
            <v>313413032</v>
          </cell>
          <cell r="AT40">
            <v>195568503</v>
          </cell>
          <cell r="AU40">
            <v>0</v>
          </cell>
          <cell r="AV40">
            <v>228782134</v>
          </cell>
          <cell r="AW40">
            <v>0</v>
          </cell>
          <cell r="AX40">
            <v>40312354</v>
          </cell>
          <cell r="AY40">
            <v>51920201</v>
          </cell>
          <cell r="AZ40">
            <v>263782134</v>
          </cell>
          <cell r="BA40">
            <v>13553634</v>
          </cell>
          <cell r="BB40">
            <v>20834301</v>
          </cell>
          <cell r="BC40">
            <v>20834.300999999999</v>
          </cell>
          <cell r="BD40">
            <v>4733253</v>
          </cell>
          <cell r="BE40"/>
          <cell r="BF40">
            <v>2.9470824411474122E-3</v>
          </cell>
          <cell r="BG40">
            <v>2.3822870278270491E-3</v>
          </cell>
          <cell r="BH40">
            <v>3.3592478602739993E-3</v>
          </cell>
          <cell r="BI40">
            <v>3.3455817745424417E-3</v>
          </cell>
          <cell r="BJ40">
            <v>6.8410469248602452E-4</v>
          </cell>
          <cell r="BK40">
            <v>5.3247884662841763E-2</v>
          </cell>
          <cell r="BL40">
            <v>8.9628348441889907E-3</v>
          </cell>
          <cell r="BM40">
            <v>0.26396438331945532</v>
          </cell>
          <cell r="BN40">
            <v>0.24332745803640032</v>
          </cell>
          <cell r="BO40">
            <v>0.18863707808794966</v>
          </cell>
          <cell r="BP40">
            <v>0.68528842930988898</v>
          </cell>
          <cell r="BQ40">
            <v>0.12107598591042212</v>
          </cell>
          <cell r="BR40">
            <v>0.57281839948531676</v>
          </cell>
          <cell r="BS40">
            <v>0.13536734274659293</v>
          </cell>
          <cell r="BT40">
            <v>5.3855804318579718E-2</v>
          </cell>
          <cell r="BU40">
            <v>8.1511538428013203E-2</v>
          </cell>
          <cell r="BV40">
            <v>0.48462979624298236</v>
          </cell>
          <cell r="BW40">
            <v>1.1314860828820512E-3</v>
          </cell>
          <cell r="BX40">
            <v>3.4812304680984131E-4</v>
          </cell>
          <cell r="BY40">
            <v>8.1456182442525289E-4</v>
          </cell>
          <cell r="BZ40">
            <v>17736400</v>
          </cell>
          <cell r="CA40">
            <v>17021470</v>
          </cell>
          <cell r="CB40">
            <v>16843240</v>
          </cell>
          <cell r="CC40">
            <v>16700710</v>
          </cell>
          <cell r="CD40">
            <v>16858235</v>
          </cell>
          <cell r="CE40">
            <v>16497509</v>
          </cell>
          <cell r="CF40">
            <v>16765424</v>
          </cell>
          <cell r="CG40">
            <v>17027259</v>
          </cell>
          <cell r="CH40">
            <v>16386450</v>
          </cell>
          <cell r="CI40">
            <v>16539262</v>
          </cell>
          <cell r="CJ40">
            <v>16225698</v>
          </cell>
          <cell r="CK40">
            <v>16638307</v>
          </cell>
          <cell r="CL40">
            <v>16185964</v>
          </cell>
          <cell r="CM40">
            <v>16012016</v>
          </cell>
          <cell r="CN40">
            <v>16028257</v>
          </cell>
          <cell r="CO40">
            <v>15665170</v>
          </cell>
          <cell r="CP40">
            <v>15802759</v>
          </cell>
          <cell r="CQ40">
            <v>15520532</v>
          </cell>
          <cell r="CR40">
            <v>15271509</v>
          </cell>
          <cell r="CS40">
            <v>15019755</v>
          </cell>
          <cell r="CT40">
            <v>14705351</v>
          </cell>
          <cell r="CU40">
            <v>15135225</v>
          </cell>
          <cell r="CV40">
            <v>15349948</v>
          </cell>
          <cell r="CW40">
            <v>15386946</v>
          </cell>
          <cell r="CX40">
            <v>14609492</v>
          </cell>
          <cell r="CY40">
            <v>15113307</v>
          </cell>
          <cell r="CZ40">
            <v>15694727</v>
          </cell>
          <cell r="DA40">
            <v>15383115</v>
          </cell>
          <cell r="DB40">
            <v>15470598</v>
          </cell>
          <cell r="DC40">
            <v>14464148</v>
          </cell>
          <cell r="DD40">
            <v>14195379</v>
          </cell>
          <cell r="DE40">
            <v>13997862</v>
          </cell>
          <cell r="DF40">
            <v>12834687</v>
          </cell>
          <cell r="DG40">
            <v>2989050</v>
          </cell>
          <cell r="DH40">
            <v>2938311</v>
          </cell>
          <cell r="DI40">
            <v>2880150</v>
          </cell>
          <cell r="DJ40">
            <v>2872764</v>
          </cell>
          <cell r="DK40">
            <v>2834017</v>
          </cell>
          <cell r="DL40">
            <v>2745034</v>
          </cell>
          <cell r="DM40">
            <v>2737699</v>
          </cell>
          <cell r="DN40">
            <v>2717961</v>
          </cell>
          <cell r="DO40">
            <v>2740810</v>
          </cell>
          <cell r="DP40">
            <v>2693257</v>
          </cell>
          <cell r="DQ40">
            <v>2643318</v>
          </cell>
          <cell r="DR40">
            <v>2595341</v>
          </cell>
          <cell r="DS40">
            <v>2557152</v>
          </cell>
          <cell r="DT40">
            <v>2636664</v>
          </cell>
          <cell r="DU40">
            <v>2536528</v>
          </cell>
          <cell r="DV40">
            <v>2407699</v>
          </cell>
          <cell r="DW40">
            <v>2374615</v>
          </cell>
          <cell r="DX40">
            <v>2327011</v>
          </cell>
          <cell r="DY40">
            <v>2291970</v>
          </cell>
          <cell r="DZ40">
            <v>2264442</v>
          </cell>
          <cell r="EA40">
            <v>2215494</v>
          </cell>
          <cell r="EB40">
            <v>2049357</v>
          </cell>
          <cell r="EC40">
            <v>2025717</v>
          </cell>
          <cell r="ED40">
            <v>2034496</v>
          </cell>
          <cell r="EE40">
            <v>1984466</v>
          </cell>
          <cell r="EF40">
            <v>1994181</v>
          </cell>
          <cell r="EG40">
            <v>1890337</v>
          </cell>
          <cell r="EH40">
            <v>1818843</v>
          </cell>
          <cell r="EI40">
            <v>1755138</v>
          </cell>
          <cell r="EJ40">
            <v>1755138</v>
          </cell>
          <cell r="EK40">
            <v>1715270</v>
          </cell>
          <cell r="EL40">
            <v>1554857</v>
          </cell>
          <cell r="EM40">
            <v>1493885</v>
          </cell>
          <cell r="EN40"/>
          <cell r="EO40">
            <v>181221</v>
          </cell>
          <cell r="EP40">
            <v>779465</v>
          </cell>
          <cell r="EQ40"/>
          <cell r="ER40">
            <v>960686</v>
          </cell>
          <cell r="ES40">
            <v>658347</v>
          </cell>
          <cell r="ET40">
            <v>518191</v>
          </cell>
          <cell r="EU40">
            <v>386443</v>
          </cell>
          <cell r="EV40">
            <v>904634</v>
          </cell>
          <cell r="EW40">
            <v>155033</v>
          </cell>
          <cell r="EX40">
            <v>6953431</v>
          </cell>
        </row>
        <row r="41">
          <cell r="B41" t="str">
            <v>Development Bank of Kenya</v>
          </cell>
          <cell r="C41">
            <v>17.289207000000001</v>
          </cell>
          <cell r="D41">
            <v>8.8316499999999998</v>
          </cell>
          <cell r="E41">
            <v>7.2650759999999996</v>
          </cell>
          <cell r="F41">
            <v>2.2828849999999998</v>
          </cell>
          <cell r="G41">
            <v>2.5839810000000001</v>
          </cell>
          <cell r="H41">
            <v>3.9232819999999999</v>
          </cell>
          <cell r="I41">
            <v>13.231920000000001</v>
          </cell>
          <cell r="J41">
            <v>2.1942E-2</v>
          </cell>
          <cell r="K41">
            <v>5.6917170264646167E-4</v>
          </cell>
          <cell r="L41">
            <v>6.4888000000000001E-2</v>
          </cell>
          <cell r="M41"/>
          <cell r="N41">
            <v>2.9883271578271522E-3</v>
          </cell>
          <cell r="O41">
            <v>3.0637182878192355E-3</v>
          </cell>
          <cell r="P41">
            <v>3.1089797854591452E-3</v>
          </cell>
          <cell r="Q41">
            <v>3.1367183748579868E-3</v>
          </cell>
          <cell r="R41">
            <v>3.1734202527174968E-3</v>
          </cell>
          <cell r="S41">
            <v>3.3000361580534055E-3</v>
          </cell>
          <cell r="T41">
            <v>3.1084869578143094E-3</v>
          </cell>
          <cell r="U41">
            <v>3.400688576323971E-3</v>
          </cell>
          <cell r="V41">
            <v>3.3802364896844861E-3</v>
          </cell>
          <cell r="W41">
            <v>3.4428487515547144E-3</v>
          </cell>
          <cell r="X41">
            <v>3.4720266629309727E-3</v>
          </cell>
          <cell r="Y41">
            <v>3.1648803009887813E-3</v>
          </cell>
          <cell r="Z41">
            <v>3.1932641460232763E-3</v>
          </cell>
          <cell r="AA41">
            <v>3.1566615078690479E-3</v>
          </cell>
          <cell r="AB41">
            <v>3.5881796639193764E-3</v>
          </cell>
          <cell r="AC41">
            <v>3.5933647142961721E-3</v>
          </cell>
          <cell r="AD41">
            <v>3.6176024317071632E-3</v>
          </cell>
          <cell r="AE41">
            <v>3.5332840216392115E-3</v>
          </cell>
          <cell r="AF41">
            <v>3.71726635423094E-3</v>
          </cell>
          <cell r="AG41">
            <v>3.8373178403927365E-3</v>
          </cell>
          <cell r="AH41">
            <v>4.1193954464215799E-3</v>
          </cell>
          <cell r="AI41">
            <v>4.2375972063738486E-3</v>
          </cell>
          <cell r="AJ41">
            <v>4.6195760288308633E-3</v>
          </cell>
          <cell r="AK41">
            <v>4.3337321699578601E-3</v>
          </cell>
          <cell r="AL41">
            <v>4.776216929269432E-3</v>
          </cell>
          <cell r="AM41">
            <v>4.778790398319078E-3</v>
          </cell>
          <cell r="AN41">
            <v>4.8339510949649729E-3</v>
          </cell>
          <cell r="AO41">
            <v>4.2823539611270105E-3</v>
          </cell>
          <cell r="AP41">
            <v>5.4819977307647202E-3</v>
          </cell>
          <cell r="AQ41">
            <v>4.7104248213690495E-3</v>
          </cell>
          <cell r="AR41">
            <v>4.6789551496849574E-3</v>
          </cell>
          <cell r="AS41">
            <v>313413032</v>
          </cell>
          <cell r="AT41">
            <v>195568503</v>
          </cell>
          <cell r="AU41">
            <v>0</v>
          </cell>
          <cell r="AV41">
            <v>228782134</v>
          </cell>
          <cell r="AW41">
            <v>0</v>
          </cell>
          <cell r="AX41">
            <v>40312354</v>
          </cell>
          <cell r="AY41">
            <v>51920201</v>
          </cell>
          <cell r="AZ41">
            <v>263782134</v>
          </cell>
          <cell r="BA41">
            <v>13553634</v>
          </cell>
          <cell r="BB41">
            <v>20834301</v>
          </cell>
          <cell r="BC41">
            <v>20834.300999999999</v>
          </cell>
          <cell r="BD41">
            <v>4733253</v>
          </cell>
          <cell r="BE41"/>
          <cell r="BF41">
            <v>2.8727767963658314E-3</v>
          </cell>
          <cell r="BG41">
            <v>3.0257760851166507E-3</v>
          </cell>
          <cell r="BH41">
            <v>1.7009563689272646E-3</v>
          </cell>
          <cell r="BI41">
            <v>4.3912483081883606E-3</v>
          </cell>
          <cell r="BJ41">
            <v>3.2816957170340777E-4</v>
          </cell>
          <cell r="BK41">
            <v>1.3586472397152573E-2</v>
          </cell>
          <cell r="BL41">
            <v>3.0494254669736994E-3</v>
          </cell>
          <cell r="BM41">
            <v>0.1952839043766891</v>
          </cell>
          <cell r="BN41">
            <v>0.17252862774261027</v>
          </cell>
          <cell r="BO41">
            <v>0.13126595447614953</v>
          </cell>
          <cell r="BP41">
            <v>1.0686539796919443</v>
          </cell>
          <cell r="BQ41">
            <v>0.2391994633566919</v>
          </cell>
          <cell r="BR41">
            <v>0.7224674709362654</v>
          </cell>
          <cell r="BS41">
            <v>8.2292472899538269E-2</v>
          </cell>
          <cell r="BT41">
            <v>8.9371348070022602E-2</v>
          </cell>
          <cell r="BU41">
            <v>-7.0788751704843333E-3</v>
          </cell>
          <cell r="BV41">
            <v>1.2156307793614272</v>
          </cell>
          <cell r="BW41">
            <v>2.6474173700343656E-3</v>
          </cell>
          <cell r="BX41">
            <v>3.9528529717456848E-5</v>
          </cell>
          <cell r="BY41">
            <v>1.5605631588528615E-3</v>
          </cell>
          <cell r="BZ41">
            <v>17289207</v>
          </cell>
          <cell r="CA41">
            <v>17488860</v>
          </cell>
          <cell r="CB41">
            <v>17526413</v>
          </cell>
          <cell r="CC41">
            <v>17107796</v>
          </cell>
          <cell r="CD41">
            <v>17222212</v>
          </cell>
          <cell r="CE41">
            <v>17119457</v>
          </cell>
          <cell r="CF41">
            <v>16274891</v>
          </cell>
          <cell r="CG41">
            <v>16644500</v>
          </cell>
          <cell r="CH41">
            <v>15358069</v>
          </cell>
          <cell r="CI41">
            <v>15549002</v>
          </cell>
          <cell r="CJ41">
            <v>15433168</v>
          </cell>
          <cell r="CK41">
            <v>15240102</v>
          </cell>
          <cell r="CL41">
            <v>15323111</v>
          </cell>
          <cell r="CM41">
            <v>15454261</v>
          </cell>
          <cell r="CN41">
            <v>15630629</v>
          </cell>
          <cell r="CO41">
            <v>16040121</v>
          </cell>
          <cell r="CP41">
            <v>16319925</v>
          </cell>
          <cell r="CQ41">
            <v>16127993</v>
          </cell>
          <cell r="CR41">
            <v>16710985</v>
          </cell>
          <cell r="CS41">
            <v>16435365</v>
          </cell>
          <cell r="CT41">
            <v>16418382</v>
          </cell>
          <cell r="CU41">
            <v>17492953</v>
          </cell>
          <cell r="CV41">
            <v>17013141</v>
          </cell>
          <cell r="CW41">
            <v>17251091</v>
          </cell>
          <cell r="CX41">
            <v>16942714</v>
          </cell>
          <cell r="CY41">
            <v>18106690</v>
          </cell>
          <cell r="CZ41">
            <v>17841799</v>
          </cell>
          <cell r="DA41">
            <v>16999848</v>
          </cell>
          <cell r="DB41">
            <v>16954227</v>
          </cell>
          <cell r="DC41">
            <v>16004815</v>
          </cell>
          <cell r="DD41">
            <v>16493105</v>
          </cell>
          <cell r="DE41">
            <v>16082152</v>
          </cell>
          <cell r="DF41">
            <v>15580630</v>
          </cell>
          <cell r="DG41">
            <v>3923282</v>
          </cell>
          <cell r="DH41">
            <v>3856607</v>
          </cell>
          <cell r="DI41">
            <v>3841310</v>
          </cell>
          <cell r="DJ41">
            <v>3830779</v>
          </cell>
          <cell r="DK41">
            <v>3822658</v>
          </cell>
          <cell r="DL41">
            <v>3981067</v>
          </cell>
          <cell r="DM41">
            <v>3966267</v>
          </cell>
          <cell r="DN41">
            <v>3975395</v>
          </cell>
          <cell r="DO41">
            <v>3950439</v>
          </cell>
          <cell r="DP41">
            <v>3894050</v>
          </cell>
          <cell r="DQ41">
            <v>3886424</v>
          </cell>
          <cell r="DR41">
            <v>3866554</v>
          </cell>
          <cell r="DS41">
            <v>2871324</v>
          </cell>
          <cell r="DT41">
            <v>2738684</v>
          </cell>
          <cell r="DU41">
            <v>2702770</v>
          </cell>
          <cell r="DV41">
            <v>2955617</v>
          </cell>
          <cell r="DW41">
            <v>2929746</v>
          </cell>
          <cell r="DX41">
            <v>2958319</v>
          </cell>
          <cell r="DY41">
            <v>2909847</v>
          </cell>
          <cell r="DZ41">
            <v>2919672</v>
          </cell>
          <cell r="EA41">
            <v>2903344</v>
          </cell>
          <cell r="EB41">
            <v>2949975</v>
          </cell>
          <cell r="EC41">
            <v>2912557</v>
          </cell>
          <cell r="ED41">
            <v>2876234</v>
          </cell>
          <cell r="EE41">
            <v>2843621</v>
          </cell>
          <cell r="EF41">
            <v>2856189</v>
          </cell>
          <cell r="EG41">
            <v>2808229</v>
          </cell>
          <cell r="EH41">
            <v>2806585</v>
          </cell>
          <cell r="EI41">
            <v>2763601</v>
          </cell>
          <cell r="EJ41">
            <v>2763601</v>
          </cell>
          <cell r="EK41">
            <v>1999548</v>
          </cell>
          <cell r="EL41">
            <v>1874489</v>
          </cell>
          <cell r="EM41">
            <v>1822274</v>
          </cell>
          <cell r="EN41"/>
          <cell r="EO41">
            <v>53119</v>
          </cell>
          <cell r="EP41">
            <v>351548</v>
          </cell>
          <cell r="EQ41"/>
          <cell r="ER41">
            <v>404667</v>
          </cell>
          <cell r="ES41">
            <v>432449</v>
          </cell>
          <cell r="ET41">
            <v>1845088</v>
          </cell>
          <cell r="EU41">
            <v>708782</v>
          </cell>
          <cell r="EV41">
            <v>2553870</v>
          </cell>
          <cell r="EW41">
            <v>52620</v>
          </cell>
          <cell r="EX41">
            <v>8831650</v>
          </cell>
        </row>
        <row r="42">
          <cell r="B42" t="str">
            <v xml:space="preserve">Dubai Islamic Bank </v>
          </cell>
          <cell r="C42">
            <v>15.522710999999999</v>
          </cell>
          <cell r="D42">
            <v>9.7135110000000005</v>
          </cell>
          <cell r="E42">
            <v>11.925689</v>
          </cell>
          <cell r="F42">
            <v>1.792753</v>
          </cell>
          <cell r="G42">
            <v>1.792753</v>
          </cell>
          <cell r="H42">
            <v>3.1633529999999999</v>
          </cell>
          <cell r="I42">
            <v>11.378508</v>
          </cell>
          <cell r="J42">
            <v>6.2580999999999998E-2</v>
          </cell>
          <cell r="K42">
            <v>1.6233403665717901E-3</v>
          </cell>
          <cell r="L42">
            <v>-0.68111900000000003</v>
          </cell>
          <cell r="M42"/>
          <cell r="N42">
            <v>2.970688873415075E-3</v>
          </cell>
          <cell r="O42">
            <v>2.8989255332172179E-3</v>
          </cell>
          <cell r="P42">
            <v>2.9179499740511813E-3</v>
          </cell>
          <cell r="Q42">
            <v>3.0108147791473349E-3</v>
          </cell>
          <cell r="R42">
            <v>3.0642870384044616E-3</v>
          </cell>
          <cell r="S42">
            <v>2.6094753412247615E-3</v>
          </cell>
          <cell r="T42">
            <v>2.3347811367799317E-3</v>
          </cell>
          <cell r="U42">
            <v>2.2772656138740259E-3</v>
          </cell>
          <cell r="V42">
            <v>1.8669259524354801E-3</v>
          </cell>
          <cell r="W42">
            <v>1.8384385148436126E-3</v>
          </cell>
          <cell r="X42">
            <v>1.6682935980527191E-3</v>
          </cell>
          <cell r="Y42">
            <v>1.6837333211809288E-3</v>
          </cell>
          <cell r="Z42">
            <v>1.39180981416708E-3</v>
          </cell>
          <cell r="AA42">
            <v>1.4170584184887587E-3</v>
          </cell>
          <cell r="AB42">
            <v>1.2905753969860989E-3</v>
          </cell>
          <cell r="AC42">
            <v>1.0097300653005045E-3</v>
          </cell>
          <cell r="AD42">
            <v>8.9810759525201064E-4</v>
          </cell>
          <cell r="AE42">
            <v>8.1594244188925907E-4</v>
          </cell>
          <cell r="AF42">
            <v>1.60193549973903E-3</v>
          </cell>
          <cell r="AG42">
            <v>1.6547505318533901E-3</v>
          </cell>
          <cell r="AH42">
            <v>1.6597976324624964E-3</v>
          </cell>
          <cell r="AI42">
            <v>1.7406970541681173E-3</v>
          </cell>
          <cell r="AJ42">
            <v>1.7623379659851292E-3</v>
          </cell>
          <cell r="AK42">
            <v>1.9075708158961323E-3</v>
          </cell>
          <cell r="AL42">
            <v>1.9305963266920123E-3</v>
          </cell>
          <cell r="AM42">
            <v>1.9367902077399666E-3</v>
          </cell>
          <cell r="AN42">
            <v>2.0384148379067593E-3</v>
          </cell>
          <cell r="AO42">
            <v>2.13588530685444E-3</v>
          </cell>
          <cell r="AP42">
            <v>2.277695536393396E-3</v>
          </cell>
          <cell r="AQ42">
            <v>2.3491586322533392E-3</v>
          </cell>
          <cell r="AR42">
            <v>2.2687049910540499E-3</v>
          </cell>
          <cell r="AS42">
            <v>313413032</v>
          </cell>
          <cell r="AT42">
            <v>195568503</v>
          </cell>
          <cell r="AU42">
            <v>0</v>
          </cell>
          <cell r="AV42">
            <v>228782134</v>
          </cell>
          <cell r="AW42">
            <v>0</v>
          </cell>
          <cell r="AX42">
            <v>40312354</v>
          </cell>
          <cell r="AY42">
            <v>51920201</v>
          </cell>
          <cell r="AZ42">
            <v>263782134</v>
          </cell>
          <cell r="BA42">
            <v>13553634</v>
          </cell>
          <cell r="BB42">
            <v>20834301</v>
          </cell>
          <cell r="BC42">
            <v>20834.300999999999</v>
          </cell>
          <cell r="BD42">
            <v>4733253</v>
          </cell>
          <cell r="BE42"/>
          <cell r="BF42">
            <v>2.5792556001841289E-3</v>
          </cell>
          <cell r="BG42">
            <v>3.3279069354330759E-3</v>
          </cell>
          <cell r="BH42">
            <v>2.7921355066892382E-3</v>
          </cell>
          <cell r="BI42">
            <v>3.540675513371859E-3</v>
          </cell>
          <cell r="BJ42">
            <v>-3.4447437200877421E-3</v>
          </cell>
          <cell r="BK42">
            <v>-0.16446587500062396</v>
          </cell>
          <cell r="BL42">
            <v>-3.4338084881724851E-2</v>
          </cell>
          <cell r="BM42">
            <v>0.15755606974130529</v>
          </cell>
          <cell r="BN42">
            <v>0.15755606974130529</v>
          </cell>
          <cell r="BO42">
            <v>0.17751607319485657</v>
          </cell>
          <cell r="BP42">
            <v>2.0781198483349819</v>
          </cell>
          <cell r="BQ42">
            <v>0.15154200696026998</v>
          </cell>
          <cell r="BR42">
            <v>4.9149354944637777E-2</v>
          </cell>
          <cell r="BS42">
            <v>0.1169104506257784</v>
          </cell>
          <cell r="BT42">
            <v>6.121156355430294E-2</v>
          </cell>
          <cell r="BU42">
            <v>5.569888707147546E-2</v>
          </cell>
          <cell r="BV42">
            <v>0.81450312849848761</v>
          </cell>
          <cell r="BW42">
            <v>1.3568214915672056E-3</v>
          </cell>
          <cell r="BX42">
            <v>0</v>
          </cell>
          <cell r="BY42">
            <v>7.9165970522606093E-4</v>
          </cell>
          <cell r="BZ42">
            <v>15522711</v>
          </cell>
          <cell r="CA42">
            <v>15156913</v>
          </cell>
          <cell r="CB42">
            <v>14451756</v>
          </cell>
          <cell r="CC42">
            <v>14646688</v>
          </cell>
          <cell r="CD42">
            <v>13263344</v>
          </cell>
          <cell r="CE42">
            <v>12187744</v>
          </cell>
          <cell r="CF42">
            <v>10535250</v>
          </cell>
          <cell r="CG42">
            <v>10132445</v>
          </cell>
          <cell r="CH42">
            <v>8987918</v>
          </cell>
          <cell r="CI42">
            <v>7622519</v>
          </cell>
          <cell r="CJ42">
            <v>7177523</v>
          </cell>
          <cell r="CK42">
            <v>5925048</v>
          </cell>
          <cell r="CL42">
            <v>5250614</v>
          </cell>
          <cell r="CM42">
            <v>4183358</v>
          </cell>
          <cell r="CN42">
            <v>4169057</v>
          </cell>
          <cell r="CO42">
            <v>3312834</v>
          </cell>
          <cell r="CP42">
            <v>2610309</v>
          </cell>
          <cell r="CQ42">
            <v>1855248</v>
          </cell>
          <cell r="CR42">
            <v>1412715</v>
          </cell>
          <cell r="CS42"/>
          <cell r="CT42"/>
          <cell r="CU42"/>
          <cell r="CV42"/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>
            <v>3163353</v>
          </cell>
          <cell r="DH42">
            <v>2884069</v>
          </cell>
          <cell r="DI42">
            <v>2970982</v>
          </cell>
          <cell r="DJ42">
            <v>2979746</v>
          </cell>
          <cell r="DK42">
            <v>2846757</v>
          </cell>
          <cell r="DL42">
            <v>2387840</v>
          </cell>
          <cell r="DM42">
            <v>2230577</v>
          </cell>
          <cell r="DN42">
            <v>2136914</v>
          </cell>
          <cell r="DO42">
            <v>2008977</v>
          </cell>
          <cell r="DP42">
            <v>1837901</v>
          </cell>
          <cell r="DQ42">
            <v>1792549</v>
          </cell>
          <cell r="DR42">
            <v>1888237</v>
          </cell>
          <cell r="DS42">
            <v>1954260</v>
          </cell>
          <cell r="DT42">
            <v>1603170</v>
          </cell>
          <cell r="DU42">
            <v>1576015</v>
          </cell>
          <cell r="DV42">
            <v>1550896</v>
          </cell>
          <cell r="DW42">
            <v>1268840</v>
          </cell>
          <cell r="DX42">
            <v>1296179</v>
          </cell>
          <cell r="DY42">
            <v>1252725</v>
          </cell>
          <cell r="DZ42"/>
          <cell r="EA42"/>
          <cell r="EB42"/>
          <cell r="EC42"/>
          <cell r="ED42"/>
          <cell r="EE42"/>
          <cell r="EF42"/>
          <cell r="EG42"/>
          <cell r="EH42"/>
          <cell r="EI42"/>
          <cell r="EJ42"/>
          <cell r="EK42"/>
          <cell r="EL42"/>
          <cell r="EM42"/>
          <cell r="EN42"/>
          <cell r="EO42">
            <v>86145</v>
          </cell>
          <cell r="EP42">
            <v>399135</v>
          </cell>
          <cell r="EQ42"/>
          <cell r="ER42">
            <v>485280</v>
          </cell>
          <cell r="ES42">
            <v>1008470</v>
          </cell>
          <cell r="ET42">
            <v>72891</v>
          </cell>
          <cell r="EU42">
            <v>1410160</v>
          </cell>
          <cell r="EV42">
            <v>1483051</v>
          </cell>
          <cell r="EW42">
            <v>-494229</v>
          </cell>
          <cell r="EX42">
            <v>9713511</v>
          </cell>
        </row>
        <row r="43">
          <cell r="B43" t="str">
            <v>Kingdom Bank</v>
          </cell>
          <cell r="C43">
            <v>31.690666</v>
          </cell>
          <cell r="D43">
            <v>4.4325409999999996</v>
          </cell>
          <cell r="E43">
            <v>6.3801930000000002</v>
          </cell>
          <cell r="F43">
            <v>1.0514300000000001</v>
          </cell>
          <cell r="G43">
            <v>1.7414750000000001</v>
          </cell>
          <cell r="H43">
            <v>1.884091</v>
          </cell>
          <cell r="I43">
            <v>7.0583390000000001</v>
          </cell>
          <cell r="J43">
            <v>5.5440000000000003E-3</v>
          </cell>
          <cell r="K43">
            <v>1.4381040559073848E-4</v>
          </cell>
          <cell r="L43">
            <v>0.51244000000000001</v>
          </cell>
          <cell r="M43"/>
          <cell r="N43">
            <v>2.956109904863371E-3</v>
          </cell>
          <cell r="O43">
            <v>2.8665929427639353E-3</v>
          </cell>
          <cell r="P43">
            <v>3.32032646793654E-3</v>
          </cell>
          <cell r="Q43">
            <v>3.0170294757401422E-3</v>
          </cell>
          <cell r="R43">
            <v>0</v>
          </cell>
          <cell r="S43">
            <v>0</v>
          </cell>
          <cell r="T43">
            <v>0</v>
          </cell>
          <cell r="U43">
            <v>4.8247225925182054E-4</v>
          </cell>
          <cell r="V43">
            <v>0</v>
          </cell>
          <cell r="W43">
            <v>0</v>
          </cell>
          <cell r="X43"/>
          <cell r="Y43"/>
          <cell r="Z43">
            <v>0</v>
          </cell>
          <cell r="AA43">
            <v>0</v>
          </cell>
          <cell r="AB43">
            <v>3.0224909005594821E-3</v>
          </cell>
          <cell r="AC43">
            <v>3.476346848968026E-3</v>
          </cell>
          <cell r="AD43">
            <v>3.5180477134277906E-3</v>
          </cell>
          <cell r="AE43">
            <v>3.2512212159849403E-3</v>
          </cell>
          <cell r="AF43">
            <v>4.0298106709611972E-3</v>
          </cell>
          <cell r="AG43">
            <v>4.5415440520524602E-3</v>
          </cell>
          <cell r="AH43">
            <v>4.4692545535187297E-3</v>
          </cell>
          <cell r="AI43">
            <v>5.4511325872303E-3</v>
          </cell>
          <cell r="AJ43">
            <v>4.9632838540780181E-3</v>
          </cell>
          <cell r="AK43">
            <v>5.4362823760640997E-3</v>
          </cell>
          <cell r="AL43">
            <v>4.7800398144967528E-3</v>
          </cell>
          <cell r="AM43">
            <v>5.4513830838513397E-3</v>
          </cell>
          <cell r="AN43">
            <v>4.6643770964833187E-3</v>
          </cell>
          <cell r="AO43">
            <v>2.9185973673679262E-3</v>
          </cell>
          <cell r="AP43">
            <v>2.984048240605761E-3</v>
          </cell>
          <cell r="AQ43">
            <v>2.7154443083773801E-3</v>
          </cell>
          <cell r="AR43">
            <v>2.6078119729559994E-3</v>
          </cell>
          <cell r="AS43">
            <v>313413032</v>
          </cell>
          <cell r="AT43">
            <v>195568503</v>
          </cell>
          <cell r="AU43">
            <v>0</v>
          </cell>
          <cell r="AV43">
            <v>228782134</v>
          </cell>
          <cell r="AW43">
            <v>0</v>
          </cell>
          <cell r="AX43">
            <v>40312354</v>
          </cell>
          <cell r="AY43">
            <v>51920201</v>
          </cell>
          <cell r="AZ43">
            <v>263782134</v>
          </cell>
          <cell r="BA43">
            <v>13553634</v>
          </cell>
          <cell r="BB43">
            <v>20834301</v>
          </cell>
          <cell r="BC43">
            <v>20834.300999999999</v>
          </cell>
          <cell r="BD43">
            <v>4733253</v>
          </cell>
          <cell r="BE43"/>
          <cell r="BF43">
            <v>5.2657250240673017E-3</v>
          </cell>
          <cell r="BG43">
            <v>1.5186150440856514E-3</v>
          </cell>
          <cell r="BH43">
            <v>1.4937806456993914E-3</v>
          </cell>
          <cell r="BI43">
            <v>2.1088240448234197E-3</v>
          </cell>
          <cell r="BJ43">
            <v>2.5916535464753773E-3</v>
          </cell>
          <cell r="BK43">
            <v>0.31269343427459045</v>
          </cell>
          <cell r="BL43">
            <v>1.5979807977917336E-2</v>
          </cell>
          <cell r="BM43">
            <v>0.24672589400990802</v>
          </cell>
          <cell r="BN43">
            <v>0.14896280838877249</v>
          </cell>
          <cell r="BO43">
            <v>3.1708630024300542E-2</v>
          </cell>
          <cell r="BP43">
            <v>2.5069711318367771E-2</v>
          </cell>
          <cell r="BQ43">
            <v>0.60762340386590585</v>
          </cell>
          <cell r="BR43">
            <v>0.61951454876576628</v>
          </cell>
          <cell r="BS43">
            <v>0.10604922200346659</v>
          </cell>
          <cell r="BT43">
            <v>7.0084351267840864E-2</v>
          </cell>
          <cell r="BU43">
            <v>3.5964870735625723E-2</v>
          </cell>
          <cell r="BV43">
            <v>0.69473462636631833</v>
          </cell>
          <cell r="BW43">
            <v>8.7153708087435412E-4</v>
          </cell>
          <cell r="BX43">
            <v>2.7277858666834472E-3</v>
          </cell>
          <cell r="BY43">
            <v>1.5988955332969872E-3</v>
          </cell>
          <cell r="BZ43">
            <v>31690666</v>
          </cell>
          <cell r="CA43">
            <v>30970754</v>
          </cell>
          <cell r="CB43">
            <v>32049485</v>
          </cell>
          <cell r="CC43">
            <v>31555773</v>
          </cell>
          <cell r="CD43">
            <v>30611960</v>
          </cell>
          <cell r="CE43"/>
          <cell r="CF43">
            <v>0</v>
          </cell>
          <cell r="CG43">
            <v>0</v>
          </cell>
          <cell r="CH43">
            <v>9169794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12448282</v>
          </cell>
          <cell r="CP43">
            <v>12850795</v>
          </cell>
          <cell r="CQ43">
            <v>13778388</v>
          </cell>
          <cell r="CR43">
            <v>15494119</v>
          </cell>
          <cell r="CS43">
            <v>15336497</v>
          </cell>
          <cell r="CT43">
            <v>15724254</v>
          </cell>
          <cell r="CU43">
            <v>17244601</v>
          </cell>
          <cell r="CV43">
            <v>17103526</v>
          </cell>
          <cell r="CW43">
            <v>17281779</v>
          </cell>
          <cell r="CX43">
            <v>16781543</v>
          </cell>
          <cell r="CY43">
            <v>17042346</v>
          </cell>
          <cell r="CZ43">
            <v>15896471</v>
          </cell>
          <cell r="DA43">
            <v>13724146</v>
          </cell>
          <cell r="DB43">
            <v>13117892</v>
          </cell>
          <cell r="DC43">
            <v>9437406</v>
          </cell>
          <cell r="DD43">
            <v>9034229</v>
          </cell>
          <cell r="DE43">
            <v>7577619</v>
          </cell>
          <cell r="DF43">
            <v>7010323</v>
          </cell>
          <cell r="DG43">
            <v>1884091</v>
          </cell>
          <cell r="DH43">
            <v>1615954</v>
          </cell>
          <cell r="DI43">
            <v>2542539</v>
          </cell>
          <cell r="DJ43">
            <v>1578878</v>
          </cell>
          <cell r="DK43">
            <v>1299807</v>
          </cell>
          <cell r="DL43"/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3395143</v>
          </cell>
          <cell r="DW43">
            <v>3544435</v>
          </cell>
          <cell r="DX43">
            <v>3236996</v>
          </cell>
          <cell r="DY43">
            <v>3382368</v>
          </cell>
          <cell r="DZ43">
            <v>3496554</v>
          </cell>
          <cell r="EA43">
            <v>3590079</v>
          </cell>
          <cell r="EB43">
            <v>3135336</v>
          </cell>
          <cell r="EC43">
            <v>3149170</v>
          </cell>
          <cell r="ED43">
            <v>3166310</v>
          </cell>
          <cell r="EE43">
            <v>3162791</v>
          </cell>
          <cell r="EF43">
            <v>3167542</v>
          </cell>
          <cell r="EG43">
            <v>3150756</v>
          </cell>
          <cell r="EH43">
            <v>3126920</v>
          </cell>
          <cell r="EI43">
            <v>3105500</v>
          </cell>
          <cell r="EJ43">
            <v>3105500</v>
          </cell>
          <cell r="EK43">
            <v>2308081</v>
          </cell>
          <cell r="EL43">
            <v>2269490</v>
          </cell>
          <cell r="EM43">
            <v>2250639</v>
          </cell>
          <cell r="EN43"/>
          <cell r="EO43">
            <v>89004</v>
          </cell>
          <cell r="EP43">
            <v>2717929</v>
          </cell>
          <cell r="EQ43"/>
          <cell r="ER43">
            <v>2806933</v>
          </cell>
          <cell r="ES43">
            <v>70369</v>
          </cell>
          <cell r="ET43">
            <v>2675806</v>
          </cell>
          <cell r="EU43">
            <v>1643392</v>
          </cell>
          <cell r="EV43">
            <v>4319198</v>
          </cell>
          <cell r="EW43">
            <v>497792</v>
          </cell>
          <cell r="EX43">
            <v>4432541</v>
          </cell>
        </row>
        <row r="44">
          <cell r="B44" t="str">
            <v xml:space="preserve">Mayfair Bank </v>
          </cell>
          <cell r="C44">
            <v>13.460819000000001</v>
          </cell>
          <cell r="D44">
            <v>5.3484949999999998</v>
          </cell>
          <cell r="E44">
            <v>8.3019250000000007</v>
          </cell>
          <cell r="F44">
            <v>4.0995600000000003</v>
          </cell>
          <cell r="G44">
            <v>4.0995600000000003</v>
          </cell>
          <cell r="H44">
            <v>4.1529369999999997</v>
          </cell>
          <cell r="I44">
            <v>10.170040999999999</v>
          </cell>
          <cell r="J44">
            <v>4.6309999999999997E-2</v>
          </cell>
          <cell r="K44">
            <v>1.2012734276527954E-3</v>
          </cell>
          <cell r="L44">
            <v>7.7812999999999993E-2</v>
          </cell>
          <cell r="M44"/>
          <cell r="N44">
            <v>2.9428864406346993E-3</v>
          </cell>
          <cell r="O44">
            <v>2.9529107380512807E-3</v>
          </cell>
          <cell r="P44">
            <v>3.0694409127466453E-3</v>
          </cell>
          <cell r="Q44">
            <v>3.1260013010491533E-3</v>
          </cell>
          <cell r="R44">
            <v>3.167886246393704E-3</v>
          </cell>
          <cell r="S44">
            <v>3.2478848072023002E-3</v>
          </cell>
          <cell r="T44">
            <v>3.4670241951251122E-3</v>
          </cell>
          <cell r="U44">
            <v>1.747646828004169E-3</v>
          </cell>
          <cell r="V44">
            <v>1.7505325950158532E-3</v>
          </cell>
          <cell r="W44">
            <v>1.6829240341067562E-3</v>
          </cell>
          <cell r="X44">
            <v>1.5269761579581259E-3</v>
          </cell>
          <cell r="Y44">
            <v>1.5958014906050501E-3</v>
          </cell>
          <cell r="Z44">
            <v>1.3581930913919007E-3</v>
          </cell>
          <cell r="AA44">
            <v>1.2823203270047327E-3</v>
          </cell>
          <cell r="AB44">
            <v>1.2024846829300833E-3</v>
          </cell>
          <cell r="AC44">
            <v>1.1394633381557604E-3</v>
          </cell>
          <cell r="AD44">
            <v>9.2633368985826719E-4</v>
          </cell>
          <cell r="AE44">
            <v>8.1594244188925907E-4</v>
          </cell>
          <cell r="AF44">
            <v>1.60193549973903E-3</v>
          </cell>
          <cell r="AG44">
            <v>1.6547505318533901E-3</v>
          </cell>
          <cell r="AH44">
            <v>1.6597976324624964E-3</v>
          </cell>
          <cell r="AI44">
            <v>1.7406970541681173E-3</v>
          </cell>
          <cell r="AJ44">
            <v>1.7623379659851292E-3</v>
          </cell>
          <cell r="AK44">
            <v>1.9075708158961323E-3</v>
          </cell>
          <cell r="AL44">
            <v>1.9305963266920123E-3</v>
          </cell>
          <cell r="AM44">
            <v>1.9367902077399666E-3</v>
          </cell>
          <cell r="AN44">
            <v>2.0384148379067593E-3</v>
          </cell>
          <cell r="AO44">
            <v>2.13588530685444E-3</v>
          </cell>
          <cell r="AP44">
            <v>2.277695536393396E-3</v>
          </cell>
          <cell r="AQ44">
            <v>2.3491586322533392E-3</v>
          </cell>
          <cell r="AR44">
            <v>2.2687049910540499E-3</v>
          </cell>
          <cell r="AS44">
            <v>313413032</v>
          </cell>
          <cell r="AT44">
            <v>195568503</v>
          </cell>
          <cell r="AU44">
            <v>0</v>
          </cell>
          <cell r="AV44">
            <v>228782134</v>
          </cell>
          <cell r="AW44">
            <v>0</v>
          </cell>
          <cell r="AX44">
            <v>40312354</v>
          </cell>
          <cell r="AY44">
            <v>51920201</v>
          </cell>
          <cell r="AZ44">
            <v>263782134</v>
          </cell>
          <cell r="BA44">
            <v>13553634</v>
          </cell>
          <cell r="BB44">
            <v>20834301</v>
          </cell>
          <cell r="BC44">
            <v>20834.300999999999</v>
          </cell>
          <cell r="BD44">
            <v>4733253</v>
          </cell>
          <cell r="BE44"/>
          <cell r="BF44">
            <v>2.236651367716305E-3</v>
          </cell>
          <cell r="BG44">
            <v>1.8324263600081503E-3</v>
          </cell>
          <cell r="BH44">
            <v>1.943711559673496E-3</v>
          </cell>
          <cell r="BI44">
            <v>4.6482963945142976E-3</v>
          </cell>
          <cell r="BJ44">
            <v>3.9353746275054351E-4</v>
          </cell>
          <cell r="BK44">
            <v>2.3228268610002267E-2</v>
          </cell>
          <cell r="BL44">
            <v>7.3381705409497205E-3</v>
          </cell>
          <cell r="BM44">
            <v>0.40310161974764908</v>
          </cell>
          <cell r="BN44">
            <v>0.40310161974764908</v>
          </cell>
          <cell r="BO44">
            <v>0.22450614167928656</v>
          </cell>
          <cell r="BP44">
            <v>0.89801334903808405</v>
          </cell>
          <cell r="BQ44">
            <v>4.9499283142472275E-2</v>
          </cell>
          <cell r="BR44">
            <v>0.69151497464706524</v>
          </cell>
          <cell r="BS44">
            <v>0.13294898682604372</v>
          </cell>
          <cell r="BT44">
            <v>6.3479055143237151E-2</v>
          </cell>
          <cell r="BU44">
            <v>6.9469931682806574E-2</v>
          </cell>
          <cell r="BV44">
            <v>0.64424756908789216</v>
          </cell>
          <cell r="BW44">
            <v>1.5311938150230815E-3</v>
          </cell>
          <cell r="BX44">
            <v>0</v>
          </cell>
          <cell r="BY44">
            <v>8.9340009115347857E-4</v>
          </cell>
          <cell r="BZ44">
            <v>13460819</v>
          </cell>
          <cell r="CA44">
            <v>12737025</v>
          </cell>
          <cell r="CB44">
            <v>12981818</v>
          </cell>
          <cell r="CC44">
            <v>12768436</v>
          </cell>
          <cell r="CD44">
            <v>12729360</v>
          </cell>
          <cell r="CE44">
            <v>12255188</v>
          </cell>
          <cell r="CF44">
            <v>13328328</v>
          </cell>
          <cell r="CG44">
            <v>9063470</v>
          </cell>
          <cell r="CH44">
            <v>8652475</v>
          </cell>
          <cell r="CI44">
            <v>8213097</v>
          </cell>
          <cell r="CJ44">
            <v>7447262</v>
          </cell>
          <cell r="CK44">
            <v>6689148</v>
          </cell>
          <cell r="CL44">
            <v>6856572</v>
          </cell>
          <cell r="CM44">
            <v>5369117</v>
          </cell>
          <cell r="CN44">
            <v>4475770</v>
          </cell>
          <cell r="CO44">
            <v>3953412</v>
          </cell>
          <cell r="CP44">
            <v>3547988</v>
          </cell>
          <cell r="CQ44">
            <v>2563150</v>
          </cell>
          <cell r="CR44">
            <v>1412715</v>
          </cell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>
            <v>4152937</v>
          </cell>
          <cell r="DH44">
            <v>4125827</v>
          </cell>
          <cell r="DI44">
            <v>4116937</v>
          </cell>
          <cell r="DJ44">
            <v>4115454</v>
          </cell>
          <cell r="DK44">
            <v>4120947</v>
          </cell>
          <cell r="DL44">
            <v>4290154</v>
          </cell>
          <cell r="DM44">
            <v>4317761</v>
          </cell>
          <cell r="DN44">
            <v>958454</v>
          </cell>
          <cell r="DO44">
            <v>1039865</v>
          </cell>
          <cell r="DP44">
            <v>1117525</v>
          </cell>
          <cell r="DQ44">
            <v>1189040</v>
          </cell>
          <cell r="DR44">
            <v>1026771</v>
          </cell>
          <cell r="DS44">
            <v>1019868</v>
          </cell>
          <cell r="DT44">
            <v>1020349</v>
          </cell>
          <cell r="DU44">
            <v>1112957</v>
          </cell>
          <cell r="DV44">
            <v>1079558</v>
          </cell>
          <cell r="DW44">
            <v>1168946</v>
          </cell>
          <cell r="DX44">
            <v>1120846</v>
          </cell>
          <cell r="DY44">
            <v>1252725</v>
          </cell>
          <cell r="DZ44"/>
          <cell r="EA44"/>
          <cell r="EB44"/>
          <cell r="EC44"/>
          <cell r="ED44"/>
          <cell r="EE44"/>
          <cell r="EF44"/>
          <cell r="EG44"/>
          <cell r="EH44"/>
          <cell r="EI44"/>
          <cell r="EJ44"/>
          <cell r="EK44"/>
          <cell r="EL44"/>
          <cell r="EM44"/>
          <cell r="EN44"/>
          <cell r="EO44">
            <v>200136</v>
          </cell>
          <cell r="EP44">
            <v>691314</v>
          </cell>
          <cell r="EQ44"/>
          <cell r="ER44">
            <v>891450</v>
          </cell>
          <cell r="ES44">
            <v>800534</v>
          </cell>
          <cell r="ET44">
            <v>189565</v>
          </cell>
          <cell r="EU44">
            <v>84565</v>
          </cell>
          <cell r="EV44">
            <v>274130</v>
          </cell>
          <cell r="EW44">
            <v>96094</v>
          </cell>
          <cell r="EX44">
            <v>5348495</v>
          </cell>
        </row>
        <row r="45">
          <cell r="B45" t="str">
            <v>M-Oriental Bank Limited</v>
          </cell>
          <cell r="C45">
            <v>13.657469000000001</v>
          </cell>
          <cell r="D45">
            <v>6.5068640000000002</v>
          </cell>
          <cell r="E45">
            <v>10.242665000000001</v>
          </cell>
          <cell r="F45">
            <v>2.5937160000000001</v>
          </cell>
          <cell r="G45">
            <v>2.7076850000000001</v>
          </cell>
          <cell r="H45">
            <v>3.117969</v>
          </cell>
          <cell r="I45">
            <v>9.1174990000000005</v>
          </cell>
          <cell r="J45">
            <v>2.6159999999999999E-2</v>
          </cell>
          <cell r="K45">
            <v>6.7858589651041093E-4</v>
          </cell>
          <cell r="L45">
            <v>6.7438999999999999E-2</v>
          </cell>
          <cell r="M45"/>
          <cell r="N45">
            <v>2.7190992244441334E-3</v>
          </cell>
          <cell r="O45">
            <v>2.7683832080838138E-3</v>
          </cell>
          <cell r="P45">
            <v>2.8603645004113298E-3</v>
          </cell>
          <cell r="Q45">
            <v>2.9416671850944066E-3</v>
          </cell>
          <cell r="R45">
            <v>2.9923640981926029E-3</v>
          </cell>
          <cell r="S45">
            <v>2.9844179232619361E-3</v>
          </cell>
          <cell r="T45">
            <v>2.9083910537453786E-3</v>
          </cell>
          <cell r="U45">
            <v>2.9762887931971214E-3</v>
          </cell>
          <cell r="V45">
            <v>3.1632068977633628E-3</v>
          </cell>
          <cell r="W45">
            <v>3.15443159482522E-3</v>
          </cell>
          <cell r="X45">
            <v>2.9593991987050656E-3</v>
          </cell>
          <cell r="Y45">
            <v>3.0651668112790945E-3</v>
          </cell>
          <cell r="Z45">
            <v>2.9961654198688101E-3</v>
          </cell>
          <cell r="AA45">
            <v>3.3336096498005011E-3</v>
          </cell>
          <cell r="AB45">
            <v>3.3522206518154401E-3</v>
          </cell>
          <cell r="AC45">
            <v>3.3054680611380735E-3</v>
          </cell>
          <cell r="AD45">
            <v>3.3323962628632204E-3</v>
          </cell>
          <cell r="AE45">
            <v>3.407465827841575E-3</v>
          </cell>
          <cell r="AF45">
            <v>3.3249907589377476E-3</v>
          </cell>
          <cell r="AG45">
            <v>3.4131278102975944E-3</v>
          </cell>
          <cell r="AH45">
            <v>3.3798046960819392E-3</v>
          </cell>
          <cell r="AI45">
            <v>3.2828546697020239E-3</v>
          </cell>
          <cell r="AJ45">
            <v>3.1187169408902677E-3</v>
          </cell>
          <cell r="AK45">
            <v>2.7937279186075153E-3</v>
          </cell>
          <cell r="AL45">
            <v>2.849934976557506E-3</v>
          </cell>
          <cell r="AM45">
            <v>2.9896141557676382E-3</v>
          </cell>
          <cell r="AN45">
            <v>2.78557954056522E-3</v>
          </cell>
          <cell r="AO45">
            <v>2.8947533750014391E-3</v>
          </cell>
          <cell r="AP45">
            <v>2.9795413567498025E-3</v>
          </cell>
          <cell r="AQ45">
            <v>2.9634462208108963E-3</v>
          </cell>
          <cell r="AR45">
            <v>2.8842255460702583E-3</v>
          </cell>
          <cell r="AS45">
            <v>313413032</v>
          </cell>
          <cell r="AT45">
            <v>195568503</v>
          </cell>
          <cell r="AU45">
            <v>0</v>
          </cell>
          <cell r="AV45">
            <v>228782134</v>
          </cell>
          <cell r="AW45">
            <v>0</v>
          </cell>
          <cell r="AX45">
            <v>40312354</v>
          </cell>
          <cell r="AY45">
            <v>51920201</v>
          </cell>
          <cell r="AZ45">
            <v>263782134</v>
          </cell>
          <cell r="BA45">
            <v>13553634</v>
          </cell>
          <cell r="BB45">
            <v>20834301</v>
          </cell>
          <cell r="BC45">
            <v>20834.300999999999</v>
          </cell>
          <cell r="BD45">
            <v>4733253</v>
          </cell>
          <cell r="BE45"/>
          <cell r="BF45">
            <v>2.2693267562986347E-3</v>
          </cell>
          <cell r="BG45">
            <v>2.2292905040741506E-3</v>
          </cell>
          <cell r="BH45">
            <v>2.3980927751531276E-3</v>
          </cell>
          <cell r="BI45">
            <v>3.489878141880638E-3</v>
          </cell>
          <cell r="BJ45">
            <v>3.4107119569267227E-4</v>
          </cell>
          <cell r="BK45">
            <v>1.5213784895152759E-2</v>
          </cell>
          <cell r="BL45">
            <v>3.5341160091333906E-3</v>
          </cell>
          <cell r="BM45">
            <v>0.29697672574463679</v>
          </cell>
          <cell r="BN45">
            <v>0.28447669695384664</v>
          </cell>
          <cell r="BO45">
            <v>0.31531512653954508</v>
          </cell>
          <cell r="BP45">
            <v>0.52547903424832954</v>
          </cell>
          <cell r="BQ45">
            <v>0.25033529744667987</v>
          </cell>
          <cell r="BR45">
            <v>0.45940229450409981</v>
          </cell>
          <cell r="BS45">
            <v>0.1240226299507802</v>
          </cell>
          <cell r="BT45">
            <v>6.4662245663691179E-2</v>
          </cell>
          <cell r="BU45">
            <v>5.9360384287089021E-2</v>
          </cell>
          <cell r="BV45">
            <v>0.63527060584330342</v>
          </cell>
          <cell r="BW45">
            <v>1.3972130751438053E-3</v>
          </cell>
          <cell r="BX45">
            <v>0</v>
          </cell>
          <cell r="BY45">
            <v>1.4092123867797772E-3</v>
          </cell>
          <cell r="BZ45">
            <v>13657469</v>
          </cell>
          <cell r="CA45">
            <v>13484334</v>
          </cell>
          <cell r="CB45">
            <v>13618076</v>
          </cell>
          <cell r="CC45">
            <v>13649937</v>
          </cell>
          <cell r="CD45">
            <v>12984554</v>
          </cell>
          <cell r="CE45">
            <v>13063163</v>
          </cell>
          <cell r="CF45">
            <v>12338623</v>
          </cell>
          <cell r="CG45">
            <v>12065338</v>
          </cell>
          <cell r="CH45">
            <v>12393776</v>
          </cell>
          <cell r="CI45">
            <v>12329132</v>
          </cell>
          <cell r="CJ45">
            <v>11841726</v>
          </cell>
          <cell r="CK45">
            <v>10470921</v>
          </cell>
          <cell r="CL45">
            <v>10515015</v>
          </cell>
          <cell r="CM45">
            <v>9898849</v>
          </cell>
          <cell r="CN45">
            <v>11081702</v>
          </cell>
          <cell r="CO45">
            <v>10675058</v>
          </cell>
          <cell r="CP45">
            <v>10576525</v>
          </cell>
          <cell r="CQ45">
            <v>10492155</v>
          </cell>
          <cell r="CR45">
            <v>10482709</v>
          </cell>
          <cell r="CS45">
            <v>10005843</v>
          </cell>
          <cell r="CT45">
            <v>9920247</v>
          </cell>
          <cell r="CU45">
            <v>9809585</v>
          </cell>
          <cell r="CV45">
            <v>8776999</v>
          </cell>
          <cell r="CW45">
            <v>9024348</v>
          </cell>
          <cell r="CX45">
            <v>8496350</v>
          </cell>
          <cell r="CY45">
            <v>9316625</v>
          </cell>
          <cell r="CZ45">
            <v>9056018</v>
          </cell>
          <cell r="DA45">
            <v>9153613</v>
          </cell>
          <cell r="DB45">
            <v>7857515</v>
          </cell>
          <cell r="DC45">
            <v>8092950</v>
          </cell>
          <cell r="DD45">
            <v>7916635</v>
          </cell>
          <cell r="DE45">
            <v>7480066</v>
          </cell>
          <cell r="DF45">
            <v>7006528</v>
          </cell>
          <cell r="DG45">
            <v>3117969</v>
          </cell>
          <cell r="DH45">
            <v>3086928</v>
          </cell>
          <cell r="DI45">
            <v>3082411</v>
          </cell>
          <cell r="DJ45">
            <v>3078286</v>
          </cell>
          <cell r="DK45">
            <v>3070892</v>
          </cell>
          <cell r="DL45">
            <v>3088000</v>
          </cell>
          <cell r="DM45">
            <v>3057788</v>
          </cell>
          <cell r="DN45">
            <v>3049194</v>
          </cell>
          <cell r="DO45">
            <v>3043171</v>
          </cell>
          <cell r="DP45">
            <v>3108981</v>
          </cell>
          <cell r="DQ45">
            <v>3092768</v>
          </cell>
          <cell r="DR45">
            <v>3073672</v>
          </cell>
          <cell r="DS45">
            <v>3065119</v>
          </cell>
          <cell r="DT45">
            <v>3016758</v>
          </cell>
          <cell r="DU45">
            <v>2993218</v>
          </cell>
          <cell r="DV45">
            <v>2981991</v>
          </cell>
          <cell r="DW45">
            <v>3027998</v>
          </cell>
          <cell r="DX45">
            <v>3020563</v>
          </cell>
          <cell r="DY45">
            <v>2988321</v>
          </cell>
          <cell r="DZ45">
            <v>2955250</v>
          </cell>
          <cell r="EA45">
            <v>2931488</v>
          </cell>
          <cell r="EB45">
            <v>2930072</v>
          </cell>
          <cell r="EC45">
            <v>2927334</v>
          </cell>
          <cell r="ED45">
            <v>2262088</v>
          </cell>
          <cell r="EE45">
            <v>2240085</v>
          </cell>
          <cell r="EF45">
            <v>1658696</v>
          </cell>
          <cell r="EG45">
            <v>1630654</v>
          </cell>
          <cell r="EH45">
            <v>1612058</v>
          </cell>
          <cell r="EI45">
            <v>1596443</v>
          </cell>
          <cell r="EJ45">
            <v>1596443</v>
          </cell>
          <cell r="EK45">
            <v>1612493</v>
          </cell>
          <cell r="EL45">
            <v>1548292</v>
          </cell>
          <cell r="EM45">
            <v>1524496</v>
          </cell>
          <cell r="EN45"/>
          <cell r="EO45">
            <v>270862</v>
          </cell>
          <cell r="EP45">
            <v>588158</v>
          </cell>
          <cell r="EQ45"/>
          <cell r="ER45">
            <v>859020</v>
          </cell>
          <cell r="ES45">
            <v>451397</v>
          </cell>
          <cell r="ET45">
            <v>845563</v>
          </cell>
          <cell r="EU45">
            <v>995009</v>
          </cell>
          <cell r="EV45">
            <v>1840572</v>
          </cell>
          <cell r="EW45">
            <v>47078</v>
          </cell>
          <cell r="EX45">
            <v>6506864</v>
          </cell>
        </row>
        <row r="46">
          <cell r="B46" t="str">
            <v>Paramount Universal Bank</v>
          </cell>
          <cell r="C46">
            <v>12.44778</v>
          </cell>
          <cell r="D46">
            <v>6.5647510000000002</v>
          </cell>
          <cell r="E46">
            <v>10.197381999999999</v>
          </cell>
          <cell r="F46">
            <v>1.8778859999999999</v>
          </cell>
          <cell r="G46">
            <v>1.8778859999999999</v>
          </cell>
          <cell r="H46">
            <v>2.0585589999999998</v>
          </cell>
          <cell r="I46">
            <v>6.7211420000000004</v>
          </cell>
          <cell r="J46">
            <v>4.7679999999999997E-3</v>
          </cell>
          <cell r="K46">
            <v>1.236810991804908E-4</v>
          </cell>
          <cell r="L46">
            <v>0.15267900000000001</v>
          </cell>
          <cell r="M46"/>
          <cell r="N46">
            <v>2.2533059702961626E-3</v>
          </cell>
          <cell r="O46">
            <v>2.2644192199269535E-3</v>
          </cell>
          <cell r="P46">
            <v>2.2580282407982728E-3</v>
          </cell>
          <cell r="Q46">
            <v>2.2839900906463152E-3</v>
          </cell>
          <cell r="R46">
            <v>1.5170816857434559E-3</v>
          </cell>
          <cell r="S46">
            <v>2.2685876174043484E-3</v>
          </cell>
          <cell r="T46">
            <v>2.2773785780014393E-3</v>
          </cell>
          <cell r="U46">
            <v>2.4127810512068935E-3</v>
          </cell>
          <cell r="V46">
            <v>2.33543241545413E-3</v>
          </cell>
          <cell r="W46">
            <v>2.3272158218746895E-3</v>
          </cell>
          <cell r="X46">
            <v>2.4027360545285999E-3</v>
          </cell>
          <cell r="Y46">
            <v>2.4126477681733292E-3</v>
          </cell>
          <cell r="Z46">
            <v>2.4158218443181161E-3</v>
          </cell>
          <cell r="AA46">
            <v>2.51007354004855E-3</v>
          </cell>
          <cell r="AB46">
            <v>2.6029272765965747E-3</v>
          </cell>
          <cell r="AC46">
            <v>2.5935354348196903E-3</v>
          </cell>
          <cell r="AD46">
            <v>2.6236331568486775E-3</v>
          </cell>
          <cell r="AE46">
            <v>2.7115113381940455E-3</v>
          </cell>
          <cell r="AF46">
            <v>2.7142431506609762E-3</v>
          </cell>
          <cell r="AG46">
            <v>2.7436015660860188E-3</v>
          </cell>
          <cell r="AH46">
            <v>2.7514415585708201E-3</v>
          </cell>
          <cell r="AI46">
            <v>2.7960270752280031E-3</v>
          </cell>
          <cell r="AJ46">
            <v>2.8937146315400099E-3</v>
          </cell>
          <cell r="AK46">
            <v>3.1127034995126492E-3</v>
          </cell>
          <cell r="AL46">
            <v>3.1503060367543698E-3</v>
          </cell>
          <cell r="AM46">
            <v>3.1005681559442178E-3</v>
          </cell>
          <cell r="AN46">
            <v>3.1697197883291742E-3</v>
          </cell>
          <cell r="AO46">
            <v>3.0712448282937156E-3</v>
          </cell>
          <cell r="AP46">
            <v>3.1174189543764601E-3</v>
          </cell>
          <cell r="AQ46">
            <v>3.1324341540229202E-3</v>
          </cell>
          <cell r="AR46">
            <v>3.0996129310015578E-3</v>
          </cell>
          <cell r="AS46">
            <v>313413032</v>
          </cell>
          <cell r="AT46">
            <v>195568503</v>
          </cell>
          <cell r="AU46">
            <v>0</v>
          </cell>
          <cell r="AV46">
            <v>228782134</v>
          </cell>
          <cell r="AW46">
            <v>0</v>
          </cell>
          <cell r="AX46">
            <v>40312354</v>
          </cell>
          <cell r="AY46">
            <v>51920201</v>
          </cell>
          <cell r="AZ46">
            <v>263782134</v>
          </cell>
          <cell r="BA46">
            <v>13553634</v>
          </cell>
          <cell r="BB46">
            <v>20834301</v>
          </cell>
          <cell r="BC46">
            <v>20834.300999999999</v>
          </cell>
          <cell r="BD46">
            <v>4733253</v>
          </cell>
          <cell r="BE46"/>
          <cell r="BF46">
            <v>2.0683246808408657E-3</v>
          </cell>
          <cell r="BG46">
            <v>2.249122936319444E-3</v>
          </cell>
          <cell r="BH46">
            <v>2.3874907653112297E-3</v>
          </cell>
          <cell r="BI46">
            <v>2.3041024647363923E-3</v>
          </cell>
          <cell r="BJ46">
            <v>7.7217054059463381E-4</v>
          </cell>
          <cell r="BK46">
            <v>7.4189574082895171E-2</v>
          </cell>
          <cell r="BL46">
            <v>1.2361312343420208E-2</v>
          </cell>
          <cell r="BM46">
            <v>0.27939984008669955</v>
          </cell>
          <cell r="BN46">
            <v>0.27939984008669955</v>
          </cell>
          <cell r="BO46">
            <v>7.8929705594998775E-2</v>
          </cell>
          <cell r="BP46">
            <v>0.60977132951437907</v>
          </cell>
          <cell r="BQ46">
            <v>0.10358540033305678</v>
          </cell>
          <cell r="BR46">
            <v>0.38234317955526054</v>
          </cell>
          <cell r="BS46">
            <v>0.14623423648376907</v>
          </cell>
          <cell r="BT46">
            <v>7.2510572339040125E-2</v>
          </cell>
          <cell r="BU46">
            <v>7.3723664144728945E-2</v>
          </cell>
          <cell r="BV46">
            <v>0.64376827307244155</v>
          </cell>
          <cell r="BW46">
            <v>1.118663012869151E-3</v>
          </cell>
          <cell r="BX46">
            <v>0</v>
          </cell>
          <cell r="BY46">
            <v>6.5270224308753449E-4</v>
          </cell>
          <cell r="BZ46">
            <v>12447780</v>
          </cell>
          <cell r="CA46">
            <v>12258411</v>
          </cell>
          <cell r="CB46">
            <v>11805895</v>
          </cell>
          <cell r="CC46">
            <v>11641338</v>
          </cell>
          <cell r="CD46">
            <v>11378331</v>
          </cell>
          <cell r="CE46">
            <v>11073705</v>
          </cell>
          <cell r="CF46">
            <v>10971375</v>
          </cell>
          <cell r="CG46">
            <v>11290260</v>
          </cell>
          <cell r="CH46">
            <v>10443296</v>
          </cell>
          <cell r="CI46">
            <v>10299566</v>
          </cell>
          <cell r="CJ46">
            <v>10020501</v>
          </cell>
          <cell r="CK46">
            <v>10207861</v>
          </cell>
          <cell r="CL46">
            <v>9887407</v>
          </cell>
          <cell r="CM46">
            <v>9850650</v>
          </cell>
          <cell r="CN46">
            <v>9915783</v>
          </cell>
          <cell r="CO46">
            <v>9924109</v>
          </cell>
          <cell r="CP46">
            <v>9541251</v>
          </cell>
          <cell r="CQ46">
            <v>9579358</v>
          </cell>
          <cell r="CR46">
            <v>9754544</v>
          </cell>
          <cell r="CS46">
            <v>9738935</v>
          </cell>
          <cell r="CT46">
            <v>9426931</v>
          </cell>
          <cell r="CU46">
            <v>9582882</v>
          </cell>
          <cell r="CV46">
            <v>9545656</v>
          </cell>
          <cell r="CW46">
            <v>9853717</v>
          </cell>
          <cell r="CX46">
            <v>10525709</v>
          </cell>
          <cell r="CY46">
            <v>10914946</v>
          </cell>
          <cell r="CZ46">
            <v>10818758</v>
          </cell>
          <cell r="DA46">
            <v>10169780</v>
          </cell>
          <cell r="DB46">
            <v>10402326</v>
          </cell>
          <cell r="DC46">
            <v>9042178</v>
          </cell>
          <cell r="DD46">
            <v>8698023</v>
          </cell>
          <cell r="DE46">
            <v>8323852</v>
          </cell>
          <cell r="DF46">
            <v>8028877</v>
          </cell>
          <cell r="DG46">
            <v>2058559</v>
          </cell>
          <cell r="DH46">
            <v>1999971</v>
          </cell>
          <cell r="DI46">
            <v>1971938</v>
          </cell>
          <cell r="DJ46">
            <v>1940781</v>
          </cell>
          <cell r="DK46">
            <v>1911298</v>
          </cell>
          <cell r="DL46">
            <v>1842785</v>
          </cell>
          <cell r="DM46">
            <v>1831955</v>
          </cell>
          <cell r="DN46">
            <v>1806427</v>
          </cell>
          <cell r="DO46">
            <v>1778217</v>
          </cell>
          <cell r="DP46">
            <v>1751003</v>
          </cell>
          <cell r="DQ46">
            <v>1728881</v>
          </cell>
          <cell r="DR46">
            <v>1710821</v>
          </cell>
          <cell r="DS46">
            <v>1687268</v>
          </cell>
          <cell r="DT46">
            <v>1601294</v>
          </cell>
          <cell r="DU46">
            <v>1568798</v>
          </cell>
          <cell r="DV46">
            <v>1546091</v>
          </cell>
          <cell r="DW46">
            <v>1759693</v>
          </cell>
          <cell r="DX46">
            <v>1730416</v>
          </cell>
          <cell r="DY46">
            <v>1700031</v>
          </cell>
          <cell r="DZ46">
            <v>1659151</v>
          </cell>
          <cell r="EA46">
            <v>1644209</v>
          </cell>
          <cell r="EB46">
            <v>1624002</v>
          </cell>
          <cell r="EC46">
            <v>1605827</v>
          </cell>
          <cell r="ED46">
            <v>1575131</v>
          </cell>
          <cell r="EE46">
            <v>1536285</v>
          </cell>
          <cell r="EF46">
            <v>1488698</v>
          </cell>
          <cell r="EG46">
            <v>1469236</v>
          </cell>
          <cell r="EH46">
            <v>1410219</v>
          </cell>
          <cell r="EI46">
            <v>1378260</v>
          </cell>
          <cell r="EJ46">
            <v>1378260</v>
          </cell>
          <cell r="EK46">
            <v>1348014</v>
          </cell>
          <cell r="EL46">
            <v>1289232</v>
          </cell>
          <cell r="EM46">
            <v>1230414</v>
          </cell>
          <cell r="EN46"/>
          <cell r="EO46">
            <v>49038</v>
          </cell>
          <cell r="EP46">
            <v>572249</v>
          </cell>
          <cell r="EQ46"/>
          <cell r="ER46">
            <v>621287</v>
          </cell>
          <cell r="ES46">
            <v>378843</v>
          </cell>
          <cell r="ET46">
            <v>270720</v>
          </cell>
          <cell r="EU46">
            <v>437335</v>
          </cell>
          <cell r="EV46">
            <v>708055</v>
          </cell>
          <cell r="EW46">
            <v>147261</v>
          </cell>
          <cell r="EX46">
            <v>6564751</v>
          </cell>
        </row>
        <row r="47">
          <cell r="B47" t="str">
            <v>Consolidated Bank of Kenya</v>
          </cell>
          <cell r="C47">
            <v>14.283365999999999</v>
          </cell>
          <cell r="D47">
            <v>8.5480900000000002</v>
          </cell>
          <cell r="E47">
            <v>11.267588999999999</v>
          </cell>
          <cell r="F47">
            <v>0.43265399999999998</v>
          </cell>
          <cell r="G47">
            <v>0.69889599999999996</v>
          </cell>
          <cell r="H47">
            <v>1.5326280000000001</v>
          </cell>
          <cell r="I47">
            <v>13.179387999999999</v>
          </cell>
          <cell r="J47">
            <v>2.5926000000000001E-2</v>
          </cell>
          <cell r="K47">
            <v>6.725159767939188E-4</v>
          </cell>
          <cell r="L47">
            <v>-0.28589100000000001</v>
          </cell>
          <cell r="M47"/>
          <cell r="N47">
            <v>2.2422735526622605E-3</v>
          </cell>
          <cell r="O47">
            <v>2.2824330490371844E-3</v>
          </cell>
          <cell r="P47">
            <v>2.2982202048582425E-3</v>
          </cell>
          <cell r="Q47">
            <v>2.2946672676319967E-3</v>
          </cell>
          <cell r="R47">
            <v>2.3413340435417991E-3</v>
          </cell>
          <cell r="S47">
            <v>2.3355749429882808E-3</v>
          </cell>
          <cell r="T47">
            <v>2.4167619758320934E-3</v>
          </cell>
          <cell r="U47">
            <v>2.4457271234007523E-3</v>
          </cell>
          <cell r="V47">
            <v>1.8972136951824245E-3</v>
          </cell>
          <cell r="W47">
            <v>2.187425936590992E-3</v>
          </cell>
          <cell r="X47">
            <v>2.3029793562806804E-3</v>
          </cell>
          <cell r="Y47">
            <v>2.3119535793521182E-3</v>
          </cell>
          <cell r="Z47">
            <v>2.2414962355843987E-3</v>
          </cell>
          <cell r="AA47">
            <v>2.4357980908586208E-3</v>
          </cell>
          <cell r="AB47">
            <v>2.2831051018938715E-3</v>
          </cell>
          <cell r="AC47">
            <v>2.667232875557445E-3</v>
          </cell>
          <cell r="AD47">
            <v>2.7943385230868381E-3</v>
          </cell>
          <cell r="AE47">
            <v>2.9311894911254019E-3</v>
          </cell>
          <cell r="AF47">
            <v>3.0410302221931039E-3</v>
          </cell>
          <cell r="AG47">
            <v>3.2463100336946882E-3</v>
          </cell>
          <cell r="AH47">
            <v>3.127047466179375E-3</v>
          </cell>
          <cell r="AI47">
            <v>3.4316570805427039E-3</v>
          </cell>
          <cell r="AJ47">
            <v>3.5951394425047193E-3</v>
          </cell>
          <cell r="AK47">
            <v>3.5168922779126709E-3</v>
          </cell>
          <cell r="AL47">
            <v>3.6589293862348505E-3</v>
          </cell>
          <cell r="AM47">
            <v>3.8139306267146143E-3</v>
          </cell>
          <cell r="AN47">
            <v>4.1598331954687522E-3</v>
          </cell>
          <cell r="AO47">
            <v>4.3305980844768359E-3</v>
          </cell>
          <cell r="AP47">
            <v>4.7091276126817556E-3</v>
          </cell>
          <cell r="AQ47">
            <v>4.9352439066792245E-3</v>
          </cell>
          <cell r="AR47">
            <v>5.0564486501753214E-3</v>
          </cell>
          <cell r="AS47">
            <v>313413032</v>
          </cell>
          <cell r="AT47">
            <v>195568503</v>
          </cell>
          <cell r="AU47">
            <v>0</v>
          </cell>
          <cell r="AV47">
            <v>228782134</v>
          </cell>
          <cell r="AW47">
            <v>0</v>
          </cell>
          <cell r="AX47">
            <v>40312354</v>
          </cell>
          <cell r="AY47">
            <v>51920201</v>
          </cell>
          <cell r="AZ47">
            <v>263782134</v>
          </cell>
          <cell r="BA47">
            <v>13553634</v>
          </cell>
          <cell r="BB47">
            <v>20834301</v>
          </cell>
          <cell r="BC47">
            <v>20834.300999999999</v>
          </cell>
          <cell r="BD47">
            <v>4733253</v>
          </cell>
          <cell r="BE47"/>
          <cell r="BF47">
            <v>2.3733258800591973E-3</v>
          </cell>
          <cell r="BG47">
            <v>2.9286267340106085E-3</v>
          </cell>
          <cell r="BH47">
            <v>2.6380559917067335E-3</v>
          </cell>
          <cell r="BI47">
            <v>1.7154387862208505E-3</v>
          </cell>
          <cell r="BJ47">
            <v>-1.445887175192007E-3</v>
          </cell>
          <cell r="BK47">
            <v>0.18096890906328345</v>
          </cell>
          <cell r="BL47">
            <v>2.2445197685547865E-2</v>
          </cell>
          <cell r="BM47">
            <v>5.3029472992220883E-2</v>
          </cell>
          <cell r="BN47">
            <v>3.282807972570502E-2</v>
          </cell>
          <cell r="BO47">
            <v>0.45390960633045657</v>
          </cell>
          <cell r="BP47">
            <v>0.99365046661935608</v>
          </cell>
          <cell r="BQ47">
            <v>0.18986001105175906</v>
          </cell>
          <cell r="BR47">
            <v>0.53354663725154694</v>
          </cell>
          <cell r="BS47">
            <v>0.12474443229172055</v>
          </cell>
          <cell r="BT47">
            <v>4.5414393592354614E-2</v>
          </cell>
          <cell r="BU47">
            <v>7.9330038699365946E-2</v>
          </cell>
          <cell r="BV47">
            <v>0.75864410744836375</v>
          </cell>
          <cell r="BW47">
            <v>1.6446340402340794E-3</v>
          </cell>
          <cell r="BX47">
            <v>3.0026610066768286E-3</v>
          </cell>
          <cell r="BY47">
            <v>2.1598479620375094E-3</v>
          </cell>
          <cell r="BZ47">
            <v>14283366</v>
          </cell>
          <cell r="CA47">
            <v>13743625</v>
          </cell>
          <cell r="CB47">
            <v>13434472</v>
          </cell>
          <cell r="CC47">
            <v>13072792</v>
          </cell>
          <cell r="CD47">
            <v>12885742</v>
          </cell>
          <cell r="CE47">
            <v>12129533</v>
          </cell>
          <cell r="CF47">
            <v>12219932</v>
          </cell>
          <cell r="CG47">
            <v>11548350</v>
          </cell>
          <cell r="CH47">
            <v>11865609</v>
          </cell>
          <cell r="CI47">
            <v>12194820</v>
          </cell>
          <cell r="CJ47">
            <v>12942903</v>
          </cell>
          <cell r="CK47">
            <v>12972904</v>
          </cell>
          <cell r="CL47">
            <v>12887332</v>
          </cell>
          <cell r="CM47">
            <v>12575456</v>
          </cell>
          <cell r="CN47">
            <v>12421918</v>
          </cell>
          <cell r="CO47">
            <v>12302979</v>
          </cell>
          <cell r="CP47">
            <v>13545744</v>
          </cell>
          <cell r="CQ47">
            <v>13423571</v>
          </cell>
          <cell r="CR47">
            <v>13620906</v>
          </cell>
          <cell r="CS47">
            <v>13697179</v>
          </cell>
          <cell r="CT47">
            <v>13917895</v>
          </cell>
          <cell r="CU47">
            <v>13898951</v>
          </cell>
          <cell r="CV47">
            <v>14419461</v>
          </cell>
          <cell r="CW47">
            <v>14272743</v>
          </cell>
          <cell r="CX47">
            <v>14135528</v>
          </cell>
          <cell r="CY47">
            <v>14425550</v>
          </cell>
          <cell r="CZ47">
            <v>15473039</v>
          </cell>
          <cell r="DA47">
            <v>14428785</v>
          </cell>
          <cell r="DB47">
            <v>15077051</v>
          </cell>
          <cell r="DC47">
            <v>15965750</v>
          </cell>
          <cell r="DD47">
            <v>16616891</v>
          </cell>
          <cell r="DE47">
            <v>16730762</v>
          </cell>
          <cell r="DF47">
            <v>16778631</v>
          </cell>
          <cell r="DG47">
            <v>1532628</v>
          </cell>
          <cell r="DH47">
            <v>1578313</v>
          </cell>
          <cell r="DI47">
            <v>1691552</v>
          </cell>
          <cell r="DJ47">
            <v>1773903</v>
          </cell>
          <cell r="DK47">
            <v>1837100</v>
          </cell>
          <cell r="DL47">
            <v>1749420</v>
          </cell>
          <cell r="DM47">
            <v>1819236</v>
          </cell>
          <cell r="DN47">
            <v>1924193</v>
          </cell>
          <cell r="DO47">
            <v>1999780</v>
          </cell>
          <cell r="DP47">
            <v>463610</v>
          </cell>
          <cell r="DQ47">
            <v>729433</v>
          </cell>
          <cell r="DR47">
            <v>870546</v>
          </cell>
          <cell r="DS47">
            <v>925355</v>
          </cell>
          <cell r="DT47">
            <v>795096</v>
          </cell>
          <cell r="DU47">
            <v>966429</v>
          </cell>
          <cell r="DV47">
            <v>562347</v>
          </cell>
          <cell r="DW47">
            <v>1068434</v>
          </cell>
          <cell r="DX47">
            <v>1054060</v>
          </cell>
          <cell r="DY47">
            <v>1187461</v>
          </cell>
          <cell r="DZ47">
            <v>1325354</v>
          </cell>
          <cell r="EA47">
            <v>1403073</v>
          </cell>
          <cell r="EB47">
            <v>1410759</v>
          </cell>
          <cell r="EC47">
            <v>1542883</v>
          </cell>
          <cell r="ED47">
            <v>1586460</v>
          </cell>
          <cell r="EE47">
            <v>1615215</v>
          </cell>
          <cell r="EF47">
            <v>1587672</v>
          </cell>
          <cell r="EG47">
            <v>1606209</v>
          </cell>
          <cell r="EH47">
            <v>1551228</v>
          </cell>
          <cell r="EI47">
            <v>1567820</v>
          </cell>
          <cell r="EJ47">
            <v>1567820</v>
          </cell>
          <cell r="EK47">
            <v>1089376</v>
          </cell>
          <cell r="EL47">
            <v>1258313</v>
          </cell>
          <cell r="EM47">
            <v>1241702</v>
          </cell>
          <cell r="EN47"/>
          <cell r="EO47">
            <v>594844</v>
          </cell>
          <cell r="EP47">
            <v>715646</v>
          </cell>
          <cell r="EQ47"/>
          <cell r="ER47">
            <v>1310490</v>
          </cell>
          <cell r="ES47">
            <v>1302169</v>
          </cell>
          <cell r="ET47">
            <v>963518</v>
          </cell>
          <cell r="EU47">
            <v>842356</v>
          </cell>
          <cell r="EV47">
            <v>1805874</v>
          </cell>
          <cell r="EW47">
            <v>304908</v>
          </cell>
          <cell r="EX47">
            <v>8548090</v>
          </cell>
        </row>
        <row r="48">
          <cell r="B48" t="str">
            <v>Access Bank</v>
          </cell>
          <cell r="C48">
            <v>13.211421</v>
          </cell>
          <cell r="D48">
            <v>3.0117579999999999</v>
          </cell>
          <cell r="E48">
            <v>9.4681909999999991</v>
          </cell>
          <cell r="F48">
            <v>1.548573</v>
          </cell>
          <cell r="G48">
            <v>1.548573</v>
          </cell>
          <cell r="H48">
            <v>1.5485720000000001</v>
          </cell>
          <cell r="I48">
            <v>7.4992219999999996</v>
          </cell>
          <cell r="J48">
            <v>8.4261000000000003E-2</v>
          </cell>
          <cell r="K48">
            <v>2.1857158343220086E-3</v>
          </cell>
          <cell r="L48">
            <v>9.1534000000000004E-2</v>
          </cell>
          <cell r="M48"/>
          <cell r="N48">
            <v>2.0484209366629716E-3</v>
          </cell>
          <cell r="O48">
            <v>2.0516286544976191E-3</v>
          </cell>
          <cell r="P48">
            <v>1.8964658226664458E-3</v>
          </cell>
          <cell r="Q48">
            <v>1.8007378023300142E-3</v>
          </cell>
          <cell r="R48">
            <v>3.054236376745398E-3</v>
          </cell>
          <cell r="S48">
            <v>2.2065882322935336E-3</v>
          </cell>
          <cell r="T48">
            <v>2.1361570973136884E-3</v>
          </cell>
          <cell r="U48">
            <v>2.1285687681249004E-3</v>
          </cell>
          <cell r="V48">
            <v>2.2419599247405554E-3</v>
          </cell>
          <cell r="W48">
            <v>2.3693348811477293E-3</v>
          </cell>
          <cell r="X48">
            <v>2.5147359948446612E-3</v>
          </cell>
          <cell r="Y48">
            <v>2.5469222090728771E-3</v>
          </cell>
          <cell r="Z48">
            <v>2.6348489843907E-3</v>
          </cell>
          <cell r="AA48">
            <v>2.715016942172869E-3</v>
          </cell>
          <cell r="AB48">
            <v>2.7940324670370181E-3</v>
          </cell>
          <cell r="AC48">
            <v>2.8657683321832196E-3</v>
          </cell>
          <cell r="AD48">
            <v>2.832707856838871E-3</v>
          </cell>
          <cell r="AE48">
            <v>2.8564793770308921E-3</v>
          </cell>
          <cell r="AF48">
            <v>3.0557541932423569E-3</v>
          </cell>
          <cell r="AG48">
            <v>3.1188887467972362E-3</v>
          </cell>
          <cell r="AH48">
            <v>3.0646052462589717E-3</v>
          </cell>
          <cell r="AI48">
            <v>3.095287125766134E-3</v>
          </cell>
          <cell r="AJ48">
            <v>3.289699569708259E-3</v>
          </cell>
          <cell r="AK48">
            <v>3.25405419623901E-3</v>
          </cell>
          <cell r="AL48">
            <v>3.2539850902409458E-3</v>
          </cell>
          <cell r="AM48">
            <v>3.383897920984251E-3</v>
          </cell>
          <cell r="AN48">
            <v>3.5439711939486002E-3</v>
          </cell>
          <cell r="AO48">
            <v>3.5303941842276506E-3</v>
          </cell>
          <cell r="AP48">
            <v>3.5003510202464873E-3</v>
          </cell>
          <cell r="AQ48">
            <v>3.7630384628247202E-3</v>
          </cell>
          <cell r="AR48">
            <v>3.9182679979662049E-3</v>
          </cell>
          <cell r="AS48">
            <v>313413032</v>
          </cell>
          <cell r="AT48">
            <v>195568503</v>
          </cell>
          <cell r="AU48">
            <v>0</v>
          </cell>
          <cell r="AV48">
            <v>228782134</v>
          </cell>
          <cell r="AW48">
            <v>0</v>
          </cell>
          <cell r="AX48">
            <v>40312354</v>
          </cell>
          <cell r="AY48">
            <v>51920201</v>
          </cell>
          <cell r="AZ48">
            <v>263782134</v>
          </cell>
          <cell r="BA48">
            <v>13553634</v>
          </cell>
          <cell r="BB48">
            <v>20834301</v>
          </cell>
          <cell r="BC48">
            <v>20834.300999999999</v>
          </cell>
          <cell r="BD48">
            <v>4733253</v>
          </cell>
          <cell r="BE48"/>
          <cell r="BF48">
            <v>2.1952113648601849E-3</v>
          </cell>
          <cell r="BG48">
            <v>1.0318462949232311E-3</v>
          </cell>
          <cell r="BH48">
            <v>2.2167668698400136E-3</v>
          </cell>
          <cell r="BI48">
            <v>1.7332845752887163E-3</v>
          </cell>
          <cell r="BJ48">
            <v>4.6293110554031144E-4</v>
          </cell>
          <cell r="BK48">
            <v>9.1826689770014527E-2</v>
          </cell>
          <cell r="BL48">
            <v>1.1640781899430932E-2</v>
          </cell>
          <cell r="BM48">
            <v>0.20649782070726805</v>
          </cell>
          <cell r="BN48">
            <v>0.20649782070726805</v>
          </cell>
          <cell r="BO48">
            <v>0.50601365673136012</v>
          </cell>
          <cell r="BP48">
            <v>0.88010142435979755</v>
          </cell>
          <cell r="BQ48">
            <v>6.647839820560196E-2</v>
          </cell>
          <cell r="BR48">
            <v>0.10313047187734066</v>
          </cell>
          <cell r="BS48">
            <v>0.11945480932873491</v>
          </cell>
          <cell r="BT48">
            <v>2.8191075996502932E-2</v>
          </cell>
          <cell r="BU48">
            <v>9.1263733332231978E-2</v>
          </cell>
          <cell r="BV48">
            <v>0.31809223113475427</v>
          </cell>
          <cell r="BW48">
            <v>7.1158100614695553E-4</v>
          </cell>
          <cell r="BX48">
            <v>2.0412723135802072E-3</v>
          </cell>
          <cell r="BY48">
            <v>1.2311451936707816E-3</v>
          </cell>
          <cell r="BZ48">
            <v>13211421</v>
          </cell>
          <cell r="CA48">
            <v>12244938</v>
          </cell>
          <cell r="CB48">
            <v>11114886</v>
          </cell>
          <cell r="CC48">
            <v>9835380</v>
          </cell>
          <cell r="CD48">
            <v>10147491</v>
          </cell>
          <cell r="CE48">
            <v>11016375</v>
          </cell>
          <cell r="CF48">
            <v>10448828</v>
          </cell>
          <cell r="CG48">
            <v>9704724</v>
          </cell>
          <cell r="CH48">
            <v>9318142</v>
          </cell>
          <cell r="CI48">
            <v>9574020</v>
          </cell>
          <cell r="CJ48">
            <v>10039705</v>
          </cell>
          <cell r="CK48">
            <v>10492739</v>
          </cell>
          <cell r="CL48">
            <v>10235524</v>
          </cell>
          <cell r="CM48">
            <v>10105088</v>
          </cell>
          <cell r="CN48">
            <v>10119596</v>
          </cell>
          <cell r="CO48">
            <v>9977176</v>
          </cell>
          <cell r="CP48">
            <v>10295352</v>
          </cell>
          <cell r="CQ48">
            <v>10137915</v>
          </cell>
          <cell r="CR48">
            <v>9885064</v>
          </cell>
          <cell r="CS48">
            <v>10603271</v>
          </cell>
          <cell r="CT48">
            <v>10465400</v>
          </cell>
          <cell r="CU48">
            <v>10351824</v>
          </cell>
          <cell r="CV48">
            <v>9973356</v>
          </cell>
          <cell r="CW48">
            <v>10507615</v>
          </cell>
          <cell r="CX48">
            <v>10533322</v>
          </cell>
          <cell r="CY48">
            <v>10803306</v>
          </cell>
          <cell r="CZ48">
            <v>10546605</v>
          </cell>
          <cell r="DA48">
            <v>10300961</v>
          </cell>
          <cell r="DB48">
            <v>10239922</v>
          </cell>
          <cell r="DC48">
            <v>9678121</v>
          </cell>
          <cell r="DD48">
            <v>8935515</v>
          </cell>
          <cell r="DE48">
            <v>9268777</v>
          </cell>
          <cell r="DF48">
            <v>9657867</v>
          </cell>
          <cell r="DG48">
            <v>1548572</v>
          </cell>
          <cell r="DH48">
            <v>1767517</v>
          </cell>
          <cell r="DI48">
            <v>1594829</v>
          </cell>
          <cell r="DJ48">
            <v>1498504</v>
          </cell>
          <cell r="DK48">
            <v>1412615</v>
          </cell>
          <cell r="DL48">
            <v>1777892</v>
          </cell>
          <cell r="DM48">
            <v>1765576</v>
          </cell>
          <cell r="DN48">
            <v>1815489</v>
          </cell>
          <cell r="DO48">
            <v>1817951</v>
          </cell>
          <cell r="DP48">
            <v>1905495</v>
          </cell>
          <cell r="DQ48">
            <v>1900802</v>
          </cell>
          <cell r="DR48">
            <v>1911485</v>
          </cell>
          <cell r="DS48">
            <v>1928586</v>
          </cell>
          <cell r="DT48">
            <v>2063479</v>
          </cell>
          <cell r="DU48">
            <v>2041690</v>
          </cell>
          <cell r="DV48">
            <v>2053824</v>
          </cell>
          <cell r="DW48">
            <v>2132336</v>
          </cell>
          <cell r="DX48">
            <v>2074929</v>
          </cell>
          <cell r="DY48">
            <v>2073144</v>
          </cell>
          <cell r="DZ48">
            <v>2088544</v>
          </cell>
          <cell r="EA48">
            <v>2073408</v>
          </cell>
          <cell r="EB48">
            <v>2154496</v>
          </cell>
          <cell r="EC48">
            <v>2159748</v>
          </cell>
          <cell r="ED48">
            <v>2080839</v>
          </cell>
          <cell r="EE48">
            <v>2032789</v>
          </cell>
          <cell r="EF48">
            <v>2044903</v>
          </cell>
          <cell r="EG48">
            <v>1975069</v>
          </cell>
          <cell r="EH48">
            <v>1957169</v>
          </cell>
          <cell r="EI48">
            <v>1914759</v>
          </cell>
          <cell r="EJ48">
            <v>1914759</v>
          </cell>
          <cell r="EK48">
            <v>1929129</v>
          </cell>
          <cell r="EL48">
            <v>1905126</v>
          </cell>
          <cell r="EM48">
            <v>1869047</v>
          </cell>
          <cell r="EN48"/>
          <cell r="EO48">
            <v>586316</v>
          </cell>
          <cell r="EP48">
            <v>572380</v>
          </cell>
          <cell r="EQ48"/>
          <cell r="ER48">
            <v>1158696</v>
          </cell>
          <cell r="ES48">
            <v>1019770</v>
          </cell>
          <cell r="ET48">
            <v>20791</v>
          </cell>
          <cell r="EU48">
            <v>180808</v>
          </cell>
          <cell r="EV48">
            <v>201599</v>
          </cell>
          <cell r="EW48">
            <v>135958</v>
          </cell>
          <cell r="EX48">
            <v>3011758</v>
          </cell>
        </row>
        <row r="49">
          <cell r="B49" t="str">
            <v>United Bank for Africa</v>
          </cell>
          <cell r="C49">
            <v>13.598404</v>
          </cell>
          <cell r="D49">
            <v>1.9645410000000001</v>
          </cell>
          <cell r="E49">
            <v>10.976976000000001</v>
          </cell>
          <cell r="F49">
            <v>0.82270399999999999</v>
          </cell>
          <cell r="G49">
            <v>0.82270399999999999</v>
          </cell>
          <cell r="H49">
            <v>0.82270399999999999</v>
          </cell>
          <cell r="I49">
            <v>6.5451670000000002</v>
          </cell>
          <cell r="J49">
            <v>-0.64594499999999999</v>
          </cell>
          <cell r="K49">
            <v>-1.6755702099442563E-2</v>
          </cell>
          <cell r="L49">
            <v>-1.381548</v>
          </cell>
          <cell r="M49"/>
          <cell r="N49">
            <v>1.9167878220220638E-3</v>
          </cell>
          <cell r="O49">
            <v>2.6478058238514623E-3</v>
          </cell>
          <cell r="P49">
            <v>2.6901628106971122E-3</v>
          </cell>
          <cell r="Q49">
            <v>2.539407753601391E-3</v>
          </cell>
          <cell r="R49">
            <v>2.5740425061336432E-3</v>
          </cell>
          <cell r="S49">
            <v>3.0951382261805559E-3</v>
          </cell>
          <cell r="T49">
            <v>2.9450459275832614E-3</v>
          </cell>
          <cell r="U49">
            <v>2.8365664556045428E-3</v>
          </cell>
          <cell r="V49">
            <v>2.7548729460574102E-3</v>
          </cell>
          <cell r="W49">
            <v>2.7088311332906234E-3</v>
          </cell>
          <cell r="X49">
            <v>2.9228520954314944E-3</v>
          </cell>
          <cell r="Y49">
            <v>2.8515454749863801E-3</v>
          </cell>
          <cell r="Z49">
            <v>2.9141050898736903E-3</v>
          </cell>
          <cell r="AA49">
            <v>2.7743133368893511E-3</v>
          </cell>
          <cell r="AB49">
            <v>2.1470700496677526E-3</v>
          </cell>
          <cell r="AC49">
            <v>2.0044733969198118E-3</v>
          </cell>
          <cell r="AD49">
            <v>2.2052935247155385E-3</v>
          </cell>
          <cell r="AE49">
            <v>2.3316271860098323E-3</v>
          </cell>
          <cell r="AF49">
            <v>2.020231259853443E-3</v>
          </cell>
          <cell r="AG49">
            <v>1.9487866954207773E-3</v>
          </cell>
          <cell r="AH49">
            <v>2.2036384108273721E-3</v>
          </cell>
          <cell r="AI49">
            <v>2.0994959873449227E-3</v>
          </cell>
          <cell r="AJ49">
            <v>1.708461816788139E-3</v>
          </cell>
          <cell r="AK49">
            <v>1.9597987308742869E-3</v>
          </cell>
          <cell r="AL49">
            <v>1.914723228659556E-3</v>
          </cell>
          <cell r="AM49">
            <v>1.8501874804122268E-3</v>
          </cell>
          <cell r="AN49">
            <v>1.7724052524856274E-3</v>
          </cell>
          <cell r="AO49">
            <v>1.5934328058627707E-3</v>
          </cell>
          <cell r="AP49">
            <v>1.5618806344033891E-3</v>
          </cell>
          <cell r="AQ49">
            <v>1.7389921178298006E-3</v>
          </cell>
          <cell r="AR49">
            <v>1.7297540438505241E-3</v>
          </cell>
          <cell r="AS49">
            <v>313413032</v>
          </cell>
          <cell r="AT49">
            <v>195568503</v>
          </cell>
          <cell r="AU49">
            <v>0</v>
          </cell>
          <cell r="AV49">
            <v>228782134</v>
          </cell>
          <cell r="AW49">
            <v>0</v>
          </cell>
          <cell r="AX49">
            <v>40312354</v>
          </cell>
          <cell r="AY49">
            <v>51920201</v>
          </cell>
          <cell r="AZ49">
            <v>263782134</v>
          </cell>
          <cell r="BA49">
            <v>13553634</v>
          </cell>
          <cell r="BB49">
            <v>20834301</v>
          </cell>
          <cell r="BC49">
            <v>20834.300999999999</v>
          </cell>
          <cell r="BD49">
            <v>4733253</v>
          </cell>
          <cell r="BE49"/>
          <cell r="BF49">
            <v>2.2595125085151857E-3</v>
          </cell>
          <cell r="BG49">
            <v>6.7306349051775717E-4</v>
          </cell>
          <cell r="BH49">
            <v>2.5700154050366068E-3</v>
          </cell>
          <cell r="BI49">
            <v>9.2083555251439909E-4</v>
          </cell>
          <cell r="BJ49">
            <v>-6.987147322273758E-3</v>
          </cell>
          <cell r="BK49">
            <v>-1.0904963313790086</v>
          </cell>
          <cell r="BL49">
            <v>-0.10383469848008035</v>
          </cell>
          <cell r="BM49">
            <v>0.12569641080204677</v>
          </cell>
          <cell r="BN49">
            <v>0.12569641080204677</v>
          </cell>
          <cell r="BO49">
            <v>-5.9940089865202193</v>
          </cell>
          <cell r="BP49">
            <v>-14.331128307538693</v>
          </cell>
          <cell r="BQ49">
            <v>0.47794441789628939</v>
          </cell>
          <cell r="BR49">
            <v>0.62864080201576789</v>
          </cell>
          <cell r="BS49">
            <v>8.2868877656174136E-2</v>
          </cell>
          <cell r="BT49">
            <v>3.7802657085931397E-2</v>
          </cell>
          <cell r="BU49">
            <v>4.5066220570242739E-2</v>
          </cell>
          <cell r="BV49">
            <v>0.17896923524293029</v>
          </cell>
          <cell r="BW49">
            <v>2.1244448106029455E-3</v>
          </cell>
          <cell r="BX49">
            <v>5.94276992831109E-3</v>
          </cell>
          <cell r="BY49">
            <v>3.6150566613224132E-3</v>
          </cell>
          <cell r="BZ49">
            <v>13598404</v>
          </cell>
          <cell r="CA49">
            <v>19710685</v>
          </cell>
          <cell r="CB49">
            <v>19720292</v>
          </cell>
          <cell r="CC49">
            <v>18997417</v>
          </cell>
          <cell r="CD49">
            <v>18743174</v>
          </cell>
          <cell r="CE49">
            <v>21806135</v>
          </cell>
          <cell r="CF49">
            <v>19040103</v>
          </cell>
          <cell r="CG49">
            <v>18752922</v>
          </cell>
          <cell r="CH49">
            <v>16088319</v>
          </cell>
          <cell r="CI49">
            <v>15970502</v>
          </cell>
          <cell r="CJ49">
            <v>15739828</v>
          </cell>
          <cell r="CK49">
            <v>17169559</v>
          </cell>
          <cell r="CL49">
            <v>15332118</v>
          </cell>
          <cell r="CM49">
            <v>15793296</v>
          </cell>
          <cell r="CN49">
            <v>13811976</v>
          </cell>
          <cell r="CO49">
            <v>7086915</v>
          </cell>
          <cell r="CP49">
            <v>6504732</v>
          </cell>
          <cell r="CQ49">
            <v>6937385</v>
          </cell>
          <cell r="CR49">
            <v>7748462</v>
          </cell>
          <cell r="CS49">
            <v>6281056</v>
          </cell>
          <cell r="CT49">
            <v>5601281</v>
          </cell>
          <cell r="CU49">
            <v>7539176</v>
          </cell>
          <cell r="CV49">
            <v>5761555</v>
          </cell>
          <cell r="CW49">
            <v>6538183</v>
          </cell>
          <cell r="CX49">
            <v>7781237</v>
          </cell>
          <cell r="CY49">
            <v>8176112</v>
          </cell>
          <cell r="CZ49">
            <v>7269162</v>
          </cell>
          <cell r="DA49">
            <v>5332978</v>
          </cell>
          <cell r="DB49">
            <v>4755787</v>
          </cell>
          <cell r="DC49">
            <v>4354318</v>
          </cell>
          <cell r="DD49">
            <v>3726303</v>
          </cell>
          <cell r="DE49">
            <v>3984411</v>
          </cell>
          <cell r="DF49">
            <v>3709630</v>
          </cell>
          <cell r="DG49">
            <v>822704</v>
          </cell>
          <cell r="DH49">
            <v>2094574</v>
          </cell>
          <cell r="DI49">
            <v>2149378</v>
          </cell>
          <cell r="DJ49">
            <v>2164973</v>
          </cell>
          <cell r="DK49">
            <v>2256791</v>
          </cell>
          <cell r="DL49">
            <v>2493102</v>
          </cell>
          <cell r="DM49">
            <v>2428989</v>
          </cell>
          <cell r="DN49">
            <v>2312994</v>
          </cell>
          <cell r="DO49">
            <v>2241806</v>
          </cell>
          <cell r="DP49">
            <v>2299717</v>
          </cell>
          <cell r="DQ49">
            <v>2212823</v>
          </cell>
          <cell r="DR49">
            <v>2184034</v>
          </cell>
          <cell r="DS49">
            <v>2174218</v>
          </cell>
          <cell r="DT49">
            <v>2131778</v>
          </cell>
          <cell r="DU49">
            <v>2127002</v>
          </cell>
          <cell r="DV49">
            <v>2123592</v>
          </cell>
          <cell r="DW49">
            <v>2161995</v>
          </cell>
          <cell r="DX49">
            <v>2159848</v>
          </cell>
          <cell r="DY49">
            <v>2153962</v>
          </cell>
          <cell r="DZ49">
            <v>2148603</v>
          </cell>
          <cell r="EA49">
            <v>2143386</v>
          </cell>
          <cell r="EB49">
            <v>2175142</v>
          </cell>
          <cell r="EC49">
            <v>2185477</v>
          </cell>
          <cell r="ED49">
            <v>1135692</v>
          </cell>
          <cell r="EE49">
            <v>1119088</v>
          </cell>
          <cell r="EF49">
            <v>1043147</v>
          </cell>
          <cell r="EG49">
            <v>1172769</v>
          </cell>
          <cell r="EH49">
            <v>1222199</v>
          </cell>
          <cell r="EI49">
            <v>1138961</v>
          </cell>
          <cell r="EJ49">
            <v>1138961</v>
          </cell>
          <cell r="EK49">
            <v>807249</v>
          </cell>
          <cell r="EL49">
            <v>1007444</v>
          </cell>
          <cell r="EM49">
            <v>1059034</v>
          </cell>
          <cell r="EN49"/>
          <cell r="EO49">
            <v>-432216</v>
          </cell>
          <cell r="EP49">
            <v>360108</v>
          </cell>
          <cell r="EQ49"/>
          <cell r="ER49">
            <v>-72108</v>
          </cell>
          <cell r="ES49">
            <v>1033389</v>
          </cell>
          <cell r="ET49">
            <v>843773</v>
          </cell>
          <cell r="EU49">
            <v>498445</v>
          </cell>
          <cell r="EV49">
            <v>1342218</v>
          </cell>
          <cell r="EW49">
            <v>-1679089</v>
          </cell>
          <cell r="EX49">
            <v>1964541</v>
          </cell>
        </row>
        <row r="50">
          <cell r="B50" t="str">
            <v>Middle East Bank</v>
          </cell>
          <cell r="C50">
            <v>11.186375999999999</v>
          </cell>
          <cell r="D50">
            <v>5.5730950000000004</v>
          </cell>
          <cell r="E50">
            <v>9.4654260000000008</v>
          </cell>
          <cell r="F50">
            <v>1.3106180000000001</v>
          </cell>
          <cell r="G50">
            <v>1.3340259999999999</v>
          </cell>
          <cell r="H50">
            <v>1.400069</v>
          </cell>
          <cell r="I50">
            <v>5.1281379999999999</v>
          </cell>
          <cell r="J50">
            <v>4.1189000000000003E-2</v>
          </cell>
          <cell r="K50">
            <v>1.06843556924187E-3</v>
          </cell>
          <cell r="L50">
            <v>0.15098900000000001</v>
          </cell>
          <cell r="M50"/>
          <cell r="N50">
            <v>1.8806391277339236E-3</v>
          </cell>
          <cell r="O50">
            <v>1.8209353142445543E-3</v>
          </cell>
          <cell r="P50">
            <v>1.8384441104428977E-3</v>
          </cell>
          <cell r="Q50">
            <v>1.8013977835241667E-3</v>
          </cell>
          <cell r="R50">
            <v>1.1338101159467694E-3</v>
          </cell>
          <cell r="S50">
            <v>2.0371696293137492E-3</v>
          </cell>
          <cell r="T50">
            <v>1.9381654573148357E-3</v>
          </cell>
          <cell r="U50">
            <v>1.8271760594003651E-3</v>
          </cell>
          <cell r="V50">
            <v>1.5765315223912509E-3</v>
          </cell>
          <cell r="W50">
            <v>1.5575776991289467E-3</v>
          </cell>
          <cell r="X50">
            <v>1.4133233687721931E-3</v>
          </cell>
          <cell r="Y50">
            <v>1.401315282129908E-3</v>
          </cell>
          <cell r="Z50">
            <v>1.3763618780880339E-3</v>
          </cell>
          <cell r="AA50">
            <v>1.4170696233015406E-3</v>
          </cell>
          <cell r="AB50">
            <v>1.5495526780470799E-3</v>
          </cell>
          <cell r="AC50">
            <v>1.4768173016462597E-3</v>
          </cell>
          <cell r="AD50">
            <v>1.4769299628961381E-3</v>
          </cell>
          <cell r="AE50">
            <v>1.5549463853591901E-3</v>
          </cell>
          <cell r="AF50">
            <v>1.60193549973903E-3</v>
          </cell>
          <cell r="AG50">
            <v>1.6547505318533901E-3</v>
          </cell>
          <cell r="AH50">
            <v>1.6597976324624964E-3</v>
          </cell>
          <cell r="AI50">
            <v>1.7406970541681173E-3</v>
          </cell>
          <cell r="AJ50">
            <v>1.7623379659851292E-3</v>
          </cell>
          <cell r="AK50">
            <v>1.9075708158961323E-3</v>
          </cell>
          <cell r="AL50">
            <v>1.9305963266920123E-3</v>
          </cell>
          <cell r="AM50">
            <v>1.9367902077399666E-3</v>
          </cell>
          <cell r="AN50">
            <v>2.0384148379067593E-3</v>
          </cell>
          <cell r="AO50">
            <v>2.13588530685444E-3</v>
          </cell>
          <cell r="AP50">
            <v>2.277695536393396E-3</v>
          </cell>
          <cell r="AQ50">
            <v>2.3491586322533392E-3</v>
          </cell>
          <cell r="AR50">
            <v>2.2687049910540499E-3</v>
          </cell>
          <cell r="AS50">
            <v>313413032</v>
          </cell>
          <cell r="AT50">
            <v>195568503</v>
          </cell>
          <cell r="AU50">
            <v>0</v>
          </cell>
          <cell r="AV50">
            <v>228782134</v>
          </cell>
          <cell r="AW50">
            <v>0</v>
          </cell>
          <cell r="AX50">
            <v>40312354</v>
          </cell>
          <cell r="AY50">
            <v>51920201</v>
          </cell>
          <cell r="AZ50">
            <v>263782134</v>
          </cell>
          <cell r="BA50">
            <v>13553634</v>
          </cell>
          <cell r="BB50">
            <v>20834301</v>
          </cell>
          <cell r="BC50">
            <v>20834.300999999999</v>
          </cell>
          <cell r="BD50">
            <v>4733253</v>
          </cell>
          <cell r="BE50"/>
          <cell r="BF50">
            <v>1.8587296345184379E-3</v>
          </cell>
          <cell r="BG50">
            <v>1.9093756626545641E-3</v>
          </cell>
          <cell r="BH50">
            <v>2.2161195064318287E-3</v>
          </cell>
          <cell r="BI50">
            <v>1.5670682422515051E-3</v>
          </cell>
          <cell r="BJ50">
            <v>7.6362340435713605E-4</v>
          </cell>
          <cell r="BK50">
            <v>9.2282139554675111E-2</v>
          </cell>
          <cell r="BL50">
            <v>1.1113122900557498E-2</v>
          </cell>
          <cell r="BM50">
            <v>0.26013847521264055</v>
          </cell>
          <cell r="BN50">
            <v>0.25557385546176803</v>
          </cell>
          <cell r="BO50">
            <v>0.32690159499604438</v>
          </cell>
          <cell r="BP50">
            <v>0.72873066996945124</v>
          </cell>
          <cell r="BQ50">
            <v>7.9975226480446054E-2</v>
          </cell>
          <cell r="BR50">
            <v>0.49866120377490991</v>
          </cell>
          <cell r="BS50">
            <v>0.10612007547927887</v>
          </cell>
          <cell r="BT50">
            <v>5.8940412103446055E-2</v>
          </cell>
          <cell r="BU50">
            <v>4.717966337583282E-2</v>
          </cell>
          <cell r="BV50">
            <v>0.58878438223488305</v>
          </cell>
          <cell r="BW50">
            <v>3.2365223742198915E-3</v>
          </cell>
          <cell r="BX50">
            <v>0</v>
          </cell>
          <cell r="BY50">
            <v>1.8904712754111088E-3</v>
          </cell>
          <cell r="BZ50">
            <v>11186376</v>
          </cell>
          <cell r="CA50">
            <v>10548437</v>
          </cell>
          <cell r="CB50">
            <v>10259401</v>
          </cell>
          <cell r="CC50">
            <v>9684410</v>
          </cell>
          <cell r="CD50">
            <v>11021603</v>
          </cell>
          <cell r="CE50">
            <v>11047315</v>
          </cell>
          <cell r="CF50">
            <v>10187423</v>
          </cell>
          <cell r="CG50">
            <v>8963839</v>
          </cell>
          <cell r="CH50">
            <v>8466284</v>
          </cell>
          <cell r="CI50">
            <v>6913684</v>
          </cell>
          <cell r="CJ50">
            <v>6607009</v>
          </cell>
          <cell r="CK50">
            <v>5620524</v>
          </cell>
          <cell r="CL50">
            <v>5360864</v>
          </cell>
          <cell r="CM50">
            <v>5343660</v>
          </cell>
          <cell r="CN50">
            <v>5165484</v>
          </cell>
          <cell r="CO50">
            <v>5090148</v>
          </cell>
          <cell r="CP50">
            <v>5121036</v>
          </cell>
          <cell r="CQ50">
            <v>5092123</v>
          </cell>
          <cell r="CR50">
            <v>5249639</v>
          </cell>
          <cell r="CS50">
            <v>5280693</v>
          </cell>
          <cell r="CT50">
            <v>5233522</v>
          </cell>
          <cell r="CU50">
            <v>5237919</v>
          </cell>
          <cell r="CV50">
            <v>5443993</v>
          </cell>
          <cell r="CW50">
            <v>5375994</v>
          </cell>
          <cell r="CX50">
            <v>5677553</v>
          </cell>
          <cell r="CY50">
            <v>6288542</v>
          </cell>
          <cell r="CZ50">
            <v>6192662</v>
          </cell>
          <cell r="DA50">
            <v>5836720</v>
          </cell>
          <cell r="DB50">
            <v>5936601</v>
          </cell>
          <cell r="DC50">
            <v>5906089</v>
          </cell>
          <cell r="DD50">
            <v>6153754</v>
          </cell>
          <cell r="DE50">
            <v>6204136</v>
          </cell>
          <cell r="DF50">
            <v>5765799</v>
          </cell>
          <cell r="DG50">
            <v>1400069</v>
          </cell>
          <cell r="DH50">
            <v>1358025</v>
          </cell>
          <cell r="DI50">
            <v>1327137</v>
          </cell>
          <cell r="DJ50">
            <v>1300810</v>
          </cell>
          <cell r="DK50">
            <v>1274338</v>
          </cell>
          <cell r="DL50">
            <v>1211034</v>
          </cell>
          <cell r="DM50">
            <v>1191351</v>
          </cell>
          <cell r="DN50">
            <v>1183564</v>
          </cell>
          <cell r="DO50">
            <v>1155784</v>
          </cell>
          <cell r="DP50">
            <v>1220672</v>
          </cell>
          <cell r="DQ50">
            <v>1218322</v>
          </cell>
          <cell r="DR50">
            <v>1192491</v>
          </cell>
          <cell r="DS50">
            <v>1157878</v>
          </cell>
          <cell r="DT50">
            <v>1061671</v>
          </cell>
          <cell r="DU50">
            <v>1083394</v>
          </cell>
          <cell r="DV50">
            <v>1098966</v>
          </cell>
          <cell r="DW50">
            <v>1161853</v>
          </cell>
          <cell r="DX50">
            <v>1143420</v>
          </cell>
          <cell r="DY50">
            <v>1178364</v>
          </cell>
          <cell r="DZ50">
            <v>1213931</v>
          </cell>
          <cell r="EA50">
            <v>1192109</v>
          </cell>
          <cell r="EB50">
            <v>1235641</v>
          </cell>
          <cell r="EC50">
            <v>1237851</v>
          </cell>
          <cell r="ED50">
            <v>1252646</v>
          </cell>
          <cell r="EE50">
            <v>1263462</v>
          </cell>
          <cell r="EF50">
            <v>1197477</v>
          </cell>
          <cell r="EG50">
            <v>1193546</v>
          </cell>
          <cell r="EH50">
            <v>1211872</v>
          </cell>
          <cell r="EI50">
            <v>1233695</v>
          </cell>
          <cell r="EJ50">
            <v>1233695</v>
          </cell>
          <cell r="EK50">
            <v>1216395</v>
          </cell>
          <cell r="EL50">
            <v>1169933</v>
          </cell>
          <cell r="EM50">
            <v>1175205</v>
          </cell>
          <cell r="EN50"/>
          <cell r="EO50">
            <v>220654</v>
          </cell>
          <cell r="EP50">
            <v>454332</v>
          </cell>
          <cell r="EQ50"/>
          <cell r="ER50">
            <v>674986</v>
          </cell>
          <cell r="ES50">
            <v>491883</v>
          </cell>
          <cell r="ET50">
            <v>231490</v>
          </cell>
          <cell r="EU50">
            <v>232733</v>
          </cell>
          <cell r="EV50">
            <v>464223</v>
          </cell>
          <cell r="EW50">
            <v>123400</v>
          </cell>
          <cell r="EX50">
            <v>5573095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/>
          <cell r="N51">
            <v>0</v>
          </cell>
          <cell r="O51">
            <v>-3.4659805621460311E-4</v>
          </cell>
          <cell r="P51">
            <v>-2.3365803577224138E-4</v>
          </cell>
          <cell r="Q51">
            <v>-1.4727627550347605E-4</v>
          </cell>
          <cell r="R51">
            <v>-1.2604298220518799E-4</v>
          </cell>
          <cell r="S51">
            <v>2.486597587562368E-4</v>
          </cell>
          <cell r="T51">
            <v>3.0332720763283404E-4</v>
          </cell>
          <cell r="U51">
            <v>4.8247225925182054E-4</v>
          </cell>
          <cell r="V51">
            <v>7.7033214602480042E-4</v>
          </cell>
          <cell r="W51">
            <v>9.8768066488109517E-4</v>
          </cell>
          <cell r="X51">
            <v>8.0573806999925278E-4</v>
          </cell>
          <cell r="Y51">
            <v>8.7431380415206237E-4</v>
          </cell>
          <cell r="Z51">
            <v>1.828144471978596E-3</v>
          </cell>
          <cell r="AA51">
            <v>1.9951270965040003E-3</v>
          </cell>
          <cell r="AB51">
            <v>2.2215219873531959E-3</v>
          </cell>
          <cell r="AC51">
            <v>2.3264679233426658E-3</v>
          </cell>
          <cell r="AD51">
            <v>2.5178370370550077E-3</v>
          </cell>
          <cell r="AE51">
            <v>2.9204333094317424E-3</v>
          </cell>
          <cell r="AF51">
            <v>3.0588598481347401E-3</v>
          </cell>
          <cell r="AG51">
            <v>3.34613085413629E-3</v>
          </cell>
          <cell r="AH51">
            <v>3.510592734375647E-3</v>
          </cell>
          <cell r="AI51">
            <v>3.8172873049385401E-3</v>
          </cell>
          <cell r="AJ51">
            <v>4.0857315203113587E-3</v>
          </cell>
          <cell r="AK51">
            <v>4.3179555382334422E-3</v>
          </cell>
          <cell r="AL51">
            <v>4.7633665332035748E-3</v>
          </cell>
          <cell r="AM51">
            <v>4.7657858994089222E-3</v>
          </cell>
          <cell r="AN51">
            <v>5.47534227454545E-3</v>
          </cell>
          <cell r="AO51">
            <v>5.4417109266859413E-3</v>
          </cell>
          <cell r="AP51">
            <v>5.3969313576378072E-3</v>
          </cell>
          <cell r="AQ51">
            <v>5.6779325454218797E-3</v>
          </cell>
          <cell r="AR51">
            <v>5.4898150641763069E-3</v>
          </cell>
          <cell r="AS51">
            <v>313413032</v>
          </cell>
          <cell r="AT51">
            <v>195568503</v>
          </cell>
          <cell r="AU51">
            <v>0</v>
          </cell>
          <cell r="AV51">
            <v>228782134</v>
          </cell>
          <cell r="AW51">
            <v>0</v>
          </cell>
          <cell r="AX51">
            <v>40312354</v>
          </cell>
          <cell r="AY51">
            <v>51920201</v>
          </cell>
          <cell r="AZ51">
            <v>263782134</v>
          </cell>
          <cell r="BA51">
            <v>13553634</v>
          </cell>
          <cell r="BB51">
            <v>20834301</v>
          </cell>
          <cell r="BC51">
            <v>20834.300999999999</v>
          </cell>
          <cell r="BD51">
            <v>4733253</v>
          </cell>
          <cell r="BE51"/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 t="e">
            <v>#DIV/0!</v>
          </cell>
          <cell r="BN51" t="e">
            <v>#DIV/0!</v>
          </cell>
          <cell r="BO51" t="e">
            <v>#DIV/0!</v>
          </cell>
          <cell r="BP51" t="e">
            <v>#DIV/0!</v>
          </cell>
          <cell r="BQ51" t="e">
            <v>#DIV/0!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 t="e">
            <v>#DIV/0!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4226650</v>
          </cell>
          <cell r="CB51">
            <v>4514148</v>
          </cell>
          <cell r="CC51">
            <v>4679366</v>
          </cell>
          <cell r="CD51">
            <v>5114288</v>
          </cell>
          <cell r="CE51">
            <v>6195518</v>
          </cell>
          <cell r="CF51">
            <v>6130265</v>
          </cell>
          <cell r="CG51">
            <v>6535587</v>
          </cell>
          <cell r="CH51">
            <v>6860301</v>
          </cell>
          <cell r="CI51">
            <v>6663514</v>
          </cell>
          <cell r="CJ51">
            <v>7377349</v>
          </cell>
          <cell r="CK51">
            <v>8516128</v>
          </cell>
          <cell r="CL51">
            <v>9223078</v>
          </cell>
          <cell r="CM51">
            <v>10827687</v>
          </cell>
          <cell r="CN51">
            <v>10965040</v>
          </cell>
          <cell r="CO51">
            <v>11203247</v>
          </cell>
          <cell r="CP51">
            <v>11147949</v>
          </cell>
          <cell r="CQ51">
            <v>11686475</v>
          </cell>
          <cell r="CR51">
            <v>13074106</v>
          </cell>
          <cell r="CS51">
            <v>13185616</v>
          </cell>
          <cell r="CT51">
            <v>13802498</v>
          </cell>
          <cell r="CU51">
            <v>14204005</v>
          </cell>
          <cell r="CV51">
            <v>14382397</v>
          </cell>
          <cell r="CW51">
            <v>15107721</v>
          </cell>
          <cell r="CX51">
            <v>14469562</v>
          </cell>
          <cell r="CY51">
            <v>15826494</v>
          </cell>
          <cell r="CZ51">
            <v>16857598</v>
          </cell>
          <cell r="DA51">
            <v>16800655</v>
          </cell>
          <cell r="DB51">
            <v>16589359</v>
          </cell>
          <cell r="DC51">
            <v>17019940</v>
          </cell>
          <cell r="DD51">
            <v>16250564</v>
          </cell>
          <cell r="DE51">
            <v>16544140</v>
          </cell>
          <cell r="DF51">
            <v>15562476</v>
          </cell>
          <cell r="DG51">
            <v>0</v>
          </cell>
          <cell r="DH51">
            <v>-2623862</v>
          </cell>
          <cell r="DI51">
            <v>-2324570</v>
          </cell>
          <cell r="DJ51">
            <v>-2083344</v>
          </cell>
          <cell r="DK51">
            <v>-1819961</v>
          </cell>
          <cell r="DL51">
            <v>-1320406</v>
          </cell>
          <cell r="DM51">
            <v>-1098807</v>
          </cell>
          <cell r="DN51">
            <v>-806676</v>
          </cell>
          <cell r="DO51">
            <v>-551990</v>
          </cell>
          <cell r="DP51">
            <v>-291997</v>
          </cell>
          <cell r="DQ51">
            <v>1530</v>
          </cell>
          <cell r="DR51">
            <v>-923614</v>
          </cell>
          <cell r="DS51">
            <v>-1029954</v>
          </cell>
          <cell r="DT51">
            <v>551632</v>
          </cell>
          <cell r="DU51">
            <v>768190</v>
          </cell>
          <cell r="DV51">
            <v>992269</v>
          </cell>
          <cell r="DW51">
            <v>1187760</v>
          </cell>
          <cell r="DX51">
            <v>1425436</v>
          </cell>
          <cell r="DY51">
            <v>1628858</v>
          </cell>
          <cell r="DZ51">
            <v>1717309</v>
          </cell>
          <cell r="EA51">
            <v>1817222</v>
          </cell>
          <cell r="EB51">
            <v>2037416</v>
          </cell>
          <cell r="EC51">
            <v>2182475</v>
          </cell>
          <cell r="ED51">
            <v>1933604</v>
          </cell>
          <cell r="EE51">
            <v>2068854</v>
          </cell>
          <cell r="EF51">
            <v>1993347</v>
          </cell>
          <cell r="EG51">
            <v>2106331</v>
          </cell>
          <cell r="EH51">
            <v>1718831</v>
          </cell>
          <cell r="EI51">
            <v>1154947</v>
          </cell>
          <cell r="EJ51">
            <v>1154947</v>
          </cell>
          <cell r="EK51">
            <v>1526979</v>
          </cell>
          <cell r="EL51">
            <v>1408728</v>
          </cell>
          <cell r="EM51">
            <v>1371482</v>
          </cell>
          <cell r="EN51"/>
          <cell r="EO51">
            <v>0</v>
          </cell>
          <cell r="EP51">
            <v>0</v>
          </cell>
          <cell r="EQ51"/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</row>
        <row r="52">
          <cell r="B52" t="str">
            <v>Total - Tier 3</v>
          </cell>
          <cell r="C52">
            <v>541.882206</v>
          </cell>
          <cell r="D52">
            <v>268.434774</v>
          </cell>
          <cell r="E52">
            <v>380.21907899999991</v>
          </cell>
          <cell r="F52">
            <v>55.245029999999993</v>
          </cell>
          <cell r="G52">
            <v>67.391171</v>
          </cell>
          <cell r="H52">
            <v>80.07660700000001</v>
          </cell>
          <cell r="I52">
            <v>363.54990099999998</v>
          </cell>
          <cell r="J52">
            <v>1.3882149999999998</v>
          </cell>
          <cell r="K52">
            <v>3.6010058116368503E-2</v>
          </cell>
          <cell r="L52">
            <v>2.826743</v>
          </cell>
          <cell r="M52"/>
          <cell r="N52">
            <v>8.9562388468517967E-2</v>
          </cell>
          <cell r="O52">
            <v>9.0008807548210487E-2</v>
          </cell>
          <cell r="P52">
            <v>9.1438066332603138E-2</v>
          </cell>
          <cell r="Q52">
            <v>9.2114125701855204E-2</v>
          </cell>
          <cell r="R52">
            <v>9.0414488365602119E-2</v>
          </cell>
          <cell r="S52">
            <v>9.0885134492808037E-2</v>
          </cell>
          <cell r="T52">
            <v>9.0708515527430963E-2</v>
          </cell>
          <cell r="U52">
            <v>7.9555594754754932E-2</v>
          </cell>
          <cell r="V52">
            <v>7.9478738030536233E-2</v>
          </cell>
          <cell r="W52">
            <v>8.0925552164101522E-2</v>
          </cell>
          <cell r="X52">
            <v>8.0677876289847045E-2</v>
          </cell>
          <cell r="Y52">
            <v>8.2080784494323156E-2</v>
          </cell>
          <cell r="Z52">
            <v>8.0165231412413926E-2</v>
          </cell>
          <cell r="AA52">
            <v>8.3248008726908906E-2</v>
          </cell>
          <cell r="AB52">
            <v>8.54451842441801E-2</v>
          </cell>
          <cell r="AC52">
            <v>8.7464754818644158E-2</v>
          </cell>
          <cell r="AD52">
            <v>8.6595997159703716E-2</v>
          </cell>
          <cell r="AE52">
            <v>8.8536467433351029E-2</v>
          </cell>
          <cell r="AF52">
            <v>0.10189785684452826</v>
          </cell>
          <cell r="AG52">
            <v>9.3702758491873414E-2</v>
          </cell>
          <cell r="AH52">
            <v>9.3350778513080379E-2</v>
          </cell>
          <cell r="AI52">
            <v>9.6692782311294995E-2</v>
          </cell>
          <cell r="AJ52">
            <v>9.844331235004565E-2</v>
          </cell>
          <cell r="AK52">
            <v>9.4543674296704044E-2</v>
          </cell>
          <cell r="AL52">
            <v>9.6167525181889479E-2</v>
          </cell>
          <cell r="AM52">
            <v>9.8917422927934762E-2</v>
          </cell>
          <cell r="AN52">
            <v>0.10055353232203429</v>
          </cell>
          <cell r="AO52">
            <v>9.4549032827556681E-2</v>
          </cell>
          <cell r="AP52">
            <v>9.7761526745603192E-2</v>
          </cell>
          <cell r="AQ52">
            <v>9.6290958335965668E-2</v>
          </cell>
          <cell r="AR52">
            <v>9.6518976462292475E-2</v>
          </cell>
          <cell r="AS52">
            <v>6268260640</v>
          </cell>
          <cell r="AT52">
            <v>3911370060</v>
          </cell>
          <cell r="AU52">
            <v>0</v>
          </cell>
          <cell r="AV52">
            <v>4575642680</v>
          </cell>
          <cell r="AW52">
            <v>0</v>
          </cell>
          <cell r="AX52">
            <v>806247080</v>
          </cell>
          <cell r="AY52">
            <v>1038404020</v>
          </cell>
          <cell r="AZ52">
            <v>5275642680</v>
          </cell>
          <cell r="BA52">
            <v>271072680</v>
          </cell>
          <cell r="BB52">
            <v>416686020</v>
          </cell>
          <cell r="BC52">
            <v>416686.0199999999</v>
          </cell>
          <cell r="BD52">
            <v>94665060</v>
          </cell>
          <cell r="BE52">
            <v>0</v>
          </cell>
          <cell r="BF52">
            <v>9.0039215087211896E-2</v>
          </cell>
          <cell r="BG52">
            <v>9.1967358260675258E-2</v>
          </cell>
          <cell r="BH52">
            <v>8.901986214771998E-2</v>
          </cell>
          <cell r="BI52">
            <v>8.9628088170622011E-2</v>
          </cell>
          <cell r="BJ52">
            <v>1.4296187887214987E-2</v>
          </cell>
          <cell r="BK52">
            <v>2.8988290332378125E-2</v>
          </cell>
          <cell r="BL52">
            <v>4.2666488649736401E-3</v>
          </cell>
          <cell r="BM52">
            <v>0.1853697960434873</v>
          </cell>
          <cell r="BN52">
            <v>0.15195996436263642</v>
          </cell>
          <cell r="BO52">
            <v>0.27618814215564202</v>
          </cell>
          <cell r="BP52">
            <v>0.69543299227398869</v>
          </cell>
          <cell r="BQ52">
            <v>0.17787255604497237</v>
          </cell>
          <cell r="BR52">
            <v>0.51739711007215117</v>
          </cell>
          <cell r="BS52">
            <v>0.11274265523010596</v>
          </cell>
          <cell r="BT52">
            <v>4.8757581301549197E-2</v>
          </cell>
          <cell r="BU52">
            <v>6.3985073928556763E-2</v>
          </cell>
          <cell r="BV52">
            <v>0.70600027412091038</v>
          </cell>
          <cell r="BW52">
            <v>8.0742960353508558E-2</v>
          </cell>
          <cell r="BX52">
            <v>3.7903528633198798E-2</v>
          </cell>
          <cell r="BY52">
            <v>6.5624450638043133E-2</v>
          </cell>
          <cell r="BZ52">
            <v>541882206</v>
          </cell>
          <cell r="CA52">
            <v>529077294</v>
          </cell>
          <cell r="CB52">
            <v>523052390</v>
          </cell>
          <cell r="CC52">
            <v>516897668</v>
          </cell>
          <cell r="CD52">
            <v>517612527</v>
          </cell>
          <cell r="CE52">
            <v>476570875</v>
          </cell>
          <cell r="CF52">
            <v>476501338</v>
          </cell>
          <cell r="CG52">
            <v>455114258</v>
          </cell>
          <cell r="CH52">
            <v>453055395</v>
          </cell>
          <cell r="CI52">
            <v>429636547</v>
          </cell>
          <cell r="CJ52">
            <v>431309812</v>
          </cell>
          <cell r="CK52">
            <v>421866887</v>
          </cell>
          <cell r="CL52">
            <v>423956044</v>
          </cell>
          <cell r="CM52">
            <v>410947884</v>
          </cell>
          <cell r="CN52">
            <v>420498611</v>
          </cell>
          <cell r="CO52">
            <v>404009782</v>
          </cell>
          <cell r="CP52">
            <v>413750891</v>
          </cell>
          <cell r="CQ52">
            <v>409126309</v>
          </cell>
          <cell r="CR52">
            <v>419051226</v>
          </cell>
          <cell r="CS52">
            <v>409419179</v>
          </cell>
          <cell r="CT52">
            <v>405970076</v>
          </cell>
          <cell r="CU52">
            <v>414519602</v>
          </cell>
          <cell r="CV52">
            <v>408700759</v>
          </cell>
          <cell r="CW52">
            <v>414163443</v>
          </cell>
          <cell r="CX52">
            <v>413506368</v>
          </cell>
          <cell r="CY52">
            <v>410124244</v>
          </cell>
          <cell r="CZ52">
            <v>404440144</v>
          </cell>
          <cell r="DA52">
            <v>390673793</v>
          </cell>
          <cell r="DB52">
            <v>382621672</v>
          </cell>
          <cell r="DC52">
            <v>358363597</v>
          </cell>
          <cell r="DD52">
            <v>341990171</v>
          </cell>
          <cell r="DE52">
            <v>329980839</v>
          </cell>
          <cell r="DF52">
            <v>319172463</v>
          </cell>
          <cell r="DG52">
            <v>80076607</v>
          </cell>
          <cell r="DH52">
            <v>77178812</v>
          </cell>
          <cell r="DI52">
            <v>77763092</v>
          </cell>
          <cell r="DJ52">
            <v>76533943</v>
          </cell>
          <cell r="DK52">
            <v>75865394</v>
          </cell>
          <cell r="DL52">
            <v>75146500</v>
          </cell>
          <cell r="DM52">
            <v>72975961</v>
          </cell>
          <cell r="DN52">
            <v>69805190</v>
          </cell>
          <cell r="DO52">
            <v>69699440</v>
          </cell>
          <cell r="DP52">
            <v>71696499</v>
          </cell>
          <cell r="DQ52">
            <v>71670560</v>
          </cell>
          <cell r="DR52">
            <v>70330759</v>
          </cell>
          <cell r="DS52">
            <v>67952908</v>
          </cell>
          <cell r="DT52">
            <v>67947746</v>
          </cell>
          <cell r="DU52">
            <v>69028440</v>
          </cell>
          <cell r="DV52">
            <v>70843549</v>
          </cell>
          <cell r="DW52">
            <v>74682041</v>
          </cell>
          <cell r="DX52">
            <v>75249051</v>
          </cell>
          <cell r="DY52">
            <v>74546628</v>
          </cell>
          <cell r="DZ52">
            <v>91512918</v>
          </cell>
          <cell r="EA52">
            <v>71846469</v>
          </cell>
          <cell r="EB52">
            <v>70378124</v>
          </cell>
          <cell r="EC52">
            <v>69555263</v>
          </cell>
          <cell r="ED52">
            <v>66091234</v>
          </cell>
          <cell r="EE52">
            <v>64997357</v>
          </cell>
          <cell r="EF52">
            <v>62851678</v>
          </cell>
          <cell r="EG52">
            <v>62796593</v>
          </cell>
          <cell r="EH52">
            <v>60155212</v>
          </cell>
          <cell r="EI52">
            <v>54952778</v>
          </cell>
          <cell r="EJ52">
            <v>54526306</v>
          </cell>
          <cell r="EK52">
            <v>51217059</v>
          </cell>
          <cell r="EL52">
            <v>48413960</v>
          </cell>
          <cell r="EM52">
            <v>47172657</v>
          </cell>
          <cell r="EN52">
            <v>0</v>
          </cell>
          <cell r="EO52">
            <v>9234308</v>
          </cell>
          <cell r="EP52">
            <v>24200538</v>
          </cell>
          <cell r="EQ52">
            <v>0</v>
          </cell>
          <cell r="ER52">
            <v>33434846</v>
          </cell>
          <cell r="ES52">
            <v>23251695</v>
          </cell>
          <cell r="ET52">
            <v>27208248</v>
          </cell>
          <cell r="EU52">
            <v>25378532</v>
          </cell>
          <cell r="EV52">
            <v>52586780</v>
          </cell>
          <cell r="EW52">
            <v>2260246</v>
          </cell>
          <cell r="EX52">
            <v>268434774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>
            <v>0</v>
          </cell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EO53"/>
          <cell r="EP53"/>
          <cell r="ES53"/>
          <cell r="ET53"/>
          <cell r="EU53"/>
          <cell r="EX53"/>
        </row>
        <row r="54">
          <cell r="B54" t="str">
            <v>TOTAL/ Average</v>
          </cell>
          <cell r="C54">
            <v>6018.2910909999991</v>
          </cell>
          <cell r="D54">
            <v>2918.8048790000003</v>
          </cell>
          <cell r="E54">
            <v>4271.1712850000004</v>
          </cell>
          <cell r="F54">
            <v>749.03166999999996</v>
          </cell>
          <cell r="G54">
            <v>882.59204199999999</v>
          </cell>
          <cell r="H54">
            <v>893.43205499999999</v>
          </cell>
          <cell r="I54">
            <v>4526.6643800000002</v>
          </cell>
          <cell r="J54">
            <v>38.550756999999997</v>
          </cell>
          <cell r="K54">
            <v>1</v>
          </cell>
          <cell r="L54">
            <v>197.72704599999997</v>
          </cell>
          <cell r="M54">
            <v>0</v>
          </cell>
          <cell r="N54">
            <v>1</v>
          </cell>
          <cell r="O54">
            <v>1.0003465980562147</v>
          </cell>
          <cell r="P54">
            <v>1.0002336580357722</v>
          </cell>
          <cell r="Q54">
            <v>1.0001472762755035</v>
          </cell>
          <cell r="R54">
            <v>1.0001260429822052</v>
          </cell>
          <cell r="S54">
            <v>0.99975134024124368</v>
          </cell>
          <cell r="T54">
            <v>0.99969667279236707</v>
          </cell>
          <cell r="U54">
            <v>0.99999999999999978</v>
          </cell>
          <cell r="V54">
            <v>1.0009180000010987</v>
          </cell>
          <cell r="W54">
            <v>1.0017670527016955</v>
          </cell>
          <cell r="X54">
            <v>1.0009000000089996</v>
          </cell>
          <cell r="Y54">
            <v>1.0000991800000001</v>
          </cell>
          <cell r="Z54">
            <v>1.0009000009</v>
          </cell>
          <cell r="AA54">
            <v>1.0000090919809086</v>
          </cell>
          <cell r="AB54">
            <v>0.95189885283445985</v>
          </cell>
          <cell r="AC54">
            <v>0.95138671948983888</v>
          </cell>
          <cell r="AD54">
            <v>0.95307549295858951</v>
          </cell>
          <cell r="AE54">
            <v>0.95037494901509756</v>
          </cell>
          <cell r="AF54">
            <v>1.6025241923547673</v>
          </cell>
          <cell r="AG54">
            <v>1</v>
          </cell>
          <cell r="AH54">
            <v>1</v>
          </cell>
          <cell r="AI54">
            <v>1.5918923958840425</v>
          </cell>
          <cell r="AJ54">
            <v>1.5802736742316463</v>
          </cell>
          <cell r="AK54">
            <v>0.99999999999999989</v>
          </cell>
          <cell r="AL54">
            <v>0.99999999999999978</v>
          </cell>
          <cell r="AM54">
            <v>0.99880925099301221</v>
          </cell>
          <cell r="AN54">
            <v>1.444632331524121</v>
          </cell>
          <cell r="AO54">
            <v>1.4551704991838603</v>
          </cell>
          <cell r="AP54">
            <v>1.4650013515877949</v>
          </cell>
          <cell r="AQ54">
            <v>1.4654729163501488</v>
          </cell>
          <cell r="AR54">
            <v>1.467094277749533</v>
          </cell>
          <cell r="AS54">
            <v>14416999472</v>
          </cell>
          <cell r="AT54">
            <v>8996151138</v>
          </cell>
          <cell r="AU54">
            <v>0</v>
          </cell>
          <cell r="AV54">
            <v>10523978164</v>
          </cell>
          <cell r="AW54">
            <v>0</v>
          </cell>
          <cell r="AX54">
            <v>1854368284</v>
          </cell>
          <cell r="AY54">
            <v>2388329246</v>
          </cell>
          <cell r="AZ54">
            <v>12133978164</v>
          </cell>
          <cell r="BA54">
            <v>623467164</v>
          </cell>
          <cell r="BB54">
            <v>958377846</v>
          </cell>
          <cell r="BC54">
            <v>958377.8459999999</v>
          </cell>
          <cell r="BD54">
            <v>217729638</v>
          </cell>
          <cell r="BE54"/>
          <cell r="BF54">
            <v>1.0000000000000002</v>
          </cell>
          <cell r="BG54">
            <v>0.99999999999999978</v>
          </cell>
          <cell r="BH54">
            <v>1</v>
          </cell>
          <cell r="BI54">
            <v>1</v>
          </cell>
          <cell r="BJ54">
            <v>1</v>
          </cell>
          <cell r="BK54">
            <v>0.17062789828317276</v>
          </cell>
          <cell r="BL54">
            <v>2.5404354615416937E-2</v>
          </cell>
          <cell r="BM54">
            <v>0.19497624915589609</v>
          </cell>
          <cell r="BN54">
            <v>0.16547099743233007</v>
          </cell>
          <cell r="BO54">
            <v>0.30929767135428232</v>
          </cell>
          <cell r="BP54">
            <v>0.45453154228370168</v>
          </cell>
          <cell r="BQ54">
            <v>0.12299295114945247</v>
          </cell>
          <cell r="BR54">
            <v>0.55275409171847667</v>
          </cell>
          <cell r="BS54">
            <v>0.1105499801898208</v>
          </cell>
          <cell r="BT54">
            <v>3.525585004525808E-2</v>
          </cell>
          <cell r="BU54">
            <v>7.5294130144562724E-2</v>
          </cell>
          <cell r="BV54">
            <v>0.68337340842560002</v>
          </cell>
          <cell r="BW54">
            <v>0.99999999999999989</v>
          </cell>
          <cell r="BX54">
            <v>0.99431601501486666</v>
          </cell>
          <cell r="BY54">
            <v>0.99768997423437311</v>
          </cell>
          <cell r="BZ54">
            <v>6018291091</v>
          </cell>
          <cell r="CA54">
            <v>5797873831</v>
          </cell>
          <cell r="CB54">
            <v>5663284680</v>
          </cell>
          <cell r="CC54">
            <v>5508799112</v>
          </cell>
          <cell r="CD54">
            <v>5405746496</v>
          </cell>
          <cell r="CE54">
            <v>5216455108</v>
          </cell>
          <cell r="CF54">
            <v>5185805074</v>
          </cell>
          <cell r="CG54">
            <v>4972082036</v>
          </cell>
          <cell r="CH54">
            <v>4809995893</v>
          </cell>
          <cell r="CI54">
            <v>4723759614</v>
          </cell>
          <cell r="CJ54">
            <v>4634502440</v>
          </cell>
          <cell r="CK54">
            <v>4316544802</v>
          </cell>
          <cell r="CL54">
            <v>3971216582</v>
          </cell>
          <cell r="CM54">
            <v>4348797885</v>
          </cell>
          <cell r="CN54">
            <v>4010760709</v>
          </cell>
          <cell r="CO54">
            <v>3828579689</v>
          </cell>
          <cell r="CP54">
            <v>3810113858</v>
          </cell>
          <cell r="CQ54">
            <v>3787939032</v>
          </cell>
          <cell r="CR54">
            <v>3718328587</v>
          </cell>
          <cell r="CS54">
            <v>3614256609</v>
          </cell>
          <cell r="CT54">
            <v>3505329838</v>
          </cell>
          <cell r="CU54">
            <v>3543749847</v>
          </cell>
          <cell r="CV54">
            <v>3437789852</v>
          </cell>
          <cell r="CW54">
            <v>3325278228</v>
          </cell>
          <cell r="CX54">
            <v>3295667304</v>
          </cell>
          <cell r="CY54">
            <v>3187533317</v>
          </cell>
          <cell r="CZ54">
            <v>3154245533</v>
          </cell>
          <cell r="DA54">
            <v>2973920174</v>
          </cell>
          <cell r="DB54">
            <v>2863023794</v>
          </cell>
          <cell r="DC54">
            <v>2724462999</v>
          </cell>
          <cell r="DD54">
            <v>2624486759</v>
          </cell>
          <cell r="DE54">
            <v>2502841147</v>
          </cell>
          <cell r="DF54">
            <v>2433495538</v>
          </cell>
          <cell r="DG54">
            <v>893432055</v>
          </cell>
          <cell r="DH54">
            <v>869920537</v>
          </cell>
          <cell r="DI54">
            <v>841471120</v>
          </cell>
          <cell r="DJ54">
            <v>817116577</v>
          </cell>
          <cell r="DK54">
            <v>807463900</v>
          </cell>
          <cell r="DL54">
            <v>783669526</v>
          </cell>
          <cell r="DM54">
            <v>762970940</v>
          </cell>
          <cell r="DN54">
            <v>745822239</v>
          </cell>
          <cell r="DO54">
            <v>728517618</v>
          </cell>
          <cell r="DP54">
            <v>733913548</v>
          </cell>
          <cell r="DQ54">
            <v>652111456</v>
          </cell>
          <cell r="DR54">
            <v>683469643</v>
          </cell>
          <cell r="DS54">
            <v>621682040</v>
          </cell>
          <cell r="DT54">
            <v>640607064</v>
          </cell>
          <cell r="DU54">
            <v>601342860</v>
          </cell>
          <cell r="DV54">
            <v>605028951</v>
          </cell>
          <cell r="DW54">
            <v>616240724</v>
          </cell>
          <cell r="DX54">
            <v>605814930</v>
          </cell>
          <cell r="DY54">
            <v>579790864</v>
          </cell>
          <cell r="DZ54">
            <v>597340172</v>
          </cell>
          <cell r="EA54">
            <v>561821153</v>
          </cell>
          <cell r="EB54">
            <v>557486831</v>
          </cell>
          <cell r="EC54">
            <v>530770439</v>
          </cell>
          <cell r="ED54">
            <v>513140413</v>
          </cell>
          <cell r="EE54">
            <v>507395372</v>
          </cell>
          <cell r="EF54">
            <v>491686154</v>
          </cell>
          <cell r="EG54">
            <v>488043270</v>
          </cell>
          <cell r="EH54">
            <v>477867067</v>
          </cell>
          <cell r="EI54">
            <v>452538251</v>
          </cell>
          <cell r="EJ54">
            <v>452111779</v>
          </cell>
          <cell r="EK54">
            <v>439822307</v>
          </cell>
          <cell r="EL54">
            <v>411596767</v>
          </cell>
          <cell r="EM54">
            <v>395141595</v>
          </cell>
          <cell r="EN54">
            <v>0</v>
          </cell>
          <cell r="EO54">
            <v>147163841</v>
          </cell>
          <cell r="EP54">
            <v>328636188</v>
          </cell>
          <cell r="EQ54">
            <v>0</v>
          </cell>
          <cell r="ER54">
            <v>475800029</v>
          </cell>
          <cell r="ES54">
            <v>216266121</v>
          </cell>
          <cell r="ET54">
            <v>212909129</v>
          </cell>
          <cell r="EU54">
            <v>172269619</v>
          </cell>
          <cell r="EV54">
            <v>385178748</v>
          </cell>
          <cell r="EW54">
            <v>145110151</v>
          </cell>
          <cell r="EX54">
            <v>2918804879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  <cell r="EN55"/>
          <cell r="EO55"/>
          <cell r="EP55"/>
          <cell r="EQ55"/>
          <cell r="ER55"/>
          <cell r="ES55"/>
          <cell r="ET55"/>
          <cell r="EU55"/>
          <cell r="EV55"/>
          <cell r="EW55"/>
          <cell r="EX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  <cell r="EN56"/>
          <cell r="EO56"/>
          <cell r="EP56"/>
          <cell r="EQ56"/>
          <cell r="ER56"/>
          <cell r="ES56"/>
          <cell r="ET56"/>
          <cell r="EU56"/>
          <cell r="EV56"/>
          <cell r="EW56"/>
          <cell r="EX56"/>
        </row>
        <row r="57">
          <cell r="B57" t="str">
            <v>Dec 2021 (Ranking out of 9 banks)</v>
          </cell>
          <cell r="C57">
            <v>7</v>
          </cell>
          <cell r="D57">
            <v>8</v>
          </cell>
          <cell r="E57">
            <v>9</v>
          </cell>
          <cell r="F57">
            <v>5</v>
          </cell>
          <cell r="G57">
            <v>6</v>
          </cell>
          <cell r="H57">
            <v>5</v>
          </cell>
          <cell r="I57">
            <v>8</v>
          </cell>
          <cell r="J57">
            <v>8</v>
          </cell>
          <cell r="K57"/>
          <cell r="L57">
            <v>9</v>
          </cell>
          <cell r="M57" t="e">
            <v>#N/A</v>
          </cell>
          <cell r="N57">
            <v>7</v>
          </cell>
          <cell r="O57"/>
          <cell r="P57"/>
          <cell r="Q57"/>
          <cell r="R57"/>
          <cell r="S57"/>
          <cell r="T57"/>
          <cell r="U57"/>
          <cell r="V57">
            <v>7</v>
          </cell>
          <cell r="W57">
            <v>7</v>
          </cell>
          <cell r="X57">
            <v>7</v>
          </cell>
          <cell r="Y57">
            <v>7</v>
          </cell>
          <cell r="Z57">
            <v>7</v>
          </cell>
          <cell r="AA57">
            <v>7</v>
          </cell>
          <cell r="AB57">
            <v>6</v>
          </cell>
          <cell r="AC57">
            <v>5</v>
          </cell>
          <cell r="AD57">
            <v>6</v>
          </cell>
          <cell r="AE57">
            <v>6</v>
          </cell>
          <cell r="AF57">
            <v>6</v>
          </cell>
          <cell r="AG57">
            <v>6</v>
          </cell>
          <cell r="AH57">
            <v>6</v>
          </cell>
          <cell r="AI57">
            <v>6</v>
          </cell>
          <cell r="AJ57">
            <v>6</v>
          </cell>
          <cell r="AK57">
            <v>8</v>
          </cell>
          <cell r="AL57">
            <v>7</v>
          </cell>
          <cell r="AM57">
            <v>7</v>
          </cell>
          <cell r="AN57">
            <v>8</v>
          </cell>
          <cell r="AO57">
            <v>7</v>
          </cell>
          <cell r="AP57">
            <v>8</v>
          </cell>
          <cell r="AQ57">
            <v>7</v>
          </cell>
          <cell r="AR57">
            <v>7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BB57">
            <v>1</v>
          </cell>
          <cell r="BC57">
            <v>1</v>
          </cell>
          <cell r="BD57">
            <v>1</v>
          </cell>
          <cell r="BE57" t="e">
            <v>#N/A</v>
          </cell>
          <cell r="BF57">
            <v>7</v>
          </cell>
          <cell r="BG57">
            <v>8</v>
          </cell>
          <cell r="BH57">
            <v>9</v>
          </cell>
          <cell r="BI57">
            <v>5</v>
          </cell>
          <cell r="BJ57">
            <v>9</v>
          </cell>
          <cell r="BK57">
            <v>9</v>
          </cell>
          <cell r="BL57">
            <v>9</v>
          </cell>
          <cell r="BM57">
            <v>2</v>
          </cell>
          <cell r="BN57">
            <v>1</v>
          </cell>
          <cell r="BO57">
            <v>9</v>
          </cell>
          <cell r="BP57">
            <v>4</v>
          </cell>
          <cell r="BQ57">
            <v>9</v>
          </cell>
          <cell r="BR57">
            <v>9</v>
          </cell>
          <cell r="BS57">
            <v>9</v>
          </cell>
          <cell r="BT57">
            <v>9</v>
          </cell>
          <cell r="BU57">
            <v>9</v>
          </cell>
          <cell r="BV57">
            <v>7</v>
          </cell>
          <cell r="BW57">
            <v>9</v>
          </cell>
          <cell r="BX57">
            <v>7</v>
          </cell>
          <cell r="BY57">
            <v>9</v>
          </cell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  <cell r="EN57"/>
          <cell r="EO57"/>
          <cell r="EP57"/>
          <cell r="EQ57"/>
          <cell r="ER57"/>
          <cell r="ES57"/>
          <cell r="ET57"/>
          <cell r="EU57"/>
          <cell r="EV57"/>
          <cell r="EW57"/>
          <cell r="EX57"/>
        </row>
        <row r="58">
          <cell r="B58" t="str">
            <v>Sep 2021 (Ranking out of 9 banks)</v>
          </cell>
          <cell r="C58">
            <v>7</v>
          </cell>
          <cell r="D58">
            <v>8</v>
          </cell>
          <cell r="E58">
            <v>7</v>
          </cell>
          <cell r="F58">
            <v>5</v>
          </cell>
          <cell r="G58">
            <v>6</v>
          </cell>
          <cell r="H58">
            <v>5</v>
          </cell>
          <cell r="I58">
            <v>9</v>
          </cell>
          <cell r="J58">
            <v>8</v>
          </cell>
          <cell r="K58"/>
          <cell r="L58">
            <v>9</v>
          </cell>
          <cell r="M58" t="e">
            <v>#N/A</v>
          </cell>
          <cell r="N58"/>
          <cell r="O58">
            <v>7</v>
          </cell>
          <cell r="P58"/>
          <cell r="Q58"/>
          <cell r="R58"/>
          <cell r="S58"/>
          <cell r="T58"/>
          <cell r="U58"/>
          <cell r="V58">
            <v>7</v>
          </cell>
          <cell r="W58">
            <v>7</v>
          </cell>
          <cell r="X58">
            <v>7</v>
          </cell>
          <cell r="Y58">
            <v>7</v>
          </cell>
          <cell r="Z58">
            <v>7</v>
          </cell>
          <cell r="AA58">
            <v>7</v>
          </cell>
          <cell r="AB58">
            <v>6</v>
          </cell>
          <cell r="AC58">
            <v>5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8</v>
          </cell>
          <cell r="AL58">
            <v>7</v>
          </cell>
          <cell r="AM58">
            <v>7</v>
          </cell>
          <cell r="AN58">
            <v>8</v>
          </cell>
          <cell r="AO58">
            <v>7</v>
          </cell>
          <cell r="AP58">
            <v>8</v>
          </cell>
          <cell r="AQ58">
            <v>7</v>
          </cell>
          <cell r="AR58">
            <v>7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 t="e">
            <v>#N/A</v>
          </cell>
          <cell r="BF58">
            <v>7</v>
          </cell>
          <cell r="BG58">
            <v>8</v>
          </cell>
          <cell r="BH58">
            <v>7</v>
          </cell>
          <cell r="BI58"/>
          <cell r="BJ58">
            <v>9</v>
          </cell>
          <cell r="BK58">
            <v>9</v>
          </cell>
          <cell r="BL58">
            <v>9</v>
          </cell>
          <cell r="BM58">
            <v>1</v>
          </cell>
          <cell r="BN58">
            <v>1</v>
          </cell>
          <cell r="BO58">
            <v>9</v>
          </cell>
          <cell r="BP58">
            <v>3</v>
          </cell>
          <cell r="BQ58">
            <v>8</v>
          </cell>
          <cell r="BR58">
            <v>9</v>
          </cell>
          <cell r="BS58">
            <v>9</v>
          </cell>
          <cell r="BT58">
            <v>9</v>
          </cell>
          <cell r="BU58">
            <v>9</v>
          </cell>
          <cell r="BV58">
            <v>7</v>
          </cell>
          <cell r="BW58">
            <v>9</v>
          </cell>
          <cell r="BX58">
            <v>7</v>
          </cell>
          <cell r="BY58">
            <v>7</v>
          </cell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  <cell r="EN58"/>
          <cell r="EO58"/>
          <cell r="EP58"/>
          <cell r="EQ58"/>
          <cell r="ER58"/>
          <cell r="ES58"/>
          <cell r="ET58"/>
          <cell r="EU58"/>
          <cell r="EV58"/>
          <cell r="EW58"/>
          <cell r="EX58"/>
        </row>
        <row r="59">
          <cell r="B59" t="str">
            <v>Jun 2021 (Ranking out of 9 banks)</v>
          </cell>
          <cell r="C59">
            <v>8</v>
          </cell>
          <cell r="D59">
            <v>8</v>
          </cell>
          <cell r="E59">
            <v>8</v>
          </cell>
          <cell r="F59">
            <v>5</v>
          </cell>
          <cell r="G59">
            <v>6</v>
          </cell>
          <cell r="H59">
            <v>5</v>
          </cell>
          <cell r="I59">
            <v>9</v>
          </cell>
          <cell r="J59">
            <v>8</v>
          </cell>
          <cell r="K59"/>
          <cell r="L59">
            <v>9</v>
          </cell>
          <cell r="M59" t="e">
            <v>#N/A</v>
          </cell>
          <cell r="N59"/>
          <cell r="O59"/>
          <cell r="P59">
            <v>7</v>
          </cell>
          <cell r="Q59"/>
          <cell r="R59"/>
          <cell r="S59"/>
          <cell r="T59"/>
          <cell r="U59"/>
          <cell r="V59">
            <v>7</v>
          </cell>
          <cell r="W59">
            <v>7</v>
          </cell>
          <cell r="X59">
            <v>7</v>
          </cell>
          <cell r="Y59">
            <v>7</v>
          </cell>
          <cell r="Z59">
            <v>7</v>
          </cell>
          <cell r="AA59">
            <v>7</v>
          </cell>
          <cell r="AB59">
            <v>6</v>
          </cell>
          <cell r="AC59">
            <v>5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8</v>
          </cell>
          <cell r="AL59">
            <v>7</v>
          </cell>
          <cell r="AM59">
            <v>7</v>
          </cell>
          <cell r="AN59">
            <v>8</v>
          </cell>
          <cell r="AO59">
            <v>7</v>
          </cell>
          <cell r="AP59">
            <v>8</v>
          </cell>
          <cell r="AQ59">
            <v>7</v>
          </cell>
          <cell r="AR59">
            <v>7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1</v>
          </cell>
          <cell r="AY59">
            <v>1</v>
          </cell>
          <cell r="AZ59">
            <v>1</v>
          </cell>
          <cell r="BA59">
            <v>1</v>
          </cell>
          <cell r="BB59">
            <v>1</v>
          </cell>
          <cell r="BC59">
            <v>1</v>
          </cell>
          <cell r="BD59">
            <v>1</v>
          </cell>
          <cell r="BE59" t="e">
            <v>#N/A</v>
          </cell>
          <cell r="BF59">
            <v>8</v>
          </cell>
          <cell r="BG59">
            <v>8</v>
          </cell>
          <cell r="BH59">
            <v>8</v>
          </cell>
          <cell r="BI59"/>
          <cell r="BJ59">
            <v>9</v>
          </cell>
          <cell r="BK59">
            <v>9</v>
          </cell>
          <cell r="BL59">
            <v>9</v>
          </cell>
          <cell r="BM59">
            <v>1</v>
          </cell>
          <cell r="BN59">
            <v>1</v>
          </cell>
          <cell r="BO59">
            <v>9</v>
          </cell>
          <cell r="BP59">
            <v>1</v>
          </cell>
          <cell r="BQ59">
            <v>6</v>
          </cell>
          <cell r="BR59">
            <v>9</v>
          </cell>
          <cell r="BS59">
            <v>9</v>
          </cell>
          <cell r="BT59">
            <v>9</v>
          </cell>
          <cell r="BU59">
            <v>9</v>
          </cell>
          <cell r="BV59">
            <v>7</v>
          </cell>
          <cell r="BW59">
            <v>9</v>
          </cell>
          <cell r="BX59">
            <v>5</v>
          </cell>
          <cell r="BY59">
            <v>8</v>
          </cell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  <cell r="EN59"/>
          <cell r="EO59"/>
          <cell r="EP59"/>
          <cell r="EQ59"/>
          <cell r="ER59"/>
          <cell r="ES59"/>
          <cell r="ET59"/>
          <cell r="EU59"/>
          <cell r="EV59"/>
          <cell r="EW59"/>
          <cell r="EX59"/>
        </row>
        <row r="60">
          <cell r="B60" t="str">
            <v>Mar 2021 (Ranking out of 9 banks)</v>
          </cell>
          <cell r="C60">
            <v>8</v>
          </cell>
          <cell r="D60">
            <v>7</v>
          </cell>
          <cell r="E60">
            <v>9</v>
          </cell>
          <cell r="F60">
            <v>5</v>
          </cell>
          <cell r="G60">
            <v>6</v>
          </cell>
          <cell r="H60">
            <v>5</v>
          </cell>
          <cell r="I60">
            <v>8</v>
          </cell>
          <cell r="J60">
            <v>8</v>
          </cell>
          <cell r="K60"/>
          <cell r="L60">
            <v>8</v>
          </cell>
          <cell r="M60" t="e">
            <v>#N/A</v>
          </cell>
          <cell r="N60"/>
          <cell r="O60"/>
          <cell r="P60"/>
          <cell r="Q60">
            <v>7</v>
          </cell>
          <cell r="R60"/>
          <cell r="S60"/>
          <cell r="T60"/>
          <cell r="U60"/>
          <cell r="V60">
            <v>7</v>
          </cell>
          <cell r="W60">
            <v>7</v>
          </cell>
          <cell r="X60">
            <v>7</v>
          </cell>
          <cell r="Y60">
            <v>7</v>
          </cell>
          <cell r="Z60">
            <v>7</v>
          </cell>
          <cell r="AA60">
            <v>7</v>
          </cell>
          <cell r="AB60">
            <v>6</v>
          </cell>
          <cell r="AC60">
            <v>5</v>
          </cell>
          <cell r="AD60">
            <v>6</v>
          </cell>
          <cell r="AE60">
            <v>6</v>
          </cell>
          <cell r="AF60">
            <v>6</v>
          </cell>
          <cell r="AG60">
            <v>6</v>
          </cell>
          <cell r="AH60">
            <v>6</v>
          </cell>
          <cell r="AI60">
            <v>6</v>
          </cell>
          <cell r="AJ60">
            <v>6</v>
          </cell>
          <cell r="AK60">
            <v>8</v>
          </cell>
          <cell r="AL60">
            <v>7</v>
          </cell>
          <cell r="AM60">
            <v>7</v>
          </cell>
          <cell r="AN60">
            <v>8</v>
          </cell>
          <cell r="AO60">
            <v>7</v>
          </cell>
          <cell r="AP60">
            <v>8</v>
          </cell>
          <cell r="AQ60">
            <v>7</v>
          </cell>
          <cell r="AR60">
            <v>7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 t="e">
            <v>#N/A</v>
          </cell>
          <cell r="BF60">
            <v>8</v>
          </cell>
          <cell r="BG60">
            <v>7</v>
          </cell>
          <cell r="BH60">
            <v>9</v>
          </cell>
          <cell r="BI60"/>
          <cell r="BJ60">
            <v>8</v>
          </cell>
          <cell r="BK60">
            <v>8</v>
          </cell>
          <cell r="BL60">
            <v>8</v>
          </cell>
          <cell r="BM60">
            <v>1</v>
          </cell>
          <cell r="BN60">
            <v>1</v>
          </cell>
          <cell r="BO60">
            <v>9</v>
          </cell>
          <cell r="BP60">
            <v>1</v>
          </cell>
          <cell r="BQ60">
            <v>5</v>
          </cell>
          <cell r="BR60">
            <v>8</v>
          </cell>
          <cell r="BS60">
            <v>9</v>
          </cell>
          <cell r="BT60">
            <v>9</v>
          </cell>
          <cell r="BU60">
            <v>9</v>
          </cell>
          <cell r="BV60">
            <v>5</v>
          </cell>
          <cell r="BW60">
            <v>8</v>
          </cell>
          <cell r="BX60">
            <v>5</v>
          </cell>
          <cell r="BY60">
            <v>8</v>
          </cell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  <cell r="EN60"/>
          <cell r="EO60"/>
          <cell r="EP60"/>
          <cell r="EQ60"/>
          <cell r="ER60"/>
          <cell r="ES60"/>
          <cell r="ET60"/>
          <cell r="EU60"/>
          <cell r="EV60"/>
          <cell r="EW60"/>
          <cell r="EX60"/>
        </row>
        <row r="61">
          <cell r="B61" t="str">
            <v>Dec 2020 (Ranking out of 9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6</v>
          </cell>
          <cell r="H61">
            <v>5</v>
          </cell>
          <cell r="I61">
            <v>8</v>
          </cell>
          <cell r="J61">
            <v>8</v>
          </cell>
          <cell r="K61"/>
          <cell r="L61">
            <v>9</v>
          </cell>
          <cell r="M61" t="e">
            <v>#N/A</v>
          </cell>
          <cell r="N61"/>
          <cell r="O61"/>
          <cell r="P61"/>
          <cell r="Q61"/>
          <cell r="R61">
            <v>7</v>
          </cell>
          <cell r="S61"/>
          <cell r="T61"/>
          <cell r="U61"/>
          <cell r="V61">
            <v>7</v>
          </cell>
          <cell r="W61">
            <v>7</v>
          </cell>
          <cell r="X61">
            <v>7</v>
          </cell>
          <cell r="Y61">
            <v>7</v>
          </cell>
          <cell r="Z61">
            <v>7</v>
          </cell>
          <cell r="AA61">
            <v>7</v>
          </cell>
          <cell r="AB61">
            <v>6</v>
          </cell>
          <cell r="AC61">
            <v>5</v>
          </cell>
          <cell r="AD61">
            <v>6</v>
          </cell>
          <cell r="AE61">
            <v>6</v>
          </cell>
          <cell r="AF61">
            <v>6</v>
          </cell>
          <cell r="AG61">
            <v>6</v>
          </cell>
          <cell r="AH61">
            <v>6</v>
          </cell>
          <cell r="AI61">
            <v>6</v>
          </cell>
          <cell r="AJ61">
            <v>6</v>
          </cell>
          <cell r="AK61">
            <v>8</v>
          </cell>
          <cell r="AL61">
            <v>7</v>
          </cell>
          <cell r="AM61">
            <v>7</v>
          </cell>
          <cell r="AN61">
            <v>8</v>
          </cell>
          <cell r="AO61">
            <v>7</v>
          </cell>
          <cell r="AP61">
            <v>8</v>
          </cell>
          <cell r="AQ61">
            <v>7</v>
          </cell>
          <cell r="AR61">
            <v>7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 t="e">
            <v>#N/A</v>
          </cell>
          <cell r="BF61">
            <v>8</v>
          </cell>
          <cell r="BG61">
            <v>7</v>
          </cell>
          <cell r="BH61">
            <v>9</v>
          </cell>
          <cell r="BI61"/>
          <cell r="BJ61">
            <v>9</v>
          </cell>
          <cell r="BK61">
            <v>9</v>
          </cell>
          <cell r="BL61">
            <v>8</v>
          </cell>
          <cell r="BM61">
            <v>1</v>
          </cell>
          <cell r="BN61">
            <v>1</v>
          </cell>
          <cell r="BO61">
            <v>9</v>
          </cell>
          <cell r="BP61">
            <v>5</v>
          </cell>
          <cell r="BQ61">
            <v>6</v>
          </cell>
          <cell r="BR61">
            <v>8</v>
          </cell>
          <cell r="BS61">
            <v>9</v>
          </cell>
          <cell r="BT61">
            <v>9</v>
          </cell>
          <cell r="BU61">
            <v>9</v>
          </cell>
          <cell r="BV61">
            <v>4</v>
          </cell>
          <cell r="BW61">
            <v>8</v>
          </cell>
          <cell r="BX61">
            <v>5</v>
          </cell>
          <cell r="BY61">
            <v>8</v>
          </cell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  <cell r="EN61"/>
          <cell r="EO61"/>
          <cell r="EP61"/>
          <cell r="EQ61"/>
          <cell r="ER61"/>
          <cell r="ES61"/>
          <cell r="ET61"/>
          <cell r="EU61"/>
          <cell r="EV61"/>
          <cell r="EW61"/>
          <cell r="EX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  <cell r="EN62"/>
          <cell r="EO62"/>
          <cell r="EP62"/>
          <cell r="EQ62"/>
          <cell r="ER62"/>
          <cell r="ES62"/>
          <cell r="ET62"/>
          <cell r="EU62"/>
          <cell r="EV62"/>
          <cell r="EW62"/>
          <cell r="EX62"/>
        </row>
        <row r="63">
          <cell r="B63" t="str">
            <v>Dec 2021 (Ranking out of 38 banks)</v>
          </cell>
          <cell r="C63">
            <v>7</v>
          </cell>
          <cell r="D63">
            <v>8</v>
          </cell>
          <cell r="E63">
            <v>9</v>
          </cell>
          <cell r="F63">
            <v>5</v>
          </cell>
          <cell r="G63">
            <v>6</v>
          </cell>
          <cell r="H63">
            <v>5</v>
          </cell>
          <cell r="I63">
            <v>8</v>
          </cell>
          <cell r="J63">
            <v>9</v>
          </cell>
          <cell r="K63"/>
          <cell r="L63">
            <v>11</v>
          </cell>
          <cell r="M63" t="e">
            <v>#REF!</v>
          </cell>
          <cell r="N63">
            <v>7</v>
          </cell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  <cell r="AW63" t="e">
            <v>#REF!</v>
          </cell>
          <cell r="AX63" t="e">
            <v>#REF!</v>
          </cell>
          <cell r="AY63" t="e">
            <v>#REF!</v>
          </cell>
          <cell r="AZ63" t="e">
            <v>#REF!</v>
          </cell>
          <cell r="BA63" t="e">
            <v>#REF!</v>
          </cell>
          <cell r="BB63" t="e">
            <v>#REF!</v>
          </cell>
          <cell r="BC63" t="e">
            <v>#REF!</v>
          </cell>
          <cell r="BD63" t="e">
            <v>#REF!</v>
          </cell>
          <cell r="BE63" t="e">
            <v>#REF!</v>
          </cell>
          <cell r="BF63">
            <v>7</v>
          </cell>
          <cell r="BG63">
            <v>8</v>
          </cell>
          <cell r="BH63">
            <v>9</v>
          </cell>
          <cell r="BI63">
            <v>5</v>
          </cell>
          <cell r="BJ63">
            <v>11</v>
          </cell>
          <cell r="BK63">
            <v>28</v>
          </cell>
          <cell r="BL63">
            <v>25</v>
          </cell>
          <cell r="BM63">
            <v>13</v>
          </cell>
          <cell r="BN63">
            <v>12</v>
          </cell>
          <cell r="BO63">
            <v>24</v>
          </cell>
          <cell r="BP63">
            <v>12</v>
          </cell>
          <cell r="BQ63">
            <v>13</v>
          </cell>
          <cell r="BR63">
            <v>34</v>
          </cell>
          <cell r="BS63">
            <v>35</v>
          </cell>
          <cell r="BT63">
            <v>19</v>
          </cell>
          <cell r="BU63">
            <v>33</v>
          </cell>
          <cell r="BV63">
            <v>19</v>
          </cell>
          <cell r="BW63">
            <v>9</v>
          </cell>
          <cell r="BX63">
            <v>7</v>
          </cell>
          <cell r="BY63">
            <v>9</v>
          </cell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/>
          <cell r="EK63"/>
          <cell r="EL63"/>
          <cell r="EM63"/>
          <cell r="EN63"/>
          <cell r="EO63"/>
          <cell r="EP63"/>
          <cell r="EQ63"/>
          <cell r="ER63"/>
          <cell r="ES63"/>
          <cell r="ET63"/>
          <cell r="EU63"/>
          <cell r="EV63"/>
          <cell r="EW63"/>
          <cell r="EX63"/>
        </row>
        <row r="64">
          <cell r="B64" t="str">
            <v>Sep 2021 (Ranking out of 39 banks)</v>
          </cell>
          <cell r="C64">
            <v>7</v>
          </cell>
          <cell r="D64">
            <v>8</v>
          </cell>
          <cell r="E64">
            <v>7</v>
          </cell>
          <cell r="F64">
            <v>5</v>
          </cell>
          <cell r="G64">
            <v>6</v>
          </cell>
          <cell r="H64">
            <v>5</v>
          </cell>
          <cell r="I64">
            <v>9</v>
          </cell>
          <cell r="J64">
            <v>9</v>
          </cell>
          <cell r="K64"/>
          <cell r="L64">
            <v>9</v>
          </cell>
          <cell r="M64" t="e">
            <v>#REF!</v>
          </cell>
          <cell r="N64"/>
          <cell r="O64">
            <v>7</v>
          </cell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 t="e">
            <v>#REF!</v>
          </cell>
          <cell r="AZ64" t="e">
            <v>#REF!</v>
          </cell>
          <cell r="BA64" t="e">
            <v>#REF!</v>
          </cell>
          <cell r="BB64" t="e">
            <v>#REF!</v>
          </cell>
          <cell r="BC64" t="e">
            <v>#REF!</v>
          </cell>
          <cell r="BD64" t="e">
            <v>#REF!</v>
          </cell>
          <cell r="BE64" t="e">
            <v>#REF!</v>
          </cell>
          <cell r="BF64">
            <v>7</v>
          </cell>
          <cell r="BG64">
            <v>8</v>
          </cell>
          <cell r="BH64">
            <v>7</v>
          </cell>
          <cell r="BI64"/>
          <cell r="BJ64">
            <v>9</v>
          </cell>
          <cell r="BK64">
            <v>21</v>
          </cell>
          <cell r="BL64">
            <v>17</v>
          </cell>
          <cell r="BM64">
            <v>11</v>
          </cell>
          <cell r="BN64">
            <v>12</v>
          </cell>
          <cell r="BO64">
            <v>24</v>
          </cell>
          <cell r="BP64">
            <v>7</v>
          </cell>
          <cell r="BQ64">
            <v>24</v>
          </cell>
          <cell r="BR64">
            <v>35</v>
          </cell>
          <cell r="BS64">
            <v>33</v>
          </cell>
          <cell r="BT64">
            <v>21</v>
          </cell>
          <cell r="BU64">
            <v>31</v>
          </cell>
          <cell r="BV64">
            <v>21</v>
          </cell>
          <cell r="BW64">
            <v>10</v>
          </cell>
          <cell r="BX64">
            <v>7</v>
          </cell>
          <cell r="BY64">
            <v>8</v>
          </cell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  <cell r="EN64"/>
          <cell r="EO64"/>
          <cell r="EP64"/>
          <cell r="EQ64"/>
          <cell r="ER64"/>
          <cell r="ES64"/>
          <cell r="ET64"/>
          <cell r="EU64"/>
          <cell r="EV64"/>
          <cell r="EW64"/>
          <cell r="EX64"/>
        </row>
        <row r="65">
          <cell r="B65" t="str">
            <v>Jun 2021 (Ranking out of 39 banks)</v>
          </cell>
          <cell r="C65">
            <v>8</v>
          </cell>
          <cell r="D65">
            <v>8</v>
          </cell>
          <cell r="E65">
            <v>8</v>
          </cell>
          <cell r="F65">
            <v>5</v>
          </cell>
          <cell r="G65">
            <v>7</v>
          </cell>
          <cell r="H65">
            <v>5</v>
          </cell>
          <cell r="I65">
            <v>9</v>
          </cell>
          <cell r="J65">
            <v>9</v>
          </cell>
          <cell r="K65"/>
          <cell r="L65">
            <v>9</v>
          </cell>
          <cell r="M65" t="e">
            <v>#REF!</v>
          </cell>
          <cell r="N65"/>
          <cell r="O65"/>
          <cell r="P65">
            <v>7</v>
          </cell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A65" t="e">
            <v>#REF!</v>
          </cell>
          <cell r="BB65" t="e">
            <v>#REF!</v>
          </cell>
          <cell r="BC65" t="e">
            <v>#REF!</v>
          </cell>
          <cell r="BD65" t="e">
            <v>#REF!</v>
          </cell>
          <cell r="BE65" t="e">
            <v>#REF!</v>
          </cell>
          <cell r="BF65">
            <v>8</v>
          </cell>
          <cell r="BG65">
            <v>8</v>
          </cell>
          <cell r="BH65">
            <v>8</v>
          </cell>
          <cell r="BI65"/>
          <cell r="BJ65">
            <v>9</v>
          </cell>
          <cell r="BK65">
            <v>22</v>
          </cell>
          <cell r="BL65">
            <v>17</v>
          </cell>
          <cell r="BM65">
            <v>13</v>
          </cell>
          <cell r="BN65">
            <v>15</v>
          </cell>
          <cell r="BO65">
            <v>24</v>
          </cell>
          <cell r="BP65">
            <v>5</v>
          </cell>
          <cell r="BQ65">
            <v>23</v>
          </cell>
          <cell r="BR65">
            <v>32</v>
          </cell>
          <cell r="BS65">
            <v>33</v>
          </cell>
          <cell r="BT65">
            <v>22</v>
          </cell>
          <cell r="BU65">
            <v>29</v>
          </cell>
          <cell r="BV65">
            <v>22</v>
          </cell>
          <cell r="BW65">
            <v>9</v>
          </cell>
          <cell r="BX65">
            <v>5</v>
          </cell>
          <cell r="BY65">
            <v>8</v>
          </cell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  <cell r="EN65"/>
          <cell r="EO65"/>
          <cell r="EP65"/>
          <cell r="EQ65"/>
          <cell r="ER65"/>
          <cell r="ES65"/>
          <cell r="ET65"/>
          <cell r="EU65"/>
          <cell r="EV65"/>
          <cell r="EW65"/>
          <cell r="EX65"/>
        </row>
        <row r="66">
          <cell r="B66" t="str">
            <v>Mar 2021 (Ranking out of 39 banks)</v>
          </cell>
          <cell r="C66">
            <v>8</v>
          </cell>
          <cell r="D66">
            <v>7</v>
          </cell>
          <cell r="E66">
            <v>9</v>
          </cell>
          <cell r="F66">
            <v>5</v>
          </cell>
          <cell r="G66">
            <v>6</v>
          </cell>
          <cell r="H66">
            <v>5</v>
          </cell>
          <cell r="I66">
            <v>8</v>
          </cell>
          <cell r="J66">
            <v>8</v>
          </cell>
          <cell r="K66"/>
          <cell r="L66">
            <v>8</v>
          </cell>
          <cell r="M66" t="e">
            <v>#REF!</v>
          </cell>
          <cell r="N66"/>
          <cell r="O66"/>
          <cell r="P66"/>
          <cell r="Q66">
            <v>7</v>
          </cell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 t="e">
            <v>#REF!</v>
          </cell>
          <cell r="BC66" t="e">
            <v>#REF!</v>
          </cell>
          <cell r="BD66" t="e">
            <v>#REF!</v>
          </cell>
          <cell r="BE66" t="e">
            <v>#REF!</v>
          </cell>
          <cell r="BF66">
            <v>8</v>
          </cell>
          <cell r="BG66">
            <v>7</v>
          </cell>
          <cell r="BH66">
            <v>9</v>
          </cell>
          <cell r="BI66"/>
          <cell r="BJ66">
            <v>8</v>
          </cell>
          <cell r="BK66">
            <v>17</v>
          </cell>
          <cell r="BL66">
            <v>13</v>
          </cell>
          <cell r="BM66">
            <v>14</v>
          </cell>
          <cell r="BN66">
            <v>13</v>
          </cell>
          <cell r="BO66">
            <v>27</v>
          </cell>
          <cell r="BP66">
            <v>4</v>
          </cell>
          <cell r="BQ66">
            <v>21</v>
          </cell>
          <cell r="BR66">
            <v>15</v>
          </cell>
          <cell r="BS66">
            <v>31</v>
          </cell>
          <cell r="BT66">
            <v>18</v>
          </cell>
          <cell r="BU66">
            <v>30</v>
          </cell>
          <cell r="BV66">
            <v>18</v>
          </cell>
          <cell r="BW66">
            <v>8</v>
          </cell>
          <cell r="BX66">
            <v>5</v>
          </cell>
          <cell r="BY66">
            <v>8</v>
          </cell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  <cell r="EN66"/>
          <cell r="EO66"/>
          <cell r="EP66"/>
          <cell r="EQ66"/>
          <cell r="ER66"/>
          <cell r="ES66"/>
          <cell r="ET66"/>
          <cell r="EU66"/>
          <cell r="EV66"/>
          <cell r="EW66"/>
          <cell r="EX66"/>
        </row>
        <row r="67">
          <cell r="B67" t="str">
            <v>Dec 2020 (Ranking out of 38 banks)</v>
          </cell>
          <cell r="C67">
            <v>8</v>
          </cell>
          <cell r="D67">
            <v>7</v>
          </cell>
          <cell r="E67">
            <v>9</v>
          </cell>
          <cell r="F67">
            <v>5</v>
          </cell>
          <cell r="G67">
            <v>6</v>
          </cell>
          <cell r="H67">
            <v>5</v>
          </cell>
          <cell r="I67">
            <v>8</v>
          </cell>
          <cell r="J67">
            <v>9</v>
          </cell>
          <cell r="K67"/>
          <cell r="L67">
            <v>11</v>
          </cell>
          <cell r="M67" t="e">
            <v>#REF!</v>
          </cell>
          <cell r="N67"/>
          <cell r="O67"/>
          <cell r="P67"/>
          <cell r="Q67"/>
          <cell r="R67">
            <v>7</v>
          </cell>
          <cell r="S67"/>
          <cell r="T67"/>
          <cell r="U67"/>
          <cell r="V67"/>
          <cell r="W67"/>
          <cell r="X67"/>
          <cell r="Y67"/>
          <cell r="Z67"/>
          <cell r="AA67"/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 t="e">
            <v>#REF!</v>
          </cell>
          <cell r="BC67" t="e">
            <v>#REF!</v>
          </cell>
          <cell r="BD67" t="e">
            <v>#REF!</v>
          </cell>
          <cell r="BE67" t="e">
            <v>#REF!</v>
          </cell>
          <cell r="BF67">
            <v>8</v>
          </cell>
          <cell r="BG67">
            <v>7</v>
          </cell>
          <cell r="BH67">
            <v>9</v>
          </cell>
          <cell r="BI67"/>
          <cell r="BJ67">
            <v>11</v>
          </cell>
          <cell r="BK67">
            <v>21</v>
          </cell>
          <cell r="BL67">
            <v>18</v>
          </cell>
          <cell r="BM67">
            <v>12</v>
          </cell>
          <cell r="BN67">
            <v>13</v>
          </cell>
          <cell r="BO67">
            <v>24</v>
          </cell>
          <cell r="BP67">
            <v>9</v>
          </cell>
          <cell r="BQ67">
            <v>20</v>
          </cell>
          <cell r="BR67">
            <v>26</v>
          </cell>
          <cell r="BS67">
            <v>35</v>
          </cell>
          <cell r="BT67">
            <v>21</v>
          </cell>
          <cell r="BU67">
            <v>33</v>
          </cell>
          <cell r="BV67">
            <v>14</v>
          </cell>
          <cell r="BW67">
            <v>8</v>
          </cell>
          <cell r="BX67">
            <v>5</v>
          </cell>
          <cell r="BY67">
            <v>8</v>
          </cell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  <cell r="EN67"/>
          <cell r="EO67"/>
          <cell r="EP67"/>
          <cell r="EQ67"/>
          <cell r="ER67"/>
          <cell r="ES67"/>
          <cell r="ET67"/>
          <cell r="EU67"/>
          <cell r="EV67"/>
          <cell r="EW67"/>
          <cell r="EX67"/>
        </row>
        <row r="70">
          <cell r="F70"/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ar_22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 t="str">
            <v>Figures in KShs billions, except where otherwise indicated</v>
          </cell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</row>
        <row r="2">
          <cell r="B2" t="str">
            <v>Kenya Banking Industry analysis as at 31 March 2022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 t="str">
            <v>Market share on:</v>
          </cell>
          <cell r="U3"/>
          <cell r="V3"/>
          <cell r="W3"/>
          <cell r="X3"/>
          <cell r="Y3" t="str">
            <v>Key ratios as at 31 March 2022</v>
          </cell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 t="str">
            <v>Market share on off balance sheet items:</v>
          </cell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 t="str">
            <v>ok</v>
          </cell>
          <cell r="BT3" t="str">
            <v>ok</v>
          </cell>
          <cell r="BU3" t="str">
            <v>ok</v>
          </cell>
          <cell r="BV3"/>
          <cell r="BW3"/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 t="str">
            <v>ok</v>
          </cell>
          <cell r="CZ3" t="str">
            <v>ok</v>
          </cell>
          <cell r="DA3"/>
          <cell r="DB3"/>
          <cell r="DC3"/>
          <cell r="DD3"/>
          <cell r="DE3" t="str">
            <v>ok</v>
          </cell>
          <cell r="DF3" t="str">
            <v>ok</v>
          </cell>
          <cell r="DG3"/>
          <cell r="DH3"/>
          <cell r="DI3" t="str">
            <v>ok</v>
          </cell>
          <cell r="DJ3" t="str">
            <v>ok</v>
          </cell>
          <cell r="DK3" t="str">
            <v>ok</v>
          </cell>
          <cell r="DL3" t="str">
            <v>ok</v>
          </cell>
          <cell r="DM3"/>
          <cell r="DN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Mar- 22</v>
          </cell>
          <cell r="N4" t="str">
            <v>Dec- 21</v>
          </cell>
          <cell r="O4" t="str">
            <v>Sep- 21</v>
          </cell>
          <cell r="P4" t="str">
            <v>Jun- 21</v>
          </cell>
          <cell r="Q4" t="str">
            <v>Mar- 21</v>
          </cell>
          <cell r="R4" t="str">
            <v>Dec- 20</v>
          </cell>
          <cell r="S4"/>
          <cell r="T4" t="str">
            <v>Assets</v>
          </cell>
          <cell r="U4" t="str">
            <v xml:space="preserve"> Advances</v>
          </cell>
          <cell r="V4" t="str">
            <v>Deposits</v>
          </cell>
          <cell r="W4" t="str">
            <v>Equity</v>
          </cell>
          <cell r="X4" t="str">
            <v xml:space="preserve">PBT </v>
          </cell>
          <cell r="Y4" t="str">
            <v>Annualised ROE</v>
          </cell>
          <cell r="Z4" t="str">
            <v>Annualised ROA</v>
          </cell>
          <cell r="AA4" t="str">
            <v>Total capital/ TRWA</v>
          </cell>
          <cell r="AB4" t="str">
            <v>Core capital/ TRWA</v>
          </cell>
          <cell r="AC4" t="str">
            <v>Fee income/Total income</v>
          </cell>
          <cell r="AD4" t="str">
            <v>Cost
/Income</v>
          </cell>
          <cell r="AE4" t="str">
            <v>NPA ratio</v>
          </cell>
          <cell r="AF4" t="str">
            <v>Coverarge ratio (Specific provision/NPL)</v>
          </cell>
          <cell r="AG4" t="str">
            <v>Yield on Loans</v>
          </cell>
          <cell r="AH4" t="str">
            <v>Cost of customer deposits</v>
          </cell>
          <cell r="AI4" t="str">
            <v>Spread</v>
          </cell>
          <cell r="AJ4" t="str">
            <v>Advances to Deposits ratio</v>
          </cell>
          <cell r="AK4" t="str">
            <v>Letter of credit, guarantees, acceptances</v>
          </cell>
          <cell r="AL4" t="str">
            <v>Forwards swaps &amp; options</v>
          </cell>
          <cell r="AM4" t="str">
            <v>Overall off balance sheet items</v>
          </cell>
          <cell r="AN4" t="str">
            <v>Total assets Mar 22</v>
          </cell>
          <cell r="AO4" t="str">
            <v>Total assets Dec 21</v>
          </cell>
          <cell r="AP4" t="str">
            <v>Total assets Sep 21</v>
          </cell>
          <cell r="AQ4" t="str">
            <v>Total assets Jun 21</v>
          </cell>
          <cell r="AR4" t="str">
            <v>Total assets Mar 21</v>
          </cell>
          <cell r="AS4" t="str">
            <v>Total assets Dec 20</v>
          </cell>
          <cell r="AT4" t="str">
            <v>Total assets Sep 20</v>
          </cell>
          <cell r="AU4" t="str">
            <v>Total assets Jun 20</v>
          </cell>
          <cell r="AV4" t="str">
            <v>Total assets Mar 20</v>
          </cell>
          <cell r="AW4" t="str">
            <v>Total assets Dec 19</v>
          </cell>
          <cell r="AX4" t="str">
            <v>Total assets Sep 19</v>
          </cell>
          <cell r="AY4" t="str">
            <v>Total assets Jun 19</v>
          </cell>
          <cell r="AZ4" t="str">
            <v>Total assets Mar 19</v>
          </cell>
          <cell r="BA4" t="str">
            <v>Total assets Dec 18</v>
          </cell>
          <cell r="BB4" t="str">
            <v>Total assets Sep 18</v>
          </cell>
          <cell r="BC4" t="str">
            <v>Total assets Jun 18</v>
          </cell>
          <cell r="BD4" t="str">
            <v>Total assets Mar 18</v>
          </cell>
          <cell r="BE4" t="str">
            <v>Total assets Dec 17</v>
          </cell>
          <cell r="BF4" t="str">
            <v>Total assets Sep 17</v>
          </cell>
          <cell r="BG4" t="str">
            <v>Total assets Jun 17</v>
          </cell>
          <cell r="BH4" t="str">
            <v>Total assets Mar 17</v>
          </cell>
          <cell r="BI4" t="str">
            <v>Total assets Dec 16</v>
          </cell>
          <cell r="BJ4" t="str">
            <v>Total assets Sep 16</v>
          </cell>
          <cell r="BK4" t="str">
            <v>Total assets Jun 16</v>
          </cell>
          <cell r="BL4" t="str">
            <v>Total assets Mar 16</v>
          </cell>
          <cell r="BM4" t="str">
            <v>Total assets Dec 15</v>
          </cell>
          <cell r="BN4" t="str">
            <v>Total assets Sep 15</v>
          </cell>
          <cell r="BO4" t="str">
            <v>Total assets June 15</v>
          </cell>
          <cell r="BP4" t="str">
            <v>Total assets Mar 15</v>
          </cell>
          <cell r="BQ4" t="str">
            <v>Total assets Dec 14</v>
          </cell>
          <cell r="BR4" t="str">
            <v>Total assets Sep 14</v>
          </cell>
          <cell r="BS4" t="str">
            <v>Total assets June 14</v>
          </cell>
          <cell r="BT4" t="str">
            <v>Total assets Mar 14</v>
          </cell>
          <cell r="BU4" t="str">
            <v>Total assets Dec 13</v>
          </cell>
          <cell r="BV4" t="str">
            <v>Total Equity Mar 22</v>
          </cell>
          <cell r="BW4" t="str">
            <v>Total Equity Dec 21</v>
          </cell>
          <cell r="BX4" t="str">
            <v>Total Equity Sep 21</v>
          </cell>
          <cell r="BY4" t="str">
            <v>Total Equity Jun 21</v>
          </cell>
          <cell r="BZ4" t="str">
            <v>Total Equity Mar 21</v>
          </cell>
          <cell r="CA4" t="str">
            <v>Total Equity Dec 20</v>
          </cell>
          <cell r="CB4" t="str">
            <v>Total Equity Sep 20</v>
          </cell>
          <cell r="CC4" t="str">
            <v>Total Equity Jun 20</v>
          </cell>
          <cell r="CD4" t="str">
            <v>Total Equity Mar 20</v>
          </cell>
          <cell r="CE4" t="str">
            <v>Total Equity Dec 19</v>
          </cell>
          <cell r="CF4" t="str">
            <v>Total Equity Sep 19</v>
          </cell>
          <cell r="CG4" t="str">
            <v>Total Equity Jun 19</v>
          </cell>
          <cell r="CH4" t="str">
            <v>Total Equity Mar 19</v>
          </cell>
          <cell r="CI4" t="str">
            <v>Total Equity Dec 18</v>
          </cell>
          <cell r="CJ4" t="str">
            <v>Total Equity Sep 18</v>
          </cell>
          <cell r="CK4" t="str">
            <v>Total Equity Jun 18</v>
          </cell>
          <cell r="CL4" t="str">
            <v>Total Equity Mar 18</v>
          </cell>
          <cell r="CM4" t="str">
            <v>Total Equity Dec 17</v>
          </cell>
          <cell r="CN4" t="str">
            <v>Total Equity Sep 17</v>
          </cell>
          <cell r="CO4" t="str">
            <v>Total Equity Jun 17</v>
          </cell>
          <cell r="CP4" t="str">
            <v>Total Equity Mar 17</v>
          </cell>
          <cell r="CQ4" t="str">
            <v>Total Equity Dec 16</v>
          </cell>
          <cell r="CR4" t="str">
            <v>Total Equity Sep 16</v>
          </cell>
          <cell r="CS4" t="str">
            <v>Total Equity Jun 16</v>
          </cell>
          <cell r="CT4" t="str">
            <v>Total Equity March 16</v>
          </cell>
          <cell r="CU4" t="str">
            <v>Total Equity December 15</v>
          </cell>
          <cell r="CV4" t="str">
            <v>Total Equity September 15</v>
          </cell>
          <cell r="CW4" t="str">
            <v>Total Equity June 15</v>
          </cell>
          <cell r="CX4" t="str">
            <v>Total Equity Mar 15</v>
          </cell>
          <cell r="CY4" t="str">
            <v>Total equity Dec 14</v>
          </cell>
          <cell r="CZ4" t="str">
            <v>Total equity Sep 14</v>
          </cell>
          <cell r="DA4" t="str">
            <v>Total equity June 14</v>
          </cell>
          <cell r="DB4" t="str">
            <v>Total equity Mar 14</v>
          </cell>
          <cell r="DC4" t="str">
            <v>Total equity Dec 13</v>
          </cell>
          <cell r="DD4"/>
          <cell r="DE4" t="str">
            <v>Fee income Mar 2022</v>
          </cell>
          <cell r="DF4" t="str">
            <v>Net Interest income Mar 2022</v>
          </cell>
          <cell r="DG4"/>
          <cell r="DH4" t="str">
            <v>Total operating income</v>
          </cell>
          <cell r="DI4" t="str">
            <v>Total expenses Mar 2022</v>
          </cell>
          <cell r="DJ4" t="str">
            <v>Specific Provision Mar 2022</v>
          </cell>
          <cell r="DK4" t="str">
            <v>Net non performing loans
Mar 2022</v>
          </cell>
          <cell r="DL4" t="str">
            <v>Total NPA</v>
          </cell>
          <cell r="DM4" t="str">
            <v>Profit after tax
Mar 2022</v>
          </cell>
          <cell r="DN4" t="str">
            <v>Advances - Mar 2022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 t="str">
            <v>CBK Min = 14.5%</v>
          </cell>
          <cell r="AB5" t="str">
            <v>CBK Min = 10.5%</v>
          </cell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</row>
        <row r="6">
          <cell r="B6" t="str">
            <v>Kenya Commercial Bank</v>
          </cell>
          <cell r="C6">
            <v>858.47995200000003</v>
          </cell>
          <cell r="D6">
            <v>551.16056400000002</v>
          </cell>
          <cell r="E6">
            <v>631.12852099999998</v>
          </cell>
          <cell r="F6">
            <v>112.443731</v>
          </cell>
          <cell r="G6">
            <v>140.453844</v>
          </cell>
          <cell r="H6">
            <v>125.794631</v>
          </cell>
          <cell r="I6">
            <v>717.20932500000004</v>
          </cell>
          <cell r="J6">
            <v>1.1842870000000001</v>
          </cell>
          <cell r="K6">
            <v>11.813397</v>
          </cell>
          <cell r="L6"/>
          <cell r="M6">
            <v>0.14250393938598777</v>
          </cell>
          <cell r="N6">
            <v>0.14070505508572417</v>
          </cell>
          <cell r="O6">
            <v>0.14469508644614684</v>
          </cell>
          <cell r="P6">
            <v>0.14052453190335235</v>
          </cell>
          <cell r="Q6">
            <v>0.13610643523528132</v>
          </cell>
          <cell r="R6">
            <v>0.13885407675221295</v>
          </cell>
          <cell r="S6"/>
          <cell r="T6">
            <v>0.14076854252458532</v>
          </cell>
          <cell r="U6">
            <v>0.18105255601857129</v>
          </cell>
          <cell r="V6">
            <v>0.14642565123853057</v>
          </cell>
          <cell r="W6">
            <v>0.14031762439484743</v>
          </cell>
          <cell r="X6">
            <v>0.2061446706893279</v>
          </cell>
          <cell r="Y6">
            <v>0.26504584827856392</v>
          </cell>
          <cell r="Z6">
            <v>3.9267153271979827E-2</v>
          </cell>
          <cell r="AA6">
            <v>0.19583382299163496</v>
          </cell>
          <cell r="AB6">
            <v>0.15677951621724939</v>
          </cell>
          <cell r="AC6">
            <v>0.31259636877685459</v>
          </cell>
          <cell r="AD6">
            <v>0.37800377303766902</v>
          </cell>
          <cell r="AE6">
            <v>0.15249890179955164</v>
          </cell>
          <cell r="AF6">
            <v>0.45727312012030463</v>
          </cell>
          <cell r="AG6">
            <v>0.10948468456815519</v>
          </cell>
          <cell r="AH6">
            <v>2.6269067376333156E-2</v>
          </cell>
          <cell r="AI6">
            <v>8.3215617191822036E-2</v>
          </cell>
          <cell r="AJ6">
            <v>0.87329370431034603</v>
          </cell>
          <cell r="AK6">
            <v>0.16635445908650365</v>
          </cell>
          <cell r="AL6">
            <v>3.1627727148060024E-2</v>
          </cell>
          <cell r="AM6">
            <v>0.10973424064524245</v>
          </cell>
          <cell r="AN6">
            <v>858479952</v>
          </cell>
          <cell r="AO6">
            <v>826394924</v>
          </cell>
          <cell r="AP6">
            <v>818813291</v>
          </cell>
          <cell r="AQ6">
            <v>779882254</v>
          </cell>
          <cell r="AR6">
            <v>744461528</v>
          </cell>
          <cell r="AS6">
            <v>758345431</v>
          </cell>
          <cell r="AT6">
            <v>739376221</v>
          </cell>
          <cell r="AU6">
            <v>730292814</v>
          </cell>
          <cell r="AV6">
            <v>728913837</v>
          </cell>
          <cell r="AW6">
            <v>674301720</v>
          </cell>
          <cell r="AX6">
            <v>667693686</v>
          </cell>
          <cell r="AY6">
            <v>653058422</v>
          </cell>
          <cell r="AZ6">
            <v>635446081</v>
          </cell>
          <cell r="BA6">
            <v>621722876</v>
          </cell>
          <cell r="BB6">
            <v>594008882</v>
          </cell>
          <cell r="BC6">
            <v>582710853</v>
          </cell>
          <cell r="BD6">
            <v>560903987</v>
          </cell>
          <cell r="BE6">
            <v>555630311</v>
          </cell>
          <cell r="BF6">
            <v>551343268</v>
          </cell>
          <cell r="BG6">
            <v>539972430</v>
          </cell>
          <cell r="BH6">
            <v>520535661</v>
          </cell>
          <cell r="BI6">
            <v>504775429</v>
          </cell>
          <cell r="BJ6">
            <v>480228078</v>
          </cell>
          <cell r="BK6">
            <v>468119269</v>
          </cell>
          <cell r="BL6">
            <v>467040289</v>
          </cell>
          <cell r="BM6">
            <v>467741173</v>
          </cell>
          <cell r="BN6">
            <v>454775641</v>
          </cell>
          <cell r="BO6">
            <v>428373929</v>
          </cell>
          <cell r="BP6">
            <v>392112176</v>
          </cell>
          <cell r="BQ6">
            <v>376969401</v>
          </cell>
          <cell r="BR6">
            <v>354654696</v>
          </cell>
          <cell r="BS6">
            <v>357832852</v>
          </cell>
          <cell r="BT6">
            <v>344881270</v>
          </cell>
          <cell r="BU6">
            <v>323312544</v>
          </cell>
          <cell r="BV6">
            <v>125794631</v>
          </cell>
          <cell r="BW6">
            <v>123823465</v>
          </cell>
          <cell r="BX6">
            <v>123352469</v>
          </cell>
          <cell r="BY6">
            <v>115200527</v>
          </cell>
          <cell r="BZ6">
            <v>106850003</v>
          </cell>
          <cell r="CA6">
            <v>111270544</v>
          </cell>
          <cell r="CB6">
            <v>104134722</v>
          </cell>
          <cell r="CC6">
            <v>101108298</v>
          </cell>
          <cell r="CD6">
            <v>98172727</v>
          </cell>
          <cell r="CE6">
            <v>92607634</v>
          </cell>
          <cell r="CF6">
            <v>103799988</v>
          </cell>
          <cell r="CG6">
            <v>100669405</v>
          </cell>
          <cell r="CH6">
            <v>102602551</v>
          </cell>
          <cell r="CI6">
            <v>97788946</v>
          </cell>
          <cell r="CJ6">
            <v>86547811</v>
          </cell>
          <cell r="CK6">
            <v>83188923</v>
          </cell>
          <cell r="CL6">
            <v>77025627</v>
          </cell>
          <cell r="CM6">
            <v>88990915</v>
          </cell>
          <cell r="CN6">
            <v>87543545</v>
          </cell>
          <cell r="CO6">
            <v>82387611</v>
          </cell>
          <cell r="CP6">
            <v>76498794</v>
          </cell>
          <cell r="CQ6">
            <v>80989888</v>
          </cell>
          <cell r="CR6">
            <v>79112934</v>
          </cell>
          <cell r="CS6">
            <v>71821971</v>
          </cell>
          <cell r="CT6">
            <v>65237685</v>
          </cell>
          <cell r="CU6">
            <v>80885958</v>
          </cell>
          <cell r="CV6">
            <v>75806174</v>
          </cell>
          <cell r="CW6">
            <v>73434331</v>
          </cell>
          <cell r="CX6">
            <v>75829560</v>
          </cell>
          <cell r="CY6">
            <v>72167339</v>
          </cell>
          <cell r="CZ6">
            <v>72167339</v>
          </cell>
          <cell r="DA6">
            <v>68163363</v>
          </cell>
          <cell r="DB6">
            <v>65596612</v>
          </cell>
          <cell r="DC6">
            <v>62390636</v>
          </cell>
          <cell r="DD6"/>
          <cell r="DE6">
            <v>6792213</v>
          </cell>
          <cell r="DF6">
            <v>14936168</v>
          </cell>
          <cell r="DG6"/>
          <cell r="DH6">
            <v>21728381</v>
          </cell>
          <cell r="DI6">
            <v>8213410</v>
          </cell>
          <cell r="DJ6">
            <v>41315519</v>
          </cell>
          <cell r="DK6">
            <v>49036433</v>
          </cell>
          <cell r="DL6">
            <v>90351952</v>
          </cell>
          <cell r="DM6">
            <v>8270030</v>
          </cell>
          <cell r="DN6">
            <v>551160564</v>
          </cell>
        </row>
        <row r="7">
          <cell r="B7" t="str">
            <v>Equity Bank</v>
          </cell>
          <cell r="C7">
            <v>841.95676200000003</v>
          </cell>
          <cell r="D7">
            <v>402.57010300000002</v>
          </cell>
          <cell r="E7">
            <v>478.962604</v>
          </cell>
          <cell r="F7">
            <v>93.789051999999998</v>
          </cell>
          <cell r="G7">
            <v>131.93912</v>
          </cell>
          <cell r="H7">
            <v>103.479191</v>
          </cell>
          <cell r="I7">
            <v>713.39661899999999</v>
          </cell>
          <cell r="J7">
            <v>0.97207900000000003</v>
          </cell>
          <cell r="K7">
            <v>10.740669</v>
          </cell>
          <cell r="L7"/>
          <cell r="M7">
            <v>0.12153575545279194</v>
          </cell>
          <cell r="N7">
            <v>0.12494849754122125</v>
          </cell>
          <cell r="O7">
            <v>0.12236315584745419</v>
          </cell>
          <cell r="P7">
            <v>0.12064824364634706</v>
          </cell>
          <cell r="Q7">
            <v>0.11467226858348667</v>
          </cell>
          <cell r="R7">
            <v>0.11682192262465463</v>
          </cell>
          <cell r="S7"/>
          <cell r="T7">
            <v>0.13805916606362306</v>
          </cell>
          <cell r="U7">
            <v>0.13224158418708909</v>
          </cell>
          <cell r="V7">
            <v>0.11112223402371389</v>
          </cell>
          <cell r="W7">
            <v>0.11542586627103883</v>
          </cell>
          <cell r="X7">
            <v>0.18742548599594788</v>
          </cell>
          <cell r="Y7">
            <v>0.32262949916068706</v>
          </cell>
          <cell r="Z7">
            <v>3.9382466171563393E-2</v>
          </cell>
          <cell r="AA7">
            <v>0.18494497518777842</v>
          </cell>
          <cell r="AB7">
            <v>0.13146831580372265</v>
          </cell>
          <cell r="AC7">
            <v>0.29428974326961621</v>
          </cell>
          <cell r="AD7">
            <v>0.38472938501672327</v>
          </cell>
          <cell r="AE7">
            <v>7.2749572988102182E-2</v>
          </cell>
          <cell r="AF7">
            <v>0.63017635059915678</v>
          </cell>
          <cell r="AG7">
            <v>0.11686576860563663</v>
          </cell>
          <cell r="AH7">
            <v>3.3126987338624035E-2</v>
          </cell>
          <cell r="AI7">
            <v>8.3738781267012591E-2</v>
          </cell>
          <cell r="AJ7">
            <v>0.84050424738378948</v>
          </cell>
          <cell r="AK7">
            <v>0.12239588855297524</v>
          </cell>
          <cell r="AL7">
            <v>6.284296618618658E-2</v>
          </cell>
          <cell r="AM7">
            <v>9.5940747039262197E-2</v>
          </cell>
          <cell r="AN7">
            <v>841956762</v>
          </cell>
          <cell r="AO7">
            <v>877414892</v>
          </cell>
          <cell r="AP7">
            <v>800267712</v>
          </cell>
          <cell r="AQ7">
            <v>774729987</v>
          </cell>
          <cell r="AR7">
            <v>717976633</v>
          </cell>
          <cell r="AS7">
            <v>667649767</v>
          </cell>
          <cell r="AT7">
            <v>598932121</v>
          </cell>
          <cell r="AU7">
            <v>562011143</v>
          </cell>
          <cell r="AV7">
            <v>530686258</v>
          </cell>
          <cell r="AW7">
            <v>507525237</v>
          </cell>
          <cell r="AX7">
            <v>511829030</v>
          </cell>
          <cell r="AY7">
            <v>482709421</v>
          </cell>
          <cell r="AZ7">
            <v>465244098</v>
          </cell>
          <cell r="BA7">
            <v>438508784</v>
          </cell>
          <cell r="BB7">
            <v>424255993</v>
          </cell>
          <cell r="BC7">
            <v>410372609</v>
          </cell>
          <cell r="BD7">
            <v>402181727</v>
          </cell>
          <cell r="BE7">
            <v>406402486</v>
          </cell>
          <cell r="BF7">
            <v>405535402</v>
          </cell>
          <cell r="BG7">
            <v>399529870</v>
          </cell>
          <cell r="BH7">
            <v>393863646</v>
          </cell>
          <cell r="BI7">
            <v>379748996</v>
          </cell>
          <cell r="BJ7">
            <v>380264086</v>
          </cell>
          <cell r="BK7">
            <v>360468890</v>
          </cell>
          <cell r="BL7">
            <v>347559904</v>
          </cell>
          <cell r="BM7">
            <v>341329318</v>
          </cell>
          <cell r="BN7">
            <v>321146247</v>
          </cell>
          <cell r="BO7">
            <v>318183426</v>
          </cell>
          <cell r="BP7">
            <v>300888650</v>
          </cell>
          <cell r="BQ7">
            <v>276115727</v>
          </cell>
          <cell r="BR7">
            <v>284368025</v>
          </cell>
          <cell r="BS7">
            <v>260214926</v>
          </cell>
          <cell r="BT7">
            <v>255340466</v>
          </cell>
          <cell r="BU7">
            <v>238194354</v>
          </cell>
          <cell r="BV7">
            <v>103479191</v>
          </cell>
          <cell r="BW7">
            <v>106399621</v>
          </cell>
          <cell r="BX7">
            <v>104431163</v>
          </cell>
          <cell r="BY7">
            <v>98702087</v>
          </cell>
          <cell r="BZ7">
            <v>86409081</v>
          </cell>
          <cell r="CA7">
            <v>86697420</v>
          </cell>
          <cell r="CB7">
            <v>83817450</v>
          </cell>
          <cell r="CC7">
            <v>78177301</v>
          </cell>
          <cell r="CD7">
            <v>72628489</v>
          </cell>
          <cell r="CE7">
            <v>69914370</v>
          </cell>
          <cell r="CF7">
            <v>78491773</v>
          </cell>
          <cell r="CG7">
            <v>73643524</v>
          </cell>
          <cell r="CH7">
            <v>67538874</v>
          </cell>
          <cell r="CI7">
            <v>60586569</v>
          </cell>
          <cell r="CJ7">
            <v>66014329</v>
          </cell>
          <cell r="CK7">
            <v>62231112</v>
          </cell>
          <cell r="CL7">
            <v>58528396</v>
          </cell>
          <cell r="CM7">
            <v>61906391</v>
          </cell>
          <cell r="CN7">
            <v>66313250</v>
          </cell>
          <cell r="CO7">
            <v>61659481</v>
          </cell>
          <cell r="CP7">
            <v>56267047</v>
          </cell>
          <cell r="CQ7">
            <v>52341039</v>
          </cell>
          <cell r="CR7">
            <v>59898173</v>
          </cell>
          <cell r="CS7">
            <v>54059428</v>
          </cell>
          <cell r="CT7">
            <v>52125975</v>
          </cell>
          <cell r="CU7">
            <v>47439613</v>
          </cell>
          <cell r="CV7">
            <v>50167760</v>
          </cell>
          <cell r="CW7">
            <v>47666080</v>
          </cell>
          <cell r="CX7">
            <v>44265113</v>
          </cell>
          <cell r="CY7">
            <v>39733344</v>
          </cell>
          <cell r="CZ7">
            <v>39733344</v>
          </cell>
          <cell r="DA7">
            <v>55681804</v>
          </cell>
          <cell r="DB7">
            <v>48809621</v>
          </cell>
          <cell r="DC7">
            <v>50686922</v>
          </cell>
          <cell r="DD7"/>
          <cell r="DE7">
            <v>5598237</v>
          </cell>
          <cell r="DF7">
            <v>13424638</v>
          </cell>
          <cell r="DG7"/>
          <cell r="DH7">
            <v>19022875</v>
          </cell>
          <cell r="DI7">
            <v>7318659</v>
          </cell>
          <cell r="DJ7">
            <v>19342614</v>
          </cell>
          <cell r="DK7">
            <v>11351356</v>
          </cell>
          <cell r="DL7">
            <v>30693970</v>
          </cell>
          <cell r="DM7">
            <v>8464137</v>
          </cell>
          <cell r="DN7">
            <v>402570103</v>
          </cell>
        </row>
        <row r="8">
          <cell r="B8" t="str">
            <v>Co-operative Bank of Kenya</v>
          </cell>
          <cell r="C8">
            <v>557.42920100000003</v>
          </cell>
          <cell r="D8">
            <v>318.64667900000001</v>
          </cell>
          <cell r="E8">
            <v>400.86172199999999</v>
          </cell>
          <cell r="F8">
            <v>81.185361</v>
          </cell>
          <cell r="G8">
            <v>87.971770000000006</v>
          </cell>
          <cell r="H8">
            <v>97.358446999999998</v>
          </cell>
          <cell r="I8">
            <v>527.39584000000002</v>
          </cell>
          <cell r="J8">
            <v>0.74697000000000002</v>
          </cell>
          <cell r="K8">
            <v>7.1411210000000001</v>
          </cell>
          <cell r="L8"/>
          <cell r="M8">
            <v>9.7668276964738149E-2</v>
          </cell>
          <cell r="N8">
            <v>9.6458577412216001E-2</v>
          </cell>
          <cell r="O8">
            <v>9.9347478549337578E-2</v>
          </cell>
          <cell r="P8">
            <v>9.8675610781438272E-2</v>
          </cell>
          <cell r="Q8">
            <v>9.9339184392393629E-2</v>
          </cell>
          <cell r="R8">
            <v>0.10121063445693379</v>
          </cell>
          <cell r="S8"/>
          <cell r="T8">
            <v>9.1403993771323522E-2</v>
          </cell>
          <cell r="U8">
            <v>0.10467330115399766</v>
          </cell>
          <cell r="V8">
            <v>9.300235490458654E-2</v>
          </cell>
          <cell r="W8">
            <v>0.10859848221830437</v>
          </cell>
          <cell r="X8">
            <v>0.12461310128641608</v>
          </cell>
          <cell r="Y8">
            <v>0.22053992280873241</v>
          </cell>
          <cell r="Z8">
            <v>3.8626664467427331E-2</v>
          </cell>
          <cell r="AA8">
            <v>0.16680406504533674</v>
          </cell>
          <cell r="AB8">
            <v>0.15393629384714144</v>
          </cell>
          <cell r="AC8">
            <v>0.37137885650700897</v>
          </cell>
          <cell r="AD8">
            <v>0.43595733110599344</v>
          </cell>
          <cell r="AE8">
            <v>0.11189208145124277</v>
          </cell>
          <cell r="AF8">
            <v>0.60754904562548639</v>
          </cell>
          <cell r="AG8">
            <v>0.11797621223152528</v>
          </cell>
          <cell r="AH8">
            <v>3.284432984855893E-2</v>
          </cell>
          <cell r="AI8">
            <v>8.5131882382966345E-2</v>
          </cell>
          <cell r="AJ8">
            <v>0.79490423133990329</v>
          </cell>
          <cell r="AK8">
            <v>6.7822397840381868E-2</v>
          </cell>
          <cell r="AL8">
            <v>1.2988985513786661E-2</v>
          </cell>
          <cell r="AM8">
            <v>4.4774717504470679E-2</v>
          </cell>
          <cell r="AN8">
            <v>557429201</v>
          </cell>
          <cell r="AO8">
            <v>540386740</v>
          </cell>
          <cell r="AP8">
            <v>555556211</v>
          </cell>
          <cell r="AQ8">
            <v>535319552</v>
          </cell>
          <cell r="AR8">
            <v>512517039</v>
          </cell>
          <cell r="AS8">
            <v>496822948</v>
          </cell>
          <cell r="AT8">
            <v>502660349</v>
          </cell>
          <cell r="AU8">
            <v>505539914</v>
          </cell>
          <cell r="AV8">
            <v>462827626</v>
          </cell>
          <cell r="AW8">
            <v>449616472</v>
          </cell>
          <cell r="AX8">
            <v>434408831</v>
          </cell>
          <cell r="AY8">
            <v>423857656</v>
          </cell>
          <cell r="AZ8">
            <v>419998477</v>
          </cell>
          <cell r="BA8">
            <v>408303625</v>
          </cell>
          <cell r="BB8">
            <v>398614957</v>
          </cell>
          <cell r="BC8">
            <v>393427494</v>
          </cell>
          <cell r="BD8">
            <v>393425978</v>
          </cell>
          <cell r="BE8">
            <v>382829640</v>
          </cell>
          <cell r="BF8">
            <v>384464971</v>
          </cell>
          <cell r="BG8">
            <v>380086859</v>
          </cell>
          <cell r="BH8">
            <v>376018201</v>
          </cell>
          <cell r="BI8">
            <v>349997760</v>
          </cell>
          <cell r="BJ8">
            <v>351917807</v>
          </cell>
          <cell r="BK8">
            <v>360041467</v>
          </cell>
          <cell r="BL8">
            <v>348354889</v>
          </cell>
          <cell r="BM8">
            <v>339549808</v>
          </cell>
          <cell r="BN8">
            <v>323948110</v>
          </cell>
          <cell r="BO8">
            <v>318998960</v>
          </cell>
          <cell r="BP8">
            <v>304846787</v>
          </cell>
          <cell r="BQ8">
            <v>282689098</v>
          </cell>
          <cell r="BR8">
            <v>266799109</v>
          </cell>
          <cell r="BS8">
            <v>263501814</v>
          </cell>
          <cell r="BT8">
            <v>244073622</v>
          </cell>
          <cell r="BU8">
            <v>228874484</v>
          </cell>
          <cell r="BV8">
            <v>97358447</v>
          </cell>
          <cell r="BW8">
            <v>94919520</v>
          </cell>
          <cell r="BX8">
            <v>90104052</v>
          </cell>
          <cell r="BY8">
            <v>87440846</v>
          </cell>
          <cell r="BZ8">
            <v>88939669</v>
          </cell>
          <cell r="CA8">
            <v>85597379</v>
          </cell>
          <cell r="CB8">
            <v>81353444</v>
          </cell>
          <cell r="CC8">
            <v>78630706</v>
          </cell>
          <cell r="CD8">
            <v>80581126</v>
          </cell>
          <cell r="CE8">
            <v>77087985</v>
          </cell>
          <cell r="CF8">
            <v>73278006</v>
          </cell>
          <cell r="CG8">
            <v>70152002</v>
          </cell>
          <cell r="CH8">
            <v>72018398</v>
          </cell>
          <cell r="CI8">
            <v>68319018</v>
          </cell>
          <cell r="CJ8">
            <v>69435424</v>
          </cell>
          <cell r="CK8">
            <v>66750889</v>
          </cell>
          <cell r="CL8">
            <v>67013872</v>
          </cell>
          <cell r="CM8">
            <v>68227154</v>
          </cell>
          <cell r="CN8">
            <v>65944424</v>
          </cell>
          <cell r="CO8">
            <v>63402505</v>
          </cell>
          <cell r="CP8">
            <v>63072764</v>
          </cell>
          <cell r="CQ8">
            <v>60054832</v>
          </cell>
          <cell r="CR8">
            <v>58440502</v>
          </cell>
          <cell r="CS8">
            <v>57116947</v>
          </cell>
          <cell r="CT8">
            <v>54653300</v>
          </cell>
          <cell r="CU8">
            <v>49310775</v>
          </cell>
          <cell r="CV8">
            <v>47991534</v>
          </cell>
          <cell r="CW8">
            <v>54795678</v>
          </cell>
          <cell r="CX8">
            <v>46164334</v>
          </cell>
          <cell r="CY8">
            <v>42351119</v>
          </cell>
          <cell r="CZ8">
            <v>42351119</v>
          </cell>
          <cell r="DA8">
            <v>40634476</v>
          </cell>
          <cell r="DB8">
            <v>38883993</v>
          </cell>
          <cell r="DC8">
            <v>35652054</v>
          </cell>
          <cell r="DD8"/>
          <cell r="DE8">
            <v>5689494</v>
          </cell>
          <cell r="DF8">
            <v>9630425</v>
          </cell>
          <cell r="DG8"/>
          <cell r="DH8">
            <v>15319919</v>
          </cell>
          <cell r="DI8">
            <v>6678831</v>
          </cell>
          <cell r="DJ8">
            <v>23241536</v>
          </cell>
          <cell r="DK8">
            <v>15013048</v>
          </cell>
          <cell r="DL8">
            <v>38254584</v>
          </cell>
          <cell r="DM8">
            <v>5300621</v>
          </cell>
          <cell r="DN8">
            <v>318646679</v>
          </cell>
        </row>
        <row r="9">
          <cell r="B9" t="str">
            <v>NCBA</v>
          </cell>
          <cell r="C9">
            <v>532.52264000000002</v>
          </cell>
          <cell r="D9">
            <v>218.40563700000001</v>
          </cell>
          <cell r="E9">
            <v>418.66460599999999</v>
          </cell>
          <cell r="F9">
            <v>65.956857999999997</v>
          </cell>
          <cell r="G9">
            <v>66.050443000000001</v>
          </cell>
          <cell r="H9">
            <v>74.942825999999997</v>
          </cell>
          <cell r="I9">
            <v>365.20706300000001</v>
          </cell>
          <cell r="J9">
            <v>1.4494610000000001</v>
          </cell>
          <cell r="K9">
            <v>4.5843179999999997</v>
          </cell>
          <cell r="L9"/>
          <cell r="M9">
            <v>8.934922343619256E-2</v>
          </cell>
          <cell r="N9">
            <v>9.3275930679188143E-2</v>
          </cell>
          <cell r="O9">
            <v>9.1505400452203803E-2</v>
          </cell>
          <cell r="P9">
            <v>9.1700362474529895E-2</v>
          </cell>
          <cell r="Q9">
            <v>9.3285053679884503E-2</v>
          </cell>
          <cell r="R9">
            <v>9.5215656980948304E-2</v>
          </cell>
          <cell r="S9"/>
          <cell r="T9">
            <v>8.7319960960654378E-2</v>
          </cell>
          <cell r="U9">
            <v>7.1744789831723596E-2</v>
          </cell>
          <cell r="V9">
            <v>9.7132732152462514E-2</v>
          </cell>
          <cell r="W9">
            <v>8.3594977195460801E-2</v>
          </cell>
          <cell r="X9">
            <v>7.9996695653685237E-2</v>
          </cell>
          <cell r="Y9">
            <v>0.1695401076162053</v>
          </cell>
          <cell r="Z9">
            <v>2.4126727501094989E-2</v>
          </cell>
          <cell r="AA9">
            <v>0.18085751808146164</v>
          </cell>
          <cell r="AB9">
            <v>0.18060126619183156</v>
          </cell>
          <cell r="AC9">
            <v>0.442182980078767</v>
          </cell>
          <cell r="AD9">
            <v>0.39103013082461541</v>
          </cell>
          <cell r="AE9">
            <v>0.13809492245442562</v>
          </cell>
          <cell r="AF9">
            <v>0.69014373058203038</v>
          </cell>
          <cell r="AG9">
            <v>9.887531861956575E-2</v>
          </cell>
          <cell r="AH9">
            <v>4.3394069311811966E-2</v>
          </cell>
          <cell r="AI9">
            <v>5.5481249307753784E-2</v>
          </cell>
          <cell r="AJ9">
            <v>0.52167208278408905</v>
          </cell>
          <cell r="AK9">
            <v>7.2271059134456486E-2</v>
          </cell>
          <cell r="AL9">
            <v>1.875897746288193E-2</v>
          </cell>
          <cell r="AM9">
            <v>4.9601057698150812E-2</v>
          </cell>
          <cell r="AN9">
            <v>532522640</v>
          </cell>
          <cell r="AO9">
            <v>546733550</v>
          </cell>
          <cell r="AP9">
            <v>520850293</v>
          </cell>
          <cell r="AQ9">
            <v>500167097</v>
          </cell>
          <cell r="AR9">
            <v>503274085</v>
          </cell>
          <cell r="AS9">
            <v>491613725</v>
          </cell>
          <cell r="AT9">
            <v>484389225</v>
          </cell>
          <cell r="AU9">
            <v>480797719</v>
          </cell>
          <cell r="AV9">
            <v>477674950</v>
          </cell>
          <cell r="AW9">
            <v>464890685</v>
          </cell>
          <cell r="AX9">
            <v>547750081</v>
          </cell>
          <cell r="AY9">
            <v>447029877</v>
          </cell>
          <cell r="AZ9">
            <v>239013127</v>
          </cell>
          <cell r="BA9">
            <v>0</v>
          </cell>
          <cell r="BB9">
            <v>415348889</v>
          </cell>
          <cell r="BC9">
            <v>223448379</v>
          </cell>
          <cell r="BD9">
            <v>225544631</v>
          </cell>
          <cell r="BE9">
            <v>229525229</v>
          </cell>
          <cell r="BF9">
            <v>219009371</v>
          </cell>
          <cell r="BG9">
            <v>216387023</v>
          </cell>
          <cell r="BH9">
            <v>202699639</v>
          </cell>
          <cell r="BI9">
            <v>210877927</v>
          </cell>
          <cell r="BJ9">
            <v>211118198</v>
          </cell>
          <cell r="BK9">
            <v>206328561</v>
          </cell>
          <cell r="BL9">
            <v>195962086</v>
          </cell>
          <cell r="BM9">
            <v>198484270</v>
          </cell>
          <cell r="BN9">
            <v>184466862</v>
          </cell>
          <cell r="BO9">
            <v>179346404</v>
          </cell>
          <cell r="BP9">
            <v>174983667</v>
          </cell>
          <cell r="BQ9">
            <v>175808828</v>
          </cell>
          <cell r="BR9">
            <v>154710864</v>
          </cell>
          <cell r="BS9">
            <v>143801266</v>
          </cell>
          <cell r="BT9">
            <v>119783476</v>
          </cell>
          <cell r="BU9">
            <v>124881964</v>
          </cell>
          <cell r="BV9">
            <v>74942826</v>
          </cell>
          <cell r="BW9">
            <v>78642779</v>
          </cell>
          <cell r="BX9">
            <v>75022216</v>
          </cell>
          <cell r="BY9">
            <v>74300657</v>
          </cell>
          <cell r="BZ9">
            <v>71734186</v>
          </cell>
          <cell r="CA9">
            <v>72028375</v>
          </cell>
          <cell r="CB9">
            <v>72553519</v>
          </cell>
          <cell r="CC9">
            <v>72166013</v>
          </cell>
          <cell r="CD9">
            <v>71092199</v>
          </cell>
          <cell r="CE9">
            <v>69416255</v>
          </cell>
          <cell r="CF9">
            <v>70001759</v>
          </cell>
          <cell r="CG9">
            <v>0</v>
          </cell>
          <cell r="CH9">
            <v>33468865</v>
          </cell>
          <cell r="CI9">
            <v>0</v>
          </cell>
          <cell r="CJ9">
            <v>32677307</v>
          </cell>
          <cell r="CK9">
            <v>31950763</v>
          </cell>
          <cell r="CL9">
            <v>31671237</v>
          </cell>
          <cell r="CM9">
            <v>31571015</v>
          </cell>
          <cell r="CN9">
            <v>29764854</v>
          </cell>
          <cell r="CO9">
            <v>28396850</v>
          </cell>
          <cell r="CP9">
            <v>28887284</v>
          </cell>
          <cell r="CQ9">
            <v>27470172</v>
          </cell>
          <cell r="CR9">
            <v>26187655</v>
          </cell>
          <cell r="CS9">
            <v>24321102</v>
          </cell>
          <cell r="CT9">
            <v>23949685</v>
          </cell>
          <cell r="CU9">
            <v>22708080</v>
          </cell>
          <cell r="CV9">
            <v>19085273</v>
          </cell>
          <cell r="CW9">
            <v>18822475</v>
          </cell>
          <cell r="CX9">
            <v>18511215</v>
          </cell>
          <cell r="CY9">
            <v>17856644</v>
          </cell>
          <cell r="CZ9">
            <v>17856644</v>
          </cell>
          <cell r="DA9">
            <v>14954339</v>
          </cell>
          <cell r="DB9">
            <v>15471795</v>
          </cell>
          <cell r="DC9">
            <v>13749281</v>
          </cell>
          <cell r="DD9"/>
          <cell r="DE9">
            <v>5071405</v>
          </cell>
          <cell r="DF9">
            <v>6397614</v>
          </cell>
          <cell r="DG9"/>
          <cell r="DH9">
            <v>11469019</v>
          </cell>
          <cell r="DI9">
            <v>4484732</v>
          </cell>
          <cell r="DJ9">
            <v>23008011</v>
          </cell>
          <cell r="DK9">
            <v>10329988</v>
          </cell>
          <cell r="DL9">
            <v>33337999</v>
          </cell>
          <cell r="DM9">
            <v>3254865</v>
          </cell>
          <cell r="DN9">
            <v>218405637</v>
          </cell>
        </row>
        <row r="10">
          <cell r="B10" t="str">
            <v>Absa Bank Kenya</v>
          </cell>
          <cell r="C10">
            <v>438.71838400000001</v>
          </cell>
          <cell r="D10">
            <v>242.67212599999999</v>
          </cell>
          <cell r="E10">
            <v>271.75961599999999</v>
          </cell>
          <cell r="F10">
            <v>49.248126999999997</v>
          </cell>
          <cell r="G10">
            <v>57.892592999999998</v>
          </cell>
          <cell r="H10">
            <v>56.861888999999998</v>
          </cell>
          <cell r="I10">
            <v>339.900958</v>
          </cell>
          <cell r="J10">
            <v>1.2252909999999999</v>
          </cell>
          <cell r="K10">
            <v>4.0156200000000002</v>
          </cell>
          <cell r="L10"/>
          <cell r="M10">
            <v>6.6138320972567943E-2</v>
          </cell>
          <cell r="N10">
            <v>6.5154472392935869E-2</v>
          </cell>
          <cell r="O10">
            <v>6.5422109095193567E-2</v>
          </cell>
          <cell r="P10">
            <v>6.492422724839772E-2</v>
          </cell>
          <cell r="Q10">
            <v>6.3973084206154079E-2</v>
          </cell>
          <cell r="R10">
            <v>6.5102300281967548E-2</v>
          </cell>
          <cell r="S10"/>
          <cell r="T10">
            <v>7.1938485401487104E-2</v>
          </cell>
          <cell r="U10">
            <v>7.9716169037741216E-2</v>
          </cell>
          <cell r="V10">
            <v>6.3049881963951032E-2</v>
          </cell>
          <cell r="W10">
            <v>6.3426595552265708E-2</v>
          </cell>
          <cell r="X10">
            <v>7.0072872562691235E-2</v>
          </cell>
          <cell r="Y10">
            <v>0.19821194583499019</v>
          </cell>
          <cell r="Z10">
            <v>2.5412043268596682E-2</v>
          </cell>
          <cell r="AA10">
            <v>0.17032194713614193</v>
          </cell>
          <cell r="AB10">
            <v>0.14488963870469584</v>
          </cell>
          <cell r="AC10">
            <v>0.28340031856222081</v>
          </cell>
          <cell r="AD10">
            <v>0.45558451893207486</v>
          </cell>
          <cell r="AE10">
            <v>6.7150122918966715E-2</v>
          </cell>
          <cell r="AF10">
            <v>0.72894609365151253</v>
          </cell>
          <cell r="AG10">
            <v>0.1120769570232838</v>
          </cell>
          <cell r="AH10">
            <v>2.4928435933370689E-2</v>
          </cell>
          <cell r="AI10">
            <v>8.7148521089913111E-2</v>
          </cell>
          <cell r="AJ10">
            <v>0.89296610575134161</v>
          </cell>
          <cell r="AK10">
            <v>6.490253458802521E-2</v>
          </cell>
          <cell r="AL10">
            <v>0.19411171472961661</v>
          </cell>
          <cell r="AM10">
            <v>0.11264715595422711</v>
          </cell>
          <cell r="AN10">
            <v>438718384</v>
          </cell>
          <cell r="AO10">
            <v>428746218</v>
          </cell>
          <cell r="AP10">
            <v>411167687</v>
          </cell>
          <cell r="AQ10">
            <v>397890870</v>
          </cell>
          <cell r="AR10">
            <v>384068423</v>
          </cell>
          <cell r="AS10">
            <v>377935772</v>
          </cell>
          <cell r="AT10">
            <v>388053702</v>
          </cell>
          <cell r="AU10">
            <v>392017704</v>
          </cell>
          <cell r="AV10">
            <v>381692956</v>
          </cell>
          <cell r="AW10">
            <v>374109200</v>
          </cell>
          <cell r="AX10">
            <v>359771428</v>
          </cell>
          <cell r="AY10">
            <v>353740701</v>
          </cell>
          <cell r="AZ10">
            <v>354502860</v>
          </cell>
          <cell r="BA10">
            <v>325362737</v>
          </cell>
          <cell r="BB10">
            <v>322637854</v>
          </cell>
          <cell r="BC10">
            <v>317007311</v>
          </cell>
          <cell r="BD10">
            <v>291293088</v>
          </cell>
          <cell r="BE10">
            <v>271682166</v>
          </cell>
          <cell r="BF10">
            <v>277609552</v>
          </cell>
          <cell r="BG10">
            <v>268015547</v>
          </cell>
          <cell r="BH10">
            <v>260429543</v>
          </cell>
          <cell r="BI10">
            <v>259498223</v>
          </cell>
          <cell r="BJ10">
            <v>264008571</v>
          </cell>
          <cell r="BK10">
            <v>256142570</v>
          </cell>
          <cell r="BL10">
            <v>211913140</v>
          </cell>
          <cell r="BM10">
            <v>241152698</v>
          </cell>
          <cell r="BN10">
            <v>221041523</v>
          </cell>
          <cell r="BO10">
            <v>234699871</v>
          </cell>
          <cell r="BP10">
            <v>230907978</v>
          </cell>
          <cell r="BQ10">
            <v>226118124</v>
          </cell>
          <cell r="BR10">
            <v>218771220</v>
          </cell>
          <cell r="BS10">
            <v>213439675</v>
          </cell>
          <cell r="BT10">
            <v>200975424</v>
          </cell>
          <cell r="BU10">
            <v>207009618</v>
          </cell>
          <cell r="BV10">
            <v>56861889</v>
          </cell>
          <cell r="BW10">
            <v>54352639</v>
          </cell>
          <cell r="BX10">
            <v>52679522</v>
          </cell>
          <cell r="BY10">
            <v>50173619</v>
          </cell>
          <cell r="BZ10">
            <v>46982487</v>
          </cell>
          <cell r="CA10">
            <v>44969283</v>
          </cell>
          <cell r="CB10">
            <v>43215105</v>
          </cell>
          <cell r="CC10">
            <v>41675586</v>
          </cell>
          <cell r="CD10">
            <v>41057360</v>
          </cell>
          <cell r="CE10">
            <v>44079414</v>
          </cell>
          <cell r="CF10">
            <v>42967475</v>
          </cell>
          <cell r="CG10">
            <v>41546560</v>
          </cell>
          <cell r="CH10">
            <v>54143264</v>
          </cell>
          <cell r="CI10">
            <v>43393443</v>
          </cell>
          <cell r="CJ10">
            <v>41909848</v>
          </cell>
          <cell r="CK10">
            <v>40114088</v>
          </cell>
          <cell r="CL10">
            <v>43607960</v>
          </cell>
          <cell r="CM10">
            <v>43559168</v>
          </cell>
          <cell r="CN10">
            <v>42020987</v>
          </cell>
          <cell r="CO10">
            <v>40337534</v>
          </cell>
          <cell r="CP10">
            <v>43652097</v>
          </cell>
          <cell r="CQ10">
            <v>42094710</v>
          </cell>
          <cell r="CR10">
            <v>41470872</v>
          </cell>
          <cell r="CS10">
            <v>39103584</v>
          </cell>
          <cell r="CT10">
            <v>42315483</v>
          </cell>
          <cell r="CU10">
            <v>39716371</v>
          </cell>
          <cell r="CV10">
            <v>36852164</v>
          </cell>
          <cell r="CW10">
            <v>36237869</v>
          </cell>
          <cell r="CX10">
            <v>40265422</v>
          </cell>
          <cell r="CY10">
            <v>38186091</v>
          </cell>
          <cell r="CZ10">
            <v>38186091</v>
          </cell>
          <cell r="DA10">
            <v>36042316</v>
          </cell>
          <cell r="DB10">
            <v>34465579</v>
          </cell>
          <cell r="DC10">
            <v>32370886</v>
          </cell>
          <cell r="DD10"/>
          <cell r="DE10">
            <v>2705166</v>
          </cell>
          <cell r="DF10">
            <v>6840222</v>
          </cell>
          <cell r="DG10"/>
          <cell r="DH10">
            <v>9545388</v>
          </cell>
          <cell r="DI10">
            <v>4348731</v>
          </cell>
          <cell r="DJ10">
            <v>12489879</v>
          </cell>
          <cell r="DK10">
            <v>4644281</v>
          </cell>
          <cell r="DL10">
            <v>17134160</v>
          </cell>
          <cell r="DM10">
            <v>2755506</v>
          </cell>
          <cell r="DN10">
            <v>242672126</v>
          </cell>
        </row>
        <row r="11">
          <cell r="B11" t="str">
            <v>Standard Chartered Bank</v>
          </cell>
          <cell r="C11">
            <v>340.995225</v>
          </cell>
          <cell r="D11">
            <v>128.092637</v>
          </cell>
          <cell r="E11">
            <v>265.381349</v>
          </cell>
          <cell r="F11">
            <v>41.394182999999998</v>
          </cell>
          <cell r="G11">
            <v>47.522257000000003</v>
          </cell>
          <cell r="H11">
            <v>54.625501999999997</v>
          </cell>
          <cell r="I11">
            <v>269.63125400000001</v>
          </cell>
          <cell r="J11">
            <v>1.023674</v>
          </cell>
          <cell r="K11">
            <v>3.5515099999999999</v>
          </cell>
          <cell r="L11"/>
          <cell r="M11">
            <v>5.9472171279271888E-2</v>
          </cell>
          <cell r="N11">
            <v>5.885832339563641E-2</v>
          </cell>
          <cell r="O11">
            <v>5.9420265009753483E-2</v>
          </cell>
          <cell r="P11">
            <v>6.3021800754755997E-2</v>
          </cell>
          <cell r="Q11">
            <v>6.3842833545591046E-2</v>
          </cell>
          <cell r="R11">
            <v>6.5105397951249006E-2</v>
          </cell>
          <cell r="S11"/>
          <cell r="T11">
            <v>5.5914410953062113E-2</v>
          </cell>
          <cell r="U11">
            <v>4.2077573851980118E-2</v>
          </cell>
          <cell r="V11">
            <v>6.1570085269343683E-2</v>
          </cell>
          <cell r="W11">
            <v>6.0932017615409888E-2</v>
          </cell>
          <cell r="X11">
            <v>6.197411797807649E-2</v>
          </cell>
          <cell r="Y11">
            <v>0.18686824375546526</v>
          </cell>
          <cell r="Z11">
            <v>2.9602581477704042E-2</v>
          </cell>
          <cell r="AA11">
            <v>0.17624906717972688</v>
          </cell>
          <cell r="AB11">
            <v>0.15352145712306778</v>
          </cell>
          <cell r="AC11">
            <v>0.28906020892275786</v>
          </cell>
          <cell r="AD11">
            <v>0.49911943140634429</v>
          </cell>
          <cell r="AE11">
            <v>9.9373894983175684E-2</v>
          </cell>
          <cell r="AF11">
            <v>0.70020211952125766</v>
          </cell>
          <cell r="AG11">
            <v>9.7494791057065766E-2</v>
          </cell>
          <cell r="AH11">
            <v>1.0204237447210428E-2</v>
          </cell>
          <cell r="AI11">
            <v>8.729055360985534E-2</v>
          </cell>
          <cell r="AJ11">
            <v>0.48267384834191945</v>
          </cell>
          <cell r="AK11">
            <v>0.1034548378541555</v>
          </cell>
          <cell r="AL11">
            <v>0.11254321508591381</v>
          </cell>
          <cell r="AM11">
            <v>0.1039242111809536</v>
          </cell>
          <cell r="AN11">
            <v>340995225</v>
          </cell>
          <cell r="AO11">
            <v>335111486</v>
          </cell>
          <cell r="AP11">
            <v>330612804</v>
          </cell>
          <cell r="AQ11">
            <v>345656402</v>
          </cell>
          <cell r="AR11">
            <v>339525181</v>
          </cell>
          <cell r="AS11">
            <v>325872857</v>
          </cell>
          <cell r="AT11">
            <v>314304906</v>
          </cell>
          <cell r="AU11">
            <v>327214126</v>
          </cell>
          <cell r="AV11">
            <v>311432013</v>
          </cell>
          <cell r="AW11">
            <v>302295903</v>
          </cell>
          <cell r="AX11">
            <v>289422215</v>
          </cell>
          <cell r="AY11">
            <v>293472543</v>
          </cell>
          <cell r="AZ11">
            <v>300226174</v>
          </cell>
          <cell r="BA11">
            <v>284691002</v>
          </cell>
          <cell r="BB11">
            <v>287606164</v>
          </cell>
          <cell r="BC11">
            <v>295049630</v>
          </cell>
          <cell r="BD11">
            <v>293306671</v>
          </cell>
          <cell r="BE11">
            <v>285125438</v>
          </cell>
          <cell r="BF11">
            <v>309951569</v>
          </cell>
          <cell r="BG11">
            <v>288711107</v>
          </cell>
          <cell r="BH11">
            <v>274006884</v>
          </cell>
          <cell r="BI11">
            <v>250274108</v>
          </cell>
          <cell r="BJ11">
            <v>264072997</v>
          </cell>
          <cell r="BK11">
            <v>255903727</v>
          </cell>
          <cell r="BL11">
            <v>249710651</v>
          </cell>
          <cell r="BM11">
            <v>234130556</v>
          </cell>
          <cell r="BN11">
            <v>231786864</v>
          </cell>
          <cell r="BO11">
            <v>228338094</v>
          </cell>
          <cell r="BP11">
            <v>232984465</v>
          </cell>
          <cell r="BQ11">
            <v>222635993</v>
          </cell>
          <cell r="BR11">
            <v>223082484</v>
          </cell>
          <cell r="BS11">
            <v>228860613</v>
          </cell>
          <cell r="BT11">
            <v>217819880</v>
          </cell>
          <cell r="BU11">
            <v>220523869</v>
          </cell>
          <cell r="BV11">
            <v>54625502</v>
          </cell>
          <cell r="BW11">
            <v>52479395</v>
          </cell>
          <cell r="BX11">
            <v>51679000</v>
          </cell>
          <cell r="BY11">
            <v>50558270</v>
          </cell>
          <cell r="BZ11">
            <v>51917837</v>
          </cell>
          <cell r="CA11">
            <v>50218630</v>
          </cell>
          <cell r="CB11">
            <v>50171424</v>
          </cell>
          <cell r="CC11">
            <v>50846552</v>
          </cell>
          <cell r="CD11">
            <v>49068888</v>
          </cell>
          <cell r="CE11">
            <v>47221510</v>
          </cell>
          <cell r="CF11">
            <v>46080820</v>
          </cell>
          <cell r="CG11">
            <v>54194365</v>
          </cell>
          <cell r="CH11">
            <v>47621354</v>
          </cell>
          <cell r="CI11">
            <v>54336279</v>
          </cell>
          <cell r="CJ11">
            <v>54209897</v>
          </cell>
          <cell r="CK11">
            <v>43217065</v>
          </cell>
          <cell r="CL11">
            <v>54028274</v>
          </cell>
          <cell r="CM11">
            <v>45483852</v>
          </cell>
          <cell r="CN11">
            <v>43809586</v>
          </cell>
          <cell r="CO11">
            <v>42698407</v>
          </cell>
          <cell r="CP11">
            <v>54660764</v>
          </cell>
          <cell r="CQ11">
            <v>43904779</v>
          </cell>
          <cell r="CR11">
            <v>43288125</v>
          </cell>
          <cell r="CS11">
            <v>43083098</v>
          </cell>
          <cell r="CT11">
            <v>43850954</v>
          </cell>
          <cell r="CU11">
            <v>40914483</v>
          </cell>
          <cell r="CV11">
            <v>41143859</v>
          </cell>
          <cell r="CW11">
            <v>39848778</v>
          </cell>
          <cell r="CX11">
            <v>42126191</v>
          </cell>
          <cell r="CY11">
            <v>40449853</v>
          </cell>
          <cell r="CZ11">
            <v>40449853</v>
          </cell>
          <cell r="DA11">
            <v>39685452</v>
          </cell>
          <cell r="DB11">
            <v>38765178</v>
          </cell>
          <cell r="DC11">
            <v>36029984</v>
          </cell>
          <cell r="DD11"/>
          <cell r="DE11">
            <v>1999957</v>
          </cell>
          <cell r="DF11">
            <v>4918868</v>
          </cell>
          <cell r="DG11"/>
          <cell r="DH11">
            <v>6918825</v>
          </cell>
          <cell r="DI11">
            <v>3453320</v>
          </cell>
          <cell r="DJ11">
            <v>9579475</v>
          </cell>
          <cell r="DK11">
            <v>4101539</v>
          </cell>
          <cell r="DL11">
            <v>13681014</v>
          </cell>
          <cell r="DM11">
            <v>2501813</v>
          </cell>
          <cell r="DN11">
            <v>128092637</v>
          </cell>
        </row>
        <row r="12">
          <cell r="B12" t="str">
            <v>Diamond Trust Bank</v>
          </cell>
          <cell r="C12">
            <v>332.54141299999998</v>
          </cell>
          <cell r="D12">
            <v>164.71471099999999</v>
          </cell>
          <cell r="E12">
            <v>232.890534</v>
          </cell>
          <cell r="F12">
            <v>50.641618999999999</v>
          </cell>
          <cell r="G12">
            <v>53.668714999999999</v>
          </cell>
          <cell r="H12">
            <v>58.834909000000003</v>
          </cell>
          <cell r="I12">
            <v>246.60365200000001</v>
          </cell>
          <cell r="J12">
            <v>0.53551800000000005</v>
          </cell>
          <cell r="K12">
            <v>2.549477</v>
          </cell>
          <cell r="L12"/>
          <cell r="M12">
            <v>5.8062541218278495E-2</v>
          </cell>
          <cell r="N12">
            <v>5.7175601534233872E-2</v>
          </cell>
          <cell r="O12">
            <v>5.8029315390520989E-2</v>
          </cell>
          <cell r="P12">
            <v>5.8336259871913446E-2</v>
          </cell>
          <cell r="Q12">
            <v>5.8844001176339339E-2</v>
          </cell>
          <cell r="R12">
            <v>5.9890101100934401E-2</v>
          </cell>
          <cell r="S12"/>
          <cell r="T12">
            <v>5.4528204098441412E-2</v>
          </cell>
          <cell r="U12">
            <v>5.4107680026995321E-2</v>
          </cell>
          <cell r="V12">
            <v>5.403201879421822E-2</v>
          </cell>
          <cell r="W12">
            <v>6.5627400762175839E-2</v>
          </cell>
          <cell r="X12">
            <v>4.4488566378918411E-2</v>
          </cell>
          <cell r="Y12">
            <v>0.1173963128028758</v>
          </cell>
          <cell r="Z12">
            <v>2.0738843125161905E-2</v>
          </cell>
          <cell r="AA12">
            <v>0.21763146881539289</v>
          </cell>
          <cell r="AB12">
            <v>0.20535632213589439</v>
          </cell>
          <cell r="AC12">
            <v>0.22277687216428627</v>
          </cell>
          <cell r="AD12">
            <v>0.38742800004856098</v>
          </cell>
          <cell r="AE12">
            <v>0.15095469940819134</v>
          </cell>
          <cell r="AF12">
            <v>0.3746168728844011</v>
          </cell>
          <cell r="AG12">
            <v>8.1995621451215125E-2</v>
          </cell>
          <cell r="AH12">
            <v>4.7137620835546075E-2</v>
          </cell>
          <cell r="AI12">
            <v>3.4858000615669051E-2</v>
          </cell>
          <cell r="AJ12">
            <v>0.70726236988232416</v>
          </cell>
          <cell r="AK12">
            <v>3.8738452457390507E-2</v>
          </cell>
          <cell r="AL12">
            <v>5.8952242804906144E-2</v>
          </cell>
          <cell r="AM12">
            <v>4.5372668799743464E-2</v>
          </cell>
          <cell r="AN12">
            <v>332541413</v>
          </cell>
          <cell r="AO12">
            <v>326376730</v>
          </cell>
          <cell r="AP12">
            <v>311475984</v>
          </cell>
          <cell r="AQ12">
            <v>311029629</v>
          </cell>
          <cell r="AR12">
            <v>305166682</v>
          </cell>
          <cell r="AS12">
            <v>312189185</v>
          </cell>
          <cell r="AT12">
            <v>285772503</v>
          </cell>
          <cell r="AU12">
            <v>284319070</v>
          </cell>
          <cell r="AV12">
            <v>286363190</v>
          </cell>
          <cell r="AW12">
            <v>287250595</v>
          </cell>
          <cell r="AX12">
            <v>283581295</v>
          </cell>
          <cell r="AY12">
            <v>280115753</v>
          </cell>
          <cell r="AZ12">
            <v>277153801</v>
          </cell>
          <cell r="BA12">
            <v>281515703</v>
          </cell>
          <cell r="BB12">
            <v>291515544</v>
          </cell>
          <cell r="BC12">
            <v>285735153</v>
          </cell>
          <cell r="BD12">
            <v>277054843</v>
          </cell>
          <cell r="BE12">
            <v>270081538</v>
          </cell>
          <cell r="BF12">
            <v>267675547</v>
          </cell>
          <cell r="BG12">
            <v>258159603</v>
          </cell>
          <cell r="BH12">
            <v>248863252</v>
          </cell>
          <cell r="BI12">
            <v>244123818</v>
          </cell>
          <cell r="BJ12">
            <v>230711438</v>
          </cell>
          <cell r="BK12">
            <v>222154764</v>
          </cell>
          <cell r="BL12">
            <v>205480349</v>
          </cell>
          <cell r="BM12">
            <v>190947903</v>
          </cell>
          <cell r="BN12">
            <v>166004397</v>
          </cell>
          <cell r="BO12">
            <v>158030111</v>
          </cell>
          <cell r="BP12">
            <v>148561346</v>
          </cell>
          <cell r="BQ12">
            <v>141175794</v>
          </cell>
          <cell r="BR12">
            <v>126274802</v>
          </cell>
          <cell r="BS12">
            <v>120443207</v>
          </cell>
          <cell r="BT12">
            <v>116208461</v>
          </cell>
          <cell r="BU12">
            <v>114136429</v>
          </cell>
          <cell r="BV12">
            <v>58834909</v>
          </cell>
          <cell r="BW12">
            <v>57567384</v>
          </cell>
          <cell r="BX12">
            <v>58162510</v>
          </cell>
          <cell r="BY12">
            <v>56582338</v>
          </cell>
          <cell r="BZ12">
            <v>55669588</v>
          </cell>
          <cell r="CA12">
            <v>54031914</v>
          </cell>
          <cell r="CB12">
            <v>55081135</v>
          </cell>
          <cell r="CC12">
            <v>53625595</v>
          </cell>
          <cell r="CD12">
            <v>53605998</v>
          </cell>
          <cell r="CE12">
            <v>52001378</v>
          </cell>
          <cell r="CF12">
            <v>51826136</v>
          </cell>
          <cell r="CG12">
            <v>50349508</v>
          </cell>
          <cell r="CH12">
            <v>49236941</v>
          </cell>
          <cell r="CI12">
            <v>47712838</v>
          </cell>
          <cell r="CJ12">
            <v>46325610</v>
          </cell>
          <cell r="CK12">
            <v>44769721</v>
          </cell>
          <cell r="CL12">
            <v>44323296</v>
          </cell>
          <cell r="CM12">
            <v>43003972</v>
          </cell>
          <cell r="CN12">
            <v>41508356</v>
          </cell>
          <cell r="CO12">
            <v>37678168</v>
          </cell>
          <cell r="CP12">
            <v>37678168</v>
          </cell>
          <cell r="CQ12">
            <v>36431809</v>
          </cell>
          <cell r="CR12">
            <v>33545124</v>
          </cell>
          <cell r="CS12">
            <v>32359121</v>
          </cell>
          <cell r="CT12">
            <v>31216658</v>
          </cell>
          <cell r="CU12">
            <v>29996201</v>
          </cell>
          <cell r="CV12">
            <v>28616712</v>
          </cell>
          <cell r="CW12">
            <v>27536573</v>
          </cell>
          <cell r="CX12">
            <v>26882050</v>
          </cell>
          <cell r="CY12">
            <v>25784414</v>
          </cell>
          <cell r="CZ12">
            <v>25784414</v>
          </cell>
          <cell r="DA12">
            <v>24822904</v>
          </cell>
          <cell r="DB12">
            <v>19515880</v>
          </cell>
          <cell r="DC12">
            <v>18568277</v>
          </cell>
          <cell r="DD12"/>
          <cell r="DE12">
            <v>1009265</v>
          </cell>
          <cell r="DF12">
            <v>3521120</v>
          </cell>
          <cell r="DG12"/>
          <cell r="DH12">
            <v>4530385</v>
          </cell>
          <cell r="DI12">
            <v>1755198</v>
          </cell>
          <cell r="DJ12">
            <v>9872964</v>
          </cell>
          <cell r="DK12">
            <v>16481866</v>
          </cell>
          <cell r="DL12">
            <v>26354830</v>
          </cell>
          <cell r="DM12">
            <v>1708150</v>
          </cell>
          <cell r="DN12">
            <v>164714711</v>
          </cell>
        </row>
        <row r="13">
          <cell r="B13" t="str">
            <v>Stanbic Bank</v>
          </cell>
          <cell r="C13">
            <v>331.021005</v>
          </cell>
          <cell r="D13">
            <v>206.45992200000001</v>
          </cell>
          <cell r="E13">
            <v>235.11385100000001</v>
          </cell>
          <cell r="F13">
            <v>44.821271000000003</v>
          </cell>
          <cell r="G13">
            <v>50.867685999999999</v>
          </cell>
          <cell r="H13">
            <v>48.5518</v>
          </cell>
          <cell r="I13">
            <v>311.86605400000002</v>
          </cell>
          <cell r="J13">
            <v>1.719131</v>
          </cell>
          <cell r="K13">
            <v>2.9252379999999998</v>
          </cell>
          <cell r="L13"/>
          <cell r="M13">
            <v>5.4327948286139682E-2</v>
          </cell>
          <cell r="N13">
            <v>5.3752791245998868E-2</v>
          </cell>
          <cell r="O13">
            <v>5.1080397059319958E-2</v>
          </cell>
          <cell r="P13">
            <v>5.4745837309363228E-2</v>
          </cell>
          <cell r="Q13">
            <v>5.5811751521162342E-2</v>
          </cell>
          <cell r="R13">
            <v>5.6914800137469732E-2</v>
          </cell>
          <cell r="S13"/>
          <cell r="T13">
            <v>5.4278896449842164E-2</v>
          </cell>
          <cell r="U13">
            <v>6.7820702414214923E-2</v>
          </cell>
          <cell r="V13">
            <v>5.4547841845787613E-2</v>
          </cell>
          <cell r="W13">
            <v>5.4157106562789263E-2</v>
          </cell>
          <cell r="X13">
            <v>5.1045624234748746E-2</v>
          </cell>
          <cell r="Y13">
            <v>0.17757670631414854</v>
          </cell>
          <cell r="Z13">
            <v>2.5962225613511674E-2</v>
          </cell>
          <cell r="AA13">
            <v>0.16310747946937501</v>
          </cell>
          <cell r="AB13">
            <v>0.1437196207317902</v>
          </cell>
          <cell r="AC13">
            <v>0.44733256815556482</v>
          </cell>
          <cell r="AD13">
            <v>0.4956487464985736</v>
          </cell>
          <cell r="AE13">
            <v>9.1506429468437081E-2</v>
          </cell>
          <cell r="AF13">
            <v>0.49284610292483511</v>
          </cell>
          <cell r="AG13">
            <v>9.0377093708794001E-2</v>
          </cell>
          <cell r="AH13">
            <v>2.2542684733004328E-2</v>
          </cell>
          <cell r="AI13">
            <v>6.783440897578967E-2</v>
          </cell>
          <cell r="AJ13">
            <v>0.87812743112272018</v>
          </cell>
          <cell r="AK13">
            <v>0.11101087966165293</v>
          </cell>
          <cell r="AL13">
            <v>0.28887428774148216</v>
          </cell>
          <cell r="AM13">
            <v>0.17610089933611348</v>
          </cell>
          <cell r="AN13">
            <v>331021005</v>
          </cell>
          <cell r="AO13">
            <v>319199059</v>
          </cell>
          <cell r="AP13">
            <v>295023697</v>
          </cell>
          <cell r="AQ13">
            <v>319955084</v>
          </cell>
          <cell r="AR13">
            <v>316966341</v>
          </cell>
          <cell r="AS13">
            <v>318986177</v>
          </cell>
          <cell r="AT13">
            <v>317768516</v>
          </cell>
          <cell r="AU13">
            <v>350388140</v>
          </cell>
          <cell r="AV13">
            <v>309651330</v>
          </cell>
          <cell r="AW13">
            <v>292705136</v>
          </cell>
          <cell r="AX13">
            <v>294302229</v>
          </cell>
          <cell r="AY13">
            <v>303663158</v>
          </cell>
          <cell r="AZ13">
            <v>284867951</v>
          </cell>
          <cell r="BA13">
            <v>280953012</v>
          </cell>
          <cell r="BB13">
            <v>286308290</v>
          </cell>
          <cell r="BC13">
            <v>269395802</v>
          </cell>
          <cell r="BD13">
            <v>248985926</v>
          </cell>
          <cell r="BE13">
            <v>239407877</v>
          </cell>
          <cell r="BF13">
            <v>236547378</v>
          </cell>
          <cell r="BG13">
            <v>224804428</v>
          </cell>
          <cell r="BH13">
            <v>212633202</v>
          </cell>
          <cell r="BI13">
            <v>204895157</v>
          </cell>
          <cell r="BJ13">
            <v>229866887</v>
          </cell>
          <cell r="BK13">
            <v>202294738</v>
          </cell>
          <cell r="BL13">
            <v>208287754</v>
          </cell>
          <cell r="BM13">
            <v>198578014</v>
          </cell>
          <cell r="BN13">
            <v>208167708</v>
          </cell>
          <cell r="BO13">
            <v>203595164</v>
          </cell>
          <cell r="BP13">
            <v>184061612</v>
          </cell>
          <cell r="BQ13">
            <v>171347152</v>
          </cell>
          <cell r="BR13">
            <v>167107694</v>
          </cell>
          <cell r="BS13">
            <v>155933918</v>
          </cell>
          <cell r="BT13">
            <v>159885214</v>
          </cell>
          <cell r="BU13">
            <v>170726460</v>
          </cell>
          <cell r="BV13">
            <v>48551800</v>
          </cell>
          <cell r="BW13">
            <v>46512245</v>
          </cell>
          <cell r="BX13">
            <v>44731733</v>
          </cell>
          <cell r="BY13">
            <v>43611079</v>
          </cell>
          <cell r="BZ13">
            <v>43469578</v>
          </cell>
          <cell r="CA13">
            <v>41857357</v>
          </cell>
          <cell r="CB13">
            <v>40311273</v>
          </cell>
          <cell r="CC13">
            <v>39374322</v>
          </cell>
          <cell r="CD13">
            <v>40560887</v>
          </cell>
          <cell r="CE13">
            <v>38939840</v>
          </cell>
          <cell r="CF13">
            <v>37781929</v>
          </cell>
          <cell r="CG13">
            <v>36789253</v>
          </cell>
          <cell r="CH13">
            <v>36836052</v>
          </cell>
          <cell r="CI13">
            <v>35490716</v>
          </cell>
          <cell r="CJ13">
            <v>33140213</v>
          </cell>
          <cell r="CK13">
            <v>32205154</v>
          </cell>
          <cell r="CL13">
            <v>33048626</v>
          </cell>
          <cell r="CM13">
            <v>33051194</v>
          </cell>
          <cell r="CN13">
            <v>31922509</v>
          </cell>
          <cell r="CO13">
            <v>30830481</v>
          </cell>
          <cell r="CP13">
            <v>29267838</v>
          </cell>
          <cell r="CQ13">
            <v>30237504</v>
          </cell>
          <cell r="CR13">
            <v>28554962</v>
          </cell>
          <cell r="CS13">
            <v>27656039</v>
          </cell>
          <cell r="CT13">
            <v>27074070</v>
          </cell>
          <cell r="CU13">
            <v>28250550</v>
          </cell>
          <cell r="CV13">
            <v>26855040</v>
          </cell>
          <cell r="CW13">
            <v>26168836</v>
          </cell>
          <cell r="CX13">
            <v>25907559</v>
          </cell>
          <cell r="CY13">
            <v>26644208</v>
          </cell>
          <cell r="CZ13">
            <v>26644208</v>
          </cell>
          <cell r="DA13">
            <v>25311868</v>
          </cell>
          <cell r="DB13">
            <v>23485250</v>
          </cell>
          <cell r="DC13">
            <v>22353549</v>
          </cell>
          <cell r="DD13"/>
          <cell r="DE13">
            <v>3030242</v>
          </cell>
          <cell r="DF13">
            <v>3743783</v>
          </cell>
          <cell r="DG13"/>
          <cell r="DH13">
            <v>6774025</v>
          </cell>
          <cell r="DI13">
            <v>3357537</v>
          </cell>
          <cell r="DJ13">
            <v>9750798</v>
          </cell>
          <cell r="DK13">
            <v>10033873</v>
          </cell>
          <cell r="DL13">
            <v>19784671</v>
          </cell>
          <cell r="DM13">
            <v>2110145</v>
          </cell>
          <cell r="DN13">
            <v>206459922</v>
          </cell>
        </row>
        <row r="14">
          <cell r="B14" t="str">
            <v>I&amp;M Bank</v>
          </cell>
          <cell r="C14">
            <v>310.78828600000003</v>
          </cell>
          <cell r="D14">
            <v>166.14788799999999</v>
          </cell>
          <cell r="E14">
            <v>235.473705</v>
          </cell>
          <cell r="F14">
            <v>38.769899000000002</v>
          </cell>
          <cell r="G14">
            <v>53.263157</v>
          </cell>
          <cell r="H14">
            <v>47.879035999999999</v>
          </cell>
          <cell r="I14">
            <v>256.11451299999999</v>
          </cell>
          <cell r="J14">
            <v>0.40910999999999997</v>
          </cell>
          <cell r="K14">
            <v>2.5392229999999998</v>
          </cell>
          <cell r="L14"/>
          <cell r="M14">
            <v>5.2999751710124741E-2</v>
          </cell>
          <cell r="N14">
            <v>5.4215410869397712E-2</v>
          </cell>
          <cell r="O14">
            <v>5.3623858494863286E-2</v>
          </cell>
          <cell r="P14">
            <v>5.316182593330173E-2</v>
          </cell>
          <cell r="Q14">
            <v>5.6697457410697899E-2</v>
          </cell>
          <cell r="R14">
            <v>5.7736868681432109E-2</v>
          </cell>
          <cell r="S14"/>
          <cell r="T14">
            <v>5.0961253028695058E-2</v>
          </cell>
          <cell r="U14">
            <v>5.4578469078363348E-2</v>
          </cell>
          <cell r="V14">
            <v>5.4631330160049341E-2</v>
          </cell>
          <cell r="W14">
            <v>5.3406671941629832E-2</v>
          </cell>
          <cell r="X14">
            <v>4.4309633303762433E-2</v>
          </cell>
          <cell r="Y14">
            <v>0.14248220954856239</v>
          </cell>
          <cell r="Z14">
            <v>2.2987172906276183E-2</v>
          </cell>
          <cell r="AA14">
            <v>0.20796618034683573</v>
          </cell>
          <cell r="AB14">
            <v>0.15137720446166206</v>
          </cell>
          <cell r="AC14">
            <v>0.28731834711297782</v>
          </cell>
          <cell r="AD14">
            <v>0.37295571470575239</v>
          </cell>
          <cell r="AE14">
            <v>9.1792231561607832E-2</v>
          </cell>
          <cell r="AF14">
            <v>0.7310211752759882</v>
          </cell>
          <cell r="AG14">
            <v>0.10861528518674603</v>
          </cell>
          <cell r="AH14">
            <v>3.8341422718433014E-2</v>
          </cell>
          <cell r="AI14">
            <v>7.027386246831302E-2</v>
          </cell>
          <cell r="AJ14">
            <v>0.70558998508984261</v>
          </cell>
          <cell r="AK14">
            <v>8.9190160340872349E-2</v>
          </cell>
          <cell r="AL14">
            <v>5.6180531906197609E-2</v>
          </cell>
          <cell r="AM14">
            <v>7.6467518201795981E-2</v>
          </cell>
          <cell r="AN14">
            <v>310788286</v>
          </cell>
          <cell r="AO14">
            <v>307802267</v>
          </cell>
          <cell r="AP14">
            <v>294915555</v>
          </cell>
          <cell r="AQ14">
            <v>282176390</v>
          </cell>
          <cell r="AR14">
            <v>282856056</v>
          </cell>
          <cell r="AS14">
            <v>283568547</v>
          </cell>
          <cell r="AT14">
            <v>273350161</v>
          </cell>
          <cell r="AU14">
            <v>272302524</v>
          </cell>
          <cell r="AV14">
            <v>270017846</v>
          </cell>
          <cell r="AW14">
            <v>254252172</v>
          </cell>
          <cell r="AX14">
            <v>261333135</v>
          </cell>
          <cell r="AY14">
            <v>253552590</v>
          </cell>
          <cell r="AZ14">
            <v>240237282</v>
          </cell>
          <cell r="BA14">
            <v>229161134</v>
          </cell>
          <cell r="BB14">
            <v>230291099</v>
          </cell>
          <cell r="BC14">
            <v>225143541</v>
          </cell>
          <cell r="BD14">
            <v>189087939</v>
          </cell>
          <cell r="BE14">
            <v>183952517</v>
          </cell>
          <cell r="BF14">
            <v>182817876</v>
          </cell>
          <cell r="BG14">
            <v>177329585</v>
          </cell>
          <cell r="BH14">
            <v>181582075</v>
          </cell>
          <cell r="BI14">
            <v>164116122</v>
          </cell>
          <cell r="BJ14">
            <v>164730002</v>
          </cell>
          <cell r="BK14">
            <v>164425933</v>
          </cell>
          <cell r="BL14">
            <v>157775781</v>
          </cell>
          <cell r="BM14">
            <v>147846339</v>
          </cell>
          <cell r="BN14">
            <v>151975238</v>
          </cell>
          <cell r="BO14">
            <v>154327389</v>
          </cell>
          <cell r="BP14">
            <v>140517390</v>
          </cell>
          <cell r="BQ14">
            <v>137299354</v>
          </cell>
          <cell r="BR14">
            <v>124648548</v>
          </cell>
          <cell r="BS14">
            <v>118333769</v>
          </cell>
          <cell r="BT14">
            <v>114972436</v>
          </cell>
          <cell r="BU14">
            <v>110315682</v>
          </cell>
          <cell r="BV14">
            <v>47879036</v>
          </cell>
          <cell r="BW14">
            <v>51920427</v>
          </cell>
          <cell r="BX14">
            <v>49557073</v>
          </cell>
          <cell r="BY14">
            <v>48589355</v>
          </cell>
          <cell r="BZ14">
            <v>53515552</v>
          </cell>
          <cell r="CA14">
            <v>52323720</v>
          </cell>
          <cell r="CB14">
            <v>48455958</v>
          </cell>
          <cell r="CC14">
            <v>47985683</v>
          </cell>
          <cell r="CD14">
            <v>46615223</v>
          </cell>
          <cell r="CE14">
            <v>47015135</v>
          </cell>
          <cell r="CF14">
            <v>44004173</v>
          </cell>
          <cell r="CG14">
            <v>42072924</v>
          </cell>
          <cell r="CH14">
            <v>40314439</v>
          </cell>
          <cell r="CI14">
            <v>38338590</v>
          </cell>
          <cell r="CJ14">
            <v>37568688</v>
          </cell>
          <cell r="CK14">
            <v>35886888</v>
          </cell>
          <cell r="CL14">
            <v>35595491</v>
          </cell>
          <cell r="CM14">
            <v>35023511</v>
          </cell>
          <cell r="CN14">
            <v>31519089</v>
          </cell>
          <cell r="CO14">
            <v>30474944</v>
          </cell>
          <cell r="CP14">
            <v>28754066</v>
          </cell>
          <cell r="CQ14">
            <v>31304829</v>
          </cell>
          <cell r="CR14">
            <v>30151112</v>
          </cell>
          <cell r="CS14">
            <v>28576772</v>
          </cell>
          <cell r="CT14">
            <v>26482435</v>
          </cell>
          <cell r="CU14">
            <v>26186678</v>
          </cell>
          <cell r="CV14">
            <v>24079849</v>
          </cell>
          <cell r="CW14">
            <v>23296896</v>
          </cell>
          <cell r="CX14">
            <v>22159420</v>
          </cell>
          <cell r="CY14">
            <v>21814043</v>
          </cell>
          <cell r="CZ14">
            <v>21814043</v>
          </cell>
          <cell r="DA14">
            <v>20071699</v>
          </cell>
          <cell r="DB14">
            <v>19500454</v>
          </cell>
          <cell r="DC14">
            <v>20524634</v>
          </cell>
          <cell r="DD14"/>
          <cell r="DE14">
            <v>1508773</v>
          </cell>
          <cell r="DF14">
            <v>3742451</v>
          </cell>
          <cell r="DG14"/>
          <cell r="DH14">
            <v>5251224</v>
          </cell>
          <cell r="DI14">
            <v>1958474</v>
          </cell>
          <cell r="DJ14">
            <v>11950789</v>
          </cell>
          <cell r="DK14">
            <v>4397286</v>
          </cell>
          <cell r="DL14">
            <v>16348075</v>
          </cell>
          <cell r="DM14">
            <v>1777456</v>
          </cell>
          <cell r="DN14">
            <v>166147888</v>
          </cell>
        </row>
        <row r="15">
          <cell r="B15" t="str">
            <v>Total - Tier 1</v>
          </cell>
          <cell r="C15">
            <v>4544.4528680000003</v>
          </cell>
          <cell r="D15">
            <v>2398.8702669999998</v>
          </cell>
          <cell r="E15">
            <v>3170.2365080000004</v>
          </cell>
          <cell r="F15">
            <v>578.25010099999997</v>
          </cell>
          <cell r="G15">
            <v>689.62958500000002</v>
          </cell>
          <cell r="H15">
            <v>668.32823100000007</v>
          </cell>
          <cell r="I15">
            <v>3747.3252779999998</v>
          </cell>
          <cell r="J15">
            <v>9.2655210000000015</v>
          </cell>
          <cell r="K15">
            <v>49.860573000000002</v>
          </cell>
          <cell r="L15">
            <v>0</v>
          </cell>
          <cell r="M15">
            <v>0.742057928706093</v>
          </cell>
          <cell r="N15">
            <v>0.7445446601565523</v>
          </cell>
          <cell r="O15">
            <v>0.74548706634479378</v>
          </cell>
          <cell r="P15">
            <v>0.74573869992339969</v>
          </cell>
          <cell r="Q15">
            <v>0.74257206975099088</v>
          </cell>
          <cell r="R15">
            <v>0.75685175896780255</v>
          </cell>
          <cell r="S15"/>
          <cell r="T15">
            <v>0.74517291325171409</v>
          </cell>
          <cell r="U15">
            <v>0.78801282560067654</v>
          </cell>
          <cell r="V15">
            <v>0.73551413035264357</v>
          </cell>
          <cell r="W15">
            <v>0.74548674251392211</v>
          </cell>
          <cell r="X15">
            <v>0.87007076808357453</v>
          </cell>
          <cell r="Y15">
            <v>0.21659441481435052</v>
          </cell>
          <cell r="Z15">
            <v>3.1940126111136849E-2</v>
          </cell>
          <cell r="AA15">
            <v>0.18403248553006987</v>
          </cell>
          <cell r="AB15">
            <v>0.15431009002469628</v>
          </cell>
          <cell r="AC15">
            <v>0.33218713584255599</v>
          </cell>
          <cell r="AD15">
            <v>0.41337385691797801</v>
          </cell>
          <cell r="AE15">
            <v>0.11172103370788912</v>
          </cell>
          <cell r="AF15">
            <v>0.56148450841764685</v>
          </cell>
          <cell r="AG15">
            <v>0.10677936780054356</v>
          </cell>
          <cell r="AH15">
            <v>3.102611001797859E-2</v>
          </cell>
          <cell r="AI15">
            <v>7.5753257782564976E-2</v>
          </cell>
          <cell r="AJ15">
            <v>0.75668495424442939</v>
          </cell>
          <cell r="AK15">
            <v>0.83614066951641364</v>
          </cell>
          <cell r="AL15">
            <v>0.83688064857903155</v>
          </cell>
          <cell r="AM15">
            <v>0.81456321635995987</v>
          </cell>
          <cell r="AN15">
            <v>4544452868</v>
          </cell>
          <cell r="AO15">
            <v>4508165866</v>
          </cell>
          <cell r="AP15">
            <v>4338683234</v>
          </cell>
          <cell r="AQ15">
            <v>4246807265</v>
          </cell>
          <cell r="AR15">
            <v>4106811968</v>
          </cell>
          <cell r="AS15">
            <v>4032984409</v>
          </cell>
          <cell r="AT15">
            <v>3904607704</v>
          </cell>
          <cell r="AU15">
            <v>3904883154</v>
          </cell>
          <cell r="AV15">
            <v>3759260006</v>
          </cell>
          <cell r="AW15">
            <v>3606947120</v>
          </cell>
          <cell r="AX15">
            <v>3560091930</v>
          </cell>
          <cell r="AY15">
            <v>3491200121</v>
          </cell>
          <cell r="AZ15">
            <v>3216689851</v>
          </cell>
          <cell r="BA15">
            <v>2870218873</v>
          </cell>
          <cell r="BB15">
            <v>3250587672</v>
          </cell>
          <cell r="BC15">
            <v>3002290772</v>
          </cell>
          <cell r="BD15">
            <v>2881784790</v>
          </cell>
          <cell r="BE15">
            <v>2824637202</v>
          </cell>
          <cell r="BF15">
            <v>2834954934</v>
          </cell>
          <cell r="BG15">
            <v>2752996452</v>
          </cell>
          <cell r="BH15">
            <v>2670632103</v>
          </cell>
          <cell r="BI15">
            <v>2568307540</v>
          </cell>
          <cell r="BJ15">
            <v>2576918064</v>
          </cell>
          <cell r="BK15">
            <v>2495879919</v>
          </cell>
          <cell r="BL15">
            <v>2392084843</v>
          </cell>
          <cell r="BM15">
            <v>2359760079</v>
          </cell>
          <cell r="BN15">
            <v>2263312590</v>
          </cell>
          <cell r="BO15">
            <v>2223893348</v>
          </cell>
          <cell r="BP15">
            <v>2109864071</v>
          </cell>
          <cell r="BQ15">
            <v>2010159471</v>
          </cell>
          <cell r="BR15">
            <v>1920417442</v>
          </cell>
          <cell r="BS15">
            <v>1862362040</v>
          </cell>
          <cell r="BT15">
            <v>1773940249</v>
          </cell>
          <cell r="BU15">
            <v>1737975404</v>
          </cell>
          <cell r="BV15">
            <v>668328231</v>
          </cell>
          <cell r="BW15">
            <v>666617475</v>
          </cell>
          <cell r="BX15">
            <v>649719738</v>
          </cell>
          <cell r="BY15">
            <v>625158778</v>
          </cell>
          <cell r="BZ15">
            <v>605487981</v>
          </cell>
          <cell r="CA15">
            <v>598994622</v>
          </cell>
          <cell r="CB15">
            <v>579094030</v>
          </cell>
          <cell r="CC15">
            <v>563590056</v>
          </cell>
          <cell r="CD15">
            <v>553382897</v>
          </cell>
          <cell r="CE15">
            <v>538283521</v>
          </cell>
          <cell r="CF15">
            <v>548232059</v>
          </cell>
          <cell r="CG15">
            <v>469417541</v>
          </cell>
          <cell r="CH15">
            <v>503780738</v>
          </cell>
          <cell r="CI15">
            <v>445966399</v>
          </cell>
          <cell r="CJ15">
            <v>467829127</v>
          </cell>
          <cell r="CK15">
            <v>440314603</v>
          </cell>
          <cell r="CL15">
            <v>444842779</v>
          </cell>
          <cell r="CM15">
            <v>450817172</v>
          </cell>
          <cell r="CN15">
            <v>440346600</v>
          </cell>
          <cell r="CO15">
            <v>417865981</v>
          </cell>
          <cell r="CP15">
            <v>418738822</v>
          </cell>
          <cell r="CQ15">
            <v>404829562</v>
          </cell>
          <cell r="CR15">
            <v>400649459</v>
          </cell>
          <cell r="CS15">
            <v>378098062</v>
          </cell>
          <cell r="CT15">
            <v>366906245</v>
          </cell>
          <cell r="CU15">
            <v>365408709</v>
          </cell>
          <cell r="CV15">
            <v>350598365</v>
          </cell>
          <cell r="CW15">
            <v>347807516</v>
          </cell>
          <cell r="CX15">
            <v>342110864</v>
          </cell>
          <cell r="CY15">
            <v>324987055</v>
          </cell>
          <cell r="CZ15">
            <v>324987055</v>
          </cell>
          <cell r="DA15">
            <v>325368221</v>
          </cell>
          <cell r="DB15">
            <v>304494362</v>
          </cell>
          <cell r="DC15">
            <v>292326223</v>
          </cell>
          <cell r="DD15">
            <v>0</v>
          </cell>
          <cell r="DE15">
            <v>33404752</v>
          </cell>
          <cell r="DF15">
            <v>67155289</v>
          </cell>
          <cell r="DG15">
            <v>0</v>
          </cell>
          <cell r="DH15">
            <v>100560041</v>
          </cell>
          <cell r="DI15">
            <v>41568892</v>
          </cell>
          <cell r="DJ15">
            <v>160551585</v>
          </cell>
          <cell r="DK15">
            <v>125389670</v>
          </cell>
          <cell r="DL15">
            <v>285941255</v>
          </cell>
          <cell r="DM15">
            <v>36142723</v>
          </cell>
          <cell r="DN15">
            <v>2398870267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 t="str">
            <v/>
          </cell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 t="str">
            <v/>
          </cell>
          <cell r="BU16" t="str">
            <v/>
          </cell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>
            <v>0</v>
          </cell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 t="str">
            <v/>
          </cell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DM18">
            <v>0</v>
          </cell>
        </row>
        <row r="19">
          <cell r="B19" t="str">
            <v>Bank of Baroda</v>
          </cell>
          <cell r="C19">
            <v>180.20195000000001</v>
          </cell>
          <cell r="D19">
            <v>55.070998000000003</v>
          </cell>
          <cell r="E19">
            <v>147.855189</v>
          </cell>
          <cell r="F19">
            <v>29.261299000000001</v>
          </cell>
          <cell r="G19">
            <v>29.261299000000001</v>
          </cell>
          <cell r="H19">
            <v>29.072621999999999</v>
          </cell>
          <cell r="I19">
            <v>100.983583</v>
          </cell>
          <cell r="J19">
            <v>3.9569E-2</v>
          </cell>
          <cell r="K19">
            <v>1.665011</v>
          </cell>
          <cell r="L19"/>
          <cell r="M19">
            <v>3.2093608436231033E-2</v>
          </cell>
          <cell r="N19">
            <v>3.2405128198598782E-2</v>
          </cell>
          <cell r="O19">
            <v>3.2042387303026373E-2</v>
          </cell>
          <cell r="P19">
            <v>3.1536546039942458E-2</v>
          </cell>
          <cell r="Q19">
            <v>3.2868094160714977E-2</v>
          </cell>
          <cell r="R19">
            <v>3.1944228855594656E-2</v>
          </cell>
          <cell r="S19"/>
          <cell r="T19">
            <v>2.9548466219264952E-2</v>
          </cell>
          <cell r="U19">
            <v>1.8090454219060612E-2</v>
          </cell>
          <cell r="V19">
            <v>3.4303302129363E-2</v>
          </cell>
          <cell r="W19">
            <v>3.2429056960065157E-2</v>
          </cell>
          <cell r="X19">
            <v>2.905456781729324E-2</v>
          </cell>
          <cell r="Y19">
            <v>0.16102440661816822</v>
          </cell>
          <cell r="Z19">
            <v>2.585830004536847E-2</v>
          </cell>
          <cell r="AA19">
            <v>0.28976293106969675</v>
          </cell>
          <cell r="AB19">
            <v>0.28976293106969675</v>
          </cell>
          <cell r="AC19">
            <v>4.6832783684442256E-2</v>
          </cell>
          <cell r="AD19">
            <v>0.21931992345387999</v>
          </cell>
          <cell r="AE19">
            <v>0.10249288330316335</v>
          </cell>
          <cell r="AF19">
            <v>0.44067339290432789</v>
          </cell>
          <cell r="AG19">
            <v>0.10812343705338341</v>
          </cell>
          <cell r="AH19">
            <v>6.6990553473712508E-2</v>
          </cell>
          <cell r="AI19">
            <v>4.1132883579670904E-2</v>
          </cell>
          <cell r="AJ19">
            <v>0.37246577798497155</v>
          </cell>
          <cell r="AK19">
            <v>7.7770553333906325E-3</v>
          </cell>
          <cell r="AL19">
            <v>2.2268716942119337E-3</v>
          </cell>
          <cell r="AM19">
            <v>7.6564714426971946E-3</v>
          </cell>
          <cell r="AN19">
            <v>180201950</v>
          </cell>
          <cell r="AO19">
            <v>180381073</v>
          </cell>
          <cell r="AP19">
            <v>175379528</v>
          </cell>
          <cell r="AQ19">
            <v>167348843</v>
          </cell>
          <cell r="AR19">
            <v>170989698</v>
          </cell>
          <cell r="AS19">
            <v>166312530</v>
          </cell>
          <cell r="AT19">
            <v>161761428</v>
          </cell>
          <cell r="AU19">
            <v>150394659</v>
          </cell>
          <cell r="AV19">
            <v>144943386</v>
          </cell>
          <cell r="AW19">
            <v>143311335</v>
          </cell>
          <cell r="AX19">
            <v>139149950</v>
          </cell>
          <cell r="AY19">
            <v>133955456</v>
          </cell>
          <cell r="AZ19">
            <v>125015672</v>
          </cell>
          <cell r="BA19">
            <v>123014401</v>
          </cell>
          <cell r="BB19">
            <v>122198105</v>
          </cell>
          <cell r="BC19">
            <v>123352716</v>
          </cell>
          <cell r="BD19">
            <v>98429020</v>
          </cell>
          <cell r="BE19">
            <v>96132100</v>
          </cell>
          <cell r="BF19">
            <v>92015867</v>
          </cell>
          <cell r="BG19">
            <v>88413486</v>
          </cell>
          <cell r="BH19">
            <v>85368565</v>
          </cell>
          <cell r="BI19">
            <v>82907475</v>
          </cell>
          <cell r="BJ19">
            <v>81225195</v>
          </cell>
          <cell r="BK19">
            <v>78391648</v>
          </cell>
          <cell r="BL19">
            <v>71954794</v>
          </cell>
          <cell r="BM19">
            <v>68177548</v>
          </cell>
          <cell r="BN19">
            <v>65254206</v>
          </cell>
          <cell r="BO19">
            <v>64198677</v>
          </cell>
          <cell r="BP19">
            <v>62518263</v>
          </cell>
          <cell r="BQ19">
            <v>61944650</v>
          </cell>
          <cell r="BR19">
            <v>59182328</v>
          </cell>
          <cell r="BS19">
            <v>56105943</v>
          </cell>
          <cell r="BT19">
            <v>53949524</v>
          </cell>
          <cell r="BU19">
            <v>52021524</v>
          </cell>
          <cell r="BV19">
            <v>29072622</v>
          </cell>
          <cell r="BW19">
            <v>28832041</v>
          </cell>
          <cell r="BX19">
            <v>27332810</v>
          </cell>
          <cell r="BY19">
            <v>26199740</v>
          </cell>
          <cell r="BZ19">
            <v>27004855</v>
          </cell>
          <cell r="CA19">
            <v>26676675</v>
          </cell>
          <cell r="CB19">
            <v>25744734</v>
          </cell>
          <cell r="CC19">
            <v>25685500</v>
          </cell>
          <cell r="CD19">
            <v>23954402</v>
          </cell>
          <cell r="CE19">
            <v>22942662</v>
          </cell>
          <cell r="CF19">
            <v>22343103</v>
          </cell>
          <cell r="CG19">
            <v>21247935</v>
          </cell>
          <cell r="CH19">
            <v>19883698</v>
          </cell>
          <cell r="CI19">
            <v>20414825</v>
          </cell>
          <cell r="CJ19">
            <v>18995628</v>
          </cell>
          <cell r="CK19">
            <v>17769713</v>
          </cell>
          <cell r="CL19">
            <v>16954349</v>
          </cell>
          <cell r="CM19">
            <v>17899936</v>
          </cell>
          <cell r="CN19">
            <v>16692069</v>
          </cell>
          <cell r="CO19">
            <v>16254476</v>
          </cell>
          <cell r="CP19">
            <v>14925822</v>
          </cell>
          <cell r="CQ19">
            <v>14224907</v>
          </cell>
          <cell r="CR19">
            <v>13387842</v>
          </cell>
          <cell r="CS19">
            <v>12776983</v>
          </cell>
          <cell r="CT19">
            <v>11846009</v>
          </cell>
          <cell r="CU19">
            <v>11273086</v>
          </cell>
          <cell r="CV19">
            <v>10242135</v>
          </cell>
          <cell r="CW19">
            <v>10844344</v>
          </cell>
          <cell r="CX19">
            <v>10371347</v>
          </cell>
          <cell r="CY19">
            <v>9867331</v>
          </cell>
          <cell r="CZ19">
            <v>9867331</v>
          </cell>
          <cell r="DA19">
            <v>9132583</v>
          </cell>
          <cell r="DB19">
            <v>8026209</v>
          </cell>
          <cell r="DC19">
            <v>7569115</v>
          </cell>
          <cell r="DD19"/>
          <cell r="DE19">
            <v>114558</v>
          </cell>
          <cell r="DF19">
            <v>2331549</v>
          </cell>
          <cell r="DG19"/>
          <cell r="DH19">
            <v>2446107</v>
          </cell>
          <cell r="DI19">
            <v>536480</v>
          </cell>
          <cell r="DJ19">
            <v>2604987</v>
          </cell>
          <cell r="DK19">
            <v>3306391</v>
          </cell>
          <cell r="DL19">
            <v>5911378</v>
          </cell>
          <cell r="DM19">
            <v>1165508</v>
          </cell>
          <cell r="DN19">
            <v>55070998</v>
          </cell>
        </row>
        <row r="20">
          <cell r="B20" t="str">
            <v>Prime Bank</v>
          </cell>
          <cell r="C20">
            <v>128.98035100000001</v>
          </cell>
          <cell r="D20">
            <v>37.222174000000003</v>
          </cell>
          <cell r="E20">
            <v>99.739080000000001</v>
          </cell>
          <cell r="F20">
            <v>24.653469999999999</v>
          </cell>
          <cell r="G20">
            <v>25.006492000000001</v>
          </cell>
          <cell r="H20">
            <v>28.349931000000002</v>
          </cell>
          <cell r="I20">
            <v>62.882458999999997</v>
          </cell>
          <cell r="J20">
            <v>9.9491999999999997E-2</v>
          </cell>
          <cell r="K20">
            <v>0.78911600000000004</v>
          </cell>
          <cell r="L20"/>
          <cell r="M20">
            <v>2.5304150174793642E-2</v>
          </cell>
          <cell r="N20">
            <v>2.5078822849502719E-2</v>
          </cell>
          <cell r="O20">
            <v>2.5623092680544073E-2</v>
          </cell>
          <cell r="P20">
            <v>2.5409954085610253E-2</v>
          </cell>
          <cell r="Q20">
            <v>2.5064341645782941E-2</v>
          </cell>
          <cell r="R20">
            <v>2.5508587014597836E-2</v>
          </cell>
          <cell r="S20"/>
          <cell r="T20">
            <v>2.1149446742792944E-2</v>
          </cell>
          <cell r="U20">
            <v>1.2227235008178138E-2</v>
          </cell>
          <cell r="V20">
            <v>2.3140072516120533E-2</v>
          </cell>
          <cell r="W20">
            <v>3.1622931265467454E-2</v>
          </cell>
          <cell r="X20">
            <v>1.3770133853596867E-2</v>
          </cell>
          <cell r="Y20">
            <v>0.10888782494837849</v>
          </cell>
          <cell r="Z20">
            <v>2.4065803079240874E-2</v>
          </cell>
          <cell r="AA20">
            <v>0.39767039008445904</v>
          </cell>
          <cell r="AB20">
            <v>0.39205639206952769</v>
          </cell>
          <cell r="AC20">
            <v>0.15479566927892321</v>
          </cell>
          <cell r="AD20">
            <v>0.45665642744471879</v>
          </cell>
          <cell r="AE20">
            <v>0.10622678695202972</v>
          </cell>
          <cell r="AF20">
            <v>0.63238062703657605</v>
          </cell>
          <cell r="AG20">
            <v>0.10468095237919571</v>
          </cell>
          <cell r="AH20">
            <v>5.7150712622236713E-2</v>
          </cell>
          <cell r="AI20">
            <v>4.7530239756958997E-2</v>
          </cell>
          <cell r="AJ20">
            <v>0.37319548165072308</v>
          </cell>
          <cell r="AK20">
            <v>1.4851197879481744E-2</v>
          </cell>
          <cell r="AL20">
            <v>3.5659899928941988E-2</v>
          </cell>
          <cell r="AM20">
            <v>2.4187215393355686E-2</v>
          </cell>
          <cell r="AN20">
            <v>128980351</v>
          </cell>
          <cell r="AO20">
            <v>126482223</v>
          </cell>
          <cell r="AP20">
            <v>125887144</v>
          </cell>
          <cell r="AQ20">
            <v>122289360</v>
          </cell>
          <cell r="AR20">
            <v>118339577</v>
          </cell>
          <cell r="AS20">
            <v>116203591</v>
          </cell>
          <cell r="AT20">
            <v>113554074</v>
          </cell>
          <cell r="AU20">
            <v>111259126</v>
          </cell>
          <cell r="AV20">
            <v>109986499</v>
          </cell>
          <cell r="AW20">
            <v>108785527</v>
          </cell>
          <cell r="AX20">
            <v>108120587</v>
          </cell>
          <cell r="AY20">
            <v>106049114</v>
          </cell>
          <cell r="AZ20">
            <v>100982938</v>
          </cell>
          <cell r="BA20">
            <v>98534545</v>
          </cell>
          <cell r="BB20">
            <v>90725741</v>
          </cell>
          <cell r="BC20">
            <v>89623204</v>
          </cell>
          <cell r="BD20">
            <v>77137825</v>
          </cell>
          <cell r="BE20">
            <v>76438199</v>
          </cell>
          <cell r="BF20">
            <v>73601507</v>
          </cell>
          <cell r="BG20">
            <v>70961293</v>
          </cell>
          <cell r="BH20">
            <v>67925542</v>
          </cell>
          <cell r="BI20">
            <v>65335545</v>
          </cell>
          <cell r="BJ20">
            <v>66915856</v>
          </cell>
          <cell r="BK20">
            <v>65000953</v>
          </cell>
          <cell r="BL20">
            <v>66032315</v>
          </cell>
          <cell r="BM20">
            <v>65001313</v>
          </cell>
          <cell r="BN20">
            <v>64343912</v>
          </cell>
          <cell r="BO20">
            <v>61271772</v>
          </cell>
          <cell r="BP20">
            <v>58715051</v>
          </cell>
          <cell r="BQ20">
            <v>54917674</v>
          </cell>
          <cell r="BR20">
            <v>55249673</v>
          </cell>
          <cell r="BS20">
            <v>53395624</v>
          </cell>
          <cell r="BT20">
            <v>51258965</v>
          </cell>
          <cell r="BU20">
            <v>49460889</v>
          </cell>
          <cell r="BV20">
            <v>28349931</v>
          </cell>
          <cell r="BW20">
            <v>28111037</v>
          </cell>
          <cell r="BX20">
            <v>27753166</v>
          </cell>
          <cell r="BY20">
            <v>26752617</v>
          </cell>
          <cell r="BZ20">
            <v>25329218</v>
          </cell>
          <cell r="CA20">
            <v>24901601</v>
          </cell>
          <cell r="CB20">
            <v>24388063</v>
          </cell>
          <cell r="CC20">
            <v>23972691</v>
          </cell>
          <cell r="CD20">
            <v>23424338</v>
          </cell>
          <cell r="CE20">
            <v>24455363</v>
          </cell>
          <cell r="CF20">
            <v>24207762</v>
          </cell>
          <cell r="CG20">
            <v>23862687</v>
          </cell>
          <cell r="CH20">
            <v>23023119</v>
          </cell>
          <cell r="CI20">
            <v>23038973</v>
          </cell>
          <cell r="CJ20">
            <v>20916339</v>
          </cell>
          <cell r="CK20">
            <v>20542739</v>
          </cell>
          <cell r="CL20">
            <v>15775115</v>
          </cell>
          <cell r="CM20">
            <v>14337719</v>
          </cell>
          <cell r="CN20">
            <v>12972256</v>
          </cell>
          <cell r="CO20">
            <v>11428716</v>
          </cell>
          <cell r="CP20">
            <v>11134955</v>
          </cell>
          <cell r="CQ20">
            <v>10833063</v>
          </cell>
          <cell r="CR20">
            <v>9814195</v>
          </cell>
          <cell r="CS20">
            <v>9578743</v>
          </cell>
          <cell r="CT20">
            <v>9224281</v>
          </cell>
          <cell r="CU20">
            <v>8725208</v>
          </cell>
          <cell r="CV20">
            <v>8252089</v>
          </cell>
          <cell r="CW20">
            <v>8248978</v>
          </cell>
          <cell r="CX20">
            <v>8276028</v>
          </cell>
          <cell r="CY20">
            <v>7735022</v>
          </cell>
          <cell r="CZ20">
            <v>7735022</v>
          </cell>
          <cell r="DA20">
            <v>7246225</v>
          </cell>
          <cell r="DB20">
            <v>6301136</v>
          </cell>
          <cell r="DC20">
            <v>5815849</v>
          </cell>
          <cell r="DD20"/>
          <cell r="DE20">
            <v>240526</v>
          </cell>
          <cell r="DF20">
            <v>1313303</v>
          </cell>
          <cell r="DG20"/>
          <cell r="DH20">
            <v>1553829</v>
          </cell>
          <cell r="DI20">
            <v>709566</v>
          </cell>
          <cell r="DJ20">
            <v>2680492</v>
          </cell>
          <cell r="DK20">
            <v>1558240</v>
          </cell>
          <cell r="DL20">
            <v>4238732</v>
          </cell>
          <cell r="DM20">
            <v>768489</v>
          </cell>
          <cell r="DN20">
            <v>37222174</v>
          </cell>
        </row>
        <row r="21">
          <cell r="B21" t="str">
            <v>Citibank</v>
          </cell>
          <cell r="C21">
            <v>132.17071200000001</v>
          </cell>
          <cell r="D21">
            <v>53.494971999999997</v>
          </cell>
          <cell r="E21">
            <v>104.148117</v>
          </cell>
          <cell r="F21">
            <v>18.249393999999999</v>
          </cell>
          <cell r="G21">
            <v>18.872606000000001</v>
          </cell>
          <cell r="H21">
            <v>23.492235000000001</v>
          </cell>
          <cell r="I21">
            <v>116.486549</v>
          </cell>
          <cell r="J21">
            <v>0.73780400000000002</v>
          </cell>
          <cell r="K21">
            <v>1.8600490000000001</v>
          </cell>
          <cell r="L21"/>
          <cell r="M21">
            <v>2.4013331193956385E-2</v>
          </cell>
          <cell r="N21">
            <v>2.3342142674336725E-2</v>
          </cell>
          <cell r="O21">
            <v>2.2504202157201905E-2</v>
          </cell>
          <cell r="P21">
            <v>2.1684550337334754E-2</v>
          </cell>
          <cell r="Q21">
            <v>2.3359897430232198E-2</v>
          </cell>
          <cell r="R21">
            <v>2.3773055282268998E-2</v>
          </cell>
          <cell r="S21"/>
          <cell r="T21">
            <v>2.1672583558103545E-2</v>
          </cell>
          <cell r="U21">
            <v>1.7572740227368482E-2</v>
          </cell>
          <cell r="V21">
            <v>2.4162995886842006E-2</v>
          </cell>
          <cell r="W21">
            <v>2.6204414136923607E-2</v>
          </cell>
          <cell r="X21">
            <v>3.2457995661283004E-2</v>
          </cell>
          <cell r="Y21">
            <v>0.20526251241217514</v>
          </cell>
          <cell r="Z21">
            <v>3.5908464790163006E-2</v>
          </cell>
          <cell r="AA21">
            <v>0.16201532418992001</v>
          </cell>
          <cell r="AB21">
            <v>0.15666524724670142</v>
          </cell>
          <cell r="AC21">
            <v>0.43019675070734742</v>
          </cell>
          <cell r="AD21">
            <v>0.35052142466675079</v>
          </cell>
          <cell r="AE21">
            <v>1.378379031606016E-2</v>
          </cell>
          <cell r="AF21">
            <v>0.88995353111298947</v>
          </cell>
          <cell r="AG21">
            <v>8.3407004022074682E-2</v>
          </cell>
          <cell r="AH21">
            <v>1.1761667063476573E-2</v>
          </cell>
          <cell r="AI21">
            <v>7.1645336958598108E-2</v>
          </cell>
          <cell r="AJ21">
            <v>0.5136431991372441</v>
          </cell>
          <cell r="AK21">
            <v>2.2899119202494163E-2</v>
          </cell>
          <cell r="AL21">
            <v>1.3555738332602572E-2</v>
          </cell>
          <cell r="AM21">
            <v>3.4231840391610563E-2</v>
          </cell>
          <cell r="AN21">
            <v>132170712</v>
          </cell>
          <cell r="AO21">
            <v>130940063</v>
          </cell>
          <cell r="AP21">
            <v>115595604</v>
          </cell>
          <cell r="AQ21">
            <v>107034617</v>
          </cell>
          <cell r="AR21">
            <v>115188165</v>
          </cell>
          <cell r="AS21">
            <v>106453856</v>
          </cell>
          <cell r="AT21">
            <v>101750445</v>
          </cell>
          <cell r="AU21">
            <v>103211168</v>
          </cell>
          <cell r="AV21">
            <v>95052722</v>
          </cell>
          <cell r="AW21">
            <v>96570193</v>
          </cell>
          <cell r="AX21">
            <v>93526049</v>
          </cell>
          <cell r="AY21">
            <v>90132862</v>
          </cell>
          <cell r="AZ21">
            <v>93274626</v>
          </cell>
          <cell r="BA21">
            <v>85638687</v>
          </cell>
          <cell r="BB21">
            <v>100756266</v>
          </cell>
          <cell r="BC21">
            <v>85155116</v>
          </cell>
          <cell r="BD21">
            <v>90072120</v>
          </cell>
          <cell r="BE21">
            <v>98231911</v>
          </cell>
          <cell r="BF21">
            <v>88851809</v>
          </cell>
          <cell r="BG21">
            <v>90025078</v>
          </cell>
          <cell r="BH21">
            <v>101117630</v>
          </cell>
          <cell r="BI21">
            <v>103323540</v>
          </cell>
          <cell r="BJ21">
            <v>116502032</v>
          </cell>
          <cell r="BK21">
            <v>103254695</v>
          </cell>
          <cell r="BL21">
            <v>89167854</v>
          </cell>
          <cell r="BM21">
            <v>88147287</v>
          </cell>
          <cell r="BN21">
            <v>93483001</v>
          </cell>
          <cell r="BO21">
            <v>115826138</v>
          </cell>
          <cell r="BP21">
            <v>82954185</v>
          </cell>
          <cell r="BQ21">
            <v>79397808</v>
          </cell>
          <cell r="BR21">
            <v>81940917</v>
          </cell>
          <cell r="BS21">
            <v>80054734</v>
          </cell>
          <cell r="BT21">
            <v>72191900</v>
          </cell>
          <cell r="BU21">
            <v>71242659</v>
          </cell>
          <cell r="BV21">
            <v>23492235</v>
          </cell>
          <cell r="BW21">
            <v>22536160</v>
          </cell>
          <cell r="BX21">
            <v>24731559</v>
          </cell>
          <cell r="BY21">
            <v>23826398</v>
          </cell>
          <cell r="BZ21">
            <v>23000535</v>
          </cell>
          <cell r="CA21">
            <v>22134310</v>
          </cell>
          <cell r="CB21">
            <v>21634232</v>
          </cell>
          <cell r="CC21">
            <v>20801681</v>
          </cell>
          <cell r="CD21">
            <v>20000679</v>
          </cell>
          <cell r="CE21">
            <v>19046566</v>
          </cell>
          <cell r="CF21">
            <v>18621201</v>
          </cell>
          <cell r="CG21">
            <v>17811829</v>
          </cell>
          <cell r="CH21">
            <v>20388513</v>
          </cell>
          <cell r="CI21">
            <v>19409582</v>
          </cell>
          <cell r="CJ21">
            <v>19201130</v>
          </cell>
          <cell r="CK21">
            <v>18246232</v>
          </cell>
          <cell r="CL21">
            <v>21172148</v>
          </cell>
          <cell r="CM21">
            <v>20177310</v>
          </cell>
          <cell r="CN21">
            <v>19161379</v>
          </cell>
          <cell r="CO21">
            <v>18414690</v>
          </cell>
          <cell r="CP21">
            <v>20400169</v>
          </cell>
          <cell r="CQ21">
            <v>19628607</v>
          </cell>
          <cell r="CR21">
            <v>21705386</v>
          </cell>
          <cell r="CS21">
            <v>21022221</v>
          </cell>
          <cell r="CT21">
            <v>20267062</v>
          </cell>
          <cell r="CU21">
            <v>19407199</v>
          </cell>
          <cell r="CV21">
            <v>20351926</v>
          </cell>
          <cell r="CW21">
            <v>19913000</v>
          </cell>
          <cell r="CX21">
            <v>19188220</v>
          </cell>
          <cell r="CY21">
            <v>18358760</v>
          </cell>
          <cell r="CZ21">
            <v>18358760</v>
          </cell>
          <cell r="DA21">
            <v>18002473</v>
          </cell>
          <cell r="DB21">
            <v>16706767</v>
          </cell>
          <cell r="DC21">
            <v>15963873</v>
          </cell>
          <cell r="DD21"/>
          <cell r="DE21">
            <v>1145817</v>
          </cell>
          <cell r="DF21">
            <v>1517655</v>
          </cell>
          <cell r="DG21"/>
          <cell r="DH21">
            <v>2663472</v>
          </cell>
          <cell r="DI21">
            <v>933604</v>
          </cell>
          <cell r="DJ21">
            <v>664369</v>
          </cell>
          <cell r="DK21">
            <v>82152</v>
          </cell>
          <cell r="DL21">
            <v>746521</v>
          </cell>
          <cell r="DM21">
            <v>1180988</v>
          </cell>
          <cell r="DN21">
            <v>53494972</v>
          </cell>
        </row>
        <row r="22">
          <cell r="B22" t="str">
            <v>National Bank of Kenya</v>
          </cell>
          <cell r="C22">
            <v>140.49954500000001</v>
          </cell>
          <cell r="D22">
            <v>67.470095999999998</v>
          </cell>
          <cell r="E22">
            <v>98.656379999999999</v>
          </cell>
          <cell r="F22">
            <v>10.172212</v>
          </cell>
          <cell r="G22">
            <v>11.494751000000001</v>
          </cell>
          <cell r="H22">
            <v>16.383341999999999</v>
          </cell>
          <cell r="I22">
            <v>81.791951999999995</v>
          </cell>
          <cell r="J22">
            <v>0.120605</v>
          </cell>
          <cell r="K22">
            <v>0.47947200000000001</v>
          </cell>
          <cell r="L22"/>
          <cell r="M22">
            <v>2.1400658626375343E-2</v>
          </cell>
          <cell r="N22">
            <v>2.2502678363701067E-2</v>
          </cell>
          <cell r="O22">
            <v>2.2606590906006474E-2</v>
          </cell>
          <cell r="P22">
            <v>2.1009519378810647E-2</v>
          </cell>
          <cell r="Q22">
            <v>2.1075348021570142E-2</v>
          </cell>
          <cell r="R22">
            <v>1.3586872056315209E-2</v>
          </cell>
          <cell r="S22"/>
          <cell r="T22">
            <v>2.3038297084213552E-2</v>
          </cell>
          <cell r="U22">
            <v>2.216347491729902E-2</v>
          </cell>
          <cell r="V22">
            <v>2.2888879538270689E-2</v>
          </cell>
          <cell r="W22">
            <v>1.8274799256641789E-2</v>
          </cell>
          <cell r="X22">
            <v>8.3668226459123838E-3</v>
          </cell>
          <cell r="Y22">
            <v>8.229249826798922E-2</v>
          </cell>
          <cell r="Z22">
            <v>9.3885634148351028E-3</v>
          </cell>
          <cell r="AA22">
            <v>0.14053645522483682</v>
          </cell>
          <cell r="AB22">
            <v>0.12436690592737047</v>
          </cell>
          <cell r="AC22">
            <v>0.18086678684335239</v>
          </cell>
          <cell r="AD22">
            <v>0.73733383223654614</v>
          </cell>
          <cell r="AE22">
            <v>0.29060789161910866</v>
          </cell>
          <cell r="AF22">
            <v>0.52914864202147238</v>
          </cell>
          <cell r="AG22">
            <v>0.11070415114959006</v>
          </cell>
          <cell r="AH22">
            <v>2.9910468195416318E-2</v>
          </cell>
          <cell r="AI22">
            <v>8.0793682954173746E-2</v>
          </cell>
          <cell r="AJ22">
            <v>0.6838898406773084</v>
          </cell>
          <cell r="AK22">
            <v>5.7515680864183042E-3</v>
          </cell>
          <cell r="AL22">
            <v>1.5670871820906228E-2</v>
          </cell>
          <cell r="AM22">
            <v>9.3944248324361965E-3</v>
          </cell>
          <cell r="AN22">
            <v>140499545</v>
          </cell>
          <cell r="AO22">
            <v>146543305</v>
          </cell>
          <cell r="AP22">
            <v>146251458</v>
          </cell>
          <cell r="AQ22">
            <v>133633970</v>
          </cell>
          <cell r="AR22">
            <v>129588169</v>
          </cell>
          <cell r="AS22">
            <v>126841620</v>
          </cell>
          <cell r="AT22">
            <v>129590385</v>
          </cell>
          <cell r="AU22">
            <v>119225458</v>
          </cell>
          <cell r="AV22">
            <v>113796756</v>
          </cell>
          <cell r="AW22">
            <v>112028747</v>
          </cell>
          <cell r="AX22">
            <v>107216724</v>
          </cell>
          <cell r="AY22">
            <v>114922318</v>
          </cell>
          <cell r="AZ22">
            <v>105065267</v>
          </cell>
          <cell r="BA22">
            <v>115143443</v>
          </cell>
          <cell r="BB22">
            <v>112734821</v>
          </cell>
          <cell r="BC22">
            <v>113569560</v>
          </cell>
          <cell r="BD22">
            <v>105472552</v>
          </cell>
          <cell r="BE22">
            <v>109942042</v>
          </cell>
          <cell r="BF22">
            <v>116315700</v>
          </cell>
          <cell r="BG22">
            <v>116378429</v>
          </cell>
          <cell r="BH22">
            <v>115442827</v>
          </cell>
          <cell r="BI22">
            <v>115114374</v>
          </cell>
          <cell r="BJ22">
            <v>113215137</v>
          </cell>
          <cell r="BK22">
            <v>116157723</v>
          </cell>
          <cell r="BL22">
            <v>115220642</v>
          </cell>
          <cell r="BM22">
            <v>125295035</v>
          </cell>
          <cell r="BN22">
            <v>117789712</v>
          </cell>
          <cell r="BO22">
            <v>124144110</v>
          </cell>
          <cell r="BP22">
            <v>116587690</v>
          </cell>
          <cell r="BQ22">
            <v>122864886</v>
          </cell>
          <cell r="BR22">
            <v>116897968</v>
          </cell>
          <cell r="BS22">
            <v>109102269</v>
          </cell>
          <cell r="BT22">
            <v>98916489</v>
          </cell>
          <cell r="BU22">
            <v>92493034</v>
          </cell>
          <cell r="BV22">
            <v>16383342</v>
          </cell>
          <cell r="BW22">
            <v>16364722</v>
          </cell>
          <cell r="BX22">
            <v>13025652</v>
          </cell>
          <cell r="BY22">
            <v>12645620</v>
          </cell>
          <cell r="BZ22">
            <v>12185411</v>
          </cell>
          <cell r="CA22">
            <v>11935544</v>
          </cell>
          <cell r="CB22">
            <v>11913390</v>
          </cell>
          <cell r="CC22">
            <v>11338933</v>
          </cell>
          <cell r="CD22">
            <v>11859422</v>
          </cell>
          <cell r="CE22">
            <v>11704420</v>
          </cell>
          <cell r="CF22">
            <v>7228992</v>
          </cell>
          <cell r="CG22">
            <v>7243874</v>
          </cell>
          <cell r="CH22">
            <v>7148430</v>
          </cell>
          <cell r="CI22">
            <v>6935718</v>
          </cell>
          <cell r="CJ22">
            <v>6919427</v>
          </cell>
          <cell r="CK22">
            <v>5790240</v>
          </cell>
          <cell r="CL22">
            <v>6414689</v>
          </cell>
          <cell r="CM22">
            <v>7047537</v>
          </cell>
          <cell r="CN22">
            <v>10989919</v>
          </cell>
          <cell r="CO22">
            <v>11217864</v>
          </cell>
          <cell r="CP22">
            <v>10987755</v>
          </cell>
          <cell r="CQ22">
            <v>10996083</v>
          </cell>
          <cell r="CR22">
            <v>11315041</v>
          </cell>
          <cell r="CS22">
            <v>11222418</v>
          </cell>
          <cell r="CT22">
            <v>11237917</v>
          </cell>
          <cell r="CU22">
            <v>10913622</v>
          </cell>
          <cell r="CV22">
            <v>13443880</v>
          </cell>
          <cell r="CW22">
            <v>13116009</v>
          </cell>
          <cell r="CX22">
            <v>12606495</v>
          </cell>
          <cell r="CY22">
            <v>12113912</v>
          </cell>
          <cell r="CZ22">
            <v>12113912</v>
          </cell>
          <cell r="DA22">
            <v>12251404</v>
          </cell>
          <cell r="DB22">
            <v>12223289</v>
          </cell>
          <cell r="DC22">
            <v>11848291</v>
          </cell>
          <cell r="DD22"/>
          <cell r="DE22">
            <v>482405</v>
          </cell>
          <cell r="DF22">
            <v>2184779</v>
          </cell>
          <cell r="DG22"/>
          <cell r="DH22">
            <v>2667184</v>
          </cell>
          <cell r="DI22">
            <v>1966605</v>
          </cell>
          <cell r="DJ22">
            <v>12260564</v>
          </cell>
          <cell r="DK22">
            <v>10909795</v>
          </cell>
          <cell r="DL22">
            <v>23170359</v>
          </cell>
          <cell r="DM22">
            <v>336865</v>
          </cell>
          <cell r="DN22">
            <v>67470096</v>
          </cell>
        </row>
        <row r="23">
          <cell r="B23" t="str">
            <v>Family Bank Limited</v>
          </cell>
          <cell r="C23">
            <v>122.200171</v>
          </cell>
          <cell r="D23">
            <v>72.605170999999999</v>
          </cell>
          <cell r="E23">
            <v>90.025914</v>
          </cell>
          <cell r="F23">
            <v>13.839233999999999</v>
          </cell>
          <cell r="G23">
            <v>17.839234000000001</v>
          </cell>
          <cell r="H23">
            <v>15.768988</v>
          </cell>
          <cell r="I23">
            <v>90.683633</v>
          </cell>
          <cell r="J23">
            <v>8.3002000000000006E-2</v>
          </cell>
          <cell r="K23">
            <v>0.97608700000000004</v>
          </cell>
          <cell r="L23"/>
          <cell r="M23">
            <v>1.9504583126663182E-2</v>
          </cell>
          <cell r="N23">
            <v>1.8276539839928239E-2</v>
          </cell>
          <cell r="O23">
            <v>1.8369840725553858E-2</v>
          </cell>
          <cell r="P23">
            <v>1.7720928379769196E-2</v>
          </cell>
          <cell r="Q23">
            <v>1.7424312774477511E-2</v>
          </cell>
          <cell r="R23">
            <v>1.1433274819009654E-2</v>
          </cell>
          <cell r="S23"/>
          <cell r="T23">
            <v>2.0037672315876161E-2</v>
          </cell>
          <cell r="U23">
            <v>2.3850312682595059E-2</v>
          </cell>
          <cell r="V23">
            <v>2.0886558992623861E-2</v>
          </cell>
          <cell r="W23">
            <v>1.7589518071489525E-2</v>
          </cell>
          <cell r="X23">
            <v>1.7032791937757953E-2</v>
          </cell>
          <cell r="Y23">
            <v>0.17670579853684393</v>
          </cell>
          <cell r="Z23">
            <v>2.3371012362767205E-2</v>
          </cell>
          <cell r="AA23">
            <v>0.19671944550346809</v>
          </cell>
          <cell r="AB23">
            <v>0.15261005257696281</v>
          </cell>
          <cell r="AC23">
            <v>0.24274734868008141</v>
          </cell>
          <cell r="AD23">
            <v>0.5670080573793731</v>
          </cell>
          <cell r="AE23">
            <v>0.12990270115716479</v>
          </cell>
          <cell r="AF23">
            <v>0.43138936131733324</v>
          </cell>
          <cell r="AG23">
            <v>0.14008533763707448</v>
          </cell>
          <cell r="AH23">
            <v>3.5292428362051556E-2</v>
          </cell>
          <cell r="AI23">
            <v>0.10479290927502292</v>
          </cell>
          <cell r="AJ23">
            <v>0.80649190631932932</v>
          </cell>
          <cell r="AK23">
            <v>1.3511607589411766E-2</v>
          </cell>
          <cell r="AL23">
            <v>1.3121679855400135E-3</v>
          </cell>
          <cell r="AM23">
            <v>8.6748524572372102E-3</v>
          </cell>
          <cell r="AN23">
            <v>122200171</v>
          </cell>
          <cell r="AO23">
            <v>111683065</v>
          </cell>
          <cell r="AP23">
            <v>107193925</v>
          </cell>
          <cell r="AQ23">
            <v>100001548</v>
          </cell>
          <cell r="AR23">
            <v>94790889</v>
          </cell>
          <cell r="AS23">
            <v>90590626</v>
          </cell>
          <cell r="AT23">
            <v>90164189</v>
          </cell>
          <cell r="AU23">
            <v>86910641</v>
          </cell>
          <cell r="AV23">
            <v>82192596</v>
          </cell>
          <cell r="AW23">
            <v>78857125</v>
          </cell>
          <cell r="AX23">
            <v>78926424</v>
          </cell>
          <cell r="AY23">
            <v>72596791</v>
          </cell>
          <cell r="AZ23">
            <v>70149732</v>
          </cell>
          <cell r="BA23">
            <v>66909838</v>
          </cell>
          <cell r="BB23">
            <v>68730617</v>
          </cell>
          <cell r="BC23">
            <v>69033491</v>
          </cell>
          <cell r="BD23">
            <v>67725435</v>
          </cell>
          <cell r="BE23">
            <v>69050943</v>
          </cell>
          <cell r="BF23">
            <v>71479580</v>
          </cell>
          <cell r="BG23">
            <v>69391049</v>
          </cell>
          <cell r="BH23">
            <v>66706579</v>
          </cell>
          <cell r="BI23">
            <v>69432374</v>
          </cell>
          <cell r="BJ23">
            <v>78734331</v>
          </cell>
          <cell r="BK23">
            <v>80104753</v>
          </cell>
          <cell r="BL23">
            <v>85939969</v>
          </cell>
          <cell r="BM23">
            <v>81190214</v>
          </cell>
          <cell r="BN23">
            <v>80554920</v>
          </cell>
          <cell r="BO23">
            <v>74747708</v>
          </cell>
          <cell r="BP23">
            <v>71030126</v>
          </cell>
          <cell r="BQ23">
            <v>61812663</v>
          </cell>
          <cell r="BR23">
            <v>56171763</v>
          </cell>
          <cell r="BS23">
            <v>50563721</v>
          </cell>
          <cell r="BT23">
            <v>54011901</v>
          </cell>
          <cell r="BU23">
            <v>43500989</v>
          </cell>
          <cell r="BV23">
            <v>15768988</v>
          </cell>
          <cell r="BW23">
            <v>15164281</v>
          </cell>
          <cell r="BX23">
            <v>14801770</v>
          </cell>
          <cell r="BY23">
            <v>14173036</v>
          </cell>
          <cell r="BZ23">
            <v>13736643</v>
          </cell>
          <cell r="CA23">
            <v>13161565</v>
          </cell>
          <cell r="CB23">
            <v>13157788</v>
          </cell>
          <cell r="CC23">
            <v>12700975</v>
          </cell>
          <cell r="CD23">
            <v>12684775</v>
          </cell>
          <cell r="CE23">
            <v>12408203</v>
          </cell>
          <cell r="CF23">
            <v>12092368</v>
          </cell>
          <cell r="CG23">
            <v>11763776</v>
          </cell>
          <cell r="CH23">
            <v>11570555</v>
          </cell>
          <cell r="CI23">
            <v>11426448</v>
          </cell>
          <cell r="CJ23">
            <v>11785863</v>
          </cell>
          <cell r="CK23">
            <v>11219706</v>
          </cell>
          <cell r="CL23">
            <v>11157254</v>
          </cell>
          <cell r="CM23">
            <v>11608295</v>
          </cell>
          <cell r="CN23">
            <v>11865416</v>
          </cell>
          <cell r="CO23">
            <v>12115533</v>
          </cell>
          <cell r="CP23">
            <v>12355585</v>
          </cell>
          <cell r="CQ23">
            <v>12618877</v>
          </cell>
          <cell r="CR23">
            <v>13113788</v>
          </cell>
          <cell r="CS23">
            <v>12011680</v>
          </cell>
          <cell r="CT23">
            <v>12271025</v>
          </cell>
          <cell r="CU23">
            <v>11926782</v>
          </cell>
          <cell r="CV23">
            <v>11770798</v>
          </cell>
          <cell r="CW23">
            <v>11141694</v>
          </cell>
          <cell r="CX23">
            <v>11113094</v>
          </cell>
          <cell r="CY23">
            <v>10620650</v>
          </cell>
          <cell r="CZ23">
            <v>10620650</v>
          </cell>
          <cell r="DA23">
            <v>7213495</v>
          </cell>
          <cell r="DB23">
            <v>6411938</v>
          </cell>
          <cell r="DC23">
            <v>5968296</v>
          </cell>
          <cell r="DD23"/>
          <cell r="DE23">
            <v>649003</v>
          </cell>
          <cell r="DF23">
            <v>2024571</v>
          </cell>
          <cell r="DG23"/>
          <cell r="DH23">
            <v>2673574</v>
          </cell>
          <cell r="DI23">
            <v>1515938</v>
          </cell>
          <cell r="DJ23">
            <v>4310235</v>
          </cell>
          <cell r="DK23">
            <v>5681284</v>
          </cell>
          <cell r="DL23">
            <v>9991519</v>
          </cell>
          <cell r="DM23">
            <v>683261</v>
          </cell>
          <cell r="DN23">
            <v>72605171</v>
          </cell>
        </row>
        <row r="24">
          <cell r="B24" t="str">
            <v>Bank of India</v>
          </cell>
          <cell r="C24">
            <v>94.518339999999995</v>
          </cell>
          <cell r="D24">
            <v>16.504943999999998</v>
          </cell>
          <cell r="E24">
            <v>52.864178000000003</v>
          </cell>
          <cell r="F24">
            <v>20.392499999999998</v>
          </cell>
          <cell r="G24">
            <v>20.566952000000001</v>
          </cell>
          <cell r="H24">
            <v>21.473077</v>
          </cell>
          <cell r="I24">
            <v>41.523522</v>
          </cell>
          <cell r="J24">
            <v>5.9639999999999997E-3</v>
          </cell>
          <cell r="K24">
            <v>0.93054099999999995</v>
          </cell>
          <cell r="L24"/>
          <cell r="M24">
            <v>1.7238507218642611E-2</v>
          </cell>
          <cell r="N24">
            <v>1.6639872375308225E-2</v>
          </cell>
          <cell r="O24">
            <v>1.6397651348181969E-2</v>
          </cell>
          <cell r="P24">
            <v>1.6325190124003918E-2</v>
          </cell>
          <cell r="Q24">
            <v>1.6026218507741184E-2</v>
          </cell>
          <cell r="R24">
            <v>1.6273506217392989E-2</v>
          </cell>
          <cell r="S24"/>
          <cell r="T24">
            <v>1.5498566894481437E-2</v>
          </cell>
          <cell r="U24">
            <v>5.4217636262948983E-3</v>
          </cell>
          <cell r="V24">
            <v>1.2264810467723422E-2</v>
          </cell>
          <cell r="W24">
            <v>2.3952144293722975E-2</v>
          </cell>
          <cell r="X24">
            <v>1.6238010794686564E-2</v>
          </cell>
          <cell r="Y24">
            <v>0.14519295867037305</v>
          </cell>
          <cell r="Z24">
            <v>3.3764159830442869E-2</v>
          </cell>
          <cell r="AA24">
            <v>0.49530846636756876</v>
          </cell>
          <cell r="AB24">
            <v>0.49110718498300793</v>
          </cell>
          <cell r="AC24">
            <v>6.2518523236875373E-2</v>
          </cell>
          <cell r="AD24">
            <v>0.15708412623845808</v>
          </cell>
          <cell r="AE24">
            <v>2.9151703731731701E-2</v>
          </cell>
          <cell r="AF24">
            <v>0.85111950205618692</v>
          </cell>
          <cell r="AG24">
            <v>8.9107521136290738E-2</v>
          </cell>
          <cell r="AH24">
            <v>5.9334222287741115E-2</v>
          </cell>
          <cell r="AI24">
            <v>2.9773298848549623E-2</v>
          </cell>
          <cell r="AJ24">
            <v>0.31221414243876067</v>
          </cell>
          <cell r="AK24">
            <v>1.6079671321421391E-3</v>
          </cell>
          <cell r="AL24">
            <v>1.1315373867826139E-2</v>
          </cell>
          <cell r="AM24">
            <v>5.5160297962787872E-3</v>
          </cell>
          <cell r="AN24">
            <v>94518340</v>
          </cell>
          <cell r="AO24">
            <v>86867130</v>
          </cell>
          <cell r="AP24">
            <v>81019912</v>
          </cell>
          <cell r="AQ24">
            <v>77906775</v>
          </cell>
          <cell r="AR24">
            <v>72897951</v>
          </cell>
          <cell r="AS24">
            <v>75129210</v>
          </cell>
          <cell r="AT24">
            <v>71225163</v>
          </cell>
          <cell r="AU24">
            <v>63601238</v>
          </cell>
          <cell r="AV24">
            <v>62976730</v>
          </cell>
          <cell r="AW24">
            <v>62543244</v>
          </cell>
          <cell r="AX24">
            <v>62121431</v>
          </cell>
          <cell r="AY24">
            <v>62225153</v>
          </cell>
          <cell r="AZ24">
            <v>59776568</v>
          </cell>
          <cell r="BA24">
            <v>62689134</v>
          </cell>
          <cell r="BB24">
            <v>62563918</v>
          </cell>
          <cell r="BC24">
            <v>64098285</v>
          </cell>
          <cell r="BD24">
            <v>55328548</v>
          </cell>
          <cell r="BE24">
            <v>56630656</v>
          </cell>
          <cell r="BF24">
            <v>57297472</v>
          </cell>
          <cell r="BG24">
            <v>56956597</v>
          </cell>
          <cell r="BH24">
            <v>49736103</v>
          </cell>
          <cell r="BI24">
            <v>47815075</v>
          </cell>
          <cell r="BJ24">
            <v>46410726</v>
          </cell>
          <cell r="BK24">
            <v>43717462</v>
          </cell>
          <cell r="BL24">
            <v>41427446</v>
          </cell>
          <cell r="BM24">
            <v>42162947</v>
          </cell>
          <cell r="BN24">
            <v>37527774</v>
          </cell>
          <cell r="BO24">
            <v>36899261</v>
          </cell>
          <cell r="BP24">
            <v>36656582</v>
          </cell>
          <cell r="BQ24">
            <v>34370422</v>
          </cell>
          <cell r="BR24">
            <v>33998194</v>
          </cell>
          <cell r="BS24">
            <v>34265232</v>
          </cell>
          <cell r="BT24">
            <v>32447854</v>
          </cell>
          <cell r="BU24">
            <v>30721440</v>
          </cell>
          <cell r="BV24">
            <v>21473077</v>
          </cell>
          <cell r="BW24">
            <v>20707536</v>
          </cell>
          <cell r="BX24">
            <v>19918816</v>
          </cell>
          <cell r="BY24">
            <v>19200438</v>
          </cell>
          <cell r="BZ24">
            <v>18444475</v>
          </cell>
          <cell r="CA24">
            <v>17853192</v>
          </cell>
          <cell r="CB24">
            <v>17191218</v>
          </cell>
          <cell r="CC24">
            <v>16620563</v>
          </cell>
          <cell r="CD24">
            <v>16141439</v>
          </cell>
          <cell r="CE24">
            <v>15532469</v>
          </cell>
          <cell r="CF24">
            <v>14747740</v>
          </cell>
          <cell r="CG24">
            <v>14293811</v>
          </cell>
          <cell r="CH24">
            <v>13727053</v>
          </cell>
          <cell r="CI24">
            <v>13191378</v>
          </cell>
          <cell r="CJ24">
            <v>12461590</v>
          </cell>
          <cell r="CK24">
            <v>11954133</v>
          </cell>
          <cell r="CL24">
            <v>11502121</v>
          </cell>
          <cell r="CM24">
            <v>11625015</v>
          </cell>
          <cell r="CN24">
            <v>10920398</v>
          </cell>
          <cell r="CO24">
            <v>10412590</v>
          </cell>
          <cell r="CP24">
            <v>9978992</v>
          </cell>
          <cell r="CQ24">
            <v>9536344</v>
          </cell>
          <cell r="CR24">
            <v>9176776</v>
          </cell>
          <cell r="CS24">
            <v>8545484</v>
          </cell>
          <cell r="CT24">
            <v>7597500</v>
          </cell>
          <cell r="CU24">
            <v>7182738</v>
          </cell>
          <cell r="CV24">
            <v>6881061</v>
          </cell>
          <cell r="CW24">
            <v>6580115</v>
          </cell>
          <cell r="CX24">
            <v>6305179</v>
          </cell>
          <cell r="CY24">
            <v>6074801</v>
          </cell>
          <cell r="CZ24">
            <v>6074801</v>
          </cell>
          <cell r="DA24">
            <v>5733008</v>
          </cell>
          <cell r="DB24">
            <v>5254372</v>
          </cell>
          <cell r="DC24">
            <v>5086879</v>
          </cell>
          <cell r="DD24"/>
          <cell r="DE24">
            <v>70667</v>
          </cell>
          <cell r="DF24">
            <v>1059670</v>
          </cell>
          <cell r="DG24"/>
          <cell r="DH24">
            <v>1130337</v>
          </cell>
          <cell r="DI24">
            <v>177558</v>
          </cell>
          <cell r="DJ24">
            <v>419933</v>
          </cell>
          <cell r="DK24">
            <v>73456</v>
          </cell>
          <cell r="DL24">
            <v>493389</v>
          </cell>
          <cell r="DM24">
            <v>765541</v>
          </cell>
          <cell r="DN24">
            <v>16504944</v>
          </cell>
        </row>
        <row r="25">
          <cell r="B25" t="str">
            <v>EcoBank</v>
          </cell>
          <cell r="C25">
            <v>113.077437</v>
          </cell>
          <cell r="D25">
            <v>24.917871000000002</v>
          </cell>
          <cell r="E25">
            <v>99.622701000000006</v>
          </cell>
          <cell r="F25">
            <v>6.2474930000000004</v>
          </cell>
          <cell r="G25">
            <v>7.2773050000000001</v>
          </cell>
          <cell r="H25">
            <v>4.2722810000000004</v>
          </cell>
          <cell r="I25">
            <v>49.044955000000002</v>
          </cell>
          <cell r="J25">
            <v>0.28621000000000002</v>
          </cell>
          <cell r="K25">
            <v>0.13847899999999999</v>
          </cell>
          <cell r="L25"/>
          <cell r="M25">
            <v>1.5473455786808234E-2</v>
          </cell>
          <cell r="N25">
            <v>1.5213588071010999E-2</v>
          </cell>
          <cell r="O25">
            <v>1.5018220827585062E-2</v>
          </cell>
          <cell r="P25">
            <v>1.6207151332827231E-2</v>
          </cell>
          <cell r="Q25">
            <v>1.6654313279050554E-2</v>
          </cell>
          <cell r="R25">
            <v>1.7078650890151724E-2</v>
          </cell>
          <cell r="S25"/>
          <cell r="T25">
            <v>1.8541779527666381E-2</v>
          </cell>
          <cell r="U25">
            <v>8.1853538329187004E-3</v>
          </cell>
          <cell r="V25">
            <v>2.3113071881070025E-2</v>
          </cell>
          <cell r="W25">
            <v>4.7655159516882973E-3</v>
          </cell>
          <cell r="X25">
            <v>2.4164690183854343E-3</v>
          </cell>
          <cell r="Y25">
            <v>8.4844808222680132E-2</v>
          </cell>
          <cell r="Z25">
            <v>4.1932159678075018E-3</v>
          </cell>
          <cell r="AA25">
            <v>0.14838029721915333</v>
          </cell>
          <cell r="AB25">
            <v>0.12738298974889467</v>
          </cell>
          <cell r="AC25">
            <v>0.34393856492965397</v>
          </cell>
          <cell r="AD25">
            <v>0.76160172766801548</v>
          </cell>
          <cell r="AE25">
            <v>0.10536336511635104</v>
          </cell>
          <cell r="AF25">
            <v>0.21448735823031978</v>
          </cell>
          <cell r="AG25">
            <v>6.4544788383691071E-2</v>
          </cell>
          <cell r="AH25">
            <v>2.149551671979132E-2</v>
          </cell>
          <cell r="AI25">
            <v>4.3049271663899755E-2</v>
          </cell>
          <cell r="AJ25">
            <v>0.25012241938712343</v>
          </cell>
          <cell r="AK25">
            <v>1.7589193629322201E-2</v>
          </cell>
          <cell r="AL25">
            <v>1.1975051792705501E-2</v>
          </cell>
          <cell r="AM25">
            <v>1.6373589578507465E-2</v>
          </cell>
          <cell r="AN25">
            <v>113077437</v>
          </cell>
          <cell r="AO25">
            <v>103388399</v>
          </cell>
          <cell r="AP25">
            <v>97864874</v>
          </cell>
          <cell r="AQ25">
            <v>102889555</v>
          </cell>
          <cell r="AR25">
            <v>104143882</v>
          </cell>
          <cell r="AS25">
            <v>94428325</v>
          </cell>
          <cell r="AT25">
            <v>87169871</v>
          </cell>
          <cell r="AU25">
            <v>90133682</v>
          </cell>
          <cell r="AV25">
            <v>70619437</v>
          </cell>
          <cell r="AW25">
            <v>75377851</v>
          </cell>
          <cell r="AX25">
            <v>72920768</v>
          </cell>
          <cell r="AY25">
            <v>59578476</v>
          </cell>
          <cell r="AZ25">
            <v>53501730</v>
          </cell>
          <cell r="BA25">
            <v>54463878</v>
          </cell>
          <cell r="BB25">
            <v>54003632</v>
          </cell>
          <cell r="BC25">
            <v>43138954</v>
          </cell>
          <cell r="BD25">
            <v>48619617</v>
          </cell>
          <cell r="BE25">
            <v>53545760</v>
          </cell>
          <cell r="BF25">
            <v>44295854</v>
          </cell>
          <cell r="BG25">
            <v>54154977</v>
          </cell>
          <cell r="BH25">
            <v>47908081</v>
          </cell>
          <cell r="BI25">
            <v>47123839</v>
          </cell>
          <cell r="BJ25">
            <v>49308904</v>
          </cell>
          <cell r="BK25">
            <v>46581940</v>
          </cell>
          <cell r="BL25">
            <v>49286922</v>
          </cell>
          <cell r="BM25">
            <v>52426513</v>
          </cell>
          <cell r="BN25">
            <v>55142958</v>
          </cell>
          <cell r="BO25">
            <v>48824375</v>
          </cell>
          <cell r="BP25">
            <v>44920413</v>
          </cell>
          <cell r="BQ25">
            <v>54934548</v>
          </cell>
          <cell r="BR25">
            <v>42241117</v>
          </cell>
          <cell r="BS25">
            <v>36647025</v>
          </cell>
          <cell r="BT25">
            <v>36143426</v>
          </cell>
          <cell r="BU25">
            <v>36907136</v>
          </cell>
          <cell r="BV25">
            <v>4272281</v>
          </cell>
          <cell r="BW25">
            <v>6425934</v>
          </cell>
          <cell r="BX25">
            <v>6837792</v>
          </cell>
          <cell r="BY25">
            <v>6969627</v>
          </cell>
          <cell r="BZ25">
            <v>6830652</v>
          </cell>
          <cell r="CA25">
            <v>7070007</v>
          </cell>
          <cell r="CB25">
            <v>6719127</v>
          </cell>
          <cell r="CC25">
            <v>7084318</v>
          </cell>
          <cell r="CD25">
            <v>6685067</v>
          </cell>
          <cell r="CE25">
            <v>6567798</v>
          </cell>
          <cell r="CF25">
            <v>6590221</v>
          </cell>
          <cell r="CG25">
            <v>6751746</v>
          </cell>
          <cell r="CH25">
            <v>6540128</v>
          </cell>
          <cell r="CI25">
            <v>6408303</v>
          </cell>
          <cell r="CJ25">
            <v>6485189</v>
          </cell>
          <cell r="CK25">
            <v>6477054</v>
          </cell>
          <cell r="CL25">
            <v>6366947</v>
          </cell>
          <cell r="CM25">
            <v>6438538</v>
          </cell>
          <cell r="CN25">
            <v>7617842</v>
          </cell>
          <cell r="CO25">
            <v>7534386</v>
          </cell>
          <cell r="CP25">
            <v>7305154</v>
          </cell>
          <cell r="CQ25">
            <v>7307241</v>
          </cell>
          <cell r="CR25">
            <v>7946220</v>
          </cell>
          <cell r="CS25">
            <v>7959585</v>
          </cell>
          <cell r="CT25">
            <v>7699140</v>
          </cell>
          <cell r="CU25">
            <v>7560671</v>
          </cell>
          <cell r="CV25">
            <v>7294222</v>
          </cell>
          <cell r="CW25">
            <v>7595021</v>
          </cell>
          <cell r="CX25">
            <v>7740628</v>
          </cell>
          <cell r="CY25">
            <v>7827942</v>
          </cell>
          <cell r="CZ25">
            <v>7827942</v>
          </cell>
          <cell r="DA25">
            <v>3657839</v>
          </cell>
          <cell r="DB25">
            <v>3764734</v>
          </cell>
          <cell r="DC25">
            <v>3390412</v>
          </cell>
          <cell r="DD25"/>
          <cell r="DE25">
            <v>355790</v>
          </cell>
          <cell r="DF25">
            <v>678668</v>
          </cell>
          <cell r="DG25"/>
          <cell r="DH25">
            <v>1034458</v>
          </cell>
          <cell r="DI25">
            <v>787845</v>
          </cell>
          <cell r="DJ25">
            <v>576142</v>
          </cell>
          <cell r="DK25">
            <v>2109993</v>
          </cell>
          <cell r="DL25">
            <v>2686135</v>
          </cell>
          <cell r="DM25">
            <v>113461</v>
          </cell>
          <cell r="DN25">
            <v>24917871</v>
          </cell>
        </row>
        <row r="26">
          <cell r="B26" t="str">
            <v>SBM Bank</v>
          </cell>
          <cell r="C26">
            <v>81.930943999999997</v>
          </cell>
          <cell r="D26">
            <v>31.781853000000002</v>
          </cell>
          <cell r="E26">
            <v>57.757162999999998</v>
          </cell>
          <cell r="F26">
            <v>7.3178340000000004</v>
          </cell>
          <cell r="G26">
            <v>7.9630020000000004</v>
          </cell>
          <cell r="H26">
            <v>8.4011379999999996</v>
          </cell>
          <cell r="I26">
            <v>51.613464999999998</v>
          </cell>
          <cell r="J26">
            <v>0.115703</v>
          </cell>
          <cell r="K26">
            <v>4.4155E-2</v>
          </cell>
          <cell r="L26"/>
          <cell r="M26">
            <v>1.2068540441361401E-2</v>
          </cell>
          <cell r="N26">
            <v>1.2434179002542945E-2</v>
          </cell>
          <cell r="O26">
            <v>1.2288738215110638E-2</v>
          </cell>
          <cell r="P26">
            <v>1.3163052101470835E-2</v>
          </cell>
          <cell r="Q26">
            <v>1.2988555003087815E-2</v>
          </cell>
          <cell r="R26">
            <v>1.3261620513469494E-2</v>
          </cell>
          <cell r="S26"/>
          <cell r="T26">
            <v>1.3434559010579454E-2</v>
          </cell>
          <cell r="U26">
            <v>1.0440125975080644E-2</v>
          </cell>
          <cell r="V26">
            <v>1.3400012714628947E-2</v>
          </cell>
          <cell r="W26">
            <v>9.3710495988758025E-3</v>
          </cell>
          <cell r="X26">
            <v>7.7050808791808768E-4</v>
          </cell>
          <cell r="Y26">
            <v>2.2119147634344076E-2</v>
          </cell>
          <cell r="Z26">
            <v>2.2940446078941194E-3</v>
          </cell>
          <cell r="AA26">
            <v>0.15428148449246723</v>
          </cell>
          <cell r="AB26">
            <v>0.14178149054708883</v>
          </cell>
          <cell r="AC26">
            <v>0.35984833984255687</v>
          </cell>
          <cell r="AD26">
            <v>0.88703273073806044</v>
          </cell>
          <cell r="AE26">
            <v>0.2619047782240822</v>
          </cell>
          <cell r="AF26">
            <v>0.73766617747677465</v>
          </cell>
          <cell r="AG26">
            <v>9.4941530480018618E-2</v>
          </cell>
          <cell r="AH26">
            <v>5.7482310945497446E-2</v>
          </cell>
          <cell r="AI26">
            <v>3.7459219534521172E-2</v>
          </cell>
          <cell r="AJ26">
            <v>0.55026686473502862</v>
          </cell>
          <cell r="AK26">
            <v>4.8312845363953595E-3</v>
          </cell>
          <cell r="AL26">
            <v>3.5575045644970174E-2</v>
          </cell>
          <cell r="AM26">
            <v>1.6501537886995224E-2</v>
          </cell>
          <cell r="AN26">
            <v>81930944</v>
          </cell>
          <cell r="AO26">
            <v>81957761</v>
          </cell>
          <cell r="AP26">
            <v>80920858</v>
          </cell>
          <cell r="AQ26">
            <v>82320357</v>
          </cell>
          <cell r="AR26">
            <v>79151145</v>
          </cell>
          <cell r="AS26">
            <v>79189802</v>
          </cell>
          <cell r="AT26">
            <v>80060974</v>
          </cell>
          <cell r="AU26">
            <v>79684610</v>
          </cell>
          <cell r="AV26">
            <v>78139646</v>
          </cell>
          <cell r="AW26">
            <v>72519356</v>
          </cell>
          <cell r="AX26">
            <v>72049204</v>
          </cell>
          <cell r="AY26">
            <v>72532337</v>
          </cell>
          <cell r="AZ26">
            <v>70221531</v>
          </cell>
          <cell r="BA26">
            <v>70647739</v>
          </cell>
          <cell r="BB26">
            <v>75549229</v>
          </cell>
          <cell r="BC26">
            <v>0</v>
          </cell>
          <cell r="BD26">
            <v>0</v>
          </cell>
          <cell r="BE26">
            <v>11754154</v>
          </cell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>
            <v>8401138</v>
          </cell>
          <cell r="BW26">
            <v>8596262</v>
          </cell>
          <cell r="BX26">
            <v>8620422</v>
          </cell>
          <cell r="BY26">
            <v>8781774</v>
          </cell>
          <cell r="BZ26">
            <v>8562864</v>
          </cell>
          <cell r="CA26">
            <v>8870990</v>
          </cell>
          <cell r="CB26">
            <v>8680444</v>
          </cell>
          <cell r="CC26">
            <v>8200262</v>
          </cell>
          <cell r="CD26">
            <v>7884030</v>
          </cell>
          <cell r="CE26">
            <v>7877176</v>
          </cell>
          <cell r="CF26">
            <v>8153603</v>
          </cell>
          <cell r="CG26">
            <v>8047697</v>
          </cell>
          <cell r="CH26">
            <v>7076650</v>
          </cell>
          <cell r="CI26">
            <v>6937506</v>
          </cell>
          <cell r="CJ26">
            <v>8065025</v>
          </cell>
          <cell r="CK26">
            <v>0</v>
          </cell>
          <cell r="CL26">
            <v>0</v>
          </cell>
          <cell r="CM26">
            <v>1607161</v>
          </cell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>
            <v>441802</v>
          </cell>
          <cell r="DF26">
            <v>785943</v>
          </cell>
          <cell r="DG26"/>
          <cell r="DH26">
            <v>1227745</v>
          </cell>
          <cell r="DI26">
            <v>1089050</v>
          </cell>
          <cell r="DJ26">
            <v>7610544</v>
          </cell>
          <cell r="DK26">
            <v>2706513</v>
          </cell>
          <cell r="DL26">
            <v>10317057</v>
          </cell>
          <cell r="DM26">
            <v>46996</v>
          </cell>
          <cell r="DN26">
            <v>31781853</v>
          </cell>
        </row>
        <row r="27">
          <cell r="B27" t="str">
            <v>Total - Medium Tier banks</v>
          </cell>
          <cell r="C27">
            <v>993.57944999999995</v>
          </cell>
          <cell r="D27">
            <v>359.06807900000001</v>
          </cell>
          <cell r="E27">
            <v>750.66872200000012</v>
          </cell>
          <cell r="F27">
            <v>130.13343600000002</v>
          </cell>
          <cell r="G27">
            <v>138.28164100000001</v>
          </cell>
          <cell r="H27">
            <v>147.21361399999998</v>
          </cell>
          <cell r="I27">
            <v>595.01011799999992</v>
          </cell>
          <cell r="J27">
            <v>1.4883489999999999</v>
          </cell>
          <cell r="K27">
            <v>6.8829099999999999</v>
          </cell>
          <cell r="L27"/>
          <cell r="M27">
            <v>0.16709683500483183</v>
          </cell>
          <cell r="N27">
            <v>0.16589295137492971</v>
          </cell>
          <cell r="O27">
            <v>0.16485072416321037</v>
          </cell>
          <cell r="P27">
            <v>0.16305689177976931</v>
          </cell>
          <cell r="Q27">
            <v>0.16546108082265734</v>
          </cell>
          <cell r="R27">
            <v>0.15285979564880056</v>
          </cell>
          <cell r="S27"/>
          <cell r="T27">
            <v>0.16292137135297846</v>
          </cell>
          <cell r="U27">
            <v>0.11795146048879557</v>
          </cell>
          <cell r="V27">
            <v>0.17415970412664253</v>
          </cell>
          <cell r="W27">
            <v>0.16420942953487458</v>
          </cell>
          <cell r="X27">
            <v>0.12010729981683355</v>
          </cell>
          <cell r="Y27">
            <v>0.13773993334487425</v>
          </cell>
          <cell r="Z27">
            <v>2.0638397530760466E-2</v>
          </cell>
          <cell r="AA27">
            <v>0.23240216731911109</v>
          </cell>
          <cell r="AB27">
            <v>0.21870793800518201</v>
          </cell>
          <cell r="AC27">
            <v>0.22735824143164129</v>
          </cell>
          <cell r="AD27">
            <v>0.50118811127522989</v>
          </cell>
          <cell r="AE27">
            <v>0.14750327172662708</v>
          </cell>
          <cell r="AF27">
            <v>0.54082559856999612</v>
          </cell>
          <cell r="AG27">
            <v>0.10580133222254166</v>
          </cell>
          <cell r="AH27">
            <v>4.253151204651353E-2</v>
          </cell>
          <cell r="AI27">
            <v>6.3269820176028141E-2</v>
          </cell>
          <cell r="AJ27">
            <v>0.47833094476527283</v>
          </cell>
          <cell r="AK27">
            <v>8.88189933890563E-2</v>
          </cell>
          <cell r="AL27">
            <v>0.12729102106770457</v>
          </cell>
          <cell r="AM27">
            <v>0.12253596177911834</v>
          </cell>
          <cell r="AN27">
            <v>993579450</v>
          </cell>
          <cell r="AO27">
            <v>968243019</v>
          </cell>
          <cell r="AP27">
            <v>930113303</v>
          </cell>
          <cell r="AQ27">
            <v>893425025</v>
          </cell>
          <cell r="AR27">
            <v>885089476</v>
          </cell>
          <cell r="AS27">
            <v>855149560</v>
          </cell>
          <cell r="AT27">
            <v>835276529</v>
          </cell>
          <cell r="AU27">
            <v>804420582</v>
          </cell>
          <cell r="AV27">
            <v>757707772</v>
          </cell>
          <cell r="AW27">
            <v>749993378</v>
          </cell>
          <cell r="AX27">
            <v>734031137</v>
          </cell>
          <cell r="AY27">
            <v>711992507</v>
          </cell>
          <cell r="AZ27">
            <v>677988064</v>
          </cell>
          <cell r="BA27">
            <v>677041665</v>
          </cell>
          <cell r="BB27">
            <v>687262329</v>
          </cell>
          <cell r="BC27">
            <v>587971326</v>
          </cell>
          <cell r="BD27">
            <v>542785117</v>
          </cell>
          <cell r="BE27">
            <v>571725765</v>
          </cell>
          <cell r="BF27">
            <v>543857789</v>
          </cell>
          <cell r="BG27">
            <v>546280909</v>
          </cell>
          <cell r="BH27">
            <v>534205327</v>
          </cell>
          <cell r="BI27">
            <v>531052222</v>
          </cell>
          <cell r="BJ27">
            <v>552312181</v>
          </cell>
          <cell r="BK27">
            <v>533209174</v>
          </cell>
          <cell r="BL27">
            <v>519029942</v>
          </cell>
          <cell r="BM27">
            <v>522400857</v>
          </cell>
          <cell r="BN27">
            <v>514096483</v>
          </cell>
          <cell r="BO27">
            <v>525912041</v>
          </cell>
          <cell r="BP27">
            <v>473382310</v>
          </cell>
          <cell r="BQ27">
            <v>470242651</v>
          </cell>
          <cell r="BR27">
            <v>445681960</v>
          </cell>
          <cell r="BS27">
            <v>420134548</v>
          </cell>
          <cell r="BT27">
            <v>398920059</v>
          </cell>
          <cell r="BU27">
            <v>376347671</v>
          </cell>
          <cell r="BV27">
            <v>147213614</v>
          </cell>
          <cell r="BW27">
            <v>146737973</v>
          </cell>
          <cell r="BX27">
            <v>143021987</v>
          </cell>
          <cell r="BY27">
            <v>138549250</v>
          </cell>
          <cell r="BZ27">
            <v>135094653</v>
          </cell>
          <cell r="CA27">
            <v>132603884</v>
          </cell>
          <cell r="CB27">
            <v>129428996</v>
          </cell>
          <cell r="CC27">
            <v>126404923</v>
          </cell>
          <cell r="CD27">
            <v>122634152</v>
          </cell>
          <cell r="CE27">
            <v>120534657</v>
          </cell>
          <cell r="CF27">
            <v>113984990</v>
          </cell>
          <cell r="CG27">
            <v>111023355</v>
          </cell>
          <cell r="CH27">
            <v>109358146</v>
          </cell>
          <cell r="CI27">
            <v>107762733</v>
          </cell>
          <cell r="CJ27">
            <v>104830191</v>
          </cell>
          <cell r="CK27">
            <v>91999817</v>
          </cell>
          <cell r="CL27">
            <v>89342623</v>
          </cell>
          <cell r="CM27">
            <v>90741511</v>
          </cell>
          <cell r="CN27">
            <v>90219279</v>
          </cell>
          <cell r="CO27">
            <v>87378255</v>
          </cell>
          <cell r="CP27">
            <v>87088432</v>
          </cell>
          <cell r="CQ27">
            <v>85145122</v>
          </cell>
          <cell r="CR27">
            <v>86459248</v>
          </cell>
          <cell r="CS27">
            <v>83117114</v>
          </cell>
          <cell r="CT27">
            <v>80142934</v>
          </cell>
          <cell r="CU27">
            <v>76989306</v>
          </cell>
          <cell r="CV27">
            <v>78236111</v>
          </cell>
          <cell r="CW27">
            <v>77439161</v>
          </cell>
          <cell r="CX27">
            <v>75600991</v>
          </cell>
          <cell r="CY27">
            <v>72598418</v>
          </cell>
          <cell r="CZ27">
            <v>72598418</v>
          </cell>
          <cell r="DA27">
            <v>63237027</v>
          </cell>
          <cell r="DB27">
            <v>58688445</v>
          </cell>
          <cell r="DC27">
            <v>55642715</v>
          </cell>
          <cell r="DD27">
            <v>0</v>
          </cell>
          <cell r="DE27">
            <v>3500568</v>
          </cell>
          <cell r="DF27">
            <v>11896138</v>
          </cell>
          <cell r="DG27">
            <v>0</v>
          </cell>
          <cell r="DH27">
            <v>15396706</v>
          </cell>
          <cell r="DI27">
            <v>7716646</v>
          </cell>
          <cell r="DJ27">
            <v>31127266</v>
          </cell>
          <cell r="DK27">
            <v>26427824</v>
          </cell>
          <cell r="DL27">
            <v>57555090</v>
          </cell>
          <cell r="DM27">
            <v>5061109</v>
          </cell>
          <cell r="DN27">
            <v>359068079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 t="str">
            <v/>
          </cell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 t="str">
            <v/>
          </cell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</row>
        <row r="30">
          <cell r="B30" t="str">
            <v>Housing Finance Company of Kenya</v>
          </cell>
          <cell r="C30">
            <v>53.015175999999997</v>
          </cell>
          <cell r="D30">
            <v>37.007980000000003</v>
          </cell>
          <cell r="E30">
            <v>37.276674999999997</v>
          </cell>
          <cell r="F30">
            <v>3.5516890000000001</v>
          </cell>
          <cell r="G30">
            <v>5.1032650000000004</v>
          </cell>
          <cell r="H30">
            <v>8.0879089999999998</v>
          </cell>
          <cell r="I30">
            <v>44.125501999999997</v>
          </cell>
          <cell r="J30">
            <v>2.4955000000000001E-2</v>
          </cell>
          <cell r="K30">
            <v>-0.13339699999999999</v>
          </cell>
          <cell r="L30"/>
          <cell r="M30">
            <v>8.7877310535439263E-3</v>
          </cell>
          <cell r="N30">
            <v>8.7696138541287511E-3</v>
          </cell>
          <cell r="O30">
            <v>8.981397428950811E-3</v>
          </cell>
          <cell r="P30">
            <v>9.3071650732237145E-3</v>
          </cell>
          <cell r="Q30">
            <v>9.6157725626735465E-3</v>
          </cell>
          <cell r="R30">
            <v>9.798261194155139E-3</v>
          </cell>
          <cell r="S30"/>
          <cell r="T30">
            <v>8.6931197866859152E-3</v>
          </cell>
          <cell r="U30">
            <v>1.2156873712909848E-2</v>
          </cell>
          <cell r="V30">
            <v>8.6484150712023544E-3</v>
          </cell>
          <cell r="W30">
            <v>9.0216583027435092E-3</v>
          </cell>
          <cell r="X30">
            <v>-2.3277877342092433E-3</v>
          </cell>
          <cell r="Y30">
            <v>-7.2753936581067685E-2</v>
          </cell>
          <cell r="Z30">
            <v>-1.1042168434224169E-2</v>
          </cell>
          <cell r="AA30">
            <v>0.11565341511582125</v>
          </cell>
          <cell r="AB30">
            <v>8.0490619687454218E-2</v>
          </cell>
          <cell r="AC30">
            <v>0.18620869576283589</v>
          </cell>
          <cell r="AD30">
            <v>0.98994317784126706</v>
          </cell>
          <cell r="AE30">
            <v>0.18068095808173973</v>
          </cell>
          <cell r="AF30">
            <v>0.49382383936574881</v>
          </cell>
          <cell r="AG30">
            <v>9.4264937010428582E-2</v>
          </cell>
          <cell r="AH30">
            <v>4.035817122588671E-2</v>
          </cell>
          <cell r="AI30">
            <v>5.3906765784541871E-2</v>
          </cell>
          <cell r="AJ30">
            <v>0.99279187320221041</v>
          </cell>
          <cell r="AK30">
            <v>1.5285199907736188E-3</v>
          </cell>
          <cell r="AL30">
            <v>3.8412619329667688E-3</v>
          </cell>
          <cell r="AM30">
            <v>2.3723949130796695E-3</v>
          </cell>
          <cell r="AN30">
            <v>53015176</v>
          </cell>
          <cell r="AO30">
            <v>52098236</v>
          </cell>
          <cell r="AP30">
            <v>51413811</v>
          </cell>
          <cell r="AQ30">
            <v>52033451</v>
          </cell>
          <cell r="AR30">
            <v>53015176</v>
          </cell>
          <cell r="AS30">
            <v>54478060</v>
          </cell>
          <cell r="AT30">
            <v>53555134</v>
          </cell>
          <cell r="AU30">
            <v>54886729</v>
          </cell>
          <cell r="AV30">
            <v>54969337</v>
          </cell>
          <cell r="AW30">
            <v>54531890</v>
          </cell>
          <cell r="AX30">
            <v>54356615</v>
          </cell>
          <cell r="AY30">
            <v>54022492</v>
          </cell>
          <cell r="AZ30">
            <v>55205731</v>
          </cell>
          <cell r="BA30">
            <v>57083283</v>
          </cell>
          <cell r="BB30">
            <v>58349730</v>
          </cell>
          <cell r="BC30">
            <v>60262912</v>
          </cell>
          <cell r="BD30">
            <v>61411498</v>
          </cell>
          <cell r="BE30">
            <v>62126556</v>
          </cell>
          <cell r="BF30">
            <v>66807678</v>
          </cell>
          <cell r="BG30">
            <v>67587483</v>
          </cell>
          <cell r="BH30">
            <v>67986372</v>
          </cell>
          <cell r="BI30">
            <v>68084930</v>
          </cell>
          <cell r="BJ30">
            <v>69695177</v>
          </cell>
          <cell r="BK30">
            <v>67895556</v>
          </cell>
          <cell r="BL30">
            <v>69122232</v>
          </cell>
          <cell r="BM30">
            <v>68808654</v>
          </cell>
          <cell r="BN30">
            <v>64907602</v>
          </cell>
          <cell r="BO30">
            <v>66538187</v>
          </cell>
          <cell r="BP30">
            <v>62781072</v>
          </cell>
          <cell r="BQ30">
            <v>60490833</v>
          </cell>
          <cell r="BR30">
            <v>56632118</v>
          </cell>
          <cell r="BS30">
            <v>49099911</v>
          </cell>
          <cell r="BT30">
            <v>50361123</v>
          </cell>
          <cell r="BU30">
            <v>46755111</v>
          </cell>
          <cell r="BV30">
            <v>8087909</v>
          </cell>
          <cell r="BW30">
            <v>7865592</v>
          </cell>
          <cell r="BX30">
            <v>7906246</v>
          </cell>
          <cell r="BY30">
            <v>7973751</v>
          </cell>
          <cell r="BZ30">
            <v>8087909</v>
          </cell>
          <cell r="CA30">
            <v>8247107</v>
          </cell>
          <cell r="CB30">
            <v>8641879</v>
          </cell>
          <cell r="CC30">
            <v>8901367</v>
          </cell>
          <cell r="CD30">
            <v>9137633</v>
          </cell>
          <cell r="CE30">
            <v>9152404</v>
          </cell>
          <cell r="CF30">
            <v>9248186</v>
          </cell>
          <cell r="CG30">
            <v>9187855</v>
          </cell>
          <cell r="CH30">
            <v>9165467</v>
          </cell>
          <cell r="CI30">
            <v>9164960</v>
          </cell>
          <cell r="CJ30">
            <v>9559815</v>
          </cell>
          <cell r="CK30">
            <v>9698019</v>
          </cell>
          <cell r="CL30">
            <v>9793315</v>
          </cell>
          <cell r="CM30">
            <v>9963461</v>
          </cell>
          <cell r="CN30">
            <v>9780759</v>
          </cell>
          <cell r="CO30">
            <v>9774298</v>
          </cell>
          <cell r="CP30">
            <v>9871533</v>
          </cell>
          <cell r="CQ30">
            <v>9774970</v>
          </cell>
          <cell r="CR30">
            <v>9634289</v>
          </cell>
          <cell r="CS30">
            <v>9386355</v>
          </cell>
          <cell r="CT30">
            <v>9444788</v>
          </cell>
          <cell r="CU30">
            <v>9089954</v>
          </cell>
          <cell r="CV30">
            <v>8746393</v>
          </cell>
          <cell r="CW30">
            <v>9662314</v>
          </cell>
          <cell r="CX30">
            <v>9820564</v>
          </cell>
          <cell r="CY30">
            <v>6276033</v>
          </cell>
          <cell r="CZ30">
            <v>6276033</v>
          </cell>
          <cell r="DA30">
            <v>5886067</v>
          </cell>
          <cell r="DB30">
            <v>5912076</v>
          </cell>
          <cell r="DC30">
            <v>5681853</v>
          </cell>
          <cell r="DD30"/>
          <cell r="DE30">
            <v>117056</v>
          </cell>
          <cell r="DF30">
            <v>511572</v>
          </cell>
          <cell r="DG30"/>
          <cell r="DH30">
            <v>628628</v>
          </cell>
          <cell r="DI30">
            <v>622306</v>
          </cell>
          <cell r="DJ30">
            <v>3625505</v>
          </cell>
          <cell r="DK30">
            <v>3716192</v>
          </cell>
          <cell r="DL30">
            <v>7341697</v>
          </cell>
          <cell r="DM30">
            <v>-145085</v>
          </cell>
          <cell r="DN30">
            <v>37007980</v>
          </cell>
        </row>
        <row r="31">
          <cell r="B31" t="str">
            <v>Victoria Commercial Bank</v>
          </cell>
          <cell r="C31">
            <v>45.516368999999997</v>
          </cell>
          <cell r="D31">
            <v>30.345531000000001</v>
          </cell>
          <cell r="E31">
            <v>32.776071000000002</v>
          </cell>
          <cell r="F31">
            <v>6.5052149999999997</v>
          </cell>
          <cell r="G31">
            <v>6.8938600000000001</v>
          </cell>
          <cell r="H31">
            <v>7.1530579999999997</v>
          </cell>
          <cell r="I31">
            <v>44.172809000000001</v>
          </cell>
          <cell r="J31">
            <v>2.6949000000000001E-2</v>
          </cell>
          <cell r="K31">
            <v>0.25048999999999999</v>
          </cell>
          <cell r="L31"/>
          <cell r="M31">
            <v>7.6822118068731607E-3</v>
          </cell>
          <cell r="N31">
            <v>7.5406023682944995E-3</v>
          </cell>
          <cell r="O31">
            <v>7.5197838427768227E-3</v>
          </cell>
          <cell r="P31">
            <v>7.4905273612223561E-3</v>
          </cell>
          <cell r="Q31">
            <v>7.6740501853350303E-3</v>
          </cell>
          <cell r="R31">
            <v>7.8194491730479241E-3</v>
          </cell>
          <cell r="S31"/>
          <cell r="T31">
            <v>7.4635090897745464E-3</v>
          </cell>
          <cell r="U31">
            <v>9.9683038122640264E-3</v>
          </cell>
          <cell r="V31">
            <v>7.6042476001735252E-3</v>
          </cell>
          <cell r="W31">
            <v>7.9788787306714105E-3</v>
          </cell>
          <cell r="X31">
            <v>4.3710694359099028E-3</v>
          </cell>
          <cell r="Y31">
            <v>0.10359515320756596</v>
          </cell>
          <cell r="Z31">
            <v>1.6462125110532633E-2</v>
          </cell>
          <cell r="AA31">
            <v>0.15606569190562455</v>
          </cell>
          <cell r="AB31">
            <v>0.14726740606421473</v>
          </cell>
          <cell r="AC31">
            <v>0.24577563409619332</v>
          </cell>
          <cell r="AD31">
            <v>0.40236002979037461</v>
          </cell>
          <cell r="AE31">
            <v>0.1264225463878996</v>
          </cell>
          <cell r="AF31">
            <v>0.53863204529079944</v>
          </cell>
          <cell r="AG31">
            <v>0.11269808352106993</v>
          </cell>
          <cell r="AH31">
            <v>6.4410556458029261E-2</v>
          </cell>
          <cell r="AI31">
            <v>4.8287527063040667E-2</v>
          </cell>
          <cell r="AJ31">
            <v>0.92584407081617559</v>
          </cell>
          <cell r="AK31">
            <v>8.9830451026924885E-3</v>
          </cell>
          <cell r="AL31">
            <v>0</v>
          </cell>
          <cell r="AM31">
            <v>5.4957528202825316E-3</v>
          </cell>
          <cell r="AN31">
            <v>45516369</v>
          </cell>
          <cell r="AO31">
            <v>43470927</v>
          </cell>
          <cell r="AP31">
            <v>41448905</v>
          </cell>
          <cell r="AQ31">
            <v>39774659</v>
          </cell>
          <cell r="AR31">
            <v>39272494</v>
          </cell>
          <cell r="AS31">
            <v>37890143</v>
          </cell>
          <cell r="AT31">
            <v>37224447</v>
          </cell>
          <cell r="AU31">
            <v>35713809</v>
          </cell>
          <cell r="AV31">
            <v>36034584</v>
          </cell>
          <cell r="AW31">
            <v>36072410</v>
          </cell>
          <cell r="AX31">
            <v>34922820</v>
          </cell>
          <cell r="AY31">
            <v>34230016</v>
          </cell>
          <cell r="AZ31">
            <v>33289034</v>
          </cell>
          <cell r="BA31">
            <v>32336933</v>
          </cell>
          <cell r="BB31">
            <v>31020952</v>
          </cell>
          <cell r="BC31">
            <v>31644922</v>
          </cell>
          <cell r="BD31">
            <v>27319018</v>
          </cell>
          <cell r="BE31">
            <v>25985160</v>
          </cell>
          <cell r="BF31">
            <v>24299684</v>
          </cell>
          <cell r="BG31">
            <v>22927255</v>
          </cell>
          <cell r="BH31">
            <v>22872534</v>
          </cell>
          <cell r="BI31">
            <v>22403481</v>
          </cell>
          <cell r="BJ31">
            <v>21792966</v>
          </cell>
          <cell r="BK31">
            <v>21246376</v>
          </cell>
          <cell r="BL31">
            <v>21158718</v>
          </cell>
          <cell r="BM31">
            <v>20020072</v>
          </cell>
          <cell r="BN31">
            <v>20651449</v>
          </cell>
          <cell r="BO31">
            <v>19226689</v>
          </cell>
          <cell r="BP31">
            <v>18420007</v>
          </cell>
          <cell r="BQ31">
            <v>17244092</v>
          </cell>
          <cell r="BR31">
            <v>16469538</v>
          </cell>
          <cell r="BS31">
            <v>15834869</v>
          </cell>
          <cell r="BT31">
            <v>14801213</v>
          </cell>
          <cell r="BU31">
            <v>13644242</v>
          </cell>
          <cell r="BV31">
            <v>7153058</v>
          </cell>
          <cell r="BW31">
            <v>6987758</v>
          </cell>
          <cell r="BX31">
            <v>7031305</v>
          </cell>
          <cell r="BY31">
            <v>6821230</v>
          </cell>
          <cell r="BZ31">
            <v>6870891</v>
          </cell>
          <cell r="CA31">
            <v>6744596</v>
          </cell>
          <cell r="CB31">
            <v>6790868</v>
          </cell>
          <cell r="CC31">
            <v>6549592</v>
          </cell>
          <cell r="CD31">
            <v>6448768</v>
          </cell>
          <cell r="CE31">
            <v>6356485</v>
          </cell>
          <cell r="CF31">
            <v>6349030</v>
          </cell>
          <cell r="CG31">
            <v>6267554</v>
          </cell>
          <cell r="CH31">
            <v>6103035</v>
          </cell>
          <cell r="CI31">
            <v>5962898</v>
          </cell>
          <cell r="CJ31">
            <v>5921756</v>
          </cell>
          <cell r="CK31">
            <v>5907742</v>
          </cell>
          <cell r="CL31">
            <v>5777623</v>
          </cell>
          <cell r="CM31">
            <v>5611893</v>
          </cell>
          <cell r="CN31">
            <v>5635865</v>
          </cell>
          <cell r="CO31">
            <v>5435443</v>
          </cell>
          <cell r="CP31">
            <v>5287038</v>
          </cell>
          <cell r="CQ31">
            <v>5060037</v>
          </cell>
          <cell r="CR31">
            <v>3877320</v>
          </cell>
          <cell r="CS31">
            <v>3810416</v>
          </cell>
          <cell r="CT31">
            <v>3651938</v>
          </cell>
          <cell r="CU31">
            <v>3511509</v>
          </cell>
          <cell r="CV31">
            <v>3435516</v>
          </cell>
          <cell r="CW31">
            <v>3109258</v>
          </cell>
          <cell r="CX31">
            <v>2963622</v>
          </cell>
          <cell r="CY31">
            <v>2875548</v>
          </cell>
          <cell r="CZ31">
            <v>2875548</v>
          </cell>
          <cell r="DA31">
            <v>2852514</v>
          </cell>
          <cell r="DB31">
            <v>2586428</v>
          </cell>
          <cell r="DC31">
            <v>2528144</v>
          </cell>
          <cell r="DD31"/>
          <cell r="DE31">
            <v>146193</v>
          </cell>
          <cell r="DF31">
            <v>448630</v>
          </cell>
          <cell r="DG31"/>
          <cell r="DH31">
            <v>594823</v>
          </cell>
          <cell r="DI31">
            <v>239333</v>
          </cell>
          <cell r="DJ31">
            <v>2217379</v>
          </cell>
          <cell r="DK31">
            <v>1899307</v>
          </cell>
          <cell r="DL31">
            <v>4116686</v>
          </cell>
          <cell r="DM31">
            <v>183115</v>
          </cell>
          <cell r="DN31">
            <v>30345531</v>
          </cell>
        </row>
        <row r="32">
          <cell r="B32" t="str">
            <v>GT Bank</v>
          </cell>
          <cell r="C32">
            <v>35.490862999999997</v>
          </cell>
          <cell r="D32">
            <v>16.864758999999999</v>
          </cell>
          <cell r="E32">
            <v>23.35125</v>
          </cell>
          <cell r="F32">
            <v>5.7619189999999998</v>
          </cell>
          <cell r="G32">
            <v>6.0590200000000003</v>
          </cell>
          <cell r="H32">
            <v>9.9448930000000004</v>
          </cell>
          <cell r="I32">
            <v>23.768091999999999</v>
          </cell>
          <cell r="J32">
            <v>5.0068000000000001E-2</v>
          </cell>
          <cell r="K32">
            <v>0.290296</v>
          </cell>
          <cell r="L32"/>
          <cell r="M32">
            <v>7.4434160096428781E-3</v>
          </cell>
          <cell r="N32">
            <v>7.2779331378829623E-3</v>
          </cell>
          <cell r="O32">
            <v>7.409248267126238E-3</v>
          </cell>
          <cell r="P32">
            <v>7.328471506692834E-3</v>
          </cell>
          <cell r="Q32">
            <v>7.4978765446363912E-3</v>
          </cell>
          <cell r="R32">
            <v>7.6071458703065526E-3</v>
          </cell>
          <cell r="S32"/>
          <cell r="T32">
            <v>5.8195850069772291E-3</v>
          </cell>
          <cell r="U32">
            <v>5.5399604453325946E-3</v>
          </cell>
          <cell r="V32">
            <v>5.4176318684918652E-3</v>
          </cell>
          <cell r="W32">
            <v>1.1093031153459542E-2</v>
          </cell>
          <cell r="X32">
            <v>5.065687145063281E-3</v>
          </cell>
          <cell r="Y32">
            <v>8.2554104312475618E-2</v>
          </cell>
          <cell r="Z32">
            <v>2.3292897944041286E-2</v>
          </cell>
          <cell r="AA32">
            <v>0.25492243971455514</v>
          </cell>
          <cell r="AB32">
            <v>0.24242244602553709</v>
          </cell>
          <cell r="AC32">
            <v>0.18373954844461579</v>
          </cell>
          <cell r="AD32">
            <v>0.40891183344979637</v>
          </cell>
          <cell r="AE32">
            <v>9.731791021138822E-2</v>
          </cell>
          <cell r="AF32">
            <v>0.6390857836372893</v>
          </cell>
          <cell r="AG32">
            <v>0.14114701097247526</v>
          </cell>
          <cell r="AH32">
            <v>3.9165832849230024E-2</v>
          </cell>
          <cell r="AI32">
            <v>0.10198117812324523</v>
          </cell>
          <cell r="AJ32">
            <v>0.72222082329639736</v>
          </cell>
          <cell r="AK32">
            <v>4.8901618238600241E-3</v>
          </cell>
          <cell r="AL32">
            <v>1.893712042380605E-3</v>
          </cell>
          <cell r="AM32">
            <v>4.7053186084661308E-3</v>
          </cell>
          <cell r="AN32">
            <v>35490863</v>
          </cell>
          <cell r="AO32">
            <v>34301054</v>
          </cell>
          <cell r="AP32">
            <v>34365182</v>
          </cell>
          <cell r="AQ32">
            <v>32761507</v>
          </cell>
          <cell r="AR32">
            <v>31640059</v>
          </cell>
          <cell r="AS32">
            <v>31267343</v>
          </cell>
          <cell r="AT32">
            <v>29832275</v>
          </cell>
          <cell r="AU32">
            <v>28679600</v>
          </cell>
          <cell r="AV32">
            <v>28607547</v>
          </cell>
          <cell r="AW32">
            <v>29082395</v>
          </cell>
          <cell r="AX32">
            <v>27975432</v>
          </cell>
          <cell r="AY32">
            <v>28031809</v>
          </cell>
          <cell r="AZ32">
            <v>25762804</v>
          </cell>
          <cell r="BA32">
            <v>25323367</v>
          </cell>
          <cell r="BB32">
            <v>26744918</v>
          </cell>
          <cell r="BC32">
            <v>27018071</v>
          </cell>
          <cell r="BD32">
            <v>25341638</v>
          </cell>
          <cell r="BE32">
            <v>27627849</v>
          </cell>
          <cell r="BF32">
            <v>27623812</v>
          </cell>
          <cell r="BG32">
            <v>28487642</v>
          </cell>
          <cell r="BH32">
            <v>27803556</v>
          </cell>
          <cell r="BI32">
            <v>29619072</v>
          </cell>
          <cell r="BJ32">
            <v>30685547</v>
          </cell>
          <cell r="BK32">
            <v>28784276</v>
          </cell>
          <cell r="BL32">
            <v>29252326</v>
          </cell>
          <cell r="BM32">
            <v>29374062</v>
          </cell>
          <cell r="BN32">
            <v>29161835</v>
          </cell>
          <cell r="BO32">
            <v>30169915</v>
          </cell>
          <cell r="BP32">
            <v>31366414</v>
          </cell>
          <cell r="BQ32">
            <v>32991926</v>
          </cell>
          <cell r="BR32">
            <v>28103602</v>
          </cell>
          <cell r="BS32">
            <v>27757959</v>
          </cell>
          <cell r="BT32">
            <v>23977044</v>
          </cell>
          <cell r="BU32">
            <v>25638050</v>
          </cell>
          <cell r="BV32">
            <v>9944893</v>
          </cell>
          <cell r="BW32">
            <v>9747114</v>
          </cell>
          <cell r="BX32">
            <v>9617553</v>
          </cell>
          <cell r="BY32">
            <v>9438572</v>
          </cell>
          <cell r="BZ32">
            <v>9285760</v>
          </cell>
          <cell r="CA32">
            <v>9189031</v>
          </cell>
          <cell r="CB32">
            <v>9103145</v>
          </cell>
          <cell r="CC32">
            <v>9024408</v>
          </cell>
          <cell r="CD32">
            <v>8894957</v>
          </cell>
          <cell r="CE32">
            <v>8807741</v>
          </cell>
          <cell r="CF32">
            <v>8751119</v>
          </cell>
          <cell r="CG32">
            <v>8651342</v>
          </cell>
          <cell r="CH32">
            <v>8539089</v>
          </cell>
          <cell r="CI32">
            <v>8543008</v>
          </cell>
          <cell r="CJ32">
            <v>8436996</v>
          </cell>
          <cell r="CK32">
            <v>8385219</v>
          </cell>
          <cell r="CL32">
            <v>8111539</v>
          </cell>
          <cell r="CM32">
            <v>8609134</v>
          </cell>
          <cell r="CN32">
            <v>8624231</v>
          </cell>
          <cell r="CO32">
            <v>8563002</v>
          </cell>
          <cell r="CP32">
            <v>8425536</v>
          </cell>
          <cell r="CQ32">
            <v>8366449</v>
          </cell>
          <cell r="CR32">
            <v>8340364</v>
          </cell>
          <cell r="CS32">
            <v>8208287</v>
          </cell>
          <cell r="CT32">
            <v>8043954</v>
          </cell>
          <cell r="CU32">
            <v>7905730</v>
          </cell>
          <cell r="CV32">
            <v>7776166</v>
          </cell>
          <cell r="CW32">
            <v>7670097</v>
          </cell>
          <cell r="CX32">
            <v>7268290</v>
          </cell>
          <cell r="CY32">
            <v>7165033</v>
          </cell>
          <cell r="CZ32">
            <v>6738561</v>
          </cell>
          <cell r="DA32">
            <v>6326694</v>
          </cell>
          <cell r="DB32">
            <v>6219009</v>
          </cell>
          <cell r="DC32">
            <v>6090652</v>
          </cell>
          <cell r="DD32"/>
          <cell r="DE32">
            <v>122006</v>
          </cell>
          <cell r="DF32">
            <v>542010</v>
          </cell>
          <cell r="DG32"/>
          <cell r="DH32">
            <v>664016</v>
          </cell>
          <cell r="DI32">
            <v>271524</v>
          </cell>
          <cell r="DJ32">
            <v>1118457</v>
          </cell>
          <cell r="DK32">
            <v>631632</v>
          </cell>
          <cell r="DL32">
            <v>1750089</v>
          </cell>
          <cell r="DM32">
            <v>203207</v>
          </cell>
          <cell r="DN32">
            <v>16864759</v>
          </cell>
        </row>
        <row r="33">
          <cell r="B33" t="str">
            <v>Bank of Africa Kenya Ltd</v>
          </cell>
          <cell r="C33">
            <v>44.697896</v>
          </cell>
          <cell r="D33">
            <v>16.776181999999999</v>
          </cell>
          <cell r="E33">
            <v>28.024249999999999</v>
          </cell>
          <cell r="F33">
            <v>2.5744919999999998</v>
          </cell>
          <cell r="G33">
            <v>3.8071839999999999</v>
          </cell>
          <cell r="H33">
            <v>5.6765639999999999</v>
          </cell>
          <cell r="I33">
            <v>23.161200999999998</v>
          </cell>
          <cell r="J33">
            <v>0.152616</v>
          </cell>
          <cell r="K33">
            <v>8.1245999999999999E-2</v>
          </cell>
          <cell r="L33"/>
          <cell r="M33">
            <v>6.721006791133053E-3</v>
          </cell>
          <cell r="N33">
            <v>6.5736060691302389E-3</v>
          </cell>
          <cell r="O33">
            <v>6.6323724589197833E-3</v>
          </cell>
          <cell r="P33">
            <v>6.6436386931623837E-3</v>
          </cell>
          <cell r="Q33">
            <v>6.9958777893884098E-3</v>
          </cell>
          <cell r="R33">
            <v>7.1266819978883875E-3</v>
          </cell>
          <cell r="S33"/>
          <cell r="T33">
            <v>7.3293006542283143E-3</v>
          </cell>
          <cell r="U33">
            <v>5.5108634937327391E-3</v>
          </cell>
          <cell r="V33">
            <v>6.5017962588976236E-3</v>
          </cell>
          <cell r="W33">
            <v>6.3319234602732186E-3</v>
          </cell>
          <cell r="X33">
            <v>1.4177488418297577E-3</v>
          </cell>
          <cell r="Y33">
            <v>4.0271028582520442E-2</v>
          </cell>
          <cell r="Z33">
            <v>5.1673903704155819E-3</v>
          </cell>
          <cell r="AA33">
            <v>0.16437765899963477</v>
          </cell>
          <cell r="AB33">
            <v>0.11115537575102431</v>
          </cell>
          <cell r="AC33">
            <v>0.45310402031005836</v>
          </cell>
          <cell r="AD33">
            <v>0.77183873544835335</v>
          </cell>
          <cell r="AE33">
            <v>0.26602192751472209</v>
          </cell>
          <cell r="AF33">
            <v>0.67821735994088084</v>
          </cell>
          <cell r="AG33">
            <v>0.10067294751009422</v>
          </cell>
          <cell r="AH33">
            <v>3.3407816215154262E-2</v>
          </cell>
          <cell r="AI33">
            <v>6.7265131294939953E-2</v>
          </cell>
          <cell r="AJ33">
            <v>0.59863090002408625</v>
          </cell>
          <cell r="AK33">
            <v>1.352891034471959E-2</v>
          </cell>
          <cell r="AL33">
            <v>2.9621091342524889E-4</v>
          </cell>
          <cell r="AM33">
            <v>9.0272243440980404E-3</v>
          </cell>
          <cell r="AN33">
            <v>44697896</v>
          </cell>
          <cell r="AO33">
            <v>43349642</v>
          </cell>
          <cell r="AP33">
            <v>39208733</v>
          </cell>
          <cell r="AQ33">
            <v>39721058</v>
          </cell>
          <cell r="AR33">
            <v>42948867</v>
          </cell>
          <cell r="AS33">
            <v>44917325</v>
          </cell>
          <cell r="AT33">
            <v>45547821</v>
          </cell>
          <cell r="AU33">
            <v>51147174</v>
          </cell>
          <cell r="AV33">
            <v>48980847</v>
          </cell>
          <cell r="AW33">
            <v>43996118</v>
          </cell>
          <cell r="AX33">
            <v>43839025</v>
          </cell>
          <cell r="AY33">
            <v>46211260</v>
          </cell>
          <cell r="AZ33">
            <v>46357461</v>
          </cell>
          <cell r="BA33">
            <v>49080859</v>
          </cell>
          <cell r="BB33">
            <v>43111732</v>
          </cell>
          <cell r="BC33">
            <v>54594970</v>
          </cell>
          <cell r="BD33">
            <v>46661321</v>
          </cell>
          <cell r="BE33">
            <v>54191291</v>
          </cell>
          <cell r="BF33">
            <v>53979562</v>
          </cell>
          <cell r="BG33">
            <v>59626808</v>
          </cell>
          <cell r="BH33">
            <v>59921903</v>
          </cell>
          <cell r="BI33">
            <v>55995671</v>
          </cell>
          <cell r="BJ33">
            <v>60364364</v>
          </cell>
          <cell r="BK33">
            <v>62805476</v>
          </cell>
          <cell r="BL33">
            <v>66482816</v>
          </cell>
          <cell r="BM33">
            <v>69280267</v>
          </cell>
          <cell r="BN33">
            <v>65069310</v>
          </cell>
          <cell r="BO33">
            <v>63122599</v>
          </cell>
          <cell r="BP33">
            <v>63211641</v>
          </cell>
          <cell r="BQ33">
            <v>62211641</v>
          </cell>
          <cell r="BR33">
            <v>58432443</v>
          </cell>
          <cell r="BS33">
            <v>57647846</v>
          </cell>
          <cell r="BT33">
            <v>51954246</v>
          </cell>
          <cell r="BU33">
            <v>52683299</v>
          </cell>
          <cell r="BV33">
            <v>5676564</v>
          </cell>
          <cell r="BW33">
            <v>5621285</v>
          </cell>
          <cell r="BX33">
            <v>5423964</v>
          </cell>
          <cell r="BY33">
            <v>5362034</v>
          </cell>
          <cell r="BZ33">
            <v>5402513</v>
          </cell>
          <cell r="CA33">
            <v>5419387</v>
          </cell>
          <cell r="CB33">
            <v>5580391</v>
          </cell>
          <cell r="CC33">
            <v>4096269</v>
          </cell>
          <cell r="CD33">
            <v>3985851</v>
          </cell>
          <cell r="CE33">
            <v>4275761</v>
          </cell>
          <cell r="CF33">
            <v>6816863</v>
          </cell>
          <cell r="CG33">
            <v>6811351</v>
          </cell>
          <cell r="CH33">
            <v>6736020</v>
          </cell>
          <cell r="CI33">
            <v>6736182</v>
          </cell>
          <cell r="CJ33">
            <v>6115405</v>
          </cell>
          <cell r="CK33">
            <v>6099322</v>
          </cell>
          <cell r="CL33">
            <v>6207582</v>
          </cell>
          <cell r="CM33">
            <v>8467705</v>
          </cell>
          <cell r="CN33">
            <v>8397488</v>
          </cell>
          <cell r="CO33">
            <v>8447965</v>
          </cell>
          <cell r="CP33">
            <v>8434199</v>
          </cell>
          <cell r="CQ33">
            <v>8417986</v>
          </cell>
          <cell r="CR33">
            <v>8547381</v>
          </cell>
          <cell r="CS33">
            <v>8543254</v>
          </cell>
          <cell r="CT33">
            <v>8408203</v>
          </cell>
          <cell r="CU33">
            <v>8495736</v>
          </cell>
          <cell r="CV33">
            <v>9750300</v>
          </cell>
          <cell r="CW33">
            <v>9135664</v>
          </cell>
          <cell r="CX33">
            <v>8014300</v>
          </cell>
          <cell r="CY33">
            <v>7913209</v>
          </cell>
          <cell r="CZ33">
            <v>7913209</v>
          </cell>
          <cell r="DA33">
            <v>8135465</v>
          </cell>
          <cell r="DB33">
            <v>6710063</v>
          </cell>
          <cell r="DC33">
            <v>6539160</v>
          </cell>
          <cell r="DD33"/>
          <cell r="DE33">
            <v>296625</v>
          </cell>
          <cell r="DF33">
            <v>358026</v>
          </cell>
          <cell r="DG33"/>
          <cell r="DH33">
            <v>654651</v>
          </cell>
          <cell r="DI33">
            <v>505285</v>
          </cell>
          <cell r="DJ33">
            <v>3693078</v>
          </cell>
          <cell r="DK33">
            <v>1752194</v>
          </cell>
          <cell r="DL33">
            <v>5445272</v>
          </cell>
          <cell r="DM33">
            <v>56872</v>
          </cell>
          <cell r="DN33">
            <v>16776182</v>
          </cell>
        </row>
        <row r="34">
          <cell r="B34" t="str">
            <v>Gulf African Bank</v>
          </cell>
          <cell r="C34">
            <v>39.333965999999997</v>
          </cell>
          <cell r="D34">
            <v>20.498621</v>
          </cell>
          <cell r="E34">
            <v>30.540825000000002</v>
          </cell>
          <cell r="F34">
            <v>4.9966119999999998</v>
          </cell>
          <cell r="G34">
            <v>6.0847319999999998</v>
          </cell>
          <cell r="H34">
            <v>5.610614</v>
          </cell>
          <cell r="I34">
            <v>31.801570000000002</v>
          </cell>
          <cell r="J34">
            <v>7.0688000000000001E-2</v>
          </cell>
          <cell r="K34">
            <v>0.21218000000000001</v>
          </cell>
          <cell r="L34"/>
          <cell r="M34">
            <v>6.5979237109717852E-3</v>
          </cell>
          <cell r="N34">
            <v>6.4052842439782411E-3</v>
          </cell>
          <cell r="O34">
            <v>6.5269885194743568E-3</v>
          </cell>
          <cell r="P34">
            <v>6.7267978247870161E-3</v>
          </cell>
          <cell r="Q34">
            <v>6.6880492258390338E-3</v>
          </cell>
          <cell r="R34">
            <v>6.8251758384581529E-3</v>
          </cell>
          <cell r="S34"/>
          <cell r="T34">
            <v>6.4497546537133259E-3</v>
          </cell>
          <cell r="U34">
            <v>6.7336597886672482E-3</v>
          </cell>
          <cell r="V34">
            <v>7.0856569481305316E-3</v>
          </cell>
          <cell r="W34">
            <v>6.2583595310715008E-3</v>
          </cell>
          <cell r="X34">
            <v>3.7025570398473524E-3</v>
          </cell>
          <cell r="Y34">
            <v>9.9549331341389116E-2</v>
          </cell>
          <cell r="Z34">
            <v>1.4326720451122838E-2</v>
          </cell>
          <cell r="AA34">
            <v>0.19133432720460025</v>
          </cell>
          <cell r="AB34">
            <v>0.15711840641829947</v>
          </cell>
          <cell r="AC34">
            <v>0.24548407074834264</v>
          </cell>
          <cell r="AD34">
            <v>0.69157340399149658</v>
          </cell>
          <cell r="AE34">
            <v>0.14440422400123004</v>
          </cell>
          <cell r="AF34">
            <v>0.55059800626226574</v>
          </cell>
          <cell r="AG34">
            <v>0.10168634547504243</v>
          </cell>
          <cell r="AH34">
            <v>1.7713051432211267E-2</v>
          </cell>
          <cell r="AI34">
            <v>8.3973294042831159E-2</v>
          </cell>
          <cell r="AJ34">
            <v>0.67118753340815118</v>
          </cell>
          <cell r="AK34">
            <v>2.122917481065681E-3</v>
          </cell>
          <cell r="AL34">
            <v>3.2070294538984142E-3</v>
          </cell>
          <cell r="AM34">
            <v>3.0906268840379314E-3</v>
          </cell>
          <cell r="AN34">
            <v>39333966</v>
          </cell>
          <cell r="AO34">
            <v>37678495</v>
          </cell>
          <cell r="AP34">
            <v>37369290</v>
          </cell>
          <cell r="AQ34">
            <v>37690697</v>
          </cell>
          <cell r="AR34">
            <v>36396267</v>
          </cell>
          <cell r="AS34">
            <v>37652623</v>
          </cell>
          <cell r="AT34">
            <v>34525893</v>
          </cell>
          <cell r="AU34">
            <v>33982466</v>
          </cell>
          <cell r="AV34">
            <v>34764839</v>
          </cell>
          <cell r="AW34">
            <v>35122982</v>
          </cell>
          <cell r="AX34">
            <v>33153032</v>
          </cell>
          <cell r="AY34">
            <v>32861161</v>
          </cell>
          <cell r="AZ34">
            <v>32810542</v>
          </cell>
          <cell r="BA34">
            <v>33325575</v>
          </cell>
          <cell r="BB34">
            <v>32403890</v>
          </cell>
          <cell r="BC34">
            <v>32288071</v>
          </cell>
          <cell r="BD34">
            <v>30042805</v>
          </cell>
          <cell r="BE34">
            <v>31316228</v>
          </cell>
          <cell r="BF34">
            <v>29751830</v>
          </cell>
          <cell r="BG34">
            <v>30065287</v>
          </cell>
          <cell r="BH34">
            <v>26213067</v>
          </cell>
          <cell r="BI34">
            <v>27156264</v>
          </cell>
          <cell r="BJ34">
            <v>23703026</v>
          </cell>
          <cell r="BK34">
            <v>22877199</v>
          </cell>
          <cell r="BL34">
            <v>23398523</v>
          </cell>
          <cell r="BM34">
            <v>24713782</v>
          </cell>
          <cell r="BN34">
            <v>23723135</v>
          </cell>
          <cell r="BO34">
            <v>21903335</v>
          </cell>
          <cell r="BP34">
            <v>20817084</v>
          </cell>
          <cell r="BQ34">
            <v>19753647</v>
          </cell>
          <cell r="BR34">
            <v>19148625</v>
          </cell>
          <cell r="BS34">
            <v>17319720</v>
          </cell>
          <cell r="BT34">
            <v>16958464</v>
          </cell>
          <cell r="BU34">
            <v>16053971</v>
          </cell>
          <cell r="BV34">
            <v>5610614</v>
          </cell>
          <cell r="BW34">
            <v>5472695</v>
          </cell>
          <cell r="BX34">
            <v>5364305</v>
          </cell>
          <cell r="BY34">
            <v>5277432</v>
          </cell>
          <cell r="BZ34">
            <v>5167049</v>
          </cell>
          <cell r="CA34">
            <v>5028633</v>
          </cell>
          <cell r="CB34">
            <v>4760309</v>
          </cell>
          <cell r="CC34">
            <v>4782828</v>
          </cell>
          <cell r="CD34">
            <v>4733857</v>
          </cell>
          <cell r="CE34">
            <v>4634964</v>
          </cell>
          <cell r="CF34">
            <v>5426220</v>
          </cell>
          <cell r="CG34">
            <v>5403831</v>
          </cell>
          <cell r="CH34">
            <v>5411788</v>
          </cell>
          <cell r="CI34">
            <v>4467964</v>
          </cell>
          <cell r="CJ34">
            <v>4490592</v>
          </cell>
          <cell r="CK34">
            <v>5413187</v>
          </cell>
          <cell r="CL34">
            <v>4419876</v>
          </cell>
          <cell r="CM34">
            <v>4419463</v>
          </cell>
          <cell r="CN34">
            <v>5494135</v>
          </cell>
          <cell r="CO34">
            <v>4547413</v>
          </cell>
          <cell r="CP34">
            <v>4495395</v>
          </cell>
          <cell r="CQ34">
            <v>4375707</v>
          </cell>
          <cell r="CR34">
            <v>4273794</v>
          </cell>
          <cell r="CS34">
            <v>4167002</v>
          </cell>
          <cell r="CT34">
            <v>4055478</v>
          </cell>
          <cell r="CU34">
            <v>3877386</v>
          </cell>
          <cell r="CV34">
            <v>3147507</v>
          </cell>
          <cell r="CW34">
            <v>3551668</v>
          </cell>
          <cell r="CX34">
            <v>3303041</v>
          </cell>
          <cell r="CY34">
            <v>3146683</v>
          </cell>
          <cell r="CZ34">
            <v>3146683</v>
          </cell>
          <cell r="DA34">
            <v>3015261</v>
          </cell>
          <cell r="DB34">
            <v>2771877</v>
          </cell>
          <cell r="DC34">
            <v>2685926</v>
          </cell>
          <cell r="DD34"/>
          <cell r="DE34">
            <v>185108</v>
          </cell>
          <cell r="DF34">
            <v>568945</v>
          </cell>
          <cell r="DG34"/>
          <cell r="DH34">
            <v>754053</v>
          </cell>
          <cell r="DI34">
            <v>521483</v>
          </cell>
          <cell r="DJ34">
            <v>1770596</v>
          </cell>
          <cell r="DK34">
            <v>1445173</v>
          </cell>
          <cell r="DL34">
            <v>3215769</v>
          </cell>
          <cell r="DM34">
            <v>137917</v>
          </cell>
          <cell r="DN34">
            <v>20498621</v>
          </cell>
        </row>
        <row r="35">
          <cell r="B35" t="str">
            <v>Sidian Bank</v>
          </cell>
          <cell r="C35">
            <v>43.159438000000002</v>
          </cell>
          <cell r="D35">
            <v>23.317913000000001</v>
          </cell>
          <cell r="E35">
            <v>26.794785000000001</v>
          </cell>
          <cell r="F35">
            <v>4.0958839999999999</v>
          </cell>
          <cell r="G35">
            <v>6.5951320000000004</v>
          </cell>
          <cell r="H35">
            <v>4.8523290000000001</v>
          </cell>
          <cell r="I35">
            <v>35.103904999999997</v>
          </cell>
          <cell r="J35">
            <v>2.9961999999999999E-2</v>
          </cell>
          <cell r="K35">
            <v>0.147061</v>
          </cell>
          <cell r="L35"/>
          <cell r="M35">
            <v>6.2353722298006519E-3</v>
          </cell>
          <cell r="N35">
            <v>6.0811553767750456E-3</v>
          </cell>
          <cell r="O35">
            <v>5.8449215569480288E-3</v>
          </cell>
          <cell r="P35">
            <v>5.7727581105823786E-3</v>
          </cell>
          <cell r="Q35">
            <v>5.6570828728646459E-3</v>
          </cell>
          <cell r="R35">
            <v>5.7089578197034585E-3</v>
          </cell>
          <cell r="S35"/>
          <cell r="T35">
            <v>7.077033271756827E-3</v>
          </cell>
          <cell r="U35">
            <v>7.659778339418115E-3</v>
          </cell>
          <cell r="V35">
            <v>6.2165529093897668E-3</v>
          </cell>
          <cell r="W35">
            <v>5.4125305082553619E-3</v>
          </cell>
          <cell r="X35">
            <v>2.5662255671457792E-3</v>
          </cell>
          <cell r="Y35">
            <v>8.5797827154587655E-2</v>
          </cell>
          <cell r="Z35">
            <v>9.7380662796858284E-3</v>
          </cell>
          <cell r="AA35">
            <v>0.18787459685752914</v>
          </cell>
          <cell r="AB35">
            <v>0.11667887091193986</v>
          </cell>
          <cell r="AC35">
            <v>0.53229742859984541</v>
          </cell>
          <cell r="AD35">
            <v>0.69134272329204505</v>
          </cell>
          <cell r="AE35">
            <v>0.10490832006070702</v>
          </cell>
          <cell r="AF35">
            <v>0.33247812026192164</v>
          </cell>
          <cell r="AG35">
            <v>0.12398216374156373</v>
          </cell>
          <cell r="AH35">
            <v>4.9385065600284793E-2</v>
          </cell>
          <cell r="AI35">
            <v>7.4597098141278934E-2</v>
          </cell>
          <cell r="AJ35">
            <v>0.87024072034912758</v>
          </cell>
          <cell r="AK35">
            <v>1.4246592369945764E-2</v>
          </cell>
          <cell r="AL35">
            <v>1.3764590613511062E-2</v>
          </cell>
          <cell r="AM35">
            <v>1.4184828311255946E-2</v>
          </cell>
          <cell r="AN35">
            <v>43159438</v>
          </cell>
          <cell r="AO35">
            <v>41410124</v>
          </cell>
          <cell r="AP35">
            <v>36951341</v>
          </cell>
          <cell r="AQ35">
            <v>34943200</v>
          </cell>
          <cell r="AR35">
            <v>33424261</v>
          </cell>
          <cell r="AS35">
            <v>33499603</v>
          </cell>
          <cell r="AT35">
            <v>33543757</v>
          </cell>
          <cell r="AU35">
            <v>36222538</v>
          </cell>
          <cell r="AV35">
            <v>27465185</v>
          </cell>
          <cell r="AW35">
            <v>26451638</v>
          </cell>
          <cell r="AX35">
            <v>24265663</v>
          </cell>
          <cell r="AY35">
            <v>25406971</v>
          </cell>
          <cell r="AZ35">
            <v>23400474</v>
          </cell>
          <cell r="BA35">
            <v>25329169</v>
          </cell>
          <cell r="BB35">
            <v>25417843</v>
          </cell>
          <cell r="BC35">
            <v>22865505</v>
          </cell>
          <cell r="BD35">
            <v>21357207</v>
          </cell>
          <cell r="BE35">
            <v>19301752</v>
          </cell>
          <cell r="BF35">
            <v>18479802</v>
          </cell>
          <cell r="BG35">
            <v>19185126</v>
          </cell>
          <cell r="BH35">
            <v>20996154</v>
          </cell>
          <cell r="BI35">
            <v>20875499</v>
          </cell>
          <cell r="BJ35">
            <v>21348559</v>
          </cell>
          <cell r="BK35">
            <v>20249944</v>
          </cell>
          <cell r="BL35">
            <v>19948959</v>
          </cell>
          <cell r="BM35">
            <v>19106557</v>
          </cell>
          <cell r="BN35">
            <v>17879138</v>
          </cell>
          <cell r="BO35">
            <v>17208615</v>
          </cell>
          <cell r="BP35">
            <v>16838487</v>
          </cell>
          <cell r="BQ35">
            <v>15798777</v>
          </cell>
          <cell r="BR35">
            <v>14462755</v>
          </cell>
          <cell r="BS35">
            <v>13719401</v>
          </cell>
          <cell r="BT35">
            <v>13910275</v>
          </cell>
          <cell r="BU35">
            <v>13199239</v>
          </cell>
          <cell r="BV35">
            <v>4852329</v>
          </cell>
          <cell r="BW35">
            <v>4746329</v>
          </cell>
          <cell r="BX35">
            <v>4593835</v>
          </cell>
          <cell r="BY35">
            <v>4331441</v>
          </cell>
          <cell r="BZ35">
            <v>4183013</v>
          </cell>
          <cell r="CA35">
            <v>4080432</v>
          </cell>
          <cell r="CB35">
            <v>3998982</v>
          </cell>
          <cell r="CC35">
            <v>3912805</v>
          </cell>
          <cell r="CD35">
            <v>4002096</v>
          </cell>
          <cell r="CE35">
            <v>4017983</v>
          </cell>
          <cell r="CF35">
            <v>4105425</v>
          </cell>
          <cell r="CG35">
            <v>4070510</v>
          </cell>
          <cell r="CH35">
            <v>4098554</v>
          </cell>
          <cell r="CI35">
            <v>4037126</v>
          </cell>
          <cell r="CJ35">
            <v>3646485</v>
          </cell>
          <cell r="CK35">
            <v>3547795</v>
          </cell>
          <cell r="CL35">
            <v>3316125</v>
          </cell>
          <cell r="CM35">
            <v>3446978</v>
          </cell>
          <cell r="CN35">
            <v>3593855</v>
          </cell>
          <cell r="CO35">
            <v>3754991</v>
          </cell>
          <cell r="CP35">
            <v>3806165</v>
          </cell>
          <cell r="CQ35">
            <v>3868788</v>
          </cell>
          <cell r="CR35">
            <v>4047881</v>
          </cell>
          <cell r="CS35">
            <v>3986414</v>
          </cell>
          <cell r="CT35">
            <v>3928335</v>
          </cell>
          <cell r="CU35">
            <v>3837485</v>
          </cell>
          <cell r="CV35">
            <v>2689538</v>
          </cell>
          <cell r="CW35">
            <v>2636901</v>
          </cell>
          <cell r="CX35">
            <v>2529002</v>
          </cell>
          <cell r="CY35">
            <v>2431774</v>
          </cell>
          <cell r="CZ35">
            <v>2431774</v>
          </cell>
          <cell r="DA35">
            <v>2197975</v>
          </cell>
          <cell r="DB35">
            <v>1985856</v>
          </cell>
          <cell r="DC35">
            <v>1867591</v>
          </cell>
          <cell r="DD35"/>
          <cell r="DE35">
            <v>417450</v>
          </cell>
          <cell r="DF35">
            <v>366792</v>
          </cell>
          <cell r="DG35"/>
          <cell r="DH35">
            <v>784242</v>
          </cell>
          <cell r="DI35">
            <v>542180</v>
          </cell>
          <cell r="DJ35">
            <v>842716</v>
          </cell>
          <cell r="DK35">
            <v>1691935</v>
          </cell>
          <cell r="DL35">
            <v>2534651</v>
          </cell>
          <cell r="DM35">
            <v>102943</v>
          </cell>
          <cell r="DN35">
            <v>23317913</v>
          </cell>
        </row>
        <row r="36">
          <cell r="B36" t="str">
            <v>ABC Bank</v>
          </cell>
          <cell r="C36">
            <v>36.175998999999997</v>
          </cell>
          <cell r="D36">
            <v>22.588235000000001</v>
          </cell>
          <cell r="E36">
            <v>30.875755000000002</v>
          </cell>
          <cell r="F36">
            <v>2.5304129999999998</v>
          </cell>
          <cell r="G36">
            <v>3.3250730000000002</v>
          </cell>
          <cell r="H36">
            <v>3.9403359999999998</v>
          </cell>
          <cell r="I36">
            <v>19.853292</v>
          </cell>
          <cell r="J36">
            <v>4.5178999999999997E-2</v>
          </cell>
          <cell r="K36">
            <v>3.3173000000000001E-2</v>
          </cell>
          <cell r="L36"/>
          <cell r="M36">
            <v>5.8301800845645367E-3</v>
          </cell>
          <cell r="N36">
            <v>5.8768206467415731E-3</v>
          </cell>
          <cell r="O36">
            <v>5.8070922822999931E-3</v>
          </cell>
          <cell r="P36">
            <v>5.9200628454068958E-3</v>
          </cell>
          <cell r="Q36">
            <v>5.9203699231156438E-3</v>
          </cell>
          <cell r="R36">
            <v>6.0537169832393621E-3</v>
          </cell>
          <cell r="S36"/>
          <cell r="T36">
            <v>5.9319296178518745E-3</v>
          </cell>
          <cell r="U36">
            <v>7.4200840006001453E-3</v>
          </cell>
          <cell r="V36">
            <v>7.1633627429686653E-3</v>
          </cell>
          <cell r="W36">
            <v>4.3952478928730712E-3</v>
          </cell>
          <cell r="X36">
            <v>5.7887135772860879E-4</v>
          </cell>
          <cell r="Y36">
            <v>2.3635092733463463E-2</v>
          </cell>
          <cell r="Z36">
            <v>2.5617330249126358E-3</v>
          </cell>
          <cell r="AA36">
            <v>0.16748219892197225</v>
          </cell>
          <cell r="AB36">
            <v>0.12745558771814769</v>
          </cell>
          <cell r="AC36">
            <v>0.3518594113040911</v>
          </cell>
          <cell r="AD36">
            <v>0.8730260202051322</v>
          </cell>
          <cell r="AE36">
            <v>0.1696639465646238</v>
          </cell>
          <cell r="AF36">
            <v>0.24543296467629208</v>
          </cell>
          <cell r="AG36">
            <v>0.10257075093501279</v>
          </cell>
          <cell r="AH36">
            <v>7.1368673560232243E-2</v>
          </cell>
          <cell r="AI36">
            <v>3.1202077374780549E-2</v>
          </cell>
          <cell r="AJ36">
            <v>0.73158486326893057</v>
          </cell>
          <cell r="AK36">
            <v>3.4431595665936517E-3</v>
          </cell>
          <cell r="AL36">
            <v>2.7781106496340192E-3</v>
          </cell>
          <cell r="AM36">
            <v>3.8153613338209385E-3</v>
          </cell>
          <cell r="AN36">
            <v>36175999</v>
          </cell>
          <cell r="AO36">
            <v>36340535</v>
          </cell>
          <cell r="AP36">
            <v>34587302</v>
          </cell>
          <cell r="AQ36">
            <v>34314271</v>
          </cell>
          <cell r="AR36">
            <v>33170147</v>
          </cell>
          <cell r="AS36">
            <v>32643367</v>
          </cell>
          <cell r="AT36">
            <v>30743922</v>
          </cell>
          <cell r="AU36">
            <v>29905320</v>
          </cell>
          <cell r="AV36">
            <v>28616088</v>
          </cell>
          <cell r="AW36">
            <v>28680487</v>
          </cell>
          <cell r="AX36">
            <v>27040256</v>
          </cell>
          <cell r="AY36">
            <v>28133820</v>
          </cell>
          <cell r="AZ36">
            <v>28261644</v>
          </cell>
          <cell r="BA36">
            <v>27212707</v>
          </cell>
          <cell r="BB36">
            <v>25184867</v>
          </cell>
          <cell r="BC36">
            <v>25360907</v>
          </cell>
          <cell r="BD36">
            <v>24740084</v>
          </cell>
          <cell r="BE36">
            <v>24804407</v>
          </cell>
          <cell r="BF36">
            <v>23670819</v>
          </cell>
          <cell r="BG36">
            <v>23705934</v>
          </cell>
          <cell r="BH36">
            <v>22678535</v>
          </cell>
          <cell r="BI36">
            <v>22422351</v>
          </cell>
          <cell r="BJ36">
            <v>21654599</v>
          </cell>
          <cell r="BK36">
            <v>24039489</v>
          </cell>
          <cell r="BL36">
            <v>21727653</v>
          </cell>
          <cell r="BM36">
            <v>22058297</v>
          </cell>
          <cell r="BN36">
            <v>21758165</v>
          </cell>
          <cell r="BO36">
            <v>21979802</v>
          </cell>
          <cell r="BP36">
            <v>21807865</v>
          </cell>
          <cell r="BQ36">
            <v>21438729</v>
          </cell>
          <cell r="BR36">
            <v>21618307</v>
          </cell>
          <cell r="BS36">
            <v>20733310</v>
          </cell>
          <cell r="BT36">
            <v>20231896</v>
          </cell>
          <cell r="BU36">
            <v>19639370</v>
          </cell>
          <cell r="BV36">
            <v>3940336</v>
          </cell>
          <cell r="BW36">
            <v>3919502</v>
          </cell>
          <cell r="BX36">
            <v>3862024</v>
          </cell>
          <cell r="BY36">
            <v>3851387</v>
          </cell>
          <cell r="BZ36">
            <v>3835571</v>
          </cell>
          <cell r="CA36">
            <v>3816281</v>
          </cell>
          <cell r="CB36">
            <v>3735388</v>
          </cell>
          <cell r="CC36">
            <v>3730737</v>
          </cell>
          <cell r="CD36">
            <v>3718046</v>
          </cell>
          <cell r="CE36">
            <v>3689483</v>
          </cell>
          <cell r="CF36">
            <v>3634989</v>
          </cell>
          <cell r="CG36">
            <v>3622525</v>
          </cell>
          <cell r="CH36">
            <v>3594363</v>
          </cell>
          <cell r="CI36">
            <v>3556818</v>
          </cell>
          <cell r="CJ36">
            <v>3243659</v>
          </cell>
          <cell r="CK36">
            <v>3228032</v>
          </cell>
          <cell r="CL36">
            <v>3204998</v>
          </cell>
          <cell r="CM36">
            <v>3160146</v>
          </cell>
          <cell r="CN36">
            <v>3129773</v>
          </cell>
          <cell r="CO36">
            <v>3096861</v>
          </cell>
          <cell r="CP36">
            <v>22678535</v>
          </cell>
          <cell r="CQ36">
            <v>2996763</v>
          </cell>
          <cell r="CR36">
            <v>2998032</v>
          </cell>
          <cell r="CS36">
            <v>2943527</v>
          </cell>
          <cell r="CT36">
            <v>2896590</v>
          </cell>
          <cell r="CU36">
            <v>2836608</v>
          </cell>
          <cell r="CV36">
            <v>2749967</v>
          </cell>
          <cell r="CW36">
            <v>2705531</v>
          </cell>
          <cell r="CX36">
            <v>2688873</v>
          </cell>
          <cell r="CY36">
            <v>2622550</v>
          </cell>
          <cell r="CZ36">
            <v>2622550</v>
          </cell>
          <cell r="DA36">
            <v>2610617</v>
          </cell>
          <cell r="DB36">
            <v>2530689</v>
          </cell>
          <cell r="DC36">
            <v>2449940</v>
          </cell>
          <cell r="DD36"/>
          <cell r="DE36">
            <v>137051</v>
          </cell>
          <cell r="DF36">
            <v>252454</v>
          </cell>
          <cell r="DG36"/>
          <cell r="DH36">
            <v>389505</v>
          </cell>
          <cell r="DI36">
            <v>340048</v>
          </cell>
          <cell r="DJ36">
            <v>981469</v>
          </cell>
          <cell r="DK36">
            <v>3017460</v>
          </cell>
          <cell r="DL36">
            <v>3998929</v>
          </cell>
          <cell r="DM36">
            <v>23221</v>
          </cell>
          <cell r="DN36">
            <v>22588235</v>
          </cell>
        </row>
        <row r="37">
          <cell r="B37" t="str">
            <v>Habib A.G.Zurich</v>
          </cell>
          <cell r="C37">
            <v>29.909063</v>
          </cell>
          <cell r="D37">
            <v>6.142881</v>
          </cell>
          <cell r="E37">
            <v>24.993983</v>
          </cell>
          <cell r="F37">
            <v>3.0455559999999999</v>
          </cell>
          <cell r="G37">
            <v>3.199357</v>
          </cell>
          <cell r="H37">
            <v>3.4858380000000002</v>
          </cell>
          <cell r="I37">
            <v>10.138149</v>
          </cell>
          <cell r="J37">
            <v>1.2659999999999999E-2</v>
          </cell>
          <cell r="K37">
            <v>9.2191999999999996E-2</v>
          </cell>
          <cell r="L37"/>
          <cell r="M37">
            <v>4.8637826482037976E-3</v>
          </cell>
          <cell r="N37">
            <v>4.6713238631174263E-3</v>
          </cell>
          <cell r="O37">
            <v>4.6789033354717752E-3</v>
          </cell>
          <cell r="P37">
            <v>4.8232554134683258E-3</v>
          </cell>
          <cell r="Q37">
            <v>4.8770276256094851E-3</v>
          </cell>
          <cell r="R37">
            <v>4.9838417916338758E-3</v>
          </cell>
          <cell r="S37"/>
          <cell r="T37">
            <v>4.9043139527922266E-3</v>
          </cell>
          <cell r="U37">
            <v>2.0178952904328566E-3</v>
          </cell>
          <cell r="V37">
            <v>5.7987559047735738E-3</v>
          </cell>
          <cell r="W37">
            <v>3.8882780870455927E-3</v>
          </cell>
          <cell r="X37">
            <v>1.6087573692977995E-3</v>
          </cell>
          <cell r="Y37">
            <v>6.7655858647161699E-2</v>
          </cell>
          <cell r="Z37">
            <v>7.8846414826355387E-3</v>
          </cell>
          <cell r="AA37">
            <v>0.31557604844829168</v>
          </cell>
          <cell r="AB37">
            <v>0.30040552767571277</v>
          </cell>
          <cell r="AC37">
            <v>0.12137973369206757</v>
          </cell>
          <cell r="AD37">
            <v>0.66614532655046987</v>
          </cell>
          <cell r="AE37">
            <v>8.6957932172065239E-2</v>
          </cell>
          <cell r="AF37">
            <v>0.58732293283971848</v>
          </cell>
          <cell r="AG37">
            <v>6.9922233438702561E-2</v>
          </cell>
          <cell r="AH37">
            <v>5.0892416053091673E-2</v>
          </cell>
          <cell r="AI37">
            <v>1.9029817385610888E-2</v>
          </cell>
          <cell r="AJ37">
            <v>0.24577439298090265</v>
          </cell>
          <cell r="AK37">
            <v>1.0130031870006972E-3</v>
          </cell>
          <cell r="AL37">
            <v>0</v>
          </cell>
          <cell r="AM37">
            <v>6.3571078638544488E-4</v>
          </cell>
          <cell r="AN37">
            <v>29909063</v>
          </cell>
          <cell r="AO37">
            <v>28553963</v>
          </cell>
          <cell r="AP37">
            <v>28135856</v>
          </cell>
          <cell r="AQ37">
            <v>27794292</v>
          </cell>
          <cell r="AR37">
            <v>27711004</v>
          </cell>
          <cell r="AS37">
            <v>27211884</v>
          </cell>
          <cell r="AT37">
            <v>25894922</v>
          </cell>
          <cell r="AU37">
            <v>26075152</v>
          </cell>
          <cell r="AV37">
            <v>25157373</v>
          </cell>
          <cell r="AW37">
            <v>24823459</v>
          </cell>
          <cell r="AX37">
            <v>24204929</v>
          </cell>
          <cell r="AY37">
            <v>23887444</v>
          </cell>
          <cell r="AZ37">
            <v>22222555</v>
          </cell>
          <cell r="BA37">
            <v>21520666</v>
          </cell>
          <cell r="BB37">
            <v>21236872</v>
          </cell>
          <cell r="BC37">
            <v>20679736</v>
          </cell>
          <cell r="BD37">
            <v>18939954</v>
          </cell>
          <cell r="BE37">
            <v>18708241</v>
          </cell>
          <cell r="BF37">
            <v>17856497</v>
          </cell>
          <cell r="BG37">
            <v>16899767</v>
          </cell>
          <cell r="BH37">
            <v>16831253</v>
          </cell>
          <cell r="BI37">
            <v>17032990</v>
          </cell>
          <cell r="BJ37">
            <v>17578063</v>
          </cell>
          <cell r="BK37">
            <v>16765434</v>
          </cell>
          <cell r="BL37">
            <v>16490956</v>
          </cell>
          <cell r="BM37">
            <v>14439951</v>
          </cell>
          <cell r="BN37">
            <v>15043832</v>
          </cell>
          <cell r="BO37">
            <v>13721500</v>
          </cell>
          <cell r="BP37">
            <v>13293182</v>
          </cell>
          <cell r="BQ37">
            <v>12147286</v>
          </cell>
          <cell r="BR37">
            <v>11960038</v>
          </cell>
          <cell r="BS37">
            <v>10918785</v>
          </cell>
          <cell r="BT37">
            <v>11152222</v>
          </cell>
          <cell r="BU37">
            <v>11009480</v>
          </cell>
          <cell r="BV37">
            <v>3485838</v>
          </cell>
          <cell r="BW37">
            <v>3327467</v>
          </cell>
          <cell r="BX37">
            <v>3113171</v>
          </cell>
          <cell r="BY37">
            <v>3337167</v>
          </cell>
          <cell r="BZ37">
            <v>3263409</v>
          </cell>
          <cell r="CA37">
            <v>3203662</v>
          </cell>
          <cell r="CB37">
            <v>3064719</v>
          </cell>
          <cell r="CC37">
            <v>2984600</v>
          </cell>
          <cell r="CD37">
            <v>3118021</v>
          </cell>
          <cell r="CE37">
            <v>3077319</v>
          </cell>
          <cell r="CF37">
            <v>2972069</v>
          </cell>
          <cell r="CG37">
            <v>2927282</v>
          </cell>
          <cell r="CH37">
            <v>3088516</v>
          </cell>
          <cell r="CI37">
            <v>3038750</v>
          </cell>
          <cell r="CJ37">
            <v>2907253</v>
          </cell>
          <cell r="CK37">
            <v>2829038</v>
          </cell>
          <cell r="CL37">
            <v>2886981</v>
          </cell>
          <cell r="CM37">
            <v>2842332</v>
          </cell>
          <cell r="CN37">
            <v>2755123</v>
          </cell>
          <cell r="CO37">
            <v>2695383</v>
          </cell>
          <cell r="CP37">
            <v>2641360</v>
          </cell>
          <cell r="CQ37">
            <v>2964975</v>
          </cell>
          <cell r="CR37">
            <v>2894970</v>
          </cell>
          <cell r="CS37">
            <v>2774860</v>
          </cell>
          <cell r="CT37">
            <v>2663303</v>
          </cell>
          <cell r="CU37">
            <v>2572730</v>
          </cell>
          <cell r="CV37">
            <v>2542577</v>
          </cell>
          <cell r="CW37">
            <v>2380916</v>
          </cell>
          <cell r="CX37">
            <v>2310783</v>
          </cell>
          <cell r="CY37">
            <v>2243442</v>
          </cell>
          <cell r="CZ37">
            <v>2243442</v>
          </cell>
          <cell r="DA37">
            <v>2054499</v>
          </cell>
          <cell r="DB37">
            <v>1912037</v>
          </cell>
          <cell r="DC37">
            <v>1843465</v>
          </cell>
          <cell r="DD37"/>
          <cell r="DE37">
            <v>37174</v>
          </cell>
          <cell r="DF37">
            <v>269088</v>
          </cell>
          <cell r="DG37"/>
          <cell r="DH37">
            <v>306262</v>
          </cell>
          <cell r="DI37">
            <v>204015</v>
          </cell>
          <cell r="DJ37">
            <v>330617</v>
          </cell>
          <cell r="DK37">
            <v>232305</v>
          </cell>
          <cell r="DL37">
            <v>562922</v>
          </cell>
          <cell r="DM37">
            <v>57620</v>
          </cell>
          <cell r="DN37">
            <v>6142881</v>
          </cell>
        </row>
        <row r="38">
          <cell r="B38" t="str">
            <v>Credit Bank</v>
          </cell>
          <cell r="C38">
            <v>24.582495000000002</v>
          </cell>
          <cell r="D38">
            <v>16.566524000000001</v>
          </cell>
          <cell r="E38">
            <v>18.817496999999999</v>
          </cell>
          <cell r="F38">
            <v>1.836859</v>
          </cell>
          <cell r="G38">
            <v>3.3815240000000002</v>
          </cell>
          <cell r="H38">
            <v>3.3247010000000001</v>
          </cell>
          <cell r="I38">
            <v>22.867021999999999</v>
          </cell>
          <cell r="J38">
            <v>3.3166000000000001E-2</v>
          </cell>
          <cell r="K38">
            <v>2.4510000000000001E-2</v>
          </cell>
          <cell r="L38"/>
          <cell r="M38">
            <v>4.0350685999128045E-3</v>
          </cell>
          <cell r="N38">
            <v>4.2652509916028397E-3</v>
          </cell>
          <cell r="O38">
            <v>4.1288822147170119E-3</v>
          </cell>
          <cell r="P38">
            <v>4.2198928078721462E-3</v>
          </cell>
          <cell r="Q38">
            <v>4.3474560095315799E-3</v>
          </cell>
          <cell r="R38">
            <v>4.4367334082388021E-3</v>
          </cell>
          <cell r="S38"/>
          <cell r="T38">
            <v>4.0308943554315012E-3</v>
          </cell>
          <cell r="U38">
            <v>5.4419922441022207E-3</v>
          </cell>
          <cell r="V38">
            <v>4.3657736280691634E-3</v>
          </cell>
          <cell r="W38">
            <v>3.7085378162377506E-3</v>
          </cell>
          <cell r="X38">
            <v>4.2770135284503065E-4</v>
          </cell>
          <cell r="Y38">
            <v>2.9472414027895081E-2</v>
          </cell>
          <cell r="Z38">
            <v>3.8846189712404468E-3</v>
          </cell>
          <cell r="AA38">
            <v>0.14787776038349026</v>
          </cell>
          <cell r="AB38">
            <v>8.0327862543710327E-2</v>
          </cell>
          <cell r="AC38">
            <v>0.38940559400949326</v>
          </cell>
          <cell r="AD38">
            <v>0.91082777293170047</v>
          </cell>
          <cell r="AE38">
            <v>0.22683124879262018</v>
          </cell>
          <cell r="AF38">
            <v>0.47851470388684397</v>
          </cell>
          <cell r="AG38">
            <v>0.10250516195963799</v>
          </cell>
          <cell r="AH38">
            <v>6.990659414811734E-2</v>
          </cell>
          <cell r="AI38">
            <v>3.2598567811520651E-2</v>
          </cell>
          <cell r="AJ38">
            <v>0.88037872412042906</v>
          </cell>
          <cell r="AK38">
            <v>1.0495588996121455E-2</v>
          </cell>
          <cell r="AL38">
            <v>0</v>
          </cell>
          <cell r="AM38">
            <v>6.399991256226473E-3</v>
          </cell>
          <cell r="AN38">
            <v>24582495</v>
          </cell>
          <cell r="AO38">
            <v>25893498</v>
          </cell>
          <cell r="AP38">
            <v>23854042</v>
          </cell>
          <cell r="AQ38">
            <v>23711687</v>
          </cell>
          <cell r="AR38">
            <v>24274757</v>
          </cell>
          <cell r="AS38">
            <v>23145338</v>
          </cell>
          <cell r="AT38">
            <v>22816483</v>
          </cell>
          <cell r="AU38">
            <v>22964867</v>
          </cell>
          <cell r="AV38">
            <v>22735271</v>
          </cell>
          <cell r="AW38">
            <v>21540739</v>
          </cell>
          <cell r="AX38">
            <v>20824293</v>
          </cell>
          <cell r="AY38">
            <v>19725905</v>
          </cell>
          <cell r="AZ38">
            <v>19401870</v>
          </cell>
          <cell r="BA38">
            <v>17805424</v>
          </cell>
          <cell r="BB38">
            <v>16287851</v>
          </cell>
          <cell r="BC38">
            <v>16132842</v>
          </cell>
          <cell r="BD38">
            <v>14933181</v>
          </cell>
          <cell r="BE38">
            <v>14465074</v>
          </cell>
          <cell r="BF38">
            <v>14411385</v>
          </cell>
          <cell r="BG38">
            <v>13959063</v>
          </cell>
          <cell r="BH38">
            <v>13010223</v>
          </cell>
          <cell r="BI38">
            <v>12201968</v>
          </cell>
          <cell r="BJ38">
            <v>11780598</v>
          </cell>
          <cell r="BK38">
            <v>11197836</v>
          </cell>
          <cell r="BL38">
            <v>11153369</v>
          </cell>
          <cell r="BM38">
            <v>10287085</v>
          </cell>
          <cell r="BN38">
            <v>10189227</v>
          </cell>
          <cell r="BO38">
            <v>8742291</v>
          </cell>
          <cell r="BP38">
            <v>8885481</v>
          </cell>
          <cell r="BQ38">
            <v>8865437</v>
          </cell>
          <cell r="BR38">
            <v>8592048</v>
          </cell>
          <cell r="BS38">
            <v>8241305</v>
          </cell>
          <cell r="BT38">
            <v>7936623</v>
          </cell>
          <cell r="BU38">
            <v>7308855</v>
          </cell>
          <cell r="BV38">
            <v>3324701</v>
          </cell>
          <cell r="BW38">
            <v>3328300</v>
          </cell>
          <cell r="BX38">
            <v>3309242</v>
          </cell>
          <cell r="BY38">
            <v>3317361</v>
          </cell>
          <cell r="BZ38">
            <v>3269650</v>
          </cell>
          <cell r="CA38">
            <v>3218211</v>
          </cell>
          <cell r="CB38">
            <v>3271996</v>
          </cell>
          <cell r="CC38">
            <v>3263591</v>
          </cell>
          <cell r="CD38">
            <v>3224489</v>
          </cell>
          <cell r="CE38">
            <v>3000431</v>
          </cell>
          <cell r="CF38">
            <v>3039106</v>
          </cell>
          <cell r="CG38">
            <v>3049040</v>
          </cell>
          <cell r="CH38">
            <v>2941285</v>
          </cell>
          <cell r="CI38">
            <v>2863025</v>
          </cell>
          <cell r="CJ38">
            <v>2850911</v>
          </cell>
          <cell r="CK38">
            <v>2769610</v>
          </cell>
          <cell r="CL38">
            <v>2653211</v>
          </cell>
          <cell r="CM38">
            <v>2665073</v>
          </cell>
          <cell r="CN38">
            <v>2667664</v>
          </cell>
          <cell r="CO38">
            <v>2622954</v>
          </cell>
          <cell r="CP38">
            <v>2482312</v>
          </cell>
          <cell r="CQ38">
            <v>2549574</v>
          </cell>
          <cell r="CR38">
            <v>2374315</v>
          </cell>
          <cell r="CS38">
            <v>2107998</v>
          </cell>
          <cell r="CT38">
            <v>1425282</v>
          </cell>
          <cell r="CU38">
            <v>1391955</v>
          </cell>
          <cell r="CV38">
            <v>1294064</v>
          </cell>
          <cell r="CW38">
            <v>1263351</v>
          </cell>
          <cell r="CX38">
            <v>1159432</v>
          </cell>
          <cell r="CY38">
            <v>1151660</v>
          </cell>
          <cell r="CZ38">
            <v>1151660</v>
          </cell>
          <cell r="DA38">
            <v>1283466</v>
          </cell>
          <cell r="DB38">
            <v>1274332</v>
          </cell>
          <cell r="DC38">
            <v>1237653</v>
          </cell>
          <cell r="DD38"/>
          <cell r="DE38">
            <v>137496</v>
          </cell>
          <cell r="DF38">
            <v>215596</v>
          </cell>
          <cell r="DG38"/>
          <cell r="DH38">
            <v>353092</v>
          </cell>
          <cell r="DI38">
            <v>321606</v>
          </cell>
          <cell r="DJ38">
            <v>2017106</v>
          </cell>
          <cell r="DK38">
            <v>2198242</v>
          </cell>
          <cell r="DL38">
            <v>4215348</v>
          </cell>
          <cell r="DM38">
            <v>24510</v>
          </cell>
          <cell r="DN38">
            <v>16566524</v>
          </cell>
        </row>
        <row r="39">
          <cell r="B39" t="str">
            <v>First Community Bank</v>
          </cell>
          <cell r="C39">
            <v>23.919643000000001</v>
          </cell>
          <cell r="D39">
            <v>16.721026999999999</v>
          </cell>
          <cell r="E39">
            <v>21.117716999999999</v>
          </cell>
          <cell r="F39">
            <v>1.1068979999999999</v>
          </cell>
          <cell r="G39">
            <v>1.9534739999999999</v>
          </cell>
          <cell r="H39">
            <v>2.5520040000000002</v>
          </cell>
          <cell r="I39">
            <v>22.469294999999999</v>
          </cell>
          <cell r="J39">
            <v>6.5300000000000004E-4</v>
          </cell>
          <cell r="K39">
            <v>0.124782</v>
          </cell>
          <cell r="L39"/>
          <cell r="M39">
            <v>3.8894251051983307E-3</v>
          </cell>
          <cell r="N39">
            <v>3.9649548809832713E-3</v>
          </cell>
          <cell r="O39">
            <v>3.6936380903451176E-3</v>
          </cell>
          <cell r="P39">
            <v>3.7352125811265739E-3</v>
          </cell>
          <cell r="Q39">
            <v>3.6140896661836109E-3</v>
          </cell>
          <cell r="R39">
            <v>3.6987002970496697E-3</v>
          </cell>
          <cell r="S39"/>
          <cell r="T39">
            <v>3.922203745089203E-3</v>
          </cell>
          <cell r="U39">
            <v>5.4927454454189555E-3</v>
          </cell>
          <cell r="V39">
            <v>4.899438642856053E-3</v>
          </cell>
          <cell r="W39">
            <v>2.8466329276497361E-3</v>
          </cell>
          <cell r="X39">
            <v>2.177455332954248E-3</v>
          </cell>
          <cell r="Y39">
            <v>0.13477907021918153</v>
          </cell>
          <cell r="Z39">
            <v>1.3913893070687753E-2</v>
          </cell>
          <cell r="AA39">
            <v>8.6939710391447531E-2</v>
          </cell>
          <cell r="AB39">
            <v>4.9262693822836899E-2</v>
          </cell>
          <cell r="AC39">
            <v>0.23470923333621274</v>
          </cell>
          <cell r="AD39">
            <v>0.705648479447882</v>
          </cell>
          <cell r="AE39">
            <v>0.22856917333514695</v>
          </cell>
          <cell r="AF39">
            <v>0.43886026255458116</v>
          </cell>
          <cell r="AG39">
            <v>9.5163955647359674E-2</v>
          </cell>
          <cell r="AH39">
            <v>6.1747596707666221E-3</v>
          </cell>
          <cell r="AI39">
            <v>8.898919597659305E-2</v>
          </cell>
          <cell r="AJ39">
            <v>0.79180088453690334</v>
          </cell>
          <cell r="AK39">
            <v>4.5882399101461219E-4</v>
          </cell>
          <cell r="AL39">
            <v>0</v>
          </cell>
          <cell r="AM39">
            <v>2.6914536335745831E-4</v>
          </cell>
          <cell r="AN39">
            <v>23919643</v>
          </cell>
          <cell r="AO39">
            <v>24701113</v>
          </cell>
          <cell r="AP39">
            <v>22150730</v>
          </cell>
          <cell r="AQ39">
            <v>21987686</v>
          </cell>
          <cell r="AR39">
            <v>20704593</v>
          </cell>
          <cell r="AS39">
            <v>21946547</v>
          </cell>
          <cell r="AT39">
            <v>18494579</v>
          </cell>
          <cell r="AU39">
            <v>18683241</v>
          </cell>
          <cell r="AV39">
            <v>16054493</v>
          </cell>
          <cell r="AW39">
            <v>18762844</v>
          </cell>
          <cell r="AX39">
            <v>17185364</v>
          </cell>
          <cell r="AY39">
            <v>17946262</v>
          </cell>
          <cell r="AZ39">
            <v>15211531</v>
          </cell>
          <cell r="BA39">
            <v>17880462</v>
          </cell>
          <cell r="BB39">
            <v>15775791</v>
          </cell>
          <cell r="BC39">
            <v>15865463</v>
          </cell>
          <cell r="BD39">
            <v>15583625</v>
          </cell>
          <cell r="BE39">
            <v>17359968</v>
          </cell>
          <cell r="BF39">
            <v>15050947</v>
          </cell>
          <cell r="BG39">
            <v>16489388</v>
          </cell>
          <cell r="BH39">
            <v>15521372</v>
          </cell>
          <cell r="BI39">
            <v>14962089</v>
          </cell>
          <cell r="BJ39">
            <v>15419582</v>
          </cell>
          <cell r="BK39">
            <v>15069141</v>
          </cell>
          <cell r="BL39">
            <v>14827754</v>
          </cell>
          <cell r="BM39">
            <v>15464631</v>
          </cell>
          <cell r="BN39">
            <v>15726633</v>
          </cell>
          <cell r="BO39">
            <v>16180372</v>
          </cell>
          <cell r="BP39">
            <v>15121959</v>
          </cell>
          <cell r="BQ39">
            <v>15278026</v>
          </cell>
          <cell r="BR39">
            <v>12978408</v>
          </cell>
          <cell r="BS39">
            <v>12696667</v>
          </cell>
          <cell r="BT39">
            <v>12503956</v>
          </cell>
          <cell r="BU39">
            <v>11305398</v>
          </cell>
          <cell r="BV39">
            <v>2552004</v>
          </cell>
          <cell r="BW39">
            <v>2467351</v>
          </cell>
          <cell r="BX39">
            <v>2274933</v>
          </cell>
          <cell r="BY39">
            <v>2208124</v>
          </cell>
          <cell r="BZ39">
            <v>2116644</v>
          </cell>
          <cell r="CA39">
            <v>2050795</v>
          </cell>
          <cell r="CB39">
            <v>1952901</v>
          </cell>
          <cell r="CC39">
            <v>1481372</v>
          </cell>
          <cell r="CD39">
            <v>1467563</v>
          </cell>
          <cell r="CE39">
            <v>1462059</v>
          </cell>
          <cell r="CF39">
            <v>1353278</v>
          </cell>
          <cell r="CG39">
            <v>1283380</v>
          </cell>
          <cell r="CH39">
            <v>1256304</v>
          </cell>
          <cell r="CI39">
            <v>1271103</v>
          </cell>
          <cell r="CJ39">
            <v>1554299</v>
          </cell>
          <cell r="CK39">
            <v>1673485</v>
          </cell>
          <cell r="CL39">
            <v>1724306</v>
          </cell>
          <cell r="CM39">
            <v>1709205</v>
          </cell>
          <cell r="CN39">
            <v>1622135</v>
          </cell>
          <cell r="CO39">
            <v>1608542</v>
          </cell>
          <cell r="CP39">
            <v>1602035</v>
          </cell>
          <cell r="CQ39">
            <v>1557408</v>
          </cell>
          <cell r="CR39">
            <v>1687582</v>
          </cell>
          <cell r="CS39">
            <v>1698111</v>
          </cell>
          <cell r="CT39">
            <v>1669863</v>
          </cell>
          <cell r="CU39">
            <v>1611608</v>
          </cell>
          <cell r="CV39">
            <v>1687798</v>
          </cell>
          <cell r="CW39">
            <v>1677757</v>
          </cell>
          <cell r="CX39">
            <v>1661381</v>
          </cell>
          <cell r="CY39">
            <v>1517722</v>
          </cell>
          <cell r="CZ39">
            <v>1517722</v>
          </cell>
          <cell r="DA39">
            <v>1301967</v>
          </cell>
          <cell r="DB39">
            <v>1225689</v>
          </cell>
          <cell r="DC39">
            <v>1210095</v>
          </cell>
          <cell r="DD39"/>
          <cell r="DE39">
            <v>103250</v>
          </cell>
          <cell r="DF39">
            <v>336656</v>
          </cell>
          <cell r="DG39"/>
          <cell r="DH39">
            <v>439906</v>
          </cell>
          <cell r="DI39">
            <v>310419</v>
          </cell>
          <cell r="DJ39">
            <v>1864292</v>
          </cell>
          <cell r="DK39">
            <v>2383739</v>
          </cell>
          <cell r="DL39">
            <v>4248031</v>
          </cell>
          <cell r="DM39">
            <v>84563</v>
          </cell>
          <cell r="DN39">
            <v>16721027</v>
          </cell>
        </row>
        <row r="40">
          <cell r="B40" t="str">
            <v>Guardian  Bank</v>
          </cell>
          <cell r="C40">
            <v>17.265305999999999</v>
          </cell>
          <cell r="D40">
            <v>7.1112599999999997</v>
          </cell>
          <cell r="E40">
            <v>13.759703999999999</v>
          </cell>
          <cell r="F40">
            <v>2.7867549999999999</v>
          </cell>
          <cell r="G40">
            <v>3.0251079999999999</v>
          </cell>
          <cell r="H40">
            <v>3.061169</v>
          </cell>
          <cell r="I40">
            <v>11.729965999999999</v>
          </cell>
          <cell r="J40">
            <v>1.6757000000000001E-2</v>
          </cell>
          <cell r="K40">
            <v>8.1574999999999995E-2</v>
          </cell>
          <cell r="L40"/>
          <cell r="M40">
            <v>3.1459934280985672E-3</v>
          </cell>
          <cell r="N40">
            <v>3.217304025321284E-3</v>
          </cell>
          <cell r="O40">
            <v>3.1678267796872682E-3</v>
          </cell>
          <cell r="P40">
            <v>3.211901284990693E-3</v>
          </cell>
          <cell r="Q40">
            <v>3.2740414830549252E-3</v>
          </cell>
          <cell r="R40">
            <v>3.3373616280614688E-3</v>
          </cell>
          <cell r="S40"/>
          <cell r="T40">
            <v>2.831064320370964E-3</v>
          </cell>
          <cell r="U40">
            <v>2.336001309978747E-3</v>
          </cell>
          <cell r="V40">
            <v>3.1923349238869433E-3</v>
          </cell>
          <cell r="W40">
            <v>3.4145810400377954E-3</v>
          </cell>
          <cell r="X40">
            <v>1.4234899167006681E-3</v>
          </cell>
          <cell r="Y40">
            <v>9.5361837315310408E-2</v>
          </cell>
          <cell r="Z40">
            <v>1.6483767962624449E-2</v>
          </cell>
          <cell r="AA40">
            <v>0.25789571768579722</v>
          </cell>
          <cell r="AB40">
            <v>0.23757570993811919</v>
          </cell>
          <cell r="AC40">
            <v>0.16468285142830449</v>
          </cell>
          <cell r="AD40">
            <v>0.67007800788996519</v>
          </cell>
          <cell r="AE40">
            <v>0.11308241993960245</v>
          </cell>
          <cell r="AF40">
            <v>0.57766051420335673</v>
          </cell>
          <cell r="AG40">
            <v>0.12380646020749878</v>
          </cell>
          <cell r="AH40">
            <v>5.5659044496573516E-2</v>
          </cell>
          <cell r="AI40">
            <v>6.8147415710925252E-2</v>
          </cell>
          <cell r="AJ40">
            <v>0.51681780363879926</v>
          </cell>
          <cell r="AK40">
            <v>1.1763285369146106E-3</v>
          </cell>
          <cell r="AL40">
            <v>4.3290453481608352E-4</v>
          </cell>
          <cell r="AM40">
            <v>8.7465931478972474E-4</v>
          </cell>
          <cell r="AN40">
            <v>17265306</v>
          </cell>
          <cell r="AO40">
            <v>17736400</v>
          </cell>
          <cell r="AP40">
            <v>17021470</v>
          </cell>
          <cell r="AQ40">
            <v>16843240</v>
          </cell>
          <cell r="AR40">
            <v>16700710</v>
          </cell>
          <cell r="AS40">
            <v>16858235</v>
          </cell>
          <cell r="AT40">
            <v>16497509</v>
          </cell>
          <cell r="AU40">
            <v>16765424</v>
          </cell>
          <cell r="AV40">
            <v>17027259</v>
          </cell>
          <cell r="AW40">
            <v>16386450</v>
          </cell>
          <cell r="AX40">
            <v>16539262</v>
          </cell>
          <cell r="AY40">
            <v>16225698</v>
          </cell>
          <cell r="AZ40">
            <v>16638307</v>
          </cell>
          <cell r="BA40">
            <v>16185964</v>
          </cell>
          <cell r="BB40">
            <v>16012016</v>
          </cell>
          <cell r="BC40">
            <v>16028257</v>
          </cell>
          <cell r="BD40">
            <v>15665170</v>
          </cell>
          <cell r="BE40">
            <v>15802759</v>
          </cell>
          <cell r="BF40">
            <v>15520532</v>
          </cell>
          <cell r="BG40">
            <v>15271509</v>
          </cell>
          <cell r="BH40">
            <v>15019755</v>
          </cell>
          <cell r="BI40">
            <v>14705351</v>
          </cell>
          <cell r="BJ40">
            <v>15135225</v>
          </cell>
          <cell r="BK40">
            <v>15349948</v>
          </cell>
          <cell r="BL40">
            <v>15386946</v>
          </cell>
          <cell r="BM40">
            <v>14609492</v>
          </cell>
          <cell r="BN40">
            <v>15113307</v>
          </cell>
          <cell r="BO40">
            <v>15694727</v>
          </cell>
          <cell r="BP40">
            <v>15383115</v>
          </cell>
          <cell r="BQ40">
            <v>15470598</v>
          </cell>
          <cell r="BR40">
            <v>14464148</v>
          </cell>
          <cell r="BS40">
            <v>14195379</v>
          </cell>
          <cell r="BT40">
            <v>13997862</v>
          </cell>
          <cell r="BU40">
            <v>12834687</v>
          </cell>
          <cell r="BV40">
            <v>3061169</v>
          </cell>
          <cell r="BW40">
            <v>2989050</v>
          </cell>
          <cell r="BX40">
            <v>2938311</v>
          </cell>
          <cell r="BY40">
            <v>2880150</v>
          </cell>
          <cell r="BZ40">
            <v>2872764</v>
          </cell>
          <cell r="CA40">
            <v>2834017</v>
          </cell>
          <cell r="CB40">
            <v>2745034</v>
          </cell>
          <cell r="CC40">
            <v>2737699</v>
          </cell>
          <cell r="CD40">
            <v>2717961</v>
          </cell>
          <cell r="CE40">
            <v>2740810</v>
          </cell>
          <cell r="CF40">
            <v>2693257</v>
          </cell>
          <cell r="CG40">
            <v>2643318</v>
          </cell>
          <cell r="CH40">
            <v>2595341</v>
          </cell>
          <cell r="CI40">
            <v>2557152</v>
          </cell>
          <cell r="CJ40">
            <v>2636664</v>
          </cell>
          <cell r="CK40">
            <v>2536528</v>
          </cell>
          <cell r="CL40">
            <v>2407699</v>
          </cell>
          <cell r="CM40">
            <v>2374615</v>
          </cell>
          <cell r="CN40">
            <v>2327011</v>
          </cell>
          <cell r="CO40">
            <v>2291970</v>
          </cell>
          <cell r="CP40">
            <v>2264442</v>
          </cell>
          <cell r="CQ40">
            <v>2215494</v>
          </cell>
          <cell r="CR40">
            <v>2049357</v>
          </cell>
          <cell r="CS40">
            <v>2025717</v>
          </cell>
          <cell r="CT40">
            <v>2034496</v>
          </cell>
          <cell r="CU40">
            <v>1984466</v>
          </cell>
          <cell r="CV40">
            <v>1994181</v>
          </cell>
          <cell r="CW40">
            <v>1890337</v>
          </cell>
          <cell r="CX40">
            <v>1818843</v>
          </cell>
          <cell r="CY40">
            <v>1755138</v>
          </cell>
          <cell r="CZ40">
            <v>1755138</v>
          </cell>
          <cell r="DA40">
            <v>1715270</v>
          </cell>
          <cell r="DB40">
            <v>1554857</v>
          </cell>
          <cell r="DC40">
            <v>1493885</v>
          </cell>
          <cell r="DD40"/>
          <cell r="DE40">
            <v>38781</v>
          </cell>
          <cell r="DF40">
            <v>196708</v>
          </cell>
          <cell r="DG40"/>
          <cell r="DH40">
            <v>235489</v>
          </cell>
          <cell r="DI40">
            <v>157796</v>
          </cell>
          <cell r="DJ40">
            <v>496996</v>
          </cell>
          <cell r="DK40">
            <v>363364</v>
          </cell>
          <cell r="DL40">
            <v>860360</v>
          </cell>
          <cell r="DM40">
            <v>72120</v>
          </cell>
          <cell r="DN40">
            <v>7111260</v>
          </cell>
        </row>
        <row r="41">
          <cell r="B41" t="str">
            <v xml:space="preserve">Mayfair Bank </v>
          </cell>
          <cell r="C41">
            <v>13.326361</v>
          </cell>
          <cell r="D41">
            <v>5.728669</v>
          </cell>
          <cell r="E41">
            <v>8.0000140000000002</v>
          </cell>
          <cell r="F41">
            <v>3.6741470000000001</v>
          </cell>
          <cell r="G41">
            <v>3.6741470000000001</v>
          </cell>
          <cell r="H41">
            <v>4.3024610000000001</v>
          </cell>
          <cell r="I41">
            <v>9.8754580000000001</v>
          </cell>
          <cell r="J41">
            <v>3.771E-3</v>
          </cell>
          <cell r="K41">
            <v>-0.35941499999999998</v>
          </cell>
          <cell r="L41"/>
          <cell r="M41">
            <v>2.9468037151801317E-3</v>
          </cell>
          <cell r="N41">
            <v>2.9428864406346993E-3</v>
          </cell>
          <cell r="O41">
            <v>2.9529107380512807E-3</v>
          </cell>
          <cell r="P41">
            <v>3.0694409127466453E-3</v>
          </cell>
          <cell r="Q41">
            <v>3.1260013010491533E-3</v>
          </cell>
          <cell r="R41">
            <v>3.167886246393704E-3</v>
          </cell>
          <cell r="S41"/>
          <cell r="T41">
            <v>2.1851790606829168E-3</v>
          </cell>
          <cell r="U41">
            <v>1.881829421007619E-3</v>
          </cell>
          <cell r="V41">
            <v>1.8560518513904428E-3</v>
          </cell>
          <cell r="W41">
            <v>4.7991802334670366E-3</v>
          </cell>
          <cell r="X41">
            <v>-6.2718189201467437E-3</v>
          </cell>
          <cell r="Y41">
            <v>0.21217783006784541</v>
          </cell>
          <cell r="Z41">
            <v>6.6974127175760942E-2</v>
          </cell>
          <cell r="AA41">
            <v>0.37204826348307085</v>
          </cell>
          <cell r="AB41">
            <v>0.37204826348307085</v>
          </cell>
          <cell r="AC41">
            <v>0.1064572591845665</v>
          </cell>
          <cell r="AD41">
            <v>1.0009465192823577</v>
          </cell>
          <cell r="AE41">
            <v>5.0830653364149554E-2</v>
          </cell>
          <cell r="AF41">
            <v>0.36144241206572231</v>
          </cell>
          <cell r="AG41">
            <v>0.12681578320433359</v>
          </cell>
          <cell r="AH41">
            <v>6.4909492643009992E-2</v>
          </cell>
          <cell r="AI41">
            <v>6.1906290561323601E-2</v>
          </cell>
          <cell r="AJ41">
            <v>0.71608237185584922</v>
          </cell>
          <cell r="AK41">
            <v>6.2746188875874179E-4</v>
          </cell>
          <cell r="AL41">
            <v>0</v>
          </cell>
          <cell r="AM41">
            <v>3.6806806389849472E-4</v>
          </cell>
          <cell r="AN41">
            <v>13326361</v>
          </cell>
          <cell r="AO41">
            <v>13460819</v>
          </cell>
          <cell r="AP41">
            <v>12737025</v>
          </cell>
          <cell r="AQ41">
            <v>12981818</v>
          </cell>
          <cell r="AR41">
            <v>12768436</v>
          </cell>
          <cell r="AS41">
            <v>12729360</v>
          </cell>
          <cell r="AT41">
            <v>12255188</v>
          </cell>
          <cell r="AU41">
            <v>13328328</v>
          </cell>
          <cell r="AV41">
            <v>9063470</v>
          </cell>
          <cell r="AW41">
            <v>8652475</v>
          </cell>
          <cell r="AX41">
            <v>8213097</v>
          </cell>
          <cell r="AY41">
            <v>7447262</v>
          </cell>
          <cell r="AZ41">
            <v>6689148</v>
          </cell>
          <cell r="BA41">
            <v>6856572</v>
          </cell>
          <cell r="BB41">
            <v>5369117</v>
          </cell>
          <cell r="BC41">
            <v>4475770</v>
          </cell>
          <cell r="BD41">
            <v>3953412</v>
          </cell>
          <cell r="BE41">
            <v>3547988</v>
          </cell>
          <cell r="BF41">
            <v>2563150</v>
          </cell>
          <cell r="BG41">
            <v>1412715</v>
          </cell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>
            <v>4302461</v>
          </cell>
          <cell r="BW41">
            <v>4152937</v>
          </cell>
          <cell r="BX41">
            <v>4125827</v>
          </cell>
          <cell r="BY41">
            <v>4116937</v>
          </cell>
          <cell r="BZ41">
            <v>4115454</v>
          </cell>
          <cell r="CA41">
            <v>4120947</v>
          </cell>
          <cell r="CB41">
            <v>4290154</v>
          </cell>
          <cell r="CC41">
            <v>4317761</v>
          </cell>
          <cell r="CD41">
            <v>958454</v>
          </cell>
          <cell r="CE41">
            <v>1039865</v>
          </cell>
          <cell r="CF41">
            <v>1117525</v>
          </cell>
          <cell r="CG41">
            <v>1189040</v>
          </cell>
          <cell r="CH41">
            <v>1026771</v>
          </cell>
          <cell r="CI41">
            <v>1019868</v>
          </cell>
          <cell r="CJ41">
            <v>1020349</v>
          </cell>
          <cell r="CK41">
            <v>1112957</v>
          </cell>
          <cell r="CL41">
            <v>1079558</v>
          </cell>
          <cell r="CM41">
            <v>1168946</v>
          </cell>
          <cell r="CN41">
            <v>1120846</v>
          </cell>
          <cell r="CO41">
            <v>1252725</v>
          </cell>
          <cell r="CP41"/>
          <cell r="CQ41"/>
          <cell r="CR41"/>
          <cell r="CS41"/>
          <cell r="CT41"/>
          <cell r="CU41"/>
          <cell r="CV41"/>
          <cell r="CW41"/>
          <cell r="CX41"/>
          <cell r="CY41"/>
          <cell r="CZ41"/>
          <cell r="DA41"/>
          <cell r="DB41"/>
          <cell r="DC41"/>
          <cell r="DD41"/>
          <cell r="DE41">
            <v>22382</v>
          </cell>
          <cell r="DF41">
            <v>187862</v>
          </cell>
          <cell r="DG41"/>
          <cell r="DH41">
            <v>210244</v>
          </cell>
          <cell r="DI41">
            <v>210443</v>
          </cell>
          <cell r="DJ41">
            <v>107219</v>
          </cell>
          <cell r="DK41">
            <v>189423</v>
          </cell>
          <cell r="DL41">
            <v>296642</v>
          </cell>
          <cell r="DM41">
            <v>224256</v>
          </cell>
          <cell r="DN41">
            <v>5728669</v>
          </cell>
        </row>
        <row r="42">
          <cell r="B42" t="str">
            <v>Development Bank of Kenya</v>
          </cell>
          <cell r="C42">
            <v>16.768321</v>
          </cell>
          <cell r="D42">
            <v>8.9340320000000002</v>
          </cell>
          <cell r="E42">
            <v>7.1148689999999997</v>
          </cell>
          <cell r="F42">
            <v>2.2540719999999999</v>
          </cell>
          <cell r="G42">
            <v>2.5432450000000002</v>
          </cell>
          <cell r="H42">
            <v>3.828452</v>
          </cell>
          <cell r="I42">
            <v>12.277998999999999</v>
          </cell>
          <cell r="J42">
            <v>6.6490000000000004E-3</v>
          </cell>
          <cell r="K42">
            <v>7.3860000000000002E-3</v>
          </cell>
          <cell r="L42"/>
          <cell r="M42">
            <v>2.8902371101974227E-3</v>
          </cell>
          <cell r="N42">
            <v>2.9883271578271522E-3</v>
          </cell>
          <cell r="O42">
            <v>3.0637182878192355E-3</v>
          </cell>
          <cell r="P42">
            <v>3.1089797854591452E-3</v>
          </cell>
          <cell r="Q42">
            <v>3.1367183748579868E-3</v>
          </cell>
          <cell r="R42">
            <v>3.1734202527174968E-3</v>
          </cell>
          <cell r="S42"/>
          <cell r="T42">
            <v>2.749571614637306E-3</v>
          </cell>
          <cell r="U42">
            <v>2.9347697110486816E-3</v>
          </cell>
          <cell r="V42">
            <v>1.6506928337688494E-3</v>
          </cell>
          <cell r="W42">
            <v>4.2704468821861121E-3</v>
          </cell>
          <cell r="X42">
            <v>1.288862583481598E-4</v>
          </cell>
          <cell r="Y42">
            <v>5.3355804004626582E-3</v>
          </cell>
          <cell r="Z42">
            <v>1.2144157967072654E-3</v>
          </cell>
          <cell r="AA42">
            <v>0.20713839445662116</v>
          </cell>
          <cell r="AB42">
            <v>0.183586266785003</v>
          </cell>
          <cell r="AC42">
            <v>0.20997821943915057</v>
          </cell>
          <cell r="AD42">
            <v>1.1386128505309012</v>
          </cell>
          <cell r="AE42">
            <v>0.23496713214140152</v>
          </cell>
          <cell r="AF42">
            <v>0.73305334035747405</v>
          </cell>
          <cell r="AG42">
            <v>7.4619395039285885E-2</v>
          </cell>
          <cell r="AH42">
            <v>9.2424495464982021E-2</v>
          </cell>
          <cell r="AI42">
            <v>-1.7805100425696135E-2</v>
          </cell>
          <cell r="AJ42">
            <v>1.2556846795070999</v>
          </cell>
          <cell r="AK42">
            <v>1.3969442133182945E-3</v>
          </cell>
          <cell r="AL42">
            <v>7.4705913943890685E-5</v>
          </cell>
          <cell r="AM42">
            <v>8.4822602261729919E-4</v>
          </cell>
          <cell r="AN42">
            <v>16768321</v>
          </cell>
          <cell r="AO42">
            <v>17289207</v>
          </cell>
          <cell r="AP42">
            <v>17488860</v>
          </cell>
          <cell r="AQ42">
            <v>17526413</v>
          </cell>
          <cell r="AR42">
            <v>17107796</v>
          </cell>
          <cell r="AS42">
            <v>17222212</v>
          </cell>
          <cell r="AT42">
            <v>17119457</v>
          </cell>
          <cell r="AU42">
            <v>16274891</v>
          </cell>
          <cell r="AV42">
            <v>16644500</v>
          </cell>
          <cell r="AW42">
            <v>15358069</v>
          </cell>
          <cell r="AX42">
            <v>15549002</v>
          </cell>
          <cell r="AY42">
            <v>15433168</v>
          </cell>
          <cell r="AZ42">
            <v>15240102</v>
          </cell>
          <cell r="BA42">
            <v>15323111</v>
          </cell>
          <cell r="BB42">
            <v>15454261</v>
          </cell>
          <cell r="BC42">
            <v>15630629</v>
          </cell>
          <cell r="BD42">
            <v>16040121</v>
          </cell>
          <cell r="BE42">
            <v>16319925</v>
          </cell>
          <cell r="BF42">
            <v>16127993</v>
          </cell>
          <cell r="BG42">
            <v>16710985</v>
          </cell>
          <cell r="BH42">
            <v>16435365</v>
          </cell>
          <cell r="BI42">
            <v>16418382</v>
          </cell>
          <cell r="BJ42">
            <v>17492953</v>
          </cell>
          <cell r="BK42">
            <v>17013141</v>
          </cell>
          <cell r="BL42">
            <v>17251091</v>
          </cell>
          <cell r="BM42">
            <v>16942714</v>
          </cell>
          <cell r="BN42">
            <v>18106690</v>
          </cell>
          <cell r="BO42">
            <v>17841799</v>
          </cell>
          <cell r="BP42">
            <v>16999848</v>
          </cell>
          <cell r="BQ42">
            <v>16954227</v>
          </cell>
          <cell r="BR42">
            <v>16004815</v>
          </cell>
          <cell r="BS42">
            <v>16493105</v>
          </cell>
          <cell r="BT42">
            <v>16082152</v>
          </cell>
          <cell r="BU42">
            <v>15580630</v>
          </cell>
          <cell r="BV42">
            <v>3828452</v>
          </cell>
          <cell r="BW42">
            <v>3923282</v>
          </cell>
          <cell r="BX42">
            <v>3856607</v>
          </cell>
          <cell r="BY42">
            <v>3841310</v>
          </cell>
          <cell r="BZ42">
            <v>3830779</v>
          </cell>
          <cell r="CA42">
            <v>3822658</v>
          </cell>
          <cell r="CB42">
            <v>3981067</v>
          </cell>
          <cell r="CC42">
            <v>3966267</v>
          </cell>
          <cell r="CD42">
            <v>3975395</v>
          </cell>
          <cell r="CE42">
            <v>3950439</v>
          </cell>
          <cell r="CF42">
            <v>3894050</v>
          </cell>
          <cell r="CG42">
            <v>3886424</v>
          </cell>
          <cell r="CH42">
            <v>3866554</v>
          </cell>
          <cell r="CI42">
            <v>2871324</v>
          </cell>
          <cell r="CJ42">
            <v>2738684</v>
          </cell>
          <cell r="CK42">
            <v>2702770</v>
          </cell>
          <cell r="CL42">
            <v>2955617</v>
          </cell>
          <cell r="CM42">
            <v>2929746</v>
          </cell>
          <cell r="CN42">
            <v>2958319</v>
          </cell>
          <cell r="CO42">
            <v>2909847</v>
          </cell>
          <cell r="CP42">
            <v>2919672</v>
          </cell>
          <cell r="CQ42">
            <v>2903344</v>
          </cell>
          <cell r="CR42">
            <v>2949975</v>
          </cell>
          <cell r="CS42">
            <v>2912557</v>
          </cell>
          <cell r="CT42">
            <v>2876234</v>
          </cell>
          <cell r="CU42">
            <v>2843621</v>
          </cell>
          <cell r="CV42">
            <v>2856189</v>
          </cell>
          <cell r="CW42">
            <v>2808229</v>
          </cell>
          <cell r="CX42">
            <v>2806585</v>
          </cell>
          <cell r="CY42">
            <v>2763601</v>
          </cell>
          <cell r="CZ42">
            <v>2763601</v>
          </cell>
          <cell r="DA42">
            <v>1999548</v>
          </cell>
          <cell r="DB42">
            <v>1874489</v>
          </cell>
          <cell r="DC42">
            <v>1822274</v>
          </cell>
          <cell r="DD42"/>
          <cell r="DE42">
            <v>18510</v>
          </cell>
          <cell r="DF42">
            <v>69642</v>
          </cell>
          <cell r="DG42"/>
          <cell r="DH42">
            <v>88152</v>
          </cell>
          <cell r="DI42">
            <v>100371</v>
          </cell>
          <cell r="DJ42">
            <v>1859035</v>
          </cell>
          <cell r="DK42">
            <v>676981</v>
          </cell>
          <cell r="DL42">
            <v>2536016</v>
          </cell>
          <cell r="DM42">
            <v>5170</v>
          </cell>
          <cell r="DN42">
            <v>8934032</v>
          </cell>
        </row>
        <row r="43">
          <cell r="B43" t="str">
            <v xml:space="preserve">Dubai Islamic Bank </v>
          </cell>
          <cell r="C43">
            <v>15.13674</v>
          </cell>
          <cell r="D43">
            <v>9.4140619999999995</v>
          </cell>
          <cell r="E43">
            <v>11.610402000000001</v>
          </cell>
          <cell r="F43">
            <v>1.7226030000000001</v>
          </cell>
          <cell r="G43">
            <v>1.7226030000000001</v>
          </cell>
          <cell r="H43">
            <v>3.0932029999999999</v>
          </cell>
          <cell r="I43">
            <v>11.772576000000001</v>
          </cell>
          <cell r="J43">
            <v>1.1457999999999999E-2</v>
          </cell>
          <cell r="K43">
            <v>-0.191249</v>
          </cell>
          <cell r="L43"/>
          <cell r="M43">
            <v>2.8753438777171184E-3</v>
          </cell>
          <cell r="N43">
            <v>2.970688873415075E-3</v>
          </cell>
          <cell r="O43">
            <v>2.8989255332172179E-3</v>
          </cell>
          <cell r="P43">
            <v>2.9179499740511813E-3</v>
          </cell>
          <cell r="Q43">
            <v>3.0108147791473349E-3</v>
          </cell>
          <cell r="R43">
            <v>3.0642870384044616E-3</v>
          </cell>
          <cell r="S43"/>
          <cell r="T43">
            <v>2.4820344649977236E-3</v>
          </cell>
          <cell r="U43">
            <v>3.092456352913709E-3</v>
          </cell>
          <cell r="V43">
            <v>2.6936838019892594E-3</v>
          </cell>
          <cell r="W43">
            <v>3.4503133661643736E-3</v>
          </cell>
          <cell r="X43">
            <v>-3.3373095075585179E-3</v>
          </cell>
          <cell r="Y43">
            <v>-0.24454220500863413</v>
          </cell>
          <cell r="Z43">
            <v>-4.9902785278183877E-2</v>
          </cell>
          <cell r="AA43">
            <v>0.14632337051805824</v>
          </cell>
          <cell r="AB43">
            <v>0.14632337051805824</v>
          </cell>
          <cell r="AC43">
            <v>0.22336534285576412</v>
          </cell>
          <cell r="AD43">
            <v>2.5096848911837091</v>
          </cell>
          <cell r="AE43">
            <v>0.16478990388435349</v>
          </cell>
          <cell r="AF43">
            <v>6.4240937637321818E-2</v>
          </cell>
          <cell r="AG43">
            <v>0.10720303424761628</v>
          </cell>
          <cell r="AH43">
            <v>6.0450396317049043E-2</v>
          </cell>
          <cell r="AI43">
            <v>4.6752637930567234E-2</v>
          </cell>
          <cell r="AJ43">
            <v>0.81082997815234981</v>
          </cell>
          <cell r="AK43">
            <v>1.7349299261112598E-3</v>
          </cell>
          <cell r="AL43">
            <v>0</v>
          </cell>
          <cell r="AM43">
            <v>1.0177069083296309E-3</v>
          </cell>
          <cell r="AN43">
            <v>15136740</v>
          </cell>
          <cell r="AO43">
            <v>15522711</v>
          </cell>
          <cell r="AP43">
            <v>15156913</v>
          </cell>
          <cell r="AQ43">
            <v>14451756</v>
          </cell>
          <cell r="AR43">
            <v>14646688</v>
          </cell>
          <cell r="AS43">
            <v>13263344</v>
          </cell>
          <cell r="AT43">
            <v>12187744</v>
          </cell>
          <cell r="AU43">
            <v>10535250</v>
          </cell>
          <cell r="AV43">
            <v>10132445</v>
          </cell>
          <cell r="AW43">
            <v>8987918</v>
          </cell>
          <cell r="AX43">
            <v>7622519</v>
          </cell>
          <cell r="AY43">
            <v>7177523</v>
          </cell>
          <cell r="AZ43">
            <v>5925048</v>
          </cell>
          <cell r="BA43">
            <v>5250614</v>
          </cell>
          <cell r="BB43">
            <v>4183358</v>
          </cell>
          <cell r="BC43">
            <v>4169057</v>
          </cell>
          <cell r="BD43">
            <v>3312834</v>
          </cell>
          <cell r="BE43">
            <v>2610309</v>
          </cell>
          <cell r="BF43">
            <v>1855248</v>
          </cell>
          <cell r="BG43">
            <v>1412715</v>
          </cell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>
            <v>3093203</v>
          </cell>
          <cell r="BW43">
            <v>3163353</v>
          </cell>
          <cell r="BX43">
            <v>2884069</v>
          </cell>
          <cell r="BY43">
            <v>2970982</v>
          </cell>
          <cell r="BZ43">
            <v>2979746</v>
          </cell>
          <cell r="CA43">
            <v>2846757</v>
          </cell>
          <cell r="CB43">
            <v>2387840</v>
          </cell>
          <cell r="CC43">
            <v>2230577</v>
          </cell>
          <cell r="CD43">
            <v>2136914</v>
          </cell>
          <cell r="CE43">
            <v>2008977</v>
          </cell>
          <cell r="CF43">
            <v>1837901</v>
          </cell>
          <cell r="CG43">
            <v>1792549</v>
          </cell>
          <cell r="CH43">
            <v>1888237</v>
          </cell>
          <cell r="CI43">
            <v>1954260</v>
          </cell>
          <cell r="CJ43">
            <v>1603170</v>
          </cell>
          <cell r="CK43">
            <v>1576015</v>
          </cell>
          <cell r="CL43">
            <v>1550896</v>
          </cell>
          <cell r="CM43">
            <v>1268840</v>
          </cell>
          <cell r="CN43">
            <v>1296179</v>
          </cell>
          <cell r="CO43">
            <v>1252725</v>
          </cell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>
            <v>23144</v>
          </cell>
          <cell r="DF43">
            <v>80471</v>
          </cell>
          <cell r="DG43"/>
          <cell r="DH43">
            <v>103615</v>
          </cell>
          <cell r="DI43">
            <v>260041</v>
          </cell>
          <cell r="DJ43">
            <v>100726</v>
          </cell>
          <cell r="DK43">
            <v>1467215</v>
          </cell>
          <cell r="DL43">
            <v>1567941</v>
          </cell>
          <cell r="DM43">
            <v>-191249</v>
          </cell>
          <cell r="DN43">
            <v>9414062</v>
          </cell>
        </row>
        <row r="44">
          <cell r="B44" t="str">
            <v>Kingdom Bank</v>
          </cell>
          <cell r="C44">
            <v>32.009833</v>
          </cell>
          <cell r="D44">
            <v>4.6451260000000003</v>
          </cell>
          <cell r="E44">
            <v>6.8973050000000002</v>
          </cell>
          <cell r="F44">
            <v>1.153518</v>
          </cell>
          <cell r="G44">
            <v>1.8463959999999999</v>
          </cell>
          <cell r="H44">
            <v>1.4823999999999999</v>
          </cell>
          <cell r="I44">
            <v>8.0194069999999993</v>
          </cell>
          <cell r="J44">
            <v>6.7190000000000001E-3</v>
          </cell>
          <cell r="K44">
            <v>0.19927400000000001</v>
          </cell>
          <cell r="L44"/>
          <cell r="M44">
            <v>2.8341819214015482E-3</v>
          </cell>
          <cell r="N44">
            <v>2.956109904863371E-3</v>
          </cell>
          <cell r="O44">
            <v>2.8665929427639353E-3</v>
          </cell>
          <cell r="P44">
            <v>3.32032646793654E-3</v>
          </cell>
          <cell r="Q44">
            <v>3.0170294757401422E-3</v>
          </cell>
          <cell r="R44">
            <v>0</v>
          </cell>
          <cell r="S44"/>
          <cell r="T44">
            <v>5.2487859819764018E-3</v>
          </cell>
          <cell r="U44">
            <v>1.5258927983249578E-3</v>
          </cell>
          <cell r="V44">
            <v>1.6002166639776578E-3</v>
          </cell>
          <cell r="W44">
            <v>1.6535431182505859E-3</v>
          </cell>
          <cell r="X44">
            <v>3.4773463642121844E-3</v>
          </cell>
          <cell r="Y44">
            <v>0.47354708508057797</v>
          </cell>
          <cell r="Z44">
            <v>2.5026365963004466E-2</v>
          </cell>
          <cell r="AA44">
            <v>0.23024096420096898</v>
          </cell>
          <cell r="AB44">
            <v>0.14384081017461767</v>
          </cell>
          <cell r="AC44">
            <v>6.470121019304656E-2</v>
          </cell>
          <cell r="AD44">
            <v>0.67090324768656839</v>
          </cell>
          <cell r="AE44">
            <v>0.63141192420751591</v>
          </cell>
          <cell r="AF44">
            <v>0.57688898773004138</v>
          </cell>
          <cell r="AG44">
            <v>5.4973196396421446E-2</v>
          </cell>
          <cell r="AH44">
            <v>7.4828553049840013E-2</v>
          </cell>
          <cell r="AI44">
            <v>-1.9855356653418567E-2</v>
          </cell>
          <cell r="AJ44">
            <v>0.67346971027089564</v>
          </cell>
          <cell r="AK44">
            <v>9.1870989999751366E-4</v>
          </cell>
          <cell r="AL44">
            <v>2.7177488492676509E-3</v>
          </cell>
          <cell r="AM44">
            <v>1.5830408328358916E-3</v>
          </cell>
          <cell r="AN44">
            <v>32009833</v>
          </cell>
          <cell r="AO44">
            <v>31690666</v>
          </cell>
          <cell r="AP44">
            <v>30970754</v>
          </cell>
          <cell r="AQ44">
            <v>32049485</v>
          </cell>
          <cell r="AR44">
            <v>31555773</v>
          </cell>
          <cell r="AS44">
            <v>30611960</v>
          </cell>
          <cell r="AT44"/>
          <cell r="AU44">
            <v>0</v>
          </cell>
          <cell r="AV44">
            <v>0</v>
          </cell>
          <cell r="AW44">
            <v>9169794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12448282</v>
          </cell>
          <cell r="BE44">
            <v>12850795</v>
          </cell>
          <cell r="BF44">
            <v>13778388</v>
          </cell>
          <cell r="BG44">
            <v>15494119</v>
          </cell>
          <cell r="BH44">
            <v>15336497</v>
          </cell>
          <cell r="BI44">
            <v>15724254</v>
          </cell>
          <cell r="BJ44">
            <v>17244601</v>
          </cell>
          <cell r="BK44">
            <v>17103526</v>
          </cell>
          <cell r="BL44">
            <v>17281779</v>
          </cell>
          <cell r="BM44">
            <v>16781543</v>
          </cell>
          <cell r="BN44">
            <v>17042346</v>
          </cell>
          <cell r="BO44">
            <v>15896471</v>
          </cell>
          <cell r="BP44">
            <v>13724146</v>
          </cell>
          <cell r="BQ44">
            <v>13117892</v>
          </cell>
          <cell r="BR44">
            <v>9437406</v>
          </cell>
          <cell r="BS44">
            <v>9034229</v>
          </cell>
          <cell r="BT44">
            <v>7577619</v>
          </cell>
          <cell r="BU44">
            <v>7010323</v>
          </cell>
          <cell r="BV44">
            <v>1482400</v>
          </cell>
          <cell r="BW44">
            <v>1884091</v>
          </cell>
          <cell r="BX44">
            <v>1615954</v>
          </cell>
          <cell r="BY44">
            <v>2542539</v>
          </cell>
          <cell r="BZ44">
            <v>1578878</v>
          </cell>
          <cell r="CA44">
            <v>1299807</v>
          </cell>
          <cell r="CB44"/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3395143</v>
          </cell>
          <cell r="CM44">
            <v>3544435</v>
          </cell>
          <cell r="CN44">
            <v>3236996</v>
          </cell>
          <cell r="CO44">
            <v>3382368</v>
          </cell>
          <cell r="CP44">
            <v>3496554</v>
          </cell>
          <cell r="CQ44">
            <v>3590079</v>
          </cell>
          <cell r="CR44">
            <v>3135336</v>
          </cell>
          <cell r="CS44">
            <v>3149170</v>
          </cell>
          <cell r="CT44">
            <v>3166310</v>
          </cell>
          <cell r="CU44">
            <v>3162791</v>
          </cell>
          <cell r="CV44">
            <v>3167542</v>
          </cell>
          <cell r="CW44">
            <v>3150756</v>
          </cell>
          <cell r="CX44">
            <v>3126920</v>
          </cell>
          <cell r="CY44">
            <v>3105500</v>
          </cell>
          <cell r="CZ44">
            <v>3105500</v>
          </cell>
          <cell r="DA44">
            <v>2308081</v>
          </cell>
          <cell r="DB44">
            <v>2269490</v>
          </cell>
          <cell r="DC44">
            <v>2250639</v>
          </cell>
          <cell r="DD44"/>
          <cell r="DE44">
            <v>44070</v>
          </cell>
          <cell r="DF44">
            <v>637061</v>
          </cell>
          <cell r="DG44"/>
          <cell r="DH44">
            <v>681131</v>
          </cell>
          <cell r="DI44">
            <v>456973</v>
          </cell>
          <cell r="DJ44">
            <v>2661456</v>
          </cell>
          <cell r="DK44">
            <v>1952007</v>
          </cell>
          <cell r="DL44">
            <v>4613463</v>
          </cell>
          <cell r="DM44">
            <v>199274</v>
          </cell>
          <cell r="DN44">
            <v>4645126</v>
          </cell>
        </row>
        <row r="45">
          <cell r="B45" t="str">
            <v>M-Oriental Bank Limited</v>
          </cell>
          <cell r="C45">
            <v>13.748507</v>
          </cell>
          <cell r="D45">
            <v>6.9684799999999996</v>
          </cell>
          <cell r="E45">
            <v>10.233919999999999</v>
          </cell>
          <cell r="F45">
            <v>2.570954</v>
          </cell>
          <cell r="G45">
            <v>2.6850960000000001</v>
          </cell>
          <cell r="H45">
            <v>3.135834</v>
          </cell>
          <cell r="I45">
            <v>9.1313499999999994</v>
          </cell>
          <cell r="J45">
            <v>7.6379999999999998E-3</v>
          </cell>
          <cell r="K45">
            <v>2.1117E-2</v>
          </cell>
          <cell r="L45"/>
          <cell r="M45">
            <v>2.7088659448615366E-3</v>
          </cell>
          <cell r="N45">
            <v>2.7190992244441334E-3</v>
          </cell>
          <cell r="O45">
            <v>2.7683832080838138E-3</v>
          </cell>
          <cell r="P45">
            <v>2.8603645004113298E-3</v>
          </cell>
          <cell r="Q45">
            <v>2.9416671850944066E-3</v>
          </cell>
          <cell r="R45">
            <v>2.9923640981926029E-3</v>
          </cell>
          <cell r="S45"/>
          <cell r="T45">
            <v>2.2544001030778398E-3</v>
          </cell>
          <cell r="U45">
            <v>2.2890990356927887E-3</v>
          </cell>
          <cell r="V45">
            <v>2.3743316152923834E-3</v>
          </cell>
          <cell r="W45">
            <v>3.4978661162143876E-3</v>
          </cell>
          <cell r="X45">
            <v>3.6849324634959254E-4</v>
          </cell>
          <cell r="Y45">
            <v>2.2852015005909204E-2</v>
          </cell>
          <cell r="Z45">
            <v>5.2146291013317678E-3</v>
          </cell>
          <cell r="AA45">
            <v>0.29405246759789083</v>
          </cell>
          <cell r="AB45">
            <v>0.28155245390878675</v>
          </cell>
          <cell r="AC45">
            <v>0.33585140252058099</v>
          </cell>
          <cell r="AD45">
            <v>0.74808633021243465</v>
          </cell>
          <cell r="AE45">
            <v>0.23303263643282446</v>
          </cell>
          <cell r="AF45">
            <v>0.48800380734485727</v>
          </cell>
          <cell r="AG45">
            <v>9.4691473458933487E-2</v>
          </cell>
          <cell r="AH45">
            <v>6.3254007934925222E-2</v>
          </cell>
          <cell r="AI45">
            <v>3.1437465524008265E-2</v>
          </cell>
          <cell r="AJ45">
            <v>0.68091992120321443</v>
          </cell>
          <cell r="AK45">
            <v>1.4053582123734448E-3</v>
          </cell>
          <cell r="AL45">
            <v>0</v>
          </cell>
          <cell r="AM45">
            <v>1.444632165817121E-3</v>
          </cell>
          <cell r="AN45">
            <v>13748507</v>
          </cell>
          <cell r="AO45">
            <v>13657469</v>
          </cell>
          <cell r="AP45">
            <v>13484334</v>
          </cell>
          <cell r="AQ45">
            <v>13618076</v>
          </cell>
          <cell r="AR45">
            <v>13649937</v>
          </cell>
          <cell r="AS45">
            <v>12984554</v>
          </cell>
          <cell r="AT45">
            <v>13063163</v>
          </cell>
          <cell r="AU45">
            <v>12338623</v>
          </cell>
          <cell r="AV45">
            <v>12065338</v>
          </cell>
          <cell r="AW45">
            <v>12393776</v>
          </cell>
          <cell r="AX45">
            <v>12329132</v>
          </cell>
          <cell r="AY45">
            <v>11841726</v>
          </cell>
          <cell r="AZ45">
            <v>10470921</v>
          </cell>
          <cell r="BA45">
            <v>10515015</v>
          </cell>
          <cell r="BB45">
            <v>9898849</v>
          </cell>
          <cell r="BC45">
            <v>11081702</v>
          </cell>
          <cell r="BD45">
            <v>10675058</v>
          </cell>
          <cell r="BE45">
            <v>10576525</v>
          </cell>
          <cell r="BF45">
            <v>10492155</v>
          </cell>
          <cell r="BG45">
            <v>10482709</v>
          </cell>
          <cell r="BH45">
            <v>10005843</v>
          </cell>
          <cell r="BI45">
            <v>9920247</v>
          </cell>
          <cell r="BJ45">
            <v>9809585</v>
          </cell>
          <cell r="BK45">
            <v>8776999</v>
          </cell>
          <cell r="BL45">
            <v>9024348</v>
          </cell>
          <cell r="BM45">
            <v>8496350</v>
          </cell>
          <cell r="BN45">
            <v>9316625</v>
          </cell>
          <cell r="BO45">
            <v>9056018</v>
          </cell>
          <cell r="BP45">
            <v>9153613</v>
          </cell>
          <cell r="BQ45">
            <v>7857515</v>
          </cell>
          <cell r="BR45">
            <v>8092950</v>
          </cell>
          <cell r="BS45">
            <v>7916635</v>
          </cell>
          <cell r="BT45">
            <v>7480066</v>
          </cell>
          <cell r="BU45">
            <v>7006528</v>
          </cell>
          <cell r="BV45">
            <v>3135834</v>
          </cell>
          <cell r="BW45">
            <v>3117969</v>
          </cell>
          <cell r="BX45">
            <v>3086928</v>
          </cell>
          <cell r="BY45">
            <v>3082411</v>
          </cell>
          <cell r="BZ45">
            <v>3078286</v>
          </cell>
          <cell r="CA45">
            <v>3070892</v>
          </cell>
          <cell r="CB45">
            <v>3088000</v>
          </cell>
          <cell r="CC45">
            <v>3057788</v>
          </cell>
          <cell r="CD45">
            <v>3049194</v>
          </cell>
          <cell r="CE45">
            <v>3043171</v>
          </cell>
          <cell r="CF45">
            <v>3108981</v>
          </cell>
          <cell r="CG45">
            <v>3092768</v>
          </cell>
          <cell r="CH45">
            <v>3073672</v>
          </cell>
          <cell r="CI45">
            <v>3065119</v>
          </cell>
          <cell r="CJ45">
            <v>3016758</v>
          </cell>
          <cell r="CK45">
            <v>2993218</v>
          </cell>
          <cell r="CL45">
            <v>2981991</v>
          </cell>
          <cell r="CM45">
            <v>3027998</v>
          </cell>
          <cell r="CN45">
            <v>3020563</v>
          </cell>
          <cell r="CO45">
            <v>2988321</v>
          </cell>
          <cell r="CP45">
            <v>2955250</v>
          </cell>
          <cell r="CQ45">
            <v>2931488</v>
          </cell>
          <cell r="CR45">
            <v>2930072</v>
          </cell>
          <cell r="CS45">
            <v>2927334</v>
          </cell>
          <cell r="CT45">
            <v>2262088</v>
          </cell>
          <cell r="CU45">
            <v>2240085</v>
          </cell>
          <cell r="CV45">
            <v>1658696</v>
          </cell>
          <cell r="CW45">
            <v>1630654</v>
          </cell>
          <cell r="CX45">
            <v>1612058</v>
          </cell>
          <cell r="CY45">
            <v>1596443</v>
          </cell>
          <cell r="CZ45">
            <v>1596443</v>
          </cell>
          <cell r="DA45">
            <v>1612493</v>
          </cell>
          <cell r="DB45">
            <v>1548292</v>
          </cell>
          <cell r="DC45">
            <v>1524496</v>
          </cell>
          <cell r="DD45"/>
          <cell r="DE45">
            <v>53484</v>
          </cell>
          <cell r="DF45">
            <v>105765</v>
          </cell>
          <cell r="DG45"/>
          <cell r="DH45">
            <v>159249</v>
          </cell>
          <cell r="DI45">
            <v>119132</v>
          </cell>
          <cell r="DJ45">
            <v>894144</v>
          </cell>
          <cell r="DK45">
            <v>938104</v>
          </cell>
          <cell r="DL45">
            <v>1832248</v>
          </cell>
          <cell r="DM45">
            <v>17864</v>
          </cell>
          <cell r="DN45">
            <v>6968480</v>
          </cell>
        </row>
        <row r="46">
          <cell r="B46" t="str">
            <v>United Bank for Africa</v>
          </cell>
          <cell r="C46">
            <v>19.313635000000001</v>
          </cell>
          <cell r="D46">
            <v>10.237422</v>
          </cell>
          <cell r="E46">
            <v>15.05954</v>
          </cell>
          <cell r="F46">
            <v>0.56903499999999996</v>
          </cell>
          <cell r="G46">
            <v>0.56903499999999996</v>
          </cell>
          <cell r="H46">
            <v>0.56903499999999996</v>
          </cell>
          <cell r="I46">
            <v>7.0918890000000001</v>
          </cell>
          <cell r="J46">
            <v>5.5225000000000003E-2</v>
          </cell>
          <cell r="K46">
            <v>-0.25366899999999998</v>
          </cell>
          <cell r="L46"/>
          <cell r="M46">
            <v>2.4318574193884605E-3</v>
          </cell>
          <cell r="N46">
            <v>1.9167878220220638E-3</v>
          </cell>
          <cell r="O46">
            <v>2.6478058238514623E-3</v>
          </cell>
          <cell r="P46">
            <v>2.6901628106971122E-3</v>
          </cell>
          <cell r="Q46">
            <v>2.539407753601391E-3</v>
          </cell>
          <cell r="R46">
            <v>2.5740425061336432E-3</v>
          </cell>
          <cell r="S46"/>
          <cell r="T46">
            <v>3.1669373798047873E-3</v>
          </cell>
          <cell r="U46">
            <v>3.3629246016606408E-3</v>
          </cell>
          <cell r="V46">
            <v>3.4939047729277009E-3</v>
          </cell>
          <cell r="W46">
            <v>6.3473010543289409E-4</v>
          </cell>
          <cell r="X46">
            <v>-4.4265432262279095E-3</v>
          </cell>
          <cell r="Y46">
            <v>-1.4581412175702484</v>
          </cell>
          <cell r="Z46">
            <v>-6.1659868597020072E-2</v>
          </cell>
          <cell r="AA46">
            <v>8.0237437444381873E-2</v>
          </cell>
          <cell r="AB46">
            <v>8.0237437444381873E-2</v>
          </cell>
          <cell r="AC46">
            <v>-0.85233356280201311</v>
          </cell>
          <cell r="AD46">
            <v>2.2226492270470053</v>
          </cell>
          <cell r="AE46">
            <v>0.1036813526205002</v>
          </cell>
          <cell r="AF46">
            <v>0.65987819723481922</v>
          </cell>
          <cell r="AG46">
            <v>2.17864052501359E-2</v>
          </cell>
          <cell r="AH46">
            <v>3.3484209549355909E-2</v>
          </cell>
          <cell r="AI46">
            <v>-1.1697804299220009E-2</v>
          </cell>
          <cell r="AJ46">
            <v>0.67979646124649229</v>
          </cell>
          <cell r="AK46">
            <v>8.5827671044003454E-4</v>
          </cell>
          <cell r="AL46">
            <v>1.2453319135069643E-4</v>
          </cell>
          <cell r="AM46">
            <v>5.5130783042225116E-4</v>
          </cell>
          <cell r="AN46">
            <v>19313635</v>
          </cell>
          <cell r="AO46">
            <v>13598404</v>
          </cell>
          <cell r="AP46">
            <v>19710685</v>
          </cell>
          <cell r="AQ46">
            <v>19720292</v>
          </cell>
          <cell r="AR46">
            <v>18997417</v>
          </cell>
          <cell r="AS46">
            <v>18743174</v>
          </cell>
          <cell r="AT46">
            <v>21806135</v>
          </cell>
          <cell r="AU46">
            <v>19040103</v>
          </cell>
          <cell r="AV46">
            <v>18752922</v>
          </cell>
          <cell r="AW46">
            <v>16088319</v>
          </cell>
          <cell r="AX46">
            <v>15970502</v>
          </cell>
          <cell r="AY46">
            <v>15739828</v>
          </cell>
          <cell r="AZ46">
            <v>17169559</v>
          </cell>
          <cell r="BA46">
            <v>15332118</v>
          </cell>
          <cell r="BB46">
            <v>15793296</v>
          </cell>
          <cell r="BC46">
            <v>13811976</v>
          </cell>
          <cell r="BD46">
            <v>7086915</v>
          </cell>
          <cell r="BE46">
            <v>6504732</v>
          </cell>
          <cell r="BF46">
            <v>6937385</v>
          </cell>
          <cell r="BG46">
            <v>7748462</v>
          </cell>
          <cell r="BH46">
            <v>6281056</v>
          </cell>
          <cell r="BI46">
            <v>5601281</v>
          </cell>
          <cell r="BJ46">
            <v>7539176</v>
          </cell>
          <cell r="BK46">
            <v>5761555</v>
          </cell>
          <cell r="BL46">
            <v>6538183</v>
          </cell>
          <cell r="BM46">
            <v>7781237</v>
          </cell>
          <cell r="BN46">
            <v>8176112</v>
          </cell>
          <cell r="BO46">
            <v>7269162</v>
          </cell>
          <cell r="BP46">
            <v>5332978</v>
          </cell>
          <cell r="BQ46">
            <v>4755787</v>
          </cell>
          <cell r="BR46">
            <v>4354318</v>
          </cell>
          <cell r="BS46">
            <v>3726303</v>
          </cell>
          <cell r="BT46">
            <v>3984411</v>
          </cell>
          <cell r="BU46">
            <v>3709630</v>
          </cell>
          <cell r="BV46">
            <v>569035</v>
          </cell>
          <cell r="BW46">
            <v>822704</v>
          </cell>
          <cell r="BX46">
            <v>2094574</v>
          </cell>
          <cell r="BY46">
            <v>2149378</v>
          </cell>
          <cell r="BZ46">
            <v>2164973</v>
          </cell>
          <cell r="CA46">
            <v>2256791</v>
          </cell>
          <cell r="CB46">
            <v>2493102</v>
          </cell>
          <cell r="CC46">
            <v>2428989</v>
          </cell>
          <cell r="CD46">
            <v>2312994</v>
          </cell>
          <cell r="CE46">
            <v>2241806</v>
          </cell>
          <cell r="CF46">
            <v>2299717</v>
          </cell>
          <cell r="CG46">
            <v>2212823</v>
          </cell>
          <cell r="CH46">
            <v>2184034</v>
          </cell>
          <cell r="CI46">
            <v>2174218</v>
          </cell>
          <cell r="CJ46">
            <v>2131778</v>
          </cell>
          <cell r="CK46">
            <v>2127002</v>
          </cell>
          <cell r="CL46">
            <v>2123592</v>
          </cell>
          <cell r="CM46">
            <v>2161995</v>
          </cell>
          <cell r="CN46">
            <v>2159848</v>
          </cell>
          <cell r="CO46">
            <v>2153962</v>
          </cell>
          <cell r="CP46">
            <v>2148603</v>
          </cell>
          <cell r="CQ46">
            <v>2143386</v>
          </cell>
          <cell r="CR46">
            <v>2175142</v>
          </cell>
          <cell r="CS46">
            <v>2185477</v>
          </cell>
          <cell r="CT46">
            <v>1135692</v>
          </cell>
          <cell r="CU46">
            <v>1119088</v>
          </cell>
          <cell r="CV46">
            <v>1043147</v>
          </cell>
          <cell r="CW46">
            <v>1172769</v>
          </cell>
          <cell r="CX46">
            <v>1222199</v>
          </cell>
          <cell r="CY46">
            <v>1138961</v>
          </cell>
          <cell r="CZ46">
            <v>1138961</v>
          </cell>
          <cell r="DA46">
            <v>807249</v>
          </cell>
          <cell r="DB46">
            <v>1007444</v>
          </cell>
          <cell r="DC46">
            <v>1059034</v>
          </cell>
          <cell r="DD46"/>
          <cell r="DE46">
            <v>127527</v>
          </cell>
          <cell r="DF46">
            <v>22094</v>
          </cell>
          <cell r="DG46"/>
          <cell r="DH46">
            <v>149621</v>
          </cell>
          <cell r="DI46">
            <v>332555</v>
          </cell>
          <cell r="DJ46">
            <v>751854</v>
          </cell>
          <cell r="DK46">
            <v>387529</v>
          </cell>
          <cell r="DL46">
            <v>1139383</v>
          </cell>
          <cell r="DM46">
            <v>-253669</v>
          </cell>
          <cell r="DN46">
            <v>10237422</v>
          </cell>
        </row>
        <row r="47">
          <cell r="B47" t="str">
            <v>Paramount Universal Bank</v>
          </cell>
          <cell r="C47">
            <v>12.802351</v>
          </cell>
          <cell r="D47">
            <v>6.6630560000000001</v>
          </cell>
          <cell r="E47">
            <v>10.534914000000001</v>
          </cell>
          <cell r="F47">
            <v>1.802719</v>
          </cell>
          <cell r="G47">
            <v>1.902719</v>
          </cell>
          <cell r="H47">
            <v>2.0994039999999998</v>
          </cell>
          <cell r="I47">
            <v>6.956734</v>
          </cell>
          <cell r="J47">
            <v>2.8010000000000001E-3</v>
          </cell>
          <cell r="K47">
            <v>4.7903000000000001E-2</v>
          </cell>
          <cell r="L47"/>
          <cell r="M47">
            <v>2.2950664169254071E-3</v>
          </cell>
          <cell r="N47">
            <v>2.2533059702961626E-3</v>
          </cell>
          <cell r="O47">
            <v>2.2644192199269535E-3</v>
          </cell>
          <cell r="P47">
            <v>2.2580282407982728E-3</v>
          </cell>
          <cell r="Q47">
            <v>2.2839900906463152E-3</v>
          </cell>
          <cell r="R47">
            <v>1.5170816857434559E-3</v>
          </cell>
          <cell r="S47"/>
          <cell r="T47">
            <v>2.0992549528496937E-3</v>
          </cell>
          <cell r="U47">
            <v>2.1887692960827973E-3</v>
          </cell>
          <cell r="V47">
            <v>2.4441640519552964E-3</v>
          </cell>
          <cell r="W47">
            <v>2.3417802459712311E-3</v>
          </cell>
          <cell r="X47">
            <v>8.3591097124991853E-4</v>
          </cell>
          <cell r="Y47">
            <v>7.8588481908088162E-2</v>
          </cell>
          <cell r="Z47">
            <v>1.2941239790003466E-2</v>
          </cell>
          <cell r="AA47">
            <v>0.27350751085207514</v>
          </cell>
          <cell r="AB47">
            <v>0.25913294945587972</v>
          </cell>
          <cell r="AC47">
            <v>0.1384458027908336</v>
          </cell>
          <cell r="AD47">
            <v>0.57441614105155492</v>
          </cell>
          <cell r="AE47">
            <v>0.10262503432473158</v>
          </cell>
          <cell r="AF47">
            <v>0.38044967600224289</v>
          </cell>
          <cell r="AG47">
            <v>0.14108515030210603</v>
          </cell>
          <cell r="AH47">
            <v>7.5403115369330101E-2</v>
          </cell>
          <cell r="AI47">
            <v>6.5682034932775926E-2</v>
          </cell>
          <cell r="AJ47">
            <v>0.63247369651047936</v>
          </cell>
          <cell r="AK47">
            <v>1.0746713368694877E-3</v>
          </cell>
          <cell r="AL47">
            <v>0</v>
          </cell>
          <cell r="AM47">
            <v>6.3040035638060648E-4</v>
          </cell>
          <cell r="AN47">
            <v>12802351</v>
          </cell>
          <cell r="AO47">
            <v>12447780</v>
          </cell>
          <cell r="AP47">
            <v>12258411</v>
          </cell>
          <cell r="AQ47">
            <v>11805895</v>
          </cell>
          <cell r="AR47">
            <v>11641338</v>
          </cell>
          <cell r="AS47">
            <v>11378331</v>
          </cell>
          <cell r="AT47">
            <v>11073705</v>
          </cell>
          <cell r="AU47">
            <v>10971375</v>
          </cell>
          <cell r="AV47">
            <v>11290260</v>
          </cell>
          <cell r="AW47">
            <v>10443296</v>
          </cell>
          <cell r="AX47">
            <v>10299566</v>
          </cell>
          <cell r="AY47">
            <v>10020501</v>
          </cell>
          <cell r="AZ47">
            <v>10207861</v>
          </cell>
          <cell r="BA47">
            <v>9887407</v>
          </cell>
          <cell r="BB47">
            <v>9850650</v>
          </cell>
          <cell r="BC47">
            <v>9915783</v>
          </cell>
          <cell r="BD47">
            <v>9924109</v>
          </cell>
          <cell r="BE47">
            <v>9541251</v>
          </cell>
          <cell r="BF47">
            <v>9579358</v>
          </cell>
          <cell r="BG47">
            <v>9754544</v>
          </cell>
          <cell r="BH47">
            <v>9738935</v>
          </cell>
          <cell r="BI47">
            <v>9426931</v>
          </cell>
          <cell r="BJ47">
            <v>9582882</v>
          </cell>
          <cell r="BK47">
            <v>9545656</v>
          </cell>
          <cell r="BL47">
            <v>9853717</v>
          </cell>
          <cell r="BM47">
            <v>10525709</v>
          </cell>
          <cell r="BN47">
            <v>10914946</v>
          </cell>
          <cell r="BO47">
            <v>10818758</v>
          </cell>
          <cell r="BP47">
            <v>10169780</v>
          </cell>
          <cell r="BQ47">
            <v>10402326</v>
          </cell>
          <cell r="BR47">
            <v>9042178</v>
          </cell>
          <cell r="BS47">
            <v>8698023</v>
          </cell>
          <cell r="BT47">
            <v>8323852</v>
          </cell>
          <cell r="BU47">
            <v>8028877</v>
          </cell>
          <cell r="BV47">
            <v>2099404</v>
          </cell>
          <cell r="BW47">
            <v>2058559</v>
          </cell>
          <cell r="BX47">
            <v>1999971</v>
          </cell>
          <cell r="BY47">
            <v>1971938</v>
          </cell>
          <cell r="BZ47">
            <v>1940781</v>
          </cell>
          <cell r="CA47">
            <v>1911298</v>
          </cell>
          <cell r="CB47">
            <v>1842785</v>
          </cell>
          <cell r="CC47">
            <v>1831955</v>
          </cell>
          <cell r="CD47">
            <v>1806427</v>
          </cell>
          <cell r="CE47">
            <v>1778217</v>
          </cell>
          <cell r="CF47">
            <v>1751003</v>
          </cell>
          <cell r="CG47">
            <v>1728881</v>
          </cell>
          <cell r="CH47">
            <v>1710821</v>
          </cell>
          <cell r="CI47">
            <v>1687268</v>
          </cell>
          <cell r="CJ47">
            <v>1601294</v>
          </cell>
          <cell r="CK47">
            <v>1568798</v>
          </cell>
          <cell r="CL47">
            <v>1546091</v>
          </cell>
          <cell r="CM47">
            <v>1759693</v>
          </cell>
          <cell r="CN47">
            <v>1730416</v>
          </cell>
          <cell r="CO47">
            <v>1700031</v>
          </cell>
          <cell r="CP47">
            <v>1659151</v>
          </cell>
          <cell r="CQ47">
            <v>1644209</v>
          </cell>
          <cell r="CR47">
            <v>1624002</v>
          </cell>
          <cell r="CS47">
            <v>1605827</v>
          </cell>
          <cell r="CT47">
            <v>1575131</v>
          </cell>
          <cell r="CU47">
            <v>1536285</v>
          </cell>
          <cell r="CV47">
            <v>1488698</v>
          </cell>
          <cell r="CW47">
            <v>1469236</v>
          </cell>
          <cell r="CX47">
            <v>1410219</v>
          </cell>
          <cell r="CY47">
            <v>1378260</v>
          </cell>
          <cell r="CZ47">
            <v>1378260</v>
          </cell>
          <cell r="DA47">
            <v>1348014</v>
          </cell>
          <cell r="DB47">
            <v>1289232</v>
          </cell>
          <cell r="DC47">
            <v>1230414</v>
          </cell>
          <cell r="DD47"/>
          <cell r="DE47">
            <v>22740</v>
          </cell>
          <cell r="DF47">
            <v>141512</v>
          </cell>
          <cell r="DG47"/>
          <cell r="DH47">
            <v>164252</v>
          </cell>
          <cell r="DI47">
            <v>94349</v>
          </cell>
          <cell r="DJ47">
            <v>270720</v>
          </cell>
          <cell r="DK47">
            <v>440859</v>
          </cell>
          <cell r="DL47">
            <v>711579</v>
          </cell>
          <cell r="DM47">
            <v>40846</v>
          </cell>
          <cell r="DN47">
            <v>6663056</v>
          </cell>
        </row>
        <row r="48">
          <cell r="B48" t="str">
            <v>Consolidated Bank of Kenya</v>
          </cell>
          <cell r="C48">
            <v>14.612501</v>
          </cell>
          <cell r="D48">
            <v>8.8907729999999994</v>
          </cell>
          <cell r="E48">
            <v>11.056677000000001</v>
          </cell>
          <cell r="F48">
            <v>0.34772199999999998</v>
          </cell>
          <cell r="G48">
            <v>0.61614800000000003</v>
          </cell>
          <cell r="H48">
            <v>1.4423760000000001</v>
          </cell>
          <cell r="I48">
            <v>13.254640999999999</v>
          </cell>
          <cell r="J48">
            <v>2.408E-3</v>
          </cell>
          <cell r="K48">
            <v>-9.1010999999999995E-2</v>
          </cell>
          <cell r="L48"/>
          <cell r="M48">
            <v>2.1900624637923981E-3</v>
          </cell>
          <cell r="N48">
            <v>2.2422735526622605E-3</v>
          </cell>
          <cell r="O48">
            <v>2.2824330490371844E-3</v>
          </cell>
          <cell r="P48">
            <v>2.2982202048582425E-3</v>
          </cell>
          <cell r="Q48">
            <v>2.2946672676319967E-3</v>
          </cell>
          <cell r="R48">
            <v>2.3413340435417991E-3</v>
          </cell>
          <cell r="S48"/>
          <cell r="T48">
            <v>2.3960728070782549E-3</v>
          </cell>
          <cell r="U48">
            <v>2.9205594191076792E-3</v>
          </cell>
          <cell r="V48">
            <v>2.5652162378810997E-3</v>
          </cell>
          <cell r="W48">
            <v>1.6088983464178409E-3</v>
          </cell>
          <cell r="X48">
            <v>-1.5881488300195463E-3</v>
          </cell>
          <cell r="Y48">
            <v>-0.24473513312923276</v>
          </cell>
          <cell r="Z48">
            <v>-2.5196959828199653E-2</v>
          </cell>
          <cell r="AA48">
            <v>4.6485453661098783E-2</v>
          </cell>
          <cell r="AB48">
            <v>2.6233980988244043E-2</v>
          </cell>
          <cell r="AC48">
            <v>0.44494192441247776</v>
          </cell>
          <cell r="AD48">
            <v>0.91246911945085885</v>
          </cell>
          <cell r="AE48">
            <v>0.17903759329245644</v>
          </cell>
          <cell r="AF48">
            <v>0.57036513074953588</v>
          </cell>
          <cell r="AG48">
            <v>0.12946920816670543</v>
          </cell>
          <cell r="AH48">
            <v>4.986556370176063E-2</v>
          </cell>
          <cell r="AI48">
            <v>7.9603644464944806E-2</v>
          </cell>
          <cell r="AJ48">
            <v>0.80410895606338129</v>
          </cell>
          <cell r="AK48">
            <v>1.4540023376896506E-3</v>
          </cell>
          <cell r="AL48">
            <v>2.745468306787186E-3</v>
          </cell>
          <cell r="AM48">
            <v>1.9076919453927537E-3</v>
          </cell>
          <cell r="AN48">
            <v>14612501</v>
          </cell>
          <cell r="AO48">
            <v>14283366</v>
          </cell>
          <cell r="AP48">
            <v>13743625</v>
          </cell>
          <cell r="AQ48">
            <v>13434472</v>
          </cell>
          <cell r="AR48">
            <v>13072792</v>
          </cell>
          <cell r="AS48">
            <v>12885742</v>
          </cell>
          <cell r="AT48">
            <v>12129533</v>
          </cell>
          <cell r="AU48">
            <v>12219932</v>
          </cell>
          <cell r="AV48">
            <v>11548350</v>
          </cell>
          <cell r="AW48">
            <v>11865609</v>
          </cell>
          <cell r="AX48">
            <v>12194820</v>
          </cell>
          <cell r="AY48">
            <v>12942903</v>
          </cell>
          <cell r="AZ48">
            <v>12972904</v>
          </cell>
          <cell r="BA48">
            <v>12887332</v>
          </cell>
          <cell r="BB48">
            <v>12575456</v>
          </cell>
          <cell r="BC48">
            <v>12421918</v>
          </cell>
          <cell r="BD48">
            <v>12302979</v>
          </cell>
          <cell r="BE48">
            <v>13545744</v>
          </cell>
          <cell r="BF48">
            <v>13423571</v>
          </cell>
          <cell r="BG48">
            <v>13620906</v>
          </cell>
          <cell r="BH48">
            <v>13697179</v>
          </cell>
          <cell r="BI48">
            <v>13917895</v>
          </cell>
          <cell r="BJ48">
            <v>13898951</v>
          </cell>
          <cell r="BK48">
            <v>14419461</v>
          </cell>
          <cell r="BL48">
            <v>14272743</v>
          </cell>
          <cell r="BM48">
            <v>14135528</v>
          </cell>
          <cell r="BN48">
            <v>14425550</v>
          </cell>
          <cell r="BO48">
            <v>15473039</v>
          </cell>
          <cell r="BP48">
            <v>14428785</v>
          </cell>
          <cell r="BQ48">
            <v>15077051</v>
          </cell>
          <cell r="BR48">
            <v>15965750</v>
          </cell>
          <cell r="BS48">
            <v>16616891</v>
          </cell>
          <cell r="BT48">
            <v>16730762</v>
          </cell>
          <cell r="BU48">
            <v>16778631</v>
          </cell>
          <cell r="BV48">
            <v>1442376</v>
          </cell>
          <cell r="BW48">
            <v>1532628</v>
          </cell>
          <cell r="BX48">
            <v>1578313</v>
          </cell>
          <cell r="BY48">
            <v>1691552</v>
          </cell>
          <cell r="BZ48">
            <v>1773903</v>
          </cell>
          <cell r="CA48">
            <v>1837100</v>
          </cell>
          <cell r="CB48">
            <v>1749420</v>
          </cell>
          <cell r="CC48">
            <v>1819236</v>
          </cell>
          <cell r="CD48">
            <v>1924193</v>
          </cell>
          <cell r="CE48">
            <v>1999780</v>
          </cell>
          <cell r="CF48">
            <v>463610</v>
          </cell>
          <cell r="CG48">
            <v>729433</v>
          </cell>
          <cell r="CH48">
            <v>870546</v>
          </cell>
          <cell r="CI48">
            <v>925355</v>
          </cell>
          <cell r="CJ48">
            <v>795096</v>
          </cell>
          <cell r="CK48">
            <v>966429</v>
          </cell>
          <cell r="CL48">
            <v>562347</v>
          </cell>
          <cell r="CM48">
            <v>1068434</v>
          </cell>
          <cell r="CN48">
            <v>1054060</v>
          </cell>
          <cell r="CO48">
            <v>1187461</v>
          </cell>
          <cell r="CP48">
            <v>1325354</v>
          </cell>
          <cell r="CQ48">
            <v>1403073</v>
          </cell>
          <cell r="CR48">
            <v>1410759</v>
          </cell>
          <cell r="CS48">
            <v>1542883</v>
          </cell>
          <cell r="CT48">
            <v>1586460</v>
          </cell>
          <cell r="CU48">
            <v>1615215</v>
          </cell>
          <cell r="CV48">
            <v>1587672</v>
          </cell>
          <cell r="CW48">
            <v>1606209</v>
          </cell>
          <cell r="CX48">
            <v>1551228</v>
          </cell>
          <cell r="CY48">
            <v>1567820</v>
          </cell>
          <cell r="CZ48">
            <v>1567820</v>
          </cell>
          <cell r="DA48">
            <v>1089376</v>
          </cell>
          <cell r="DB48">
            <v>1258313</v>
          </cell>
          <cell r="DC48">
            <v>1241702</v>
          </cell>
          <cell r="DD48"/>
          <cell r="DE48">
            <v>154531</v>
          </cell>
          <cell r="DF48">
            <v>192775</v>
          </cell>
          <cell r="DG48"/>
          <cell r="DH48">
            <v>347306</v>
          </cell>
          <cell r="DI48">
            <v>316906</v>
          </cell>
          <cell r="DJ48">
            <v>1011153</v>
          </cell>
          <cell r="DK48">
            <v>761664</v>
          </cell>
          <cell r="DL48">
            <v>1772817</v>
          </cell>
          <cell r="DM48">
            <v>-91011</v>
          </cell>
          <cell r="DN48">
            <v>8890773</v>
          </cell>
        </row>
        <row r="49">
          <cell r="B49" t="str">
            <v>Access Bank</v>
          </cell>
          <cell r="C49">
            <v>14.013294999999999</v>
          </cell>
          <cell r="D49">
            <v>3.352951</v>
          </cell>
          <cell r="E49">
            <v>9.2275589999999994</v>
          </cell>
          <cell r="F49">
            <v>1.5957859999999999</v>
          </cell>
          <cell r="G49">
            <v>1.595788</v>
          </cell>
          <cell r="H49">
            <v>1.650142</v>
          </cell>
          <cell r="I49">
            <v>1.595788</v>
          </cell>
          <cell r="J49">
            <v>4.5394999999999998E-2</v>
          </cell>
          <cell r="K49">
            <v>0.108708</v>
          </cell>
          <cell r="L49"/>
          <cell r="M49">
            <v>2.0931063942793062E-3</v>
          </cell>
          <cell r="N49">
            <v>2.0484209366629716E-3</v>
          </cell>
          <cell r="O49">
            <v>2.0516286544976191E-3</v>
          </cell>
          <cell r="P49">
            <v>1.8964658226664458E-3</v>
          </cell>
          <cell r="Q49">
            <v>1.8007378023300142E-3</v>
          </cell>
          <cell r="R49">
            <v>3.054236376745398E-3</v>
          </cell>
          <cell r="S49"/>
          <cell r="T49">
            <v>2.2978184971255552E-3</v>
          </cell>
          <cell r="U49">
            <v>1.1014219601441306E-3</v>
          </cell>
          <cell r="V49">
            <v>2.1408497492335066E-3</v>
          </cell>
          <cell r="W49">
            <v>1.8406509364788577E-3</v>
          </cell>
          <cell r="X49">
            <v>1.8969628178326231E-3</v>
          </cell>
          <cell r="Y49">
            <v>0.27187926147820657</v>
          </cell>
          <cell r="Z49">
            <v>3.1943914492992324E-2</v>
          </cell>
          <cell r="AA49">
            <v>1</v>
          </cell>
          <cell r="AB49">
            <v>0.99999874670068956</v>
          </cell>
          <cell r="AC49">
            <v>0.55037421627950234</v>
          </cell>
          <cell r="AD49">
            <v>0.70262936175334556</v>
          </cell>
          <cell r="AE49">
            <v>4.1899805808808664E-2</v>
          </cell>
          <cell r="AF49">
            <v>0.34985060808820434</v>
          </cell>
          <cell r="AG49">
            <v>0.10482766725693184</v>
          </cell>
          <cell r="AH49">
            <v>3.7436712230576936E-2</v>
          </cell>
          <cell r="AI49">
            <v>6.7390955026354893E-2</v>
          </cell>
          <cell r="AJ49">
            <v>0.36336272680564818</v>
          </cell>
          <cell r="AK49">
            <v>1.4534225718908073E-4</v>
          </cell>
          <cell r="AL49">
            <v>3.017179961994151E-3</v>
          </cell>
          <cell r="AM49">
            <v>1.244422621333123E-3</v>
          </cell>
          <cell r="AN49">
            <v>14013295</v>
          </cell>
          <cell r="AO49">
            <v>13211421</v>
          </cell>
          <cell r="AP49">
            <v>12244938</v>
          </cell>
          <cell r="AQ49">
            <v>11114886</v>
          </cell>
          <cell r="AR49">
            <v>9835380</v>
          </cell>
          <cell r="AS49">
            <v>10147491</v>
          </cell>
          <cell r="AT49">
            <v>11016375</v>
          </cell>
          <cell r="AU49">
            <v>10448828</v>
          </cell>
          <cell r="AV49">
            <v>9704724</v>
          </cell>
          <cell r="AW49">
            <v>9318142</v>
          </cell>
          <cell r="AX49">
            <v>9574020</v>
          </cell>
          <cell r="AY49">
            <v>10039705</v>
          </cell>
          <cell r="AZ49">
            <v>10492739</v>
          </cell>
          <cell r="BA49">
            <v>10235524</v>
          </cell>
          <cell r="BB49">
            <v>10105088</v>
          </cell>
          <cell r="BC49">
            <v>10119596</v>
          </cell>
          <cell r="BD49">
            <v>9977176</v>
          </cell>
          <cell r="BE49">
            <v>10295352</v>
          </cell>
          <cell r="BF49">
            <v>10137915</v>
          </cell>
          <cell r="BG49">
            <v>9885064</v>
          </cell>
          <cell r="BH49">
            <v>10603271</v>
          </cell>
          <cell r="BI49">
            <v>10465400</v>
          </cell>
          <cell r="BJ49">
            <v>10351824</v>
          </cell>
          <cell r="BK49">
            <v>9973356</v>
          </cell>
          <cell r="BL49">
            <v>10507615</v>
          </cell>
          <cell r="BM49">
            <v>10533322</v>
          </cell>
          <cell r="BN49">
            <v>10803306</v>
          </cell>
          <cell r="BO49">
            <v>10546605</v>
          </cell>
          <cell r="BP49">
            <v>10300961</v>
          </cell>
          <cell r="BQ49">
            <v>10239922</v>
          </cell>
          <cell r="BR49">
            <v>9678121</v>
          </cell>
          <cell r="BS49">
            <v>8935515</v>
          </cell>
          <cell r="BT49">
            <v>9268777</v>
          </cell>
          <cell r="BU49">
            <v>9657867</v>
          </cell>
          <cell r="BV49">
            <v>1650142</v>
          </cell>
          <cell r="BW49">
            <v>1548572</v>
          </cell>
          <cell r="BX49">
            <v>1767517</v>
          </cell>
          <cell r="BY49">
            <v>1594829</v>
          </cell>
          <cell r="BZ49">
            <v>1498504</v>
          </cell>
          <cell r="CA49">
            <v>1412615</v>
          </cell>
          <cell r="CB49">
            <v>1777892</v>
          </cell>
          <cell r="CC49">
            <v>1765576</v>
          </cell>
          <cell r="CD49">
            <v>1815489</v>
          </cell>
          <cell r="CE49">
            <v>1817951</v>
          </cell>
          <cell r="CF49">
            <v>1905495</v>
          </cell>
          <cell r="CG49">
            <v>1900802</v>
          </cell>
          <cell r="CH49">
            <v>1911485</v>
          </cell>
          <cell r="CI49">
            <v>1928586</v>
          </cell>
          <cell r="CJ49">
            <v>2063479</v>
          </cell>
          <cell r="CK49">
            <v>2041690</v>
          </cell>
          <cell r="CL49">
            <v>2053824</v>
          </cell>
          <cell r="CM49">
            <v>2132336</v>
          </cell>
          <cell r="CN49">
            <v>2074929</v>
          </cell>
          <cell r="CO49">
            <v>2073144</v>
          </cell>
          <cell r="CP49">
            <v>2088544</v>
          </cell>
          <cell r="CQ49">
            <v>2073408</v>
          </cell>
          <cell r="CR49">
            <v>2154496</v>
          </cell>
          <cell r="CS49">
            <v>2159748</v>
          </cell>
          <cell r="CT49">
            <v>2080839</v>
          </cell>
          <cell r="CU49">
            <v>2032789</v>
          </cell>
          <cell r="CV49">
            <v>2044903</v>
          </cell>
          <cell r="CW49">
            <v>1975069</v>
          </cell>
          <cell r="CX49">
            <v>1957169</v>
          </cell>
          <cell r="CY49">
            <v>1914759</v>
          </cell>
          <cell r="CZ49">
            <v>1914759</v>
          </cell>
          <cell r="DA49">
            <v>1929129</v>
          </cell>
          <cell r="DB49">
            <v>1905126</v>
          </cell>
          <cell r="DC49">
            <v>1869047</v>
          </cell>
          <cell r="DD49"/>
          <cell r="DE49">
            <v>201197</v>
          </cell>
          <cell r="DF49">
            <v>164367</v>
          </cell>
          <cell r="DG49"/>
          <cell r="DH49">
            <v>365564</v>
          </cell>
          <cell r="DI49">
            <v>256856</v>
          </cell>
          <cell r="DJ49">
            <v>49881</v>
          </cell>
          <cell r="DK49">
            <v>92697</v>
          </cell>
          <cell r="DL49">
            <v>142578</v>
          </cell>
          <cell r="DM49">
            <v>108708</v>
          </cell>
          <cell r="DN49">
            <v>3352951</v>
          </cell>
        </row>
        <row r="50">
          <cell r="B50" t="str">
            <v>Middle East Bank</v>
          </cell>
          <cell r="C50">
            <v>11.977513</v>
          </cell>
          <cell r="D50">
            <v>5.6418850000000003</v>
          </cell>
          <cell r="E50">
            <v>9.3469700000000007</v>
          </cell>
          <cell r="F50">
            <v>1.330635</v>
          </cell>
          <cell r="G50">
            <v>1.354042</v>
          </cell>
          <cell r="H50">
            <v>1.4400999999999999</v>
          </cell>
          <cell r="I50">
            <v>5.2237780000000003</v>
          </cell>
          <cell r="J50">
            <v>2.0541E-2</v>
          </cell>
          <cell r="K50">
            <v>5.7186000000000001E-2</v>
          </cell>
          <cell r="L50"/>
          <cell r="M50">
            <v>1.9129720768462041E-3</v>
          </cell>
          <cell r="N50">
            <v>1.8806391277339236E-3</v>
          </cell>
          <cell r="O50">
            <v>1.8209353142445543E-3</v>
          </cell>
          <cell r="P50">
            <v>1.8384441104428977E-3</v>
          </cell>
          <cell r="Q50">
            <v>1.8013977835241667E-3</v>
          </cell>
          <cell r="R50">
            <v>1.1338101159467694E-3</v>
          </cell>
          <cell r="S50"/>
          <cell r="T50">
            <v>1.9640028216748309E-3</v>
          </cell>
          <cell r="U50">
            <v>1.8533214579061158E-3</v>
          </cell>
          <cell r="V50">
            <v>2.1685538267046693E-3</v>
          </cell>
          <cell r="W50">
            <v>1.6063595821591127E-3</v>
          </cell>
          <cell r="X50">
            <v>9.9790002300268973E-4</v>
          </cell>
          <cell r="Y50">
            <v>0.11275667046573637</v>
          </cell>
          <cell r="Z50">
            <v>1.3825312321260044E-2</v>
          </cell>
          <cell r="AA50">
            <v>0.25920741654794671</v>
          </cell>
          <cell r="AB50">
            <v>0.25472655997249499</v>
          </cell>
          <cell r="AC50">
            <v>0.44743104081458118</v>
          </cell>
          <cell r="AD50">
            <v>0.64497904687162</v>
          </cell>
          <cell r="AE50">
            <v>6.0569141599113946E-2</v>
          </cell>
          <cell r="AF50">
            <v>0.68677851445495242</v>
          </cell>
          <cell r="AG50">
            <v>0.10854330686419449</v>
          </cell>
          <cell r="AH50">
            <v>6.3352919016045062E-2</v>
          </cell>
          <cell r="AI50">
            <v>4.5190387848149424E-2</v>
          </cell>
          <cell r="AJ50">
            <v>0.60360576743051486</v>
          </cell>
          <cell r="AK50">
            <v>3.3190423578208939E-3</v>
          </cell>
          <cell r="AL50">
            <v>9.3487398928817191E-4</v>
          </cell>
          <cell r="AM50">
            <v>2.3061121402697276E-3</v>
          </cell>
          <cell r="AN50">
            <v>11977513</v>
          </cell>
          <cell r="AO50">
            <v>11186376</v>
          </cell>
          <cell r="AP50">
            <v>10548437</v>
          </cell>
          <cell r="AQ50">
            <v>10259401</v>
          </cell>
          <cell r="AR50">
            <v>9684410</v>
          </cell>
          <cell r="AS50">
            <v>11021603</v>
          </cell>
          <cell r="AT50">
            <v>11047315</v>
          </cell>
          <cell r="AU50">
            <v>10187423</v>
          </cell>
          <cell r="AV50">
            <v>8963839</v>
          </cell>
          <cell r="AW50">
            <v>8466284</v>
          </cell>
          <cell r="AX50">
            <v>6913684</v>
          </cell>
          <cell r="AY50">
            <v>6607009</v>
          </cell>
          <cell r="AZ50">
            <v>5620524</v>
          </cell>
          <cell r="BA50">
            <v>5360864</v>
          </cell>
          <cell r="BB50">
            <v>5343660</v>
          </cell>
          <cell r="BC50">
            <v>5165484</v>
          </cell>
          <cell r="BD50">
            <v>5090148</v>
          </cell>
          <cell r="BE50">
            <v>5121036</v>
          </cell>
          <cell r="BF50">
            <v>5092123</v>
          </cell>
          <cell r="BG50">
            <v>5249639</v>
          </cell>
          <cell r="BH50">
            <v>5280693</v>
          </cell>
          <cell r="BI50">
            <v>5233522</v>
          </cell>
          <cell r="BJ50">
            <v>5237919</v>
          </cell>
          <cell r="BK50">
            <v>5443993</v>
          </cell>
          <cell r="BL50">
            <v>5375994</v>
          </cell>
          <cell r="BM50">
            <v>5677553</v>
          </cell>
          <cell r="BN50">
            <v>6288542</v>
          </cell>
          <cell r="BO50">
            <v>6192662</v>
          </cell>
          <cell r="BP50">
            <v>5836720</v>
          </cell>
          <cell r="BQ50">
            <v>5936601</v>
          </cell>
          <cell r="BR50">
            <v>5906089</v>
          </cell>
          <cell r="BS50">
            <v>6153754</v>
          </cell>
          <cell r="BT50">
            <v>6204136</v>
          </cell>
          <cell r="BU50">
            <v>5765799</v>
          </cell>
          <cell r="BV50">
            <v>1440100</v>
          </cell>
          <cell r="BW50">
            <v>1400069</v>
          </cell>
          <cell r="BX50">
            <v>1358025</v>
          </cell>
          <cell r="BY50">
            <v>1327137</v>
          </cell>
          <cell r="BZ50">
            <v>1300810</v>
          </cell>
          <cell r="CA50">
            <v>1274338</v>
          </cell>
          <cell r="CB50">
            <v>1211034</v>
          </cell>
          <cell r="CC50">
            <v>1191351</v>
          </cell>
          <cell r="CD50">
            <v>1183564</v>
          </cell>
          <cell r="CE50">
            <v>1155784</v>
          </cell>
          <cell r="CF50">
            <v>1220672</v>
          </cell>
          <cell r="CG50">
            <v>1218322</v>
          </cell>
          <cell r="CH50">
            <v>1192491</v>
          </cell>
          <cell r="CI50">
            <v>1157878</v>
          </cell>
          <cell r="CJ50">
            <v>1061671</v>
          </cell>
          <cell r="CK50">
            <v>1083394</v>
          </cell>
          <cell r="CL50">
            <v>1098966</v>
          </cell>
          <cell r="CM50">
            <v>1161853</v>
          </cell>
          <cell r="CN50">
            <v>1143420</v>
          </cell>
          <cell r="CO50">
            <v>1178364</v>
          </cell>
          <cell r="CP50">
            <v>1213931</v>
          </cell>
          <cell r="CQ50">
            <v>1192109</v>
          </cell>
          <cell r="CR50">
            <v>1235641</v>
          </cell>
          <cell r="CS50">
            <v>1237851</v>
          </cell>
          <cell r="CT50">
            <v>1252646</v>
          </cell>
          <cell r="CU50">
            <v>1263462</v>
          </cell>
          <cell r="CV50">
            <v>1197477</v>
          </cell>
          <cell r="CW50">
            <v>1193546</v>
          </cell>
          <cell r="CX50">
            <v>1211872</v>
          </cell>
          <cell r="CY50">
            <v>1233695</v>
          </cell>
          <cell r="CZ50">
            <v>1233695</v>
          </cell>
          <cell r="DA50">
            <v>1216395</v>
          </cell>
          <cell r="DB50">
            <v>1169933</v>
          </cell>
          <cell r="DC50">
            <v>1175205</v>
          </cell>
          <cell r="DD50"/>
          <cell r="DE50">
            <v>88939</v>
          </cell>
          <cell r="DF50">
            <v>109838</v>
          </cell>
          <cell r="DG50"/>
          <cell r="DH50">
            <v>198777</v>
          </cell>
          <cell r="DI50">
            <v>128207</v>
          </cell>
          <cell r="DJ50">
            <v>244875</v>
          </cell>
          <cell r="DK50">
            <v>111681</v>
          </cell>
          <cell r="DL50">
            <v>356556</v>
          </cell>
          <cell r="DM50">
            <v>40031</v>
          </cell>
          <cell r="DN50">
            <v>5641885</v>
          </cell>
        </row>
        <row r="51">
          <cell r="B51" t="str">
            <v>Spire Bank</v>
          </cell>
          <cell r="C51">
            <v>3.7136900000000002</v>
          </cell>
          <cell r="D51">
            <v>1.8463449999999999</v>
          </cell>
          <cell r="E51">
            <v>1.9160429999999999</v>
          </cell>
          <cell r="F51">
            <v>-0.55029600000000001</v>
          </cell>
          <cell r="G51">
            <v>-0.51927900000000005</v>
          </cell>
          <cell r="H51">
            <v>0.22448299999999999</v>
          </cell>
          <cell r="I51">
            <v>2.4813499999999999</v>
          </cell>
          <cell r="J51">
            <v>2.3370000000000001E-3</v>
          </cell>
          <cell r="K51">
            <v>-0.18747900000000001</v>
          </cell>
          <cell r="L51"/>
          <cell r="M51">
            <v>4.3462748054179736E-4</v>
          </cell>
          <cell r="N51">
            <v>0</v>
          </cell>
          <cell r="O51">
            <v>-3.4659805621460311E-4</v>
          </cell>
          <cell r="P51">
            <v>-2.3365803577224138E-4</v>
          </cell>
          <cell r="Q51">
            <v>-1.4727627550347605E-4</v>
          </cell>
          <cell r="R51">
            <v>-1.2604298220518799E-4</v>
          </cell>
          <cell r="S51"/>
          <cell r="T51">
            <v>6.0894925673014117E-4</v>
          </cell>
          <cell r="U51">
            <v>6.0651197378139873E-4</v>
          </cell>
          <cell r="V51">
            <v>4.4453361675288297E-4</v>
          </cell>
          <cell r="W51">
            <v>2.5039956814236795E-4</v>
          </cell>
          <cell r="X51">
            <v>-3.2715227225635865E-3</v>
          </cell>
          <cell r="Y51">
            <v>-6.7035454800586232</v>
          </cell>
          <cell r="Z51">
            <v>-0.40521206670454452</v>
          </cell>
          <cell r="AA51">
            <v>-0.20927277490075968</v>
          </cell>
          <cell r="AB51">
            <v>-0.22177282527656317</v>
          </cell>
          <cell r="AC51">
            <v>0.45457692497898222</v>
          </cell>
          <cell r="AD51">
            <v>5.4108847238019884</v>
          </cell>
          <cell r="AE51">
            <v>0.60720603295782516</v>
          </cell>
          <cell r="AF51">
            <v>0.84943700843515557</v>
          </cell>
          <cell r="AG51">
            <v>6.3807856873867461E-2</v>
          </cell>
          <cell r="AH51">
            <v>2.1255194100920433E-2</v>
          </cell>
          <cell r="AI51">
            <v>4.2552662772947031E-2</v>
          </cell>
          <cell r="AJ51">
            <v>0.96362398964950158</v>
          </cell>
          <cell r="AK51">
            <v>2.1854656325934299E-4</v>
          </cell>
          <cell r="AL51">
            <v>0</v>
          </cell>
          <cell r="AM51">
            <v>1.2819903782469461E-4</v>
          </cell>
          <cell r="AN51">
            <v>3713690</v>
          </cell>
          <cell r="AO51">
            <v>0</v>
          </cell>
          <cell r="AP51">
            <v>4226650</v>
          </cell>
          <cell r="AQ51">
            <v>4514148</v>
          </cell>
          <cell r="AR51">
            <v>4679366</v>
          </cell>
          <cell r="AS51">
            <v>5114288</v>
          </cell>
          <cell r="AT51">
            <v>6195518</v>
          </cell>
          <cell r="AU51">
            <v>6130265</v>
          </cell>
          <cell r="AV51">
            <v>6535587</v>
          </cell>
          <cell r="AW51">
            <v>6860301</v>
          </cell>
          <cell r="AX51">
            <v>6663514</v>
          </cell>
          <cell r="AY51">
            <v>7377349</v>
          </cell>
          <cell r="AZ51">
            <v>8516128</v>
          </cell>
          <cell r="BA51">
            <v>9223078</v>
          </cell>
          <cell r="BB51">
            <v>10827687</v>
          </cell>
          <cell r="BC51">
            <v>10965040</v>
          </cell>
          <cell r="BD51">
            <v>11203247</v>
          </cell>
          <cell r="BE51">
            <v>11147949</v>
          </cell>
          <cell r="BF51">
            <v>11686475</v>
          </cell>
          <cell r="BG51">
            <v>13074106</v>
          </cell>
          <cell r="BH51">
            <v>13185616</v>
          </cell>
          <cell r="BI51">
            <v>13802498</v>
          </cell>
          <cell r="BJ51">
            <v>14204005</v>
          </cell>
          <cell r="BK51">
            <v>14382397</v>
          </cell>
          <cell r="BL51">
            <v>15107721</v>
          </cell>
          <cell r="BM51">
            <v>14469562</v>
          </cell>
          <cell r="BN51">
            <v>15826494</v>
          </cell>
          <cell r="BO51">
            <v>16857598</v>
          </cell>
          <cell r="BP51">
            <v>16800655</v>
          </cell>
          <cell r="BQ51">
            <v>16589359</v>
          </cell>
          <cell r="BR51">
            <v>17019940</v>
          </cell>
          <cell r="BS51">
            <v>16250564</v>
          </cell>
          <cell r="BT51">
            <v>16544140</v>
          </cell>
          <cell r="BU51">
            <v>15562476</v>
          </cell>
          <cell r="BV51">
            <v>224483</v>
          </cell>
          <cell r="BW51">
            <v>0</v>
          </cell>
          <cell r="BX51">
            <v>-2623862</v>
          </cell>
          <cell r="BY51">
            <v>-2324570</v>
          </cell>
          <cell r="BZ51">
            <v>-2083344</v>
          </cell>
          <cell r="CA51">
            <v>-1819961</v>
          </cell>
          <cell r="CB51">
            <v>-1320406</v>
          </cell>
          <cell r="CC51">
            <v>-1098807</v>
          </cell>
          <cell r="CD51">
            <v>-806676</v>
          </cell>
          <cell r="CE51">
            <v>-551990</v>
          </cell>
          <cell r="CF51">
            <v>-291997</v>
          </cell>
          <cell r="CG51">
            <v>1530</v>
          </cell>
          <cell r="CH51">
            <v>-923614</v>
          </cell>
          <cell r="CI51">
            <v>-1029954</v>
          </cell>
          <cell r="CJ51">
            <v>551632</v>
          </cell>
          <cell r="CK51">
            <v>768190</v>
          </cell>
          <cell r="CL51">
            <v>992269</v>
          </cell>
          <cell r="CM51">
            <v>1187760</v>
          </cell>
          <cell r="CN51">
            <v>1425436</v>
          </cell>
          <cell r="CO51">
            <v>1628858</v>
          </cell>
          <cell r="CP51">
            <v>1717309</v>
          </cell>
          <cell r="CQ51">
            <v>1817222</v>
          </cell>
          <cell r="CR51">
            <v>2037416</v>
          </cell>
          <cell r="CS51">
            <v>2182475</v>
          </cell>
          <cell r="CT51">
            <v>1933604</v>
          </cell>
          <cell r="CU51">
            <v>2068854</v>
          </cell>
          <cell r="CV51">
            <v>1993347</v>
          </cell>
          <cell r="CW51">
            <v>2106331</v>
          </cell>
          <cell r="CX51">
            <v>1718831</v>
          </cell>
          <cell r="CY51">
            <v>1154947</v>
          </cell>
          <cell r="CZ51">
            <v>1154947</v>
          </cell>
          <cell r="DA51">
            <v>1526979</v>
          </cell>
          <cell r="DB51">
            <v>1408728</v>
          </cell>
          <cell r="DC51">
            <v>1371482</v>
          </cell>
          <cell r="DD51"/>
          <cell r="DE51">
            <v>18384</v>
          </cell>
          <cell r="DF51">
            <v>22058</v>
          </cell>
          <cell r="DG51"/>
          <cell r="DH51">
            <v>40442</v>
          </cell>
          <cell r="DI51">
            <v>218827</v>
          </cell>
          <cell r="DJ51">
            <v>1966710</v>
          </cell>
          <cell r="DK51">
            <v>348600</v>
          </cell>
          <cell r="DL51">
            <v>2315310</v>
          </cell>
          <cell r="DM51">
            <v>-188104</v>
          </cell>
          <cell r="DN51">
            <v>1846345</v>
          </cell>
        </row>
        <row r="52">
          <cell r="B52" t="str">
            <v>Total - Tier 3</v>
          </cell>
          <cell r="C52">
            <v>560.48896100000002</v>
          </cell>
          <cell r="D52">
            <v>286.26371399999994</v>
          </cell>
          <cell r="E52">
            <v>389.32672500000007</v>
          </cell>
          <cell r="F52">
            <v>55.263186999999988</v>
          </cell>
          <cell r="G52">
            <v>67.417669000000004</v>
          </cell>
          <cell r="H52">
            <v>80.957304999999991</v>
          </cell>
          <cell r="I52">
            <v>376.87177299999996</v>
          </cell>
          <cell r="J52">
            <v>0.62859500000000013</v>
          </cell>
          <cell r="K52">
            <v>0.56285900000000022</v>
          </cell>
          <cell r="L52"/>
          <cell r="M52">
            <v>9.0845236289074843E-2</v>
          </cell>
          <cell r="N52">
            <v>8.9562388468517967E-2</v>
          </cell>
          <cell r="O52">
            <v>8.9662209491995881E-2</v>
          </cell>
          <cell r="P52">
            <v>9.1204408296830894E-2</v>
          </cell>
          <cell r="Q52">
            <v>9.1966849426351721E-2</v>
          </cell>
          <cell r="R52">
            <v>9.0288445383396934E-2</v>
          </cell>
          <cell r="S52">
            <v>0</v>
          </cell>
          <cell r="T52">
            <v>9.1905715395307397E-2</v>
          </cell>
          <cell r="U52">
            <v>9.4035713910528021E-2</v>
          </cell>
          <cell r="V52">
            <v>9.0326165520713805E-2</v>
          </cell>
          <cell r="W52">
            <v>9.0303827951203286E-2</v>
          </cell>
          <cell r="X52">
            <v>9.8219320995920501E-3</v>
          </cell>
          <cell r="Y52">
            <v>3.5427022352906637E-2</v>
          </cell>
          <cell r="Z52">
            <v>5.1751643827237367E-3</v>
          </cell>
          <cell r="AA52">
            <v>0.17888755229222225</v>
          </cell>
          <cell r="AB52">
            <v>0.14663657763512045</v>
          </cell>
          <cell r="AC52">
            <v>0.30230866760816166</v>
          </cell>
          <cell r="AD52">
            <v>0.78559356286884907</v>
          </cell>
          <cell r="AE52">
            <v>0.17634810007338397</v>
          </cell>
          <cell r="AF52">
            <v>0.51959252306736747</v>
          </cell>
          <cell r="AG52">
            <v>0.10389330625146197</v>
          </cell>
          <cell r="AH52">
            <v>4.8369244756213528E-2</v>
          </cell>
          <cell r="AI52">
            <v>5.5524061495248439E-2</v>
          </cell>
          <cell r="AJ52">
            <v>0.73527886892429462</v>
          </cell>
          <cell r="AK52">
            <v>7.4821790531270582E-2</v>
          </cell>
          <cell r="AL52">
            <v>3.1987068420297186E-2</v>
          </cell>
          <cell r="AM52">
            <v>6.0400227910017527E-2</v>
          </cell>
          <cell r="AN52">
            <v>560488961</v>
          </cell>
          <cell r="AO52">
            <v>541882206</v>
          </cell>
          <cell r="AP52">
            <v>529077294</v>
          </cell>
          <cell r="AQ52">
            <v>523052390</v>
          </cell>
          <cell r="AR52">
            <v>516897668</v>
          </cell>
          <cell r="AS52">
            <v>517612527</v>
          </cell>
          <cell r="AT52">
            <v>476570875</v>
          </cell>
          <cell r="AU52">
            <v>476501338</v>
          </cell>
          <cell r="AV52">
            <v>455114258</v>
          </cell>
          <cell r="AW52">
            <v>453055395</v>
          </cell>
          <cell r="AX52">
            <v>429636547</v>
          </cell>
          <cell r="AY52">
            <v>431309812</v>
          </cell>
          <cell r="AZ52">
            <v>421866887</v>
          </cell>
          <cell r="BA52">
            <v>423956044</v>
          </cell>
          <cell r="BB52">
            <v>410947884</v>
          </cell>
          <cell r="BC52">
            <v>420498611</v>
          </cell>
          <cell r="BD52">
            <v>404009782</v>
          </cell>
          <cell r="BE52">
            <v>413750891</v>
          </cell>
          <cell r="BF52">
            <v>409126309</v>
          </cell>
          <cell r="BG52">
            <v>419051226</v>
          </cell>
          <cell r="BH52">
            <v>409419179</v>
          </cell>
          <cell r="BI52">
            <v>405970076</v>
          </cell>
          <cell r="BJ52">
            <v>414519602</v>
          </cell>
          <cell r="BK52">
            <v>408700759</v>
          </cell>
          <cell r="BL52">
            <v>414163443</v>
          </cell>
          <cell r="BM52">
            <v>413506368</v>
          </cell>
          <cell r="BN52">
            <v>410124244</v>
          </cell>
          <cell r="BO52">
            <v>404440144</v>
          </cell>
          <cell r="BP52">
            <v>390673793</v>
          </cell>
          <cell r="BQ52">
            <v>382621672</v>
          </cell>
          <cell r="BR52">
            <v>358363597</v>
          </cell>
          <cell r="BS52">
            <v>341990171</v>
          </cell>
          <cell r="BT52">
            <v>329980839</v>
          </cell>
          <cell r="BU52">
            <v>319172463</v>
          </cell>
          <cell r="BV52">
            <v>80957305</v>
          </cell>
          <cell r="BW52">
            <v>80076607</v>
          </cell>
          <cell r="BX52">
            <v>77178812</v>
          </cell>
          <cell r="BY52">
            <v>77763092</v>
          </cell>
          <cell r="BZ52">
            <v>76533943</v>
          </cell>
          <cell r="CA52">
            <v>75865394</v>
          </cell>
          <cell r="CB52">
            <v>75146500</v>
          </cell>
          <cell r="CC52">
            <v>72975961</v>
          </cell>
          <cell r="CD52">
            <v>69805190</v>
          </cell>
          <cell r="CE52">
            <v>69699440</v>
          </cell>
          <cell r="CF52">
            <v>71696499</v>
          </cell>
          <cell r="CG52">
            <v>71670560</v>
          </cell>
          <cell r="CH52">
            <v>70330759</v>
          </cell>
          <cell r="CI52">
            <v>67952908</v>
          </cell>
          <cell r="CJ52">
            <v>67947746</v>
          </cell>
          <cell r="CK52">
            <v>69028440</v>
          </cell>
          <cell r="CL52">
            <v>70843549</v>
          </cell>
          <cell r="CM52">
            <v>74682041</v>
          </cell>
          <cell r="CN52">
            <v>75249051</v>
          </cell>
          <cell r="CO52">
            <v>74546628</v>
          </cell>
          <cell r="CP52">
            <v>91512918</v>
          </cell>
          <cell r="CQ52">
            <v>71846469</v>
          </cell>
          <cell r="CR52">
            <v>70378124</v>
          </cell>
          <cell r="CS52">
            <v>69555263</v>
          </cell>
          <cell r="CT52">
            <v>66091234</v>
          </cell>
          <cell r="CU52">
            <v>64997357</v>
          </cell>
          <cell r="CV52">
            <v>62851678</v>
          </cell>
          <cell r="CW52">
            <v>62796593</v>
          </cell>
          <cell r="CX52">
            <v>60155212</v>
          </cell>
          <cell r="CY52">
            <v>54952778</v>
          </cell>
          <cell r="CZ52">
            <v>54526306</v>
          </cell>
          <cell r="DA52">
            <v>51217059</v>
          </cell>
          <cell r="DB52">
            <v>48413960</v>
          </cell>
          <cell r="DC52">
            <v>47172657</v>
          </cell>
          <cell r="DD52">
            <v>0</v>
          </cell>
          <cell r="DE52">
            <v>2513098</v>
          </cell>
          <cell r="DF52">
            <v>5799922</v>
          </cell>
          <cell r="DG52">
            <v>0</v>
          </cell>
          <cell r="DH52">
            <v>8313020</v>
          </cell>
          <cell r="DI52">
            <v>6530655</v>
          </cell>
          <cell r="DJ52">
            <v>28875984</v>
          </cell>
          <cell r="DK52">
            <v>26698303</v>
          </cell>
          <cell r="DL52">
            <v>55574287</v>
          </cell>
          <cell r="DM52">
            <v>713119</v>
          </cell>
          <cell r="DN52">
            <v>286263714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DE53"/>
          <cell r="DF53"/>
          <cell r="DI53"/>
          <cell r="DJ53"/>
          <cell r="DK53"/>
          <cell r="DN53"/>
        </row>
        <row r="54">
          <cell r="B54" t="str">
            <v>TOTAL/ Average</v>
          </cell>
          <cell r="C54">
            <v>6098.5212790000005</v>
          </cell>
          <cell r="D54">
            <v>3044.2020599999996</v>
          </cell>
          <cell r="E54">
            <v>4310.2319550000011</v>
          </cell>
          <cell r="F54">
            <v>763.64672399999995</v>
          </cell>
          <cell r="G54">
            <v>895.3288950000001</v>
          </cell>
          <cell r="H54">
            <v>896.4991500000001</v>
          </cell>
          <cell r="I54">
            <v>4719.2071689999993</v>
          </cell>
          <cell r="J54">
            <v>11.382465000000002</v>
          </cell>
          <cell r="K54">
            <v>57.306342000000001</v>
          </cell>
          <cell r="L54">
            <v>0</v>
          </cell>
          <cell r="M54">
            <v>0.99999999999999967</v>
          </cell>
          <cell r="N54">
            <v>1</v>
          </cell>
          <cell r="O54">
            <v>1</v>
          </cell>
          <cell r="P54">
            <v>0.99999999999999989</v>
          </cell>
          <cell r="Q54">
            <v>1</v>
          </cell>
          <cell r="R54">
            <v>1</v>
          </cell>
          <cell r="S54"/>
          <cell r="T54">
            <v>1</v>
          </cell>
          <cell r="U54">
            <v>1</v>
          </cell>
          <cell r="V54">
            <v>0.99999999999999989</v>
          </cell>
          <cell r="W54">
            <v>1</v>
          </cell>
          <cell r="X54">
            <v>1.0000000000000002</v>
          </cell>
          <cell r="Y54">
            <v>0.18734552873499963</v>
          </cell>
          <cell r="Z54">
            <v>2.7675233201618025E-2</v>
          </cell>
          <cell r="AA54">
            <v>0.18972019301914234</v>
          </cell>
          <cell r="AB54">
            <v>0.1618167409594389</v>
          </cell>
          <cell r="AC54">
            <v>0.31720038551291402</v>
          </cell>
          <cell r="AD54">
            <v>0.44915343729581469</v>
          </cell>
          <cell r="AE54">
            <v>0.12223594124609391</v>
          </cell>
          <cell r="AF54">
            <v>0.55267117476086292</v>
          </cell>
          <cell r="AG54">
            <v>0.10639123930494081</v>
          </cell>
          <cell r="AH54">
            <v>3.4564731401255079E-2</v>
          </cell>
          <cell r="AI54">
            <v>7.1826507903685721E-2</v>
          </cell>
          <cell r="AJ54">
            <v>0.70627337270529766</v>
          </cell>
          <cell r="AK54">
            <v>0.99978145343674052</v>
          </cell>
          <cell r="AL54">
            <v>0.99615873806703337</v>
          </cell>
          <cell r="AM54">
            <v>0.99849940604909571</v>
          </cell>
          <cell r="AN54">
            <v>6098521279</v>
          </cell>
          <cell r="AO54">
            <v>6018291091</v>
          </cell>
          <cell r="AP54">
            <v>5797873831</v>
          </cell>
          <cell r="AQ54">
            <v>5663284680</v>
          </cell>
          <cell r="AR54">
            <v>5508799112</v>
          </cell>
          <cell r="AS54">
            <v>5405746496</v>
          </cell>
          <cell r="AT54">
            <v>5216455108</v>
          </cell>
          <cell r="AU54">
            <v>5185805074</v>
          </cell>
          <cell r="AV54">
            <v>4972082036</v>
          </cell>
          <cell r="AW54">
            <v>4809995893</v>
          </cell>
          <cell r="AX54">
            <v>4723759614</v>
          </cell>
          <cell r="AY54">
            <v>4634502440</v>
          </cell>
          <cell r="AZ54">
            <v>4316544802</v>
          </cell>
          <cell r="BA54">
            <v>3971216582</v>
          </cell>
          <cell r="BB54">
            <v>4348797885</v>
          </cell>
          <cell r="BC54">
            <v>4010760709</v>
          </cell>
          <cell r="BD54">
            <v>3828579689</v>
          </cell>
          <cell r="BE54">
            <v>3810113858</v>
          </cell>
          <cell r="BF54">
            <v>3787939032</v>
          </cell>
          <cell r="BG54">
            <v>3718328587</v>
          </cell>
          <cell r="BH54">
            <v>3614256609</v>
          </cell>
          <cell r="BI54">
            <v>3505329838</v>
          </cell>
          <cell r="BJ54">
            <v>3543749847</v>
          </cell>
          <cell r="BK54">
            <v>3437789852</v>
          </cell>
          <cell r="BL54">
            <v>3325278228</v>
          </cell>
          <cell r="BM54">
            <v>3295667304</v>
          </cell>
          <cell r="BN54">
            <v>3187533317</v>
          </cell>
          <cell r="BO54">
            <v>3154245533</v>
          </cell>
          <cell r="BP54">
            <v>2973920174</v>
          </cell>
          <cell r="BQ54">
            <v>2863023794</v>
          </cell>
          <cell r="BR54">
            <v>2724462999</v>
          </cell>
          <cell r="BS54">
            <v>2624486759</v>
          </cell>
          <cell r="BT54">
            <v>2502841147</v>
          </cell>
          <cell r="BU54">
            <v>2433495538</v>
          </cell>
          <cell r="BV54">
            <v>896499150</v>
          </cell>
          <cell r="BW54">
            <v>893432055</v>
          </cell>
          <cell r="BX54">
            <v>869920537</v>
          </cell>
          <cell r="BY54">
            <v>841471120</v>
          </cell>
          <cell r="BZ54">
            <v>817116577</v>
          </cell>
          <cell r="CA54">
            <v>807463900</v>
          </cell>
          <cell r="CB54">
            <v>783669526</v>
          </cell>
          <cell r="CC54">
            <v>762970940</v>
          </cell>
          <cell r="CD54">
            <v>745822239</v>
          </cell>
          <cell r="CE54">
            <v>728517618</v>
          </cell>
          <cell r="CF54">
            <v>733913548</v>
          </cell>
          <cell r="CG54">
            <v>652111456</v>
          </cell>
          <cell r="CH54">
            <v>683469643</v>
          </cell>
          <cell r="CI54">
            <v>621682040</v>
          </cell>
          <cell r="CJ54">
            <v>640607064</v>
          </cell>
          <cell r="CK54">
            <v>601342860</v>
          </cell>
          <cell r="CL54">
            <v>605028951</v>
          </cell>
          <cell r="CM54">
            <v>616240724</v>
          </cell>
          <cell r="CN54">
            <v>605814930</v>
          </cell>
          <cell r="CO54">
            <v>579790864</v>
          </cell>
          <cell r="CP54">
            <v>597340172</v>
          </cell>
          <cell r="CQ54">
            <v>561821153</v>
          </cell>
          <cell r="CR54">
            <v>557486831</v>
          </cell>
          <cell r="CS54">
            <v>530770439</v>
          </cell>
          <cell r="CT54">
            <v>513140413</v>
          </cell>
          <cell r="CU54">
            <v>507395372</v>
          </cell>
          <cell r="CV54">
            <v>491686154</v>
          </cell>
          <cell r="CW54">
            <v>488043270</v>
          </cell>
          <cell r="CX54">
            <v>477867067</v>
          </cell>
          <cell r="CY54">
            <v>452538251</v>
          </cell>
          <cell r="CZ54">
            <v>452111779</v>
          </cell>
          <cell r="DA54">
            <v>439822307</v>
          </cell>
          <cell r="DB54">
            <v>411596767</v>
          </cell>
          <cell r="DC54">
            <v>395141595</v>
          </cell>
          <cell r="DD54">
            <v>0</v>
          </cell>
          <cell r="DE54">
            <v>39418418</v>
          </cell>
          <cell r="DF54">
            <v>84851349</v>
          </cell>
          <cell r="DG54">
            <v>0</v>
          </cell>
          <cell r="DH54">
            <v>124269767</v>
          </cell>
          <cell r="DI54">
            <v>55816193</v>
          </cell>
          <cell r="DJ54">
            <v>220554835</v>
          </cell>
          <cell r="DK54">
            <v>178515797</v>
          </cell>
          <cell r="DL54">
            <v>399070632</v>
          </cell>
          <cell r="DM54">
            <v>41916951</v>
          </cell>
          <cell r="DN54">
            <v>3044202060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</row>
        <row r="57">
          <cell r="B57" t="str">
            <v>Mar 2022 (Ranking out of 9 banks)</v>
          </cell>
          <cell r="C57">
            <v>7</v>
          </cell>
          <cell r="D57">
            <v>8</v>
          </cell>
          <cell r="E57">
            <v>9</v>
          </cell>
          <cell r="F57">
            <v>5</v>
          </cell>
          <cell r="G57">
            <v>6</v>
          </cell>
          <cell r="H57">
            <v>5</v>
          </cell>
          <cell r="I57">
            <v>9</v>
          </cell>
          <cell r="J57">
            <v>8</v>
          </cell>
          <cell r="K57">
            <v>8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/>
          <cell r="S57" t="e">
            <v>#N/A</v>
          </cell>
          <cell r="T57">
            <v>7</v>
          </cell>
          <cell r="U57">
            <v>8</v>
          </cell>
          <cell r="V57">
            <v>9</v>
          </cell>
          <cell r="W57">
            <v>5</v>
          </cell>
          <cell r="X57">
            <v>8</v>
          </cell>
          <cell r="Y57">
            <v>9</v>
          </cell>
          <cell r="Z57">
            <v>9</v>
          </cell>
          <cell r="AA57">
            <v>1</v>
          </cell>
          <cell r="AB57">
            <v>1</v>
          </cell>
          <cell r="AC57">
            <v>9</v>
          </cell>
          <cell r="AD57">
            <v>4</v>
          </cell>
          <cell r="AE57">
            <v>8</v>
          </cell>
          <cell r="AF57">
            <v>9</v>
          </cell>
          <cell r="AG57">
            <v>9</v>
          </cell>
          <cell r="AH57">
            <v>9</v>
          </cell>
          <cell r="AI57">
            <v>9</v>
          </cell>
          <cell r="AJ57">
            <v>6</v>
          </cell>
          <cell r="AK57">
            <v>9</v>
          </cell>
          <cell r="AL57">
            <v>5</v>
          </cell>
          <cell r="AM57">
            <v>8</v>
          </cell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</row>
        <row r="58">
          <cell r="B58" t="str">
            <v>Dec 2021 (Ranking out of 9 banks)</v>
          </cell>
          <cell r="C58">
            <v>7</v>
          </cell>
          <cell r="D58">
            <v>8</v>
          </cell>
          <cell r="E58">
            <v>9</v>
          </cell>
          <cell r="F58">
            <v>5</v>
          </cell>
          <cell r="G58">
            <v>6</v>
          </cell>
          <cell r="H58">
            <v>5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 t="e">
            <v>#N/A</v>
          </cell>
          <cell r="T58">
            <v>7</v>
          </cell>
          <cell r="U58">
            <v>8</v>
          </cell>
          <cell r="V58">
            <v>9</v>
          </cell>
          <cell r="W58">
            <v>5</v>
          </cell>
          <cell r="X58">
            <v>9</v>
          </cell>
          <cell r="Y58">
            <v>9</v>
          </cell>
          <cell r="Z58">
            <v>9</v>
          </cell>
          <cell r="AA58">
            <v>2</v>
          </cell>
          <cell r="AB58">
            <v>1</v>
          </cell>
          <cell r="AC58">
            <v>9</v>
          </cell>
          <cell r="AD58">
            <v>4</v>
          </cell>
          <cell r="AE58">
            <v>9</v>
          </cell>
          <cell r="AF58">
            <v>9</v>
          </cell>
          <cell r="AG58">
            <v>9</v>
          </cell>
          <cell r="AH58">
            <v>9</v>
          </cell>
          <cell r="AI58">
            <v>9</v>
          </cell>
          <cell r="AJ58">
            <v>7</v>
          </cell>
          <cell r="AK58">
            <v>9</v>
          </cell>
          <cell r="AL58">
            <v>7</v>
          </cell>
          <cell r="AM58">
            <v>9</v>
          </cell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</row>
        <row r="59">
          <cell r="B59" t="str">
            <v>Sep 2021 (Ranking out of 9 banks)</v>
          </cell>
          <cell r="C59">
            <v>7</v>
          </cell>
          <cell r="D59">
            <v>8</v>
          </cell>
          <cell r="E59">
            <v>7</v>
          </cell>
          <cell r="F59">
            <v>5</v>
          </cell>
          <cell r="G59">
            <v>6</v>
          </cell>
          <cell r="H59">
            <v>5</v>
          </cell>
          <cell r="I59">
            <v>9</v>
          </cell>
          <cell r="J59">
            <v>8</v>
          </cell>
          <cell r="K59">
            <v>9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/>
          <cell r="S59" t="e">
            <v>#N/A</v>
          </cell>
          <cell r="T59">
            <v>7</v>
          </cell>
          <cell r="U59">
            <v>8</v>
          </cell>
          <cell r="V59">
            <v>7</v>
          </cell>
          <cell r="W59"/>
          <cell r="X59">
            <v>9</v>
          </cell>
          <cell r="Y59">
            <v>9</v>
          </cell>
          <cell r="Z59">
            <v>9</v>
          </cell>
          <cell r="AA59">
            <v>1</v>
          </cell>
          <cell r="AB59">
            <v>1</v>
          </cell>
          <cell r="AC59">
            <v>9</v>
          </cell>
          <cell r="AD59">
            <v>3</v>
          </cell>
          <cell r="AE59">
            <v>8</v>
          </cell>
          <cell r="AF59">
            <v>9</v>
          </cell>
          <cell r="AG59">
            <v>9</v>
          </cell>
          <cell r="AH59">
            <v>9</v>
          </cell>
          <cell r="AI59">
            <v>9</v>
          </cell>
          <cell r="AJ59">
            <v>7</v>
          </cell>
          <cell r="AK59">
            <v>9</v>
          </cell>
          <cell r="AL59">
            <v>7</v>
          </cell>
          <cell r="AM59">
            <v>7</v>
          </cell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</row>
        <row r="60">
          <cell r="B60" t="str">
            <v>Jun 2021 (Ranking out of 9 banks)</v>
          </cell>
          <cell r="C60">
            <v>8</v>
          </cell>
          <cell r="D60">
            <v>8</v>
          </cell>
          <cell r="E60">
            <v>8</v>
          </cell>
          <cell r="F60">
            <v>5</v>
          </cell>
          <cell r="G60">
            <v>6</v>
          </cell>
          <cell r="H60">
            <v>5</v>
          </cell>
          <cell r="I60">
            <v>9</v>
          </cell>
          <cell r="J60">
            <v>8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/>
          <cell r="S60" t="e">
            <v>#N/A</v>
          </cell>
          <cell r="T60">
            <v>8</v>
          </cell>
          <cell r="U60">
            <v>8</v>
          </cell>
          <cell r="V60">
            <v>8</v>
          </cell>
          <cell r="W60"/>
          <cell r="X60">
            <v>9</v>
          </cell>
          <cell r="Y60">
            <v>9</v>
          </cell>
          <cell r="Z60">
            <v>9</v>
          </cell>
          <cell r="AA60">
            <v>1</v>
          </cell>
          <cell r="AB60">
            <v>1</v>
          </cell>
          <cell r="AC60">
            <v>9</v>
          </cell>
          <cell r="AD60">
            <v>1</v>
          </cell>
          <cell r="AE60">
            <v>6</v>
          </cell>
          <cell r="AF60">
            <v>9</v>
          </cell>
          <cell r="AG60">
            <v>9</v>
          </cell>
          <cell r="AH60">
            <v>9</v>
          </cell>
          <cell r="AI60">
            <v>9</v>
          </cell>
          <cell r="AJ60">
            <v>7</v>
          </cell>
          <cell r="AK60">
            <v>9</v>
          </cell>
          <cell r="AL60">
            <v>5</v>
          </cell>
          <cell r="AM60">
            <v>8</v>
          </cell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</row>
        <row r="61">
          <cell r="B61" t="str">
            <v>Mar 2021 (Ranking out of 9 banks)</v>
          </cell>
          <cell r="C61">
            <v>8</v>
          </cell>
          <cell r="D61">
            <v>7</v>
          </cell>
          <cell r="E61">
            <v>9</v>
          </cell>
          <cell r="F61">
            <v>5</v>
          </cell>
          <cell r="G61">
            <v>6</v>
          </cell>
          <cell r="H61">
            <v>5</v>
          </cell>
          <cell r="I61">
            <v>8</v>
          </cell>
          <cell r="J61">
            <v>8</v>
          </cell>
          <cell r="K61">
            <v>8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/>
          <cell r="S61" t="e">
            <v>#N/A</v>
          </cell>
          <cell r="T61">
            <v>8</v>
          </cell>
          <cell r="U61">
            <v>7</v>
          </cell>
          <cell r="V61">
            <v>9</v>
          </cell>
          <cell r="W61"/>
          <cell r="X61">
            <v>8</v>
          </cell>
          <cell r="Y61">
            <v>8</v>
          </cell>
          <cell r="Z61">
            <v>8</v>
          </cell>
          <cell r="AA61">
            <v>1</v>
          </cell>
          <cell r="AB61">
            <v>1</v>
          </cell>
          <cell r="AC61">
            <v>9</v>
          </cell>
          <cell r="AD61">
            <v>1</v>
          </cell>
          <cell r="AE61">
            <v>5</v>
          </cell>
          <cell r="AF61">
            <v>8</v>
          </cell>
          <cell r="AG61">
            <v>9</v>
          </cell>
          <cell r="AH61">
            <v>9</v>
          </cell>
          <cell r="AI61">
            <v>9</v>
          </cell>
          <cell r="AJ61">
            <v>5</v>
          </cell>
          <cell r="AK61">
            <v>8</v>
          </cell>
          <cell r="AL61">
            <v>5</v>
          </cell>
          <cell r="AM61">
            <v>8</v>
          </cell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</row>
        <row r="62">
          <cell r="B62" t="str">
            <v>Dec 2020 (Ranking out of 9 banks)</v>
          </cell>
          <cell r="C62">
            <v>8</v>
          </cell>
          <cell r="D62">
            <v>7</v>
          </cell>
          <cell r="E62">
            <v>9</v>
          </cell>
          <cell r="F62">
            <v>5</v>
          </cell>
          <cell r="G62">
            <v>6</v>
          </cell>
          <cell r="H62">
            <v>5</v>
          </cell>
          <cell r="I62">
            <v>8</v>
          </cell>
          <cell r="J62">
            <v>8</v>
          </cell>
          <cell r="K62">
            <v>9</v>
          </cell>
          <cell r="L62" t="e">
            <v>#N/A</v>
          </cell>
          <cell r="M62"/>
          <cell r="N62"/>
          <cell r="O62"/>
          <cell r="P62"/>
          <cell r="Q62"/>
          <cell r="R62">
            <v>7</v>
          </cell>
          <cell r="S62" t="e">
            <v>#N/A</v>
          </cell>
          <cell r="T62">
            <v>8</v>
          </cell>
          <cell r="U62">
            <v>7</v>
          </cell>
          <cell r="V62">
            <v>9</v>
          </cell>
          <cell r="W62"/>
          <cell r="X62">
            <v>9</v>
          </cell>
          <cell r="Y62">
            <v>9</v>
          </cell>
          <cell r="Z62">
            <v>8</v>
          </cell>
          <cell r="AA62">
            <v>1</v>
          </cell>
          <cell r="AB62">
            <v>1</v>
          </cell>
          <cell r="AC62">
            <v>9</v>
          </cell>
          <cell r="AD62">
            <v>5</v>
          </cell>
          <cell r="AE62">
            <v>6</v>
          </cell>
          <cell r="AF62">
            <v>8</v>
          </cell>
          <cell r="AG62">
            <v>9</v>
          </cell>
          <cell r="AH62">
            <v>9</v>
          </cell>
          <cell r="AI62">
            <v>9</v>
          </cell>
          <cell r="AJ62">
            <v>4</v>
          </cell>
          <cell r="AK62">
            <v>8</v>
          </cell>
          <cell r="AL62">
            <v>5</v>
          </cell>
          <cell r="AM62">
            <v>8</v>
          </cell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</row>
        <row r="64">
          <cell r="B64" t="str">
            <v>Mar 2022 (Ranking out of 39 banks)</v>
          </cell>
          <cell r="C64">
            <v>7</v>
          </cell>
          <cell r="D64">
            <v>8</v>
          </cell>
          <cell r="E64">
            <v>9</v>
          </cell>
          <cell r="F64">
            <v>5</v>
          </cell>
          <cell r="G64">
            <v>6</v>
          </cell>
          <cell r="H64">
            <v>5</v>
          </cell>
          <cell r="I64">
            <v>9</v>
          </cell>
          <cell r="J64">
            <v>9</v>
          </cell>
          <cell r="K64">
            <v>8</v>
          </cell>
          <cell r="L64" t="e">
            <v>#REF!</v>
          </cell>
          <cell r="M64">
            <v>7</v>
          </cell>
          <cell r="N64"/>
          <cell r="O64"/>
          <cell r="P64"/>
          <cell r="Q64"/>
          <cell r="R64"/>
          <cell r="S64" t="e">
            <v>#REF!</v>
          </cell>
          <cell r="T64">
            <v>7</v>
          </cell>
          <cell r="U64">
            <v>8</v>
          </cell>
          <cell r="V64">
            <v>9</v>
          </cell>
          <cell r="W64">
            <v>5</v>
          </cell>
          <cell r="X64">
            <v>8</v>
          </cell>
          <cell r="Y64">
            <v>17</v>
          </cell>
          <cell r="Z64">
            <v>18</v>
          </cell>
          <cell r="AA64">
            <v>13</v>
          </cell>
          <cell r="AB64">
            <v>12</v>
          </cell>
          <cell r="AC64">
            <v>26</v>
          </cell>
          <cell r="AD64">
            <v>7</v>
          </cell>
          <cell r="AE64">
            <v>25</v>
          </cell>
          <cell r="AF64">
            <v>33</v>
          </cell>
          <cell r="AG64">
            <v>33</v>
          </cell>
          <cell r="AH64">
            <v>21</v>
          </cell>
          <cell r="AI64">
            <v>31</v>
          </cell>
          <cell r="AJ64">
            <v>19</v>
          </cell>
          <cell r="AK64">
            <v>9</v>
          </cell>
          <cell r="AL64">
            <v>5</v>
          </cell>
          <cell r="AM64">
            <v>8</v>
          </cell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</row>
        <row r="65">
          <cell r="B65" t="str">
            <v>Dec 2021 (Ranking out of 38 banks)</v>
          </cell>
          <cell r="C65">
            <v>7</v>
          </cell>
          <cell r="D65">
            <v>8</v>
          </cell>
          <cell r="E65">
            <v>9</v>
          </cell>
          <cell r="F65">
            <v>5</v>
          </cell>
          <cell r="G65">
            <v>6</v>
          </cell>
          <cell r="H65">
            <v>5</v>
          </cell>
          <cell r="I65">
            <v>8</v>
          </cell>
          <cell r="J65">
            <v>9</v>
          </cell>
          <cell r="K65">
            <v>11</v>
          </cell>
          <cell r="L65" t="e">
            <v>#REF!</v>
          </cell>
          <cell r="M65"/>
          <cell r="N65">
            <v>7</v>
          </cell>
          <cell r="O65"/>
          <cell r="P65"/>
          <cell r="Q65"/>
          <cell r="R65"/>
          <cell r="S65" t="e">
            <v>#REF!</v>
          </cell>
          <cell r="T65">
            <v>7</v>
          </cell>
          <cell r="U65">
            <v>8</v>
          </cell>
          <cell r="V65">
            <v>9</v>
          </cell>
          <cell r="W65">
            <v>5</v>
          </cell>
          <cell r="X65">
            <v>11</v>
          </cell>
          <cell r="Y65">
            <v>28</v>
          </cell>
          <cell r="Z65">
            <v>25</v>
          </cell>
          <cell r="AA65">
            <v>13</v>
          </cell>
          <cell r="AB65">
            <v>12</v>
          </cell>
          <cell r="AC65">
            <v>24</v>
          </cell>
          <cell r="AD65">
            <v>12</v>
          </cell>
          <cell r="AE65">
            <v>13</v>
          </cell>
          <cell r="AF65">
            <v>34</v>
          </cell>
          <cell r="AG65">
            <v>35</v>
          </cell>
          <cell r="AH65">
            <v>19</v>
          </cell>
          <cell r="AI65">
            <v>33</v>
          </cell>
          <cell r="AJ65">
            <v>19</v>
          </cell>
          <cell r="AK65">
            <v>9</v>
          </cell>
          <cell r="AL65">
            <v>7</v>
          </cell>
          <cell r="AM65">
            <v>9</v>
          </cell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</row>
        <row r="66">
          <cell r="B66" t="str">
            <v>Sep 2021 (Ranking out of 39 banks)</v>
          </cell>
          <cell r="C66">
            <v>7</v>
          </cell>
          <cell r="D66">
            <v>8</v>
          </cell>
          <cell r="E66">
            <v>7</v>
          </cell>
          <cell r="F66">
            <v>5</v>
          </cell>
          <cell r="G66">
            <v>6</v>
          </cell>
          <cell r="H66">
            <v>5</v>
          </cell>
          <cell r="I66">
            <v>9</v>
          </cell>
          <cell r="J66">
            <v>9</v>
          </cell>
          <cell r="K66">
            <v>9</v>
          </cell>
          <cell r="L66" t="e">
            <v>#REF!</v>
          </cell>
          <cell r="M66"/>
          <cell r="N66"/>
          <cell r="O66">
            <v>7</v>
          </cell>
          <cell r="P66"/>
          <cell r="Q66"/>
          <cell r="R66"/>
          <cell r="S66" t="e">
            <v>#REF!</v>
          </cell>
          <cell r="T66">
            <v>7</v>
          </cell>
          <cell r="U66">
            <v>8</v>
          </cell>
          <cell r="V66">
            <v>7</v>
          </cell>
          <cell r="W66"/>
          <cell r="X66">
            <v>9</v>
          </cell>
          <cell r="Y66">
            <v>21</v>
          </cell>
          <cell r="Z66">
            <v>17</v>
          </cell>
          <cell r="AA66">
            <v>11</v>
          </cell>
          <cell r="AB66">
            <v>12</v>
          </cell>
          <cell r="AC66">
            <v>24</v>
          </cell>
          <cell r="AD66">
            <v>7</v>
          </cell>
          <cell r="AE66">
            <v>24</v>
          </cell>
          <cell r="AF66">
            <v>35</v>
          </cell>
          <cell r="AG66">
            <v>33</v>
          </cell>
          <cell r="AH66">
            <v>21</v>
          </cell>
          <cell r="AI66">
            <v>31</v>
          </cell>
          <cell r="AJ66">
            <v>21</v>
          </cell>
          <cell r="AK66">
            <v>10</v>
          </cell>
          <cell r="AL66">
            <v>7</v>
          </cell>
          <cell r="AM66">
            <v>8</v>
          </cell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</row>
        <row r="67">
          <cell r="B67" t="str">
            <v>Jun 2021 (Ranking out of 39 banks)</v>
          </cell>
          <cell r="C67">
            <v>8</v>
          </cell>
          <cell r="D67">
            <v>8</v>
          </cell>
          <cell r="E67">
            <v>8</v>
          </cell>
          <cell r="F67">
            <v>5</v>
          </cell>
          <cell r="G67">
            <v>7</v>
          </cell>
          <cell r="H67">
            <v>5</v>
          </cell>
          <cell r="I67">
            <v>9</v>
          </cell>
          <cell r="J67">
            <v>9</v>
          </cell>
          <cell r="K67">
            <v>9</v>
          </cell>
          <cell r="L67" t="e">
            <v>#REF!</v>
          </cell>
          <cell r="M67"/>
          <cell r="N67"/>
          <cell r="O67"/>
          <cell r="P67">
            <v>7</v>
          </cell>
          <cell r="Q67"/>
          <cell r="R67"/>
          <cell r="S67" t="e">
            <v>#REF!</v>
          </cell>
          <cell r="T67">
            <v>8</v>
          </cell>
          <cell r="U67">
            <v>8</v>
          </cell>
          <cell r="V67">
            <v>8</v>
          </cell>
          <cell r="W67"/>
          <cell r="X67">
            <v>9</v>
          </cell>
          <cell r="Y67">
            <v>22</v>
          </cell>
          <cell r="Z67">
            <v>17</v>
          </cell>
          <cell r="AA67">
            <v>13</v>
          </cell>
          <cell r="AB67">
            <v>15</v>
          </cell>
          <cell r="AC67">
            <v>24</v>
          </cell>
          <cell r="AD67">
            <v>5</v>
          </cell>
          <cell r="AE67">
            <v>23</v>
          </cell>
          <cell r="AF67">
            <v>32</v>
          </cell>
          <cell r="AG67">
            <v>33</v>
          </cell>
          <cell r="AH67">
            <v>22</v>
          </cell>
          <cell r="AI67">
            <v>29</v>
          </cell>
          <cell r="AJ67">
            <v>22</v>
          </cell>
          <cell r="AK67">
            <v>9</v>
          </cell>
          <cell r="AL67">
            <v>5</v>
          </cell>
          <cell r="AM67">
            <v>8</v>
          </cell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</row>
        <row r="68">
          <cell r="B68" t="str">
            <v>Mar 2021 (Ranking out of 39 banks)</v>
          </cell>
          <cell r="C68">
            <v>8</v>
          </cell>
          <cell r="D68">
            <v>7</v>
          </cell>
          <cell r="E68">
            <v>9</v>
          </cell>
          <cell r="F68">
            <v>5</v>
          </cell>
          <cell r="G68">
            <v>6</v>
          </cell>
          <cell r="H68">
            <v>5</v>
          </cell>
          <cell r="I68">
            <v>8</v>
          </cell>
          <cell r="J68">
            <v>8</v>
          </cell>
          <cell r="K68">
            <v>8</v>
          </cell>
          <cell r="L68" t="e">
            <v>#REF!</v>
          </cell>
          <cell r="M68"/>
          <cell r="N68"/>
          <cell r="O68"/>
          <cell r="P68"/>
          <cell r="Q68">
            <v>7</v>
          </cell>
          <cell r="R68"/>
          <cell r="S68" t="e">
            <v>#REF!</v>
          </cell>
          <cell r="T68">
            <v>8</v>
          </cell>
          <cell r="U68">
            <v>7</v>
          </cell>
          <cell r="V68">
            <v>9</v>
          </cell>
          <cell r="W68"/>
          <cell r="X68">
            <v>8</v>
          </cell>
          <cell r="Y68">
            <v>17</v>
          </cell>
          <cell r="Z68">
            <v>13</v>
          </cell>
          <cell r="AA68">
            <v>14</v>
          </cell>
          <cell r="AB68">
            <v>13</v>
          </cell>
          <cell r="AC68">
            <v>27</v>
          </cell>
          <cell r="AD68">
            <v>4</v>
          </cell>
          <cell r="AE68">
            <v>21</v>
          </cell>
          <cell r="AF68">
            <v>15</v>
          </cell>
          <cell r="AG68">
            <v>31</v>
          </cell>
          <cell r="AH68">
            <v>18</v>
          </cell>
          <cell r="AI68">
            <v>30</v>
          </cell>
          <cell r="AJ68">
            <v>18</v>
          </cell>
          <cell r="AK68">
            <v>8</v>
          </cell>
          <cell r="AL68">
            <v>5</v>
          </cell>
          <cell r="AM68">
            <v>8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</row>
        <row r="69">
          <cell r="B69" t="str">
            <v>Dec 2020 (Ranking out of 38 banks)</v>
          </cell>
          <cell r="C69">
            <v>8</v>
          </cell>
          <cell r="D69">
            <v>7</v>
          </cell>
          <cell r="E69">
            <v>9</v>
          </cell>
          <cell r="F69">
            <v>5</v>
          </cell>
          <cell r="G69">
            <v>6</v>
          </cell>
          <cell r="H69">
            <v>5</v>
          </cell>
          <cell r="I69">
            <v>8</v>
          </cell>
          <cell r="J69">
            <v>9</v>
          </cell>
          <cell r="K69">
            <v>11</v>
          </cell>
          <cell r="L69" t="e">
            <v>#REF!</v>
          </cell>
          <cell r="M69"/>
          <cell r="N69"/>
          <cell r="O69"/>
          <cell r="P69"/>
          <cell r="Q69"/>
          <cell r="R69">
            <v>7</v>
          </cell>
          <cell r="S69" t="e">
            <v>#REF!</v>
          </cell>
          <cell r="T69">
            <v>8</v>
          </cell>
          <cell r="U69">
            <v>7</v>
          </cell>
          <cell r="V69">
            <v>9</v>
          </cell>
          <cell r="W69"/>
          <cell r="X69">
            <v>11</v>
          </cell>
          <cell r="Y69">
            <v>21</v>
          </cell>
          <cell r="Z69">
            <v>18</v>
          </cell>
          <cell r="AA69">
            <v>12</v>
          </cell>
          <cell r="AB69">
            <v>13</v>
          </cell>
          <cell r="AC69">
            <v>24</v>
          </cell>
          <cell r="AD69">
            <v>9</v>
          </cell>
          <cell r="AE69">
            <v>20</v>
          </cell>
          <cell r="AF69">
            <v>26</v>
          </cell>
          <cell r="AG69">
            <v>35</v>
          </cell>
          <cell r="AH69">
            <v>21</v>
          </cell>
          <cell r="AI69">
            <v>33</v>
          </cell>
          <cell r="AJ69">
            <v>14</v>
          </cell>
          <cell r="AK69">
            <v>8</v>
          </cell>
          <cell r="AL69">
            <v>5</v>
          </cell>
          <cell r="AM69">
            <v>8</v>
          </cell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</row>
        <row r="72">
          <cell r="F72"/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Jun_22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 t="str">
            <v>Figures in KShs billions, except where otherwise indicated</v>
          </cell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Q1"/>
        </row>
        <row r="2">
          <cell r="B2" t="str">
            <v>Kenya Banking Industry analysis as at 30 June 2022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Q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 t="str">
            <v>Market share on:</v>
          </cell>
          <cell r="V3"/>
          <cell r="W3"/>
          <cell r="X3"/>
          <cell r="Y3"/>
          <cell r="Z3" t="str">
            <v>Key ratios as at 30 June 2022</v>
          </cell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 t="str">
            <v>Market share on off balance sheet items:</v>
          </cell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 t="str">
            <v>ok</v>
          </cell>
          <cell r="BV3" t="str">
            <v>ok</v>
          </cell>
          <cell r="BW3" t="str">
            <v>ok</v>
          </cell>
          <cell r="BX3"/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 t="str">
            <v>ok</v>
          </cell>
          <cell r="DC3" t="str">
            <v>ok</v>
          </cell>
          <cell r="DE3"/>
          <cell r="DF3"/>
          <cell r="DG3"/>
          <cell r="DH3" t="str">
            <v>ok</v>
          </cell>
          <cell r="DI3" t="str">
            <v>ok</v>
          </cell>
          <cell r="DJ3"/>
          <cell r="DK3"/>
          <cell r="DL3" t="str">
            <v>ok</v>
          </cell>
          <cell r="DM3" t="str">
            <v>ok</v>
          </cell>
          <cell r="DN3" t="str">
            <v>ok</v>
          </cell>
          <cell r="DO3" t="str">
            <v>ok</v>
          </cell>
          <cell r="DQ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 million)</v>
          </cell>
          <cell r="L4"/>
          <cell r="M4" t="str">
            <v>Jun- 22</v>
          </cell>
          <cell r="N4" t="str">
            <v>Mar- 22</v>
          </cell>
          <cell r="O4" t="str">
            <v>Dec- 21</v>
          </cell>
          <cell r="P4" t="str">
            <v>Sep- 21</v>
          </cell>
          <cell r="Q4" t="str">
            <v>Jun- 21</v>
          </cell>
          <cell r="R4" t="str">
            <v>Mar- 21</v>
          </cell>
          <cell r="S4" t="str">
            <v>Dec- 20</v>
          </cell>
          <cell r="T4"/>
          <cell r="U4" t="str">
            <v>Assets</v>
          </cell>
          <cell r="V4" t="str">
            <v xml:space="preserve"> Advances</v>
          </cell>
          <cell r="W4" t="str">
            <v>Deposits</v>
          </cell>
          <cell r="X4" t="str">
            <v>Equity</v>
          </cell>
          <cell r="Y4" t="str">
            <v xml:space="preserve">PBT </v>
          </cell>
          <cell r="Z4" t="str">
            <v>Annualised ROE</v>
          </cell>
          <cell r="AA4" t="str">
            <v>Annualised ROA</v>
          </cell>
          <cell r="AB4" t="str">
            <v>Total capital/ TRWA</v>
          </cell>
          <cell r="AC4" t="str">
            <v>Core capital/ TRWA</v>
          </cell>
          <cell r="AD4" t="str">
            <v>Fee income/Total income</v>
          </cell>
          <cell r="AE4" t="str">
            <v>Cost
/Income</v>
          </cell>
          <cell r="AF4" t="str">
            <v>NPA ratio</v>
          </cell>
          <cell r="AG4" t="str">
            <v>Coverarge ratio (Specific provision/NPL)</v>
          </cell>
          <cell r="AH4" t="str">
            <v>Yield on Loans</v>
          </cell>
          <cell r="AI4" t="str">
            <v>Cost of customer deposits</v>
          </cell>
          <cell r="AJ4" t="str">
            <v>Spread</v>
          </cell>
          <cell r="AK4" t="str">
            <v>Advances to Deposits ratio</v>
          </cell>
          <cell r="AL4" t="str">
            <v>Letter of credit, guarantees, acceptances</v>
          </cell>
          <cell r="AM4" t="str">
            <v>Forwards swaps &amp; options</v>
          </cell>
          <cell r="AN4" t="str">
            <v>Overall off balance sheet items</v>
          </cell>
          <cell r="AO4" t="str">
            <v>Total assets Jun 22</v>
          </cell>
          <cell r="AP4" t="str">
            <v>Total assets Mar 22</v>
          </cell>
          <cell r="AQ4" t="str">
            <v>Total assets Dec 21</v>
          </cell>
          <cell r="AR4" t="str">
            <v>Total assets Sep 21</v>
          </cell>
          <cell r="AS4" t="str">
            <v>Total assets Jun 21</v>
          </cell>
          <cell r="AT4" t="str">
            <v>Total assets Mar 21</v>
          </cell>
          <cell r="AU4" t="str">
            <v>Total assets Dec 20</v>
          </cell>
          <cell r="AV4" t="str">
            <v>Total assets Sep 20</v>
          </cell>
          <cell r="AW4" t="str">
            <v>Total assets Jun 20</v>
          </cell>
          <cell r="AX4" t="str">
            <v>Total assets Mar 20</v>
          </cell>
          <cell r="AY4" t="str">
            <v>Total assets Dec 19</v>
          </cell>
          <cell r="AZ4" t="str">
            <v>Total assets Sep 19</v>
          </cell>
          <cell r="BA4" t="str">
            <v>Total assets Jun 19</v>
          </cell>
          <cell r="BB4" t="str">
            <v>Total assets Mar 19</v>
          </cell>
          <cell r="BC4" t="str">
            <v>Total assets Dec 18</v>
          </cell>
          <cell r="BD4" t="str">
            <v>Total assets Sep 18</v>
          </cell>
          <cell r="BE4" t="str">
            <v>Total assets Jun 18</v>
          </cell>
          <cell r="BF4" t="str">
            <v>Total assets Mar 18</v>
          </cell>
          <cell r="BG4" t="str">
            <v>Total assets Dec 17</v>
          </cell>
          <cell r="BH4" t="str">
            <v>Total assets Sep 17</v>
          </cell>
          <cell r="BI4" t="str">
            <v>Total assets Jun 17</v>
          </cell>
          <cell r="BJ4" t="str">
            <v>Total assets Mar 17</v>
          </cell>
          <cell r="BK4" t="str">
            <v>Total assets Dec 16</v>
          </cell>
          <cell r="BL4" t="str">
            <v>Total assets Sep 16</v>
          </cell>
          <cell r="BM4" t="str">
            <v>Total assets Jun 16</v>
          </cell>
          <cell r="BN4" t="str">
            <v>Total assets Mar 16</v>
          </cell>
          <cell r="BO4" t="str">
            <v>Total assets Dec 15</v>
          </cell>
          <cell r="BP4" t="str">
            <v>Total assets Sep 15</v>
          </cell>
          <cell r="BQ4" t="str">
            <v>Total assets June 15</v>
          </cell>
          <cell r="BR4" t="str">
            <v>Total assets Mar 15</v>
          </cell>
          <cell r="BS4" t="str">
            <v>Total assets Dec 14</v>
          </cell>
          <cell r="BT4" t="str">
            <v>Total assets Sep 14</v>
          </cell>
          <cell r="BU4" t="str">
            <v>Total assets June 14</v>
          </cell>
          <cell r="BV4" t="str">
            <v>Total assets Mar 14</v>
          </cell>
          <cell r="BW4" t="str">
            <v>Total assets Dec 13</v>
          </cell>
          <cell r="BX4" t="str">
            <v>Total Equity Jun 22</v>
          </cell>
          <cell r="BY4" t="str">
            <v>Total Equity Mar 22</v>
          </cell>
          <cell r="BZ4" t="str">
            <v>Total Equity Dec 21</v>
          </cell>
          <cell r="CA4" t="str">
            <v>Total Equity Sep 21</v>
          </cell>
          <cell r="CB4" t="str">
            <v>Total Equity Jun 21</v>
          </cell>
          <cell r="CC4" t="str">
            <v>Total Equity Mar 21</v>
          </cell>
          <cell r="CD4" t="str">
            <v>Total Equity Dec 20</v>
          </cell>
          <cell r="CE4" t="str">
            <v>Total Equity Sep 20</v>
          </cell>
          <cell r="CF4" t="str">
            <v>Total Equity Jun 20</v>
          </cell>
          <cell r="CG4" t="str">
            <v>Total Equity Mar 20</v>
          </cell>
          <cell r="CH4" t="str">
            <v>Total Equity Dec 19</v>
          </cell>
          <cell r="CI4" t="str">
            <v>Total Equity Sep 19</v>
          </cell>
          <cell r="CJ4" t="str">
            <v>Total Equity Jun 19</v>
          </cell>
          <cell r="CK4" t="str">
            <v>Total Equity Mar 19</v>
          </cell>
          <cell r="CL4" t="str">
            <v>Total Equity Dec 18</v>
          </cell>
          <cell r="CM4" t="str">
            <v>Total Equity Sep 18</v>
          </cell>
          <cell r="CN4" t="str">
            <v>Total Equity Jun 18</v>
          </cell>
          <cell r="CO4" t="str">
            <v>Total Equity Mar 18</v>
          </cell>
          <cell r="CP4" t="str">
            <v>Total Equity Dec 17</v>
          </cell>
          <cell r="CQ4" t="str">
            <v>Total Equity Sep 17</v>
          </cell>
          <cell r="CR4" t="str">
            <v>Total Equity Jun 17</v>
          </cell>
          <cell r="CS4" t="str">
            <v>Total Equity Mar 17</v>
          </cell>
          <cell r="CT4" t="str">
            <v>Total Equity Dec 16</v>
          </cell>
          <cell r="CU4" t="str">
            <v>Total Equity Sep 16</v>
          </cell>
          <cell r="CV4" t="str">
            <v>Total Equity Jun 16</v>
          </cell>
          <cell r="CW4" t="str">
            <v>Total Equity March 16</v>
          </cell>
          <cell r="CX4" t="str">
            <v>Total Equity December 15</v>
          </cell>
          <cell r="CY4" t="str">
            <v>Total Equity September 15</v>
          </cell>
          <cell r="CZ4" t="str">
            <v>Total Equity June 15</v>
          </cell>
          <cell r="DA4" t="str">
            <v>Total Equity Mar 15</v>
          </cell>
          <cell r="DB4" t="str">
            <v>Total equity Dec 14</v>
          </cell>
          <cell r="DC4" t="str">
            <v>Total equity Sep 14</v>
          </cell>
          <cell r="DD4" t="str">
            <v>Total equity June 14</v>
          </cell>
          <cell r="DE4" t="str">
            <v>Total equity Mar 14</v>
          </cell>
          <cell r="DF4" t="str">
            <v>Total equity Dec 13</v>
          </cell>
          <cell r="DG4"/>
          <cell r="DH4" t="str">
            <v>Fee income Jun 2022</v>
          </cell>
          <cell r="DI4" t="str">
            <v>Net Interest income Jun 2022</v>
          </cell>
          <cell r="DJ4"/>
          <cell r="DK4" t="str">
            <v>Total operating income</v>
          </cell>
          <cell r="DL4" t="str">
            <v>Total expenses Jun 2022</v>
          </cell>
          <cell r="DM4" t="str">
            <v>Specific Provision Jun 2022</v>
          </cell>
          <cell r="DN4" t="str">
            <v>Net non performing loans
Jun 2022</v>
          </cell>
          <cell r="DO4" t="str">
            <v>Total NPA</v>
          </cell>
          <cell r="DP4" t="str">
            <v>Profit after tax
Jun 2022</v>
          </cell>
          <cell r="DQ4" t="str">
            <v>Advances - Jun 2022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 t="str">
            <v>CBK Min = 14.5%</v>
          </cell>
          <cell r="AC5" t="str">
            <v>CBK Min = 10.5%</v>
          </cell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Q5"/>
        </row>
        <row r="6">
          <cell r="B6" t="str">
            <v>Kenya Commercial Bank</v>
          </cell>
          <cell r="C6">
            <v>887.84036800000001</v>
          </cell>
          <cell r="D6">
            <v>563.18821200000002</v>
          </cell>
          <cell r="E6">
            <v>674.82882800000004</v>
          </cell>
          <cell r="F6">
            <v>108.72420700000001</v>
          </cell>
          <cell r="G6">
            <v>141.51260400000001</v>
          </cell>
          <cell r="H6">
            <v>133.185552</v>
          </cell>
          <cell r="I6">
            <v>724.88177499999995</v>
          </cell>
          <cell r="J6">
            <v>3.615605</v>
          </cell>
          <cell r="K6">
            <v>23.842407999999999</v>
          </cell>
          <cell r="L6"/>
          <cell r="M6">
            <v>0.14812595434352188</v>
          </cell>
          <cell r="N6">
            <v>0.14250393938598777</v>
          </cell>
          <cell r="O6">
            <v>0.14070505508572417</v>
          </cell>
          <cell r="P6">
            <v>0.14469508644614684</v>
          </cell>
          <cell r="Q6">
            <v>0.14052453190335235</v>
          </cell>
          <cell r="R6">
            <v>0.13610643523528132</v>
          </cell>
          <cell r="S6">
            <v>0.13885407675221295</v>
          </cell>
          <cell r="T6"/>
          <cell r="U6">
            <v>0.14241924590806032</v>
          </cell>
          <cell r="V6">
            <v>0.17981659183883075</v>
          </cell>
          <cell r="W6">
            <v>0.15076382699922347</v>
          </cell>
          <cell r="X6">
            <v>0.15119479012328182</v>
          </cell>
          <cell r="Y6">
            <v>0.19831246647836809</v>
          </cell>
          <cell r="Z6">
            <v>0.25707012450851091</v>
          </cell>
          <cell r="AA6">
            <v>3.8541581956883432E-2</v>
          </cell>
          <cell r="AB6">
            <v>0.1952216332104639</v>
          </cell>
          <cell r="AC6">
            <v>0.14998888198009946</v>
          </cell>
          <cell r="AD6">
            <v>0.31771213768935713</v>
          </cell>
          <cell r="AE6">
            <v>0.38952158545080406</v>
          </cell>
          <cell r="AF6">
            <v>0.21450730815789931</v>
          </cell>
          <cell r="AG6">
            <v>0.37869634430178956</v>
          </cell>
          <cell r="AH6">
            <v>0.10827393526178507</v>
          </cell>
          <cell r="AI6">
            <v>2.5538776993174826E-2</v>
          </cell>
          <cell r="AJ6">
            <v>8.2735158268610248E-2</v>
          </cell>
          <cell r="AK6">
            <v>0.83456454234346966</v>
          </cell>
          <cell r="AL6">
            <v>0.15035578979714365</v>
          </cell>
          <cell r="AM6">
            <v>2.0571694011461313E-2</v>
          </cell>
          <cell r="AN6">
            <v>0.10173193530734946</v>
          </cell>
          <cell r="AO6">
            <v>887840368</v>
          </cell>
          <cell r="AP6">
            <v>858479952</v>
          </cell>
          <cell r="AQ6">
            <v>826394924</v>
          </cell>
          <cell r="AR6">
            <v>818813291</v>
          </cell>
          <cell r="AS6">
            <v>779882254</v>
          </cell>
          <cell r="AT6">
            <v>744461528</v>
          </cell>
          <cell r="AU6">
            <v>758345431</v>
          </cell>
          <cell r="AV6">
            <v>739376221</v>
          </cell>
          <cell r="AW6">
            <v>730292814</v>
          </cell>
          <cell r="AX6">
            <v>728913837</v>
          </cell>
          <cell r="AY6">
            <v>674301720</v>
          </cell>
          <cell r="AZ6">
            <v>667693686</v>
          </cell>
          <cell r="BA6">
            <v>653058422</v>
          </cell>
          <cell r="BB6">
            <v>635446081</v>
          </cell>
          <cell r="BC6">
            <v>621722876</v>
          </cell>
          <cell r="BD6">
            <v>594008882</v>
          </cell>
          <cell r="BE6">
            <v>582710853</v>
          </cell>
          <cell r="BF6">
            <v>560903987</v>
          </cell>
          <cell r="BG6">
            <v>555630311</v>
          </cell>
          <cell r="BH6">
            <v>551343268</v>
          </cell>
          <cell r="BI6">
            <v>539972430</v>
          </cell>
          <cell r="BJ6">
            <v>520535661</v>
          </cell>
          <cell r="BK6">
            <v>504775429</v>
          </cell>
          <cell r="BL6">
            <v>480228078</v>
          </cell>
          <cell r="BM6">
            <v>468119269</v>
          </cell>
          <cell r="BN6">
            <v>467040289</v>
          </cell>
          <cell r="BO6">
            <v>467741173</v>
          </cell>
          <cell r="BP6">
            <v>454775641</v>
          </cell>
          <cell r="BQ6">
            <v>428373929</v>
          </cell>
          <cell r="BR6">
            <v>392112176</v>
          </cell>
          <cell r="BS6">
            <v>376969401</v>
          </cell>
          <cell r="BT6">
            <v>354654696</v>
          </cell>
          <cell r="BU6">
            <v>357832852</v>
          </cell>
          <cell r="BV6">
            <v>344881270</v>
          </cell>
          <cell r="BW6">
            <v>323312544</v>
          </cell>
          <cell r="BX6">
            <v>133185552</v>
          </cell>
          <cell r="BY6">
            <v>125794631</v>
          </cell>
          <cell r="BZ6">
            <v>123823465</v>
          </cell>
          <cell r="CA6">
            <v>123352469</v>
          </cell>
          <cell r="CB6">
            <v>115200527</v>
          </cell>
          <cell r="CC6">
            <v>106850003</v>
          </cell>
          <cell r="CD6">
            <v>111270544</v>
          </cell>
          <cell r="CE6">
            <v>104134722</v>
          </cell>
          <cell r="CF6">
            <v>101108298</v>
          </cell>
          <cell r="CG6">
            <v>98172727</v>
          </cell>
          <cell r="CH6">
            <v>92607634</v>
          </cell>
          <cell r="CI6">
            <v>103799988</v>
          </cell>
          <cell r="CJ6">
            <v>100669405</v>
          </cell>
          <cell r="CK6">
            <v>102602551</v>
          </cell>
          <cell r="CL6">
            <v>97788946</v>
          </cell>
          <cell r="CM6">
            <v>86547811</v>
          </cell>
          <cell r="CN6">
            <v>83188923</v>
          </cell>
          <cell r="CO6">
            <v>77025627</v>
          </cell>
          <cell r="CP6">
            <v>88990915</v>
          </cell>
          <cell r="CQ6">
            <v>87543545</v>
          </cell>
          <cell r="CR6">
            <v>82387611</v>
          </cell>
          <cell r="CS6">
            <v>76498794</v>
          </cell>
          <cell r="CT6">
            <v>80989888</v>
          </cell>
          <cell r="CU6">
            <v>79112934</v>
          </cell>
          <cell r="CV6">
            <v>71821971</v>
          </cell>
          <cell r="CW6">
            <v>65237685</v>
          </cell>
          <cell r="CX6">
            <v>80885958</v>
          </cell>
          <cell r="CY6">
            <v>75806174</v>
          </cell>
          <cell r="CZ6">
            <v>73434331</v>
          </cell>
          <cell r="DA6">
            <v>75829560</v>
          </cell>
          <cell r="DB6">
            <v>72167339</v>
          </cell>
          <cell r="DC6">
            <v>72167339</v>
          </cell>
          <cell r="DD6">
            <v>68163363</v>
          </cell>
          <cell r="DE6">
            <v>65596612</v>
          </cell>
          <cell r="DF6">
            <v>62390636</v>
          </cell>
          <cell r="DG6"/>
          <cell r="DH6">
            <v>14119305</v>
          </cell>
          <cell r="DI6">
            <v>30321254</v>
          </cell>
          <cell r="DJ6"/>
          <cell r="DK6">
            <v>44440559</v>
          </cell>
          <cell r="DL6">
            <v>17310557</v>
          </cell>
          <cell r="DM6">
            <v>49794507</v>
          </cell>
          <cell r="DN6">
            <v>81694766</v>
          </cell>
          <cell r="DO6">
            <v>131489273</v>
          </cell>
          <cell r="DP6">
            <v>16517335</v>
          </cell>
          <cell r="DQ6">
            <v>563188212</v>
          </cell>
        </row>
        <row r="7">
          <cell r="B7" t="str">
            <v>Equity Bank</v>
          </cell>
          <cell r="C7">
            <v>865.75209299999995</v>
          </cell>
          <cell r="D7">
            <v>417.48249900000002</v>
          </cell>
          <cell r="E7">
            <v>522.75260000000003</v>
          </cell>
          <cell r="F7">
            <v>112.167232</v>
          </cell>
          <cell r="G7">
            <v>150.103576</v>
          </cell>
          <cell r="H7">
            <v>91.001361000000003</v>
          </cell>
          <cell r="I7">
            <v>721.281927</v>
          </cell>
          <cell r="J7">
            <v>2.6788249999999998</v>
          </cell>
          <cell r="K7">
            <v>22.083653999999999</v>
          </cell>
          <cell r="L7"/>
          <cell r="M7">
            <v>0.1196569799915172</v>
          </cell>
          <cell r="N7">
            <v>0.12153575545279194</v>
          </cell>
          <cell r="O7">
            <v>0.12494849754122125</v>
          </cell>
          <cell r="P7">
            <v>0.12236315584745419</v>
          </cell>
          <cell r="Q7">
            <v>0.12064824364634706</v>
          </cell>
          <cell r="R7">
            <v>0.11467226858348667</v>
          </cell>
          <cell r="S7">
            <v>0.11682192262465463</v>
          </cell>
          <cell r="T7"/>
          <cell r="U7">
            <v>0.13887604649711635</v>
          </cell>
          <cell r="V7">
            <v>0.13329519070711315</v>
          </cell>
          <cell r="W7">
            <v>0.11678840511803723</v>
          </cell>
          <cell r="X7">
            <v>0.10330648835939805</v>
          </cell>
          <cell r="Y7">
            <v>0.18368379123429476</v>
          </cell>
          <cell r="Z7">
            <v>0.36169191904020009</v>
          </cell>
          <cell r="AA7">
            <v>4.0958979038947324E-2</v>
          </cell>
          <cell r="AB7">
            <v>0.20810666451094928</v>
          </cell>
          <cell r="AC7">
            <v>0.1555109421173671</v>
          </cell>
          <cell r="AD7">
            <v>0.30615093740128008</v>
          </cell>
          <cell r="AE7">
            <v>0.39180046660993439</v>
          </cell>
          <cell r="AF7">
            <v>7.1234804268722612E-2</v>
          </cell>
          <cell r="AG7">
            <v>0.63391252473855153</v>
          </cell>
          <cell r="AH7">
            <v>0.11801214609341362</v>
          </cell>
          <cell r="AI7">
            <v>3.2027476974179674E-2</v>
          </cell>
          <cell r="AJ7">
            <v>8.5984669119233942E-2</v>
          </cell>
          <cell r="AK7">
            <v>0.79862347695640346</v>
          </cell>
          <cell r="AL7">
            <v>0.14810717937155446</v>
          </cell>
          <cell r="AM7">
            <v>5.2821267922949403E-2</v>
          </cell>
          <cell r="AN7">
            <v>0.1117022577509877</v>
          </cell>
          <cell r="AO7">
            <v>865752093</v>
          </cell>
          <cell r="AP7">
            <v>841956762</v>
          </cell>
          <cell r="AQ7">
            <v>877414892</v>
          </cell>
          <cell r="AR7">
            <v>800267712</v>
          </cell>
          <cell r="AS7">
            <v>774729987</v>
          </cell>
          <cell r="AT7">
            <v>717976633</v>
          </cell>
          <cell r="AU7">
            <v>667649767</v>
          </cell>
          <cell r="AV7">
            <v>598932121</v>
          </cell>
          <cell r="AW7">
            <v>562011143</v>
          </cell>
          <cell r="AX7">
            <v>530686258</v>
          </cell>
          <cell r="AY7">
            <v>507525237</v>
          </cell>
          <cell r="AZ7">
            <v>511829030</v>
          </cell>
          <cell r="BA7">
            <v>482709421</v>
          </cell>
          <cell r="BB7">
            <v>465244098</v>
          </cell>
          <cell r="BC7">
            <v>438508784</v>
          </cell>
          <cell r="BD7">
            <v>424255993</v>
          </cell>
          <cell r="BE7">
            <v>410372609</v>
          </cell>
          <cell r="BF7">
            <v>402181727</v>
          </cell>
          <cell r="BG7">
            <v>406402486</v>
          </cell>
          <cell r="BH7">
            <v>405535402</v>
          </cell>
          <cell r="BI7">
            <v>399529870</v>
          </cell>
          <cell r="BJ7">
            <v>393863646</v>
          </cell>
          <cell r="BK7">
            <v>379748996</v>
          </cell>
          <cell r="BL7">
            <v>380264086</v>
          </cell>
          <cell r="BM7">
            <v>360468890</v>
          </cell>
          <cell r="BN7">
            <v>347559904</v>
          </cell>
          <cell r="BO7">
            <v>341329318</v>
          </cell>
          <cell r="BP7">
            <v>321146247</v>
          </cell>
          <cell r="BQ7">
            <v>318183426</v>
          </cell>
          <cell r="BR7">
            <v>300888650</v>
          </cell>
          <cell r="BS7">
            <v>276115727</v>
          </cell>
          <cell r="BT7">
            <v>284368025</v>
          </cell>
          <cell r="BU7">
            <v>260214926</v>
          </cell>
          <cell r="BV7">
            <v>255340466</v>
          </cell>
          <cell r="BW7">
            <v>238194354</v>
          </cell>
          <cell r="BX7">
            <v>91001361</v>
          </cell>
          <cell r="BY7">
            <v>103479191</v>
          </cell>
          <cell r="BZ7">
            <v>106399621</v>
          </cell>
          <cell r="CA7">
            <v>104431163</v>
          </cell>
          <cell r="CB7">
            <v>98702087</v>
          </cell>
          <cell r="CC7">
            <v>86409081</v>
          </cell>
          <cell r="CD7">
            <v>86697420</v>
          </cell>
          <cell r="CE7">
            <v>83817450</v>
          </cell>
          <cell r="CF7">
            <v>78177301</v>
          </cell>
          <cell r="CG7">
            <v>72628489</v>
          </cell>
          <cell r="CH7">
            <v>69914370</v>
          </cell>
          <cell r="CI7">
            <v>78491773</v>
          </cell>
          <cell r="CJ7">
            <v>73643524</v>
          </cell>
          <cell r="CK7">
            <v>67538874</v>
          </cell>
          <cell r="CL7">
            <v>60586569</v>
          </cell>
          <cell r="CM7">
            <v>66014329</v>
          </cell>
          <cell r="CN7">
            <v>62231112</v>
          </cell>
          <cell r="CO7">
            <v>58528396</v>
          </cell>
          <cell r="CP7">
            <v>61906391</v>
          </cell>
          <cell r="CQ7">
            <v>66313250</v>
          </cell>
          <cell r="CR7">
            <v>61659481</v>
          </cell>
          <cell r="CS7">
            <v>56267047</v>
          </cell>
          <cell r="CT7">
            <v>52341039</v>
          </cell>
          <cell r="CU7">
            <v>59898173</v>
          </cell>
          <cell r="CV7">
            <v>54059428</v>
          </cell>
          <cell r="CW7">
            <v>52125975</v>
          </cell>
          <cell r="CX7">
            <v>47439613</v>
          </cell>
          <cell r="CY7">
            <v>50167760</v>
          </cell>
          <cell r="CZ7">
            <v>47666080</v>
          </cell>
          <cell r="DA7">
            <v>44265113</v>
          </cell>
          <cell r="DB7">
            <v>39733344</v>
          </cell>
          <cell r="DC7">
            <v>39733344</v>
          </cell>
          <cell r="DD7">
            <v>55681804</v>
          </cell>
          <cell r="DE7">
            <v>48809621</v>
          </cell>
          <cell r="DF7">
            <v>50686922</v>
          </cell>
          <cell r="DG7"/>
          <cell r="DH7">
            <v>12223600</v>
          </cell>
          <cell r="DI7">
            <v>27703111</v>
          </cell>
          <cell r="DJ7"/>
          <cell r="DK7">
            <v>39926711</v>
          </cell>
          <cell r="DL7">
            <v>15643304</v>
          </cell>
          <cell r="DM7">
            <v>19743662</v>
          </cell>
          <cell r="DN7">
            <v>11402058</v>
          </cell>
          <cell r="DO7">
            <v>31145720</v>
          </cell>
          <cell r="DP7">
            <v>17849585</v>
          </cell>
          <cell r="DQ7">
            <v>417482499</v>
          </cell>
        </row>
        <row r="8">
          <cell r="B8" t="str">
            <v>Co-operative Bank of Kenya</v>
          </cell>
          <cell r="C8">
            <v>563.50721899999996</v>
          </cell>
          <cell r="D8">
            <v>323.94058899999999</v>
          </cell>
          <cell r="E8">
            <v>412.78573999999998</v>
          </cell>
          <cell r="F8">
            <v>83.441768999999994</v>
          </cell>
          <cell r="G8">
            <v>89.948368000000002</v>
          </cell>
          <cell r="H8">
            <v>91.387961000000004</v>
          </cell>
          <cell r="I8">
            <v>542.02028900000005</v>
          </cell>
          <cell r="J8">
            <v>1.858717</v>
          </cell>
          <cell r="K8">
            <v>14.032109999999999</v>
          </cell>
          <cell r="L8"/>
          <cell r="M8">
            <v>9.545290146356554E-2</v>
          </cell>
          <cell r="N8">
            <v>9.7668276964738149E-2</v>
          </cell>
          <cell r="O8">
            <v>9.6458577412216001E-2</v>
          </cell>
          <cell r="P8">
            <v>9.9347478549337578E-2</v>
          </cell>
          <cell r="Q8">
            <v>9.8675610781438272E-2</v>
          </cell>
          <cell r="R8">
            <v>9.9339184392393629E-2</v>
          </cell>
          <cell r="S8">
            <v>0.10121063445693379</v>
          </cell>
          <cell r="T8"/>
          <cell r="U8">
            <v>9.0392683286651579E-2</v>
          </cell>
          <cell r="V8">
            <v>0.10342882082951592</v>
          </cell>
          <cell r="W8">
            <v>9.2220657018384569E-2</v>
          </cell>
          <cell r="X8">
            <v>0.10374536408566049</v>
          </cell>
          <cell r="Y8">
            <v>0.11671398056755734</v>
          </cell>
          <cell r="Z8">
            <v>0.22384820929439758</v>
          </cell>
          <cell r="AA8">
            <v>3.7779530959458761E-2</v>
          </cell>
          <cell r="AB8">
            <v>0.16595018641451628</v>
          </cell>
          <cell r="AC8">
            <v>0.15394584057719651</v>
          </cell>
          <cell r="AD8">
            <v>0.37696871493794859</v>
          </cell>
          <cell r="AE8">
            <v>0.44211031211088475</v>
          </cell>
          <cell r="AF8">
            <v>0.11586116806287546</v>
          </cell>
          <cell r="AG8">
            <v>0.6186513463197737</v>
          </cell>
          <cell r="AH8">
            <v>0.12065937593360279</v>
          </cell>
          <cell r="AI8">
            <v>3.3472857008836697E-2</v>
          </cell>
          <cell r="AJ8">
            <v>8.7186518924766088E-2</v>
          </cell>
          <cell r="AK8">
            <v>0.78476690837236773</v>
          </cell>
          <cell r="AL8">
            <v>6.1368389592439128E-2</v>
          </cell>
          <cell r="AM8">
            <v>1.9261697742216283E-2</v>
          </cell>
          <cell r="AN8">
            <v>4.5357467693434295E-2</v>
          </cell>
          <cell r="AO8">
            <v>563507219</v>
          </cell>
          <cell r="AP8">
            <v>557429201</v>
          </cell>
          <cell r="AQ8">
            <v>540386740</v>
          </cell>
          <cell r="AR8">
            <v>555556211</v>
          </cell>
          <cell r="AS8">
            <v>535319552</v>
          </cell>
          <cell r="AT8">
            <v>512517039</v>
          </cell>
          <cell r="AU8">
            <v>496822948</v>
          </cell>
          <cell r="AV8">
            <v>502660349</v>
          </cell>
          <cell r="AW8">
            <v>505539914</v>
          </cell>
          <cell r="AX8">
            <v>462827626</v>
          </cell>
          <cell r="AY8">
            <v>449616472</v>
          </cell>
          <cell r="AZ8">
            <v>434408831</v>
          </cell>
          <cell r="BA8">
            <v>423857656</v>
          </cell>
          <cell r="BB8">
            <v>419998477</v>
          </cell>
          <cell r="BC8">
            <v>408303625</v>
          </cell>
          <cell r="BD8">
            <v>398614957</v>
          </cell>
          <cell r="BE8">
            <v>393427494</v>
          </cell>
          <cell r="BF8">
            <v>393425978</v>
          </cell>
          <cell r="BG8">
            <v>382829640</v>
          </cell>
          <cell r="BH8">
            <v>384464971</v>
          </cell>
          <cell r="BI8">
            <v>380086859</v>
          </cell>
          <cell r="BJ8">
            <v>376018201</v>
          </cell>
          <cell r="BK8">
            <v>349997760</v>
          </cell>
          <cell r="BL8">
            <v>351917807</v>
          </cell>
          <cell r="BM8">
            <v>360041467</v>
          </cell>
          <cell r="BN8">
            <v>348354889</v>
          </cell>
          <cell r="BO8">
            <v>339549808</v>
          </cell>
          <cell r="BP8">
            <v>323948110</v>
          </cell>
          <cell r="BQ8">
            <v>318998960</v>
          </cell>
          <cell r="BR8">
            <v>304846787</v>
          </cell>
          <cell r="BS8">
            <v>282689098</v>
          </cell>
          <cell r="BT8">
            <v>266799109</v>
          </cell>
          <cell r="BU8">
            <v>263501814</v>
          </cell>
          <cell r="BV8">
            <v>244073622</v>
          </cell>
          <cell r="BW8">
            <v>228874484</v>
          </cell>
          <cell r="BX8">
            <v>91387961</v>
          </cell>
          <cell r="BY8">
            <v>97358447</v>
          </cell>
          <cell r="BZ8">
            <v>94919520</v>
          </cell>
          <cell r="CA8">
            <v>90104052</v>
          </cell>
          <cell r="CB8">
            <v>87440846</v>
          </cell>
          <cell r="CC8">
            <v>88939669</v>
          </cell>
          <cell r="CD8">
            <v>85597379</v>
          </cell>
          <cell r="CE8">
            <v>81353444</v>
          </cell>
          <cell r="CF8">
            <v>78630706</v>
          </cell>
          <cell r="CG8">
            <v>80581126</v>
          </cell>
          <cell r="CH8">
            <v>77087985</v>
          </cell>
          <cell r="CI8">
            <v>73278006</v>
          </cell>
          <cell r="CJ8">
            <v>70152002</v>
          </cell>
          <cell r="CK8">
            <v>72018398</v>
          </cell>
          <cell r="CL8">
            <v>68319018</v>
          </cell>
          <cell r="CM8">
            <v>69435424</v>
          </cell>
          <cell r="CN8">
            <v>66750889</v>
          </cell>
          <cell r="CO8">
            <v>67013872</v>
          </cell>
          <cell r="CP8">
            <v>68227154</v>
          </cell>
          <cell r="CQ8">
            <v>65944424</v>
          </cell>
          <cell r="CR8">
            <v>63402505</v>
          </cell>
          <cell r="CS8">
            <v>63072764</v>
          </cell>
          <cell r="CT8">
            <v>60054832</v>
          </cell>
          <cell r="CU8">
            <v>58440502</v>
          </cell>
          <cell r="CV8">
            <v>57116947</v>
          </cell>
          <cell r="CW8">
            <v>54653300</v>
          </cell>
          <cell r="CX8">
            <v>49310775</v>
          </cell>
          <cell r="CY8">
            <v>47991534</v>
          </cell>
          <cell r="CZ8">
            <v>54795678</v>
          </cell>
          <cell r="DA8">
            <v>46164334</v>
          </cell>
          <cell r="DB8">
            <v>42351119</v>
          </cell>
          <cell r="DC8">
            <v>42351119</v>
          </cell>
          <cell r="DD8">
            <v>40634476</v>
          </cell>
          <cell r="DE8">
            <v>38883993</v>
          </cell>
          <cell r="DF8">
            <v>35652054</v>
          </cell>
          <cell r="DG8"/>
          <cell r="DH8">
            <v>11843084</v>
          </cell>
          <cell r="DI8">
            <v>19573539</v>
          </cell>
          <cell r="DJ8"/>
          <cell r="DK8">
            <v>31416623</v>
          </cell>
          <cell r="DL8">
            <v>13889613</v>
          </cell>
          <cell r="DM8">
            <v>25012116</v>
          </cell>
          <cell r="DN8">
            <v>15417952</v>
          </cell>
          <cell r="DO8">
            <v>40430068</v>
          </cell>
          <cell r="DP8">
            <v>10426149</v>
          </cell>
          <cell r="DQ8">
            <v>323940589</v>
          </cell>
        </row>
        <row r="9">
          <cell r="B9" t="str">
            <v>NCBA</v>
          </cell>
          <cell r="C9">
            <v>545.09022100000004</v>
          </cell>
          <cell r="D9">
            <v>224.82759100000001</v>
          </cell>
          <cell r="E9">
            <v>420.63610999999997</v>
          </cell>
          <cell r="F9">
            <v>71.731933999999995</v>
          </cell>
          <cell r="G9">
            <v>71.731933999999995</v>
          </cell>
          <cell r="H9">
            <v>78.389275999999995</v>
          </cell>
          <cell r="I9">
            <v>373.29347999999999</v>
          </cell>
          <cell r="J9">
            <v>4.982399</v>
          </cell>
          <cell r="K9">
            <v>11.089599</v>
          </cell>
          <cell r="L9"/>
          <cell r="M9">
            <v>9.0133972117145078E-2</v>
          </cell>
          <cell r="N9">
            <v>8.934922343619256E-2</v>
          </cell>
          <cell r="O9">
            <v>9.3275930679188143E-2</v>
          </cell>
          <cell r="P9">
            <v>9.1505400452203803E-2</v>
          </cell>
          <cell r="Q9">
            <v>9.1700362474529895E-2</v>
          </cell>
          <cell r="R9">
            <v>9.3285053679884503E-2</v>
          </cell>
          <cell r="S9">
            <v>9.5215656980948304E-2</v>
          </cell>
          <cell r="T9"/>
          <cell r="U9">
            <v>8.7438396613520444E-2</v>
          </cell>
          <cell r="V9">
            <v>7.1783695580891496E-2</v>
          </cell>
          <cell r="W9">
            <v>9.3974511885651577E-2</v>
          </cell>
          <cell r="X9">
            <v>8.8989007852263227E-2</v>
          </cell>
          <cell r="Y9">
            <v>9.2239245714864221E-2</v>
          </cell>
          <cell r="Z9">
            <v>0.20167698881607327</v>
          </cell>
          <cell r="AA9">
            <v>2.9006285484143392E-2</v>
          </cell>
          <cell r="AB9">
            <v>0.19215962196821654</v>
          </cell>
          <cell r="AC9">
            <v>0.19215962196821654</v>
          </cell>
          <cell r="AD9">
            <v>0.48087881983555675</v>
          </cell>
          <cell r="AE9">
            <v>0.35865791067722846</v>
          </cell>
          <cell r="AF9">
            <v>0.10411455742624182</v>
          </cell>
          <cell r="AG9">
            <v>0.50260030780946585</v>
          </cell>
          <cell r="AH9">
            <v>9.8936939898079834E-2</v>
          </cell>
          <cell r="AI9">
            <v>4.3613543411109276E-2</v>
          </cell>
          <cell r="AJ9">
            <v>5.5323396486970558E-2</v>
          </cell>
          <cell r="AK9">
            <v>0.53449427106959513</v>
          </cell>
          <cell r="AL9">
            <v>7.3456755306680263E-2</v>
          </cell>
          <cell r="AM9">
            <v>2.7324902882753771E-2</v>
          </cell>
          <cell r="AN9">
            <v>5.5798839367289584E-2</v>
          </cell>
          <cell r="AO9">
            <v>545090221</v>
          </cell>
          <cell r="AP9">
            <v>532522640</v>
          </cell>
          <cell r="AQ9">
            <v>546733550</v>
          </cell>
          <cell r="AR9">
            <v>520850293</v>
          </cell>
          <cell r="AS9">
            <v>500167097</v>
          </cell>
          <cell r="AT9">
            <v>503274085</v>
          </cell>
          <cell r="AU9">
            <v>491613725</v>
          </cell>
          <cell r="AV9">
            <v>484389225</v>
          </cell>
          <cell r="AW9">
            <v>480797719</v>
          </cell>
          <cell r="AX9">
            <v>477674950</v>
          </cell>
          <cell r="AY9">
            <v>464890685</v>
          </cell>
          <cell r="AZ9">
            <v>547750081</v>
          </cell>
          <cell r="BA9">
            <v>447029877</v>
          </cell>
          <cell r="BB9">
            <v>239013127</v>
          </cell>
          <cell r="BC9">
            <v>0</v>
          </cell>
          <cell r="BD9">
            <v>415348889</v>
          </cell>
          <cell r="BE9">
            <v>223448379</v>
          </cell>
          <cell r="BF9">
            <v>225544631</v>
          </cell>
          <cell r="BG9">
            <v>229525229</v>
          </cell>
          <cell r="BH9">
            <v>219009371</v>
          </cell>
          <cell r="BI9">
            <v>216387023</v>
          </cell>
          <cell r="BJ9">
            <v>202699639</v>
          </cell>
          <cell r="BK9">
            <v>210877927</v>
          </cell>
          <cell r="BL9">
            <v>211118198</v>
          </cell>
          <cell r="BM9">
            <v>206328561</v>
          </cell>
          <cell r="BN9">
            <v>195962086</v>
          </cell>
          <cell r="BO9">
            <v>198484270</v>
          </cell>
          <cell r="BP9">
            <v>184466862</v>
          </cell>
          <cell r="BQ9">
            <v>179346404</v>
          </cell>
          <cell r="BR9">
            <v>174983667</v>
          </cell>
          <cell r="BS9">
            <v>175808828</v>
          </cell>
          <cell r="BT9">
            <v>154710864</v>
          </cell>
          <cell r="BU9">
            <v>143801266</v>
          </cell>
          <cell r="BV9">
            <v>119783476</v>
          </cell>
          <cell r="BW9">
            <v>124881964</v>
          </cell>
          <cell r="BX9">
            <v>78389276</v>
          </cell>
          <cell r="BY9">
            <v>74942826</v>
          </cell>
          <cell r="BZ9">
            <v>78642779</v>
          </cell>
          <cell r="CA9">
            <v>75022216</v>
          </cell>
          <cell r="CB9">
            <v>74300657</v>
          </cell>
          <cell r="CC9">
            <v>71734186</v>
          </cell>
          <cell r="CD9">
            <v>72028375</v>
          </cell>
          <cell r="CE9">
            <v>72553519</v>
          </cell>
          <cell r="CF9">
            <v>72166013</v>
          </cell>
          <cell r="CG9">
            <v>71092199</v>
          </cell>
          <cell r="CH9">
            <v>69416255</v>
          </cell>
          <cell r="CI9">
            <v>70001759</v>
          </cell>
          <cell r="CJ9">
            <v>0</v>
          </cell>
          <cell r="CK9">
            <v>33468865</v>
          </cell>
          <cell r="CL9">
            <v>0</v>
          </cell>
          <cell r="CM9">
            <v>32677307</v>
          </cell>
          <cell r="CN9">
            <v>31950763</v>
          </cell>
          <cell r="CO9">
            <v>31671237</v>
          </cell>
          <cell r="CP9">
            <v>31571015</v>
          </cell>
          <cell r="CQ9">
            <v>29764854</v>
          </cell>
          <cell r="CR9">
            <v>28396850</v>
          </cell>
          <cell r="CS9">
            <v>28887284</v>
          </cell>
          <cell r="CT9">
            <v>27470172</v>
          </cell>
          <cell r="CU9">
            <v>26187655</v>
          </cell>
          <cell r="CV9">
            <v>24321102</v>
          </cell>
          <cell r="CW9">
            <v>23949685</v>
          </cell>
          <cell r="CX9">
            <v>22708080</v>
          </cell>
          <cell r="CY9">
            <v>19085273</v>
          </cell>
          <cell r="CZ9">
            <v>18822475</v>
          </cell>
          <cell r="DA9">
            <v>18511215</v>
          </cell>
          <cell r="DB9">
            <v>17856644</v>
          </cell>
          <cell r="DC9">
            <v>17856644</v>
          </cell>
          <cell r="DD9">
            <v>14954339</v>
          </cell>
          <cell r="DE9">
            <v>15471795</v>
          </cell>
          <cell r="DF9">
            <v>13749281</v>
          </cell>
          <cell r="DG9"/>
          <cell r="DH9">
            <v>12170928</v>
          </cell>
          <cell r="DI9">
            <v>13138833</v>
          </cell>
          <cell r="DJ9"/>
          <cell r="DK9">
            <v>25309761</v>
          </cell>
          <cell r="DL9">
            <v>9077546</v>
          </cell>
          <cell r="DM9">
            <v>12414401</v>
          </cell>
          <cell r="DN9">
            <v>12285944</v>
          </cell>
          <cell r="DO9">
            <v>24700345</v>
          </cell>
          <cell r="DP9">
            <v>7917438</v>
          </cell>
          <cell r="DQ9">
            <v>224827591</v>
          </cell>
        </row>
        <row r="10">
          <cell r="B10" t="str">
            <v>Absa Bank Kenya</v>
          </cell>
          <cell r="C10">
            <v>445.17382500000002</v>
          </cell>
          <cell r="D10">
            <v>261.53562299999999</v>
          </cell>
          <cell r="E10">
            <v>284.012134</v>
          </cell>
          <cell r="F10">
            <v>50.738134000000002</v>
          </cell>
          <cell r="G10">
            <v>59.610411999999997</v>
          </cell>
          <cell r="H10">
            <v>53.797454000000002</v>
          </cell>
          <cell r="I10">
            <v>363.42122999999998</v>
          </cell>
          <cell r="J10">
            <v>2.9887519999999999</v>
          </cell>
          <cell r="K10">
            <v>8.5980659999999993</v>
          </cell>
          <cell r="L10"/>
          <cell r="M10">
            <v>6.5311301972323349E-2</v>
          </cell>
          <cell r="N10">
            <v>6.6138320972567943E-2</v>
          </cell>
          <cell r="O10">
            <v>6.5154472392935869E-2</v>
          </cell>
          <cell r="P10">
            <v>6.5422109095193567E-2</v>
          </cell>
          <cell r="Q10">
            <v>6.492422724839772E-2</v>
          </cell>
          <cell r="R10">
            <v>6.3973084206154079E-2</v>
          </cell>
          <cell r="S10">
            <v>6.5102300281967548E-2</v>
          </cell>
          <cell r="T10"/>
          <cell r="U10">
            <v>7.1410720597586991E-2</v>
          </cell>
          <cell r="V10">
            <v>8.3503957238908466E-2</v>
          </cell>
          <cell r="W10">
            <v>6.3451284917626957E-2</v>
          </cell>
          <cell r="X10">
            <v>6.1071900401756106E-2</v>
          </cell>
          <cell r="Y10">
            <v>7.1515581622619506E-2</v>
          </cell>
          <cell r="Z10">
            <v>0.2195175551074191</v>
          </cell>
          <cell r="AA10">
            <v>2.7165922317678209E-2</v>
          </cell>
          <cell r="AB10">
            <v>0.16402567345886754</v>
          </cell>
          <cell r="AC10">
            <v>0.13961246567791322</v>
          </cell>
          <cell r="AD10">
            <v>0.2909913532064789</v>
          </cell>
          <cell r="AE10">
            <v>0.42890334030420468</v>
          </cell>
          <cell r="AF10">
            <v>6.320588972398089E-2</v>
          </cell>
          <cell r="AG10">
            <v>0.75534757309741074</v>
          </cell>
          <cell r="AH10">
            <v>0.11349910504216437</v>
          </cell>
          <cell r="AI10">
            <v>2.5026210784751975E-2</v>
          </cell>
          <cell r="AJ10">
            <v>8.8472894257412393E-2</v>
          </cell>
          <cell r="AK10">
            <v>0.92086073688668524</v>
          </cell>
          <cell r="AL10">
            <v>9.5663233773357531E-2</v>
          </cell>
          <cell r="AM10">
            <v>0.23248425861189445</v>
          </cell>
          <cell r="AN10">
            <v>0.14216674919582153</v>
          </cell>
          <cell r="AO10">
            <v>445173825</v>
          </cell>
          <cell r="AP10">
            <v>438718384</v>
          </cell>
          <cell r="AQ10">
            <v>428746218</v>
          </cell>
          <cell r="AR10">
            <v>411167687</v>
          </cell>
          <cell r="AS10">
            <v>397890870</v>
          </cell>
          <cell r="AT10">
            <v>384068423</v>
          </cell>
          <cell r="AU10">
            <v>377935772</v>
          </cell>
          <cell r="AV10">
            <v>388053702</v>
          </cell>
          <cell r="AW10">
            <v>392017704</v>
          </cell>
          <cell r="AX10">
            <v>381692956</v>
          </cell>
          <cell r="AY10">
            <v>374109200</v>
          </cell>
          <cell r="AZ10">
            <v>359771428</v>
          </cell>
          <cell r="BA10">
            <v>353740701</v>
          </cell>
          <cell r="BB10">
            <v>354502860</v>
          </cell>
          <cell r="BC10">
            <v>325362737</v>
          </cell>
          <cell r="BD10">
            <v>322637854</v>
          </cell>
          <cell r="BE10">
            <v>317007311</v>
          </cell>
          <cell r="BF10">
            <v>291293088</v>
          </cell>
          <cell r="BG10">
            <v>271682166</v>
          </cell>
          <cell r="BH10">
            <v>277609552</v>
          </cell>
          <cell r="BI10">
            <v>268015547</v>
          </cell>
          <cell r="BJ10">
            <v>260429543</v>
          </cell>
          <cell r="BK10">
            <v>259498223</v>
          </cell>
          <cell r="BL10">
            <v>264008571</v>
          </cell>
          <cell r="BM10">
            <v>256142570</v>
          </cell>
          <cell r="BN10">
            <v>211913140</v>
          </cell>
          <cell r="BO10">
            <v>241152698</v>
          </cell>
          <cell r="BP10">
            <v>221041523</v>
          </cell>
          <cell r="BQ10">
            <v>234699871</v>
          </cell>
          <cell r="BR10">
            <v>230907978</v>
          </cell>
          <cell r="BS10">
            <v>226118124</v>
          </cell>
          <cell r="BT10">
            <v>218771220</v>
          </cell>
          <cell r="BU10">
            <v>213439675</v>
          </cell>
          <cell r="BV10">
            <v>200975424</v>
          </cell>
          <cell r="BW10">
            <v>207009618</v>
          </cell>
          <cell r="BX10">
            <v>53797454</v>
          </cell>
          <cell r="BY10">
            <v>56861889</v>
          </cell>
          <cell r="BZ10">
            <v>54352639</v>
          </cell>
          <cell r="CA10">
            <v>52679522</v>
          </cell>
          <cell r="CB10">
            <v>50173619</v>
          </cell>
          <cell r="CC10">
            <v>46982487</v>
          </cell>
          <cell r="CD10">
            <v>44969283</v>
          </cell>
          <cell r="CE10">
            <v>43215105</v>
          </cell>
          <cell r="CF10">
            <v>41675586</v>
          </cell>
          <cell r="CG10">
            <v>41057360</v>
          </cell>
          <cell r="CH10">
            <v>44079414</v>
          </cell>
          <cell r="CI10">
            <v>42967475</v>
          </cell>
          <cell r="CJ10">
            <v>41546560</v>
          </cell>
          <cell r="CK10">
            <v>54143264</v>
          </cell>
          <cell r="CL10">
            <v>43393443</v>
          </cell>
          <cell r="CM10">
            <v>41909848</v>
          </cell>
          <cell r="CN10">
            <v>40114088</v>
          </cell>
          <cell r="CO10">
            <v>43607960</v>
          </cell>
          <cell r="CP10">
            <v>43559168</v>
          </cell>
          <cell r="CQ10">
            <v>42020987</v>
          </cell>
          <cell r="CR10">
            <v>40337534</v>
          </cell>
          <cell r="CS10">
            <v>43652097</v>
          </cell>
          <cell r="CT10">
            <v>42094710</v>
          </cell>
          <cell r="CU10">
            <v>41470872</v>
          </cell>
          <cell r="CV10">
            <v>39103584</v>
          </cell>
          <cell r="CW10">
            <v>42315483</v>
          </cell>
          <cell r="CX10">
            <v>39716371</v>
          </cell>
          <cell r="CY10">
            <v>36852164</v>
          </cell>
          <cell r="CZ10">
            <v>36237869</v>
          </cell>
          <cell r="DA10">
            <v>40265422</v>
          </cell>
          <cell r="DB10">
            <v>38186091</v>
          </cell>
          <cell r="DC10">
            <v>38186091</v>
          </cell>
          <cell r="DD10">
            <v>36042316</v>
          </cell>
          <cell r="DE10">
            <v>34465579</v>
          </cell>
          <cell r="DF10">
            <v>32370886</v>
          </cell>
          <cell r="DG10"/>
          <cell r="DH10">
            <v>5887003</v>
          </cell>
          <cell r="DI10">
            <v>14343849</v>
          </cell>
          <cell r="DJ10"/>
          <cell r="DK10">
            <v>20230852</v>
          </cell>
          <cell r="DL10">
            <v>8677080</v>
          </cell>
          <cell r="DM10">
            <v>13112358</v>
          </cell>
          <cell r="DN10">
            <v>4247012</v>
          </cell>
          <cell r="DO10">
            <v>17359370</v>
          </cell>
          <cell r="DP10">
            <v>5935211</v>
          </cell>
          <cell r="DQ10">
            <v>261535623</v>
          </cell>
        </row>
        <row r="11">
          <cell r="B11" t="str">
            <v>Standard Chartered Bank</v>
          </cell>
          <cell r="C11">
            <v>364.290414</v>
          </cell>
          <cell r="D11">
            <v>128.52085400000001</v>
          </cell>
          <cell r="E11">
            <v>286.911608</v>
          </cell>
          <cell r="F11">
            <v>41.787207000000002</v>
          </cell>
          <cell r="G11">
            <v>47.027168000000003</v>
          </cell>
          <cell r="H11">
            <v>55.433067999999999</v>
          </cell>
          <cell r="I11">
            <v>270.88892099999998</v>
          </cell>
          <cell r="J11">
            <v>2.2680929999999999</v>
          </cell>
          <cell r="K11">
            <v>7.0995169999999996</v>
          </cell>
          <cell r="L11"/>
          <cell r="M11">
            <v>6.1821293595569565E-2</v>
          </cell>
          <cell r="N11">
            <v>5.9472171279271888E-2</v>
          </cell>
          <cell r="O11">
            <v>5.885832339563641E-2</v>
          </cell>
          <cell r="P11">
            <v>5.9420265009753483E-2</v>
          </cell>
          <cell r="Q11">
            <v>6.3021800754755997E-2</v>
          </cell>
          <cell r="R11">
            <v>6.3842833545591046E-2</v>
          </cell>
          <cell r="S11">
            <v>6.5105397951249006E-2</v>
          </cell>
          <cell r="T11"/>
          <cell r="U11">
            <v>5.8436142265402259E-2</v>
          </cell>
          <cell r="V11">
            <v>4.1034562609943197E-2</v>
          </cell>
          <cell r="W11">
            <v>6.4099057772589729E-2</v>
          </cell>
          <cell r="X11">
            <v>6.2928680748716728E-2</v>
          </cell>
          <cell r="Y11">
            <v>5.9051196803406113E-2</v>
          </cell>
          <cell r="Z11">
            <v>0.19083530694689083</v>
          </cell>
          <cell r="AA11">
            <v>2.9444455326758476E-2</v>
          </cell>
          <cell r="AB11">
            <v>0.17360314266968491</v>
          </cell>
          <cell r="AC11">
            <v>0.15425956456890316</v>
          </cell>
          <cell r="AD11">
            <v>0.32601706549884435</v>
          </cell>
          <cell r="AE11">
            <v>0.51450502738296011</v>
          </cell>
          <cell r="AF11">
            <v>9.7795628534422502E-2</v>
          </cell>
          <cell r="AG11">
            <v>0.72919083282922892</v>
          </cell>
          <cell r="AH11">
            <v>9.5395661872668472E-2</v>
          </cell>
          <cell r="AI11">
            <v>9.9460675613445432E-3</v>
          </cell>
          <cell r="AJ11">
            <v>8.5449594311323929E-2</v>
          </cell>
          <cell r="AK11">
            <v>0.44794581472632511</v>
          </cell>
          <cell r="AL11">
            <v>9.6588503820491958E-2</v>
          </cell>
          <cell r="AM11">
            <v>8.6016449590757549E-2</v>
          </cell>
          <cell r="AN11">
            <v>9.104925390662566E-2</v>
          </cell>
          <cell r="AO11">
            <v>364290414</v>
          </cell>
          <cell r="AP11">
            <v>340995225</v>
          </cell>
          <cell r="AQ11">
            <v>335111486</v>
          </cell>
          <cell r="AR11">
            <v>330612804</v>
          </cell>
          <cell r="AS11">
            <v>345656402</v>
          </cell>
          <cell r="AT11">
            <v>339525181</v>
          </cell>
          <cell r="AU11">
            <v>325872857</v>
          </cell>
          <cell r="AV11">
            <v>314304906</v>
          </cell>
          <cell r="AW11">
            <v>327214126</v>
          </cell>
          <cell r="AX11">
            <v>311432013</v>
          </cell>
          <cell r="AY11">
            <v>302295903</v>
          </cell>
          <cell r="AZ11">
            <v>289422215</v>
          </cell>
          <cell r="BA11">
            <v>293472543</v>
          </cell>
          <cell r="BB11">
            <v>300226174</v>
          </cell>
          <cell r="BC11">
            <v>284691002</v>
          </cell>
          <cell r="BD11">
            <v>287606164</v>
          </cell>
          <cell r="BE11">
            <v>295049630</v>
          </cell>
          <cell r="BF11">
            <v>293306671</v>
          </cell>
          <cell r="BG11">
            <v>285125438</v>
          </cell>
          <cell r="BH11">
            <v>309951569</v>
          </cell>
          <cell r="BI11">
            <v>288711107</v>
          </cell>
          <cell r="BJ11">
            <v>274006884</v>
          </cell>
          <cell r="BK11">
            <v>250274108</v>
          </cell>
          <cell r="BL11">
            <v>264072997</v>
          </cell>
          <cell r="BM11">
            <v>255903727</v>
          </cell>
          <cell r="BN11">
            <v>249710651</v>
          </cell>
          <cell r="BO11">
            <v>234130556</v>
          </cell>
          <cell r="BP11">
            <v>231786864</v>
          </cell>
          <cell r="BQ11">
            <v>228338094</v>
          </cell>
          <cell r="BR11">
            <v>232984465</v>
          </cell>
          <cell r="BS11">
            <v>222635993</v>
          </cell>
          <cell r="BT11">
            <v>223082484</v>
          </cell>
          <cell r="BU11">
            <v>228860613</v>
          </cell>
          <cell r="BV11">
            <v>217819880</v>
          </cell>
          <cell r="BW11">
            <v>220523869</v>
          </cell>
          <cell r="BX11">
            <v>55433068</v>
          </cell>
          <cell r="BY11">
            <v>54625502</v>
          </cell>
          <cell r="BZ11">
            <v>52479395</v>
          </cell>
          <cell r="CA11">
            <v>51679000</v>
          </cell>
          <cell r="CB11">
            <v>50558270</v>
          </cell>
          <cell r="CC11">
            <v>51917837</v>
          </cell>
          <cell r="CD11">
            <v>50218630</v>
          </cell>
          <cell r="CE11">
            <v>50171424</v>
          </cell>
          <cell r="CF11">
            <v>50846552</v>
          </cell>
          <cell r="CG11">
            <v>49068888</v>
          </cell>
          <cell r="CH11">
            <v>47221510</v>
          </cell>
          <cell r="CI11">
            <v>46080820</v>
          </cell>
          <cell r="CJ11">
            <v>54194365</v>
          </cell>
          <cell r="CK11">
            <v>47621354</v>
          </cell>
          <cell r="CL11">
            <v>54336279</v>
          </cell>
          <cell r="CM11">
            <v>54209897</v>
          </cell>
          <cell r="CN11">
            <v>43217065</v>
          </cell>
          <cell r="CO11">
            <v>54028274</v>
          </cell>
          <cell r="CP11">
            <v>45483852</v>
          </cell>
          <cell r="CQ11">
            <v>43809586</v>
          </cell>
          <cell r="CR11">
            <v>42698407</v>
          </cell>
          <cell r="CS11">
            <v>54660764</v>
          </cell>
          <cell r="CT11">
            <v>43904779</v>
          </cell>
          <cell r="CU11">
            <v>43288125</v>
          </cell>
          <cell r="CV11">
            <v>43083098</v>
          </cell>
          <cell r="CW11">
            <v>43850954</v>
          </cell>
          <cell r="CX11">
            <v>40914483</v>
          </cell>
          <cell r="CY11">
            <v>41143859</v>
          </cell>
          <cell r="CZ11">
            <v>39848778</v>
          </cell>
          <cell r="DA11">
            <v>42126191</v>
          </cell>
          <cell r="DB11">
            <v>40449853</v>
          </cell>
          <cell r="DC11">
            <v>40449853</v>
          </cell>
          <cell r="DD11">
            <v>39685452</v>
          </cell>
          <cell r="DE11">
            <v>38765178</v>
          </cell>
          <cell r="DF11">
            <v>36029984</v>
          </cell>
          <cell r="DG11"/>
          <cell r="DH11">
            <v>4840080</v>
          </cell>
          <cell r="DI11">
            <v>10006014</v>
          </cell>
          <cell r="DJ11"/>
          <cell r="DK11">
            <v>14846094</v>
          </cell>
          <cell r="DL11">
            <v>7638390</v>
          </cell>
          <cell r="DM11">
            <v>9868798</v>
          </cell>
          <cell r="DN11">
            <v>3665105</v>
          </cell>
          <cell r="DO11">
            <v>13533903</v>
          </cell>
          <cell r="DP11">
            <v>5148377</v>
          </cell>
          <cell r="DQ11">
            <v>128520854</v>
          </cell>
        </row>
        <row r="12">
          <cell r="B12" t="str">
            <v>Diamond Trust Bank</v>
          </cell>
          <cell r="C12">
            <v>344.374278</v>
          </cell>
          <cell r="D12">
            <v>169.124853</v>
          </cell>
          <cell r="E12">
            <v>235.46258599999999</v>
          </cell>
          <cell r="F12">
            <v>51.202492999999997</v>
          </cell>
          <cell r="G12">
            <v>54.071418000000001</v>
          </cell>
          <cell r="H12">
            <v>58.150261999999998</v>
          </cell>
          <cell r="I12">
            <v>255.53240099999999</v>
          </cell>
          <cell r="J12">
            <v>1.4569399999999999</v>
          </cell>
          <cell r="K12">
            <v>4.1200340000000004</v>
          </cell>
          <cell r="L12"/>
          <cell r="M12">
            <v>5.795315882522914E-2</v>
          </cell>
          <cell r="N12">
            <v>5.8062541218278495E-2</v>
          </cell>
          <cell r="O12">
            <v>5.7175601534233872E-2</v>
          </cell>
          <cell r="P12">
            <v>5.8029315390520989E-2</v>
          </cell>
          <cell r="Q12">
            <v>5.8336259871913446E-2</v>
          </cell>
          <cell r="R12">
            <v>5.8844001176339339E-2</v>
          </cell>
          <cell r="S12">
            <v>5.9890101100934401E-2</v>
          </cell>
          <cell r="T12"/>
          <cell r="U12">
            <v>5.5241377561346394E-2</v>
          </cell>
          <cell r="V12">
            <v>5.399874147526236E-2</v>
          </cell>
          <cell r="W12">
            <v>5.2604807482370584E-2</v>
          </cell>
          <cell r="X12">
            <v>6.6013291431970419E-2</v>
          </cell>
          <cell r="Y12">
            <v>3.4268942319699291E-2</v>
          </cell>
          <cell r="Z12">
            <v>9.4572266013776329E-2</v>
          </cell>
          <cell r="AA12">
            <v>1.6315562510492716E-2</v>
          </cell>
          <cell r="AB12">
            <v>0.21160298180738341</v>
          </cell>
          <cell r="AC12">
            <v>0.20037573630437575</v>
          </cell>
          <cell r="AD12">
            <v>0.25109753602184426</v>
          </cell>
          <cell r="AE12">
            <v>0.39875943038795653</v>
          </cell>
          <cell r="AF12">
            <v>0.15330315917518905</v>
          </cell>
          <cell r="AG12">
            <v>0.39389946489490607</v>
          </cell>
          <cell r="AH12">
            <v>8.1516999533642984E-2</v>
          </cell>
          <cell r="AI12">
            <v>4.7913595246072672E-2</v>
          </cell>
          <cell r="AJ12">
            <v>3.3603404287570311E-2</v>
          </cell>
          <cell r="AK12">
            <v>0.71826635336452138</v>
          </cell>
          <cell r="AL12">
            <v>3.2573446793889405E-2</v>
          </cell>
          <cell r="AM12">
            <v>5.5635639736967411E-2</v>
          </cell>
          <cell r="AN12">
            <v>4.010412498014481E-2</v>
          </cell>
          <cell r="AO12">
            <v>344374278</v>
          </cell>
          <cell r="AP12">
            <v>332541413</v>
          </cell>
          <cell r="AQ12">
            <v>326376730</v>
          </cell>
          <cell r="AR12">
            <v>311475984</v>
          </cell>
          <cell r="AS12">
            <v>311029629</v>
          </cell>
          <cell r="AT12">
            <v>305166682</v>
          </cell>
          <cell r="AU12">
            <v>312189185</v>
          </cell>
          <cell r="AV12">
            <v>285772503</v>
          </cell>
          <cell r="AW12">
            <v>284319070</v>
          </cell>
          <cell r="AX12">
            <v>286363190</v>
          </cell>
          <cell r="AY12">
            <v>287250595</v>
          </cell>
          <cell r="AZ12">
            <v>283581295</v>
          </cell>
          <cell r="BA12">
            <v>280115753</v>
          </cell>
          <cell r="BB12">
            <v>277153801</v>
          </cell>
          <cell r="BC12">
            <v>281515703</v>
          </cell>
          <cell r="BD12">
            <v>291515544</v>
          </cell>
          <cell r="BE12">
            <v>285735153</v>
          </cell>
          <cell r="BF12">
            <v>277054843</v>
          </cell>
          <cell r="BG12">
            <v>270081538</v>
          </cell>
          <cell r="BH12">
            <v>267675547</v>
          </cell>
          <cell r="BI12">
            <v>258159603</v>
          </cell>
          <cell r="BJ12">
            <v>248863252</v>
          </cell>
          <cell r="BK12">
            <v>244123818</v>
          </cell>
          <cell r="BL12">
            <v>230711438</v>
          </cell>
          <cell r="BM12">
            <v>222154764</v>
          </cell>
          <cell r="BN12">
            <v>205480349</v>
          </cell>
          <cell r="BO12">
            <v>190947903</v>
          </cell>
          <cell r="BP12">
            <v>166004397</v>
          </cell>
          <cell r="BQ12">
            <v>158030111</v>
          </cell>
          <cell r="BR12">
            <v>148561346</v>
          </cell>
          <cell r="BS12">
            <v>141175794</v>
          </cell>
          <cell r="BT12">
            <v>126274802</v>
          </cell>
          <cell r="BU12">
            <v>120443207</v>
          </cell>
          <cell r="BV12">
            <v>116208461</v>
          </cell>
          <cell r="BW12">
            <v>114136429</v>
          </cell>
          <cell r="BX12">
            <v>58150262</v>
          </cell>
          <cell r="BY12">
            <v>58834909</v>
          </cell>
          <cell r="BZ12">
            <v>57567384</v>
          </cell>
          <cell r="CA12">
            <v>58162510</v>
          </cell>
          <cell r="CB12">
            <v>56582338</v>
          </cell>
          <cell r="CC12">
            <v>55669588</v>
          </cell>
          <cell r="CD12">
            <v>54031914</v>
          </cell>
          <cell r="CE12">
            <v>55081135</v>
          </cell>
          <cell r="CF12">
            <v>53625595</v>
          </cell>
          <cell r="CG12">
            <v>53605998</v>
          </cell>
          <cell r="CH12">
            <v>52001378</v>
          </cell>
          <cell r="CI12">
            <v>51826136</v>
          </cell>
          <cell r="CJ12">
            <v>50349508</v>
          </cell>
          <cell r="CK12">
            <v>49236941</v>
          </cell>
          <cell r="CL12">
            <v>47712838</v>
          </cell>
          <cell r="CM12">
            <v>46325610</v>
          </cell>
          <cell r="CN12">
            <v>44769721</v>
          </cell>
          <cell r="CO12">
            <v>44323296</v>
          </cell>
          <cell r="CP12">
            <v>43003972</v>
          </cell>
          <cell r="CQ12">
            <v>41508356</v>
          </cell>
          <cell r="CR12">
            <v>37678168</v>
          </cell>
          <cell r="CS12">
            <v>37678168</v>
          </cell>
          <cell r="CT12">
            <v>36431809</v>
          </cell>
          <cell r="CU12">
            <v>33545124</v>
          </cell>
          <cell r="CV12">
            <v>32359121</v>
          </cell>
          <cell r="CW12">
            <v>31216658</v>
          </cell>
          <cell r="CX12">
            <v>29996201</v>
          </cell>
          <cell r="CY12">
            <v>28616712</v>
          </cell>
          <cell r="CZ12">
            <v>27536573</v>
          </cell>
          <cell r="DA12">
            <v>26882050</v>
          </cell>
          <cell r="DB12">
            <v>25784414</v>
          </cell>
          <cell r="DC12">
            <v>25784414</v>
          </cell>
          <cell r="DD12">
            <v>24822904</v>
          </cell>
          <cell r="DE12">
            <v>19515880</v>
          </cell>
          <cell r="DF12">
            <v>18568277</v>
          </cell>
          <cell r="DG12"/>
          <cell r="DH12">
            <v>2373280</v>
          </cell>
          <cell r="DI12">
            <v>7078346</v>
          </cell>
          <cell r="DJ12"/>
          <cell r="DK12">
            <v>9451626</v>
          </cell>
          <cell r="DL12">
            <v>3768925</v>
          </cell>
          <cell r="DM12">
            <v>10869122</v>
          </cell>
          <cell r="DN12">
            <v>16724523</v>
          </cell>
          <cell r="DO12">
            <v>27593645</v>
          </cell>
          <cell r="DP12">
            <v>2735920</v>
          </cell>
          <cell r="DQ12">
            <v>169124853</v>
          </cell>
        </row>
        <row r="13">
          <cell r="B13" t="str">
            <v>Stanbic Bank</v>
          </cell>
          <cell r="C13">
            <v>332.573463</v>
          </cell>
          <cell r="D13">
            <v>217.09726000000001</v>
          </cell>
          <cell r="E13">
            <v>242.06554299999999</v>
          </cell>
          <cell r="F13">
            <v>45.206831999999999</v>
          </cell>
          <cell r="G13">
            <v>51.985300000000002</v>
          </cell>
          <cell r="H13">
            <v>48.311774</v>
          </cell>
          <cell r="I13">
            <v>321.76946400000003</v>
          </cell>
          <cell r="J13">
            <v>4.1660159999999999</v>
          </cell>
          <cell r="K13">
            <v>6.5665069999999996</v>
          </cell>
          <cell r="L13"/>
          <cell r="M13">
            <v>5.4090942385488713E-2</v>
          </cell>
          <cell r="N13">
            <v>5.4327948286139682E-2</v>
          </cell>
          <cell r="O13">
            <v>5.3752791245998868E-2</v>
          </cell>
          <cell r="P13">
            <v>5.1080397059319958E-2</v>
          </cell>
          <cell r="Q13">
            <v>5.4745837309363228E-2</v>
          </cell>
          <cell r="R13">
            <v>5.5811751521162342E-2</v>
          </cell>
          <cell r="S13">
            <v>5.6914800137469732E-2</v>
          </cell>
          <cell r="T13"/>
          <cell r="U13">
            <v>5.3348398559742216E-2</v>
          </cell>
          <cell r="V13">
            <v>6.9315529975525342E-2</v>
          </cell>
          <cell r="W13">
            <v>5.4079977222498098E-2</v>
          </cell>
          <cell r="X13">
            <v>5.4844451374225819E-2</v>
          </cell>
          <cell r="Y13">
            <v>5.4617813742532606E-2</v>
          </cell>
          <cell r="Z13">
            <v>0.20137425307822063</v>
          </cell>
          <cell r="AA13">
            <v>2.929720931070488E-2</v>
          </cell>
          <cell r="AB13">
            <v>0.16156070048959026</v>
          </cell>
          <cell r="AC13">
            <v>0.14049447526195336</v>
          </cell>
          <cell r="AD13">
            <v>0.45004381764616047</v>
          </cell>
          <cell r="AE13">
            <v>0.48308283533823976</v>
          </cell>
          <cell r="AF13">
            <v>8.6203376311787094E-2</v>
          </cell>
          <cell r="AG13">
            <v>0.45545058316004255</v>
          </cell>
          <cell r="AH13">
            <v>9.2349321191055045E-2</v>
          </cell>
          <cell r="AI13">
            <v>2.3519654295251873E-2</v>
          </cell>
          <cell r="AJ13">
            <v>6.8829666895803165E-2</v>
          </cell>
          <cell r="AK13">
            <v>0.89685321301594756</v>
          </cell>
          <cell r="AL13">
            <v>0.10923940117325751</v>
          </cell>
          <cell r="AM13">
            <v>0.28575214376829372</v>
          </cell>
          <cell r="AN13">
            <v>0.16949885918994029</v>
          </cell>
          <cell r="AO13">
            <v>332573463</v>
          </cell>
          <cell r="AP13">
            <v>331021005</v>
          </cell>
          <cell r="AQ13">
            <v>319199059</v>
          </cell>
          <cell r="AR13">
            <v>295023697</v>
          </cell>
          <cell r="AS13">
            <v>319955084</v>
          </cell>
          <cell r="AT13">
            <v>316966341</v>
          </cell>
          <cell r="AU13">
            <v>318986177</v>
          </cell>
          <cell r="AV13">
            <v>317768516</v>
          </cell>
          <cell r="AW13">
            <v>350388140</v>
          </cell>
          <cell r="AX13">
            <v>309651330</v>
          </cell>
          <cell r="AY13">
            <v>292705136</v>
          </cell>
          <cell r="AZ13">
            <v>294302229</v>
          </cell>
          <cell r="BA13">
            <v>303663158</v>
          </cell>
          <cell r="BB13">
            <v>284867951</v>
          </cell>
          <cell r="BC13">
            <v>280953012</v>
          </cell>
          <cell r="BD13">
            <v>286308290</v>
          </cell>
          <cell r="BE13">
            <v>269395802</v>
          </cell>
          <cell r="BF13">
            <v>248985926</v>
          </cell>
          <cell r="BG13">
            <v>239407877</v>
          </cell>
          <cell r="BH13">
            <v>236547378</v>
          </cell>
          <cell r="BI13">
            <v>224804428</v>
          </cell>
          <cell r="BJ13">
            <v>212633202</v>
          </cell>
          <cell r="BK13">
            <v>204895157</v>
          </cell>
          <cell r="BL13">
            <v>229866887</v>
          </cell>
          <cell r="BM13">
            <v>202294738</v>
          </cell>
          <cell r="BN13">
            <v>208287754</v>
          </cell>
          <cell r="BO13">
            <v>198578014</v>
          </cell>
          <cell r="BP13">
            <v>208167708</v>
          </cell>
          <cell r="BQ13">
            <v>203595164</v>
          </cell>
          <cell r="BR13">
            <v>184061612</v>
          </cell>
          <cell r="BS13">
            <v>171347152</v>
          </cell>
          <cell r="BT13">
            <v>167107694</v>
          </cell>
          <cell r="BU13">
            <v>155933918</v>
          </cell>
          <cell r="BV13">
            <v>159885214</v>
          </cell>
          <cell r="BW13">
            <v>170726460</v>
          </cell>
          <cell r="BX13">
            <v>48311774</v>
          </cell>
          <cell r="BY13">
            <v>48551800</v>
          </cell>
          <cell r="BZ13">
            <v>46512245</v>
          </cell>
          <cell r="CA13">
            <v>44731733</v>
          </cell>
          <cell r="CB13">
            <v>43611079</v>
          </cell>
          <cell r="CC13">
            <v>43469578</v>
          </cell>
          <cell r="CD13">
            <v>41857357</v>
          </cell>
          <cell r="CE13">
            <v>40311273</v>
          </cell>
          <cell r="CF13">
            <v>39374322</v>
          </cell>
          <cell r="CG13">
            <v>40560887</v>
          </cell>
          <cell r="CH13">
            <v>38939840</v>
          </cell>
          <cell r="CI13">
            <v>37781929</v>
          </cell>
          <cell r="CJ13">
            <v>36789253</v>
          </cell>
          <cell r="CK13">
            <v>36836052</v>
          </cell>
          <cell r="CL13">
            <v>35490716</v>
          </cell>
          <cell r="CM13">
            <v>33140213</v>
          </cell>
          <cell r="CN13">
            <v>32205154</v>
          </cell>
          <cell r="CO13">
            <v>33048626</v>
          </cell>
          <cell r="CP13">
            <v>33051194</v>
          </cell>
          <cell r="CQ13">
            <v>31922509</v>
          </cell>
          <cell r="CR13">
            <v>30830481</v>
          </cell>
          <cell r="CS13">
            <v>29267838</v>
          </cell>
          <cell r="CT13">
            <v>30237504</v>
          </cell>
          <cell r="CU13">
            <v>28554962</v>
          </cell>
          <cell r="CV13">
            <v>27656039</v>
          </cell>
          <cell r="CW13">
            <v>27074070</v>
          </cell>
          <cell r="CX13">
            <v>28250550</v>
          </cell>
          <cell r="CY13">
            <v>26855040</v>
          </cell>
          <cell r="CZ13">
            <v>26168836</v>
          </cell>
          <cell r="DA13">
            <v>25907559</v>
          </cell>
          <cell r="DB13">
            <v>26644208</v>
          </cell>
          <cell r="DC13">
            <v>26644208</v>
          </cell>
          <cell r="DD13">
            <v>25311868</v>
          </cell>
          <cell r="DE13">
            <v>23485250</v>
          </cell>
          <cell r="DF13">
            <v>22353549</v>
          </cell>
          <cell r="DG13"/>
          <cell r="DH13">
            <v>6586173</v>
          </cell>
          <cell r="DI13">
            <v>8048342</v>
          </cell>
          <cell r="DJ13"/>
          <cell r="DK13">
            <v>14634515</v>
          </cell>
          <cell r="DL13">
            <v>7069683</v>
          </cell>
          <cell r="DM13">
            <v>8871859</v>
          </cell>
          <cell r="DN13">
            <v>10607442</v>
          </cell>
          <cell r="DO13">
            <v>19479301</v>
          </cell>
          <cell r="DP13">
            <v>4773779</v>
          </cell>
          <cell r="DQ13">
            <v>217097260</v>
          </cell>
        </row>
        <row r="14">
          <cell r="B14" t="str">
            <v>I&amp;M Bank</v>
          </cell>
          <cell r="C14">
            <v>319.44931300000002</v>
          </cell>
          <cell r="D14">
            <v>176.09398300000001</v>
          </cell>
          <cell r="E14">
            <v>234.348072</v>
          </cell>
          <cell r="F14">
            <v>38.988061999999999</v>
          </cell>
          <cell r="G14">
            <v>54.509819999999998</v>
          </cell>
          <cell r="H14">
            <v>46.299154000000001</v>
          </cell>
          <cell r="I14">
            <v>265.12494099999998</v>
          </cell>
          <cell r="J14">
            <v>1.466607</v>
          </cell>
          <cell r="K14">
            <v>5.5251929999999998</v>
          </cell>
          <cell r="L14"/>
          <cell r="M14">
            <v>5.2052880738851622E-2</v>
          </cell>
          <cell r="N14">
            <v>5.2999751710124741E-2</v>
          </cell>
          <cell r="O14">
            <v>5.4215410869397712E-2</v>
          </cell>
          <cell r="P14">
            <v>5.3623858494863286E-2</v>
          </cell>
          <cell r="Q14">
            <v>5.316182593330173E-2</v>
          </cell>
          <cell r="R14">
            <v>5.6697457410697899E-2</v>
          </cell>
          <cell r="S14">
            <v>5.7736868681432109E-2</v>
          </cell>
          <cell r="T14"/>
          <cell r="U14">
            <v>5.1243142239403031E-2</v>
          </cell>
          <cell r="V14">
            <v>5.6223868312046635E-2</v>
          </cell>
          <cell r="W14">
            <v>5.235581338355267E-2</v>
          </cell>
          <cell r="X14">
            <v>5.2559686593599171E-2</v>
          </cell>
          <cell r="Y14">
            <v>4.5956543131004807E-2</v>
          </cell>
          <cell r="Z14">
            <v>0.15750973321704559</v>
          </cell>
          <cell r="AA14">
            <v>2.4664011209027167E-2</v>
          </cell>
          <cell r="AB14">
            <v>0.20560049837031366</v>
          </cell>
          <cell r="AC14">
            <v>0.14705542923628601</v>
          </cell>
          <cell r="AD14">
            <v>0.32594706702287041</v>
          </cell>
          <cell r="AE14">
            <v>0.38660020620415952</v>
          </cell>
          <cell r="AF14">
            <v>8.5729036995874461E-2</v>
          </cell>
          <cell r="AG14">
            <v>0.7649497933936219</v>
          </cell>
          <cell r="AH14">
            <v>0.10558232071692189</v>
          </cell>
          <cell r="AI14">
            <v>3.8453268610373147E-2</v>
          </cell>
          <cell r="AJ14">
            <v>6.7129052106548737E-2</v>
          </cell>
          <cell r="AK14">
            <v>0.7514206602903053</v>
          </cell>
          <cell r="AL14">
            <v>8.3925887780239239E-2</v>
          </cell>
          <cell r="AM14">
            <v>5.8740078087948434E-2</v>
          </cell>
          <cell r="AN14">
            <v>7.6240999284595712E-2</v>
          </cell>
          <cell r="AO14">
            <v>319449313</v>
          </cell>
          <cell r="AP14">
            <v>310788286</v>
          </cell>
          <cell r="AQ14">
            <v>307802267</v>
          </cell>
          <cell r="AR14">
            <v>294915555</v>
          </cell>
          <cell r="AS14">
            <v>282176390</v>
          </cell>
          <cell r="AT14">
            <v>282856056</v>
          </cell>
          <cell r="AU14">
            <v>283568547</v>
          </cell>
          <cell r="AV14">
            <v>273350161</v>
          </cell>
          <cell r="AW14">
            <v>272302524</v>
          </cell>
          <cell r="AX14">
            <v>270017846</v>
          </cell>
          <cell r="AY14">
            <v>254252172</v>
          </cell>
          <cell r="AZ14">
            <v>261333135</v>
          </cell>
          <cell r="BA14">
            <v>253552590</v>
          </cell>
          <cell r="BB14">
            <v>240237282</v>
          </cell>
          <cell r="BC14">
            <v>229161134</v>
          </cell>
          <cell r="BD14">
            <v>230291099</v>
          </cell>
          <cell r="BE14">
            <v>225143541</v>
          </cell>
          <cell r="BF14">
            <v>189087939</v>
          </cell>
          <cell r="BG14">
            <v>183952517</v>
          </cell>
          <cell r="BH14">
            <v>182817876</v>
          </cell>
          <cell r="BI14">
            <v>177329585</v>
          </cell>
          <cell r="BJ14">
            <v>181582075</v>
          </cell>
          <cell r="BK14">
            <v>164116122</v>
          </cell>
          <cell r="BL14">
            <v>164730002</v>
          </cell>
          <cell r="BM14">
            <v>164425933</v>
          </cell>
          <cell r="BN14">
            <v>157775781</v>
          </cell>
          <cell r="BO14">
            <v>147846339</v>
          </cell>
          <cell r="BP14">
            <v>151975238</v>
          </cell>
          <cell r="BQ14">
            <v>154327389</v>
          </cell>
          <cell r="BR14">
            <v>140517390</v>
          </cell>
          <cell r="BS14">
            <v>137299354</v>
          </cell>
          <cell r="BT14">
            <v>124648548</v>
          </cell>
          <cell r="BU14">
            <v>118333769</v>
          </cell>
          <cell r="BV14">
            <v>114972436</v>
          </cell>
          <cell r="BW14">
            <v>110315682</v>
          </cell>
          <cell r="BX14">
            <v>46299154</v>
          </cell>
          <cell r="BY14">
            <v>47879036</v>
          </cell>
          <cell r="BZ14">
            <v>51920427</v>
          </cell>
          <cell r="CA14">
            <v>49557073</v>
          </cell>
          <cell r="CB14">
            <v>48589355</v>
          </cell>
          <cell r="CC14">
            <v>53515552</v>
          </cell>
          <cell r="CD14">
            <v>52323720</v>
          </cell>
          <cell r="CE14">
            <v>48455958</v>
          </cell>
          <cell r="CF14">
            <v>47985683</v>
          </cell>
          <cell r="CG14">
            <v>46615223</v>
          </cell>
          <cell r="CH14">
            <v>47015135</v>
          </cell>
          <cell r="CI14">
            <v>44004173</v>
          </cell>
          <cell r="CJ14">
            <v>42072924</v>
          </cell>
          <cell r="CK14">
            <v>40314439</v>
          </cell>
          <cell r="CL14">
            <v>38338590</v>
          </cell>
          <cell r="CM14">
            <v>37568688</v>
          </cell>
          <cell r="CN14">
            <v>35886888</v>
          </cell>
          <cell r="CO14">
            <v>35595491</v>
          </cell>
          <cell r="CP14">
            <v>35023511</v>
          </cell>
          <cell r="CQ14">
            <v>31519089</v>
          </cell>
          <cell r="CR14">
            <v>30474944</v>
          </cell>
          <cell r="CS14">
            <v>28754066</v>
          </cell>
          <cell r="CT14">
            <v>31304829</v>
          </cell>
          <cell r="CU14">
            <v>30151112</v>
          </cell>
          <cell r="CV14">
            <v>28576772</v>
          </cell>
          <cell r="CW14">
            <v>26482435</v>
          </cell>
          <cell r="CX14">
            <v>26186678</v>
          </cell>
          <cell r="CY14">
            <v>24079849</v>
          </cell>
          <cell r="CZ14">
            <v>23296896</v>
          </cell>
          <cell r="DA14">
            <v>22159420</v>
          </cell>
          <cell r="DB14">
            <v>21814043</v>
          </cell>
          <cell r="DC14">
            <v>21814043</v>
          </cell>
          <cell r="DD14">
            <v>20071699</v>
          </cell>
          <cell r="DE14">
            <v>19500454</v>
          </cell>
          <cell r="DF14">
            <v>20524634</v>
          </cell>
          <cell r="DG14"/>
          <cell r="DH14">
            <v>3600204</v>
          </cell>
          <cell r="DI14">
            <v>7445160</v>
          </cell>
          <cell r="DJ14"/>
          <cell r="DK14">
            <v>11045364</v>
          </cell>
          <cell r="DL14">
            <v>4270140</v>
          </cell>
          <cell r="DM14">
            <v>12358408</v>
          </cell>
          <cell r="DN14">
            <v>3797434</v>
          </cell>
          <cell r="DO14">
            <v>16155842</v>
          </cell>
          <cell r="DP14">
            <v>3867635</v>
          </cell>
          <cell r="DQ14">
            <v>176093983</v>
          </cell>
        </row>
        <row r="15">
          <cell r="B15" t="str">
            <v>Total - Tier 1</v>
          </cell>
          <cell r="C15">
            <v>4668.0511939999997</v>
          </cell>
          <cell r="D15">
            <v>2481.8114640000003</v>
          </cell>
          <cell r="E15">
            <v>3313.8032210000001</v>
          </cell>
          <cell r="F15">
            <v>603.98787000000004</v>
          </cell>
          <cell r="G15">
            <v>720.50059999999996</v>
          </cell>
          <cell r="H15">
            <v>655.95586200000002</v>
          </cell>
          <cell r="I15">
            <v>3838.2144279999998</v>
          </cell>
          <cell r="J15">
            <v>25.481954000000002</v>
          </cell>
          <cell r="K15">
            <v>102.95708800000003</v>
          </cell>
          <cell r="L15">
            <v>0</v>
          </cell>
          <cell r="M15">
            <v>0.74459938543321202</v>
          </cell>
          <cell r="N15">
            <v>0.742057928706093</v>
          </cell>
          <cell r="O15">
            <v>0.7445446601565523</v>
          </cell>
          <cell r="P15">
            <v>0.74548706634479378</v>
          </cell>
          <cell r="Q15">
            <v>0.74573869992339969</v>
          </cell>
          <cell r="R15">
            <v>0.74257206975099088</v>
          </cell>
          <cell r="S15">
            <v>0.75685175896780255</v>
          </cell>
          <cell r="T15"/>
          <cell r="U15">
            <v>0.74880615352882973</v>
          </cell>
          <cell r="V15">
            <v>0.79240095856803738</v>
          </cell>
          <cell r="W15">
            <v>0.74033834179993496</v>
          </cell>
          <cell r="X15">
            <v>0.74465366097087182</v>
          </cell>
          <cell r="Y15">
            <v>0.85635956161434679</v>
          </cell>
          <cell r="Z15">
            <v>0.22734899274625253</v>
          </cell>
          <cell r="AA15">
            <v>3.2767938468970782E-2</v>
          </cell>
          <cell r="AB15">
            <v>0.18771765192270284</v>
          </cell>
          <cell r="AC15">
            <v>0.15736167984619959</v>
          </cell>
          <cell r="AD15">
            <v>0.34852306369593433</v>
          </cell>
          <cell r="AE15">
            <v>0.41336662500357013</v>
          </cell>
          <cell r="AF15">
            <v>0.12174921114625693</v>
          </cell>
          <cell r="AG15">
            <v>0.50342199561314394</v>
          </cell>
          <cell r="AH15">
            <v>0.10699128625965154</v>
          </cell>
          <cell r="AI15">
            <v>3.0841114168773998E-2</v>
          </cell>
          <cell r="AJ15">
            <v>7.6150172090877544E-2</v>
          </cell>
          <cell r="AK15">
            <v>0.74893145382696225</v>
          </cell>
          <cell r="AL15">
            <v>0.85127858740905316</v>
          </cell>
          <cell r="AM15">
            <v>0.83860813235524234</v>
          </cell>
          <cell r="AN15">
            <v>0.83365048667618902</v>
          </cell>
          <cell r="AO15">
            <v>4668051194</v>
          </cell>
          <cell r="AP15">
            <v>4544452868</v>
          </cell>
          <cell r="AQ15">
            <v>4508165866</v>
          </cell>
          <cell r="AR15">
            <v>4338683234</v>
          </cell>
          <cell r="AS15">
            <v>4246807265</v>
          </cell>
          <cell r="AT15">
            <v>4106811968</v>
          </cell>
          <cell r="AU15">
            <v>4032984409</v>
          </cell>
          <cell r="AV15">
            <v>3904607704</v>
          </cell>
          <cell r="AW15">
            <v>3904883154</v>
          </cell>
          <cell r="AX15">
            <v>3759260006</v>
          </cell>
          <cell r="AY15">
            <v>3606947120</v>
          </cell>
          <cell r="AZ15">
            <v>3560091930</v>
          </cell>
          <cell r="BA15">
            <v>3491200121</v>
          </cell>
          <cell r="BB15">
            <v>3216689851</v>
          </cell>
          <cell r="BC15">
            <v>2870218873</v>
          </cell>
          <cell r="BD15">
            <v>3250587672</v>
          </cell>
          <cell r="BE15">
            <v>3002290772</v>
          </cell>
          <cell r="BF15">
            <v>2881784790</v>
          </cell>
          <cell r="BG15">
            <v>2824637202</v>
          </cell>
          <cell r="BH15">
            <v>2834954934</v>
          </cell>
          <cell r="BI15">
            <v>2752996452</v>
          </cell>
          <cell r="BJ15">
            <v>2670632103</v>
          </cell>
          <cell r="BK15">
            <v>2568307540</v>
          </cell>
          <cell r="BL15">
            <v>2576918064</v>
          </cell>
          <cell r="BM15">
            <v>2495879919</v>
          </cell>
          <cell r="BN15">
            <v>2392084843</v>
          </cell>
          <cell r="BO15">
            <v>2359760079</v>
          </cell>
          <cell r="BP15">
            <v>2263312590</v>
          </cell>
          <cell r="BQ15">
            <v>2223893348</v>
          </cell>
          <cell r="BR15">
            <v>2109864071</v>
          </cell>
          <cell r="BS15">
            <v>2010159471</v>
          </cell>
          <cell r="BT15">
            <v>1920417442</v>
          </cell>
          <cell r="BU15">
            <v>1862362040</v>
          </cell>
          <cell r="BV15">
            <v>1773940249</v>
          </cell>
          <cell r="BW15">
            <v>1737975404</v>
          </cell>
          <cell r="BX15">
            <v>655955862</v>
          </cell>
          <cell r="BY15">
            <v>668328231</v>
          </cell>
          <cell r="BZ15">
            <v>666617475</v>
          </cell>
          <cell r="CA15">
            <v>649719738</v>
          </cell>
          <cell r="CB15">
            <v>625158778</v>
          </cell>
          <cell r="CC15">
            <v>605487981</v>
          </cell>
          <cell r="CD15">
            <v>598994622</v>
          </cell>
          <cell r="CE15">
            <v>579094030</v>
          </cell>
          <cell r="CF15">
            <v>563590056</v>
          </cell>
          <cell r="CG15">
            <v>553382897</v>
          </cell>
          <cell r="CH15">
            <v>538283521</v>
          </cell>
          <cell r="CI15">
            <v>548232059</v>
          </cell>
          <cell r="CJ15">
            <v>469417541</v>
          </cell>
          <cell r="CK15">
            <v>503780738</v>
          </cell>
          <cell r="CL15">
            <v>445966399</v>
          </cell>
          <cell r="CM15">
            <v>467829127</v>
          </cell>
          <cell r="CN15">
            <v>440314603</v>
          </cell>
          <cell r="CO15">
            <v>444842779</v>
          </cell>
          <cell r="CP15">
            <v>450817172</v>
          </cell>
          <cell r="CQ15">
            <v>440346600</v>
          </cell>
          <cell r="CR15">
            <v>417865981</v>
          </cell>
          <cell r="CS15">
            <v>418738822</v>
          </cell>
          <cell r="CT15">
            <v>404829562</v>
          </cell>
          <cell r="CU15">
            <v>400649459</v>
          </cell>
          <cell r="CV15">
            <v>378098062</v>
          </cell>
          <cell r="CW15">
            <v>366906245</v>
          </cell>
          <cell r="CX15">
            <v>365408709</v>
          </cell>
          <cell r="CY15">
            <v>350598365</v>
          </cell>
          <cell r="CZ15">
            <v>347807516</v>
          </cell>
          <cell r="DA15">
            <v>342110864</v>
          </cell>
          <cell r="DB15">
            <v>324987055</v>
          </cell>
          <cell r="DC15">
            <v>324987055</v>
          </cell>
          <cell r="DD15">
            <v>325368221</v>
          </cell>
          <cell r="DE15">
            <v>304494362</v>
          </cell>
          <cell r="DF15">
            <v>292326223</v>
          </cell>
          <cell r="DG15">
            <v>0</v>
          </cell>
          <cell r="DH15">
            <v>73643657</v>
          </cell>
          <cell r="DI15">
            <v>137658448</v>
          </cell>
          <cell r="DJ15">
            <v>0</v>
          </cell>
          <cell r="DK15">
            <v>211302105</v>
          </cell>
          <cell r="DL15">
            <v>87345238</v>
          </cell>
          <cell r="DM15">
            <v>162045231</v>
          </cell>
          <cell r="DN15">
            <v>159842236</v>
          </cell>
          <cell r="DO15">
            <v>321887467</v>
          </cell>
          <cell r="DP15">
            <v>75171429</v>
          </cell>
          <cell r="DQ15">
            <v>2481811464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 t="str">
            <v/>
          </cell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U16"/>
          <cell r="BV16" t="str">
            <v/>
          </cell>
          <cell r="BW16" t="str">
            <v/>
          </cell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>
            <v>0</v>
          </cell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>
            <v>4.5659823689411155E-2</v>
          </cell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 t="str">
            <v/>
          </cell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DP18">
            <v>0</v>
          </cell>
        </row>
        <row r="19">
          <cell r="B19" t="str">
            <v>Bank of Baroda</v>
          </cell>
          <cell r="C19">
            <v>180.35888800000001</v>
          </cell>
          <cell r="D19">
            <v>56.600189</v>
          </cell>
          <cell r="E19">
            <v>149.452572</v>
          </cell>
          <cell r="F19">
            <v>26.920726999999999</v>
          </cell>
          <cell r="G19">
            <v>26.920726999999999</v>
          </cell>
          <cell r="H19">
            <v>26.716204999999999</v>
          </cell>
          <cell r="I19">
            <v>94.051884999999999</v>
          </cell>
          <cell r="J19">
            <v>8.7108000000000005E-2</v>
          </cell>
          <cell r="K19">
            <v>3.460947</v>
          </cell>
          <cell r="L19"/>
          <cell r="M19">
            <v>3.0883181177774246E-2</v>
          </cell>
          <cell r="N19">
            <v>3.2093608436231033E-2</v>
          </cell>
          <cell r="O19">
            <v>3.2405128198598782E-2</v>
          </cell>
          <cell r="P19">
            <v>3.2042387303026373E-2</v>
          </cell>
          <cell r="Q19">
            <v>3.1536546039942458E-2</v>
          </cell>
          <cell r="R19">
            <v>3.2868094160714977E-2</v>
          </cell>
          <cell r="S19">
            <v>3.1944228855594656E-2</v>
          </cell>
          <cell r="T19"/>
          <cell r="U19">
            <v>2.8931526147700809E-2</v>
          </cell>
          <cell r="V19">
            <v>1.8071495224075602E-2</v>
          </cell>
          <cell r="W19">
            <v>3.3389269655796312E-2</v>
          </cell>
          <cell r="X19">
            <v>3.0328747729825623E-2</v>
          </cell>
          <cell r="Y19">
            <v>2.8786896689332243E-2</v>
          </cell>
          <cell r="Z19">
            <v>0.17445468935238748</v>
          </cell>
          <cell r="AA19">
            <v>2.6863261761011278E-2</v>
          </cell>
          <cell r="AB19">
            <v>0.28623272143881007</v>
          </cell>
          <cell r="AC19">
            <v>0.28623272143881007</v>
          </cell>
          <cell r="AD19">
            <v>4.4976627526473259E-2</v>
          </cell>
          <cell r="AE19">
            <v>0.18052064600810644</v>
          </cell>
          <cell r="AF19">
            <v>9.8489952479305767E-2</v>
          </cell>
          <cell r="AG19">
            <v>0.3449024906192158</v>
          </cell>
          <cell r="AH19">
            <v>0.10704835747122231</v>
          </cell>
          <cell r="AI19">
            <v>6.7387366000345658E-2</v>
          </cell>
          <cell r="AJ19">
            <v>3.966099147087665E-2</v>
          </cell>
          <cell r="AK19">
            <v>0.37871672760506253</v>
          </cell>
          <cell r="AL19">
            <v>7.0337185008514909E-3</v>
          </cell>
          <cell r="AM19">
            <v>1.7790768153823264E-3</v>
          </cell>
          <cell r="AN19">
            <v>7.4511594911323281E-3</v>
          </cell>
          <cell r="AO19">
            <v>180358888</v>
          </cell>
          <cell r="AP19">
            <v>180201950</v>
          </cell>
          <cell r="AQ19">
            <v>180381073</v>
          </cell>
          <cell r="AR19">
            <v>175379528</v>
          </cell>
          <cell r="AS19">
            <v>167348843</v>
          </cell>
          <cell r="AT19">
            <v>170989698</v>
          </cell>
          <cell r="AU19">
            <v>166312530</v>
          </cell>
          <cell r="AV19">
            <v>161761428</v>
          </cell>
          <cell r="AW19">
            <v>150394659</v>
          </cell>
          <cell r="AX19">
            <v>144943386</v>
          </cell>
          <cell r="AY19">
            <v>143311335</v>
          </cell>
          <cell r="AZ19">
            <v>139149950</v>
          </cell>
          <cell r="BA19">
            <v>133955456</v>
          </cell>
          <cell r="BB19">
            <v>125015672</v>
          </cell>
          <cell r="BC19">
            <v>123014401</v>
          </cell>
          <cell r="BD19">
            <v>122198105</v>
          </cell>
          <cell r="BE19">
            <v>123352716</v>
          </cell>
          <cell r="BF19">
            <v>98429020</v>
          </cell>
          <cell r="BG19">
            <v>96132100</v>
          </cell>
          <cell r="BH19">
            <v>92015867</v>
          </cell>
          <cell r="BI19">
            <v>88413486</v>
          </cell>
          <cell r="BJ19">
            <v>85368565</v>
          </cell>
          <cell r="BK19">
            <v>82907475</v>
          </cell>
          <cell r="BL19">
            <v>81225195</v>
          </cell>
          <cell r="BM19">
            <v>78391648</v>
          </cell>
          <cell r="BN19">
            <v>71954794</v>
          </cell>
          <cell r="BO19">
            <v>68177548</v>
          </cell>
          <cell r="BP19">
            <v>65254206</v>
          </cell>
          <cell r="BQ19">
            <v>64198677</v>
          </cell>
          <cell r="BR19">
            <v>62518263</v>
          </cell>
          <cell r="BS19">
            <v>61944650</v>
          </cell>
          <cell r="BT19">
            <v>59182328</v>
          </cell>
          <cell r="BU19">
            <v>56105943</v>
          </cell>
          <cell r="BV19">
            <v>53949524</v>
          </cell>
          <cell r="BW19">
            <v>52021524</v>
          </cell>
          <cell r="BX19">
            <v>26716205</v>
          </cell>
          <cell r="BY19">
            <v>29072622</v>
          </cell>
          <cell r="BZ19">
            <v>28832041</v>
          </cell>
          <cell r="CA19">
            <v>27332810</v>
          </cell>
          <cell r="CB19">
            <v>26199740</v>
          </cell>
          <cell r="CC19">
            <v>27004855</v>
          </cell>
          <cell r="CD19">
            <v>26676675</v>
          </cell>
          <cell r="CE19">
            <v>25744734</v>
          </cell>
          <cell r="CF19">
            <v>25685500</v>
          </cell>
          <cell r="CG19">
            <v>23954402</v>
          </cell>
          <cell r="CH19">
            <v>22942662</v>
          </cell>
          <cell r="CI19">
            <v>22343103</v>
          </cell>
          <cell r="CJ19">
            <v>21247935</v>
          </cell>
          <cell r="CK19">
            <v>19883698</v>
          </cell>
          <cell r="CL19">
            <v>20414825</v>
          </cell>
          <cell r="CM19">
            <v>18995628</v>
          </cell>
          <cell r="CN19">
            <v>17769713</v>
          </cell>
          <cell r="CO19">
            <v>16954349</v>
          </cell>
          <cell r="CP19">
            <v>17899936</v>
          </cell>
          <cell r="CQ19">
            <v>16692069</v>
          </cell>
          <cell r="CR19">
            <v>16254476</v>
          </cell>
          <cell r="CS19">
            <v>14925822</v>
          </cell>
          <cell r="CT19">
            <v>14224907</v>
          </cell>
          <cell r="CU19">
            <v>13387842</v>
          </cell>
          <cell r="CV19">
            <v>12776983</v>
          </cell>
          <cell r="CW19">
            <v>11846009</v>
          </cell>
          <cell r="CX19">
            <v>11273086</v>
          </cell>
          <cell r="CY19">
            <v>10242135</v>
          </cell>
          <cell r="CZ19">
            <v>10844344</v>
          </cell>
          <cell r="DA19">
            <v>10371347</v>
          </cell>
          <cell r="DB19">
            <v>9867331</v>
          </cell>
          <cell r="DC19">
            <v>9867331</v>
          </cell>
          <cell r="DD19">
            <v>9132583</v>
          </cell>
          <cell r="DE19">
            <v>8026209</v>
          </cell>
          <cell r="DF19">
            <v>7569115</v>
          </cell>
          <cell r="DG19"/>
          <cell r="DH19">
            <v>220366</v>
          </cell>
          <cell r="DI19">
            <v>4679201</v>
          </cell>
          <cell r="DJ19"/>
          <cell r="DK19">
            <v>4899567</v>
          </cell>
          <cell r="DL19">
            <v>884473</v>
          </cell>
          <cell r="DM19">
            <v>1990285</v>
          </cell>
          <cell r="DN19">
            <v>3780288</v>
          </cell>
          <cell r="DO19">
            <v>5770573</v>
          </cell>
          <cell r="DP19">
            <v>2422663</v>
          </cell>
          <cell r="DQ19">
            <v>56600189</v>
          </cell>
        </row>
        <row r="20">
          <cell r="B20" t="str">
            <v>Prime Bank</v>
          </cell>
          <cell r="C20">
            <v>131.91274300000001</v>
          </cell>
          <cell r="D20">
            <v>37.834083999999997</v>
          </cell>
          <cell r="E20">
            <v>101.314824</v>
          </cell>
          <cell r="F20">
            <v>24.078593999999999</v>
          </cell>
          <cell r="G20">
            <v>24.431615999999998</v>
          </cell>
          <cell r="H20">
            <v>29.782354999999999</v>
          </cell>
          <cell r="I20">
            <v>63.093197000000004</v>
          </cell>
          <cell r="J20">
            <v>0.234435</v>
          </cell>
          <cell r="K20">
            <v>1.6950970000000001</v>
          </cell>
          <cell r="L20"/>
          <cell r="M20">
            <v>2.586817682644825E-2</v>
          </cell>
          <cell r="N20">
            <v>2.5304150174793642E-2</v>
          </cell>
          <cell r="O20">
            <v>2.5078822849502719E-2</v>
          </cell>
          <cell r="P20">
            <v>2.5623092680544073E-2</v>
          </cell>
          <cell r="Q20">
            <v>2.5409954085610253E-2</v>
          </cell>
          <cell r="R20">
            <v>2.5064341645782941E-2</v>
          </cell>
          <cell r="S20">
            <v>2.5508587014597836E-2</v>
          </cell>
          <cell r="T20"/>
          <cell r="U20">
            <v>2.1160237877045664E-2</v>
          </cell>
          <cell r="V20">
            <v>1.207979125852875E-2</v>
          </cell>
          <cell r="W20">
            <v>2.2634792652919643E-2</v>
          </cell>
          <cell r="X20">
            <v>3.3809499949379443E-2</v>
          </cell>
          <cell r="Y20">
            <v>1.4099199501580643E-2</v>
          </cell>
          <cell r="Z20">
            <v>0.11517010438773392</v>
          </cell>
          <cell r="AA20">
            <v>2.5803861829103901E-2</v>
          </cell>
          <cell r="AB20">
            <v>0.38723059159611134</v>
          </cell>
          <cell r="AC20">
            <v>0.38163534493267154</v>
          </cell>
          <cell r="AD20">
            <v>0.20704208372066635</v>
          </cell>
          <cell r="AE20">
            <v>0.43688948879132594</v>
          </cell>
          <cell r="AF20">
            <v>0.10253130924508846</v>
          </cell>
          <cell r="AG20">
            <v>0.66252552323533465</v>
          </cell>
          <cell r="AH20">
            <v>0.10376483934210305</v>
          </cell>
          <cell r="AI20">
            <v>5.8270642476296576E-2</v>
          </cell>
          <cell r="AJ20">
            <v>4.5494196865806476E-2</v>
          </cell>
          <cell r="AK20">
            <v>0.37343088115121237</v>
          </cell>
          <cell r="AL20">
            <v>1.2266285659575667E-2</v>
          </cell>
          <cell r="AM20">
            <v>2.007884580065409E-2</v>
          </cell>
          <cell r="AN20">
            <v>1.6503042915630699E-2</v>
          </cell>
          <cell r="AO20">
            <v>131912743</v>
          </cell>
          <cell r="AP20">
            <v>128980351</v>
          </cell>
          <cell r="AQ20">
            <v>126482223</v>
          </cell>
          <cell r="AR20">
            <v>125887144</v>
          </cell>
          <cell r="AS20">
            <v>122289360</v>
          </cell>
          <cell r="AT20">
            <v>118339577</v>
          </cell>
          <cell r="AU20">
            <v>116203591</v>
          </cell>
          <cell r="AV20">
            <v>113554074</v>
          </cell>
          <cell r="AW20">
            <v>111259126</v>
          </cell>
          <cell r="AX20">
            <v>109986499</v>
          </cell>
          <cell r="AY20">
            <v>108785527</v>
          </cell>
          <cell r="AZ20">
            <v>108120587</v>
          </cell>
          <cell r="BA20">
            <v>106049114</v>
          </cell>
          <cell r="BB20">
            <v>100982938</v>
          </cell>
          <cell r="BC20">
            <v>98534545</v>
          </cell>
          <cell r="BD20">
            <v>90725741</v>
          </cell>
          <cell r="BE20">
            <v>89623204</v>
          </cell>
          <cell r="BF20">
            <v>77137825</v>
          </cell>
          <cell r="BG20">
            <v>76438199</v>
          </cell>
          <cell r="BH20">
            <v>73601507</v>
          </cell>
          <cell r="BI20">
            <v>70961293</v>
          </cell>
          <cell r="BJ20">
            <v>67925542</v>
          </cell>
          <cell r="BK20">
            <v>65335545</v>
          </cell>
          <cell r="BL20">
            <v>66915856</v>
          </cell>
          <cell r="BM20">
            <v>65000953</v>
          </cell>
          <cell r="BN20">
            <v>66032315</v>
          </cell>
          <cell r="BO20">
            <v>65001313</v>
          </cell>
          <cell r="BP20">
            <v>64343912</v>
          </cell>
          <cell r="BQ20">
            <v>61271772</v>
          </cell>
          <cell r="BR20">
            <v>58715051</v>
          </cell>
          <cell r="BS20">
            <v>54917674</v>
          </cell>
          <cell r="BT20">
            <v>55249673</v>
          </cell>
          <cell r="BU20">
            <v>53395624</v>
          </cell>
          <cell r="BV20">
            <v>51258965</v>
          </cell>
          <cell r="BW20">
            <v>49460889</v>
          </cell>
          <cell r="BX20">
            <v>29782355</v>
          </cell>
          <cell r="BY20">
            <v>28349931</v>
          </cell>
          <cell r="BZ20">
            <v>28111037</v>
          </cell>
          <cell r="CA20">
            <v>27753166</v>
          </cell>
          <cell r="CB20">
            <v>26752617</v>
          </cell>
          <cell r="CC20">
            <v>25329218</v>
          </cell>
          <cell r="CD20">
            <v>24901601</v>
          </cell>
          <cell r="CE20">
            <v>24388063</v>
          </cell>
          <cell r="CF20">
            <v>23972691</v>
          </cell>
          <cell r="CG20">
            <v>23424338</v>
          </cell>
          <cell r="CH20">
            <v>24455363</v>
          </cell>
          <cell r="CI20">
            <v>24207762</v>
          </cell>
          <cell r="CJ20">
            <v>23862687</v>
          </cell>
          <cell r="CK20">
            <v>23023119</v>
          </cell>
          <cell r="CL20">
            <v>23038973</v>
          </cell>
          <cell r="CM20">
            <v>20916339</v>
          </cell>
          <cell r="CN20">
            <v>20542739</v>
          </cell>
          <cell r="CO20">
            <v>15775115</v>
          </cell>
          <cell r="CP20">
            <v>14337719</v>
          </cell>
          <cell r="CQ20">
            <v>12972256</v>
          </cell>
          <cell r="CR20">
            <v>11428716</v>
          </cell>
          <cell r="CS20">
            <v>11134955</v>
          </cell>
          <cell r="CT20">
            <v>10833063</v>
          </cell>
          <cell r="CU20">
            <v>9814195</v>
          </cell>
          <cell r="CV20">
            <v>9578743</v>
          </cell>
          <cell r="CW20">
            <v>9224281</v>
          </cell>
          <cell r="CX20">
            <v>8725208</v>
          </cell>
          <cell r="CY20">
            <v>8252089</v>
          </cell>
          <cell r="CZ20">
            <v>8248978</v>
          </cell>
          <cell r="DA20">
            <v>8276028</v>
          </cell>
          <cell r="DB20">
            <v>7735022</v>
          </cell>
          <cell r="DC20">
            <v>7735022</v>
          </cell>
          <cell r="DD20">
            <v>7246225</v>
          </cell>
          <cell r="DE20">
            <v>6301136</v>
          </cell>
          <cell r="DF20">
            <v>5815849</v>
          </cell>
          <cell r="DG20"/>
          <cell r="DH20">
            <v>700683</v>
          </cell>
          <cell r="DI20">
            <v>2683571</v>
          </cell>
          <cell r="DJ20"/>
          <cell r="DK20">
            <v>3384254</v>
          </cell>
          <cell r="DL20">
            <v>1478545</v>
          </cell>
          <cell r="DM20">
            <v>2757361</v>
          </cell>
          <cell r="DN20">
            <v>1404533</v>
          </cell>
          <cell r="DO20">
            <v>4161894</v>
          </cell>
          <cell r="DP20">
            <v>1666897</v>
          </cell>
          <cell r="DQ20">
            <v>37834084</v>
          </cell>
        </row>
        <row r="21">
          <cell r="B21" t="str">
            <v>Citibank</v>
          </cell>
          <cell r="C21">
            <v>126.49944499999999</v>
          </cell>
          <cell r="D21">
            <v>55.560505999999997</v>
          </cell>
          <cell r="E21">
            <v>94.096785999999994</v>
          </cell>
          <cell r="F21">
            <v>19.22494</v>
          </cell>
          <cell r="G21">
            <v>19.823416000000002</v>
          </cell>
          <cell r="H21">
            <v>25.016935</v>
          </cell>
          <cell r="I21">
            <v>106.27437</v>
          </cell>
          <cell r="J21">
            <v>2.2701850000000001</v>
          </cell>
          <cell r="K21">
            <v>4.2809869999999997</v>
          </cell>
          <cell r="L21"/>
          <cell r="M21">
            <v>2.3237932427794358E-2</v>
          </cell>
          <cell r="N21">
            <v>2.4013331193956385E-2</v>
          </cell>
          <cell r="O21">
            <v>2.3342142674336725E-2</v>
          </cell>
          <cell r="P21">
            <v>2.2504202157201905E-2</v>
          </cell>
          <cell r="Q21">
            <v>2.1684550337334754E-2</v>
          </cell>
          <cell r="R21">
            <v>2.3359897430232198E-2</v>
          </cell>
          <cell r="S21">
            <v>2.3773055282268998E-2</v>
          </cell>
          <cell r="T21"/>
          <cell r="U21">
            <v>2.0291886034954597E-2</v>
          </cell>
          <cell r="V21">
            <v>1.773954180305341E-2</v>
          </cell>
          <cell r="W21">
            <v>2.1022207376248828E-2</v>
          </cell>
          <cell r="X21">
            <v>2.8399703872179646E-2</v>
          </cell>
          <cell r="Y21">
            <v>3.5607690755557475E-2</v>
          </cell>
          <cell r="Z21">
            <v>0.21369982332380258</v>
          </cell>
          <cell r="AA21">
            <v>3.9473692592669189E-2</v>
          </cell>
          <cell r="AB21">
            <v>0.18653054353556742</v>
          </cell>
          <cell r="AC21">
            <v>0.18089911989127763</v>
          </cell>
          <cell r="AD21">
            <v>0.48794556804073586</v>
          </cell>
          <cell r="AE21">
            <v>0.30388712040270083</v>
          </cell>
          <cell r="AF21">
            <v>1.6808913228887726E-2</v>
          </cell>
          <cell r="AG21">
            <v>0.87743962392340058</v>
          </cell>
          <cell r="AH21">
            <v>8.5877948206366683E-2</v>
          </cell>
          <cell r="AI21">
            <v>1.3772448738625038E-2</v>
          </cell>
          <cell r="AJ21">
            <v>7.2105499467741641E-2</v>
          </cell>
          <cell r="AK21">
            <v>0.59046125124826265</v>
          </cell>
          <cell r="AL21">
            <v>2.0921927263550952E-2</v>
          </cell>
          <cell r="AM21">
            <v>2.4843525015216868E-2</v>
          </cell>
          <cell r="AN21">
            <v>2.6826638888531616E-2</v>
          </cell>
          <cell r="AO21">
            <v>126499445</v>
          </cell>
          <cell r="AP21">
            <v>132170712</v>
          </cell>
          <cell r="AQ21">
            <v>130940063</v>
          </cell>
          <cell r="AR21">
            <v>115595604</v>
          </cell>
          <cell r="AS21">
            <v>107034617</v>
          </cell>
          <cell r="AT21">
            <v>115188165</v>
          </cell>
          <cell r="AU21">
            <v>106453856</v>
          </cell>
          <cell r="AV21">
            <v>101750445</v>
          </cell>
          <cell r="AW21">
            <v>103211168</v>
          </cell>
          <cell r="AX21">
            <v>95052722</v>
          </cell>
          <cell r="AY21">
            <v>96570193</v>
          </cell>
          <cell r="AZ21">
            <v>93526049</v>
          </cell>
          <cell r="BA21">
            <v>90132862</v>
          </cell>
          <cell r="BB21">
            <v>93274626</v>
          </cell>
          <cell r="BC21">
            <v>85638687</v>
          </cell>
          <cell r="BD21">
            <v>100756266</v>
          </cell>
          <cell r="BE21">
            <v>85155116</v>
          </cell>
          <cell r="BF21">
            <v>90072120</v>
          </cell>
          <cell r="BG21">
            <v>98231911</v>
          </cell>
          <cell r="BH21">
            <v>88851809</v>
          </cell>
          <cell r="BI21">
            <v>90025078</v>
          </cell>
          <cell r="BJ21">
            <v>101117630</v>
          </cell>
          <cell r="BK21">
            <v>103323540</v>
          </cell>
          <cell r="BL21">
            <v>116502032</v>
          </cell>
          <cell r="BM21">
            <v>103254695</v>
          </cell>
          <cell r="BN21">
            <v>89167854</v>
          </cell>
          <cell r="BO21">
            <v>88147287</v>
          </cell>
          <cell r="BP21">
            <v>93483001</v>
          </cell>
          <cell r="BQ21">
            <v>115826138</v>
          </cell>
          <cell r="BR21">
            <v>82954185</v>
          </cell>
          <cell r="BS21">
            <v>79397808</v>
          </cell>
          <cell r="BT21">
            <v>81940917</v>
          </cell>
          <cell r="BU21">
            <v>80054734</v>
          </cell>
          <cell r="BV21">
            <v>72191900</v>
          </cell>
          <cell r="BW21">
            <v>71242659</v>
          </cell>
          <cell r="BX21">
            <v>25016935</v>
          </cell>
          <cell r="BY21">
            <v>23492235</v>
          </cell>
          <cell r="BZ21">
            <v>22536160</v>
          </cell>
          <cell r="CA21">
            <v>24731559</v>
          </cell>
          <cell r="CB21">
            <v>23826398</v>
          </cell>
          <cell r="CC21">
            <v>23000535</v>
          </cell>
          <cell r="CD21">
            <v>22134310</v>
          </cell>
          <cell r="CE21">
            <v>21634232</v>
          </cell>
          <cell r="CF21">
            <v>20801681</v>
          </cell>
          <cell r="CG21">
            <v>20000679</v>
          </cell>
          <cell r="CH21">
            <v>19046566</v>
          </cell>
          <cell r="CI21">
            <v>18621201</v>
          </cell>
          <cell r="CJ21">
            <v>17811829</v>
          </cell>
          <cell r="CK21">
            <v>20388513</v>
          </cell>
          <cell r="CL21">
            <v>19409582</v>
          </cell>
          <cell r="CM21">
            <v>19201130</v>
          </cell>
          <cell r="CN21">
            <v>18246232</v>
          </cell>
          <cell r="CO21">
            <v>21172148</v>
          </cell>
          <cell r="CP21">
            <v>20177310</v>
          </cell>
          <cell r="CQ21">
            <v>19161379</v>
          </cell>
          <cell r="CR21">
            <v>18414690</v>
          </cell>
          <cell r="CS21">
            <v>20400169</v>
          </cell>
          <cell r="CT21">
            <v>19628607</v>
          </cell>
          <cell r="CU21">
            <v>21705386</v>
          </cell>
          <cell r="CV21">
            <v>21022221</v>
          </cell>
          <cell r="CW21">
            <v>20267062</v>
          </cell>
          <cell r="CX21">
            <v>19407199</v>
          </cell>
          <cell r="CY21">
            <v>20351926</v>
          </cell>
          <cell r="CZ21">
            <v>19913000</v>
          </cell>
          <cell r="DA21">
            <v>19188220</v>
          </cell>
          <cell r="DB21">
            <v>18358760</v>
          </cell>
          <cell r="DC21">
            <v>18358760</v>
          </cell>
          <cell r="DD21">
            <v>18002473</v>
          </cell>
          <cell r="DE21">
            <v>16706767</v>
          </cell>
          <cell r="DF21">
            <v>15963873</v>
          </cell>
          <cell r="DG21"/>
          <cell r="DH21">
            <v>3100938</v>
          </cell>
          <cell r="DI21">
            <v>3254152</v>
          </cell>
          <cell r="DJ21"/>
          <cell r="DK21">
            <v>6355090</v>
          </cell>
          <cell r="DL21">
            <v>1931230</v>
          </cell>
          <cell r="DM21">
            <v>831718</v>
          </cell>
          <cell r="DN21">
            <v>116174</v>
          </cell>
          <cell r="DO21">
            <v>947892</v>
          </cell>
          <cell r="DP21">
            <v>2540522</v>
          </cell>
          <cell r="DQ21">
            <v>55560506</v>
          </cell>
        </row>
        <row r="22">
          <cell r="B22" t="str">
            <v>National Bank of Kenya</v>
          </cell>
          <cell r="C22">
            <v>139.00662399999999</v>
          </cell>
          <cell r="D22">
            <v>68.958847000000006</v>
          </cell>
          <cell r="E22">
            <v>112.456059</v>
          </cell>
          <cell r="F22">
            <v>9.8933940000000007</v>
          </cell>
          <cell r="G22">
            <v>11.243278999999999</v>
          </cell>
          <cell r="H22">
            <v>16.232085000000001</v>
          </cell>
          <cell r="I22">
            <v>83.979671999999994</v>
          </cell>
          <cell r="J22">
            <v>0.40143600000000002</v>
          </cell>
          <cell r="K22">
            <v>0.96414900000000003</v>
          </cell>
          <cell r="L22"/>
          <cell r="M22">
            <v>2.194966952687228E-2</v>
          </cell>
          <cell r="N22">
            <v>2.1400658626375343E-2</v>
          </cell>
          <cell r="O22">
            <v>2.2502678363701067E-2</v>
          </cell>
          <cell r="P22">
            <v>2.2606590906006474E-2</v>
          </cell>
          <cell r="Q22">
            <v>2.1009519378810647E-2</v>
          </cell>
          <cell r="R22">
            <v>2.1075348021570142E-2</v>
          </cell>
          <cell r="S22">
            <v>1.3586872056315209E-2</v>
          </cell>
          <cell r="T22"/>
          <cell r="U22">
            <v>2.2298173500380054E-2</v>
          </cell>
          <cell r="V22">
            <v>2.2017408355619807E-2</v>
          </cell>
          <cell r="W22">
            <v>2.5123861223205576E-2</v>
          </cell>
          <cell r="X22">
            <v>1.8426973857031216E-2</v>
          </cell>
          <cell r="Y22">
            <v>8.0194402445697647E-3</v>
          </cell>
          <cell r="Z22">
            <v>8.1205131533281766E-2</v>
          </cell>
          <cell r="AA22">
            <v>9.2699305136230651E-3</v>
          </cell>
          <cell r="AB22">
            <v>0.13388095871581876</v>
          </cell>
          <cell r="AC22">
            <v>0.11780700929624971</v>
          </cell>
          <cell r="AD22">
            <v>0.16904859026986999</v>
          </cell>
          <cell r="AE22">
            <v>0.73496060278869757</v>
          </cell>
          <cell r="AF22">
            <v>0.29159860825679434</v>
          </cell>
          <cell r="AG22">
            <v>0.53503050777229211</v>
          </cell>
          <cell r="AH22">
            <v>0.12417954384886223</v>
          </cell>
          <cell r="AI22">
            <v>2.8473549112360337E-2</v>
          </cell>
          <cell r="AJ22">
            <v>9.5705994736501904E-2</v>
          </cell>
          <cell r="AK22">
            <v>0.61320703938237786</v>
          </cell>
          <cell r="AL22">
            <v>3.8893305912137523E-3</v>
          </cell>
          <cell r="AM22">
            <v>1.2652309092061621E-2</v>
          </cell>
          <cell r="AN22">
            <v>6.9096182848740794E-3</v>
          </cell>
          <cell r="AO22">
            <v>139006624</v>
          </cell>
          <cell r="AP22">
            <v>140499545</v>
          </cell>
          <cell r="AQ22">
            <v>146543305</v>
          </cell>
          <cell r="AR22">
            <v>146251458</v>
          </cell>
          <cell r="AS22">
            <v>133633970</v>
          </cell>
          <cell r="AT22">
            <v>129588169</v>
          </cell>
          <cell r="AU22">
            <v>126841620</v>
          </cell>
          <cell r="AV22">
            <v>129590385</v>
          </cell>
          <cell r="AW22">
            <v>119225458</v>
          </cell>
          <cell r="AX22">
            <v>113796756</v>
          </cell>
          <cell r="AY22">
            <v>112028747</v>
          </cell>
          <cell r="AZ22">
            <v>107216724</v>
          </cell>
          <cell r="BA22">
            <v>114922318</v>
          </cell>
          <cell r="BB22">
            <v>105065267</v>
          </cell>
          <cell r="BC22">
            <v>115143443</v>
          </cell>
          <cell r="BD22">
            <v>112734821</v>
          </cell>
          <cell r="BE22">
            <v>113569560</v>
          </cell>
          <cell r="BF22">
            <v>105472552</v>
          </cell>
          <cell r="BG22">
            <v>109942042</v>
          </cell>
          <cell r="BH22">
            <v>116315700</v>
          </cell>
          <cell r="BI22">
            <v>116378429</v>
          </cell>
          <cell r="BJ22">
            <v>115442827</v>
          </cell>
          <cell r="BK22">
            <v>115114374</v>
          </cell>
          <cell r="BL22">
            <v>113215137</v>
          </cell>
          <cell r="BM22">
            <v>116157723</v>
          </cell>
          <cell r="BN22">
            <v>115220642</v>
          </cell>
          <cell r="BO22">
            <v>125295035</v>
          </cell>
          <cell r="BP22">
            <v>117789712</v>
          </cell>
          <cell r="BQ22">
            <v>124144110</v>
          </cell>
          <cell r="BR22">
            <v>116587690</v>
          </cell>
          <cell r="BS22">
            <v>122864886</v>
          </cell>
          <cell r="BT22">
            <v>116897968</v>
          </cell>
          <cell r="BU22">
            <v>109102269</v>
          </cell>
          <cell r="BV22">
            <v>98916489</v>
          </cell>
          <cell r="BW22">
            <v>92493034</v>
          </cell>
          <cell r="BX22">
            <v>16232085</v>
          </cell>
          <cell r="BY22">
            <v>16383342</v>
          </cell>
          <cell r="BZ22">
            <v>16364722</v>
          </cell>
          <cell r="CA22">
            <v>13025652</v>
          </cell>
          <cell r="CB22">
            <v>12645620</v>
          </cell>
          <cell r="CC22">
            <v>12185411</v>
          </cell>
          <cell r="CD22">
            <v>11935544</v>
          </cell>
          <cell r="CE22">
            <v>11913390</v>
          </cell>
          <cell r="CF22">
            <v>11338933</v>
          </cell>
          <cell r="CG22">
            <v>11859422</v>
          </cell>
          <cell r="CH22">
            <v>11704420</v>
          </cell>
          <cell r="CI22">
            <v>7228992</v>
          </cell>
          <cell r="CJ22">
            <v>7243874</v>
          </cell>
          <cell r="CK22">
            <v>7148430</v>
          </cell>
          <cell r="CL22">
            <v>6935718</v>
          </cell>
          <cell r="CM22">
            <v>6919427</v>
          </cell>
          <cell r="CN22">
            <v>5790240</v>
          </cell>
          <cell r="CO22">
            <v>6414689</v>
          </cell>
          <cell r="CP22">
            <v>7047537</v>
          </cell>
          <cell r="CQ22">
            <v>10989919</v>
          </cell>
          <cell r="CR22">
            <v>11217864</v>
          </cell>
          <cell r="CS22">
            <v>10987755</v>
          </cell>
          <cell r="CT22">
            <v>10996083</v>
          </cell>
          <cell r="CU22">
            <v>11315041</v>
          </cell>
          <cell r="CV22">
            <v>11222418</v>
          </cell>
          <cell r="CW22">
            <v>11237917</v>
          </cell>
          <cell r="CX22">
            <v>10913622</v>
          </cell>
          <cell r="CY22">
            <v>13443880</v>
          </cell>
          <cell r="CZ22">
            <v>13116009</v>
          </cell>
          <cell r="DA22">
            <v>12606495</v>
          </cell>
          <cell r="DB22">
            <v>12113912</v>
          </cell>
          <cell r="DC22">
            <v>12113912</v>
          </cell>
          <cell r="DD22">
            <v>12251404</v>
          </cell>
          <cell r="DE22">
            <v>12223289</v>
          </cell>
          <cell r="DF22">
            <v>11848291</v>
          </cell>
          <cell r="DG22"/>
          <cell r="DH22">
            <v>974308</v>
          </cell>
          <cell r="DI22">
            <v>4789171</v>
          </cell>
          <cell r="DJ22"/>
          <cell r="DK22">
            <v>5763479</v>
          </cell>
          <cell r="DL22">
            <v>4235930</v>
          </cell>
          <cell r="DM22">
            <v>12747318</v>
          </cell>
          <cell r="DN22">
            <v>11078086</v>
          </cell>
          <cell r="DO22">
            <v>23825404</v>
          </cell>
          <cell r="DP22">
            <v>661757</v>
          </cell>
          <cell r="DQ22">
            <v>68958847</v>
          </cell>
        </row>
        <row r="23">
          <cell r="B23" t="str">
            <v>Family Bank Limited</v>
          </cell>
          <cell r="C23">
            <v>124.240335</v>
          </cell>
          <cell r="D23">
            <v>75.602456000000004</v>
          </cell>
          <cell r="E23">
            <v>91.305674999999994</v>
          </cell>
          <cell r="F23">
            <v>14.260248000000001</v>
          </cell>
          <cell r="G23">
            <v>18.334748000000001</v>
          </cell>
          <cell r="H23">
            <v>14.922587999999999</v>
          </cell>
          <cell r="I23">
            <v>92.679310000000001</v>
          </cell>
          <cell r="J23">
            <v>0.32479999999999998</v>
          </cell>
          <cell r="K23">
            <v>2.1851219999999998</v>
          </cell>
          <cell r="L23"/>
          <cell r="M23">
            <v>1.9089517320195488E-2</v>
          </cell>
          <cell r="N23">
            <v>1.9504583126663182E-2</v>
          </cell>
          <cell r="O23">
            <v>1.8276539839928239E-2</v>
          </cell>
          <cell r="P23">
            <v>1.8369840725553858E-2</v>
          </cell>
          <cell r="Q23">
            <v>1.7720928379769196E-2</v>
          </cell>
          <cell r="R23">
            <v>1.7424312774477511E-2</v>
          </cell>
          <cell r="S23">
            <v>1.1433274819009654E-2</v>
          </cell>
          <cell r="T23"/>
          <cell r="U23">
            <v>1.9929500234286253E-2</v>
          </cell>
          <cell r="V23">
            <v>2.4138601772732349E-2</v>
          </cell>
          <cell r="W23">
            <v>2.039864395026604E-2</v>
          </cell>
          <cell r="X23">
            <v>1.6940407776034175E-2</v>
          </cell>
          <cell r="Y23">
            <v>1.8175048987339893E-2</v>
          </cell>
          <cell r="Z23">
            <v>0.20335582276773298</v>
          </cell>
          <cell r="AA23">
            <v>2.5933586918465909E-2</v>
          </cell>
          <cell r="AB23">
            <v>0.19783000110812221</v>
          </cell>
          <cell r="AC23">
            <v>0.15386657496694786</v>
          </cell>
          <cell r="AD23">
            <v>0.29795102561543435</v>
          </cell>
          <cell r="AE23">
            <v>0.55853050809947624</v>
          </cell>
          <cell r="AF23">
            <v>0.1289155234628277</v>
          </cell>
          <cell r="AG23">
            <v>0.45636155228538844</v>
          </cell>
          <cell r="AH23">
            <v>0.13979292560709397</v>
          </cell>
          <cell r="AI23">
            <v>3.7862504681797499E-2</v>
          </cell>
          <cell r="AJ23">
            <v>0.10193042092529647</v>
          </cell>
          <cell r="AK23">
            <v>0.82801486326014251</v>
          </cell>
          <cell r="AL23">
            <v>1.2376426134024556E-2</v>
          </cell>
          <cell r="AM23">
            <v>1.1497269838335746E-5</v>
          </cell>
          <cell r="AN23">
            <v>8.017487695556564E-3</v>
          </cell>
          <cell r="AO23">
            <v>124240335</v>
          </cell>
          <cell r="AP23">
            <v>122200171</v>
          </cell>
          <cell r="AQ23">
            <v>111683065</v>
          </cell>
          <cell r="AR23">
            <v>107193925</v>
          </cell>
          <cell r="AS23">
            <v>100001548</v>
          </cell>
          <cell r="AT23">
            <v>94790889</v>
          </cell>
          <cell r="AU23">
            <v>90590626</v>
          </cell>
          <cell r="AV23">
            <v>90164189</v>
          </cell>
          <cell r="AW23">
            <v>86910641</v>
          </cell>
          <cell r="AX23">
            <v>82192596</v>
          </cell>
          <cell r="AY23">
            <v>78857125</v>
          </cell>
          <cell r="AZ23">
            <v>78926424</v>
          </cell>
          <cell r="BA23">
            <v>72596791</v>
          </cell>
          <cell r="BB23">
            <v>70149732</v>
          </cell>
          <cell r="BC23">
            <v>66909838</v>
          </cell>
          <cell r="BD23">
            <v>68730617</v>
          </cell>
          <cell r="BE23">
            <v>69033491</v>
          </cell>
          <cell r="BF23">
            <v>67725435</v>
          </cell>
          <cell r="BG23">
            <v>69050943</v>
          </cell>
          <cell r="BH23">
            <v>71479580</v>
          </cell>
          <cell r="BI23">
            <v>69391049</v>
          </cell>
          <cell r="BJ23">
            <v>66706579</v>
          </cell>
          <cell r="BK23">
            <v>69432374</v>
          </cell>
          <cell r="BL23">
            <v>78734331</v>
          </cell>
          <cell r="BM23">
            <v>80104753</v>
          </cell>
          <cell r="BN23">
            <v>85939969</v>
          </cell>
          <cell r="BO23">
            <v>81190214</v>
          </cell>
          <cell r="BP23">
            <v>80554920</v>
          </cell>
          <cell r="BQ23">
            <v>74747708</v>
          </cell>
          <cell r="BR23">
            <v>71030126</v>
          </cell>
          <cell r="BS23">
            <v>61812663</v>
          </cell>
          <cell r="BT23">
            <v>56171763</v>
          </cell>
          <cell r="BU23">
            <v>50563721</v>
          </cell>
          <cell r="BV23">
            <v>54011901</v>
          </cell>
          <cell r="BW23">
            <v>43500989</v>
          </cell>
          <cell r="BX23">
            <v>14922588</v>
          </cell>
          <cell r="BY23">
            <v>15768988</v>
          </cell>
          <cell r="BZ23">
            <v>15164281</v>
          </cell>
          <cell r="CA23">
            <v>14801770</v>
          </cell>
          <cell r="CB23">
            <v>14173036</v>
          </cell>
          <cell r="CC23">
            <v>13736643</v>
          </cell>
          <cell r="CD23">
            <v>13161565</v>
          </cell>
          <cell r="CE23">
            <v>13157788</v>
          </cell>
          <cell r="CF23">
            <v>12700975</v>
          </cell>
          <cell r="CG23">
            <v>12684775</v>
          </cell>
          <cell r="CH23">
            <v>12408203</v>
          </cell>
          <cell r="CI23">
            <v>12092368</v>
          </cell>
          <cell r="CJ23">
            <v>11763776</v>
          </cell>
          <cell r="CK23">
            <v>11570555</v>
          </cell>
          <cell r="CL23">
            <v>11426448</v>
          </cell>
          <cell r="CM23">
            <v>11785863</v>
          </cell>
          <cell r="CN23">
            <v>11219706</v>
          </cell>
          <cell r="CO23">
            <v>11157254</v>
          </cell>
          <cell r="CP23">
            <v>11608295</v>
          </cell>
          <cell r="CQ23">
            <v>11865416</v>
          </cell>
          <cell r="CR23">
            <v>12115533</v>
          </cell>
          <cell r="CS23">
            <v>12355585</v>
          </cell>
          <cell r="CT23">
            <v>12618877</v>
          </cell>
          <cell r="CU23">
            <v>13113788</v>
          </cell>
          <cell r="CV23">
            <v>12011680</v>
          </cell>
          <cell r="CW23">
            <v>12271025</v>
          </cell>
          <cell r="CX23">
            <v>11926782</v>
          </cell>
          <cell r="CY23">
            <v>11770798</v>
          </cell>
          <cell r="CZ23">
            <v>11141694</v>
          </cell>
          <cell r="DA23">
            <v>11113094</v>
          </cell>
          <cell r="DB23">
            <v>10620650</v>
          </cell>
          <cell r="DC23">
            <v>10620650</v>
          </cell>
          <cell r="DD23">
            <v>7213495</v>
          </cell>
          <cell r="DE23">
            <v>6411938</v>
          </cell>
          <cell r="DF23">
            <v>5968296</v>
          </cell>
          <cell r="DG23"/>
          <cell r="DH23">
            <v>1716548</v>
          </cell>
          <cell r="DI23">
            <v>4044627</v>
          </cell>
          <cell r="DJ23"/>
          <cell r="DK23">
            <v>5761175</v>
          </cell>
          <cell r="DL23">
            <v>3217792</v>
          </cell>
          <cell r="DM23">
            <v>4725884</v>
          </cell>
          <cell r="DN23">
            <v>5629686</v>
          </cell>
          <cell r="DO23">
            <v>10355570</v>
          </cell>
          <cell r="DP23">
            <v>1529585</v>
          </cell>
          <cell r="DQ23">
            <v>75602456</v>
          </cell>
        </row>
        <row r="24">
          <cell r="B24" t="str">
            <v>Bank of India</v>
          </cell>
          <cell r="C24">
            <v>102.54834700000001</v>
          </cell>
          <cell r="D24">
            <v>17.488932999999999</v>
          </cell>
          <cell r="E24">
            <v>54.970090999999996</v>
          </cell>
          <cell r="F24">
            <v>20.703371000000001</v>
          </cell>
          <cell r="G24">
            <v>20.923456000000002</v>
          </cell>
          <cell r="H24">
            <v>22.277353999999999</v>
          </cell>
          <cell r="I24">
            <v>44.487468</v>
          </cell>
          <cell r="J24">
            <v>3.3109E-2</v>
          </cell>
          <cell r="K24">
            <v>1.717284</v>
          </cell>
          <cell r="L24"/>
          <cell r="M24">
            <v>1.8006814193665191E-2</v>
          </cell>
          <cell r="N24">
            <v>1.7238507218642611E-2</v>
          </cell>
          <cell r="O24">
            <v>1.6639872375308225E-2</v>
          </cell>
          <cell r="P24">
            <v>1.6397651348181969E-2</v>
          </cell>
          <cell r="Q24">
            <v>1.6325190124003918E-2</v>
          </cell>
          <cell r="R24">
            <v>1.6026218507741184E-2</v>
          </cell>
          <cell r="S24">
            <v>1.6273506217392989E-2</v>
          </cell>
          <cell r="T24"/>
          <cell r="U24">
            <v>1.6449869565807015E-2</v>
          </cell>
          <cell r="V24">
            <v>5.5839242724733335E-3</v>
          </cell>
          <cell r="W24">
            <v>1.2280893977539991E-2</v>
          </cell>
          <cell r="X24">
            <v>2.5289679037648564E-2</v>
          </cell>
          <cell r="Y24">
            <v>1.4283742887204928E-2</v>
          </cell>
          <cell r="Z24">
            <v>0.12909503781445061</v>
          </cell>
          <cell r="AA24">
            <v>2.9296106568947374E-2</v>
          </cell>
          <cell r="AB24">
            <v>0.47032247373574965</v>
          </cell>
          <cell r="AC24">
            <v>0.46537535019974613</v>
          </cell>
          <cell r="AD24">
            <v>5.8440732143206137E-2</v>
          </cell>
          <cell r="AE24">
            <v>0.14937276199699898</v>
          </cell>
          <cell r="AF24">
            <v>5.3437978877477428E-2</v>
          </cell>
          <cell r="AG24">
            <v>0.67236982723405314</v>
          </cell>
          <cell r="AH24">
            <v>8.6223715516332233E-2</v>
          </cell>
          <cell r="AI24">
            <v>5.9097129425588132E-2</v>
          </cell>
          <cell r="AJ24">
            <v>2.7126586090744101E-2</v>
          </cell>
          <cell r="AK24">
            <v>0.3181536119341698</v>
          </cell>
          <cell r="AL24">
            <v>1.9769516385541534E-3</v>
          </cell>
          <cell r="AM24">
            <v>1.019020243217866E-2</v>
          </cell>
          <cell r="AN24">
            <v>5.2391381753853772E-3</v>
          </cell>
          <cell r="AO24">
            <v>102548347</v>
          </cell>
          <cell r="AP24">
            <v>94518340</v>
          </cell>
          <cell r="AQ24">
            <v>86867130</v>
          </cell>
          <cell r="AR24">
            <v>81019912</v>
          </cell>
          <cell r="AS24">
            <v>77906775</v>
          </cell>
          <cell r="AT24">
            <v>72897951</v>
          </cell>
          <cell r="AU24">
            <v>75129210</v>
          </cell>
          <cell r="AV24">
            <v>71225163</v>
          </cell>
          <cell r="AW24">
            <v>63601238</v>
          </cell>
          <cell r="AX24">
            <v>62976730</v>
          </cell>
          <cell r="AY24">
            <v>62543244</v>
          </cell>
          <cell r="AZ24">
            <v>62121431</v>
          </cell>
          <cell r="BA24">
            <v>62225153</v>
          </cell>
          <cell r="BB24">
            <v>59776568</v>
          </cell>
          <cell r="BC24">
            <v>62689134</v>
          </cell>
          <cell r="BD24">
            <v>62563918</v>
          </cell>
          <cell r="BE24">
            <v>64098285</v>
          </cell>
          <cell r="BF24">
            <v>55328548</v>
          </cell>
          <cell r="BG24">
            <v>56630656</v>
          </cell>
          <cell r="BH24">
            <v>57297472</v>
          </cell>
          <cell r="BI24">
            <v>56956597</v>
          </cell>
          <cell r="BJ24">
            <v>49736103</v>
          </cell>
          <cell r="BK24">
            <v>47815075</v>
          </cell>
          <cell r="BL24">
            <v>46410726</v>
          </cell>
          <cell r="BM24">
            <v>43717462</v>
          </cell>
          <cell r="BN24">
            <v>41427446</v>
          </cell>
          <cell r="BO24">
            <v>42162947</v>
          </cell>
          <cell r="BP24">
            <v>37527774</v>
          </cell>
          <cell r="BQ24">
            <v>36899261</v>
          </cell>
          <cell r="BR24">
            <v>36656582</v>
          </cell>
          <cell r="BS24">
            <v>34370422</v>
          </cell>
          <cell r="BT24">
            <v>33998194</v>
          </cell>
          <cell r="BU24">
            <v>34265232</v>
          </cell>
          <cell r="BV24">
            <v>32447854</v>
          </cell>
          <cell r="BW24">
            <v>30721440</v>
          </cell>
          <cell r="BX24">
            <v>22277354</v>
          </cell>
          <cell r="BY24">
            <v>21473077</v>
          </cell>
          <cell r="BZ24">
            <v>20707536</v>
          </cell>
          <cell r="CA24">
            <v>19918816</v>
          </cell>
          <cell r="CB24">
            <v>19200438</v>
          </cell>
          <cell r="CC24">
            <v>18444475</v>
          </cell>
          <cell r="CD24">
            <v>17853192</v>
          </cell>
          <cell r="CE24">
            <v>17191218</v>
          </cell>
          <cell r="CF24">
            <v>16620563</v>
          </cell>
          <cell r="CG24">
            <v>16141439</v>
          </cell>
          <cell r="CH24">
            <v>15532469</v>
          </cell>
          <cell r="CI24">
            <v>14747740</v>
          </cell>
          <cell r="CJ24">
            <v>14293811</v>
          </cell>
          <cell r="CK24">
            <v>13727053</v>
          </cell>
          <cell r="CL24">
            <v>13191378</v>
          </cell>
          <cell r="CM24">
            <v>12461590</v>
          </cell>
          <cell r="CN24">
            <v>11954133</v>
          </cell>
          <cell r="CO24">
            <v>11502121</v>
          </cell>
          <cell r="CP24">
            <v>11625015</v>
          </cell>
          <cell r="CQ24">
            <v>10920398</v>
          </cell>
          <cell r="CR24">
            <v>10412590</v>
          </cell>
          <cell r="CS24">
            <v>9978992</v>
          </cell>
          <cell r="CT24">
            <v>9536344</v>
          </cell>
          <cell r="CU24">
            <v>9176776</v>
          </cell>
          <cell r="CV24">
            <v>8545484</v>
          </cell>
          <cell r="CW24">
            <v>7597500</v>
          </cell>
          <cell r="CX24">
            <v>7182738</v>
          </cell>
          <cell r="CY24">
            <v>6881061</v>
          </cell>
          <cell r="CZ24">
            <v>6580115</v>
          </cell>
          <cell r="DA24">
            <v>6305179</v>
          </cell>
          <cell r="DB24">
            <v>6074801</v>
          </cell>
          <cell r="DC24">
            <v>6074801</v>
          </cell>
          <cell r="DD24">
            <v>5733008</v>
          </cell>
          <cell r="DE24">
            <v>5254372</v>
          </cell>
          <cell r="DF24">
            <v>5086879</v>
          </cell>
          <cell r="DG24"/>
          <cell r="DH24">
            <v>134563</v>
          </cell>
          <cell r="DI24">
            <v>2167992</v>
          </cell>
          <cell r="DJ24"/>
          <cell r="DK24">
            <v>2302555</v>
          </cell>
          <cell r="DL24">
            <v>343939</v>
          </cell>
          <cell r="DM24">
            <v>651798</v>
          </cell>
          <cell r="DN24">
            <v>317606</v>
          </cell>
          <cell r="DO24">
            <v>969404</v>
          </cell>
          <cell r="DP24">
            <v>1387284</v>
          </cell>
          <cell r="DQ24">
            <v>17488933</v>
          </cell>
        </row>
        <row r="25">
          <cell r="B25" t="str">
            <v>EcoBank</v>
          </cell>
          <cell r="C25">
            <v>114.043611</v>
          </cell>
          <cell r="D25">
            <v>23.952673999999998</v>
          </cell>
          <cell r="E25">
            <v>105.927386</v>
          </cell>
          <cell r="F25">
            <v>8.0249059999999997</v>
          </cell>
          <cell r="G25">
            <v>8.1347179999999994</v>
          </cell>
          <cell r="H25">
            <v>2.4425460000000001</v>
          </cell>
          <cell r="I25">
            <v>50.272018000000003</v>
          </cell>
          <cell r="J25">
            <v>1.0338780000000001</v>
          </cell>
          <cell r="K25">
            <v>0.56132899999999997</v>
          </cell>
          <cell r="L25"/>
          <cell r="M25">
            <v>1.4910649061446112E-2</v>
          </cell>
          <cell r="N25">
            <v>1.5473455786808234E-2</v>
          </cell>
          <cell r="O25">
            <v>1.5213588071010999E-2</v>
          </cell>
          <cell r="P25">
            <v>1.5018220827585062E-2</v>
          </cell>
          <cell r="Q25">
            <v>1.6207151332827231E-2</v>
          </cell>
          <cell r="R25">
            <v>1.6654313279050554E-2</v>
          </cell>
          <cell r="S25">
            <v>1.7078650890151724E-2</v>
          </cell>
          <cell r="T25"/>
          <cell r="U25">
            <v>1.8293834865652527E-2</v>
          </cell>
          <cell r="V25">
            <v>7.6476888406651752E-3</v>
          </cell>
          <cell r="W25">
            <v>2.3665287306581937E-2</v>
          </cell>
          <cell r="X25">
            <v>2.7728250121038774E-3</v>
          </cell>
          <cell r="Y25">
            <v>4.6689301892592341E-3</v>
          </cell>
          <cell r="Z25">
            <v>0.29457494407158835</v>
          </cell>
          <cell r="AA25">
            <v>1.2014937451022046E-2</v>
          </cell>
          <cell r="AB25">
            <v>0.16181403340522355</v>
          </cell>
          <cell r="AC25">
            <v>0.15962967708994691</v>
          </cell>
          <cell r="AD25">
            <v>0.4558665835578663</v>
          </cell>
          <cell r="AE25">
            <v>0.65594527385103174</v>
          </cell>
          <cell r="AF25">
            <v>0.10823882690465479</v>
          </cell>
          <cell r="AG25">
            <v>0.20954938558748604</v>
          </cell>
          <cell r="AH25">
            <v>7.1030273732000562E-2</v>
          </cell>
          <cell r="AI25">
            <v>1.9936849368261626E-2</v>
          </cell>
          <cell r="AJ25">
            <v>5.109342436373894E-2</v>
          </cell>
          <cell r="AK25">
            <v>0.22612352578963857</v>
          </cell>
          <cell r="AL25">
            <v>1.8573169755377487E-2</v>
          </cell>
          <cell r="AM25">
            <v>2.4415465153154174E-2</v>
          </cell>
          <cell r="AN25">
            <v>2.1109242485320007E-2</v>
          </cell>
          <cell r="AO25">
            <v>114043611</v>
          </cell>
          <cell r="AP25">
            <v>113077437</v>
          </cell>
          <cell r="AQ25">
            <v>103388399</v>
          </cell>
          <cell r="AR25">
            <v>97864874</v>
          </cell>
          <cell r="AS25">
            <v>102889555</v>
          </cell>
          <cell r="AT25">
            <v>104143882</v>
          </cell>
          <cell r="AU25">
            <v>94428325</v>
          </cell>
          <cell r="AV25">
            <v>87169871</v>
          </cell>
          <cell r="AW25">
            <v>90133682</v>
          </cell>
          <cell r="AX25">
            <v>70619437</v>
          </cell>
          <cell r="AY25">
            <v>75377851</v>
          </cell>
          <cell r="AZ25">
            <v>72920768</v>
          </cell>
          <cell r="BA25">
            <v>59578476</v>
          </cell>
          <cell r="BB25">
            <v>53501730</v>
          </cell>
          <cell r="BC25">
            <v>54463878</v>
          </cell>
          <cell r="BD25">
            <v>54003632</v>
          </cell>
          <cell r="BE25">
            <v>43138954</v>
          </cell>
          <cell r="BF25">
            <v>48619617</v>
          </cell>
          <cell r="BG25">
            <v>53545760</v>
          </cell>
          <cell r="BH25">
            <v>44295854</v>
          </cell>
          <cell r="BI25">
            <v>54154977</v>
          </cell>
          <cell r="BJ25">
            <v>47908081</v>
          </cell>
          <cell r="BK25">
            <v>47123839</v>
          </cell>
          <cell r="BL25">
            <v>49308904</v>
          </cell>
          <cell r="BM25">
            <v>46581940</v>
          </cell>
          <cell r="BN25">
            <v>49286922</v>
          </cell>
          <cell r="BO25">
            <v>52426513</v>
          </cell>
          <cell r="BP25">
            <v>55142958</v>
          </cell>
          <cell r="BQ25">
            <v>48824375</v>
          </cell>
          <cell r="BR25">
            <v>44920413</v>
          </cell>
          <cell r="BS25">
            <v>54934548</v>
          </cell>
          <cell r="BT25">
            <v>42241117</v>
          </cell>
          <cell r="BU25">
            <v>36647025</v>
          </cell>
          <cell r="BV25">
            <v>36143426</v>
          </cell>
          <cell r="BW25">
            <v>36907136</v>
          </cell>
          <cell r="BX25">
            <v>2442546</v>
          </cell>
          <cell r="BY25">
            <v>4272281</v>
          </cell>
          <cell r="BZ25">
            <v>6425934</v>
          </cell>
          <cell r="CA25">
            <v>6837792</v>
          </cell>
          <cell r="CB25">
            <v>6969627</v>
          </cell>
          <cell r="CC25">
            <v>6830652</v>
          </cell>
          <cell r="CD25">
            <v>7070007</v>
          </cell>
          <cell r="CE25">
            <v>6719127</v>
          </cell>
          <cell r="CF25">
            <v>7084318</v>
          </cell>
          <cell r="CG25">
            <v>6685067</v>
          </cell>
          <cell r="CH25">
            <v>6567798</v>
          </cell>
          <cell r="CI25">
            <v>6590221</v>
          </cell>
          <cell r="CJ25">
            <v>6751746</v>
          </cell>
          <cell r="CK25">
            <v>6540128</v>
          </cell>
          <cell r="CL25">
            <v>6408303</v>
          </cell>
          <cell r="CM25">
            <v>6485189</v>
          </cell>
          <cell r="CN25">
            <v>6477054</v>
          </cell>
          <cell r="CO25">
            <v>6366947</v>
          </cell>
          <cell r="CP25">
            <v>6438538</v>
          </cell>
          <cell r="CQ25">
            <v>7617842</v>
          </cell>
          <cell r="CR25">
            <v>7534386</v>
          </cell>
          <cell r="CS25">
            <v>7305154</v>
          </cell>
          <cell r="CT25">
            <v>7307241</v>
          </cell>
          <cell r="CU25">
            <v>7946220</v>
          </cell>
          <cell r="CV25">
            <v>7959585</v>
          </cell>
          <cell r="CW25">
            <v>7699140</v>
          </cell>
          <cell r="CX25">
            <v>7560671</v>
          </cell>
          <cell r="CY25">
            <v>7294222</v>
          </cell>
          <cell r="CZ25">
            <v>7595021</v>
          </cell>
          <cell r="DA25">
            <v>7740628</v>
          </cell>
          <cell r="DB25">
            <v>7827942</v>
          </cell>
          <cell r="DC25">
            <v>7827942</v>
          </cell>
          <cell r="DD25">
            <v>3657839</v>
          </cell>
          <cell r="DE25">
            <v>3764734</v>
          </cell>
          <cell r="DF25">
            <v>3390412</v>
          </cell>
          <cell r="DG25"/>
          <cell r="DH25">
            <v>1189918</v>
          </cell>
          <cell r="DI25">
            <v>1420315</v>
          </cell>
          <cell r="DJ25"/>
          <cell r="DK25">
            <v>2610233</v>
          </cell>
          <cell r="DL25">
            <v>1712170</v>
          </cell>
          <cell r="DM25">
            <v>555888</v>
          </cell>
          <cell r="DN25">
            <v>2096890</v>
          </cell>
          <cell r="DO25">
            <v>2652778</v>
          </cell>
          <cell r="DP25">
            <v>653108</v>
          </cell>
          <cell r="DQ25">
            <v>23952674</v>
          </cell>
        </row>
        <row r="26">
          <cell r="B26" t="str">
            <v>SBM Bank</v>
          </cell>
          <cell r="C26">
            <v>84.248686000000006</v>
          </cell>
          <cell r="D26">
            <v>33.479523</v>
          </cell>
          <cell r="E26">
            <v>59.732565000000001</v>
          </cell>
          <cell r="F26">
            <v>7.4580820000000001</v>
          </cell>
          <cell r="G26">
            <v>8.1274840000000008</v>
          </cell>
          <cell r="H26">
            <v>8.4033010000000008</v>
          </cell>
          <cell r="I26">
            <v>53.552177999999998</v>
          </cell>
          <cell r="J26">
            <v>0.28958899999999999</v>
          </cell>
          <cell r="K26">
            <v>0.134631</v>
          </cell>
          <cell r="L26"/>
          <cell r="M26">
            <v>1.2132957948557028E-2</v>
          </cell>
          <cell r="N26">
            <v>1.2068540441361401E-2</v>
          </cell>
          <cell r="O26">
            <v>1.2434179002542945E-2</v>
          </cell>
          <cell r="P26">
            <v>1.2288738215110638E-2</v>
          </cell>
          <cell r="Q26">
            <v>1.3163052101470835E-2</v>
          </cell>
          <cell r="R26">
            <v>1.2988555003087815E-2</v>
          </cell>
          <cell r="S26">
            <v>1.3261620513469494E-2</v>
          </cell>
          <cell r="T26"/>
          <cell r="U26">
            <v>1.3514405022936464E-2</v>
          </cell>
          <cell r="V26">
            <v>1.068945264473992E-2</v>
          </cell>
          <cell r="W26">
            <v>1.3344880541884424E-2</v>
          </cell>
          <cell r="X26">
            <v>9.5395882808501972E-3</v>
          </cell>
          <cell r="Y26">
            <v>1.119811626176734E-3</v>
          </cell>
          <cell r="Z26">
            <v>4.3976424570443366E-2</v>
          </cell>
          <cell r="AA26">
            <v>4.4979001325983464E-3</v>
          </cell>
          <cell r="AB26">
            <v>0.15176757143285566</v>
          </cell>
          <cell r="AC26">
            <v>0.13926757563436543</v>
          </cell>
          <cell r="AD26">
            <v>0.36427698476479947</v>
          </cell>
          <cell r="AE26">
            <v>0.8577590716439587</v>
          </cell>
          <cell r="AF26">
            <v>0.2495963768806635</v>
          </cell>
          <cell r="AG26">
            <v>0.72402224996850351</v>
          </cell>
          <cell r="AH26">
            <v>9.5111379147953368E-2</v>
          </cell>
          <cell r="AI26">
            <v>5.5307507623616962E-2</v>
          </cell>
          <cell r="AJ26">
            <v>3.9803871524336405E-2</v>
          </cell>
          <cell r="AK26">
            <v>0.56049029536903361</v>
          </cell>
          <cell r="AL26">
            <v>5.3142009533000394E-3</v>
          </cell>
          <cell r="AM26">
            <v>2.9880012210536933E-2</v>
          </cell>
          <cell r="AN26">
            <v>1.3885760751006785E-2</v>
          </cell>
          <cell r="AO26">
            <v>84248686</v>
          </cell>
          <cell r="AP26">
            <v>81930944</v>
          </cell>
          <cell r="AQ26">
            <v>81957761</v>
          </cell>
          <cell r="AR26">
            <v>80920858</v>
          </cell>
          <cell r="AS26">
            <v>82320357</v>
          </cell>
          <cell r="AT26">
            <v>79151145</v>
          </cell>
          <cell r="AU26">
            <v>79189802</v>
          </cell>
          <cell r="AV26">
            <v>80060974</v>
          </cell>
          <cell r="AW26">
            <v>79684610</v>
          </cell>
          <cell r="AX26">
            <v>78139646</v>
          </cell>
          <cell r="AY26">
            <v>72519356</v>
          </cell>
          <cell r="AZ26">
            <v>72049204</v>
          </cell>
          <cell r="BA26">
            <v>72532337</v>
          </cell>
          <cell r="BB26">
            <v>70221531</v>
          </cell>
          <cell r="BC26">
            <v>70647739</v>
          </cell>
          <cell r="BD26">
            <v>75549229</v>
          </cell>
          <cell r="BE26">
            <v>0</v>
          </cell>
          <cell r="BF26">
            <v>0</v>
          </cell>
          <cell r="BG26">
            <v>11754154</v>
          </cell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>
            <v>8403301</v>
          </cell>
          <cell r="BY26">
            <v>8401138</v>
          </cell>
          <cell r="BZ26">
            <v>8596262</v>
          </cell>
          <cell r="CA26">
            <v>8620422</v>
          </cell>
          <cell r="CB26">
            <v>8781774</v>
          </cell>
          <cell r="CC26">
            <v>8562864</v>
          </cell>
          <cell r="CD26">
            <v>8870990</v>
          </cell>
          <cell r="CE26">
            <v>8680444</v>
          </cell>
          <cell r="CF26">
            <v>8200262</v>
          </cell>
          <cell r="CG26">
            <v>7884030</v>
          </cell>
          <cell r="CH26">
            <v>7877176</v>
          </cell>
          <cell r="CI26">
            <v>8153603</v>
          </cell>
          <cell r="CJ26">
            <v>8047697</v>
          </cell>
          <cell r="CK26">
            <v>7076650</v>
          </cell>
          <cell r="CL26">
            <v>6937506</v>
          </cell>
          <cell r="CM26">
            <v>8065025</v>
          </cell>
          <cell r="CN26">
            <v>0</v>
          </cell>
          <cell r="CO26">
            <v>0</v>
          </cell>
          <cell r="CP26">
            <v>1607161</v>
          </cell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>
            <v>940102</v>
          </cell>
          <cell r="DI26">
            <v>1640632</v>
          </cell>
          <cell r="DJ26"/>
          <cell r="DK26">
            <v>2580734</v>
          </cell>
          <cell r="DL26">
            <v>2213648</v>
          </cell>
          <cell r="DM26">
            <v>7384712</v>
          </cell>
          <cell r="DN26">
            <v>2814853</v>
          </cell>
          <cell r="DO26">
            <v>10199565</v>
          </cell>
          <cell r="DP26">
            <v>186895</v>
          </cell>
          <cell r="DQ26">
            <v>33479523</v>
          </cell>
        </row>
        <row r="27">
          <cell r="B27" t="str">
            <v>Total - Medium Tier banks</v>
          </cell>
          <cell r="C27">
            <v>1002.8586790000001</v>
          </cell>
          <cell r="D27">
            <v>369.47721200000001</v>
          </cell>
          <cell r="E27">
            <v>769.25595799999996</v>
          </cell>
          <cell r="F27">
            <v>130.56426200000001</v>
          </cell>
          <cell r="G27">
            <v>137.93944400000001</v>
          </cell>
          <cell r="H27">
            <v>145.79336899999998</v>
          </cell>
          <cell r="I27">
            <v>588.39009799999997</v>
          </cell>
          <cell r="J27">
            <v>4.6745400000000004</v>
          </cell>
          <cell r="K27">
            <v>14.999546</v>
          </cell>
          <cell r="L27"/>
          <cell r="M27">
            <v>0.16607889848275295</v>
          </cell>
          <cell r="N27">
            <v>0.16709683500483183</v>
          </cell>
          <cell r="O27">
            <v>0.16589295137492971</v>
          </cell>
          <cell r="P27">
            <v>0.16485072416321037</v>
          </cell>
          <cell r="Q27">
            <v>0.16305689177976931</v>
          </cell>
          <cell r="R27">
            <v>0.16546108082265734</v>
          </cell>
          <cell r="S27">
            <v>0.15285979564880056</v>
          </cell>
          <cell r="T27"/>
          <cell r="U27">
            <v>0.16086943324876338</v>
          </cell>
          <cell r="V27">
            <v>0.11796790417188835</v>
          </cell>
          <cell r="W27">
            <v>0.17185983668444274</v>
          </cell>
          <cell r="X27">
            <v>0.16550742551505274</v>
          </cell>
          <cell r="Y27">
            <v>0.12476076088102091</v>
          </cell>
          <cell r="Z27">
            <v>0.1510772955056556</v>
          </cell>
          <cell r="AA27">
            <v>2.2421392079791106E-2</v>
          </cell>
          <cell r="AB27">
            <v>0.2344353592435881</v>
          </cell>
          <cell r="AC27">
            <v>0.22190084850816102</v>
          </cell>
          <cell r="AD27">
            <v>0.26673211499260169</v>
          </cell>
          <cell r="AE27">
            <v>0.47590948675980188</v>
          </cell>
          <cell r="AF27">
            <v>0.1467958729860899</v>
          </cell>
          <cell r="AG27">
            <v>0.53742032515962146</v>
          </cell>
          <cell r="AH27">
            <v>0.10879186437458362</v>
          </cell>
          <cell r="AI27">
            <v>4.2768715406072404E-2</v>
          </cell>
          <cell r="AJ27">
            <v>6.6023148968511219E-2</v>
          </cell>
          <cell r="AK27">
            <v>0.48030464783218491</v>
          </cell>
          <cell r="AL27">
            <v>8.2352010496448094E-2</v>
          </cell>
          <cell r="AM27">
            <v>0.12385093378902301</v>
          </cell>
          <cell r="AN27">
            <v>0.10594208868743746</v>
          </cell>
          <cell r="AO27">
            <v>1002858679</v>
          </cell>
          <cell r="AP27">
            <v>993579450</v>
          </cell>
          <cell r="AQ27">
            <v>968243019</v>
          </cell>
          <cell r="AR27">
            <v>930113303</v>
          </cell>
          <cell r="AS27">
            <v>893425025</v>
          </cell>
          <cell r="AT27">
            <v>885089476</v>
          </cell>
          <cell r="AU27">
            <v>855149560</v>
          </cell>
          <cell r="AV27">
            <v>835276529</v>
          </cell>
          <cell r="AW27">
            <v>804420582</v>
          </cell>
          <cell r="AX27">
            <v>757707772</v>
          </cell>
          <cell r="AY27">
            <v>749993378</v>
          </cell>
          <cell r="AZ27">
            <v>734031137</v>
          </cell>
          <cell r="BA27">
            <v>711992507</v>
          </cell>
          <cell r="BB27">
            <v>677988064</v>
          </cell>
          <cell r="BC27">
            <v>677041665</v>
          </cell>
          <cell r="BD27">
            <v>687262329</v>
          </cell>
          <cell r="BE27">
            <v>587971326</v>
          </cell>
          <cell r="BF27">
            <v>542785117</v>
          </cell>
          <cell r="BG27">
            <v>571725765</v>
          </cell>
          <cell r="BH27">
            <v>543857789</v>
          </cell>
          <cell r="BI27">
            <v>546280909</v>
          </cell>
          <cell r="BJ27">
            <v>534205327</v>
          </cell>
          <cell r="BK27">
            <v>531052222</v>
          </cell>
          <cell r="BL27">
            <v>552312181</v>
          </cell>
          <cell r="BM27">
            <v>533209174</v>
          </cell>
          <cell r="BN27">
            <v>519029942</v>
          </cell>
          <cell r="BO27">
            <v>522400857</v>
          </cell>
          <cell r="BP27">
            <v>514096483</v>
          </cell>
          <cell r="BQ27">
            <v>525912041</v>
          </cell>
          <cell r="BR27">
            <v>473382310</v>
          </cell>
          <cell r="BS27">
            <v>470242651</v>
          </cell>
          <cell r="BT27">
            <v>445681960</v>
          </cell>
          <cell r="BU27">
            <v>420134548</v>
          </cell>
          <cell r="BV27">
            <v>398920059</v>
          </cell>
          <cell r="BW27">
            <v>376347671</v>
          </cell>
          <cell r="BX27">
            <v>145793369</v>
          </cell>
          <cell r="BY27">
            <v>147213614</v>
          </cell>
          <cell r="BZ27">
            <v>146737973</v>
          </cell>
          <cell r="CA27">
            <v>143021987</v>
          </cell>
          <cell r="CB27">
            <v>138549250</v>
          </cell>
          <cell r="CC27">
            <v>135094653</v>
          </cell>
          <cell r="CD27">
            <v>132603884</v>
          </cell>
          <cell r="CE27">
            <v>129428996</v>
          </cell>
          <cell r="CF27">
            <v>126404923</v>
          </cell>
          <cell r="CG27">
            <v>122634152</v>
          </cell>
          <cell r="CH27">
            <v>120534657</v>
          </cell>
          <cell r="CI27">
            <v>113984990</v>
          </cell>
          <cell r="CJ27">
            <v>111023355</v>
          </cell>
          <cell r="CK27">
            <v>109358146</v>
          </cell>
          <cell r="CL27">
            <v>107762733</v>
          </cell>
          <cell r="CM27">
            <v>104830191</v>
          </cell>
          <cell r="CN27">
            <v>91999817</v>
          </cell>
          <cell r="CO27">
            <v>89342623</v>
          </cell>
          <cell r="CP27">
            <v>90741511</v>
          </cell>
          <cell r="CQ27">
            <v>90219279</v>
          </cell>
          <cell r="CR27">
            <v>87378255</v>
          </cell>
          <cell r="CS27">
            <v>87088432</v>
          </cell>
          <cell r="CT27">
            <v>85145122</v>
          </cell>
          <cell r="CU27">
            <v>86459248</v>
          </cell>
          <cell r="CV27">
            <v>83117114</v>
          </cell>
          <cell r="CW27">
            <v>80142934</v>
          </cell>
          <cell r="CX27">
            <v>76989306</v>
          </cell>
          <cell r="CY27">
            <v>78236111</v>
          </cell>
          <cell r="CZ27">
            <v>77439161</v>
          </cell>
          <cell r="DA27">
            <v>75600991</v>
          </cell>
          <cell r="DB27">
            <v>72598418</v>
          </cell>
          <cell r="DC27">
            <v>72598418</v>
          </cell>
          <cell r="DD27">
            <v>63237027</v>
          </cell>
          <cell r="DE27">
            <v>58688445</v>
          </cell>
          <cell r="DF27">
            <v>55642715</v>
          </cell>
          <cell r="DG27">
            <v>0</v>
          </cell>
          <cell r="DH27">
            <v>8977426</v>
          </cell>
          <cell r="DI27">
            <v>24679661</v>
          </cell>
          <cell r="DJ27">
            <v>0</v>
          </cell>
          <cell r="DK27">
            <v>33657087</v>
          </cell>
          <cell r="DL27">
            <v>16017727</v>
          </cell>
          <cell r="DM27">
            <v>31644964</v>
          </cell>
          <cell r="DN27">
            <v>27238116</v>
          </cell>
          <cell r="DO27">
            <v>58883080</v>
          </cell>
          <cell r="DP27">
            <v>11048711</v>
          </cell>
          <cell r="DQ27">
            <v>369477212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 t="str">
            <v/>
          </cell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 t="str">
            <v/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</row>
        <row r="30">
          <cell r="B30" t="str">
            <v>Housing Finance Company of Kenya</v>
          </cell>
          <cell r="C30">
            <v>55.116278999999999</v>
          </cell>
          <cell r="D30">
            <v>36.114522999999998</v>
          </cell>
          <cell r="E30">
            <v>39.261811000000002</v>
          </cell>
          <cell r="F30">
            <v>3.0644840000000002</v>
          </cell>
          <cell r="G30">
            <v>4.5368529999999998</v>
          </cell>
          <cell r="H30">
            <v>7.8481030000000001</v>
          </cell>
          <cell r="I30">
            <v>37.79569</v>
          </cell>
          <cell r="J30">
            <v>7.2853000000000001E-2</v>
          </cell>
          <cell r="K30">
            <v>4.8627999999999998E-2</v>
          </cell>
          <cell r="L30"/>
          <cell r="M30">
            <v>8.8406889573877309E-3</v>
          </cell>
          <cell r="N30">
            <v>8.7877310535439263E-3</v>
          </cell>
          <cell r="O30">
            <v>8.7696138541287511E-3</v>
          </cell>
          <cell r="P30">
            <v>8.981397428950811E-3</v>
          </cell>
          <cell r="Q30">
            <v>9.3071650732237145E-3</v>
          </cell>
          <cell r="R30">
            <v>9.6157725626735465E-3</v>
          </cell>
          <cell r="S30">
            <v>9.798261194155139E-3</v>
          </cell>
          <cell r="T30"/>
          <cell r="U30">
            <v>8.8412502690328899E-3</v>
          </cell>
          <cell r="V30">
            <v>1.1530764144873588E-2</v>
          </cell>
          <cell r="W30">
            <v>8.7714997280469009E-3</v>
          </cell>
          <cell r="X30">
            <v>8.9093168750834072E-3</v>
          </cell>
          <cell r="Y30">
            <v>4.0446999396663639E-4</v>
          </cell>
          <cell r="Z30">
            <v>1.19966691475175E-2</v>
          </cell>
          <cell r="AA30">
            <v>1.758269391042808E-3</v>
          </cell>
          <cell r="AB30">
            <v>0.12003625281083637</v>
          </cell>
          <cell r="AC30">
            <v>8.1080250155507155E-2</v>
          </cell>
          <cell r="AD30">
            <v>0.19886004121925899</v>
          </cell>
          <cell r="AE30">
            <v>0.92212945346342756</v>
          </cell>
          <cell r="AF30">
            <v>0.14003567459417293</v>
          </cell>
          <cell r="AG30">
            <v>0.66605313519601628</v>
          </cell>
          <cell r="AH30">
            <v>9.2115080763299786E-2</v>
          </cell>
          <cell r="AI30">
            <v>3.8587507859125417E-2</v>
          </cell>
          <cell r="AJ30">
            <v>5.352757290417437E-2</v>
          </cell>
          <cell r="AK30">
            <v>0.91983844046317675</v>
          </cell>
          <cell r="AL30">
            <v>1.5925064796907711E-3</v>
          </cell>
          <cell r="AM30">
            <v>3.3246983413905249E-3</v>
          </cell>
          <cell r="AN30">
            <v>2.1741163192607721E-3</v>
          </cell>
          <cell r="AO30">
            <v>55116279</v>
          </cell>
          <cell r="AP30">
            <v>53015176</v>
          </cell>
          <cell r="AQ30">
            <v>52098236</v>
          </cell>
          <cell r="AR30">
            <v>51413811</v>
          </cell>
          <cell r="AS30">
            <v>52033451</v>
          </cell>
          <cell r="AT30">
            <v>53015176</v>
          </cell>
          <cell r="AU30">
            <v>54478060</v>
          </cell>
          <cell r="AV30">
            <v>53555134</v>
          </cell>
          <cell r="AW30">
            <v>54886729</v>
          </cell>
          <cell r="AX30">
            <v>54969337</v>
          </cell>
          <cell r="AY30">
            <v>54531890</v>
          </cell>
          <cell r="AZ30">
            <v>54356615</v>
          </cell>
          <cell r="BA30">
            <v>54022492</v>
          </cell>
          <cell r="BB30">
            <v>55205731</v>
          </cell>
          <cell r="BC30">
            <v>57083283</v>
          </cell>
          <cell r="BD30">
            <v>58349730</v>
          </cell>
          <cell r="BE30">
            <v>60262912</v>
          </cell>
          <cell r="BF30">
            <v>61411498</v>
          </cell>
          <cell r="BG30">
            <v>62126556</v>
          </cell>
          <cell r="BH30">
            <v>66807678</v>
          </cell>
          <cell r="BI30">
            <v>67587483</v>
          </cell>
          <cell r="BJ30">
            <v>67986372</v>
          </cell>
          <cell r="BK30">
            <v>68084930</v>
          </cell>
          <cell r="BL30">
            <v>69695177</v>
          </cell>
          <cell r="BM30">
            <v>67895556</v>
          </cell>
          <cell r="BN30">
            <v>69122232</v>
          </cell>
          <cell r="BO30">
            <v>68808654</v>
          </cell>
          <cell r="BP30">
            <v>64907602</v>
          </cell>
          <cell r="BQ30">
            <v>66538187</v>
          </cell>
          <cell r="BR30">
            <v>62781072</v>
          </cell>
          <cell r="BS30">
            <v>60490833</v>
          </cell>
          <cell r="BT30">
            <v>56632118</v>
          </cell>
          <cell r="BU30">
            <v>49099911</v>
          </cell>
          <cell r="BV30">
            <v>50361123</v>
          </cell>
          <cell r="BW30">
            <v>46755111</v>
          </cell>
          <cell r="BX30">
            <v>7848103</v>
          </cell>
          <cell r="BY30">
            <v>8087909</v>
          </cell>
          <cell r="BZ30">
            <v>7865592</v>
          </cell>
          <cell r="CA30">
            <v>7906246</v>
          </cell>
          <cell r="CB30">
            <v>7973751</v>
          </cell>
          <cell r="CC30">
            <v>8087909</v>
          </cell>
          <cell r="CD30">
            <v>8247107</v>
          </cell>
          <cell r="CE30">
            <v>8641879</v>
          </cell>
          <cell r="CF30">
            <v>8901367</v>
          </cell>
          <cell r="CG30">
            <v>9137633</v>
          </cell>
          <cell r="CH30">
            <v>9152404</v>
          </cell>
          <cell r="CI30">
            <v>9248186</v>
          </cell>
          <cell r="CJ30">
            <v>9187855</v>
          </cell>
          <cell r="CK30">
            <v>9165467</v>
          </cell>
          <cell r="CL30">
            <v>9164960</v>
          </cell>
          <cell r="CM30">
            <v>9559815</v>
          </cell>
          <cell r="CN30">
            <v>9698019</v>
          </cell>
          <cell r="CO30">
            <v>9793315</v>
          </cell>
          <cell r="CP30">
            <v>9963461</v>
          </cell>
          <cell r="CQ30">
            <v>9780759</v>
          </cell>
          <cell r="CR30">
            <v>9774298</v>
          </cell>
          <cell r="CS30">
            <v>9871533</v>
          </cell>
          <cell r="CT30">
            <v>9774970</v>
          </cell>
          <cell r="CU30">
            <v>9634289</v>
          </cell>
          <cell r="CV30">
            <v>9386355</v>
          </cell>
          <cell r="CW30">
            <v>9444788</v>
          </cell>
          <cell r="CX30">
            <v>9089954</v>
          </cell>
          <cell r="CY30">
            <v>8746393</v>
          </cell>
          <cell r="CZ30">
            <v>9662314</v>
          </cell>
          <cell r="DA30">
            <v>9820564</v>
          </cell>
          <cell r="DB30">
            <v>6276033</v>
          </cell>
          <cell r="DC30">
            <v>6276033</v>
          </cell>
          <cell r="DD30">
            <v>5886067</v>
          </cell>
          <cell r="DE30">
            <v>5912076</v>
          </cell>
          <cell r="DF30">
            <v>5681853</v>
          </cell>
          <cell r="DG30"/>
          <cell r="DH30">
            <v>273739</v>
          </cell>
          <cell r="DI30">
            <v>1102802</v>
          </cell>
          <cell r="DJ30"/>
          <cell r="DK30">
            <v>1376541</v>
          </cell>
          <cell r="DL30">
            <v>1269349</v>
          </cell>
          <cell r="DM30">
            <v>3714942</v>
          </cell>
          <cell r="DN30">
            <v>1862604</v>
          </cell>
          <cell r="DO30">
            <v>5577546</v>
          </cell>
          <cell r="DP30">
            <v>47128</v>
          </cell>
          <cell r="DQ30">
            <v>36114523</v>
          </cell>
        </row>
        <row r="31">
          <cell r="B31" t="str">
            <v>Victoria Commercial Bank</v>
          </cell>
          <cell r="C31">
            <v>46.878194999999998</v>
          </cell>
          <cell r="D31">
            <v>31.972619999999999</v>
          </cell>
          <cell r="E31">
            <v>34.431806000000002</v>
          </cell>
          <cell r="F31">
            <v>6.5562649999999998</v>
          </cell>
          <cell r="G31">
            <v>8.1026579999999999</v>
          </cell>
          <cell r="H31">
            <v>7.1415050000000004</v>
          </cell>
          <cell r="I31">
            <v>45.169618</v>
          </cell>
          <cell r="J31">
            <v>8.2169000000000006E-2</v>
          </cell>
          <cell r="K31">
            <v>0.413935</v>
          </cell>
          <cell r="L31"/>
          <cell r="M31">
            <v>7.7731237889791813E-3</v>
          </cell>
          <cell r="N31">
            <v>7.6822118068731607E-3</v>
          </cell>
          <cell r="O31">
            <v>7.5406023682944995E-3</v>
          </cell>
          <cell r="P31">
            <v>7.5197838427768227E-3</v>
          </cell>
          <cell r="Q31">
            <v>7.4905273612223561E-3</v>
          </cell>
          <cell r="R31">
            <v>7.6740501853350303E-3</v>
          </cell>
          <cell r="S31">
            <v>7.8194491730479241E-3</v>
          </cell>
          <cell r="T31"/>
          <cell r="U31">
            <v>7.5197720469396398E-3</v>
          </cell>
          <cell r="V31">
            <v>1.0208323679470117E-2</v>
          </cell>
          <cell r="W31">
            <v>7.6924260311161822E-3</v>
          </cell>
          <cell r="X31">
            <v>8.1071732888817246E-3</v>
          </cell>
          <cell r="Y31">
            <v>3.4429605772924991E-3</v>
          </cell>
          <cell r="Z31">
            <v>8.3956254476967418E-2</v>
          </cell>
          <cell r="AA31">
            <v>1.3129513311706561E-2</v>
          </cell>
          <cell r="AB31">
            <v>0.1793829206171281</v>
          </cell>
          <cell r="AC31">
            <v>0.1451476742619342</v>
          </cell>
          <cell r="AD31">
            <v>0.24213931652725573</v>
          </cell>
          <cell r="AE31">
            <v>0.39767709830240516</v>
          </cell>
          <cell r="AF31">
            <v>0.11998422548261588</v>
          </cell>
          <cell r="AG31">
            <v>0.59148146991093076</v>
          </cell>
          <cell r="AH31">
            <v>0.11795974842726711</v>
          </cell>
          <cell r="AI31">
            <v>6.4836417044712477E-2</v>
          </cell>
          <cell r="AJ31">
            <v>5.3123331382554637E-2</v>
          </cell>
          <cell r="AK31">
            <v>0.92857807110088841</v>
          </cell>
          <cell r="AL31">
            <v>7.0765124936636352E-3</v>
          </cell>
          <cell r="AM31">
            <v>1.1876433101898683E-3</v>
          </cell>
          <cell r="AN31">
            <v>5.0849751175947857E-3</v>
          </cell>
          <cell r="AO31">
            <v>46878195</v>
          </cell>
          <cell r="AP31">
            <v>45516369</v>
          </cell>
          <cell r="AQ31">
            <v>43470927</v>
          </cell>
          <cell r="AR31">
            <v>41448905</v>
          </cell>
          <cell r="AS31">
            <v>39774659</v>
          </cell>
          <cell r="AT31">
            <v>39272494</v>
          </cell>
          <cell r="AU31">
            <v>37890143</v>
          </cell>
          <cell r="AV31">
            <v>37224447</v>
          </cell>
          <cell r="AW31">
            <v>35713809</v>
          </cell>
          <cell r="AX31">
            <v>36034584</v>
          </cell>
          <cell r="AY31">
            <v>36072410</v>
          </cell>
          <cell r="AZ31">
            <v>34922820</v>
          </cell>
          <cell r="BA31">
            <v>34230016</v>
          </cell>
          <cell r="BB31">
            <v>33289034</v>
          </cell>
          <cell r="BC31">
            <v>32336933</v>
          </cell>
          <cell r="BD31">
            <v>31020952</v>
          </cell>
          <cell r="BE31">
            <v>31644922</v>
          </cell>
          <cell r="BF31">
            <v>27319018</v>
          </cell>
          <cell r="BG31">
            <v>25985160</v>
          </cell>
          <cell r="BH31">
            <v>24299684</v>
          </cell>
          <cell r="BI31">
            <v>22927255</v>
          </cell>
          <cell r="BJ31">
            <v>22872534</v>
          </cell>
          <cell r="BK31">
            <v>22403481</v>
          </cell>
          <cell r="BL31">
            <v>21792966</v>
          </cell>
          <cell r="BM31">
            <v>21246376</v>
          </cell>
          <cell r="BN31">
            <v>21158718</v>
          </cell>
          <cell r="BO31">
            <v>20020072</v>
          </cell>
          <cell r="BP31">
            <v>20651449</v>
          </cell>
          <cell r="BQ31">
            <v>19226689</v>
          </cell>
          <cell r="BR31">
            <v>18420007</v>
          </cell>
          <cell r="BS31">
            <v>17244092</v>
          </cell>
          <cell r="BT31">
            <v>16469538</v>
          </cell>
          <cell r="BU31">
            <v>15834869</v>
          </cell>
          <cell r="BV31">
            <v>14801213</v>
          </cell>
          <cell r="BW31">
            <v>13644242</v>
          </cell>
          <cell r="BX31">
            <v>7141505</v>
          </cell>
          <cell r="BY31">
            <v>7153058</v>
          </cell>
          <cell r="BZ31">
            <v>6987758</v>
          </cell>
          <cell r="CA31">
            <v>7031305</v>
          </cell>
          <cell r="CB31">
            <v>6821230</v>
          </cell>
          <cell r="CC31">
            <v>6870891</v>
          </cell>
          <cell r="CD31">
            <v>6744596</v>
          </cell>
          <cell r="CE31">
            <v>6790868</v>
          </cell>
          <cell r="CF31">
            <v>6549592</v>
          </cell>
          <cell r="CG31">
            <v>6448768</v>
          </cell>
          <cell r="CH31">
            <v>6356485</v>
          </cell>
          <cell r="CI31">
            <v>6349030</v>
          </cell>
          <cell r="CJ31">
            <v>6267554</v>
          </cell>
          <cell r="CK31">
            <v>6103035</v>
          </cell>
          <cell r="CL31">
            <v>5962898</v>
          </cell>
          <cell r="CM31">
            <v>5921756</v>
          </cell>
          <cell r="CN31">
            <v>5907742</v>
          </cell>
          <cell r="CO31">
            <v>5777623</v>
          </cell>
          <cell r="CP31">
            <v>5611893</v>
          </cell>
          <cell r="CQ31">
            <v>5635865</v>
          </cell>
          <cell r="CR31">
            <v>5435443</v>
          </cell>
          <cell r="CS31">
            <v>5287038</v>
          </cell>
          <cell r="CT31">
            <v>5060037</v>
          </cell>
          <cell r="CU31">
            <v>3877320</v>
          </cell>
          <cell r="CV31">
            <v>3810416</v>
          </cell>
          <cell r="CW31">
            <v>3651938</v>
          </cell>
          <cell r="CX31">
            <v>3511509</v>
          </cell>
          <cell r="CY31">
            <v>3435516</v>
          </cell>
          <cell r="CZ31">
            <v>3109258</v>
          </cell>
          <cell r="DA31">
            <v>2963622</v>
          </cell>
          <cell r="DB31">
            <v>2875548</v>
          </cell>
          <cell r="DC31">
            <v>2875548</v>
          </cell>
          <cell r="DD31">
            <v>2852514</v>
          </cell>
          <cell r="DE31">
            <v>2586428</v>
          </cell>
          <cell r="DF31">
            <v>2528144</v>
          </cell>
          <cell r="DG31"/>
          <cell r="DH31">
            <v>311219</v>
          </cell>
          <cell r="DI31">
            <v>974070</v>
          </cell>
          <cell r="DJ31"/>
          <cell r="DK31">
            <v>1285289</v>
          </cell>
          <cell r="DL31">
            <v>511130</v>
          </cell>
          <cell r="DM31">
            <v>2442379</v>
          </cell>
          <cell r="DN31">
            <v>1686878</v>
          </cell>
          <cell r="DO31">
            <v>4129257</v>
          </cell>
          <cell r="DP31">
            <v>296560</v>
          </cell>
          <cell r="DQ31">
            <v>31972620</v>
          </cell>
        </row>
        <row r="32">
          <cell r="B32" t="str">
            <v>GT Bank</v>
          </cell>
          <cell r="C32">
            <v>35.787362000000002</v>
          </cell>
          <cell r="D32">
            <v>16.443716999999999</v>
          </cell>
          <cell r="E32">
            <v>23.113818999999999</v>
          </cell>
          <cell r="F32">
            <v>5.5435509999999999</v>
          </cell>
          <cell r="G32">
            <v>5.8329760000000004</v>
          </cell>
          <cell r="H32">
            <v>9.820271</v>
          </cell>
          <cell r="I32">
            <v>23.154008999999999</v>
          </cell>
          <cell r="J32">
            <v>0.14774000000000001</v>
          </cell>
          <cell r="K32">
            <v>0.59830399999999995</v>
          </cell>
          <cell r="L32"/>
          <cell r="M32">
            <v>7.3509036197057674E-3</v>
          </cell>
          <cell r="N32">
            <v>7.4434160096428781E-3</v>
          </cell>
          <cell r="O32">
            <v>7.2779331378829623E-3</v>
          </cell>
          <cell r="P32">
            <v>7.409248267126238E-3</v>
          </cell>
          <cell r="Q32">
            <v>7.328471506692834E-3</v>
          </cell>
          <cell r="R32">
            <v>7.4978765446363912E-3</v>
          </cell>
          <cell r="S32">
            <v>7.6071458703065526E-3</v>
          </cell>
          <cell r="T32"/>
          <cell r="U32">
            <v>5.7406818756846308E-3</v>
          </cell>
          <cell r="V32">
            <v>5.2502042569425129E-3</v>
          </cell>
          <cell r="W32">
            <v>5.1638692130789709E-3</v>
          </cell>
          <cell r="X32">
            <v>1.1148159770353702E-2</v>
          </cell>
          <cell r="Y32">
            <v>4.9764747731803572E-3</v>
          </cell>
          <cell r="Z32">
            <v>8.5614505975121352E-2</v>
          </cell>
          <cell r="AA32">
            <v>2.3901981177602873E-2</v>
          </cell>
          <cell r="AB32">
            <v>0.25192077968009774</v>
          </cell>
          <cell r="AC32">
            <v>0.23942078453886756</v>
          </cell>
          <cell r="AD32">
            <v>0.20490908119467843</v>
          </cell>
          <cell r="AE32">
            <v>0.39844556448022228</v>
          </cell>
          <cell r="AF32">
            <v>0.10631699008302571</v>
          </cell>
          <cell r="AG32">
            <v>0.66791895980670402</v>
          </cell>
          <cell r="AH32">
            <v>0.14744642052207391</v>
          </cell>
          <cell r="AI32">
            <v>3.909036589894458E-2</v>
          </cell>
          <cell r="AJ32">
            <v>0.10835605462312933</v>
          </cell>
          <cell r="AK32">
            <v>0.71142362930158798</v>
          </cell>
          <cell r="AL32">
            <v>3.7541646704530016E-3</v>
          </cell>
          <cell r="AM32">
            <v>2.235056924517362E-3</v>
          </cell>
          <cell r="AN32">
            <v>4.1539730891517824E-3</v>
          </cell>
          <cell r="AO32">
            <v>35787362</v>
          </cell>
          <cell r="AP32">
            <v>35490863</v>
          </cell>
          <cell r="AQ32">
            <v>34301054</v>
          </cell>
          <cell r="AR32">
            <v>34365182</v>
          </cell>
          <cell r="AS32">
            <v>32761507</v>
          </cell>
          <cell r="AT32">
            <v>31640059</v>
          </cell>
          <cell r="AU32">
            <v>31267343</v>
          </cell>
          <cell r="AV32">
            <v>29832275</v>
          </cell>
          <cell r="AW32">
            <v>28679600</v>
          </cell>
          <cell r="AX32">
            <v>28607547</v>
          </cell>
          <cell r="AY32">
            <v>29082395</v>
          </cell>
          <cell r="AZ32">
            <v>27975432</v>
          </cell>
          <cell r="BA32">
            <v>28031809</v>
          </cell>
          <cell r="BB32">
            <v>25762804</v>
          </cell>
          <cell r="BC32">
            <v>25323367</v>
          </cell>
          <cell r="BD32">
            <v>26744918</v>
          </cell>
          <cell r="BE32">
            <v>27018071</v>
          </cell>
          <cell r="BF32">
            <v>25341638</v>
          </cell>
          <cell r="BG32">
            <v>27627849</v>
          </cell>
          <cell r="BH32">
            <v>27623812</v>
          </cell>
          <cell r="BI32">
            <v>28487642</v>
          </cell>
          <cell r="BJ32">
            <v>27803556</v>
          </cell>
          <cell r="BK32">
            <v>29619072</v>
          </cell>
          <cell r="BL32">
            <v>30685547</v>
          </cell>
          <cell r="BM32">
            <v>28784276</v>
          </cell>
          <cell r="BN32">
            <v>29252326</v>
          </cell>
          <cell r="BO32">
            <v>29374062</v>
          </cell>
          <cell r="BP32">
            <v>29161835</v>
          </cell>
          <cell r="BQ32">
            <v>30169915</v>
          </cell>
          <cell r="BR32">
            <v>31366414</v>
          </cell>
          <cell r="BS32">
            <v>32991926</v>
          </cell>
          <cell r="BT32">
            <v>28103602</v>
          </cell>
          <cell r="BU32">
            <v>27757959</v>
          </cell>
          <cell r="BV32">
            <v>23977044</v>
          </cell>
          <cell r="BW32">
            <v>25638050</v>
          </cell>
          <cell r="BX32">
            <v>9820271</v>
          </cell>
          <cell r="BY32">
            <v>9944893</v>
          </cell>
          <cell r="BZ32">
            <v>9747114</v>
          </cell>
          <cell r="CA32">
            <v>9617553</v>
          </cell>
          <cell r="CB32">
            <v>9438572</v>
          </cell>
          <cell r="CC32">
            <v>9285760</v>
          </cell>
          <cell r="CD32">
            <v>9189031</v>
          </cell>
          <cell r="CE32">
            <v>9103145</v>
          </cell>
          <cell r="CF32">
            <v>9024408</v>
          </cell>
          <cell r="CG32">
            <v>8894957</v>
          </cell>
          <cell r="CH32">
            <v>8807741</v>
          </cell>
          <cell r="CI32">
            <v>8751119</v>
          </cell>
          <cell r="CJ32">
            <v>8651342</v>
          </cell>
          <cell r="CK32">
            <v>8539089</v>
          </cell>
          <cell r="CL32">
            <v>8543008</v>
          </cell>
          <cell r="CM32">
            <v>8436996</v>
          </cell>
          <cell r="CN32">
            <v>8385219</v>
          </cell>
          <cell r="CO32">
            <v>8111539</v>
          </cell>
          <cell r="CP32">
            <v>8609134</v>
          </cell>
          <cell r="CQ32">
            <v>8624231</v>
          </cell>
          <cell r="CR32">
            <v>8563002</v>
          </cell>
          <cell r="CS32">
            <v>8425536</v>
          </cell>
          <cell r="CT32">
            <v>8366449</v>
          </cell>
          <cell r="CU32">
            <v>8340364</v>
          </cell>
          <cell r="CV32">
            <v>8208287</v>
          </cell>
          <cell r="CW32">
            <v>8043954</v>
          </cell>
          <cell r="CX32">
            <v>7905730</v>
          </cell>
          <cell r="CY32">
            <v>7776166</v>
          </cell>
          <cell r="CZ32">
            <v>7670097</v>
          </cell>
          <cell r="DA32">
            <v>7268290</v>
          </cell>
          <cell r="DB32">
            <v>7165033</v>
          </cell>
          <cell r="DC32">
            <v>6738561</v>
          </cell>
          <cell r="DD32">
            <v>6326694</v>
          </cell>
          <cell r="DE32">
            <v>6219009</v>
          </cell>
          <cell r="DF32">
            <v>6090652</v>
          </cell>
          <cell r="DG32"/>
          <cell r="DH32">
            <v>287636</v>
          </cell>
          <cell r="DI32">
            <v>1116089</v>
          </cell>
          <cell r="DJ32"/>
          <cell r="DK32">
            <v>1403725</v>
          </cell>
          <cell r="DL32">
            <v>559308</v>
          </cell>
          <cell r="DM32">
            <v>1256944</v>
          </cell>
          <cell r="DN32">
            <v>624937</v>
          </cell>
          <cell r="DO32">
            <v>1881881</v>
          </cell>
          <cell r="DP32">
            <v>418813</v>
          </cell>
          <cell r="DQ32">
            <v>16443717</v>
          </cell>
        </row>
        <row r="33">
          <cell r="B33" t="str">
            <v>Bank of Africa Kenya Ltd</v>
          </cell>
          <cell r="C33">
            <v>42.673602000000002</v>
          </cell>
          <cell r="D33">
            <v>17.324013999999998</v>
          </cell>
          <cell r="E33">
            <v>29.709990000000001</v>
          </cell>
          <cell r="F33">
            <v>2.6122030000000001</v>
          </cell>
          <cell r="G33">
            <v>3.8111999999999999</v>
          </cell>
          <cell r="H33">
            <v>5.7346459999999997</v>
          </cell>
          <cell r="I33">
            <v>22.698153000000001</v>
          </cell>
          <cell r="J33">
            <v>0.33706599999999998</v>
          </cell>
          <cell r="K33">
            <v>0.17919299999999999</v>
          </cell>
          <cell r="L33"/>
          <cell r="M33">
            <v>6.6643041718568528E-3</v>
          </cell>
          <cell r="N33">
            <v>6.721006791133053E-3</v>
          </cell>
          <cell r="O33">
            <v>6.5736060691302389E-3</v>
          </cell>
          <cell r="P33">
            <v>6.6323724589197833E-3</v>
          </cell>
          <cell r="Q33">
            <v>6.6436386931623837E-3</v>
          </cell>
          <cell r="R33">
            <v>6.9958777893884098E-3</v>
          </cell>
          <cell r="S33">
            <v>7.1266819978883875E-3</v>
          </cell>
          <cell r="T33"/>
          <cell r="U33">
            <v>6.8453096255482434E-3</v>
          </cell>
          <cell r="V33">
            <v>5.5312683896306218E-3</v>
          </cell>
          <cell r="W33">
            <v>6.6375228897433223E-3</v>
          </cell>
          <cell r="X33">
            <v>6.5100800002789918E-3</v>
          </cell>
          <cell r="Y33">
            <v>1.4904621129568042E-3</v>
          </cell>
          <cell r="Z33">
            <v>4.4183079308953183E-2</v>
          </cell>
          <cell r="AA33">
            <v>5.8326096142107819E-3</v>
          </cell>
          <cell r="AB33">
            <v>0.16790793506414375</v>
          </cell>
          <cell r="AC33">
            <v>0.11508438594100585</v>
          </cell>
          <cell r="AD33">
            <v>0.44113262731020469</v>
          </cell>
          <cell r="AE33">
            <v>0.72783466352354542</v>
          </cell>
          <cell r="AF33">
            <v>0.26028705914695321</v>
          </cell>
          <cell r="AG33">
            <v>0.71095849140352962</v>
          </cell>
          <cell r="AH33">
            <v>0.10506420425311656</v>
          </cell>
          <cell r="AI33">
            <v>3.40529427261239E-2</v>
          </cell>
          <cell r="AJ33">
            <v>7.1011261526992664E-2</v>
          </cell>
          <cell r="AK33">
            <v>0.58310399969841786</v>
          </cell>
          <cell r="AL33">
            <v>1.0043332178464408E-2</v>
          </cell>
          <cell r="AM33">
            <v>1.8739032045089467E-4</v>
          </cell>
          <cell r="AN33">
            <v>7.1063824000644022E-3</v>
          </cell>
          <cell r="AO33">
            <v>42673602</v>
          </cell>
          <cell r="AP33">
            <v>44697896</v>
          </cell>
          <cell r="AQ33">
            <v>43349642</v>
          </cell>
          <cell r="AR33">
            <v>39208733</v>
          </cell>
          <cell r="AS33">
            <v>39721058</v>
          </cell>
          <cell r="AT33">
            <v>42948867</v>
          </cell>
          <cell r="AU33">
            <v>44917325</v>
          </cell>
          <cell r="AV33">
            <v>45547821</v>
          </cell>
          <cell r="AW33">
            <v>51147174</v>
          </cell>
          <cell r="AX33">
            <v>48980847</v>
          </cell>
          <cell r="AY33">
            <v>43996118</v>
          </cell>
          <cell r="AZ33">
            <v>43839025</v>
          </cell>
          <cell r="BA33">
            <v>46211260</v>
          </cell>
          <cell r="BB33">
            <v>46357461</v>
          </cell>
          <cell r="BC33">
            <v>49080859</v>
          </cell>
          <cell r="BD33">
            <v>43111732</v>
          </cell>
          <cell r="BE33">
            <v>54594970</v>
          </cell>
          <cell r="BF33">
            <v>46661321</v>
          </cell>
          <cell r="BG33">
            <v>54191291</v>
          </cell>
          <cell r="BH33">
            <v>53979562</v>
          </cell>
          <cell r="BI33">
            <v>59626808</v>
          </cell>
          <cell r="BJ33">
            <v>59921903</v>
          </cell>
          <cell r="BK33">
            <v>55995671</v>
          </cell>
          <cell r="BL33">
            <v>60364364</v>
          </cell>
          <cell r="BM33">
            <v>62805476</v>
          </cell>
          <cell r="BN33">
            <v>66482816</v>
          </cell>
          <cell r="BO33">
            <v>69280267</v>
          </cell>
          <cell r="BP33">
            <v>65069310</v>
          </cell>
          <cell r="BQ33">
            <v>63122599</v>
          </cell>
          <cell r="BR33">
            <v>63211641</v>
          </cell>
          <cell r="BS33">
            <v>62211641</v>
          </cell>
          <cell r="BT33">
            <v>58432443</v>
          </cell>
          <cell r="BU33">
            <v>57647846</v>
          </cell>
          <cell r="BV33">
            <v>51954246</v>
          </cell>
          <cell r="BW33">
            <v>52683299</v>
          </cell>
          <cell r="BX33">
            <v>5734646</v>
          </cell>
          <cell r="BY33">
            <v>5676564</v>
          </cell>
          <cell r="BZ33">
            <v>5621285</v>
          </cell>
          <cell r="CA33">
            <v>5423964</v>
          </cell>
          <cell r="CB33">
            <v>5362034</v>
          </cell>
          <cell r="CC33">
            <v>5402513</v>
          </cell>
          <cell r="CD33">
            <v>5419387</v>
          </cell>
          <cell r="CE33">
            <v>5580391</v>
          </cell>
          <cell r="CF33">
            <v>4096269</v>
          </cell>
          <cell r="CG33">
            <v>3985851</v>
          </cell>
          <cell r="CH33">
            <v>4275761</v>
          </cell>
          <cell r="CI33">
            <v>6816863</v>
          </cell>
          <cell r="CJ33">
            <v>6811351</v>
          </cell>
          <cell r="CK33">
            <v>6736020</v>
          </cell>
          <cell r="CL33">
            <v>6736182</v>
          </cell>
          <cell r="CM33">
            <v>6115405</v>
          </cell>
          <cell r="CN33">
            <v>6099322</v>
          </cell>
          <cell r="CO33">
            <v>6207582</v>
          </cell>
          <cell r="CP33">
            <v>8467705</v>
          </cell>
          <cell r="CQ33">
            <v>8397488</v>
          </cell>
          <cell r="CR33">
            <v>8447965</v>
          </cell>
          <cell r="CS33">
            <v>8434199</v>
          </cell>
          <cell r="CT33">
            <v>8417986</v>
          </cell>
          <cell r="CU33">
            <v>8547381</v>
          </cell>
          <cell r="CV33">
            <v>8543254</v>
          </cell>
          <cell r="CW33">
            <v>8408203</v>
          </cell>
          <cell r="CX33">
            <v>8495736</v>
          </cell>
          <cell r="CY33">
            <v>9750300</v>
          </cell>
          <cell r="CZ33">
            <v>9135664</v>
          </cell>
          <cell r="DA33">
            <v>8014300</v>
          </cell>
          <cell r="DB33">
            <v>7913209</v>
          </cell>
          <cell r="DC33">
            <v>7913209</v>
          </cell>
          <cell r="DD33">
            <v>8135465</v>
          </cell>
          <cell r="DE33">
            <v>6710063</v>
          </cell>
          <cell r="DF33">
            <v>6539160</v>
          </cell>
          <cell r="DG33"/>
          <cell r="DH33">
            <v>623522</v>
          </cell>
          <cell r="DI33">
            <v>789935</v>
          </cell>
          <cell r="DJ33"/>
          <cell r="DK33">
            <v>1413457</v>
          </cell>
          <cell r="DL33">
            <v>1028763</v>
          </cell>
          <cell r="DM33">
            <v>3933835</v>
          </cell>
          <cell r="DN33">
            <v>1599308</v>
          </cell>
          <cell r="DO33">
            <v>5533143</v>
          </cell>
          <cell r="DP33">
            <v>125435</v>
          </cell>
          <cell r="DQ33">
            <v>17324014</v>
          </cell>
        </row>
        <row r="34">
          <cell r="B34" t="str">
            <v>Gulf African Bank</v>
          </cell>
          <cell r="C34">
            <v>37.690697</v>
          </cell>
          <cell r="D34">
            <v>20.595790000000001</v>
          </cell>
          <cell r="E34">
            <v>29.696625000000001</v>
          </cell>
          <cell r="F34">
            <v>4.6419199999999998</v>
          </cell>
          <cell r="G34">
            <v>5.9313840000000004</v>
          </cell>
          <cell r="H34">
            <v>3.2774320000000001</v>
          </cell>
          <cell r="I34">
            <v>31.892101</v>
          </cell>
          <cell r="J34">
            <v>0.114134</v>
          </cell>
          <cell r="K34">
            <v>0.38275999999999999</v>
          </cell>
          <cell r="L34"/>
          <cell r="M34">
            <v>5.467046033804969E-3</v>
          </cell>
          <cell r="N34">
            <v>6.5979237109717852E-3</v>
          </cell>
          <cell r="O34">
            <v>6.4052842439782411E-3</v>
          </cell>
          <cell r="P34">
            <v>6.5269885194743568E-3</v>
          </cell>
          <cell r="Q34">
            <v>6.7267978247870161E-3</v>
          </cell>
          <cell r="R34">
            <v>6.6880492258390338E-3</v>
          </cell>
          <cell r="S34">
            <v>6.8251758384581529E-3</v>
          </cell>
          <cell r="T34"/>
          <cell r="U34">
            <v>6.0459974990562616E-3</v>
          </cell>
          <cell r="V34">
            <v>6.5758918335248684E-3</v>
          </cell>
          <cell r="W34">
            <v>6.6345370087847145E-3</v>
          </cell>
          <cell r="X34">
            <v>3.7206035935739325E-3</v>
          </cell>
          <cell r="Y34">
            <v>3.1836582810452776E-3</v>
          </cell>
          <cell r="Z34">
            <v>0.11373274925038231</v>
          </cell>
          <cell r="AA34">
            <v>1.3204015773447592E-2</v>
          </cell>
          <cell r="AB34">
            <v>0.18598285512766941</v>
          </cell>
          <cell r="AC34">
            <v>0.14555077446920164</v>
          </cell>
          <cell r="AD34">
            <v>0.24019622226422588</v>
          </cell>
          <cell r="AE34">
            <v>0.64514858943923525</v>
          </cell>
          <cell r="AF34">
            <v>0.18568179197310941</v>
          </cell>
          <cell r="AG34">
            <v>0.5859004319642348</v>
          </cell>
          <cell r="AH34">
            <v>0.10417131520278725</v>
          </cell>
          <cell r="AI34">
            <v>1.5300216680092881E-2</v>
          </cell>
          <cell r="AJ34">
            <v>8.8871098522694369E-2</v>
          </cell>
          <cell r="AK34">
            <v>0.6935397540966356</v>
          </cell>
          <cell r="AL34">
            <v>1.6972832165517363E-3</v>
          </cell>
          <cell r="AM34">
            <v>4.2267597138880685E-3</v>
          </cell>
          <cell r="AN34">
            <v>3.1664115691319578E-3</v>
          </cell>
          <cell r="AO34">
            <v>37690697</v>
          </cell>
          <cell r="AP34">
            <v>39333966</v>
          </cell>
          <cell r="AQ34">
            <v>37678495</v>
          </cell>
          <cell r="AR34">
            <v>37369290</v>
          </cell>
          <cell r="AS34">
            <v>37690697</v>
          </cell>
          <cell r="AT34">
            <v>36396267</v>
          </cell>
          <cell r="AU34">
            <v>37652623</v>
          </cell>
          <cell r="AV34">
            <v>34525893</v>
          </cell>
          <cell r="AW34">
            <v>33982466</v>
          </cell>
          <cell r="AX34">
            <v>34764839</v>
          </cell>
          <cell r="AY34">
            <v>35122982</v>
          </cell>
          <cell r="AZ34">
            <v>33153032</v>
          </cell>
          <cell r="BA34">
            <v>32861161</v>
          </cell>
          <cell r="BB34">
            <v>32810542</v>
          </cell>
          <cell r="BC34">
            <v>33325575</v>
          </cell>
          <cell r="BD34">
            <v>32403890</v>
          </cell>
          <cell r="BE34">
            <v>32288071</v>
          </cell>
          <cell r="BF34">
            <v>30042805</v>
          </cell>
          <cell r="BG34">
            <v>31316228</v>
          </cell>
          <cell r="BH34">
            <v>29751830</v>
          </cell>
          <cell r="BI34">
            <v>30065287</v>
          </cell>
          <cell r="BJ34">
            <v>26213067</v>
          </cell>
          <cell r="BK34">
            <v>27156264</v>
          </cell>
          <cell r="BL34">
            <v>23703026</v>
          </cell>
          <cell r="BM34">
            <v>22877199</v>
          </cell>
          <cell r="BN34">
            <v>23398523</v>
          </cell>
          <cell r="BO34">
            <v>24713782</v>
          </cell>
          <cell r="BP34">
            <v>23723135</v>
          </cell>
          <cell r="BQ34">
            <v>21903335</v>
          </cell>
          <cell r="BR34">
            <v>20817084</v>
          </cell>
          <cell r="BS34">
            <v>19753647</v>
          </cell>
          <cell r="BT34">
            <v>19148625</v>
          </cell>
          <cell r="BU34">
            <v>17319720</v>
          </cell>
          <cell r="BV34">
            <v>16958464</v>
          </cell>
          <cell r="BW34">
            <v>16053971</v>
          </cell>
          <cell r="BX34">
            <v>3277432</v>
          </cell>
          <cell r="BY34">
            <v>5610614</v>
          </cell>
          <cell r="BZ34">
            <v>5472695</v>
          </cell>
          <cell r="CA34">
            <v>5364305</v>
          </cell>
          <cell r="CB34">
            <v>5277432</v>
          </cell>
          <cell r="CC34">
            <v>5167049</v>
          </cell>
          <cell r="CD34">
            <v>5028633</v>
          </cell>
          <cell r="CE34">
            <v>4760309</v>
          </cell>
          <cell r="CF34">
            <v>4782828</v>
          </cell>
          <cell r="CG34">
            <v>4733857</v>
          </cell>
          <cell r="CH34">
            <v>4634964</v>
          </cell>
          <cell r="CI34">
            <v>5426220</v>
          </cell>
          <cell r="CJ34">
            <v>5403831</v>
          </cell>
          <cell r="CK34">
            <v>5411788</v>
          </cell>
          <cell r="CL34">
            <v>4467964</v>
          </cell>
          <cell r="CM34">
            <v>4490592</v>
          </cell>
          <cell r="CN34">
            <v>5413187</v>
          </cell>
          <cell r="CO34">
            <v>4419876</v>
          </cell>
          <cell r="CP34">
            <v>4419463</v>
          </cell>
          <cell r="CQ34">
            <v>5494135</v>
          </cell>
          <cell r="CR34">
            <v>4547413</v>
          </cell>
          <cell r="CS34">
            <v>4495395</v>
          </cell>
          <cell r="CT34">
            <v>4375707</v>
          </cell>
          <cell r="CU34">
            <v>4273794</v>
          </cell>
          <cell r="CV34">
            <v>4167002</v>
          </cell>
          <cell r="CW34">
            <v>4055478</v>
          </cell>
          <cell r="CX34">
            <v>3877386</v>
          </cell>
          <cell r="CY34">
            <v>3147507</v>
          </cell>
          <cell r="CZ34">
            <v>3551668</v>
          </cell>
          <cell r="DA34">
            <v>3303041</v>
          </cell>
          <cell r="DB34">
            <v>3146683</v>
          </cell>
          <cell r="DC34">
            <v>3146683</v>
          </cell>
          <cell r="DD34">
            <v>3015261</v>
          </cell>
          <cell r="DE34">
            <v>2771877</v>
          </cell>
          <cell r="DF34">
            <v>2685926</v>
          </cell>
          <cell r="DG34"/>
          <cell r="DH34">
            <v>352003</v>
          </cell>
          <cell r="DI34">
            <v>1113478</v>
          </cell>
          <cell r="DJ34"/>
          <cell r="DK34">
            <v>1465481</v>
          </cell>
          <cell r="DL34">
            <v>945453</v>
          </cell>
          <cell r="DM34">
            <v>2514155</v>
          </cell>
          <cell r="DN34">
            <v>1776941</v>
          </cell>
          <cell r="DO34">
            <v>4291096</v>
          </cell>
          <cell r="DP34">
            <v>248794</v>
          </cell>
          <cell r="DQ34">
            <v>20595790</v>
          </cell>
        </row>
        <row r="35">
          <cell r="B35" t="str">
            <v>Sidian Bank</v>
          </cell>
          <cell r="C35">
            <v>43.576417999999997</v>
          </cell>
          <cell r="D35">
            <v>23.164460999999999</v>
          </cell>
          <cell r="E35">
            <v>26.686874</v>
          </cell>
          <cell r="F35">
            <v>4.1170689999999999</v>
          </cell>
          <cell r="G35">
            <v>6.6227419999999997</v>
          </cell>
          <cell r="H35">
            <v>4.9763010000000003</v>
          </cell>
          <cell r="I35">
            <v>34.770384999999997</v>
          </cell>
          <cell r="J35">
            <v>0.11232300000000001</v>
          </cell>
          <cell r="K35">
            <v>0.32416299999999998</v>
          </cell>
          <cell r="L35"/>
          <cell r="M35">
            <v>6.2004834903838122E-3</v>
          </cell>
          <cell r="N35">
            <v>6.2353722298006519E-3</v>
          </cell>
          <cell r="O35">
            <v>6.0811553767750456E-3</v>
          </cell>
          <cell r="P35">
            <v>5.8449215569480288E-3</v>
          </cell>
          <cell r="Q35">
            <v>5.7727581105823786E-3</v>
          </cell>
          <cell r="R35">
            <v>5.6570828728646459E-3</v>
          </cell>
          <cell r="S35">
            <v>5.7089578197034585E-3</v>
          </cell>
          <cell r="T35"/>
          <cell r="U35">
            <v>6.9901311256151677E-3</v>
          </cell>
          <cell r="V35">
            <v>7.3960255915361973E-3</v>
          </cell>
          <cell r="W35">
            <v>5.9621271171984881E-3</v>
          </cell>
          <cell r="X35">
            <v>5.6491922283377818E-3</v>
          </cell>
          <cell r="Y35">
            <v>2.6962697757301709E-3</v>
          </cell>
          <cell r="Z35">
            <v>9.3354987282247698E-2</v>
          </cell>
          <cell r="AA35">
            <v>1.0679996839970262E-2</v>
          </cell>
          <cell r="AB35">
            <v>0.19047076988074765</v>
          </cell>
          <cell r="AC35">
            <v>0.11840734579154071</v>
          </cell>
          <cell r="AD35">
            <v>0.50619022181522177</v>
          </cell>
          <cell r="AE35">
            <v>0.68752798127798131</v>
          </cell>
          <cell r="AF35">
            <v>0.10970514062703624</v>
          </cell>
          <cell r="AG35">
            <v>0.3547108073130385</v>
          </cell>
          <cell r="AH35">
            <v>0.12548335969005212</v>
          </cell>
          <cell r="AI35">
            <v>5.0620537376628777E-2</v>
          </cell>
          <cell r="AJ35">
            <v>7.4862822313423338E-2</v>
          </cell>
          <cell r="AK35">
            <v>0.86800953157720906</v>
          </cell>
          <cell r="AL35">
            <v>1.407470589198607E-2</v>
          </cell>
          <cell r="AM35">
            <v>1.5404396913141468E-2</v>
          </cell>
          <cell r="AN35">
            <v>1.5050070786840116E-2</v>
          </cell>
          <cell r="AO35">
            <v>43576418</v>
          </cell>
          <cell r="AP35">
            <v>43159438</v>
          </cell>
          <cell r="AQ35">
            <v>41410124</v>
          </cell>
          <cell r="AR35">
            <v>36951341</v>
          </cell>
          <cell r="AS35">
            <v>34943200</v>
          </cell>
          <cell r="AT35">
            <v>33424261</v>
          </cell>
          <cell r="AU35">
            <v>33499603</v>
          </cell>
          <cell r="AV35">
            <v>33543757</v>
          </cell>
          <cell r="AW35">
            <v>36222538</v>
          </cell>
          <cell r="AX35">
            <v>27465185</v>
          </cell>
          <cell r="AY35">
            <v>26451638</v>
          </cell>
          <cell r="AZ35">
            <v>24265663</v>
          </cell>
          <cell r="BA35">
            <v>25406971</v>
          </cell>
          <cell r="BB35">
            <v>23400474</v>
          </cell>
          <cell r="BC35">
            <v>25329169</v>
          </cell>
          <cell r="BD35">
            <v>25417843</v>
          </cell>
          <cell r="BE35">
            <v>22865505</v>
          </cell>
          <cell r="BF35">
            <v>21357207</v>
          </cell>
          <cell r="BG35">
            <v>19301752</v>
          </cell>
          <cell r="BH35">
            <v>18479802</v>
          </cell>
          <cell r="BI35">
            <v>19185126</v>
          </cell>
          <cell r="BJ35">
            <v>20996154</v>
          </cell>
          <cell r="BK35">
            <v>20875499</v>
          </cell>
          <cell r="BL35">
            <v>21348559</v>
          </cell>
          <cell r="BM35">
            <v>20249944</v>
          </cell>
          <cell r="BN35">
            <v>19948959</v>
          </cell>
          <cell r="BO35">
            <v>19106557</v>
          </cell>
          <cell r="BP35">
            <v>17879138</v>
          </cell>
          <cell r="BQ35">
            <v>17208615</v>
          </cell>
          <cell r="BR35">
            <v>16838487</v>
          </cell>
          <cell r="BS35">
            <v>15798777</v>
          </cell>
          <cell r="BT35">
            <v>14462755</v>
          </cell>
          <cell r="BU35">
            <v>13719401</v>
          </cell>
          <cell r="BV35">
            <v>13910275</v>
          </cell>
          <cell r="BW35">
            <v>13199239</v>
          </cell>
          <cell r="BX35">
            <v>4976301</v>
          </cell>
          <cell r="BY35">
            <v>4852329</v>
          </cell>
          <cell r="BZ35">
            <v>4746329</v>
          </cell>
          <cell r="CA35">
            <v>4593835</v>
          </cell>
          <cell r="CB35">
            <v>4331441</v>
          </cell>
          <cell r="CC35">
            <v>4183013</v>
          </cell>
          <cell r="CD35">
            <v>4080432</v>
          </cell>
          <cell r="CE35">
            <v>3998982</v>
          </cell>
          <cell r="CF35">
            <v>3912805</v>
          </cell>
          <cell r="CG35">
            <v>4002096</v>
          </cell>
          <cell r="CH35">
            <v>4017983</v>
          </cell>
          <cell r="CI35">
            <v>4105425</v>
          </cell>
          <cell r="CJ35">
            <v>4070510</v>
          </cell>
          <cell r="CK35">
            <v>4098554</v>
          </cell>
          <cell r="CL35">
            <v>4037126</v>
          </cell>
          <cell r="CM35">
            <v>3646485</v>
          </cell>
          <cell r="CN35">
            <v>3547795</v>
          </cell>
          <cell r="CO35">
            <v>3316125</v>
          </cell>
          <cell r="CP35">
            <v>3446978</v>
          </cell>
          <cell r="CQ35">
            <v>3593855</v>
          </cell>
          <cell r="CR35">
            <v>3754991</v>
          </cell>
          <cell r="CS35">
            <v>3806165</v>
          </cell>
          <cell r="CT35">
            <v>3868788</v>
          </cell>
          <cell r="CU35">
            <v>4047881</v>
          </cell>
          <cell r="CV35">
            <v>3986414</v>
          </cell>
          <cell r="CW35">
            <v>3928335</v>
          </cell>
          <cell r="CX35">
            <v>3837485</v>
          </cell>
          <cell r="CY35">
            <v>2689538</v>
          </cell>
          <cell r="CZ35">
            <v>2636901</v>
          </cell>
          <cell r="DA35">
            <v>2529002</v>
          </cell>
          <cell r="DB35">
            <v>2431774</v>
          </cell>
          <cell r="DC35">
            <v>2431774</v>
          </cell>
          <cell r="DD35">
            <v>2197975</v>
          </cell>
          <cell r="DE35">
            <v>1985856</v>
          </cell>
          <cell r="DF35">
            <v>1867591</v>
          </cell>
          <cell r="DG35"/>
          <cell r="DH35">
            <v>795974</v>
          </cell>
          <cell r="DI35">
            <v>776506</v>
          </cell>
          <cell r="DJ35"/>
          <cell r="DK35">
            <v>1572480</v>
          </cell>
          <cell r="DL35">
            <v>1081124</v>
          </cell>
          <cell r="DM35">
            <v>937910</v>
          </cell>
          <cell r="DN35">
            <v>1706244</v>
          </cell>
          <cell r="DO35">
            <v>2644154</v>
          </cell>
          <cell r="DP35">
            <v>226914</v>
          </cell>
          <cell r="DQ35">
            <v>23164461</v>
          </cell>
        </row>
        <row r="36">
          <cell r="B36" t="str">
            <v>ABC Bank</v>
          </cell>
          <cell r="C36">
            <v>35.675091000000002</v>
          </cell>
          <cell r="D36">
            <v>22.745747999999999</v>
          </cell>
          <cell r="E36">
            <v>30.619662999999999</v>
          </cell>
          <cell r="F36">
            <v>2.538599</v>
          </cell>
          <cell r="G36">
            <v>3.333259</v>
          </cell>
          <cell r="H36">
            <v>3.953157</v>
          </cell>
          <cell r="I36">
            <v>21.087173</v>
          </cell>
          <cell r="J36">
            <v>6.7361000000000004E-2</v>
          </cell>
          <cell r="K36">
            <v>5.6559999999999999E-2</v>
          </cell>
          <cell r="L36"/>
          <cell r="M36">
            <v>5.6837084365604397E-3</v>
          </cell>
          <cell r="N36">
            <v>5.8301800845645367E-3</v>
          </cell>
          <cell r="O36">
            <v>5.8768206467415731E-3</v>
          </cell>
          <cell r="P36">
            <v>5.8070922822999931E-3</v>
          </cell>
          <cell r="Q36">
            <v>5.9200628454068958E-3</v>
          </cell>
          <cell r="R36">
            <v>5.9203699231156438E-3</v>
          </cell>
          <cell r="S36">
            <v>6.0537169832393621E-3</v>
          </cell>
          <cell r="T36"/>
          <cell r="U36">
            <v>5.7226723868917719E-3</v>
          </cell>
          <cell r="V36">
            <v>7.2623375224069864E-3</v>
          </cell>
          <cell r="W36">
            <v>6.8407533640612687E-3</v>
          </cell>
          <cell r="X36">
            <v>4.4876995587282802E-3</v>
          </cell>
          <cell r="Y36">
            <v>4.7044548117859989E-4</v>
          </cell>
          <cell r="Z36">
            <v>2.0116710249993047E-2</v>
          </cell>
          <cell r="AA36">
            <v>2.1991338379812181E-3</v>
          </cell>
          <cell r="AB36">
            <v>0.15807045354064292</v>
          </cell>
          <cell r="AC36">
            <v>0.12038593319265697</v>
          </cell>
          <cell r="AD36">
            <v>0.30138587025694297</v>
          </cell>
          <cell r="AE36">
            <v>0.85590731288084765</v>
          </cell>
          <cell r="AF36">
            <v>0.17285901052185904</v>
          </cell>
          <cell r="AG36">
            <v>0.24926591364150885</v>
          </cell>
          <cell r="AH36">
            <v>0.10672606575905297</v>
          </cell>
          <cell r="AI36">
            <v>7.1805851207280003E-2</v>
          </cell>
          <cell r="AJ36">
            <v>3.4920214551772966E-2</v>
          </cell>
          <cell r="AK36">
            <v>0.74284775766473976</v>
          </cell>
          <cell r="AL36">
            <v>3.2839463397942629E-3</v>
          </cell>
          <cell r="AM36">
            <v>1.3862842593769561E-3</v>
          </cell>
          <cell r="AN36">
            <v>3.4495212606561292E-3</v>
          </cell>
          <cell r="AO36">
            <v>35675091</v>
          </cell>
          <cell r="AP36">
            <v>36175999</v>
          </cell>
          <cell r="AQ36">
            <v>36340535</v>
          </cell>
          <cell r="AR36">
            <v>34587302</v>
          </cell>
          <cell r="AS36">
            <v>34314271</v>
          </cell>
          <cell r="AT36">
            <v>33170147</v>
          </cell>
          <cell r="AU36">
            <v>32643367</v>
          </cell>
          <cell r="AV36">
            <v>30743922</v>
          </cell>
          <cell r="AW36">
            <v>29905320</v>
          </cell>
          <cell r="AX36">
            <v>28616088</v>
          </cell>
          <cell r="AY36">
            <v>28680487</v>
          </cell>
          <cell r="AZ36">
            <v>27040256</v>
          </cell>
          <cell r="BA36">
            <v>28133820</v>
          </cell>
          <cell r="BB36">
            <v>28261644</v>
          </cell>
          <cell r="BC36">
            <v>27212707</v>
          </cell>
          <cell r="BD36">
            <v>25184867</v>
          </cell>
          <cell r="BE36">
            <v>25360907</v>
          </cell>
          <cell r="BF36">
            <v>24740084</v>
          </cell>
          <cell r="BG36">
            <v>24804407</v>
          </cell>
          <cell r="BH36">
            <v>23670819</v>
          </cell>
          <cell r="BI36">
            <v>23705934</v>
          </cell>
          <cell r="BJ36">
            <v>22678535</v>
          </cell>
          <cell r="BK36">
            <v>22422351</v>
          </cell>
          <cell r="BL36">
            <v>21654599</v>
          </cell>
          <cell r="BM36">
            <v>24039489</v>
          </cell>
          <cell r="BN36">
            <v>21727653</v>
          </cell>
          <cell r="BO36">
            <v>22058297</v>
          </cell>
          <cell r="BP36">
            <v>21758165</v>
          </cell>
          <cell r="BQ36">
            <v>21979802</v>
          </cell>
          <cell r="BR36">
            <v>21807865</v>
          </cell>
          <cell r="BS36">
            <v>21438729</v>
          </cell>
          <cell r="BT36">
            <v>21618307</v>
          </cell>
          <cell r="BU36">
            <v>20733310</v>
          </cell>
          <cell r="BV36">
            <v>20231896</v>
          </cell>
          <cell r="BW36">
            <v>19639370</v>
          </cell>
          <cell r="BX36">
            <v>3953157</v>
          </cell>
          <cell r="BY36">
            <v>3940336</v>
          </cell>
          <cell r="BZ36">
            <v>3919502</v>
          </cell>
          <cell r="CA36">
            <v>3862024</v>
          </cell>
          <cell r="CB36">
            <v>3851387</v>
          </cell>
          <cell r="CC36">
            <v>3835571</v>
          </cell>
          <cell r="CD36">
            <v>3816281</v>
          </cell>
          <cell r="CE36">
            <v>3735388</v>
          </cell>
          <cell r="CF36">
            <v>3730737</v>
          </cell>
          <cell r="CG36">
            <v>3718046</v>
          </cell>
          <cell r="CH36">
            <v>3689483</v>
          </cell>
          <cell r="CI36">
            <v>3634989</v>
          </cell>
          <cell r="CJ36">
            <v>3622525</v>
          </cell>
          <cell r="CK36">
            <v>3594363</v>
          </cell>
          <cell r="CL36">
            <v>3556818</v>
          </cell>
          <cell r="CM36">
            <v>3243659</v>
          </cell>
          <cell r="CN36">
            <v>3228032</v>
          </cell>
          <cell r="CO36">
            <v>3204998</v>
          </cell>
          <cell r="CP36">
            <v>3160146</v>
          </cell>
          <cell r="CQ36">
            <v>3129773</v>
          </cell>
          <cell r="CR36">
            <v>3096861</v>
          </cell>
          <cell r="CS36">
            <v>22678535</v>
          </cell>
          <cell r="CT36">
            <v>2996763</v>
          </cell>
          <cell r="CU36">
            <v>2998032</v>
          </cell>
          <cell r="CV36">
            <v>2943527</v>
          </cell>
          <cell r="CW36">
            <v>2896590</v>
          </cell>
          <cell r="CX36">
            <v>2836608</v>
          </cell>
          <cell r="CY36">
            <v>2749967</v>
          </cell>
          <cell r="CZ36">
            <v>2705531</v>
          </cell>
          <cell r="DA36">
            <v>2688873</v>
          </cell>
          <cell r="DB36">
            <v>2622550</v>
          </cell>
          <cell r="DC36">
            <v>2622550</v>
          </cell>
          <cell r="DD36">
            <v>2610617</v>
          </cell>
          <cell r="DE36">
            <v>2530689</v>
          </cell>
          <cell r="DF36">
            <v>2449940</v>
          </cell>
          <cell r="DG36"/>
          <cell r="DH36">
            <v>248634</v>
          </cell>
          <cell r="DI36">
            <v>576335</v>
          </cell>
          <cell r="DJ36"/>
          <cell r="DK36">
            <v>824969</v>
          </cell>
          <cell r="DL36">
            <v>706097</v>
          </cell>
          <cell r="DM36">
            <v>1024196</v>
          </cell>
          <cell r="DN36">
            <v>3084653</v>
          </cell>
          <cell r="DO36">
            <v>4108849</v>
          </cell>
          <cell r="DP36">
            <v>39593</v>
          </cell>
          <cell r="DQ36">
            <v>22745748</v>
          </cell>
        </row>
        <row r="37">
          <cell r="B37" t="str">
            <v>Habib A.G.Zurich</v>
          </cell>
          <cell r="C37">
            <v>29.789842</v>
          </cell>
          <cell r="D37">
            <v>6.4219759999999999</v>
          </cell>
          <cell r="E37">
            <v>24.726130999999999</v>
          </cell>
          <cell r="F37">
            <v>3.0808939999999998</v>
          </cell>
          <cell r="G37">
            <v>3.2671000000000001</v>
          </cell>
          <cell r="H37">
            <v>3.587043</v>
          </cell>
          <cell r="I37">
            <v>9.5052559999999993</v>
          </cell>
          <cell r="J37">
            <v>5.1707999999999997E-2</v>
          </cell>
          <cell r="K37">
            <v>0.19927300000000001</v>
          </cell>
          <cell r="L37"/>
          <cell r="M37">
            <v>4.7915903348127505E-3</v>
          </cell>
          <cell r="N37">
            <v>4.8637826482037976E-3</v>
          </cell>
          <cell r="O37">
            <v>4.6713238631174263E-3</v>
          </cell>
          <cell r="P37">
            <v>4.6789033354717752E-3</v>
          </cell>
          <cell r="Q37">
            <v>4.8232554134683258E-3</v>
          </cell>
          <cell r="R37">
            <v>4.8770276256094851E-3</v>
          </cell>
          <cell r="S37">
            <v>4.9838417916338758E-3</v>
          </cell>
          <cell r="T37"/>
          <cell r="U37">
            <v>4.7786144742635343E-3</v>
          </cell>
          <cell r="V37">
            <v>2.0504297010938981E-3</v>
          </cell>
          <cell r="W37">
            <v>5.5240765980497444E-3</v>
          </cell>
          <cell r="X37">
            <v>4.0720799321249746E-3</v>
          </cell>
          <cell r="Y37">
            <v>1.6574802399381744E-3</v>
          </cell>
          <cell r="Z37">
            <v>7.2049067829824523E-2</v>
          </cell>
          <cell r="AA37">
            <v>8.5387643126806686E-3</v>
          </cell>
          <cell r="AB37">
            <v>0.34371509825721691</v>
          </cell>
          <cell r="AC37">
            <v>0.32412530498915548</v>
          </cell>
          <cell r="AD37">
            <v>0.14187289110458892</v>
          </cell>
          <cell r="AE37">
            <v>0.65108253431442564</v>
          </cell>
          <cell r="AF37">
            <v>8.3057350726464585E-2</v>
          </cell>
          <cell r="AG37">
            <v>0.62156578264240048</v>
          </cell>
          <cell r="AH37">
            <v>7.2511058661706554E-2</v>
          </cell>
          <cell r="AI37">
            <v>5.1725455654317069E-2</v>
          </cell>
          <cell r="AJ37">
            <v>2.0785603007389485E-2</v>
          </cell>
          <cell r="AK37">
            <v>0.25972425690052359</v>
          </cell>
          <cell r="AL37">
            <v>7.6686259576729638E-4</v>
          </cell>
          <cell r="AM37">
            <v>0</v>
          </cell>
          <cell r="AN37">
            <v>6.0980318118114107E-4</v>
          </cell>
          <cell r="AO37">
            <v>29789842</v>
          </cell>
          <cell r="AP37">
            <v>29909063</v>
          </cell>
          <cell r="AQ37">
            <v>28553963</v>
          </cell>
          <cell r="AR37">
            <v>28135856</v>
          </cell>
          <cell r="AS37">
            <v>27794292</v>
          </cell>
          <cell r="AT37">
            <v>27711004</v>
          </cell>
          <cell r="AU37">
            <v>27211884</v>
          </cell>
          <cell r="AV37">
            <v>25894922</v>
          </cell>
          <cell r="AW37">
            <v>26075152</v>
          </cell>
          <cell r="AX37">
            <v>25157373</v>
          </cell>
          <cell r="AY37">
            <v>24823459</v>
          </cell>
          <cell r="AZ37">
            <v>24204929</v>
          </cell>
          <cell r="BA37">
            <v>23887444</v>
          </cell>
          <cell r="BB37">
            <v>22222555</v>
          </cell>
          <cell r="BC37">
            <v>21520666</v>
          </cell>
          <cell r="BD37">
            <v>21236872</v>
          </cell>
          <cell r="BE37">
            <v>20679736</v>
          </cell>
          <cell r="BF37">
            <v>18939954</v>
          </cell>
          <cell r="BG37">
            <v>18708241</v>
          </cell>
          <cell r="BH37">
            <v>17856497</v>
          </cell>
          <cell r="BI37">
            <v>16899767</v>
          </cell>
          <cell r="BJ37">
            <v>16831253</v>
          </cell>
          <cell r="BK37">
            <v>17032990</v>
          </cell>
          <cell r="BL37">
            <v>17578063</v>
          </cell>
          <cell r="BM37">
            <v>16765434</v>
          </cell>
          <cell r="BN37">
            <v>16490956</v>
          </cell>
          <cell r="BO37">
            <v>14439951</v>
          </cell>
          <cell r="BP37">
            <v>15043832</v>
          </cell>
          <cell r="BQ37">
            <v>13721500</v>
          </cell>
          <cell r="BR37">
            <v>13293182</v>
          </cell>
          <cell r="BS37">
            <v>12147286</v>
          </cell>
          <cell r="BT37">
            <v>11960038</v>
          </cell>
          <cell r="BU37">
            <v>10918785</v>
          </cell>
          <cell r="BV37">
            <v>11152222</v>
          </cell>
          <cell r="BW37">
            <v>11009480</v>
          </cell>
          <cell r="BX37">
            <v>3587043</v>
          </cell>
          <cell r="BY37">
            <v>3485838</v>
          </cell>
          <cell r="BZ37">
            <v>3327467</v>
          </cell>
          <cell r="CA37">
            <v>3113171</v>
          </cell>
          <cell r="CB37">
            <v>3337167</v>
          </cell>
          <cell r="CC37">
            <v>3263409</v>
          </cell>
          <cell r="CD37">
            <v>3203662</v>
          </cell>
          <cell r="CE37">
            <v>3064719</v>
          </cell>
          <cell r="CF37">
            <v>2984600</v>
          </cell>
          <cell r="CG37">
            <v>3118021</v>
          </cell>
          <cell r="CH37">
            <v>3077319</v>
          </cell>
          <cell r="CI37">
            <v>2972069</v>
          </cell>
          <cell r="CJ37">
            <v>2927282</v>
          </cell>
          <cell r="CK37">
            <v>3088516</v>
          </cell>
          <cell r="CL37">
            <v>3038750</v>
          </cell>
          <cell r="CM37">
            <v>2907253</v>
          </cell>
          <cell r="CN37">
            <v>2829038</v>
          </cell>
          <cell r="CO37">
            <v>2886981</v>
          </cell>
          <cell r="CP37">
            <v>2842332</v>
          </cell>
          <cell r="CQ37">
            <v>2755123</v>
          </cell>
          <cell r="CR37">
            <v>2695383</v>
          </cell>
          <cell r="CS37">
            <v>2641360</v>
          </cell>
          <cell r="CT37">
            <v>2964975</v>
          </cell>
          <cell r="CU37">
            <v>2894970</v>
          </cell>
          <cell r="CV37">
            <v>2774860</v>
          </cell>
          <cell r="CW37">
            <v>2663303</v>
          </cell>
          <cell r="CX37">
            <v>2572730</v>
          </cell>
          <cell r="CY37">
            <v>2542577</v>
          </cell>
          <cell r="CZ37">
            <v>2380916</v>
          </cell>
          <cell r="DA37">
            <v>2310783</v>
          </cell>
          <cell r="DB37">
            <v>2243442</v>
          </cell>
          <cell r="DC37">
            <v>2243442</v>
          </cell>
          <cell r="DD37">
            <v>2054499</v>
          </cell>
          <cell r="DE37">
            <v>1912037</v>
          </cell>
          <cell r="DF37">
            <v>1843465</v>
          </cell>
          <cell r="DG37"/>
          <cell r="DH37">
            <v>92375</v>
          </cell>
          <cell r="DI37">
            <v>558736</v>
          </cell>
          <cell r="DJ37"/>
          <cell r="DK37">
            <v>651111</v>
          </cell>
          <cell r="DL37">
            <v>423927</v>
          </cell>
          <cell r="DM37">
            <v>349586</v>
          </cell>
          <cell r="DN37">
            <v>212842</v>
          </cell>
          <cell r="DO37">
            <v>562428</v>
          </cell>
          <cell r="DP37">
            <v>124546</v>
          </cell>
          <cell r="DQ37">
            <v>6421976</v>
          </cell>
        </row>
        <row r="38">
          <cell r="B38" t="str">
            <v>Credit Bank</v>
          </cell>
          <cell r="C38">
            <v>25.392064000000001</v>
          </cell>
          <cell r="D38">
            <v>16.569451000000001</v>
          </cell>
          <cell r="E38">
            <v>19.742135999999999</v>
          </cell>
          <cell r="F38">
            <v>1.686998</v>
          </cell>
          <cell r="G38">
            <v>3.3745569999999998</v>
          </cell>
          <cell r="H38">
            <v>3.3559369999999999</v>
          </cell>
          <cell r="I38">
            <v>2.245873</v>
          </cell>
          <cell r="J38">
            <v>7.6061000000000004E-2</v>
          </cell>
          <cell r="K38">
            <v>4.5154E-2</v>
          </cell>
          <cell r="L38"/>
          <cell r="M38">
            <v>4.0978289916663102E-3</v>
          </cell>
          <cell r="N38">
            <v>4.0350685999128045E-3</v>
          </cell>
          <cell r="O38">
            <v>4.2652509916028397E-3</v>
          </cell>
          <cell r="P38">
            <v>4.1288822147170119E-3</v>
          </cell>
          <cell r="Q38">
            <v>4.2198928078721462E-3</v>
          </cell>
          <cell r="R38">
            <v>4.3474560095315799E-3</v>
          </cell>
          <cell r="S38">
            <v>4.4367334082388021E-3</v>
          </cell>
          <cell r="T38"/>
          <cell r="U38">
            <v>4.0731630789389893E-3</v>
          </cell>
          <cell r="V38">
            <v>5.2903490236058176E-3</v>
          </cell>
          <cell r="W38">
            <v>4.4105999225319721E-3</v>
          </cell>
          <cell r="X38">
            <v>3.8097239735279701E-3</v>
          </cell>
          <cell r="Y38">
            <v>3.7557452717713045E-4</v>
          </cell>
          <cell r="Z38">
            <v>1.8643264743604993E-2</v>
          </cell>
          <cell r="AA38">
            <v>2.4298456551962908E-3</v>
          </cell>
          <cell r="AB38">
            <v>1.5025591384731014</v>
          </cell>
          <cell r="AC38">
            <v>0.7511546734833181</v>
          </cell>
          <cell r="AD38">
            <v>0.4237386769146308</v>
          </cell>
          <cell r="AE38">
            <v>0.9145635465275872</v>
          </cell>
          <cell r="AF38">
            <v>0.21635850970000423</v>
          </cell>
          <cell r="AG38">
            <v>0.5816319265119051</v>
          </cell>
          <cell r="AH38">
            <v>0.10186293461533469</v>
          </cell>
          <cell r="AI38">
            <v>6.8007363926939748E-2</v>
          </cell>
          <cell r="AJ38">
            <v>3.385557068839494E-2</v>
          </cell>
          <cell r="AK38">
            <v>0.83929373194470958</v>
          </cell>
          <cell r="AL38">
            <v>9.9501582211993771E-3</v>
          </cell>
          <cell r="AM38">
            <v>0</v>
          </cell>
          <cell r="AN38">
            <v>6.5541557717809324E-3</v>
          </cell>
          <cell r="AO38">
            <v>25392064</v>
          </cell>
          <cell r="AP38">
            <v>24582495</v>
          </cell>
          <cell r="AQ38">
            <v>25893498</v>
          </cell>
          <cell r="AR38">
            <v>23854042</v>
          </cell>
          <cell r="AS38">
            <v>23711687</v>
          </cell>
          <cell r="AT38">
            <v>24274757</v>
          </cell>
          <cell r="AU38">
            <v>23145338</v>
          </cell>
          <cell r="AV38">
            <v>22816483</v>
          </cell>
          <cell r="AW38">
            <v>22964867</v>
          </cell>
          <cell r="AX38">
            <v>22735271</v>
          </cell>
          <cell r="AY38">
            <v>21540739</v>
          </cell>
          <cell r="AZ38">
            <v>20824293</v>
          </cell>
          <cell r="BA38">
            <v>19725905</v>
          </cell>
          <cell r="BB38">
            <v>19401870</v>
          </cell>
          <cell r="BC38">
            <v>17805424</v>
          </cell>
          <cell r="BD38">
            <v>16287851</v>
          </cell>
          <cell r="BE38">
            <v>16132842</v>
          </cell>
          <cell r="BF38">
            <v>14933181</v>
          </cell>
          <cell r="BG38">
            <v>14465074</v>
          </cell>
          <cell r="BH38">
            <v>14411385</v>
          </cell>
          <cell r="BI38">
            <v>13959063</v>
          </cell>
          <cell r="BJ38">
            <v>13010223</v>
          </cell>
          <cell r="BK38">
            <v>12201968</v>
          </cell>
          <cell r="BL38">
            <v>11780598</v>
          </cell>
          <cell r="BM38">
            <v>11197836</v>
          </cell>
          <cell r="BN38">
            <v>11153369</v>
          </cell>
          <cell r="BO38">
            <v>10287085</v>
          </cell>
          <cell r="BP38">
            <v>10189227</v>
          </cell>
          <cell r="BQ38">
            <v>8742291</v>
          </cell>
          <cell r="BR38">
            <v>8885481</v>
          </cell>
          <cell r="BS38">
            <v>8865437</v>
          </cell>
          <cell r="BT38">
            <v>8592048</v>
          </cell>
          <cell r="BU38">
            <v>8241305</v>
          </cell>
          <cell r="BV38">
            <v>7936623</v>
          </cell>
          <cell r="BW38">
            <v>7308855</v>
          </cell>
          <cell r="BX38">
            <v>3355937</v>
          </cell>
          <cell r="BY38">
            <v>3324701</v>
          </cell>
          <cell r="BZ38">
            <v>3328300</v>
          </cell>
          <cell r="CA38">
            <v>3309242</v>
          </cell>
          <cell r="CB38">
            <v>3317361</v>
          </cell>
          <cell r="CC38">
            <v>3269650</v>
          </cell>
          <cell r="CD38">
            <v>3218211</v>
          </cell>
          <cell r="CE38">
            <v>3271996</v>
          </cell>
          <cell r="CF38">
            <v>3263591</v>
          </cell>
          <cell r="CG38">
            <v>3224489</v>
          </cell>
          <cell r="CH38">
            <v>3000431</v>
          </cell>
          <cell r="CI38">
            <v>3039106</v>
          </cell>
          <cell r="CJ38">
            <v>3049040</v>
          </cell>
          <cell r="CK38">
            <v>2941285</v>
          </cell>
          <cell r="CL38">
            <v>2863025</v>
          </cell>
          <cell r="CM38">
            <v>2850911</v>
          </cell>
          <cell r="CN38">
            <v>2769610</v>
          </cell>
          <cell r="CO38">
            <v>2653211</v>
          </cell>
          <cell r="CP38">
            <v>2665073</v>
          </cell>
          <cell r="CQ38">
            <v>2667664</v>
          </cell>
          <cell r="CR38">
            <v>2622954</v>
          </cell>
          <cell r="CS38">
            <v>2482312</v>
          </cell>
          <cell r="CT38">
            <v>2549574</v>
          </cell>
          <cell r="CU38">
            <v>2374315</v>
          </cell>
          <cell r="CV38">
            <v>2107998</v>
          </cell>
          <cell r="CW38">
            <v>1425282</v>
          </cell>
          <cell r="CX38">
            <v>1391955</v>
          </cell>
          <cell r="CY38">
            <v>1294064</v>
          </cell>
          <cell r="CZ38">
            <v>1263351</v>
          </cell>
          <cell r="DA38">
            <v>1159432</v>
          </cell>
          <cell r="DB38">
            <v>1151660</v>
          </cell>
          <cell r="DC38">
            <v>1151660</v>
          </cell>
          <cell r="DD38">
            <v>1283466</v>
          </cell>
          <cell r="DE38">
            <v>1274332</v>
          </cell>
          <cell r="DF38">
            <v>1237653</v>
          </cell>
          <cell r="DG38"/>
          <cell r="DH38">
            <v>308736</v>
          </cell>
          <cell r="DI38">
            <v>419864</v>
          </cell>
          <cell r="DJ38"/>
          <cell r="DK38">
            <v>728600</v>
          </cell>
          <cell r="DL38">
            <v>666351</v>
          </cell>
          <cell r="DM38">
            <v>2385283</v>
          </cell>
          <cell r="DN38">
            <v>1715735</v>
          </cell>
          <cell r="DO38">
            <v>4101018</v>
          </cell>
          <cell r="DP38">
            <v>31154</v>
          </cell>
          <cell r="DQ38">
            <v>16569451</v>
          </cell>
        </row>
        <row r="39">
          <cell r="B39" t="str">
            <v>First Community Bank</v>
          </cell>
          <cell r="C39">
            <v>26.209349</v>
          </cell>
          <cell r="D39">
            <v>18.634692000000001</v>
          </cell>
          <cell r="E39">
            <v>22.209267000000001</v>
          </cell>
          <cell r="F39">
            <v>1.7102200000000001</v>
          </cell>
          <cell r="G39">
            <v>1.7102200000000001</v>
          </cell>
          <cell r="H39">
            <v>3.1631140000000002</v>
          </cell>
          <cell r="I39">
            <v>23.648790000000002</v>
          </cell>
          <cell r="J39">
            <v>4.5664999999999997E-2</v>
          </cell>
          <cell r="K39">
            <v>0.28464200000000001</v>
          </cell>
          <cell r="L39"/>
          <cell r="M39">
            <v>4.2522916368672205E-3</v>
          </cell>
          <cell r="N39">
            <v>3.8894251051983307E-3</v>
          </cell>
          <cell r="O39">
            <v>3.9649548809832713E-3</v>
          </cell>
          <cell r="P39">
            <v>3.6936380903451176E-3</v>
          </cell>
          <cell r="Q39">
            <v>3.7352125811265739E-3</v>
          </cell>
          <cell r="R39">
            <v>3.6140896661836109E-3</v>
          </cell>
          <cell r="S39">
            <v>3.6987002970496697E-3</v>
          </cell>
          <cell r="T39"/>
          <cell r="U39">
            <v>4.2042644768785446E-3</v>
          </cell>
          <cell r="V39">
            <v>5.9497459890128614E-3</v>
          </cell>
          <cell r="W39">
            <v>4.9617828237882612E-3</v>
          </cell>
          <cell r="X39">
            <v>3.5908276099348565E-3</v>
          </cell>
          <cell r="Y39">
            <v>2.3675484910473661E-3</v>
          </cell>
          <cell r="Z39">
            <v>0.13168645928888645</v>
          </cell>
          <cell r="AA39">
            <v>1.4563922048085126E-2</v>
          </cell>
          <cell r="AB39">
            <v>7.2317442034032189E-2</v>
          </cell>
          <cell r="AC39">
            <v>7.2317442034032189E-2</v>
          </cell>
          <cell r="AD39">
            <v>0.25458604697294673</v>
          </cell>
          <cell r="AE39">
            <v>0.64803478290724148</v>
          </cell>
          <cell r="AF39">
            <v>0.2210247054692549</v>
          </cell>
          <cell r="AG39">
            <v>0.41838810174393559</v>
          </cell>
          <cell r="AH39">
            <v>9.4934607015441416E-2</v>
          </cell>
          <cell r="AI39">
            <v>5.7802990602078413E-3</v>
          </cell>
          <cell r="AJ39">
            <v>8.9154307955233575E-2</v>
          </cell>
          <cell r="AK39">
            <v>0.83905029373549345</v>
          </cell>
          <cell r="AL39">
            <v>3.8080538462339055E-4</v>
          </cell>
          <cell r="AM39">
            <v>0</v>
          </cell>
          <cell r="AN39">
            <v>2.3926555917673566E-4</v>
          </cell>
          <cell r="AO39">
            <v>26209349</v>
          </cell>
          <cell r="AP39">
            <v>23919643</v>
          </cell>
          <cell r="AQ39">
            <v>24701113</v>
          </cell>
          <cell r="AR39">
            <v>22150730</v>
          </cell>
          <cell r="AS39">
            <v>21987686</v>
          </cell>
          <cell r="AT39">
            <v>20704593</v>
          </cell>
          <cell r="AU39">
            <v>21946547</v>
          </cell>
          <cell r="AV39">
            <v>18494579</v>
          </cell>
          <cell r="AW39">
            <v>18683241</v>
          </cell>
          <cell r="AX39">
            <v>16054493</v>
          </cell>
          <cell r="AY39">
            <v>18762844</v>
          </cell>
          <cell r="AZ39">
            <v>17185364</v>
          </cell>
          <cell r="BA39">
            <v>17946262</v>
          </cell>
          <cell r="BB39">
            <v>15211531</v>
          </cell>
          <cell r="BC39">
            <v>17880462</v>
          </cell>
          <cell r="BD39">
            <v>15775791</v>
          </cell>
          <cell r="BE39">
            <v>15865463</v>
          </cell>
          <cell r="BF39">
            <v>15583625</v>
          </cell>
          <cell r="BG39">
            <v>17359968</v>
          </cell>
          <cell r="BH39">
            <v>15050947</v>
          </cell>
          <cell r="BI39">
            <v>16489388</v>
          </cell>
          <cell r="BJ39">
            <v>15521372</v>
          </cell>
          <cell r="BK39">
            <v>14962089</v>
          </cell>
          <cell r="BL39">
            <v>15419582</v>
          </cell>
          <cell r="BM39">
            <v>15069141</v>
          </cell>
          <cell r="BN39">
            <v>14827754</v>
          </cell>
          <cell r="BO39">
            <v>15464631</v>
          </cell>
          <cell r="BP39">
            <v>15726633</v>
          </cell>
          <cell r="BQ39">
            <v>16180372</v>
          </cell>
          <cell r="BR39">
            <v>15121959</v>
          </cell>
          <cell r="BS39">
            <v>15278026</v>
          </cell>
          <cell r="BT39">
            <v>12978408</v>
          </cell>
          <cell r="BU39">
            <v>12696667</v>
          </cell>
          <cell r="BV39">
            <v>12503956</v>
          </cell>
          <cell r="BW39">
            <v>11305398</v>
          </cell>
          <cell r="BX39">
            <v>3163114</v>
          </cell>
          <cell r="BY39">
            <v>2552004</v>
          </cell>
          <cell r="BZ39">
            <v>2467351</v>
          </cell>
          <cell r="CA39">
            <v>2274933</v>
          </cell>
          <cell r="CB39">
            <v>2208124</v>
          </cell>
          <cell r="CC39">
            <v>2116644</v>
          </cell>
          <cell r="CD39">
            <v>2050795</v>
          </cell>
          <cell r="CE39">
            <v>1952901</v>
          </cell>
          <cell r="CF39">
            <v>1481372</v>
          </cell>
          <cell r="CG39">
            <v>1467563</v>
          </cell>
          <cell r="CH39">
            <v>1462059</v>
          </cell>
          <cell r="CI39">
            <v>1353278</v>
          </cell>
          <cell r="CJ39">
            <v>1283380</v>
          </cell>
          <cell r="CK39">
            <v>1256304</v>
          </cell>
          <cell r="CL39">
            <v>1271103</v>
          </cell>
          <cell r="CM39">
            <v>1554299</v>
          </cell>
          <cell r="CN39">
            <v>1673485</v>
          </cell>
          <cell r="CO39">
            <v>1724306</v>
          </cell>
          <cell r="CP39">
            <v>1709205</v>
          </cell>
          <cell r="CQ39">
            <v>1622135</v>
          </cell>
          <cell r="CR39">
            <v>1608542</v>
          </cell>
          <cell r="CS39">
            <v>1602035</v>
          </cell>
          <cell r="CT39">
            <v>1557408</v>
          </cell>
          <cell r="CU39">
            <v>1687582</v>
          </cell>
          <cell r="CV39">
            <v>1698111</v>
          </cell>
          <cell r="CW39">
            <v>1669863</v>
          </cell>
          <cell r="CX39">
            <v>1611608</v>
          </cell>
          <cell r="CY39">
            <v>1687798</v>
          </cell>
          <cell r="CZ39">
            <v>1677757</v>
          </cell>
          <cell r="DA39">
            <v>1661381</v>
          </cell>
          <cell r="DB39">
            <v>1517722</v>
          </cell>
          <cell r="DC39">
            <v>1517722</v>
          </cell>
          <cell r="DD39">
            <v>1301967</v>
          </cell>
          <cell r="DE39">
            <v>1225689</v>
          </cell>
          <cell r="DF39">
            <v>1210095</v>
          </cell>
          <cell r="DG39"/>
          <cell r="DH39">
            <v>266949</v>
          </cell>
          <cell r="DI39">
            <v>781612</v>
          </cell>
          <cell r="DJ39"/>
          <cell r="DK39">
            <v>1048561</v>
          </cell>
          <cell r="DL39">
            <v>679504</v>
          </cell>
          <cell r="DM39">
            <v>1898818</v>
          </cell>
          <cell r="DN39">
            <v>2639595</v>
          </cell>
          <cell r="DO39">
            <v>4538413</v>
          </cell>
          <cell r="DP39">
            <v>185364</v>
          </cell>
          <cell r="DQ39">
            <v>18634692</v>
          </cell>
        </row>
        <row r="40">
          <cell r="B40" t="str">
            <v>Guardian  Bank</v>
          </cell>
          <cell r="C40">
            <v>16.757176000000001</v>
          </cell>
          <cell r="D40">
            <v>6.7632640000000004</v>
          </cell>
          <cell r="E40">
            <v>13.169976</v>
          </cell>
          <cell r="F40">
            <v>2.7549160000000001</v>
          </cell>
          <cell r="G40">
            <v>3.0813229999999998</v>
          </cell>
          <cell r="H40">
            <v>3.1689310000000002</v>
          </cell>
          <cell r="I40">
            <v>11.756989000000001</v>
          </cell>
          <cell r="J40">
            <v>6.4183000000000004E-2</v>
          </cell>
          <cell r="K40">
            <v>0.19412499999999999</v>
          </cell>
          <cell r="L40"/>
          <cell r="M40">
            <v>3.0759249721487433E-3</v>
          </cell>
          <cell r="N40">
            <v>3.1459934280985672E-3</v>
          </cell>
          <cell r="O40">
            <v>3.217304025321284E-3</v>
          </cell>
          <cell r="P40">
            <v>3.1678267796872682E-3</v>
          </cell>
          <cell r="Q40">
            <v>3.211901284990693E-3</v>
          </cell>
          <cell r="R40">
            <v>3.2740414830549252E-3</v>
          </cell>
          <cell r="S40">
            <v>3.3373616280614688E-3</v>
          </cell>
          <cell r="T40"/>
          <cell r="U40">
            <v>2.6880331819612042E-3</v>
          </cell>
          <cell r="V40">
            <v>2.1593972605844559E-3</v>
          </cell>
          <cell r="W40">
            <v>2.9423105547114014E-3</v>
          </cell>
          <cell r="X40">
            <v>3.5974311797736264E-3</v>
          </cell>
          <cell r="Y40">
            <v>1.6146610508096836E-3</v>
          </cell>
          <cell r="Z40">
            <v>0.11381392699977476</v>
          </cell>
          <cell r="AA40">
            <v>2.0318681948198122E-2</v>
          </cell>
          <cell r="AB40">
            <v>0.26208436530815837</v>
          </cell>
          <cell r="AC40">
            <v>0.23432155971226987</v>
          </cell>
          <cell r="AD40">
            <v>0.21852033116339264</v>
          </cell>
          <cell r="AE40">
            <v>0.66531446392772231</v>
          </cell>
          <cell r="AF40">
            <v>9.8787431926467717E-2</v>
          </cell>
          <cell r="AG40">
            <v>0.69973207530871251</v>
          </cell>
          <cell r="AH40">
            <v>0.12173438325825439</v>
          </cell>
          <cell r="AI40">
            <v>5.4776717581316636E-2</v>
          </cell>
          <cell r="AJ40">
            <v>6.6957665676937755E-2</v>
          </cell>
          <cell r="AK40">
            <v>0.51353654706735985</v>
          </cell>
          <cell r="AL40">
            <v>1.213325137819412E-3</v>
          </cell>
          <cell r="AM40">
            <v>2.0588366001346523E-4</v>
          </cell>
          <cell r="AN40">
            <v>8.6627674823664487E-4</v>
          </cell>
          <cell r="AO40">
            <v>16757176</v>
          </cell>
          <cell r="AP40">
            <v>17265306</v>
          </cell>
          <cell r="AQ40">
            <v>17736400</v>
          </cell>
          <cell r="AR40">
            <v>17021470</v>
          </cell>
          <cell r="AS40">
            <v>16843240</v>
          </cell>
          <cell r="AT40">
            <v>16700710</v>
          </cell>
          <cell r="AU40">
            <v>16858235</v>
          </cell>
          <cell r="AV40">
            <v>16497509</v>
          </cell>
          <cell r="AW40">
            <v>16765424</v>
          </cell>
          <cell r="AX40">
            <v>17027259</v>
          </cell>
          <cell r="AY40">
            <v>16386450</v>
          </cell>
          <cell r="AZ40">
            <v>16539262</v>
          </cell>
          <cell r="BA40">
            <v>16225698</v>
          </cell>
          <cell r="BB40">
            <v>16638307</v>
          </cell>
          <cell r="BC40">
            <v>16185964</v>
          </cell>
          <cell r="BD40">
            <v>16012016</v>
          </cell>
          <cell r="BE40">
            <v>16028257</v>
          </cell>
          <cell r="BF40">
            <v>15665170</v>
          </cell>
          <cell r="BG40">
            <v>15802759</v>
          </cell>
          <cell r="BH40">
            <v>15520532</v>
          </cell>
          <cell r="BI40">
            <v>15271509</v>
          </cell>
          <cell r="BJ40">
            <v>15019755</v>
          </cell>
          <cell r="BK40">
            <v>14705351</v>
          </cell>
          <cell r="BL40">
            <v>15135225</v>
          </cell>
          <cell r="BM40">
            <v>15349948</v>
          </cell>
          <cell r="BN40">
            <v>15386946</v>
          </cell>
          <cell r="BO40">
            <v>14609492</v>
          </cell>
          <cell r="BP40">
            <v>15113307</v>
          </cell>
          <cell r="BQ40">
            <v>15694727</v>
          </cell>
          <cell r="BR40">
            <v>15383115</v>
          </cell>
          <cell r="BS40">
            <v>15470598</v>
          </cell>
          <cell r="BT40">
            <v>14464148</v>
          </cell>
          <cell r="BU40">
            <v>14195379</v>
          </cell>
          <cell r="BV40">
            <v>13997862</v>
          </cell>
          <cell r="BW40">
            <v>12834687</v>
          </cell>
          <cell r="BX40">
            <v>3168931</v>
          </cell>
          <cell r="BY40">
            <v>3061169</v>
          </cell>
          <cell r="BZ40">
            <v>2989050</v>
          </cell>
          <cell r="CA40">
            <v>2938311</v>
          </cell>
          <cell r="CB40">
            <v>2880150</v>
          </cell>
          <cell r="CC40">
            <v>2872764</v>
          </cell>
          <cell r="CD40">
            <v>2834017</v>
          </cell>
          <cell r="CE40">
            <v>2745034</v>
          </cell>
          <cell r="CF40">
            <v>2737699</v>
          </cell>
          <cell r="CG40">
            <v>2717961</v>
          </cell>
          <cell r="CH40">
            <v>2740810</v>
          </cell>
          <cell r="CI40">
            <v>2693257</v>
          </cell>
          <cell r="CJ40">
            <v>2643318</v>
          </cell>
          <cell r="CK40">
            <v>2595341</v>
          </cell>
          <cell r="CL40">
            <v>2557152</v>
          </cell>
          <cell r="CM40">
            <v>2636664</v>
          </cell>
          <cell r="CN40">
            <v>2536528</v>
          </cell>
          <cell r="CO40">
            <v>2407699</v>
          </cell>
          <cell r="CP40">
            <v>2374615</v>
          </cell>
          <cell r="CQ40">
            <v>2327011</v>
          </cell>
          <cell r="CR40">
            <v>2291970</v>
          </cell>
          <cell r="CS40">
            <v>2264442</v>
          </cell>
          <cell r="CT40">
            <v>2215494</v>
          </cell>
          <cell r="CU40">
            <v>2049357</v>
          </cell>
          <cell r="CV40">
            <v>2025717</v>
          </cell>
          <cell r="CW40">
            <v>2034496</v>
          </cell>
          <cell r="CX40">
            <v>1984466</v>
          </cell>
          <cell r="CY40">
            <v>1994181</v>
          </cell>
          <cell r="CZ40">
            <v>1890337</v>
          </cell>
          <cell r="DA40">
            <v>1818843</v>
          </cell>
          <cell r="DB40">
            <v>1755138</v>
          </cell>
          <cell r="DC40">
            <v>1755138</v>
          </cell>
          <cell r="DD40">
            <v>1715270</v>
          </cell>
          <cell r="DE40">
            <v>1554857</v>
          </cell>
          <cell r="DF40">
            <v>1493885</v>
          </cell>
          <cell r="DG40"/>
          <cell r="DH40">
            <v>106712</v>
          </cell>
          <cell r="DI40">
            <v>381627</v>
          </cell>
          <cell r="DJ40"/>
          <cell r="DK40">
            <v>488339</v>
          </cell>
          <cell r="DL40">
            <v>324899</v>
          </cell>
          <cell r="DM40">
            <v>502225</v>
          </cell>
          <cell r="DN40">
            <v>215514</v>
          </cell>
          <cell r="DO40">
            <v>717739</v>
          </cell>
          <cell r="DP40">
            <v>175216</v>
          </cell>
          <cell r="DQ40">
            <v>6763264</v>
          </cell>
        </row>
        <row r="41">
          <cell r="B41" t="str">
            <v xml:space="preserve">Mayfair Bank </v>
          </cell>
          <cell r="C41">
            <v>13.642086000000001</v>
          </cell>
          <cell r="D41">
            <v>5.8925850000000004</v>
          </cell>
          <cell r="E41">
            <v>8.3756170000000001</v>
          </cell>
          <cell r="F41">
            <v>3.6884320000000002</v>
          </cell>
          <cell r="G41">
            <v>3.6884320000000002</v>
          </cell>
          <cell r="H41">
            <v>4.2382169999999997</v>
          </cell>
          <cell r="I41">
            <v>9.8305389999999999</v>
          </cell>
          <cell r="J41">
            <v>5.2399999999999999E-3</v>
          </cell>
          <cell r="K41">
            <v>-0.32877699999999999</v>
          </cell>
          <cell r="L41"/>
          <cell r="M41">
            <v>2.956948187982646E-3</v>
          </cell>
          <cell r="N41">
            <v>2.9468037151801317E-3</v>
          </cell>
          <cell r="O41">
            <v>2.9428864406346993E-3</v>
          </cell>
          <cell r="P41">
            <v>2.9529107380512807E-3</v>
          </cell>
          <cell r="Q41">
            <v>3.0694409127466453E-3</v>
          </cell>
          <cell r="R41">
            <v>3.1260013010491533E-3</v>
          </cell>
          <cell r="S41">
            <v>3.167886246393704E-3</v>
          </cell>
          <cell r="T41"/>
          <cell r="U41">
            <v>2.1883388847362107E-3</v>
          </cell>
          <cell r="V41">
            <v>1.8814039946926599E-3</v>
          </cell>
          <cell r="W41">
            <v>1.8712005474664682E-3</v>
          </cell>
          <cell r="X41">
            <v>4.8113051317452598E-3</v>
          </cell>
          <cell r="Y41">
            <v>-2.7346473473383402E-3</v>
          </cell>
          <cell r="Z41">
            <v>0.12051929925252236</v>
          </cell>
          <cell r="AA41">
            <v>3.7313195762594453E-2</v>
          </cell>
          <cell r="AB41">
            <v>0.37520140045220307</v>
          </cell>
          <cell r="AC41">
            <v>0.37520140045220307</v>
          </cell>
          <cell r="AD41">
            <v>8.8588781874992681E-2</v>
          </cell>
          <cell r="AE41">
            <v>1.0189933412130929</v>
          </cell>
          <cell r="AF41">
            <v>6.8032752604370292E-2</v>
          </cell>
          <cell r="AG41">
            <v>0.38091234686092224</v>
          </cell>
          <cell r="AH41">
            <v>0.13190798435003989</v>
          </cell>
          <cell r="AI41">
            <v>6.4234467604277784E-2</v>
          </cell>
          <cell r="AJ41">
            <v>6.7673516745762108E-2</v>
          </cell>
          <cell r="AK41">
            <v>0.70354040782905913</v>
          </cell>
          <cell r="AL41">
            <v>4.6436165146437419E-4</v>
          </cell>
          <cell r="AM41">
            <v>0</v>
          </cell>
          <cell r="AN41">
            <v>3.0009503412611145E-4</v>
          </cell>
          <cell r="AO41">
            <v>13642086</v>
          </cell>
          <cell r="AP41">
            <v>13326361</v>
          </cell>
          <cell r="AQ41">
            <v>13460819</v>
          </cell>
          <cell r="AR41">
            <v>12737025</v>
          </cell>
          <cell r="AS41">
            <v>12981818</v>
          </cell>
          <cell r="AT41">
            <v>12768436</v>
          </cell>
          <cell r="AU41">
            <v>12729360</v>
          </cell>
          <cell r="AV41">
            <v>12255188</v>
          </cell>
          <cell r="AW41">
            <v>13328328</v>
          </cell>
          <cell r="AX41">
            <v>9063470</v>
          </cell>
          <cell r="AY41">
            <v>8652475</v>
          </cell>
          <cell r="AZ41">
            <v>8213097</v>
          </cell>
          <cell r="BA41">
            <v>7447262</v>
          </cell>
          <cell r="BB41">
            <v>6689148</v>
          </cell>
          <cell r="BC41">
            <v>6856572</v>
          </cell>
          <cell r="BD41">
            <v>5369117</v>
          </cell>
          <cell r="BE41">
            <v>4475770</v>
          </cell>
          <cell r="BF41">
            <v>3953412</v>
          </cell>
          <cell r="BG41">
            <v>3547988</v>
          </cell>
          <cell r="BH41">
            <v>2563150</v>
          </cell>
          <cell r="BI41">
            <v>1412715</v>
          </cell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>
            <v>4238217</v>
          </cell>
          <cell r="BY41">
            <v>4302461</v>
          </cell>
          <cell r="BZ41">
            <v>4152937</v>
          </cell>
          <cell r="CA41">
            <v>4125827</v>
          </cell>
          <cell r="CB41">
            <v>4116937</v>
          </cell>
          <cell r="CC41">
            <v>4115454</v>
          </cell>
          <cell r="CD41">
            <v>4120947</v>
          </cell>
          <cell r="CE41">
            <v>4290154</v>
          </cell>
          <cell r="CF41">
            <v>4317761</v>
          </cell>
          <cell r="CG41">
            <v>958454</v>
          </cell>
          <cell r="CH41">
            <v>1039865</v>
          </cell>
          <cell r="CI41">
            <v>1117525</v>
          </cell>
          <cell r="CJ41">
            <v>1189040</v>
          </cell>
          <cell r="CK41">
            <v>1026771</v>
          </cell>
          <cell r="CL41">
            <v>1019868</v>
          </cell>
          <cell r="CM41">
            <v>1020349</v>
          </cell>
          <cell r="CN41">
            <v>1112957</v>
          </cell>
          <cell r="CO41">
            <v>1079558</v>
          </cell>
          <cell r="CP41">
            <v>1168946</v>
          </cell>
          <cell r="CQ41">
            <v>1120846</v>
          </cell>
          <cell r="CR41">
            <v>1252725</v>
          </cell>
          <cell r="CS41"/>
          <cell r="CT41"/>
          <cell r="CU41"/>
          <cell r="CV41"/>
          <cell r="CW41"/>
          <cell r="CX41"/>
          <cell r="CY41"/>
          <cell r="CZ41"/>
          <cell r="DA41"/>
          <cell r="DB41"/>
          <cell r="DC41"/>
          <cell r="DD41"/>
          <cell r="DE41"/>
          <cell r="DF41"/>
          <cell r="DG41"/>
          <cell r="DH41">
            <v>37850</v>
          </cell>
          <cell r="DI41">
            <v>389405</v>
          </cell>
          <cell r="DJ41"/>
          <cell r="DK41">
            <v>427255</v>
          </cell>
          <cell r="DL41">
            <v>435370</v>
          </cell>
          <cell r="DM41">
            <v>156766</v>
          </cell>
          <cell r="DN41">
            <v>254788</v>
          </cell>
          <cell r="DO41">
            <v>411554</v>
          </cell>
          <cell r="DP41">
            <v>252824</v>
          </cell>
          <cell r="DQ41">
            <v>5892585</v>
          </cell>
        </row>
        <row r="42">
          <cell r="B42" t="str">
            <v>Development Bank of Kenya</v>
          </cell>
          <cell r="C42">
            <v>16.967684999999999</v>
          </cell>
          <cell r="D42">
            <v>8.7454450000000001</v>
          </cell>
          <cell r="E42">
            <v>7.2943939999999996</v>
          </cell>
          <cell r="F42">
            <v>2.23278</v>
          </cell>
          <cell r="G42">
            <v>2.5199989999999999</v>
          </cell>
          <cell r="H42">
            <v>3.8509570000000002</v>
          </cell>
          <cell r="I42">
            <v>11.993045</v>
          </cell>
          <cell r="J42">
            <v>1.4390999999999999E-2</v>
          </cell>
          <cell r="K42">
            <v>3.9536000000000002E-2</v>
          </cell>
          <cell r="L42"/>
          <cell r="M42">
            <v>2.9077084271063275E-3</v>
          </cell>
          <cell r="N42">
            <v>2.8902371101974227E-3</v>
          </cell>
          <cell r="O42">
            <v>2.9883271578271522E-3</v>
          </cell>
          <cell r="P42">
            <v>3.0637182878192355E-3</v>
          </cell>
          <cell r="Q42">
            <v>3.1089797854591452E-3</v>
          </cell>
          <cell r="R42">
            <v>3.1367183748579868E-3</v>
          </cell>
          <cell r="S42">
            <v>3.1734202527174968E-3</v>
          </cell>
          <cell r="T42"/>
          <cell r="U42">
            <v>2.7218011138073258E-3</v>
          </cell>
          <cell r="V42">
            <v>2.7922745549474378E-3</v>
          </cell>
          <cell r="W42">
            <v>1.6296440066727166E-3</v>
          </cell>
          <cell r="X42">
            <v>4.3716801608389404E-3</v>
          </cell>
          <cell r="Y42">
            <v>3.2884604921989258E-4</v>
          </cell>
          <cell r="Z42">
            <v>1.4239335837244006E-2</v>
          </cell>
          <cell r="AA42">
            <v>3.2314665323404119E-3</v>
          </cell>
          <cell r="AB42">
            <v>0.21012169970178549</v>
          </cell>
          <cell r="AC42">
            <v>0.18617290271152989</v>
          </cell>
          <cell r="AD42">
            <v>0.18918488896903224</v>
          </cell>
          <cell r="AE42">
            <v>1.0808216344649457</v>
          </cell>
          <cell r="AF42">
            <v>0.23813129872352787</v>
          </cell>
          <cell r="AG42">
            <v>0.73596543510071855</v>
          </cell>
          <cell r="AH42">
            <v>8.0033494031081093E-2</v>
          </cell>
          <cell r="AI42">
            <v>9.5583536308100098E-2</v>
          </cell>
          <cell r="AJ42">
            <v>-1.5550042277019005E-2</v>
          </cell>
          <cell r="AK42">
            <v>1.1989268745285764</v>
          </cell>
          <cell r="AL42">
            <v>1.4929549238580811E-3</v>
          </cell>
          <cell r="AM42">
            <v>8.8022414876169462E-5</v>
          </cell>
          <cell r="AN42">
            <v>9.6919163468151817E-4</v>
          </cell>
          <cell r="AO42">
            <v>16967685</v>
          </cell>
          <cell r="AP42">
            <v>16768321</v>
          </cell>
          <cell r="AQ42">
            <v>17289207</v>
          </cell>
          <cell r="AR42">
            <v>17488860</v>
          </cell>
          <cell r="AS42">
            <v>17526413</v>
          </cell>
          <cell r="AT42">
            <v>17107796</v>
          </cell>
          <cell r="AU42">
            <v>17222212</v>
          </cell>
          <cell r="AV42">
            <v>17119457</v>
          </cell>
          <cell r="AW42">
            <v>16274891</v>
          </cell>
          <cell r="AX42">
            <v>16644500</v>
          </cell>
          <cell r="AY42">
            <v>15358069</v>
          </cell>
          <cell r="AZ42">
            <v>15549002</v>
          </cell>
          <cell r="BA42">
            <v>15433168</v>
          </cell>
          <cell r="BB42">
            <v>15240102</v>
          </cell>
          <cell r="BC42">
            <v>15323111</v>
          </cell>
          <cell r="BD42">
            <v>15454261</v>
          </cell>
          <cell r="BE42">
            <v>15630629</v>
          </cell>
          <cell r="BF42">
            <v>16040121</v>
          </cell>
          <cell r="BG42">
            <v>16319925</v>
          </cell>
          <cell r="BH42">
            <v>16127993</v>
          </cell>
          <cell r="BI42">
            <v>16710985</v>
          </cell>
          <cell r="BJ42">
            <v>16435365</v>
          </cell>
          <cell r="BK42">
            <v>16418382</v>
          </cell>
          <cell r="BL42">
            <v>17492953</v>
          </cell>
          <cell r="BM42">
            <v>17013141</v>
          </cell>
          <cell r="BN42">
            <v>17251091</v>
          </cell>
          <cell r="BO42">
            <v>16942714</v>
          </cell>
          <cell r="BP42">
            <v>18106690</v>
          </cell>
          <cell r="BQ42">
            <v>17841799</v>
          </cell>
          <cell r="BR42">
            <v>16999848</v>
          </cell>
          <cell r="BS42">
            <v>16954227</v>
          </cell>
          <cell r="BT42">
            <v>16004815</v>
          </cell>
          <cell r="BU42">
            <v>16493105</v>
          </cell>
          <cell r="BV42">
            <v>16082152</v>
          </cell>
          <cell r="BW42">
            <v>15580630</v>
          </cell>
          <cell r="BX42">
            <v>3850957</v>
          </cell>
          <cell r="BY42">
            <v>3828452</v>
          </cell>
          <cell r="BZ42">
            <v>3923282</v>
          </cell>
          <cell r="CA42">
            <v>3856607</v>
          </cell>
          <cell r="CB42">
            <v>3841310</v>
          </cell>
          <cell r="CC42">
            <v>3830779</v>
          </cell>
          <cell r="CD42">
            <v>3822658</v>
          </cell>
          <cell r="CE42">
            <v>3981067</v>
          </cell>
          <cell r="CF42">
            <v>3966267</v>
          </cell>
          <cell r="CG42">
            <v>3975395</v>
          </cell>
          <cell r="CH42">
            <v>3950439</v>
          </cell>
          <cell r="CI42">
            <v>3894050</v>
          </cell>
          <cell r="CJ42">
            <v>3886424</v>
          </cell>
          <cell r="CK42">
            <v>3866554</v>
          </cell>
          <cell r="CL42">
            <v>2871324</v>
          </cell>
          <cell r="CM42">
            <v>2738684</v>
          </cell>
          <cell r="CN42">
            <v>2702770</v>
          </cell>
          <cell r="CO42">
            <v>2955617</v>
          </cell>
          <cell r="CP42">
            <v>2929746</v>
          </cell>
          <cell r="CQ42">
            <v>2958319</v>
          </cell>
          <cell r="CR42">
            <v>2909847</v>
          </cell>
          <cell r="CS42">
            <v>2919672</v>
          </cell>
          <cell r="CT42">
            <v>2903344</v>
          </cell>
          <cell r="CU42">
            <v>2949975</v>
          </cell>
          <cell r="CV42">
            <v>2912557</v>
          </cell>
          <cell r="CW42">
            <v>2876234</v>
          </cell>
          <cell r="CX42">
            <v>2843621</v>
          </cell>
          <cell r="CY42">
            <v>2856189</v>
          </cell>
          <cell r="CZ42">
            <v>2808229</v>
          </cell>
          <cell r="DA42">
            <v>2806585</v>
          </cell>
          <cell r="DB42">
            <v>2763601</v>
          </cell>
          <cell r="DC42">
            <v>2763601</v>
          </cell>
          <cell r="DD42">
            <v>1999548</v>
          </cell>
          <cell r="DE42">
            <v>1874489</v>
          </cell>
          <cell r="DF42">
            <v>1822274</v>
          </cell>
          <cell r="DG42"/>
          <cell r="DH42">
            <v>35671</v>
          </cell>
          <cell r="DI42">
            <v>152880</v>
          </cell>
          <cell r="DJ42"/>
          <cell r="DK42">
            <v>188551</v>
          </cell>
          <cell r="DL42">
            <v>203790</v>
          </cell>
          <cell r="DM42">
            <v>1858390</v>
          </cell>
          <cell r="DN42">
            <v>666715</v>
          </cell>
          <cell r="DO42">
            <v>2525105</v>
          </cell>
          <cell r="DP42">
            <v>27675</v>
          </cell>
          <cell r="DQ42">
            <v>8745445</v>
          </cell>
        </row>
        <row r="43">
          <cell r="B43" t="str">
            <v xml:space="preserve">Dubai Islamic Bank </v>
          </cell>
          <cell r="C43">
            <v>15.263934000000001</v>
          </cell>
          <cell r="D43">
            <v>9.410933</v>
          </cell>
          <cell r="E43">
            <v>11.628219</v>
          </cell>
          <cell r="F43">
            <v>1.762354</v>
          </cell>
          <cell r="G43">
            <v>1.762354</v>
          </cell>
          <cell r="H43">
            <v>3.1329549999999999</v>
          </cell>
          <cell r="I43">
            <v>11.869168999999999</v>
          </cell>
          <cell r="J43">
            <v>3.3908000000000001E-2</v>
          </cell>
          <cell r="K43">
            <v>-0.34939799999999999</v>
          </cell>
          <cell r="L43"/>
          <cell r="M43">
            <v>2.8676524548288734E-3</v>
          </cell>
          <cell r="N43">
            <v>2.8753438777171184E-3</v>
          </cell>
          <cell r="O43">
            <v>2.970688873415075E-3</v>
          </cell>
          <cell r="P43">
            <v>2.8989255332172179E-3</v>
          </cell>
          <cell r="Q43">
            <v>2.9179499740511813E-3</v>
          </cell>
          <cell r="R43">
            <v>3.0108147791473349E-3</v>
          </cell>
          <cell r="S43">
            <v>3.0642870384044616E-3</v>
          </cell>
          <cell r="T43"/>
          <cell r="U43">
            <v>2.4485009335263779E-3</v>
          </cell>
          <cell r="V43">
            <v>3.004753760868104E-3</v>
          </cell>
          <cell r="W43">
            <v>2.597865895594317E-3</v>
          </cell>
          <cell r="X43">
            <v>3.5565905353659266E-3</v>
          </cell>
          <cell r="Y43">
            <v>-2.9061653152906725E-3</v>
          </cell>
          <cell r="Z43">
            <v>-0.2219700815144367</v>
          </cell>
          <cell r="AA43">
            <v>-4.5396047539444456E-2</v>
          </cell>
          <cell r="AB43">
            <v>0.14848166708216895</v>
          </cell>
          <cell r="AC43">
            <v>0.14848166708216895</v>
          </cell>
          <cell r="AD43">
            <v>0.24829364814691302</v>
          </cell>
          <cell r="AE43">
            <v>2.356001689677405</v>
          </cell>
          <cell r="AF43">
            <v>0.17004081718089337</v>
          </cell>
          <cell r="AG43">
            <v>8.8549559120234683E-2</v>
          </cell>
          <cell r="AH43">
            <v>0.10830403285112623</v>
          </cell>
          <cell r="AI43">
            <v>6.0826515682991224E-2</v>
          </cell>
          <cell r="AJ43">
            <v>4.747751716813501E-2</v>
          </cell>
          <cell r="AK43">
            <v>0.80931852074681432</v>
          </cell>
          <cell r="AL43">
            <v>1.5948699348524642E-3</v>
          </cell>
          <cell r="AM43">
            <v>0</v>
          </cell>
          <cell r="AN43">
            <v>1.0020799657390128E-3</v>
          </cell>
          <cell r="AO43">
            <v>15263934</v>
          </cell>
          <cell r="AP43">
            <v>15136740</v>
          </cell>
          <cell r="AQ43">
            <v>15522711</v>
          </cell>
          <cell r="AR43">
            <v>15156913</v>
          </cell>
          <cell r="AS43">
            <v>14451756</v>
          </cell>
          <cell r="AT43">
            <v>14646688</v>
          </cell>
          <cell r="AU43">
            <v>13263344</v>
          </cell>
          <cell r="AV43">
            <v>12187744</v>
          </cell>
          <cell r="AW43">
            <v>10535250</v>
          </cell>
          <cell r="AX43">
            <v>10132445</v>
          </cell>
          <cell r="AY43">
            <v>8987918</v>
          </cell>
          <cell r="AZ43">
            <v>7622519</v>
          </cell>
          <cell r="BA43">
            <v>7177523</v>
          </cell>
          <cell r="BB43">
            <v>5925048</v>
          </cell>
          <cell r="BC43">
            <v>5250614</v>
          </cell>
          <cell r="BD43">
            <v>4183358</v>
          </cell>
          <cell r="BE43">
            <v>4169057</v>
          </cell>
          <cell r="BF43">
            <v>3312834</v>
          </cell>
          <cell r="BG43">
            <v>2610309</v>
          </cell>
          <cell r="BH43">
            <v>1855248</v>
          </cell>
          <cell r="BI43">
            <v>1412715</v>
          </cell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>
            <v>3132955</v>
          </cell>
          <cell r="BY43">
            <v>3093203</v>
          </cell>
          <cell r="BZ43">
            <v>3163353</v>
          </cell>
          <cell r="CA43">
            <v>2884069</v>
          </cell>
          <cell r="CB43">
            <v>2970982</v>
          </cell>
          <cell r="CC43">
            <v>2979746</v>
          </cell>
          <cell r="CD43">
            <v>2846757</v>
          </cell>
          <cell r="CE43">
            <v>2387840</v>
          </cell>
          <cell r="CF43">
            <v>2230577</v>
          </cell>
          <cell r="CG43">
            <v>2136914</v>
          </cell>
          <cell r="CH43">
            <v>2008977</v>
          </cell>
          <cell r="CI43">
            <v>1837901</v>
          </cell>
          <cell r="CJ43">
            <v>1792549</v>
          </cell>
          <cell r="CK43">
            <v>1888237</v>
          </cell>
          <cell r="CL43">
            <v>1954260</v>
          </cell>
          <cell r="CM43">
            <v>1603170</v>
          </cell>
          <cell r="CN43">
            <v>1576015</v>
          </cell>
          <cell r="CO43">
            <v>1550896</v>
          </cell>
          <cell r="CP43">
            <v>1268840</v>
          </cell>
          <cell r="CQ43">
            <v>1296179</v>
          </cell>
          <cell r="CR43">
            <v>1252725</v>
          </cell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>
            <v>55840</v>
          </cell>
          <cell r="DI43">
            <v>169055</v>
          </cell>
          <cell r="DJ43"/>
          <cell r="DK43">
            <v>224895</v>
          </cell>
          <cell r="DL43">
            <v>529853</v>
          </cell>
          <cell r="DM43">
            <v>143867</v>
          </cell>
          <cell r="DN43">
            <v>1480839</v>
          </cell>
          <cell r="DO43">
            <v>1624706</v>
          </cell>
          <cell r="DP43">
            <v>-349398</v>
          </cell>
          <cell r="DQ43">
            <v>9410933</v>
          </cell>
        </row>
        <row r="44">
          <cell r="B44" t="str">
            <v>Kingdom Bank</v>
          </cell>
          <cell r="C44">
            <v>32.010609000000002</v>
          </cell>
          <cell r="D44">
            <v>4.7060820000000003</v>
          </cell>
          <cell r="E44">
            <v>7.5040089999999999</v>
          </cell>
          <cell r="F44">
            <v>1.164147</v>
          </cell>
          <cell r="G44">
            <v>1.5504439999999999</v>
          </cell>
          <cell r="H44">
            <v>1.317814</v>
          </cell>
          <cell r="I44">
            <v>8.4612780000000001</v>
          </cell>
          <cell r="J44">
            <v>1.7076000000000001E-2</v>
          </cell>
          <cell r="K44">
            <v>0.40586699999999998</v>
          </cell>
          <cell r="L44"/>
          <cell r="M44">
            <v>2.7691105108121881E-3</v>
          </cell>
          <cell r="N44">
            <v>2.8341819214015482E-3</v>
          </cell>
          <cell r="O44">
            <v>2.956109904863371E-3</v>
          </cell>
          <cell r="P44">
            <v>2.8665929427639353E-3</v>
          </cell>
          <cell r="Q44">
            <v>3.32032646793654E-3</v>
          </cell>
          <cell r="R44">
            <v>3.0170294757401422E-3</v>
          </cell>
          <cell r="S44">
            <v>0</v>
          </cell>
          <cell r="T44"/>
          <cell r="U44">
            <v>5.1348496409410489E-3</v>
          </cell>
          <cell r="V44">
            <v>1.5025733993062843E-3</v>
          </cell>
          <cell r="W44">
            <v>1.6764741927661334E-3</v>
          </cell>
          <cell r="X44">
            <v>1.4960076987293827E-3</v>
          </cell>
          <cell r="Y44">
            <v>3.3758538916109403E-3</v>
          </cell>
          <cell r="Z44">
            <v>0.50703190756752625</v>
          </cell>
          <cell r="AA44">
            <v>2.5485643733190583E-2</v>
          </cell>
          <cell r="AB44">
            <v>0.1832399313673419</v>
          </cell>
          <cell r="AC44">
            <v>0.13758524421488103</v>
          </cell>
          <cell r="AD44">
            <v>7.0112857543750018E-2</v>
          </cell>
          <cell r="AE44">
            <v>0.5829167353763991</v>
          </cell>
          <cell r="AF44">
            <v>0.60428430625014329</v>
          </cell>
          <cell r="AG44">
            <v>0.57949162887020078</v>
          </cell>
          <cell r="AH44">
            <v>6.0973095002185014E-2</v>
          </cell>
          <cell r="AI44">
            <v>7.2975727059604645E-2</v>
          </cell>
          <cell r="AJ44">
            <v>-1.2002632057419631E-2</v>
          </cell>
          <cell r="AK44">
            <v>0.62714237149768881</v>
          </cell>
          <cell r="AL44">
            <v>5.6034670816073251E-4</v>
          </cell>
          <cell r="AM44">
            <v>2.8548707572996226E-3</v>
          </cell>
          <cell r="AN44">
            <v>1.3597599236378642E-3</v>
          </cell>
          <cell r="AO44">
            <v>32010609</v>
          </cell>
          <cell r="AP44">
            <v>32009833</v>
          </cell>
          <cell r="AQ44">
            <v>31690666</v>
          </cell>
          <cell r="AR44">
            <v>30970754</v>
          </cell>
          <cell r="AS44">
            <v>32049485</v>
          </cell>
          <cell r="AT44">
            <v>31555773</v>
          </cell>
          <cell r="AU44">
            <v>30611960</v>
          </cell>
          <cell r="AV44"/>
          <cell r="AW44">
            <v>0</v>
          </cell>
          <cell r="AX44">
            <v>0</v>
          </cell>
          <cell r="AY44">
            <v>9169794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12448282</v>
          </cell>
          <cell r="BG44">
            <v>12850795</v>
          </cell>
          <cell r="BH44">
            <v>13778388</v>
          </cell>
          <cell r="BI44">
            <v>15494119</v>
          </cell>
          <cell r="BJ44">
            <v>15336497</v>
          </cell>
          <cell r="BK44">
            <v>15724254</v>
          </cell>
          <cell r="BL44">
            <v>17244601</v>
          </cell>
          <cell r="BM44">
            <v>17103526</v>
          </cell>
          <cell r="BN44">
            <v>17281779</v>
          </cell>
          <cell r="BO44">
            <v>16781543</v>
          </cell>
          <cell r="BP44">
            <v>17042346</v>
          </cell>
          <cell r="BQ44">
            <v>15896471</v>
          </cell>
          <cell r="BR44">
            <v>13724146</v>
          </cell>
          <cell r="BS44">
            <v>13117892</v>
          </cell>
          <cell r="BT44">
            <v>9437406</v>
          </cell>
          <cell r="BU44">
            <v>9034229</v>
          </cell>
          <cell r="BV44">
            <v>7577619</v>
          </cell>
          <cell r="BW44">
            <v>7010323</v>
          </cell>
          <cell r="BX44">
            <v>1317814</v>
          </cell>
          <cell r="BY44">
            <v>1482400</v>
          </cell>
          <cell r="BZ44">
            <v>1884091</v>
          </cell>
          <cell r="CA44">
            <v>1615954</v>
          </cell>
          <cell r="CB44">
            <v>2542539</v>
          </cell>
          <cell r="CC44">
            <v>1578878</v>
          </cell>
          <cell r="CD44">
            <v>1299807</v>
          </cell>
          <cell r="CE44"/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3395143</v>
          </cell>
          <cell r="CP44">
            <v>3544435</v>
          </cell>
          <cell r="CQ44">
            <v>3236996</v>
          </cell>
          <cell r="CR44">
            <v>3382368</v>
          </cell>
          <cell r="CS44">
            <v>3496554</v>
          </cell>
          <cell r="CT44">
            <v>3590079</v>
          </cell>
          <cell r="CU44">
            <v>3135336</v>
          </cell>
          <cell r="CV44">
            <v>3149170</v>
          </cell>
          <cell r="CW44">
            <v>3166310</v>
          </cell>
          <cell r="CX44">
            <v>3162791</v>
          </cell>
          <cell r="CY44">
            <v>3167542</v>
          </cell>
          <cell r="CZ44">
            <v>3150756</v>
          </cell>
          <cell r="DA44">
            <v>3126920</v>
          </cell>
          <cell r="DB44">
            <v>3105500</v>
          </cell>
          <cell r="DC44">
            <v>3105500</v>
          </cell>
          <cell r="DD44">
            <v>2308081</v>
          </cell>
          <cell r="DE44">
            <v>2269490</v>
          </cell>
          <cell r="DF44">
            <v>2250639</v>
          </cell>
          <cell r="DG44"/>
          <cell r="DH44">
            <v>96940</v>
          </cell>
          <cell r="DI44">
            <v>1285688</v>
          </cell>
          <cell r="DJ44"/>
          <cell r="DK44">
            <v>1382628</v>
          </cell>
          <cell r="DL44">
            <v>805957</v>
          </cell>
          <cell r="DM44">
            <v>2536024</v>
          </cell>
          <cell r="DN44">
            <v>1840267</v>
          </cell>
          <cell r="DO44">
            <v>4376291</v>
          </cell>
          <cell r="DP44">
            <v>405867</v>
          </cell>
          <cell r="DQ44">
            <v>4706082</v>
          </cell>
        </row>
        <row r="45">
          <cell r="B45" t="str">
            <v>M-Oriental Bank Limited</v>
          </cell>
          <cell r="C45">
            <v>13.780277</v>
          </cell>
          <cell r="D45">
            <v>7.2115119999999999</v>
          </cell>
          <cell r="E45">
            <v>10.227091</v>
          </cell>
          <cell r="F45">
            <v>2.5929489999999999</v>
          </cell>
          <cell r="G45">
            <v>2.7112859999999999</v>
          </cell>
          <cell r="H45">
            <v>3.1895479999999998</v>
          </cell>
          <cell r="I45">
            <v>9.4669930000000004</v>
          </cell>
          <cell r="J45">
            <v>3.0550000000000001E-2</v>
          </cell>
          <cell r="K45">
            <v>0.10537100000000001</v>
          </cell>
          <cell r="L45"/>
          <cell r="M45">
            <v>2.7053938147236769E-3</v>
          </cell>
          <cell r="N45">
            <v>2.7088659448615366E-3</v>
          </cell>
          <cell r="O45">
            <v>2.7190992244441334E-3</v>
          </cell>
          <cell r="P45">
            <v>2.7683832080838138E-3</v>
          </cell>
          <cell r="Q45">
            <v>2.8603645004113298E-3</v>
          </cell>
          <cell r="R45">
            <v>2.9416671850944066E-3</v>
          </cell>
          <cell r="S45">
            <v>2.9923640981926029E-3</v>
          </cell>
          <cell r="T45"/>
          <cell r="U45">
            <v>2.2105062232811064E-3</v>
          </cell>
          <cell r="V45">
            <v>2.3025153620311037E-3</v>
          </cell>
          <cell r="W45">
            <v>2.2848392277475663E-3</v>
          </cell>
          <cell r="X45">
            <v>3.6208359931423589E-3</v>
          </cell>
          <cell r="Y45">
            <v>8.7643760249770601E-4</v>
          </cell>
          <cell r="Z45">
            <v>4.5392822563934426E-2</v>
          </cell>
          <cell r="AA45">
            <v>1.0435113729823142E-2</v>
          </cell>
          <cell r="AB45">
            <v>0.28639357819320238</v>
          </cell>
          <cell r="AC45">
            <v>0.27389362176564402</v>
          </cell>
          <cell r="AD45">
            <v>0.58151710796017231</v>
          </cell>
          <cell r="AE45">
            <v>0.4676649188936059</v>
          </cell>
          <cell r="AF45">
            <v>0.19510587331761597</v>
          </cell>
          <cell r="AG45">
            <v>0.52909008515772438</v>
          </cell>
          <cell r="AH45">
            <v>9.447530166559015E-2</v>
          </cell>
          <cell r="AI45">
            <v>6.3285243548648049E-2</v>
          </cell>
          <cell r="AJ45">
            <v>3.1190058116942102E-2</v>
          </cell>
          <cell r="AK45">
            <v>0.70513814729916846</v>
          </cell>
          <cell r="AL45">
            <v>1.4485875147291617E-3</v>
          </cell>
          <cell r="AM45">
            <v>0</v>
          </cell>
          <cell r="AN45">
            <v>1.6429282112875164E-3</v>
          </cell>
          <cell r="AO45">
            <v>13780277</v>
          </cell>
          <cell r="AP45">
            <v>13748507</v>
          </cell>
          <cell r="AQ45">
            <v>13657469</v>
          </cell>
          <cell r="AR45">
            <v>13484334</v>
          </cell>
          <cell r="AS45">
            <v>13618076</v>
          </cell>
          <cell r="AT45">
            <v>13649937</v>
          </cell>
          <cell r="AU45">
            <v>12984554</v>
          </cell>
          <cell r="AV45">
            <v>13063163</v>
          </cell>
          <cell r="AW45">
            <v>12338623</v>
          </cell>
          <cell r="AX45">
            <v>12065338</v>
          </cell>
          <cell r="AY45">
            <v>12393776</v>
          </cell>
          <cell r="AZ45">
            <v>12329132</v>
          </cell>
          <cell r="BA45">
            <v>11841726</v>
          </cell>
          <cell r="BB45">
            <v>10470921</v>
          </cell>
          <cell r="BC45">
            <v>10515015</v>
          </cell>
          <cell r="BD45">
            <v>9898849</v>
          </cell>
          <cell r="BE45">
            <v>11081702</v>
          </cell>
          <cell r="BF45">
            <v>10675058</v>
          </cell>
          <cell r="BG45">
            <v>10576525</v>
          </cell>
          <cell r="BH45">
            <v>10492155</v>
          </cell>
          <cell r="BI45">
            <v>10482709</v>
          </cell>
          <cell r="BJ45">
            <v>10005843</v>
          </cell>
          <cell r="BK45">
            <v>9920247</v>
          </cell>
          <cell r="BL45">
            <v>9809585</v>
          </cell>
          <cell r="BM45">
            <v>8776999</v>
          </cell>
          <cell r="BN45">
            <v>9024348</v>
          </cell>
          <cell r="BO45">
            <v>8496350</v>
          </cell>
          <cell r="BP45">
            <v>9316625</v>
          </cell>
          <cell r="BQ45">
            <v>9056018</v>
          </cell>
          <cell r="BR45">
            <v>9153613</v>
          </cell>
          <cell r="BS45">
            <v>7857515</v>
          </cell>
          <cell r="BT45">
            <v>8092950</v>
          </cell>
          <cell r="BU45">
            <v>7916635</v>
          </cell>
          <cell r="BV45">
            <v>7480066</v>
          </cell>
          <cell r="BW45">
            <v>7006528</v>
          </cell>
          <cell r="BX45">
            <v>3189548</v>
          </cell>
          <cell r="BY45">
            <v>3135834</v>
          </cell>
          <cell r="BZ45">
            <v>3117969</v>
          </cell>
          <cell r="CA45">
            <v>3086928</v>
          </cell>
          <cell r="CB45">
            <v>3082411</v>
          </cell>
          <cell r="CC45">
            <v>3078286</v>
          </cell>
          <cell r="CD45">
            <v>3070892</v>
          </cell>
          <cell r="CE45">
            <v>3088000</v>
          </cell>
          <cell r="CF45">
            <v>3057788</v>
          </cell>
          <cell r="CG45">
            <v>3049194</v>
          </cell>
          <cell r="CH45">
            <v>3043171</v>
          </cell>
          <cell r="CI45">
            <v>3108981</v>
          </cell>
          <cell r="CJ45">
            <v>3092768</v>
          </cell>
          <cell r="CK45">
            <v>3073672</v>
          </cell>
          <cell r="CL45">
            <v>3065119</v>
          </cell>
          <cell r="CM45">
            <v>3016758</v>
          </cell>
          <cell r="CN45">
            <v>2993218</v>
          </cell>
          <cell r="CO45">
            <v>2981991</v>
          </cell>
          <cell r="CP45">
            <v>3027998</v>
          </cell>
          <cell r="CQ45">
            <v>3020563</v>
          </cell>
          <cell r="CR45">
            <v>2988321</v>
          </cell>
          <cell r="CS45">
            <v>2955250</v>
          </cell>
          <cell r="CT45">
            <v>2931488</v>
          </cell>
          <cell r="CU45">
            <v>2930072</v>
          </cell>
          <cell r="CV45">
            <v>2927334</v>
          </cell>
          <cell r="CW45">
            <v>2262088</v>
          </cell>
          <cell r="CX45">
            <v>2240085</v>
          </cell>
          <cell r="CY45">
            <v>1658696</v>
          </cell>
          <cell r="CZ45">
            <v>1630654</v>
          </cell>
          <cell r="DA45">
            <v>1612058</v>
          </cell>
          <cell r="DB45">
            <v>1596443</v>
          </cell>
          <cell r="DC45">
            <v>1596443</v>
          </cell>
          <cell r="DD45">
            <v>1612493</v>
          </cell>
          <cell r="DE45">
            <v>1548292</v>
          </cell>
          <cell r="DF45">
            <v>1524496</v>
          </cell>
          <cell r="DG45"/>
          <cell r="DH45">
            <v>302996</v>
          </cell>
          <cell r="DI45">
            <v>218048</v>
          </cell>
          <cell r="DJ45"/>
          <cell r="DK45">
            <v>521044</v>
          </cell>
          <cell r="DL45">
            <v>243674</v>
          </cell>
          <cell r="DM45">
            <v>830127</v>
          </cell>
          <cell r="DN45">
            <v>738844</v>
          </cell>
          <cell r="DO45">
            <v>1568971</v>
          </cell>
          <cell r="DP45">
            <v>71579</v>
          </cell>
          <cell r="DQ45">
            <v>7211512</v>
          </cell>
        </row>
        <row r="46">
          <cell r="B46" t="str">
            <v>United Bank for Africa</v>
          </cell>
          <cell r="C46">
            <v>19.070484</v>
          </cell>
          <cell r="D46">
            <v>1.5756209999999999</v>
          </cell>
          <cell r="E46">
            <v>11.74634</v>
          </cell>
          <cell r="F46">
            <v>0.59932600000000003</v>
          </cell>
          <cell r="G46">
            <v>0.59932600000000003</v>
          </cell>
          <cell r="H46">
            <v>0.59845199999999998</v>
          </cell>
          <cell r="I46">
            <v>11.510178</v>
          </cell>
          <cell r="J46">
            <v>0.327264</v>
          </cell>
          <cell r="K46">
            <v>-0.22425300000000001</v>
          </cell>
          <cell r="L46"/>
          <cell r="M46">
            <v>2.1209141567092729E-3</v>
          </cell>
          <cell r="N46">
            <v>2.4318574193884605E-3</v>
          </cell>
          <cell r="O46">
            <v>1.9167878220220638E-3</v>
          </cell>
          <cell r="P46">
            <v>2.6478058238514623E-3</v>
          </cell>
          <cell r="Q46">
            <v>2.6901628106971122E-3</v>
          </cell>
          <cell r="R46">
            <v>2.539407753601391E-3</v>
          </cell>
          <cell r="S46">
            <v>2.5740425061336432E-3</v>
          </cell>
          <cell r="T46"/>
          <cell r="U46">
            <v>3.0591129309652312E-3</v>
          </cell>
          <cell r="V46">
            <v>5.030694752000426E-4</v>
          </cell>
          <cell r="W46">
            <v>2.6242553639603235E-3</v>
          </cell>
          <cell r="X46">
            <v>6.7937417520226411E-4</v>
          </cell>
          <cell r="Y46">
            <v>-1.8652547823681854E-3</v>
          </cell>
          <cell r="Z46">
            <v>-0.63118475382012951</v>
          </cell>
          <cell r="AA46">
            <v>-2.7457683897903106E-2</v>
          </cell>
          <cell r="AB46">
            <v>5.2069220823518107E-2</v>
          </cell>
          <cell r="AC46">
            <v>5.2069220823518107E-2</v>
          </cell>
          <cell r="AD46">
            <v>0.79283038755875057</v>
          </cell>
          <cell r="AE46">
            <v>1.1485212383392382</v>
          </cell>
          <cell r="AF46">
            <v>0.47692232464793521</v>
          </cell>
          <cell r="AG46">
            <v>0.69203625032875826</v>
          </cell>
          <cell r="AH46">
            <v>8.2102386055859775E-2</v>
          </cell>
          <cell r="AI46">
            <v>3.384448454739368E-2</v>
          </cell>
          <cell r="AJ46">
            <v>4.8257901508466094E-2</v>
          </cell>
          <cell r="AK46">
            <v>0.13413718656194185</v>
          </cell>
          <cell r="AL46">
            <v>1.7527777832401037E-3</v>
          </cell>
          <cell r="AM46">
            <v>8.8717278750474822E-5</v>
          </cell>
          <cell r="AN46">
            <v>1.132610369035594E-3</v>
          </cell>
          <cell r="AO46">
            <v>19070484</v>
          </cell>
          <cell r="AP46">
            <v>19313635</v>
          </cell>
          <cell r="AQ46">
            <v>13598404</v>
          </cell>
          <cell r="AR46">
            <v>19710685</v>
          </cell>
          <cell r="AS46">
            <v>19720292</v>
          </cell>
          <cell r="AT46">
            <v>18997417</v>
          </cell>
          <cell r="AU46">
            <v>18743174</v>
          </cell>
          <cell r="AV46">
            <v>21806135</v>
          </cell>
          <cell r="AW46">
            <v>19040103</v>
          </cell>
          <cell r="AX46">
            <v>18752922</v>
          </cell>
          <cell r="AY46">
            <v>16088319</v>
          </cell>
          <cell r="AZ46">
            <v>15970502</v>
          </cell>
          <cell r="BA46">
            <v>15739828</v>
          </cell>
          <cell r="BB46">
            <v>17169559</v>
          </cell>
          <cell r="BC46">
            <v>15332118</v>
          </cell>
          <cell r="BD46">
            <v>15793296</v>
          </cell>
          <cell r="BE46">
            <v>13811976</v>
          </cell>
          <cell r="BF46">
            <v>7086915</v>
          </cell>
          <cell r="BG46">
            <v>6504732</v>
          </cell>
          <cell r="BH46">
            <v>6937385</v>
          </cell>
          <cell r="BI46">
            <v>7748462</v>
          </cell>
          <cell r="BJ46">
            <v>6281056</v>
          </cell>
          <cell r="BK46">
            <v>5601281</v>
          </cell>
          <cell r="BL46">
            <v>7539176</v>
          </cell>
          <cell r="BM46">
            <v>5761555</v>
          </cell>
          <cell r="BN46">
            <v>6538183</v>
          </cell>
          <cell r="BO46">
            <v>7781237</v>
          </cell>
          <cell r="BP46">
            <v>8176112</v>
          </cell>
          <cell r="BQ46">
            <v>7269162</v>
          </cell>
          <cell r="BR46">
            <v>5332978</v>
          </cell>
          <cell r="BS46">
            <v>4755787</v>
          </cell>
          <cell r="BT46">
            <v>4354318</v>
          </cell>
          <cell r="BU46">
            <v>3726303</v>
          </cell>
          <cell r="BV46">
            <v>3984411</v>
          </cell>
          <cell r="BW46">
            <v>3709630</v>
          </cell>
          <cell r="BX46">
            <v>598452</v>
          </cell>
          <cell r="BY46">
            <v>569035</v>
          </cell>
          <cell r="BZ46">
            <v>822704</v>
          </cell>
          <cell r="CA46">
            <v>2094574</v>
          </cell>
          <cell r="CB46">
            <v>2149378</v>
          </cell>
          <cell r="CC46">
            <v>2164973</v>
          </cell>
          <cell r="CD46">
            <v>2256791</v>
          </cell>
          <cell r="CE46">
            <v>2493102</v>
          </cell>
          <cell r="CF46">
            <v>2428989</v>
          </cell>
          <cell r="CG46">
            <v>2312994</v>
          </cell>
          <cell r="CH46">
            <v>2241806</v>
          </cell>
          <cell r="CI46">
            <v>2299717</v>
          </cell>
          <cell r="CJ46">
            <v>2212823</v>
          </cell>
          <cell r="CK46">
            <v>2184034</v>
          </cell>
          <cell r="CL46">
            <v>2174218</v>
          </cell>
          <cell r="CM46">
            <v>2131778</v>
          </cell>
          <cell r="CN46">
            <v>2127002</v>
          </cell>
          <cell r="CO46">
            <v>2123592</v>
          </cell>
          <cell r="CP46">
            <v>2161995</v>
          </cell>
          <cell r="CQ46">
            <v>2159848</v>
          </cell>
          <cell r="CR46">
            <v>2153962</v>
          </cell>
          <cell r="CS46">
            <v>2148603</v>
          </cell>
          <cell r="CT46">
            <v>2143386</v>
          </cell>
          <cell r="CU46">
            <v>2175142</v>
          </cell>
          <cell r="CV46">
            <v>2185477</v>
          </cell>
          <cell r="CW46">
            <v>1135692</v>
          </cell>
          <cell r="CX46">
            <v>1119088</v>
          </cell>
          <cell r="CY46">
            <v>1043147</v>
          </cell>
          <cell r="CZ46">
            <v>1172769</v>
          </cell>
          <cell r="DA46">
            <v>1222199</v>
          </cell>
          <cell r="DB46">
            <v>1138961</v>
          </cell>
          <cell r="DC46">
            <v>1138961</v>
          </cell>
          <cell r="DD46">
            <v>807249</v>
          </cell>
          <cell r="DE46">
            <v>1007444</v>
          </cell>
          <cell r="DF46">
            <v>1059034</v>
          </cell>
          <cell r="DG46"/>
          <cell r="DH46">
            <v>476874</v>
          </cell>
          <cell r="DI46">
            <v>124609</v>
          </cell>
          <cell r="DJ46"/>
          <cell r="DK46">
            <v>601483</v>
          </cell>
          <cell r="DL46">
            <v>690816</v>
          </cell>
          <cell r="DM46">
            <v>776219</v>
          </cell>
          <cell r="DN46">
            <v>345426</v>
          </cell>
          <cell r="DO46">
            <v>1121645</v>
          </cell>
          <cell r="DP46">
            <v>-224253</v>
          </cell>
          <cell r="DQ46">
            <v>1575621</v>
          </cell>
        </row>
        <row r="47">
          <cell r="B47" t="str">
            <v>Paramount Universal Bank</v>
          </cell>
          <cell r="C47">
            <v>13.069958</v>
          </cell>
          <cell r="D47">
            <v>6.7282479999999998</v>
          </cell>
          <cell r="E47">
            <v>10.726697</v>
          </cell>
          <cell r="F47">
            <v>1.9267669999999999</v>
          </cell>
          <cell r="G47">
            <v>2.0021390000000001</v>
          </cell>
          <cell r="H47">
            <v>2.1475</v>
          </cell>
          <cell r="I47">
            <v>7.184914</v>
          </cell>
          <cell r="J47">
            <v>1.9383000000000001E-2</v>
          </cell>
          <cell r="K47">
            <v>0.10924499999999999</v>
          </cell>
          <cell r="L47"/>
          <cell r="M47">
            <v>2.3103009716944562E-3</v>
          </cell>
          <cell r="N47">
            <v>2.2950664169254071E-3</v>
          </cell>
          <cell r="O47">
            <v>2.2533059702961626E-3</v>
          </cell>
          <cell r="P47">
            <v>2.2644192199269535E-3</v>
          </cell>
          <cell r="Q47">
            <v>2.2580282407982728E-3</v>
          </cell>
          <cell r="R47">
            <v>2.2839900906463152E-3</v>
          </cell>
          <cell r="S47">
            <v>1.5170816857434559E-3</v>
          </cell>
          <cell r="T47"/>
          <cell r="U47">
            <v>2.0965633344687254E-3</v>
          </cell>
          <cell r="V47">
            <v>2.1482172364900801E-3</v>
          </cell>
          <cell r="W47">
            <v>2.3964564400338409E-3</v>
          </cell>
          <cell r="X47">
            <v>2.4378831405808023E-3</v>
          </cell>
          <cell r="Y47">
            <v>9.0866012360954994E-4</v>
          </cell>
          <cell r="Z47">
            <v>8.4583692240170663E-2</v>
          </cell>
          <cell r="AA47">
            <v>1.3941831364519848E-2</v>
          </cell>
          <cell r="AB47">
            <v>0.27865872855263124</v>
          </cell>
          <cell r="AC47">
            <v>0.26816841509863582</v>
          </cell>
          <cell r="AD47">
            <v>0.16505713870798377</v>
          </cell>
          <cell r="AE47">
            <v>0.57761760073280533</v>
          </cell>
          <cell r="AF47">
            <v>0.10454779707899489</v>
          </cell>
          <cell r="AG47">
            <v>0.38532096323077974</v>
          </cell>
          <cell r="AH47">
            <v>0.14372983083443774</v>
          </cell>
          <cell r="AI47">
            <v>7.5237398392527619E-2</v>
          </cell>
          <cell r="AJ47">
            <v>6.8492432441910125E-2</v>
          </cell>
          <cell r="AK47">
            <v>0.62724322314688297</v>
          </cell>
          <cell r="AL47">
            <v>9.7469477069051912E-4</v>
          </cell>
          <cell r="AM47">
            <v>0</v>
          </cell>
          <cell r="AN47">
            <v>6.1241489420258181E-4</v>
          </cell>
          <cell r="AO47">
            <v>13069958</v>
          </cell>
          <cell r="AP47">
            <v>12802351</v>
          </cell>
          <cell r="AQ47">
            <v>12447780</v>
          </cell>
          <cell r="AR47">
            <v>12258411</v>
          </cell>
          <cell r="AS47">
            <v>11805895</v>
          </cell>
          <cell r="AT47">
            <v>11641338</v>
          </cell>
          <cell r="AU47">
            <v>11378331</v>
          </cell>
          <cell r="AV47">
            <v>11073705</v>
          </cell>
          <cell r="AW47">
            <v>10971375</v>
          </cell>
          <cell r="AX47">
            <v>11290260</v>
          </cell>
          <cell r="AY47">
            <v>10443296</v>
          </cell>
          <cell r="AZ47">
            <v>10299566</v>
          </cell>
          <cell r="BA47">
            <v>10020501</v>
          </cell>
          <cell r="BB47">
            <v>10207861</v>
          </cell>
          <cell r="BC47">
            <v>9887407</v>
          </cell>
          <cell r="BD47">
            <v>9850650</v>
          </cell>
          <cell r="BE47">
            <v>9915783</v>
          </cell>
          <cell r="BF47">
            <v>9924109</v>
          </cell>
          <cell r="BG47">
            <v>9541251</v>
          </cell>
          <cell r="BH47">
            <v>9579358</v>
          </cell>
          <cell r="BI47">
            <v>9754544</v>
          </cell>
          <cell r="BJ47">
            <v>9738935</v>
          </cell>
          <cell r="BK47">
            <v>9426931</v>
          </cell>
          <cell r="BL47">
            <v>9582882</v>
          </cell>
          <cell r="BM47">
            <v>9545656</v>
          </cell>
          <cell r="BN47">
            <v>9853717</v>
          </cell>
          <cell r="BO47">
            <v>10525709</v>
          </cell>
          <cell r="BP47">
            <v>10914946</v>
          </cell>
          <cell r="BQ47">
            <v>10818758</v>
          </cell>
          <cell r="BR47">
            <v>10169780</v>
          </cell>
          <cell r="BS47">
            <v>10402326</v>
          </cell>
          <cell r="BT47">
            <v>9042178</v>
          </cell>
          <cell r="BU47">
            <v>8698023</v>
          </cell>
          <cell r="BV47">
            <v>8323852</v>
          </cell>
          <cell r="BW47">
            <v>8028877</v>
          </cell>
          <cell r="BX47">
            <v>2147500</v>
          </cell>
          <cell r="BY47">
            <v>2099404</v>
          </cell>
          <cell r="BZ47">
            <v>2058559</v>
          </cell>
          <cell r="CA47">
            <v>1999971</v>
          </cell>
          <cell r="CB47">
            <v>1971938</v>
          </cell>
          <cell r="CC47">
            <v>1940781</v>
          </cell>
          <cell r="CD47">
            <v>1911298</v>
          </cell>
          <cell r="CE47">
            <v>1842785</v>
          </cell>
          <cell r="CF47">
            <v>1831955</v>
          </cell>
          <cell r="CG47">
            <v>1806427</v>
          </cell>
          <cell r="CH47">
            <v>1778217</v>
          </cell>
          <cell r="CI47">
            <v>1751003</v>
          </cell>
          <cell r="CJ47">
            <v>1728881</v>
          </cell>
          <cell r="CK47">
            <v>1710821</v>
          </cell>
          <cell r="CL47">
            <v>1687268</v>
          </cell>
          <cell r="CM47">
            <v>1601294</v>
          </cell>
          <cell r="CN47">
            <v>1568798</v>
          </cell>
          <cell r="CO47">
            <v>1546091</v>
          </cell>
          <cell r="CP47">
            <v>1759693</v>
          </cell>
          <cell r="CQ47">
            <v>1730416</v>
          </cell>
          <cell r="CR47">
            <v>1700031</v>
          </cell>
          <cell r="CS47">
            <v>1659151</v>
          </cell>
          <cell r="CT47">
            <v>1644209</v>
          </cell>
          <cell r="CU47">
            <v>1624002</v>
          </cell>
          <cell r="CV47">
            <v>1605827</v>
          </cell>
          <cell r="CW47">
            <v>1575131</v>
          </cell>
          <cell r="CX47">
            <v>1536285</v>
          </cell>
          <cell r="CY47">
            <v>1488698</v>
          </cell>
          <cell r="CZ47">
            <v>1469236</v>
          </cell>
          <cell r="DA47">
            <v>1410219</v>
          </cell>
          <cell r="DB47">
            <v>1378260</v>
          </cell>
          <cell r="DC47">
            <v>1378260</v>
          </cell>
          <cell r="DD47">
            <v>1348014</v>
          </cell>
          <cell r="DE47">
            <v>1289232</v>
          </cell>
          <cell r="DF47">
            <v>1230414</v>
          </cell>
          <cell r="DG47"/>
          <cell r="DH47">
            <v>59103</v>
          </cell>
          <cell r="DI47">
            <v>298973</v>
          </cell>
          <cell r="DJ47"/>
          <cell r="DK47">
            <v>358076</v>
          </cell>
          <cell r="DL47">
            <v>206831</v>
          </cell>
          <cell r="DM47">
            <v>282421</v>
          </cell>
          <cell r="DN47">
            <v>450529</v>
          </cell>
          <cell r="DO47">
            <v>732950</v>
          </cell>
          <cell r="DP47">
            <v>88941</v>
          </cell>
          <cell r="DQ47">
            <v>6728248</v>
          </cell>
        </row>
        <row r="48">
          <cell r="B48" t="str">
            <v>Consolidated Bank of Kenya</v>
          </cell>
          <cell r="C48">
            <v>14.786887999999999</v>
          </cell>
          <cell r="D48">
            <v>9.0304690000000001</v>
          </cell>
          <cell r="E48">
            <v>11.362963000000001</v>
          </cell>
          <cell r="F48">
            <v>0.23017099999999999</v>
          </cell>
          <cell r="G48">
            <v>0.46034199999999997</v>
          </cell>
          <cell r="H48">
            <v>1.369524</v>
          </cell>
          <cell r="I48">
            <v>13.427182</v>
          </cell>
          <cell r="J48">
            <v>3.6480000000000002E-3</v>
          </cell>
          <cell r="K48">
            <v>-0.157058</v>
          </cell>
          <cell r="L48"/>
          <cell r="M48">
            <v>2.1550974594644352E-3</v>
          </cell>
          <cell r="N48">
            <v>2.1900624637923981E-3</v>
          </cell>
          <cell r="O48">
            <v>2.2422735526622605E-3</v>
          </cell>
          <cell r="P48">
            <v>2.2824330490371844E-3</v>
          </cell>
          <cell r="Q48">
            <v>2.2982202048582425E-3</v>
          </cell>
          <cell r="R48">
            <v>2.2946672676319967E-3</v>
          </cell>
          <cell r="S48">
            <v>2.3413340435417991E-3</v>
          </cell>
          <cell r="T48"/>
          <cell r="U48">
            <v>2.3719775696062358E-3</v>
          </cell>
          <cell r="V48">
            <v>2.8832779587478546E-3</v>
          </cell>
          <cell r="W48">
            <v>2.5386049274269849E-3</v>
          </cell>
          <cell r="X48">
            <v>1.554709881360085E-3</v>
          </cell>
          <cell r="Y48">
            <v>-1.3063512443944225E-3</v>
          </cell>
          <cell r="Z48">
            <v>-0.2259716238157064</v>
          </cell>
          <cell r="AA48">
            <v>-2.2559280011794875E-2</v>
          </cell>
          <cell r="AB48">
            <v>3.4284334568489498E-2</v>
          </cell>
          <cell r="AC48">
            <v>1.7142167284244749E-2</v>
          </cell>
          <cell r="AD48">
            <v>0.65726051265643459</v>
          </cell>
          <cell r="AE48">
            <v>0.61207782170164626</v>
          </cell>
          <cell r="AF48">
            <v>0.17087388112968707</v>
          </cell>
          <cell r="AG48">
            <v>0.61231829396514303</v>
          </cell>
          <cell r="AH48">
            <v>0.12388431916969654</v>
          </cell>
          <cell r="AI48">
            <v>5.0037074556410766E-2</v>
          </cell>
          <cell r="AJ48">
            <v>7.3847244613285776E-2</v>
          </cell>
          <cell r="AK48">
            <v>0.79472836442396222</v>
          </cell>
          <cell r="AL48">
            <v>1.2598774773120163E-3</v>
          </cell>
          <cell r="AM48">
            <v>2.955602303583309E-3</v>
          </cell>
          <cell r="AN48">
            <v>1.834840567288009E-3</v>
          </cell>
          <cell r="AO48">
            <v>14786888</v>
          </cell>
          <cell r="AP48">
            <v>14612501</v>
          </cell>
          <cell r="AQ48">
            <v>14283366</v>
          </cell>
          <cell r="AR48">
            <v>13743625</v>
          </cell>
          <cell r="AS48">
            <v>13434472</v>
          </cell>
          <cell r="AT48">
            <v>13072792</v>
          </cell>
          <cell r="AU48">
            <v>12885742</v>
          </cell>
          <cell r="AV48">
            <v>12129533</v>
          </cell>
          <cell r="AW48">
            <v>12219932</v>
          </cell>
          <cell r="AX48">
            <v>11548350</v>
          </cell>
          <cell r="AY48">
            <v>11865609</v>
          </cell>
          <cell r="AZ48">
            <v>12194820</v>
          </cell>
          <cell r="BA48">
            <v>12942903</v>
          </cell>
          <cell r="BB48">
            <v>12972904</v>
          </cell>
          <cell r="BC48">
            <v>12887332</v>
          </cell>
          <cell r="BD48">
            <v>12575456</v>
          </cell>
          <cell r="BE48">
            <v>12421918</v>
          </cell>
          <cell r="BF48">
            <v>12302979</v>
          </cell>
          <cell r="BG48">
            <v>13545744</v>
          </cell>
          <cell r="BH48">
            <v>13423571</v>
          </cell>
          <cell r="BI48">
            <v>13620906</v>
          </cell>
          <cell r="BJ48">
            <v>13697179</v>
          </cell>
          <cell r="BK48">
            <v>13917895</v>
          </cell>
          <cell r="BL48">
            <v>13898951</v>
          </cell>
          <cell r="BM48">
            <v>14419461</v>
          </cell>
          <cell r="BN48">
            <v>14272743</v>
          </cell>
          <cell r="BO48">
            <v>14135528</v>
          </cell>
          <cell r="BP48">
            <v>14425550</v>
          </cell>
          <cell r="BQ48">
            <v>15473039</v>
          </cell>
          <cell r="BR48">
            <v>14428785</v>
          </cell>
          <cell r="BS48">
            <v>15077051</v>
          </cell>
          <cell r="BT48">
            <v>15965750</v>
          </cell>
          <cell r="BU48">
            <v>16616891</v>
          </cell>
          <cell r="BV48">
            <v>16730762</v>
          </cell>
          <cell r="BW48">
            <v>16778631</v>
          </cell>
          <cell r="BX48">
            <v>1369524</v>
          </cell>
          <cell r="BY48">
            <v>1442376</v>
          </cell>
          <cell r="BZ48">
            <v>1532628</v>
          </cell>
          <cell r="CA48">
            <v>1578313</v>
          </cell>
          <cell r="CB48">
            <v>1691552</v>
          </cell>
          <cell r="CC48">
            <v>1773903</v>
          </cell>
          <cell r="CD48">
            <v>1837100</v>
          </cell>
          <cell r="CE48">
            <v>1749420</v>
          </cell>
          <cell r="CF48">
            <v>1819236</v>
          </cell>
          <cell r="CG48">
            <v>1924193</v>
          </cell>
          <cell r="CH48">
            <v>1999780</v>
          </cell>
          <cell r="CI48">
            <v>463610</v>
          </cell>
          <cell r="CJ48">
            <v>729433</v>
          </cell>
          <cell r="CK48">
            <v>870546</v>
          </cell>
          <cell r="CL48">
            <v>925355</v>
          </cell>
          <cell r="CM48">
            <v>795096</v>
          </cell>
          <cell r="CN48">
            <v>966429</v>
          </cell>
          <cell r="CO48">
            <v>562347</v>
          </cell>
          <cell r="CP48">
            <v>1068434</v>
          </cell>
          <cell r="CQ48">
            <v>1054060</v>
          </cell>
          <cell r="CR48">
            <v>1187461</v>
          </cell>
          <cell r="CS48">
            <v>1325354</v>
          </cell>
          <cell r="CT48">
            <v>1403073</v>
          </cell>
          <cell r="CU48">
            <v>1410759</v>
          </cell>
          <cell r="CV48">
            <v>1542883</v>
          </cell>
          <cell r="CW48">
            <v>1586460</v>
          </cell>
          <cell r="CX48">
            <v>1615215</v>
          </cell>
          <cell r="CY48">
            <v>1587672</v>
          </cell>
          <cell r="CZ48">
            <v>1606209</v>
          </cell>
          <cell r="DA48">
            <v>1551228</v>
          </cell>
          <cell r="DB48">
            <v>1567820</v>
          </cell>
          <cell r="DC48">
            <v>1567820</v>
          </cell>
          <cell r="DD48">
            <v>1089376</v>
          </cell>
          <cell r="DE48">
            <v>1258313</v>
          </cell>
          <cell r="DF48">
            <v>1241702</v>
          </cell>
          <cell r="DG48"/>
          <cell r="DH48">
            <v>682009</v>
          </cell>
          <cell r="DI48">
            <v>355645</v>
          </cell>
          <cell r="DJ48"/>
          <cell r="DK48">
            <v>1037654</v>
          </cell>
          <cell r="DL48">
            <v>635125</v>
          </cell>
          <cell r="DM48">
            <v>1055262</v>
          </cell>
          <cell r="DN48">
            <v>668126</v>
          </cell>
          <cell r="DO48">
            <v>1723388</v>
          </cell>
          <cell r="DP48">
            <v>-163951</v>
          </cell>
          <cell r="DQ48">
            <v>9030469</v>
          </cell>
        </row>
        <row r="49">
          <cell r="B49" t="str">
            <v>Access Bank</v>
          </cell>
          <cell r="C49">
            <v>14.564949</v>
          </cell>
          <cell r="D49">
            <v>3.4919609999999999</v>
          </cell>
          <cell r="E49">
            <v>9.7129359999999991</v>
          </cell>
          <cell r="F49">
            <v>1.6620740000000001</v>
          </cell>
          <cell r="G49">
            <v>1.6620740000000001</v>
          </cell>
          <cell r="H49">
            <v>1.775574</v>
          </cell>
          <cell r="I49">
            <v>7.4114300000000002</v>
          </cell>
          <cell r="J49">
            <v>8.3070000000000005E-2</v>
          </cell>
          <cell r="K49">
            <v>0.22700100000000001</v>
          </cell>
          <cell r="L49"/>
          <cell r="M49">
            <v>2.1740044594178707E-3</v>
          </cell>
          <cell r="N49">
            <v>2.0931063942793062E-3</v>
          </cell>
          <cell r="O49">
            <v>2.0484209366629716E-3</v>
          </cell>
          <cell r="P49">
            <v>2.0516286544976191E-3</v>
          </cell>
          <cell r="Q49">
            <v>1.8964658226664458E-3</v>
          </cell>
          <cell r="R49">
            <v>1.8007378023300142E-3</v>
          </cell>
          <cell r="S49">
            <v>3.054236376745398E-3</v>
          </cell>
          <cell r="T49"/>
          <cell r="U49">
            <v>2.3363761415152924E-3</v>
          </cell>
          <cell r="V49">
            <v>1.1149248376919423E-3</v>
          </cell>
          <cell r="W49">
            <v>2.1699716165038069E-3</v>
          </cell>
          <cell r="X49">
            <v>2.0156656202345133E-3</v>
          </cell>
          <cell r="Y49">
            <v>1.8881116455626477E-3</v>
          </cell>
          <cell r="Z49">
            <v>0.27315406724012725</v>
          </cell>
          <cell r="AA49">
            <v>3.2689800719100444E-2</v>
          </cell>
          <cell r="AB49">
            <v>0.22425820658091625</v>
          </cell>
          <cell r="AC49">
            <v>0.22425820658091625</v>
          </cell>
          <cell r="AD49">
            <v>0.58081941958569705</v>
          </cell>
          <cell r="AE49">
            <v>0.69243515762290009</v>
          </cell>
          <cell r="AF49">
            <v>3.9635061323302856E-2</v>
          </cell>
          <cell r="AG49">
            <v>0.40305436861451394</v>
          </cell>
          <cell r="AH49">
            <v>0.10983759783971234</v>
          </cell>
          <cell r="AI49">
            <v>4.0738858187861778E-2</v>
          </cell>
          <cell r="AJ49">
            <v>6.9098739651850566E-2</v>
          </cell>
          <cell r="AK49">
            <v>0.35951652517838067</v>
          </cell>
          <cell r="AL49">
            <v>1.8438414175197233E-4</v>
          </cell>
          <cell r="AM49">
            <v>2.6865382050873556E-3</v>
          </cell>
          <cell r="AN49">
            <v>1.0641207063108325E-3</v>
          </cell>
          <cell r="AO49">
            <v>14564949</v>
          </cell>
          <cell r="AP49">
            <v>14013295</v>
          </cell>
          <cell r="AQ49">
            <v>13211421</v>
          </cell>
          <cell r="AR49">
            <v>12244938</v>
          </cell>
          <cell r="AS49">
            <v>11114886</v>
          </cell>
          <cell r="AT49">
            <v>9835380</v>
          </cell>
          <cell r="AU49">
            <v>10147491</v>
          </cell>
          <cell r="AV49">
            <v>11016375</v>
          </cell>
          <cell r="AW49">
            <v>10448828</v>
          </cell>
          <cell r="AX49">
            <v>9704724</v>
          </cell>
          <cell r="AY49">
            <v>9318142</v>
          </cell>
          <cell r="AZ49">
            <v>9574020</v>
          </cell>
          <cell r="BA49">
            <v>10039705</v>
          </cell>
          <cell r="BB49">
            <v>10492739</v>
          </cell>
          <cell r="BC49">
            <v>10235524</v>
          </cell>
          <cell r="BD49">
            <v>10105088</v>
          </cell>
          <cell r="BE49">
            <v>10119596</v>
          </cell>
          <cell r="BF49">
            <v>9977176</v>
          </cell>
          <cell r="BG49">
            <v>10295352</v>
          </cell>
          <cell r="BH49">
            <v>10137915</v>
          </cell>
          <cell r="BI49">
            <v>9885064</v>
          </cell>
          <cell r="BJ49">
            <v>10603271</v>
          </cell>
          <cell r="BK49">
            <v>10465400</v>
          </cell>
          <cell r="BL49">
            <v>10351824</v>
          </cell>
          <cell r="BM49">
            <v>9973356</v>
          </cell>
          <cell r="BN49">
            <v>10507615</v>
          </cell>
          <cell r="BO49">
            <v>10533322</v>
          </cell>
          <cell r="BP49">
            <v>10803306</v>
          </cell>
          <cell r="BQ49">
            <v>10546605</v>
          </cell>
          <cell r="BR49">
            <v>10300961</v>
          </cell>
          <cell r="BS49">
            <v>10239922</v>
          </cell>
          <cell r="BT49">
            <v>9678121</v>
          </cell>
          <cell r="BU49">
            <v>8935515</v>
          </cell>
          <cell r="BV49">
            <v>9268777</v>
          </cell>
          <cell r="BW49">
            <v>9657867</v>
          </cell>
          <cell r="BX49">
            <v>1775574</v>
          </cell>
          <cell r="BY49">
            <v>1650142</v>
          </cell>
          <cell r="BZ49">
            <v>1548572</v>
          </cell>
          <cell r="CA49">
            <v>1767517</v>
          </cell>
          <cell r="CB49">
            <v>1594829</v>
          </cell>
          <cell r="CC49">
            <v>1498504</v>
          </cell>
          <cell r="CD49">
            <v>1412615</v>
          </cell>
          <cell r="CE49">
            <v>1777892</v>
          </cell>
          <cell r="CF49">
            <v>1765576</v>
          </cell>
          <cell r="CG49">
            <v>1815489</v>
          </cell>
          <cell r="CH49">
            <v>1817951</v>
          </cell>
          <cell r="CI49">
            <v>1905495</v>
          </cell>
          <cell r="CJ49">
            <v>1900802</v>
          </cell>
          <cell r="CK49">
            <v>1911485</v>
          </cell>
          <cell r="CL49">
            <v>1928586</v>
          </cell>
          <cell r="CM49">
            <v>2063479</v>
          </cell>
          <cell r="CN49">
            <v>2041690</v>
          </cell>
          <cell r="CO49">
            <v>2053824</v>
          </cell>
          <cell r="CP49">
            <v>2132336</v>
          </cell>
          <cell r="CQ49">
            <v>2074929</v>
          </cell>
          <cell r="CR49">
            <v>2073144</v>
          </cell>
          <cell r="CS49">
            <v>2088544</v>
          </cell>
          <cell r="CT49">
            <v>2073408</v>
          </cell>
          <cell r="CU49">
            <v>2154496</v>
          </cell>
          <cell r="CV49">
            <v>2159748</v>
          </cell>
          <cell r="CW49">
            <v>2080839</v>
          </cell>
          <cell r="CX49">
            <v>2032789</v>
          </cell>
          <cell r="CY49">
            <v>2044903</v>
          </cell>
          <cell r="CZ49">
            <v>1975069</v>
          </cell>
          <cell r="DA49">
            <v>1957169</v>
          </cell>
          <cell r="DB49">
            <v>1914759</v>
          </cell>
          <cell r="DC49">
            <v>1914759</v>
          </cell>
          <cell r="DD49">
            <v>1929129</v>
          </cell>
          <cell r="DE49">
            <v>1905126</v>
          </cell>
          <cell r="DF49">
            <v>1869047</v>
          </cell>
          <cell r="DG49"/>
          <cell r="DH49">
            <v>428679</v>
          </cell>
          <cell r="DI49">
            <v>309380</v>
          </cell>
          <cell r="DJ49"/>
          <cell r="DK49">
            <v>738059</v>
          </cell>
          <cell r="DL49">
            <v>511058</v>
          </cell>
          <cell r="DM49">
            <v>56690</v>
          </cell>
          <cell r="DN49">
            <v>83961</v>
          </cell>
          <cell r="DO49">
            <v>140651</v>
          </cell>
          <cell r="DP49">
            <v>227001</v>
          </cell>
          <cell r="DQ49">
            <v>3491961</v>
          </cell>
        </row>
        <row r="50">
          <cell r="B50" t="str">
            <v>Middle East Bank</v>
          </cell>
          <cell r="C50">
            <v>10.832611999999999</v>
          </cell>
          <cell r="D50">
            <v>5.437189</v>
          </cell>
          <cell r="E50">
            <v>9.1219459999999994</v>
          </cell>
          <cell r="F50">
            <v>1.351291</v>
          </cell>
          <cell r="G50">
            <v>1.374698</v>
          </cell>
          <cell r="H50">
            <v>1.481412</v>
          </cell>
          <cell r="I50">
            <v>5.6069810000000002</v>
          </cell>
          <cell r="J50">
            <v>4.0808999999999998E-2</v>
          </cell>
          <cell r="K50">
            <v>0.116204</v>
          </cell>
          <cell r="L50"/>
          <cell r="M50">
            <v>1.8191114200216949E-3</v>
          </cell>
          <cell r="N50">
            <v>1.9129720768462041E-3</v>
          </cell>
          <cell r="O50">
            <v>1.8806391277339236E-3</v>
          </cell>
          <cell r="P50">
            <v>1.8209353142445543E-3</v>
          </cell>
          <cell r="Q50">
            <v>1.8384441104428977E-3</v>
          </cell>
          <cell r="R50">
            <v>1.8013977835241667E-3</v>
          </cell>
          <cell r="S50">
            <v>1.1338101159467694E-3</v>
          </cell>
          <cell r="T50"/>
          <cell r="U50">
            <v>1.7376687159764343E-3</v>
          </cell>
          <cell r="V50">
            <v>1.736003656205042E-3</v>
          </cell>
          <cell r="W50">
            <v>2.0379382616420448E-3</v>
          </cell>
          <cell r="X50">
            <v>1.6817272824466063E-3</v>
          </cell>
          <cell r="Y50">
            <v>9.6654255118242612E-4</v>
          </cell>
          <cell r="Z50">
            <v>0.11291832221000242</v>
          </cell>
          <cell r="AA50">
            <v>1.4776882570624953E-2</v>
          </cell>
          <cell r="AB50">
            <v>0.24517614737770646</v>
          </cell>
          <cell r="AC50">
            <v>0.24100153005690583</v>
          </cell>
          <cell r="AD50">
            <v>0.41989021748504696</v>
          </cell>
          <cell r="AE50">
            <v>0.65786055997199633</v>
          </cell>
          <cell r="AF50">
            <v>6.0684933024273656E-2</v>
          </cell>
          <cell r="AG50">
            <v>0.72484259873615409</v>
          </cell>
          <cell r="AH50">
            <v>0.11174836495046392</v>
          </cell>
          <cell r="AI50">
            <v>6.3787553311426576E-2</v>
          </cell>
          <cell r="AJ50">
            <v>4.7960811639037343E-2</v>
          </cell>
          <cell r="AK50">
            <v>0.59605581966830323</v>
          </cell>
          <cell r="AL50">
            <v>2.4870156383086741E-3</v>
          </cell>
          <cell r="AM50">
            <v>7.0906945316914283E-4</v>
          </cell>
          <cell r="AN50">
            <v>1.8359287810469425E-3</v>
          </cell>
          <cell r="AO50">
            <v>10832612</v>
          </cell>
          <cell r="AP50">
            <v>11977513</v>
          </cell>
          <cell r="AQ50">
            <v>11186376</v>
          </cell>
          <cell r="AR50">
            <v>10548437</v>
          </cell>
          <cell r="AS50">
            <v>10259401</v>
          </cell>
          <cell r="AT50">
            <v>9684410</v>
          </cell>
          <cell r="AU50">
            <v>11021603</v>
          </cell>
          <cell r="AV50">
            <v>11047315</v>
          </cell>
          <cell r="AW50">
            <v>10187423</v>
          </cell>
          <cell r="AX50">
            <v>8963839</v>
          </cell>
          <cell r="AY50">
            <v>8466284</v>
          </cell>
          <cell r="AZ50">
            <v>6913684</v>
          </cell>
          <cell r="BA50">
            <v>6607009</v>
          </cell>
          <cell r="BB50">
            <v>5620524</v>
          </cell>
          <cell r="BC50">
            <v>5360864</v>
          </cell>
          <cell r="BD50">
            <v>5343660</v>
          </cell>
          <cell r="BE50">
            <v>5165484</v>
          </cell>
          <cell r="BF50">
            <v>5090148</v>
          </cell>
          <cell r="BG50">
            <v>5121036</v>
          </cell>
          <cell r="BH50">
            <v>5092123</v>
          </cell>
          <cell r="BI50">
            <v>5249639</v>
          </cell>
          <cell r="BJ50">
            <v>5280693</v>
          </cell>
          <cell r="BK50">
            <v>5233522</v>
          </cell>
          <cell r="BL50">
            <v>5237919</v>
          </cell>
          <cell r="BM50">
            <v>5443993</v>
          </cell>
          <cell r="BN50">
            <v>5375994</v>
          </cell>
          <cell r="BO50">
            <v>5677553</v>
          </cell>
          <cell r="BP50">
            <v>6288542</v>
          </cell>
          <cell r="BQ50">
            <v>6192662</v>
          </cell>
          <cell r="BR50">
            <v>5836720</v>
          </cell>
          <cell r="BS50">
            <v>5936601</v>
          </cell>
          <cell r="BT50">
            <v>5906089</v>
          </cell>
          <cell r="BU50">
            <v>6153754</v>
          </cell>
          <cell r="BV50">
            <v>6204136</v>
          </cell>
          <cell r="BW50">
            <v>5765799</v>
          </cell>
          <cell r="BX50">
            <v>1481412</v>
          </cell>
          <cell r="BY50">
            <v>1440100</v>
          </cell>
          <cell r="BZ50">
            <v>1400069</v>
          </cell>
          <cell r="CA50">
            <v>1358025</v>
          </cell>
          <cell r="CB50">
            <v>1327137</v>
          </cell>
          <cell r="CC50">
            <v>1300810</v>
          </cell>
          <cell r="CD50">
            <v>1274338</v>
          </cell>
          <cell r="CE50">
            <v>1211034</v>
          </cell>
          <cell r="CF50">
            <v>1191351</v>
          </cell>
          <cell r="CG50">
            <v>1183564</v>
          </cell>
          <cell r="CH50">
            <v>1155784</v>
          </cell>
          <cell r="CI50">
            <v>1220672</v>
          </cell>
          <cell r="CJ50">
            <v>1218322</v>
          </cell>
          <cell r="CK50">
            <v>1192491</v>
          </cell>
          <cell r="CL50">
            <v>1157878</v>
          </cell>
          <cell r="CM50">
            <v>1061671</v>
          </cell>
          <cell r="CN50">
            <v>1083394</v>
          </cell>
          <cell r="CO50">
            <v>1098966</v>
          </cell>
          <cell r="CP50">
            <v>1161853</v>
          </cell>
          <cell r="CQ50">
            <v>1143420</v>
          </cell>
          <cell r="CR50">
            <v>1178364</v>
          </cell>
          <cell r="CS50">
            <v>1213931</v>
          </cell>
          <cell r="CT50">
            <v>1192109</v>
          </cell>
          <cell r="CU50">
            <v>1235641</v>
          </cell>
          <cell r="CV50">
            <v>1237851</v>
          </cell>
          <cell r="CW50">
            <v>1252646</v>
          </cell>
          <cell r="CX50">
            <v>1263462</v>
          </cell>
          <cell r="CY50">
            <v>1197477</v>
          </cell>
          <cell r="CZ50">
            <v>1193546</v>
          </cell>
          <cell r="DA50">
            <v>1211872</v>
          </cell>
          <cell r="DB50">
            <v>1233695</v>
          </cell>
          <cell r="DC50">
            <v>1233695</v>
          </cell>
          <cell r="DD50">
            <v>1216395</v>
          </cell>
          <cell r="DE50">
            <v>1169933</v>
          </cell>
          <cell r="DF50">
            <v>1175205</v>
          </cell>
          <cell r="DG50"/>
          <cell r="DH50">
            <v>165535</v>
          </cell>
          <cell r="DI50">
            <v>228699</v>
          </cell>
          <cell r="DJ50"/>
          <cell r="DK50">
            <v>394234</v>
          </cell>
          <cell r="DL50">
            <v>259351</v>
          </cell>
          <cell r="DM50">
            <v>250170</v>
          </cell>
          <cell r="DN50">
            <v>94967</v>
          </cell>
          <cell r="DO50">
            <v>345137</v>
          </cell>
          <cell r="DP50">
            <v>81343</v>
          </cell>
          <cell r="DQ50">
            <v>5437189</v>
          </cell>
        </row>
        <row r="51">
          <cell r="B51" t="str">
            <v>Spire Bank</v>
          </cell>
          <cell r="C51">
            <v>3.5460669999999999</v>
          </cell>
          <cell r="D51">
            <v>1.7457400000000001</v>
          </cell>
          <cell r="E51">
            <v>1.938431</v>
          </cell>
          <cell r="F51">
            <v>-0.78997600000000001</v>
          </cell>
          <cell r="G51">
            <v>-0.76042699999999996</v>
          </cell>
          <cell r="H51">
            <v>9.554E-3</v>
          </cell>
          <cell r="I51">
            <v>2.363893</v>
          </cell>
          <cell r="J51">
            <v>5.4809999999999998E-3</v>
          </cell>
          <cell r="K51">
            <v>-0.40063799999999999</v>
          </cell>
          <cell r="L51"/>
          <cell r="M51">
            <v>3.3757978709973832E-4</v>
          </cell>
          <cell r="N51">
            <v>4.3462748054179736E-4</v>
          </cell>
          <cell r="O51">
            <v>0</v>
          </cell>
          <cell r="P51">
            <v>-3.4659805621460311E-4</v>
          </cell>
          <cell r="Q51">
            <v>-2.3365803577224138E-4</v>
          </cell>
          <cell r="R51">
            <v>-1.4727627550347605E-4</v>
          </cell>
          <cell r="S51">
            <v>-1.2604298220518799E-4</v>
          </cell>
          <cell r="T51"/>
          <cell r="U51">
            <v>5.6882769277219621E-4</v>
          </cell>
          <cell r="V51">
            <v>5.5738563121189826E-4</v>
          </cell>
          <cell r="W51">
            <v>4.3306578469693314E-4</v>
          </cell>
          <cell r="X51">
            <v>1.0845883830085674E-5</v>
          </cell>
          <cell r="Y51">
            <v>-3.3323609739821765E-3</v>
          </cell>
          <cell r="Z51">
            <v>-168.73686414067407</v>
          </cell>
          <cell r="AA51">
            <v>-0.45461972376720461</v>
          </cell>
          <cell r="AB51">
            <v>-0.32168418790529013</v>
          </cell>
          <cell r="AC51">
            <v>-0.33418433067824982</v>
          </cell>
          <cell r="AD51">
            <v>0.50666818485887932</v>
          </cell>
          <cell r="AE51">
            <v>6.0046399749498285</v>
          </cell>
          <cell r="AF51">
            <v>0.61716644466814119</v>
          </cell>
          <cell r="AG51">
            <v>0.8684186384460697</v>
          </cell>
          <cell r="AH51">
            <v>5.9342002406724326E-2</v>
          </cell>
          <cell r="AI51">
            <v>1.9347017364536413E-2</v>
          </cell>
          <cell r="AJ51">
            <v>3.9994985042187917E-2</v>
          </cell>
          <cell r="AK51">
            <v>0.90059434666490579</v>
          </cell>
          <cell r="AL51">
            <v>3.159289401172991E-4</v>
          </cell>
          <cell r="AM51">
            <v>0</v>
          </cell>
          <cell r="AN51">
            <v>1.9850274594209588E-4</v>
          </cell>
          <cell r="AO51">
            <v>3546067</v>
          </cell>
          <cell r="AP51">
            <v>3713690</v>
          </cell>
          <cell r="AQ51">
            <v>0</v>
          </cell>
          <cell r="AR51">
            <v>4226650</v>
          </cell>
          <cell r="AS51">
            <v>4514148</v>
          </cell>
          <cell r="AT51">
            <v>4679366</v>
          </cell>
          <cell r="AU51">
            <v>5114288</v>
          </cell>
          <cell r="AV51">
            <v>6195518</v>
          </cell>
          <cell r="AW51">
            <v>6130265</v>
          </cell>
          <cell r="AX51">
            <v>6535587</v>
          </cell>
          <cell r="AY51">
            <v>6860301</v>
          </cell>
          <cell r="AZ51">
            <v>6663514</v>
          </cell>
          <cell r="BA51">
            <v>7377349</v>
          </cell>
          <cell r="BB51">
            <v>8516128</v>
          </cell>
          <cell r="BC51">
            <v>9223078</v>
          </cell>
          <cell r="BD51">
            <v>10827687</v>
          </cell>
          <cell r="BE51">
            <v>10965040</v>
          </cell>
          <cell r="BF51">
            <v>11203247</v>
          </cell>
          <cell r="BG51">
            <v>11147949</v>
          </cell>
          <cell r="BH51">
            <v>11686475</v>
          </cell>
          <cell r="BI51">
            <v>13074106</v>
          </cell>
          <cell r="BJ51">
            <v>13185616</v>
          </cell>
          <cell r="BK51">
            <v>13802498</v>
          </cell>
          <cell r="BL51">
            <v>14204005</v>
          </cell>
          <cell r="BM51">
            <v>14382397</v>
          </cell>
          <cell r="BN51">
            <v>15107721</v>
          </cell>
          <cell r="BO51">
            <v>14469562</v>
          </cell>
          <cell r="BP51">
            <v>15826494</v>
          </cell>
          <cell r="BQ51">
            <v>16857598</v>
          </cell>
          <cell r="BR51">
            <v>16800655</v>
          </cell>
          <cell r="BS51">
            <v>16589359</v>
          </cell>
          <cell r="BT51">
            <v>17019940</v>
          </cell>
          <cell r="BU51">
            <v>16250564</v>
          </cell>
          <cell r="BV51">
            <v>16544140</v>
          </cell>
          <cell r="BW51">
            <v>15562476</v>
          </cell>
          <cell r="BX51">
            <v>9554</v>
          </cell>
          <cell r="BY51">
            <v>224483</v>
          </cell>
          <cell r="BZ51">
            <v>0</v>
          </cell>
          <cell r="CA51">
            <v>-2623862</v>
          </cell>
          <cell r="CB51">
            <v>-2324570</v>
          </cell>
          <cell r="CC51">
            <v>-2083344</v>
          </cell>
          <cell r="CD51">
            <v>-1819961</v>
          </cell>
          <cell r="CE51">
            <v>-1320406</v>
          </cell>
          <cell r="CF51">
            <v>-1098807</v>
          </cell>
          <cell r="CG51">
            <v>-806676</v>
          </cell>
          <cell r="CH51">
            <v>-551990</v>
          </cell>
          <cell r="CI51">
            <v>-291997</v>
          </cell>
          <cell r="CJ51">
            <v>1530</v>
          </cell>
          <cell r="CK51">
            <v>-923614</v>
          </cell>
          <cell r="CL51">
            <v>-1029954</v>
          </cell>
          <cell r="CM51">
            <v>551632</v>
          </cell>
          <cell r="CN51">
            <v>768190</v>
          </cell>
          <cell r="CO51">
            <v>992269</v>
          </cell>
          <cell r="CP51">
            <v>1187760</v>
          </cell>
          <cell r="CQ51">
            <v>1425436</v>
          </cell>
          <cell r="CR51">
            <v>1628858</v>
          </cell>
          <cell r="CS51">
            <v>1717309</v>
          </cell>
          <cell r="CT51">
            <v>1817222</v>
          </cell>
          <cell r="CU51">
            <v>2037416</v>
          </cell>
          <cell r="CV51">
            <v>2182475</v>
          </cell>
          <cell r="CW51">
            <v>1933604</v>
          </cell>
          <cell r="CX51">
            <v>2068854</v>
          </cell>
          <cell r="CY51">
            <v>1993347</v>
          </cell>
          <cell r="CZ51">
            <v>2106331</v>
          </cell>
          <cell r="DA51">
            <v>1718831</v>
          </cell>
          <cell r="DB51">
            <v>1154947</v>
          </cell>
          <cell r="DC51">
            <v>1154947</v>
          </cell>
          <cell r="DD51">
            <v>1526979</v>
          </cell>
          <cell r="DE51">
            <v>1408728</v>
          </cell>
          <cell r="DF51">
            <v>1371482</v>
          </cell>
          <cell r="DG51"/>
          <cell r="DH51">
            <v>35598</v>
          </cell>
          <cell r="DI51">
            <v>34661</v>
          </cell>
          <cell r="DJ51"/>
          <cell r="DK51">
            <v>70259</v>
          </cell>
          <cell r="DL51">
            <v>421880</v>
          </cell>
          <cell r="DM51">
            <v>2016297</v>
          </cell>
          <cell r="DN51">
            <v>305506</v>
          </cell>
          <cell r="DO51">
            <v>2321803</v>
          </cell>
          <cell r="DP51">
            <v>-403028</v>
          </cell>
          <cell r="DQ51">
            <v>1745740</v>
          </cell>
        </row>
        <row r="52">
          <cell r="B52" t="str">
            <v>Total - Tier 3</v>
          </cell>
          <cell r="C52">
            <v>563.08162400000003</v>
          </cell>
          <cell r="D52">
            <v>280.72604099999995</v>
          </cell>
          <cell r="E52">
            <v>393.00674099999992</v>
          </cell>
          <cell r="F52">
            <v>54.727433999999995</v>
          </cell>
          <cell r="G52">
            <v>67.174938999999995</v>
          </cell>
          <cell r="H52">
            <v>79.137946999999983</v>
          </cell>
          <cell r="I52">
            <v>362.84963899999997</v>
          </cell>
          <cell r="J52">
            <v>1.7520830000000005</v>
          </cell>
          <cell r="K52">
            <v>2.2698370000000003</v>
          </cell>
          <cell r="L52"/>
          <cell r="M52">
            <v>8.9321716084034955E-2</v>
          </cell>
          <cell r="N52">
            <v>9.0845236289074843E-2</v>
          </cell>
          <cell r="O52">
            <v>8.9562388468517967E-2</v>
          </cell>
          <cell r="P52">
            <v>8.9662209491995881E-2</v>
          </cell>
          <cell r="Q52">
            <v>9.1204408296830894E-2</v>
          </cell>
          <cell r="R52">
            <v>9.1966849426351721E-2</v>
          </cell>
          <cell r="S52">
            <v>9.0288445383396934E-2</v>
          </cell>
          <cell r="T52">
            <v>0</v>
          </cell>
          <cell r="U52">
            <v>9.0324413222407043E-2</v>
          </cell>
          <cell r="V52">
            <v>8.9631137260074378E-2</v>
          </cell>
          <cell r="W52">
            <v>8.7801821515622352E-2</v>
          </cell>
          <cell r="X52">
            <v>8.9838913514075455E-2</v>
          </cell>
          <cell r="Y52">
            <v>1.8879677504632063E-2</v>
          </cell>
          <cell r="Z52">
            <v>4.8591462310662879E-2</v>
          </cell>
          <cell r="AA52">
            <v>7.0015576889969327E-3</v>
          </cell>
          <cell r="AB52">
            <v>0.18513161315285201</v>
          </cell>
          <cell r="AC52">
            <v>0.15082675609331389</v>
          </cell>
          <cell r="AD52">
            <v>0.33207145031468149</v>
          </cell>
          <cell r="AE52">
            <v>0.72184986274831564</v>
          </cell>
          <cell r="AF52">
            <v>0.17640937372956852</v>
          </cell>
          <cell r="AG52">
            <v>0.56245517616452845</v>
          </cell>
          <cell r="AH52">
            <v>0.10750498496083218</v>
          </cell>
          <cell r="AI52">
            <v>4.8279091294074747E-2</v>
          </cell>
          <cell r="AJ52">
            <v>5.9225893666757429E-2</v>
          </cell>
          <cell r="AK52">
            <v>0.71430337374289465</v>
          </cell>
          <cell r="AL52">
            <v>6.6053473154381467E-2</v>
          </cell>
          <cell r="AM52">
            <v>3.4216235514344155E-2</v>
          </cell>
          <cell r="AN52">
            <v>5.8034805571170599E-2</v>
          </cell>
          <cell r="AO52">
            <v>563081624</v>
          </cell>
          <cell r="AP52">
            <v>560488961</v>
          </cell>
          <cell r="AQ52">
            <v>541882206</v>
          </cell>
          <cell r="AR52">
            <v>529077294</v>
          </cell>
          <cell r="AS52">
            <v>523052390</v>
          </cell>
          <cell r="AT52">
            <v>516897668</v>
          </cell>
          <cell r="AU52">
            <v>517612527</v>
          </cell>
          <cell r="AV52">
            <v>476570875</v>
          </cell>
          <cell r="AW52">
            <v>476501338</v>
          </cell>
          <cell r="AX52">
            <v>455114258</v>
          </cell>
          <cell r="AY52">
            <v>453055395</v>
          </cell>
          <cell r="AZ52">
            <v>429636547</v>
          </cell>
          <cell r="BA52">
            <v>431309812</v>
          </cell>
          <cell r="BB52">
            <v>421866887</v>
          </cell>
          <cell r="BC52">
            <v>423956044</v>
          </cell>
          <cell r="BD52">
            <v>410947884</v>
          </cell>
          <cell r="BE52">
            <v>420498611</v>
          </cell>
          <cell r="BF52">
            <v>404009782</v>
          </cell>
          <cell r="BG52">
            <v>413750891</v>
          </cell>
          <cell r="BH52">
            <v>409126309</v>
          </cell>
          <cell r="BI52">
            <v>419051226</v>
          </cell>
          <cell r="BJ52">
            <v>409419179</v>
          </cell>
          <cell r="BK52">
            <v>405970076</v>
          </cell>
          <cell r="BL52">
            <v>414519602</v>
          </cell>
          <cell r="BM52">
            <v>408700759</v>
          </cell>
          <cell r="BN52">
            <v>414163443</v>
          </cell>
          <cell r="BO52">
            <v>413506368</v>
          </cell>
          <cell r="BP52">
            <v>410124244</v>
          </cell>
          <cell r="BQ52">
            <v>404440144</v>
          </cell>
          <cell r="BR52">
            <v>390673793</v>
          </cell>
          <cell r="BS52">
            <v>382621672</v>
          </cell>
          <cell r="BT52">
            <v>358363597</v>
          </cell>
          <cell r="BU52">
            <v>341990171</v>
          </cell>
          <cell r="BV52">
            <v>329980839</v>
          </cell>
          <cell r="BW52">
            <v>319172463</v>
          </cell>
          <cell r="BX52">
            <v>79137947</v>
          </cell>
          <cell r="BY52">
            <v>80957305</v>
          </cell>
          <cell r="BZ52">
            <v>80076607</v>
          </cell>
          <cell r="CA52">
            <v>77178812</v>
          </cell>
          <cell r="CB52">
            <v>77763092</v>
          </cell>
          <cell r="CC52">
            <v>76533943</v>
          </cell>
          <cell r="CD52">
            <v>75865394</v>
          </cell>
          <cell r="CE52">
            <v>75146500</v>
          </cell>
          <cell r="CF52">
            <v>72975961</v>
          </cell>
          <cell r="CG52">
            <v>69805190</v>
          </cell>
          <cell r="CH52">
            <v>69699440</v>
          </cell>
          <cell r="CI52">
            <v>71696499</v>
          </cell>
          <cell r="CJ52">
            <v>71670560</v>
          </cell>
          <cell r="CK52">
            <v>70330759</v>
          </cell>
          <cell r="CL52">
            <v>67952908</v>
          </cell>
          <cell r="CM52">
            <v>67947746</v>
          </cell>
          <cell r="CN52">
            <v>69028440</v>
          </cell>
          <cell r="CO52">
            <v>70843549</v>
          </cell>
          <cell r="CP52">
            <v>74682041</v>
          </cell>
          <cell r="CQ52">
            <v>75249051</v>
          </cell>
          <cell r="CR52">
            <v>74546628</v>
          </cell>
          <cell r="CS52">
            <v>91512918</v>
          </cell>
          <cell r="CT52">
            <v>71846469</v>
          </cell>
          <cell r="CU52">
            <v>70378124</v>
          </cell>
          <cell r="CV52">
            <v>69555263</v>
          </cell>
          <cell r="CW52">
            <v>66091234</v>
          </cell>
          <cell r="CX52">
            <v>64997357</v>
          </cell>
          <cell r="CY52">
            <v>62851678</v>
          </cell>
          <cell r="CZ52">
            <v>62796593</v>
          </cell>
          <cell r="DA52">
            <v>60155212</v>
          </cell>
          <cell r="DB52">
            <v>54952778</v>
          </cell>
          <cell r="DC52">
            <v>54526306</v>
          </cell>
          <cell r="DD52">
            <v>51217059</v>
          </cell>
          <cell r="DE52">
            <v>48413960</v>
          </cell>
          <cell r="DF52">
            <v>47172657</v>
          </cell>
          <cell r="DG52">
            <v>0</v>
          </cell>
          <cell r="DH52">
            <v>6044594</v>
          </cell>
          <cell r="DI52">
            <v>12158097</v>
          </cell>
          <cell r="DJ52">
            <v>0</v>
          </cell>
          <cell r="DK52">
            <v>18202691</v>
          </cell>
          <cell r="DL52">
            <v>13139610</v>
          </cell>
          <cell r="DM52">
            <v>30922506</v>
          </cell>
          <cell r="DN52">
            <v>24055219</v>
          </cell>
          <cell r="DO52">
            <v>54977725</v>
          </cell>
          <cell r="DP52">
            <v>1934117</v>
          </cell>
          <cell r="DQ52">
            <v>280726041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DH53"/>
          <cell r="DI53"/>
          <cell r="DL53"/>
          <cell r="DM53"/>
          <cell r="DN53"/>
          <cell r="DQ53"/>
        </row>
        <row r="54">
          <cell r="B54" t="str">
            <v>TOTAL/ Average</v>
          </cell>
          <cell r="C54">
            <v>6233.991497</v>
          </cell>
          <cell r="D54">
            <v>3132.014717</v>
          </cell>
          <cell r="E54">
            <v>4476.06592</v>
          </cell>
          <cell r="F54">
            <v>789.27956600000005</v>
          </cell>
          <cell r="G54">
            <v>925.61498299999994</v>
          </cell>
          <cell r="H54">
            <v>880.88717799999995</v>
          </cell>
          <cell r="I54">
            <v>4789.4541649999992</v>
          </cell>
          <cell r="J54">
            <v>31.908577000000001</v>
          </cell>
          <cell r="K54">
            <v>120.22647100000003</v>
          </cell>
          <cell r="L54">
            <v>0</v>
          </cell>
          <cell r="M54">
            <v>1</v>
          </cell>
          <cell r="N54">
            <v>0.99999999999999967</v>
          </cell>
          <cell r="O54">
            <v>1</v>
          </cell>
          <cell r="P54">
            <v>1</v>
          </cell>
          <cell r="Q54">
            <v>0.99999999999999989</v>
          </cell>
          <cell r="R54">
            <v>1</v>
          </cell>
          <cell r="S54">
            <v>1</v>
          </cell>
          <cell r="T54"/>
          <cell r="U54">
            <v>1.0000000000000002</v>
          </cell>
          <cell r="V54">
            <v>1</v>
          </cell>
          <cell r="W54">
            <v>1</v>
          </cell>
          <cell r="X54">
            <v>1</v>
          </cell>
          <cell r="Y54">
            <v>0.99999999999999978</v>
          </cell>
          <cell r="Z54">
            <v>0.19873370103969334</v>
          </cell>
          <cell r="AA54">
            <v>2.8779700881642774E-2</v>
          </cell>
          <cell r="AB54">
            <v>0.19326105879958871</v>
          </cell>
          <cell r="AC54">
            <v>0.16479530627265127</v>
          </cell>
          <cell r="AD54">
            <v>0.33692446637494228</v>
          </cell>
          <cell r="AE54">
            <v>0.4427030756578072</v>
          </cell>
          <cell r="AF54">
            <v>0.12981728912279294</v>
          </cell>
          <cell r="AG54">
            <v>0.51546435277659575</v>
          </cell>
          <cell r="AH54">
            <v>0.10724616394750401</v>
          </cell>
          <cell r="AI54">
            <v>3.4423056567532501E-2</v>
          </cell>
          <cell r="AJ54">
            <v>7.2823107379971511E-2</v>
          </cell>
          <cell r="AK54">
            <v>0.69972488631266627</v>
          </cell>
          <cell r="AL54">
            <v>0.99968407105988266</v>
          </cell>
          <cell r="AM54">
            <v>0.99667530165860951</v>
          </cell>
          <cell r="AN54">
            <v>0.99862738093479708</v>
          </cell>
          <cell r="AO54">
            <v>6233991497</v>
          </cell>
          <cell r="AP54">
            <v>6098521279</v>
          </cell>
          <cell r="AQ54">
            <v>6018291091</v>
          </cell>
          <cell r="AR54">
            <v>5797873831</v>
          </cell>
          <cell r="AS54">
            <v>5663284680</v>
          </cell>
          <cell r="AT54">
            <v>5508799112</v>
          </cell>
          <cell r="AU54">
            <v>5405746496</v>
          </cell>
          <cell r="AV54">
            <v>5216455108</v>
          </cell>
          <cell r="AW54">
            <v>5185805074</v>
          </cell>
          <cell r="AX54">
            <v>4972082036</v>
          </cell>
          <cell r="AY54">
            <v>4809995893</v>
          </cell>
          <cell r="AZ54">
            <v>4723759614</v>
          </cell>
          <cell r="BA54">
            <v>4634502440</v>
          </cell>
          <cell r="BB54">
            <v>4316544802</v>
          </cell>
          <cell r="BC54">
            <v>3971216582</v>
          </cell>
          <cell r="BD54">
            <v>4348797885</v>
          </cell>
          <cell r="BE54">
            <v>4010760709</v>
          </cell>
          <cell r="BF54">
            <v>3828579689</v>
          </cell>
          <cell r="BG54">
            <v>3810113858</v>
          </cell>
          <cell r="BH54">
            <v>3787939032</v>
          </cell>
          <cell r="BI54">
            <v>3718328587</v>
          </cell>
          <cell r="BJ54">
            <v>3614256609</v>
          </cell>
          <cell r="BK54">
            <v>3505329838</v>
          </cell>
          <cell r="BL54">
            <v>3543749847</v>
          </cell>
          <cell r="BM54">
            <v>3437789852</v>
          </cell>
          <cell r="BN54">
            <v>3325278228</v>
          </cell>
          <cell r="BO54">
            <v>3295667304</v>
          </cell>
          <cell r="BP54">
            <v>3187533317</v>
          </cell>
          <cell r="BQ54">
            <v>3154245533</v>
          </cell>
          <cell r="BR54">
            <v>2973920174</v>
          </cell>
          <cell r="BS54">
            <v>2863023794</v>
          </cell>
          <cell r="BT54">
            <v>2724462999</v>
          </cell>
          <cell r="BU54">
            <v>2624486759</v>
          </cell>
          <cell r="BV54">
            <v>2502841147</v>
          </cell>
          <cell r="BW54">
            <v>2433495538</v>
          </cell>
          <cell r="BX54">
            <v>880887178</v>
          </cell>
          <cell r="BY54">
            <v>896499150</v>
          </cell>
          <cell r="BZ54">
            <v>893432055</v>
          </cell>
          <cell r="CA54">
            <v>869920537</v>
          </cell>
          <cell r="CB54">
            <v>841471120</v>
          </cell>
          <cell r="CC54">
            <v>817116577</v>
          </cell>
          <cell r="CD54">
            <v>807463900</v>
          </cell>
          <cell r="CE54">
            <v>783669526</v>
          </cell>
          <cell r="CF54">
            <v>762970940</v>
          </cell>
          <cell r="CG54">
            <v>745822239</v>
          </cell>
          <cell r="CH54">
            <v>728517618</v>
          </cell>
          <cell r="CI54">
            <v>733913548</v>
          </cell>
          <cell r="CJ54">
            <v>652111456</v>
          </cell>
          <cell r="CK54">
            <v>683469643</v>
          </cell>
          <cell r="CL54">
            <v>621682040</v>
          </cell>
          <cell r="CM54">
            <v>640607064</v>
          </cell>
          <cell r="CN54">
            <v>601342860</v>
          </cell>
          <cell r="CO54">
            <v>605028951</v>
          </cell>
          <cell r="CP54">
            <v>616240724</v>
          </cell>
          <cell r="CQ54">
            <v>605814930</v>
          </cell>
          <cell r="CR54">
            <v>579790864</v>
          </cell>
          <cell r="CS54">
            <v>597340172</v>
          </cell>
          <cell r="CT54">
            <v>561821153</v>
          </cell>
          <cell r="CU54">
            <v>557486831</v>
          </cell>
          <cell r="CV54">
            <v>530770439</v>
          </cell>
          <cell r="CW54">
            <v>513140413</v>
          </cell>
          <cell r="CX54">
            <v>507395372</v>
          </cell>
          <cell r="CY54">
            <v>491686154</v>
          </cell>
          <cell r="CZ54">
            <v>488043270</v>
          </cell>
          <cell r="DA54">
            <v>477867067</v>
          </cell>
          <cell r="DB54">
            <v>452538251</v>
          </cell>
          <cell r="DC54">
            <v>452111779</v>
          </cell>
          <cell r="DD54">
            <v>439822307</v>
          </cell>
          <cell r="DE54">
            <v>411596767</v>
          </cell>
          <cell r="DF54">
            <v>395141595</v>
          </cell>
          <cell r="DG54">
            <v>0</v>
          </cell>
          <cell r="DH54">
            <v>88665677</v>
          </cell>
          <cell r="DI54">
            <v>174496206</v>
          </cell>
          <cell r="DJ54">
            <v>0</v>
          </cell>
          <cell r="DK54">
            <v>263161883</v>
          </cell>
          <cell r="DL54">
            <v>116502575</v>
          </cell>
          <cell r="DM54">
            <v>224612701</v>
          </cell>
          <cell r="DN54">
            <v>211135571</v>
          </cell>
          <cell r="DO54">
            <v>435748272</v>
          </cell>
          <cell r="DP54">
            <v>88154257</v>
          </cell>
          <cell r="DQ54">
            <v>3132014717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</row>
        <row r="57">
          <cell r="B57" t="str">
            <v>Jun 2022 (Ranking out of 9 banks)</v>
          </cell>
          <cell r="C57">
            <v>7</v>
          </cell>
          <cell r="D57">
            <v>8</v>
          </cell>
          <cell r="E57">
            <v>8</v>
          </cell>
          <cell r="F57">
            <v>5</v>
          </cell>
          <cell r="G57">
            <v>7</v>
          </cell>
          <cell r="H57">
            <v>5</v>
          </cell>
          <cell r="I57">
            <v>9</v>
          </cell>
          <cell r="J57">
            <v>9</v>
          </cell>
          <cell r="K57">
            <v>9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/>
          <cell r="S57"/>
          <cell r="T57" t="e">
            <v>#N/A</v>
          </cell>
          <cell r="U57">
            <v>7</v>
          </cell>
          <cell r="V57">
            <v>8</v>
          </cell>
          <cell r="W57">
            <v>8</v>
          </cell>
          <cell r="X57">
            <v>5</v>
          </cell>
          <cell r="Y57">
            <v>9</v>
          </cell>
          <cell r="Z57">
            <v>9</v>
          </cell>
          <cell r="AA57">
            <v>9</v>
          </cell>
          <cell r="AB57">
            <v>1</v>
          </cell>
          <cell r="AC57">
            <v>1</v>
          </cell>
          <cell r="AD57">
            <v>9</v>
          </cell>
          <cell r="AE57">
            <v>5</v>
          </cell>
          <cell r="AF57">
            <v>8</v>
          </cell>
          <cell r="AG57">
            <v>8</v>
          </cell>
          <cell r="AH57">
            <v>9</v>
          </cell>
          <cell r="AI57">
            <v>9</v>
          </cell>
          <cell r="AJ57">
            <v>9</v>
          </cell>
          <cell r="AK57">
            <v>7</v>
          </cell>
          <cell r="AL57">
            <v>9</v>
          </cell>
          <cell r="AM57">
            <v>5</v>
          </cell>
          <cell r="AN57">
            <v>9</v>
          </cell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</row>
        <row r="58">
          <cell r="B58" t="str">
            <v>Mar 2022 (Ranking out of 9 banks)</v>
          </cell>
          <cell r="C58">
            <v>7</v>
          </cell>
          <cell r="D58">
            <v>8</v>
          </cell>
          <cell r="E58">
            <v>8</v>
          </cell>
          <cell r="F58">
            <v>5</v>
          </cell>
          <cell r="G58">
            <v>7</v>
          </cell>
          <cell r="H58">
            <v>5</v>
          </cell>
          <cell r="I58">
            <v>9</v>
          </cell>
          <cell r="J58">
            <v>9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/>
          <cell r="T58" t="e">
            <v>#N/A</v>
          </cell>
          <cell r="U58">
            <v>7</v>
          </cell>
          <cell r="V58">
            <v>8</v>
          </cell>
          <cell r="W58">
            <v>8</v>
          </cell>
          <cell r="X58">
            <v>5</v>
          </cell>
          <cell r="Y58">
            <v>9</v>
          </cell>
          <cell r="Z58">
            <v>9</v>
          </cell>
          <cell r="AA58">
            <v>9</v>
          </cell>
          <cell r="AB58">
            <v>1</v>
          </cell>
          <cell r="AC58">
            <v>1</v>
          </cell>
          <cell r="AD58">
            <v>9</v>
          </cell>
          <cell r="AE58">
            <v>5</v>
          </cell>
          <cell r="AF58">
            <v>8</v>
          </cell>
          <cell r="AG58">
            <v>8</v>
          </cell>
          <cell r="AH58">
            <v>9</v>
          </cell>
          <cell r="AI58">
            <v>9</v>
          </cell>
          <cell r="AJ58">
            <v>9</v>
          </cell>
          <cell r="AK58">
            <v>7</v>
          </cell>
          <cell r="AL58">
            <v>9</v>
          </cell>
          <cell r="AM58">
            <v>5</v>
          </cell>
          <cell r="AN58">
            <v>9</v>
          </cell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</row>
        <row r="59">
          <cell r="B59" t="str">
            <v>Dec 2021 (Ranking out of 9 banks)</v>
          </cell>
          <cell r="C59">
            <v>7</v>
          </cell>
          <cell r="D59">
            <v>8</v>
          </cell>
          <cell r="E59">
            <v>9</v>
          </cell>
          <cell r="F59">
            <v>5</v>
          </cell>
          <cell r="G59">
            <v>6</v>
          </cell>
          <cell r="H59">
            <v>5</v>
          </cell>
          <cell r="I59">
            <v>8</v>
          </cell>
          <cell r="J59">
            <v>8</v>
          </cell>
          <cell r="K59">
            <v>9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/>
          <cell r="S59"/>
          <cell r="T59" t="e">
            <v>#N/A</v>
          </cell>
          <cell r="U59">
            <v>7</v>
          </cell>
          <cell r="V59">
            <v>8</v>
          </cell>
          <cell r="W59">
            <v>9</v>
          </cell>
          <cell r="X59">
            <v>5</v>
          </cell>
          <cell r="Y59">
            <v>9</v>
          </cell>
          <cell r="Z59">
            <v>9</v>
          </cell>
          <cell r="AA59">
            <v>9</v>
          </cell>
          <cell r="AB59">
            <v>2</v>
          </cell>
          <cell r="AC59">
            <v>1</v>
          </cell>
          <cell r="AD59">
            <v>9</v>
          </cell>
          <cell r="AE59">
            <v>4</v>
          </cell>
          <cell r="AF59">
            <v>9</v>
          </cell>
          <cell r="AG59">
            <v>9</v>
          </cell>
          <cell r="AH59">
            <v>9</v>
          </cell>
          <cell r="AI59">
            <v>9</v>
          </cell>
          <cell r="AJ59">
            <v>9</v>
          </cell>
          <cell r="AK59">
            <v>7</v>
          </cell>
          <cell r="AL59">
            <v>9</v>
          </cell>
          <cell r="AM59">
            <v>7</v>
          </cell>
          <cell r="AN59">
            <v>9</v>
          </cell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</row>
        <row r="60">
          <cell r="B60" t="str">
            <v>Sep 2021 (Ranking out of 9 banks)</v>
          </cell>
          <cell r="C60">
            <v>7</v>
          </cell>
          <cell r="D60">
            <v>8</v>
          </cell>
          <cell r="E60">
            <v>7</v>
          </cell>
          <cell r="F60">
            <v>5</v>
          </cell>
          <cell r="G60">
            <v>6</v>
          </cell>
          <cell r="H60">
            <v>5</v>
          </cell>
          <cell r="I60">
            <v>9</v>
          </cell>
          <cell r="J60">
            <v>8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/>
          <cell r="S60"/>
          <cell r="T60" t="e">
            <v>#N/A</v>
          </cell>
          <cell r="U60">
            <v>7</v>
          </cell>
          <cell r="V60">
            <v>8</v>
          </cell>
          <cell r="W60">
            <v>7</v>
          </cell>
          <cell r="X60"/>
          <cell r="Y60">
            <v>9</v>
          </cell>
          <cell r="Z60">
            <v>9</v>
          </cell>
          <cell r="AA60">
            <v>9</v>
          </cell>
          <cell r="AB60">
            <v>1</v>
          </cell>
          <cell r="AC60">
            <v>1</v>
          </cell>
          <cell r="AD60">
            <v>9</v>
          </cell>
          <cell r="AE60">
            <v>3</v>
          </cell>
          <cell r="AF60">
            <v>8</v>
          </cell>
          <cell r="AG60">
            <v>9</v>
          </cell>
          <cell r="AH60">
            <v>9</v>
          </cell>
          <cell r="AI60">
            <v>9</v>
          </cell>
          <cell r="AJ60">
            <v>9</v>
          </cell>
          <cell r="AK60">
            <v>7</v>
          </cell>
          <cell r="AL60">
            <v>9</v>
          </cell>
          <cell r="AM60">
            <v>7</v>
          </cell>
          <cell r="AN60">
            <v>7</v>
          </cell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</row>
        <row r="61">
          <cell r="B61" t="str">
            <v>Jun 2021 (Ranking out of 9 banks)</v>
          </cell>
          <cell r="C61">
            <v>8</v>
          </cell>
          <cell r="D61">
            <v>8</v>
          </cell>
          <cell r="E61">
            <v>8</v>
          </cell>
          <cell r="F61">
            <v>5</v>
          </cell>
          <cell r="G61">
            <v>6</v>
          </cell>
          <cell r="H61">
            <v>5</v>
          </cell>
          <cell r="I61">
            <v>9</v>
          </cell>
          <cell r="J61">
            <v>8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/>
          <cell r="S61"/>
          <cell r="T61" t="e">
            <v>#N/A</v>
          </cell>
          <cell r="U61">
            <v>8</v>
          </cell>
          <cell r="V61">
            <v>8</v>
          </cell>
          <cell r="W61">
            <v>8</v>
          </cell>
          <cell r="X61"/>
          <cell r="Y61">
            <v>9</v>
          </cell>
          <cell r="Z61">
            <v>9</v>
          </cell>
          <cell r="AA61">
            <v>9</v>
          </cell>
          <cell r="AB61">
            <v>1</v>
          </cell>
          <cell r="AC61">
            <v>1</v>
          </cell>
          <cell r="AD61">
            <v>9</v>
          </cell>
          <cell r="AE61">
            <v>1</v>
          </cell>
          <cell r="AF61">
            <v>6</v>
          </cell>
          <cell r="AG61">
            <v>9</v>
          </cell>
          <cell r="AH61">
            <v>9</v>
          </cell>
          <cell r="AI61">
            <v>9</v>
          </cell>
          <cell r="AJ61">
            <v>9</v>
          </cell>
          <cell r="AK61">
            <v>7</v>
          </cell>
          <cell r="AL61">
            <v>9</v>
          </cell>
          <cell r="AM61">
            <v>5</v>
          </cell>
          <cell r="AN61">
            <v>8</v>
          </cell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</row>
        <row r="62">
          <cell r="B62" t="str">
            <v>Mar 2021 (Ranking out of 9 banks)</v>
          </cell>
          <cell r="C62">
            <v>8</v>
          </cell>
          <cell r="D62">
            <v>7</v>
          </cell>
          <cell r="E62">
            <v>9</v>
          </cell>
          <cell r="F62">
            <v>5</v>
          </cell>
          <cell r="G62">
            <v>6</v>
          </cell>
          <cell r="H62">
            <v>5</v>
          </cell>
          <cell r="I62">
            <v>8</v>
          </cell>
          <cell r="J62">
            <v>8</v>
          </cell>
          <cell r="K62">
            <v>8</v>
          </cell>
          <cell r="L62" t="e">
            <v>#N/A</v>
          </cell>
          <cell r="M62"/>
          <cell r="N62"/>
          <cell r="O62"/>
          <cell r="P62"/>
          <cell r="Q62"/>
          <cell r="R62">
            <v>7</v>
          </cell>
          <cell r="S62"/>
          <cell r="T62" t="e">
            <v>#N/A</v>
          </cell>
          <cell r="U62">
            <v>8</v>
          </cell>
          <cell r="V62">
            <v>7</v>
          </cell>
          <cell r="W62">
            <v>9</v>
          </cell>
          <cell r="X62"/>
          <cell r="Y62">
            <v>8</v>
          </cell>
          <cell r="Z62">
            <v>8</v>
          </cell>
          <cell r="AA62">
            <v>8</v>
          </cell>
          <cell r="AB62">
            <v>1</v>
          </cell>
          <cell r="AC62">
            <v>1</v>
          </cell>
          <cell r="AD62">
            <v>9</v>
          </cell>
          <cell r="AE62">
            <v>1</v>
          </cell>
          <cell r="AF62">
            <v>5</v>
          </cell>
          <cell r="AG62">
            <v>8</v>
          </cell>
          <cell r="AH62">
            <v>9</v>
          </cell>
          <cell r="AI62">
            <v>9</v>
          </cell>
          <cell r="AJ62">
            <v>9</v>
          </cell>
          <cell r="AK62">
            <v>5</v>
          </cell>
          <cell r="AL62">
            <v>8</v>
          </cell>
          <cell r="AM62">
            <v>5</v>
          </cell>
          <cell r="AN62">
            <v>8</v>
          </cell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</row>
        <row r="63">
          <cell r="B63" t="str">
            <v>Dec 2020 (Ranking out of 9 banks)</v>
          </cell>
          <cell r="C63">
            <v>8</v>
          </cell>
          <cell r="D63">
            <v>7</v>
          </cell>
          <cell r="E63">
            <v>9</v>
          </cell>
          <cell r="F63">
            <v>5</v>
          </cell>
          <cell r="G63">
            <v>6</v>
          </cell>
          <cell r="H63">
            <v>5</v>
          </cell>
          <cell r="I63">
            <v>8</v>
          </cell>
          <cell r="J63">
            <v>8</v>
          </cell>
          <cell r="K63">
            <v>9</v>
          </cell>
          <cell r="L63" t="e">
            <v>#N/A</v>
          </cell>
          <cell r="M63"/>
          <cell r="N63"/>
          <cell r="O63"/>
          <cell r="P63"/>
          <cell r="Q63"/>
          <cell r="R63"/>
          <cell r="S63">
            <v>7</v>
          </cell>
          <cell r="T63" t="e">
            <v>#N/A</v>
          </cell>
          <cell r="U63">
            <v>8</v>
          </cell>
          <cell r="V63">
            <v>7</v>
          </cell>
          <cell r="W63">
            <v>9</v>
          </cell>
          <cell r="X63"/>
          <cell r="Y63">
            <v>9</v>
          </cell>
          <cell r="Z63">
            <v>9</v>
          </cell>
          <cell r="AA63">
            <v>8</v>
          </cell>
          <cell r="AB63">
            <v>1</v>
          </cell>
          <cell r="AC63">
            <v>1</v>
          </cell>
          <cell r="AD63">
            <v>9</v>
          </cell>
          <cell r="AE63">
            <v>5</v>
          </cell>
          <cell r="AF63">
            <v>6</v>
          </cell>
          <cell r="AG63">
            <v>8</v>
          </cell>
          <cell r="AH63">
            <v>9</v>
          </cell>
          <cell r="AI63">
            <v>9</v>
          </cell>
          <cell r="AJ63">
            <v>9</v>
          </cell>
          <cell r="AK63">
            <v>4</v>
          </cell>
          <cell r="AL63">
            <v>8</v>
          </cell>
          <cell r="AM63">
            <v>5</v>
          </cell>
          <cell r="AN63">
            <v>8</v>
          </cell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</row>
        <row r="64"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</row>
        <row r="65">
          <cell r="B65" t="str">
            <v>Jun 2022 (Ranking out of 39 banks)</v>
          </cell>
          <cell r="C65">
            <v>7</v>
          </cell>
          <cell r="D65">
            <v>8</v>
          </cell>
          <cell r="E65">
            <v>9</v>
          </cell>
          <cell r="F65">
            <v>5</v>
          </cell>
          <cell r="G65">
            <v>6</v>
          </cell>
          <cell r="H65">
            <v>5</v>
          </cell>
          <cell r="I65">
            <v>9</v>
          </cell>
          <cell r="J65">
            <v>9</v>
          </cell>
          <cell r="K65">
            <v>8</v>
          </cell>
          <cell r="L65" t="e">
            <v>#REF!</v>
          </cell>
          <cell r="M65">
            <v>7</v>
          </cell>
          <cell r="N65"/>
          <cell r="O65"/>
          <cell r="P65"/>
          <cell r="Q65"/>
          <cell r="R65"/>
          <cell r="S65"/>
          <cell r="T65" t="e">
            <v>#REF!</v>
          </cell>
          <cell r="U65">
            <v>7</v>
          </cell>
          <cell r="V65">
            <v>8</v>
          </cell>
          <cell r="W65">
            <v>9</v>
          </cell>
          <cell r="X65">
            <v>5</v>
          </cell>
          <cell r="Y65">
            <v>8</v>
          </cell>
          <cell r="Z65">
            <v>17</v>
          </cell>
          <cell r="AA65">
            <v>18</v>
          </cell>
          <cell r="AB65">
            <v>13</v>
          </cell>
          <cell r="AC65">
            <v>12</v>
          </cell>
          <cell r="AD65">
            <v>26</v>
          </cell>
          <cell r="AE65">
            <v>7</v>
          </cell>
          <cell r="AF65">
            <v>25</v>
          </cell>
          <cell r="AG65">
            <v>33</v>
          </cell>
          <cell r="AH65">
            <v>33</v>
          </cell>
          <cell r="AI65">
            <v>21</v>
          </cell>
          <cell r="AJ65">
            <v>31</v>
          </cell>
          <cell r="AK65">
            <v>19</v>
          </cell>
          <cell r="AL65">
            <v>9</v>
          </cell>
          <cell r="AM65">
            <v>5</v>
          </cell>
          <cell r="AN65">
            <v>8</v>
          </cell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</row>
        <row r="66">
          <cell r="B66" t="str">
            <v>Mar 2022 (Ranking out of 39 banks)</v>
          </cell>
          <cell r="C66">
            <v>7</v>
          </cell>
          <cell r="D66">
            <v>8</v>
          </cell>
          <cell r="E66">
            <v>9</v>
          </cell>
          <cell r="F66">
            <v>5</v>
          </cell>
          <cell r="G66">
            <v>6</v>
          </cell>
          <cell r="H66">
            <v>5</v>
          </cell>
          <cell r="I66">
            <v>9</v>
          </cell>
          <cell r="J66">
            <v>9</v>
          </cell>
          <cell r="K66">
            <v>8</v>
          </cell>
          <cell r="L66" t="e">
            <v>#REF!</v>
          </cell>
          <cell r="M66"/>
          <cell r="N66">
            <v>7</v>
          </cell>
          <cell r="O66"/>
          <cell r="P66"/>
          <cell r="Q66"/>
          <cell r="R66"/>
          <cell r="S66"/>
          <cell r="T66" t="e">
            <v>#REF!</v>
          </cell>
          <cell r="U66">
            <v>7</v>
          </cell>
          <cell r="V66">
            <v>8</v>
          </cell>
          <cell r="W66">
            <v>9</v>
          </cell>
          <cell r="X66">
            <v>5</v>
          </cell>
          <cell r="Y66">
            <v>8</v>
          </cell>
          <cell r="Z66">
            <v>17</v>
          </cell>
          <cell r="AA66">
            <v>18</v>
          </cell>
          <cell r="AB66">
            <v>13</v>
          </cell>
          <cell r="AC66">
            <v>12</v>
          </cell>
          <cell r="AD66">
            <v>26</v>
          </cell>
          <cell r="AE66">
            <v>7</v>
          </cell>
          <cell r="AF66">
            <v>25</v>
          </cell>
          <cell r="AG66">
            <v>33</v>
          </cell>
          <cell r="AH66">
            <v>33</v>
          </cell>
          <cell r="AI66">
            <v>21</v>
          </cell>
          <cell r="AJ66">
            <v>31</v>
          </cell>
          <cell r="AK66">
            <v>19</v>
          </cell>
          <cell r="AL66">
            <v>9</v>
          </cell>
          <cell r="AM66">
            <v>5</v>
          </cell>
          <cell r="AN66">
            <v>8</v>
          </cell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</row>
        <row r="67">
          <cell r="B67" t="str">
            <v>Dec 2021 (Ranking out of 38 banks)</v>
          </cell>
          <cell r="C67">
            <v>7</v>
          </cell>
          <cell r="D67">
            <v>8</v>
          </cell>
          <cell r="E67">
            <v>9</v>
          </cell>
          <cell r="F67">
            <v>5</v>
          </cell>
          <cell r="G67">
            <v>6</v>
          </cell>
          <cell r="H67">
            <v>5</v>
          </cell>
          <cell r="I67">
            <v>8</v>
          </cell>
          <cell r="J67">
            <v>9</v>
          </cell>
          <cell r="K67">
            <v>11</v>
          </cell>
          <cell r="L67" t="e">
            <v>#REF!</v>
          </cell>
          <cell r="M67"/>
          <cell r="N67"/>
          <cell r="O67">
            <v>7</v>
          </cell>
          <cell r="P67"/>
          <cell r="Q67"/>
          <cell r="R67"/>
          <cell r="S67"/>
          <cell r="T67" t="e">
            <v>#REF!</v>
          </cell>
          <cell r="U67">
            <v>7</v>
          </cell>
          <cell r="V67">
            <v>8</v>
          </cell>
          <cell r="W67">
            <v>9</v>
          </cell>
          <cell r="X67">
            <v>5</v>
          </cell>
          <cell r="Y67">
            <v>11</v>
          </cell>
          <cell r="Z67">
            <v>28</v>
          </cell>
          <cell r="AA67">
            <v>25</v>
          </cell>
          <cell r="AB67">
            <v>13</v>
          </cell>
          <cell r="AC67">
            <v>12</v>
          </cell>
          <cell r="AD67">
            <v>24</v>
          </cell>
          <cell r="AE67">
            <v>12</v>
          </cell>
          <cell r="AF67">
            <v>13</v>
          </cell>
          <cell r="AG67">
            <v>34</v>
          </cell>
          <cell r="AH67">
            <v>35</v>
          </cell>
          <cell r="AI67">
            <v>19</v>
          </cell>
          <cell r="AJ67">
            <v>33</v>
          </cell>
          <cell r="AK67">
            <v>19</v>
          </cell>
          <cell r="AL67">
            <v>9</v>
          </cell>
          <cell r="AM67">
            <v>7</v>
          </cell>
          <cell r="AN67">
            <v>9</v>
          </cell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</row>
        <row r="68">
          <cell r="B68" t="str">
            <v>Sep 2021 (Ranking out of 39 banks)</v>
          </cell>
          <cell r="C68">
            <v>7</v>
          </cell>
          <cell r="D68">
            <v>8</v>
          </cell>
          <cell r="E68">
            <v>7</v>
          </cell>
          <cell r="F68">
            <v>5</v>
          </cell>
          <cell r="G68">
            <v>6</v>
          </cell>
          <cell r="H68">
            <v>5</v>
          </cell>
          <cell r="I68">
            <v>9</v>
          </cell>
          <cell r="J68">
            <v>9</v>
          </cell>
          <cell r="K68">
            <v>9</v>
          </cell>
          <cell r="L68" t="e">
            <v>#REF!</v>
          </cell>
          <cell r="M68"/>
          <cell r="N68"/>
          <cell r="O68"/>
          <cell r="P68">
            <v>7</v>
          </cell>
          <cell r="Q68"/>
          <cell r="R68"/>
          <cell r="S68"/>
          <cell r="T68" t="e">
            <v>#REF!</v>
          </cell>
          <cell r="U68">
            <v>7</v>
          </cell>
          <cell r="V68">
            <v>8</v>
          </cell>
          <cell r="W68">
            <v>7</v>
          </cell>
          <cell r="X68"/>
          <cell r="Y68">
            <v>9</v>
          </cell>
          <cell r="Z68">
            <v>21</v>
          </cell>
          <cell r="AA68">
            <v>17</v>
          </cell>
          <cell r="AB68">
            <v>11</v>
          </cell>
          <cell r="AC68">
            <v>12</v>
          </cell>
          <cell r="AD68">
            <v>24</v>
          </cell>
          <cell r="AE68">
            <v>7</v>
          </cell>
          <cell r="AF68">
            <v>24</v>
          </cell>
          <cell r="AG68">
            <v>35</v>
          </cell>
          <cell r="AH68">
            <v>33</v>
          </cell>
          <cell r="AI68">
            <v>21</v>
          </cell>
          <cell r="AJ68">
            <v>31</v>
          </cell>
          <cell r="AK68">
            <v>21</v>
          </cell>
          <cell r="AL68">
            <v>10</v>
          </cell>
          <cell r="AM68">
            <v>7</v>
          </cell>
          <cell r="AN68">
            <v>8</v>
          </cell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</row>
        <row r="69">
          <cell r="B69" t="str">
            <v>Jun 2021 (Ranking out of 39 banks)</v>
          </cell>
          <cell r="C69">
            <v>8</v>
          </cell>
          <cell r="D69">
            <v>8</v>
          </cell>
          <cell r="E69">
            <v>8</v>
          </cell>
          <cell r="F69">
            <v>5</v>
          </cell>
          <cell r="G69">
            <v>7</v>
          </cell>
          <cell r="H69">
            <v>5</v>
          </cell>
          <cell r="I69">
            <v>9</v>
          </cell>
          <cell r="J69">
            <v>9</v>
          </cell>
          <cell r="K69">
            <v>9</v>
          </cell>
          <cell r="L69" t="e">
            <v>#REF!</v>
          </cell>
          <cell r="M69"/>
          <cell r="N69"/>
          <cell r="O69"/>
          <cell r="P69"/>
          <cell r="Q69">
            <v>7</v>
          </cell>
          <cell r="R69"/>
          <cell r="S69"/>
          <cell r="T69" t="e">
            <v>#REF!</v>
          </cell>
          <cell r="U69">
            <v>8</v>
          </cell>
          <cell r="V69">
            <v>8</v>
          </cell>
          <cell r="W69">
            <v>8</v>
          </cell>
          <cell r="X69"/>
          <cell r="Y69">
            <v>9</v>
          </cell>
          <cell r="Z69">
            <v>22</v>
          </cell>
          <cell r="AA69">
            <v>17</v>
          </cell>
          <cell r="AB69">
            <v>13</v>
          </cell>
          <cell r="AC69">
            <v>15</v>
          </cell>
          <cell r="AD69">
            <v>24</v>
          </cell>
          <cell r="AE69">
            <v>5</v>
          </cell>
          <cell r="AF69">
            <v>23</v>
          </cell>
          <cell r="AG69">
            <v>32</v>
          </cell>
          <cell r="AH69">
            <v>33</v>
          </cell>
          <cell r="AI69">
            <v>22</v>
          </cell>
          <cell r="AJ69">
            <v>29</v>
          </cell>
          <cell r="AK69">
            <v>22</v>
          </cell>
          <cell r="AL69">
            <v>9</v>
          </cell>
          <cell r="AM69">
            <v>5</v>
          </cell>
          <cell r="AN69">
            <v>8</v>
          </cell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</row>
        <row r="70">
          <cell r="B70" t="str">
            <v>Mar 2021 (Ranking out of 39 banks)</v>
          </cell>
          <cell r="C70">
            <v>8</v>
          </cell>
          <cell r="D70">
            <v>7</v>
          </cell>
          <cell r="E70">
            <v>9</v>
          </cell>
          <cell r="F70">
            <v>5</v>
          </cell>
          <cell r="G70">
            <v>6</v>
          </cell>
          <cell r="H70">
            <v>5</v>
          </cell>
          <cell r="I70">
            <v>8</v>
          </cell>
          <cell r="J70">
            <v>8</v>
          </cell>
          <cell r="K70">
            <v>8</v>
          </cell>
          <cell r="L70" t="e">
            <v>#REF!</v>
          </cell>
          <cell r="M70"/>
          <cell r="N70"/>
          <cell r="O70"/>
          <cell r="P70"/>
          <cell r="Q70"/>
          <cell r="R70">
            <v>7</v>
          </cell>
          <cell r="S70"/>
          <cell r="T70" t="e">
            <v>#REF!</v>
          </cell>
          <cell r="U70">
            <v>8</v>
          </cell>
          <cell r="V70">
            <v>7</v>
          </cell>
          <cell r="W70">
            <v>9</v>
          </cell>
          <cell r="X70"/>
          <cell r="Y70">
            <v>8</v>
          </cell>
          <cell r="Z70">
            <v>17</v>
          </cell>
          <cell r="AA70">
            <v>13</v>
          </cell>
          <cell r="AB70">
            <v>14</v>
          </cell>
          <cell r="AC70">
            <v>13</v>
          </cell>
          <cell r="AD70">
            <v>27</v>
          </cell>
          <cell r="AE70">
            <v>4</v>
          </cell>
          <cell r="AF70">
            <v>21</v>
          </cell>
          <cell r="AG70">
            <v>15</v>
          </cell>
          <cell r="AH70">
            <v>31</v>
          </cell>
          <cell r="AI70">
            <v>18</v>
          </cell>
          <cell r="AJ70">
            <v>30</v>
          </cell>
          <cell r="AK70">
            <v>18</v>
          </cell>
          <cell r="AL70">
            <v>8</v>
          </cell>
          <cell r="AM70">
            <v>5</v>
          </cell>
          <cell r="AN70">
            <v>8</v>
          </cell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</row>
        <row r="71">
          <cell r="B71" t="str">
            <v>Dec 2020 (Ranking out of 38 banks)</v>
          </cell>
          <cell r="C71">
            <v>8</v>
          </cell>
          <cell r="D71">
            <v>7</v>
          </cell>
          <cell r="E71">
            <v>9</v>
          </cell>
          <cell r="F71">
            <v>5</v>
          </cell>
          <cell r="G71">
            <v>6</v>
          </cell>
          <cell r="H71">
            <v>5</v>
          </cell>
          <cell r="I71">
            <v>8</v>
          </cell>
          <cell r="J71">
            <v>9</v>
          </cell>
          <cell r="K71">
            <v>11</v>
          </cell>
          <cell r="L71" t="e">
            <v>#REF!</v>
          </cell>
          <cell r="M71"/>
          <cell r="N71"/>
          <cell r="O71"/>
          <cell r="P71"/>
          <cell r="Q71"/>
          <cell r="R71"/>
          <cell r="S71">
            <v>7</v>
          </cell>
          <cell r="T71" t="e">
            <v>#REF!</v>
          </cell>
          <cell r="U71">
            <v>8</v>
          </cell>
          <cell r="V71">
            <v>7</v>
          </cell>
          <cell r="W71">
            <v>9</v>
          </cell>
          <cell r="X71"/>
          <cell r="Y71">
            <v>11</v>
          </cell>
          <cell r="Z71">
            <v>21</v>
          </cell>
          <cell r="AA71">
            <v>18</v>
          </cell>
          <cell r="AB71">
            <v>12</v>
          </cell>
          <cell r="AC71">
            <v>13</v>
          </cell>
          <cell r="AD71">
            <v>24</v>
          </cell>
          <cell r="AE71">
            <v>9</v>
          </cell>
          <cell r="AF71">
            <v>20</v>
          </cell>
          <cell r="AG71">
            <v>26</v>
          </cell>
          <cell r="AH71">
            <v>35</v>
          </cell>
          <cell r="AI71">
            <v>21</v>
          </cell>
          <cell r="AJ71">
            <v>33</v>
          </cell>
          <cell r="AK71">
            <v>14</v>
          </cell>
          <cell r="AL71">
            <v>8</v>
          </cell>
          <cell r="AM71">
            <v>5</v>
          </cell>
          <cell r="AN71">
            <v>8</v>
          </cell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</row>
        <row r="74">
          <cell r="F74"/>
        </row>
      </sheetData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ep_22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 t="str">
            <v>Figures in KShs billions, except where otherwise indicated</v>
          </cell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T1"/>
        </row>
        <row r="2">
          <cell r="B2" t="str">
            <v>Kenya Banking Industry analysis as at 30 September 2022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T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 t="str">
            <v>Market share on:</v>
          </cell>
          <cell r="W3"/>
          <cell r="X3"/>
          <cell r="Y3"/>
          <cell r="Z3"/>
          <cell r="AA3" t="str">
            <v>Key ratios as at 30 September 2022</v>
          </cell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 t="str">
            <v>Market share on off balance sheet items:</v>
          </cell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 t="str">
            <v>ok</v>
          </cell>
          <cell r="BX3" t="str">
            <v>ok</v>
          </cell>
          <cell r="BY3" t="str">
            <v>ok</v>
          </cell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 t="str">
            <v>ok</v>
          </cell>
          <cell r="DF3" t="str">
            <v>ok</v>
          </cell>
          <cell r="DH3"/>
          <cell r="DI3"/>
          <cell r="DJ3"/>
          <cell r="DK3" t="str">
            <v>ok</v>
          </cell>
          <cell r="DL3" t="str">
            <v>ok</v>
          </cell>
          <cell r="DM3"/>
          <cell r="DN3"/>
          <cell r="DO3" t="str">
            <v>ok</v>
          </cell>
          <cell r="DP3" t="str">
            <v>ok</v>
          </cell>
          <cell r="DQ3" t="str">
            <v>ok</v>
          </cell>
          <cell r="DR3" t="str">
            <v>ok</v>
          </cell>
          <cell r="DT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Sep- 22</v>
          </cell>
          <cell r="N4" t="str">
            <v>Jun- 22</v>
          </cell>
          <cell r="O4" t="str">
            <v>Mar- 22</v>
          </cell>
          <cell r="P4" t="str">
            <v>Dec- 21</v>
          </cell>
          <cell r="Q4" t="str">
            <v>Sep- 21</v>
          </cell>
          <cell r="R4" t="str">
            <v>Jun- 21</v>
          </cell>
          <cell r="S4" t="str">
            <v>Mar- 21</v>
          </cell>
          <cell r="T4" t="str">
            <v>Dec- 20</v>
          </cell>
          <cell r="U4"/>
          <cell r="V4" t="str">
            <v>Assets</v>
          </cell>
          <cell r="W4" t="str">
            <v xml:space="preserve"> Advances</v>
          </cell>
          <cell r="X4" t="str">
            <v>Deposits</v>
          </cell>
          <cell r="Y4" t="str">
            <v>Equity</v>
          </cell>
          <cell r="Z4" t="str">
            <v xml:space="preserve">PBT </v>
          </cell>
          <cell r="AA4" t="str">
            <v>Annualised ROE</v>
          </cell>
          <cell r="AB4" t="str">
            <v>Annualised ROA</v>
          </cell>
          <cell r="AC4" t="str">
            <v>Total capital/ TRWA</v>
          </cell>
          <cell r="AD4" t="str">
            <v>Core capital/ TRWA</v>
          </cell>
          <cell r="AE4" t="str">
            <v>Fee income/Total income</v>
          </cell>
          <cell r="AF4" t="str">
            <v>Cost
/Income</v>
          </cell>
          <cell r="AG4" t="str">
            <v>NPA ratio</v>
          </cell>
          <cell r="AH4" t="str">
            <v>Coverarge ratio (Specific provision/NPL)</v>
          </cell>
          <cell r="AI4" t="str">
            <v>Yield on Loans</v>
          </cell>
          <cell r="AJ4" t="str">
            <v>Cost of customer deposits</v>
          </cell>
          <cell r="AK4" t="str">
            <v>Spread</v>
          </cell>
          <cell r="AL4" t="str">
            <v>Advances to Deposits ratio</v>
          </cell>
          <cell r="AM4" t="str">
            <v>Letter of credit, guarantees, acceptances</v>
          </cell>
          <cell r="AN4" t="str">
            <v>Forwards swaps &amp; options</v>
          </cell>
          <cell r="AO4" t="str">
            <v>Overall off balance sheet items</v>
          </cell>
          <cell r="AP4" t="str">
            <v>Total assets Sep 22</v>
          </cell>
          <cell r="AQ4" t="str">
            <v>Total assets Jun 22</v>
          </cell>
          <cell r="AR4" t="str">
            <v>Total assets Mar 22</v>
          </cell>
          <cell r="AS4" t="str">
            <v>Total assets Dec 21</v>
          </cell>
          <cell r="AT4" t="str">
            <v>Total assets Sep 21</v>
          </cell>
          <cell r="AU4" t="str">
            <v>Total assets Jun 21</v>
          </cell>
          <cell r="AV4" t="str">
            <v>Total assets Mar 21</v>
          </cell>
          <cell r="AW4" t="str">
            <v>Total assets Dec 20</v>
          </cell>
          <cell r="AX4" t="str">
            <v>Total assets Sep 20</v>
          </cell>
          <cell r="AY4" t="str">
            <v>Total assets Jun 20</v>
          </cell>
          <cell r="AZ4" t="str">
            <v>Total assets Mar 20</v>
          </cell>
          <cell r="BA4" t="str">
            <v>Total assets Dec 19</v>
          </cell>
          <cell r="BB4" t="str">
            <v>Total assets Sep 19</v>
          </cell>
          <cell r="BC4" t="str">
            <v>Total assets Jun 19</v>
          </cell>
          <cell r="BD4" t="str">
            <v>Total assets Mar 19</v>
          </cell>
          <cell r="BE4" t="str">
            <v>Total assets Dec 18</v>
          </cell>
          <cell r="BF4" t="str">
            <v>Total assets Sep 18</v>
          </cell>
          <cell r="BG4" t="str">
            <v>Total assets Jun 18</v>
          </cell>
          <cell r="BH4" t="str">
            <v>Total assets Mar 18</v>
          </cell>
          <cell r="BI4" t="str">
            <v>Total assets Dec 17</v>
          </cell>
          <cell r="BJ4" t="str">
            <v>Total assets Sep 17</v>
          </cell>
          <cell r="BK4" t="str">
            <v>Total assets Jun 17</v>
          </cell>
          <cell r="BL4" t="str">
            <v>Total assets Mar 17</v>
          </cell>
          <cell r="BM4" t="str">
            <v>Total assets Dec 16</v>
          </cell>
          <cell r="BN4" t="str">
            <v>Total assets Sep 16</v>
          </cell>
          <cell r="BO4" t="str">
            <v>Total assets Jun 16</v>
          </cell>
          <cell r="BP4" t="str">
            <v>Total assets Mar 16</v>
          </cell>
          <cell r="BQ4" t="str">
            <v>Total assets Dec 15</v>
          </cell>
          <cell r="BR4" t="str">
            <v>Total assets Sep 15</v>
          </cell>
          <cell r="BS4" t="str">
            <v>Total assets June 15</v>
          </cell>
          <cell r="BT4" t="str">
            <v>Total assets Mar 15</v>
          </cell>
          <cell r="BU4" t="str">
            <v>Total assets Dec 14</v>
          </cell>
          <cell r="BV4" t="str">
            <v>Total assets Sep 14</v>
          </cell>
          <cell r="BW4" t="str">
            <v>Total assets June 14</v>
          </cell>
          <cell r="BX4" t="str">
            <v>Total assets Mar 14</v>
          </cell>
          <cell r="BY4" t="str">
            <v>Total assets Dec 13</v>
          </cell>
          <cell r="BZ4" t="str">
            <v>Total Equity Sep 22</v>
          </cell>
          <cell r="CA4" t="str">
            <v>Total Equity Jun 22</v>
          </cell>
          <cell r="CB4" t="str">
            <v>Total Equity Mar 22</v>
          </cell>
          <cell r="CC4" t="str">
            <v>Total Equity Dec 21</v>
          </cell>
          <cell r="CD4" t="str">
            <v>Total Equity Sep 21</v>
          </cell>
          <cell r="CE4" t="str">
            <v>Total Equity Jun 21</v>
          </cell>
          <cell r="CF4" t="str">
            <v>Total Equity Mar 21</v>
          </cell>
          <cell r="CG4" t="str">
            <v>Total Equity Dec 20</v>
          </cell>
          <cell r="CH4" t="str">
            <v>Total Equity Sep 20</v>
          </cell>
          <cell r="CI4" t="str">
            <v>Total Equity Jun 20</v>
          </cell>
          <cell r="CJ4" t="str">
            <v>Total Equity Mar 20</v>
          </cell>
          <cell r="CK4" t="str">
            <v>Total Equity Dec 19</v>
          </cell>
          <cell r="CL4" t="str">
            <v>Total Equity Sep 19</v>
          </cell>
          <cell r="CM4" t="str">
            <v>Total Equity Jun 19</v>
          </cell>
          <cell r="CN4" t="str">
            <v>Total Equity Mar 19</v>
          </cell>
          <cell r="CO4" t="str">
            <v>Total Equity Dec 18</v>
          </cell>
          <cell r="CP4" t="str">
            <v>Total Equity Sep 18</v>
          </cell>
          <cell r="CQ4" t="str">
            <v>Total Equity Jun 18</v>
          </cell>
          <cell r="CR4" t="str">
            <v>Total Equity Mar 18</v>
          </cell>
          <cell r="CS4" t="str">
            <v>Total Equity Dec 17</v>
          </cell>
          <cell r="CT4" t="str">
            <v>Total Equity Sep 17</v>
          </cell>
          <cell r="CU4" t="str">
            <v>Total Equity Jun 17</v>
          </cell>
          <cell r="CV4" t="str">
            <v>Total Equity Mar 17</v>
          </cell>
          <cell r="CW4" t="str">
            <v>Total Equity Dec 16</v>
          </cell>
          <cell r="CX4" t="str">
            <v>Total Equity Sep 16</v>
          </cell>
          <cell r="CY4" t="str">
            <v>Total Equity Jun 16</v>
          </cell>
          <cell r="CZ4" t="str">
            <v>Total Equity March 16</v>
          </cell>
          <cell r="DA4" t="str">
            <v>Total Equity December 15</v>
          </cell>
          <cell r="DB4" t="str">
            <v>Total Equity September 15</v>
          </cell>
          <cell r="DC4" t="str">
            <v>Total Equity June 15</v>
          </cell>
          <cell r="DD4" t="str">
            <v>Total Equity Mar 15</v>
          </cell>
          <cell r="DE4" t="str">
            <v>Total equity Dec 14</v>
          </cell>
          <cell r="DF4" t="str">
            <v>Total equity Sep 14</v>
          </cell>
          <cell r="DG4" t="str">
            <v>Total equity June 14</v>
          </cell>
          <cell r="DH4" t="str">
            <v>Total equity Mar 14</v>
          </cell>
          <cell r="DI4" t="str">
            <v>Total equity Dec 13</v>
          </cell>
          <cell r="DJ4"/>
          <cell r="DK4" t="str">
            <v>Fee income Sep 2022</v>
          </cell>
          <cell r="DL4" t="str">
            <v>Net Interest income Sep 2022</v>
          </cell>
          <cell r="DM4"/>
          <cell r="DN4" t="str">
            <v>Total operating income</v>
          </cell>
          <cell r="DO4" t="str">
            <v>Total expenses Sep 2022</v>
          </cell>
          <cell r="DP4" t="str">
            <v>Specific Provision Sep 2022</v>
          </cell>
          <cell r="DQ4" t="str">
            <v>Net non performing loans
Sep 2022</v>
          </cell>
          <cell r="DR4" t="str">
            <v>Total NPA</v>
          </cell>
          <cell r="DS4" t="str">
            <v>Profit after tax
Jun 2022</v>
          </cell>
          <cell r="DT4" t="str">
            <v>Advances - Sep 2022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 t="str">
            <v>CBK Min = 14.5%</v>
          </cell>
          <cell r="AD5" t="str">
            <v>CBK Min = 10.5%</v>
          </cell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T5"/>
        </row>
        <row r="6">
          <cell r="B6" t="str">
            <v>Kenya Commercial Bank</v>
          </cell>
          <cell r="C6">
            <v>939.59862499999997</v>
          </cell>
          <cell r="D6">
            <v>581.04266199999995</v>
          </cell>
          <cell r="E6">
            <v>681.96894199999997</v>
          </cell>
          <cell r="F6">
            <v>95.858311</v>
          </cell>
          <cell r="G6">
            <v>129.20050000000001</v>
          </cell>
          <cell r="H6">
            <v>142.196574</v>
          </cell>
          <cell r="I6">
            <v>759.52512400000001</v>
          </cell>
          <cell r="J6">
            <v>6.2649239999999997</v>
          </cell>
          <cell r="K6">
            <v>37.084145999999997</v>
          </cell>
          <cell r="L6"/>
          <cell r="M6">
            <v>0.15212194170026438</v>
          </cell>
          <cell r="N6">
            <v>0.14812595434352188</v>
          </cell>
          <cell r="O6">
            <v>0.14250393938598777</v>
          </cell>
          <cell r="P6">
            <v>0.14070505508572417</v>
          </cell>
          <cell r="Q6">
            <v>0.14469508644614684</v>
          </cell>
          <cell r="R6">
            <v>0.14052453190335235</v>
          </cell>
          <cell r="S6">
            <v>0.13610643523528132</v>
          </cell>
          <cell r="T6">
            <v>0.13885407675221295</v>
          </cell>
          <cell r="U6"/>
          <cell r="V6">
            <v>0.14715163812476836</v>
          </cell>
          <cell r="W6">
            <v>0.17940894266348351</v>
          </cell>
          <cell r="X6">
            <v>0.15258889445362026</v>
          </cell>
          <cell r="Y6">
            <v>0.15662529252240459</v>
          </cell>
          <cell r="Z6">
            <v>0.20782295329465952</v>
          </cell>
          <cell r="AA6">
            <v>0.26355489206836286</v>
          </cell>
          <cell r="AB6">
            <v>3.9700531582557139E-2</v>
          </cell>
          <cell r="AC6">
            <v>0.17010694698230944</v>
          </cell>
          <cell r="AD6">
            <v>0.12620821612215688</v>
          </cell>
          <cell r="AE6">
            <v>0.32784326588240581</v>
          </cell>
          <cell r="AF6">
            <v>0.37543855931964021</v>
          </cell>
          <cell r="AG6">
            <v>0.17865366791245543</v>
          </cell>
          <cell r="AH6">
            <v>0.46880154613468977</v>
          </cell>
          <cell r="AI6">
            <v>0.10477402175887894</v>
          </cell>
          <cell r="AJ6">
            <v>2.563532818653564E-2</v>
          </cell>
          <cell r="AK6">
            <v>7.9138693572343294E-2</v>
          </cell>
          <cell r="AL6">
            <v>0.85200751268230035</v>
          </cell>
          <cell r="AM6">
            <v>0.15508026997564459</v>
          </cell>
          <cell r="AN6">
            <v>3.1468974311151601E-2</v>
          </cell>
          <cell r="AO6">
            <v>9.9768365379132792E-2</v>
          </cell>
          <cell r="AP6">
            <v>939598625</v>
          </cell>
          <cell r="AQ6">
            <v>887840368</v>
          </cell>
          <cell r="AR6">
            <v>858479952</v>
          </cell>
          <cell r="AS6">
            <v>826394924</v>
          </cell>
          <cell r="AT6">
            <v>818813291</v>
          </cell>
          <cell r="AU6">
            <v>779882254</v>
          </cell>
          <cell r="AV6">
            <v>744461528</v>
          </cell>
          <cell r="AW6">
            <v>758345431</v>
          </cell>
          <cell r="AX6">
            <v>739376221</v>
          </cell>
          <cell r="AY6">
            <v>730292814</v>
          </cell>
          <cell r="AZ6">
            <v>728913837</v>
          </cell>
          <cell r="BA6">
            <v>674301720</v>
          </cell>
          <cell r="BB6">
            <v>667693686</v>
          </cell>
          <cell r="BC6">
            <v>653058422</v>
          </cell>
          <cell r="BD6">
            <v>635446081</v>
          </cell>
          <cell r="BE6">
            <v>621722876</v>
          </cell>
          <cell r="BF6">
            <v>594008882</v>
          </cell>
          <cell r="BG6">
            <v>582710853</v>
          </cell>
          <cell r="BH6">
            <v>560903987</v>
          </cell>
          <cell r="BI6">
            <v>555630311</v>
          </cell>
          <cell r="BJ6">
            <v>551343268</v>
          </cell>
          <cell r="BK6">
            <v>539972430</v>
          </cell>
          <cell r="BL6">
            <v>520535661</v>
          </cell>
          <cell r="BM6">
            <v>504775429</v>
          </cell>
          <cell r="BN6">
            <v>480228078</v>
          </cell>
          <cell r="BO6">
            <v>468119269</v>
          </cell>
          <cell r="BP6">
            <v>467040289</v>
          </cell>
          <cell r="BQ6">
            <v>467741173</v>
          </cell>
          <cell r="BR6">
            <v>454775641</v>
          </cell>
          <cell r="BS6">
            <v>428373929</v>
          </cell>
          <cell r="BT6">
            <v>392112176</v>
          </cell>
          <cell r="BU6">
            <v>376969401</v>
          </cell>
          <cell r="BV6">
            <v>354654696</v>
          </cell>
          <cell r="BW6">
            <v>357832852</v>
          </cell>
          <cell r="BX6">
            <v>344881270</v>
          </cell>
          <cell r="BY6">
            <v>323312544</v>
          </cell>
          <cell r="BZ6">
            <v>142196574</v>
          </cell>
          <cell r="CA6">
            <v>133185552</v>
          </cell>
          <cell r="CB6">
            <v>125794631</v>
          </cell>
          <cell r="CC6">
            <v>123823465</v>
          </cell>
          <cell r="CD6">
            <v>123352469</v>
          </cell>
          <cell r="CE6">
            <v>115200527</v>
          </cell>
          <cell r="CF6">
            <v>106850003</v>
          </cell>
          <cell r="CG6">
            <v>111270544</v>
          </cell>
          <cell r="CH6">
            <v>104134722</v>
          </cell>
          <cell r="CI6">
            <v>101108298</v>
          </cell>
          <cell r="CJ6">
            <v>98172727</v>
          </cell>
          <cell r="CK6">
            <v>92607634</v>
          </cell>
          <cell r="CL6">
            <v>103799988</v>
          </cell>
          <cell r="CM6">
            <v>100669405</v>
          </cell>
          <cell r="CN6">
            <v>102602551</v>
          </cell>
          <cell r="CO6">
            <v>97788946</v>
          </cell>
          <cell r="CP6">
            <v>86547811</v>
          </cell>
          <cell r="CQ6">
            <v>83188923</v>
          </cell>
          <cell r="CR6">
            <v>77025627</v>
          </cell>
          <cell r="CS6">
            <v>88990915</v>
          </cell>
          <cell r="CT6">
            <v>87543545</v>
          </cell>
          <cell r="CU6">
            <v>82387611</v>
          </cell>
          <cell r="CV6">
            <v>76498794</v>
          </cell>
          <cell r="CW6">
            <v>80989888</v>
          </cell>
          <cell r="CX6">
            <v>79112934</v>
          </cell>
          <cell r="CY6">
            <v>71821971</v>
          </cell>
          <cell r="CZ6">
            <v>65237685</v>
          </cell>
          <cell r="DA6">
            <v>80885958</v>
          </cell>
          <cell r="DB6">
            <v>75806174</v>
          </cell>
          <cell r="DC6">
            <v>73434331</v>
          </cell>
          <cell r="DD6">
            <v>75829560</v>
          </cell>
          <cell r="DE6">
            <v>72167339</v>
          </cell>
          <cell r="DF6">
            <v>72167339</v>
          </cell>
          <cell r="DG6">
            <v>68163363</v>
          </cell>
          <cell r="DH6">
            <v>65596612</v>
          </cell>
          <cell r="DI6">
            <v>62390636</v>
          </cell>
          <cell r="DJ6"/>
          <cell r="DK6">
            <v>22343309</v>
          </cell>
          <cell r="DL6">
            <v>45809102</v>
          </cell>
          <cell r="DM6"/>
          <cell r="DN6">
            <v>68152411</v>
          </cell>
          <cell r="DO6">
            <v>25587043</v>
          </cell>
          <cell r="DP6">
            <v>53112468</v>
          </cell>
          <cell r="DQ6">
            <v>60181672</v>
          </cell>
          <cell r="DR6">
            <v>113294140</v>
          </cell>
          <cell r="DS6">
            <v>26291581</v>
          </cell>
          <cell r="DT6">
            <v>581042662</v>
          </cell>
        </row>
        <row r="7">
          <cell r="B7" t="str">
            <v>Equity Bank</v>
          </cell>
          <cell r="C7">
            <v>877.79392099999995</v>
          </cell>
          <cell r="D7">
            <v>422.32189499999998</v>
          </cell>
          <cell r="E7">
            <v>513.32352500000002</v>
          </cell>
          <cell r="F7">
            <v>116.616482</v>
          </cell>
          <cell r="G7">
            <v>154.268022</v>
          </cell>
          <cell r="H7">
            <v>93.325406000000001</v>
          </cell>
          <cell r="I7">
            <v>728.09090400000002</v>
          </cell>
          <cell r="J7">
            <v>4.7883079999999998</v>
          </cell>
          <cell r="K7">
            <v>30.591373999999998</v>
          </cell>
          <cell r="L7"/>
          <cell r="M7">
            <v>0.11837412642990669</v>
          </cell>
          <cell r="N7">
            <v>0.1196569799915172</v>
          </cell>
          <cell r="O7">
            <v>0.12153575545279194</v>
          </cell>
          <cell r="P7">
            <v>0.12494849754122125</v>
          </cell>
          <cell r="Q7">
            <v>0.12236315584745419</v>
          </cell>
          <cell r="R7">
            <v>0.12064824364634706</v>
          </cell>
          <cell r="S7">
            <v>0.11467226858348667</v>
          </cell>
          <cell r="T7">
            <v>0.11682192262465463</v>
          </cell>
          <cell r="U7"/>
          <cell r="V7">
            <v>0.13747233124262342</v>
          </cell>
          <cell r="W7">
            <v>0.13040062219319223</v>
          </cell>
          <cell r="X7">
            <v>0.11485489199416547</v>
          </cell>
          <cell r="Y7">
            <v>0.10279515605293116</v>
          </cell>
          <cell r="Z7">
            <v>0.17143686388305832</v>
          </cell>
          <cell r="AA7">
            <v>0.3226727781758334</v>
          </cell>
          <cell r="AB7">
            <v>3.6716901633591183E-2</v>
          </cell>
          <cell r="AC7">
            <v>0.21188016654579714</v>
          </cell>
          <cell r="AD7">
            <v>0.16016747546127838</v>
          </cell>
          <cell r="AE7">
            <v>0.32459264513611646</v>
          </cell>
          <cell r="AF7">
            <v>0.41162104204806133</v>
          </cell>
          <cell r="AG7">
            <v>7.2267166044484035E-2</v>
          </cell>
          <cell r="AH7">
            <v>0.63038853977414588</v>
          </cell>
          <cell r="AI7">
            <v>0.10686323404019227</v>
          </cell>
          <cell r="AJ7">
            <v>3.1917208487742384E-2</v>
          </cell>
          <cell r="AK7">
            <v>7.4946025552449891E-2</v>
          </cell>
          <cell r="AL7">
            <v>0.82272071010187964</v>
          </cell>
          <cell r="AM7">
            <v>0.14997387296010734</v>
          </cell>
          <cell r="AN7">
            <v>6.0811078250933161E-2</v>
          </cell>
          <cell r="AO7">
            <v>0.10959928008408669</v>
          </cell>
          <cell r="AP7">
            <v>877793921</v>
          </cell>
          <cell r="AQ7">
            <v>865752093</v>
          </cell>
          <cell r="AR7">
            <v>841956762</v>
          </cell>
          <cell r="AS7">
            <v>877414892</v>
          </cell>
          <cell r="AT7">
            <v>800267712</v>
          </cell>
          <cell r="AU7">
            <v>774729987</v>
          </cell>
          <cell r="AV7">
            <v>717976633</v>
          </cell>
          <cell r="AW7">
            <v>667649767</v>
          </cell>
          <cell r="AX7">
            <v>598932121</v>
          </cell>
          <cell r="AY7">
            <v>562011143</v>
          </cell>
          <cell r="AZ7">
            <v>530686258</v>
          </cell>
          <cell r="BA7">
            <v>507525237</v>
          </cell>
          <cell r="BB7">
            <v>511829030</v>
          </cell>
          <cell r="BC7">
            <v>482709421</v>
          </cell>
          <cell r="BD7">
            <v>465244098</v>
          </cell>
          <cell r="BE7">
            <v>438508784</v>
          </cell>
          <cell r="BF7">
            <v>424255993</v>
          </cell>
          <cell r="BG7">
            <v>410372609</v>
          </cell>
          <cell r="BH7">
            <v>402181727</v>
          </cell>
          <cell r="BI7">
            <v>406402486</v>
          </cell>
          <cell r="BJ7">
            <v>405535402</v>
          </cell>
          <cell r="BK7">
            <v>399529870</v>
          </cell>
          <cell r="BL7">
            <v>393863646</v>
          </cell>
          <cell r="BM7">
            <v>379748996</v>
          </cell>
          <cell r="BN7">
            <v>380264086</v>
          </cell>
          <cell r="BO7">
            <v>360468890</v>
          </cell>
          <cell r="BP7">
            <v>347559904</v>
          </cell>
          <cell r="BQ7">
            <v>341329318</v>
          </cell>
          <cell r="BR7">
            <v>321146247</v>
          </cell>
          <cell r="BS7">
            <v>318183426</v>
          </cell>
          <cell r="BT7">
            <v>300888650</v>
          </cell>
          <cell r="BU7">
            <v>276115727</v>
          </cell>
          <cell r="BV7">
            <v>284368025</v>
          </cell>
          <cell r="BW7">
            <v>260214926</v>
          </cell>
          <cell r="BX7">
            <v>255340466</v>
          </cell>
          <cell r="BY7">
            <v>238194354</v>
          </cell>
          <cell r="BZ7">
            <v>93325406</v>
          </cell>
          <cell r="CA7">
            <v>91001361</v>
          </cell>
          <cell r="CB7">
            <v>103479191</v>
          </cell>
          <cell r="CC7">
            <v>106399621</v>
          </cell>
          <cell r="CD7">
            <v>104431163</v>
          </cell>
          <cell r="CE7">
            <v>98702087</v>
          </cell>
          <cell r="CF7">
            <v>86409081</v>
          </cell>
          <cell r="CG7">
            <v>86697420</v>
          </cell>
          <cell r="CH7">
            <v>83817450</v>
          </cell>
          <cell r="CI7">
            <v>78177301</v>
          </cell>
          <cell r="CJ7">
            <v>72628489</v>
          </cell>
          <cell r="CK7">
            <v>69914370</v>
          </cell>
          <cell r="CL7">
            <v>78491773</v>
          </cell>
          <cell r="CM7">
            <v>73643524</v>
          </cell>
          <cell r="CN7">
            <v>67538874</v>
          </cell>
          <cell r="CO7">
            <v>60586569</v>
          </cell>
          <cell r="CP7">
            <v>66014329</v>
          </cell>
          <cell r="CQ7">
            <v>62231112</v>
          </cell>
          <cell r="CR7">
            <v>58528396</v>
          </cell>
          <cell r="CS7">
            <v>61906391</v>
          </cell>
          <cell r="CT7">
            <v>66313250</v>
          </cell>
          <cell r="CU7">
            <v>61659481</v>
          </cell>
          <cell r="CV7">
            <v>56267047</v>
          </cell>
          <cell r="CW7">
            <v>52341039</v>
          </cell>
          <cell r="CX7">
            <v>59898173</v>
          </cell>
          <cell r="CY7">
            <v>54059428</v>
          </cell>
          <cell r="CZ7">
            <v>52125975</v>
          </cell>
          <cell r="DA7">
            <v>47439613</v>
          </cell>
          <cell r="DB7">
            <v>50167760</v>
          </cell>
          <cell r="DC7">
            <v>47666080</v>
          </cell>
          <cell r="DD7">
            <v>44265113</v>
          </cell>
          <cell r="DE7">
            <v>39733344</v>
          </cell>
          <cell r="DF7">
            <v>39733344</v>
          </cell>
          <cell r="DG7">
            <v>55681804</v>
          </cell>
          <cell r="DH7">
            <v>48809621</v>
          </cell>
          <cell r="DI7">
            <v>50686922</v>
          </cell>
          <cell r="DJ7"/>
          <cell r="DK7">
            <v>19662143</v>
          </cell>
          <cell r="DL7">
            <v>40912683</v>
          </cell>
          <cell r="DM7"/>
          <cell r="DN7">
            <v>60574826</v>
          </cell>
          <cell r="DO7">
            <v>24933873</v>
          </cell>
          <cell r="DP7">
            <v>20157778</v>
          </cell>
          <cell r="DQ7">
            <v>11818974</v>
          </cell>
          <cell r="DR7">
            <v>31976752</v>
          </cell>
          <cell r="DS7">
            <v>24167186</v>
          </cell>
          <cell r="DT7">
            <v>422321895</v>
          </cell>
        </row>
        <row r="8">
          <cell r="B8" t="str">
            <v>Co-operative Bank of Kenya</v>
          </cell>
          <cell r="C8">
            <v>580.02065000000005</v>
          </cell>
          <cell r="D8">
            <v>328.66438799999997</v>
          </cell>
          <cell r="E8">
            <v>420.24813</v>
          </cell>
          <cell r="F8">
            <v>85.662261999999998</v>
          </cell>
          <cell r="G8">
            <v>91.868364999999997</v>
          </cell>
          <cell r="H8">
            <v>95.180947000000003</v>
          </cell>
          <cell r="I8">
            <v>553.74522100000002</v>
          </cell>
          <cell r="J8">
            <v>3.0818490000000001</v>
          </cell>
          <cell r="K8">
            <v>20.834066</v>
          </cell>
          <cell r="L8"/>
          <cell r="M8">
            <v>9.6568729701350456E-2</v>
          </cell>
          <cell r="N8">
            <v>9.545290146356554E-2</v>
          </cell>
          <cell r="O8">
            <v>9.7668276964738149E-2</v>
          </cell>
          <cell r="P8">
            <v>9.6458577412216001E-2</v>
          </cell>
          <cell r="Q8">
            <v>9.9347478549337578E-2</v>
          </cell>
          <cell r="R8">
            <v>9.8675610781438272E-2</v>
          </cell>
          <cell r="S8">
            <v>9.9339184392393629E-2</v>
          </cell>
          <cell r="T8">
            <v>0.10121063445693379</v>
          </cell>
          <cell r="U8"/>
          <cell r="V8">
            <v>9.0837711468227125E-2</v>
          </cell>
          <cell r="W8">
            <v>0.10148192929458404</v>
          </cell>
          <cell r="X8">
            <v>9.4029498417981153E-2</v>
          </cell>
          <cell r="Y8">
            <v>0.1048389792178431</v>
          </cell>
          <cell r="Z8">
            <v>0.11675601550203837</v>
          </cell>
          <cell r="AA8">
            <v>0.21727956442456642</v>
          </cell>
          <cell r="AB8">
            <v>3.6866006985786362E-2</v>
          </cell>
          <cell r="AC8">
            <v>0.16590367106752871</v>
          </cell>
          <cell r="AD8">
            <v>0.15469616486315463</v>
          </cell>
          <cell r="AE8">
            <v>0.37750781132155659</v>
          </cell>
          <cell r="AF8">
            <v>0.44259334724222588</v>
          </cell>
          <cell r="AG8">
            <v>0.11663097951940875</v>
          </cell>
          <cell r="AH8">
            <v>0.65274587207549362</v>
          </cell>
          <cell r="AI8">
            <v>0.11553959377658538</v>
          </cell>
          <cell r="AJ8">
            <v>3.2921467103437012E-2</v>
          </cell>
          <cell r="AK8">
            <v>8.2618126673148357E-2</v>
          </cell>
          <cell r="AL8">
            <v>0.78207222004771315</v>
          </cell>
          <cell r="AM8">
            <v>6.4398295876936615E-2</v>
          </cell>
          <cell r="AN8">
            <v>1.0681116037536098E-2</v>
          </cell>
          <cell r="AO8">
            <v>4.0399154702211303E-2</v>
          </cell>
          <cell r="AP8">
            <v>580020650</v>
          </cell>
          <cell r="AQ8">
            <v>563507219</v>
          </cell>
          <cell r="AR8">
            <v>557429201</v>
          </cell>
          <cell r="AS8">
            <v>540386740</v>
          </cell>
          <cell r="AT8">
            <v>555556211</v>
          </cell>
          <cell r="AU8">
            <v>535319552</v>
          </cell>
          <cell r="AV8">
            <v>512517039</v>
          </cell>
          <cell r="AW8">
            <v>496822948</v>
          </cell>
          <cell r="AX8">
            <v>502660349</v>
          </cell>
          <cell r="AY8">
            <v>505539914</v>
          </cell>
          <cell r="AZ8">
            <v>462827626</v>
          </cell>
          <cell r="BA8">
            <v>449616472</v>
          </cell>
          <cell r="BB8">
            <v>434408831</v>
          </cell>
          <cell r="BC8">
            <v>423857656</v>
          </cell>
          <cell r="BD8">
            <v>419998477</v>
          </cell>
          <cell r="BE8">
            <v>408303625</v>
          </cell>
          <cell r="BF8">
            <v>398614957</v>
          </cell>
          <cell r="BG8">
            <v>393427494</v>
          </cell>
          <cell r="BH8">
            <v>393425978</v>
          </cell>
          <cell r="BI8">
            <v>382829640</v>
          </cell>
          <cell r="BJ8">
            <v>384464971</v>
          </cell>
          <cell r="BK8">
            <v>380086859</v>
          </cell>
          <cell r="BL8">
            <v>376018201</v>
          </cell>
          <cell r="BM8">
            <v>349997760</v>
          </cell>
          <cell r="BN8">
            <v>351917807</v>
          </cell>
          <cell r="BO8">
            <v>360041467</v>
          </cell>
          <cell r="BP8">
            <v>348354889</v>
          </cell>
          <cell r="BQ8">
            <v>339549808</v>
          </cell>
          <cell r="BR8">
            <v>323948110</v>
          </cell>
          <cell r="BS8">
            <v>318998960</v>
          </cell>
          <cell r="BT8">
            <v>304846787</v>
          </cell>
          <cell r="BU8">
            <v>282689098</v>
          </cell>
          <cell r="BV8">
            <v>266799109</v>
          </cell>
          <cell r="BW8">
            <v>263501814</v>
          </cell>
          <cell r="BX8">
            <v>244073622</v>
          </cell>
          <cell r="BY8">
            <v>228874484</v>
          </cell>
          <cell r="BZ8">
            <v>95180947</v>
          </cell>
          <cell r="CA8">
            <v>91387961</v>
          </cell>
          <cell r="CB8">
            <v>97358447</v>
          </cell>
          <cell r="CC8">
            <v>94919520</v>
          </cell>
          <cell r="CD8">
            <v>90104052</v>
          </cell>
          <cell r="CE8">
            <v>87440846</v>
          </cell>
          <cell r="CF8">
            <v>88939669</v>
          </cell>
          <cell r="CG8">
            <v>85597379</v>
          </cell>
          <cell r="CH8">
            <v>81353444</v>
          </cell>
          <cell r="CI8">
            <v>78630706</v>
          </cell>
          <cell r="CJ8">
            <v>80581126</v>
          </cell>
          <cell r="CK8">
            <v>77087985</v>
          </cell>
          <cell r="CL8">
            <v>73278006</v>
          </cell>
          <cell r="CM8">
            <v>70152002</v>
          </cell>
          <cell r="CN8">
            <v>72018398</v>
          </cell>
          <cell r="CO8">
            <v>68319018</v>
          </cell>
          <cell r="CP8">
            <v>69435424</v>
          </cell>
          <cell r="CQ8">
            <v>66750889</v>
          </cell>
          <cell r="CR8">
            <v>67013872</v>
          </cell>
          <cell r="CS8">
            <v>68227154</v>
          </cell>
          <cell r="CT8">
            <v>65944424</v>
          </cell>
          <cell r="CU8">
            <v>63402505</v>
          </cell>
          <cell r="CV8">
            <v>63072764</v>
          </cell>
          <cell r="CW8">
            <v>60054832</v>
          </cell>
          <cell r="CX8">
            <v>58440502</v>
          </cell>
          <cell r="CY8">
            <v>57116947</v>
          </cell>
          <cell r="CZ8">
            <v>54653300</v>
          </cell>
          <cell r="DA8">
            <v>49310775</v>
          </cell>
          <cell r="DB8">
            <v>47991534</v>
          </cell>
          <cell r="DC8">
            <v>54795678</v>
          </cell>
          <cell r="DD8">
            <v>46164334</v>
          </cell>
          <cell r="DE8">
            <v>42351119</v>
          </cell>
          <cell r="DF8">
            <v>42351119</v>
          </cell>
          <cell r="DG8">
            <v>40634476</v>
          </cell>
          <cell r="DH8">
            <v>38883993</v>
          </cell>
          <cell r="DI8">
            <v>35652054</v>
          </cell>
          <cell r="DJ8"/>
          <cell r="DK8">
            <v>18031889</v>
          </cell>
          <cell r="DL8">
            <v>29733716</v>
          </cell>
          <cell r="DM8"/>
          <cell r="DN8">
            <v>47765605</v>
          </cell>
          <cell r="DO8">
            <v>21140739</v>
          </cell>
          <cell r="DP8">
            <v>27083203</v>
          </cell>
          <cell r="DQ8">
            <v>14407987</v>
          </cell>
          <cell r="DR8">
            <v>41491190</v>
          </cell>
          <cell r="DS8">
            <v>15489355</v>
          </cell>
          <cell r="DT8">
            <v>328664388</v>
          </cell>
        </row>
        <row r="9">
          <cell r="B9" t="str">
            <v>NCBA</v>
          </cell>
          <cell r="C9">
            <v>546.01537099999996</v>
          </cell>
          <cell r="D9">
            <v>238.315462</v>
          </cell>
          <cell r="E9">
            <v>420.39695</v>
          </cell>
          <cell r="F9">
            <v>70.663325</v>
          </cell>
          <cell r="G9">
            <v>70.663325</v>
          </cell>
          <cell r="H9">
            <v>79.700816000000003</v>
          </cell>
          <cell r="I9">
            <v>385.541405</v>
          </cell>
          <cell r="J9">
            <v>8.7620959999999997</v>
          </cell>
          <cell r="K9">
            <v>18.118894000000001</v>
          </cell>
          <cell r="L9"/>
          <cell r="M9">
            <v>8.9120992453769823E-2</v>
          </cell>
          <cell r="N9">
            <v>9.0133972117145078E-2</v>
          </cell>
          <cell r="O9">
            <v>8.934922343619256E-2</v>
          </cell>
          <cell r="P9">
            <v>9.3275930679188143E-2</v>
          </cell>
          <cell r="Q9">
            <v>9.1505400452203803E-2</v>
          </cell>
          <cell r="R9">
            <v>9.1700362474529895E-2</v>
          </cell>
          <cell r="S9">
            <v>9.3285053679884503E-2</v>
          </cell>
          <cell r="T9">
            <v>9.5215656980948304E-2</v>
          </cell>
          <cell r="U9"/>
          <cell r="V9">
            <v>8.5512105005425207E-2</v>
          </cell>
          <cell r="W9">
            <v>7.3584829228562881E-2</v>
          </cell>
          <cell r="X9">
            <v>9.4062796531537457E-2</v>
          </cell>
          <cell r="Y9">
            <v>8.7788075824346834E-2</v>
          </cell>
          <cell r="Z9">
            <v>0.10153994274299555</v>
          </cell>
          <cell r="AA9">
            <v>0.21970121368028811</v>
          </cell>
          <cell r="AB9">
            <v>3.183556563768046E-2</v>
          </cell>
          <cell r="AC9">
            <v>0.18328336226299741</v>
          </cell>
          <cell r="AD9">
            <v>0.18328336226299741</v>
          </cell>
          <cell r="AE9">
            <v>0.4841033226266675</v>
          </cell>
          <cell r="AF9">
            <v>0.36874464540775159</v>
          </cell>
          <cell r="AG9">
            <v>0.10154147370477279</v>
          </cell>
          <cell r="AH9">
            <v>0.54800996612073105</v>
          </cell>
          <cell r="AI9">
            <v>0.10165806875026659</v>
          </cell>
          <cell r="AJ9">
            <v>4.2269550522221179E-2</v>
          </cell>
          <cell r="AK9">
            <v>5.938851822804541E-2</v>
          </cell>
          <cell r="AL9">
            <v>0.56688199569478326</v>
          </cell>
          <cell r="AM9">
            <v>7.532959931687723E-2</v>
          </cell>
          <cell r="AN9">
            <v>3.1892933135213478E-2</v>
          </cell>
          <cell r="AO9">
            <v>5.5632257388843268E-2</v>
          </cell>
          <cell r="AP9">
            <v>546015371</v>
          </cell>
          <cell r="AQ9">
            <v>545090221</v>
          </cell>
          <cell r="AR9">
            <v>532522640</v>
          </cell>
          <cell r="AS9">
            <v>546733550</v>
          </cell>
          <cell r="AT9">
            <v>520850293</v>
          </cell>
          <cell r="AU9">
            <v>500167097</v>
          </cell>
          <cell r="AV9">
            <v>503274085</v>
          </cell>
          <cell r="AW9">
            <v>491613725</v>
          </cell>
          <cell r="AX9">
            <v>484389225</v>
          </cell>
          <cell r="AY9">
            <v>480797719</v>
          </cell>
          <cell r="AZ9">
            <v>477674950</v>
          </cell>
          <cell r="BA9">
            <v>464890685</v>
          </cell>
          <cell r="BB9">
            <v>547750081</v>
          </cell>
          <cell r="BC9">
            <v>447029877</v>
          </cell>
          <cell r="BD9">
            <v>239013127</v>
          </cell>
          <cell r="BE9">
            <v>0</v>
          </cell>
          <cell r="BF9">
            <v>415348889</v>
          </cell>
          <cell r="BG9">
            <v>223448379</v>
          </cell>
          <cell r="BH9">
            <v>225544631</v>
          </cell>
          <cell r="BI9">
            <v>229525229</v>
          </cell>
          <cell r="BJ9">
            <v>219009371</v>
          </cell>
          <cell r="BK9">
            <v>216387023</v>
          </cell>
          <cell r="BL9">
            <v>202699639</v>
          </cell>
          <cell r="BM9">
            <v>210877927</v>
          </cell>
          <cell r="BN9">
            <v>211118198</v>
          </cell>
          <cell r="BO9">
            <v>206328561</v>
          </cell>
          <cell r="BP9">
            <v>195962086</v>
          </cell>
          <cell r="BQ9">
            <v>198484270</v>
          </cell>
          <cell r="BR9">
            <v>184466862</v>
          </cell>
          <cell r="BS9">
            <v>179346404</v>
          </cell>
          <cell r="BT9">
            <v>174983667</v>
          </cell>
          <cell r="BU9">
            <v>175808828</v>
          </cell>
          <cell r="BV9">
            <v>154710864</v>
          </cell>
          <cell r="BW9">
            <v>143801266</v>
          </cell>
          <cell r="BX9">
            <v>119783476</v>
          </cell>
          <cell r="BY9">
            <v>124881964</v>
          </cell>
          <cell r="BZ9">
            <v>79700816</v>
          </cell>
          <cell r="CA9">
            <v>78389276</v>
          </cell>
          <cell r="CB9">
            <v>74942826</v>
          </cell>
          <cell r="CC9">
            <v>78642779</v>
          </cell>
          <cell r="CD9">
            <v>75022216</v>
          </cell>
          <cell r="CE9">
            <v>74300657</v>
          </cell>
          <cell r="CF9">
            <v>71734186</v>
          </cell>
          <cell r="CG9">
            <v>72028375</v>
          </cell>
          <cell r="CH9">
            <v>72553519</v>
          </cell>
          <cell r="CI9">
            <v>72166013</v>
          </cell>
          <cell r="CJ9">
            <v>71092199</v>
          </cell>
          <cell r="CK9">
            <v>69416255</v>
          </cell>
          <cell r="CL9">
            <v>70001759</v>
          </cell>
          <cell r="CM9">
            <v>0</v>
          </cell>
          <cell r="CN9">
            <v>33468865</v>
          </cell>
          <cell r="CO9">
            <v>0</v>
          </cell>
          <cell r="CP9">
            <v>32677307</v>
          </cell>
          <cell r="CQ9">
            <v>31950763</v>
          </cell>
          <cell r="CR9">
            <v>31671237</v>
          </cell>
          <cell r="CS9">
            <v>31571015</v>
          </cell>
          <cell r="CT9">
            <v>29764854</v>
          </cell>
          <cell r="CU9">
            <v>28396850</v>
          </cell>
          <cell r="CV9">
            <v>28887284</v>
          </cell>
          <cell r="CW9">
            <v>27470172</v>
          </cell>
          <cell r="CX9">
            <v>26187655</v>
          </cell>
          <cell r="CY9">
            <v>24321102</v>
          </cell>
          <cell r="CZ9">
            <v>23949685</v>
          </cell>
          <cell r="DA9">
            <v>22708080</v>
          </cell>
          <cell r="DB9">
            <v>19085273</v>
          </cell>
          <cell r="DC9">
            <v>18822475</v>
          </cell>
          <cell r="DD9">
            <v>18511215</v>
          </cell>
          <cell r="DE9">
            <v>17856644</v>
          </cell>
          <cell r="DF9">
            <v>17856644</v>
          </cell>
          <cell r="DG9">
            <v>14954339</v>
          </cell>
          <cell r="DH9">
            <v>15471795</v>
          </cell>
          <cell r="DI9">
            <v>13749281</v>
          </cell>
          <cell r="DJ9"/>
          <cell r="DK9">
            <v>19380864</v>
          </cell>
          <cell r="DL9">
            <v>20653697</v>
          </cell>
          <cell r="DM9"/>
          <cell r="DN9">
            <v>40034561</v>
          </cell>
          <cell r="DO9">
            <v>14762530</v>
          </cell>
          <cell r="DP9">
            <v>14042654</v>
          </cell>
          <cell r="DQ9">
            <v>11582161</v>
          </cell>
          <cell r="DR9">
            <v>25624815</v>
          </cell>
          <cell r="DS9">
            <v>13045605</v>
          </cell>
          <cell r="DT9">
            <v>238315462</v>
          </cell>
        </row>
        <row r="10">
          <cell r="B10" t="str">
            <v>Absa Bank Kenya</v>
          </cell>
          <cell r="C10">
            <v>481.08699200000001</v>
          </cell>
          <cell r="D10">
            <v>289.44683900000001</v>
          </cell>
          <cell r="E10">
            <v>283.63372600000002</v>
          </cell>
          <cell r="F10">
            <v>52.439146999999998</v>
          </cell>
          <cell r="G10">
            <v>61.542459000000001</v>
          </cell>
          <cell r="H10">
            <v>57.615231999999999</v>
          </cell>
          <cell r="I10">
            <v>380.172189</v>
          </cell>
          <cell r="J10">
            <v>4.9747450000000004</v>
          </cell>
          <cell r="K10">
            <v>14.336345</v>
          </cell>
          <cell r="L10"/>
          <cell r="M10">
            <v>6.7422471892228941E-2</v>
          </cell>
          <cell r="N10">
            <v>6.5311301972323349E-2</v>
          </cell>
          <cell r="O10">
            <v>6.6138320972567943E-2</v>
          </cell>
          <cell r="P10">
            <v>6.5154472392935869E-2</v>
          </cell>
          <cell r="Q10">
            <v>6.5422109095193567E-2</v>
          </cell>
          <cell r="R10">
            <v>6.492422724839772E-2</v>
          </cell>
          <cell r="S10">
            <v>6.3973084206154079E-2</v>
          </cell>
          <cell r="T10">
            <v>6.5102300281967548E-2</v>
          </cell>
          <cell r="U10"/>
          <cell r="V10">
            <v>7.5343595733036894E-2</v>
          </cell>
          <cell r="W10">
            <v>8.937269969735466E-2</v>
          </cell>
          <cell r="X10">
            <v>6.3462357322572979E-2</v>
          </cell>
          <cell r="Y10">
            <v>6.3461462621076978E-2</v>
          </cell>
          <cell r="Z10">
            <v>8.0342191440814781E-2</v>
          </cell>
          <cell r="AA10">
            <v>0.24177085585560523</v>
          </cell>
          <cell r="AB10">
            <v>2.9753330283470308E-2</v>
          </cell>
          <cell r="AC10">
            <v>0.16188048673912861</v>
          </cell>
          <cell r="AD10">
            <v>0.13793525280724833</v>
          </cell>
          <cell r="AE10">
            <v>0.28577232642112926</v>
          </cell>
          <cell r="AF10">
            <v>0.40216577283875249</v>
          </cell>
          <cell r="AG10">
            <v>5.7637382610752817E-2</v>
          </cell>
          <cell r="AH10">
            <v>0.77029848847475102</v>
          </cell>
          <cell r="AI10">
            <v>0.11060241903220781</v>
          </cell>
          <cell r="AJ10">
            <v>2.4648300879021812E-2</v>
          </cell>
          <cell r="AK10">
            <v>8.5954118153186002E-2</v>
          </cell>
          <cell r="AL10">
            <v>1.0204951402711537</v>
          </cell>
          <cell r="AM10">
            <v>6.8659463154247063E-2</v>
          </cell>
          <cell r="AN10">
            <v>0.25848435193081648</v>
          </cell>
          <cell r="AO10">
            <v>0.14975787449791891</v>
          </cell>
          <cell r="AP10">
            <v>481086992</v>
          </cell>
          <cell r="AQ10">
            <v>445173825</v>
          </cell>
          <cell r="AR10">
            <v>438718384</v>
          </cell>
          <cell r="AS10">
            <v>428746218</v>
          </cell>
          <cell r="AT10">
            <v>411167687</v>
          </cell>
          <cell r="AU10">
            <v>397890870</v>
          </cell>
          <cell r="AV10">
            <v>384068423</v>
          </cell>
          <cell r="AW10">
            <v>377935772</v>
          </cell>
          <cell r="AX10">
            <v>388053702</v>
          </cell>
          <cell r="AY10">
            <v>392017704</v>
          </cell>
          <cell r="AZ10">
            <v>381692956</v>
          </cell>
          <cell r="BA10">
            <v>374109200</v>
          </cell>
          <cell r="BB10">
            <v>359771428</v>
          </cell>
          <cell r="BC10">
            <v>353740701</v>
          </cell>
          <cell r="BD10">
            <v>354502860</v>
          </cell>
          <cell r="BE10">
            <v>325362737</v>
          </cell>
          <cell r="BF10">
            <v>322637854</v>
          </cell>
          <cell r="BG10">
            <v>317007311</v>
          </cell>
          <cell r="BH10">
            <v>291293088</v>
          </cell>
          <cell r="BI10">
            <v>271682166</v>
          </cell>
          <cell r="BJ10">
            <v>277609552</v>
          </cell>
          <cell r="BK10">
            <v>268015547</v>
          </cell>
          <cell r="BL10">
            <v>260429543</v>
          </cell>
          <cell r="BM10">
            <v>259498223</v>
          </cell>
          <cell r="BN10">
            <v>264008571</v>
          </cell>
          <cell r="BO10">
            <v>256142570</v>
          </cell>
          <cell r="BP10">
            <v>211913140</v>
          </cell>
          <cell r="BQ10">
            <v>241152698</v>
          </cell>
          <cell r="BR10">
            <v>221041523</v>
          </cell>
          <cell r="BS10">
            <v>234699871</v>
          </cell>
          <cell r="BT10">
            <v>230907978</v>
          </cell>
          <cell r="BU10">
            <v>226118124</v>
          </cell>
          <cell r="BV10">
            <v>218771220</v>
          </cell>
          <cell r="BW10">
            <v>213439675</v>
          </cell>
          <cell r="BX10">
            <v>200975424</v>
          </cell>
          <cell r="BY10">
            <v>207009618</v>
          </cell>
          <cell r="BZ10">
            <v>57615232</v>
          </cell>
          <cell r="CA10">
            <v>53797454</v>
          </cell>
          <cell r="CB10">
            <v>56861889</v>
          </cell>
          <cell r="CC10">
            <v>54352639</v>
          </cell>
          <cell r="CD10">
            <v>52679522</v>
          </cell>
          <cell r="CE10">
            <v>50173619</v>
          </cell>
          <cell r="CF10">
            <v>46982487</v>
          </cell>
          <cell r="CG10">
            <v>44969283</v>
          </cell>
          <cell r="CH10">
            <v>43215105</v>
          </cell>
          <cell r="CI10">
            <v>41675586</v>
          </cell>
          <cell r="CJ10">
            <v>41057360</v>
          </cell>
          <cell r="CK10">
            <v>44079414</v>
          </cell>
          <cell r="CL10">
            <v>42967475</v>
          </cell>
          <cell r="CM10">
            <v>41546560</v>
          </cell>
          <cell r="CN10">
            <v>54143264</v>
          </cell>
          <cell r="CO10">
            <v>43393443</v>
          </cell>
          <cell r="CP10">
            <v>41909848</v>
          </cell>
          <cell r="CQ10">
            <v>40114088</v>
          </cell>
          <cell r="CR10">
            <v>43607960</v>
          </cell>
          <cell r="CS10">
            <v>43559168</v>
          </cell>
          <cell r="CT10">
            <v>42020987</v>
          </cell>
          <cell r="CU10">
            <v>40337534</v>
          </cell>
          <cell r="CV10">
            <v>43652097</v>
          </cell>
          <cell r="CW10">
            <v>42094710</v>
          </cell>
          <cell r="CX10">
            <v>41470872</v>
          </cell>
          <cell r="CY10">
            <v>39103584</v>
          </cell>
          <cell r="CZ10">
            <v>42315483</v>
          </cell>
          <cell r="DA10">
            <v>39716371</v>
          </cell>
          <cell r="DB10">
            <v>36852164</v>
          </cell>
          <cell r="DC10">
            <v>36237869</v>
          </cell>
          <cell r="DD10">
            <v>40265422</v>
          </cell>
          <cell r="DE10">
            <v>38186091</v>
          </cell>
          <cell r="DF10">
            <v>38186091</v>
          </cell>
          <cell r="DG10">
            <v>36042316</v>
          </cell>
          <cell r="DH10">
            <v>34465579</v>
          </cell>
          <cell r="DI10">
            <v>32370886</v>
          </cell>
          <cell r="DJ10"/>
          <cell r="DK10">
            <v>9259282</v>
          </cell>
          <cell r="DL10">
            <v>23141623</v>
          </cell>
          <cell r="DM10"/>
          <cell r="DN10">
            <v>32400905</v>
          </cell>
          <cell r="DO10">
            <v>13030535</v>
          </cell>
          <cell r="DP10">
            <v>13447918</v>
          </cell>
          <cell r="DQ10">
            <v>4010143</v>
          </cell>
          <cell r="DR10">
            <v>17458061</v>
          </cell>
          <cell r="DS10">
            <v>10151463</v>
          </cell>
          <cell r="DT10">
            <v>289446839</v>
          </cell>
        </row>
        <row r="11">
          <cell r="B11" t="str">
            <v>Standard Chartered Bank</v>
          </cell>
          <cell r="C11">
            <v>366.11642399999999</v>
          </cell>
          <cell r="D11">
            <v>136.071595</v>
          </cell>
          <cell r="E11">
            <v>286.07422300000002</v>
          </cell>
          <cell r="F11">
            <v>41.480583000000003</v>
          </cell>
          <cell r="G11">
            <v>47.485137999999999</v>
          </cell>
          <cell r="H11">
            <v>55.471426000000001</v>
          </cell>
          <cell r="I11">
            <v>268.95541800000001</v>
          </cell>
          <cell r="J11">
            <v>4.2032080000000001</v>
          </cell>
          <cell r="K11">
            <v>11.929576000000001</v>
          </cell>
          <cell r="L11"/>
          <cell r="M11">
            <v>6.0815485843953555E-2</v>
          </cell>
          <cell r="N11">
            <v>6.1821293595569565E-2</v>
          </cell>
          <cell r="O11">
            <v>5.9472171279271888E-2</v>
          </cell>
          <cell r="P11">
            <v>5.885832339563641E-2</v>
          </cell>
          <cell r="Q11">
            <v>5.9420265009753483E-2</v>
          </cell>
          <cell r="R11">
            <v>6.3021800754755997E-2</v>
          </cell>
          <cell r="S11">
            <v>6.3842833545591046E-2</v>
          </cell>
          <cell r="T11">
            <v>6.5105397951249006E-2</v>
          </cell>
          <cell r="U11"/>
          <cell r="V11">
            <v>5.7337920791425447E-2</v>
          </cell>
          <cell r="W11">
            <v>4.2014920042968806E-2</v>
          </cell>
          <cell r="X11">
            <v>6.400841259901309E-2</v>
          </cell>
          <cell r="Y11">
            <v>6.1100124141422144E-2</v>
          </cell>
          <cell r="Z11">
            <v>6.6854437361806615E-2</v>
          </cell>
          <cell r="AA11">
            <v>0.21351791911491499</v>
          </cell>
          <cell r="AB11">
            <v>3.2870104480962073E-2</v>
          </cell>
          <cell r="AC11">
            <v>0.17655393727744126</v>
          </cell>
          <cell r="AD11">
            <v>0.15422847142644289</v>
          </cell>
          <cell r="AE11">
            <v>0.33985510558513704</v>
          </cell>
          <cell r="AF11">
            <v>0.47467369791836711</v>
          </cell>
          <cell r="AG11">
            <v>9.905723114985876E-2</v>
          </cell>
          <cell r="AH11">
            <v>0.70895188298228251</v>
          </cell>
          <cell r="AI11">
            <v>9.2997245250234548E-2</v>
          </cell>
          <cell r="AJ11">
            <v>9.7204570768540232E-3</v>
          </cell>
          <cell r="AK11">
            <v>8.3276788173380523E-2</v>
          </cell>
          <cell r="AL11">
            <v>0.47565136618408294</v>
          </cell>
          <cell r="AM11">
            <v>9.8981174999081448E-2</v>
          </cell>
          <cell r="AN11">
            <v>9.5571831069159119E-2</v>
          </cell>
          <cell r="AO11">
            <v>9.6269732742490954E-2</v>
          </cell>
          <cell r="AP11">
            <v>366116424</v>
          </cell>
          <cell r="AQ11">
            <v>364290414</v>
          </cell>
          <cell r="AR11">
            <v>340995225</v>
          </cell>
          <cell r="AS11">
            <v>335111486</v>
          </cell>
          <cell r="AT11">
            <v>330612804</v>
          </cell>
          <cell r="AU11">
            <v>345656402</v>
          </cell>
          <cell r="AV11">
            <v>339525181</v>
          </cell>
          <cell r="AW11">
            <v>325872857</v>
          </cell>
          <cell r="AX11">
            <v>314304906</v>
          </cell>
          <cell r="AY11">
            <v>327214126</v>
          </cell>
          <cell r="AZ11">
            <v>311432013</v>
          </cell>
          <cell r="BA11">
            <v>302295903</v>
          </cell>
          <cell r="BB11">
            <v>289422215</v>
          </cell>
          <cell r="BC11">
            <v>293472543</v>
          </cell>
          <cell r="BD11">
            <v>300226174</v>
          </cell>
          <cell r="BE11">
            <v>284691002</v>
          </cell>
          <cell r="BF11">
            <v>287606164</v>
          </cell>
          <cell r="BG11">
            <v>295049630</v>
          </cell>
          <cell r="BH11">
            <v>293306671</v>
          </cell>
          <cell r="BI11">
            <v>285125438</v>
          </cell>
          <cell r="BJ11">
            <v>309951569</v>
          </cell>
          <cell r="BK11">
            <v>288711107</v>
          </cell>
          <cell r="BL11">
            <v>274006884</v>
          </cell>
          <cell r="BM11">
            <v>250274108</v>
          </cell>
          <cell r="BN11">
            <v>264072997</v>
          </cell>
          <cell r="BO11">
            <v>255903727</v>
          </cell>
          <cell r="BP11">
            <v>249710651</v>
          </cell>
          <cell r="BQ11">
            <v>234130556</v>
          </cell>
          <cell r="BR11">
            <v>231786864</v>
          </cell>
          <cell r="BS11">
            <v>228338094</v>
          </cell>
          <cell r="BT11">
            <v>232984465</v>
          </cell>
          <cell r="BU11">
            <v>222635993</v>
          </cell>
          <cell r="BV11">
            <v>223082484</v>
          </cell>
          <cell r="BW11">
            <v>228860613</v>
          </cell>
          <cell r="BX11">
            <v>217819880</v>
          </cell>
          <cell r="BY11">
            <v>220523869</v>
          </cell>
          <cell r="BZ11">
            <v>55471426</v>
          </cell>
          <cell r="CA11">
            <v>55433068</v>
          </cell>
          <cell r="CB11">
            <v>54625502</v>
          </cell>
          <cell r="CC11">
            <v>52479395</v>
          </cell>
          <cell r="CD11">
            <v>51679000</v>
          </cell>
          <cell r="CE11">
            <v>50558270</v>
          </cell>
          <cell r="CF11">
            <v>51917837</v>
          </cell>
          <cell r="CG11">
            <v>50218630</v>
          </cell>
          <cell r="CH11">
            <v>50171424</v>
          </cell>
          <cell r="CI11">
            <v>50846552</v>
          </cell>
          <cell r="CJ11">
            <v>49068888</v>
          </cell>
          <cell r="CK11">
            <v>47221510</v>
          </cell>
          <cell r="CL11">
            <v>46080820</v>
          </cell>
          <cell r="CM11">
            <v>54194365</v>
          </cell>
          <cell r="CN11">
            <v>47621354</v>
          </cell>
          <cell r="CO11">
            <v>54336279</v>
          </cell>
          <cell r="CP11">
            <v>54209897</v>
          </cell>
          <cell r="CQ11">
            <v>43217065</v>
          </cell>
          <cell r="CR11">
            <v>54028274</v>
          </cell>
          <cell r="CS11">
            <v>45483852</v>
          </cell>
          <cell r="CT11">
            <v>43809586</v>
          </cell>
          <cell r="CU11">
            <v>42698407</v>
          </cell>
          <cell r="CV11">
            <v>54660764</v>
          </cell>
          <cell r="CW11">
            <v>43904779</v>
          </cell>
          <cell r="CX11">
            <v>43288125</v>
          </cell>
          <cell r="CY11">
            <v>43083098</v>
          </cell>
          <cell r="CZ11">
            <v>43850954</v>
          </cell>
          <cell r="DA11">
            <v>40914483</v>
          </cell>
          <cell r="DB11">
            <v>41143859</v>
          </cell>
          <cell r="DC11">
            <v>39848778</v>
          </cell>
          <cell r="DD11">
            <v>42126191</v>
          </cell>
          <cell r="DE11">
            <v>40449853</v>
          </cell>
          <cell r="DF11">
            <v>40449853</v>
          </cell>
          <cell r="DG11">
            <v>39685452</v>
          </cell>
          <cell r="DH11">
            <v>38765178</v>
          </cell>
          <cell r="DI11">
            <v>36029984</v>
          </cell>
          <cell r="DJ11"/>
          <cell r="DK11">
            <v>8119496</v>
          </cell>
          <cell r="DL11">
            <v>15771556</v>
          </cell>
          <cell r="DM11"/>
          <cell r="DN11">
            <v>23891052</v>
          </cell>
          <cell r="DO11">
            <v>11340454</v>
          </cell>
          <cell r="DP11">
            <v>10277640</v>
          </cell>
          <cell r="DQ11">
            <v>4219310</v>
          </cell>
          <cell r="DR11">
            <v>14496950</v>
          </cell>
          <cell r="DS11">
            <v>8643538</v>
          </cell>
          <cell r="DT11">
            <v>136071595</v>
          </cell>
        </row>
        <row r="12">
          <cell r="B12" t="str">
            <v>Diamond Trust Bank</v>
          </cell>
          <cell r="C12">
            <v>358.59085499999998</v>
          </cell>
          <cell r="D12">
            <v>173.591893</v>
          </cell>
          <cell r="E12">
            <v>238.42882800000001</v>
          </cell>
          <cell r="F12">
            <v>52.100371000000003</v>
          </cell>
          <cell r="G12">
            <v>54.763224999999998</v>
          </cell>
          <cell r="H12">
            <v>58.955052999999999</v>
          </cell>
          <cell r="I12">
            <v>259.98523399999999</v>
          </cell>
          <cell r="J12">
            <v>2.4876330000000002</v>
          </cell>
          <cell r="K12">
            <v>6.6470130000000003</v>
          </cell>
          <cell r="L12"/>
          <cell r="M12">
            <v>5.8148146462307537E-2</v>
          </cell>
          <cell r="N12">
            <v>5.795315882522914E-2</v>
          </cell>
          <cell r="O12">
            <v>5.8062541218278495E-2</v>
          </cell>
          <cell r="P12">
            <v>5.7175601534233872E-2</v>
          </cell>
          <cell r="Q12">
            <v>5.8029315390520989E-2</v>
          </cell>
          <cell r="R12">
            <v>5.8336259871913446E-2</v>
          </cell>
          <cell r="S12">
            <v>5.8844001176339339E-2</v>
          </cell>
          <cell r="T12">
            <v>5.9890101100934401E-2</v>
          </cell>
          <cell r="U12"/>
          <cell r="V12">
            <v>5.6159332640372137E-2</v>
          </cell>
          <cell r="W12">
            <v>5.3600088280751003E-2</v>
          </cell>
          <cell r="X12">
            <v>5.3347871185594808E-2</v>
          </cell>
          <cell r="Y12">
            <v>6.4937235560955681E-2</v>
          </cell>
          <cell r="Z12">
            <v>3.7250470113239086E-2</v>
          </cell>
          <cell r="AA12">
            <v>0.10344145708750209</v>
          </cell>
          <cell r="AB12">
            <v>1.7596819076725605E-2</v>
          </cell>
          <cell r="AC12">
            <v>0.21063975117909967</v>
          </cell>
          <cell r="AD12">
            <v>0.20039742333981939</v>
          </cell>
          <cell r="AE12">
            <v>0.28398957466482205</v>
          </cell>
          <cell r="AF12">
            <v>0.38647058187896982</v>
          </cell>
          <cell r="AG12">
            <v>0.15155999211384469</v>
          </cell>
          <cell r="AH12">
            <v>0.41171083285234933</v>
          </cell>
          <cell r="AI12">
            <v>8.1982623325403056E-2</v>
          </cell>
          <cell r="AJ12">
            <v>4.6929306222647481E-2</v>
          </cell>
          <cell r="AK12">
            <v>3.5053317102755575E-2</v>
          </cell>
          <cell r="AL12">
            <v>0.72806587381287635</v>
          </cell>
          <cell r="AM12">
            <v>2.9079606156763634E-2</v>
          </cell>
          <cell r="AN12">
            <v>2.4526009568712565E-2</v>
          </cell>
          <cell r="AO12">
            <v>2.674942771437034E-2</v>
          </cell>
          <cell r="AP12">
            <v>358590855</v>
          </cell>
          <cell r="AQ12">
            <v>344374278</v>
          </cell>
          <cell r="AR12">
            <v>332541413</v>
          </cell>
          <cell r="AS12">
            <v>326376730</v>
          </cell>
          <cell r="AT12">
            <v>311475984</v>
          </cell>
          <cell r="AU12">
            <v>311029629</v>
          </cell>
          <cell r="AV12">
            <v>305166682</v>
          </cell>
          <cell r="AW12">
            <v>312189185</v>
          </cell>
          <cell r="AX12">
            <v>285772503</v>
          </cell>
          <cell r="AY12">
            <v>284319070</v>
          </cell>
          <cell r="AZ12">
            <v>286363190</v>
          </cell>
          <cell r="BA12">
            <v>287250595</v>
          </cell>
          <cell r="BB12">
            <v>283581295</v>
          </cell>
          <cell r="BC12">
            <v>280115753</v>
          </cell>
          <cell r="BD12">
            <v>277153801</v>
          </cell>
          <cell r="BE12">
            <v>281515703</v>
          </cell>
          <cell r="BF12">
            <v>291515544</v>
          </cell>
          <cell r="BG12">
            <v>285735153</v>
          </cell>
          <cell r="BH12">
            <v>277054843</v>
          </cell>
          <cell r="BI12">
            <v>270081538</v>
          </cell>
          <cell r="BJ12">
            <v>267675547</v>
          </cell>
          <cell r="BK12">
            <v>258159603</v>
          </cell>
          <cell r="BL12">
            <v>248863252</v>
          </cell>
          <cell r="BM12">
            <v>244123818</v>
          </cell>
          <cell r="BN12">
            <v>230711438</v>
          </cell>
          <cell r="BO12">
            <v>222154764</v>
          </cell>
          <cell r="BP12">
            <v>205480349</v>
          </cell>
          <cell r="BQ12">
            <v>190947903</v>
          </cell>
          <cell r="BR12">
            <v>166004397</v>
          </cell>
          <cell r="BS12">
            <v>158030111</v>
          </cell>
          <cell r="BT12">
            <v>148561346</v>
          </cell>
          <cell r="BU12">
            <v>141175794</v>
          </cell>
          <cell r="BV12">
            <v>126274802</v>
          </cell>
          <cell r="BW12">
            <v>120443207</v>
          </cell>
          <cell r="BX12">
            <v>116208461</v>
          </cell>
          <cell r="BY12">
            <v>114136429</v>
          </cell>
          <cell r="BZ12">
            <v>58955053</v>
          </cell>
          <cell r="CA12">
            <v>58150262</v>
          </cell>
          <cell r="CB12">
            <v>58834909</v>
          </cell>
          <cell r="CC12">
            <v>57567384</v>
          </cell>
          <cell r="CD12">
            <v>58162510</v>
          </cell>
          <cell r="CE12">
            <v>56582338</v>
          </cell>
          <cell r="CF12">
            <v>55669588</v>
          </cell>
          <cell r="CG12">
            <v>54031914</v>
          </cell>
          <cell r="CH12">
            <v>55081135</v>
          </cell>
          <cell r="CI12">
            <v>53625595</v>
          </cell>
          <cell r="CJ12">
            <v>53605998</v>
          </cell>
          <cell r="CK12">
            <v>52001378</v>
          </cell>
          <cell r="CL12">
            <v>51826136</v>
          </cell>
          <cell r="CM12">
            <v>50349508</v>
          </cell>
          <cell r="CN12">
            <v>49236941</v>
          </cell>
          <cell r="CO12">
            <v>47712838</v>
          </cell>
          <cell r="CP12">
            <v>46325610</v>
          </cell>
          <cell r="CQ12">
            <v>44769721</v>
          </cell>
          <cell r="CR12">
            <v>44323296</v>
          </cell>
          <cell r="CS12">
            <v>43003972</v>
          </cell>
          <cell r="CT12">
            <v>41508356</v>
          </cell>
          <cell r="CU12">
            <v>37678168</v>
          </cell>
          <cell r="CV12">
            <v>37678168</v>
          </cell>
          <cell r="CW12">
            <v>36431809</v>
          </cell>
          <cell r="CX12">
            <v>33545124</v>
          </cell>
          <cell r="CY12">
            <v>32359121</v>
          </cell>
          <cell r="CZ12">
            <v>31216658</v>
          </cell>
          <cell r="DA12">
            <v>29996201</v>
          </cell>
          <cell r="DB12">
            <v>28616712</v>
          </cell>
          <cell r="DC12">
            <v>27536573</v>
          </cell>
          <cell r="DD12">
            <v>26882050</v>
          </cell>
          <cell r="DE12">
            <v>25784414</v>
          </cell>
          <cell r="DF12">
            <v>25784414</v>
          </cell>
          <cell r="DG12">
            <v>24822904</v>
          </cell>
          <cell r="DH12">
            <v>19515880</v>
          </cell>
          <cell r="DI12">
            <v>18568277</v>
          </cell>
          <cell r="DJ12"/>
          <cell r="DK12">
            <v>4231295</v>
          </cell>
          <cell r="DL12">
            <v>10668178</v>
          </cell>
          <cell r="DM12"/>
          <cell r="DN12">
            <v>14899473</v>
          </cell>
          <cell r="DO12">
            <v>5758208</v>
          </cell>
          <cell r="DP12">
            <v>11552825</v>
          </cell>
          <cell r="DQ12">
            <v>16507707</v>
          </cell>
          <cell r="DR12">
            <v>28060532</v>
          </cell>
          <cell r="DS12">
            <v>4519969</v>
          </cell>
          <cell r="DT12">
            <v>173591893</v>
          </cell>
        </row>
        <row r="13">
          <cell r="B13" t="str">
            <v>Stanbic Bank</v>
          </cell>
          <cell r="C13">
            <v>371.40390400000001</v>
          </cell>
          <cell r="D13">
            <v>236.939323</v>
          </cell>
          <cell r="E13">
            <v>267.30180100000001</v>
          </cell>
          <cell r="F13">
            <v>46.499104000000003</v>
          </cell>
          <cell r="G13">
            <v>56.368605000000002</v>
          </cell>
          <cell r="H13">
            <v>50.358825000000003</v>
          </cell>
          <cell r="I13">
            <v>347.6678</v>
          </cell>
          <cell r="J13">
            <v>6.8979249999999999</v>
          </cell>
          <cell r="K13">
            <v>9.6804210000000008</v>
          </cell>
          <cell r="L13"/>
          <cell r="M13">
            <v>5.7814291447149196E-2</v>
          </cell>
          <cell r="N13">
            <v>5.4090942385488713E-2</v>
          </cell>
          <cell r="O13">
            <v>5.4327948286139682E-2</v>
          </cell>
          <cell r="P13">
            <v>5.3752791245998868E-2</v>
          </cell>
          <cell r="Q13">
            <v>5.1080397059319958E-2</v>
          </cell>
          <cell r="R13">
            <v>5.4745837309363228E-2</v>
          </cell>
          <cell r="S13">
            <v>5.5811751521162342E-2</v>
          </cell>
          <cell r="T13">
            <v>5.6914800137469732E-2</v>
          </cell>
          <cell r="U13"/>
          <cell r="V13">
            <v>5.8165999210071442E-2</v>
          </cell>
          <cell r="W13">
            <v>7.3159917842369374E-2</v>
          </cell>
          <cell r="X13">
            <v>5.980812876966999E-2</v>
          </cell>
          <cell r="Y13">
            <v>5.5468746361706171E-2</v>
          </cell>
          <cell r="Z13">
            <v>5.42499665856035E-2</v>
          </cell>
          <cell r="AA13">
            <v>0.19252374659775445</v>
          </cell>
          <cell r="AB13">
            <v>2.7005359566250994E-2</v>
          </cell>
          <cell r="AC13">
            <v>0.16213352228765507</v>
          </cell>
          <cell r="AD13">
            <v>0.13374578836464004</v>
          </cell>
          <cell r="AE13">
            <v>0.44628296794211503</v>
          </cell>
          <cell r="AF13">
            <v>0.4541807953234846</v>
          </cell>
          <cell r="AG13">
            <v>8.248570639999056E-2</v>
          </cell>
          <cell r="AH13">
            <v>0.54152588788941203</v>
          </cell>
          <cell r="AI13">
            <v>8.4863675610859904E-2</v>
          </cell>
          <cell r="AJ13">
            <v>2.156040150798166E-2</v>
          </cell>
          <cell r="AK13">
            <v>6.330327410287824E-2</v>
          </cell>
          <cell r="AL13">
            <v>0.88641124793618575</v>
          </cell>
          <cell r="AM13">
            <v>0.11953144315602014</v>
          </cell>
          <cell r="AN13">
            <v>0.23666997682440244</v>
          </cell>
          <cell r="AO13">
            <v>0.16861002110848369</v>
          </cell>
          <cell r="AP13">
            <v>371403904</v>
          </cell>
          <cell r="AQ13">
            <v>332573463</v>
          </cell>
          <cell r="AR13">
            <v>331021005</v>
          </cell>
          <cell r="AS13">
            <v>319199059</v>
          </cell>
          <cell r="AT13">
            <v>295023697</v>
          </cell>
          <cell r="AU13">
            <v>319955084</v>
          </cell>
          <cell r="AV13">
            <v>316966341</v>
          </cell>
          <cell r="AW13">
            <v>318986177</v>
          </cell>
          <cell r="AX13">
            <v>317768516</v>
          </cell>
          <cell r="AY13">
            <v>350388140</v>
          </cell>
          <cell r="AZ13">
            <v>309651330</v>
          </cell>
          <cell r="BA13">
            <v>292705136</v>
          </cell>
          <cell r="BB13">
            <v>294302229</v>
          </cell>
          <cell r="BC13">
            <v>303663158</v>
          </cell>
          <cell r="BD13">
            <v>284867951</v>
          </cell>
          <cell r="BE13">
            <v>280953012</v>
          </cell>
          <cell r="BF13">
            <v>286308290</v>
          </cell>
          <cell r="BG13">
            <v>269395802</v>
          </cell>
          <cell r="BH13">
            <v>248985926</v>
          </cell>
          <cell r="BI13">
            <v>239407877</v>
          </cell>
          <cell r="BJ13">
            <v>236547378</v>
          </cell>
          <cell r="BK13">
            <v>224804428</v>
          </cell>
          <cell r="BL13">
            <v>212633202</v>
          </cell>
          <cell r="BM13">
            <v>204895157</v>
          </cell>
          <cell r="BN13">
            <v>229866887</v>
          </cell>
          <cell r="BO13">
            <v>202294738</v>
          </cell>
          <cell r="BP13">
            <v>208287754</v>
          </cell>
          <cell r="BQ13">
            <v>198578014</v>
          </cell>
          <cell r="BR13">
            <v>208167708</v>
          </cell>
          <cell r="BS13">
            <v>203595164</v>
          </cell>
          <cell r="BT13">
            <v>184061612</v>
          </cell>
          <cell r="BU13">
            <v>171347152</v>
          </cell>
          <cell r="BV13">
            <v>167107694</v>
          </cell>
          <cell r="BW13">
            <v>155933918</v>
          </cell>
          <cell r="BX13">
            <v>159885214</v>
          </cell>
          <cell r="BY13">
            <v>170726460</v>
          </cell>
          <cell r="BZ13">
            <v>50358825</v>
          </cell>
          <cell r="CA13">
            <v>48311774</v>
          </cell>
          <cell r="CB13">
            <v>48551800</v>
          </cell>
          <cell r="CC13">
            <v>46512245</v>
          </cell>
          <cell r="CD13">
            <v>44731733</v>
          </cell>
          <cell r="CE13">
            <v>43611079</v>
          </cell>
          <cell r="CF13">
            <v>43469578</v>
          </cell>
          <cell r="CG13">
            <v>41857357</v>
          </cell>
          <cell r="CH13">
            <v>40311273</v>
          </cell>
          <cell r="CI13">
            <v>39374322</v>
          </cell>
          <cell r="CJ13">
            <v>40560887</v>
          </cell>
          <cell r="CK13">
            <v>38939840</v>
          </cell>
          <cell r="CL13">
            <v>37781929</v>
          </cell>
          <cell r="CM13">
            <v>36789253</v>
          </cell>
          <cell r="CN13">
            <v>36836052</v>
          </cell>
          <cell r="CO13">
            <v>35490716</v>
          </cell>
          <cell r="CP13">
            <v>33140213</v>
          </cell>
          <cell r="CQ13">
            <v>32205154</v>
          </cell>
          <cell r="CR13">
            <v>33048626</v>
          </cell>
          <cell r="CS13">
            <v>33051194</v>
          </cell>
          <cell r="CT13">
            <v>31922509</v>
          </cell>
          <cell r="CU13">
            <v>30830481</v>
          </cell>
          <cell r="CV13">
            <v>29267838</v>
          </cell>
          <cell r="CW13">
            <v>30237504</v>
          </cell>
          <cell r="CX13">
            <v>28554962</v>
          </cell>
          <cell r="CY13">
            <v>27656039</v>
          </cell>
          <cell r="CZ13">
            <v>27074070</v>
          </cell>
          <cell r="DA13">
            <v>28250550</v>
          </cell>
          <cell r="DB13">
            <v>26855040</v>
          </cell>
          <cell r="DC13">
            <v>26168836</v>
          </cell>
          <cell r="DD13">
            <v>25907559</v>
          </cell>
          <cell r="DE13">
            <v>26644208</v>
          </cell>
          <cell r="DF13">
            <v>26644208</v>
          </cell>
          <cell r="DG13">
            <v>25311868</v>
          </cell>
          <cell r="DH13">
            <v>23485250</v>
          </cell>
          <cell r="DI13">
            <v>22353549</v>
          </cell>
          <cell r="DJ13"/>
          <cell r="DK13">
            <v>10251849</v>
          </cell>
          <cell r="DL13">
            <v>12719785</v>
          </cell>
          <cell r="DM13"/>
          <cell r="DN13">
            <v>22971634</v>
          </cell>
          <cell r="DO13">
            <v>10433275</v>
          </cell>
          <cell r="DP13">
            <v>11078496</v>
          </cell>
          <cell r="DQ13">
            <v>9379429</v>
          </cell>
          <cell r="DR13">
            <v>20457925</v>
          </cell>
          <cell r="DS13">
            <v>6993743</v>
          </cell>
          <cell r="DT13">
            <v>236939323</v>
          </cell>
        </row>
        <row r="14">
          <cell r="B14" t="str">
            <v>I&amp;M Bank</v>
          </cell>
          <cell r="C14">
            <v>307.76184699999999</v>
          </cell>
          <cell r="D14">
            <v>176.523696</v>
          </cell>
          <cell r="E14">
            <v>228.746723</v>
          </cell>
          <cell r="F14">
            <v>40.129213999999997</v>
          </cell>
          <cell r="G14">
            <v>55.409204000000003</v>
          </cell>
          <cell r="H14">
            <v>47.771473999999998</v>
          </cell>
          <cell r="I14">
            <v>264.30131399999999</v>
          </cell>
          <cell r="J14">
            <v>3.0497260000000002</v>
          </cell>
          <cell r="K14">
            <v>8.1042670000000001</v>
          </cell>
          <cell r="L14"/>
          <cell r="M14">
            <v>5.0666440768735027E-2</v>
          </cell>
          <cell r="N14">
            <v>5.2052880738851622E-2</v>
          </cell>
          <cell r="O14">
            <v>5.2999751710124741E-2</v>
          </cell>
          <cell r="P14">
            <v>5.4215410869397712E-2</v>
          </cell>
          <cell r="Q14">
            <v>5.3623858494863286E-2</v>
          </cell>
          <cell r="R14">
            <v>5.316182593330173E-2</v>
          </cell>
          <cell r="S14">
            <v>5.6697457410697899E-2</v>
          </cell>
          <cell r="T14">
            <v>5.7736868681432109E-2</v>
          </cell>
          <cell r="U14"/>
          <cell r="V14">
            <v>4.8198942328544089E-2</v>
          </cell>
          <cell r="W14">
            <v>5.4505343110950767E-2</v>
          </cell>
          <cell r="X14">
            <v>5.118152370707009E-2</v>
          </cell>
          <cell r="Y14">
            <v>5.2618856270590916E-2</v>
          </cell>
          <cell r="Z14">
            <v>4.5417055100269818E-2</v>
          </cell>
          <cell r="AA14">
            <v>0.15174718489251532</v>
          </cell>
          <cell r="AB14">
            <v>2.4575775275511486E-2</v>
          </cell>
          <cell r="AC14">
            <v>0.20964407312783925</v>
          </cell>
          <cell r="AD14">
            <v>0.15183130720265733</v>
          </cell>
          <cell r="AE14">
            <v>0.36482798898851038</v>
          </cell>
          <cell r="AF14">
            <v>0.37001012080554474</v>
          </cell>
          <cell r="AG14">
            <v>8.3436062720796358E-2</v>
          </cell>
          <cell r="AH14">
            <v>0.75650744065083475</v>
          </cell>
          <cell r="AI14">
            <v>0.10456145839644491</v>
          </cell>
          <cell r="AJ14">
            <v>3.8475095815939137E-2</v>
          </cell>
          <cell r="AK14">
            <v>6.6086362580505778E-2</v>
          </cell>
          <cell r="AL14">
            <v>0.77169934364480486</v>
          </cell>
          <cell r="AM14">
            <v>8.0909215139592192E-2</v>
          </cell>
          <cell r="AN14">
            <v>8.2602023998627538E-2</v>
          </cell>
          <cell r="AO14">
            <v>8.2075358250167346E-2</v>
          </cell>
          <cell r="AP14">
            <v>307761847</v>
          </cell>
          <cell r="AQ14">
            <v>319449313</v>
          </cell>
          <cell r="AR14">
            <v>310788286</v>
          </cell>
          <cell r="AS14">
            <v>307802267</v>
          </cell>
          <cell r="AT14">
            <v>294915555</v>
          </cell>
          <cell r="AU14">
            <v>282176390</v>
          </cell>
          <cell r="AV14">
            <v>282856056</v>
          </cell>
          <cell r="AW14">
            <v>283568547</v>
          </cell>
          <cell r="AX14">
            <v>273350161</v>
          </cell>
          <cell r="AY14">
            <v>272302524</v>
          </cell>
          <cell r="AZ14">
            <v>270017846</v>
          </cell>
          <cell r="BA14">
            <v>254252172</v>
          </cell>
          <cell r="BB14">
            <v>261333135</v>
          </cell>
          <cell r="BC14">
            <v>253552590</v>
          </cell>
          <cell r="BD14">
            <v>240237282</v>
          </cell>
          <cell r="BE14">
            <v>229161134</v>
          </cell>
          <cell r="BF14">
            <v>230291099</v>
          </cell>
          <cell r="BG14">
            <v>225143541</v>
          </cell>
          <cell r="BH14">
            <v>189087939</v>
          </cell>
          <cell r="BI14">
            <v>183952517</v>
          </cell>
          <cell r="BJ14">
            <v>182817876</v>
          </cell>
          <cell r="BK14">
            <v>177329585</v>
          </cell>
          <cell r="BL14">
            <v>181582075</v>
          </cell>
          <cell r="BM14">
            <v>164116122</v>
          </cell>
          <cell r="BN14">
            <v>164730002</v>
          </cell>
          <cell r="BO14">
            <v>164425933</v>
          </cell>
          <cell r="BP14">
            <v>157775781</v>
          </cell>
          <cell r="BQ14">
            <v>147846339</v>
          </cell>
          <cell r="BR14">
            <v>151975238</v>
          </cell>
          <cell r="BS14">
            <v>154327389</v>
          </cell>
          <cell r="BT14">
            <v>140517390</v>
          </cell>
          <cell r="BU14">
            <v>137299354</v>
          </cell>
          <cell r="BV14">
            <v>124648548</v>
          </cell>
          <cell r="BW14">
            <v>118333769</v>
          </cell>
          <cell r="BX14">
            <v>114972436</v>
          </cell>
          <cell r="BY14">
            <v>110315682</v>
          </cell>
          <cell r="BZ14">
            <v>47771474</v>
          </cell>
          <cell r="CA14">
            <v>46299154</v>
          </cell>
          <cell r="CB14">
            <v>47879036</v>
          </cell>
          <cell r="CC14">
            <v>51920427</v>
          </cell>
          <cell r="CD14">
            <v>49557073</v>
          </cell>
          <cell r="CE14">
            <v>48589355</v>
          </cell>
          <cell r="CF14">
            <v>53515552</v>
          </cell>
          <cell r="CG14">
            <v>52323720</v>
          </cell>
          <cell r="CH14">
            <v>48455958</v>
          </cell>
          <cell r="CI14">
            <v>47985683</v>
          </cell>
          <cell r="CJ14">
            <v>46615223</v>
          </cell>
          <cell r="CK14">
            <v>47015135</v>
          </cell>
          <cell r="CL14">
            <v>44004173</v>
          </cell>
          <cell r="CM14">
            <v>42072924</v>
          </cell>
          <cell r="CN14">
            <v>40314439</v>
          </cell>
          <cell r="CO14">
            <v>38338590</v>
          </cell>
          <cell r="CP14">
            <v>37568688</v>
          </cell>
          <cell r="CQ14">
            <v>35886888</v>
          </cell>
          <cell r="CR14">
            <v>35595491</v>
          </cell>
          <cell r="CS14">
            <v>35023511</v>
          </cell>
          <cell r="CT14">
            <v>31519089</v>
          </cell>
          <cell r="CU14">
            <v>30474944</v>
          </cell>
          <cell r="CV14">
            <v>28754066</v>
          </cell>
          <cell r="CW14">
            <v>31304829</v>
          </cell>
          <cell r="CX14">
            <v>30151112</v>
          </cell>
          <cell r="CY14">
            <v>28576772</v>
          </cell>
          <cell r="CZ14">
            <v>26482435</v>
          </cell>
          <cell r="DA14">
            <v>26186678</v>
          </cell>
          <cell r="DB14">
            <v>24079849</v>
          </cell>
          <cell r="DC14">
            <v>23296896</v>
          </cell>
          <cell r="DD14">
            <v>22159420</v>
          </cell>
          <cell r="DE14">
            <v>21814043</v>
          </cell>
          <cell r="DF14">
            <v>21814043</v>
          </cell>
          <cell r="DG14">
            <v>20071699</v>
          </cell>
          <cell r="DH14">
            <v>19500454</v>
          </cell>
          <cell r="DI14">
            <v>20524634</v>
          </cell>
          <cell r="DJ14"/>
          <cell r="DK14">
            <v>6581521</v>
          </cell>
          <cell r="DL14">
            <v>11458545</v>
          </cell>
          <cell r="DM14"/>
          <cell r="DN14">
            <v>18040066</v>
          </cell>
          <cell r="DO14">
            <v>6675007</v>
          </cell>
          <cell r="DP14">
            <v>11892853</v>
          </cell>
          <cell r="DQ14">
            <v>3827882</v>
          </cell>
          <cell r="DR14">
            <v>15720735</v>
          </cell>
          <cell r="DS14">
            <v>5672987</v>
          </cell>
          <cell r="DT14">
            <v>176523696</v>
          </cell>
        </row>
        <row r="15">
          <cell r="B15" t="str">
            <v>Total - Tier 1</v>
          </cell>
          <cell r="C15">
            <v>4828.3885889999992</v>
          </cell>
          <cell r="D15">
            <v>2582.9177529999997</v>
          </cell>
          <cell r="E15">
            <v>3340.1228480000004</v>
          </cell>
          <cell r="F15">
            <v>601.44879900000012</v>
          </cell>
          <cell r="G15">
            <v>721.56884300000002</v>
          </cell>
          <cell r="H15">
            <v>680.57575299999996</v>
          </cell>
          <cell r="I15">
            <v>3947.9846089999996</v>
          </cell>
          <cell r="J15">
            <v>44.510414000000004</v>
          </cell>
          <cell r="K15">
            <v>157.32610199999996</v>
          </cell>
          <cell r="L15">
            <v>0</v>
          </cell>
          <cell r="M15">
            <v>0.75105262669966555</v>
          </cell>
          <cell r="N15">
            <v>0.74459938543321202</v>
          </cell>
          <cell r="O15">
            <v>0.742057928706093</v>
          </cell>
          <cell r="P15">
            <v>0.7445446601565523</v>
          </cell>
          <cell r="Q15">
            <v>0.74548706634479378</v>
          </cell>
          <cell r="R15">
            <v>0.74573869992339969</v>
          </cell>
          <cell r="S15">
            <v>0.74257206975099088</v>
          </cell>
          <cell r="T15">
            <v>0.75685175896780255</v>
          </cell>
          <cell r="U15">
            <v>0</v>
          </cell>
          <cell r="V15">
            <v>0.75617957654449397</v>
          </cell>
          <cell r="W15">
            <v>0.79752929235421732</v>
          </cell>
          <cell r="X15">
            <v>0.7473443749812253</v>
          </cell>
          <cell r="Y15">
            <v>0.7496339285732776</v>
          </cell>
          <cell r="Z15">
            <v>0.88166989602448576</v>
          </cell>
          <cell r="AA15">
            <v>0.2275851246089152</v>
          </cell>
          <cell r="AB15">
            <v>3.283878867138966E-2</v>
          </cell>
          <cell r="AC15">
            <v>0.18276890982682148</v>
          </cell>
          <cell r="AD15">
            <v>0.15234324815474481</v>
          </cell>
          <cell r="AE15">
            <v>0.35853574940055843</v>
          </cell>
          <cell r="AF15">
            <v>0.4065994806755599</v>
          </cell>
          <cell r="AG15">
            <v>0.11198475017735646</v>
          </cell>
          <cell r="AH15">
            <v>0.55948285556049937</v>
          </cell>
          <cell r="AI15">
            <v>0.10292598875906324</v>
          </cell>
          <cell r="AJ15">
            <v>3.0357492689237094E-2</v>
          </cell>
          <cell r="AK15">
            <v>7.2568496069826141E-2</v>
          </cell>
          <cell r="AL15">
            <v>0.77330022593228864</v>
          </cell>
          <cell r="AM15">
            <v>0.76103372559567806</v>
          </cell>
          <cell r="AN15">
            <v>0.75010627112792494</v>
          </cell>
          <cell r="AO15">
            <v>0.74678611361753799</v>
          </cell>
          <cell r="AP15">
            <v>4828388589</v>
          </cell>
          <cell r="AQ15">
            <v>4668051194</v>
          </cell>
          <cell r="AR15">
            <v>4544452868</v>
          </cell>
          <cell r="AS15">
            <v>4508165866</v>
          </cell>
          <cell r="AT15">
            <v>4338683234</v>
          </cell>
          <cell r="AU15">
            <v>4246807265</v>
          </cell>
          <cell r="AV15">
            <v>4106811968</v>
          </cell>
          <cell r="AW15">
            <v>4032984409</v>
          </cell>
          <cell r="AX15">
            <v>3904607704</v>
          </cell>
          <cell r="AY15">
            <v>3904883154</v>
          </cell>
          <cell r="AZ15">
            <v>3759260006</v>
          </cell>
          <cell r="BA15">
            <v>3606947120</v>
          </cell>
          <cell r="BB15">
            <v>3650091930</v>
          </cell>
          <cell r="BC15">
            <v>3491200121</v>
          </cell>
          <cell r="BD15">
            <v>3216689851</v>
          </cell>
          <cell r="BE15">
            <v>2870218873</v>
          </cell>
          <cell r="BF15">
            <v>3250587672</v>
          </cell>
          <cell r="BG15">
            <v>3002290772</v>
          </cell>
          <cell r="BH15">
            <v>2881784790</v>
          </cell>
          <cell r="BI15">
            <v>2824637202</v>
          </cell>
          <cell r="BJ15">
            <v>2834954934</v>
          </cell>
          <cell r="BK15">
            <v>2752996452</v>
          </cell>
          <cell r="BL15">
            <v>2670632103</v>
          </cell>
          <cell r="BM15">
            <v>2568307540</v>
          </cell>
          <cell r="BN15">
            <v>2576918064</v>
          </cell>
          <cell r="BO15">
            <v>2495879919</v>
          </cell>
          <cell r="BP15">
            <v>2392084843</v>
          </cell>
          <cell r="BQ15">
            <v>2359760079</v>
          </cell>
          <cell r="BR15">
            <v>2263312590</v>
          </cell>
          <cell r="BS15">
            <v>2223893348</v>
          </cell>
          <cell r="BT15">
            <v>2109864071</v>
          </cell>
          <cell r="BU15">
            <v>2010159471</v>
          </cell>
          <cell r="BV15">
            <v>1920417442</v>
          </cell>
          <cell r="BW15">
            <v>1862362040</v>
          </cell>
          <cell r="BX15">
            <v>1773940249</v>
          </cell>
          <cell r="BY15">
            <v>1737975404</v>
          </cell>
          <cell r="BZ15">
            <v>680575753</v>
          </cell>
          <cell r="CA15">
            <v>655955862</v>
          </cell>
          <cell r="CB15">
            <v>668328231</v>
          </cell>
          <cell r="CC15">
            <v>666617475</v>
          </cell>
          <cell r="CD15">
            <v>649719738</v>
          </cell>
          <cell r="CE15">
            <v>625158778</v>
          </cell>
          <cell r="CF15">
            <v>605487981</v>
          </cell>
          <cell r="CG15">
            <v>598994622</v>
          </cell>
          <cell r="CH15">
            <v>579094030</v>
          </cell>
          <cell r="CI15">
            <v>563590056</v>
          </cell>
          <cell r="CJ15">
            <v>553382897</v>
          </cell>
          <cell r="CK15">
            <v>538283521</v>
          </cell>
          <cell r="CL15">
            <v>548232059</v>
          </cell>
          <cell r="CM15">
            <v>469417541</v>
          </cell>
          <cell r="CN15">
            <v>503780738</v>
          </cell>
          <cell r="CO15">
            <v>445966399</v>
          </cell>
          <cell r="CP15">
            <v>467829127</v>
          </cell>
          <cell r="CQ15">
            <v>440314603</v>
          </cell>
          <cell r="CR15">
            <v>444842779</v>
          </cell>
          <cell r="CS15">
            <v>450817172</v>
          </cell>
          <cell r="CT15">
            <v>440346600</v>
          </cell>
          <cell r="CU15">
            <v>417865981</v>
          </cell>
          <cell r="CV15">
            <v>418738822</v>
          </cell>
          <cell r="CW15">
            <v>404829562</v>
          </cell>
          <cell r="CX15">
            <v>400649459</v>
          </cell>
          <cell r="CY15">
            <v>378098062</v>
          </cell>
          <cell r="CZ15">
            <v>366906245</v>
          </cell>
          <cell r="DA15">
            <v>365408709</v>
          </cell>
          <cell r="DB15">
            <v>350598365</v>
          </cell>
          <cell r="DC15">
            <v>347807516</v>
          </cell>
          <cell r="DD15">
            <v>342110864</v>
          </cell>
          <cell r="DE15">
            <v>324987055</v>
          </cell>
          <cell r="DF15">
            <v>324987055</v>
          </cell>
          <cell r="DG15">
            <v>325368221</v>
          </cell>
          <cell r="DH15">
            <v>304494362</v>
          </cell>
          <cell r="DI15">
            <v>292326223</v>
          </cell>
          <cell r="DJ15">
            <v>0</v>
          </cell>
          <cell r="DK15">
            <v>117861648</v>
          </cell>
          <cell r="DL15">
            <v>210868885</v>
          </cell>
          <cell r="DM15">
            <v>0</v>
          </cell>
          <cell r="DN15">
            <v>328730533</v>
          </cell>
          <cell r="DO15">
            <v>133661664</v>
          </cell>
          <cell r="DP15">
            <v>172645835</v>
          </cell>
          <cell r="DQ15">
            <v>135935265</v>
          </cell>
          <cell r="DR15">
            <v>308581100</v>
          </cell>
          <cell r="DS15">
            <v>114975427</v>
          </cell>
          <cell r="DT15">
            <v>2582917753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 t="str">
            <v/>
          </cell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W16"/>
          <cell r="BX16" t="str">
            <v/>
          </cell>
          <cell r="BY16" t="str">
            <v/>
          </cell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>
            <v>0</v>
          </cell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 t="str">
            <v/>
          </cell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DS18">
            <v>0</v>
          </cell>
        </row>
        <row r="19">
          <cell r="B19" t="str">
            <v>Bank of Baroda</v>
          </cell>
          <cell r="C19">
            <v>183.047516</v>
          </cell>
          <cell r="D19">
            <v>56.996271</v>
          </cell>
          <cell r="E19">
            <v>150.54656499999999</v>
          </cell>
          <cell r="F19">
            <v>27.53266</v>
          </cell>
          <cell r="G19">
            <v>27.53266</v>
          </cell>
          <cell r="H19">
            <v>27.348922000000002</v>
          </cell>
          <cell r="I19">
            <v>92.447974000000002</v>
          </cell>
          <cell r="J19">
            <v>9.6940999999999999E-2</v>
          </cell>
          <cell r="K19">
            <v>5.209327</v>
          </cell>
          <cell r="L19"/>
          <cell r="M19">
            <v>3.0825245621605712E-2</v>
          </cell>
          <cell r="N19">
            <v>3.0883181177774246E-2</v>
          </cell>
          <cell r="O19">
            <v>3.2093608436231033E-2</v>
          </cell>
          <cell r="P19">
            <v>3.2405128198598782E-2</v>
          </cell>
          <cell r="Q19">
            <v>3.2042387303026373E-2</v>
          </cell>
          <cell r="R19">
            <v>3.1536546039942458E-2</v>
          </cell>
          <cell r="S19">
            <v>3.2868094160714977E-2</v>
          </cell>
          <cell r="T19">
            <v>3.1944228855594656E-2</v>
          </cell>
          <cell r="U19"/>
          <cell r="V19">
            <v>2.8667285282659653E-2</v>
          </cell>
          <cell r="W19">
            <v>1.75987778258378E-2</v>
          </cell>
          <cell r="X19">
            <v>3.3684428281691568E-2</v>
          </cell>
          <cell r="Y19">
            <v>3.0124023300465923E-2</v>
          </cell>
          <cell r="Z19">
            <v>2.919354599179954E-2</v>
          </cell>
          <cell r="AA19">
            <v>0.17308491727586325</v>
          </cell>
          <cell r="AB19">
            <v>2.6756500802784487E-2</v>
          </cell>
          <cell r="AC19">
            <v>0.29781788403497084</v>
          </cell>
          <cell r="AD19">
            <v>0.29781788403497084</v>
          </cell>
          <cell r="AE19">
            <v>4.873856109332364E-2</v>
          </cell>
          <cell r="AF19">
            <v>0.18491652351843268</v>
          </cell>
          <cell r="AG19">
            <v>9.4872354215141327E-2</v>
          </cell>
          <cell r="AH19">
            <v>0.38834658510705944</v>
          </cell>
          <cell r="AI19">
            <v>0.10281968935673964</v>
          </cell>
          <cell r="AJ19">
            <v>6.5159326312649438E-2</v>
          </cell>
          <cell r="AK19">
            <v>3.7660363044090206E-2</v>
          </cell>
          <cell r="AL19">
            <v>0.37859562587827894</v>
          </cell>
          <cell r="AM19">
            <v>6.4633175841687452E-3</v>
          </cell>
          <cell r="AN19">
            <v>8.2285140302564702E-4</v>
          </cell>
          <cell r="AO19">
            <v>6.0394149570944557E-3</v>
          </cell>
          <cell r="AP19">
            <v>183047516</v>
          </cell>
          <cell r="AQ19">
            <v>180358888</v>
          </cell>
          <cell r="AR19">
            <v>180201950</v>
          </cell>
          <cell r="AS19">
            <v>180381073</v>
          </cell>
          <cell r="AT19">
            <v>175379528</v>
          </cell>
          <cell r="AU19">
            <v>167348843</v>
          </cell>
          <cell r="AV19">
            <v>170989698</v>
          </cell>
          <cell r="AW19">
            <v>166312530</v>
          </cell>
          <cell r="AX19">
            <v>161761428</v>
          </cell>
          <cell r="AY19">
            <v>150394659</v>
          </cell>
          <cell r="AZ19">
            <v>144943386</v>
          </cell>
          <cell r="BA19">
            <v>143311335</v>
          </cell>
          <cell r="BB19">
            <v>139149950</v>
          </cell>
          <cell r="BC19">
            <v>133955456</v>
          </cell>
          <cell r="BD19">
            <v>125015672</v>
          </cell>
          <cell r="BE19">
            <v>123014401</v>
          </cell>
          <cell r="BF19">
            <v>122198105</v>
          </cell>
          <cell r="BG19">
            <v>123352716</v>
          </cell>
          <cell r="BH19">
            <v>98429020</v>
          </cell>
          <cell r="BI19">
            <v>96132100</v>
          </cell>
          <cell r="BJ19">
            <v>92015867</v>
          </cell>
          <cell r="BK19">
            <v>88413486</v>
          </cell>
          <cell r="BL19">
            <v>85368565</v>
          </cell>
          <cell r="BM19">
            <v>82907475</v>
          </cell>
          <cell r="BN19">
            <v>81225195</v>
          </cell>
          <cell r="BO19">
            <v>78391648</v>
          </cell>
          <cell r="BP19">
            <v>71954794</v>
          </cell>
          <cell r="BQ19">
            <v>68177548</v>
          </cell>
          <cell r="BR19">
            <v>65254206</v>
          </cell>
          <cell r="BS19">
            <v>64198677</v>
          </cell>
          <cell r="BT19">
            <v>62518263</v>
          </cell>
          <cell r="BU19">
            <v>61944650</v>
          </cell>
          <cell r="BV19">
            <v>59182328</v>
          </cell>
          <cell r="BW19">
            <v>56105943</v>
          </cell>
          <cell r="BX19">
            <v>53949524</v>
          </cell>
          <cell r="BY19">
            <v>52021524</v>
          </cell>
          <cell r="BZ19">
            <v>27348922</v>
          </cell>
          <cell r="CA19">
            <v>26716205</v>
          </cell>
          <cell r="CB19">
            <v>29072622</v>
          </cell>
          <cell r="CC19">
            <v>28832041</v>
          </cell>
          <cell r="CD19">
            <v>27332810</v>
          </cell>
          <cell r="CE19">
            <v>26199740</v>
          </cell>
          <cell r="CF19">
            <v>27004855</v>
          </cell>
          <cell r="CG19">
            <v>26676675</v>
          </cell>
          <cell r="CH19">
            <v>25744734</v>
          </cell>
          <cell r="CI19">
            <v>25685500</v>
          </cell>
          <cell r="CJ19">
            <v>23954402</v>
          </cell>
          <cell r="CK19">
            <v>22942662</v>
          </cell>
          <cell r="CL19">
            <v>22343103</v>
          </cell>
          <cell r="CM19">
            <v>21247935</v>
          </cell>
          <cell r="CN19">
            <v>19883698</v>
          </cell>
          <cell r="CO19">
            <v>20414825</v>
          </cell>
          <cell r="CP19">
            <v>18995628</v>
          </cell>
          <cell r="CQ19">
            <v>17769713</v>
          </cell>
          <cell r="CR19">
            <v>16954349</v>
          </cell>
          <cell r="CS19">
            <v>17899936</v>
          </cell>
          <cell r="CT19">
            <v>16692069</v>
          </cell>
          <cell r="CU19">
            <v>16254476</v>
          </cell>
          <cell r="CV19">
            <v>14925822</v>
          </cell>
          <cell r="CW19">
            <v>14224907</v>
          </cell>
          <cell r="CX19">
            <v>13387842</v>
          </cell>
          <cell r="CY19">
            <v>12776983</v>
          </cell>
          <cell r="CZ19">
            <v>11846009</v>
          </cell>
          <cell r="DA19">
            <v>11273086</v>
          </cell>
          <cell r="DB19">
            <v>10242135</v>
          </cell>
          <cell r="DC19">
            <v>10844344</v>
          </cell>
          <cell r="DD19">
            <v>10371347</v>
          </cell>
          <cell r="DE19">
            <v>9867331</v>
          </cell>
          <cell r="DF19">
            <v>9867331</v>
          </cell>
          <cell r="DG19">
            <v>9132583</v>
          </cell>
          <cell r="DH19">
            <v>8026209</v>
          </cell>
          <cell r="DI19">
            <v>7569115</v>
          </cell>
          <cell r="DJ19"/>
          <cell r="DK19">
            <v>360621</v>
          </cell>
          <cell r="DL19">
            <v>7038469</v>
          </cell>
          <cell r="DM19"/>
          <cell r="DN19">
            <v>7399090</v>
          </cell>
          <cell r="DO19">
            <v>1368214</v>
          </cell>
          <cell r="DP19">
            <v>2180262</v>
          </cell>
          <cell r="DQ19">
            <v>3433955</v>
          </cell>
          <cell r="DR19">
            <v>5614217</v>
          </cell>
          <cell r="DS19">
            <v>3646529</v>
          </cell>
          <cell r="DT19">
            <v>56996271</v>
          </cell>
        </row>
        <row r="20">
          <cell r="B20" t="str">
            <v>Prime Bank</v>
          </cell>
          <cell r="C20">
            <v>135.867074</v>
          </cell>
          <cell r="D20">
            <v>39.224032000000001</v>
          </cell>
          <cell r="E20">
            <v>104.99081099999999</v>
          </cell>
          <cell r="F20">
            <v>24.128785000000001</v>
          </cell>
          <cell r="G20">
            <v>24.481807</v>
          </cell>
          <cell r="H20">
            <v>29.965174999999999</v>
          </cell>
          <cell r="I20">
            <v>67.827108999999993</v>
          </cell>
          <cell r="J20">
            <v>0.355993</v>
          </cell>
          <cell r="K20">
            <v>2.73143</v>
          </cell>
          <cell r="L20"/>
          <cell r="M20">
            <v>2.5925162734856733E-2</v>
          </cell>
          <cell r="N20">
            <v>2.586817682644825E-2</v>
          </cell>
          <cell r="O20">
            <v>2.5304150174793642E-2</v>
          </cell>
          <cell r="P20">
            <v>2.5078822849502719E-2</v>
          </cell>
          <cell r="Q20">
            <v>2.5623092680544073E-2</v>
          </cell>
          <cell r="R20">
            <v>2.5409954085610253E-2</v>
          </cell>
          <cell r="S20">
            <v>2.5064341645782941E-2</v>
          </cell>
          <cell r="T20">
            <v>2.5508587014597836E-2</v>
          </cell>
          <cell r="U20"/>
          <cell r="V20">
            <v>2.1278301153664549E-2</v>
          </cell>
          <cell r="W20">
            <v>1.2111231357601488E-2</v>
          </cell>
          <cell r="X20">
            <v>2.3491438966848129E-2</v>
          </cell>
          <cell r="Y20">
            <v>3.3005748084057533E-2</v>
          </cell>
          <cell r="Z20">
            <v>1.5307184081241399E-2</v>
          </cell>
          <cell r="AA20">
            <v>0.12205708825040677</v>
          </cell>
          <cell r="AB20">
            <v>2.7019753490451826E-2</v>
          </cell>
          <cell r="AC20">
            <v>0.36094427966847298</v>
          </cell>
          <cell r="AD20">
            <v>0.35573954655799944</v>
          </cell>
          <cell r="AE20">
            <v>0.19404483040601025</v>
          </cell>
          <cell r="AF20">
            <v>0.42196131445235657</v>
          </cell>
          <cell r="AG20">
            <v>9.1539564307039439E-2</v>
          </cell>
          <cell r="AH20">
            <v>0.71878354743851725</v>
          </cell>
          <cell r="AI20">
            <v>0.1016393843880225</v>
          </cell>
          <cell r="AJ20">
            <v>5.6372962418114084E-2</v>
          </cell>
          <cell r="AK20">
            <v>4.5266421969908419E-2</v>
          </cell>
          <cell r="AL20">
            <v>0.37359490441501592</v>
          </cell>
          <cell r="AM20">
            <v>1.1672111252511306E-2</v>
          </cell>
          <cell r="AN20">
            <v>1.8153152219062527E-2</v>
          </cell>
          <cell r="AO20">
            <v>1.5806607720374729E-2</v>
          </cell>
          <cell r="AP20">
            <v>135867074</v>
          </cell>
          <cell r="AQ20">
            <v>131912743</v>
          </cell>
          <cell r="AR20">
            <v>128980351</v>
          </cell>
          <cell r="AS20">
            <v>126482223</v>
          </cell>
          <cell r="AT20">
            <v>125887144</v>
          </cell>
          <cell r="AU20">
            <v>122289360</v>
          </cell>
          <cell r="AV20">
            <v>118339577</v>
          </cell>
          <cell r="AW20">
            <v>116203591</v>
          </cell>
          <cell r="AX20">
            <v>113554074</v>
          </cell>
          <cell r="AY20">
            <v>111259126</v>
          </cell>
          <cell r="AZ20">
            <v>109986499</v>
          </cell>
          <cell r="BA20">
            <v>108785527</v>
          </cell>
          <cell r="BB20">
            <v>108120587</v>
          </cell>
          <cell r="BC20">
            <v>106049114</v>
          </cell>
          <cell r="BD20">
            <v>100982938</v>
          </cell>
          <cell r="BE20">
            <v>98534545</v>
          </cell>
          <cell r="BF20">
            <v>90725741</v>
          </cell>
          <cell r="BG20">
            <v>89623204</v>
          </cell>
          <cell r="BH20">
            <v>77137825</v>
          </cell>
          <cell r="BI20">
            <v>76438199</v>
          </cell>
          <cell r="BJ20">
            <v>73601507</v>
          </cell>
          <cell r="BK20">
            <v>70961293</v>
          </cell>
          <cell r="BL20">
            <v>67925542</v>
          </cell>
          <cell r="BM20">
            <v>65335545</v>
          </cell>
          <cell r="BN20">
            <v>66915856</v>
          </cell>
          <cell r="BO20">
            <v>65000953</v>
          </cell>
          <cell r="BP20">
            <v>66032315</v>
          </cell>
          <cell r="BQ20">
            <v>65001313</v>
          </cell>
          <cell r="BR20">
            <v>64343912</v>
          </cell>
          <cell r="BS20">
            <v>61271772</v>
          </cell>
          <cell r="BT20">
            <v>58715051</v>
          </cell>
          <cell r="BU20">
            <v>54917674</v>
          </cell>
          <cell r="BV20">
            <v>55249673</v>
          </cell>
          <cell r="BW20">
            <v>53395624</v>
          </cell>
          <cell r="BX20">
            <v>51258965</v>
          </cell>
          <cell r="BY20">
            <v>49460889</v>
          </cell>
          <cell r="BZ20">
            <v>29965175</v>
          </cell>
          <cell r="CA20">
            <v>29782355</v>
          </cell>
          <cell r="CB20">
            <v>28349931</v>
          </cell>
          <cell r="CC20">
            <v>28111037</v>
          </cell>
          <cell r="CD20">
            <v>27753166</v>
          </cell>
          <cell r="CE20">
            <v>26752617</v>
          </cell>
          <cell r="CF20">
            <v>25329218</v>
          </cell>
          <cell r="CG20">
            <v>24901601</v>
          </cell>
          <cell r="CH20">
            <v>24388063</v>
          </cell>
          <cell r="CI20">
            <v>23972691</v>
          </cell>
          <cell r="CJ20">
            <v>23424338</v>
          </cell>
          <cell r="CK20">
            <v>24455363</v>
          </cell>
          <cell r="CL20">
            <v>24207762</v>
          </cell>
          <cell r="CM20">
            <v>23862687</v>
          </cell>
          <cell r="CN20">
            <v>23023119</v>
          </cell>
          <cell r="CO20">
            <v>23038973</v>
          </cell>
          <cell r="CP20">
            <v>20916339</v>
          </cell>
          <cell r="CQ20">
            <v>20542739</v>
          </cell>
          <cell r="CR20">
            <v>15775115</v>
          </cell>
          <cell r="CS20">
            <v>14337719</v>
          </cell>
          <cell r="CT20">
            <v>12972256</v>
          </cell>
          <cell r="CU20">
            <v>11428716</v>
          </cell>
          <cell r="CV20">
            <v>11134955</v>
          </cell>
          <cell r="CW20">
            <v>10833063</v>
          </cell>
          <cell r="CX20">
            <v>9814195</v>
          </cell>
          <cell r="CY20">
            <v>9578743</v>
          </cell>
          <cell r="CZ20">
            <v>9224281</v>
          </cell>
          <cell r="DA20">
            <v>8725208</v>
          </cell>
          <cell r="DB20">
            <v>8252089</v>
          </cell>
          <cell r="DC20">
            <v>8248978</v>
          </cell>
          <cell r="DD20">
            <v>8276028</v>
          </cell>
          <cell r="DE20">
            <v>7735022</v>
          </cell>
          <cell r="DF20">
            <v>7735022</v>
          </cell>
          <cell r="DG20">
            <v>7246225</v>
          </cell>
          <cell r="DH20">
            <v>6301136</v>
          </cell>
          <cell r="DI20">
            <v>5815849</v>
          </cell>
          <cell r="DJ20"/>
          <cell r="DK20">
            <v>1012530</v>
          </cell>
          <cell r="DL20">
            <v>4205491</v>
          </cell>
          <cell r="DM20"/>
          <cell r="DN20">
            <v>5218021</v>
          </cell>
          <cell r="DO20">
            <v>2201803</v>
          </cell>
          <cell r="DP20">
            <v>2762600</v>
          </cell>
          <cell r="DQ20">
            <v>1080838</v>
          </cell>
          <cell r="DR20">
            <v>3843438</v>
          </cell>
          <cell r="DS20">
            <v>2658230</v>
          </cell>
          <cell r="DT20">
            <v>39224032</v>
          </cell>
        </row>
        <row r="21">
          <cell r="B21" t="str">
            <v>Citibank</v>
          </cell>
          <cell r="C21">
            <v>127.42076900000001</v>
          </cell>
          <cell r="D21">
            <v>45.733223000000002</v>
          </cell>
          <cell r="E21">
            <v>95.223917</v>
          </cell>
          <cell r="F21">
            <v>20.452096000000001</v>
          </cell>
          <cell r="G21">
            <v>20.682883</v>
          </cell>
          <cell r="H21">
            <v>23.167076999999999</v>
          </cell>
          <cell r="I21">
            <v>92.595398000000003</v>
          </cell>
          <cell r="J21">
            <v>4.0216969999999996</v>
          </cell>
          <cell r="K21">
            <v>7.1243509999999999</v>
          </cell>
          <cell r="L21"/>
          <cell r="M21">
            <v>2.2259827053429562E-2</v>
          </cell>
          <cell r="N21">
            <v>2.3237932427794358E-2</v>
          </cell>
          <cell r="O21">
            <v>2.4013331193956385E-2</v>
          </cell>
          <cell r="P21">
            <v>2.3342142674336725E-2</v>
          </cell>
          <cell r="Q21">
            <v>2.2504202157201905E-2</v>
          </cell>
          <cell r="R21">
            <v>2.1684550337334754E-2</v>
          </cell>
          <cell r="S21">
            <v>2.3359897430232198E-2</v>
          </cell>
          <cell r="T21">
            <v>2.3773055282268998E-2</v>
          </cell>
          <cell r="U21"/>
          <cell r="V21">
            <v>1.9955515462219523E-2</v>
          </cell>
          <cell r="W21">
            <v>1.4121078742791705E-2</v>
          </cell>
          <cell r="X21">
            <v>2.1306120155503056E-2</v>
          </cell>
          <cell r="Y21">
            <v>2.5517845542566104E-2</v>
          </cell>
          <cell r="Z21">
            <v>3.9925516017754889E-2</v>
          </cell>
          <cell r="AA21">
            <v>0.24716936351794949</v>
          </cell>
          <cell r="AB21">
            <v>4.3723500627215812E-2</v>
          </cell>
          <cell r="AC21">
            <v>0.22336836869581791</v>
          </cell>
          <cell r="AD21">
            <v>0.22087594461227977</v>
          </cell>
          <cell r="AE21">
            <v>0.50967153734087034</v>
          </cell>
          <cell r="AF21">
            <v>0.28562364223998449</v>
          </cell>
          <cell r="AG21">
            <v>1.9768646572088776E-2</v>
          </cell>
          <cell r="AH21">
            <v>0.87085847589086451</v>
          </cell>
          <cell r="AI21">
            <v>8.3496368766376505E-2</v>
          </cell>
          <cell r="AJ21">
            <v>1.3625833789624606E-2</v>
          </cell>
          <cell r="AK21">
            <v>6.98705349767519E-2</v>
          </cell>
          <cell r="AL21">
            <v>0.48027034006593117</v>
          </cell>
          <cell r="AM21">
            <v>2.4002440262003169E-2</v>
          </cell>
          <cell r="AN21">
            <v>6.7174565957912075E-2</v>
          </cell>
          <cell r="AO21">
            <v>4.4479409639260586E-2</v>
          </cell>
          <cell r="AP21">
            <v>127420769</v>
          </cell>
          <cell r="AQ21">
            <v>126499445</v>
          </cell>
          <cell r="AR21">
            <v>132170712</v>
          </cell>
          <cell r="AS21">
            <v>130940063</v>
          </cell>
          <cell r="AT21">
            <v>115595604</v>
          </cell>
          <cell r="AU21">
            <v>107034617</v>
          </cell>
          <cell r="AV21">
            <v>115188165</v>
          </cell>
          <cell r="AW21">
            <v>106453856</v>
          </cell>
          <cell r="AX21">
            <v>101750445</v>
          </cell>
          <cell r="AY21">
            <v>103211168</v>
          </cell>
          <cell r="AZ21">
            <v>95052722</v>
          </cell>
          <cell r="BA21">
            <v>96570193</v>
          </cell>
          <cell r="BB21">
            <v>93526049</v>
          </cell>
          <cell r="BC21">
            <v>90132862</v>
          </cell>
          <cell r="BD21">
            <v>93274626</v>
          </cell>
          <cell r="BE21">
            <v>85638687</v>
          </cell>
          <cell r="BF21">
            <v>100756266</v>
          </cell>
          <cell r="BG21">
            <v>85155116</v>
          </cell>
          <cell r="BH21">
            <v>90072120</v>
          </cell>
          <cell r="BI21">
            <v>98231911</v>
          </cell>
          <cell r="BJ21">
            <v>88851809</v>
          </cell>
          <cell r="BK21">
            <v>90025078</v>
          </cell>
          <cell r="BL21">
            <v>101117630</v>
          </cell>
          <cell r="BM21">
            <v>103323540</v>
          </cell>
          <cell r="BN21">
            <v>116502032</v>
          </cell>
          <cell r="BO21">
            <v>103254695</v>
          </cell>
          <cell r="BP21">
            <v>89167854</v>
          </cell>
          <cell r="BQ21">
            <v>88147287</v>
          </cell>
          <cell r="BR21">
            <v>93483001</v>
          </cell>
          <cell r="BS21">
            <v>115826138</v>
          </cell>
          <cell r="BT21">
            <v>82954185</v>
          </cell>
          <cell r="BU21">
            <v>79397808</v>
          </cell>
          <cell r="BV21">
            <v>81940917</v>
          </cell>
          <cell r="BW21">
            <v>80054734</v>
          </cell>
          <cell r="BX21">
            <v>72191900</v>
          </cell>
          <cell r="BY21">
            <v>71242659</v>
          </cell>
          <cell r="BZ21">
            <v>23167077</v>
          </cell>
          <cell r="CA21">
            <v>25016935</v>
          </cell>
          <cell r="CB21">
            <v>23492235</v>
          </cell>
          <cell r="CC21">
            <v>22536160</v>
          </cell>
          <cell r="CD21">
            <v>24731559</v>
          </cell>
          <cell r="CE21">
            <v>23826398</v>
          </cell>
          <cell r="CF21">
            <v>23000535</v>
          </cell>
          <cell r="CG21">
            <v>22134310</v>
          </cell>
          <cell r="CH21">
            <v>21634232</v>
          </cell>
          <cell r="CI21">
            <v>20801681</v>
          </cell>
          <cell r="CJ21">
            <v>20000679</v>
          </cell>
          <cell r="CK21">
            <v>19046566</v>
          </cell>
          <cell r="CL21">
            <v>18621201</v>
          </cell>
          <cell r="CM21">
            <v>17811829</v>
          </cell>
          <cell r="CN21">
            <v>20388513</v>
          </cell>
          <cell r="CO21">
            <v>19409582</v>
          </cell>
          <cell r="CP21">
            <v>19201130</v>
          </cell>
          <cell r="CQ21">
            <v>18246232</v>
          </cell>
          <cell r="CR21">
            <v>21172148</v>
          </cell>
          <cell r="CS21">
            <v>20177310</v>
          </cell>
          <cell r="CT21">
            <v>19161379</v>
          </cell>
          <cell r="CU21">
            <v>18414690</v>
          </cell>
          <cell r="CV21">
            <v>20400169</v>
          </cell>
          <cell r="CW21">
            <v>19628607</v>
          </cell>
          <cell r="CX21">
            <v>21705386</v>
          </cell>
          <cell r="CY21">
            <v>21022221</v>
          </cell>
          <cell r="CZ21">
            <v>20267062</v>
          </cell>
          <cell r="DA21">
            <v>19407199</v>
          </cell>
          <cell r="DB21">
            <v>20351926</v>
          </cell>
          <cell r="DC21">
            <v>19913000</v>
          </cell>
          <cell r="DD21">
            <v>19188220</v>
          </cell>
          <cell r="DE21">
            <v>18358760</v>
          </cell>
          <cell r="DF21">
            <v>18358760</v>
          </cell>
          <cell r="DG21">
            <v>18002473</v>
          </cell>
          <cell r="DH21">
            <v>16706767</v>
          </cell>
          <cell r="DI21">
            <v>15963873</v>
          </cell>
          <cell r="DJ21"/>
          <cell r="DK21">
            <v>5339265</v>
          </cell>
          <cell r="DL21">
            <v>5136629</v>
          </cell>
          <cell r="DM21"/>
          <cell r="DN21">
            <v>10475894</v>
          </cell>
          <cell r="DO21">
            <v>2992163</v>
          </cell>
          <cell r="DP21">
            <v>801121</v>
          </cell>
          <cell r="DQ21">
            <v>118800</v>
          </cell>
          <cell r="DR21">
            <v>919921</v>
          </cell>
          <cell r="DS21">
            <v>4236165</v>
          </cell>
          <cell r="DT21">
            <v>45733223</v>
          </cell>
        </row>
        <row r="22">
          <cell r="B22" t="str">
            <v>National Bank of Kenya</v>
          </cell>
          <cell r="C22">
            <v>139.93881300000001</v>
          </cell>
          <cell r="D22">
            <v>69.876593</v>
          </cell>
          <cell r="E22">
            <v>108.438035</v>
          </cell>
          <cell r="F22">
            <v>10.078042</v>
          </cell>
          <cell r="G22">
            <v>11.17578</v>
          </cell>
          <cell r="H22">
            <v>15.054282000000001</v>
          </cell>
          <cell r="I22">
            <v>87.819078000000005</v>
          </cell>
          <cell r="J22">
            <v>0.69664499999999996</v>
          </cell>
          <cell r="K22">
            <v>1.080754</v>
          </cell>
          <cell r="L22"/>
          <cell r="M22">
            <v>2.0920190439308841E-2</v>
          </cell>
          <cell r="N22">
            <v>2.194966952687228E-2</v>
          </cell>
          <cell r="O22">
            <v>2.1400658626375343E-2</v>
          </cell>
          <cell r="P22">
            <v>2.2502678363701067E-2</v>
          </cell>
          <cell r="Q22">
            <v>2.2606590906006474E-2</v>
          </cell>
          <cell r="R22">
            <v>2.1009519378810647E-2</v>
          </cell>
          <cell r="S22">
            <v>2.1075348021570142E-2</v>
          </cell>
          <cell r="T22">
            <v>1.3586872056315209E-2</v>
          </cell>
          <cell r="U22"/>
          <cell r="V22">
            <v>2.191598095429911E-2</v>
          </cell>
          <cell r="W22">
            <v>2.1575843714994842E-2</v>
          </cell>
          <cell r="X22">
            <v>2.4262746964469502E-2</v>
          </cell>
          <cell r="Y22">
            <v>1.6581843399157917E-2</v>
          </cell>
          <cell r="Z22">
            <v>6.0566444772657425E-3</v>
          </cell>
          <cell r="AA22">
            <v>6.8498925045491571E-2</v>
          </cell>
          <cell r="AB22">
            <v>7.5123990810484027E-3</v>
          </cell>
          <cell r="AC22">
            <v>0.12725913610707687</v>
          </cell>
          <cell r="AD22">
            <v>0.11475914151592435</v>
          </cell>
          <cell r="AE22">
            <v>0.17821559597556982</v>
          </cell>
          <cell r="AF22">
            <v>0.76674853000353638</v>
          </cell>
          <cell r="AG22">
            <v>0.22888738697099889</v>
          </cell>
          <cell r="AH22">
            <v>0.54351733383159229</v>
          </cell>
          <cell r="AI22">
            <v>0.10934843540362066</v>
          </cell>
          <cell r="AJ22">
            <v>2.8368303488132025E-2</v>
          </cell>
          <cell r="AK22">
            <v>8.098013191548864E-2</v>
          </cell>
          <cell r="AL22">
            <v>0.64439191470040935</v>
          </cell>
          <cell r="AM22">
            <v>9.0218955104228865E-3</v>
          </cell>
          <cell r="AN22">
            <v>1.0656524226885651E-2</v>
          </cell>
          <cell r="AO22">
            <v>9.6146858081323436E-3</v>
          </cell>
          <cell r="AP22">
            <v>139938813</v>
          </cell>
          <cell r="AQ22">
            <v>139006624</v>
          </cell>
          <cell r="AR22">
            <v>140499545</v>
          </cell>
          <cell r="AS22">
            <v>146543305</v>
          </cell>
          <cell r="AT22">
            <v>146251458</v>
          </cell>
          <cell r="AU22">
            <v>133633970</v>
          </cell>
          <cell r="AV22">
            <v>129588169</v>
          </cell>
          <cell r="AW22">
            <v>126841620</v>
          </cell>
          <cell r="AX22">
            <v>129590385</v>
          </cell>
          <cell r="AY22">
            <v>119225458</v>
          </cell>
          <cell r="AZ22">
            <v>113796756</v>
          </cell>
          <cell r="BA22">
            <v>112028747</v>
          </cell>
          <cell r="BB22">
            <v>107216724</v>
          </cell>
          <cell r="BC22">
            <v>114922318</v>
          </cell>
          <cell r="BD22">
            <v>105065267</v>
          </cell>
          <cell r="BE22">
            <v>115143443</v>
          </cell>
          <cell r="BF22">
            <v>112734821</v>
          </cell>
          <cell r="BG22">
            <v>113569560</v>
          </cell>
          <cell r="BH22">
            <v>105472552</v>
          </cell>
          <cell r="BI22">
            <v>109942042</v>
          </cell>
          <cell r="BJ22">
            <v>116315700</v>
          </cell>
          <cell r="BK22">
            <v>116378429</v>
          </cell>
          <cell r="BL22">
            <v>115442827</v>
          </cell>
          <cell r="BM22">
            <v>115114374</v>
          </cell>
          <cell r="BN22">
            <v>113215137</v>
          </cell>
          <cell r="BO22">
            <v>116157723</v>
          </cell>
          <cell r="BP22">
            <v>115220642</v>
          </cell>
          <cell r="BQ22">
            <v>125295035</v>
          </cell>
          <cell r="BR22">
            <v>117789712</v>
          </cell>
          <cell r="BS22">
            <v>124144110</v>
          </cell>
          <cell r="BT22">
            <v>116587690</v>
          </cell>
          <cell r="BU22">
            <v>122864886</v>
          </cell>
          <cell r="BV22">
            <v>116897968</v>
          </cell>
          <cell r="BW22">
            <v>109102269</v>
          </cell>
          <cell r="BX22">
            <v>98916489</v>
          </cell>
          <cell r="BY22">
            <v>92493034</v>
          </cell>
          <cell r="BZ22">
            <v>15054282</v>
          </cell>
          <cell r="CA22">
            <v>16232085</v>
          </cell>
          <cell r="CB22">
            <v>16383342</v>
          </cell>
          <cell r="CC22">
            <v>16364722</v>
          </cell>
          <cell r="CD22">
            <v>13025652</v>
          </cell>
          <cell r="CE22">
            <v>12645620</v>
          </cell>
          <cell r="CF22">
            <v>12185411</v>
          </cell>
          <cell r="CG22">
            <v>11935544</v>
          </cell>
          <cell r="CH22">
            <v>11913390</v>
          </cell>
          <cell r="CI22">
            <v>11338933</v>
          </cell>
          <cell r="CJ22">
            <v>11859422</v>
          </cell>
          <cell r="CK22">
            <v>11704420</v>
          </cell>
          <cell r="CL22">
            <v>7228992</v>
          </cell>
          <cell r="CM22">
            <v>7243874</v>
          </cell>
          <cell r="CN22">
            <v>7148430</v>
          </cell>
          <cell r="CO22">
            <v>6935718</v>
          </cell>
          <cell r="CP22">
            <v>6919427</v>
          </cell>
          <cell r="CQ22">
            <v>5790240</v>
          </cell>
          <cell r="CR22">
            <v>6414689</v>
          </cell>
          <cell r="CS22">
            <v>7047537</v>
          </cell>
          <cell r="CT22">
            <v>10989919</v>
          </cell>
          <cell r="CU22">
            <v>11217864</v>
          </cell>
          <cell r="CV22">
            <v>10987755</v>
          </cell>
          <cell r="CW22">
            <v>10996083</v>
          </cell>
          <cell r="CX22">
            <v>11315041</v>
          </cell>
          <cell r="CY22">
            <v>11222418</v>
          </cell>
          <cell r="CZ22">
            <v>11237917</v>
          </cell>
          <cell r="DA22">
            <v>10913622</v>
          </cell>
          <cell r="DB22">
            <v>13443880</v>
          </cell>
          <cell r="DC22">
            <v>13116009</v>
          </cell>
          <cell r="DD22">
            <v>12606495</v>
          </cell>
          <cell r="DE22">
            <v>12113912</v>
          </cell>
          <cell r="DF22">
            <v>12113912</v>
          </cell>
          <cell r="DG22">
            <v>12251404</v>
          </cell>
          <cell r="DH22">
            <v>12223289</v>
          </cell>
          <cell r="DI22">
            <v>11848291</v>
          </cell>
          <cell r="DJ22"/>
          <cell r="DK22">
            <v>1491165</v>
          </cell>
          <cell r="DL22">
            <v>6876032</v>
          </cell>
          <cell r="DM22"/>
          <cell r="DN22">
            <v>8367197</v>
          </cell>
          <cell r="DO22">
            <v>6415536</v>
          </cell>
          <cell r="DP22">
            <v>9928036</v>
          </cell>
          <cell r="DQ22">
            <v>8338237</v>
          </cell>
          <cell r="DR22">
            <v>18266273</v>
          </cell>
          <cell r="DS22">
            <v>807063</v>
          </cell>
          <cell r="DT22">
            <v>69876593</v>
          </cell>
        </row>
        <row r="23">
          <cell r="B23" t="str">
            <v>Family Bank Limited</v>
          </cell>
          <cell r="C23">
            <v>128.52570600000001</v>
          </cell>
          <cell r="D23">
            <v>79.874906999999993</v>
          </cell>
          <cell r="E23">
            <v>93.179055000000005</v>
          </cell>
          <cell r="F23">
            <v>14.536185</v>
          </cell>
          <cell r="G23">
            <v>18.996853000000002</v>
          </cell>
          <cell r="H23">
            <v>15.619713000000001</v>
          </cell>
          <cell r="I23">
            <v>97.355260999999999</v>
          </cell>
          <cell r="J23">
            <v>0.55177699999999996</v>
          </cell>
          <cell r="K23">
            <v>0.33407900000000001</v>
          </cell>
          <cell r="L23"/>
          <cell r="M23">
            <v>1.939393233213204E-2</v>
          </cell>
          <cell r="N23">
            <v>1.9089517320195488E-2</v>
          </cell>
          <cell r="O23">
            <v>1.9504583126663182E-2</v>
          </cell>
          <cell r="P23">
            <v>1.8276539839928239E-2</v>
          </cell>
          <cell r="Q23">
            <v>1.8369840725553858E-2</v>
          </cell>
          <cell r="R23">
            <v>1.7720928379769196E-2</v>
          </cell>
          <cell r="S23">
            <v>1.7424312774477511E-2</v>
          </cell>
          <cell r="T23">
            <v>1.1433274819009654E-2</v>
          </cell>
          <cell r="U23"/>
          <cell r="V23">
            <v>2.0128560936370433E-2</v>
          </cell>
          <cell r="W23">
            <v>2.4663030010374825E-2</v>
          </cell>
          <cell r="X23">
            <v>2.0848587249422096E-2</v>
          </cell>
          <cell r="Y23">
            <v>1.7204648810603594E-2</v>
          </cell>
          <cell r="Z23">
            <v>1.8722093374814825E-3</v>
          </cell>
          <cell r="AA23">
            <v>0.20277680667427364</v>
          </cell>
          <cell r="AB23">
            <v>2.5986894541831698E-2</v>
          </cell>
          <cell r="AC23">
            <v>0.19512918772823179</v>
          </cell>
          <cell r="AD23">
            <v>0.14931072908324902</v>
          </cell>
          <cell r="AE23">
            <v>0.29240541670900405</v>
          </cell>
          <cell r="AF23">
            <v>0.56751482867863723</v>
          </cell>
          <cell r="AG23">
            <v>0.12837561527035812</v>
          </cell>
          <cell r="AH23">
            <v>0.42861654596261489</v>
          </cell>
          <cell r="AI23">
            <v>0.13126809135252734</v>
          </cell>
          <cell r="AJ23">
            <v>3.5945021902457609E-2</v>
          </cell>
          <cell r="AK23">
            <v>9.5323069450069742E-2</v>
          </cell>
          <cell r="AL23">
            <v>0.85721954359807562</v>
          </cell>
          <cell r="AM23">
            <v>1.1625111048777562E-2</v>
          </cell>
          <cell r="AN23">
            <v>3.336307068610215E-4</v>
          </cell>
          <cell r="AO23">
            <v>6.8186627306200094E-3</v>
          </cell>
          <cell r="AP23">
            <v>128525706</v>
          </cell>
          <cell r="AQ23">
            <v>124240335</v>
          </cell>
          <cell r="AR23">
            <v>122200171</v>
          </cell>
          <cell r="AS23">
            <v>111683065</v>
          </cell>
          <cell r="AT23">
            <v>107193925</v>
          </cell>
          <cell r="AU23">
            <v>100001548</v>
          </cell>
          <cell r="AV23">
            <v>94790889</v>
          </cell>
          <cell r="AW23">
            <v>90590626</v>
          </cell>
          <cell r="AX23">
            <v>90164189</v>
          </cell>
          <cell r="AY23">
            <v>86910641</v>
          </cell>
          <cell r="AZ23">
            <v>82192596</v>
          </cell>
          <cell r="BA23">
            <v>78857125</v>
          </cell>
          <cell r="BB23">
            <v>78926424</v>
          </cell>
          <cell r="BC23">
            <v>72596791</v>
          </cell>
          <cell r="BD23">
            <v>70149732</v>
          </cell>
          <cell r="BE23">
            <v>66909838</v>
          </cell>
          <cell r="BF23">
            <v>68730617</v>
          </cell>
          <cell r="BG23">
            <v>69033491</v>
          </cell>
          <cell r="BH23">
            <v>67725435</v>
          </cell>
          <cell r="BI23">
            <v>69050943</v>
          </cell>
          <cell r="BJ23">
            <v>71479580</v>
          </cell>
          <cell r="BK23">
            <v>69391049</v>
          </cell>
          <cell r="BL23">
            <v>66706579</v>
          </cell>
          <cell r="BM23">
            <v>69432374</v>
          </cell>
          <cell r="BN23">
            <v>78734331</v>
          </cell>
          <cell r="BO23">
            <v>80104753</v>
          </cell>
          <cell r="BP23">
            <v>85939969</v>
          </cell>
          <cell r="BQ23">
            <v>81190214</v>
          </cell>
          <cell r="BR23">
            <v>80554920</v>
          </cell>
          <cell r="BS23">
            <v>74747708</v>
          </cell>
          <cell r="BT23">
            <v>71030126</v>
          </cell>
          <cell r="BU23">
            <v>61812663</v>
          </cell>
          <cell r="BV23">
            <v>56171763</v>
          </cell>
          <cell r="BW23">
            <v>50563721</v>
          </cell>
          <cell r="BX23">
            <v>54011901</v>
          </cell>
          <cell r="BY23">
            <v>43500989</v>
          </cell>
          <cell r="BZ23">
            <v>15619713</v>
          </cell>
          <cell r="CA23">
            <v>14922588</v>
          </cell>
          <cell r="CB23">
            <v>15768988</v>
          </cell>
          <cell r="CC23">
            <v>15164281</v>
          </cell>
          <cell r="CD23">
            <v>14801770</v>
          </cell>
          <cell r="CE23">
            <v>14173036</v>
          </cell>
          <cell r="CF23">
            <v>13736643</v>
          </cell>
          <cell r="CG23">
            <v>13161565</v>
          </cell>
          <cell r="CH23">
            <v>13157788</v>
          </cell>
          <cell r="CI23">
            <v>12700975</v>
          </cell>
          <cell r="CJ23">
            <v>12684775</v>
          </cell>
          <cell r="CK23">
            <v>12408203</v>
          </cell>
          <cell r="CL23">
            <v>12092368</v>
          </cell>
          <cell r="CM23">
            <v>11763776</v>
          </cell>
          <cell r="CN23">
            <v>11570555</v>
          </cell>
          <cell r="CO23">
            <v>11426448</v>
          </cell>
          <cell r="CP23">
            <v>11785863</v>
          </cell>
          <cell r="CQ23">
            <v>11219706</v>
          </cell>
          <cell r="CR23">
            <v>11157254</v>
          </cell>
          <cell r="CS23">
            <v>11608295</v>
          </cell>
          <cell r="CT23">
            <v>11865416</v>
          </cell>
          <cell r="CU23">
            <v>12115533</v>
          </cell>
          <cell r="CV23">
            <v>12355585</v>
          </cell>
          <cell r="CW23">
            <v>12618877</v>
          </cell>
          <cell r="CX23">
            <v>13113788</v>
          </cell>
          <cell r="CY23">
            <v>12011680</v>
          </cell>
          <cell r="CZ23">
            <v>12271025</v>
          </cell>
          <cell r="DA23">
            <v>11926782</v>
          </cell>
          <cell r="DB23">
            <v>11770798</v>
          </cell>
          <cell r="DC23">
            <v>11141694</v>
          </cell>
          <cell r="DD23">
            <v>11113094</v>
          </cell>
          <cell r="DE23">
            <v>10620650</v>
          </cell>
          <cell r="DF23">
            <v>10620650</v>
          </cell>
          <cell r="DG23">
            <v>7213495</v>
          </cell>
          <cell r="DH23">
            <v>6411938</v>
          </cell>
          <cell r="DI23">
            <v>5968296</v>
          </cell>
          <cell r="DJ23"/>
          <cell r="DK23">
            <v>2578445</v>
          </cell>
          <cell r="DL23">
            <v>6239603</v>
          </cell>
          <cell r="DM23"/>
          <cell r="DN23">
            <v>8818048</v>
          </cell>
          <cell r="DO23">
            <v>5004373</v>
          </cell>
          <cell r="DP23">
            <v>4650943</v>
          </cell>
          <cell r="DQ23">
            <v>6200115</v>
          </cell>
          <cell r="DR23">
            <v>10851058</v>
          </cell>
          <cell r="DS23">
            <v>2340855</v>
          </cell>
          <cell r="DT23">
            <v>79874907</v>
          </cell>
        </row>
        <row r="24">
          <cell r="B24" t="str">
            <v>Bank of India</v>
          </cell>
          <cell r="C24">
            <v>104.651445</v>
          </cell>
          <cell r="D24">
            <v>19.184806999999999</v>
          </cell>
          <cell r="E24">
            <v>53.711424999999998</v>
          </cell>
          <cell r="F24">
            <v>21.165882</v>
          </cell>
          <cell r="G24">
            <v>21.427423999999998</v>
          </cell>
          <cell r="H24">
            <v>23.368200999999999</v>
          </cell>
          <cell r="I24">
            <v>45.220483000000002</v>
          </cell>
          <cell r="J24">
            <v>5.6906999999999999E-2</v>
          </cell>
          <cell r="K24">
            <v>0.287908</v>
          </cell>
          <cell r="L24"/>
          <cell r="M24">
            <v>1.8048921189735723E-2</v>
          </cell>
          <cell r="N24">
            <v>1.8006814193665191E-2</v>
          </cell>
          <cell r="O24">
            <v>1.7238507218642611E-2</v>
          </cell>
          <cell r="P24">
            <v>1.6639872375308225E-2</v>
          </cell>
          <cell r="Q24">
            <v>1.6397651348181969E-2</v>
          </cell>
          <cell r="R24">
            <v>1.6325190124003918E-2</v>
          </cell>
          <cell r="S24">
            <v>1.6026218507741184E-2</v>
          </cell>
          <cell r="T24">
            <v>1.6273506217392989E-2</v>
          </cell>
          <cell r="U24"/>
          <cell r="V24">
            <v>1.6389585035710433E-2</v>
          </cell>
          <cell r="W24">
            <v>5.9237060618330239E-3</v>
          </cell>
          <cell r="X24">
            <v>1.2017800893165219E-2</v>
          </cell>
          <cell r="Y24">
            <v>2.5739377640331528E-2</v>
          </cell>
          <cell r="Z24">
            <v>1.6134628214752157E-3</v>
          </cell>
          <cell r="AA24">
            <v>0.1398989501487708</v>
          </cell>
          <cell r="AB24">
            <v>3.2196090292199248E-2</v>
          </cell>
          <cell r="AC24">
            <v>0.47384332449522926</v>
          </cell>
          <cell r="AD24">
            <v>0.46805961802752083</v>
          </cell>
          <cell r="AE24">
            <v>6.8116277158697183E-2</v>
          </cell>
          <cell r="AF24">
            <v>0.1435079987845593</v>
          </cell>
          <cell r="AG24">
            <v>4.2748188482587442E-2</v>
          </cell>
          <cell r="AH24">
            <v>0.71905063560423765</v>
          </cell>
          <cell r="AI24">
            <v>9.0443306505236645E-2</v>
          </cell>
          <cell r="AJ24">
            <v>5.8675741939349019E-2</v>
          </cell>
          <cell r="AK24">
            <v>3.1767564565887627E-2</v>
          </cell>
          <cell r="AL24">
            <v>0.35718298295008927</v>
          </cell>
          <cell r="AM24">
            <v>2.2655594371683236E-3</v>
          </cell>
          <cell r="AN24">
            <v>9.793920119051884E-3</v>
          </cell>
          <cell r="AO24">
            <v>5.5627487105770279E-3</v>
          </cell>
          <cell r="AP24">
            <v>104651445</v>
          </cell>
          <cell r="AQ24">
            <v>102548347</v>
          </cell>
          <cell r="AR24">
            <v>94518340</v>
          </cell>
          <cell r="AS24">
            <v>86867130</v>
          </cell>
          <cell r="AT24">
            <v>81019912</v>
          </cell>
          <cell r="AU24">
            <v>77906775</v>
          </cell>
          <cell r="AV24">
            <v>72897951</v>
          </cell>
          <cell r="AW24">
            <v>75129210</v>
          </cell>
          <cell r="AX24">
            <v>71225163</v>
          </cell>
          <cell r="AY24">
            <v>63601238</v>
          </cell>
          <cell r="AZ24">
            <v>62976730</v>
          </cell>
          <cell r="BA24">
            <v>62543244</v>
          </cell>
          <cell r="BB24">
            <v>62121431</v>
          </cell>
          <cell r="BC24">
            <v>62225153</v>
          </cell>
          <cell r="BD24">
            <v>59776568</v>
          </cell>
          <cell r="BE24">
            <v>62689134</v>
          </cell>
          <cell r="BF24">
            <v>62563918</v>
          </cell>
          <cell r="BG24">
            <v>64098285</v>
          </cell>
          <cell r="BH24">
            <v>55328548</v>
          </cell>
          <cell r="BI24">
            <v>56630656</v>
          </cell>
          <cell r="BJ24">
            <v>57297472</v>
          </cell>
          <cell r="BK24">
            <v>56956597</v>
          </cell>
          <cell r="BL24">
            <v>49736103</v>
          </cell>
          <cell r="BM24">
            <v>47815075</v>
          </cell>
          <cell r="BN24">
            <v>46410726</v>
          </cell>
          <cell r="BO24">
            <v>43717462</v>
          </cell>
          <cell r="BP24">
            <v>41427446</v>
          </cell>
          <cell r="BQ24">
            <v>42162947</v>
          </cell>
          <cell r="BR24">
            <v>37527774</v>
          </cell>
          <cell r="BS24">
            <v>36899261</v>
          </cell>
          <cell r="BT24">
            <v>36656582</v>
          </cell>
          <cell r="BU24">
            <v>34370422</v>
          </cell>
          <cell r="BV24">
            <v>33998194</v>
          </cell>
          <cell r="BW24">
            <v>34265232</v>
          </cell>
          <cell r="BX24">
            <v>32447854</v>
          </cell>
          <cell r="BY24">
            <v>30721440</v>
          </cell>
          <cell r="BZ24">
            <v>23368201</v>
          </cell>
          <cell r="CA24">
            <v>22277354</v>
          </cell>
          <cell r="CB24">
            <v>21473077</v>
          </cell>
          <cell r="CC24">
            <v>20707536</v>
          </cell>
          <cell r="CD24">
            <v>19918816</v>
          </cell>
          <cell r="CE24">
            <v>19200438</v>
          </cell>
          <cell r="CF24">
            <v>18444475</v>
          </cell>
          <cell r="CG24">
            <v>17853192</v>
          </cell>
          <cell r="CH24">
            <v>17191218</v>
          </cell>
          <cell r="CI24">
            <v>16620563</v>
          </cell>
          <cell r="CJ24">
            <v>16141439</v>
          </cell>
          <cell r="CK24">
            <v>15532469</v>
          </cell>
          <cell r="CL24">
            <v>14747740</v>
          </cell>
          <cell r="CM24">
            <v>14293811</v>
          </cell>
          <cell r="CN24">
            <v>13727053</v>
          </cell>
          <cell r="CO24">
            <v>13191378</v>
          </cell>
          <cell r="CP24">
            <v>12461590</v>
          </cell>
          <cell r="CQ24">
            <v>11954133</v>
          </cell>
          <cell r="CR24">
            <v>11502121</v>
          </cell>
          <cell r="CS24">
            <v>11625015</v>
          </cell>
          <cell r="CT24">
            <v>10920398</v>
          </cell>
          <cell r="CU24">
            <v>10412590</v>
          </cell>
          <cell r="CV24">
            <v>9978992</v>
          </cell>
          <cell r="CW24">
            <v>9536344</v>
          </cell>
          <cell r="CX24">
            <v>9176776</v>
          </cell>
          <cell r="CY24">
            <v>8545484</v>
          </cell>
          <cell r="CZ24">
            <v>7597500</v>
          </cell>
          <cell r="DA24">
            <v>7182738</v>
          </cell>
          <cell r="DB24">
            <v>6881061</v>
          </cell>
          <cell r="DC24">
            <v>6580115</v>
          </cell>
          <cell r="DD24">
            <v>6305179</v>
          </cell>
          <cell r="DE24">
            <v>6074801</v>
          </cell>
          <cell r="DF24">
            <v>6074801</v>
          </cell>
          <cell r="DG24">
            <v>5733008</v>
          </cell>
          <cell r="DH24">
            <v>5254372</v>
          </cell>
          <cell r="DI24">
            <v>5086879</v>
          </cell>
          <cell r="DJ24"/>
          <cell r="DK24">
            <v>249501</v>
          </cell>
          <cell r="DL24">
            <v>3413368</v>
          </cell>
          <cell r="DM24"/>
          <cell r="DN24">
            <v>3662869</v>
          </cell>
          <cell r="DO24">
            <v>525651</v>
          </cell>
          <cell r="DP24">
            <v>608406</v>
          </cell>
          <cell r="DQ24">
            <v>237718</v>
          </cell>
          <cell r="DR24">
            <v>846124</v>
          </cell>
          <cell r="DS24">
            <v>2312306</v>
          </cell>
          <cell r="DT24">
            <v>19184807</v>
          </cell>
        </row>
        <row r="25">
          <cell r="B25" t="str">
            <v>SBM Bank</v>
          </cell>
          <cell r="C25">
            <v>82.294995</v>
          </cell>
          <cell r="D25">
            <v>36.270650000000003</v>
          </cell>
          <cell r="E25">
            <v>55.484805999999999</v>
          </cell>
          <cell r="F25">
            <v>7.4513350000000003</v>
          </cell>
          <cell r="G25">
            <v>8.1370120000000004</v>
          </cell>
          <cell r="H25">
            <v>7.9520210000000002</v>
          </cell>
          <cell r="I25">
            <v>54.854140000000001</v>
          </cell>
          <cell r="J25">
            <v>0.48817300000000002</v>
          </cell>
          <cell r="K25">
            <v>0.14349400000000001</v>
          </cell>
          <cell r="L25"/>
          <cell r="M25">
            <v>1.1353940080900723E-2</v>
          </cell>
          <cell r="N25">
            <v>1.2132957948557028E-2</v>
          </cell>
          <cell r="O25">
            <v>1.2068540441361401E-2</v>
          </cell>
          <cell r="P25">
            <v>1.2434179002542945E-2</v>
          </cell>
          <cell r="Q25">
            <v>1.2288738215110638E-2</v>
          </cell>
          <cell r="R25">
            <v>1.3163052101470835E-2</v>
          </cell>
          <cell r="S25">
            <v>1.2988555003087815E-2</v>
          </cell>
          <cell r="T25">
            <v>1.3261620513469494E-2</v>
          </cell>
          <cell r="U25"/>
          <cell r="V25">
            <v>1.2888315288583592E-2</v>
          </cell>
          <cell r="W25">
            <v>1.1199313564719416E-2</v>
          </cell>
          <cell r="X25">
            <v>1.2414590584850411E-2</v>
          </cell>
          <cell r="Y25">
            <v>8.7589143692681677E-3</v>
          </cell>
          <cell r="Z25">
            <v>8.0415352857428292E-4</v>
          </cell>
          <cell r="AA25">
            <v>2.3123285156935416E-2</v>
          </cell>
          <cell r="AB25">
            <v>2.3296453343325738E-3</v>
          </cell>
          <cell r="AC25">
            <v>0.14833906793543752</v>
          </cell>
          <cell r="AD25">
            <v>0.13583906337789636</v>
          </cell>
          <cell r="AE25">
            <v>0.37476859419750275</v>
          </cell>
          <cell r="AF25">
            <v>0.87319065156654641</v>
          </cell>
          <cell r="AG25">
            <v>0.23297330913038822</v>
          </cell>
          <cell r="AH25">
            <v>0.71873260399081818</v>
          </cell>
          <cell r="AI25">
            <v>8.9481331564174454E-2</v>
          </cell>
          <cell r="AJ25">
            <v>5.5802249329343495E-2</v>
          </cell>
          <cell r="AK25">
            <v>3.3679082234830959E-2</v>
          </cell>
          <cell r="AL25">
            <v>0.65370418705257805</v>
          </cell>
          <cell r="AM25">
            <v>4.4091006055839215E-3</v>
          </cell>
          <cell r="AN25">
            <v>2.5025002564090602E-2</v>
          </cell>
          <cell r="AO25">
            <v>1.3254943168040984E-2</v>
          </cell>
          <cell r="AP25">
            <v>82294995</v>
          </cell>
          <cell r="AQ25">
            <v>84248686</v>
          </cell>
          <cell r="AR25">
            <v>81930944</v>
          </cell>
          <cell r="AS25">
            <v>81957761</v>
          </cell>
          <cell r="AT25">
            <v>80920858</v>
          </cell>
          <cell r="AU25">
            <v>82320357</v>
          </cell>
          <cell r="AV25">
            <v>79151145</v>
          </cell>
          <cell r="AW25">
            <v>79189802</v>
          </cell>
          <cell r="AX25">
            <v>80060974</v>
          </cell>
          <cell r="AY25">
            <v>79684610</v>
          </cell>
          <cell r="AZ25">
            <v>78139646</v>
          </cell>
          <cell r="BA25">
            <v>72519356</v>
          </cell>
          <cell r="BB25">
            <v>72049204</v>
          </cell>
          <cell r="BC25">
            <v>72532337</v>
          </cell>
          <cell r="BD25">
            <v>70221531</v>
          </cell>
          <cell r="BE25">
            <v>70647739</v>
          </cell>
          <cell r="BF25">
            <v>75549229</v>
          </cell>
          <cell r="BG25">
            <v>0</v>
          </cell>
          <cell r="BH25">
            <v>0</v>
          </cell>
          <cell r="BI25">
            <v>11754154</v>
          </cell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>
            <v>7952021</v>
          </cell>
          <cell r="CA25">
            <v>8403301</v>
          </cell>
          <cell r="CB25">
            <v>8401138</v>
          </cell>
          <cell r="CC25">
            <v>8596262</v>
          </cell>
          <cell r="CD25">
            <v>8620422</v>
          </cell>
          <cell r="CE25">
            <v>8781774</v>
          </cell>
          <cell r="CF25">
            <v>8562864</v>
          </cell>
          <cell r="CG25">
            <v>8870990</v>
          </cell>
          <cell r="CH25">
            <v>8680444</v>
          </cell>
          <cell r="CI25">
            <v>8200262</v>
          </cell>
          <cell r="CJ25">
            <v>7884030</v>
          </cell>
          <cell r="CK25">
            <v>7877176</v>
          </cell>
          <cell r="CL25">
            <v>8153603</v>
          </cell>
          <cell r="CM25">
            <v>8047697</v>
          </cell>
          <cell r="CN25">
            <v>7076650</v>
          </cell>
          <cell r="CO25">
            <v>6937506</v>
          </cell>
          <cell r="CP25">
            <v>8065025</v>
          </cell>
          <cell r="CQ25">
            <v>0</v>
          </cell>
          <cell r="CR25">
            <v>0</v>
          </cell>
          <cell r="CS25">
            <v>1607161</v>
          </cell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K25">
            <v>1453528</v>
          </cell>
          <cell r="DL25">
            <v>2424940</v>
          </cell>
          <cell r="DM25"/>
          <cell r="DN25">
            <v>3878468</v>
          </cell>
          <cell r="DO25">
            <v>3386642</v>
          </cell>
          <cell r="DP25">
            <v>7294847</v>
          </cell>
          <cell r="DQ25">
            <v>2854751</v>
          </cell>
          <cell r="DR25">
            <v>10149598</v>
          </cell>
          <cell r="DS25">
            <v>143494</v>
          </cell>
          <cell r="DT25">
            <v>36270650</v>
          </cell>
        </row>
        <row r="26">
          <cell r="B26" t="str">
            <v>EcoBank</v>
          </cell>
          <cell r="C26">
            <v>87.984449999999995</v>
          </cell>
          <cell r="D26">
            <v>23.344881999999998</v>
          </cell>
          <cell r="E26">
            <v>76.809827999999996</v>
          </cell>
          <cell r="F26">
            <v>7.9491170000000002</v>
          </cell>
          <cell r="G26">
            <v>8.0589289999999991</v>
          </cell>
          <cell r="H26">
            <v>0.89418600000000004</v>
          </cell>
          <cell r="I26">
            <v>47.217055999999999</v>
          </cell>
          <cell r="J26">
            <v>1.4096820000000001</v>
          </cell>
          <cell r="K26">
            <v>0.68972900000000004</v>
          </cell>
          <cell r="L26"/>
          <cell r="M26">
            <v>1.0650093067250968E-2</v>
          </cell>
          <cell r="N26">
            <v>1.4910649061446112E-2</v>
          </cell>
          <cell r="O26">
            <v>1.5473455786808234E-2</v>
          </cell>
          <cell r="P26">
            <v>1.5213588071010999E-2</v>
          </cell>
          <cell r="Q26">
            <v>1.5018220827585062E-2</v>
          </cell>
          <cell r="R26">
            <v>1.6207151332827231E-2</v>
          </cell>
          <cell r="S26">
            <v>1.6654313279050554E-2</v>
          </cell>
          <cell r="T26">
            <v>1.7078650890151724E-2</v>
          </cell>
          <cell r="U26"/>
          <cell r="V26">
            <v>1.3779347481491658E-2</v>
          </cell>
          <cell r="W26">
            <v>7.2082152828629783E-3</v>
          </cell>
          <cell r="X26">
            <v>1.7186012464615617E-2</v>
          </cell>
          <cell r="Y26">
            <v>9.8491925564563087E-4</v>
          </cell>
          <cell r="Z26">
            <v>3.8653045361479333E-3</v>
          </cell>
          <cell r="AA26">
            <v>0.32612070111783231</v>
          </cell>
          <cell r="AB26">
            <v>1.2474301757751783E-2</v>
          </cell>
          <cell r="AC26">
            <v>0.17067834555377615</v>
          </cell>
          <cell r="AD26">
            <v>0.1683526605301271</v>
          </cell>
          <cell r="AE26">
            <v>0.41315490880943934</v>
          </cell>
          <cell r="AF26">
            <v>0.67898419853973668</v>
          </cell>
          <cell r="AG26">
            <v>9.7331068523409919E-2</v>
          </cell>
          <cell r="AH26">
            <v>8.8671152195737887E-2</v>
          </cell>
          <cell r="AI26">
            <v>7.3628837917683682E-2</v>
          </cell>
          <cell r="AJ26">
            <v>2.2233136583946725E-2</v>
          </cell>
          <cell r="AK26">
            <v>5.1395701333736957E-2</v>
          </cell>
          <cell r="AL26">
            <v>0.30393092404789657</v>
          </cell>
          <cell r="AM26">
            <v>1.2450678366365518E-2</v>
          </cell>
          <cell r="AN26">
            <v>9.896443477442389E-3</v>
          </cell>
          <cell r="AO26">
            <v>1.1416092393104114E-2</v>
          </cell>
          <cell r="AP26">
            <v>87984450</v>
          </cell>
          <cell r="AQ26">
            <v>114043611</v>
          </cell>
          <cell r="AR26">
            <v>113077437</v>
          </cell>
          <cell r="AS26">
            <v>103388399</v>
          </cell>
          <cell r="AT26">
            <v>97864874</v>
          </cell>
          <cell r="AU26">
            <v>102889555</v>
          </cell>
          <cell r="AV26">
            <v>104143882</v>
          </cell>
          <cell r="AW26">
            <v>94428325</v>
          </cell>
          <cell r="AX26">
            <v>87169871</v>
          </cell>
          <cell r="AY26">
            <v>90133682</v>
          </cell>
          <cell r="AZ26">
            <v>70619437</v>
          </cell>
          <cell r="BA26">
            <v>75377851</v>
          </cell>
          <cell r="BB26">
            <v>72920768</v>
          </cell>
          <cell r="BC26">
            <v>59578476</v>
          </cell>
          <cell r="BD26">
            <v>53501730</v>
          </cell>
          <cell r="BE26">
            <v>54463878</v>
          </cell>
          <cell r="BF26">
            <v>54003632</v>
          </cell>
          <cell r="BG26">
            <v>43138954</v>
          </cell>
          <cell r="BH26">
            <v>48619617</v>
          </cell>
          <cell r="BI26">
            <v>53545760</v>
          </cell>
          <cell r="BJ26">
            <v>44295854</v>
          </cell>
          <cell r="BK26">
            <v>54154977</v>
          </cell>
          <cell r="BL26">
            <v>47908081</v>
          </cell>
          <cell r="BM26">
            <v>47123839</v>
          </cell>
          <cell r="BN26">
            <v>49308904</v>
          </cell>
          <cell r="BO26">
            <v>46581940</v>
          </cell>
          <cell r="BP26">
            <v>49286922</v>
          </cell>
          <cell r="BQ26">
            <v>52426513</v>
          </cell>
          <cell r="BR26">
            <v>55142958</v>
          </cell>
          <cell r="BS26">
            <v>48824375</v>
          </cell>
          <cell r="BT26">
            <v>44920413</v>
          </cell>
          <cell r="BU26">
            <v>54934548</v>
          </cell>
          <cell r="BV26">
            <v>42241117</v>
          </cell>
          <cell r="BW26">
            <v>36647025</v>
          </cell>
          <cell r="BX26">
            <v>36143426</v>
          </cell>
          <cell r="BY26">
            <v>36907136</v>
          </cell>
          <cell r="BZ26">
            <v>894186</v>
          </cell>
          <cell r="CA26">
            <v>2442546</v>
          </cell>
          <cell r="CB26">
            <v>4272281</v>
          </cell>
          <cell r="CC26">
            <v>6425934</v>
          </cell>
          <cell r="CD26">
            <v>6837792</v>
          </cell>
          <cell r="CE26">
            <v>6969627</v>
          </cell>
          <cell r="CF26">
            <v>6830652</v>
          </cell>
          <cell r="CG26">
            <v>7070007</v>
          </cell>
          <cell r="CH26">
            <v>6719127</v>
          </cell>
          <cell r="CI26">
            <v>7084318</v>
          </cell>
          <cell r="CJ26">
            <v>6685067</v>
          </cell>
          <cell r="CK26">
            <v>6567798</v>
          </cell>
          <cell r="CL26">
            <v>6590221</v>
          </cell>
          <cell r="CM26">
            <v>6751746</v>
          </cell>
          <cell r="CN26">
            <v>6540128</v>
          </cell>
          <cell r="CO26">
            <v>6408303</v>
          </cell>
          <cell r="CP26">
            <v>6485189</v>
          </cell>
          <cell r="CQ26">
            <v>6477054</v>
          </cell>
          <cell r="CR26">
            <v>6366947</v>
          </cell>
          <cell r="CS26">
            <v>6438538</v>
          </cell>
          <cell r="CT26">
            <v>7617842</v>
          </cell>
          <cell r="CU26">
            <v>7534386</v>
          </cell>
          <cell r="CV26">
            <v>7305154</v>
          </cell>
          <cell r="CW26">
            <v>7307241</v>
          </cell>
          <cell r="CX26">
            <v>7946220</v>
          </cell>
          <cell r="CY26">
            <v>7959585</v>
          </cell>
          <cell r="CZ26">
            <v>7699140</v>
          </cell>
          <cell r="DA26">
            <v>7560671</v>
          </cell>
          <cell r="DB26">
            <v>7294222</v>
          </cell>
          <cell r="DC26">
            <v>7595021</v>
          </cell>
          <cell r="DD26">
            <v>7740628</v>
          </cell>
          <cell r="DE26">
            <v>7827942</v>
          </cell>
          <cell r="DF26">
            <v>7827942</v>
          </cell>
          <cell r="DG26">
            <v>3657839</v>
          </cell>
          <cell r="DH26">
            <v>3764734</v>
          </cell>
          <cell r="DI26">
            <v>3390412</v>
          </cell>
          <cell r="DJ26"/>
          <cell r="DK26">
            <v>1673881</v>
          </cell>
          <cell r="DL26">
            <v>2377580</v>
          </cell>
          <cell r="DM26"/>
          <cell r="DN26">
            <v>4051461</v>
          </cell>
          <cell r="DO26">
            <v>2750878</v>
          </cell>
          <cell r="DP26">
            <v>203231</v>
          </cell>
          <cell r="DQ26">
            <v>2088732</v>
          </cell>
          <cell r="DR26">
            <v>2291963</v>
          </cell>
          <cell r="DS26">
            <v>895216</v>
          </cell>
          <cell r="DT26">
            <v>23344882</v>
          </cell>
        </row>
        <row r="27">
          <cell r="B27" t="str">
            <v>Total - Medium Tier banks</v>
          </cell>
          <cell r="C27">
            <v>989.73076800000001</v>
          </cell>
          <cell r="D27">
            <v>370.50536499999998</v>
          </cell>
          <cell r="E27">
            <v>738.38444200000004</v>
          </cell>
          <cell r="F27">
            <v>133.29410199999998</v>
          </cell>
          <cell r="G27">
            <v>140.49334800000003</v>
          </cell>
          <cell r="H27">
            <v>143.36957699999999</v>
          </cell>
          <cell r="I27">
            <v>585.33649899999989</v>
          </cell>
          <cell r="J27">
            <v>7.6778149999999998</v>
          </cell>
          <cell r="K27">
            <v>17.601071999999998</v>
          </cell>
          <cell r="L27"/>
          <cell r="M27">
            <v>0.15937731251922027</v>
          </cell>
          <cell r="N27">
            <v>0.16607889848275295</v>
          </cell>
          <cell r="O27">
            <v>0.16709683500483183</v>
          </cell>
          <cell r="P27">
            <v>0.16589295137492971</v>
          </cell>
          <cell r="Q27">
            <v>0.16485072416321037</v>
          </cell>
          <cell r="R27">
            <v>0.16305689177976931</v>
          </cell>
          <cell r="S27">
            <v>0.16546108082265734</v>
          </cell>
          <cell r="T27">
            <v>0.15285979564880056</v>
          </cell>
          <cell r="U27"/>
          <cell r="V27">
            <v>0.15500289159499894</v>
          </cell>
          <cell r="W27">
            <v>0.11440119656101608</v>
          </cell>
          <cell r="X27">
            <v>0.16521172556056563</v>
          </cell>
          <cell r="Y27">
            <v>0.15791732040209641</v>
          </cell>
          <cell r="Z27">
            <v>9.8638020791740486E-2</v>
          </cell>
          <cell r="AA27">
            <v>0.15663026120255519</v>
          </cell>
          <cell r="AB27">
            <v>2.320747174197656E-2</v>
          </cell>
          <cell r="AC27">
            <v>0.24002150598847255</v>
          </cell>
          <cell r="AD27">
            <v>0.22772217729070746</v>
          </cell>
          <cell r="AE27">
            <v>0.27296413984155476</v>
          </cell>
          <cell r="AF27">
            <v>0.47512554595002593</v>
          </cell>
          <cell r="AG27">
            <v>0.1323088147351473</v>
          </cell>
          <cell r="AH27">
            <v>0.5386140566950558</v>
          </cell>
          <cell r="AI27">
            <v>0.10336239771790785</v>
          </cell>
          <cell r="AJ27">
            <v>4.2286332256350416E-2</v>
          </cell>
          <cell r="AK27">
            <v>6.1076065461557437E-2</v>
          </cell>
          <cell r="AL27">
            <v>0.50177840150104347</v>
          </cell>
          <cell r="AM27">
            <v>0.9238531548022717</v>
          </cell>
          <cell r="AN27">
            <v>0.97456438580088423</v>
          </cell>
          <cell r="AO27">
            <v>0.94185403699490955</v>
          </cell>
          <cell r="AP27">
            <v>989730768</v>
          </cell>
          <cell r="AQ27">
            <v>1002858679</v>
          </cell>
          <cell r="AR27">
            <v>993579450</v>
          </cell>
          <cell r="AS27">
            <v>968243019</v>
          </cell>
          <cell r="AT27">
            <v>930113303</v>
          </cell>
          <cell r="AU27">
            <v>893425025</v>
          </cell>
          <cell r="AV27">
            <v>885089476</v>
          </cell>
          <cell r="AW27">
            <v>855149560</v>
          </cell>
          <cell r="AX27">
            <v>835276529</v>
          </cell>
          <cell r="AY27">
            <v>804420582</v>
          </cell>
          <cell r="AZ27">
            <v>757707772</v>
          </cell>
          <cell r="BA27">
            <v>749993378</v>
          </cell>
          <cell r="BB27">
            <v>734031137</v>
          </cell>
          <cell r="BC27">
            <v>711992507</v>
          </cell>
          <cell r="BD27">
            <v>677988064</v>
          </cell>
          <cell r="BE27">
            <v>677041665</v>
          </cell>
          <cell r="BF27">
            <v>687262329</v>
          </cell>
          <cell r="BG27">
            <v>587971326</v>
          </cell>
          <cell r="BH27">
            <v>542785117</v>
          </cell>
          <cell r="BI27">
            <v>571725765</v>
          </cell>
          <cell r="BJ27">
            <v>543857789</v>
          </cell>
          <cell r="BK27">
            <v>546280909</v>
          </cell>
          <cell r="BL27">
            <v>534205327</v>
          </cell>
          <cell r="BM27">
            <v>531052222</v>
          </cell>
          <cell r="BN27">
            <v>552312181</v>
          </cell>
          <cell r="BO27">
            <v>533209174</v>
          </cell>
          <cell r="BP27">
            <v>519029942</v>
          </cell>
          <cell r="BQ27">
            <v>522400857</v>
          </cell>
          <cell r="BR27">
            <v>514096483</v>
          </cell>
          <cell r="BS27">
            <v>525912041</v>
          </cell>
          <cell r="BT27">
            <v>473382310</v>
          </cell>
          <cell r="BU27">
            <v>470242651</v>
          </cell>
          <cell r="BV27">
            <v>445681960</v>
          </cell>
          <cell r="BW27">
            <v>420134548</v>
          </cell>
          <cell r="BX27">
            <v>398920059</v>
          </cell>
          <cell r="BY27">
            <v>376347671</v>
          </cell>
          <cell r="BZ27">
            <v>143369577</v>
          </cell>
          <cell r="CA27">
            <v>145793369</v>
          </cell>
          <cell r="CB27">
            <v>147213614</v>
          </cell>
          <cell r="CC27">
            <v>146737973</v>
          </cell>
          <cell r="CD27">
            <v>143021987</v>
          </cell>
          <cell r="CE27">
            <v>138549250</v>
          </cell>
          <cell r="CF27">
            <v>135094653</v>
          </cell>
          <cell r="CG27">
            <v>132603884</v>
          </cell>
          <cell r="CH27">
            <v>129428996</v>
          </cell>
          <cell r="CI27">
            <v>126404923</v>
          </cell>
          <cell r="CJ27">
            <v>122634152</v>
          </cell>
          <cell r="CK27">
            <v>120534657</v>
          </cell>
          <cell r="CL27">
            <v>113984990</v>
          </cell>
          <cell r="CM27">
            <v>111023355</v>
          </cell>
          <cell r="CN27">
            <v>109358146</v>
          </cell>
          <cell r="CO27">
            <v>107762733</v>
          </cell>
          <cell r="CP27">
            <v>104830191</v>
          </cell>
          <cell r="CQ27">
            <v>91999817</v>
          </cell>
          <cell r="CR27">
            <v>89342623</v>
          </cell>
          <cell r="CS27">
            <v>90741511</v>
          </cell>
          <cell r="CT27">
            <v>90219279</v>
          </cell>
          <cell r="CU27">
            <v>87378255</v>
          </cell>
          <cell r="CV27">
            <v>87088432</v>
          </cell>
          <cell r="CW27">
            <v>85145122</v>
          </cell>
          <cell r="CX27">
            <v>86459248</v>
          </cell>
          <cell r="CY27">
            <v>83117114</v>
          </cell>
          <cell r="CZ27">
            <v>80142934</v>
          </cell>
          <cell r="DA27">
            <v>76989306</v>
          </cell>
          <cell r="DB27">
            <v>78236111</v>
          </cell>
          <cell r="DC27">
            <v>77439161</v>
          </cell>
          <cell r="DD27">
            <v>75600991</v>
          </cell>
          <cell r="DE27">
            <v>72598418</v>
          </cell>
          <cell r="DF27">
            <v>72598418</v>
          </cell>
          <cell r="DG27">
            <v>63237027</v>
          </cell>
          <cell r="DH27">
            <v>58688445</v>
          </cell>
          <cell r="DI27">
            <v>55642715</v>
          </cell>
          <cell r="DJ27">
            <v>0</v>
          </cell>
          <cell r="DK27">
            <v>14158936</v>
          </cell>
          <cell r="DL27">
            <v>37712112</v>
          </cell>
          <cell r="DM27">
            <v>0</v>
          </cell>
          <cell r="DN27">
            <v>51871048</v>
          </cell>
          <cell r="DO27">
            <v>24645260</v>
          </cell>
          <cell r="DP27">
            <v>28429446</v>
          </cell>
          <cell r="DQ27">
            <v>24353146</v>
          </cell>
          <cell r="DR27">
            <v>52782592</v>
          </cell>
          <cell r="DS27">
            <v>17039858</v>
          </cell>
          <cell r="DT27">
            <v>370505365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 t="str">
            <v/>
          </cell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 t="str">
            <v/>
          </cell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</row>
        <row r="30">
          <cell r="B30" t="str">
            <v>Housing Finance Company of Kenya</v>
          </cell>
          <cell r="C30">
            <v>54.494874000000003</v>
          </cell>
          <cell r="D30">
            <v>36.222242000000001</v>
          </cell>
          <cell r="E30">
            <v>39.002862999999998</v>
          </cell>
          <cell r="F30">
            <v>3.0461339999999999</v>
          </cell>
          <cell r="G30">
            <v>4.654083</v>
          </cell>
          <cell r="H30">
            <v>7.8408059999999997</v>
          </cell>
          <cell r="I30">
            <v>37.375914999999999</v>
          </cell>
          <cell r="J30">
            <v>0.101342</v>
          </cell>
          <cell r="K30">
            <v>5.8943000000000002E-2</v>
          </cell>
          <cell r="L30"/>
          <cell r="M30">
            <v>8.6325720315781913E-3</v>
          </cell>
          <cell r="N30">
            <v>8.8406889573877309E-3</v>
          </cell>
          <cell r="O30">
            <v>8.7877310535439263E-3</v>
          </cell>
          <cell r="P30">
            <v>8.7696138541287511E-3</v>
          </cell>
          <cell r="Q30">
            <v>8.981397428950811E-3</v>
          </cell>
          <cell r="R30">
            <v>9.3071650732237145E-3</v>
          </cell>
          <cell r="S30">
            <v>9.6157725626735465E-3</v>
          </cell>
          <cell r="T30">
            <v>9.798261194155139E-3</v>
          </cell>
          <cell r="U30"/>
          <cell r="V30">
            <v>8.534505867867621E-3</v>
          </cell>
          <cell r="W30">
            <v>1.118436659324135E-2</v>
          </cell>
          <cell r="X30">
            <v>8.7267958688007387E-3</v>
          </cell>
          <cell r="Y30">
            <v>8.6364143580662141E-3</v>
          </cell>
          <cell r="Z30">
            <v>3.3032197468015355E-4</v>
          </cell>
          <cell r="AA30">
            <v>9.752798403130581E-3</v>
          </cell>
          <cell r="AB30">
            <v>1.4370659917262321E-3</v>
          </cell>
          <cell r="AC30">
            <v>0.12452091139441002</v>
          </cell>
          <cell r="AD30">
            <v>8.1499917794654653E-2</v>
          </cell>
          <cell r="AE30">
            <v>0.19478180808213114</v>
          </cell>
          <cell r="AF30">
            <v>0.93294672623685748</v>
          </cell>
          <cell r="AG30">
            <v>0.1421476584970448</v>
          </cell>
          <cell r="AH30">
            <v>0.66121109156958713</v>
          </cell>
          <cell r="AI30">
            <v>9.5304364465264788E-2</v>
          </cell>
          <cell r="AJ30">
            <v>4.0575715214744706E-2</v>
          </cell>
          <cell r="AK30">
            <v>5.4728649250520081E-2</v>
          </cell>
          <cell r="AL30">
            <v>0.92870725925940367</v>
          </cell>
          <cell r="AM30">
            <v>1.8872849859862884E-3</v>
          </cell>
          <cell r="AN30">
            <v>1.0048294012944515E-3</v>
          </cell>
          <cell r="AO30">
            <v>1.4826464588677392E-3</v>
          </cell>
          <cell r="AP30">
            <v>54494874</v>
          </cell>
          <cell r="AQ30">
            <v>55116279</v>
          </cell>
          <cell r="AR30">
            <v>53015176</v>
          </cell>
          <cell r="AS30">
            <v>52098236</v>
          </cell>
          <cell r="AT30">
            <v>51413811</v>
          </cell>
          <cell r="AU30">
            <v>52033451</v>
          </cell>
          <cell r="AV30">
            <v>53015176</v>
          </cell>
          <cell r="AW30">
            <v>54478060</v>
          </cell>
          <cell r="AX30">
            <v>53555134</v>
          </cell>
          <cell r="AY30">
            <v>54886729</v>
          </cell>
          <cell r="AZ30">
            <v>54969337</v>
          </cell>
          <cell r="BA30">
            <v>54531890</v>
          </cell>
          <cell r="BB30">
            <v>54356615</v>
          </cell>
          <cell r="BC30">
            <v>54022492</v>
          </cell>
          <cell r="BD30">
            <v>55205731</v>
          </cell>
          <cell r="BE30">
            <v>57083283</v>
          </cell>
          <cell r="BF30">
            <v>58349730</v>
          </cell>
          <cell r="BG30">
            <v>60262912</v>
          </cell>
          <cell r="BH30">
            <v>61411498</v>
          </cell>
          <cell r="BI30">
            <v>62126556</v>
          </cell>
          <cell r="BJ30">
            <v>66807678</v>
          </cell>
          <cell r="BK30">
            <v>67587483</v>
          </cell>
          <cell r="BL30">
            <v>67986372</v>
          </cell>
          <cell r="BM30">
            <v>68084930</v>
          </cell>
          <cell r="BN30">
            <v>69695177</v>
          </cell>
          <cell r="BO30">
            <v>67895556</v>
          </cell>
          <cell r="BP30">
            <v>69122232</v>
          </cell>
          <cell r="BQ30">
            <v>68808654</v>
          </cell>
          <cell r="BR30">
            <v>64907602</v>
          </cell>
          <cell r="BS30">
            <v>66538187</v>
          </cell>
          <cell r="BT30">
            <v>62781072</v>
          </cell>
          <cell r="BU30">
            <v>60490833</v>
          </cell>
          <cell r="BV30">
            <v>56632118</v>
          </cell>
          <cell r="BW30">
            <v>49099911</v>
          </cell>
          <cell r="BX30">
            <v>50361123</v>
          </cell>
          <cell r="BY30">
            <v>46755111</v>
          </cell>
          <cell r="BZ30">
            <v>7840806</v>
          </cell>
          <cell r="CA30">
            <v>7848103</v>
          </cell>
          <cell r="CB30">
            <v>8087909</v>
          </cell>
          <cell r="CC30">
            <v>7865592</v>
          </cell>
          <cell r="CD30">
            <v>7906246</v>
          </cell>
          <cell r="CE30">
            <v>7973751</v>
          </cell>
          <cell r="CF30">
            <v>8087909</v>
          </cell>
          <cell r="CG30">
            <v>8247107</v>
          </cell>
          <cell r="CH30">
            <v>8641879</v>
          </cell>
          <cell r="CI30">
            <v>8901367</v>
          </cell>
          <cell r="CJ30">
            <v>9137633</v>
          </cell>
          <cell r="CK30">
            <v>9152404</v>
          </cell>
          <cell r="CL30">
            <v>9248186</v>
          </cell>
          <cell r="CM30">
            <v>9187855</v>
          </cell>
          <cell r="CN30">
            <v>9165467</v>
          </cell>
          <cell r="CO30">
            <v>9164960</v>
          </cell>
          <cell r="CP30">
            <v>9559815</v>
          </cell>
          <cell r="CQ30">
            <v>9698019</v>
          </cell>
          <cell r="CR30">
            <v>9793315</v>
          </cell>
          <cell r="CS30">
            <v>9963461</v>
          </cell>
          <cell r="CT30">
            <v>9780759</v>
          </cell>
          <cell r="CU30">
            <v>9774298</v>
          </cell>
          <cell r="CV30">
            <v>9871533</v>
          </cell>
          <cell r="CW30">
            <v>9774970</v>
          </cell>
          <cell r="CX30">
            <v>9634289</v>
          </cell>
          <cell r="CY30">
            <v>9386355</v>
          </cell>
          <cell r="CZ30">
            <v>9444788</v>
          </cell>
          <cell r="DA30">
            <v>9089954</v>
          </cell>
          <cell r="DB30">
            <v>8746393</v>
          </cell>
          <cell r="DC30">
            <v>9662314</v>
          </cell>
          <cell r="DD30">
            <v>9820564</v>
          </cell>
          <cell r="DE30">
            <v>6276033</v>
          </cell>
          <cell r="DF30">
            <v>6276033</v>
          </cell>
          <cell r="DG30">
            <v>5886067</v>
          </cell>
          <cell r="DH30">
            <v>5912076</v>
          </cell>
          <cell r="DI30">
            <v>5681853</v>
          </cell>
          <cell r="DJ30"/>
          <cell r="DK30">
            <v>407459</v>
          </cell>
          <cell r="DL30">
            <v>1684415</v>
          </cell>
          <cell r="DM30"/>
          <cell r="DN30">
            <v>2091874</v>
          </cell>
          <cell r="DO30">
            <v>1951607</v>
          </cell>
          <cell r="DP30">
            <v>3757699</v>
          </cell>
          <cell r="DQ30">
            <v>1925356</v>
          </cell>
          <cell r="DR30">
            <v>5683055</v>
          </cell>
          <cell r="DS30">
            <v>57443</v>
          </cell>
          <cell r="DT30">
            <v>36222242</v>
          </cell>
        </row>
        <row r="31">
          <cell r="B31" t="str">
            <v>Victoria Commercial Bank</v>
          </cell>
          <cell r="C31">
            <v>49.735410000000002</v>
          </cell>
          <cell r="D31">
            <v>33.352412999999999</v>
          </cell>
          <cell r="E31">
            <v>36.296289000000002</v>
          </cell>
          <cell r="F31">
            <v>6.5883229999999999</v>
          </cell>
          <cell r="G31">
            <v>8.1417490000000008</v>
          </cell>
          <cell r="H31">
            <v>7.2054770000000001</v>
          </cell>
          <cell r="I31">
            <v>49.274245000000001</v>
          </cell>
          <cell r="J31">
            <v>0.12275999999999999</v>
          </cell>
          <cell r="K31">
            <v>0.52290000000000003</v>
          </cell>
          <cell r="L31"/>
          <cell r="M31">
            <v>7.9489818474346389E-3</v>
          </cell>
          <cell r="N31">
            <v>7.7731237889791813E-3</v>
          </cell>
          <cell r="O31">
            <v>7.6822118068731607E-3</v>
          </cell>
          <cell r="P31">
            <v>7.5406023682944995E-3</v>
          </cell>
          <cell r="Q31">
            <v>7.5197838427768227E-3</v>
          </cell>
          <cell r="R31">
            <v>7.4905273612223561E-3</v>
          </cell>
          <cell r="S31">
            <v>7.6740501853350303E-3</v>
          </cell>
          <cell r="T31">
            <v>7.8194491730479241E-3</v>
          </cell>
          <cell r="U31"/>
          <cell r="V31">
            <v>7.7891206517112415E-3</v>
          </cell>
          <cell r="W31">
            <v>1.0298247517676802E-2</v>
          </cell>
          <cell r="X31">
            <v>8.1212065098400007E-3</v>
          </cell>
          <cell r="Y31">
            <v>7.9366183807526771E-3</v>
          </cell>
          <cell r="Z31">
            <v>2.9303795287014965E-3</v>
          </cell>
          <cell r="AA31">
            <v>6.9103343952242033E-2</v>
          </cell>
          <cell r="AB31">
            <v>1.0522889661461537E-2</v>
          </cell>
          <cell r="AC31">
            <v>0.16523335872523265</v>
          </cell>
          <cell r="AD31">
            <v>0.13370723387035155</v>
          </cell>
          <cell r="AE31">
            <v>0.23524068839482734</v>
          </cell>
          <cell r="AF31">
            <v>0.44218186614845079</v>
          </cell>
          <cell r="AG31">
            <v>0.11522803559315094</v>
          </cell>
          <cell r="AH31">
            <v>0.6261231691350212</v>
          </cell>
          <cell r="AI31">
            <v>0.11228182396551258</v>
          </cell>
          <cell r="AJ31">
            <v>6.316319371187723E-2</v>
          </cell>
          <cell r="AK31">
            <v>4.9118630253635345E-2</v>
          </cell>
          <cell r="AL31">
            <v>0.91889319594077501</v>
          </cell>
          <cell r="AM31">
            <v>1.0694383240618796E-2</v>
          </cell>
          <cell r="AN31">
            <v>6.9670085900558386E-4</v>
          </cell>
          <cell r="AO31">
            <v>6.4825138607203644E-3</v>
          </cell>
          <cell r="AP31">
            <v>49735410</v>
          </cell>
          <cell r="AQ31">
            <v>46878195</v>
          </cell>
          <cell r="AR31">
            <v>45516369</v>
          </cell>
          <cell r="AS31">
            <v>43470927</v>
          </cell>
          <cell r="AT31">
            <v>41448905</v>
          </cell>
          <cell r="AU31">
            <v>39774659</v>
          </cell>
          <cell r="AV31">
            <v>39272494</v>
          </cell>
          <cell r="AW31">
            <v>37890143</v>
          </cell>
          <cell r="AX31">
            <v>37224447</v>
          </cell>
          <cell r="AY31">
            <v>35713809</v>
          </cell>
          <cell r="AZ31">
            <v>36034584</v>
          </cell>
          <cell r="BA31">
            <v>36072410</v>
          </cell>
          <cell r="BB31">
            <v>34922820</v>
          </cell>
          <cell r="BC31">
            <v>34230016</v>
          </cell>
          <cell r="BD31">
            <v>33289034</v>
          </cell>
          <cell r="BE31">
            <v>32336933</v>
          </cell>
          <cell r="BF31">
            <v>31020952</v>
          </cell>
          <cell r="BG31">
            <v>31644922</v>
          </cell>
          <cell r="BH31">
            <v>27319018</v>
          </cell>
          <cell r="BI31">
            <v>25985160</v>
          </cell>
          <cell r="BJ31">
            <v>24299684</v>
          </cell>
          <cell r="BK31">
            <v>22927255</v>
          </cell>
          <cell r="BL31">
            <v>22872534</v>
          </cell>
          <cell r="BM31">
            <v>22403481</v>
          </cell>
          <cell r="BN31">
            <v>21792966</v>
          </cell>
          <cell r="BO31">
            <v>21246376</v>
          </cell>
          <cell r="BP31">
            <v>21158718</v>
          </cell>
          <cell r="BQ31">
            <v>20020072</v>
          </cell>
          <cell r="BR31">
            <v>20651449</v>
          </cell>
          <cell r="BS31">
            <v>19226689</v>
          </cell>
          <cell r="BT31">
            <v>18420007</v>
          </cell>
          <cell r="BU31">
            <v>17244092</v>
          </cell>
          <cell r="BV31">
            <v>16469538</v>
          </cell>
          <cell r="BW31">
            <v>15834869</v>
          </cell>
          <cell r="BX31">
            <v>14801213</v>
          </cell>
          <cell r="BY31">
            <v>13644242</v>
          </cell>
          <cell r="BZ31">
            <v>7205477</v>
          </cell>
          <cell r="CA31">
            <v>7141505</v>
          </cell>
          <cell r="CB31">
            <v>7153058</v>
          </cell>
          <cell r="CC31">
            <v>6987758</v>
          </cell>
          <cell r="CD31">
            <v>7031305</v>
          </cell>
          <cell r="CE31">
            <v>6821230</v>
          </cell>
          <cell r="CF31">
            <v>6870891</v>
          </cell>
          <cell r="CG31">
            <v>6744596</v>
          </cell>
          <cell r="CH31">
            <v>6790868</v>
          </cell>
          <cell r="CI31">
            <v>6549592</v>
          </cell>
          <cell r="CJ31">
            <v>6448768</v>
          </cell>
          <cell r="CK31">
            <v>6356485</v>
          </cell>
          <cell r="CL31">
            <v>6349030</v>
          </cell>
          <cell r="CM31">
            <v>6267554</v>
          </cell>
          <cell r="CN31">
            <v>6103035</v>
          </cell>
          <cell r="CO31">
            <v>5962898</v>
          </cell>
          <cell r="CP31">
            <v>5921756</v>
          </cell>
          <cell r="CQ31">
            <v>5907742</v>
          </cell>
          <cell r="CR31">
            <v>5777623</v>
          </cell>
          <cell r="CS31">
            <v>5611893</v>
          </cell>
          <cell r="CT31">
            <v>5635865</v>
          </cell>
          <cell r="CU31">
            <v>5435443</v>
          </cell>
          <cell r="CV31">
            <v>5287038</v>
          </cell>
          <cell r="CW31">
            <v>5060037</v>
          </cell>
          <cell r="CX31">
            <v>3877320</v>
          </cell>
          <cell r="CY31">
            <v>3810416</v>
          </cell>
          <cell r="CZ31">
            <v>3651938</v>
          </cell>
          <cell r="DA31">
            <v>3511509</v>
          </cell>
          <cell r="DB31">
            <v>3435516</v>
          </cell>
          <cell r="DC31">
            <v>3109258</v>
          </cell>
          <cell r="DD31">
            <v>2963622</v>
          </cell>
          <cell r="DE31">
            <v>2875548</v>
          </cell>
          <cell r="DF31">
            <v>2875548</v>
          </cell>
          <cell r="DG31">
            <v>2852514</v>
          </cell>
          <cell r="DH31">
            <v>2586428</v>
          </cell>
          <cell r="DI31">
            <v>2528144</v>
          </cell>
          <cell r="DJ31"/>
          <cell r="DK31">
            <v>452975</v>
          </cell>
          <cell r="DL31">
            <v>1472606</v>
          </cell>
          <cell r="DM31"/>
          <cell r="DN31">
            <v>1925581</v>
          </cell>
          <cell r="DO31">
            <v>851457</v>
          </cell>
          <cell r="DP31">
            <v>2593379</v>
          </cell>
          <cell r="DQ31">
            <v>1548584</v>
          </cell>
          <cell r="DR31">
            <v>4141963</v>
          </cell>
          <cell r="DS31">
            <v>367800</v>
          </cell>
          <cell r="DT31">
            <v>33352413</v>
          </cell>
        </row>
        <row r="32">
          <cell r="B32" t="str">
            <v>GT Bank</v>
          </cell>
          <cell r="C32">
            <v>34.965752000000002</v>
          </cell>
          <cell r="D32">
            <v>15.380341</v>
          </cell>
          <cell r="E32">
            <v>22.394812999999999</v>
          </cell>
          <cell r="F32">
            <v>5.6840650000000004</v>
          </cell>
          <cell r="G32">
            <v>5.9561869999999999</v>
          </cell>
          <cell r="H32">
            <v>10.104430000000001</v>
          </cell>
          <cell r="I32">
            <v>21.769767000000002</v>
          </cell>
          <cell r="J32">
            <v>0.24915499999999999</v>
          </cell>
          <cell r="K32">
            <v>1.004238</v>
          </cell>
          <cell r="L32"/>
          <cell r="M32">
            <v>7.2055136920788649E-3</v>
          </cell>
          <cell r="N32">
            <v>7.3509036197057674E-3</v>
          </cell>
          <cell r="O32">
            <v>7.4434160096428781E-3</v>
          </cell>
          <cell r="P32">
            <v>7.2779331378829623E-3</v>
          </cell>
          <cell r="Q32">
            <v>7.409248267126238E-3</v>
          </cell>
          <cell r="R32">
            <v>7.328471506692834E-3</v>
          </cell>
          <cell r="S32">
            <v>7.4978765446363912E-3</v>
          </cell>
          <cell r="T32">
            <v>7.6071458703065526E-3</v>
          </cell>
          <cell r="U32"/>
          <cell r="V32">
            <v>5.4760272611769694E-3</v>
          </cell>
          <cell r="W32">
            <v>4.7489984764902248E-3</v>
          </cell>
          <cell r="X32">
            <v>5.0107850177810043E-3</v>
          </cell>
          <cell r="Y32">
            <v>1.1129728797278624E-2</v>
          </cell>
          <cell r="Z32">
            <v>5.6278417998549112E-3</v>
          </cell>
          <cell r="AA32">
            <v>9.4429867352719105E-2</v>
          </cell>
          <cell r="AB32">
            <v>2.7063160190563238E-2</v>
          </cell>
          <cell r="AC32">
            <v>0.27359902382051215</v>
          </cell>
          <cell r="AD32">
            <v>0.26109902783984779</v>
          </cell>
          <cell r="AE32">
            <v>0.21912028197751957</v>
          </cell>
          <cell r="AF32">
            <v>0.95976033719158704</v>
          </cell>
          <cell r="AG32">
            <v>9.9566964542590786E-2</v>
          </cell>
          <cell r="AH32">
            <v>0.57768803174728223</v>
          </cell>
          <cell r="AI32">
            <v>0.12709423246295154</v>
          </cell>
          <cell r="AJ32">
            <v>3.9216823013746148E-2</v>
          </cell>
          <cell r="AK32">
            <v>8.7877409449205385E-2</v>
          </cell>
          <cell r="AL32">
            <v>0.68678139888910883</v>
          </cell>
          <cell r="AM32">
            <v>4.1861532927606211E-3</v>
          </cell>
          <cell r="AN32">
            <v>5.0834513124296757E-5</v>
          </cell>
          <cell r="AO32">
            <v>3.0883830012886377E-3</v>
          </cell>
          <cell r="AP32">
            <v>34965752</v>
          </cell>
          <cell r="AQ32">
            <v>35787362</v>
          </cell>
          <cell r="AR32">
            <v>35490863</v>
          </cell>
          <cell r="AS32">
            <v>34301054</v>
          </cell>
          <cell r="AT32">
            <v>34365182</v>
          </cell>
          <cell r="AU32">
            <v>32761507</v>
          </cell>
          <cell r="AV32">
            <v>31640059</v>
          </cell>
          <cell r="AW32">
            <v>31267343</v>
          </cell>
          <cell r="AX32">
            <v>29832275</v>
          </cell>
          <cell r="AY32">
            <v>28679600</v>
          </cell>
          <cell r="AZ32">
            <v>28607547</v>
          </cell>
          <cell r="BA32">
            <v>29082395</v>
          </cell>
          <cell r="BB32">
            <v>27975432</v>
          </cell>
          <cell r="BC32">
            <v>28031809</v>
          </cell>
          <cell r="BD32">
            <v>25762804</v>
          </cell>
          <cell r="BE32">
            <v>25323367</v>
          </cell>
          <cell r="BF32">
            <v>26744918</v>
          </cell>
          <cell r="BG32">
            <v>27018071</v>
          </cell>
          <cell r="BH32">
            <v>25341638</v>
          </cell>
          <cell r="BI32">
            <v>27627849</v>
          </cell>
          <cell r="BJ32">
            <v>27623812</v>
          </cell>
          <cell r="BK32">
            <v>28487642</v>
          </cell>
          <cell r="BL32">
            <v>27803556</v>
          </cell>
          <cell r="BM32">
            <v>29619072</v>
          </cell>
          <cell r="BN32">
            <v>30685547</v>
          </cell>
          <cell r="BO32">
            <v>28784276</v>
          </cell>
          <cell r="BP32">
            <v>29252326</v>
          </cell>
          <cell r="BQ32">
            <v>29374062</v>
          </cell>
          <cell r="BR32">
            <v>29161835</v>
          </cell>
          <cell r="BS32">
            <v>30169915</v>
          </cell>
          <cell r="BT32">
            <v>31366414</v>
          </cell>
          <cell r="BU32">
            <v>32991926</v>
          </cell>
          <cell r="BV32">
            <v>28103602</v>
          </cell>
          <cell r="BW32">
            <v>27757959</v>
          </cell>
          <cell r="BX32">
            <v>23977044</v>
          </cell>
          <cell r="BY32">
            <v>25638050</v>
          </cell>
          <cell r="BZ32">
            <v>10104430</v>
          </cell>
          <cell r="CA32">
            <v>9820271</v>
          </cell>
          <cell r="CB32">
            <v>9944893</v>
          </cell>
          <cell r="CC32">
            <v>9747114</v>
          </cell>
          <cell r="CD32">
            <v>9617553</v>
          </cell>
          <cell r="CE32">
            <v>9438572</v>
          </cell>
          <cell r="CF32">
            <v>9285760</v>
          </cell>
          <cell r="CG32">
            <v>9189031</v>
          </cell>
          <cell r="CH32">
            <v>9103145</v>
          </cell>
          <cell r="CI32">
            <v>9024408</v>
          </cell>
          <cell r="CJ32">
            <v>8894957</v>
          </cell>
          <cell r="CK32">
            <v>8807741</v>
          </cell>
          <cell r="CL32">
            <v>8751119</v>
          </cell>
          <cell r="CM32">
            <v>8651342</v>
          </cell>
          <cell r="CN32">
            <v>8539089</v>
          </cell>
          <cell r="CO32">
            <v>8543008</v>
          </cell>
          <cell r="CP32">
            <v>8436996</v>
          </cell>
          <cell r="CQ32">
            <v>8385219</v>
          </cell>
          <cell r="CR32">
            <v>8111539</v>
          </cell>
          <cell r="CS32">
            <v>8609134</v>
          </cell>
          <cell r="CT32">
            <v>8624231</v>
          </cell>
          <cell r="CU32">
            <v>8563002</v>
          </cell>
          <cell r="CV32">
            <v>8425536</v>
          </cell>
          <cell r="CW32">
            <v>8366449</v>
          </cell>
          <cell r="CX32">
            <v>8340364</v>
          </cell>
          <cell r="CY32">
            <v>8208287</v>
          </cell>
          <cell r="CZ32">
            <v>8043954</v>
          </cell>
          <cell r="DA32">
            <v>7905730</v>
          </cell>
          <cell r="DB32">
            <v>7776166</v>
          </cell>
          <cell r="DC32">
            <v>7670097</v>
          </cell>
          <cell r="DD32">
            <v>7268290</v>
          </cell>
          <cell r="DE32">
            <v>7165033</v>
          </cell>
          <cell r="DF32">
            <v>6738561</v>
          </cell>
          <cell r="DG32">
            <v>6326694</v>
          </cell>
          <cell r="DH32">
            <v>6219009</v>
          </cell>
          <cell r="DI32">
            <v>6090652</v>
          </cell>
          <cell r="DJ32"/>
          <cell r="DK32">
            <v>436224</v>
          </cell>
          <cell r="DL32">
            <v>1554573</v>
          </cell>
          <cell r="DM32"/>
          <cell r="DN32">
            <v>1990797</v>
          </cell>
          <cell r="DO32">
            <v>1910688</v>
          </cell>
          <cell r="DP32">
            <v>938646</v>
          </cell>
          <cell r="DQ32">
            <v>686186</v>
          </cell>
          <cell r="DR32">
            <v>1624832</v>
          </cell>
          <cell r="DS32">
            <v>702967</v>
          </cell>
          <cell r="DT32">
            <v>15380341</v>
          </cell>
        </row>
        <row r="33">
          <cell r="B33" t="str">
            <v>Bank of Africa Kenya Ltd</v>
          </cell>
          <cell r="C33">
            <v>47.263441</v>
          </cell>
          <cell r="D33">
            <v>18.382489</v>
          </cell>
          <cell r="E33">
            <v>31.346492999999999</v>
          </cell>
          <cell r="F33">
            <v>2.6322199999999998</v>
          </cell>
          <cell r="G33">
            <v>3.8013889999999999</v>
          </cell>
          <cell r="H33">
            <v>5.759944</v>
          </cell>
          <cell r="I33">
            <v>24.377573999999999</v>
          </cell>
          <cell r="J33">
            <v>0.56534099999999998</v>
          </cell>
          <cell r="K33">
            <v>0.226387</v>
          </cell>
          <cell r="L33"/>
          <cell r="M33">
            <v>6.9200303987389635E-3</v>
          </cell>
          <cell r="N33">
            <v>6.6643041718568528E-3</v>
          </cell>
          <cell r="O33">
            <v>6.721006791133053E-3</v>
          </cell>
          <cell r="P33">
            <v>6.5736060691302389E-3</v>
          </cell>
          <cell r="Q33">
            <v>6.6323724589197833E-3</v>
          </cell>
          <cell r="R33">
            <v>6.6436386931623837E-3</v>
          </cell>
          <cell r="S33">
            <v>6.9958777893884098E-3</v>
          </cell>
          <cell r="T33">
            <v>7.1266819978883875E-3</v>
          </cell>
          <cell r="U33"/>
          <cell r="V33">
            <v>7.4019826993290249E-3</v>
          </cell>
          <cell r="W33">
            <v>5.6759737807567674E-3</v>
          </cell>
          <cell r="X33">
            <v>7.0137016765613146E-3</v>
          </cell>
          <cell r="Y33">
            <v>6.3444068203265518E-3</v>
          </cell>
          <cell r="Z33">
            <v>1.2686934984971231E-3</v>
          </cell>
          <cell r="AA33">
            <v>3.7917873368508798E-2</v>
          </cell>
          <cell r="AB33">
            <v>4.7625793727821839E-3</v>
          </cell>
          <cell r="AC33">
            <v>0.15593795346493461</v>
          </cell>
          <cell r="AD33">
            <v>0.1079771104376506</v>
          </cell>
          <cell r="AE33">
            <v>0.44246649320931147</v>
          </cell>
          <cell r="AF33">
            <v>0.70948810529796869</v>
          </cell>
          <cell r="AG33">
            <v>0.17750899590020919</v>
          </cell>
          <cell r="AH33">
            <v>0.70683823196370721</v>
          </cell>
          <cell r="AI33">
            <v>0.10049338401288709</v>
          </cell>
          <cell r="AJ33">
            <v>3.6146652506489636E-2</v>
          </cell>
          <cell r="AK33">
            <v>6.4346731506397442E-2</v>
          </cell>
          <cell r="AL33">
            <v>0.58642888695714701</v>
          </cell>
          <cell r="AM33">
            <v>1.1537976710719652E-2</v>
          </cell>
          <cell r="AN33">
            <v>1.8784803038320219E-6</v>
          </cell>
          <cell r="AO33">
            <v>6.8563057138743173E-3</v>
          </cell>
          <cell r="AP33">
            <v>47263441</v>
          </cell>
          <cell r="AQ33">
            <v>42673602</v>
          </cell>
          <cell r="AR33">
            <v>44697896</v>
          </cell>
          <cell r="AS33">
            <v>43349642</v>
          </cell>
          <cell r="AT33">
            <v>39208733</v>
          </cell>
          <cell r="AU33">
            <v>39721058</v>
          </cell>
          <cell r="AV33">
            <v>42948867</v>
          </cell>
          <cell r="AW33">
            <v>44917325</v>
          </cell>
          <cell r="AX33">
            <v>45547821</v>
          </cell>
          <cell r="AY33">
            <v>51147174</v>
          </cell>
          <cell r="AZ33">
            <v>48980847</v>
          </cell>
          <cell r="BA33">
            <v>43996118</v>
          </cell>
          <cell r="BB33">
            <v>43839025</v>
          </cell>
          <cell r="BC33">
            <v>46211260</v>
          </cell>
          <cell r="BD33">
            <v>46357461</v>
          </cell>
          <cell r="BE33">
            <v>49080859</v>
          </cell>
          <cell r="BF33">
            <v>43111732</v>
          </cell>
          <cell r="BG33">
            <v>54594970</v>
          </cell>
          <cell r="BH33">
            <v>46661321</v>
          </cell>
          <cell r="BI33">
            <v>54191291</v>
          </cell>
          <cell r="BJ33">
            <v>53979562</v>
          </cell>
          <cell r="BK33">
            <v>59626808</v>
          </cell>
          <cell r="BL33">
            <v>59921903</v>
          </cell>
          <cell r="BM33">
            <v>55995671</v>
          </cell>
          <cell r="BN33">
            <v>60364364</v>
          </cell>
          <cell r="BO33">
            <v>62805476</v>
          </cell>
          <cell r="BP33">
            <v>66482816</v>
          </cell>
          <cell r="BQ33">
            <v>69280267</v>
          </cell>
          <cell r="BR33">
            <v>65069310</v>
          </cell>
          <cell r="BS33">
            <v>63122599</v>
          </cell>
          <cell r="BT33">
            <v>63211641</v>
          </cell>
          <cell r="BU33">
            <v>62211641</v>
          </cell>
          <cell r="BV33">
            <v>58432443</v>
          </cell>
          <cell r="BW33">
            <v>57647846</v>
          </cell>
          <cell r="BX33">
            <v>51954246</v>
          </cell>
          <cell r="BY33">
            <v>52683299</v>
          </cell>
          <cell r="BZ33">
            <v>5759944</v>
          </cell>
          <cell r="CA33">
            <v>5734646</v>
          </cell>
          <cell r="CB33">
            <v>5676564</v>
          </cell>
          <cell r="CC33">
            <v>5621285</v>
          </cell>
          <cell r="CD33">
            <v>5423964</v>
          </cell>
          <cell r="CE33">
            <v>5362034</v>
          </cell>
          <cell r="CF33">
            <v>5402513</v>
          </cell>
          <cell r="CG33">
            <v>5419387</v>
          </cell>
          <cell r="CH33">
            <v>5580391</v>
          </cell>
          <cell r="CI33">
            <v>4096269</v>
          </cell>
          <cell r="CJ33">
            <v>3985851</v>
          </cell>
          <cell r="CK33">
            <v>4275761</v>
          </cell>
          <cell r="CL33">
            <v>6816863</v>
          </cell>
          <cell r="CM33">
            <v>6811351</v>
          </cell>
          <cell r="CN33">
            <v>6736020</v>
          </cell>
          <cell r="CO33">
            <v>6736182</v>
          </cell>
          <cell r="CP33">
            <v>6115405</v>
          </cell>
          <cell r="CQ33">
            <v>6099322</v>
          </cell>
          <cell r="CR33">
            <v>6207582</v>
          </cell>
          <cell r="CS33">
            <v>8467705</v>
          </cell>
          <cell r="CT33">
            <v>8397488</v>
          </cell>
          <cell r="CU33">
            <v>8447965</v>
          </cell>
          <cell r="CV33">
            <v>8434199</v>
          </cell>
          <cell r="CW33">
            <v>8417986</v>
          </cell>
          <cell r="CX33">
            <v>8547381</v>
          </cell>
          <cell r="CY33">
            <v>8543254</v>
          </cell>
          <cell r="CZ33">
            <v>8408203</v>
          </cell>
          <cell r="DA33">
            <v>8495736</v>
          </cell>
          <cell r="DB33">
            <v>9750300</v>
          </cell>
          <cell r="DC33">
            <v>9135664</v>
          </cell>
          <cell r="DD33">
            <v>8014300</v>
          </cell>
          <cell r="DE33">
            <v>7913209</v>
          </cell>
          <cell r="DF33">
            <v>7913209</v>
          </cell>
          <cell r="DG33">
            <v>8135465</v>
          </cell>
          <cell r="DH33">
            <v>6710063</v>
          </cell>
          <cell r="DI33">
            <v>6539160</v>
          </cell>
          <cell r="DJ33"/>
          <cell r="DK33">
            <v>980723</v>
          </cell>
          <cell r="DL33">
            <v>1235768</v>
          </cell>
          <cell r="DM33"/>
          <cell r="DN33">
            <v>2216491</v>
          </cell>
          <cell r="DO33">
            <v>1572574</v>
          </cell>
          <cell r="DP33">
            <v>2637364</v>
          </cell>
          <cell r="DQ33">
            <v>1093849</v>
          </cell>
          <cell r="DR33">
            <v>3731213</v>
          </cell>
          <cell r="DS33">
            <v>161832</v>
          </cell>
          <cell r="DT33">
            <v>18382489</v>
          </cell>
        </row>
        <row r="34">
          <cell r="B34" t="str">
            <v>Gulf African Bank</v>
          </cell>
          <cell r="C34">
            <v>36.741532999999997</v>
          </cell>
          <cell r="D34">
            <v>21.272586</v>
          </cell>
          <cell r="E34">
            <v>30.074881999999999</v>
          </cell>
          <cell r="F34">
            <v>5.2455980000000002</v>
          </cell>
          <cell r="G34">
            <v>5.539231</v>
          </cell>
          <cell r="H34">
            <v>5.8276070000000004</v>
          </cell>
          <cell r="I34">
            <v>30.263891000000001</v>
          </cell>
          <cell r="J34">
            <v>0.23666799999999999</v>
          </cell>
          <cell r="K34">
            <v>0.54601599999999995</v>
          </cell>
          <cell r="L34"/>
          <cell r="M34">
            <v>6.3007506005577866E-3</v>
          </cell>
          <cell r="N34">
            <v>5.467046033804969E-3</v>
          </cell>
          <cell r="O34">
            <v>6.5979237109717852E-3</v>
          </cell>
          <cell r="P34">
            <v>6.4052842439782411E-3</v>
          </cell>
          <cell r="Q34">
            <v>6.5269885194743568E-3</v>
          </cell>
          <cell r="R34">
            <v>6.7267978247870161E-3</v>
          </cell>
          <cell r="S34">
            <v>6.6880492258390338E-3</v>
          </cell>
          <cell r="T34">
            <v>6.8251758384581529E-3</v>
          </cell>
          <cell r="U34"/>
          <cell r="V34">
            <v>5.7541343977224688E-3</v>
          </cell>
          <cell r="W34">
            <v>6.568351020631291E-3</v>
          </cell>
          <cell r="X34">
            <v>6.7291818037119398E-3</v>
          </cell>
          <cell r="Y34">
            <v>6.4189356002389529E-3</v>
          </cell>
          <cell r="Z34">
            <v>3.0599237115002411E-3</v>
          </cell>
          <cell r="AA34">
            <v>8.3752333934674197E-2</v>
          </cell>
          <cell r="AB34">
            <v>1.271736509782913E-2</v>
          </cell>
          <cell r="AC34">
            <v>0.18303102532321439</v>
          </cell>
          <cell r="AD34">
            <v>0.17332860470585226</v>
          </cell>
          <cell r="AE34">
            <v>0.20327454049405783</v>
          </cell>
          <cell r="AF34">
            <v>0.53758328641866848</v>
          </cell>
          <cell r="AG34">
            <v>0.13177000626389562</v>
          </cell>
          <cell r="AH34">
            <v>0.61837303453258863</v>
          </cell>
          <cell r="AI34">
            <v>0.10435462149137495</v>
          </cell>
          <cell r="AJ34">
            <v>1.7591265806087573E-2</v>
          </cell>
          <cell r="AK34">
            <v>8.6763355685287369E-2</v>
          </cell>
          <cell r="AL34">
            <v>0.70732068042694241</v>
          </cell>
          <cell r="AM34">
            <v>1.7980152024107401E-3</v>
          </cell>
          <cell r="AN34">
            <v>4.7306068857787603E-3</v>
          </cell>
          <cell r="AO34">
            <v>3.5091044321882208E-3</v>
          </cell>
          <cell r="AP34">
            <v>36741533</v>
          </cell>
          <cell r="AQ34">
            <v>37690697</v>
          </cell>
          <cell r="AR34">
            <v>39333966</v>
          </cell>
          <cell r="AS34">
            <v>37678495</v>
          </cell>
          <cell r="AT34">
            <v>37369290</v>
          </cell>
          <cell r="AU34">
            <v>37690697</v>
          </cell>
          <cell r="AV34">
            <v>36396267</v>
          </cell>
          <cell r="AW34">
            <v>37652623</v>
          </cell>
          <cell r="AX34">
            <v>34525893</v>
          </cell>
          <cell r="AY34">
            <v>33982466</v>
          </cell>
          <cell r="AZ34">
            <v>34764839</v>
          </cell>
          <cell r="BA34">
            <v>35122982</v>
          </cell>
          <cell r="BB34">
            <v>33153032</v>
          </cell>
          <cell r="BC34">
            <v>32861161</v>
          </cell>
          <cell r="BD34">
            <v>32810542</v>
          </cell>
          <cell r="BE34">
            <v>33325575</v>
          </cell>
          <cell r="BF34">
            <v>32403890</v>
          </cell>
          <cell r="BG34">
            <v>32288071</v>
          </cell>
          <cell r="BH34">
            <v>30042805</v>
          </cell>
          <cell r="BI34">
            <v>31316228</v>
          </cell>
          <cell r="BJ34">
            <v>29751830</v>
          </cell>
          <cell r="BK34">
            <v>30065287</v>
          </cell>
          <cell r="BL34">
            <v>26213067</v>
          </cell>
          <cell r="BM34">
            <v>27156264</v>
          </cell>
          <cell r="BN34">
            <v>23703026</v>
          </cell>
          <cell r="BO34">
            <v>22877199</v>
          </cell>
          <cell r="BP34">
            <v>23398523</v>
          </cell>
          <cell r="BQ34">
            <v>24713782</v>
          </cell>
          <cell r="BR34">
            <v>23723135</v>
          </cell>
          <cell r="BS34">
            <v>21903335</v>
          </cell>
          <cell r="BT34">
            <v>20817084</v>
          </cell>
          <cell r="BU34">
            <v>19753647</v>
          </cell>
          <cell r="BV34">
            <v>19148625</v>
          </cell>
          <cell r="BW34">
            <v>17319720</v>
          </cell>
          <cell r="BX34">
            <v>16958464</v>
          </cell>
          <cell r="BY34">
            <v>16053971</v>
          </cell>
          <cell r="BZ34">
            <v>5827607</v>
          </cell>
          <cell r="CA34">
            <v>3277432</v>
          </cell>
          <cell r="CB34">
            <v>5610614</v>
          </cell>
          <cell r="CC34">
            <v>5472695</v>
          </cell>
          <cell r="CD34">
            <v>5364305</v>
          </cell>
          <cell r="CE34">
            <v>5277432</v>
          </cell>
          <cell r="CF34">
            <v>5167049</v>
          </cell>
          <cell r="CG34">
            <v>5028633</v>
          </cell>
          <cell r="CH34">
            <v>4760309</v>
          </cell>
          <cell r="CI34">
            <v>4782828</v>
          </cell>
          <cell r="CJ34">
            <v>4733857</v>
          </cell>
          <cell r="CK34">
            <v>4634964</v>
          </cell>
          <cell r="CL34">
            <v>5426220</v>
          </cell>
          <cell r="CM34">
            <v>5403831</v>
          </cell>
          <cell r="CN34">
            <v>5411788</v>
          </cell>
          <cell r="CO34">
            <v>4467964</v>
          </cell>
          <cell r="CP34">
            <v>4490592</v>
          </cell>
          <cell r="CQ34">
            <v>5413187</v>
          </cell>
          <cell r="CR34">
            <v>4419876</v>
          </cell>
          <cell r="CS34">
            <v>4419463</v>
          </cell>
          <cell r="CT34">
            <v>5494135</v>
          </cell>
          <cell r="CU34">
            <v>4547413</v>
          </cell>
          <cell r="CV34">
            <v>4495395</v>
          </cell>
          <cell r="CW34">
            <v>4375707</v>
          </cell>
          <cell r="CX34">
            <v>4273794</v>
          </cell>
          <cell r="CY34">
            <v>4167002</v>
          </cell>
          <cell r="CZ34">
            <v>4055478</v>
          </cell>
          <cell r="DA34">
            <v>3877386</v>
          </cell>
          <cell r="DB34">
            <v>3147507</v>
          </cell>
          <cell r="DC34">
            <v>3551668</v>
          </cell>
          <cell r="DD34">
            <v>3303041</v>
          </cell>
          <cell r="DE34">
            <v>3146683</v>
          </cell>
          <cell r="DF34">
            <v>3146683</v>
          </cell>
          <cell r="DG34">
            <v>3015261</v>
          </cell>
          <cell r="DH34">
            <v>2771877</v>
          </cell>
          <cell r="DI34">
            <v>2685926</v>
          </cell>
          <cell r="DJ34"/>
          <cell r="DK34">
            <v>591435</v>
          </cell>
          <cell r="DL34">
            <v>2318103</v>
          </cell>
          <cell r="DM34"/>
          <cell r="DN34">
            <v>2909538</v>
          </cell>
          <cell r="DO34">
            <v>1564119</v>
          </cell>
          <cell r="DP34">
            <v>1887123</v>
          </cell>
          <cell r="DQ34">
            <v>1164632</v>
          </cell>
          <cell r="DR34">
            <v>3051755</v>
          </cell>
          <cell r="DS34">
            <v>354910</v>
          </cell>
          <cell r="DT34">
            <v>21272586</v>
          </cell>
        </row>
        <row r="35">
          <cell r="B35" t="str">
            <v>Sidian Bank</v>
          </cell>
          <cell r="C35">
            <v>44.047606000000002</v>
          </cell>
          <cell r="D35">
            <v>22.931906000000001</v>
          </cell>
          <cell r="E35">
            <v>26.516423</v>
          </cell>
          <cell r="F35">
            <v>4.0909310000000003</v>
          </cell>
          <cell r="G35">
            <v>6.5946410000000002</v>
          </cell>
          <cell r="H35">
            <v>5.103726</v>
          </cell>
          <cell r="I35">
            <v>35.658900000000003</v>
          </cell>
          <cell r="J35">
            <v>0.18811900000000001</v>
          </cell>
          <cell r="K35">
            <v>0.50619899999999995</v>
          </cell>
          <cell r="L35"/>
          <cell r="M35">
            <v>6.1509781667669419E-3</v>
          </cell>
          <cell r="N35">
            <v>6.2004834903838122E-3</v>
          </cell>
          <cell r="O35">
            <v>6.2353722298006519E-3</v>
          </cell>
          <cell r="P35">
            <v>6.0811553767750456E-3</v>
          </cell>
          <cell r="Q35">
            <v>5.8449215569480288E-3</v>
          </cell>
          <cell r="R35">
            <v>5.7727581105823786E-3</v>
          </cell>
          <cell r="S35">
            <v>5.6570828728646459E-3</v>
          </cell>
          <cell r="T35">
            <v>5.7089578197034585E-3</v>
          </cell>
          <cell r="U35"/>
          <cell r="V35">
            <v>6.8983470238415641E-3</v>
          </cell>
          <cell r="W35">
            <v>7.0807003991014928E-3</v>
          </cell>
          <cell r="X35">
            <v>5.9329852450004219E-3</v>
          </cell>
          <cell r="Y35">
            <v>5.6216022314588389E-3</v>
          </cell>
          <cell r="Z35">
            <v>2.8367855938978169E-3</v>
          </cell>
          <cell r="AA35">
            <v>9.5928804458452269E-2</v>
          </cell>
          <cell r="AB35">
            <v>1.1056975185275809E-2</v>
          </cell>
          <cell r="AC35">
            <v>0.18493674790865675</v>
          </cell>
          <cell r="AD35">
            <v>0.11472398195120993</v>
          </cell>
          <cell r="AE35">
            <v>0.4784361070630318</v>
          </cell>
          <cell r="AF35">
            <v>0.69119289893287406</v>
          </cell>
          <cell r="AG35">
            <v>0.11825032126737499</v>
          </cell>
          <cell r="AH35">
            <v>0.37277095267471577</v>
          </cell>
          <cell r="AI35">
            <v>0.12071214047939705</v>
          </cell>
          <cell r="AJ35">
            <v>5.4148400278708146E-2</v>
          </cell>
          <cell r="AK35">
            <v>6.6563740200688892E-2</v>
          </cell>
          <cell r="AL35">
            <v>0.86481898406885427</v>
          </cell>
          <cell r="AM35">
            <v>1.3971297835878714E-2</v>
          </cell>
          <cell r="AN35">
            <v>9.8265965727993444E-3</v>
          </cell>
          <cell r="AO35">
            <v>1.2534901024770713E-2</v>
          </cell>
          <cell r="AP35">
            <v>44047606</v>
          </cell>
          <cell r="AQ35">
            <v>43576418</v>
          </cell>
          <cell r="AR35">
            <v>43159438</v>
          </cell>
          <cell r="AS35">
            <v>41410124</v>
          </cell>
          <cell r="AT35">
            <v>36951341</v>
          </cell>
          <cell r="AU35">
            <v>34943200</v>
          </cell>
          <cell r="AV35">
            <v>33424261</v>
          </cell>
          <cell r="AW35">
            <v>33499603</v>
          </cell>
          <cell r="AX35">
            <v>33543757</v>
          </cell>
          <cell r="AY35">
            <v>36222538</v>
          </cell>
          <cell r="AZ35">
            <v>27465185</v>
          </cell>
          <cell r="BA35">
            <v>26451638</v>
          </cell>
          <cell r="BB35">
            <v>24265663</v>
          </cell>
          <cell r="BC35">
            <v>25406971</v>
          </cell>
          <cell r="BD35">
            <v>23400474</v>
          </cell>
          <cell r="BE35">
            <v>25329169</v>
          </cell>
          <cell r="BF35">
            <v>25417843</v>
          </cell>
          <cell r="BG35">
            <v>22865505</v>
          </cell>
          <cell r="BH35">
            <v>21357207</v>
          </cell>
          <cell r="BI35">
            <v>19301752</v>
          </cell>
          <cell r="BJ35">
            <v>18479802</v>
          </cell>
          <cell r="BK35">
            <v>19185126</v>
          </cell>
          <cell r="BL35">
            <v>20996154</v>
          </cell>
          <cell r="BM35">
            <v>20875499</v>
          </cell>
          <cell r="BN35">
            <v>21348559</v>
          </cell>
          <cell r="BO35">
            <v>20249944</v>
          </cell>
          <cell r="BP35">
            <v>19948959</v>
          </cell>
          <cell r="BQ35">
            <v>19106557</v>
          </cell>
          <cell r="BR35">
            <v>17879138</v>
          </cell>
          <cell r="BS35">
            <v>17208615</v>
          </cell>
          <cell r="BT35">
            <v>16838487</v>
          </cell>
          <cell r="BU35">
            <v>15798777</v>
          </cell>
          <cell r="BV35">
            <v>14462755</v>
          </cell>
          <cell r="BW35">
            <v>13719401</v>
          </cell>
          <cell r="BX35">
            <v>13910275</v>
          </cell>
          <cell r="BY35">
            <v>13199239</v>
          </cell>
          <cell r="BZ35">
            <v>5103726</v>
          </cell>
          <cell r="CA35">
            <v>4976301</v>
          </cell>
          <cell r="CB35">
            <v>4852329</v>
          </cell>
          <cell r="CC35">
            <v>4746329</v>
          </cell>
          <cell r="CD35">
            <v>4593835</v>
          </cell>
          <cell r="CE35">
            <v>4331441</v>
          </cell>
          <cell r="CF35">
            <v>4183013</v>
          </cell>
          <cell r="CG35">
            <v>4080432</v>
          </cell>
          <cell r="CH35">
            <v>3998982</v>
          </cell>
          <cell r="CI35">
            <v>3912805</v>
          </cell>
          <cell r="CJ35">
            <v>4002096</v>
          </cell>
          <cell r="CK35">
            <v>4017983</v>
          </cell>
          <cell r="CL35">
            <v>4105425</v>
          </cell>
          <cell r="CM35">
            <v>4070510</v>
          </cell>
          <cell r="CN35">
            <v>4098554</v>
          </cell>
          <cell r="CO35">
            <v>4037126</v>
          </cell>
          <cell r="CP35">
            <v>3646485</v>
          </cell>
          <cell r="CQ35">
            <v>3547795</v>
          </cell>
          <cell r="CR35">
            <v>3316125</v>
          </cell>
          <cell r="CS35">
            <v>3446978</v>
          </cell>
          <cell r="CT35">
            <v>3593855</v>
          </cell>
          <cell r="CU35">
            <v>3754991</v>
          </cell>
          <cell r="CV35">
            <v>3806165</v>
          </cell>
          <cell r="CW35">
            <v>3868788</v>
          </cell>
          <cell r="CX35">
            <v>4047881</v>
          </cell>
          <cell r="CY35">
            <v>3986414</v>
          </cell>
          <cell r="CZ35">
            <v>3928335</v>
          </cell>
          <cell r="DA35">
            <v>3837485</v>
          </cell>
          <cell r="DB35">
            <v>2689538</v>
          </cell>
          <cell r="DC35">
            <v>2636901</v>
          </cell>
          <cell r="DD35">
            <v>2529002</v>
          </cell>
          <cell r="DE35">
            <v>2431774</v>
          </cell>
          <cell r="DF35">
            <v>2431774</v>
          </cell>
          <cell r="DG35">
            <v>2197975</v>
          </cell>
          <cell r="DH35">
            <v>1985856</v>
          </cell>
          <cell r="DI35">
            <v>1867591</v>
          </cell>
          <cell r="DJ35"/>
          <cell r="DK35">
            <v>1119507</v>
          </cell>
          <cell r="DL35">
            <v>1220423</v>
          </cell>
          <cell r="DM35"/>
          <cell r="DN35">
            <v>2339930</v>
          </cell>
          <cell r="DO35">
            <v>1617343</v>
          </cell>
          <cell r="DP35">
            <v>1057458</v>
          </cell>
          <cell r="DQ35">
            <v>1779292</v>
          </cell>
          <cell r="DR35">
            <v>2836750</v>
          </cell>
          <cell r="DS35">
            <v>354339</v>
          </cell>
          <cell r="DT35">
            <v>22931906</v>
          </cell>
        </row>
        <row r="36">
          <cell r="B36" t="str">
            <v>ABC Bank</v>
          </cell>
          <cell r="C36">
            <v>35.907961</v>
          </cell>
          <cell r="D36">
            <v>22.825938000000001</v>
          </cell>
          <cell r="E36">
            <v>30.816763000000002</v>
          </cell>
          <cell r="F36">
            <v>2.5477470000000002</v>
          </cell>
          <cell r="G36">
            <v>3.3424070000000001</v>
          </cell>
          <cell r="H36">
            <v>3.9704030000000001</v>
          </cell>
          <cell r="I36">
            <v>21.241928000000001</v>
          </cell>
          <cell r="J36">
            <v>0.12939700000000001</v>
          </cell>
          <cell r="K36">
            <v>8.2695000000000005E-2</v>
          </cell>
          <cell r="L36"/>
          <cell r="M36">
            <v>5.6306814263843872E-3</v>
          </cell>
          <cell r="N36">
            <v>5.6837084365604397E-3</v>
          </cell>
          <cell r="O36">
            <v>5.8301800845645367E-3</v>
          </cell>
          <cell r="P36">
            <v>5.8768206467415731E-3</v>
          </cell>
          <cell r="Q36">
            <v>5.8070922822999931E-3</v>
          </cell>
          <cell r="R36">
            <v>5.9200628454068958E-3</v>
          </cell>
          <cell r="S36">
            <v>5.9203699231156438E-3</v>
          </cell>
          <cell r="T36">
            <v>6.0537169832393621E-3</v>
          </cell>
          <cell r="U36"/>
          <cell r="V36">
            <v>5.6235877131794393E-3</v>
          </cell>
          <cell r="W36">
            <v>7.0479805868062569E-3</v>
          </cell>
          <cell r="X36">
            <v>6.8951758756328084E-3</v>
          </cell>
          <cell r="Y36">
            <v>4.3732806903409131E-3</v>
          </cell>
          <cell r="Z36">
            <v>4.6343035977427854E-4</v>
          </cell>
          <cell r="AA36">
            <v>1.956559257261864E-2</v>
          </cell>
          <cell r="AB36">
            <v>2.1366627018321138E-3</v>
          </cell>
          <cell r="AC36">
            <v>0.15734951177689707</v>
          </cell>
          <cell r="AD36">
            <v>0.11993953656184128</v>
          </cell>
          <cell r="AE36">
            <v>0.31692225673170515</v>
          </cell>
          <cell r="AF36">
            <v>0.84648683142364411</v>
          </cell>
          <cell r="AG36">
            <v>0.17623240363255982</v>
          </cell>
          <cell r="AH36">
            <v>0.25531658293366077</v>
          </cell>
          <cell r="AI36">
            <v>0.10264115462134039</v>
          </cell>
          <cell r="AJ36">
            <v>6.7813019869608041E-2</v>
          </cell>
          <cell r="AK36">
            <v>3.4828134751732354E-2</v>
          </cell>
          <cell r="AL36">
            <v>0.74069875541438268</v>
          </cell>
          <cell r="AM36">
            <v>3.5938731968017516E-3</v>
          </cell>
          <cell r="AN36">
            <v>6.3497186039130878E-4</v>
          </cell>
          <cell r="AO36">
            <v>3.0639533468885412E-3</v>
          </cell>
          <cell r="AP36">
            <v>35907961</v>
          </cell>
          <cell r="AQ36">
            <v>35675091</v>
          </cell>
          <cell r="AR36">
            <v>36175999</v>
          </cell>
          <cell r="AS36">
            <v>36340535</v>
          </cell>
          <cell r="AT36">
            <v>34587302</v>
          </cell>
          <cell r="AU36">
            <v>34314271</v>
          </cell>
          <cell r="AV36">
            <v>33170147</v>
          </cell>
          <cell r="AW36">
            <v>32643367</v>
          </cell>
          <cell r="AX36">
            <v>30743922</v>
          </cell>
          <cell r="AY36">
            <v>29905320</v>
          </cell>
          <cell r="AZ36">
            <v>28616088</v>
          </cell>
          <cell r="BA36">
            <v>28680487</v>
          </cell>
          <cell r="BB36">
            <v>27040256</v>
          </cell>
          <cell r="BC36">
            <v>28133820</v>
          </cell>
          <cell r="BD36">
            <v>28261644</v>
          </cell>
          <cell r="BE36">
            <v>27212707</v>
          </cell>
          <cell r="BF36">
            <v>25184867</v>
          </cell>
          <cell r="BG36">
            <v>25360907</v>
          </cell>
          <cell r="BH36">
            <v>24740084</v>
          </cell>
          <cell r="BI36">
            <v>24804407</v>
          </cell>
          <cell r="BJ36">
            <v>23670819</v>
          </cell>
          <cell r="BK36">
            <v>23705934</v>
          </cell>
          <cell r="BL36">
            <v>22678535</v>
          </cell>
          <cell r="BM36">
            <v>22422351</v>
          </cell>
          <cell r="BN36">
            <v>21654599</v>
          </cell>
          <cell r="BO36">
            <v>24039489</v>
          </cell>
          <cell r="BP36">
            <v>21727653</v>
          </cell>
          <cell r="BQ36">
            <v>22058297</v>
          </cell>
          <cell r="BR36">
            <v>21758165</v>
          </cell>
          <cell r="BS36">
            <v>21979802</v>
          </cell>
          <cell r="BT36">
            <v>21807865</v>
          </cell>
          <cell r="BU36">
            <v>21438729</v>
          </cell>
          <cell r="BV36">
            <v>21618307</v>
          </cell>
          <cell r="BW36">
            <v>20733310</v>
          </cell>
          <cell r="BX36">
            <v>20231896</v>
          </cell>
          <cell r="BY36">
            <v>19639370</v>
          </cell>
          <cell r="BZ36">
            <v>3970403</v>
          </cell>
          <cell r="CA36">
            <v>3953157</v>
          </cell>
          <cell r="CB36">
            <v>3940336</v>
          </cell>
          <cell r="CC36">
            <v>3919502</v>
          </cell>
          <cell r="CD36">
            <v>3862024</v>
          </cell>
          <cell r="CE36">
            <v>3851387</v>
          </cell>
          <cell r="CF36">
            <v>3835571</v>
          </cell>
          <cell r="CG36">
            <v>3816281</v>
          </cell>
          <cell r="CH36">
            <v>3735388</v>
          </cell>
          <cell r="CI36">
            <v>3730737</v>
          </cell>
          <cell r="CJ36">
            <v>3718046</v>
          </cell>
          <cell r="CK36">
            <v>3689483</v>
          </cell>
          <cell r="CL36">
            <v>3634989</v>
          </cell>
          <cell r="CM36">
            <v>3622525</v>
          </cell>
          <cell r="CN36">
            <v>3594363</v>
          </cell>
          <cell r="CO36">
            <v>3556818</v>
          </cell>
          <cell r="CP36">
            <v>3243659</v>
          </cell>
          <cell r="CQ36">
            <v>3228032</v>
          </cell>
          <cell r="CR36">
            <v>3204998</v>
          </cell>
          <cell r="CS36">
            <v>3160146</v>
          </cell>
          <cell r="CT36">
            <v>3129773</v>
          </cell>
          <cell r="CU36">
            <v>3096861</v>
          </cell>
          <cell r="CV36">
            <v>22678535</v>
          </cell>
          <cell r="CW36">
            <v>2996763</v>
          </cell>
          <cell r="CX36">
            <v>2998032</v>
          </cell>
          <cell r="CY36">
            <v>2943527</v>
          </cell>
          <cell r="CZ36">
            <v>2896590</v>
          </cell>
          <cell r="DA36">
            <v>2836608</v>
          </cell>
          <cell r="DB36">
            <v>2749967</v>
          </cell>
          <cell r="DC36">
            <v>2705531</v>
          </cell>
          <cell r="DD36">
            <v>2688873</v>
          </cell>
          <cell r="DE36">
            <v>2622550</v>
          </cell>
          <cell r="DF36">
            <v>2622550</v>
          </cell>
          <cell r="DG36">
            <v>2610617</v>
          </cell>
          <cell r="DH36">
            <v>2530689</v>
          </cell>
          <cell r="DI36">
            <v>2449940</v>
          </cell>
          <cell r="DJ36"/>
          <cell r="DK36">
            <v>392345</v>
          </cell>
          <cell r="DL36">
            <v>845640</v>
          </cell>
          <cell r="DM36"/>
          <cell r="DN36">
            <v>1237985</v>
          </cell>
          <cell r="DO36">
            <v>1047938</v>
          </cell>
          <cell r="DP36">
            <v>1075444</v>
          </cell>
          <cell r="DQ36">
            <v>3136754</v>
          </cell>
          <cell r="DR36">
            <v>4212198</v>
          </cell>
          <cell r="DS36">
            <v>57889</v>
          </cell>
          <cell r="DT36">
            <v>22825938</v>
          </cell>
        </row>
        <row r="37">
          <cell r="B37" t="str">
            <v>Habib A.G.Zurich</v>
          </cell>
          <cell r="C37">
            <v>30.688189000000001</v>
          </cell>
          <cell r="D37">
            <v>6.3739670000000004</v>
          </cell>
          <cell r="E37">
            <v>26.177966999999999</v>
          </cell>
          <cell r="F37">
            <v>2.5669499999999998</v>
          </cell>
          <cell r="G37">
            <v>2.7461479999999998</v>
          </cell>
          <cell r="H37">
            <v>3.0949710000000001</v>
          </cell>
          <cell r="I37">
            <v>9.55124</v>
          </cell>
          <cell r="J37">
            <v>8.4376000000000007E-2</v>
          </cell>
          <cell r="K37">
            <v>0.31860899999999998</v>
          </cell>
          <cell r="L37"/>
          <cell r="M37">
            <v>4.6907960226109258E-3</v>
          </cell>
          <cell r="N37">
            <v>4.7915903348127505E-3</v>
          </cell>
          <cell r="O37">
            <v>4.8637826482037976E-3</v>
          </cell>
          <cell r="P37">
            <v>4.6713238631174263E-3</v>
          </cell>
          <cell r="Q37">
            <v>4.6789033354717752E-3</v>
          </cell>
          <cell r="R37">
            <v>4.8232554134683258E-3</v>
          </cell>
          <cell r="S37">
            <v>4.8770276256094851E-3</v>
          </cell>
          <cell r="T37">
            <v>4.9838417916338758E-3</v>
          </cell>
          <cell r="U37"/>
          <cell r="V37">
            <v>4.8061131234972774E-3</v>
          </cell>
          <cell r="W37">
            <v>1.9680941776387775E-3</v>
          </cell>
          <cell r="X37">
            <v>5.8572565370188867E-3</v>
          </cell>
          <cell r="Y37">
            <v>3.4090184073166142E-3</v>
          </cell>
          <cell r="Z37">
            <v>1.7855140395105276E-3</v>
          </cell>
          <cell r="AA37">
            <v>8.2268654572194136E-2</v>
          </cell>
          <cell r="AB37">
            <v>8.9187397063721346E-3</v>
          </cell>
          <cell r="AC37">
            <v>0.28751743229151394</v>
          </cell>
          <cell r="AD37">
            <v>0.26875567989077859</v>
          </cell>
          <cell r="AE37">
            <v>0.14530305704374427</v>
          </cell>
          <cell r="AF37">
            <v>0.64297829188839928</v>
          </cell>
          <cell r="AG37">
            <v>8.3399091944717341E-2</v>
          </cell>
          <cell r="AH37">
            <v>0.64358931451541124</v>
          </cell>
          <cell r="AI37">
            <v>8.4084809829440832E-2</v>
          </cell>
          <cell r="AJ37">
            <v>4.9277024706159141E-2</v>
          </cell>
          <cell r="AK37">
            <v>3.4807785123281691E-2</v>
          </cell>
          <cell r="AL37">
            <v>0.2434859437327582</v>
          </cell>
          <cell r="AM37">
            <v>7.3163219762673959E-4</v>
          </cell>
          <cell r="AN37">
            <v>0</v>
          </cell>
          <cell r="AO37">
            <v>6.0122044642494971E-4</v>
          </cell>
          <cell r="AP37">
            <v>30688189</v>
          </cell>
          <cell r="AQ37">
            <v>29789842</v>
          </cell>
          <cell r="AR37">
            <v>29909063</v>
          </cell>
          <cell r="AS37">
            <v>28553963</v>
          </cell>
          <cell r="AT37">
            <v>28135856</v>
          </cell>
          <cell r="AU37">
            <v>27794292</v>
          </cell>
          <cell r="AV37">
            <v>27711004</v>
          </cell>
          <cell r="AW37">
            <v>27211884</v>
          </cell>
          <cell r="AX37">
            <v>25894922</v>
          </cell>
          <cell r="AY37">
            <v>26075152</v>
          </cell>
          <cell r="AZ37">
            <v>25157373</v>
          </cell>
          <cell r="BA37">
            <v>24823459</v>
          </cell>
          <cell r="BB37">
            <v>24204929</v>
          </cell>
          <cell r="BC37">
            <v>23887444</v>
          </cell>
          <cell r="BD37">
            <v>22222555</v>
          </cell>
          <cell r="BE37">
            <v>21520666</v>
          </cell>
          <cell r="BF37">
            <v>21236872</v>
          </cell>
          <cell r="BG37">
            <v>20679736</v>
          </cell>
          <cell r="BH37">
            <v>18939954</v>
          </cell>
          <cell r="BI37">
            <v>18708241</v>
          </cell>
          <cell r="BJ37">
            <v>17856497</v>
          </cell>
          <cell r="BK37">
            <v>16899767</v>
          </cell>
          <cell r="BL37">
            <v>16831253</v>
          </cell>
          <cell r="BM37">
            <v>17032990</v>
          </cell>
          <cell r="BN37">
            <v>17578063</v>
          </cell>
          <cell r="BO37">
            <v>16765434</v>
          </cell>
          <cell r="BP37">
            <v>16490956</v>
          </cell>
          <cell r="BQ37">
            <v>14439951</v>
          </cell>
          <cell r="BR37">
            <v>15043832</v>
          </cell>
          <cell r="BS37">
            <v>13721500</v>
          </cell>
          <cell r="BT37">
            <v>13293182</v>
          </cell>
          <cell r="BU37">
            <v>12147286</v>
          </cell>
          <cell r="BV37">
            <v>11960038</v>
          </cell>
          <cell r="BW37">
            <v>10918785</v>
          </cell>
          <cell r="BX37">
            <v>11152222</v>
          </cell>
          <cell r="BY37">
            <v>11009480</v>
          </cell>
          <cell r="BZ37">
            <v>3094971</v>
          </cell>
          <cell r="CA37">
            <v>3587043</v>
          </cell>
          <cell r="CB37">
            <v>3485838</v>
          </cell>
          <cell r="CC37">
            <v>3327467</v>
          </cell>
          <cell r="CD37">
            <v>3113171</v>
          </cell>
          <cell r="CE37">
            <v>3337167</v>
          </cell>
          <cell r="CF37">
            <v>3263409</v>
          </cell>
          <cell r="CG37">
            <v>3203662</v>
          </cell>
          <cell r="CH37">
            <v>3064719</v>
          </cell>
          <cell r="CI37">
            <v>2984600</v>
          </cell>
          <cell r="CJ37">
            <v>3118021</v>
          </cell>
          <cell r="CK37">
            <v>3077319</v>
          </cell>
          <cell r="CL37">
            <v>2972069</v>
          </cell>
          <cell r="CM37">
            <v>2927282</v>
          </cell>
          <cell r="CN37">
            <v>3088516</v>
          </cell>
          <cell r="CO37">
            <v>3038750</v>
          </cell>
          <cell r="CP37">
            <v>2907253</v>
          </cell>
          <cell r="CQ37">
            <v>2829038</v>
          </cell>
          <cell r="CR37">
            <v>2886981</v>
          </cell>
          <cell r="CS37">
            <v>2842332</v>
          </cell>
          <cell r="CT37">
            <v>2755123</v>
          </cell>
          <cell r="CU37">
            <v>2695383</v>
          </cell>
          <cell r="CV37">
            <v>2641360</v>
          </cell>
          <cell r="CW37">
            <v>2964975</v>
          </cell>
          <cell r="CX37">
            <v>2894970</v>
          </cell>
          <cell r="CY37">
            <v>2774860</v>
          </cell>
          <cell r="CZ37">
            <v>2663303</v>
          </cell>
          <cell r="DA37">
            <v>2572730</v>
          </cell>
          <cell r="DB37">
            <v>2542577</v>
          </cell>
          <cell r="DC37">
            <v>2380916</v>
          </cell>
          <cell r="DD37">
            <v>2310783</v>
          </cell>
          <cell r="DE37">
            <v>2243442</v>
          </cell>
          <cell r="DF37">
            <v>2243442</v>
          </cell>
          <cell r="DG37">
            <v>2054499</v>
          </cell>
          <cell r="DH37">
            <v>1912037</v>
          </cell>
          <cell r="DI37">
            <v>1843465</v>
          </cell>
          <cell r="DJ37"/>
          <cell r="DK37">
            <v>145724</v>
          </cell>
          <cell r="DL37">
            <v>857173</v>
          </cell>
          <cell r="DM37"/>
          <cell r="DN37">
            <v>1002897</v>
          </cell>
          <cell r="DO37">
            <v>644841</v>
          </cell>
          <cell r="DP37">
            <v>361526</v>
          </cell>
          <cell r="DQ37">
            <v>200208</v>
          </cell>
          <cell r="DR37">
            <v>561734</v>
          </cell>
          <cell r="DS37">
            <v>198137</v>
          </cell>
          <cell r="DT37">
            <v>6373967</v>
          </cell>
        </row>
        <row r="38">
          <cell r="B38" t="str">
            <v>Credit Bank</v>
          </cell>
          <cell r="C38">
            <v>25.472249999999999</v>
          </cell>
          <cell r="D38">
            <v>16.638301999999999</v>
          </cell>
          <cell r="E38">
            <v>19.994627999999999</v>
          </cell>
          <cell r="F38">
            <v>1.6876279999999999</v>
          </cell>
          <cell r="G38">
            <v>3.3751859999999998</v>
          </cell>
          <cell r="H38">
            <v>3.340592</v>
          </cell>
          <cell r="I38">
            <v>22.35744</v>
          </cell>
          <cell r="J38">
            <v>0.11827699999999999</v>
          </cell>
          <cell r="K38">
            <v>5.0852000000000001E-2</v>
          </cell>
          <cell r="L38"/>
          <cell r="M38">
            <v>4.0475169678637745E-3</v>
          </cell>
          <cell r="N38">
            <v>4.0978289916663102E-3</v>
          </cell>
          <cell r="O38">
            <v>4.0350685999128045E-3</v>
          </cell>
          <cell r="P38">
            <v>4.2652509916028397E-3</v>
          </cell>
          <cell r="Q38">
            <v>4.1288822147170119E-3</v>
          </cell>
          <cell r="R38">
            <v>4.2198928078721462E-3</v>
          </cell>
          <cell r="S38">
            <v>4.3474560095315799E-3</v>
          </cell>
          <cell r="T38">
            <v>4.4367334082388021E-3</v>
          </cell>
          <cell r="U38"/>
          <cell r="V38">
            <v>3.9892388244221096E-3</v>
          </cell>
          <cell r="W38">
            <v>5.1374199602846424E-3</v>
          </cell>
          <cell r="X38">
            <v>4.4737494534339076E-3</v>
          </cell>
          <cell r="Y38">
            <v>3.6795626257353051E-3</v>
          </cell>
          <cell r="Z38">
            <v>2.84979269063929E-4</v>
          </cell>
          <cell r="AA38">
            <v>1.4232049341929663E-2</v>
          </cell>
          <cell r="AB38">
            <v>1.8477682832536576E-3</v>
          </cell>
          <cell r="AC38">
            <v>0.15096477950963974</v>
          </cell>
          <cell r="AD38">
            <v>7.5483955229221231E-2</v>
          </cell>
          <cell r="AE38">
            <v>0.43248790349954569</v>
          </cell>
          <cell r="AF38">
            <v>0.93798910268750157</v>
          </cell>
          <cell r="AG38">
            <v>0.21494739293356116</v>
          </cell>
          <cell r="AH38">
            <v>0.58333141765731578</v>
          </cell>
          <cell r="AI38">
            <v>0.10216119536120305</v>
          </cell>
          <cell r="AJ38">
            <v>6.4121666446768144E-2</v>
          </cell>
          <cell r="AK38">
            <v>3.8039528914434906E-2</v>
          </cell>
          <cell r="AL38">
            <v>0.83213861243129905</v>
          </cell>
          <cell r="AM38">
            <v>1.0390131219985098E-2</v>
          </cell>
          <cell r="AN38">
            <v>0</v>
          </cell>
          <cell r="AO38">
            <v>5.9855208114143422E-3</v>
          </cell>
          <cell r="AP38">
            <v>25472250</v>
          </cell>
          <cell r="AQ38">
            <v>25392064</v>
          </cell>
          <cell r="AR38">
            <v>24582495</v>
          </cell>
          <cell r="AS38">
            <v>25893498</v>
          </cell>
          <cell r="AT38">
            <v>23854042</v>
          </cell>
          <cell r="AU38">
            <v>23711687</v>
          </cell>
          <cell r="AV38">
            <v>24274757</v>
          </cell>
          <cell r="AW38">
            <v>23145338</v>
          </cell>
          <cell r="AX38">
            <v>22816483</v>
          </cell>
          <cell r="AY38">
            <v>22964867</v>
          </cell>
          <cell r="AZ38">
            <v>22735271</v>
          </cell>
          <cell r="BA38">
            <v>21540739</v>
          </cell>
          <cell r="BB38">
            <v>20824293</v>
          </cell>
          <cell r="BC38">
            <v>19725905</v>
          </cell>
          <cell r="BD38">
            <v>19401870</v>
          </cell>
          <cell r="BE38">
            <v>17805424</v>
          </cell>
          <cell r="BF38">
            <v>16287851</v>
          </cell>
          <cell r="BG38">
            <v>16132842</v>
          </cell>
          <cell r="BH38">
            <v>14933181</v>
          </cell>
          <cell r="BI38">
            <v>14465074</v>
          </cell>
          <cell r="BJ38">
            <v>14411385</v>
          </cell>
          <cell r="BK38">
            <v>13959063</v>
          </cell>
          <cell r="BL38">
            <v>13010223</v>
          </cell>
          <cell r="BM38">
            <v>12201968</v>
          </cell>
          <cell r="BN38">
            <v>11780598</v>
          </cell>
          <cell r="BO38">
            <v>11197836</v>
          </cell>
          <cell r="BP38">
            <v>11153369</v>
          </cell>
          <cell r="BQ38">
            <v>10287085</v>
          </cell>
          <cell r="BR38">
            <v>10189227</v>
          </cell>
          <cell r="BS38">
            <v>8742291</v>
          </cell>
          <cell r="BT38">
            <v>8885481</v>
          </cell>
          <cell r="BU38">
            <v>8865437</v>
          </cell>
          <cell r="BV38">
            <v>8592048</v>
          </cell>
          <cell r="BW38">
            <v>8241305</v>
          </cell>
          <cell r="BX38">
            <v>7936623</v>
          </cell>
          <cell r="BY38">
            <v>7308855</v>
          </cell>
          <cell r="BZ38">
            <v>3340592</v>
          </cell>
          <cell r="CA38">
            <v>3355937</v>
          </cell>
          <cell r="CB38">
            <v>3324701</v>
          </cell>
          <cell r="CC38">
            <v>3328300</v>
          </cell>
          <cell r="CD38">
            <v>3309242</v>
          </cell>
          <cell r="CE38">
            <v>3317361</v>
          </cell>
          <cell r="CF38">
            <v>3269650</v>
          </cell>
          <cell r="CG38">
            <v>3218211</v>
          </cell>
          <cell r="CH38">
            <v>3271996</v>
          </cell>
          <cell r="CI38">
            <v>3263591</v>
          </cell>
          <cell r="CJ38">
            <v>3224489</v>
          </cell>
          <cell r="CK38">
            <v>3000431</v>
          </cell>
          <cell r="CL38">
            <v>3039106</v>
          </cell>
          <cell r="CM38">
            <v>3049040</v>
          </cell>
          <cell r="CN38">
            <v>2941285</v>
          </cell>
          <cell r="CO38">
            <v>2863025</v>
          </cell>
          <cell r="CP38">
            <v>2850911</v>
          </cell>
          <cell r="CQ38">
            <v>2769610</v>
          </cell>
          <cell r="CR38">
            <v>2653211</v>
          </cell>
          <cell r="CS38">
            <v>2665073</v>
          </cell>
          <cell r="CT38">
            <v>2667664</v>
          </cell>
          <cell r="CU38">
            <v>2622954</v>
          </cell>
          <cell r="CV38">
            <v>2482312</v>
          </cell>
          <cell r="CW38">
            <v>2549574</v>
          </cell>
          <cell r="CX38">
            <v>2374315</v>
          </cell>
          <cell r="CY38">
            <v>2107998</v>
          </cell>
          <cell r="CZ38">
            <v>1425282</v>
          </cell>
          <cell r="DA38">
            <v>1391955</v>
          </cell>
          <cell r="DB38">
            <v>1294064</v>
          </cell>
          <cell r="DC38">
            <v>1263351</v>
          </cell>
          <cell r="DD38">
            <v>1159432</v>
          </cell>
          <cell r="DE38">
            <v>1151660</v>
          </cell>
          <cell r="DF38">
            <v>1151660</v>
          </cell>
          <cell r="DG38">
            <v>1283466</v>
          </cell>
          <cell r="DH38">
            <v>1274332</v>
          </cell>
          <cell r="DI38">
            <v>1237653</v>
          </cell>
          <cell r="DJ38"/>
          <cell r="DK38">
            <v>465059</v>
          </cell>
          <cell r="DL38">
            <v>610252</v>
          </cell>
          <cell r="DM38"/>
          <cell r="DN38">
            <v>1075311</v>
          </cell>
          <cell r="DO38">
            <v>1008630</v>
          </cell>
          <cell r="DP38">
            <v>2385283</v>
          </cell>
          <cell r="DQ38">
            <v>1703787</v>
          </cell>
          <cell r="DR38">
            <v>4089070</v>
          </cell>
          <cell r="DS38">
            <v>35592</v>
          </cell>
          <cell r="DT38">
            <v>16638302</v>
          </cell>
        </row>
        <row r="39">
          <cell r="B39" t="str">
            <v>First Community Bank</v>
          </cell>
          <cell r="C39">
            <v>22.125548999999999</v>
          </cell>
          <cell r="D39">
            <v>18.154024</v>
          </cell>
          <cell r="E39">
            <v>18.174696999999998</v>
          </cell>
          <cell r="F39">
            <v>1.6454059999999999</v>
          </cell>
          <cell r="G39">
            <v>2.5733410000000001</v>
          </cell>
          <cell r="H39">
            <v>3.183427</v>
          </cell>
          <cell r="I39">
            <v>23.318678999999999</v>
          </cell>
          <cell r="J39">
            <v>-2.6719E-2</v>
          </cell>
          <cell r="K39">
            <v>0.32145899999999999</v>
          </cell>
          <cell r="L39"/>
          <cell r="M39">
            <v>3.6793674805896837E-3</v>
          </cell>
          <cell r="N39">
            <v>4.2522916368672205E-3</v>
          </cell>
          <cell r="O39">
            <v>3.8894251051983307E-3</v>
          </cell>
          <cell r="P39">
            <v>3.9649548809832713E-3</v>
          </cell>
          <cell r="Q39">
            <v>3.6936380903451176E-3</v>
          </cell>
          <cell r="R39">
            <v>3.7352125811265739E-3</v>
          </cell>
          <cell r="S39">
            <v>3.6140896661836109E-3</v>
          </cell>
          <cell r="T39">
            <v>3.6987002970496697E-3</v>
          </cell>
          <cell r="U39"/>
          <cell r="V39">
            <v>3.4651080718214444E-3</v>
          </cell>
          <cell r="W39">
            <v>5.6054304854597807E-3</v>
          </cell>
          <cell r="X39">
            <v>4.0665443123061289E-3</v>
          </cell>
          <cell r="Y39">
            <v>3.5064500576414792E-3</v>
          </cell>
          <cell r="Z39">
            <v>1.8014857007398245E-3</v>
          </cell>
          <cell r="AA39">
            <v>9.7061325006928253E-2</v>
          </cell>
          <cell r="AB39">
            <v>1.171281437912444E-2</v>
          </cell>
          <cell r="AC39">
            <v>0.11035535074692697</v>
          </cell>
          <cell r="AD39">
            <v>7.0561715781584364E-2</v>
          </cell>
          <cell r="AE39">
            <v>0.20287589048700119</v>
          </cell>
          <cell r="AF39">
            <v>0.75173756164910011</v>
          </cell>
          <cell r="AG39">
            <v>0.22099213125072986</v>
          </cell>
          <cell r="AH39">
            <v>0.43938649892536036</v>
          </cell>
          <cell r="AI39">
            <v>8.7800997219369181E-2</v>
          </cell>
          <cell r="AJ39">
            <v>6.4841100845135866E-3</v>
          </cell>
          <cell r="AK39">
            <v>8.1316887134855589E-2</v>
          </cell>
          <cell r="AL39">
            <v>0.99886253949653203</v>
          </cell>
          <cell r="AM39">
            <v>3.7682180416748895E-4</v>
          </cell>
          <cell r="AN39">
            <v>0</v>
          </cell>
          <cell r="AO39">
            <v>2.0940794381082737E-4</v>
          </cell>
          <cell r="AP39">
            <v>22125549</v>
          </cell>
          <cell r="AQ39">
            <v>26209349</v>
          </cell>
          <cell r="AR39">
            <v>23919643</v>
          </cell>
          <cell r="AS39">
            <v>24701113</v>
          </cell>
          <cell r="AT39">
            <v>22150730</v>
          </cell>
          <cell r="AU39">
            <v>21987686</v>
          </cell>
          <cell r="AV39">
            <v>20704593</v>
          </cell>
          <cell r="AW39">
            <v>21946547</v>
          </cell>
          <cell r="AX39">
            <v>18494579</v>
          </cell>
          <cell r="AY39">
            <v>18683241</v>
          </cell>
          <cell r="AZ39">
            <v>16054493</v>
          </cell>
          <cell r="BA39">
            <v>18762844</v>
          </cell>
          <cell r="BB39">
            <v>17185364</v>
          </cell>
          <cell r="BC39">
            <v>17946262</v>
          </cell>
          <cell r="BD39">
            <v>15211531</v>
          </cell>
          <cell r="BE39">
            <v>17880462</v>
          </cell>
          <cell r="BF39">
            <v>15775791</v>
          </cell>
          <cell r="BG39">
            <v>15865463</v>
          </cell>
          <cell r="BH39">
            <v>15583625</v>
          </cell>
          <cell r="BI39">
            <v>17359968</v>
          </cell>
          <cell r="BJ39">
            <v>15050947</v>
          </cell>
          <cell r="BK39">
            <v>16489388</v>
          </cell>
          <cell r="BL39">
            <v>15521372</v>
          </cell>
          <cell r="BM39">
            <v>14962089</v>
          </cell>
          <cell r="BN39">
            <v>15419582</v>
          </cell>
          <cell r="BO39">
            <v>15069141</v>
          </cell>
          <cell r="BP39">
            <v>14827754</v>
          </cell>
          <cell r="BQ39">
            <v>15464631</v>
          </cell>
          <cell r="BR39">
            <v>15726633</v>
          </cell>
          <cell r="BS39">
            <v>16180372</v>
          </cell>
          <cell r="BT39">
            <v>15121959</v>
          </cell>
          <cell r="BU39">
            <v>15278026</v>
          </cell>
          <cell r="BV39">
            <v>12978408</v>
          </cell>
          <cell r="BW39">
            <v>12696667</v>
          </cell>
          <cell r="BX39">
            <v>12503956</v>
          </cell>
          <cell r="BY39">
            <v>11305398</v>
          </cell>
          <cell r="BZ39">
            <v>3183427</v>
          </cell>
          <cell r="CA39">
            <v>3163114</v>
          </cell>
          <cell r="CB39">
            <v>2552004</v>
          </cell>
          <cell r="CC39">
            <v>2467351</v>
          </cell>
          <cell r="CD39">
            <v>2274933</v>
          </cell>
          <cell r="CE39">
            <v>2208124</v>
          </cell>
          <cell r="CF39">
            <v>2116644</v>
          </cell>
          <cell r="CG39">
            <v>2050795</v>
          </cell>
          <cell r="CH39">
            <v>1952901</v>
          </cell>
          <cell r="CI39">
            <v>1481372</v>
          </cell>
          <cell r="CJ39">
            <v>1467563</v>
          </cell>
          <cell r="CK39">
            <v>1462059</v>
          </cell>
          <cell r="CL39">
            <v>1353278</v>
          </cell>
          <cell r="CM39">
            <v>1283380</v>
          </cell>
          <cell r="CN39">
            <v>1256304</v>
          </cell>
          <cell r="CO39">
            <v>1271103</v>
          </cell>
          <cell r="CP39">
            <v>1554299</v>
          </cell>
          <cell r="CQ39">
            <v>1673485</v>
          </cell>
          <cell r="CR39">
            <v>1724306</v>
          </cell>
          <cell r="CS39">
            <v>1709205</v>
          </cell>
          <cell r="CT39">
            <v>1622135</v>
          </cell>
          <cell r="CU39">
            <v>1608542</v>
          </cell>
          <cell r="CV39">
            <v>1602035</v>
          </cell>
          <cell r="CW39">
            <v>1557408</v>
          </cell>
          <cell r="CX39">
            <v>1687582</v>
          </cell>
          <cell r="CY39">
            <v>1698111</v>
          </cell>
          <cell r="CZ39">
            <v>1669863</v>
          </cell>
          <cell r="DA39">
            <v>1611608</v>
          </cell>
          <cell r="DB39">
            <v>1687798</v>
          </cell>
          <cell r="DC39">
            <v>1677757</v>
          </cell>
          <cell r="DD39">
            <v>1661381</v>
          </cell>
          <cell r="DE39">
            <v>1517722</v>
          </cell>
          <cell r="DF39">
            <v>1517722</v>
          </cell>
          <cell r="DG39">
            <v>1301967</v>
          </cell>
          <cell r="DH39">
            <v>1225689</v>
          </cell>
          <cell r="DI39">
            <v>1210095</v>
          </cell>
          <cell r="DJ39"/>
          <cell r="DK39">
            <v>285067</v>
          </cell>
          <cell r="DL39">
            <v>1120063</v>
          </cell>
          <cell r="DM39"/>
          <cell r="DN39">
            <v>1405130</v>
          </cell>
          <cell r="DO39">
            <v>1056289</v>
          </cell>
          <cell r="DP39">
            <v>1952348</v>
          </cell>
          <cell r="DQ39">
            <v>2491002</v>
          </cell>
          <cell r="DR39">
            <v>4443350</v>
          </cell>
          <cell r="DS39">
            <v>205677</v>
          </cell>
          <cell r="DT39">
            <v>18154024</v>
          </cell>
        </row>
        <row r="40">
          <cell r="B40" t="str">
            <v>Guardian  Bank</v>
          </cell>
          <cell r="C40">
            <v>16.485292000000001</v>
          </cell>
          <cell r="D40">
            <v>7.0594770000000002</v>
          </cell>
          <cell r="E40">
            <v>12.773828</v>
          </cell>
          <cell r="F40">
            <v>2.771461</v>
          </cell>
          <cell r="G40">
            <v>3.1208740000000001</v>
          </cell>
          <cell r="H40">
            <v>3.2526999999999999</v>
          </cell>
          <cell r="I40">
            <v>11.378780000000001</v>
          </cell>
          <cell r="J40">
            <v>9.6290000000000001E-2</v>
          </cell>
          <cell r="K40">
            <v>0.292016</v>
          </cell>
          <cell r="L40"/>
          <cell r="M40">
            <v>3.0075486768625162E-3</v>
          </cell>
          <cell r="N40">
            <v>3.0759249721487433E-3</v>
          </cell>
          <cell r="O40">
            <v>3.1459934280985672E-3</v>
          </cell>
          <cell r="P40">
            <v>3.217304025321284E-3</v>
          </cell>
          <cell r="Q40">
            <v>3.1678267796872682E-3</v>
          </cell>
          <cell r="R40">
            <v>3.211901284990693E-3</v>
          </cell>
          <cell r="S40">
            <v>3.2740414830549252E-3</v>
          </cell>
          <cell r="T40">
            <v>3.3373616280614688E-3</v>
          </cell>
          <cell r="U40"/>
          <cell r="V40">
            <v>2.5817808351572876E-3</v>
          </cell>
          <cell r="W40">
            <v>2.1797595721588865E-3</v>
          </cell>
          <cell r="X40">
            <v>2.8581129908122694E-3</v>
          </cell>
          <cell r="Y40">
            <v>3.5827522046179916E-3</v>
          </cell>
          <cell r="Z40">
            <v>1.6364844300120406E-3</v>
          </cell>
          <cell r="AA40">
            <v>0.11264020507069332</v>
          </cell>
          <cell r="AB40">
            <v>2.054462999666995E-2</v>
          </cell>
          <cell r="AC40">
            <v>0.27427140695223917</v>
          </cell>
          <cell r="AD40">
            <v>0.24356398489117462</v>
          </cell>
          <cell r="AE40">
            <v>0.21777910879501844</v>
          </cell>
          <cell r="AF40">
            <v>0.52850707708613953</v>
          </cell>
          <cell r="AG40">
            <v>9.2444811044647204E-2</v>
          </cell>
          <cell r="AH40">
            <v>0.72932891679551415</v>
          </cell>
          <cell r="AI40">
            <v>0.12404410752333968</v>
          </cell>
          <cell r="AJ40">
            <v>5.2474684740425985E-2</v>
          </cell>
          <cell r="AK40">
            <v>7.15694227829137E-2</v>
          </cell>
          <cell r="AL40">
            <v>0.5526516405262385</v>
          </cell>
          <cell r="AM40">
            <v>7.9704619844187311E-4</v>
          </cell>
          <cell r="AN40">
            <v>1.6405102873363214E-4</v>
          </cell>
          <cell r="AO40">
            <v>1.0350297320874558E-3</v>
          </cell>
          <cell r="AP40">
            <v>16485292</v>
          </cell>
          <cell r="AQ40">
            <v>16757176</v>
          </cell>
          <cell r="AR40">
            <v>17265306</v>
          </cell>
          <cell r="AS40">
            <v>17736400</v>
          </cell>
          <cell r="AT40">
            <v>17021470</v>
          </cell>
          <cell r="AU40">
            <v>16843240</v>
          </cell>
          <cell r="AV40">
            <v>16700710</v>
          </cell>
          <cell r="AW40">
            <v>16858235</v>
          </cell>
          <cell r="AX40">
            <v>16497509</v>
          </cell>
          <cell r="AY40">
            <v>16765424</v>
          </cell>
          <cell r="AZ40">
            <v>17027259</v>
          </cell>
          <cell r="BA40">
            <v>16386450</v>
          </cell>
          <cell r="BB40">
            <v>16539262</v>
          </cell>
          <cell r="BC40">
            <v>16225698</v>
          </cell>
          <cell r="BD40">
            <v>16638307</v>
          </cell>
          <cell r="BE40">
            <v>16185964</v>
          </cell>
          <cell r="BF40">
            <v>16012016</v>
          </cell>
          <cell r="BG40">
            <v>16028257</v>
          </cell>
          <cell r="BH40">
            <v>15665170</v>
          </cell>
          <cell r="BI40">
            <v>15802759</v>
          </cell>
          <cell r="BJ40">
            <v>15520532</v>
          </cell>
          <cell r="BK40">
            <v>15271509</v>
          </cell>
          <cell r="BL40">
            <v>15019755</v>
          </cell>
          <cell r="BM40">
            <v>14705351</v>
          </cell>
          <cell r="BN40">
            <v>15135225</v>
          </cell>
          <cell r="BO40">
            <v>15349948</v>
          </cell>
          <cell r="BP40">
            <v>15386946</v>
          </cell>
          <cell r="BQ40">
            <v>14609492</v>
          </cell>
          <cell r="BR40">
            <v>15113307</v>
          </cell>
          <cell r="BS40">
            <v>15694727</v>
          </cell>
          <cell r="BT40">
            <v>15383115</v>
          </cell>
          <cell r="BU40">
            <v>15470598</v>
          </cell>
          <cell r="BV40">
            <v>14464148</v>
          </cell>
          <cell r="BW40">
            <v>14195379</v>
          </cell>
          <cell r="BX40">
            <v>13997862</v>
          </cell>
          <cell r="BY40">
            <v>12834687</v>
          </cell>
          <cell r="BZ40">
            <v>3252700</v>
          </cell>
          <cell r="CA40">
            <v>3168931</v>
          </cell>
          <cell r="CB40">
            <v>3061169</v>
          </cell>
          <cell r="CC40">
            <v>2989050</v>
          </cell>
          <cell r="CD40">
            <v>2938311</v>
          </cell>
          <cell r="CE40">
            <v>2880150</v>
          </cell>
          <cell r="CF40">
            <v>2872764</v>
          </cell>
          <cell r="CG40">
            <v>2834017</v>
          </cell>
          <cell r="CH40">
            <v>2745034</v>
          </cell>
          <cell r="CI40">
            <v>2737699</v>
          </cell>
          <cell r="CJ40">
            <v>2717961</v>
          </cell>
          <cell r="CK40">
            <v>2740810</v>
          </cell>
          <cell r="CL40">
            <v>2693257</v>
          </cell>
          <cell r="CM40">
            <v>2643318</v>
          </cell>
          <cell r="CN40">
            <v>2595341</v>
          </cell>
          <cell r="CO40">
            <v>2557152</v>
          </cell>
          <cell r="CP40">
            <v>2636664</v>
          </cell>
          <cell r="CQ40">
            <v>2536528</v>
          </cell>
          <cell r="CR40">
            <v>2407699</v>
          </cell>
          <cell r="CS40">
            <v>2374615</v>
          </cell>
          <cell r="CT40">
            <v>2327011</v>
          </cell>
          <cell r="CU40">
            <v>2291970</v>
          </cell>
          <cell r="CV40">
            <v>2264442</v>
          </cell>
          <cell r="CW40">
            <v>2215494</v>
          </cell>
          <cell r="CX40">
            <v>2049357</v>
          </cell>
          <cell r="CY40">
            <v>2025717</v>
          </cell>
          <cell r="CZ40">
            <v>2034496</v>
          </cell>
          <cell r="DA40">
            <v>1984466</v>
          </cell>
          <cell r="DB40">
            <v>1994181</v>
          </cell>
          <cell r="DC40">
            <v>1890337</v>
          </cell>
          <cell r="DD40">
            <v>1818843</v>
          </cell>
          <cell r="DE40">
            <v>1755138</v>
          </cell>
          <cell r="DF40">
            <v>1755138</v>
          </cell>
          <cell r="DG40">
            <v>1715270</v>
          </cell>
          <cell r="DH40">
            <v>1554857</v>
          </cell>
          <cell r="DI40">
            <v>1493885</v>
          </cell>
          <cell r="DJ40"/>
          <cell r="DK40">
            <v>157801</v>
          </cell>
          <cell r="DL40">
            <v>566791</v>
          </cell>
          <cell r="DM40"/>
          <cell r="DN40">
            <v>724592</v>
          </cell>
          <cell r="DO40">
            <v>382952</v>
          </cell>
          <cell r="DP40">
            <v>510380</v>
          </cell>
          <cell r="DQ40">
            <v>189414</v>
          </cell>
          <cell r="DR40">
            <v>699794</v>
          </cell>
          <cell r="DS40">
            <v>263652</v>
          </cell>
          <cell r="DT40">
            <v>7059477</v>
          </cell>
        </row>
        <row r="41">
          <cell r="B41" t="str">
            <v xml:space="preserve">Mayfair Bank </v>
          </cell>
          <cell r="C41">
            <v>13.397795</v>
          </cell>
          <cell r="D41">
            <v>5.8117020000000004</v>
          </cell>
          <cell r="E41">
            <v>8.2651909999999997</v>
          </cell>
          <cell r="F41">
            <v>3.7407780000000002</v>
          </cell>
          <cell r="G41">
            <v>3.7407780000000002</v>
          </cell>
          <cell r="H41">
            <v>4.3406779999999996</v>
          </cell>
          <cell r="I41">
            <v>9.5773100000000007</v>
          </cell>
          <cell r="J41">
            <v>1.0371E-2</v>
          </cell>
          <cell r="K41">
            <v>-0.22199199999999999</v>
          </cell>
          <cell r="L41"/>
          <cell r="M41">
            <v>2.9095627714694518E-3</v>
          </cell>
          <cell r="N41">
            <v>2.956948187982646E-3</v>
          </cell>
          <cell r="O41">
            <v>2.9468037151801317E-3</v>
          </cell>
          <cell r="P41">
            <v>2.9428864406346993E-3</v>
          </cell>
          <cell r="Q41">
            <v>2.9529107380512807E-3</v>
          </cell>
          <cell r="R41">
            <v>3.0694409127466453E-3</v>
          </cell>
          <cell r="S41">
            <v>3.1260013010491533E-3</v>
          </cell>
          <cell r="T41">
            <v>3.167886246393704E-3</v>
          </cell>
          <cell r="U41"/>
          <cell r="V41">
            <v>2.0982443237502939E-3</v>
          </cell>
          <cell r="W41">
            <v>1.7944832265952488E-3</v>
          </cell>
          <cell r="X41">
            <v>1.8493164123271936E-3</v>
          </cell>
          <cell r="Y41">
            <v>4.781127578330868E-3</v>
          </cell>
          <cell r="Z41">
            <v>-1.2440635156540495E-3</v>
          </cell>
          <cell r="AA41">
            <v>0.11224682697924657</v>
          </cell>
          <cell r="AB41">
            <v>3.5496296768453256E-2</v>
          </cell>
          <cell r="AC41">
            <v>0.39058754493693948</v>
          </cell>
          <cell r="AD41">
            <v>0.39058754493693948</v>
          </cell>
          <cell r="AE41">
            <v>9.4361934171506998E-2</v>
          </cell>
          <cell r="AF41">
            <v>1.0241556993358332</v>
          </cell>
          <cell r="AG41">
            <v>7.3659540801309681E-2</v>
          </cell>
          <cell r="AH41">
            <v>0.40381359485597595</v>
          </cell>
          <cell r="AI41">
            <v>0.12855424206818811</v>
          </cell>
          <cell r="AJ41">
            <v>6.4441230044706227E-2</v>
          </cell>
          <cell r="AK41">
            <v>6.411301202348188E-2</v>
          </cell>
          <cell r="AL41">
            <v>0.70315398639910442</v>
          </cell>
          <cell r="AM41">
            <v>3.2478630151253784E-4</v>
          </cell>
          <cell r="AN41">
            <v>0</v>
          </cell>
          <cell r="AO41">
            <v>1.8049070097714875E-4</v>
          </cell>
          <cell r="AP41">
            <v>13397795</v>
          </cell>
          <cell r="AQ41">
            <v>13642086</v>
          </cell>
          <cell r="AR41">
            <v>13326361</v>
          </cell>
          <cell r="AS41">
            <v>13460819</v>
          </cell>
          <cell r="AT41">
            <v>12737025</v>
          </cell>
          <cell r="AU41">
            <v>12981818</v>
          </cell>
          <cell r="AV41">
            <v>12768436</v>
          </cell>
          <cell r="AW41">
            <v>12729360</v>
          </cell>
          <cell r="AX41">
            <v>12255188</v>
          </cell>
          <cell r="AY41">
            <v>13328328</v>
          </cell>
          <cell r="AZ41">
            <v>9063470</v>
          </cell>
          <cell r="BA41">
            <v>8652475</v>
          </cell>
          <cell r="BB41">
            <v>8213097</v>
          </cell>
          <cell r="BC41">
            <v>7447262</v>
          </cell>
          <cell r="BD41">
            <v>6689148</v>
          </cell>
          <cell r="BE41">
            <v>6856572</v>
          </cell>
          <cell r="BF41">
            <v>5369117</v>
          </cell>
          <cell r="BG41">
            <v>4475770</v>
          </cell>
          <cell r="BH41">
            <v>3953412</v>
          </cell>
          <cell r="BI41">
            <v>3547988</v>
          </cell>
          <cell r="BJ41">
            <v>2563150</v>
          </cell>
          <cell r="BK41">
            <v>1412715</v>
          </cell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>
            <v>4340678</v>
          </cell>
          <cell r="CA41">
            <v>4238217</v>
          </cell>
          <cell r="CB41">
            <v>4302461</v>
          </cell>
          <cell r="CC41">
            <v>4152937</v>
          </cell>
          <cell r="CD41">
            <v>4125827</v>
          </cell>
          <cell r="CE41">
            <v>4116937</v>
          </cell>
          <cell r="CF41">
            <v>4115454</v>
          </cell>
          <cell r="CG41">
            <v>4120947</v>
          </cell>
          <cell r="CH41">
            <v>4290154</v>
          </cell>
          <cell r="CI41">
            <v>4317761</v>
          </cell>
          <cell r="CJ41">
            <v>958454</v>
          </cell>
          <cell r="CK41">
            <v>1039865</v>
          </cell>
          <cell r="CL41">
            <v>1117525</v>
          </cell>
          <cell r="CM41">
            <v>1189040</v>
          </cell>
          <cell r="CN41">
            <v>1026771</v>
          </cell>
          <cell r="CO41">
            <v>1019868</v>
          </cell>
          <cell r="CP41">
            <v>1020349</v>
          </cell>
          <cell r="CQ41">
            <v>1112957</v>
          </cell>
          <cell r="CR41">
            <v>1079558</v>
          </cell>
          <cell r="CS41">
            <v>1168946</v>
          </cell>
          <cell r="CT41">
            <v>1120846</v>
          </cell>
          <cell r="CU41">
            <v>1252725</v>
          </cell>
          <cell r="CV41"/>
          <cell r="CW41"/>
          <cell r="CX41"/>
          <cell r="CY41"/>
          <cell r="CZ41"/>
          <cell r="DA41"/>
          <cell r="DB41"/>
          <cell r="DC41"/>
          <cell r="DD41"/>
          <cell r="DE41"/>
          <cell r="DF41"/>
          <cell r="DG41"/>
          <cell r="DH41"/>
          <cell r="DI41"/>
          <cell r="DJ41"/>
          <cell r="DK41">
            <v>61604</v>
          </cell>
          <cell r="DL41">
            <v>591244</v>
          </cell>
          <cell r="DM41"/>
          <cell r="DN41">
            <v>652848</v>
          </cell>
          <cell r="DO41">
            <v>668618</v>
          </cell>
          <cell r="DP41">
            <v>178167</v>
          </cell>
          <cell r="DQ41">
            <v>263044</v>
          </cell>
          <cell r="DR41">
            <v>441211</v>
          </cell>
          <cell r="DS41">
            <v>357518</v>
          </cell>
          <cell r="DT41">
            <v>5811702</v>
          </cell>
        </row>
        <row r="42">
          <cell r="B42" t="str">
            <v>Kingdom Bank</v>
          </cell>
          <cell r="C42">
            <v>33.189019999999999</v>
          </cell>
          <cell r="D42">
            <v>5.0438549999999998</v>
          </cell>
          <cell r="E42">
            <v>8.5080290000000005</v>
          </cell>
          <cell r="F42">
            <v>1.265368</v>
          </cell>
          <cell r="G42">
            <v>1.6348370000000001</v>
          </cell>
          <cell r="H42">
            <v>1.453335</v>
          </cell>
          <cell r="I42">
            <v>8.6123550000000009</v>
          </cell>
          <cell r="J42">
            <v>2.6137000000000001E-2</v>
          </cell>
          <cell r="K42">
            <v>0.60921599999999998</v>
          </cell>
          <cell r="L42"/>
          <cell r="M42">
            <v>2.900742414526794E-3</v>
          </cell>
          <cell r="N42">
            <v>2.7691105108121881E-3</v>
          </cell>
          <cell r="O42">
            <v>2.8341819214015482E-3</v>
          </cell>
          <cell r="P42">
            <v>2.956109904863371E-3</v>
          </cell>
          <cell r="Q42">
            <v>2.8665929427639353E-3</v>
          </cell>
          <cell r="R42">
            <v>3.32032646793654E-3</v>
          </cell>
          <cell r="S42">
            <v>3.0170294757401422E-3</v>
          </cell>
          <cell r="T42">
            <v>0</v>
          </cell>
          <cell r="U42"/>
          <cell r="V42">
            <v>5.197771187410688E-3</v>
          </cell>
          <cell r="W42">
            <v>1.5573945799145547E-3</v>
          </cell>
          <cell r="X42">
            <v>1.9036508250390974E-3</v>
          </cell>
          <cell r="Y42">
            <v>1.6008052311305958E-3</v>
          </cell>
          <cell r="Z42">
            <v>3.4141023043744705E-3</v>
          </cell>
          <cell r="AA42">
            <v>0.48677513748619444</v>
          </cell>
          <cell r="AB42">
            <v>2.5039825254394726E-2</v>
          </cell>
          <cell r="AC42">
            <v>0.18982461823740429</v>
          </cell>
          <cell r="AD42">
            <v>0.14692473777497558</v>
          </cell>
          <cell r="AE42">
            <v>7.4312093486526579E-2</v>
          </cell>
          <cell r="AF42">
            <v>0.75677229755913966</v>
          </cell>
          <cell r="AG42">
            <v>0.50991689191122491</v>
          </cell>
          <cell r="AH42">
            <v>0.65683819219026485</v>
          </cell>
          <cell r="AI42">
            <v>7.075066653328263E-2</v>
          </cell>
          <cell r="AJ42">
            <v>6.7707390893732414E-2</v>
          </cell>
          <cell r="AK42">
            <v>3.0432756395502164E-3</v>
          </cell>
          <cell r="AL42">
            <v>0.59283472117925307</v>
          </cell>
          <cell r="AM42">
            <v>5.3681835938103307E-4</v>
          </cell>
          <cell r="AN42">
            <v>2.1083446690632842E-3</v>
          </cell>
          <cell r="AO42">
            <v>1.2086133110996266E-3</v>
          </cell>
          <cell r="AP42">
            <v>33189020</v>
          </cell>
          <cell r="AQ42">
            <v>32010609</v>
          </cell>
          <cell r="AR42">
            <v>32009833</v>
          </cell>
          <cell r="AS42">
            <v>31690666</v>
          </cell>
          <cell r="AT42">
            <v>30970754</v>
          </cell>
          <cell r="AU42">
            <v>32049485</v>
          </cell>
          <cell r="AV42">
            <v>31555773</v>
          </cell>
          <cell r="AW42">
            <v>30611960</v>
          </cell>
          <cell r="AX42"/>
          <cell r="AY42">
            <v>0</v>
          </cell>
          <cell r="AZ42">
            <v>0</v>
          </cell>
          <cell r="BA42">
            <v>9169794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12448282</v>
          </cell>
          <cell r="BI42">
            <v>12850795</v>
          </cell>
          <cell r="BJ42">
            <v>13778388</v>
          </cell>
          <cell r="BK42">
            <v>15494119</v>
          </cell>
          <cell r="BL42">
            <v>15336497</v>
          </cell>
          <cell r="BM42">
            <v>15724254</v>
          </cell>
          <cell r="BN42">
            <v>17244601</v>
          </cell>
          <cell r="BO42">
            <v>17103526</v>
          </cell>
          <cell r="BP42">
            <v>17281779</v>
          </cell>
          <cell r="BQ42">
            <v>16781543</v>
          </cell>
          <cell r="BR42">
            <v>17042346</v>
          </cell>
          <cell r="BS42">
            <v>15896471</v>
          </cell>
          <cell r="BT42">
            <v>13724146</v>
          </cell>
          <cell r="BU42">
            <v>13117892</v>
          </cell>
          <cell r="BV42">
            <v>9437406</v>
          </cell>
          <cell r="BW42">
            <v>9034229</v>
          </cell>
          <cell r="BX42">
            <v>7577619</v>
          </cell>
          <cell r="BY42">
            <v>7010323</v>
          </cell>
          <cell r="BZ42">
            <v>1453335</v>
          </cell>
          <cell r="CA42">
            <v>1317814</v>
          </cell>
          <cell r="CB42">
            <v>1482400</v>
          </cell>
          <cell r="CC42">
            <v>1884091</v>
          </cell>
          <cell r="CD42">
            <v>1615954</v>
          </cell>
          <cell r="CE42">
            <v>2542539</v>
          </cell>
          <cell r="CF42">
            <v>1578878</v>
          </cell>
          <cell r="CG42">
            <v>1299807</v>
          </cell>
          <cell r="CH42"/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3395143</v>
          </cell>
          <cell r="CS42">
            <v>3544435</v>
          </cell>
          <cell r="CT42">
            <v>3236996</v>
          </cell>
          <cell r="CU42">
            <v>3382368</v>
          </cell>
          <cell r="CV42">
            <v>3496554</v>
          </cell>
          <cell r="CW42">
            <v>3590079</v>
          </cell>
          <cell r="CX42">
            <v>3135336</v>
          </cell>
          <cell r="CY42">
            <v>3149170</v>
          </cell>
          <cell r="CZ42">
            <v>3166310</v>
          </cell>
          <cell r="DA42">
            <v>3162791</v>
          </cell>
          <cell r="DB42">
            <v>3167542</v>
          </cell>
          <cell r="DC42">
            <v>3150756</v>
          </cell>
          <cell r="DD42">
            <v>3126920</v>
          </cell>
          <cell r="DE42">
            <v>3105500</v>
          </cell>
          <cell r="DF42">
            <v>3105500</v>
          </cell>
          <cell r="DG42">
            <v>2308081</v>
          </cell>
          <cell r="DH42">
            <v>2269490</v>
          </cell>
          <cell r="DI42">
            <v>2250639</v>
          </cell>
          <cell r="DJ42"/>
          <cell r="DK42">
            <v>159736</v>
          </cell>
          <cell r="DL42">
            <v>1989793</v>
          </cell>
          <cell r="DM42"/>
          <cell r="DN42">
            <v>2149529</v>
          </cell>
          <cell r="DO42">
            <v>1626704</v>
          </cell>
          <cell r="DP42">
            <v>2540124</v>
          </cell>
          <cell r="DQ42">
            <v>1327075</v>
          </cell>
          <cell r="DR42">
            <v>3867199</v>
          </cell>
          <cell r="DS42">
            <v>609216</v>
          </cell>
          <cell r="DT42">
            <v>5043855</v>
          </cell>
        </row>
        <row r="43">
          <cell r="B43" t="str">
            <v>Development Bank of Kenya</v>
          </cell>
          <cell r="C43">
            <v>17.025386999999998</v>
          </cell>
          <cell r="D43">
            <v>8.9867760000000008</v>
          </cell>
          <cell r="E43">
            <v>7.3926360000000004</v>
          </cell>
          <cell r="F43">
            <v>2.2413400000000001</v>
          </cell>
          <cell r="G43">
            <v>2.5316890000000001</v>
          </cell>
          <cell r="H43">
            <v>3.8547180000000001</v>
          </cell>
          <cell r="I43">
            <v>12.371999000000001</v>
          </cell>
          <cell r="J43">
            <v>2.7980999999999999E-2</v>
          </cell>
          <cell r="K43">
            <v>4.4304999999999997E-2</v>
          </cell>
          <cell r="L43"/>
          <cell r="M43">
            <v>2.855435733817217E-3</v>
          </cell>
          <cell r="N43">
            <v>2.9077084271063275E-3</v>
          </cell>
          <cell r="O43">
            <v>2.8902371101974227E-3</v>
          </cell>
          <cell r="P43">
            <v>2.9883271578271522E-3</v>
          </cell>
          <cell r="Q43">
            <v>3.0637182878192355E-3</v>
          </cell>
          <cell r="R43">
            <v>3.1089797854591452E-3</v>
          </cell>
          <cell r="S43">
            <v>3.1367183748579868E-3</v>
          </cell>
          <cell r="T43">
            <v>3.1734202527174968E-3</v>
          </cell>
          <cell r="U43"/>
          <cell r="V43">
            <v>2.6663657439453315E-3</v>
          </cell>
          <cell r="W43">
            <v>2.7748530109026137E-3</v>
          </cell>
          <cell r="X43">
            <v>1.6540843502782763E-3</v>
          </cell>
          <cell r="Y43">
            <v>4.2458571072280437E-3</v>
          </cell>
          <cell r="Z43">
            <v>2.4828928096982174E-4</v>
          </cell>
          <cell r="AA43">
            <v>1.0777063512471072E-2</v>
          </cell>
          <cell r="AB43">
            <v>2.4428090275525334E-3</v>
          </cell>
          <cell r="AC43">
            <v>0.20463055323557655</v>
          </cell>
          <cell r="AD43">
            <v>0.18116231661512419</v>
          </cell>
          <cell r="AE43">
            <v>0.20130093968245213</v>
          </cell>
          <cell r="AF43">
            <v>0.62497845555639819</v>
          </cell>
          <cell r="AG43">
            <v>0.25060127698635654</v>
          </cell>
          <cell r="AH43">
            <v>0.67872906982657411</v>
          </cell>
          <cell r="AI43">
            <v>7.9158058068653198E-2</v>
          </cell>
          <cell r="AJ43">
            <v>8.7583655621013709E-2</v>
          </cell>
          <cell r="AK43">
            <v>-8.4255975523605114E-3</v>
          </cell>
          <cell r="AL43">
            <v>1.2156389141843316</v>
          </cell>
          <cell r="AM43">
            <v>1.5263634099087276E-3</v>
          </cell>
          <cell r="AN43">
            <v>2.3000441968075585E-5</v>
          </cell>
          <cell r="AO43">
            <v>8.5823295812309389E-4</v>
          </cell>
          <cell r="AP43">
            <v>17025387</v>
          </cell>
          <cell r="AQ43">
            <v>16967685</v>
          </cell>
          <cell r="AR43">
            <v>16768321</v>
          </cell>
          <cell r="AS43">
            <v>17289207</v>
          </cell>
          <cell r="AT43">
            <v>17488860</v>
          </cell>
          <cell r="AU43">
            <v>17526413</v>
          </cell>
          <cell r="AV43">
            <v>17107796</v>
          </cell>
          <cell r="AW43">
            <v>17222212</v>
          </cell>
          <cell r="AX43">
            <v>17119457</v>
          </cell>
          <cell r="AY43">
            <v>16274891</v>
          </cell>
          <cell r="AZ43">
            <v>16644500</v>
          </cell>
          <cell r="BA43">
            <v>15358069</v>
          </cell>
          <cell r="BB43">
            <v>15549002</v>
          </cell>
          <cell r="BC43">
            <v>15433168</v>
          </cell>
          <cell r="BD43">
            <v>15240102</v>
          </cell>
          <cell r="BE43">
            <v>15323111</v>
          </cell>
          <cell r="BF43">
            <v>15454261</v>
          </cell>
          <cell r="BG43">
            <v>15630629</v>
          </cell>
          <cell r="BH43">
            <v>16040121</v>
          </cell>
          <cell r="BI43">
            <v>16319925</v>
          </cell>
          <cell r="BJ43">
            <v>16127993</v>
          </cell>
          <cell r="BK43">
            <v>16710985</v>
          </cell>
          <cell r="BL43">
            <v>16435365</v>
          </cell>
          <cell r="BM43">
            <v>16418382</v>
          </cell>
          <cell r="BN43">
            <v>17492953</v>
          </cell>
          <cell r="BO43">
            <v>17013141</v>
          </cell>
          <cell r="BP43">
            <v>17251091</v>
          </cell>
          <cell r="BQ43">
            <v>16942714</v>
          </cell>
          <cell r="BR43">
            <v>18106690</v>
          </cell>
          <cell r="BS43">
            <v>17841799</v>
          </cell>
          <cell r="BT43">
            <v>16999848</v>
          </cell>
          <cell r="BU43">
            <v>16954227</v>
          </cell>
          <cell r="BV43">
            <v>16004815</v>
          </cell>
          <cell r="BW43">
            <v>16493105</v>
          </cell>
          <cell r="BX43">
            <v>16082152</v>
          </cell>
          <cell r="BY43">
            <v>15580630</v>
          </cell>
          <cell r="BZ43">
            <v>3854718</v>
          </cell>
          <cell r="CA43">
            <v>3850957</v>
          </cell>
          <cell r="CB43">
            <v>3828452</v>
          </cell>
          <cell r="CC43">
            <v>3923282</v>
          </cell>
          <cell r="CD43">
            <v>3856607</v>
          </cell>
          <cell r="CE43">
            <v>3841310</v>
          </cell>
          <cell r="CF43">
            <v>3830779</v>
          </cell>
          <cell r="CG43">
            <v>3822658</v>
          </cell>
          <cell r="CH43">
            <v>3981067</v>
          </cell>
          <cell r="CI43">
            <v>3966267</v>
          </cell>
          <cell r="CJ43">
            <v>3975395</v>
          </cell>
          <cell r="CK43">
            <v>3950439</v>
          </cell>
          <cell r="CL43">
            <v>3894050</v>
          </cell>
          <cell r="CM43">
            <v>3886424</v>
          </cell>
          <cell r="CN43">
            <v>3866554</v>
          </cell>
          <cell r="CO43">
            <v>2871324</v>
          </cell>
          <cell r="CP43">
            <v>2738684</v>
          </cell>
          <cell r="CQ43">
            <v>2702770</v>
          </cell>
          <cell r="CR43">
            <v>2955617</v>
          </cell>
          <cell r="CS43">
            <v>2929746</v>
          </cell>
          <cell r="CT43">
            <v>2958319</v>
          </cell>
          <cell r="CU43">
            <v>2909847</v>
          </cell>
          <cell r="CV43">
            <v>2919672</v>
          </cell>
          <cell r="CW43">
            <v>2903344</v>
          </cell>
          <cell r="CX43">
            <v>2949975</v>
          </cell>
          <cell r="CY43">
            <v>2912557</v>
          </cell>
          <cell r="CZ43">
            <v>2876234</v>
          </cell>
          <cell r="DA43">
            <v>2843621</v>
          </cell>
          <cell r="DB43">
            <v>2856189</v>
          </cell>
          <cell r="DC43">
            <v>2808229</v>
          </cell>
          <cell r="DD43">
            <v>2806585</v>
          </cell>
          <cell r="DE43">
            <v>2763601</v>
          </cell>
          <cell r="DF43">
            <v>2763601</v>
          </cell>
          <cell r="DG43">
            <v>1999548</v>
          </cell>
          <cell r="DH43">
            <v>1874489</v>
          </cell>
          <cell r="DI43">
            <v>1822274</v>
          </cell>
          <cell r="DJ43"/>
          <cell r="DK43">
            <v>58397</v>
          </cell>
          <cell r="DL43">
            <v>231701</v>
          </cell>
          <cell r="DM43"/>
          <cell r="DN43">
            <v>290098</v>
          </cell>
          <cell r="DO43">
            <v>181305</v>
          </cell>
          <cell r="DP43">
            <v>1841844</v>
          </cell>
          <cell r="DQ43">
            <v>871822</v>
          </cell>
          <cell r="DR43">
            <v>2713666</v>
          </cell>
          <cell r="DS43">
            <v>31434</v>
          </cell>
          <cell r="DT43">
            <v>8986776</v>
          </cell>
        </row>
        <row r="44">
          <cell r="B44" t="str">
            <v xml:space="preserve">Dubai Islamic Bank </v>
          </cell>
          <cell r="C44">
            <v>14.788083</v>
          </cell>
          <cell r="D44">
            <v>9.3901690000000002</v>
          </cell>
          <cell r="E44">
            <v>11.106502000000001</v>
          </cell>
          <cell r="F44">
            <v>1.8229329999999999</v>
          </cell>
          <cell r="G44">
            <v>1.8229329999999999</v>
          </cell>
          <cell r="H44">
            <v>3.1935340000000001</v>
          </cell>
          <cell r="I44">
            <v>11.987537</v>
          </cell>
          <cell r="J44">
            <v>5.2850000000000001E-2</v>
          </cell>
          <cell r="K44">
            <v>-0.47891899999999998</v>
          </cell>
          <cell r="L44"/>
          <cell r="M44">
            <v>2.7728714721067336E-3</v>
          </cell>
          <cell r="N44">
            <v>2.8676524548288734E-3</v>
          </cell>
          <cell r="O44">
            <v>2.8753438777171184E-3</v>
          </cell>
          <cell r="P44">
            <v>2.970688873415075E-3</v>
          </cell>
          <cell r="Q44">
            <v>2.8989255332172179E-3</v>
          </cell>
          <cell r="R44">
            <v>2.9179499740511813E-3</v>
          </cell>
          <cell r="S44">
            <v>3.0108147791473349E-3</v>
          </cell>
          <cell r="T44">
            <v>3.0642870384044616E-3</v>
          </cell>
          <cell r="U44"/>
          <cell r="V44">
            <v>2.315978951304914E-3</v>
          </cell>
          <cell r="W44">
            <v>2.8994089451583509E-3</v>
          </cell>
          <cell r="X44">
            <v>2.4850528477980485E-3</v>
          </cell>
          <cell r="Y44">
            <v>3.5175826172172391E-3</v>
          </cell>
          <cell r="Z44">
            <v>-2.6839059734293205E-3</v>
          </cell>
          <cell r="AA44">
            <v>-0.20090294720251173</v>
          </cell>
          <cell r="AB44">
            <v>-4.2134077165162126E-2</v>
          </cell>
          <cell r="AC44">
            <v>0.15206901968269212</v>
          </cell>
          <cell r="AD44">
            <v>0.15206901968269212</v>
          </cell>
          <cell r="AE44">
            <v>0.23991522735791931</v>
          </cell>
          <cell r="AF44">
            <v>2.2939765289351519</v>
          </cell>
          <cell r="AG44">
            <v>0.16824009804785761</v>
          </cell>
          <cell r="AH44">
            <v>0.10772404337452135</v>
          </cell>
          <cell r="AI44">
            <v>0.10273622673746628</v>
          </cell>
          <cell r="AJ44">
            <v>5.7283651390351881E-2</v>
          </cell>
          <cell r="AK44">
            <v>4.5452575347114402E-2</v>
          </cell>
          <cell r="AL44">
            <v>0.8454659261754961</v>
          </cell>
          <cell r="AM44">
            <v>1.5586453614473378E-3</v>
          </cell>
          <cell r="AN44">
            <v>0</v>
          </cell>
          <cell r="AO44">
            <v>8.6617259580312517E-4</v>
          </cell>
          <cell r="AP44">
            <v>14788083</v>
          </cell>
          <cell r="AQ44">
            <v>15263934</v>
          </cell>
          <cell r="AR44">
            <v>15136740</v>
          </cell>
          <cell r="AS44">
            <v>15522711</v>
          </cell>
          <cell r="AT44">
            <v>15156913</v>
          </cell>
          <cell r="AU44">
            <v>14451756</v>
          </cell>
          <cell r="AV44">
            <v>14646688</v>
          </cell>
          <cell r="AW44">
            <v>13263344</v>
          </cell>
          <cell r="AX44">
            <v>12187744</v>
          </cell>
          <cell r="AY44">
            <v>10535250</v>
          </cell>
          <cell r="AZ44">
            <v>10132445</v>
          </cell>
          <cell r="BA44">
            <v>8987918</v>
          </cell>
          <cell r="BB44">
            <v>7622519</v>
          </cell>
          <cell r="BC44">
            <v>7177523</v>
          </cell>
          <cell r="BD44">
            <v>5925048</v>
          </cell>
          <cell r="BE44">
            <v>5250614</v>
          </cell>
          <cell r="BF44">
            <v>4183358</v>
          </cell>
          <cell r="BG44">
            <v>4169057</v>
          </cell>
          <cell r="BH44">
            <v>3312834</v>
          </cell>
          <cell r="BI44">
            <v>2610309</v>
          </cell>
          <cell r="BJ44">
            <v>1855248</v>
          </cell>
          <cell r="BK44">
            <v>1412715</v>
          </cell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>
            <v>3193534</v>
          </cell>
          <cell r="CA44">
            <v>3132955</v>
          </cell>
          <cell r="CB44">
            <v>3093203</v>
          </cell>
          <cell r="CC44">
            <v>3163353</v>
          </cell>
          <cell r="CD44">
            <v>2884069</v>
          </cell>
          <cell r="CE44">
            <v>2970982</v>
          </cell>
          <cell r="CF44">
            <v>2979746</v>
          </cell>
          <cell r="CG44">
            <v>2846757</v>
          </cell>
          <cell r="CH44">
            <v>2387840</v>
          </cell>
          <cell r="CI44">
            <v>2230577</v>
          </cell>
          <cell r="CJ44">
            <v>2136914</v>
          </cell>
          <cell r="CK44">
            <v>2008977</v>
          </cell>
          <cell r="CL44">
            <v>1837901</v>
          </cell>
          <cell r="CM44">
            <v>1792549</v>
          </cell>
          <cell r="CN44">
            <v>1888237</v>
          </cell>
          <cell r="CO44">
            <v>1954260</v>
          </cell>
          <cell r="CP44">
            <v>1603170</v>
          </cell>
          <cell r="CQ44">
            <v>1576015</v>
          </cell>
          <cell r="CR44">
            <v>1550896</v>
          </cell>
          <cell r="CS44">
            <v>1268840</v>
          </cell>
          <cell r="CT44">
            <v>1296179</v>
          </cell>
          <cell r="CU44">
            <v>1252725</v>
          </cell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K44">
            <v>83205</v>
          </cell>
          <cell r="DL44">
            <v>263605</v>
          </cell>
          <cell r="DM44"/>
          <cell r="DN44">
            <v>346810</v>
          </cell>
          <cell r="DO44">
            <v>795574</v>
          </cell>
          <cell r="DP44">
            <v>173324</v>
          </cell>
          <cell r="DQ44">
            <v>1435639</v>
          </cell>
          <cell r="DR44">
            <v>1608963</v>
          </cell>
          <cell r="DS44">
            <v>-478919</v>
          </cell>
          <cell r="DT44">
            <v>9390169</v>
          </cell>
        </row>
        <row r="45">
          <cell r="B45" t="str">
            <v>M-Oriental Bank Limited</v>
          </cell>
          <cell r="C45">
            <v>14.165831000000001</v>
          </cell>
          <cell r="D45">
            <v>7.6666160000000003</v>
          </cell>
          <cell r="E45">
            <v>10.545892</v>
          </cell>
          <cell r="F45">
            <v>2.5727370000000001</v>
          </cell>
          <cell r="G45">
            <v>2.6909209999999999</v>
          </cell>
          <cell r="H45">
            <v>3.223535</v>
          </cell>
          <cell r="I45">
            <v>9.4547089999999994</v>
          </cell>
          <cell r="J45">
            <v>4.8423000000000001E-2</v>
          </cell>
          <cell r="K45">
            <v>0.15024599999999999</v>
          </cell>
          <cell r="L45"/>
          <cell r="M45">
            <v>2.7095909620424366E-3</v>
          </cell>
          <cell r="N45">
            <v>2.7053938147236769E-3</v>
          </cell>
          <cell r="O45">
            <v>2.7088659448615366E-3</v>
          </cell>
          <cell r="P45">
            <v>2.7190992244441334E-3</v>
          </cell>
          <cell r="Q45">
            <v>2.7683832080838138E-3</v>
          </cell>
          <cell r="R45">
            <v>2.8603645004113298E-3</v>
          </cell>
          <cell r="S45">
            <v>2.9416671850944066E-3</v>
          </cell>
          <cell r="T45">
            <v>2.9923640981926029E-3</v>
          </cell>
          <cell r="U45"/>
          <cell r="V45">
            <v>2.2185273387864161E-3</v>
          </cell>
          <cell r="W45">
            <v>2.3672262990681145E-3</v>
          </cell>
          <cell r="X45">
            <v>2.359617721868745E-3</v>
          </cell>
          <cell r="Y45">
            <v>3.5506278254721487E-3</v>
          </cell>
          <cell r="Z45">
            <v>8.4199235545856749E-4</v>
          </cell>
          <cell r="AA45">
            <v>4.3648110395683212E-2</v>
          </cell>
          <cell r="AB45">
            <v>9.9483047182277688E-3</v>
          </cell>
          <cell r="AC45">
            <v>0.28461172099532628</v>
          </cell>
          <cell r="AD45">
            <v>0.27211170645230859</v>
          </cell>
          <cell r="AE45">
            <v>0.51924421278334543</v>
          </cell>
          <cell r="AF45">
            <v>0.51130107194671737</v>
          </cell>
          <cell r="AG45">
            <v>0.18322517277197259</v>
          </cell>
          <cell r="AH45">
            <v>0.56165657316527218</v>
          </cell>
          <cell r="AI45">
            <v>9.6866354158141349E-2</v>
          </cell>
          <cell r="AJ45">
            <v>6.0516113103312882E-2</v>
          </cell>
          <cell r="AK45">
            <v>3.6350241054828467E-2</v>
          </cell>
          <cell r="AL45">
            <v>0.7269765326631451</v>
          </cell>
          <cell r="AM45">
            <v>1.0695263261797084E-3</v>
          </cell>
          <cell r="AN45">
            <v>0</v>
          </cell>
          <cell r="AO45">
            <v>1.2752566826697909E-3</v>
          </cell>
          <cell r="AP45">
            <v>14165831</v>
          </cell>
          <cell r="AQ45">
            <v>13780277</v>
          </cell>
          <cell r="AR45">
            <v>13748507</v>
          </cell>
          <cell r="AS45">
            <v>13657469</v>
          </cell>
          <cell r="AT45">
            <v>13484334</v>
          </cell>
          <cell r="AU45">
            <v>13618076</v>
          </cell>
          <cell r="AV45">
            <v>13649937</v>
          </cell>
          <cell r="AW45">
            <v>12984554</v>
          </cell>
          <cell r="AX45">
            <v>13063163</v>
          </cell>
          <cell r="AY45">
            <v>12338623</v>
          </cell>
          <cell r="AZ45">
            <v>12065338</v>
          </cell>
          <cell r="BA45">
            <v>12393776</v>
          </cell>
          <cell r="BB45">
            <v>12329132</v>
          </cell>
          <cell r="BC45">
            <v>11841726</v>
          </cell>
          <cell r="BD45">
            <v>10470921</v>
          </cell>
          <cell r="BE45">
            <v>10515015</v>
          </cell>
          <cell r="BF45">
            <v>9898849</v>
          </cell>
          <cell r="BG45">
            <v>11081702</v>
          </cell>
          <cell r="BH45">
            <v>10675058</v>
          </cell>
          <cell r="BI45">
            <v>10576525</v>
          </cell>
          <cell r="BJ45">
            <v>10492155</v>
          </cell>
          <cell r="BK45">
            <v>10482709</v>
          </cell>
          <cell r="BL45">
            <v>10005843</v>
          </cell>
          <cell r="BM45">
            <v>9920247</v>
          </cell>
          <cell r="BN45">
            <v>9809585</v>
          </cell>
          <cell r="BO45">
            <v>8776999</v>
          </cell>
          <cell r="BP45">
            <v>9024348</v>
          </cell>
          <cell r="BQ45">
            <v>8496350</v>
          </cell>
          <cell r="BR45">
            <v>9316625</v>
          </cell>
          <cell r="BS45">
            <v>9056018</v>
          </cell>
          <cell r="BT45">
            <v>9153613</v>
          </cell>
          <cell r="BU45">
            <v>7857515</v>
          </cell>
          <cell r="BV45">
            <v>8092950</v>
          </cell>
          <cell r="BW45">
            <v>7916635</v>
          </cell>
          <cell r="BX45">
            <v>7480066</v>
          </cell>
          <cell r="BY45">
            <v>7006528</v>
          </cell>
          <cell r="BZ45">
            <v>3223535</v>
          </cell>
          <cell r="CA45">
            <v>3189548</v>
          </cell>
          <cell r="CB45">
            <v>3135834</v>
          </cell>
          <cell r="CC45">
            <v>3117969</v>
          </cell>
          <cell r="CD45">
            <v>3086928</v>
          </cell>
          <cell r="CE45">
            <v>3082411</v>
          </cell>
          <cell r="CF45">
            <v>3078286</v>
          </cell>
          <cell r="CG45">
            <v>3070892</v>
          </cell>
          <cell r="CH45">
            <v>3088000</v>
          </cell>
          <cell r="CI45">
            <v>3057788</v>
          </cell>
          <cell r="CJ45">
            <v>3049194</v>
          </cell>
          <cell r="CK45">
            <v>3043171</v>
          </cell>
          <cell r="CL45">
            <v>3108981</v>
          </cell>
          <cell r="CM45">
            <v>3092768</v>
          </cell>
          <cell r="CN45">
            <v>3073672</v>
          </cell>
          <cell r="CO45">
            <v>3065119</v>
          </cell>
          <cell r="CP45">
            <v>3016758</v>
          </cell>
          <cell r="CQ45">
            <v>2993218</v>
          </cell>
          <cell r="CR45">
            <v>2981991</v>
          </cell>
          <cell r="CS45">
            <v>3027998</v>
          </cell>
          <cell r="CT45">
            <v>3020563</v>
          </cell>
          <cell r="CU45">
            <v>2988321</v>
          </cell>
          <cell r="CV45">
            <v>2955250</v>
          </cell>
          <cell r="CW45">
            <v>2931488</v>
          </cell>
          <cell r="CX45">
            <v>2930072</v>
          </cell>
          <cell r="CY45">
            <v>2927334</v>
          </cell>
          <cell r="CZ45">
            <v>2262088</v>
          </cell>
          <cell r="DA45">
            <v>2240085</v>
          </cell>
          <cell r="DB45">
            <v>1658696</v>
          </cell>
          <cell r="DC45">
            <v>1630654</v>
          </cell>
          <cell r="DD45">
            <v>1612058</v>
          </cell>
          <cell r="DE45">
            <v>1596443</v>
          </cell>
          <cell r="DF45">
            <v>1596443</v>
          </cell>
          <cell r="DG45">
            <v>1612493</v>
          </cell>
          <cell r="DH45">
            <v>1548292</v>
          </cell>
          <cell r="DI45">
            <v>1524496</v>
          </cell>
          <cell r="DJ45"/>
          <cell r="DK45">
            <v>364700</v>
          </cell>
          <cell r="DL45">
            <v>337667</v>
          </cell>
          <cell r="DM45"/>
          <cell r="DN45">
            <v>702367</v>
          </cell>
          <cell r="DO45">
            <v>359121</v>
          </cell>
          <cell r="DP45">
            <v>879475</v>
          </cell>
          <cell r="DQ45">
            <v>686384</v>
          </cell>
          <cell r="DR45">
            <v>1565859</v>
          </cell>
          <cell r="DS45">
            <v>103798</v>
          </cell>
          <cell r="DT45">
            <v>7666616</v>
          </cell>
        </row>
        <row r="46">
          <cell r="B46" t="str">
            <v>United Bank for Africa</v>
          </cell>
          <cell r="C46">
            <v>16.625399000000002</v>
          </cell>
          <cell r="D46">
            <v>1.856679</v>
          </cell>
          <cell r="E46">
            <v>7.7520300000000004</v>
          </cell>
          <cell r="F46">
            <v>2.522662</v>
          </cell>
          <cell r="G46">
            <v>2.522662</v>
          </cell>
          <cell r="H46">
            <v>2.522662</v>
          </cell>
          <cell r="I46">
            <v>10.515399</v>
          </cell>
          <cell r="J46">
            <v>0.49212099999999998</v>
          </cell>
          <cell r="K46">
            <v>-0.348719</v>
          </cell>
          <cell r="L46"/>
          <cell r="M46">
            <v>2.3722860415455282E-3</v>
          </cell>
          <cell r="N46">
            <v>2.1209141567092729E-3</v>
          </cell>
          <cell r="O46">
            <v>2.4318574193884605E-3</v>
          </cell>
          <cell r="P46">
            <v>1.9167878220220638E-3</v>
          </cell>
          <cell r="Q46">
            <v>2.6478058238514623E-3</v>
          </cell>
          <cell r="R46">
            <v>2.6901628106971122E-3</v>
          </cell>
          <cell r="S46">
            <v>2.539407753601391E-3</v>
          </cell>
          <cell r="T46">
            <v>2.5740425061336432E-3</v>
          </cell>
          <cell r="U46"/>
          <cell r="V46">
            <v>2.6037231560741016E-3</v>
          </cell>
          <cell r="W46">
            <v>5.7328805273767298E-4</v>
          </cell>
          <cell r="X46">
            <v>1.7344978849070489E-3</v>
          </cell>
          <cell r="Y46">
            <v>2.7786370836554346E-3</v>
          </cell>
          <cell r="Z46">
            <v>-1.954253239375133E-3</v>
          </cell>
          <cell r="AA46">
            <v>-0.27797177747766116</v>
          </cell>
          <cell r="AB46">
            <v>-3.0767714219594847E-2</v>
          </cell>
          <cell r="AC46">
            <v>0.2399016908440659</v>
          </cell>
          <cell r="AD46">
            <v>0.2399016908440659</v>
          </cell>
          <cell r="AE46">
            <v>0.7820921220758027</v>
          </cell>
          <cell r="AF46">
            <v>1.1591047523724249</v>
          </cell>
          <cell r="AG46">
            <v>0.3629766074928456</v>
          </cell>
          <cell r="AH46">
            <v>0.71025861565790449</v>
          </cell>
          <cell r="AI46">
            <v>8.1006589518530736E-2</v>
          </cell>
          <cell r="AJ46">
            <v>3.069136005758483E-2</v>
          </cell>
          <cell r="AK46">
            <v>5.0315229460945909E-2</v>
          </cell>
          <cell r="AL46">
            <v>0.23950874803116085</v>
          </cell>
          <cell r="AM46">
            <v>5.4910764431158211E-3</v>
          </cell>
          <cell r="AN46">
            <v>3.6264911345577238E-3</v>
          </cell>
          <cell r="AO46">
            <v>4.6172704421359656E-3</v>
          </cell>
          <cell r="AP46">
            <v>16625399</v>
          </cell>
          <cell r="AQ46">
            <v>19070484</v>
          </cell>
          <cell r="AR46">
            <v>19313635</v>
          </cell>
          <cell r="AS46">
            <v>13598404</v>
          </cell>
          <cell r="AT46">
            <v>19710685</v>
          </cell>
          <cell r="AU46">
            <v>19720292</v>
          </cell>
          <cell r="AV46">
            <v>18997417</v>
          </cell>
          <cell r="AW46">
            <v>18743174</v>
          </cell>
          <cell r="AX46">
            <v>21806135</v>
          </cell>
          <cell r="AY46">
            <v>19040103</v>
          </cell>
          <cell r="AZ46">
            <v>18752922</v>
          </cell>
          <cell r="BA46">
            <v>16088319</v>
          </cell>
          <cell r="BB46">
            <v>15970502</v>
          </cell>
          <cell r="BC46">
            <v>15739828</v>
          </cell>
          <cell r="BD46">
            <v>17169559</v>
          </cell>
          <cell r="BE46">
            <v>15332118</v>
          </cell>
          <cell r="BF46">
            <v>15793296</v>
          </cell>
          <cell r="BG46">
            <v>13811976</v>
          </cell>
          <cell r="BH46">
            <v>7086915</v>
          </cell>
          <cell r="BI46">
            <v>6504732</v>
          </cell>
          <cell r="BJ46">
            <v>6937385</v>
          </cell>
          <cell r="BK46">
            <v>7748462</v>
          </cell>
          <cell r="BL46">
            <v>6281056</v>
          </cell>
          <cell r="BM46">
            <v>5601281</v>
          </cell>
          <cell r="BN46">
            <v>7539176</v>
          </cell>
          <cell r="BO46">
            <v>5761555</v>
          </cell>
          <cell r="BP46">
            <v>6538183</v>
          </cell>
          <cell r="BQ46">
            <v>7781237</v>
          </cell>
          <cell r="BR46">
            <v>8176112</v>
          </cell>
          <cell r="BS46">
            <v>7269162</v>
          </cell>
          <cell r="BT46">
            <v>5332978</v>
          </cell>
          <cell r="BU46">
            <v>4755787</v>
          </cell>
          <cell r="BV46">
            <v>4354318</v>
          </cell>
          <cell r="BW46">
            <v>3726303</v>
          </cell>
          <cell r="BX46">
            <v>3984411</v>
          </cell>
          <cell r="BY46">
            <v>3709630</v>
          </cell>
          <cell r="BZ46">
            <v>2522662</v>
          </cell>
          <cell r="CA46">
            <v>598452</v>
          </cell>
          <cell r="CB46">
            <v>569035</v>
          </cell>
          <cell r="CC46">
            <v>822704</v>
          </cell>
          <cell r="CD46">
            <v>2094574</v>
          </cell>
          <cell r="CE46">
            <v>2149378</v>
          </cell>
          <cell r="CF46">
            <v>2164973</v>
          </cell>
          <cell r="CG46">
            <v>2256791</v>
          </cell>
          <cell r="CH46">
            <v>2493102</v>
          </cell>
          <cell r="CI46">
            <v>2428989</v>
          </cell>
          <cell r="CJ46">
            <v>2312994</v>
          </cell>
          <cell r="CK46">
            <v>2241806</v>
          </cell>
          <cell r="CL46">
            <v>2299717</v>
          </cell>
          <cell r="CM46">
            <v>2212823</v>
          </cell>
          <cell r="CN46">
            <v>2184034</v>
          </cell>
          <cell r="CO46">
            <v>2174218</v>
          </cell>
          <cell r="CP46">
            <v>2131778</v>
          </cell>
          <cell r="CQ46">
            <v>2127002</v>
          </cell>
          <cell r="CR46">
            <v>2123592</v>
          </cell>
          <cell r="CS46">
            <v>2161995</v>
          </cell>
          <cell r="CT46">
            <v>2159848</v>
          </cell>
          <cell r="CU46">
            <v>2153962</v>
          </cell>
          <cell r="CV46">
            <v>2148603</v>
          </cell>
          <cell r="CW46">
            <v>2143386</v>
          </cell>
          <cell r="CX46">
            <v>2175142</v>
          </cell>
          <cell r="CY46">
            <v>2185477</v>
          </cell>
          <cell r="CZ46">
            <v>1135692</v>
          </cell>
          <cell r="DA46">
            <v>1119088</v>
          </cell>
          <cell r="DB46">
            <v>1043147</v>
          </cell>
          <cell r="DC46">
            <v>1172769</v>
          </cell>
          <cell r="DD46">
            <v>1222199</v>
          </cell>
          <cell r="DE46">
            <v>1138961</v>
          </cell>
          <cell r="DF46">
            <v>1138961</v>
          </cell>
          <cell r="DG46">
            <v>807249</v>
          </cell>
          <cell r="DH46">
            <v>1007444</v>
          </cell>
          <cell r="DI46">
            <v>1059034</v>
          </cell>
          <cell r="DJ46"/>
          <cell r="DK46">
            <v>748574</v>
          </cell>
          <cell r="DL46">
            <v>208569</v>
          </cell>
          <cell r="DM46"/>
          <cell r="DN46">
            <v>957143</v>
          </cell>
          <cell r="DO46">
            <v>1109429</v>
          </cell>
          <cell r="DP46">
            <v>644934</v>
          </cell>
          <cell r="DQ46">
            <v>263093</v>
          </cell>
          <cell r="DR46">
            <v>908027</v>
          </cell>
          <cell r="DS46">
            <v>-348719</v>
          </cell>
          <cell r="DT46">
            <v>1856679</v>
          </cell>
        </row>
        <row r="47">
          <cell r="B47" t="str">
            <v>Paramount Universal Bank</v>
          </cell>
          <cell r="C47">
            <v>13.08628</v>
          </cell>
          <cell r="D47">
            <v>6.9978499999999997</v>
          </cell>
          <cell r="E47">
            <v>10.660053</v>
          </cell>
          <cell r="F47">
            <v>1.9551000000000001</v>
          </cell>
          <cell r="G47">
            <v>2.036753</v>
          </cell>
          <cell r="H47">
            <v>2.204167</v>
          </cell>
          <cell r="I47">
            <v>7.3192250000000003</v>
          </cell>
          <cell r="J47">
            <v>3.7897E-2</v>
          </cell>
          <cell r="K47">
            <v>0.18265200000000001</v>
          </cell>
          <cell r="L47"/>
          <cell r="M47">
            <v>2.2874809626916514E-3</v>
          </cell>
          <cell r="N47">
            <v>2.3103009716944562E-3</v>
          </cell>
          <cell r="O47">
            <v>2.2950664169254071E-3</v>
          </cell>
          <cell r="P47">
            <v>2.2533059702961626E-3</v>
          </cell>
          <cell r="Q47">
            <v>2.2644192199269535E-3</v>
          </cell>
          <cell r="R47">
            <v>2.2580282407982728E-3</v>
          </cell>
          <cell r="S47">
            <v>2.2839900906463152E-3</v>
          </cell>
          <cell r="T47">
            <v>1.5170816857434559E-3</v>
          </cell>
          <cell r="U47"/>
          <cell r="V47">
            <v>2.0494575957466878E-3</v>
          </cell>
          <cell r="W47">
            <v>2.160730960952499E-3</v>
          </cell>
          <cell r="X47">
            <v>2.3851609683524237E-3</v>
          </cell>
          <cell r="Y47">
            <v>2.427824323975843E-3</v>
          </cell>
          <cell r="Z47">
            <v>1.0235985497731607E-3</v>
          </cell>
          <cell r="AA47">
            <v>9.1089129350561127E-2</v>
          </cell>
          <cell r="AB47">
            <v>1.5206669053021728E-2</v>
          </cell>
          <cell r="AC47">
            <v>0.2782744074680038</v>
          </cell>
          <cell r="AD47">
            <v>0.26711844491732389</v>
          </cell>
          <cell r="AE47">
            <v>0.18901694749983894</v>
          </cell>
          <cell r="AF47">
            <v>0.55658946583946101</v>
          </cell>
          <cell r="AG47">
            <v>0.10124794761270706</v>
          </cell>
          <cell r="AH47">
            <v>0.38429765518813025</v>
          </cell>
          <cell r="AI47">
            <v>0.14760433243348137</v>
          </cell>
          <cell r="AJ47">
            <v>7.3655077913463471E-2</v>
          </cell>
          <cell r="AK47">
            <v>7.3949254520017896E-2</v>
          </cell>
          <cell r="AL47">
            <v>0.65645546039968095</v>
          </cell>
          <cell r="AM47">
            <v>1.0003406117210015E-3</v>
          </cell>
          <cell r="AN47">
            <v>0</v>
          </cell>
          <cell r="AO47">
            <v>5.5591069384576075E-4</v>
          </cell>
          <cell r="AP47">
            <v>13086280</v>
          </cell>
          <cell r="AQ47">
            <v>13069958</v>
          </cell>
          <cell r="AR47">
            <v>12802351</v>
          </cell>
          <cell r="AS47">
            <v>12447780</v>
          </cell>
          <cell r="AT47">
            <v>12258411</v>
          </cell>
          <cell r="AU47">
            <v>11805895</v>
          </cell>
          <cell r="AV47">
            <v>11641338</v>
          </cell>
          <cell r="AW47">
            <v>11378331</v>
          </cell>
          <cell r="AX47">
            <v>11073705</v>
          </cell>
          <cell r="AY47">
            <v>10971375</v>
          </cell>
          <cell r="AZ47">
            <v>11290260</v>
          </cell>
          <cell r="BA47">
            <v>10443296</v>
          </cell>
          <cell r="BB47">
            <v>10299566</v>
          </cell>
          <cell r="BC47">
            <v>10020501</v>
          </cell>
          <cell r="BD47">
            <v>10207861</v>
          </cell>
          <cell r="BE47">
            <v>9887407</v>
          </cell>
          <cell r="BF47">
            <v>9850650</v>
          </cell>
          <cell r="BG47">
            <v>9915783</v>
          </cell>
          <cell r="BH47">
            <v>9924109</v>
          </cell>
          <cell r="BI47">
            <v>9541251</v>
          </cell>
          <cell r="BJ47">
            <v>9579358</v>
          </cell>
          <cell r="BK47">
            <v>9754544</v>
          </cell>
          <cell r="BL47">
            <v>9738935</v>
          </cell>
          <cell r="BM47">
            <v>9426931</v>
          </cell>
          <cell r="BN47">
            <v>9582882</v>
          </cell>
          <cell r="BO47">
            <v>9545656</v>
          </cell>
          <cell r="BP47">
            <v>9853717</v>
          </cell>
          <cell r="BQ47">
            <v>10525709</v>
          </cell>
          <cell r="BR47">
            <v>10914946</v>
          </cell>
          <cell r="BS47">
            <v>10818758</v>
          </cell>
          <cell r="BT47">
            <v>10169780</v>
          </cell>
          <cell r="BU47">
            <v>10402326</v>
          </cell>
          <cell r="BV47">
            <v>9042178</v>
          </cell>
          <cell r="BW47">
            <v>8698023</v>
          </cell>
          <cell r="BX47">
            <v>8323852</v>
          </cell>
          <cell r="BY47">
            <v>8028877</v>
          </cell>
          <cell r="BZ47">
            <v>2204167</v>
          </cell>
          <cell r="CA47">
            <v>2147500</v>
          </cell>
          <cell r="CB47">
            <v>2099404</v>
          </cell>
          <cell r="CC47">
            <v>2058559</v>
          </cell>
          <cell r="CD47">
            <v>1999971</v>
          </cell>
          <cell r="CE47">
            <v>1971938</v>
          </cell>
          <cell r="CF47">
            <v>1940781</v>
          </cell>
          <cell r="CG47">
            <v>1911298</v>
          </cell>
          <cell r="CH47">
            <v>1842785</v>
          </cell>
          <cell r="CI47">
            <v>1831955</v>
          </cell>
          <cell r="CJ47">
            <v>1806427</v>
          </cell>
          <cell r="CK47">
            <v>1778217</v>
          </cell>
          <cell r="CL47">
            <v>1751003</v>
          </cell>
          <cell r="CM47">
            <v>1728881</v>
          </cell>
          <cell r="CN47">
            <v>1710821</v>
          </cell>
          <cell r="CO47">
            <v>1687268</v>
          </cell>
          <cell r="CP47">
            <v>1601294</v>
          </cell>
          <cell r="CQ47">
            <v>1568798</v>
          </cell>
          <cell r="CR47">
            <v>1546091</v>
          </cell>
          <cell r="CS47">
            <v>1759693</v>
          </cell>
          <cell r="CT47">
            <v>1730416</v>
          </cell>
          <cell r="CU47">
            <v>1700031</v>
          </cell>
          <cell r="CV47">
            <v>1659151</v>
          </cell>
          <cell r="CW47">
            <v>1644209</v>
          </cell>
          <cell r="CX47">
            <v>1624002</v>
          </cell>
          <cell r="CY47">
            <v>1605827</v>
          </cell>
          <cell r="CZ47">
            <v>1575131</v>
          </cell>
          <cell r="DA47">
            <v>1536285</v>
          </cell>
          <cell r="DB47">
            <v>1488698</v>
          </cell>
          <cell r="DC47">
            <v>1469236</v>
          </cell>
          <cell r="DD47">
            <v>1410219</v>
          </cell>
          <cell r="DE47">
            <v>1378260</v>
          </cell>
          <cell r="DF47">
            <v>1378260</v>
          </cell>
          <cell r="DG47">
            <v>1348014</v>
          </cell>
          <cell r="DH47">
            <v>1289232</v>
          </cell>
          <cell r="DI47">
            <v>1230414</v>
          </cell>
          <cell r="DJ47"/>
          <cell r="DK47">
            <v>108553</v>
          </cell>
          <cell r="DL47">
            <v>465750</v>
          </cell>
          <cell r="DM47"/>
          <cell r="DN47">
            <v>574303</v>
          </cell>
          <cell r="DO47">
            <v>319651</v>
          </cell>
          <cell r="DP47">
            <v>283305</v>
          </cell>
          <cell r="DQ47">
            <v>453897</v>
          </cell>
          <cell r="DR47">
            <v>737202</v>
          </cell>
          <cell r="DS47">
            <v>145608</v>
          </cell>
          <cell r="DT47">
            <v>6997850</v>
          </cell>
        </row>
        <row r="48">
          <cell r="B48" t="str">
            <v>Access Bank</v>
          </cell>
          <cell r="C48">
            <v>16.074956</v>
          </cell>
          <cell r="D48">
            <v>4.1184820000000002</v>
          </cell>
          <cell r="E48">
            <v>9.8645849999999999</v>
          </cell>
          <cell r="F48">
            <v>1.6874929999999999</v>
          </cell>
          <cell r="G48">
            <v>1.6874929999999999</v>
          </cell>
          <cell r="H48">
            <v>1.8264130000000001</v>
          </cell>
          <cell r="I48">
            <v>8.271096</v>
          </cell>
          <cell r="J48">
            <v>0.12529199999999999</v>
          </cell>
          <cell r="K48">
            <v>0.27787000000000001</v>
          </cell>
          <cell r="L48"/>
          <cell r="M48">
            <v>2.2454780368046231E-3</v>
          </cell>
          <cell r="N48">
            <v>2.1740044594178707E-3</v>
          </cell>
          <cell r="O48">
            <v>2.0931063942793062E-3</v>
          </cell>
          <cell r="P48">
            <v>2.0484209366629716E-3</v>
          </cell>
          <cell r="Q48">
            <v>2.0516286544976191E-3</v>
          </cell>
          <cell r="R48">
            <v>1.8964658226664458E-3</v>
          </cell>
          <cell r="S48">
            <v>1.8007378023300142E-3</v>
          </cell>
          <cell r="T48">
            <v>3.054236376745398E-3</v>
          </cell>
          <cell r="U48"/>
          <cell r="V48">
            <v>2.5175176349194572E-3</v>
          </cell>
          <cell r="W48">
            <v>1.2716665217924893E-3</v>
          </cell>
          <cell r="X48">
            <v>2.2071769353299458E-3</v>
          </cell>
          <cell r="Y48">
            <v>2.0117395401644668E-3</v>
          </cell>
          <cell r="Z48">
            <v>1.557208949398135E-3</v>
          </cell>
          <cell r="AA48">
            <v>0.21952887691846532</v>
          </cell>
          <cell r="AB48">
            <v>2.5298679541913519E-2</v>
          </cell>
          <cell r="AC48">
            <v>0.20402290095532682</v>
          </cell>
          <cell r="AD48">
            <v>0.20402290095532682</v>
          </cell>
          <cell r="AE48">
            <v>0.57984925146754041</v>
          </cell>
          <cell r="AF48">
            <v>0.36247476911083065</v>
          </cell>
          <cell r="AG48">
            <v>3.603133397247256E-2</v>
          </cell>
          <cell r="AH48">
            <v>0.33728531487152175</v>
          </cell>
          <cell r="AI48">
            <v>0.10257943631630913</v>
          </cell>
          <cell r="AJ48">
            <v>4.3140416047855727E-2</v>
          </cell>
          <cell r="AK48">
            <v>5.9439020268453401E-2</v>
          </cell>
          <cell r="AL48">
            <v>0.41750180063327552</v>
          </cell>
          <cell r="AM48">
            <v>4.019710956459124E-4</v>
          </cell>
          <cell r="AN48">
            <v>2.0748856610792788E-3</v>
          </cell>
          <cell r="AO48">
            <v>1.1192296501536299E-3</v>
          </cell>
          <cell r="AP48">
            <v>16074956</v>
          </cell>
          <cell r="AQ48">
            <v>14564949</v>
          </cell>
          <cell r="AR48">
            <v>14013295</v>
          </cell>
          <cell r="AS48">
            <v>13211421</v>
          </cell>
          <cell r="AT48">
            <v>12244938</v>
          </cell>
          <cell r="AU48">
            <v>11114886</v>
          </cell>
          <cell r="AV48">
            <v>9835380</v>
          </cell>
          <cell r="AW48">
            <v>10147491</v>
          </cell>
          <cell r="AX48">
            <v>11016375</v>
          </cell>
          <cell r="AY48">
            <v>10448828</v>
          </cell>
          <cell r="AZ48">
            <v>9704724</v>
          </cell>
          <cell r="BA48">
            <v>9318142</v>
          </cell>
          <cell r="BB48">
            <v>9574020</v>
          </cell>
          <cell r="BC48">
            <v>10039705</v>
          </cell>
          <cell r="BD48">
            <v>10492739</v>
          </cell>
          <cell r="BE48">
            <v>10235524</v>
          </cell>
          <cell r="BF48">
            <v>10105088</v>
          </cell>
          <cell r="BG48">
            <v>10119596</v>
          </cell>
          <cell r="BH48">
            <v>9977176</v>
          </cell>
          <cell r="BI48">
            <v>10295352</v>
          </cell>
          <cell r="BJ48">
            <v>10137915</v>
          </cell>
          <cell r="BK48">
            <v>9885064</v>
          </cell>
          <cell r="BL48">
            <v>10603271</v>
          </cell>
          <cell r="BM48">
            <v>10465400</v>
          </cell>
          <cell r="BN48">
            <v>10351824</v>
          </cell>
          <cell r="BO48">
            <v>9973356</v>
          </cell>
          <cell r="BP48">
            <v>10507615</v>
          </cell>
          <cell r="BQ48">
            <v>10533322</v>
          </cell>
          <cell r="BR48">
            <v>10803306</v>
          </cell>
          <cell r="BS48">
            <v>10546605</v>
          </cell>
          <cell r="BT48">
            <v>10300961</v>
          </cell>
          <cell r="BU48">
            <v>10239922</v>
          </cell>
          <cell r="BV48">
            <v>9678121</v>
          </cell>
          <cell r="BW48">
            <v>8935515</v>
          </cell>
          <cell r="BX48">
            <v>9268777</v>
          </cell>
          <cell r="BY48">
            <v>9657867</v>
          </cell>
          <cell r="BZ48">
            <v>1826413</v>
          </cell>
          <cell r="CA48">
            <v>1775574</v>
          </cell>
          <cell r="CB48">
            <v>1650142</v>
          </cell>
          <cell r="CC48">
            <v>1548572</v>
          </cell>
          <cell r="CD48">
            <v>1767517</v>
          </cell>
          <cell r="CE48">
            <v>1594829</v>
          </cell>
          <cell r="CF48">
            <v>1498504</v>
          </cell>
          <cell r="CG48">
            <v>1412615</v>
          </cell>
          <cell r="CH48">
            <v>1777892</v>
          </cell>
          <cell r="CI48">
            <v>1765576</v>
          </cell>
          <cell r="CJ48">
            <v>1815489</v>
          </cell>
          <cell r="CK48">
            <v>1817951</v>
          </cell>
          <cell r="CL48">
            <v>1905495</v>
          </cell>
          <cell r="CM48">
            <v>1900802</v>
          </cell>
          <cell r="CN48">
            <v>1911485</v>
          </cell>
          <cell r="CO48">
            <v>1928586</v>
          </cell>
          <cell r="CP48">
            <v>2063479</v>
          </cell>
          <cell r="CQ48">
            <v>2041690</v>
          </cell>
          <cell r="CR48">
            <v>2053824</v>
          </cell>
          <cell r="CS48">
            <v>2132336</v>
          </cell>
          <cell r="CT48">
            <v>2074929</v>
          </cell>
          <cell r="CU48">
            <v>2073144</v>
          </cell>
          <cell r="CV48">
            <v>2088544</v>
          </cell>
          <cell r="CW48">
            <v>2073408</v>
          </cell>
          <cell r="CX48">
            <v>2154496</v>
          </cell>
          <cell r="CY48">
            <v>2159748</v>
          </cell>
          <cell r="CZ48">
            <v>2080839</v>
          </cell>
          <cell r="DA48">
            <v>2032789</v>
          </cell>
          <cell r="DB48">
            <v>2044903</v>
          </cell>
          <cell r="DC48">
            <v>1975069</v>
          </cell>
          <cell r="DD48">
            <v>1957169</v>
          </cell>
          <cell r="DE48">
            <v>1914759</v>
          </cell>
          <cell r="DF48">
            <v>1914759</v>
          </cell>
          <cell r="DG48">
            <v>1929129</v>
          </cell>
          <cell r="DH48">
            <v>1905126</v>
          </cell>
          <cell r="DI48">
            <v>1869047</v>
          </cell>
          <cell r="DJ48"/>
          <cell r="DK48">
            <v>600972</v>
          </cell>
          <cell r="DL48">
            <v>435456</v>
          </cell>
          <cell r="DM48"/>
          <cell r="DN48">
            <v>1036428</v>
          </cell>
          <cell r="DO48">
            <v>375679</v>
          </cell>
          <cell r="DP48">
            <v>50667</v>
          </cell>
          <cell r="DQ48">
            <v>99553</v>
          </cell>
          <cell r="DR48">
            <v>150220</v>
          </cell>
          <cell r="DS48">
            <v>277840</v>
          </cell>
          <cell r="DT48">
            <v>4118482</v>
          </cell>
        </row>
        <row r="49">
          <cell r="B49" t="str">
            <v>Consolidated Bank of Kenya</v>
          </cell>
          <cell r="C49">
            <v>15.518129</v>
          </cell>
          <cell r="D49">
            <v>9.2368059999999996</v>
          </cell>
          <cell r="E49">
            <v>11.266379000000001</v>
          </cell>
          <cell r="F49">
            <v>0.14736099999999999</v>
          </cell>
          <cell r="G49">
            <v>0.29472199999999998</v>
          </cell>
          <cell r="H49">
            <v>1.3123009999999999</v>
          </cell>
          <cell r="I49">
            <v>12.742184</v>
          </cell>
          <cell r="J49">
            <v>1.2612E-2</v>
          </cell>
          <cell r="K49">
            <v>-0.21016000000000001</v>
          </cell>
          <cell r="L49"/>
          <cell r="M49">
            <v>2.1321992418576628E-3</v>
          </cell>
          <cell r="N49">
            <v>2.1550974594644352E-3</v>
          </cell>
          <cell r="O49">
            <v>2.1900624637923981E-3</v>
          </cell>
          <cell r="P49">
            <v>2.2422735526622605E-3</v>
          </cell>
          <cell r="Q49">
            <v>2.2824330490371844E-3</v>
          </cell>
          <cell r="R49">
            <v>2.2982202048582425E-3</v>
          </cell>
          <cell r="S49">
            <v>2.2946672676319967E-3</v>
          </cell>
          <cell r="T49">
            <v>2.3413340435417991E-3</v>
          </cell>
          <cell r="U49"/>
          <cell r="V49">
            <v>2.4303123080682176E-3</v>
          </cell>
          <cell r="W49">
            <v>2.8520549460922724E-3</v>
          </cell>
          <cell r="X49">
            <v>2.5208249382498767E-3</v>
          </cell>
          <cell r="Y49">
            <v>1.4454604792548944E-3</v>
          </cell>
          <cell r="Z49">
            <v>-1.1777559031400009E-3</v>
          </cell>
          <cell r="AA49">
            <v>-0.20668260379550188</v>
          </cell>
          <cell r="AB49">
            <v>-1.9730464305006624E-2</v>
          </cell>
          <cell r="AC49">
            <v>2.3129629897041197E-2</v>
          </cell>
          <cell r="AD49">
            <v>1.1564814948520599E-2</v>
          </cell>
          <cell r="AE49">
            <v>0.46385893832611041</v>
          </cell>
          <cell r="AF49">
            <v>0.93622012085035977</v>
          </cell>
          <cell r="AG49">
            <v>0.17552171820110765</v>
          </cell>
          <cell r="AH49">
            <v>0.60231526911542199</v>
          </cell>
          <cell r="AI49">
            <v>0.1250776689013719</v>
          </cell>
          <cell r="AJ49">
            <v>4.5800603485960989E-2</v>
          </cell>
          <cell r="AK49">
            <v>7.9277065415410908E-2</v>
          </cell>
          <cell r="AL49">
            <v>0.81985578507522239</v>
          </cell>
          <cell r="AM49">
            <v>1.2420757646303736E-3</v>
          </cell>
          <cell r="AN49">
            <v>4.9242269101617143E-4</v>
          </cell>
          <cell r="AO49">
            <v>9.0285487080426022E-4</v>
          </cell>
          <cell r="AP49">
            <v>15518129</v>
          </cell>
          <cell r="AQ49">
            <v>14786888</v>
          </cell>
          <cell r="AR49">
            <v>14612501</v>
          </cell>
          <cell r="AS49">
            <v>14283366</v>
          </cell>
          <cell r="AT49">
            <v>13743625</v>
          </cell>
          <cell r="AU49">
            <v>13434472</v>
          </cell>
          <cell r="AV49">
            <v>13072792</v>
          </cell>
          <cell r="AW49">
            <v>12885742</v>
          </cell>
          <cell r="AX49">
            <v>12129533</v>
          </cell>
          <cell r="AY49">
            <v>12219932</v>
          </cell>
          <cell r="AZ49">
            <v>11548350</v>
          </cell>
          <cell r="BA49">
            <v>11865609</v>
          </cell>
          <cell r="BB49">
            <v>12194820</v>
          </cell>
          <cell r="BC49">
            <v>12942903</v>
          </cell>
          <cell r="BD49">
            <v>12972904</v>
          </cell>
          <cell r="BE49">
            <v>12887332</v>
          </cell>
          <cell r="BF49">
            <v>12575456</v>
          </cell>
          <cell r="BG49">
            <v>12421918</v>
          </cell>
          <cell r="BH49">
            <v>12302979</v>
          </cell>
          <cell r="BI49">
            <v>13545744</v>
          </cell>
          <cell r="BJ49">
            <v>13423571</v>
          </cell>
          <cell r="BK49">
            <v>13620906</v>
          </cell>
          <cell r="BL49">
            <v>13697179</v>
          </cell>
          <cell r="BM49">
            <v>13917895</v>
          </cell>
          <cell r="BN49">
            <v>13898951</v>
          </cell>
          <cell r="BO49">
            <v>14419461</v>
          </cell>
          <cell r="BP49">
            <v>14272743</v>
          </cell>
          <cell r="BQ49">
            <v>14135528</v>
          </cell>
          <cell r="BR49">
            <v>14425550</v>
          </cell>
          <cell r="BS49">
            <v>15473039</v>
          </cell>
          <cell r="BT49">
            <v>14428785</v>
          </cell>
          <cell r="BU49">
            <v>15077051</v>
          </cell>
          <cell r="BV49">
            <v>15965750</v>
          </cell>
          <cell r="BW49">
            <v>16616891</v>
          </cell>
          <cell r="BX49">
            <v>16730762</v>
          </cell>
          <cell r="BY49">
            <v>16778631</v>
          </cell>
          <cell r="BZ49">
            <v>1312301</v>
          </cell>
          <cell r="CA49">
            <v>1369524</v>
          </cell>
          <cell r="CB49">
            <v>1442376</v>
          </cell>
          <cell r="CC49">
            <v>1532628</v>
          </cell>
          <cell r="CD49">
            <v>1578313</v>
          </cell>
          <cell r="CE49">
            <v>1691552</v>
          </cell>
          <cell r="CF49">
            <v>1773903</v>
          </cell>
          <cell r="CG49">
            <v>1837100</v>
          </cell>
          <cell r="CH49">
            <v>1749420</v>
          </cell>
          <cell r="CI49">
            <v>1819236</v>
          </cell>
          <cell r="CJ49">
            <v>1924193</v>
          </cell>
          <cell r="CK49">
            <v>1999780</v>
          </cell>
          <cell r="CL49">
            <v>463610</v>
          </cell>
          <cell r="CM49">
            <v>729433</v>
          </cell>
          <cell r="CN49">
            <v>870546</v>
          </cell>
          <cell r="CO49">
            <v>925355</v>
          </cell>
          <cell r="CP49">
            <v>795096</v>
          </cell>
          <cell r="CQ49">
            <v>966429</v>
          </cell>
          <cell r="CR49">
            <v>562347</v>
          </cell>
          <cell r="CS49">
            <v>1068434</v>
          </cell>
          <cell r="CT49">
            <v>1054060</v>
          </cell>
          <cell r="CU49">
            <v>1187461</v>
          </cell>
          <cell r="CV49">
            <v>1325354</v>
          </cell>
          <cell r="CW49">
            <v>1403073</v>
          </cell>
          <cell r="CX49">
            <v>1410759</v>
          </cell>
          <cell r="CY49">
            <v>1542883</v>
          </cell>
          <cell r="CZ49">
            <v>1586460</v>
          </cell>
          <cell r="DA49">
            <v>1615215</v>
          </cell>
          <cell r="DB49">
            <v>1587672</v>
          </cell>
          <cell r="DC49">
            <v>1606209</v>
          </cell>
          <cell r="DD49">
            <v>1551228</v>
          </cell>
          <cell r="DE49">
            <v>1567820</v>
          </cell>
          <cell r="DF49">
            <v>1567820</v>
          </cell>
          <cell r="DG49">
            <v>1089376</v>
          </cell>
          <cell r="DH49">
            <v>1258313</v>
          </cell>
          <cell r="DI49">
            <v>1241702</v>
          </cell>
          <cell r="DJ49"/>
          <cell r="DK49">
            <v>479940</v>
          </cell>
          <cell r="DL49">
            <v>554728</v>
          </cell>
          <cell r="DM49"/>
          <cell r="DN49">
            <v>1034668</v>
          </cell>
          <cell r="DO49">
            <v>968677</v>
          </cell>
          <cell r="DP49">
            <v>1091950</v>
          </cell>
          <cell r="DQ49">
            <v>720971</v>
          </cell>
          <cell r="DR49">
            <v>1812921</v>
          </cell>
          <cell r="DS49">
            <v>-220499</v>
          </cell>
          <cell r="DT49">
            <v>9236806</v>
          </cell>
        </row>
        <row r="50">
          <cell r="B50" t="str">
            <v>Middle East Bank</v>
          </cell>
          <cell r="C50">
            <v>11.95232</v>
          </cell>
          <cell r="D50">
            <v>5.8542189999999996</v>
          </cell>
          <cell r="E50">
            <v>9.8728680000000004</v>
          </cell>
          <cell r="F50">
            <v>1.380776</v>
          </cell>
          <cell r="G50">
            <v>1.404183</v>
          </cell>
          <cell r="H50">
            <v>1.530383</v>
          </cell>
          <cell r="I50">
            <v>5.6874130000000003</v>
          </cell>
          <cell r="J50">
            <v>6.7598000000000005E-2</v>
          </cell>
          <cell r="K50">
            <v>0.20044899999999999</v>
          </cell>
          <cell r="L50"/>
          <cell r="M50">
            <v>1.9221894470815917E-3</v>
          </cell>
          <cell r="N50">
            <v>1.8191114200216949E-3</v>
          </cell>
          <cell r="O50">
            <v>1.9129720768462041E-3</v>
          </cell>
          <cell r="P50">
            <v>1.8806391277339236E-3</v>
          </cell>
          <cell r="Q50">
            <v>1.8209353142445543E-3</v>
          </cell>
          <cell r="R50">
            <v>1.8384441104428977E-3</v>
          </cell>
          <cell r="S50">
            <v>1.8013977835241667E-3</v>
          </cell>
          <cell r="T50">
            <v>1.1338101159467694E-3</v>
          </cell>
          <cell r="U50"/>
          <cell r="V50">
            <v>1.8718667956665342E-3</v>
          </cell>
          <cell r="W50">
            <v>1.807611229948681E-3</v>
          </cell>
          <cell r="X50">
            <v>2.2090302364627698E-3</v>
          </cell>
          <cell r="Y50">
            <v>1.6856713091154723E-3</v>
          </cell>
          <cell r="Z50">
            <v>1.1233345690355443E-3</v>
          </cell>
          <cell r="AA50">
            <v>0.12768360193808556</v>
          </cell>
          <cell r="AB50">
            <v>1.6170775858184345E-2</v>
          </cell>
          <cell r="AC50">
            <v>0.24689309533174394</v>
          </cell>
          <cell r="AD50">
            <v>0.24277751589342991</v>
          </cell>
          <cell r="AE50">
            <v>0.3915260394731343</v>
          </cell>
          <cell r="AF50">
            <v>0.72103090529727021</v>
          </cell>
          <cell r="AG50">
            <v>5.7406056574971845E-2</v>
          </cell>
          <cell r="AH50">
            <v>0.72947576092782451</v>
          </cell>
          <cell r="AI50">
            <v>0.13127961070583458</v>
          </cell>
          <cell r="AJ50">
            <v>6.4498209269821485E-2</v>
          </cell>
          <cell r="AK50">
            <v>6.6781401436013091E-2</v>
          </cell>
          <cell r="AL50">
            <v>0.59296032318066028</v>
          </cell>
          <cell r="AM50">
            <v>2.6997186335625803E-3</v>
          </cell>
          <cell r="AN50">
            <v>0</v>
          </cell>
          <cell r="AO50">
            <v>1.5290522200756451E-3</v>
          </cell>
          <cell r="AP50">
            <v>11952320</v>
          </cell>
          <cell r="AQ50">
            <v>10832612</v>
          </cell>
          <cell r="AR50">
            <v>11977513</v>
          </cell>
          <cell r="AS50">
            <v>11186376</v>
          </cell>
          <cell r="AT50">
            <v>10548437</v>
          </cell>
          <cell r="AU50">
            <v>10259401</v>
          </cell>
          <cell r="AV50">
            <v>9684410</v>
          </cell>
          <cell r="AW50">
            <v>11021603</v>
          </cell>
          <cell r="AX50">
            <v>11047315</v>
          </cell>
          <cell r="AY50">
            <v>10187423</v>
          </cell>
          <cell r="AZ50">
            <v>8963839</v>
          </cell>
          <cell r="BA50">
            <v>8466284</v>
          </cell>
          <cell r="BB50">
            <v>6913684</v>
          </cell>
          <cell r="BC50">
            <v>6607009</v>
          </cell>
          <cell r="BD50">
            <v>5620524</v>
          </cell>
          <cell r="BE50">
            <v>5360864</v>
          </cell>
          <cell r="BF50">
            <v>5343660</v>
          </cell>
          <cell r="BG50">
            <v>5165484</v>
          </cell>
          <cell r="BH50">
            <v>5090148</v>
          </cell>
          <cell r="BI50">
            <v>5121036</v>
          </cell>
          <cell r="BJ50">
            <v>5092123</v>
          </cell>
          <cell r="BK50">
            <v>5249639</v>
          </cell>
          <cell r="BL50">
            <v>5280693</v>
          </cell>
          <cell r="BM50">
            <v>5233522</v>
          </cell>
          <cell r="BN50">
            <v>5237919</v>
          </cell>
          <cell r="BO50">
            <v>5443993</v>
          </cell>
          <cell r="BP50">
            <v>5375994</v>
          </cell>
          <cell r="BQ50">
            <v>5677553</v>
          </cell>
          <cell r="BR50">
            <v>6288542</v>
          </cell>
          <cell r="BS50">
            <v>6192662</v>
          </cell>
          <cell r="BT50">
            <v>5836720</v>
          </cell>
          <cell r="BU50">
            <v>5936601</v>
          </cell>
          <cell r="BV50">
            <v>5906089</v>
          </cell>
          <cell r="BW50">
            <v>6153754</v>
          </cell>
          <cell r="BX50">
            <v>6204136</v>
          </cell>
          <cell r="BY50">
            <v>5765799</v>
          </cell>
          <cell r="BZ50">
            <v>1530383</v>
          </cell>
          <cell r="CA50">
            <v>1481412</v>
          </cell>
          <cell r="CB50">
            <v>1440100</v>
          </cell>
          <cell r="CC50">
            <v>1400069</v>
          </cell>
          <cell r="CD50">
            <v>1358025</v>
          </cell>
          <cell r="CE50">
            <v>1327137</v>
          </cell>
          <cell r="CF50">
            <v>1300810</v>
          </cell>
          <cell r="CG50">
            <v>1274338</v>
          </cell>
          <cell r="CH50">
            <v>1211034</v>
          </cell>
          <cell r="CI50">
            <v>1191351</v>
          </cell>
          <cell r="CJ50">
            <v>1183564</v>
          </cell>
          <cell r="CK50">
            <v>1155784</v>
          </cell>
          <cell r="CL50">
            <v>1220672</v>
          </cell>
          <cell r="CM50">
            <v>1218322</v>
          </cell>
          <cell r="CN50">
            <v>1192491</v>
          </cell>
          <cell r="CO50">
            <v>1157878</v>
          </cell>
          <cell r="CP50">
            <v>1061671</v>
          </cell>
          <cell r="CQ50">
            <v>1083394</v>
          </cell>
          <cell r="CR50">
            <v>1098966</v>
          </cell>
          <cell r="CS50">
            <v>1161853</v>
          </cell>
          <cell r="CT50">
            <v>1143420</v>
          </cell>
          <cell r="CU50">
            <v>1178364</v>
          </cell>
          <cell r="CV50">
            <v>1213931</v>
          </cell>
          <cell r="CW50">
            <v>1192109</v>
          </cell>
          <cell r="CX50">
            <v>1235641</v>
          </cell>
          <cell r="CY50">
            <v>1237851</v>
          </cell>
          <cell r="CZ50">
            <v>1252646</v>
          </cell>
          <cell r="DA50">
            <v>1263462</v>
          </cell>
          <cell r="DB50">
            <v>1197477</v>
          </cell>
          <cell r="DC50">
            <v>1193546</v>
          </cell>
          <cell r="DD50">
            <v>1211872</v>
          </cell>
          <cell r="DE50">
            <v>1233695</v>
          </cell>
          <cell r="DF50">
            <v>1233695</v>
          </cell>
          <cell r="DG50">
            <v>1216395</v>
          </cell>
          <cell r="DH50">
            <v>1169933</v>
          </cell>
          <cell r="DI50">
            <v>1175205</v>
          </cell>
          <cell r="DJ50"/>
          <cell r="DK50">
            <v>243566</v>
          </cell>
          <cell r="DL50">
            <v>378528</v>
          </cell>
          <cell r="DM50"/>
          <cell r="DN50">
            <v>622094</v>
          </cell>
          <cell r="DO50">
            <v>448549</v>
          </cell>
          <cell r="DP50">
            <v>255868</v>
          </cell>
          <cell r="DQ50">
            <v>94888</v>
          </cell>
          <cell r="DR50">
            <v>350756</v>
          </cell>
          <cell r="DS50">
            <v>140314</v>
          </cell>
          <cell r="DT50">
            <v>5854219</v>
          </cell>
        </row>
        <row r="51">
          <cell r="B51" t="str">
            <v>Spire Bank</v>
          </cell>
          <cell r="C51">
            <v>3.37026</v>
          </cell>
          <cell r="D51">
            <v>1.6694290000000001</v>
          </cell>
          <cell r="E51">
            <v>2.011155</v>
          </cell>
          <cell r="F51">
            <v>-1.0155940000000001</v>
          </cell>
          <cell r="G51">
            <v>-0.98784400000000006</v>
          </cell>
          <cell r="H51">
            <v>-0.213671</v>
          </cell>
          <cell r="I51">
            <v>2.219992</v>
          </cell>
          <cell r="J51">
            <v>9.6500000000000006E-3</v>
          </cell>
          <cell r="K51">
            <v>-0.62138599999999999</v>
          </cell>
          <cell r="L51"/>
          <cell r="M51">
            <v>2.4748638570368979E-4</v>
          </cell>
          <cell r="N51">
            <v>3.3757978709973832E-4</v>
          </cell>
          <cell r="O51">
            <v>4.3462748054179736E-4</v>
          </cell>
          <cell r="P51">
            <v>0</v>
          </cell>
          <cell r="Q51">
            <v>-3.4659805621460311E-4</v>
          </cell>
          <cell r="R51">
            <v>-2.3365803577224138E-4</v>
          </cell>
          <cell r="S51">
            <v>-1.4727627550347605E-4</v>
          </cell>
          <cell r="T51">
            <v>-1.2604298220518799E-4</v>
          </cell>
          <cell r="U51"/>
          <cell r="V51">
            <v>5.2782035510788648E-4</v>
          </cell>
          <cell r="W51">
            <v>5.1547074135798419E-4</v>
          </cell>
          <cell r="X51">
            <v>4.499910466961861E-4</v>
          </cell>
          <cell r="Y51">
            <v>-2.3535224469300303E-4</v>
          </cell>
          <cell r="Z51">
            <v>-3.4823040998693973E-3</v>
          </cell>
          <cell r="AA51">
            <v>-8.3957682916815397</v>
          </cell>
          <cell r="AB51">
            <v>-0.4955138970484968</v>
          </cell>
          <cell r="AC51">
            <v>-0.44497637829325515</v>
          </cell>
          <cell r="AD51">
            <v>-0.45747642333846256</v>
          </cell>
          <cell r="AE51">
            <v>0.49320066334991708</v>
          </cell>
          <cell r="AF51">
            <v>6.5095252902155885</v>
          </cell>
          <cell r="AG51">
            <v>0.63920222528194925</v>
          </cell>
          <cell r="AH51">
            <v>0.86510300047127819</v>
          </cell>
          <cell r="AI51">
            <v>0.14583509291699936</v>
          </cell>
          <cell r="AJ51">
            <v>6.269830023046459E-2</v>
          </cell>
          <cell r="AK51">
            <v>8.3136792686534774E-2</v>
          </cell>
          <cell r="AL51">
            <v>0.83008470257140798</v>
          </cell>
          <cell r="AM51">
            <v>3.309070052255127E-4</v>
          </cell>
          <cell r="AN51">
            <v>0</v>
          </cell>
          <cell r="AO51">
            <v>1.8389210706627111E-4</v>
          </cell>
          <cell r="AP51">
            <v>3370260</v>
          </cell>
          <cell r="AQ51">
            <v>3546067</v>
          </cell>
          <cell r="AR51">
            <v>3713690</v>
          </cell>
          <cell r="AS51">
            <v>0</v>
          </cell>
          <cell r="AT51">
            <v>4226650</v>
          </cell>
          <cell r="AU51">
            <v>4514148</v>
          </cell>
          <cell r="AV51">
            <v>4679366</v>
          </cell>
          <cell r="AW51">
            <v>5114288</v>
          </cell>
          <cell r="AX51">
            <v>6195518</v>
          </cell>
          <cell r="AY51">
            <v>6130265</v>
          </cell>
          <cell r="AZ51">
            <v>6535587</v>
          </cell>
          <cell r="BA51">
            <v>6860301</v>
          </cell>
          <cell r="BB51">
            <v>6663514</v>
          </cell>
          <cell r="BC51">
            <v>7377349</v>
          </cell>
          <cell r="BD51">
            <v>8516128</v>
          </cell>
          <cell r="BE51">
            <v>9223078</v>
          </cell>
          <cell r="BF51">
            <v>10827687</v>
          </cell>
          <cell r="BG51">
            <v>10965040</v>
          </cell>
          <cell r="BH51">
            <v>11203247</v>
          </cell>
          <cell r="BI51">
            <v>11147949</v>
          </cell>
          <cell r="BJ51">
            <v>11686475</v>
          </cell>
          <cell r="BK51">
            <v>13074106</v>
          </cell>
          <cell r="BL51">
            <v>13185616</v>
          </cell>
          <cell r="BM51">
            <v>13802498</v>
          </cell>
          <cell r="BN51">
            <v>14204005</v>
          </cell>
          <cell r="BO51">
            <v>14382397</v>
          </cell>
          <cell r="BP51">
            <v>15107721</v>
          </cell>
          <cell r="BQ51">
            <v>14469562</v>
          </cell>
          <cell r="BR51">
            <v>15826494</v>
          </cell>
          <cell r="BS51">
            <v>16857598</v>
          </cell>
          <cell r="BT51">
            <v>16800655</v>
          </cell>
          <cell r="BU51">
            <v>16589359</v>
          </cell>
          <cell r="BV51">
            <v>17019940</v>
          </cell>
          <cell r="BW51">
            <v>16250564</v>
          </cell>
          <cell r="BX51">
            <v>16544140</v>
          </cell>
          <cell r="BY51">
            <v>15562476</v>
          </cell>
          <cell r="BZ51">
            <v>-213671</v>
          </cell>
          <cell r="CA51">
            <v>9554</v>
          </cell>
          <cell r="CB51">
            <v>224483</v>
          </cell>
          <cell r="CC51">
            <v>412582</v>
          </cell>
          <cell r="CD51">
            <v>-2623862</v>
          </cell>
          <cell r="CE51">
            <v>-2324570</v>
          </cell>
          <cell r="CF51">
            <v>-2083344</v>
          </cell>
          <cell r="CG51">
            <v>-1819961</v>
          </cell>
          <cell r="CH51">
            <v>-1320406</v>
          </cell>
          <cell r="CI51">
            <v>-1098807</v>
          </cell>
          <cell r="CJ51">
            <v>-806676</v>
          </cell>
          <cell r="CK51">
            <v>-551990</v>
          </cell>
          <cell r="CL51">
            <v>-291997</v>
          </cell>
          <cell r="CM51">
            <v>1530</v>
          </cell>
          <cell r="CN51">
            <v>-923614</v>
          </cell>
          <cell r="CO51">
            <v>-1029954</v>
          </cell>
          <cell r="CP51">
            <v>551632</v>
          </cell>
          <cell r="CQ51">
            <v>768190</v>
          </cell>
          <cell r="CR51">
            <v>992269</v>
          </cell>
          <cell r="CS51">
            <v>1187760</v>
          </cell>
          <cell r="CT51">
            <v>1425436</v>
          </cell>
          <cell r="CU51">
            <v>1628858</v>
          </cell>
          <cell r="CV51">
            <v>1717309</v>
          </cell>
          <cell r="CW51">
            <v>1817222</v>
          </cell>
          <cell r="CX51">
            <v>2037416</v>
          </cell>
          <cell r="CY51">
            <v>2182475</v>
          </cell>
          <cell r="CZ51">
            <v>1933604</v>
          </cell>
          <cell r="DA51">
            <v>2068854</v>
          </cell>
          <cell r="DB51">
            <v>1993347</v>
          </cell>
          <cell r="DC51">
            <v>2106331</v>
          </cell>
          <cell r="DD51">
            <v>1718831</v>
          </cell>
          <cell r="DE51">
            <v>1154947</v>
          </cell>
          <cell r="DF51">
            <v>1154947</v>
          </cell>
          <cell r="DG51">
            <v>1526979</v>
          </cell>
          <cell r="DH51">
            <v>1408728</v>
          </cell>
          <cell r="DI51">
            <v>1371482</v>
          </cell>
          <cell r="DJ51"/>
          <cell r="DK51">
            <v>47584</v>
          </cell>
          <cell r="DL51">
            <v>48896</v>
          </cell>
          <cell r="DM51"/>
          <cell r="DN51">
            <v>96480</v>
          </cell>
          <cell r="DO51">
            <v>628039</v>
          </cell>
          <cell r="DP51">
            <v>2065109</v>
          </cell>
          <cell r="DQ51">
            <v>322016</v>
          </cell>
          <cell r="DR51">
            <v>2387125</v>
          </cell>
          <cell r="DS51">
            <v>-626254</v>
          </cell>
          <cell r="DT51">
            <v>1669429</v>
          </cell>
        </row>
        <row r="52">
          <cell r="B52" t="str">
            <v>Total - Tier 3</v>
          </cell>
          <cell r="C52">
            <v>567.1213170000002</v>
          </cell>
          <cell r="D52">
            <v>285.226268</v>
          </cell>
          <cell r="E52">
            <v>390.81496599999991</v>
          </cell>
          <cell r="F52">
            <v>56.827416999999997</v>
          </cell>
          <cell r="G52">
            <v>69.224363000000011</v>
          </cell>
          <cell r="H52">
            <v>83.932137999999995</v>
          </cell>
          <cell r="I52">
            <v>385.32757800000002</v>
          </cell>
          <cell r="J52">
            <v>2.7759379999999996</v>
          </cell>
          <cell r="K52">
            <v>3.513875999999998</v>
          </cell>
          <cell r="L52"/>
          <cell r="M52">
            <v>8.9570060781114083E-2</v>
          </cell>
          <cell r="N52">
            <v>8.9321716084034955E-2</v>
          </cell>
          <cell r="O52">
            <v>9.0845236289074843E-2</v>
          </cell>
          <cell r="P52">
            <v>8.9562388468517967E-2</v>
          </cell>
          <cell r="Q52">
            <v>8.9662209491995881E-2</v>
          </cell>
          <cell r="R52">
            <v>9.1204408296830894E-2</v>
          </cell>
          <cell r="S52">
            <v>9.1966849426351721E-2</v>
          </cell>
          <cell r="T52">
            <v>9.0288445383396934E-2</v>
          </cell>
          <cell r="U52">
            <v>0</v>
          </cell>
          <cell r="V52">
            <v>8.8817531860506976E-2</v>
          </cell>
          <cell r="W52">
            <v>8.8069511084766738E-2</v>
          </cell>
          <cell r="X52">
            <v>8.7443899458209018E-2</v>
          </cell>
          <cell r="Y52">
            <v>9.2448751024626158E-2</v>
          </cell>
          <cell r="Z52">
            <v>1.9692083183774148E-2</v>
          </cell>
          <cell r="AA52">
            <v>4.4626408673452279E-2</v>
          </cell>
          <cell r="AB52">
            <v>6.6163300486948348E-3</v>
          </cell>
          <cell r="AC52">
            <v>0.17965068412518351</v>
          </cell>
          <cell r="AD52">
            <v>0.14747819840707066</v>
          </cell>
          <cell r="AE52">
            <v>0.30643766141007595</v>
          </cell>
          <cell r="AF52">
            <v>0.77018097502769434</v>
          </cell>
          <cell r="AG52">
            <v>0.16418856546496088</v>
          </cell>
          <cell r="AH52">
            <v>0.56493722072103758</v>
          </cell>
          <cell r="AI52">
            <v>0.10628906533515259</v>
          </cell>
          <cell r="AJ52">
            <v>4.846378994847108E-2</v>
          </cell>
          <cell r="AK52">
            <v>5.7825275386681509E-2</v>
          </cell>
          <cell r="AL52">
            <v>0.72982432305317624</v>
          </cell>
          <cell r="AM52">
            <v>7.5815938192502777E-2</v>
          </cell>
          <cell r="AN52">
            <v>2.4430784797821296E-2</v>
          </cell>
          <cell r="AO52">
            <v>5.6479424439156427E-2</v>
          </cell>
          <cell r="AP52">
            <v>567121317</v>
          </cell>
          <cell r="AQ52">
            <v>563081624</v>
          </cell>
          <cell r="AR52">
            <v>560488961</v>
          </cell>
          <cell r="AS52">
            <v>541882206</v>
          </cell>
          <cell r="AT52">
            <v>529077294</v>
          </cell>
          <cell r="AU52">
            <v>523052390</v>
          </cell>
          <cell r="AV52">
            <v>516897668</v>
          </cell>
          <cell r="AW52">
            <v>517612527</v>
          </cell>
          <cell r="AX52">
            <v>476570875</v>
          </cell>
          <cell r="AY52">
            <v>476501338</v>
          </cell>
          <cell r="AZ52">
            <v>455114258</v>
          </cell>
          <cell r="BA52">
            <v>453055395</v>
          </cell>
          <cell r="BB52">
            <v>429636547</v>
          </cell>
          <cell r="BC52">
            <v>431309812</v>
          </cell>
          <cell r="BD52">
            <v>421866887</v>
          </cell>
          <cell r="BE52">
            <v>423956044</v>
          </cell>
          <cell r="BF52">
            <v>410947884</v>
          </cell>
          <cell r="BG52">
            <v>420498611</v>
          </cell>
          <cell r="BH52">
            <v>404009782</v>
          </cell>
          <cell r="BI52">
            <v>413750891</v>
          </cell>
          <cell r="BJ52">
            <v>409126309</v>
          </cell>
          <cell r="BK52">
            <v>419051226</v>
          </cell>
          <cell r="BL52">
            <v>409419179</v>
          </cell>
          <cell r="BM52">
            <v>405970076</v>
          </cell>
          <cell r="BN52">
            <v>414519602</v>
          </cell>
          <cell r="BO52">
            <v>408700759</v>
          </cell>
          <cell r="BP52">
            <v>414163443</v>
          </cell>
          <cell r="BQ52">
            <v>413506368</v>
          </cell>
          <cell r="BR52">
            <v>410124244</v>
          </cell>
          <cell r="BS52">
            <v>404440144</v>
          </cell>
          <cell r="BT52">
            <v>390673793</v>
          </cell>
          <cell r="BU52">
            <v>382621672</v>
          </cell>
          <cell r="BV52">
            <v>358363597</v>
          </cell>
          <cell r="BW52">
            <v>341990171</v>
          </cell>
          <cell r="BX52">
            <v>329980839</v>
          </cell>
          <cell r="BY52">
            <v>319172463</v>
          </cell>
          <cell r="BZ52">
            <v>83932138</v>
          </cell>
          <cell r="CA52">
            <v>79137947</v>
          </cell>
          <cell r="CB52">
            <v>80957305</v>
          </cell>
          <cell r="CC52">
            <v>80489189</v>
          </cell>
          <cell r="CD52">
            <v>77178812</v>
          </cell>
          <cell r="CE52">
            <v>77763092</v>
          </cell>
          <cell r="CF52">
            <v>76533943</v>
          </cell>
          <cell r="CG52">
            <v>75865394</v>
          </cell>
          <cell r="CH52">
            <v>75146500</v>
          </cell>
          <cell r="CI52">
            <v>72975961</v>
          </cell>
          <cell r="CJ52">
            <v>69805190</v>
          </cell>
          <cell r="CK52">
            <v>69699440</v>
          </cell>
          <cell r="CL52">
            <v>71696499</v>
          </cell>
          <cell r="CM52">
            <v>71670560</v>
          </cell>
          <cell r="CN52">
            <v>70330759</v>
          </cell>
          <cell r="CO52">
            <v>67952908</v>
          </cell>
          <cell r="CP52">
            <v>67947746</v>
          </cell>
          <cell r="CQ52">
            <v>69028440</v>
          </cell>
          <cell r="CR52">
            <v>70843549</v>
          </cell>
          <cell r="CS52">
            <v>74682041</v>
          </cell>
          <cell r="CT52">
            <v>75249051</v>
          </cell>
          <cell r="CU52">
            <v>74546628</v>
          </cell>
          <cell r="CV52">
            <v>91512918</v>
          </cell>
          <cell r="CW52">
            <v>71846469</v>
          </cell>
          <cell r="CX52">
            <v>70378124</v>
          </cell>
          <cell r="CY52">
            <v>69555263</v>
          </cell>
          <cell r="CZ52">
            <v>66091234</v>
          </cell>
          <cell r="DA52">
            <v>64997357</v>
          </cell>
          <cell r="DB52">
            <v>62851678</v>
          </cell>
          <cell r="DC52">
            <v>62796593</v>
          </cell>
          <cell r="DD52">
            <v>60155212</v>
          </cell>
          <cell r="DE52">
            <v>54952778</v>
          </cell>
          <cell r="DF52">
            <v>54526306</v>
          </cell>
          <cell r="DG52">
            <v>51217059</v>
          </cell>
          <cell r="DH52">
            <v>48413960</v>
          </cell>
          <cell r="DI52">
            <v>47172657</v>
          </cell>
          <cell r="DJ52">
            <v>0</v>
          </cell>
          <cell r="DK52">
            <v>8391150</v>
          </cell>
          <cell r="DL52">
            <v>18991744</v>
          </cell>
          <cell r="DM52">
            <v>0</v>
          </cell>
          <cell r="DN52">
            <v>27382894</v>
          </cell>
          <cell r="DO52">
            <v>21089784</v>
          </cell>
          <cell r="DP52">
            <v>29161417</v>
          </cell>
          <cell r="DQ52">
            <v>22457446</v>
          </cell>
          <cell r="DR52">
            <v>51618863</v>
          </cell>
          <cell r="DS52">
            <v>2751575</v>
          </cell>
          <cell r="DT52">
            <v>285226268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DK53"/>
          <cell r="DL53"/>
          <cell r="DO53"/>
          <cell r="DP53"/>
          <cell r="DQ53"/>
          <cell r="DT53"/>
        </row>
        <row r="54">
          <cell r="B54" t="str">
            <v>TOTAL/ Average</v>
          </cell>
          <cell r="C54">
            <v>6385.2406739999997</v>
          </cell>
          <cell r="D54">
            <v>3238.6493859999996</v>
          </cell>
          <cell r="E54">
            <v>4469.3222560000004</v>
          </cell>
          <cell r="F54">
            <v>791.57031800000004</v>
          </cell>
          <cell r="G54">
            <v>931.28655400000002</v>
          </cell>
          <cell r="H54">
            <v>907.87746799999991</v>
          </cell>
          <cell r="I54">
            <v>4918.6486859999995</v>
          </cell>
          <cell r="J54">
            <v>54.964167000000003</v>
          </cell>
          <cell r="K54">
            <v>178.44104999999996</v>
          </cell>
          <cell r="L54">
            <v>0</v>
          </cell>
          <cell r="M54">
            <v>0.99999999999999989</v>
          </cell>
          <cell r="N54">
            <v>1</v>
          </cell>
          <cell r="O54">
            <v>0.99999999999999967</v>
          </cell>
          <cell r="P54">
            <v>1</v>
          </cell>
          <cell r="Q54">
            <v>1</v>
          </cell>
          <cell r="R54">
            <v>0.99999999999999989</v>
          </cell>
          <cell r="S54">
            <v>1</v>
          </cell>
          <cell r="T54">
            <v>1</v>
          </cell>
          <cell r="U54"/>
          <cell r="V54">
            <v>0.99999999999999989</v>
          </cell>
          <cell r="W54">
            <v>1.0000000000000002</v>
          </cell>
          <cell r="X54">
            <v>1</v>
          </cell>
          <cell r="Y54">
            <v>1</v>
          </cell>
          <cell r="Z54">
            <v>1.0000000000000004</v>
          </cell>
          <cell r="AA54">
            <v>0.19946377542686214</v>
          </cell>
          <cell r="AB54">
            <v>2.8973868100005087E-2</v>
          </cell>
          <cell r="AC54">
            <v>0.18933788799568682</v>
          </cell>
          <cell r="AD54">
            <v>0.160932477298705</v>
          </cell>
          <cell r="AE54">
            <v>0.34415950263793738</v>
          </cell>
          <cell r="AF54">
            <v>0.43971454551058592</v>
          </cell>
          <cell r="AG54">
            <v>0.11905336324097059</v>
          </cell>
          <cell r="AH54">
            <v>0.557497393564239</v>
          </cell>
          <cell r="AI54">
            <v>0.10327930374539832</v>
          </cell>
          <cell r="AJ54">
            <v>3.3968309753596784E-2</v>
          </cell>
          <cell r="AK54">
            <v>6.9310993991801531E-2</v>
          </cell>
          <cell r="AL54">
            <v>0.72463993431043372</v>
          </cell>
          <cell r="AM54">
            <v>1.7607028185904525</v>
          </cell>
          <cell r="AN54">
            <v>1.7491014417266304</v>
          </cell>
          <cell r="AO54">
            <v>1.7461195750516039</v>
          </cell>
          <cell r="AP54">
            <v>6385240674</v>
          </cell>
          <cell r="AQ54">
            <v>6233991497</v>
          </cell>
          <cell r="AR54">
            <v>6098521279</v>
          </cell>
          <cell r="AS54">
            <v>6018291091</v>
          </cell>
          <cell r="AT54">
            <v>5797873831</v>
          </cell>
          <cell r="AU54">
            <v>5663284680</v>
          </cell>
          <cell r="AV54">
            <v>5508799112</v>
          </cell>
          <cell r="AW54">
            <v>5405746496</v>
          </cell>
          <cell r="AX54">
            <v>5216455108</v>
          </cell>
          <cell r="AY54">
            <v>5185805074</v>
          </cell>
          <cell r="AZ54">
            <v>4972082036</v>
          </cell>
          <cell r="BA54">
            <v>4809995893</v>
          </cell>
          <cell r="BB54">
            <v>4813759614</v>
          </cell>
          <cell r="BC54">
            <v>4634502440</v>
          </cell>
          <cell r="BD54">
            <v>4316544802</v>
          </cell>
          <cell r="BE54">
            <v>3971216582</v>
          </cell>
          <cell r="BF54">
            <v>4348797885</v>
          </cell>
          <cell r="BG54">
            <v>4010760709</v>
          </cell>
          <cell r="BH54">
            <v>3828579689</v>
          </cell>
          <cell r="BI54">
            <v>3810113858</v>
          </cell>
          <cell r="BJ54">
            <v>3787939032</v>
          </cell>
          <cell r="BK54">
            <v>3718328587</v>
          </cell>
          <cell r="BL54">
            <v>3614256609</v>
          </cell>
          <cell r="BM54">
            <v>3505329838</v>
          </cell>
          <cell r="BN54">
            <v>3543749847</v>
          </cell>
          <cell r="BO54">
            <v>3437789852</v>
          </cell>
          <cell r="BP54">
            <v>3325278228</v>
          </cell>
          <cell r="BQ54">
            <v>3295667304</v>
          </cell>
          <cell r="BR54">
            <v>3187533317</v>
          </cell>
          <cell r="BS54">
            <v>3154245533</v>
          </cell>
          <cell r="BT54">
            <v>2973920174</v>
          </cell>
          <cell r="BU54">
            <v>2863023794</v>
          </cell>
          <cell r="BV54">
            <v>2724462999</v>
          </cell>
          <cell r="BW54">
            <v>2624486759</v>
          </cell>
          <cell r="BX54">
            <v>2502841147</v>
          </cell>
          <cell r="BY54">
            <v>2433495538</v>
          </cell>
          <cell r="BZ54">
            <v>907877468</v>
          </cell>
          <cell r="CA54">
            <v>880887178</v>
          </cell>
          <cell r="CB54">
            <v>896499150</v>
          </cell>
          <cell r="CC54">
            <v>893844637</v>
          </cell>
          <cell r="CD54">
            <v>869920537</v>
          </cell>
          <cell r="CE54">
            <v>841471120</v>
          </cell>
          <cell r="CF54">
            <v>817116577</v>
          </cell>
          <cell r="CG54">
            <v>807463900</v>
          </cell>
          <cell r="CH54">
            <v>783669526</v>
          </cell>
          <cell r="CI54">
            <v>762970940</v>
          </cell>
          <cell r="CJ54">
            <v>745822239</v>
          </cell>
          <cell r="CK54">
            <v>728517618</v>
          </cell>
          <cell r="CL54">
            <v>733913548</v>
          </cell>
          <cell r="CM54">
            <v>652111456</v>
          </cell>
          <cell r="CN54">
            <v>683469643</v>
          </cell>
          <cell r="CO54">
            <v>621682040</v>
          </cell>
          <cell r="CP54">
            <v>640607064</v>
          </cell>
          <cell r="CQ54">
            <v>601342860</v>
          </cell>
          <cell r="CR54">
            <v>605028951</v>
          </cell>
          <cell r="CS54">
            <v>616240724</v>
          </cell>
          <cell r="CT54">
            <v>605814930</v>
          </cell>
          <cell r="CU54">
            <v>579790864</v>
          </cell>
          <cell r="CV54">
            <v>597340172</v>
          </cell>
          <cell r="CW54">
            <v>561821153</v>
          </cell>
          <cell r="CX54">
            <v>557486831</v>
          </cell>
          <cell r="CY54">
            <v>530770439</v>
          </cell>
          <cell r="CZ54">
            <v>513140413</v>
          </cell>
          <cell r="DA54">
            <v>507395372</v>
          </cell>
          <cell r="DB54">
            <v>491686154</v>
          </cell>
          <cell r="DC54">
            <v>488043270</v>
          </cell>
          <cell r="DD54">
            <v>477867067</v>
          </cell>
          <cell r="DE54">
            <v>452538251</v>
          </cell>
          <cell r="DF54">
            <v>452111779</v>
          </cell>
          <cell r="DG54">
            <v>439822307</v>
          </cell>
          <cell r="DH54">
            <v>411596767</v>
          </cell>
          <cell r="DI54">
            <v>395141595</v>
          </cell>
          <cell r="DJ54">
            <v>0</v>
          </cell>
          <cell r="DK54">
            <v>140411734</v>
          </cell>
          <cell r="DL54">
            <v>267572741</v>
          </cell>
          <cell r="DM54">
            <v>0</v>
          </cell>
          <cell r="DN54">
            <v>407984475</v>
          </cell>
          <cell r="DO54">
            <v>179396708</v>
          </cell>
          <cell r="DP54">
            <v>230236698</v>
          </cell>
          <cell r="DQ54">
            <v>182745857</v>
          </cell>
          <cell r="DR54">
            <v>412982555</v>
          </cell>
          <cell r="DS54">
            <v>134766860</v>
          </cell>
          <cell r="DT54">
            <v>3238649386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</row>
        <row r="57">
          <cell r="B57" t="str">
            <v>Sep 2022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6</v>
          </cell>
          <cell r="G57">
            <v>8</v>
          </cell>
          <cell r="H57">
            <v>5</v>
          </cell>
          <cell r="I57">
            <v>9</v>
          </cell>
          <cell r="J57">
            <v>9</v>
          </cell>
          <cell r="K57">
            <v>9</v>
          </cell>
          <cell r="L57" t="e">
            <v>#N/A</v>
          </cell>
          <cell r="M57">
            <v>7</v>
          </cell>
          <cell r="N57"/>
          <cell r="O57"/>
          <cell r="P57"/>
          <cell r="Q57"/>
          <cell r="R57"/>
          <cell r="S57"/>
          <cell r="T57"/>
          <cell r="U57" t="e">
            <v>#N/A</v>
          </cell>
          <cell r="V57">
            <v>8</v>
          </cell>
          <cell r="W57">
            <v>8</v>
          </cell>
          <cell r="X57">
            <v>8</v>
          </cell>
          <cell r="Y57">
            <v>5</v>
          </cell>
          <cell r="Z57">
            <v>9</v>
          </cell>
          <cell r="AA57">
            <v>9</v>
          </cell>
          <cell r="AB57">
            <v>9</v>
          </cell>
          <cell r="AC57">
            <v>2</v>
          </cell>
          <cell r="AD57">
            <v>1</v>
          </cell>
          <cell r="AE57">
            <v>9</v>
          </cell>
          <cell r="AF57">
            <v>4</v>
          </cell>
          <cell r="AG57">
            <v>8</v>
          </cell>
          <cell r="AH57">
            <v>9</v>
          </cell>
          <cell r="AI57">
            <v>9</v>
          </cell>
          <cell r="AJ57">
            <v>9</v>
          </cell>
          <cell r="AK57">
            <v>9</v>
          </cell>
          <cell r="AL57">
            <v>7</v>
          </cell>
          <cell r="AM57">
            <v>9</v>
          </cell>
          <cell r="AN57">
            <v>8</v>
          </cell>
          <cell r="AO57">
            <v>9</v>
          </cell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</row>
        <row r="58">
          <cell r="B58" t="str">
            <v>Jun 2022 (Ranking out of 9 banks)</v>
          </cell>
          <cell r="C58">
            <v>7</v>
          </cell>
          <cell r="D58">
            <v>8</v>
          </cell>
          <cell r="E58">
            <v>8</v>
          </cell>
          <cell r="F58">
            <v>5</v>
          </cell>
          <cell r="G58">
            <v>7</v>
          </cell>
          <cell r="H58">
            <v>5</v>
          </cell>
          <cell r="I58">
            <v>9</v>
          </cell>
          <cell r="J58">
            <v>9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/>
          <cell r="T58"/>
          <cell r="U58" t="e">
            <v>#N/A</v>
          </cell>
          <cell r="V58">
            <v>7</v>
          </cell>
          <cell r="W58">
            <v>8</v>
          </cell>
          <cell r="X58">
            <v>8</v>
          </cell>
          <cell r="Y58">
            <v>5</v>
          </cell>
          <cell r="Z58">
            <v>9</v>
          </cell>
          <cell r="AA58">
            <v>9</v>
          </cell>
          <cell r="AB58">
            <v>9</v>
          </cell>
          <cell r="AC58">
            <v>1</v>
          </cell>
          <cell r="AD58">
            <v>1</v>
          </cell>
          <cell r="AE58">
            <v>9</v>
          </cell>
          <cell r="AF58">
            <v>5</v>
          </cell>
          <cell r="AG58">
            <v>8</v>
          </cell>
          <cell r="AH58">
            <v>8</v>
          </cell>
          <cell r="AI58">
            <v>9</v>
          </cell>
          <cell r="AJ58">
            <v>9</v>
          </cell>
          <cell r="AK58">
            <v>9</v>
          </cell>
          <cell r="AL58">
            <v>7</v>
          </cell>
          <cell r="AM58">
            <v>9</v>
          </cell>
          <cell r="AN58">
            <v>5</v>
          </cell>
          <cell r="AO58">
            <v>9</v>
          </cell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</row>
        <row r="59">
          <cell r="B59" t="str">
            <v>Mar 2022 (Ranking out of 9 banks)</v>
          </cell>
          <cell r="C59">
            <v>9</v>
          </cell>
          <cell r="D59">
            <v>9</v>
          </cell>
          <cell r="E59">
            <v>9</v>
          </cell>
          <cell r="F59">
            <v>7</v>
          </cell>
          <cell r="G59">
            <v>9</v>
          </cell>
          <cell r="H59">
            <v>6</v>
          </cell>
          <cell r="I59">
            <v>9</v>
          </cell>
          <cell r="J59">
            <v>9</v>
          </cell>
          <cell r="K59">
            <v>9</v>
          </cell>
          <cell r="L59">
            <v>1</v>
          </cell>
          <cell r="M59"/>
          <cell r="N59"/>
          <cell r="O59">
            <v>7</v>
          </cell>
          <cell r="P59"/>
          <cell r="Q59"/>
          <cell r="R59"/>
          <cell r="S59"/>
          <cell r="T59"/>
          <cell r="U59">
            <v>1</v>
          </cell>
          <cell r="V59">
            <v>9</v>
          </cell>
          <cell r="W59">
            <v>9</v>
          </cell>
          <cell r="X59">
            <v>9</v>
          </cell>
          <cell r="Y59">
            <v>6</v>
          </cell>
          <cell r="Z59">
            <v>9</v>
          </cell>
          <cell r="AA59">
            <v>9</v>
          </cell>
          <cell r="AB59">
            <v>9</v>
          </cell>
          <cell r="AC59">
            <v>2</v>
          </cell>
          <cell r="AD59">
            <v>1</v>
          </cell>
          <cell r="AE59">
            <v>9</v>
          </cell>
          <cell r="AF59">
            <v>4</v>
          </cell>
          <cell r="AG59">
            <v>9</v>
          </cell>
          <cell r="AH59">
            <v>9</v>
          </cell>
          <cell r="AI59">
            <v>9</v>
          </cell>
          <cell r="AJ59">
            <v>9</v>
          </cell>
          <cell r="AK59">
            <v>9</v>
          </cell>
          <cell r="AL59">
            <v>8</v>
          </cell>
          <cell r="AM59">
            <v>9</v>
          </cell>
          <cell r="AN59">
            <v>9</v>
          </cell>
          <cell r="AO59">
            <v>9</v>
          </cell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</row>
        <row r="60">
          <cell r="B60" t="str">
            <v>Dec 2021 (Ranking out of 9 banks)</v>
          </cell>
          <cell r="C60">
            <v>7</v>
          </cell>
          <cell r="D60">
            <v>8</v>
          </cell>
          <cell r="E60">
            <v>9</v>
          </cell>
          <cell r="F60">
            <v>5</v>
          </cell>
          <cell r="G60">
            <v>6</v>
          </cell>
          <cell r="H60">
            <v>5</v>
          </cell>
          <cell r="I60">
            <v>8</v>
          </cell>
          <cell r="J60">
            <v>8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/>
          <cell r="S60"/>
          <cell r="T60"/>
          <cell r="U60" t="e">
            <v>#N/A</v>
          </cell>
          <cell r="V60">
            <v>7</v>
          </cell>
          <cell r="W60">
            <v>8</v>
          </cell>
          <cell r="X60">
            <v>9</v>
          </cell>
          <cell r="Y60">
            <v>5</v>
          </cell>
          <cell r="Z60">
            <v>9</v>
          </cell>
          <cell r="AA60">
            <v>9</v>
          </cell>
          <cell r="AB60">
            <v>9</v>
          </cell>
          <cell r="AC60">
            <v>2</v>
          </cell>
          <cell r="AD60">
            <v>1</v>
          </cell>
          <cell r="AE60">
            <v>9</v>
          </cell>
          <cell r="AF60">
            <v>4</v>
          </cell>
          <cell r="AG60">
            <v>9</v>
          </cell>
          <cell r="AH60">
            <v>9</v>
          </cell>
          <cell r="AI60">
            <v>9</v>
          </cell>
          <cell r="AJ60">
            <v>9</v>
          </cell>
          <cell r="AK60">
            <v>9</v>
          </cell>
          <cell r="AL60">
            <v>7</v>
          </cell>
          <cell r="AM60">
            <v>9</v>
          </cell>
          <cell r="AN60">
            <v>7</v>
          </cell>
          <cell r="AO60">
            <v>9</v>
          </cell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</row>
        <row r="61">
          <cell r="B61" t="str">
            <v>Sep 2021 (Ranking out of 9 banks)</v>
          </cell>
          <cell r="C61">
            <v>7</v>
          </cell>
          <cell r="D61">
            <v>8</v>
          </cell>
          <cell r="E61">
            <v>7</v>
          </cell>
          <cell r="F61">
            <v>5</v>
          </cell>
          <cell r="G61">
            <v>6</v>
          </cell>
          <cell r="H61">
            <v>5</v>
          </cell>
          <cell r="I61">
            <v>9</v>
          </cell>
          <cell r="J61">
            <v>8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/>
          <cell r="S61"/>
          <cell r="T61"/>
          <cell r="U61" t="e">
            <v>#N/A</v>
          </cell>
          <cell r="V61">
            <v>7</v>
          </cell>
          <cell r="W61">
            <v>8</v>
          </cell>
          <cell r="X61">
            <v>7</v>
          </cell>
          <cell r="Y61"/>
          <cell r="Z61">
            <v>9</v>
          </cell>
          <cell r="AA61">
            <v>9</v>
          </cell>
          <cell r="AB61">
            <v>9</v>
          </cell>
          <cell r="AC61">
            <v>1</v>
          </cell>
          <cell r="AD61">
            <v>1</v>
          </cell>
          <cell r="AE61">
            <v>9</v>
          </cell>
          <cell r="AF61">
            <v>3</v>
          </cell>
          <cell r="AG61">
            <v>8</v>
          </cell>
          <cell r="AH61">
            <v>9</v>
          </cell>
          <cell r="AI61">
            <v>9</v>
          </cell>
          <cell r="AJ61">
            <v>9</v>
          </cell>
          <cell r="AK61">
            <v>9</v>
          </cell>
          <cell r="AL61">
            <v>7</v>
          </cell>
          <cell r="AM61">
            <v>9</v>
          </cell>
          <cell r="AN61">
            <v>7</v>
          </cell>
          <cell r="AO61">
            <v>7</v>
          </cell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</row>
        <row r="62">
          <cell r="B62" t="str">
            <v>Jun 2021 (Ranking out of 9 banks)</v>
          </cell>
          <cell r="C62">
            <v>8</v>
          </cell>
          <cell r="D62">
            <v>8</v>
          </cell>
          <cell r="E62">
            <v>8</v>
          </cell>
          <cell r="F62">
            <v>5</v>
          </cell>
          <cell r="G62">
            <v>6</v>
          </cell>
          <cell r="H62">
            <v>5</v>
          </cell>
          <cell r="I62">
            <v>9</v>
          </cell>
          <cell r="J62">
            <v>8</v>
          </cell>
          <cell r="K62">
            <v>9</v>
          </cell>
          <cell r="L62" t="e">
            <v>#N/A</v>
          </cell>
          <cell r="M62"/>
          <cell r="N62"/>
          <cell r="O62"/>
          <cell r="P62"/>
          <cell r="Q62"/>
          <cell r="R62">
            <v>7</v>
          </cell>
          <cell r="S62"/>
          <cell r="T62"/>
          <cell r="U62" t="e">
            <v>#N/A</v>
          </cell>
          <cell r="V62">
            <v>8</v>
          </cell>
          <cell r="W62">
            <v>8</v>
          </cell>
          <cell r="X62">
            <v>8</v>
          </cell>
          <cell r="Y62"/>
          <cell r="Z62">
            <v>9</v>
          </cell>
          <cell r="AA62">
            <v>9</v>
          </cell>
          <cell r="AB62">
            <v>9</v>
          </cell>
          <cell r="AC62">
            <v>1</v>
          </cell>
          <cell r="AD62">
            <v>1</v>
          </cell>
          <cell r="AE62">
            <v>9</v>
          </cell>
          <cell r="AF62">
            <v>1</v>
          </cell>
          <cell r="AG62">
            <v>6</v>
          </cell>
          <cell r="AH62">
            <v>9</v>
          </cell>
          <cell r="AI62">
            <v>9</v>
          </cell>
          <cell r="AJ62">
            <v>9</v>
          </cell>
          <cell r="AK62">
            <v>9</v>
          </cell>
          <cell r="AL62">
            <v>7</v>
          </cell>
          <cell r="AM62">
            <v>9</v>
          </cell>
          <cell r="AN62">
            <v>5</v>
          </cell>
          <cell r="AO62">
            <v>8</v>
          </cell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</row>
        <row r="63">
          <cell r="B63" t="str">
            <v>Mar 2021 (Ranking out of 9 banks)</v>
          </cell>
          <cell r="C63">
            <v>8</v>
          </cell>
          <cell r="D63">
            <v>7</v>
          </cell>
          <cell r="E63">
            <v>9</v>
          </cell>
          <cell r="F63">
            <v>5</v>
          </cell>
          <cell r="G63">
            <v>6</v>
          </cell>
          <cell r="H63">
            <v>5</v>
          </cell>
          <cell r="I63">
            <v>8</v>
          </cell>
          <cell r="J63">
            <v>8</v>
          </cell>
          <cell r="K63">
            <v>8</v>
          </cell>
          <cell r="L63" t="e">
            <v>#N/A</v>
          </cell>
          <cell r="M63"/>
          <cell r="N63"/>
          <cell r="O63"/>
          <cell r="P63"/>
          <cell r="Q63"/>
          <cell r="R63"/>
          <cell r="S63">
            <v>7</v>
          </cell>
          <cell r="T63"/>
          <cell r="U63" t="e">
            <v>#N/A</v>
          </cell>
          <cell r="V63">
            <v>8</v>
          </cell>
          <cell r="W63">
            <v>7</v>
          </cell>
          <cell r="X63">
            <v>9</v>
          </cell>
          <cell r="Y63"/>
          <cell r="Z63">
            <v>8</v>
          </cell>
          <cell r="AA63">
            <v>8</v>
          </cell>
          <cell r="AB63">
            <v>8</v>
          </cell>
          <cell r="AC63">
            <v>1</v>
          </cell>
          <cell r="AD63">
            <v>1</v>
          </cell>
          <cell r="AE63">
            <v>9</v>
          </cell>
          <cell r="AF63">
            <v>1</v>
          </cell>
          <cell r="AG63">
            <v>5</v>
          </cell>
          <cell r="AH63">
            <v>8</v>
          </cell>
          <cell r="AI63">
            <v>9</v>
          </cell>
          <cell r="AJ63">
            <v>9</v>
          </cell>
          <cell r="AK63">
            <v>9</v>
          </cell>
          <cell r="AL63">
            <v>5</v>
          </cell>
          <cell r="AM63">
            <v>8</v>
          </cell>
          <cell r="AN63">
            <v>5</v>
          </cell>
          <cell r="AO63">
            <v>8</v>
          </cell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</row>
        <row r="64">
          <cell r="B64" t="str">
            <v>Dec 2020 (Ranking out of 9 banks)</v>
          </cell>
          <cell r="C64">
            <v>8</v>
          </cell>
          <cell r="D64">
            <v>7</v>
          </cell>
          <cell r="E64">
            <v>9</v>
          </cell>
          <cell r="F64">
            <v>5</v>
          </cell>
          <cell r="G64">
            <v>6</v>
          </cell>
          <cell r="H64">
            <v>5</v>
          </cell>
          <cell r="I64">
            <v>8</v>
          </cell>
          <cell r="J64">
            <v>8</v>
          </cell>
          <cell r="K64">
            <v>9</v>
          </cell>
          <cell r="L64" t="e">
            <v>#N/A</v>
          </cell>
          <cell r="M64"/>
          <cell r="N64"/>
          <cell r="O64"/>
          <cell r="P64"/>
          <cell r="Q64"/>
          <cell r="R64"/>
          <cell r="S64"/>
          <cell r="T64">
            <v>7</v>
          </cell>
          <cell r="U64" t="e">
            <v>#N/A</v>
          </cell>
          <cell r="V64">
            <v>8</v>
          </cell>
          <cell r="W64">
            <v>7</v>
          </cell>
          <cell r="X64">
            <v>9</v>
          </cell>
          <cell r="Y64"/>
          <cell r="Z64">
            <v>9</v>
          </cell>
          <cell r="AA64">
            <v>9</v>
          </cell>
          <cell r="AB64">
            <v>8</v>
          </cell>
          <cell r="AC64">
            <v>1</v>
          </cell>
          <cell r="AD64">
            <v>1</v>
          </cell>
          <cell r="AE64">
            <v>9</v>
          </cell>
          <cell r="AF64">
            <v>5</v>
          </cell>
          <cell r="AG64">
            <v>6</v>
          </cell>
          <cell r="AH64">
            <v>8</v>
          </cell>
          <cell r="AI64">
            <v>9</v>
          </cell>
          <cell r="AJ64">
            <v>9</v>
          </cell>
          <cell r="AK64">
            <v>9</v>
          </cell>
          <cell r="AL64">
            <v>4</v>
          </cell>
          <cell r="AM64">
            <v>8</v>
          </cell>
          <cell r="AN64">
            <v>5</v>
          </cell>
          <cell r="AO64">
            <v>8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</row>
        <row r="66">
          <cell r="B66" t="str">
            <v>Sep 2022 (Ranking out of 39 banks)</v>
          </cell>
          <cell r="C66">
            <v>8</v>
          </cell>
          <cell r="D66">
            <v>8</v>
          </cell>
          <cell r="E66">
            <v>8</v>
          </cell>
          <cell r="F66">
            <v>6</v>
          </cell>
          <cell r="G66">
            <v>8</v>
          </cell>
          <cell r="H66">
            <v>5</v>
          </cell>
          <cell r="I66">
            <v>9</v>
          </cell>
          <cell r="J66">
            <v>10</v>
          </cell>
          <cell r="K66">
            <v>10</v>
          </cell>
          <cell r="L66" t="e">
            <v>#N/A</v>
          </cell>
          <cell r="M66">
            <v>7</v>
          </cell>
          <cell r="N66"/>
          <cell r="O66"/>
          <cell r="P66"/>
          <cell r="Q66"/>
          <cell r="R66"/>
          <cell r="S66"/>
          <cell r="T66"/>
          <cell r="U66" t="e">
            <v>#REF!</v>
          </cell>
          <cell r="V66">
            <v>8</v>
          </cell>
          <cell r="W66">
            <v>8</v>
          </cell>
          <cell r="X66">
            <v>8</v>
          </cell>
          <cell r="Y66">
            <v>5</v>
          </cell>
          <cell r="Z66">
            <v>10</v>
          </cell>
          <cell r="AA66">
            <v>20</v>
          </cell>
          <cell r="AB66">
            <v>19</v>
          </cell>
          <cell r="AC66">
            <v>14</v>
          </cell>
          <cell r="AD66">
            <v>14</v>
          </cell>
          <cell r="AE66">
            <v>23</v>
          </cell>
          <cell r="AF66">
            <v>8</v>
          </cell>
          <cell r="AG66">
            <v>25</v>
          </cell>
          <cell r="AH66">
            <v>31</v>
          </cell>
          <cell r="AI66">
            <v>35</v>
          </cell>
          <cell r="AJ66">
            <v>21</v>
          </cell>
          <cell r="AK66">
            <v>33</v>
          </cell>
          <cell r="AL66">
            <v>18</v>
          </cell>
          <cell r="AM66">
            <v>9</v>
          </cell>
          <cell r="AN66">
            <v>10</v>
          </cell>
          <cell r="AO66">
            <v>10</v>
          </cell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</row>
        <row r="67">
          <cell r="B67" t="str">
            <v>Jun 2022 (Ranking out of 39 banks)</v>
          </cell>
          <cell r="C67">
            <v>7</v>
          </cell>
          <cell r="D67">
            <v>8</v>
          </cell>
          <cell r="E67">
            <v>9</v>
          </cell>
          <cell r="F67">
            <v>5</v>
          </cell>
          <cell r="G67">
            <v>6</v>
          </cell>
          <cell r="H67">
            <v>5</v>
          </cell>
          <cell r="I67">
            <v>9</v>
          </cell>
          <cell r="J67">
            <v>9</v>
          </cell>
          <cell r="K67">
            <v>8</v>
          </cell>
          <cell r="L67" t="e">
            <v>#REF!</v>
          </cell>
          <cell r="M67"/>
          <cell r="N67">
            <v>7</v>
          </cell>
          <cell r="O67"/>
          <cell r="P67"/>
          <cell r="Q67"/>
          <cell r="R67"/>
          <cell r="S67"/>
          <cell r="T67"/>
          <cell r="U67" t="e">
            <v>#REF!</v>
          </cell>
          <cell r="V67">
            <v>7</v>
          </cell>
          <cell r="W67">
            <v>8</v>
          </cell>
          <cell r="X67">
            <v>9</v>
          </cell>
          <cell r="Y67">
            <v>5</v>
          </cell>
          <cell r="Z67">
            <v>8</v>
          </cell>
          <cell r="AA67">
            <v>17</v>
          </cell>
          <cell r="AB67">
            <v>18</v>
          </cell>
          <cell r="AC67">
            <v>13</v>
          </cell>
          <cell r="AD67">
            <v>12</v>
          </cell>
          <cell r="AE67">
            <v>26</v>
          </cell>
          <cell r="AF67">
            <v>7</v>
          </cell>
          <cell r="AG67">
            <v>25</v>
          </cell>
          <cell r="AH67">
            <v>33</v>
          </cell>
          <cell r="AI67">
            <v>33</v>
          </cell>
          <cell r="AJ67">
            <v>21</v>
          </cell>
          <cell r="AK67">
            <v>31</v>
          </cell>
          <cell r="AL67">
            <v>19</v>
          </cell>
          <cell r="AM67">
            <v>9</v>
          </cell>
          <cell r="AN67">
            <v>5</v>
          </cell>
          <cell r="AO67">
            <v>8</v>
          </cell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</row>
        <row r="68">
          <cell r="B68" t="str">
            <v>Mar 2022 (Ranking out of 39 banks)</v>
          </cell>
          <cell r="C68">
            <v>7</v>
          </cell>
          <cell r="D68">
            <v>4.1184820000000002</v>
          </cell>
          <cell r="E68">
            <v>9</v>
          </cell>
          <cell r="F68">
            <v>4</v>
          </cell>
          <cell r="G68">
            <v>4</v>
          </cell>
          <cell r="H68">
            <v>3</v>
          </cell>
          <cell r="I68">
            <v>8.271096</v>
          </cell>
          <cell r="J68">
            <v>8</v>
          </cell>
          <cell r="K68">
            <v>8</v>
          </cell>
          <cell r="L68" t="e">
            <v>#REF!</v>
          </cell>
          <cell r="M68"/>
          <cell r="N68"/>
          <cell r="O68">
            <v>7</v>
          </cell>
          <cell r="P68"/>
          <cell r="Q68"/>
          <cell r="R68"/>
          <cell r="S68"/>
          <cell r="T68"/>
          <cell r="U68" t="e">
            <v>#REF!</v>
          </cell>
          <cell r="V68">
            <v>7</v>
          </cell>
          <cell r="W68">
            <v>8</v>
          </cell>
          <cell r="X68">
            <v>9</v>
          </cell>
          <cell r="Y68">
            <v>5</v>
          </cell>
          <cell r="Z68">
            <v>11</v>
          </cell>
          <cell r="AA68">
            <v>28</v>
          </cell>
          <cell r="AB68">
            <v>25</v>
          </cell>
          <cell r="AC68">
            <v>13</v>
          </cell>
          <cell r="AD68">
            <v>12</v>
          </cell>
          <cell r="AE68">
            <v>24</v>
          </cell>
          <cell r="AF68">
            <v>12</v>
          </cell>
          <cell r="AG68">
            <v>13</v>
          </cell>
          <cell r="AH68">
            <v>34</v>
          </cell>
          <cell r="AI68">
            <v>35</v>
          </cell>
          <cell r="AJ68">
            <v>19</v>
          </cell>
          <cell r="AK68">
            <v>33</v>
          </cell>
          <cell r="AL68">
            <v>19</v>
          </cell>
          <cell r="AM68">
            <v>9</v>
          </cell>
          <cell r="AN68">
            <v>7</v>
          </cell>
          <cell r="AO68">
            <v>9</v>
          </cell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</row>
        <row r="69">
          <cell r="B69" t="str">
            <v>Dec 2021 (Ranking out of 38 banks)</v>
          </cell>
          <cell r="C69">
            <v>7</v>
          </cell>
          <cell r="D69">
            <v>8</v>
          </cell>
          <cell r="E69">
            <v>9</v>
          </cell>
          <cell r="F69">
            <v>5</v>
          </cell>
          <cell r="G69">
            <v>6</v>
          </cell>
          <cell r="H69">
            <v>5</v>
          </cell>
          <cell r="I69">
            <v>8</v>
          </cell>
          <cell r="J69">
            <v>9</v>
          </cell>
          <cell r="K69">
            <v>11</v>
          </cell>
          <cell r="L69" t="e">
            <v>#REF!</v>
          </cell>
          <cell r="M69"/>
          <cell r="N69"/>
          <cell r="O69"/>
          <cell r="P69">
            <v>7</v>
          </cell>
          <cell r="Q69"/>
          <cell r="R69"/>
          <cell r="S69"/>
          <cell r="T69"/>
          <cell r="U69" t="e">
            <v>#REF!</v>
          </cell>
          <cell r="V69">
            <v>7</v>
          </cell>
          <cell r="W69">
            <v>8</v>
          </cell>
          <cell r="X69">
            <v>9</v>
          </cell>
          <cell r="Y69">
            <v>5</v>
          </cell>
          <cell r="Z69">
            <v>11</v>
          </cell>
          <cell r="AA69">
            <v>28</v>
          </cell>
          <cell r="AB69">
            <v>25</v>
          </cell>
          <cell r="AC69">
            <v>13</v>
          </cell>
          <cell r="AD69">
            <v>12</v>
          </cell>
          <cell r="AE69">
            <v>24</v>
          </cell>
          <cell r="AF69">
            <v>12</v>
          </cell>
          <cell r="AG69">
            <v>13</v>
          </cell>
          <cell r="AH69">
            <v>34</v>
          </cell>
          <cell r="AI69">
            <v>35</v>
          </cell>
          <cell r="AJ69">
            <v>19</v>
          </cell>
          <cell r="AK69">
            <v>33</v>
          </cell>
          <cell r="AL69">
            <v>19</v>
          </cell>
          <cell r="AM69">
            <v>9</v>
          </cell>
          <cell r="AN69">
            <v>7</v>
          </cell>
          <cell r="AO69">
            <v>9</v>
          </cell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</row>
        <row r="70">
          <cell r="B70" t="str">
            <v>Sep 2021 (Ranking out of 39 banks)</v>
          </cell>
          <cell r="C70">
            <v>7</v>
          </cell>
          <cell r="D70">
            <v>8</v>
          </cell>
          <cell r="E70">
            <v>7</v>
          </cell>
          <cell r="F70">
            <v>5</v>
          </cell>
          <cell r="G70">
            <v>6</v>
          </cell>
          <cell r="H70">
            <v>5</v>
          </cell>
          <cell r="I70">
            <v>9</v>
          </cell>
          <cell r="J70">
            <v>9</v>
          </cell>
          <cell r="K70">
            <v>9</v>
          </cell>
          <cell r="L70" t="e">
            <v>#REF!</v>
          </cell>
          <cell r="M70"/>
          <cell r="N70"/>
          <cell r="O70"/>
          <cell r="P70"/>
          <cell r="Q70">
            <v>7</v>
          </cell>
          <cell r="R70"/>
          <cell r="S70"/>
          <cell r="T70"/>
          <cell r="U70" t="e">
            <v>#REF!</v>
          </cell>
          <cell r="V70">
            <v>7</v>
          </cell>
          <cell r="W70">
            <v>8</v>
          </cell>
          <cell r="X70">
            <v>7</v>
          </cell>
          <cell r="Y70"/>
          <cell r="Z70">
            <v>9</v>
          </cell>
          <cell r="AA70">
            <v>21</v>
          </cell>
          <cell r="AB70">
            <v>17</v>
          </cell>
          <cell r="AC70">
            <v>11</v>
          </cell>
          <cell r="AD70">
            <v>12</v>
          </cell>
          <cell r="AE70">
            <v>24</v>
          </cell>
          <cell r="AF70">
            <v>7</v>
          </cell>
          <cell r="AG70">
            <v>24</v>
          </cell>
          <cell r="AH70">
            <v>35</v>
          </cell>
          <cell r="AI70">
            <v>33</v>
          </cell>
          <cell r="AJ70">
            <v>21</v>
          </cell>
          <cell r="AK70">
            <v>31</v>
          </cell>
          <cell r="AL70">
            <v>21</v>
          </cell>
          <cell r="AM70">
            <v>10</v>
          </cell>
          <cell r="AN70">
            <v>7</v>
          </cell>
          <cell r="AO70">
            <v>8</v>
          </cell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</row>
        <row r="71">
          <cell r="B71" t="str">
            <v>Jun 2021 (Ranking out of 39 banks)</v>
          </cell>
          <cell r="C71">
            <v>8</v>
          </cell>
          <cell r="D71">
            <v>8</v>
          </cell>
          <cell r="E71">
            <v>8</v>
          </cell>
          <cell r="F71">
            <v>5</v>
          </cell>
          <cell r="G71">
            <v>7</v>
          </cell>
          <cell r="H71">
            <v>5</v>
          </cell>
          <cell r="I71">
            <v>9</v>
          </cell>
          <cell r="J71">
            <v>9</v>
          </cell>
          <cell r="K71">
            <v>9</v>
          </cell>
          <cell r="L71" t="e">
            <v>#REF!</v>
          </cell>
          <cell r="M71"/>
          <cell r="N71"/>
          <cell r="O71"/>
          <cell r="P71"/>
          <cell r="Q71"/>
          <cell r="R71">
            <v>7</v>
          </cell>
          <cell r="S71"/>
          <cell r="T71"/>
          <cell r="U71" t="e">
            <v>#REF!</v>
          </cell>
          <cell r="V71">
            <v>8</v>
          </cell>
          <cell r="W71">
            <v>8</v>
          </cell>
          <cell r="X71">
            <v>8</v>
          </cell>
          <cell r="Y71"/>
          <cell r="Z71">
            <v>9</v>
          </cell>
          <cell r="AA71">
            <v>22</v>
          </cell>
          <cell r="AB71">
            <v>17</v>
          </cell>
          <cell r="AC71">
            <v>13</v>
          </cell>
          <cell r="AD71">
            <v>15</v>
          </cell>
          <cell r="AE71">
            <v>24</v>
          </cell>
          <cell r="AF71">
            <v>5</v>
          </cell>
          <cell r="AG71">
            <v>23</v>
          </cell>
          <cell r="AH71">
            <v>32</v>
          </cell>
          <cell r="AI71">
            <v>33</v>
          </cell>
          <cell r="AJ71">
            <v>22</v>
          </cell>
          <cell r="AK71">
            <v>29</v>
          </cell>
          <cell r="AL71">
            <v>22</v>
          </cell>
          <cell r="AM71">
            <v>9</v>
          </cell>
          <cell r="AN71">
            <v>5</v>
          </cell>
          <cell r="AO71">
            <v>8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</row>
        <row r="72">
          <cell r="B72" t="str">
            <v>Mar 2021 (Ranking out of 39 banks)</v>
          </cell>
          <cell r="C72">
            <v>8</v>
          </cell>
          <cell r="D72">
            <v>7</v>
          </cell>
          <cell r="E72">
            <v>9</v>
          </cell>
          <cell r="F72">
            <v>5</v>
          </cell>
          <cell r="G72">
            <v>6</v>
          </cell>
          <cell r="H72">
            <v>5</v>
          </cell>
          <cell r="I72">
            <v>8</v>
          </cell>
          <cell r="J72">
            <v>8</v>
          </cell>
          <cell r="K72">
            <v>8</v>
          </cell>
          <cell r="L72" t="e">
            <v>#REF!</v>
          </cell>
          <cell r="M72"/>
          <cell r="N72"/>
          <cell r="O72"/>
          <cell r="P72"/>
          <cell r="Q72"/>
          <cell r="R72"/>
          <cell r="S72">
            <v>7</v>
          </cell>
          <cell r="T72"/>
          <cell r="U72" t="e">
            <v>#REF!</v>
          </cell>
          <cell r="V72">
            <v>8</v>
          </cell>
          <cell r="W72">
            <v>7</v>
          </cell>
          <cell r="X72">
            <v>9</v>
          </cell>
          <cell r="Y72"/>
          <cell r="Z72">
            <v>8</v>
          </cell>
          <cell r="AA72">
            <v>17</v>
          </cell>
          <cell r="AB72">
            <v>13</v>
          </cell>
          <cell r="AC72">
            <v>14</v>
          </cell>
          <cell r="AD72">
            <v>13</v>
          </cell>
          <cell r="AE72">
            <v>27</v>
          </cell>
          <cell r="AF72">
            <v>4</v>
          </cell>
          <cell r="AG72">
            <v>21</v>
          </cell>
          <cell r="AH72">
            <v>15</v>
          </cell>
          <cell r="AI72">
            <v>31</v>
          </cell>
          <cell r="AJ72">
            <v>18</v>
          </cell>
          <cell r="AK72">
            <v>30</v>
          </cell>
          <cell r="AL72">
            <v>18</v>
          </cell>
          <cell r="AM72">
            <v>8</v>
          </cell>
          <cell r="AN72">
            <v>5</v>
          </cell>
          <cell r="AO72">
            <v>8</v>
          </cell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</row>
        <row r="73">
          <cell r="B73" t="str">
            <v>Dec 2020 (Ranking out of 38 banks)</v>
          </cell>
          <cell r="C73">
            <v>8</v>
          </cell>
          <cell r="D73">
            <v>7</v>
          </cell>
          <cell r="E73">
            <v>9</v>
          </cell>
          <cell r="F73">
            <v>5</v>
          </cell>
          <cell r="G73">
            <v>6</v>
          </cell>
          <cell r="H73">
            <v>5</v>
          </cell>
          <cell r="I73">
            <v>8</v>
          </cell>
          <cell r="J73">
            <v>9</v>
          </cell>
          <cell r="K73">
            <v>11</v>
          </cell>
          <cell r="L73" t="e">
            <v>#REF!</v>
          </cell>
          <cell r="M73"/>
          <cell r="N73"/>
          <cell r="O73"/>
          <cell r="P73"/>
          <cell r="Q73"/>
          <cell r="R73"/>
          <cell r="S73"/>
          <cell r="T73">
            <v>7</v>
          </cell>
          <cell r="U73" t="e">
            <v>#REF!</v>
          </cell>
          <cell r="V73">
            <v>8</v>
          </cell>
          <cell r="W73">
            <v>7</v>
          </cell>
          <cell r="X73">
            <v>9</v>
          </cell>
          <cell r="Y73"/>
          <cell r="Z73">
            <v>11</v>
          </cell>
          <cell r="AA73">
            <v>21</v>
          </cell>
          <cell r="AB73">
            <v>18</v>
          </cell>
          <cell r="AC73">
            <v>12</v>
          </cell>
          <cell r="AD73">
            <v>13</v>
          </cell>
          <cell r="AE73">
            <v>24</v>
          </cell>
          <cell r="AF73">
            <v>9</v>
          </cell>
          <cell r="AG73">
            <v>20</v>
          </cell>
          <cell r="AH73">
            <v>26</v>
          </cell>
          <cell r="AI73">
            <v>35</v>
          </cell>
          <cell r="AJ73">
            <v>21</v>
          </cell>
          <cell r="AK73">
            <v>33</v>
          </cell>
          <cell r="AL73">
            <v>14</v>
          </cell>
          <cell r="AM73">
            <v>8</v>
          </cell>
          <cell r="AN73">
            <v>5</v>
          </cell>
          <cell r="AO73">
            <v>8</v>
          </cell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</row>
        <row r="76">
          <cell r="F76"/>
        </row>
      </sheetData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Dec_22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 t="str">
            <v>Figures in KShs billions, except where otherwise indicated</v>
          </cell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W1"/>
        </row>
        <row r="2">
          <cell r="B2" t="str">
            <v>Kenya Banking Industry analysis as at 31 December 2022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W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/>
          <cell r="U3"/>
          <cell r="V3"/>
          <cell r="W3" t="str">
            <v>Market share on:</v>
          </cell>
          <cell r="X3"/>
          <cell r="Y3"/>
          <cell r="Z3"/>
          <cell r="AA3"/>
          <cell r="AB3" t="str">
            <v>Key ratios as at 31 December 2022</v>
          </cell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 t="str">
            <v>Market share on off balance sheet items:</v>
          </cell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 t="str">
            <v>ok</v>
          </cell>
          <cell r="BZ3" t="str">
            <v>ok</v>
          </cell>
          <cell r="CA3" t="str">
            <v>ok</v>
          </cell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 t="str">
            <v>ok</v>
          </cell>
          <cell r="DI3" t="str">
            <v>ok</v>
          </cell>
          <cell r="DK3"/>
          <cell r="DL3"/>
          <cell r="DM3"/>
          <cell r="DN3" t="str">
            <v>ok</v>
          </cell>
          <cell r="DO3" t="str">
            <v>ok</v>
          </cell>
          <cell r="DP3"/>
          <cell r="DQ3"/>
          <cell r="DR3" t="str">
            <v>ok</v>
          </cell>
          <cell r="DS3" t="str">
            <v>ok</v>
          </cell>
          <cell r="DT3" t="str">
            <v>ok</v>
          </cell>
          <cell r="DU3" t="str">
            <v>ok</v>
          </cell>
          <cell r="DW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Dec- 22</v>
          </cell>
          <cell r="N4" t="str">
            <v>Sep- 22</v>
          </cell>
          <cell r="O4" t="str">
            <v>Jun- 22</v>
          </cell>
          <cell r="P4" t="str">
            <v>Mar- 22</v>
          </cell>
          <cell r="Q4" t="str">
            <v>Dec- 21</v>
          </cell>
          <cell r="R4" t="str">
            <v>Sep- 21</v>
          </cell>
          <cell r="S4" t="str">
            <v>Jun- 21</v>
          </cell>
          <cell r="T4" t="str">
            <v>Mar- 21</v>
          </cell>
          <cell r="U4" t="str">
            <v>Dec- 20</v>
          </cell>
          <cell r="V4"/>
          <cell r="W4" t="str">
            <v>Assets</v>
          </cell>
          <cell r="X4" t="str">
            <v xml:space="preserve"> Advances</v>
          </cell>
          <cell r="Y4" t="str">
            <v>Deposits</v>
          </cell>
          <cell r="Z4" t="str">
            <v>Equity</v>
          </cell>
          <cell r="AA4" t="str">
            <v xml:space="preserve">PBT </v>
          </cell>
          <cell r="AB4" t="str">
            <v>Annualised ROE</v>
          </cell>
          <cell r="AC4" t="str">
            <v>Annualised ROA</v>
          </cell>
          <cell r="AD4" t="str">
            <v>Total capital/ TRWA</v>
          </cell>
          <cell r="AE4" t="str">
            <v>Core capital/ TRWA</v>
          </cell>
          <cell r="AF4" t="str">
            <v>Fee income/Total income</v>
          </cell>
          <cell r="AG4" t="str">
            <v>Cost
/Income</v>
          </cell>
          <cell r="AH4" t="str">
            <v>NPA ratio</v>
          </cell>
          <cell r="AI4" t="str">
            <v>Coverarge ratio (Specific provision/NPL)</v>
          </cell>
          <cell r="AJ4" t="str">
            <v>Yield on Loans</v>
          </cell>
          <cell r="AK4" t="str">
            <v>Cost of customer deposits</v>
          </cell>
          <cell r="AL4" t="str">
            <v>Spread</v>
          </cell>
          <cell r="AM4" t="str">
            <v>Advances to Deposits ratio</v>
          </cell>
          <cell r="AN4" t="str">
            <v>Letter of credit, guarantees, acceptances</v>
          </cell>
          <cell r="AO4" t="str">
            <v>Forwards swaps &amp; options</v>
          </cell>
          <cell r="AP4" t="str">
            <v>Overall off balance sheet items</v>
          </cell>
          <cell r="AQ4" t="str">
            <v>Total assets Dec 22</v>
          </cell>
          <cell r="AR4" t="str">
            <v>Total assets Sep 22</v>
          </cell>
          <cell r="AS4" t="str">
            <v>Total assets Jun 22</v>
          </cell>
          <cell r="AT4" t="str">
            <v>Total assets Mar 22</v>
          </cell>
          <cell r="AU4" t="str">
            <v>Total assets Dec 21</v>
          </cell>
          <cell r="AV4" t="str">
            <v>Total assets Sep 21</v>
          </cell>
          <cell r="AW4" t="str">
            <v>Total assets Jun 21</v>
          </cell>
          <cell r="AX4" t="str">
            <v>Total assets Mar 21</v>
          </cell>
          <cell r="AY4" t="str">
            <v>Total assets Dec 20</v>
          </cell>
          <cell r="AZ4" t="str">
            <v>Total assets Sep 20</v>
          </cell>
          <cell r="BA4" t="str">
            <v>Total assets Jun 20</v>
          </cell>
          <cell r="BB4" t="str">
            <v>Total assets Mar 20</v>
          </cell>
          <cell r="BC4" t="str">
            <v>Total assets Dec 19</v>
          </cell>
          <cell r="BD4" t="str">
            <v>Total assets Sep 19</v>
          </cell>
          <cell r="BE4" t="str">
            <v>Total assets Jun 19</v>
          </cell>
          <cell r="BF4" t="str">
            <v>Total assets Mar 19</v>
          </cell>
          <cell r="BG4" t="str">
            <v>Total assets Dec 18</v>
          </cell>
          <cell r="BH4" t="str">
            <v>Total assets Sep 18</v>
          </cell>
          <cell r="BI4" t="str">
            <v>Total assets Jun 18</v>
          </cell>
          <cell r="BJ4" t="str">
            <v>Total assets Mar 18</v>
          </cell>
          <cell r="BK4" t="str">
            <v>Total assets Dec 17</v>
          </cell>
          <cell r="BL4" t="str">
            <v>Total assets Sep 17</v>
          </cell>
          <cell r="BM4" t="str">
            <v>Total assets Jun 17</v>
          </cell>
          <cell r="BN4" t="str">
            <v>Total assets Mar 17</v>
          </cell>
          <cell r="BO4" t="str">
            <v>Total assets Dec 16</v>
          </cell>
          <cell r="BP4" t="str">
            <v>Total assets Sep 16</v>
          </cell>
          <cell r="BQ4" t="str">
            <v>Total assets Jun 16</v>
          </cell>
          <cell r="BR4" t="str">
            <v>Total assets Mar 16</v>
          </cell>
          <cell r="BS4" t="str">
            <v>Total assets Dec 15</v>
          </cell>
          <cell r="BT4" t="str">
            <v>Total assets Sep 15</v>
          </cell>
          <cell r="BU4" t="str">
            <v>Total assets June 15</v>
          </cell>
          <cell r="BV4" t="str">
            <v>Total assets Mar 15</v>
          </cell>
          <cell r="BW4" t="str">
            <v>Total assets Dec 14</v>
          </cell>
          <cell r="BX4" t="str">
            <v>Total assets Sep 14</v>
          </cell>
          <cell r="BY4" t="str">
            <v>Total assets June 14</v>
          </cell>
          <cell r="BZ4" t="str">
            <v>Total assets Mar 14</v>
          </cell>
          <cell r="CA4" t="str">
            <v>Total assets Dec 13</v>
          </cell>
          <cell r="CB4" t="str">
            <v>Total Equity Dec 22</v>
          </cell>
          <cell r="CC4" t="str">
            <v>Total Equity Sep 22</v>
          </cell>
          <cell r="CD4" t="str">
            <v>Total Equity Jun 22</v>
          </cell>
          <cell r="CE4" t="str">
            <v>Total Equity Mar 22</v>
          </cell>
          <cell r="CF4" t="str">
            <v>Total Equity Dec 21</v>
          </cell>
          <cell r="CG4" t="str">
            <v>Total Equity Sep 21</v>
          </cell>
          <cell r="CH4" t="str">
            <v>Total Equity Jun 21</v>
          </cell>
          <cell r="CI4" t="str">
            <v>Total Equity Mar 21</v>
          </cell>
          <cell r="CJ4" t="str">
            <v>Total Equity Dec 20</v>
          </cell>
          <cell r="CK4" t="str">
            <v>Total Equity Sep 20</v>
          </cell>
          <cell r="CL4" t="str">
            <v>Total Equity Jun 20</v>
          </cell>
          <cell r="CM4" t="str">
            <v>Total Equity Mar 20</v>
          </cell>
          <cell r="CN4" t="str">
            <v>Total Equity Dec 19</v>
          </cell>
          <cell r="CO4" t="str">
            <v>Total Equity Sep 19</v>
          </cell>
          <cell r="CP4" t="str">
            <v>Total Equity Jun 19</v>
          </cell>
          <cell r="CQ4" t="str">
            <v>Total Equity Mar 19</v>
          </cell>
          <cell r="CR4" t="str">
            <v>Total Equity Dec 18</v>
          </cell>
          <cell r="CS4" t="str">
            <v>Total Equity Sep 18</v>
          </cell>
          <cell r="CT4" t="str">
            <v>Total Equity Jun 18</v>
          </cell>
          <cell r="CU4" t="str">
            <v>Total Equity Mar 18</v>
          </cell>
          <cell r="CV4" t="str">
            <v>Total Equity Dec 17</v>
          </cell>
          <cell r="CW4" t="str">
            <v>Total Equity Sep 17</v>
          </cell>
          <cell r="CX4" t="str">
            <v>Total Equity Jun 17</v>
          </cell>
          <cell r="CY4" t="str">
            <v>Total Equity Mar 17</v>
          </cell>
          <cell r="CZ4" t="str">
            <v>Total Equity Dec 16</v>
          </cell>
          <cell r="DA4" t="str">
            <v>Total Equity Sep 16</v>
          </cell>
          <cell r="DB4" t="str">
            <v>Total Equity Jun 16</v>
          </cell>
          <cell r="DC4" t="str">
            <v>Total Equity March 16</v>
          </cell>
          <cell r="DD4" t="str">
            <v>Total Equity December 15</v>
          </cell>
          <cell r="DE4" t="str">
            <v>Total Equity September 15</v>
          </cell>
          <cell r="DF4" t="str">
            <v>Total Equity June 15</v>
          </cell>
          <cell r="DG4" t="str">
            <v>Total Equity Mar 15</v>
          </cell>
          <cell r="DH4" t="str">
            <v>Total equity Dec 14</v>
          </cell>
          <cell r="DI4" t="str">
            <v>Total equity Sep 14</v>
          </cell>
          <cell r="DJ4" t="str">
            <v>Total equity June 14</v>
          </cell>
          <cell r="DK4" t="str">
            <v>Total equity Mar 14</v>
          </cell>
          <cell r="DL4" t="str">
            <v>Total equity Dec 13</v>
          </cell>
          <cell r="DM4"/>
          <cell r="DN4" t="str">
            <v>Fee income Dec 2022</v>
          </cell>
          <cell r="DO4" t="str">
            <v>Net Interest income Dec 2022</v>
          </cell>
          <cell r="DP4"/>
          <cell r="DQ4" t="str">
            <v>Total operating income</v>
          </cell>
          <cell r="DR4" t="str">
            <v>Total expenses Dec 2022</v>
          </cell>
          <cell r="DS4" t="str">
            <v>Specific Provision Dec 2022</v>
          </cell>
          <cell r="DT4" t="str">
            <v>Net non performing loans
Dec 2022</v>
          </cell>
          <cell r="DU4" t="str">
            <v>Total NPA</v>
          </cell>
          <cell r="DV4" t="str">
            <v>Profit after tax
Dec 2022</v>
          </cell>
          <cell r="DW4" t="str">
            <v>Advances - Dec 2022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 t="str">
            <v>CBK Min = 14.5%</v>
          </cell>
          <cell r="AE5" t="str">
            <v>CBK Min = 10.5%</v>
          </cell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W5"/>
        </row>
        <row r="6">
          <cell r="B6" t="str">
            <v>Kenya Commercial Bank</v>
          </cell>
          <cell r="C6">
            <v>971.35276099999999</v>
          </cell>
          <cell r="D6">
            <v>613.89218100000005</v>
          </cell>
          <cell r="E6">
            <v>694.51558299999999</v>
          </cell>
          <cell r="F6">
            <v>85.964035999999993</v>
          </cell>
          <cell r="G6">
            <v>120.750384</v>
          </cell>
          <cell r="H6">
            <v>123.394335</v>
          </cell>
          <cell r="I6">
            <v>792.14282200000002</v>
          </cell>
          <cell r="J6">
            <v>8.9169889999999992</v>
          </cell>
          <cell r="K6">
            <v>48.910949000000002</v>
          </cell>
          <cell r="L6"/>
          <cell r="M6">
            <v>0.14508944695757497</v>
          </cell>
          <cell r="N6">
            <v>0.15212194170026438</v>
          </cell>
          <cell r="O6">
            <v>0.14812595434352188</v>
          </cell>
          <cell r="P6">
            <v>0.14250393938598777</v>
          </cell>
          <cell r="Q6">
            <v>0.14070505508572417</v>
          </cell>
          <cell r="R6">
            <v>0.14469508644614684</v>
          </cell>
          <cell r="S6">
            <v>0.14052453190335235</v>
          </cell>
          <cell r="T6">
            <v>0.13610643523528132</v>
          </cell>
          <cell r="U6">
            <v>0.13885407675221295</v>
          </cell>
          <cell r="V6"/>
          <cell r="W6">
            <v>0.14864870689825982</v>
          </cell>
          <cell r="X6">
            <v>0.18497695478088938</v>
          </cell>
          <cell r="Y6">
            <v>0.15146314702387426</v>
          </cell>
          <cell r="Z6">
            <v>0.13515648695059085</v>
          </cell>
          <cell r="AA6">
            <v>0.20302011360645655</v>
          </cell>
          <cell r="AB6">
            <v>0.28101627795409556</v>
          </cell>
          <cell r="AC6">
            <v>3.8644035856455573E-2</v>
          </cell>
          <cell r="AD6">
            <v>0.15243511731272116</v>
          </cell>
          <cell r="AE6">
            <v>0.10852087983699484</v>
          </cell>
          <cell r="AF6">
            <v>0.33820849954386151</v>
          </cell>
          <cell r="AG6">
            <v>0.38036584274805152</v>
          </cell>
          <cell r="AH6">
            <v>0.17780680416739852</v>
          </cell>
          <cell r="AI6">
            <v>0.4396233331097319</v>
          </cell>
          <cell r="AJ6">
            <v>0.10431576995809667</v>
          </cell>
          <cell r="AK6">
            <v>2.7042528846199562E-2</v>
          </cell>
          <cell r="AL6">
            <v>7.7273241111897109E-2</v>
          </cell>
          <cell r="AM6">
            <v>0.8839141928943588</v>
          </cell>
          <cell r="AN6">
            <v>0.15522545018091596</v>
          </cell>
          <cell r="AO6">
            <v>1.0264097157324868E-2</v>
          </cell>
          <cell r="AP6">
            <v>9.5835344845764711E-2</v>
          </cell>
          <cell r="AQ6">
            <v>971352761</v>
          </cell>
          <cell r="AR6">
            <v>939598625</v>
          </cell>
          <cell r="AS6">
            <v>887840368</v>
          </cell>
          <cell r="AT6">
            <v>858479952</v>
          </cell>
          <cell r="AU6">
            <v>826394924</v>
          </cell>
          <cell r="AV6">
            <v>818813291</v>
          </cell>
          <cell r="AW6">
            <v>779882254</v>
          </cell>
          <cell r="AX6">
            <v>744461528</v>
          </cell>
          <cell r="AY6">
            <v>758345431</v>
          </cell>
          <cell r="AZ6">
            <v>739376221</v>
          </cell>
          <cell r="BA6">
            <v>730292814</v>
          </cell>
          <cell r="BB6">
            <v>728913837</v>
          </cell>
          <cell r="BC6">
            <v>674301720</v>
          </cell>
          <cell r="BD6">
            <v>667693686</v>
          </cell>
          <cell r="BE6">
            <v>653058422</v>
          </cell>
          <cell r="BF6">
            <v>635446081</v>
          </cell>
          <cell r="BG6">
            <v>621722876</v>
          </cell>
          <cell r="BH6">
            <v>594008882</v>
          </cell>
          <cell r="BI6">
            <v>582710853</v>
          </cell>
          <cell r="BJ6">
            <v>560903987</v>
          </cell>
          <cell r="BK6">
            <v>555630311</v>
          </cell>
          <cell r="BL6">
            <v>551343268</v>
          </cell>
          <cell r="BM6">
            <v>539972430</v>
          </cell>
          <cell r="BN6">
            <v>520535661</v>
          </cell>
          <cell r="BO6">
            <v>504775429</v>
          </cell>
          <cell r="BP6">
            <v>480228078</v>
          </cell>
          <cell r="BQ6">
            <v>468119269</v>
          </cell>
          <cell r="BR6">
            <v>467040289</v>
          </cell>
          <cell r="BS6">
            <v>467741173</v>
          </cell>
          <cell r="BT6">
            <v>454775641</v>
          </cell>
          <cell r="BU6">
            <v>428373929</v>
          </cell>
          <cell r="BV6">
            <v>392112176</v>
          </cell>
          <cell r="BW6">
            <v>376969401</v>
          </cell>
          <cell r="BX6">
            <v>354654696</v>
          </cell>
          <cell r="BY6">
            <v>357832852</v>
          </cell>
          <cell r="BZ6">
            <v>344881270</v>
          </cell>
          <cell r="CA6">
            <v>323312544</v>
          </cell>
          <cell r="CB6">
            <v>123394335</v>
          </cell>
          <cell r="CC6">
            <v>142196574</v>
          </cell>
          <cell r="CD6">
            <v>133185552</v>
          </cell>
          <cell r="CE6">
            <v>125794631</v>
          </cell>
          <cell r="CF6">
            <v>123823465</v>
          </cell>
          <cell r="CG6">
            <v>123352469</v>
          </cell>
          <cell r="CH6">
            <v>115200527</v>
          </cell>
          <cell r="CI6">
            <v>106850003</v>
          </cell>
          <cell r="CJ6">
            <v>111270544</v>
          </cell>
          <cell r="CK6">
            <v>104134722</v>
          </cell>
          <cell r="CL6">
            <v>101108298</v>
          </cell>
          <cell r="CM6">
            <v>98172727</v>
          </cell>
          <cell r="CN6">
            <v>92607634</v>
          </cell>
          <cell r="CO6">
            <v>103799988</v>
          </cell>
          <cell r="CP6">
            <v>100669405</v>
          </cell>
          <cell r="CQ6">
            <v>102602551</v>
          </cell>
          <cell r="CR6">
            <v>97788946</v>
          </cell>
          <cell r="CS6">
            <v>86547811</v>
          </cell>
          <cell r="CT6">
            <v>83188923</v>
          </cell>
          <cell r="CU6">
            <v>77025627</v>
          </cell>
          <cell r="CV6">
            <v>88990915</v>
          </cell>
          <cell r="CW6">
            <v>87543545</v>
          </cell>
          <cell r="CX6">
            <v>82387611</v>
          </cell>
          <cell r="CY6">
            <v>76498794</v>
          </cell>
          <cell r="CZ6">
            <v>80989888</v>
          </cell>
          <cell r="DA6">
            <v>79112934</v>
          </cell>
          <cell r="DB6">
            <v>71821971</v>
          </cell>
          <cell r="DC6">
            <v>65237685</v>
          </cell>
          <cell r="DD6">
            <v>80885958</v>
          </cell>
          <cell r="DE6">
            <v>75806174</v>
          </cell>
          <cell r="DF6">
            <v>73434331</v>
          </cell>
          <cell r="DG6">
            <v>75829560</v>
          </cell>
          <cell r="DH6">
            <v>72167339</v>
          </cell>
          <cell r="DI6">
            <v>72167339</v>
          </cell>
          <cell r="DJ6">
            <v>68163363</v>
          </cell>
          <cell r="DK6">
            <v>65596612</v>
          </cell>
          <cell r="DL6">
            <v>62390636</v>
          </cell>
          <cell r="DM6"/>
          <cell r="DN6">
            <v>31368954</v>
          </cell>
          <cell r="DO6">
            <v>61381388</v>
          </cell>
          <cell r="DP6"/>
          <cell r="DQ6">
            <v>92750342</v>
          </cell>
          <cell r="DR6">
            <v>35279062</v>
          </cell>
          <cell r="DS6">
            <v>52055838</v>
          </cell>
          <cell r="DT6">
            <v>66354251</v>
          </cell>
          <cell r="DU6">
            <v>118410089</v>
          </cell>
          <cell r="DV6">
            <v>34736113</v>
          </cell>
          <cell r="DW6">
            <v>613892181</v>
          </cell>
        </row>
        <row r="7">
          <cell r="B7" t="str">
            <v>Equity Bank</v>
          </cell>
          <cell r="C7">
            <v>894.01175999999998</v>
          </cell>
          <cell r="D7">
            <v>429.82138300000003</v>
          </cell>
          <cell r="E7">
            <v>517.21750399999996</v>
          </cell>
          <cell r="F7">
            <v>121.149261</v>
          </cell>
          <cell r="G7">
            <v>158.38211899999999</v>
          </cell>
          <cell r="H7">
            <v>97.527390999999994</v>
          </cell>
          <cell r="I7">
            <v>768.31522500000005</v>
          </cell>
          <cell r="J7">
            <v>6.4834839999999998</v>
          </cell>
          <cell r="K7">
            <v>42.002054999999999</v>
          </cell>
          <cell r="L7"/>
          <cell r="M7">
            <v>0.11881134600705828</v>
          </cell>
          <cell r="N7">
            <v>0.11837412642990669</v>
          </cell>
          <cell r="O7">
            <v>0.1196569799915172</v>
          </cell>
          <cell r="P7">
            <v>0.12153575545279194</v>
          </cell>
          <cell r="Q7">
            <v>0.12494849754122125</v>
          </cell>
          <cell r="R7">
            <v>0.12236315584745419</v>
          </cell>
          <cell r="S7">
            <v>0.12064824364634706</v>
          </cell>
          <cell r="T7">
            <v>0.11467226858348667</v>
          </cell>
          <cell r="U7">
            <v>0.11682192262465463</v>
          </cell>
          <cell r="V7"/>
          <cell r="W7">
            <v>0.13681300698525259</v>
          </cell>
          <cell r="X7">
            <v>0.12951305292329554</v>
          </cell>
          <cell r="Y7">
            <v>0.11279716793866849</v>
          </cell>
          <cell r="Z7">
            <v>0.10682386309725379</v>
          </cell>
          <cell r="AA7">
            <v>0.17434259919603351</v>
          </cell>
          <cell r="AB7">
            <v>0.32750759865005036</v>
          </cell>
          <cell r="AC7">
            <v>3.7702744239844488E-2</v>
          </cell>
          <cell r="AD7">
            <v>0.20614210658131885</v>
          </cell>
          <cell r="AE7">
            <v>0.1576817132577322</v>
          </cell>
          <cell r="AF7">
            <v>0.32041234590268258</v>
          </cell>
          <cell r="AG7">
            <v>0.42014931011540269</v>
          </cell>
          <cell r="AH7">
            <v>6.6960076282214342E-2</v>
          </cell>
          <cell r="AI7">
            <v>0.65561526588207275</v>
          </cell>
          <cell r="AJ7">
            <v>0.11754646543763904</v>
          </cell>
          <cell r="AK7">
            <v>3.266506986616418E-2</v>
          </cell>
          <cell r="AL7">
            <v>8.4881395571474866E-2</v>
          </cell>
          <cell r="AM7">
            <v>0.83102636642397942</v>
          </cell>
          <cell r="AN7">
            <v>0.1576035571099321</v>
          </cell>
          <cell r="AO7">
            <v>2.9850112158685303E-2</v>
          </cell>
          <cell r="AP7">
            <v>0.10498539174905686</v>
          </cell>
          <cell r="AQ7">
            <v>894011760</v>
          </cell>
          <cell r="AR7">
            <v>877793921</v>
          </cell>
          <cell r="AS7">
            <v>865752093</v>
          </cell>
          <cell r="AT7">
            <v>841956762</v>
          </cell>
          <cell r="AU7">
            <v>877414892</v>
          </cell>
          <cell r="AV7">
            <v>800267712</v>
          </cell>
          <cell r="AW7">
            <v>774729987</v>
          </cell>
          <cell r="AX7">
            <v>717976633</v>
          </cell>
          <cell r="AY7">
            <v>667649767</v>
          </cell>
          <cell r="AZ7">
            <v>598932121</v>
          </cell>
          <cell r="BA7">
            <v>562011143</v>
          </cell>
          <cell r="BB7">
            <v>530686258</v>
          </cell>
          <cell r="BC7">
            <v>507525237</v>
          </cell>
          <cell r="BD7">
            <v>511829030</v>
          </cell>
          <cell r="BE7">
            <v>482709421</v>
          </cell>
          <cell r="BF7">
            <v>465244098</v>
          </cell>
          <cell r="BG7">
            <v>438508784</v>
          </cell>
          <cell r="BH7">
            <v>424255993</v>
          </cell>
          <cell r="BI7">
            <v>410372609</v>
          </cell>
          <cell r="BJ7">
            <v>402181727</v>
          </cell>
          <cell r="BK7">
            <v>406402486</v>
          </cell>
          <cell r="BL7">
            <v>405535402</v>
          </cell>
          <cell r="BM7">
            <v>399529870</v>
          </cell>
          <cell r="BN7">
            <v>393863646</v>
          </cell>
          <cell r="BO7">
            <v>379748996</v>
          </cell>
          <cell r="BP7">
            <v>380264086</v>
          </cell>
          <cell r="BQ7">
            <v>360468890</v>
          </cell>
          <cell r="BR7">
            <v>347559904</v>
          </cell>
          <cell r="BS7">
            <v>341329318</v>
          </cell>
          <cell r="BT7">
            <v>321146247</v>
          </cell>
          <cell r="BU7">
            <v>318183426</v>
          </cell>
          <cell r="BV7">
            <v>300888650</v>
          </cell>
          <cell r="BW7">
            <v>276115727</v>
          </cell>
          <cell r="BX7">
            <v>284368025</v>
          </cell>
          <cell r="BY7">
            <v>260214926</v>
          </cell>
          <cell r="BZ7">
            <v>255340466</v>
          </cell>
          <cell r="CA7">
            <v>238194354</v>
          </cell>
          <cell r="CB7">
            <v>97527391</v>
          </cell>
          <cell r="CC7">
            <v>93325406</v>
          </cell>
          <cell r="CD7">
            <v>91001361</v>
          </cell>
          <cell r="CE7">
            <v>103479191</v>
          </cell>
          <cell r="CF7">
            <v>106399621</v>
          </cell>
          <cell r="CG7">
            <v>104431163</v>
          </cell>
          <cell r="CH7">
            <v>98702087</v>
          </cell>
          <cell r="CI7">
            <v>86409081</v>
          </cell>
          <cell r="CJ7">
            <v>86697420</v>
          </cell>
          <cell r="CK7">
            <v>83817450</v>
          </cell>
          <cell r="CL7">
            <v>78177301</v>
          </cell>
          <cell r="CM7">
            <v>72628489</v>
          </cell>
          <cell r="CN7">
            <v>69914370</v>
          </cell>
          <cell r="CO7">
            <v>78491773</v>
          </cell>
          <cell r="CP7">
            <v>73643524</v>
          </cell>
          <cell r="CQ7">
            <v>67538874</v>
          </cell>
          <cell r="CR7">
            <v>60586569</v>
          </cell>
          <cell r="CS7">
            <v>66014329</v>
          </cell>
          <cell r="CT7">
            <v>62231112</v>
          </cell>
          <cell r="CU7">
            <v>58528396</v>
          </cell>
          <cell r="CV7">
            <v>61906391</v>
          </cell>
          <cell r="CW7">
            <v>66313250</v>
          </cell>
          <cell r="CX7">
            <v>61659481</v>
          </cell>
          <cell r="CY7">
            <v>56267047</v>
          </cell>
          <cell r="CZ7">
            <v>52341039</v>
          </cell>
          <cell r="DA7">
            <v>59898173</v>
          </cell>
          <cell r="DB7">
            <v>54059428</v>
          </cell>
          <cell r="DC7">
            <v>52125975</v>
          </cell>
          <cell r="DD7">
            <v>47439613</v>
          </cell>
          <cell r="DE7">
            <v>50167760</v>
          </cell>
          <cell r="DF7">
            <v>47666080</v>
          </cell>
          <cell r="DG7">
            <v>44265113</v>
          </cell>
          <cell r="DH7">
            <v>39733344</v>
          </cell>
          <cell r="DI7">
            <v>39733344</v>
          </cell>
          <cell r="DJ7">
            <v>55681804</v>
          </cell>
          <cell r="DK7">
            <v>48809621</v>
          </cell>
          <cell r="DL7">
            <v>50686922</v>
          </cell>
          <cell r="DM7"/>
          <cell r="DN7">
            <v>27539775</v>
          </cell>
          <cell r="DO7">
            <v>58411267</v>
          </cell>
          <cell r="DP7"/>
          <cell r="DQ7">
            <v>85951042</v>
          </cell>
          <cell r="DR7">
            <v>36112271</v>
          </cell>
          <cell r="DS7">
            <v>19735572</v>
          </cell>
          <cell r="DT7">
            <v>10366796</v>
          </cell>
          <cell r="DU7">
            <v>30102368</v>
          </cell>
          <cell r="DV7">
            <v>33393823</v>
          </cell>
          <cell r="DW7">
            <v>429821383</v>
          </cell>
        </row>
        <row r="8">
          <cell r="B8" t="str">
            <v>Co-operative Bank of Kenya</v>
          </cell>
          <cell r="C8">
            <v>562.08249000000001</v>
          </cell>
          <cell r="D8">
            <v>331.323038</v>
          </cell>
          <cell r="E8">
            <v>410.18785400000002</v>
          </cell>
          <cell r="F8">
            <v>89.090840999999998</v>
          </cell>
          <cell r="G8">
            <v>95.010292000000007</v>
          </cell>
          <cell r="H8">
            <v>101.26036000000001</v>
          </cell>
          <cell r="I8">
            <v>539.57710199999997</v>
          </cell>
          <cell r="J8">
            <v>4.551793</v>
          </cell>
          <cell r="K8">
            <v>26.871741</v>
          </cell>
          <cell r="L8"/>
          <cell r="M8">
            <v>9.5461766586625169E-2</v>
          </cell>
          <cell r="N8">
            <v>9.6568729701350456E-2</v>
          </cell>
          <cell r="O8">
            <v>9.545290146356554E-2</v>
          </cell>
          <cell r="P8">
            <v>9.7668276964738149E-2</v>
          </cell>
          <cell r="Q8">
            <v>9.6458577412216001E-2</v>
          </cell>
          <cell r="R8">
            <v>9.9347478549337578E-2</v>
          </cell>
          <cell r="S8">
            <v>9.8675610781438272E-2</v>
          </cell>
          <cell r="T8">
            <v>9.9339184392393629E-2</v>
          </cell>
          <cell r="U8">
            <v>0.10121063445693379</v>
          </cell>
          <cell r="V8"/>
          <cell r="W8">
            <v>8.6016984419375178E-2</v>
          </cell>
          <cell r="X8">
            <v>9.9833698025212164E-2</v>
          </cell>
          <cell r="Y8">
            <v>8.9455650468550349E-2</v>
          </cell>
          <cell r="Z8">
            <v>0.11091266487195002</v>
          </cell>
          <cell r="AA8">
            <v>0.11153952278912593</v>
          </cell>
          <cell r="AB8">
            <v>0.20017977378719978</v>
          </cell>
          <cell r="AC8">
            <v>3.5621170125537199E-2</v>
          </cell>
          <cell r="AD8">
            <v>0.17608288351717344</v>
          </cell>
          <cell r="AE8">
            <v>0.16511234570513705</v>
          </cell>
          <cell r="AF8">
            <v>0.35045404881287223</v>
          </cell>
          <cell r="AG8">
            <v>0.46487562917615416</v>
          </cell>
          <cell r="AH8">
            <v>0.12002495432066665</v>
          </cell>
          <cell r="AI8">
            <v>0.61333801040423086</v>
          </cell>
          <cell r="AJ8">
            <v>0.1251201238041745</v>
          </cell>
          <cell r="AK8">
            <v>3.4200440331294206E-2</v>
          </cell>
          <cell r="AL8">
            <v>9.0919683472880292E-2</v>
          </cell>
          <cell r="AM8">
            <v>0.80773488236928626</v>
          </cell>
          <cell r="AN8">
            <v>5.521172777563256E-2</v>
          </cell>
          <cell r="AO8">
            <v>1.8260107493666519E-2</v>
          </cell>
          <cell r="AP8">
            <v>3.9863697000097099E-2</v>
          </cell>
          <cell r="AQ8">
            <v>562082490</v>
          </cell>
          <cell r="AR8">
            <v>580020650</v>
          </cell>
          <cell r="AS8">
            <v>563507219</v>
          </cell>
          <cell r="AT8">
            <v>557429201</v>
          </cell>
          <cell r="AU8">
            <v>540386740</v>
          </cell>
          <cell r="AV8">
            <v>555556211</v>
          </cell>
          <cell r="AW8">
            <v>535319552</v>
          </cell>
          <cell r="AX8">
            <v>512517039</v>
          </cell>
          <cell r="AY8">
            <v>496822948</v>
          </cell>
          <cell r="AZ8">
            <v>502660349</v>
          </cell>
          <cell r="BA8">
            <v>505539914</v>
          </cell>
          <cell r="BB8">
            <v>462827626</v>
          </cell>
          <cell r="BC8">
            <v>449616472</v>
          </cell>
          <cell r="BD8">
            <v>434408831</v>
          </cell>
          <cell r="BE8">
            <v>423857656</v>
          </cell>
          <cell r="BF8">
            <v>419998477</v>
          </cell>
          <cell r="BG8">
            <v>408303625</v>
          </cell>
          <cell r="BH8">
            <v>398614957</v>
          </cell>
          <cell r="BI8">
            <v>393427494</v>
          </cell>
          <cell r="BJ8">
            <v>393425978</v>
          </cell>
          <cell r="BK8">
            <v>382829640</v>
          </cell>
          <cell r="BL8">
            <v>384464971</v>
          </cell>
          <cell r="BM8">
            <v>380086859</v>
          </cell>
          <cell r="BN8">
            <v>376018201</v>
          </cell>
          <cell r="BO8">
            <v>349997760</v>
          </cell>
          <cell r="BP8">
            <v>351917807</v>
          </cell>
          <cell r="BQ8">
            <v>360041467</v>
          </cell>
          <cell r="BR8">
            <v>348354889</v>
          </cell>
          <cell r="BS8">
            <v>339549808</v>
          </cell>
          <cell r="BT8">
            <v>323948110</v>
          </cell>
          <cell r="BU8">
            <v>318998960</v>
          </cell>
          <cell r="BV8">
            <v>304846787</v>
          </cell>
          <cell r="BW8">
            <v>282689098</v>
          </cell>
          <cell r="BX8">
            <v>266799109</v>
          </cell>
          <cell r="BY8">
            <v>263501814</v>
          </cell>
          <cell r="BZ8">
            <v>244073622</v>
          </cell>
          <cell r="CA8">
            <v>228874484</v>
          </cell>
          <cell r="CB8">
            <v>101260360</v>
          </cell>
          <cell r="CC8">
            <v>95180947</v>
          </cell>
          <cell r="CD8">
            <v>91387961</v>
          </cell>
          <cell r="CE8">
            <v>97358447</v>
          </cell>
          <cell r="CF8">
            <v>94919520</v>
          </cell>
          <cell r="CG8">
            <v>90104052</v>
          </cell>
          <cell r="CH8">
            <v>87440846</v>
          </cell>
          <cell r="CI8">
            <v>88939669</v>
          </cell>
          <cell r="CJ8">
            <v>85597379</v>
          </cell>
          <cell r="CK8">
            <v>81353444</v>
          </cell>
          <cell r="CL8">
            <v>78630706</v>
          </cell>
          <cell r="CM8">
            <v>80581126</v>
          </cell>
          <cell r="CN8">
            <v>77087985</v>
          </cell>
          <cell r="CO8">
            <v>73278006</v>
          </cell>
          <cell r="CP8">
            <v>70152002</v>
          </cell>
          <cell r="CQ8">
            <v>72018398</v>
          </cell>
          <cell r="CR8">
            <v>68319018</v>
          </cell>
          <cell r="CS8">
            <v>69435424</v>
          </cell>
          <cell r="CT8">
            <v>66750889</v>
          </cell>
          <cell r="CU8">
            <v>67013872</v>
          </cell>
          <cell r="CV8">
            <v>68227154</v>
          </cell>
          <cell r="CW8">
            <v>65944424</v>
          </cell>
          <cell r="CX8">
            <v>63402505</v>
          </cell>
          <cell r="CY8">
            <v>63072764</v>
          </cell>
          <cell r="CZ8">
            <v>60054832</v>
          </cell>
          <cell r="DA8">
            <v>58440502</v>
          </cell>
          <cell r="DB8">
            <v>57116947</v>
          </cell>
          <cell r="DC8">
            <v>54653300</v>
          </cell>
          <cell r="DD8">
            <v>49310775</v>
          </cell>
          <cell r="DE8">
            <v>47991534</v>
          </cell>
          <cell r="DF8">
            <v>54795678</v>
          </cell>
          <cell r="DG8">
            <v>46164334</v>
          </cell>
          <cell r="DH8">
            <v>42351119</v>
          </cell>
          <cell r="DI8">
            <v>42351119</v>
          </cell>
          <cell r="DJ8">
            <v>40634476</v>
          </cell>
          <cell r="DK8">
            <v>38883993</v>
          </cell>
          <cell r="DL8">
            <v>35652054</v>
          </cell>
          <cell r="DM8"/>
          <cell r="DN8">
            <v>22897626</v>
          </cell>
          <cell r="DO8">
            <v>42439402</v>
          </cell>
          <cell r="DP8"/>
          <cell r="DQ8">
            <v>65337028</v>
          </cell>
          <cell r="DR8">
            <v>30373592</v>
          </cell>
          <cell r="DS8">
            <v>26328854</v>
          </cell>
          <cell r="DT8">
            <v>16598298</v>
          </cell>
          <cell r="DU8">
            <v>42927152</v>
          </cell>
          <cell r="DV8">
            <v>19635622</v>
          </cell>
          <cell r="DW8">
            <v>331323038</v>
          </cell>
        </row>
        <row r="9">
          <cell r="B9" t="str">
            <v>NCBA</v>
          </cell>
          <cell r="C9">
            <v>567.27810599999998</v>
          </cell>
          <cell r="D9">
            <v>249.89862600000001</v>
          </cell>
          <cell r="E9">
            <v>458.61923000000002</v>
          </cell>
          <cell r="F9">
            <v>72.475434000000007</v>
          </cell>
          <cell r="G9">
            <v>72.475434000000007</v>
          </cell>
          <cell r="H9">
            <v>79.033387000000005</v>
          </cell>
          <cell r="I9">
            <v>404.04020000000003</v>
          </cell>
          <cell r="J9">
            <v>11.904857</v>
          </cell>
          <cell r="K9">
            <v>22.031006000000001</v>
          </cell>
          <cell r="L9"/>
          <cell r="M9">
            <v>9.1132283595589253E-2</v>
          </cell>
          <cell r="N9">
            <v>8.9120992453769823E-2</v>
          </cell>
          <cell r="O9">
            <v>9.0133972117145078E-2</v>
          </cell>
          <cell r="P9">
            <v>8.934922343619256E-2</v>
          </cell>
          <cell r="Q9">
            <v>9.3275930679188143E-2</v>
          </cell>
          <cell r="R9">
            <v>9.1505400452203803E-2</v>
          </cell>
          <cell r="S9">
            <v>9.1700362474529895E-2</v>
          </cell>
          <cell r="T9">
            <v>9.3285053679884503E-2</v>
          </cell>
          <cell r="U9">
            <v>9.5215656980948304E-2</v>
          </cell>
          <cell r="V9"/>
          <cell r="W9">
            <v>8.6812083410131941E-2</v>
          </cell>
          <cell r="X9">
            <v>7.5299031771522737E-2</v>
          </cell>
          <cell r="Y9">
            <v>0.10001778730638791</v>
          </cell>
          <cell r="Z9">
            <v>8.6566980070247948E-2</v>
          </cell>
          <cell r="AA9">
            <v>9.1446545864087125E-2</v>
          </cell>
          <cell r="AB9">
            <v>0.17857894895795476</v>
          </cell>
          <cell r="AC9">
            <v>2.5275897113234514E-2</v>
          </cell>
          <cell r="AD9">
            <v>0.17937678973527882</v>
          </cell>
          <cell r="AE9">
            <v>0.17937678973527882</v>
          </cell>
          <cell r="AF9">
            <v>0.48696979525810469</v>
          </cell>
          <cell r="AG9">
            <v>0.37183431574127279</v>
          </cell>
          <cell r="AH9">
            <v>0.10766208650927582</v>
          </cell>
          <cell r="AI9">
            <v>0.46703356692988179</v>
          </cell>
          <cell r="AJ9">
            <v>9.938666351831757E-2</v>
          </cell>
          <cell r="AK9">
            <v>4.2358102004771907E-2</v>
          </cell>
          <cell r="AL9">
            <v>5.7028561513545663E-2</v>
          </cell>
          <cell r="AM9">
            <v>0.54489347513840625</v>
          </cell>
          <cell r="AN9">
            <v>7.4507556705044831E-2</v>
          </cell>
          <cell r="AO9">
            <v>5.1851039547984173E-2</v>
          </cell>
          <cell r="AP9">
            <v>6.4553667050117586E-2</v>
          </cell>
          <cell r="AQ9">
            <v>567278106</v>
          </cell>
          <cell r="AR9">
            <v>546015371</v>
          </cell>
          <cell r="AS9">
            <v>545090221</v>
          </cell>
          <cell r="AT9">
            <v>532522640</v>
          </cell>
          <cell r="AU9">
            <v>546733550</v>
          </cell>
          <cell r="AV9">
            <v>520850293</v>
          </cell>
          <cell r="AW9">
            <v>500167097</v>
          </cell>
          <cell r="AX9">
            <v>503274085</v>
          </cell>
          <cell r="AY9">
            <v>491613725</v>
          </cell>
          <cell r="AZ9">
            <v>484389225</v>
          </cell>
          <cell r="BA9">
            <v>480797719</v>
          </cell>
          <cell r="BB9">
            <v>477674950</v>
          </cell>
          <cell r="BC9">
            <v>464890685</v>
          </cell>
          <cell r="BD9">
            <v>547750081</v>
          </cell>
          <cell r="BE9">
            <v>447029877</v>
          </cell>
          <cell r="BF9">
            <v>239013127</v>
          </cell>
          <cell r="BG9">
            <v>0</v>
          </cell>
          <cell r="BH9">
            <v>415348889</v>
          </cell>
          <cell r="BI9">
            <v>223448379</v>
          </cell>
          <cell r="BJ9">
            <v>225544631</v>
          </cell>
          <cell r="BK9">
            <v>229525229</v>
          </cell>
          <cell r="BL9">
            <v>219009371</v>
          </cell>
          <cell r="BM9">
            <v>216387023</v>
          </cell>
          <cell r="BN9">
            <v>202699639</v>
          </cell>
          <cell r="BO9">
            <v>210877927</v>
          </cell>
          <cell r="BP9">
            <v>211118198</v>
          </cell>
          <cell r="BQ9">
            <v>206328561</v>
          </cell>
          <cell r="BR9">
            <v>195962086</v>
          </cell>
          <cell r="BS9">
            <v>198484270</v>
          </cell>
          <cell r="BT9">
            <v>184466862</v>
          </cell>
          <cell r="BU9">
            <v>179346404</v>
          </cell>
          <cell r="BV9">
            <v>174983667</v>
          </cell>
          <cell r="BW9">
            <v>175808828</v>
          </cell>
          <cell r="BX9">
            <v>154710864</v>
          </cell>
          <cell r="BY9">
            <v>143801266</v>
          </cell>
          <cell r="BZ9">
            <v>119783476</v>
          </cell>
          <cell r="CA9">
            <v>124881964</v>
          </cell>
          <cell r="CB9">
            <v>79033387</v>
          </cell>
          <cell r="CC9">
            <v>79700816</v>
          </cell>
          <cell r="CD9">
            <v>78389276</v>
          </cell>
          <cell r="CE9">
            <v>74942826</v>
          </cell>
          <cell r="CF9">
            <v>78642779</v>
          </cell>
          <cell r="CG9">
            <v>75022216</v>
          </cell>
          <cell r="CH9">
            <v>74300657</v>
          </cell>
          <cell r="CI9">
            <v>71734186</v>
          </cell>
          <cell r="CJ9">
            <v>72028375</v>
          </cell>
          <cell r="CK9">
            <v>72553519</v>
          </cell>
          <cell r="CL9">
            <v>72166013</v>
          </cell>
          <cell r="CM9">
            <v>71092199</v>
          </cell>
          <cell r="CN9">
            <v>69416255</v>
          </cell>
          <cell r="CO9">
            <v>70001759</v>
          </cell>
          <cell r="CP9">
            <v>0</v>
          </cell>
          <cell r="CQ9">
            <v>33468865</v>
          </cell>
          <cell r="CR9">
            <v>0</v>
          </cell>
          <cell r="CS9">
            <v>32677307</v>
          </cell>
          <cell r="CT9">
            <v>31950763</v>
          </cell>
          <cell r="CU9">
            <v>31671237</v>
          </cell>
          <cell r="CV9">
            <v>31571015</v>
          </cell>
          <cell r="CW9">
            <v>29764854</v>
          </cell>
          <cell r="CX9">
            <v>28396850</v>
          </cell>
          <cell r="CY9">
            <v>28887284</v>
          </cell>
          <cell r="CZ9">
            <v>27470172</v>
          </cell>
          <cell r="DA9">
            <v>26187655</v>
          </cell>
          <cell r="DB9">
            <v>24321102</v>
          </cell>
          <cell r="DC9">
            <v>23949685</v>
          </cell>
          <cell r="DD9">
            <v>22708080</v>
          </cell>
          <cell r="DE9">
            <v>19085273</v>
          </cell>
          <cell r="DF9">
            <v>18822475</v>
          </cell>
          <cell r="DG9">
            <v>18511215</v>
          </cell>
          <cell r="DH9">
            <v>17856644</v>
          </cell>
          <cell r="DI9">
            <v>17856644</v>
          </cell>
          <cell r="DJ9">
            <v>14954339</v>
          </cell>
          <cell r="DK9">
            <v>15471795</v>
          </cell>
          <cell r="DL9">
            <v>13749281</v>
          </cell>
          <cell r="DM9"/>
          <cell r="DN9">
            <v>26033639</v>
          </cell>
          <cell r="DO9">
            <v>27426841</v>
          </cell>
          <cell r="DP9"/>
          <cell r="DQ9">
            <v>53460480</v>
          </cell>
          <cell r="DR9">
            <v>19878441</v>
          </cell>
          <cell r="DS9">
            <v>13230614</v>
          </cell>
          <cell r="DT9">
            <v>15098429</v>
          </cell>
          <cell r="DU9">
            <v>28329043</v>
          </cell>
          <cell r="DV9">
            <v>14078822</v>
          </cell>
          <cell r="DW9">
            <v>249898626</v>
          </cell>
        </row>
        <row r="10">
          <cell r="B10" t="str">
            <v>Absa Bank Kenya</v>
          </cell>
          <cell r="C10">
            <v>477.290548</v>
          </cell>
          <cell r="D10">
            <v>283.57854300000002</v>
          </cell>
          <cell r="E10">
            <v>306.66259000000002</v>
          </cell>
          <cell r="F10">
            <v>55.606048000000001</v>
          </cell>
          <cell r="G10">
            <v>71.111743000000004</v>
          </cell>
          <cell r="H10">
            <v>60.811301</v>
          </cell>
          <cell r="I10">
            <v>382.14972399999999</v>
          </cell>
          <cell r="J10">
            <v>6.6460309999999998</v>
          </cell>
          <cell r="K10">
            <v>19.832431</v>
          </cell>
          <cell r="L10"/>
          <cell r="M10">
            <v>6.8842455803820257E-2</v>
          </cell>
          <cell r="N10">
            <v>6.7422471892228941E-2</v>
          </cell>
          <cell r="O10">
            <v>6.5311301972323349E-2</v>
          </cell>
          <cell r="P10">
            <v>6.6138320972567943E-2</v>
          </cell>
          <cell r="Q10">
            <v>6.5154472392935869E-2</v>
          </cell>
          <cell r="R10">
            <v>6.5422109095193567E-2</v>
          </cell>
          <cell r="S10">
            <v>6.492422724839772E-2</v>
          </cell>
          <cell r="T10">
            <v>6.3973084206154079E-2</v>
          </cell>
          <cell r="U10">
            <v>6.5102300281967548E-2</v>
          </cell>
          <cell r="V10"/>
          <cell r="W10">
            <v>7.3041047108283047E-2</v>
          </cell>
          <cell r="X10">
            <v>8.544740745825119E-2</v>
          </cell>
          <cell r="Y10">
            <v>6.6878385586766703E-2</v>
          </cell>
          <cell r="Z10">
            <v>6.6607934716411035E-2</v>
          </cell>
          <cell r="AA10">
            <v>8.2320676188724337E-2</v>
          </cell>
          <cell r="AB10">
            <v>0.24083729681356855</v>
          </cell>
          <cell r="AC10">
            <v>3.0612192618240837E-2</v>
          </cell>
          <cell r="AD10">
            <v>0.18608346031410455</v>
          </cell>
          <cell r="AE10">
            <v>0.14550853895160737</v>
          </cell>
          <cell r="AF10">
            <v>0.27885152460068857</v>
          </cell>
          <cell r="AG10">
            <v>0.41120597974246431</v>
          </cell>
          <cell r="AH10">
            <v>5.9695899852351977E-2</v>
          </cell>
          <cell r="AI10">
            <v>0.75285922416859086</v>
          </cell>
          <cell r="AJ10">
            <v>0.11850448549999512</v>
          </cell>
          <cell r="AK10">
            <v>2.4641851790911985E-2</v>
          </cell>
          <cell r="AL10">
            <v>9.386263370908314E-2</v>
          </cell>
          <cell r="AM10">
            <v>0.92472493302818581</v>
          </cell>
          <cell r="AN10">
            <v>8.0277510885920222E-2</v>
          </cell>
          <cell r="AO10">
            <v>0.29474658833654005</v>
          </cell>
          <cell r="AP10">
            <v>0.16400208825394127</v>
          </cell>
          <cell r="AQ10">
            <v>477290548</v>
          </cell>
          <cell r="AR10">
            <v>481086992</v>
          </cell>
          <cell r="AS10">
            <v>445173825</v>
          </cell>
          <cell r="AT10">
            <v>438718384</v>
          </cell>
          <cell r="AU10">
            <v>428746218</v>
          </cell>
          <cell r="AV10">
            <v>411167687</v>
          </cell>
          <cell r="AW10">
            <v>397890870</v>
          </cell>
          <cell r="AX10">
            <v>384068423</v>
          </cell>
          <cell r="AY10">
            <v>377935772</v>
          </cell>
          <cell r="AZ10">
            <v>388053702</v>
          </cell>
          <cell r="BA10">
            <v>392017704</v>
          </cell>
          <cell r="BB10">
            <v>381692956</v>
          </cell>
          <cell r="BC10">
            <v>374109200</v>
          </cell>
          <cell r="BD10">
            <v>359771428</v>
          </cell>
          <cell r="BE10">
            <v>353740701</v>
          </cell>
          <cell r="BF10">
            <v>354502860</v>
          </cell>
          <cell r="BG10">
            <v>325362737</v>
          </cell>
          <cell r="BH10">
            <v>322637854</v>
          </cell>
          <cell r="BI10">
            <v>317007311</v>
          </cell>
          <cell r="BJ10">
            <v>291293088</v>
          </cell>
          <cell r="BK10">
            <v>271682166</v>
          </cell>
          <cell r="BL10">
            <v>277609552</v>
          </cell>
          <cell r="BM10">
            <v>268015547</v>
          </cell>
          <cell r="BN10">
            <v>260429543</v>
          </cell>
          <cell r="BO10">
            <v>259498223</v>
          </cell>
          <cell r="BP10">
            <v>264008571</v>
          </cell>
          <cell r="BQ10">
            <v>256142570</v>
          </cell>
          <cell r="BR10">
            <v>211913140</v>
          </cell>
          <cell r="BS10">
            <v>241152698</v>
          </cell>
          <cell r="BT10">
            <v>221041523</v>
          </cell>
          <cell r="BU10">
            <v>234699871</v>
          </cell>
          <cell r="BV10">
            <v>230907978</v>
          </cell>
          <cell r="BW10">
            <v>226118124</v>
          </cell>
          <cell r="BX10">
            <v>218771220</v>
          </cell>
          <cell r="BY10">
            <v>213439675</v>
          </cell>
          <cell r="BZ10">
            <v>200975424</v>
          </cell>
          <cell r="CA10">
            <v>207009618</v>
          </cell>
          <cell r="CB10">
            <v>60811301</v>
          </cell>
          <cell r="CC10">
            <v>57615232</v>
          </cell>
          <cell r="CD10">
            <v>53797454</v>
          </cell>
          <cell r="CE10">
            <v>56861889</v>
          </cell>
          <cell r="CF10">
            <v>54352639</v>
          </cell>
          <cell r="CG10">
            <v>52679522</v>
          </cell>
          <cell r="CH10">
            <v>50173619</v>
          </cell>
          <cell r="CI10">
            <v>46982487</v>
          </cell>
          <cell r="CJ10">
            <v>44969283</v>
          </cell>
          <cell r="CK10">
            <v>43215105</v>
          </cell>
          <cell r="CL10">
            <v>41675586</v>
          </cell>
          <cell r="CM10">
            <v>41057360</v>
          </cell>
          <cell r="CN10">
            <v>44079414</v>
          </cell>
          <cell r="CO10">
            <v>42967475</v>
          </cell>
          <cell r="CP10">
            <v>41546560</v>
          </cell>
          <cell r="CQ10">
            <v>54143264</v>
          </cell>
          <cell r="CR10">
            <v>43393443</v>
          </cell>
          <cell r="CS10">
            <v>41909848</v>
          </cell>
          <cell r="CT10">
            <v>40114088</v>
          </cell>
          <cell r="CU10">
            <v>43607960</v>
          </cell>
          <cell r="CV10">
            <v>43559168</v>
          </cell>
          <cell r="CW10">
            <v>42020987</v>
          </cell>
          <cell r="CX10">
            <v>40337534</v>
          </cell>
          <cell r="CY10">
            <v>43652097</v>
          </cell>
          <cell r="CZ10">
            <v>42094710</v>
          </cell>
          <cell r="DA10">
            <v>41470872</v>
          </cell>
          <cell r="DB10">
            <v>39103584</v>
          </cell>
          <cell r="DC10">
            <v>42315483</v>
          </cell>
          <cell r="DD10">
            <v>39716371</v>
          </cell>
          <cell r="DE10">
            <v>36852164</v>
          </cell>
          <cell r="DF10">
            <v>36237869</v>
          </cell>
          <cell r="DG10">
            <v>40265422</v>
          </cell>
          <cell r="DH10">
            <v>38186091</v>
          </cell>
          <cell r="DI10">
            <v>38186091</v>
          </cell>
          <cell r="DJ10">
            <v>36042316</v>
          </cell>
          <cell r="DK10">
            <v>34465579</v>
          </cell>
          <cell r="DL10">
            <v>32370886</v>
          </cell>
          <cell r="DM10"/>
          <cell r="DN10">
            <v>12424443</v>
          </cell>
          <cell r="DO10">
            <v>32131322</v>
          </cell>
          <cell r="DP10"/>
          <cell r="DQ10">
            <v>44555765</v>
          </cell>
          <cell r="DR10">
            <v>18321597</v>
          </cell>
          <cell r="DS10">
            <v>13344496</v>
          </cell>
          <cell r="DT10">
            <v>4380592</v>
          </cell>
          <cell r="DU10">
            <v>17725088</v>
          </cell>
          <cell r="DV10">
            <v>13867886</v>
          </cell>
          <cell r="DW10">
            <v>283578543</v>
          </cell>
        </row>
        <row r="11">
          <cell r="B11" t="str">
            <v>Standard Chartered Bank</v>
          </cell>
          <cell r="C11">
            <v>381.63064600000001</v>
          </cell>
          <cell r="D11">
            <v>139.41256000000001</v>
          </cell>
          <cell r="E11">
            <v>278.87930899999998</v>
          </cell>
          <cell r="F11">
            <v>42.132719000000002</v>
          </cell>
          <cell r="G11">
            <v>47.404082000000002</v>
          </cell>
          <cell r="H11">
            <v>55.781008</v>
          </cell>
          <cell r="I11">
            <v>274.25732199999999</v>
          </cell>
          <cell r="J11">
            <v>5.9732430000000001</v>
          </cell>
          <cell r="K11">
            <v>17.138414000000001</v>
          </cell>
          <cell r="L11"/>
          <cell r="M11">
            <v>6.0106460945815461E-2</v>
          </cell>
          <cell r="N11">
            <v>6.0815485843953555E-2</v>
          </cell>
          <cell r="O11">
            <v>6.1821293595569565E-2</v>
          </cell>
          <cell r="P11">
            <v>5.9472171279271888E-2</v>
          </cell>
          <cell r="Q11">
            <v>5.885832339563641E-2</v>
          </cell>
          <cell r="R11">
            <v>5.9420265009753483E-2</v>
          </cell>
          <cell r="S11">
            <v>6.3021800754755997E-2</v>
          </cell>
          <cell r="T11">
            <v>6.3842833545591046E-2</v>
          </cell>
          <cell r="U11">
            <v>6.5105397951249006E-2</v>
          </cell>
          <cell r="V11"/>
          <cell r="W11">
            <v>5.8401956856791754E-2</v>
          </cell>
          <cell r="X11">
            <v>4.2007557035504947E-2</v>
          </cell>
          <cell r="Y11">
            <v>6.0819280106755289E-2</v>
          </cell>
          <cell r="Z11">
            <v>6.1098145873899355E-2</v>
          </cell>
          <cell r="AA11">
            <v>7.1138320324033902E-2</v>
          </cell>
          <cell r="AB11">
            <v>0.22975942552144388</v>
          </cell>
          <cell r="AC11">
            <v>3.4704040532111485E-2</v>
          </cell>
          <cell r="AD11">
            <v>0.17284527411815101</v>
          </cell>
          <cell r="AE11">
            <v>0.1536247735985696</v>
          </cell>
          <cell r="AF11">
            <v>0.33733723230945817</v>
          </cell>
          <cell r="AG11">
            <v>0.44892011825843825</v>
          </cell>
          <cell r="AH11">
            <v>8.7186755230931015E-2</v>
          </cell>
          <cell r="AI11">
            <v>0.77704325475781166</v>
          </cell>
          <cell r="AJ11">
            <v>9.5943703378253239E-2</v>
          </cell>
          <cell r="AK11">
            <v>9.5950089672621319E-3</v>
          </cell>
          <cell r="AL11">
            <v>8.6348694410991106E-2</v>
          </cell>
          <cell r="AM11">
            <v>0.49990284506908333</v>
          </cell>
          <cell r="AN11">
            <v>9.9072433585938424E-2</v>
          </cell>
          <cell r="AO11">
            <v>5.3643659267897742E-2</v>
          </cell>
          <cell r="AP11">
            <v>7.9786429562257372E-2</v>
          </cell>
          <cell r="AQ11">
            <v>381630646</v>
          </cell>
          <cell r="AR11">
            <v>366116424</v>
          </cell>
          <cell r="AS11">
            <v>364290414</v>
          </cell>
          <cell r="AT11">
            <v>340995225</v>
          </cell>
          <cell r="AU11">
            <v>335111486</v>
          </cell>
          <cell r="AV11">
            <v>330612804</v>
          </cell>
          <cell r="AW11">
            <v>345656402</v>
          </cell>
          <cell r="AX11">
            <v>339525181</v>
          </cell>
          <cell r="AY11">
            <v>325872857</v>
          </cell>
          <cell r="AZ11">
            <v>314304906</v>
          </cell>
          <cell r="BA11">
            <v>327214126</v>
          </cell>
          <cell r="BB11">
            <v>311432013</v>
          </cell>
          <cell r="BC11">
            <v>302295903</v>
          </cell>
          <cell r="BD11">
            <v>289422215</v>
          </cell>
          <cell r="BE11">
            <v>293472543</v>
          </cell>
          <cell r="BF11">
            <v>300226174</v>
          </cell>
          <cell r="BG11">
            <v>284691002</v>
          </cell>
          <cell r="BH11">
            <v>287606164</v>
          </cell>
          <cell r="BI11">
            <v>295049630</v>
          </cell>
          <cell r="BJ11">
            <v>293306671</v>
          </cell>
          <cell r="BK11">
            <v>285125438</v>
          </cell>
          <cell r="BL11">
            <v>309951569</v>
          </cell>
          <cell r="BM11">
            <v>288711107</v>
          </cell>
          <cell r="BN11">
            <v>274006884</v>
          </cell>
          <cell r="BO11">
            <v>250274108</v>
          </cell>
          <cell r="BP11">
            <v>264072997</v>
          </cell>
          <cell r="BQ11">
            <v>255903727</v>
          </cell>
          <cell r="BR11">
            <v>249710651</v>
          </cell>
          <cell r="BS11">
            <v>234130556</v>
          </cell>
          <cell r="BT11">
            <v>231786864</v>
          </cell>
          <cell r="BU11">
            <v>228338094</v>
          </cell>
          <cell r="BV11">
            <v>232984465</v>
          </cell>
          <cell r="BW11">
            <v>222635993</v>
          </cell>
          <cell r="BX11">
            <v>223082484</v>
          </cell>
          <cell r="BY11">
            <v>228860613</v>
          </cell>
          <cell r="BZ11">
            <v>217819880</v>
          </cell>
          <cell r="CA11">
            <v>220523869</v>
          </cell>
          <cell r="CB11">
            <v>55781008</v>
          </cell>
          <cell r="CC11">
            <v>55471426</v>
          </cell>
          <cell r="CD11">
            <v>55433068</v>
          </cell>
          <cell r="CE11">
            <v>54625502</v>
          </cell>
          <cell r="CF11">
            <v>52479395</v>
          </cell>
          <cell r="CG11">
            <v>51679000</v>
          </cell>
          <cell r="CH11">
            <v>50558270</v>
          </cell>
          <cell r="CI11">
            <v>51917837</v>
          </cell>
          <cell r="CJ11">
            <v>50218630</v>
          </cell>
          <cell r="CK11">
            <v>50171424</v>
          </cell>
          <cell r="CL11">
            <v>50846552</v>
          </cell>
          <cell r="CM11">
            <v>49068888</v>
          </cell>
          <cell r="CN11">
            <v>47221510</v>
          </cell>
          <cell r="CO11">
            <v>46080820</v>
          </cell>
          <cell r="CP11">
            <v>54194365</v>
          </cell>
          <cell r="CQ11">
            <v>47621354</v>
          </cell>
          <cell r="CR11">
            <v>54336279</v>
          </cell>
          <cell r="CS11">
            <v>54209897</v>
          </cell>
          <cell r="CT11">
            <v>43217065</v>
          </cell>
          <cell r="CU11">
            <v>54028274</v>
          </cell>
          <cell r="CV11">
            <v>45483852</v>
          </cell>
          <cell r="CW11">
            <v>43809586</v>
          </cell>
          <cell r="CX11">
            <v>42698407</v>
          </cell>
          <cell r="CY11">
            <v>54660764</v>
          </cell>
          <cell r="CZ11">
            <v>43904779</v>
          </cell>
          <cell r="DA11">
            <v>43288125</v>
          </cell>
          <cell r="DB11">
            <v>43083098</v>
          </cell>
          <cell r="DC11">
            <v>43850954</v>
          </cell>
          <cell r="DD11">
            <v>40914483</v>
          </cell>
          <cell r="DE11">
            <v>41143859</v>
          </cell>
          <cell r="DF11">
            <v>39848778</v>
          </cell>
          <cell r="DG11">
            <v>42126191</v>
          </cell>
          <cell r="DH11">
            <v>40449853</v>
          </cell>
          <cell r="DI11">
            <v>40449853</v>
          </cell>
          <cell r="DJ11">
            <v>39685452</v>
          </cell>
          <cell r="DK11">
            <v>38765178</v>
          </cell>
          <cell r="DL11">
            <v>36029984</v>
          </cell>
          <cell r="DM11"/>
          <cell r="DN11">
            <v>11304284</v>
          </cell>
          <cell r="DO11">
            <v>22206052</v>
          </cell>
          <cell r="DP11"/>
          <cell r="DQ11">
            <v>33510336</v>
          </cell>
          <cell r="DR11">
            <v>15043464</v>
          </cell>
          <cell r="DS11">
            <v>10131278</v>
          </cell>
          <cell r="DT11">
            <v>2906964</v>
          </cell>
          <cell r="DU11">
            <v>13038242</v>
          </cell>
          <cell r="DV11">
            <v>12436924</v>
          </cell>
          <cell r="DW11">
            <v>139412560</v>
          </cell>
        </row>
        <row r="12">
          <cell r="B12" t="str">
            <v>Stanbic Bank</v>
          </cell>
          <cell r="C12">
            <v>390.31966299999999</v>
          </cell>
          <cell r="D12">
            <v>236.015488</v>
          </cell>
          <cell r="E12">
            <v>282.13929100000001</v>
          </cell>
          <cell r="F12">
            <v>46.949458</v>
          </cell>
          <cell r="G12">
            <v>57.089996999999997</v>
          </cell>
          <cell r="H12">
            <v>52.358555000000003</v>
          </cell>
          <cell r="I12">
            <v>339.606832</v>
          </cell>
          <cell r="J12">
            <v>8.5783489999999993</v>
          </cell>
          <cell r="K12">
            <v>12.162618</v>
          </cell>
          <cell r="L12"/>
          <cell r="M12">
            <v>5.9537117092490099E-2</v>
          </cell>
          <cell r="N12">
            <v>5.7814291447149196E-2</v>
          </cell>
          <cell r="O12">
            <v>5.4090942385488713E-2</v>
          </cell>
          <cell r="P12">
            <v>5.4327948286139682E-2</v>
          </cell>
          <cell r="Q12">
            <v>5.3752791245998868E-2</v>
          </cell>
          <cell r="R12">
            <v>5.1080397059319958E-2</v>
          </cell>
          <cell r="S12">
            <v>5.4745837309363228E-2</v>
          </cell>
          <cell r="T12">
            <v>5.5811751521162342E-2</v>
          </cell>
          <cell r="U12">
            <v>5.6914800137469732E-2</v>
          </cell>
          <cell r="V12"/>
          <cell r="W12">
            <v>5.9731660331291882E-2</v>
          </cell>
          <cell r="X12">
            <v>7.1115788085539297E-2</v>
          </cell>
          <cell r="Y12">
            <v>6.1530231948653979E-2</v>
          </cell>
          <cell r="Z12">
            <v>5.7349458997524437E-2</v>
          </cell>
          <cell r="AA12">
            <v>5.0484730691116489E-2</v>
          </cell>
          <cell r="AB12">
            <v>0.18385021664637083</v>
          </cell>
          <cell r="AC12">
            <v>2.5619363430976524E-2</v>
          </cell>
          <cell r="AD12">
            <v>0.16810614987863376</v>
          </cell>
          <cell r="AE12">
            <v>0.13824650618336207</v>
          </cell>
          <cell r="AF12">
            <v>0.40887341102916869</v>
          </cell>
          <cell r="AG12">
            <v>0.46583437768136093</v>
          </cell>
          <cell r="AH12">
            <v>9.1661756154832977E-2</v>
          </cell>
          <cell r="AI12">
            <v>0.53828947872616806</v>
          </cell>
          <cell r="AJ12">
            <v>9.2380653771837268E-2</v>
          </cell>
          <cell r="AK12">
            <v>2.2649364407999282E-2</v>
          </cell>
          <cell r="AL12">
            <v>6.9731289363837989E-2</v>
          </cell>
          <cell r="AM12">
            <v>0.83652116358369943</v>
          </cell>
          <cell r="AN12">
            <v>0.10644343578334763</v>
          </cell>
          <cell r="AO12">
            <v>0.27340577623450812</v>
          </cell>
          <cell r="AP12">
            <v>0.17103488958242835</v>
          </cell>
          <cell r="AQ12">
            <v>390319663</v>
          </cell>
          <cell r="AR12">
            <v>371403904</v>
          </cell>
          <cell r="AS12">
            <v>332573463</v>
          </cell>
          <cell r="AT12">
            <v>331021005</v>
          </cell>
          <cell r="AU12">
            <v>319199059</v>
          </cell>
          <cell r="AV12">
            <v>295023697</v>
          </cell>
          <cell r="AW12">
            <v>319955084</v>
          </cell>
          <cell r="AX12">
            <v>316966341</v>
          </cell>
          <cell r="AY12">
            <v>318986177</v>
          </cell>
          <cell r="AZ12">
            <v>317768516</v>
          </cell>
          <cell r="BA12">
            <v>350388140</v>
          </cell>
          <cell r="BB12">
            <v>309651330</v>
          </cell>
          <cell r="BC12">
            <v>292705136</v>
          </cell>
          <cell r="BD12">
            <v>294302229</v>
          </cell>
          <cell r="BE12">
            <v>303663158</v>
          </cell>
          <cell r="BF12">
            <v>284867951</v>
          </cell>
          <cell r="BG12">
            <v>280953012</v>
          </cell>
          <cell r="BH12">
            <v>286308290</v>
          </cell>
          <cell r="BI12">
            <v>269395802</v>
          </cell>
          <cell r="BJ12">
            <v>248985926</v>
          </cell>
          <cell r="BK12">
            <v>239407877</v>
          </cell>
          <cell r="BL12">
            <v>236547378</v>
          </cell>
          <cell r="BM12">
            <v>224804428</v>
          </cell>
          <cell r="BN12">
            <v>212633202</v>
          </cell>
          <cell r="BO12">
            <v>204895157</v>
          </cell>
          <cell r="BP12">
            <v>229866887</v>
          </cell>
          <cell r="BQ12">
            <v>202294738</v>
          </cell>
          <cell r="BR12">
            <v>208287754</v>
          </cell>
          <cell r="BS12">
            <v>198578014</v>
          </cell>
          <cell r="BT12">
            <v>208167708</v>
          </cell>
          <cell r="BU12">
            <v>203595164</v>
          </cell>
          <cell r="BV12">
            <v>184061612</v>
          </cell>
          <cell r="BW12">
            <v>171347152</v>
          </cell>
          <cell r="BX12">
            <v>167107694</v>
          </cell>
          <cell r="BY12">
            <v>155933918</v>
          </cell>
          <cell r="BZ12">
            <v>159885214</v>
          </cell>
          <cell r="CA12">
            <v>170726460</v>
          </cell>
          <cell r="CB12">
            <v>52358555</v>
          </cell>
          <cell r="CC12">
            <v>50358825</v>
          </cell>
          <cell r="CD12">
            <v>48311774</v>
          </cell>
          <cell r="CE12">
            <v>48551800</v>
          </cell>
          <cell r="CF12">
            <v>46512245</v>
          </cell>
          <cell r="CG12">
            <v>44731733</v>
          </cell>
          <cell r="CH12">
            <v>43611079</v>
          </cell>
          <cell r="CI12">
            <v>43469578</v>
          </cell>
          <cell r="CJ12">
            <v>41857357</v>
          </cell>
          <cell r="CK12">
            <v>40311273</v>
          </cell>
          <cell r="CL12">
            <v>39374322</v>
          </cell>
          <cell r="CM12">
            <v>40560887</v>
          </cell>
          <cell r="CN12">
            <v>38939840</v>
          </cell>
          <cell r="CO12">
            <v>37781929</v>
          </cell>
          <cell r="CP12">
            <v>36789253</v>
          </cell>
          <cell r="CQ12">
            <v>36836052</v>
          </cell>
          <cell r="CR12">
            <v>35490716</v>
          </cell>
          <cell r="CS12">
            <v>33140213</v>
          </cell>
          <cell r="CT12">
            <v>32205154</v>
          </cell>
          <cell r="CU12">
            <v>33048626</v>
          </cell>
          <cell r="CV12">
            <v>33051194</v>
          </cell>
          <cell r="CW12">
            <v>31922509</v>
          </cell>
          <cell r="CX12">
            <v>30830481</v>
          </cell>
          <cell r="CY12">
            <v>29267838</v>
          </cell>
          <cell r="CZ12">
            <v>30237504</v>
          </cell>
          <cell r="DA12">
            <v>28554962</v>
          </cell>
          <cell r="DB12">
            <v>27656039</v>
          </cell>
          <cell r="DC12">
            <v>27074070</v>
          </cell>
          <cell r="DD12">
            <v>28250550</v>
          </cell>
          <cell r="DE12">
            <v>26855040</v>
          </cell>
          <cell r="DF12">
            <v>26168836</v>
          </cell>
          <cell r="DG12">
            <v>25907559</v>
          </cell>
          <cell r="DH12">
            <v>26644208</v>
          </cell>
          <cell r="DI12">
            <v>26644208</v>
          </cell>
          <cell r="DJ12">
            <v>25311868</v>
          </cell>
          <cell r="DK12">
            <v>23485250</v>
          </cell>
          <cell r="DL12">
            <v>22353549</v>
          </cell>
          <cell r="DM12"/>
          <cell r="DN12">
            <v>12742694</v>
          </cell>
          <cell r="DO12">
            <v>18422683</v>
          </cell>
          <cell r="DP12"/>
          <cell r="DQ12">
            <v>31165377</v>
          </cell>
          <cell r="DR12">
            <v>14517904</v>
          </cell>
          <cell r="DS12">
            <v>12249535</v>
          </cell>
          <cell r="DT12">
            <v>10506873</v>
          </cell>
          <cell r="DU12">
            <v>22756408</v>
          </cell>
          <cell r="DV12">
            <v>9088709</v>
          </cell>
          <cell r="DW12">
            <v>236015488</v>
          </cell>
        </row>
        <row r="13">
          <cell r="B13" t="str">
            <v>Diamond Trust Bank</v>
          </cell>
          <cell r="C13">
            <v>359.26988599999999</v>
          </cell>
          <cell r="D13">
            <v>177.75761600000001</v>
          </cell>
          <cell r="E13">
            <v>250.59289799999999</v>
          </cell>
          <cell r="F13">
            <v>52.984879999999997</v>
          </cell>
          <cell r="G13">
            <v>55.334288000000001</v>
          </cell>
          <cell r="H13">
            <v>56.277082</v>
          </cell>
          <cell r="I13">
            <v>267.00689899999998</v>
          </cell>
          <cell r="J13">
            <v>3.3685849999999999</v>
          </cell>
          <cell r="K13">
            <v>6.590446</v>
          </cell>
          <cell r="L13"/>
          <cell r="M13">
            <v>5.7090662078682672E-2</v>
          </cell>
          <cell r="N13">
            <v>5.8148146462307537E-2</v>
          </cell>
          <cell r="O13">
            <v>5.795315882522914E-2</v>
          </cell>
          <cell r="P13">
            <v>5.8062541218278495E-2</v>
          </cell>
          <cell r="Q13">
            <v>5.7175601534233872E-2</v>
          </cell>
          <cell r="R13">
            <v>5.8029315390520989E-2</v>
          </cell>
          <cell r="S13">
            <v>5.8336259871913446E-2</v>
          </cell>
          <cell r="T13">
            <v>5.8844001176339339E-2</v>
          </cell>
          <cell r="U13">
            <v>5.9890101100934401E-2</v>
          </cell>
          <cell r="V13"/>
          <cell r="W13">
            <v>5.4980030042232224E-2</v>
          </cell>
          <cell r="X13">
            <v>5.3561624523754438E-2</v>
          </cell>
          <cell r="Y13">
            <v>5.4650449726356569E-2</v>
          </cell>
          <cell r="Z13">
            <v>6.1641506467459237E-2</v>
          </cell>
          <cell r="AA13">
            <v>2.7355696893904411E-2</v>
          </cell>
          <cell r="AB13">
            <v>7.9392422992260334E-2</v>
          </cell>
          <cell r="AC13">
            <v>1.3182283393636701E-2</v>
          </cell>
          <cell r="AD13">
            <v>0.20723916950175886</v>
          </cell>
          <cell r="AE13">
            <v>0.19844011596119845</v>
          </cell>
          <cell r="AF13">
            <v>0.28648493561993754</v>
          </cell>
          <cell r="AG13">
            <v>0.40952105340319866</v>
          </cell>
          <cell r="AH13">
            <v>0.14261511797024554</v>
          </cell>
          <cell r="AI13">
            <v>0.45122791863310152</v>
          </cell>
          <cell r="AJ13">
            <v>8.364447296663069E-2</v>
          </cell>
          <cell r="AK13">
            <v>4.7188867412817435E-2</v>
          </cell>
          <cell r="AL13">
            <v>3.6455605553813254E-2</v>
          </cell>
          <cell r="AM13">
            <v>0.70934817953220697</v>
          </cell>
          <cell r="AN13">
            <v>2.6002128098062845E-2</v>
          </cell>
          <cell r="AO13">
            <v>2.6367996729553377E-2</v>
          </cell>
          <cell r="AP13">
            <v>2.5799240504834502E-2</v>
          </cell>
          <cell r="AQ13">
            <v>359269886</v>
          </cell>
          <cell r="AR13">
            <v>358590855</v>
          </cell>
          <cell r="AS13">
            <v>344374278</v>
          </cell>
          <cell r="AT13">
            <v>332541413</v>
          </cell>
          <cell r="AU13">
            <v>326376730</v>
          </cell>
          <cell r="AV13">
            <v>311475984</v>
          </cell>
          <cell r="AW13">
            <v>311029629</v>
          </cell>
          <cell r="AX13">
            <v>305166682</v>
          </cell>
          <cell r="AY13">
            <v>312189185</v>
          </cell>
          <cell r="AZ13">
            <v>285772503</v>
          </cell>
          <cell r="BA13">
            <v>284319070</v>
          </cell>
          <cell r="BB13">
            <v>286363190</v>
          </cell>
          <cell r="BC13">
            <v>287250595</v>
          </cell>
          <cell r="BD13">
            <v>283581295</v>
          </cell>
          <cell r="BE13">
            <v>280115753</v>
          </cell>
          <cell r="BF13">
            <v>277153801</v>
          </cell>
          <cell r="BG13">
            <v>281515703</v>
          </cell>
          <cell r="BH13">
            <v>291515544</v>
          </cell>
          <cell r="BI13">
            <v>285735153</v>
          </cell>
          <cell r="BJ13">
            <v>277054843</v>
          </cell>
          <cell r="BK13">
            <v>270081538</v>
          </cell>
          <cell r="BL13">
            <v>267675547</v>
          </cell>
          <cell r="BM13">
            <v>258159603</v>
          </cell>
          <cell r="BN13">
            <v>248863252</v>
          </cell>
          <cell r="BO13">
            <v>244123818</v>
          </cell>
          <cell r="BP13">
            <v>230711438</v>
          </cell>
          <cell r="BQ13">
            <v>222154764</v>
          </cell>
          <cell r="BR13">
            <v>205480349</v>
          </cell>
          <cell r="BS13">
            <v>190947903</v>
          </cell>
          <cell r="BT13">
            <v>166004397</v>
          </cell>
          <cell r="BU13">
            <v>158030111</v>
          </cell>
          <cell r="BV13">
            <v>148561346</v>
          </cell>
          <cell r="BW13">
            <v>141175794</v>
          </cell>
          <cell r="BX13">
            <v>126274802</v>
          </cell>
          <cell r="BY13">
            <v>120443207</v>
          </cell>
          <cell r="BZ13">
            <v>116208461</v>
          </cell>
          <cell r="CA13">
            <v>114136429</v>
          </cell>
          <cell r="CB13">
            <v>56277082</v>
          </cell>
          <cell r="CC13">
            <v>58955053</v>
          </cell>
          <cell r="CD13">
            <v>58150262</v>
          </cell>
          <cell r="CE13">
            <v>58834909</v>
          </cell>
          <cell r="CF13">
            <v>57567384</v>
          </cell>
          <cell r="CG13">
            <v>58162510</v>
          </cell>
          <cell r="CH13">
            <v>56582338</v>
          </cell>
          <cell r="CI13">
            <v>55669588</v>
          </cell>
          <cell r="CJ13">
            <v>54031914</v>
          </cell>
          <cell r="CK13">
            <v>55081135</v>
          </cell>
          <cell r="CL13">
            <v>53625595</v>
          </cell>
          <cell r="CM13">
            <v>53605998</v>
          </cell>
          <cell r="CN13">
            <v>52001378</v>
          </cell>
          <cell r="CO13">
            <v>51826136</v>
          </cell>
          <cell r="CP13">
            <v>50349508</v>
          </cell>
          <cell r="CQ13">
            <v>49236941</v>
          </cell>
          <cell r="CR13">
            <v>47712838</v>
          </cell>
          <cell r="CS13">
            <v>46325610</v>
          </cell>
          <cell r="CT13">
            <v>44769721</v>
          </cell>
          <cell r="CU13">
            <v>44323296</v>
          </cell>
          <cell r="CV13">
            <v>43003972</v>
          </cell>
          <cell r="CW13">
            <v>41508356</v>
          </cell>
          <cell r="CX13">
            <v>37678168</v>
          </cell>
          <cell r="CY13">
            <v>37678168</v>
          </cell>
          <cell r="CZ13">
            <v>36431809</v>
          </cell>
          <cell r="DA13">
            <v>33545124</v>
          </cell>
          <cell r="DB13">
            <v>32359121</v>
          </cell>
          <cell r="DC13">
            <v>31216658</v>
          </cell>
          <cell r="DD13">
            <v>29996201</v>
          </cell>
          <cell r="DE13">
            <v>28616712</v>
          </cell>
          <cell r="DF13">
            <v>27536573</v>
          </cell>
          <cell r="DG13">
            <v>26882050</v>
          </cell>
          <cell r="DH13">
            <v>25784414</v>
          </cell>
          <cell r="DI13">
            <v>25784414</v>
          </cell>
          <cell r="DJ13">
            <v>24822904</v>
          </cell>
          <cell r="DK13">
            <v>19515880</v>
          </cell>
          <cell r="DL13">
            <v>18568277</v>
          </cell>
          <cell r="DM13"/>
          <cell r="DN13">
            <v>5770432</v>
          </cell>
          <cell r="DO13">
            <v>14371751</v>
          </cell>
          <cell r="DP13"/>
          <cell r="DQ13">
            <v>20142183</v>
          </cell>
          <cell r="DR13">
            <v>8248648</v>
          </cell>
          <cell r="DS13">
            <v>12225798</v>
          </cell>
          <cell r="DT13">
            <v>14868709</v>
          </cell>
          <cell r="DU13">
            <v>27094507</v>
          </cell>
          <cell r="DV13">
            <v>4519194</v>
          </cell>
          <cell r="DW13">
            <v>177757616</v>
          </cell>
        </row>
        <row r="14">
          <cell r="B14" t="str">
            <v>I&amp;M Bank</v>
          </cell>
          <cell r="C14">
            <v>315.51035899999999</v>
          </cell>
          <cell r="D14">
            <v>184.01389</v>
          </cell>
          <cell r="E14">
            <v>233.80679599999999</v>
          </cell>
          <cell r="F14">
            <v>42.575319999999998</v>
          </cell>
          <cell r="G14">
            <v>56.454129000000002</v>
          </cell>
          <cell r="H14">
            <v>54.633758</v>
          </cell>
          <cell r="I14">
            <v>279.76928600000002</v>
          </cell>
          <cell r="J14">
            <v>4.0219329999999998</v>
          </cell>
          <cell r="K14">
            <v>12.260083</v>
          </cell>
          <cell r="L14"/>
          <cell r="M14">
            <v>5.3038196803956793E-2</v>
          </cell>
          <cell r="N14">
            <v>5.0666440768735027E-2</v>
          </cell>
          <cell r="O14">
            <v>5.2052880738851622E-2</v>
          </cell>
          <cell r="P14">
            <v>5.2999751710124741E-2</v>
          </cell>
          <cell r="Q14">
            <v>5.4215410869397712E-2</v>
          </cell>
          <cell r="R14">
            <v>5.3623858494863286E-2</v>
          </cell>
          <cell r="S14">
            <v>5.316182593330173E-2</v>
          </cell>
          <cell r="T14">
            <v>5.6697457410697899E-2</v>
          </cell>
          <cell r="U14">
            <v>5.7736868681432109E-2</v>
          </cell>
          <cell r="V14"/>
          <cell r="W14">
            <v>4.8283392770791467E-2</v>
          </cell>
          <cell r="X14">
            <v>5.5446754435182405E-2</v>
          </cell>
          <cell r="Y14">
            <v>5.0989659533282168E-2</v>
          </cell>
          <cell r="Z14">
            <v>5.9841538107796757E-2</v>
          </cell>
          <cell r="AA14">
            <v>5.0889289502123271E-2</v>
          </cell>
          <cell r="AB14">
            <v>0.18323355389560719</v>
          </cell>
          <cell r="AC14">
            <v>3.1323450200734425E-2</v>
          </cell>
          <cell r="AD14">
            <v>0.20178815840420739</v>
          </cell>
          <cell r="AE14">
            <v>0.15218010743323696</v>
          </cell>
          <cell r="AF14">
            <v>0.36517956958594139</v>
          </cell>
          <cell r="AG14">
            <v>0.36194914195382233</v>
          </cell>
          <cell r="AH14">
            <v>8.3158215571420405E-2</v>
          </cell>
          <cell r="AI14">
            <v>0.69795969296195615</v>
          </cell>
          <cell r="AJ14">
            <v>0.10936978586691125</v>
          </cell>
          <cell r="AK14">
            <v>3.8549895313267329E-2</v>
          </cell>
          <cell r="AL14">
            <v>7.0819890553643919E-2</v>
          </cell>
          <cell r="AM14">
            <v>0.78703396628385436</v>
          </cell>
          <cell r="AN14">
            <v>8.0030688354012613E-2</v>
          </cell>
          <cell r="AO14">
            <v>8.768512656569416E-2</v>
          </cell>
          <cell r="AP14">
            <v>8.3792617979171827E-2</v>
          </cell>
          <cell r="AQ14">
            <v>315510359</v>
          </cell>
          <cell r="AR14">
            <v>307761847</v>
          </cell>
          <cell r="AS14">
            <v>319449313</v>
          </cell>
          <cell r="AT14">
            <v>310788286</v>
          </cell>
          <cell r="AU14">
            <v>307802267</v>
          </cell>
          <cell r="AV14">
            <v>294915555</v>
          </cell>
          <cell r="AW14">
            <v>282176390</v>
          </cell>
          <cell r="AX14">
            <v>282856056</v>
          </cell>
          <cell r="AY14">
            <v>283568547</v>
          </cell>
          <cell r="AZ14">
            <v>273350161</v>
          </cell>
          <cell r="BA14">
            <v>272302524</v>
          </cell>
          <cell r="BB14">
            <v>270017846</v>
          </cell>
          <cell r="BC14">
            <v>254252172</v>
          </cell>
          <cell r="BD14">
            <v>261333135</v>
          </cell>
          <cell r="BE14">
            <v>253552590</v>
          </cell>
          <cell r="BF14">
            <v>240237282</v>
          </cell>
          <cell r="BG14">
            <v>229161134</v>
          </cell>
          <cell r="BH14">
            <v>230291099</v>
          </cell>
          <cell r="BI14">
            <v>225143541</v>
          </cell>
          <cell r="BJ14">
            <v>189087939</v>
          </cell>
          <cell r="BK14">
            <v>183952517</v>
          </cell>
          <cell r="BL14">
            <v>182817876</v>
          </cell>
          <cell r="BM14">
            <v>177329585</v>
          </cell>
          <cell r="BN14">
            <v>181582075</v>
          </cell>
          <cell r="BO14">
            <v>164116122</v>
          </cell>
          <cell r="BP14">
            <v>164730002</v>
          </cell>
          <cell r="BQ14">
            <v>164425933</v>
          </cell>
          <cell r="BR14">
            <v>157775781</v>
          </cell>
          <cell r="BS14">
            <v>147846339</v>
          </cell>
          <cell r="BT14">
            <v>151975238</v>
          </cell>
          <cell r="BU14">
            <v>154327389</v>
          </cell>
          <cell r="BV14">
            <v>140517390</v>
          </cell>
          <cell r="BW14">
            <v>137299354</v>
          </cell>
          <cell r="BX14">
            <v>124648548</v>
          </cell>
          <cell r="BY14">
            <v>118333769</v>
          </cell>
          <cell r="BZ14">
            <v>114972436</v>
          </cell>
          <cell r="CA14">
            <v>110315682</v>
          </cell>
          <cell r="CB14">
            <v>54633758</v>
          </cell>
          <cell r="CC14">
            <v>47771474</v>
          </cell>
          <cell r="CD14">
            <v>46299154</v>
          </cell>
          <cell r="CE14">
            <v>47879036</v>
          </cell>
          <cell r="CF14">
            <v>51920427</v>
          </cell>
          <cell r="CG14">
            <v>49557073</v>
          </cell>
          <cell r="CH14">
            <v>48589355</v>
          </cell>
          <cell r="CI14">
            <v>53515552</v>
          </cell>
          <cell r="CJ14">
            <v>52323720</v>
          </cell>
          <cell r="CK14">
            <v>48455958</v>
          </cell>
          <cell r="CL14">
            <v>47985683</v>
          </cell>
          <cell r="CM14">
            <v>46615223</v>
          </cell>
          <cell r="CN14">
            <v>47015135</v>
          </cell>
          <cell r="CO14">
            <v>44004173</v>
          </cell>
          <cell r="CP14">
            <v>42072924</v>
          </cell>
          <cell r="CQ14">
            <v>40314439</v>
          </cell>
          <cell r="CR14">
            <v>38338590</v>
          </cell>
          <cell r="CS14">
            <v>37568688</v>
          </cell>
          <cell r="CT14">
            <v>35886888</v>
          </cell>
          <cell r="CU14">
            <v>35595491</v>
          </cell>
          <cell r="CV14">
            <v>35023511</v>
          </cell>
          <cell r="CW14">
            <v>31519089</v>
          </cell>
          <cell r="CX14">
            <v>30474944</v>
          </cell>
          <cell r="CY14">
            <v>28754066</v>
          </cell>
          <cell r="CZ14">
            <v>31304829</v>
          </cell>
          <cell r="DA14">
            <v>30151112</v>
          </cell>
          <cell r="DB14">
            <v>28576772</v>
          </cell>
          <cell r="DC14">
            <v>26482435</v>
          </cell>
          <cell r="DD14">
            <v>26186678</v>
          </cell>
          <cell r="DE14">
            <v>24079849</v>
          </cell>
          <cell r="DF14">
            <v>23296896</v>
          </cell>
          <cell r="DG14">
            <v>22159420</v>
          </cell>
          <cell r="DH14">
            <v>21814043</v>
          </cell>
          <cell r="DI14">
            <v>21814043</v>
          </cell>
          <cell r="DJ14">
            <v>20071699</v>
          </cell>
          <cell r="DK14">
            <v>19500454</v>
          </cell>
          <cell r="DL14">
            <v>20524634</v>
          </cell>
          <cell r="DM14"/>
          <cell r="DN14">
            <v>9341029</v>
          </cell>
          <cell r="DO14">
            <v>16238247</v>
          </cell>
          <cell r="DP14"/>
          <cell r="DQ14">
            <v>25579276</v>
          </cell>
          <cell r="DR14">
            <v>9258397</v>
          </cell>
          <cell r="DS14">
            <v>11338462</v>
          </cell>
          <cell r="DT14">
            <v>4906691</v>
          </cell>
          <cell r="DU14">
            <v>16245153</v>
          </cell>
          <cell r="DV14">
            <v>9762151</v>
          </cell>
          <cell r="DW14">
            <v>184013890</v>
          </cell>
        </row>
        <row r="15">
          <cell r="B15" t="str">
            <v>Total - Tier 1</v>
          </cell>
          <cell r="C15">
            <v>4918.7462189999997</v>
          </cell>
          <cell r="D15">
            <v>2645.7133250000002</v>
          </cell>
          <cell r="E15">
            <v>3432.6210549999996</v>
          </cell>
          <cell r="F15">
            <v>608.927997</v>
          </cell>
          <cell r="G15">
            <v>734.01246800000001</v>
          </cell>
          <cell r="H15">
            <v>681.07717699999989</v>
          </cell>
          <cell r="I15">
            <v>4046.8654120000001</v>
          </cell>
          <cell r="J15">
            <v>60.445263999999995</v>
          </cell>
          <cell r="K15">
            <v>207.79974300000003</v>
          </cell>
          <cell r="L15">
            <v>0</v>
          </cell>
          <cell r="M15">
            <v>0.749109735871613</v>
          </cell>
          <cell r="N15">
            <v>0.75105262669966566</v>
          </cell>
          <cell r="O15">
            <v>0.74459938543321202</v>
          </cell>
          <cell r="P15">
            <v>0.742057928706093</v>
          </cell>
          <cell r="Q15">
            <v>0.7445446601565523</v>
          </cell>
          <cell r="R15">
            <v>0.74548706634479378</v>
          </cell>
          <cell r="S15">
            <v>0.74573869992339969</v>
          </cell>
          <cell r="T15">
            <v>0.74257206975099088</v>
          </cell>
          <cell r="U15">
            <v>0.75685175896780255</v>
          </cell>
          <cell r="V15">
            <v>0</v>
          </cell>
          <cell r="W15">
            <v>0.75272886882240986</v>
          </cell>
          <cell r="X15">
            <v>0.79720186903915213</v>
          </cell>
          <cell r="Y15">
            <v>0.74860175963929587</v>
          </cell>
          <cell r="Z15">
            <v>0.7459985791531335</v>
          </cell>
          <cell r="AA15">
            <v>0.8625374950556054</v>
          </cell>
          <cell r="AB15">
            <v>0.22485693443265217</v>
          </cell>
          <cell r="AC15">
            <v>3.2146103121317056E-2</v>
          </cell>
          <cell r="AD15">
            <v>0.18137802799753697</v>
          </cell>
          <cell r="AE15">
            <v>0.15046905073600209</v>
          </cell>
          <cell r="AF15">
            <v>0.35235325791997185</v>
          </cell>
          <cell r="AG15">
            <v>0.41337743382180031</v>
          </cell>
          <cell r="AH15">
            <v>0.1124248143638398</v>
          </cell>
          <cell r="AI15">
            <v>0.5389302906043858</v>
          </cell>
          <cell r="AJ15">
            <v>0.10765681614801828</v>
          </cell>
          <cell r="AK15">
            <v>3.1096508874304419E-2</v>
          </cell>
          <cell r="AL15">
            <v>7.6560307273713865E-2</v>
          </cell>
          <cell r="AM15">
            <v>0.7707560148960283</v>
          </cell>
          <cell r="AN15">
            <v>0.83437448847880713</v>
          </cell>
          <cell r="AO15">
            <v>0.84607450349185431</v>
          </cell>
          <cell r="AP15">
            <v>0.82965336652766952</v>
          </cell>
          <cell r="AQ15">
            <v>4918746219</v>
          </cell>
          <cell r="AR15">
            <v>4828388589</v>
          </cell>
          <cell r="AS15">
            <v>4668051194</v>
          </cell>
          <cell r="AT15">
            <v>4544452868</v>
          </cell>
          <cell r="AU15">
            <v>4508165866</v>
          </cell>
          <cell r="AV15">
            <v>4338683234</v>
          </cell>
          <cell r="AW15">
            <v>4246807265</v>
          </cell>
          <cell r="AX15">
            <v>4106811968</v>
          </cell>
          <cell r="AY15">
            <v>4032984409</v>
          </cell>
          <cell r="AZ15">
            <v>3904607704</v>
          </cell>
          <cell r="BA15">
            <v>3904883154</v>
          </cell>
          <cell r="BB15">
            <v>3759260006</v>
          </cell>
          <cell r="BC15">
            <v>3606947120</v>
          </cell>
          <cell r="BD15">
            <v>3650091930</v>
          </cell>
          <cell r="BE15">
            <v>3491200121</v>
          </cell>
          <cell r="BF15">
            <v>3216689851</v>
          </cell>
          <cell r="BG15">
            <v>2870218873</v>
          </cell>
          <cell r="BH15">
            <v>3250587672</v>
          </cell>
          <cell r="BI15">
            <v>3002290772</v>
          </cell>
          <cell r="BJ15">
            <v>2881784790</v>
          </cell>
          <cell r="BK15">
            <v>2824637202</v>
          </cell>
          <cell r="BL15">
            <v>2834954934</v>
          </cell>
          <cell r="BM15">
            <v>2752996452</v>
          </cell>
          <cell r="BN15">
            <v>2670632103</v>
          </cell>
          <cell r="BO15">
            <v>2568307540</v>
          </cell>
          <cell r="BP15">
            <v>2576918064</v>
          </cell>
          <cell r="BQ15">
            <v>2495879919</v>
          </cell>
          <cell r="BR15">
            <v>2392084843</v>
          </cell>
          <cell r="BS15">
            <v>2359760079</v>
          </cell>
          <cell r="BT15">
            <v>2263312590</v>
          </cell>
          <cell r="BU15">
            <v>2223893348</v>
          </cell>
          <cell r="BV15">
            <v>2109864071</v>
          </cell>
          <cell r="BW15">
            <v>2010159471</v>
          </cell>
          <cell r="BX15">
            <v>1920417442</v>
          </cell>
          <cell r="BY15">
            <v>1862362040</v>
          </cell>
          <cell r="BZ15">
            <v>1773940249</v>
          </cell>
          <cell r="CA15">
            <v>1737975404</v>
          </cell>
          <cell r="CB15">
            <v>681077177</v>
          </cell>
          <cell r="CC15">
            <v>680575753</v>
          </cell>
          <cell r="CD15">
            <v>655955862</v>
          </cell>
          <cell r="CE15">
            <v>668328231</v>
          </cell>
          <cell r="CF15">
            <v>666617475</v>
          </cell>
          <cell r="CG15">
            <v>649719738</v>
          </cell>
          <cell r="CH15">
            <v>625158778</v>
          </cell>
          <cell r="CI15">
            <v>605487981</v>
          </cell>
          <cell r="CJ15">
            <v>598994622</v>
          </cell>
          <cell r="CK15">
            <v>579094030</v>
          </cell>
          <cell r="CL15">
            <v>563590056</v>
          </cell>
          <cell r="CM15">
            <v>553382897</v>
          </cell>
          <cell r="CN15">
            <v>538283521</v>
          </cell>
          <cell r="CO15">
            <v>548232059</v>
          </cell>
          <cell r="CP15">
            <v>469417541</v>
          </cell>
          <cell r="CQ15">
            <v>503780738</v>
          </cell>
          <cell r="CR15">
            <v>445966399</v>
          </cell>
          <cell r="CS15">
            <v>467829127</v>
          </cell>
          <cell r="CT15">
            <v>440314603</v>
          </cell>
          <cell r="CU15">
            <v>444842779</v>
          </cell>
          <cell r="CV15">
            <v>450817172</v>
          </cell>
          <cell r="CW15">
            <v>440346600</v>
          </cell>
          <cell r="CX15">
            <v>417865981</v>
          </cell>
          <cell r="CY15">
            <v>418738822</v>
          </cell>
          <cell r="CZ15">
            <v>404829562</v>
          </cell>
          <cell r="DA15">
            <v>400649459</v>
          </cell>
          <cell r="DB15">
            <v>378098062</v>
          </cell>
          <cell r="DC15">
            <v>366906245</v>
          </cell>
          <cell r="DD15">
            <v>365408709</v>
          </cell>
          <cell r="DE15">
            <v>350598365</v>
          </cell>
          <cell r="DF15">
            <v>347807516</v>
          </cell>
          <cell r="DG15">
            <v>342110864</v>
          </cell>
          <cell r="DH15">
            <v>324987055</v>
          </cell>
          <cell r="DI15">
            <v>324987055</v>
          </cell>
          <cell r="DJ15">
            <v>325368221</v>
          </cell>
          <cell r="DK15">
            <v>304494362</v>
          </cell>
          <cell r="DL15">
            <v>292326223</v>
          </cell>
          <cell r="DM15">
            <v>0</v>
          </cell>
          <cell r="DN15">
            <v>159422876</v>
          </cell>
          <cell r="DO15">
            <v>293028953</v>
          </cell>
          <cell r="DP15">
            <v>0</v>
          </cell>
          <cell r="DQ15">
            <v>452451829</v>
          </cell>
          <cell r="DR15">
            <v>187033376</v>
          </cell>
          <cell r="DS15">
            <v>170640447</v>
          </cell>
          <cell r="DT15">
            <v>145987603</v>
          </cell>
          <cell r="DU15">
            <v>316628050</v>
          </cell>
          <cell r="DV15">
            <v>151519244</v>
          </cell>
          <cell r="DW15">
            <v>2645713325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 t="str">
            <v/>
          </cell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Y16"/>
          <cell r="BZ16" t="str">
            <v/>
          </cell>
          <cell r="CA16" t="str">
            <v/>
          </cell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>
            <v>0</v>
          </cell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 t="str">
            <v/>
          </cell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DV18">
            <v>0</v>
          </cell>
        </row>
        <row r="19">
          <cell r="B19" t="str">
            <v>Bank of Baroda</v>
          </cell>
          <cell r="C19">
            <v>193.775161</v>
          </cell>
          <cell r="D19">
            <v>60.591656999999998</v>
          </cell>
          <cell r="E19">
            <v>163.32979800000001</v>
          </cell>
          <cell r="F19">
            <v>30.813723</v>
          </cell>
          <cell r="G19">
            <v>30.813544</v>
          </cell>
          <cell r="H19">
            <v>28.839794000000001</v>
          </cell>
          <cell r="I19">
            <v>99.550442000000004</v>
          </cell>
          <cell r="J19">
            <v>9.1296000000000002E-2</v>
          </cell>
          <cell r="K19">
            <v>7.0565829999999998</v>
          </cell>
          <cell r="L19"/>
          <cell r="M19">
            <v>3.2287497801064838E-2</v>
          </cell>
          <cell r="N19">
            <v>3.0825245621605712E-2</v>
          </cell>
          <cell r="O19">
            <v>3.0883181177774246E-2</v>
          </cell>
          <cell r="P19">
            <v>3.2093608436231033E-2</v>
          </cell>
          <cell r="Q19">
            <v>3.2405128198598782E-2</v>
          </cell>
          <cell r="R19">
            <v>3.2042387303026373E-2</v>
          </cell>
          <cell r="S19">
            <v>3.1536546039942458E-2</v>
          </cell>
          <cell r="T19">
            <v>3.2868094160714977E-2</v>
          </cell>
          <cell r="U19">
            <v>3.1944228855594656E-2</v>
          </cell>
          <cell r="V19"/>
          <cell r="W19">
            <v>2.9653930341432475E-2</v>
          </cell>
          <cell r="X19">
            <v>1.8257375714951739E-2</v>
          </cell>
          <cell r="Y19">
            <v>3.5619712233085611E-2</v>
          </cell>
          <cell r="Z19">
            <v>3.1588850828676442E-2</v>
          </cell>
          <cell r="AA19">
            <v>2.9290543561798197E-2</v>
          </cell>
          <cell r="AB19">
            <v>0.18056196755313925</v>
          </cell>
          <cell r="AC19">
            <v>2.7831528793931574E-2</v>
          </cell>
          <cell r="AD19">
            <v>0.30952694313501894</v>
          </cell>
          <cell r="AE19">
            <v>0.30952874121844681</v>
          </cell>
          <cell r="AF19">
            <v>5.9274970049077953E-2</v>
          </cell>
          <cell r="AG19">
            <v>0.18512828761295891</v>
          </cell>
          <cell r="AH19">
            <v>9.0262271591698806E-2</v>
          </cell>
          <cell r="AI19">
            <v>0.43470717001191567</v>
          </cell>
          <cell r="AJ19">
            <v>0.104066981711288</v>
          </cell>
          <cell r="AK19">
            <v>6.3587146223595403E-2</v>
          </cell>
          <cell r="AL19">
            <v>4.04798354876926E-2</v>
          </cell>
          <cell r="AM19">
            <v>0.37097735833849493</v>
          </cell>
          <cell r="AN19">
            <v>6.7130116385566022E-3</v>
          </cell>
          <cell r="AO19">
            <v>8.6673191363508732E-4</v>
          </cell>
          <cell r="AP19">
            <v>6.7833094251849987E-3</v>
          </cell>
          <cell r="AQ19">
            <v>193775161</v>
          </cell>
          <cell r="AR19">
            <v>183047516</v>
          </cell>
          <cell r="AS19">
            <v>180358888</v>
          </cell>
          <cell r="AT19">
            <v>180201950</v>
          </cell>
          <cell r="AU19">
            <v>180381073</v>
          </cell>
          <cell r="AV19">
            <v>175379528</v>
          </cell>
          <cell r="AW19">
            <v>167348843</v>
          </cell>
          <cell r="AX19">
            <v>170989698</v>
          </cell>
          <cell r="AY19">
            <v>166312530</v>
          </cell>
          <cell r="AZ19">
            <v>161761428</v>
          </cell>
          <cell r="BA19">
            <v>150394659</v>
          </cell>
          <cell r="BB19">
            <v>144943386</v>
          </cell>
          <cell r="BC19">
            <v>143311335</v>
          </cell>
          <cell r="BD19">
            <v>139149950</v>
          </cell>
          <cell r="BE19">
            <v>133955456</v>
          </cell>
          <cell r="BF19">
            <v>125015672</v>
          </cell>
          <cell r="BG19">
            <v>123014401</v>
          </cell>
          <cell r="BH19">
            <v>122198105</v>
          </cell>
          <cell r="BI19">
            <v>123352716</v>
          </cell>
          <cell r="BJ19">
            <v>98429020</v>
          </cell>
          <cell r="BK19">
            <v>96132100</v>
          </cell>
          <cell r="BL19">
            <v>92015867</v>
          </cell>
          <cell r="BM19">
            <v>88413486</v>
          </cell>
          <cell r="BN19">
            <v>85368565</v>
          </cell>
          <cell r="BO19">
            <v>82907475</v>
          </cell>
          <cell r="BP19">
            <v>81225195</v>
          </cell>
          <cell r="BQ19">
            <v>78391648</v>
          </cell>
          <cell r="BR19">
            <v>71954794</v>
          </cell>
          <cell r="BS19">
            <v>68177548</v>
          </cell>
          <cell r="BT19">
            <v>65254206</v>
          </cell>
          <cell r="BU19">
            <v>64198677</v>
          </cell>
          <cell r="BV19">
            <v>62518263</v>
          </cell>
          <cell r="BW19">
            <v>61944650</v>
          </cell>
          <cell r="BX19">
            <v>59182328</v>
          </cell>
          <cell r="BY19">
            <v>56105943</v>
          </cell>
          <cell r="BZ19">
            <v>53949524</v>
          </cell>
          <cell r="CA19">
            <v>52021524</v>
          </cell>
          <cell r="CB19">
            <v>28839794</v>
          </cell>
          <cell r="CC19">
            <v>27348922</v>
          </cell>
          <cell r="CD19">
            <v>26716205</v>
          </cell>
          <cell r="CE19">
            <v>29072622</v>
          </cell>
          <cell r="CF19">
            <v>28832041</v>
          </cell>
          <cell r="CG19">
            <v>27332810</v>
          </cell>
          <cell r="CH19">
            <v>26199740</v>
          </cell>
          <cell r="CI19">
            <v>27004855</v>
          </cell>
          <cell r="CJ19">
            <v>26676675</v>
          </cell>
          <cell r="CK19">
            <v>25744734</v>
          </cell>
          <cell r="CL19">
            <v>25685500</v>
          </cell>
          <cell r="CM19">
            <v>23954402</v>
          </cell>
          <cell r="CN19">
            <v>22942662</v>
          </cell>
          <cell r="CO19">
            <v>22343103</v>
          </cell>
          <cell r="CP19">
            <v>21247935</v>
          </cell>
          <cell r="CQ19">
            <v>19883698</v>
          </cell>
          <cell r="CR19">
            <v>20414825</v>
          </cell>
          <cell r="CS19">
            <v>18995628</v>
          </cell>
          <cell r="CT19">
            <v>17769713</v>
          </cell>
          <cell r="CU19">
            <v>16954349</v>
          </cell>
          <cell r="CV19">
            <v>17899936</v>
          </cell>
          <cell r="CW19">
            <v>16692069</v>
          </cell>
          <cell r="CX19">
            <v>16254476</v>
          </cell>
          <cell r="CY19">
            <v>14925822</v>
          </cell>
          <cell r="CZ19">
            <v>14224907</v>
          </cell>
          <cell r="DA19">
            <v>13387842</v>
          </cell>
          <cell r="DB19">
            <v>12776983</v>
          </cell>
          <cell r="DC19">
            <v>11846009</v>
          </cell>
          <cell r="DD19">
            <v>11273086</v>
          </cell>
          <cell r="DE19">
            <v>10242135</v>
          </cell>
          <cell r="DF19">
            <v>10844344</v>
          </cell>
          <cell r="DG19">
            <v>10371347</v>
          </cell>
          <cell r="DH19">
            <v>9867331</v>
          </cell>
          <cell r="DI19">
            <v>9867331</v>
          </cell>
          <cell r="DJ19">
            <v>9132583</v>
          </cell>
          <cell r="DK19">
            <v>8026209</v>
          </cell>
          <cell r="DL19">
            <v>7569115</v>
          </cell>
          <cell r="DM19"/>
          <cell r="DN19">
            <v>603270</v>
          </cell>
          <cell r="DO19">
            <v>9574213</v>
          </cell>
          <cell r="DP19"/>
          <cell r="DQ19">
            <v>10177483</v>
          </cell>
          <cell r="DR19">
            <v>1884140</v>
          </cell>
          <cell r="DS19">
            <v>2474571</v>
          </cell>
          <cell r="DT19">
            <v>3217930</v>
          </cell>
          <cell r="DU19">
            <v>5692501</v>
          </cell>
          <cell r="DV19">
            <v>5206670</v>
          </cell>
          <cell r="DW19">
            <v>60591657</v>
          </cell>
        </row>
        <row r="20">
          <cell r="B20" t="str">
            <v>Prime Bank</v>
          </cell>
          <cell r="C20">
            <v>140.402895</v>
          </cell>
          <cell r="D20">
            <v>40.923642999999998</v>
          </cell>
          <cell r="E20">
            <v>107.582199</v>
          </cell>
          <cell r="F20">
            <v>25.221433000000001</v>
          </cell>
          <cell r="G20">
            <v>25.574455</v>
          </cell>
          <cell r="H20">
            <v>31.383738999999998</v>
          </cell>
          <cell r="I20">
            <v>72.071335000000005</v>
          </cell>
          <cell r="J20">
            <v>0.50426499999999996</v>
          </cell>
          <cell r="K20">
            <v>3.5230429999999999</v>
          </cell>
          <cell r="L20"/>
          <cell r="M20">
            <v>2.6441179571536581E-2</v>
          </cell>
          <cell r="N20">
            <v>2.5925162734856733E-2</v>
          </cell>
          <cell r="O20">
            <v>2.586817682644825E-2</v>
          </cell>
          <cell r="P20">
            <v>2.5304150174793642E-2</v>
          </cell>
          <cell r="Q20">
            <v>2.5078822849502719E-2</v>
          </cell>
          <cell r="R20">
            <v>2.5623092680544073E-2</v>
          </cell>
          <cell r="S20">
            <v>2.5409954085610253E-2</v>
          </cell>
          <cell r="T20">
            <v>2.5064341645782941E-2</v>
          </cell>
          <cell r="U20">
            <v>2.5508587014597836E-2</v>
          </cell>
          <cell r="V20"/>
          <cell r="W20">
            <v>2.1486229951141456E-2</v>
          </cell>
          <cell r="X20">
            <v>1.2331042966452538E-2</v>
          </cell>
          <cell r="Y20">
            <v>2.3462019892919662E-2</v>
          </cell>
          <cell r="Z20">
            <v>3.437528887054863E-2</v>
          </cell>
          <cell r="AA20">
            <v>1.4623486248455974E-2</v>
          </cell>
          <cell r="AB20">
            <v>0.11904060282536402</v>
          </cell>
          <cell r="AC20">
            <v>2.6536863700283207E-2</v>
          </cell>
          <cell r="AD20">
            <v>0.35484919212333166</v>
          </cell>
          <cell r="AE20">
            <v>0.34995096177974222</v>
          </cell>
          <cell r="AF20">
            <v>0.18884103760414073</v>
          </cell>
          <cell r="AG20">
            <v>5.8400651425474639E-2</v>
          </cell>
          <cell r="AH20">
            <v>0.11503627842396434</v>
          </cell>
          <cell r="AI20">
            <v>0.53662874625879853</v>
          </cell>
          <cell r="AJ20">
            <v>0.10582953742704926</v>
          </cell>
          <cell r="AK20">
            <v>5.7626987372864903E-2</v>
          </cell>
          <cell r="AL20">
            <v>4.8202550054184355E-2</v>
          </cell>
          <cell r="AM20">
            <v>0.38039418584481616</v>
          </cell>
          <cell r="AN20">
            <v>1.4374021781106985E-2</v>
          </cell>
          <cell r="AO20">
            <v>1.6026284275501783E-2</v>
          </cell>
          <cell r="AP20">
            <v>1.6531546524313601E-2</v>
          </cell>
          <cell r="AQ20">
            <v>140402895</v>
          </cell>
          <cell r="AR20">
            <v>135867074</v>
          </cell>
          <cell r="AS20">
            <v>131912743</v>
          </cell>
          <cell r="AT20">
            <v>128980351</v>
          </cell>
          <cell r="AU20">
            <v>126482223</v>
          </cell>
          <cell r="AV20">
            <v>125887144</v>
          </cell>
          <cell r="AW20">
            <v>122289360</v>
          </cell>
          <cell r="AX20">
            <v>118339577</v>
          </cell>
          <cell r="AY20">
            <v>116203591</v>
          </cell>
          <cell r="AZ20">
            <v>113554074</v>
          </cell>
          <cell r="BA20">
            <v>111259126</v>
          </cell>
          <cell r="BB20">
            <v>109986499</v>
          </cell>
          <cell r="BC20">
            <v>108785527</v>
          </cell>
          <cell r="BD20">
            <v>108120587</v>
          </cell>
          <cell r="BE20">
            <v>106049114</v>
          </cell>
          <cell r="BF20">
            <v>100982938</v>
          </cell>
          <cell r="BG20">
            <v>98534545</v>
          </cell>
          <cell r="BH20">
            <v>90725741</v>
          </cell>
          <cell r="BI20">
            <v>89623204</v>
          </cell>
          <cell r="BJ20">
            <v>77137825</v>
          </cell>
          <cell r="BK20">
            <v>76438199</v>
          </cell>
          <cell r="BL20">
            <v>73601507</v>
          </cell>
          <cell r="BM20">
            <v>70961293</v>
          </cell>
          <cell r="BN20">
            <v>67925542</v>
          </cell>
          <cell r="BO20">
            <v>65335545</v>
          </cell>
          <cell r="BP20">
            <v>66915856</v>
          </cell>
          <cell r="BQ20">
            <v>65000953</v>
          </cell>
          <cell r="BR20">
            <v>66032315</v>
          </cell>
          <cell r="BS20">
            <v>65001313</v>
          </cell>
          <cell r="BT20">
            <v>64343912</v>
          </cell>
          <cell r="BU20">
            <v>61271772</v>
          </cell>
          <cell r="BV20">
            <v>58715051</v>
          </cell>
          <cell r="BW20">
            <v>54917674</v>
          </cell>
          <cell r="BX20">
            <v>55249673</v>
          </cell>
          <cell r="BY20">
            <v>53395624</v>
          </cell>
          <cell r="BZ20">
            <v>51258965</v>
          </cell>
          <cell r="CA20">
            <v>49460889</v>
          </cell>
          <cell r="CB20">
            <v>31383739</v>
          </cell>
          <cell r="CC20">
            <v>29965175</v>
          </cell>
          <cell r="CD20">
            <v>29782355</v>
          </cell>
          <cell r="CE20">
            <v>28349931</v>
          </cell>
          <cell r="CF20">
            <v>28111037</v>
          </cell>
          <cell r="CG20">
            <v>27753166</v>
          </cell>
          <cell r="CH20">
            <v>26752617</v>
          </cell>
          <cell r="CI20">
            <v>25329218</v>
          </cell>
          <cell r="CJ20">
            <v>24901601</v>
          </cell>
          <cell r="CK20">
            <v>24388063</v>
          </cell>
          <cell r="CL20">
            <v>23972691</v>
          </cell>
          <cell r="CM20">
            <v>23424338</v>
          </cell>
          <cell r="CN20">
            <v>24455363</v>
          </cell>
          <cell r="CO20">
            <v>24207762</v>
          </cell>
          <cell r="CP20">
            <v>23862687</v>
          </cell>
          <cell r="CQ20">
            <v>23023119</v>
          </cell>
          <cell r="CR20">
            <v>23038973</v>
          </cell>
          <cell r="CS20">
            <v>20916339</v>
          </cell>
          <cell r="CT20">
            <v>20542739</v>
          </cell>
          <cell r="CU20">
            <v>15775115</v>
          </cell>
          <cell r="CV20">
            <v>14337719</v>
          </cell>
          <cell r="CW20">
            <v>12972256</v>
          </cell>
          <cell r="CX20">
            <v>11428716</v>
          </cell>
          <cell r="CY20">
            <v>11134955</v>
          </cell>
          <cell r="CZ20">
            <v>10833063</v>
          </cell>
          <cell r="DA20">
            <v>9814195</v>
          </cell>
          <cell r="DB20">
            <v>9578743</v>
          </cell>
          <cell r="DC20">
            <v>9224281</v>
          </cell>
          <cell r="DD20">
            <v>8725208</v>
          </cell>
          <cell r="DE20">
            <v>8252089</v>
          </cell>
          <cell r="DF20">
            <v>8248978</v>
          </cell>
          <cell r="DG20">
            <v>8276028</v>
          </cell>
          <cell r="DH20">
            <v>7735022</v>
          </cell>
          <cell r="DI20">
            <v>7735022</v>
          </cell>
          <cell r="DJ20">
            <v>7246225</v>
          </cell>
          <cell r="DK20">
            <v>6301136</v>
          </cell>
          <cell r="DL20">
            <v>5815849</v>
          </cell>
          <cell r="DM20"/>
          <cell r="DN20">
            <v>1372914</v>
          </cell>
          <cell r="DO20">
            <v>5897296</v>
          </cell>
          <cell r="DP20"/>
          <cell r="DQ20">
            <v>7270210</v>
          </cell>
          <cell r="DR20">
            <v>424585</v>
          </cell>
          <cell r="DS20">
            <v>2692502</v>
          </cell>
          <cell r="DT20">
            <v>2324937</v>
          </cell>
          <cell r="DU20">
            <v>5017439</v>
          </cell>
          <cell r="DV20">
            <v>3541147</v>
          </cell>
          <cell r="DW20">
            <v>40923643</v>
          </cell>
        </row>
        <row r="21">
          <cell r="B21" t="str">
            <v>Citibank</v>
          </cell>
          <cell r="C21">
            <v>139.827065</v>
          </cell>
          <cell r="D21">
            <v>49.798594999999999</v>
          </cell>
          <cell r="E21">
            <v>110.03979</v>
          </cell>
          <cell r="F21">
            <v>24.178238</v>
          </cell>
          <cell r="G21">
            <v>24.222937000000002</v>
          </cell>
          <cell r="H21">
            <v>24.894907</v>
          </cell>
          <cell r="I21">
            <v>97.275278999999998</v>
          </cell>
          <cell r="J21">
            <v>5.6078780000000004</v>
          </cell>
          <cell r="K21">
            <v>9.8537619999999997</v>
          </cell>
          <cell r="L21"/>
          <cell r="M21">
            <v>2.4221340816701679E-2</v>
          </cell>
          <cell r="N21">
            <v>2.2259827053429562E-2</v>
          </cell>
          <cell r="O21">
            <v>2.3237932427794358E-2</v>
          </cell>
          <cell r="P21">
            <v>2.4013331193956385E-2</v>
          </cell>
          <cell r="Q21">
            <v>2.3342142674336725E-2</v>
          </cell>
          <cell r="R21">
            <v>2.2504202157201905E-2</v>
          </cell>
          <cell r="S21">
            <v>2.1684550337334754E-2</v>
          </cell>
          <cell r="T21">
            <v>2.3359897430232198E-2</v>
          </cell>
          <cell r="U21">
            <v>2.3773055282268998E-2</v>
          </cell>
          <cell r="V21"/>
          <cell r="W21">
            <v>2.1398109148555687E-2</v>
          </cell>
          <cell r="X21">
            <v>1.5005228508468041E-2</v>
          </cell>
          <cell r="Y21">
            <v>2.3997982621573873E-2</v>
          </cell>
          <cell r="Z21">
            <v>2.7267930679975488E-2</v>
          </cell>
          <cell r="AA21">
            <v>4.0901105408749777E-2</v>
          </cell>
          <cell r="AB21">
            <v>0.24852297756658098</v>
          </cell>
          <cell r="AC21">
            <v>4.3534494334925324E-2</v>
          </cell>
          <cell r="AD21">
            <v>0.24901431534316137</v>
          </cell>
          <cell r="AE21">
            <v>0.24855480496745735</v>
          </cell>
          <cell r="AF21">
            <v>0.50651385927214954</v>
          </cell>
          <cell r="AG21">
            <v>0.28936363133712351</v>
          </cell>
          <cell r="AH21">
            <v>2.4644867770351023E-2</v>
          </cell>
          <cell r="AI21">
            <v>0.90395731825844217</v>
          </cell>
          <cell r="AJ21">
            <v>8.4836591470403344E-2</v>
          </cell>
          <cell r="AK21">
            <v>1.3320849466062167E-2</v>
          </cell>
          <cell r="AL21">
            <v>7.1515742004341173E-2</v>
          </cell>
          <cell r="AM21">
            <v>0.45255080003333342</v>
          </cell>
          <cell r="AN21">
            <v>2.502921686084315E-2</v>
          </cell>
          <cell r="AO21">
            <v>4.6514160098707333E-2</v>
          </cell>
          <cell r="AP21">
            <v>3.5605048351597557E-2</v>
          </cell>
          <cell r="AQ21">
            <v>139827065</v>
          </cell>
          <cell r="AR21">
            <v>127420769</v>
          </cell>
          <cell r="AS21">
            <v>126499445</v>
          </cell>
          <cell r="AT21">
            <v>132170712</v>
          </cell>
          <cell r="AU21">
            <v>130940063</v>
          </cell>
          <cell r="AV21">
            <v>115595604</v>
          </cell>
          <cell r="AW21">
            <v>107034617</v>
          </cell>
          <cell r="AX21">
            <v>115188165</v>
          </cell>
          <cell r="AY21">
            <v>106453856</v>
          </cell>
          <cell r="AZ21">
            <v>101750445</v>
          </cell>
          <cell r="BA21">
            <v>103211168</v>
          </cell>
          <cell r="BB21">
            <v>95052722</v>
          </cell>
          <cell r="BC21">
            <v>96570193</v>
          </cell>
          <cell r="BD21">
            <v>93526049</v>
          </cell>
          <cell r="BE21">
            <v>90132862</v>
          </cell>
          <cell r="BF21">
            <v>93274626</v>
          </cell>
          <cell r="BG21">
            <v>85638687</v>
          </cell>
          <cell r="BH21">
            <v>100756266</v>
          </cell>
          <cell r="BI21">
            <v>85155116</v>
          </cell>
          <cell r="BJ21">
            <v>90072120</v>
          </cell>
          <cell r="BK21">
            <v>98231911</v>
          </cell>
          <cell r="BL21">
            <v>88851809</v>
          </cell>
          <cell r="BM21">
            <v>90025078</v>
          </cell>
          <cell r="BN21">
            <v>101117630</v>
          </cell>
          <cell r="BO21">
            <v>103323540</v>
          </cell>
          <cell r="BP21">
            <v>116502032</v>
          </cell>
          <cell r="BQ21">
            <v>103254695</v>
          </cell>
          <cell r="BR21">
            <v>89167854</v>
          </cell>
          <cell r="BS21">
            <v>88147287</v>
          </cell>
          <cell r="BT21">
            <v>93483001</v>
          </cell>
          <cell r="BU21">
            <v>115826138</v>
          </cell>
          <cell r="BV21">
            <v>82954185</v>
          </cell>
          <cell r="BW21">
            <v>79397808</v>
          </cell>
          <cell r="BX21">
            <v>81940917</v>
          </cell>
          <cell r="BY21">
            <v>80054734</v>
          </cell>
          <cell r="BZ21">
            <v>72191900</v>
          </cell>
          <cell r="CA21">
            <v>71242659</v>
          </cell>
          <cell r="CB21">
            <v>24894907</v>
          </cell>
          <cell r="CC21">
            <v>23167077</v>
          </cell>
          <cell r="CD21">
            <v>25016935</v>
          </cell>
          <cell r="CE21">
            <v>23492235</v>
          </cell>
          <cell r="CF21">
            <v>22536160</v>
          </cell>
          <cell r="CG21">
            <v>24731559</v>
          </cell>
          <cell r="CH21">
            <v>23826398</v>
          </cell>
          <cell r="CI21">
            <v>23000535</v>
          </cell>
          <cell r="CJ21">
            <v>22134310</v>
          </cell>
          <cell r="CK21">
            <v>21634232</v>
          </cell>
          <cell r="CL21">
            <v>20801681</v>
          </cell>
          <cell r="CM21">
            <v>20000679</v>
          </cell>
          <cell r="CN21">
            <v>19046566</v>
          </cell>
          <cell r="CO21">
            <v>18621201</v>
          </cell>
          <cell r="CP21">
            <v>17811829</v>
          </cell>
          <cell r="CQ21">
            <v>20388513</v>
          </cell>
          <cell r="CR21">
            <v>19409582</v>
          </cell>
          <cell r="CS21">
            <v>19201130</v>
          </cell>
          <cell r="CT21">
            <v>18246232</v>
          </cell>
          <cell r="CU21">
            <v>21172148</v>
          </cell>
          <cell r="CV21">
            <v>20177310</v>
          </cell>
          <cell r="CW21">
            <v>19161379</v>
          </cell>
          <cell r="CX21">
            <v>18414690</v>
          </cell>
          <cell r="CY21">
            <v>20400169</v>
          </cell>
          <cell r="CZ21">
            <v>19628607</v>
          </cell>
          <cell r="DA21">
            <v>21705386</v>
          </cell>
          <cell r="DB21">
            <v>21022221</v>
          </cell>
          <cell r="DC21">
            <v>20267062</v>
          </cell>
          <cell r="DD21">
            <v>19407199</v>
          </cell>
          <cell r="DE21">
            <v>20351926</v>
          </cell>
          <cell r="DF21">
            <v>19913000</v>
          </cell>
          <cell r="DG21">
            <v>19188220</v>
          </cell>
          <cell r="DH21">
            <v>18358760</v>
          </cell>
          <cell r="DI21">
            <v>18358760</v>
          </cell>
          <cell r="DJ21">
            <v>18002473</v>
          </cell>
          <cell r="DK21">
            <v>16706767</v>
          </cell>
          <cell r="DL21">
            <v>15963873</v>
          </cell>
          <cell r="DM21"/>
          <cell r="DN21">
            <v>7438543</v>
          </cell>
          <cell r="DO21">
            <v>7247221</v>
          </cell>
          <cell r="DP21"/>
          <cell r="DQ21">
            <v>14685764</v>
          </cell>
          <cell r="DR21">
            <v>4249526</v>
          </cell>
          <cell r="DS21">
            <v>1134687</v>
          </cell>
          <cell r="DT21">
            <v>120557</v>
          </cell>
          <cell r="DU21">
            <v>1255244</v>
          </cell>
          <cell r="DV21">
            <v>5893855</v>
          </cell>
          <cell r="DW21">
            <v>49798595</v>
          </cell>
        </row>
        <row r="22">
          <cell r="B22" t="str">
            <v>National Bank of Kenya</v>
          </cell>
          <cell r="C22">
            <v>142.769274</v>
          </cell>
          <cell r="D22">
            <v>71.188674000000006</v>
          </cell>
          <cell r="E22">
            <v>105.675307</v>
          </cell>
          <cell r="F22">
            <v>11.03443</v>
          </cell>
          <cell r="G22">
            <v>12.163978999999999</v>
          </cell>
          <cell r="H22">
            <v>15.089931999999999</v>
          </cell>
          <cell r="I22">
            <v>90.363905000000003</v>
          </cell>
          <cell r="J22">
            <v>0.964611</v>
          </cell>
          <cell r="K22">
            <v>0.84762999999999999</v>
          </cell>
          <cell r="L22"/>
          <cell r="M22">
            <v>2.0474282879049732E-2</v>
          </cell>
          <cell r="N22">
            <v>2.0920190439308841E-2</v>
          </cell>
          <cell r="O22">
            <v>2.194966952687228E-2</v>
          </cell>
          <cell r="P22">
            <v>2.1400658626375343E-2</v>
          </cell>
          <cell r="Q22">
            <v>2.2502678363701067E-2</v>
          </cell>
          <cell r="R22">
            <v>2.2606590906006474E-2</v>
          </cell>
          <cell r="S22">
            <v>2.1009519378810647E-2</v>
          </cell>
          <cell r="T22">
            <v>2.1075348021570142E-2</v>
          </cell>
          <cell r="U22">
            <v>1.3586872056315209E-2</v>
          </cell>
          <cell r="V22"/>
          <cell r="W22">
            <v>2.1848363248646127E-2</v>
          </cell>
          <cell r="X22">
            <v>2.1450450973262151E-2</v>
          </cell>
          <cell r="Y22">
            <v>2.3046156130573169E-2</v>
          </cell>
          <cell r="Z22">
            <v>1.6528329257929898E-2</v>
          </cell>
          <cell r="AA22">
            <v>3.5183520748338121E-3</v>
          </cell>
          <cell r="AB22">
            <v>4.5766136864834057E-2</v>
          </cell>
          <cell r="AC22">
            <v>4.9757877966308548E-3</v>
          </cell>
          <cell r="AD22">
            <v>0.13461103744907879</v>
          </cell>
          <cell r="AE22">
            <v>0.12211103537413528</v>
          </cell>
          <cell r="AF22">
            <v>0.20414396324049205</v>
          </cell>
          <cell r="AG22">
            <v>0.74909694507079894</v>
          </cell>
          <cell r="AH22">
            <v>0.19727246764143472</v>
          </cell>
          <cell r="AI22">
            <v>0.63678328211040225</v>
          </cell>
          <cell r="AJ22">
            <v>0.10851063626617083</v>
          </cell>
          <cell r="AK22">
            <v>2.9493649130591718E-2</v>
          </cell>
          <cell r="AL22">
            <v>7.9016987135579114E-2</v>
          </cell>
          <cell r="AM22">
            <v>0.67365476402164604</v>
          </cell>
          <cell r="AN22">
            <v>1.2008267467872273E-2</v>
          </cell>
          <cell r="AO22">
            <v>1.2748011564091943E-2</v>
          </cell>
          <cell r="AP22">
            <v>1.2140246948939344E-2</v>
          </cell>
          <cell r="AQ22">
            <v>142769274</v>
          </cell>
          <cell r="AR22">
            <v>139938813</v>
          </cell>
          <cell r="AS22">
            <v>139006624</v>
          </cell>
          <cell r="AT22">
            <v>140499545</v>
          </cell>
          <cell r="AU22">
            <v>146543305</v>
          </cell>
          <cell r="AV22">
            <v>146251458</v>
          </cell>
          <cell r="AW22">
            <v>133633970</v>
          </cell>
          <cell r="AX22">
            <v>129588169</v>
          </cell>
          <cell r="AY22">
            <v>126841620</v>
          </cell>
          <cell r="AZ22">
            <v>129590385</v>
          </cell>
          <cell r="BA22">
            <v>119225458</v>
          </cell>
          <cell r="BB22">
            <v>113796756</v>
          </cell>
          <cell r="BC22">
            <v>112028747</v>
          </cell>
          <cell r="BD22">
            <v>107216724</v>
          </cell>
          <cell r="BE22">
            <v>114922318</v>
          </cell>
          <cell r="BF22">
            <v>105065267</v>
          </cell>
          <cell r="BG22">
            <v>115143443</v>
          </cell>
          <cell r="BH22">
            <v>112734821</v>
          </cell>
          <cell r="BI22">
            <v>113569560</v>
          </cell>
          <cell r="BJ22">
            <v>105472552</v>
          </cell>
          <cell r="BK22">
            <v>109942042</v>
          </cell>
          <cell r="BL22">
            <v>116315700</v>
          </cell>
          <cell r="BM22">
            <v>116378429</v>
          </cell>
          <cell r="BN22">
            <v>115442827</v>
          </cell>
          <cell r="BO22">
            <v>115114374</v>
          </cell>
          <cell r="BP22">
            <v>113215137</v>
          </cell>
          <cell r="BQ22">
            <v>116157723</v>
          </cell>
          <cell r="BR22">
            <v>115220642</v>
          </cell>
          <cell r="BS22">
            <v>125295035</v>
          </cell>
          <cell r="BT22">
            <v>117789712</v>
          </cell>
          <cell r="BU22">
            <v>124144110</v>
          </cell>
          <cell r="BV22">
            <v>116587690</v>
          </cell>
          <cell r="BW22">
            <v>122864886</v>
          </cell>
          <cell r="BX22">
            <v>116897968</v>
          </cell>
          <cell r="BY22">
            <v>109102269</v>
          </cell>
          <cell r="BZ22">
            <v>98916489</v>
          </cell>
          <cell r="CA22">
            <v>92493034</v>
          </cell>
          <cell r="CB22">
            <v>15089932</v>
          </cell>
          <cell r="CC22">
            <v>15054282</v>
          </cell>
          <cell r="CD22">
            <v>16232085</v>
          </cell>
          <cell r="CE22">
            <v>16383342</v>
          </cell>
          <cell r="CF22">
            <v>16364722</v>
          </cell>
          <cell r="CG22">
            <v>13025652</v>
          </cell>
          <cell r="CH22">
            <v>12645620</v>
          </cell>
          <cell r="CI22">
            <v>12185411</v>
          </cell>
          <cell r="CJ22">
            <v>11935544</v>
          </cell>
          <cell r="CK22">
            <v>11913390</v>
          </cell>
          <cell r="CL22">
            <v>11338933</v>
          </cell>
          <cell r="CM22">
            <v>11859422</v>
          </cell>
          <cell r="CN22">
            <v>11704420</v>
          </cell>
          <cell r="CO22">
            <v>7228992</v>
          </cell>
          <cell r="CP22">
            <v>7243874</v>
          </cell>
          <cell r="CQ22">
            <v>7148430</v>
          </cell>
          <cell r="CR22">
            <v>6935718</v>
          </cell>
          <cell r="CS22">
            <v>6919427</v>
          </cell>
          <cell r="CT22">
            <v>5790240</v>
          </cell>
          <cell r="CU22">
            <v>6414689</v>
          </cell>
          <cell r="CV22">
            <v>7047537</v>
          </cell>
          <cell r="CW22">
            <v>10989919</v>
          </cell>
          <cell r="CX22">
            <v>11217864</v>
          </cell>
          <cell r="CY22">
            <v>10987755</v>
          </cell>
          <cell r="CZ22">
            <v>10996083</v>
          </cell>
          <cell r="DA22">
            <v>11315041</v>
          </cell>
          <cell r="DB22">
            <v>11222418</v>
          </cell>
          <cell r="DC22">
            <v>11237917</v>
          </cell>
          <cell r="DD22">
            <v>10913622</v>
          </cell>
          <cell r="DE22">
            <v>13443880</v>
          </cell>
          <cell r="DF22">
            <v>13116009</v>
          </cell>
          <cell r="DG22">
            <v>12606495</v>
          </cell>
          <cell r="DH22">
            <v>12113912</v>
          </cell>
          <cell r="DI22">
            <v>12113912</v>
          </cell>
          <cell r="DJ22">
            <v>12251404</v>
          </cell>
          <cell r="DK22">
            <v>12223289</v>
          </cell>
          <cell r="DL22">
            <v>11848291</v>
          </cell>
          <cell r="DM22"/>
          <cell r="DN22">
            <v>2319764</v>
          </cell>
          <cell r="DO22">
            <v>9043609</v>
          </cell>
          <cell r="DP22"/>
          <cell r="DQ22">
            <v>11363373</v>
          </cell>
          <cell r="DR22">
            <v>8512268</v>
          </cell>
          <cell r="DS22">
            <v>10227482</v>
          </cell>
          <cell r="DT22">
            <v>5833684</v>
          </cell>
          <cell r="DU22">
            <v>16061166</v>
          </cell>
          <cell r="DV22">
            <v>719779</v>
          </cell>
          <cell r="DW22">
            <v>71188674</v>
          </cell>
        </row>
        <row r="23">
          <cell r="B23" t="str">
            <v>Bank of India</v>
          </cell>
          <cell r="C23">
            <v>121.64932399999999</v>
          </cell>
          <cell r="D23">
            <v>20.068263000000002</v>
          </cell>
          <cell r="E23">
            <v>54.423955999999997</v>
          </cell>
          <cell r="F23">
            <v>23.290845000000001</v>
          </cell>
          <cell r="G23">
            <v>23.545528999999998</v>
          </cell>
          <cell r="H23">
            <v>24.309583</v>
          </cell>
          <cell r="I23">
            <v>50.427672000000001</v>
          </cell>
          <cell r="J23">
            <v>5.8209999999999998E-2</v>
          </cell>
          <cell r="K23">
            <v>3.9460730000000002</v>
          </cell>
          <cell r="L23"/>
          <cell r="M23">
            <v>1.9037386576101094E-2</v>
          </cell>
          <cell r="N23">
            <v>1.8048921189735723E-2</v>
          </cell>
          <cell r="O23">
            <v>1.8006814193665191E-2</v>
          </cell>
          <cell r="P23">
            <v>1.7238507218642611E-2</v>
          </cell>
          <cell r="Q23">
            <v>1.6639872375308225E-2</v>
          </cell>
          <cell r="R23">
            <v>1.6397651348181969E-2</v>
          </cell>
          <cell r="S23">
            <v>1.6325190124003918E-2</v>
          </cell>
          <cell r="T23">
            <v>1.6026218507741184E-2</v>
          </cell>
          <cell r="U23">
            <v>1.6273506217392989E-2</v>
          </cell>
          <cell r="V23"/>
          <cell r="W23">
            <v>1.8616320901822653E-2</v>
          </cell>
          <cell r="X23">
            <v>6.0469351009407877E-3</v>
          </cell>
          <cell r="Y23">
            <v>1.1869026197571816E-2</v>
          </cell>
          <cell r="Z23">
            <v>2.6626812628908817E-2</v>
          </cell>
          <cell r="AA23">
            <v>1.6379403899101832E-2</v>
          </cell>
          <cell r="AB23">
            <v>0.14577192289893096</v>
          </cell>
          <cell r="AC23">
            <v>3.1471051200592542E-2</v>
          </cell>
          <cell r="AD23">
            <v>0.46691683486796687</v>
          </cell>
          <cell r="AE23">
            <v>0.46186635385428859</v>
          </cell>
          <cell r="AF23">
            <v>6.2561730202026475E-2</v>
          </cell>
          <cell r="AG23">
            <v>0.14771189382015612</v>
          </cell>
          <cell r="AH23">
            <v>3.9824538615848511E-2</v>
          </cell>
          <cell r="AI23">
            <v>0.72355460177270747</v>
          </cell>
          <cell r="AJ23">
            <v>9.5590450141963837E-2</v>
          </cell>
          <cell r="AK23">
            <v>5.9457249193627451E-2</v>
          </cell>
          <cell r="AL23">
            <v>3.6133200948336386E-2</v>
          </cell>
          <cell r="AM23">
            <v>0.36873951243088621</v>
          </cell>
          <cell r="AN23">
            <v>2.1651252723609037E-3</v>
          </cell>
          <cell r="AO23">
            <v>1.1925672601364385E-2</v>
          </cell>
          <cell r="AP23">
            <v>6.0777752566428577E-3</v>
          </cell>
          <cell r="AQ23">
            <v>121649324</v>
          </cell>
          <cell r="AR23">
            <v>104651445</v>
          </cell>
          <cell r="AS23">
            <v>102548347</v>
          </cell>
          <cell r="AT23">
            <v>94518340</v>
          </cell>
          <cell r="AU23">
            <v>86867130</v>
          </cell>
          <cell r="AV23">
            <v>81019912</v>
          </cell>
          <cell r="AW23">
            <v>77906775</v>
          </cell>
          <cell r="AX23">
            <v>72897951</v>
          </cell>
          <cell r="AY23">
            <v>75129210</v>
          </cell>
          <cell r="AZ23">
            <v>71225163</v>
          </cell>
          <cell r="BA23">
            <v>63601238</v>
          </cell>
          <cell r="BB23">
            <v>62976730</v>
          </cell>
          <cell r="BC23">
            <v>62543244</v>
          </cell>
          <cell r="BD23">
            <v>62121431</v>
          </cell>
          <cell r="BE23">
            <v>62225153</v>
          </cell>
          <cell r="BF23">
            <v>59776568</v>
          </cell>
          <cell r="BG23">
            <v>62689134</v>
          </cell>
          <cell r="BH23">
            <v>62563918</v>
          </cell>
          <cell r="BI23">
            <v>64098285</v>
          </cell>
          <cell r="BJ23">
            <v>55328548</v>
          </cell>
          <cell r="BK23">
            <v>56630656</v>
          </cell>
          <cell r="BL23">
            <v>57297472</v>
          </cell>
          <cell r="BM23">
            <v>56956597</v>
          </cell>
          <cell r="BN23">
            <v>49736103</v>
          </cell>
          <cell r="BO23">
            <v>47815075</v>
          </cell>
          <cell r="BP23">
            <v>46410726</v>
          </cell>
          <cell r="BQ23">
            <v>43717462</v>
          </cell>
          <cell r="BR23">
            <v>41427446</v>
          </cell>
          <cell r="BS23">
            <v>42162947</v>
          </cell>
          <cell r="BT23">
            <v>37527774</v>
          </cell>
          <cell r="BU23">
            <v>36899261</v>
          </cell>
          <cell r="BV23">
            <v>36656582</v>
          </cell>
          <cell r="BW23">
            <v>34370422</v>
          </cell>
          <cell r="BX23">
            <v>33998194</v>
          </cell>
          <cell r="BY23">
            <v>34265232</v>
          </cell>
          <cell r="BZ23">
            <v>32447854</v>
          </cell>
          <cell r="CA23">
            <v>30721440</v>
          </cell>
          <cell r="CB23">
            <v>24309583</v>
          </cell>
          <cell r="CC23">
            <v>23368201</v>
          </cell>
          <cell r="CD23">
            <v>22277354</v>
          </cell>
          <cell r="CE23">
            <v>21473077</v>
          </cell>
          <cell r="CF23">
            <v>20707536</v>
          </cell>
          <cell r="CG23">
            <v>19918816</v>
          </cell>
          <cell r="CH23">
            <v>19200438</v>
          </cell>
          <cell r="CI23">
            <v>18444475</v>
          </cell>
          <cell r="CJ23">
            <v>17853192</v>
          </cell>
          <cell r="CK23">
            <v>17191218</v>
          </cell>
          <cell r="CL23">
            <v>16620563</v>
          </cell>
          <cell r="CM23">
            <v>16141439</v>
          </cell>
          <cell r="CN23">
            <v>15532469</v>
          </cell>
          <cell r="CO23">
            <v>14747740</v>
          </cell>
          <cell r="CP23">
            <v>14293811</v>
          </cell>
          <cell r="CQ23">
            <v>13727053</v>
          </cell>
          <cell r="CR23">
            <v>13191378</v>
          </cell>
          <cell r="CS23">
            <v>12461590</v>
          </cell>
          <cell r="CT23">
            <v>11954133</v>
          </cell>
          <cell r="CU23">
            <v>11502121</v>
          </cell>
          <cell r="CV23">
            <v>11625015</v>
          </cell>
          <cell r="CW23">
            <v>10920398</v>
          </cell>
          <cell r="CX23">
            <v>10412590</v>
          </cell>
          <cell r="CY23">
            <v>9978992</v>
          </cell>
          <cell r="CZ23">
            <v>9536344</v>
          </cell>
          <cell r="DA23">
            <v>9176776</v>
          </cell>
          <cell r="DB23">
            <v>8545484</v>
          </cell>
          <cell r="DC23">
            <v>7597500</v>
          </cell>
          <cell r="DD23">
            <v>7182738</v>
          </cell>
          <cell r="DE23">
            <v>6881061</v>
          </cell>
          <cell r="DF23">
            <v>6580115</v>
          </cell>
          <cell r="DG23">
            <v>6305179</v>
          </cell>
          <cell r="DH23">
            <v>6074801</v>
          </cell>
          <cell r="DI23">
            <v>6074801</v>
          </cell>
          <cell r="DJ23">
            <v>5733008</v>
          </cell>
          <cell r="DK23">
            <v>5254372</v>
          </cell>
          <cell r="DL23">
            <v>5086879</v>
          </cell>
          <cell r="DM23"/>
          <cell r="DN23">
            <v>313099</v>
          </cell>
          <cell r="DO23">
            <v>4691542</v>
          </cell>
          <cell r="DP23"/>
          <cell r="DQ23">
            <v>5004641</v>
          </cell>
          <cell r="DR23">
            <v>739245</v>
          </cell>
          <cell r="DS23">
            <v>595429</v>
          </cell>
          <cell r="DT23">
            <v>227493</v>
          </cell>
          <cell r="DU23">
            <v>822922</v>
          </cell>
          <cell r="DV23">
            <v>3281116</v>
          </cell>
          <cell r="DW23">
            <v>20068263</v>
          </cell>
        </row>
        <row r="24">
          <cell r="B24" t="str">
            <v>Family Bank Limited</v>
          </cell>
          <cell r="C24">
            <v>128.46543800000001</v>
          </cell>
          <cell r="D24">
            <v>81.380510000000001</v>
          </cell>
          <cell r="E24">
            <v>89.343232</v>
          </cell>
          <cell r="F24">
            <v>13.254448999999999</v>
          </cell>
          <cell r="G24">
            <v>18.436806000000001</v>
          </cell>
          <cell r="H24">
            <v>15.740434</v>
          </cell>
          <cell r="I24">
            <v>94.588542000000004</v>
          </cell>
          <cell r="J24">
            <v>0.664659</v>
          </cell>
          <cell r="K24">
            <v>3.7419699999999998</v>
          </cell>
          <cell r="L24"/>
          <cell r="M24">
            <v>1.8794876480916236E-2</v>
          </cell>
          <cell r="N24">
            <v>1.939393233213204E-2</v>
          </cell>
          <cell r="O24">
            <v>1.9089517320195488E-2</v>
          </cell>
          <cell r="P24">
            <v>1.9504583126663182E-2</v>
          </cell>
          <cell r="Q24">
            <v>1.8276539839928239E-2</v>
          </cell>
          <cell r="R24">
            <v>1.8369840725553858E-2</v>
          </cell>
          <cell r="S24">
            <v>1.7720928379769196E-2</v>
          </cell>
          <cell r="T24">
            <v>1.7424312774477511E-2</v>
          </cell>
          <cell r="U24">
            <v>1.1433274819009654E-2</v>
          </cell>
          <cell r="V24"/>
          <cell r="W24">
            <v>1.965940902886729E-2</v>
          </cell>
          <cell r="X24">
            <v>2.4521437777223806E-2</v>
          </cell>
          <cell r="Y24">
            <v>1.9484382230202754E-2</v>
          </cell>
          <cell r="Z24">
            <v>1.7240838183678664E-2</v>
          </cell>
          <cell r="AA24">
            <v>1.5532210886195484E-2</v>
          </cell>
          <cell r="AB24">
            <v>0.14697964372103092</v>
          </cell>
          <cell r="AC24">
            <v>1.891481288975597E-2</v>
          </cell>
          <cell r="AD24">
            <v>0.19491584932136918</v>
          </cell>
          <cell r="AE24">
            <v>0.14012742685049526</v>
          </cell>
          <cell r="AF24">
            <v>0.27978672105871716</v>
          </cell>
          <cell r="AG24">
            <v>0.64299537907423254</v>
          </cell>
          <cell r="AH24">
            <v>0.12728968525228901</v>
          </cell>
          <cell r="AI24">
            <v>0.48610169767816747</v>
          </cell>
          <cell r="AJ24">
            <v>0.13511623036632267</v>
          </cell>
          <cell r="AK24">
            <v>3.7809567782089201E-2</v>
          </cell>
          <cell r="AL24">
            <v>9.7306662584233469E-2</v>
          </cell>
          <cell r="AM24">
            <v>0.91087492782889257</v>
          </cell>
          <cell r="AN24">
            <v>1.3586182530545282E-2</v>
          </cell>
          <cell r="AO24">
            <v>1.3322675054455503E-3</v>
          </cell>
          <cell r="AP24">
            <v>8.7930060026679049E-3</v>
          </cell>
          <cell r="AQ24">
            <v>128465438</v>
          </cell>
          <cell r="AR24">
            <v>128525706</v>
          </cell>
          <cell r="AS24">
            <v>124240335</v>
          </cell>
          <cell r="AT24">
            <v>122200171</v>
          </cell>
          <cell r="AU24">
            <v>111683065</v>
          </cell>
          <cell r="AV24">
            <v>107193925</v>
          </cell>
          <cell r="AW24">
            <v>100001548</v>
          </cell>
          <cell r="AX24">
            <v>94790889</v>
          </cell>
          <cell r="AY24">
            <v>90590626</v>
          </cell>
          <cell r="AZ24">
            <v>90164189</v>
          </cell>
          <cell r="BA24">
            <v>86910641</v>
          </cell>
          <cell r="BB24">
            <v>82192596</v>
          </cell>
          <cell r="BC24">
            <v>78857125</v>
          </cell>
          <cell r="BD24">
            <v>78926424</v>
          </cell>
          <cell r="BE24">
            <v>72596791</v>
          </cell>
          <cell r="BF24">
            <v>70149732</v>
          </cell>
          <cell r="BG24">
            <v>66909838</v>
          </cell>
          <cell r="BH24">
            <v>68730617</v>
          </cell>
          <cell r="BI24">
            <v>69033491</v>
          </cell>
          <cell r="BJ24">
            <v>67725435</v>
          </cell>
          <cell r="BK24">
            <v>69050943</v>
          </cell>
          <cell r="BL24">
            <v>71479580</v>
          </cell>
          <cell r="BM24">
            <v>69391049</v>
          </cell>
          <cell r="BN24">
            <v>66706579</v>
          </cell>
          <cell r="BO24">
            <v>69432374</v>
          </cell>
          <cell r="BP24">
            <v>78734331</v>
          </cell>
          <cell r="BQ24">
            <v>80104753</v>
          </cell>
          <cell r="BR24">
            <v>85939969</v>
          </cell>
          <cell r="BS24">
            <v>81190214</v>
          </cell>
          <cell r="BT24">
            <v>80554920</v>
          </cell>
          <cell r="BU24">
            <v>74747708</v>
          </cell>
          <cell r="BV24">
            <v>71030126</v>
          </cell>
          <cell r="BW24">
            <v>61812663</v>
          </cell>
          <cell r="BX24">
            <v>56171763</v>
          </cell>
          <cell r="BY24">
            <v>50563721</v>
          </cell>
          <cell r="BZ24">
            <v>54011901</v>
          </cell>
          <cell r="CA24">
            <v>43500989</v>
          </cell>
          <cell r="CB24">
            <v>15740434</v>
          </cell>
          <cell r="CC24">
            <v>15619713</v>
          </cell>
          <cell r="CD24">
            <v>14922588</v>
          </cell>
          <cell r="CE24">
            <v>15768988</v>
          </cell>
          <cell r="CF24">
            <v>15164281</v>
          </cell>
          <cell r="CG24">
            <v>14801770</v>
          </cell>
          <cell r="CH24">
            <v>14173036</v>
          </cell>
          <cell r="CI24">
            <v>13736643</v>
          </cell>
          <cell r="CJ24">
            <v>13161565</v>
          </cell>
          <cell r="CK24">
            <v>13157788</v>
          </cell>
          <cell r="CL24">
            <v>12700975</v>
          </cell>
          <cell r="CM24">
            <v>12684775</v>
          </cell>
          <cell r="CN24">
            <v>12408203</v>
          </cell>
          <cell r="CO24">
            <v>12092368</v>
          </cell>
          <cell r="CP24">
            <v>11763776</v>
          </cell>
          <cell r="CQ24">
            <v>11570555</v>
          </cell>
          <cell r="CR24">
            <v>11426448</v>
          </cell>
          <cell r="CS24">
            <v>11785863</v>
          </cell>
          <cell r="CT24">
            <v>11219706</v>
          </cell>
          <cell r="CU24">
            <v>11157254</v>
          </cell>
          <cell r="CV24">
            <v>11608295</v>
          </cell>
          <cell r="CW24">
            <v>11865416</v>
          </cell>
          <cell r="CX24">
            <v>12115533</v>
          </cell>
          <cell r="CY24">
            <v>12355585</v>
          </cell>
          <cell r="CZ24">
            <v>12618877</v>
          </cell>
          <cell r="DA24">
            <v>13113788</v>
          </cell>
          <cell r="DB24">
            <v>12011680</v>
          </cell>
          <cell r="DC24">
            <v>12271025</v>
          </cell>
          <cell r="DD24">
            <v>11926782</v>
          </cell>
          <cell r="DE24">
            <v>11770798</v>
          </cell>
          <cell r="DF24">
            <v>11141694</v>
          </cell>
          <cell r="DG24">
            <v>11113094</v>
          </cell>
          <cell r="DH24">
            <v>10620650</v>
          </cell>
          <cell r="DI24">
            <v>10620650</v>
          </cell>
          <cell r="DJ24">
            <v>7213495</v>
          </cell>
          <cell r="DK24">
            <v>6411938</v>
          </cell>
          <cell r="DL24">
            <v>5968296</v>
          </cell>
          <cell r="DM24"/>
          <cell r="DN24">
            <v>3320621</v>
          </cell>
          <cell r="DO24">
            <v>8547780</v>
          </cell>
          <cell r="DP24"/>
          <cell r="DQ24">
            <v>11868401</v>
          </cell>
          <cell r="DR24">
            <v>7631327</v>
          </cell>
          <cell r="DS24">
            <v>5367603</v>
          </cell>
          <cell r="DT24">
            <v>5674537</v>
          </cell>
          <cell r="DU24">
            <v>11042140</v>
          </cell>
          <cell r="DV24">
            <v>2271182</v>
          </cell>
          <cell r="DW24">
            <v>81380510</v>
          </cell>
        </row>
        <row r="25">
          <cell r="B25" t="str">
            <v>EcoBank</v>
          </cell>
          <cell r="C25">
            <v>101.225489</v>
          </cell>
          <cell r="D25">
            <v>25.130880999999999</v>
          </cell>
          <cell r="E25">
            <v>84.761583000000002</v>
          </cell>
          <cell r="F25">
            <v>7.5758999999999999</v>
          </cell>
          <cell r="G25">
            <v>7.8065049999999996</v>
          </cell>
          <cell r="H25">
            <v>0.60665000000000002</v>
          </cell>
          <cell r="I25">
            <v>49.288482999999999</v>
          </cell>
          <cell r="J25">
            <v>1.707595</v>
          </cell>
          <cell r="K25">
            <v>0.13290099999999999</v>
          </cell>
          <cell r="L25"/>
          <cell r="M25">
            <v>1.1546826317945649E-2</v>
          </cell>
          <cell r="N25">
            <v>1.0650093067250968E-2</v>
          </cell>
          <cell r="O25">
            <v>1.4910649061446112E-2</v>
          </cell>
          <cell r="P25">
            <v>1.5473455786808234E-2</v>
          </cell>
          <cell r="Q25">
            <v>1.5213588071010999E-2</v>
          </cell>
          <cell r="R25">
            <v>1.5018220827585062E-2</v>
          </cell>
          <cell r="S25">
            <v>1.6207151332827231E-2</v>
          </cell>
          <cell r="T25">
            <v>1.6654313279050554E-2</v>
          </cell>
          <cell r="U25">
            <v>1.7078650890151724E-2</v>
          </cell>
          <cell r="V25"/>
          <cell r="W25">
            <v>1.5490806892341785E-2</v>
          </cell>
          <cell r="X25">
            <v>7.5723946031834395E-3</v>
          </cell>
          <cell r="Y25">
            <v>1.8485195180862227E-2</v>
          </cell>
          <cell r="Z25">
            <v>6.6447688063293951E-4</v>
          </cell>
          <cell r="AA25">
            <v>5.5164695574423791E-4</v>
          </cell>
          <cell r="AB25">
            <v>0.19254402080373303</v>
          </cell>
          <cell r="AC25">
            <v>6.6177423890210231E-3</v>
          </cell>
          <cell r="AD25">
            <v>0.15838395756672</v>
          </cell>
          <cell r="AE25">
            <v>0.15370527837101416</v>
          </cell>
          <cell r="AF25">
            <v>0.36347307592804468</v>
          </cell>
          <cell r="AG25">
            <v>0.83128755224328277</v>
          </cell>
          <cell r="AH25">
            <v>0.14878972000823723</v>
          </cell>
          <cell r="AI25">
            <v>0.20371878322657608</v>
          </cell>
          <cell r="AJ25">
            <v>7.3818149242716125E-2</v>
          </cell>
          <cell r="AK25">
            <v>2.0112354388355985E-2</v>
          </cell>
          <cell r="AL25">
            <v>5.3705794854360139E-2</v>
          </cell>
          <cell r="AM25">
            <v>0.2964890474025243</v>
          </cell>
          <cell r="AN25">
            <v>1.2408190018781741E-2</v>
          </cell>
          <cell r="AO25">
            <v>9.6226411954851536E-3</v>
          </cell>
          <cell r="AP25">
            <v>1.1140980846493285E-2</v>
          </cell>
          <cell r="AQ25">
            <v>101225489</v>
          </cell>
          <cell r="AR25">
            <v>87984450</v>
          </cell>
          <cell r="AS25">
            <v>114043611</v>
          </cell>
          <cell r="AT25">
            <v>113077437</v>
          </cell>
          <cell r="AU25">
            <v>103388399</v>
          </cell>
          <cell r="AV25">
            <v>97864874</v>
          </cell>
          <cell r="AW25">
            <v>102889555</v>
          </cell>
          <cell r="AX25">
            <v>104143882</v>
          </cell>
          <cell r="AY25">
            <v>94428325</v>
          </cell>
          <cell r="AZ25">
            <v>87169871</v>
          </cell>
          <cell r="BA25">
            <v>90133682</v>
          </cell>
          <cell r="BB25">
            <v>70619437</v>
          </cell>
          <cell r="BC25">
            <v>75377851</v>
          </cell>
          <cell r="BD25">
            <v>72920768</v>
          </cell>
          <cell r="BE25">
            <v>59578476</v>
          </cell>
          <cell r="BF25">
            <v>53501730</v>
          </cell>
          <cell r="BG25">
            <v>54463878</v>
          </cell>
          <cell r="BH25">
            <v>54003632</v>
          </cell>
          <cell r="BI25">
            <v>43138954</v>
          </cell>
          <cell r="BJ25">
            <v>48619617</v>
          </cell>
          <cell r="BK25">
            <v>53545760</v>
          </cell>
          <cell r="BL25">
            <v>44295854</v>
          </cell>
          <cell r="BM25">
            <v>54154977</v>
          </cell>
          <cell r="BN25">
            <v>47908081</v>
          </cell>
          <cell r="BO25">
            <v>47123839</v>
          </cell>
          <cell r="BP25">
            <v>49308904</v>
          </cell>
          <cell r="BQ25">
            <v>46581940</v>
          </cell>
          <cell r="BR25">
            <v>49286922</v>
          </cell>
          <cell r="BS25">
            <v>52426513</v>
          </cell>
          <cell r="BT25">
            <v>55142958</v>
          </cell>
          <cell r="BU25">
            <v>48824375</v>
          </cell>
          <cell r="BV25">
            <v>44920413</v>
          </cell>
          <cell r="BW25">
            <v>54934548</v>
          </cell>
          <cell r="BX25">
            <v>42241117</v>
          </cell>
          <cell r="BY25">
            <v>36647025</v>
          </cell>
          <cell r="BZ25">
            <v>36143426</v>
          </cell>
          <cell r="CA25">
            <v>36907136</v>
          </cell>
          <cell r="CB25">
            <v>606650</v>
          </cell>
          <cell r="CC25">
            <v>894186</v>
          </cell>
          <cell r="CD25">
            <v>2442546</v>
          </cell>
          <cell r="CE25">
            <v>4272281</v>
          </cell>
          <cell r="CF25">
            <v>6425934</v>
          </cell>
          <cell r="CG25">
            <v>6837792</v>
          </cell>
          <cell r="CH25">
            <v>6969627</v>
          </cell>
          <cell r="CI25">
            <v>6830652</v>
          </cell>
          <cell r="CJ25">
            <v>7070007</v>
          </cell>
          <cell r="CK25">
            <v>6719127</v>
          </cell>
          <cell r="CL25">
            <v>7084318</v>
          </cell>
          <cell r="CM25">
            <v>6685067</v>
          </cell>
          <cell r="CN25">
            <v>6567798</v>
          </cell>
          <cell r="CO25">
            <v>6590221</v>
          </cell>
          <cell r="CP25">
            <v>6751746</v>
          </cell>
          <cell r="CQ25">
            <v>6540128</v>
          </cell>
          <cell r="CR25">
            <v>6408303</v>
          </cell>
          <cell r="CS25">
            <v>6485189</v>
          </cell>
          <cell r="CT25">
            <v>6477054</v>
          </cell>
          <cell r="CU25">
            <v>6366947</v>
          </cell>
          <cell r="CV25">
            <v>6438538</v>
          </cell>
          <cell r="CW25">
            <v>7617842</v>
          </cell>
          <cell r="CX25">
            <v>7534386</v>
          </cell>
          <cell r="CY25">
            <v>7305154</v>
          </cell>
          <cell r="CZ25">
            <v>7307241</v>
          </cell>
          <cell r="DA25">
            <v>7946220</v>
          </cell>
          <cell r="DB25">
            <v>7959585</v>
          </cell>
          <cell r="DC25">
            <v>7699140</v>
          </cell>
          <cell r="DD25">
            <v>7560671</v>
          </cell>
          <cell r="DE25">
            <v>7294222</v>
          </cell>
          <cell r="DF25">
            <v>7595021</v>
          </cell>
          <cell r="DG25">
            <v>7740628</v>
          </cell>
          <cell r="DH25">
            <v>7827942</v>
          </cell>
          <cell r="DI25">
            <v>7827942</v>
          </cell>
          <cell r="DJ25">
            <v>3657839</v>
          </cell>
          <cell r="DK25">
            <v>3764734</v>
          </cell>
          <cell r="DL25">
            <v>3390412</v>
          </cell>
          <cell r="DM25"/>
          <cell r="DN25">
            <v>1965529</v>
          </cell>
          <cell r="DO25">
            <v>3442104</v>
          </cell>
          <cell r="DP25"/>
          <cell r="DQ25">
            <v>5407633</v>
          </cell>
          <cell r="DR25">
            <v>4495298</v>
          </cell>
          <cell r="DS25">
            <v>785560</v>
          </cell>
          <cell r="DT25">
            <v>3070540</v>
          </cell>
          <cell r="DU25">
            <v>3856100</v>
          </cell>
          <cell r="DV25">
            <v>677041</v>
          </cell>
          <cell r="DW25">
            <v>25130881</v>
          </cell>
        </row>
        <row r="26">
          <cell r="B26" t="str">
            <v>SBM Bank</v>
          </cell>
          <cell r="C26">
            <v>81.757793000000007</v>
          </cell>
          <cell r="D26">
            <v>38.416240000000002</v>
          </cell>
          <cell r="E26">
            <v>49.305812000000003</v>
          </cell>
          <cell r="F26">
            <v>7.2959860000000001</v>
          </cell>
          <cell r="G26">
            <v>7.9757709999999999</v>
          </cell>
          <cell r="H26">
            <v>7.8648340000000001</v>
          </cell>
          <cell r="I26">
            <v>54.382829000000001</v>
          </cell>
          <cell r="J26">
            <v>0.63563599999999998</v>
          </cell>
          <cell r="K26">
            <v>4.8523999999999998E-2</v>
          </cell>
          <cell r="L26"/>
          <cell r="M26">
            <v>1.0626324739375637E-2</v>
          </cell>
          <cell r="N26">
            <v>1.1353940080900723E-2</v>
          </cell>
          <cell r="O26">
            <v>1.2132957948557028E-2</v>
          </cell>
          <cell r="P26">
            <v>1.2068540441361401E-2</v>
          </cell>
          <cell r="Q26">
            <v>1.2434179002542945E-2</v>
          </cell>
          <cell r="R26">
            <v>1.2288738215110638E-2</v>
          </cell>
          <cell r="S26">
            <v>1.3163052101470835E-2</v>
          </cell>
          <cell r="T26">
            <v>1.2988555003087815E-2</v>
          </cell>
          <cell r="U26">
            <v>1.3261620513469494E-2</v>
          </cell>
          <cell r="V26"/>
          <cell r="W26">
            <v>1.2511613387286805E-2</v>
          </cell>
          <cell r="X26">
            <v>1.1575516530860967E-2</v>
          </cell>
          <cell r="Y26">
            <v>1.0752837855457454E-2</v>
          </cell>
          <cell r="Z26">
            <v>8.6145229753826491E-3</v>
          </cell>
          <cell r="AA26">
            <v>2.0141396137375491E-4</v>
          </cell>
          <cell r="AB26">
            <v>1.5850341921339866E-2</v>
          </cell>
          <cell r="AC26">
            <v>1.5937031859538527E-3</v>
          </cell>
          <cell r="AD26">
            <v>0.14665972967312899</v>
          </cell>
          <cell r="AE26">
            <v>0.13415973633883593</v>
          </cell>
          <cell r="AF26">
            <v>0.38462944735965116</v>
          </cell>
          <cell r="AG26">
            <v>0.88856987155017808</v>
          </cell>
          <cell r="AH26">
            <v>0.21942954951424989</v>
          </cell>
          <cell r="AI26">
            <v>0.73180497532571676</v>
          </cell>
          <cell r="AJ26">
            <v>9.1301927563692181E-2</v>
          </cell>
          <cell r="AK26">
            <v>5.6526007431439221E-2</v>
          </cell>
          <cell r="AL26">
            <v>3.477592013225296E-2</v>
          </cell>
          <cell r="AM26">
            <v>0.77914222363886831</v>
          </cell>
          <cell r="AN26">
            <v>5.079337118919401E-3</v>
          </cell>
          <cell r="AO26">
            <v>2.5668955090625188E-2</v>
          </cell>
          <cell r="AP26">
            <v>1.315224516240918E-2</v>
          </cell>
          <cell r="AQ26">
            <v>81757793</v>
          </cell>
          <cell r="AR26">
            <v>82294995</v>
          </cell>
          <cell r="AS26">
            <v>84248686</v>
          </cell>
          <cell r="AT26">
            <v>81930944</v>
          </cell>
          <cell r="AU26">
            <v>81957761</v>
          </cell>
          <cell r="AV26">
            <v>80920858</v>
          </cell>
          <cell r="AW26">
            <v>82320357</v>
          </cell>
          <cell r="AX26">
            <v>79151145</v>
          </cell>
          <cell r="AY26">
            <v>79189802</v>
          </cell>
          <cell r="AZ26">
            <v>80060974</v>
          </cell>
          <cell r="BA26">
            <v>79684610</v>
          </cell>
          <cell r="BB26">
            <v>78139646</v>
          </cell>
          <cell r="BC26">
            <v>72519356</v>
          </cell>
          <cell r="BD26">
            <v>72049204</v>
          </cell>
          <cell r="BE26">
            <v>72532337</v>
          </cell>
          <cell r="BF26">
            <v>70221531</v>
          </cell>
          <cell r="BG26">
            <v>70647739</v>
          </cell>
          <cell r="BH26">
            <v>75549229</v>
          </cell>
          <cell r="BI26">
            <v>0</v>
          </cell>
          <cell r="BJ26">
            <v>0</v>
          </cell>
          <cell r="BK26">
            <v>11754154</v>
          </cell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>
            <v>7864834</v>
          </cell>
          <cell r="CC26">
            <v>7952021</v>
          </cell>
          <cell r="CD26">
            <v>8403301</v>
          </cell>
          <cell r="CE26">
            <v>8401138</v>
          </cell>
          <cell r="CF26">
            <v>8596262</v>
          </cell>
          <cell r="CG26">
            <v>8620422</v>
          </cell>
          <cell r="CH26">
            <v>8781774</v>
          </cell>
          <cell r="CI26">
            <v>8562864</v>
          </cell>
          <cell r="CJ26">
            <v>8870990</v>
          </cell>
          <cell r="CK26">
            <v>8680444</v>
          </cell>
          <cell r="CL26">
            <v>8200262</v>
          </cell>
          <cell r="CM26">
            <v>7884030</v>
          </cell>
          <cell r="CN26">
            <v>7877176</v>
          </cell>
          <cell r="CO26">
            <v>8153603</v>
          </cell>
          <cell r="CP26">
            <v>8047697</v>
          </cell>
          <cell r="CQ26">
            <v>7076650</v>
          </cell>
          <cell r="CR26">
            <v>6937506</v>
          </cell>
          <cell r="CS26">
            <v>8065025</v>
          </cell>
          <cell r="CT26">
            <v>0</v>
          </cell>
          <cell r="CU26">
            <v>0</v>
          </cell>
          <cell r="CV26">
            <v>1607161</v>
          </cell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K26"/>
          <cell r="DL26"/>
          <cell r="DM26"/>
          <cell r="DN26">
            <v>1983996</v>
          </cell>
          <cell r="DO26">
            <v>3174205</v>
          </cell>
          <cell r="DP26"/>
          <cell r="DQ26">
            <v>5158201</v>
          </cell>
          <cell r="DR26">
            <v>4583422</v>
          </cell>
          <cell r="DS26">
            <v>7348959</v>
          </cell>
          <cell r="DT26">
            <v>2693278</v>
          </cell>
          <cell r="DU26">
            <v>10042237</v>
          </cell>
          <cell r="DV26">
            <v>130457</v>
          </cell>
          <cell r="DW26">
            <v>38416240</v>
          </cell>
        </row>
        <row r="27">
          <cell r="B27" t="str">
            <v>Total - Medium Tier banks</v>
          </cell>
          <cell r="C27">
            <v>1049.872439</v>
          </cell>
          <cell r="D27">
            <v>387.49846300000002</v>
          </cell>
          <cell r="E27">
            <v>764.46167700000001</v>
          </cell>
          <cell r="F27">
            <v>142.66500399999998</v>
          </cell>
          <cell r="G27">
            <v>150.539526</v>
          </cell>
          <cell r="H27">
            <v>148.72987300000003</v>
          </cell>
          <cell r="I27">
            <v>607.948487</v>
          </cell>
          <cell r="J27">
            <v>10.23415</v>
          </cell>
          <cell r="K27">
            <v>29.150486000000001</v>
          </cell>
          <cell r="L27"/>
          <cell r="M27">
            <v>0.16342971518269145</v>
          </cell>
          <cell r="N27">
            <v>0.15937731251922033</v>
          </cell>
          <cell r="O27">
            <v>0.16607889848275298</v>
          </cell>
          <cell r="P27">
            <v>0.16709683500483183</v>
          </cell>
          <cell r="Q27">
            <v>0.16589295137492971</v>
          </cell>
          <cell r="R27">
            <v>0.16485072416321037</v>
          </cell>
          <cell r="S27">
            <v>0.16305689177976931</v>
          </cell>
          <cell r="T27">
            <v>0.16546108082265734</v>
          </cell>
          <cell r="U27">
            <v>0.15285979564880056</v>
          </cell>
          <cell r="V27"/>
          <cell r="W27">
            <v>0.16066478290009428</v>
          </cell>
          <cell r="X27">
            <v>0.11676038217534349</v>
          </cell>
          <cell r="Y27">
            <v>0.16671731234224654</v>
          </cell>
          <cell r="Z27">
            <v>0.16290705030573355</v>
          </cell>
          <cell r="AA27">
            <v>0.12099816299625306</v>
          </cell>
          <cell r="AB27">
            <v>0.14702951467686945</v>
          </cell>
          <cell r="AC27">
            <v>2.1526267898989555E-2</v>
          </cell>
          <cell r="AD27">
            <v>0.24761888419668029</v>
          </cell>
          <cell r="AE27">
            <v>0.23466627033484169</v>
          </cell>
          <cell r="AF27">
            <v>0.27232739461280614</v>
          </cell>
          <cell r="AG27">
            <v>0.45844064764788556</v>
          </cell>
          <cell r="AH27">
            <v>0.12864506084750835</v>
          </cell>
          <cell r="AI27">
            <v>0.56937973441742584</v>
          </cell>
          <cell r="AJ27">
            <v>0.10506425744524288</v>
          </cell>
          <cell r="AK27">
            <v>4.2144000881630624E-2</v>
          </cell>
          <cell r="AL27">
            <v>6.2920256563612248E-2</v>
          </cell>
          <cell r="AM27">
            <v>0.50689063253068734</v>
          </cell>
          <cell r="AN27">
            <v>9.1363352688986335E-2</v>
          </cell>
          <cell r="AO27">
            <v>0.12470472424485643</v>
          </cell>
          <cell r="AP27">
            <v>0.11022415851824872</v>
          </cell>
          <cell r="AQ27">
            <v>1049872439</v>
          </cell>
          <cell r="AR27">
            <v>989730768</v>
          </cell>
          <cell r="AS27">
            <v>1002858679</v>
          </cell>
          <cell r="AT27">
            <v>993579450</v>
          </cell>
          <cell r="AU27">
            <v>968243019</v>
          </cell>
          <cell r="AV27">
            <v>930113303</v>
          </cell>
          <cell r="AW27">
            <v>893425025</v>
          </cell>
          <cell r="AX27">
            <v>885089476</v>
          </cell>
          <cell r="AY27">
            <v>855149560</v>
          </cell>
          <cell r="AZ27">
            <v>835276529</v>
          </cell>
          <cell r="BA27">
            <v>804420582</v>
          </cell>
          <cell r="BB27">
            <v>757707772</v>
          </cell>
          <cell r="BC27">
            <v>749993378</v>
          </cell>
          <cell r="BD27">
            <v>734031137</v>
          </cell>
          <cell r="BE27">
            <v>711992507</v>
          </cell>
          <cell r="BF27">
            <v>677988064</v>
          </cell>
          <cell r="BG27">
            <v>677041665</v>
          </cell>
          <cell r="BH27">
            <v>687262329</v>
          </cell>
          <cell r="BI27">
            <v>587971326</v>
          </cell>
          <cell r="BJ27">
            <v>542785117</v>
          </cell>
          <cell r="BK27">
            <v>571725765</v>
          </cell>
          <cell r="BL27">
            <v>543857789</v>
          </cell>
          <cell r="BM27">
            <v>546280909</v>
          </cell>
          <cell r="BN27">
            <v>534205327</v>
          </cell>
          <cell r="BO27">
            <v>531052222</v>
          </cell>
          <cell r="BP27">
            <v>552312181</v>
          </cell>
          <cell r="BQ27">
            <v>533209174</v>
          </cell>
          <cell r="BR27">
            <v>519029942</v>
          </cell>
          <cell r="BS27">
            <v>522400857</v>
          </cell>
          <cell r="BT27">
            <v>514096483</v>
          </cell>
          <cell r="BU27">
            <v>525912041</v>
          </cell>
          <cell r="BV27">
            <v>473382310</v>
          </cell>
          <cell r="BW27">
            <v>470242651</v>
          </cell>
          <cell r="BX27">
            <v>445681960</v>
          </cell>
          <cell r="BY27">
            <v>420134548</v>
          </cell>
          <cell r="BZ27">
            <v>398920059</v>
          </cell>
          <cell r="CA27">
            <v>376347671</v>
          </cell>
          <cell r="CB27">
            <v>148729873</v>
          </cell>
          <cell r="CC27">
            <v>143369577</v>
          </cell>
          <cell r="CD27">
            <v>145793369</v>
          </cell>
          <cell r="CE27">
            <v>147213614</v>
          </cell>
          <cell r="CF27">
            <v>146737973</v>
          </cell>
          <cell r="CG27">
            <v>143021987</v>
          </cell>
          <cell r="CH27">
            <v>138549250</v>
          </cell>
          <cell r="CI27">
            <v>135094653</v>
          </cell>
          <cell r="CJ27">
            <v>132603884</v>
          </cell>
          <cell r="CK27">
            <v>129428996</v>
          </cell>
          <cell r="CL27">
            <v>126404923</v>
          </cell>
          <cell r="CM27">
            <v>122634152</v>
          </cell>
          <cell r="CN27">
            <v>120534657</v>
          </cell>
          <cell r="CO27">
            <v>113984990</v>
          </cell>
          <cell r="CP27">
            <v>111023355</v>
          </cell>
          <cell r="CQ27">
            <v>109358146</v>
          </cell>
          <cell r="CR27">
            <v>107762733</v>
          </cell>
          <cell r="CS27">
            <v>104830191</v>
          </cell>
          <cell r="CT27">
            <v>91999817</v>
          </cell>
          <cell r="CU27">
            <v>89342623</v>
          </cell>
          <cell r="CV27">
            <v>90741511</v>
          </cell>
          <cell r="CW27">
            <v>90219279</v>
          </cell>
          <cell r="CX27">
            <v>87378255</v>
          </cell>
          <cell r="CY27">
            <v>87088432</v>
          </cell>
          <cell r="CZ27">
            <v>85145122</v>
          </cell>
          <cell r="DA27">
            <v>86459248</v>
          </cell>
          <cell r="DB27">
            <v>83117114</v>
          </cell>
          <cell r="DC27">
            <v>80142934</v>
          </cell>
          <cell r="DD27">
            <v>76989306</v>
          </cell>
          <cell r="DE27">
            <v>78236111</v>
          </cell>
          <cell r="DF27">
            <v>77439161</v>
          </cell>
          <cell r="DG27">
            <v>75600991</v>
          </cell>
          <cell r="DH27">
            <v>72598418</v>
          </cell>
          <cell r="DI27">
            <v>72598418</v>
          </cell>
          <cell r="DJ27">
            <v>63237027</v>
          </cell>
          <cell r="DK27">
            <v>58688445</v>
          </cell>
          <cell r="DL27">
            <v>55642715</v>
          </cell>
          <cell r="DM27">
            <v>0</v>
          </cell>
          <cell r="DN27">
            <v>19317736</v>
          </cell>
          <cell r="DO27">
            <v>51617970</v>
          </cell>
          <cell r="DP27">
            <v>0</v>
          </cell>
          <cell r="DQ27">
            <v>70935706</v>
          </cell>
          <cell r="DR27">
            <v>32519811</v>
          </cell>
          <cell r="DS27">
            <v>30626793</v>
          </cell>
          <cell r="DT27">
            <v>23162956</v>
          </cell>
          <cell r="DU27">
            <v>53789749</v>
          </cell>
          <cell r="DV27">
            <v>21721247</v>
          </cell>
          <cell r="DW27">
            <v>387498463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 t="str">
            <v/>
          </cell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 t="str">
            <v/>
          </cell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</row>
        <row r="30">
          <cell r="B30" t="str">
            <v>Housing Finance Company of Kenya</v>
          </cell>
          <cell r="C30">
            <v>55.168371</v>
          </cell>
          <cell r="D30">
            <v>36.909331000000002</v>
          </cell>
          <cell r="E30">
            <v>39.861732000000003</v>
          </cell>
          <cell r="F30">
            <v>3.1850610000000001</v>
          </cell>
          <cell r="G30">
            <v>4.7173129999999999</v>
          </cell>
          <cell r="H30">
            <v>8.3626830000000005</v>
          </cell>
          <cell r="I30">
            <v>38.520149000000004</v>
          </cell>
          <cell r="J30">
            <v>0.13633200000000001</v>
          </cell>
          <cell r="K30">
            <v>9.6751000000000004E-2</v>
          </cell>
          <cell r="L30"/>
          <cell r="M30">
            <v>8.7652068095611223E-3</v>
          </cell>
          <cell r="N30">
            <v>8.6325720315781913E-3</v>
          </cell>
          <cell r="O30">
            <v>8.8406889573877309E-3</v>
          </cell>
          <cell r="P30">
            <v>8.7877310535439263E-3</v>
          </cell>
          <cell r="Q30">
            <v>8.7696138541287511E-3</v>
          </cell>
          <cell r="R30">
            <v>8.981397428950811E-3</v>
          </cell>
          <cell r="S30">
            <v>9.3071650732237145E-3</v>
          </cell>
          <cell r="T30">
            <v>9.6157725626735465E-3</v>
          </cell>
          <cell r="U30">
            <v>9.798261194155139E-3</v>
          </cell>
          <cell r="V30"/>
          <cell r="W30">
            <v>8.4425631347265582E-3</v>
          </cell>
          <cell r="X30">
            <v>1.1121457256970469E-2</v>
          </cell>
          <cell r="Y30">
            <v>8.6932295290806649E-3</v>
          </cell>
          <cell r="Z30">
            <v>9.1598277648761439E-3</v>
          </cell>
          <cell r="AA30">
            <v>4.0159513182903644E-4</v>
          </cell>
          <cell r="AB30">
            <v>2.1964503312890619E-2</v>
          </cell>
          <cell r="AC30">
            <v>3.322991282832317E-3</v>
          </cell>
          <cell r="AD30">
            <v>0.12246351902740561</v>
          </cell>
          <cell r="AE30">
            <v>8.2685583588993902E-2</v>
          </cell>
          <cell r="AF30">
            <v>0.21469386862351608</v>
          </cell>
          <cell r="AG30">
            <v>0.8992496404726622</v>
          </cell>
          <cell r="AH30">
            <v>0.13979794659991737</v>
          </cell>
          <cell r="AI30">
            <v>0.6853260621948698</v>
          </cell>
          <cell r="AJ30">
            <v>9.531297134647386E-2</v>
          </cell>
          <cell r="AK30">
            <v>4.0906496968537216E-2</v>
          </cell>
          <cell r="AL30">
            <v>5.4406474377936644E-2</v>
          </cell>
          <cell r="AM30">
            <v>0.92593395088803465</v>
          </cell>
          <cell r="AN30">
            <v>2.6948714476644864E-3</v>
          </cell>
          <cell r="AO30">
            <v>3.7815413743604027E-3</v>
          </cell>
          <cell r="AP30">
            <v>3.088503173818116E-3</v>
          </cell>
          <cell r="AQ30">
            <v>55168371</v>
          </cell>
          <cell r="AR30">
            <v>54494874</v>
          </cell>
          <cell r="AS30">
            <v>55116279</v>
          </cell>
          <cell r="AT30">
            <v>53015176</v>
          </cell>
          <cell r="AU30">
            <v>52098236</v>
          </cell>
          <cell r="AV30">
            <v>51413811</v>
          </cell>
          <cell r="AW30">
            <v>52033451</v>
          </cell>
          <cell r="AX30">
            <v>53015176</v>
          </cell>
          <cell r="AY30">
            <v>54478060</v>
          </cell>
          <cell r="AZ30">
            <v>53555134</v>
          </cell>
          <cell r="BA30">
            <v>54886729</v>
          </cell>
          <cell r="BB30">
            <v>54969337</v>
          </cell>
          <cell r="BC30">
            <v>54531890</v>
          </cell>
          <cell r="BD30">
            <v>54356615</v>
          </cell>
          <cell r="BE30">
            <v>54022492</v>
          </cell>
          <cell r="BF30">
            <v>55205731</v>
          </cell>
          <cell r="BG30">
            <v>57083283</v>
          </cell>
          <cell r="BH30">
            <v>58349730</v>
          </cell>
          <cell r="BI30">
            <v>60262912</v>
          </cell>
          <cell r="BJ30">
            <v>61411498</v>
          </cell>
          <cell r="BK30">
            <v>62126556</v>
          </cell>
          <cell r="BL30">
            <v>66807678</v>
          </cell>
          <cell r="BM30">
            <v>67587483</v>
          </cell>
          <cell r="BN30">
            <v>67986372</v>
          </cell>
          <cell r="BO30">
            <v>68084930</v>
          </cell>
          <cell r="BP30">
            <v>69695177</v>
          </cell>
          <cell r="BQ30">
            <v>67895556</v>
          </cell>
          <cell r="BR30">
            <v>69122232</v>
          </cell>
          <cell r="BS30">
            <v>68808654</v>
          </cell>
          <cell r="BT30">
            <v>64907602</v>
          </cell>
          <cell r="BU30">
            <v>66538187</v>
          </cell>
          <cell r="BV30">
            <v>62781072</v>
          </cell>
          <cell r="BW30">
            <v>60490833</v>
          </cell>
          <cell r="BX30">
            <v>56632118</v>
          </cell>
          <cell r="BY30">
            <v>49099911</v>
          </cell>
          <cell r="BZ30">
            <v>50361123</v>
          </cell>
          <cell r="CA30">
            <v>46755111</v>
          </cell>
          <cell r="CB30">
            <v>8362683</v>
          </cell>
          <cell r="CC30">
            <v>7840806</v>
          </cell>
          <cell r="CD30">
            <v>7848103</v>
          </cell>
          <cell r="CE30">
            <v>8087909</v>
          </cell>
          <cell r="CF30">
            <v>7865592</v>
          </cell>
          <cell r="CG30">
            <v>7906246</v>
          </cell>
          <cell r="CH30">
            <v>7973751</v>
          </cell>
          <cell r="CI30">
            <v>8087909</v>
          </cell>
          <cell r="CJ30">
            <v>8247107</v>
          </cell>
          <cell r="CK30">
            <v>8641879</v>
          </cell>
          <cell r="CL30">
            <v>8901367</v>
          </cell>
          <cell r="CM30">
            <v>9137633</v>
          </cell>
          <cell r="CN30">
            <v>9152404</v>
          </cell>
          <cell r="CO30">
            <v>9248186</v>
          </cell>
          <cell r="CP30">
            <v>9187855</v>
          </cell>
          <cell r="CQ30">
            <v>9165467</v>
          </cell>
          <cell r="CR30">
            <v>9164960</v>
          </cell>
          <cell r="CS30">
            <v>9559815</v>
          </cell>
          <cell r="CT30">
            <v>9698019</v>
          </cell>
          <cell r="CU30">
            <v>9793315</v>
          </cell>
          <cell r="CV30">
            <v>9963461</v>
          </cell>
          <cell r="CW30">
            <v>9780759</v>
          </cell>
          <cell r="CX30">
            <v>9774298</v>
          </cell>
          <cell r="CY30">
            <v>9871533</v>
          </cell>
          <cell r="CZ30">
            <v>9774970</v>
          </cell>
          <cell r="DA30">
            <v>9634289</v>
          </cell>
          <cell r="DB30">
            <v>9386355</v>
          </cell>
          <cell r="DC30">
            <v>9444788</v>
          </cell>
          <cell r="DD30">
            <v>9089954</v>
          </cell>
          <cell r="DE30">
            <v>8746393</v>
          </cell>
          <cell r="DF30">
            <v>9662314</v>
          </cell>
          <cell r="DG30">
            <v>9820564</v>
          </cell>
          <cell r="DH30">
            <v>6276033</v>
          </cell>
          <cell r="DI30">
            <v>6276033</v>
          </cell>
          <cell r="DJ30">
            <v>5886067</v>
          </cell>
          <cell r="DK30">
            <v>5912076</v>
          </cell>
          <cell r="DL30">
            <v>5681853</v>
          </cell>
          <cell r="DM30"/>
          <cell r="DN30">
            <v>628208</v>
          </cell>
          <cell r="DO30">
            <v>2297856</v>
          </cell>
          <cell r="DP30"/>
          <cell r="DQ30">
            <v>2926064</v>
          </cell>
          <cell r="DR30">
            <v>2631262</v>
          </cell>
          <cell r="DS30">
            <v>3910868</v>
          </cell>
          <cell r="DT30">
            <v>1795712</v>
          </cell>
          <cell r="DU30">
            <v>5706580</v>
          </cell>
          <cell r="DV30">
            <v>178223</v>
          </cell>
          <cell r="DW30">
            <v>36909331</v>
          </cell>
        </row>
        <row r="31">
          <cell r="B31" t="str">
            <v>Victoria Commercial Bank</v>
          </cell>
          <cell r="C31">
            <v>52.082031999999998</v>
          </cell>
          <cell r="D31">
            <v>34.384062</v>
          </cell>
          <cell r="E31">
            <v>38.908327</v>
          </cell>
          <cell r="F31">
            <v>6.9035830000000002</v>
          </cell>
          <cell r="G31">
            <v>8.4593980000000002</v>
          </cell>
          <cell r="H31">
            <v>7.3182650000000002</v>
          </cell>
          <cell r="I31">
            <v>50.279293000000003</v>
          </cell>
          <cell r="J31">
            <v>0.16247200000000001</v>
          </cell>
          <cell r="K31">
            <v>0.70149600000000001</v>
          </cell>
          <cell r="L31"/>
          <cell r="M31">
            <v>8.1571377133991645E-3</v>
          </cell>
          <cell r="N31">
            <v>7.9489818474346389E-3</v>
          </cell>
          <cell r="O31">
            <v>7.7731237889791813E-3</v>
          </cell>
          <cell r="P31">
            <v>7.6822118068731607E-3</v>
          </cell>
          <cell r="Q31">
            <v>7.5406023682944995E-3</v>
          </cell>
          <cell r="R31">
            <v>7.5197838427768227E-3</v>
          </cell>
          <cell r="S31">
            <v>7.4905273612223561E-3</v>
          </cell>
          <cell r="T31">
            <v>7.6740501853350303E-3</v>
          </cell>
          <cell r="U31">
            <v>7.8194491730479241E-3</v>
          </cell>
          <cell r="V31"/>
          <cell r="W31">
            <v>7.9702524358540305E-3</v>
          </cell>
          <cell r="X31">
            <v>1.0360547468444293E-2</v>
          </cell>
          <cell r="Y31">
            <v>8.4853065893756574E-3</v>
          </cell>
          <cell r="Z31">
            <v>8.0158541149678054E-3</v>
          </cell>
          <cell r="AA31">
            <v>2.9117774348331464E-3</v>
          </cell>
          <cell r="AB31">
            <v>9.0798679688967363E-2</v>
          </cell>
          <cell r="AC31">
            <v>1.3594220562023621E-2</v>
          </cell>
          <cell r="AD31">
            <v>0.16824814939223587</v>
          </cell>
          <cell r="AE31">
            <v>0.13730469519529639</v>
          </cell>
          <cell r="AF31">
            <v>0.22395474486914302</v>
          </cell>
          <cell r="AG31">
            <v>0.45185860523085836</v>
          </cell>
          <cell r="AH31">
            <v>0.1127081706003655</v>
          </cell>
          <cell r="AI31">
            <v>0.6485274948157963</v>
          </cell>
          <cell r="AJ31">
            <v>0.11878069071509677</v>
          </cell>
          <cell r="AK31">
            <v>6.3499133133343016E-2</v>
          </cell>
          <cell r="AL31">
            <v>5.5281557581753751E-2</v>
          </cell>
          <cell r="AM31">
            <v>0.88371987826667542</v>
          </cell>
          <cell r="AN31">
            <v>1.1481672811115857E-2</v>
          </cell>
          <cell r="AO31">
            <v>1.1608890984471821E-3</v>
          </cell>
          <cell r="AP31">
            <v>7.3586010885522647E-3</v>
          </cell>
          <cell r="AQ31">
            <v>52082032</v>
          </cell>
          <cell r="AR31">
            <v>49735410</v>
          </cell>
          <cell r="AS31">
            <v>46878195</v>
          </cell>
          <cell r="AT31">
            <v>45516369</v>
          </cell>
          <cell r="AU31">
            <v>43470927</v>
          </cell>
          <cell r="AV31">
            <v>41448905</v>
          </cell>
          <cell r="AW31">
            <v>39774659</v>
          </cell>
          <cell r="AX31">
            <v>39272494</v>
          </cell>
          <cell r="AY31">
            <v>37890143</v>
          </cell>
          <cell r="AZ31">
            <v>37224447</v>
          </cell>
          <cell r="BA31">
            <v>35713809</v>
          </cell>
          <cell r="BB31">
            <v>36034584</v>
          </cell>
          <cell r="BC31">
            <v>36072410</v>
          </cell>
          <cell r="BD31">
            <v>34922820</v>
          </cell>
          <cell r="BE31">
            <v>34230016</v>
          </cell>
          <cell r="BF31">
            <v>33289034</v>
          </cell>
          <cell r="BG31">
            <v>32336933</v>
          </cell>
          <cell r="BH31">
            <v>31020952</v>
          </cell>
          <cell r="BI31">
            <v>31644922</v>
          </cell>
          <cell r="BJ31">
            <v>27319018</v>
          </cell>
          <cell r="BK31">
            <v>25985160</v>
          </cell>
          <cell r="BL31">
            <v>24299684</v>
          </cell>
          <cell r="BM31">
            <v>22927255</v>
          </cell>
          <cell r="BN31">
            <v>22872534</v>
          </cell>
          <cell r="BO31">
            <v>22403481</v>
          </cell>
          <cell r="BP31">
            <v>21792966</v>
          </cell>
          <cell r="BQ31">
            <v>21246376</v>
          </cell>
          <cell r="BR31">
            <v>21158718</v>
          </cell>
          <cell r="BS31">
            <v>20020072</v>
          </cell>
          <cell r="BT31">
            <v>20651449</v>
          </cell>
          <cell r="BU31">
            <v>19226689</v>
          </cell>
          <cell r="BV31">
            <v>18420007</v>
          </cell>
          <cell r="BW31">
            <v>17244092</v>
          </cell>
          <cell r="BX31">
            <v>16469538</v>
          </cell>
          <cell r="BY31">
            <v>15834869</v>
          </cell>
          <cell r="BZ31">
            <v>14801213</v>
          </cell>
          <cell r="CA31">
            <v>13644242</v>
          </cell>
          <cell r="CB31">
            <v>7318265</v>
          </cell>
          <cell r="CC31">
            <v>7205477</v>
          </cell>
          <cell r="CD31">
            <v>7141505</v>
          </cell>
          <cell r="CE31">
            <v>7153058</v>
          </cell>
          <cell r="CF31">
            <v>6987758</v>
          </cell>
          <cell r="CG31">
            <v>7031305</v>
          </cell>
          <cell r="CH31">
            <v>6821230</v>
          </cell>
          <cell r="CI31">
            <v>6870891</v>
          </cell>
          <cell r="CJ31">
            <v>6744596</v>
          </cell>
          <cell r="CK31">
            <v>6790868</v>
          </cell>
          <cell r="CL31">
            <v>6549592</v>
          </cell>
          <cell r="CM31">
            <v>6448768</v>
          </cell>
          <cell r="CN31">
            <v>6356485</v>
          </cell>
          <cell r="CO31">
            <v>6349030</v>
          </cell>
          <cell r="CP31">
            <v>6267554</v>
          </cell>
          <cell r="CQ31">
            <v>6103035</v>
          </cell>
          <cell r="CR31">
            <v>5962898</v>
          </cell>
          <cell r="CS31">
            <v>5921756</v>
          </cell>
          <cell r="CT31">
            <v>5907742</v>
          </cell>
          <cell r="CU31">
            <v>5777623</v>
          </cell>
          <cell r="CV31">
            <v>5611893</v>
          </cell>
          <cell r="CW31">
            <v>5635865</v>
          </cell>
          <cell r="CX31">
            <v>5435443</v>
          </cell>
          <cell r="CY31">
            <v>5287038</v>
          </cell>
          <cell r="CZ31">
            <v>5060037</v>
          </cell>
          <cell r="DA31">
            <v>3877320</v>
          </cell>
          <cell r="DB31">
            <v>3810416</v>
          </cell>
          <cell r="DC31">
            <v>3651938</v>
          </cell>
          <cell r="DD31">
            <v>3511509</v>
          </cell>
          <cell r="DE31">
            <v>3435516</v>
          </cell>
          <cell r="DF31">
            <v>3109258</v>
          </cell>
          <cell r="DG31">
            <v>2963622</v>
          </cell>
          <cell r="DH31">
            <v>2875548</v>
          </cell>
          <cell r="DI31">
            <v>2875548</v>
          </cell>
          <cell r="DJ31">
            <v>2852514</v>
          </cell>
          <cell r="DK31">
            <v>2586428</v>
          </cell>
          <cell r="DL31">
            <v>2528144</v>
          </cell>
          <cell r="DM31"/>
          <cell r="DN31">
            <v>602318</v>
          </cell>
          <cell r="DO31">
            <v>2087145</v>
          </cell>
          <cell r="DP31"/>
          <cell r="DQ31">
            <v>2689463</v>
          </cell>
          <cell r="DR31">
            <v>1215257</v>
          </cell>
          <cell r="DS31">
            <v>2711474</v>
          </cell>
          <cell r="DT31">
            <v>1469496</v>
          </cell>
          <cell r="DU31">
            <v>4180970</v>
          </cell>
          <cell r="DV31">
            <v>649484</v>
          </cell>
          <cell r="DW31">
            <v>34384062</v>
          </cell>
        </row>
        <row r="32">
          <cell r="B32" t="str">
            <v>GT Bank</v>
          </cell>
          <cell r="C32">
            <v>32.973351999999998</v>
          </cell>
          <cell r="D32">
            <v>13.173778</v>
          </cell>
          <cell r="E32">
            <v>22.361246999999999</v>
          </cell>
          <cell r="F32">
            <v>5.68248</v>
          </cell>
          <cell r="G32">
            <v>5.9256200000000003</v>
          </cell>
          <cell r="H32">
            <v>10.154140999999999</v>
          </cell>
          <cell r="I32">
            <v>19.451184000000001</v>
          </cell>
          <cell r="J32">
            <v>0.31933800000000001</v>
          </cell>
          <cell r="K32">
            <v>1.3320860000000001</v>
          </cell>
          <cell r="L32"/>
          <cell r="M32">
            <v>7.0148980072336602E-3</v>
          </cell>
          <cell r="N32">
            <v>7.2055136920788649E-3</v>
          </cell>
          <cell r="O32">
            <v>7.3509036197057674E-3</v>
          </cell>
          <cell r="P32">
            <v>7.4434160096428781E-3</v>
          </cell>
          <cell r="Q32">
            <v>7.2779331378829623E-3</v>
          </cell>
          <cell r="R32">
            <v>7.409248267126238E-3</v>
          </cell>
          <cell r="S32">
            <v>7.328471506692834E-3</v>
          </cell>
          <cell r="T32">
            <v>7.4978765446363912E-3</v>
          </cell>
          <cell r="U32">
            <v>7.6071458703065526E-3</v>
          </cell>
          <cell r="V32"/>
          <cell r="W32">
            <v>5.0460001079887275E-3</v>
          </cell>
          <cell r="X32">
            <v>3.9695005292785688E-3</v>
          </cell>
          <cell r="Y32">
            <v>4.8766434114670782E-3</v>
          </cell>
          <cell r="Z32">
            <v>1.1122050502245176E-2</v>
          </cell>
          <cell r="AA32">
            <v>5.5292374526114858E-3</v>
          </cell>
          <cell r="AB32">
            <v>7.5702260988063319E-2</v>
          </cell>
          <cell r="AC32">
            <v>2.2394400628375669E-2</v>
          </cell>
          <cell r="AD32">
            <v>0.30464058126230259</v>
          </cell>
          <cell r="AE32">
            <v>0.29214057098015211</v>
          </cell>
          <cell r="AF32">
            <v>0.22716937066239268</v>
          </cell>
          <cell r="AG32">
            <v>0.43516516492067131</v>
          </cell>
          <cell r="AH32">
            <v>9.5462800928593911E-2</v>
          </cell>
          <cell r="AI32">
            <v>0.4970016928676117</v>
          </cell>
          <cell r="AJ32">
            <v>0.12904891778435076</v>
          </cell>
          <cell r="AK32">
            <v>3.8974211910987738E-2</v>
          </cell>
          <cell r="AL32">
            <v>9.0074705873363026E-2</v>
          </cell>
          <cell r="AM32">
            <v>0.58913431795641813</v>
          </cell>
          <cell r="AN32">
            <v>3.5644566050755402E-3</v>
          </cell>
          <cell r="AO32">
            <v>8.4100661821074479E-4</v>
          </cell>
          <cell r="AP32">
            <v>3.1055383316122656E-3</v>
          </cell>
          <cell r="AQ32">
            <v>32973352</v>
          </cell>
          <cell r="AR32">
            <v>34965752</v>
          </cell>
          <cell r="AS32">
            <v>35787362</v>
          </cell>
          <cell r="AT32">
            <v>35490863</v>
          </cell>
          <cell r="AU32">
            <v>34301054</v>
          </cell>
          <cell r="AV32">
            <v>34365182</v>
          </cell>
          <cell r="AW32">
            <v>32761507</v>
          </cell>
          <cell r="AX32">
            <v>31640059</v>
          </cell>
          <cell r="AY32">
            <v>31267343</v>
          </cell>
          <cell r="AZ32">
            <v>29832275</v>
          </cell>
          <cell r="BA32">
            <v>28679600</v>
          </cell>
          <cell r="BB32">
            <v>28607547</v>
          </cell>
          <cell r="BC32">
            <v>29082395</v>
          </cell>
          <cell r="BD32">
            <v>27975432</v>
          </cell>
          <cell r="BE32">
            <v>28031809</v>
          </cell>
          <cell r="BF32">
            <v>25762804</v>
          </cell>
          <cell r="BG32">
            <v>25323367</v>
          </cell>
          <cell r="BH32">
            <v>26744918</v>
          </cell>
          <cell r="BI32">
            <v>27018071</v>
          </cell>
          <cell r="BJ32">
            <v>25341638</v>
          </cell>
          <cell r="BK32">
            <v>27627849</v>
          </cell>
          <cell r="BL32">
            <v>27623812</v>
          </cell>
          <cell r="BM32">
            <v>28487642</v>
          </cell>
          <cell r="BN32">
            <v>27803556</v>
          </cell>
          <cell r="BO32">
            <v>29619072</v>
          </cell>
          <cell r="BP32">
            <v>30685547</v>
          </cell>
          <cell r="BQ32">
            <v>28784276</v>
          </cell>
          <cell r="BR32">
            <v>29252326</v>
          </cell>
          <cell r="BS32">
            <v>29374062</v>
          </cell>
          <cell r="BT32">
            <v>29161835</v>
          </cell>
          <cell r="BU32">
            <v>30169915</v>
          </cell>
          <cell r="BV32">
            <v>31366414</v>
          </cell>
          <cell r="BW32">
            <v>32991926</v>
          </cell>
          <cell r="BX32">
            <v>28103602</v>
          </cell>
          <cell r="BY32">
            <v>27757959</v>
          </cell>
          <cell r="BZ32">
            <v>23977044</v>
          </cell>
          <cell r="CA32">
            <v>25638050</v>
          </cell>
          <cell r="CB32">
            <v>10154141</v>
          </cell>
          <cell r="CC32">
            <v>10104430</v>
          </cell>
          <cell r="CD32">
            <v>9820271</v>
          </cell>
          <cell r="CE32">
            <v>9944893</v>
          </cell>
          <cell r="CF32">
            <v>9747114</v>
          </cell>
          <cell r="CG32">
            <v>9617553</v>
          </cell>
          <cell r="CH32">
            <v>9438572</v>
          </cell>
          <cell r="CI32">
            <v>9285760</v>
          </cell>
          <cell r="CJ32">
            <v>9189031</v>
          </cell>
          <cell r="CK32">
            <v>9103145</v>
          </cell>
          <cell r="CL32">
            <v>9024408</v>
          </cell>
          <cell r="CM32">
            <v>8894957</v>
          </cell>
          <cell r="CN32">
            <v>8807741</v>
          </cell>
          <cell r="CO32">
            <v>8751119</v>
          </cell>
          <cell r="CP32">
            <v>8651342</v>
          </cell>
          <cell r="CQ32">
            <v>8539089</v>
          </cell>
          <cell r="CR32">
            <v>8543008</v>
          </cell>
          <cell r="CS32">
            <v>8436996</v>
          </cell>
          <cell r="CT32">
            <v>8385219</v>
          </cell>
          <cell r="CU32">
            <v>8111539</v>
          </cell>
          <cell r="CV32">
            <v>8609134</v>
          </cell>
          <cell r="CW32">
            <v>8624231</v>
          </cell>
          <cell r="CX32">
            <v>8563002</v>
          </cell>
          <cell r="CY32">
            <v>8425536</v>
          </cell>
          <cell r="CZ32">
            <v>8366449</v>
          </cell>
          <cell r="DA32">
            <v>8340364</v>
          </cell>
          <cell r="DB32">
            <v>8208287</v>
          </cell>
          <cell r="DC32">
            <v>8043954</v>
          </cell>
          <cell r="DD32">
            <v>7905730</v>
          </cell>
          <cell r="DE32">
            <v>7776166</v>
          </cell>
          <cell r="DF32">
            <v>7670097</v>
          </cell>
          <cell r="DG32">
            <v>7268290</v>
          </cell>
          <cell r="DH32">
            <v>7165033</v>
          </cell>
          <cell r="DI32">
            <v>6738561</v>
          </cell>
          <cell r="DJ32">
            <v>6326694</v>
          </cell>
          <cell r="DK32">
            <v>6219009</v>
          </cell>
          <cell r="DL32">
            <v>6090652</v>
          </cell>
          <cell r="DM32"/>
          <cell r="DN32">
            <v>585945</v>
          </cell>
          <cell r="DO32">
            <v>1993386</v>
          </cell>
          <cell r="DP32"/>
          <cell r="DQ32">
            <v>2579331</v>
          </cell>
          <cell r="DR32">
            <v>1122435</v>
          </cell>
          <cell r="DS32">
            <v>656164</v>
          </cell>
          <cell r="DT32">
            <v>664081</v>
          </cell>
          <cell r="DU32">
            <v>1320245</v>
          </cell>
          <cell r="DV32">
            <v>753285</v>
          </cell>
          <cell r="DW32">
            <v>13173778</v>
          </cell>
        </row>
        <row r="33">
          <cell r="B33" t="str">
            <v>Bank of Africa Kenya Ltd</v>
          </cell>
          <cell r="C33">
            <v>48.848587999999999</v>
          </cell>
          <cell r="D33">
            <v>18.833311999999999</v>
          </cell>
          <cell r="E33">
            <v>32.733379999999997</v>
          </cell>
          <cell r="F33">
            <v>2.6017899999999998</v>
          </cell>
          <cell r="G33">
            <v>3.8433310000000001</v>
          </cell>
          <cell r="H33">
            <v>5.7994019999999997</v>
          </cell>
          <cell r="I33">
            <v>24.342466000000002</v>
          </cell>
          <cell r="J33">
            <v>0.76274299999999995</v>
          </cell>
          <cell r="K33">
            <v>0.28258800000000001</v>
          </cell>
          <cell r="L33"/>
          <cell r="M33">
            <v>6.9887620821745284E-3</v>
          </cell>
          <cell r="N33">
            <v>6.9200303987389635E-3</v>
          </cell>
          <cell r="O33">
            <v>6.6643041718568528E-3</v>
          </cell>
          <cell r="P33">
            <v>6.721006791133053E-3</v>
          </cell>
          <cell r="Q33">
            <v>6.5736060691302389E-3</v>
          </cell>
          <cell r="R33">
            <v>6.6323724589197833E-3</v>
          </cell>
          <cell r="S33">
            <v>6.6436386931623837E-3</v>
          </cell>
          <cell r="T33">
            <v>6.9958777893884098E-3</v>
          </cell>
          <cell r="U33">
            <v>7.1266819978883875E-3</v>
          </cell>
          <cell r="V33"/>
          <cell r="W33">
            <v>7.4754298660050364E-3</v>
          </cell>
          <cell r="X33">
            <v>5.6748217521252007E-3</v>
          </cell>
          <cell r="Y33">
            <v>7.138645796991922E-3</v>
          </cell>
          <cell r="Z33">
            <v>6.3522105835266303E-3</v>
          </cell>
          <cell r="AA33">
            <v>1.1729694278436785E-3</v>
          </cell>
          <cell r="AB33">
            <v>3.4160817120721373E-2</v>
          </cell>
          <cell r="AC33">
            <v>4.2315345967053816E-3</v>
          </cell>
          <cell r="AD33">
            <v>0.15788585264943986</v>
          </cell>
          <cell r="AE33">
            <v>0.10688276200118754</v>
          </cell>
          <cell r="AF33">
            <v>0.42947094329147545</v>
          </cell>
          <cell r="AG33">
            <v>0.70047216377553778</v>
          </cell>
          <cell r="AH33">
            <v>0.18278949450143811</v>
          </cell>
          <cell r="AI33">
            <v>0.5082453603379512</v>
          </cell>
          <cell r="AJ33">
            <v>9.9842753396289355E-2</v>
          </cell>
          <cell r="AK33">
            <v>3.6747289746085432E-2</v>
          </cell>
          <cell r="AL33">
            <v>6.3095463650203923E-2</v>
          </cell>
          <cell r="AM33">
            <v>0.57535494348582394</v>
          </cell>
          <cell r="AN33">
            <v>1.0433632045578662E-2</v>
          </cell>
          <cell r="AO33">
            <v>9.8221772742581952E-5</v>
          </cell>
          <cell r="AP33">
            <v>6.9293742316877465E-3</v>
          </cell>
          <cell r="AQ33">
            <v>48848588</v>
          </cell>
          <cell r="AR33">
            <v>47263441</v>
          </cell>
          <cell r="AS33">
            <v>42673602</v>
          </cell>
          <cell r="AT33">
            <v>44697896</v>
          </cell>
          <cell r="AU33">
            <v>43349642</v>
          </cell>
          <cell r="AV33">
            <v>39208733</v>
          </cell>
          <cell r="AW33">
            <v>39721058</v>
          </cell>
          <cell r="AX33">
            <v>42948867</v>
          </cell>
          <cell r="AY33">
            <v>44917325</v>
          </cell>
          <cell r="AZ33">
            <v>45547821</v>
          </cell>
          <cell r="BA33">
            <v>51147174</v>
          </cell>
          <cell r="BB33">
            <v>48980847</v>
          </cell>
          <cell r="BC33">
            <v>43996118</v>
          </cell>
          <cell r="BD33">
            <v>43839025</v>
          </cell>
          <cell r="BE33">
            <v>46211260</v>
          </cell>
          <cell r="BF33">
            <v>46357461</v>
          </cell>
          <cell r="BG33">
            <v>49080859</v>
          </cell>
          <cell r="BH33">
            <v>43111732</v>
          </cell>
          <cell r="BI33">
            <v>54594970</v>
          </cell>
          <cell r="BJ33">
            <v>46661321</v>
          </cell>
          <cell r="BK33">
            <v>54191291</v>
          </cell>
          <cell r="BL33">
            <v>53979562</v>
          </cell>
          <cell r="BM33">
            <v>59626808</v>
          </cell>
          <cell r="BN33">
            <v>59921903</v>
          </cell>
          <cell r="BO33">
            <v>55995671</v>
          </cell>
          <cell r="BP33">
            <v>60364364</v>
          </cell>
          <cell r="BQ33">
            <v>62805476</v>
          </cell>
          <cell r="BR33">
            <v>66482816</v>
          </cell>
          <cell r="BS33">
            <v>69280267</v>
          </cell>
          <cell r="BT33">
            <v>65069310</v>
          </cell>
          <cell r="BU33">
            <v>63122599</v>
          </cell>
          <cell r="BV33">
            <v>63211641</v>
          </cell>
          <cell r="BW33">
            <v>62211641</v>
          </cell>
          <cell r="BX33">
            <v>58432443</v>
          </cell>
          <cell r="BY33">
            <v>57647846</v>
          </cell>
          <cell r="BZ33">
            <v>51954246</v>
          </cell>
          <cell r="CA33">
            <v>52683299</v>
          </cell>
          <cell r="CB33">
            <v>5799402</v>
          </cell>
          <cell r="CC33">
            <v>5759944</v>
          </cell>
          <cell r="CD33">
            <v>5734646</v>
          </cell>
          <cell r="CE33">
            <v>5676564</v>
          </cell>
          <cell r="CF33">
            <v>5621285</v>
          </cell>
          <cell r="CG33">
            <v>5423964</v>
          </cell>
          <cell r="CH33">
            <v>5362034</v>
          </cell>
          <cell r="CI33">
            <v>5402513</v>
          </cell>
          <cell r="CJ33">
            <v>5419387</v>
          </cell>
          <cell r="CK33">
            <v>5580391</v>
          </cell>
          <cell r="CL33">
            <v>4096269</v>
          </cell>
          <cell r="CM33">
            <v>3985851</v>
          </cell>
          <cell r="CN33">
            <v>4275761</v>
          </cell>
          <cell r="CO33">
            <v>6816863</v>
          </cell>
          <cell r="CP33">
            <v>6811351</v>
          </cell>
          <cell r="CQ33">
            <v>6736020</v>
          </cell>
          <cell r="CR33">
            <v>6736182</v>
          </cell>
          <cell r="CS33">
            <v>6115405</v>
          </cell>
          <cell r="CT33">
            <v>6099322</v>
          </cell>
          <cell r="CU33">
            <v>6207582</v>
          </cell>
          <cell r="CV33">
            <v>8467705</v>
          </cell>
          <cell r="CW33">
            <v>8397488</v>
          </cell>
          <cell r="CX33">
            <v>8447965</v>
          </cell>
          <cell r="CY33">
            <v>8434199</v>
          </cell>
          <cell r="CZ33">
            <v>8417986</v>
          </cell>
          <cell r="DA33">
            <v>8547381</v>
          </cell>
          <cell r="DB33">
            <v>8543254</v>
          </cell>
          <cell r="DC33">
            <v>8408203</v>
          </cell>
          <cell r="DD33">
            <v>8495736</v>
          </cell>
          <cell r="DE33">
            <v>9750300</v>
          </cell>
          <cell r="DF33">
            <v>9135664</v>
          </cell>
          <cell r="DG33">
            <v>8014300</v>
          </cell>
          <cell r="DH33">
            <v>7913209</v>
          </cell>
          <cell r="DI33">
            <v>7913209</v>
          </cell>
          <cell r="DJ33">
            <v>8135465</v>
          </cell>
          <cell r="DK33">
            <v>6710063</v>
          </cell>
          <cell r="DL33">
            <v>6539160</v>
          </cell>
          <cell r="DM33"/>
          <cell r="DN33">
            <v>1318164</v>
          </cell>
          <cell r="DO33">
            <v>1751110</v>
          </cell>
          <cell r="DP33"/>
          <cell r="DQ33">
            <v>3069274</v>
          </cell>
          <cell r="DR33">
            <v>2149941</v>
          </cell>
          <cell r="DS33">
            <v>1928844</v>
          </cell>
          <cell r="DT33">
            <v>1866260</v>
          </cell>
          <cell r="DU33">
            <v>3795104</v>
          </cell>
          <cell r="DV33">
            <v>195070</v>
          </cell>
          <cell r="DW33">
            <v>18833312</v>
          </cell>
        </row>
        <row r="34">
          <cell r="B34" t="str">
            <v>Gulf African Bank</v>
          </cell>
          <cell r="C34">
            <v>38.162470999999996</v>
          </cell>
          <cell r="D34">
            <v>22.016309</v>
          </cell>
          <cell r="E34">
            <v>31.367799000000002</v>
          </cell>
          <cell r="F34">
            <v>5.7228000000000003</v>
          </cell>
          <cell r="G34">
            <v>6.0277989999999999</v>
          </cell>
          <cell r="H34">
            <v>6.0277989999999999</v>
          </cell>
          <cell r="I34">
            <v>31.524031999999998</v>
          </cell>
          <cell r="J34">
            <v>0.30319099999999999</v>
          </cell>
          <cell r="K34">
            <v>0.82674800000000004</v>
          </cell>
          <cell r="L34"/>
          <cell r="M34">
            <v>6.427772410447832E-3</v>
          </cell>
          <cell r="N34">
            <v>6.3007506005577866E-3</v>
          </cell>
          <cell r="O34">
            <v>5.467046033804969E-3</v>
          </cell>
          <cell r="P34">
            <v>6.5979237109717852E-3</v>
          </cell>
          <cell r="Q34">
            <v>6.4052842439782411E-3</v>
          </cell>
          <cell r="R34">
            <v>6.5269885194743568E-3</v>
          </cell>
          <cell r="S34">
            <v>6.7267978247870161E-3</v>
          </cell>
          <cell r="T34">
            <v>6.6880492258390338E-3</v>
          </cell>
          <cell r="U34">
            <v>6.8251758384581529E-3</v>
          </cell>
          <cell r="V34"/>
          <cell r="W34">
            <v>5.8401048454860367E-3</v>
          </cell>
          <cell r="X34">
            <v>6.6339170303507866E-3</v>
          </cell>
          <cell r="Y34">
            <v>6.8408336228106426E-3</v>
          </cell>
          <cell r="Z34">
            <v>6.6023787630468175E-3</v>
          </cell>
          <cell r="AA34">
            <v>3.4316748359127266E-3</v>
          </cell>
          <cell r="AB34">
            <v>9.6535679249952225E-2</v>
          </cell>
          <cell r="AC34">
            <v>1.4638632108140606E-2</v>
          </cell>
          <cell r="AD34">
            <v>0.19121281820802619</v>
          </cell>
          <cell r="AE34">
            <v>0.18153769162523375</v>
          </cell>
          <cell r="AF34">
            <v>0.25831354599028394</v>
          </cell>
          <cell r="AG34">
            <v>0.60707186887513698</v>
          </cell>
          <cell r="AH34">
            <v>0.12138766878233477</v>
          </cell>
          <cell r="AI34">
            <v>0.6630001820110466</v>
          </cell>
          <cell r="AJ34">
            <v>0.10411221081089116</v>
          </cell>
          <cell r="AK34">
            <v>1.6882528099967556E-2</v>
          </cell>
          <cell r="AL34">
            <v>8.7229682710923601E-2</v>
          </cell>
          <cell r="AM34">
            <v>0.70187611824470053</v>
          </cell>
          <cell r="AN34">
            <v>1.919760822609232E-3</v>
          </cell>
          <cell r="AO34">
            <v>3.4678543732697131E-3</v>
          </cell>
          <cell r="AP34">
            <v>3.1609097991235503E-3</v>
          </cell>
          <cell r="AQ34">
            <v>38162471</v>
          </cell>
          <cell r="AR34">
            <v>36741533</v>
          </cell>
          <cell r="AS34">
            <v>37690697</v>
          </cell>
          <cell r="AT34">
            <v>39333966</v>
          </cell>
          <cell r="AU34">
            <v>37678495</v>
          </cell>
          <cell r="AV34">
            <v>37369290</v>
          </cell>
          <cell r="AW34">
            <v>37690697</v>
          </cell>
          <cell r="AX34">
            <v>36396267</v>
          </cell>
          <cell r="AY34">
            <v>37652623</v>
          </cell>
          <cell r="AZ34">
            <v>34525893</v>
          </cell>
          <cell r="BA34">
            <v>33982466</v>
          </cell>
          <cell r="BB34">
            <v>34764839</v>
          </cell>
          <cell r="BC34">
            <v>35122982</v>
          </cell>
          <cell r="BD34">
            <v>33153032</v>
          </cell>
          <cell r="BE34">
            <v>32861161</v>
          </cell>
          <cell r="BF34">
            <v>32810542</v>
          </cell>
          <cell r="BG34">
            <v>33325575</v>
          </cell>
          <cell r="BH34">
            <v>32403890</v>
          </cell>
          <cell r="BI34">
            <v>32288071</v>
          </cell>
          <cell r="BJ34">
            <v>30042805</v>
          </cell>
          <cell r="BK34">
            <v>31316228</v>
          </cell>
          <cell r="BL34">
            <v>29751830</v>
          </cell>
          <cell r="BM34">
            <v>30065287</v>
          </cell>
          <cell r="BN34">
            <v>26213067</v>
          </cell>
          <cell r="BO34">
            <v>27156264</v>
          </cell>
          <cell r="BP34">
            <v>23703026</v>
          </cell>
          <cell r="BQ34">
            <v>22877199</v>
          </cell>
          <cell r="BR34">
            <v>23398523</v>
          </cell>
          <cell r="BS34">
            <v>24713782</v>
          </cell>
          <cell r="BT34">
            <v>23723135</v>
          </cell>
          <cell r="BU34">
            <v>21903335</v>
          </cell>
          <cell r="BV34">
            <v>20817084</v>
          </cell>
          <cell r="BW34">
            <v>19753647</v>
          </cell>
          <cell r="BX34">
            <v>19148625</v>
          </cell>
          <cell r="BY34">
            <v>17319720</v>
          </cell>
          <cell r="BZ34">
            <v>16958464</v>
          </cell>
          <cell r="CA34">
            <v>16053971</v>
          </cell>
          <cell r="CB34">
            <v>6027799</v>
          </cell>
          <cell r="CC34">
            <v>5827607</v>
          </cell>
          <cell r="CD34">
            <v>3277432</v>
          </cell>
          <cell r="CE34">
            <v>5610614</v>
          </cell>
          <cell r="CF34">
            <v>5472695</v>
          </cell>
          <cell r="CG34">
            <v>5364305</v>
          </cell>
          <cell r="CH34">
            <v>5277432</v>
          </cell>
          <cell r="CI34">
            <v>5167049</v>
          </cell>
          <cell r="CJ34">
            <v>5028633</v>
          </cell>
          <cell r="CK34">
            <v>4760309</v>
          </cell>
          <cell r="CL34">
            <v>4782828</v>
          </cell>
          <cell r="CM34">
            <v>4733857</v>
          </cell>
          <cell r="CN34">
            <v>4634964</v>
          </cell>
          <cell r="CO34">
            <v>5426220</v>
          </cell>
          <cell r="CP34">
            <v>5403831</v>
          </cell>
          <cell r="CQ34">
            <v>5411788</v>
          </cell>
          <cell r="CR34">
            <v>4467964</v>
          </cell>
          <cell r="CS34">
            <v>4490592</v>
          </cell>
          <cell r="CT34">
            <v>5413187</v>
          </cell>
          <cell r="CU34">
            <v>4419876</v>
          </cell>
          <cell r="CV34">
            <v>4419463</v>
          </cell>
          <cell r="CW34">
            <v>5494135</v>
          </cell>
          <cell r="CX34">
            <v>4547413</v>
          </cell>
          <cell r="CY34">
            <v>4495395</v>
          </cell>
          <cell r="CZ34">
            <v>4375707</v>
          </cell>
          <cell r="DA34">
            <v>4273794</v>
          </cell>
          <cell r="DB34">
            <v>4167002</v>
          </cell>
          <cell r="DC34">
            <v>4055478</v>
          </cell>
          <cell r="DD34">
            <v>3877386</v>
          </cell>
          <cell r="DE34">
            <v>3147507</v>
          </cell>
          <cell r="DF34">
            <v>3551668</v>
          </cell>
          <cell r="DG34">
            <v>3303041</v>
          </cell>
          <cell r="DH34">
            <v>3146683</v>
          </cell>
          <cell r="DI34">
            <v>3146683</v>
          </cell>
          <cell r="DJ34">
            <v>3015261</v>
          </cell>
          <cell r="DK34">
            <v>2771877</v>
          </cell>
          <cell r="DL34">
            <v>2685926</v>
          </cell>
          <cell r="DM34"/>
          <cell r="DN34">
            <v>857462</v>
          </cell>
          <cell r="DO34">
            <v>2462000</v>
          </cell>
          <cell r="DP34"/>
          <cell r="DQ34">
            <v>3319462</v>
          </cell>
          <cell r="DR34">
            <v>2015152</v>
          </cell>
          <cell r="DS34">
            <v>1926955</v>
          </cell>
          <cell r="DT34">
            <v>979462</v>
          </cell>
          <cell r="DU34">
            <v>2906417</v>
          </cell>
          <cell r="DV34">
            <v>555104</v>
          </cell>
          <cell r="DW34">
            <v>22016309</v>
          </cell>
        </row>
        <row r="35">
          <cell r="B35" t="str">
            <v>Sidian Bank</v>
          </cell>
          <cell r="C35">
            <v>42.585541999999997</v>
          </cell>
          <cell r="D35">
            <v>23.901979999999998</v>
          </cell>
          <cell r="E35">
            <v>25.445385000000002</v>
          </cell>
          <cell r="F35">
            <v>4.4536579999999999</v>
          </cell>
          <cell r="G35">
            <v>7.1324379999999996</v>
          </cell>
          <cell r="H35">
            <v>5.141807</v>
          </cell>
          <cell r="I35">
            <v>35.155428999999998</v>
          </cell>
          <cell r="J35">
            <v>0.24439</v>
          </cell>
          <cell r="K35">
            <v>0.53631600000000001</v>
          </cell>
          <cell r="L35"/>
          <cell r="M35">
            <v>5.8993860465676113E-3</v>
          </cell>
          <cell r="N35">
            <v>6.1509781667669419E-3</v>
          </cell>
          <cell r="O35">
            <v>6.2004834903838122E-3</v>
          </cell>
          <cell r="P35">
            <v>6.2353722298006519E-3</v>
          </cell>
          <cell r="Q35">
            <v>6.0811553767750456E-3</v>
          </cell>
          <cell r="R35">
            <v>5.8449215569480288E-3</v>
          </cell>
          <cell r="S35">
            <v>5.7727581105823786E-3</v>
          </cell>
          <cell r="T35">
            <v>5.6570828728646459E-3</v>
          </cell>
          <cell r="U35">
            <v>5.7089578197034585E-3</v>
          </cell>
          <cell r="V35"/>
          <cell r="W35">
            <v>6.5169792119029483E-3</v>
          </cell>
          <cell r="X35">
            <v>7.2021042301461105E-3</v>
          </cell>
          <cell r="Y35">
            <v>5.549246386504887E-3</v>
          </cell>
          <cell r="Z35">
            <v>5.6319325412950011E-3</v>
          </cell>
          <cell r="AA35">
            <v>2.2261464452255947E-3</v>
          </cell>
          <cell r="AB35">
            <v>7.9371683399176551E-2</v>
          </cell>
          <cell r="AC35">
            <v>9.3437916189628156E-3</v>
          </cell>
          <cell r="AD35">
            <v>0.20288297434800184</v>
          </cell>
          <cell r="AE35">
            <v>0.12668478601128719</v>
          </cell>
          <cell r="AF35">
            <v>0.45674995416335962</v>
          </cell>
          <cell r="AG35">
            <v>0.64999692381812635</v>
          </cell>
          <cell r="AH35">
            <v>0.10464693183781483</v>
          </cell>
          <cell r="AI35">
            <v>0.27736342501025801</v>
          </cell>
          <cell r="AJ35">
            <v>0.13007575462189261</v>
          </cell>
          <cell r="AK35">
            <v>5.7209092553839512E-2</v>
          </cell>
          <cell r="AL35">
            <v>7.286666206805309E-2</v>
          </cell>
          <cell r="AM35">
            <v>0.93934440371014216</v>
          </cell>
          <cell r="AN35">
            <v>1.328600561128504E-2</v>
          </cell>
          <cell r="AO35">
            <v>8.4776645865010502E-3</v>
          </cell>
          <cell r="AP35">
            <v>1.1591998773541097E-2</v>
          </cell>
          <cell r="AQ35">
            <v>42585542</v>
          </cell>
          <cell r="AR35">
            <v>44047606</v>
          </cell>
          <cell r="AS35">
            <v>43576418</v>
          </cell>
          <cell r="AT35">
            <v>43159438</v>
          </cell>
          <cell r="AU35">
            <v>41410124</v>
          </cell>
          <cell r="AV35">
            <v>36951341</v>
          </cell>
          <cell r="AW35">
            <v>34943200</v>
          </cell>
          <cell r="AX35">
            <v>33424261</v>
          </cell>
          <cell r="AY35">
            <v>33499603</v>
          </cell>
          <cell r="AZ35">
            <v>33543757</v>
          </cell>
          <cell r="BA35">
            <v>36222538</v>
          </cell>
          <cell r="BB35">
            <v>27465185</v>
          </cell>
          <cell r="BC35">
            <v>26451638</v>
          </cell>
          <cell r="BD35">
            <v>24265663</v>
          </cell>
          <cell r="BE35">
            <v>25406971</v>
          </cell>
          <cell r="BF35">
            <v>23400474</v>
          </cell>
          <cell r="BG35">
            <v>25329169</v>
          </cell>
          <cell r="BH35">
            <v>25417843</v>
          </cell>
          <cell r="BI35">
            <v>22865505</v>
          </cell>
          <cell r="BJ35">
            <v>21357207</v>
          </cell>
          <cell r="BK35">
            <v>19301752</v>
          </cell>
          <cell r="BL35">
            <v>18479802</v>
          </cell>
          <cell r="BM35">
            <v>19185126</v>
          </cell>
          <cell r="BN35">
            <v>20996154</v>
          </cell>
          <cell r="BO35">
            <v>20875499</v>
          </cell>
          <cell r="BP35">
            <v>21348559</v>
          </cell>
          <cell r="BQ35">
            <v>20249944</v>
          </cell>
          <cell r="BR35">
            <v>19948959</v>
          </cell>
          <cell r="BS35">
            <v>19106557</v>
          </cell>
          <cell r="BT35">
            <v>17879138</v>
          </cell>
          <cell r="BU35">
            <v>17208615</v>
          </cell>
          <cell r="BV35">
            <v>16838487</v>
          </cell>
          <cell r="BW35">
            <v>15798777</v>
          </cell>
          <cell r="BX35">
            <v>14462755</v>
          </cell>
          <cell r="BY35">
            <v>13719401</v>
          </cell>
          <cell r="BZ35">
            <v>13910275</v>
          </cell>
          <cell r="CA35">
            <v>13199239</v>
          </cell>
          <cell r="CB35">
            <v>5141807</v>
          </cell>
          <cell r="CC35">
            <v>5103726</v>
          </cell>
          <cell r="CD35">
            <v>4976301</v>
          </cell>
          <cell r="CE35">
            <v>4852329</v>
          </cell>
          <cell r="CF35">
            <v>4746329</v>
          </cell>
          <cell r="CG35">
            <v>4593835</v>
          </cell>
          <cell r="CH35">
            <v>4331441</v>
          </cell>
          <cell r="CI35">
            <v>4183013</v>
          </cell>
          <cell r="CJ35">
            <v>4080432</v>
          </cell>
          <cell r="CK35">
            <v>3998982</v>
          </cell>
          <cell r="CL35">
            <v>3912805</v>
          </cell>
          <cell r="CM35">
            <v>4002096</v>
          </cell>
          <cell r="CN35">
            <v>4017983</v>
          </cell>
          <cell r="CO35">
            <v>4105425</v>
          </cell>
          <cell r="CP35">
            <v>4070510</v>
          </cell>
          <cell r="CQ35">
            <v>4098554</v>
          </cell>
          <cell r="CR35">
            <v>4037126</v>
          </cell>
          <cell r="CS35">
            <v>3646485</v>
          </cell>
          <cell r="CT35">
            <v>3547795</v>
          </cell>
          <cell r="CU35">
            <v>3316125</v>
          </cell>
          <cell r="CV35">
            <v>3446978</v>
          </cell>
          <cell r="CW35">
            <v>3593855</v>
          </cell>
          <cell r="CX35">
            <v>3754991</v>
          </cell>
          <cell r="CY35">
            <v>3806165</v>
          </cell>
          <cell r="CZ35">
            <v>3868788</v>
          </cell>
          <cell r="DA35">
            <v>4047881</v>
          </cell>
          <cell r="DB35">
            <v>3986414</v>
          </cell>
          <cell r="DC35">
            <v>3928335</v>
          </cell>
          <cell r="DD35">
            <v>3837485</v>
          </cell>
          <cell r="DE35">
            <v>2689538</v>
          </cell>
          <cell r="DF35">
            <v>2636901</v>
          </cell>
          <cell r="DG35">
            <v>2529002</v>
          </cell>
          <cell r="DH35">
            <v>2431774</v>
          </cell>
          <cell r="DI35">
            <v>2431774</v>
          </cell>
          <cell r="DJ35">
            <v>2197975</v>
          </cell>
          <cell r="DK35">
            <v>1985856</v>
          </cell>
          <cell r="DL35">
            <v>1867591</v>
          </cell>
          <cell r="DM35"/>
          <cell r="DN35">
            <v>1492219</v>
          </cell>
          <cell r="DO35">
            <v>1774818</v>
          </cell>
          <cell r="DP35"/>
          <cell r="DQ35">
            <v>3267037</v>
          </cell>
          <cell r="DR35">
            <v>2123564</v>
          </cell>
          <cell r="DS35">
            <v>714499</v>
          </cell>
          <cell r="DT35">
            <v>1861540</v>
          </cell>
          <cell r="DU35">
            <v>2576039</v>
          </cell>
          <cell r="DV35">
            <v>392419</v>
          </cell>
          <cell r="DW35">
            <v>23901980</v>
          </cell>
        </row>
        <row r="36">
          <cell r="B36" t="str">
            <v>ABC Bank</v>
          </cell>
          <cell r="C36">
            <v>36.965935000000002</v>
          </cell>
          <cell r="D36">
            <v>23.39753</v>
          </cell>
          <cell r="E36">
            <v>29.999157</v>
          </cell>
          <cell r="F36">
            <v>2.7592590000000001</v>
          </cell>
          <cell r="G36">
            <v>3.5492059999999999</v>
          </cell>
          <cell r="H36">
            <v>4.1467539999999996</v>
          </cell>
          <cell r="I36">
            <v>21.640544999999999</v>
          </cell>
          <cell r="J36">
            <v>0.30780299999999999</v>
          </cell>
          <cell r="K36">
            <v>0.20224600000000001</v>
          </cell>
          <cell r="L36"/>
          <cell r="M36">
            <v>5.5804596942226926E-3</v>
          </cell>
          <cell r="N36">
            <v>5.6306814263843872E-3</v>
          </cell>
          <cell r="O36">
            <v>5.6837084365604397E-3</v>
          </cell>
          <cell r="P36">
            <v>5.8301800845645367E-3</v>
          </cell>
          <cell r="Q36">
            <v>5.8768206467415731E-3</v>
          </cell>
          <cell r="R36">
            <v>5.8070922822999931E-3</v>
          </cell>
          <cell r="S36">
            <v>5.9200628454068958E-3</v>
          </cell>
          <cell r="T36">
            <v>5.9203699231156438E-3</v>
          </cell>
          <cell r="U36">
            <v>6.0537169832393621E-3</v>
          </cell>
          <cell r="V36"/>
          <cell r="W36">
            <v>5.6569957461984552E-3</v>
          </cell>
          <cell r="X36">
            <v>7.0501042084367286E-3</v>
          </cell>
          <cell r="Y36">
            <v>6.5423538916955966E-3</v>
          </cell>
          <cell r="Z36">
            <v>4.5420294447740279E-3</v>
          </cell>
          <cell r="AA36">
            <v>8.3948495655750642E-4</v>
          </cell>
          <cell r="AB36">
            <v>5.8451901352994502E-2</v>
          </cell>
          <cell r="AC36">
            <v>6.4317378807082102E-3</v>
          </cell>
          <cell r="AD36">
            <v>0.16400723734083406</v>
          </cell>
          <cell r="AE36">
            <v>0.12750413633298052</v>
          </cell>
          <cell r="AF36">
            <v>0.32302880027446562</v>
          </cell>
          <cell r="AG36">
            <v>0.79403862338601805</v>
          </cell>
          <cell r="AH36">
            <v>0.17436734602191828</v>
          </cell>
          <cell r="AI36">
            <v>0.27450407924836717</v>
          </cell>
          <cell r="AJ36">
            <v>0.11159823784703291</v>
          </cell>
          <cell r="AK36">
            <v>6.9290986532437676E-2</v>
          </cell>
          <cell r="AL36">
            <v>4.2307251314595229E-2</v>
          </cell>
          <cell r="AM36">
            <v>0.77993958296894805</v>
          </cell>
          <cell r="AN36">
            <v>3.6592542272691404E-3</v>
          </cell>
          <cell r="AO36">
            <v>1.2843905086184124E-3</v>
          </cell>
          <cell r="AP36">
            <v>3.709684122031607E-3</v>
          </cell>
          <cell r="AQ36">
            <v>36965935</v>
          </cell>
          <cell r="AR36">
            <v>35907961</v>
          </cell>
          <cell r="AS36">
            <v>35675091</v>
          </cell>
          <cell r="AT36">
            <v>36175999</v>
          </cell>
          <cell r="AU36">
            <v>36340535</v>
          </cell>
          <cell r="AV36">
            <v>34587302</v>
          </cell>
          <cell r="AW36">
            <v>34314271</v>
          </cell>
          <cell r="AX36">
            <v>33170147</v>
          </cell>
          <cell r="AY36">
            <v>32643367</v>
          </cell>
          <cell r="AZ36">
            <v>30743922</v>
          </cell>
          <cell r="BA36">
            <v>29905320</v>
          </cell>
          <cell r="BB36">
            <v>28616088</v>
          </cell>
          <cell r="BC36">
            <v>28680487</v>
          </cell>
          <cell r="BD36">
            <v>27040256</v>
          </cell>
          <cell r="BE36">
            <v>28133820</v>
          </cell>
          <cell r="BF36">
            <v>28261644</v>
          </cell>
          <cell r="BG36">
            <v>27212707</v>
          </cell>
          <cell r="BH36">
            <v>25184867</v>
          </cell>
          <cell r="BI36">
            <v>25360907</v>
          </cell>
          <cell r="BJ36">
            <v>24740084</v>
          </cell>
          <cell r="BK36">
            <v>24804407</v>
          </cell>
          <cell r="BL36">
            <v>23670819</v>
          </cell>
          <cell r="BM36">
            <v>23705934</v>
          </cell>
          <cell r="BN36">
            <v>22678535</v>
          </cell>
          <cell r="BO36">
            <v>22422351</v>
          </cell>
          <cell r="BP36">
            <v>21654599</v>
          </cell>
          <cell r="BQ36">
            <v>24039489</v>
          </cell>
          <cell r="BR36">
            <v>21727653</v>
          </cell>
          <cell r="BS36">
            <v>22058297</v>
          </cell>
          <cell r="BT36">
            <v>21758165</v>
          </cell>
          <cell r="BU36">
            <v>21979802</v>
          </cell>
          <cell r="BV36">
            <v>21807865</v>
          </cell>
          <cell r="BW36">
            <v>21438729</v>
          </cell>
          <cell r="BX36">
            <v>21618307</v>
          </cell>
          <cell r="BY36">
            <v>20733310</v>
          </cell>
          <cell r="BZ36">
            <v>20231896</v>
          </cell>
          <cell r="CA36">
            <v>19639370</v>
          </cell>
          <cell r="CB36">
            <v>4146754</v>
          </cell>
          <cell r="CC36">
            <v>3970403</v>
          </cell>
          <cell r="CD36">
            <v>3953157</v>
          </cell>
          <cell r="CE36">
            <v>3940336</v>
          </cell>
          <cell r="CF36">
            <v>3919502</v>
          </cell>
          <cell r="CG36">
            <v>3862024</v>
          </cell>
          <cell r="CH36">
            <v>3851387</v>
          </cell>
          <cell r="CI36">
            <v>3835571</v>
          </cell>
          <cell r="CJ36">
            <v>3816281</v>
          </cell>
          <cell r="CK36">
            <v>3735388</v>
          </cell>
          <cell r="CL36">
            <v>3730737</v>
          </cell>
          <cell r="CM36">
            <v>3718046</v>
          </cell>
          <cell r="CN36">
            <v>3689483</v>
          </cell>
          <cell r="CO36">
            <v>3634989</v>
          </cell>
          <cell r="CP36">
            <v>3622525</v>
          </cell>
          <cell r="CQ36">
            <v>3594363</v>
          </cell>
          <cell r="CR36">
            <v>3556818</v>
          </cell>
          <cell r="CS36">
            <v>3243659</v>
          </cell>
          <cell r="CT36">
            <v>3228032</v>
          </cell>
          <cell r="CU36">
            <v>3204998</v>
          </cell>
          <cell r="CV36">
            <v>3160146</v>
          </cell>
          <cell r="CW36">
            <v>3129773</v>
          </cell>
          <cell r="CX36">
            <v>3096861</v>
          </cell>
          <cell r="CY36">
            <v>22678535</v>
          </cell>
          <cell r="CZ36">
            <v>2996763</v>
          </cell>
          <cell r="DA36">
            <v>2998032</v>
          </cell>
          <cell r="DB36">
            <v>2943527</v>
          </cell>
          <cell r="DC36">
            <v>2896590</v>
          </cell>
          <cell r="DD36">
            <v>2836608</v>
          </cell>
          <cell r="DE36">
            <v>2749967</v>
          </cell>
          <cell r="DF36">
            <v>2705531</v>
          </cell>
          <cell r="DG36">
            <v>2688873</v>
          </cell>
          <cell r="DH36">
            <v>2622550</v>
          </cell>
          <cell r="DI36">
            <v>2622550</v>
          </cell>
          <cell r="DJ36">
            <v>2610617</v>
          </cell>
          <cell r="DK36">
            <v>2530689</v>
          </cell>
          <cell r="DL36">
            <v>2449940</v>
          </cell>
          <cell r="DM36"/>
          <cell r="DN36">
            <v>642137</v>
          </cell>
          <cell r="DO36">
            <v>1345726</v>
          </cell>
          <cell r="DP36"/>
          <cell r="DQ36">
            <v>1987863</v>
          </cell>
          <cell r="DR36">
            <v>1578440</v>
          </cell>
          <cell r="DS36">
            <v>1176211</v>
          </cell>
          <cell r="DT36">
            <v>3108647</v>
          </cell>
          <cell r="DU36">
            <v>4284858</v>
          </cell>
          <cell r="DV36">
            <v>235744</v>
          </cell>
          <cell r="DW36">
            <v>23397530</v>
          </cell>
        </row>
        <row r="37">
          <cell r="B37" t="str">
            <v>Habib A.G.Zurich</v>
          </cell>
          <cell r="C37">
            <v>30.855523999999999</v>
          </cell>
          <cell r="D37">
            <v>6.8351680000000004</v>
          </cell>
          <cell r="E37">
            <v>25.721720999999999</v>
          </cell>
          <cell r="F37">
            <v>2.7675190000000001</v>
          </cell>
          <cell r="G37">
            <v>2.9204409999999998</v>
          </cell>
          <cell r="H37">
            <v>3.1662789999999998</v>
          </cell>
          <cell r="I37">
            <v>9.4563690000000005</v>
          </cell>
          <cell r="J37">
            <v>0.114619</v>
          </cell>
          <cell r="K37">
            <v>0.481624</v>
          </cell>
          <cell r="L37"/>
          <cell r="M37">
            <v>4.5998360637182316E-3</v>
          </cell>
          <cell r="N37">
            <v>4.6907960226109258E-3</v>
          </cell>
          <cell r="O37">
            <v>4.7915903348127505E-3</v>
          </cell>
          <cell r="P37">
            <v>4.8637826482037976E-3</v>
          </cell>
          <cell r="Q37">
            <v>4.6713238631174263E-3</v>
          </cell>
          <cell r="R37">
            <v>4.6789033354717752E-3</v>
          </cell>
          <cell r="S37">
            <v>4.8232554134683258E-3</v>
          </cell>
          <cell r="T37">
            <v>4.8770276256094851E-3</v>
          </cell>
          <cell r="U37">
            <v>4.9838417916338758E-3</v>
          </cell>
          <cell r="V37"/>
          <cell r="W37">
            <v>4.7219032337400451E-3</v>
          </cell>
          <cell r="X37">
            <v>2.0595612734409172E-3</v>
          </cell>
          <cell r="Y37">
            <v>5.6095110101079954E-3</v>
          </cell>
          <cell r="Z37">
            <v>3.4680939473066561E-3</v>
          </cell>
          <cell r="AA37">
            <v>1.9991302805348558E-3</v>
          </cell>
          <cell r="AB37">
            <v>9.1073780834667689E-2</v>
          </cell>
          <cell r="AC37">
            <v>9.9548073862344572E-3</v>
          </cell>
          <cell r="AD37">
            <v>0.30883323186732664</v>
          </cell>
          <cell r="AE37">
            <v>0.29266190860360886</v>
          </cell>
          <cell r="AF37">
            <v>0.13721972480048206</v>
          </cell>
          <cell r="AG37">
            <v>0.58349008316243212</v>
          </cell>
          <cell r="AH37">
            <v>7.7497374326921803E-2</v>
          </cell>
          <cell r="AI37">
            <v>0.65880040916720861</v>
          </cell>
          <cell r="AJ37">
            <v>9.0354221739386648E-2</v>
          </cell>
          <cell r="AK37">
            <v>5.0207452813180863E-2</v>
          </cell>
          <cell r="AL37">
            <v>4.0146768926205785E-2</v>
          </cell>
          <cell r="AM37">
            <v>0.26573525154090588</v>
          </cell>
          <cell r="AN37">
            <v>8.5593878964981818E-4</v>
          </cell>
          <cell r="AO37">
            <v>0</v>
          </cell>
          <cell r="AP37">
            <v>7.0835428625904188E-4</v>
          </cell>
          <cell r="AQ37">
            <v>30855524</v>
          </cell>
          <cell r="AR37">
            <v>30688189</v>
          </cell>
          <cell r="AS37">
            <v>29789842</v>
          </cell>
          <cell r="AT37">
            <v>29909063</v>
          </cell>
          <cell r="AU37">
            <v>28553963</v>
          </cell>
          <cell r="AV37">
            <v>28135856</v>
          </cell>
          <cell r="AW37">
            <v>27794292</v>
          </cell>
          <cell r="AX37">
            <v>27711004</v>
          </cell>
          <cell r="AY37">
            <v>27211884</v>
          </cell>
          <cell r="AZ37">
            <v>25894922</v>
          </cell>
          <cell r="BA37">
            <v>26075152</v>
          </cell>
          <cell r="BB37">
            <v>25157373</v>
          </cell>
          <cell r="BC37">
            <v>24823459</v>
          </cell>
          <cell r="BD37">
            <v>24204929</v>
          </cell>
          <cell r="BE37">
            <v>23887444</v>
          </cell>
          <cell r="BF37">
            <v>22222555</v>
          </cell>
          <cell r="BG37">
            <v>21520666</v>
          </cell>
          <cell r="BH37">
            <v>21236872</v>
          </cell>
          <cell r="BI37">
            <v>20679736</v>
          </cell>
          <cell r="BJ37">
            <v>18939954</v>
          </cell>
          <cell r="BK37">
            <v>18708241</v>
          </cell>
          <cell r="BL37">
            <v>17856497</v>
          </cell>
          <cell r="BM37">
            <v>16899767</v>
          </cell>
          <cell r="BN37">
            <v>16831253</v>
          </cell>
          <cell r="BO37">
            <v>17032990</v>
          </cell>
          <cell r="BP37">
            <v>17578063</v>
          </cell>
          <cell r="BQ37">
            <v>16765434</v>
          </cell>
          <cell r="BR37">
            <v>16490956</v>
          </cell>
          <cell r="BS37">
            <v>14439951</v>
          </cell>
          <cell r="BT37">
            <v>15043832</v>
          </cell>
          <cell r="BU37">
            <v>13721500</v>
          </cell>
          <cell r="BV37">
            <v>13293182</v>
          </cell>
          <cell r="BW37">
            <v>12147286</v>
          </cell>
          <cell r="BX37">
            <v>11960038</v>
          </cell>
          <cell r="BY37">
            <v>10918785</v>
          </cell>
          <cell r="BZ37">
            <v>11152222</v>
          </cell>
          <cell r="CA37">
            <v>11009480</v>
          </cell>
          <cell r="CB37">
            <v>3166279</v>
          </cell>
          <cell r="CC37">
            <v>3094971</v>
          </cell>
          <cell r="CD37">
            <v>3587043</v>
          </cell>
          <cell r="CE37">
            <v>3485838</v>
          </cell>
          <cell r="CF37">
            <v>3327467</v>
          </cell>
          <cell r="CG37">
            <v>3113171</v>
          </cell>
          <cell r="CH37">
            <v>3337167</v>
          </cell>
          <cell r="CI37">
            <v>3263409</v>
          </cell>
          <cell r="CJ37">
            <v>3203662</v>
          </cell>
          <cell r="CK37">
            <v>3064719</v>
          </cell>
          <cell r="CL37">
            <v>2984600</v>
          </cell>
          <cell r="CM37">
            <v>3118021</v>
          </cell>
          <cell r="CN37">
            <v>3077319</v>
          </cell>
          <cell r="CO37">
            <v>2972069</v>
          </cell>
          <cell r="CP37">
            <v>2927282</v>
          </cell>
          <cell r="CQ37">
            <v>3088516</v>
          </cell>
          <cell r="CR37">
            <v>3038750</v>
          </cell>
          <cell r="CS37">
            <v>2907253</v>
          </cell>
          <cell r="CT37">
            <v>2829038</v>
          </cell>
          <cell r="CU37">
            <v>2886981</v>
          </cell>
          <cell r="CV37">
            <v>2842332</v>
          </cell>
          <cell r="CW37">
            <v>2755123</v>
          </cell>
          <cell r="CX37">
            <v>2695383</v>
          </cell>
          <cell r="CY37">
            <v>2641360</v>
          </cell>
          <cell r="CZ37">
            <v>2964975</v>
          </cell>
          <cell r="DA37">
            <v>2894970</v>
          </cell>
          <cell r="DB37">
            <v>2774860</v>
          </cell>
          <cell r="DC37">
            <v>2663303</v>
          </cell>
          <cell r="DD37">
            <v>2572730</v>
          </cell>
          <cell r="DE37">
            <v>2542577</v>
          </cell>
          <cell r="DF37">
            <v>2380916</v>
          </cell>
          <cell r="DG37">
            <v>2310783</v>
          </cell>
          <cell r="DH37">
            <v>2243442</v>
          </cell>
          <cell r="DI37">
            <v>2243442</v>
          </cell>
          <cell r="DJ37">
            <v>2054499</v>
          </cell>
          <cell r="DK37">
            <v>1912037</v>
          </cell>
          <cell r="DL37">
            <v>1843465</v>
          </cell>
          <cell r="DM37"/>
          <cell r="DN37">
            <v>200395</v>
          </cell>
          <cell r="DO37">
            <v>1260000</v>
          </cell>
          <cell r="DP37"/>
          <cell r="DQ37">
            <v>1460395</v>
          </cell>
          <cell r="DR37">
            <v>852126</v>
          </cell>
          <cell r="DS37">
            <v>367747</v>
          </cell>
          <cell r="DT37">
            <v>190460</v>
          </cell>
          <cell r="DU37">
            <v>558207</v>
          </cell>
          <cell r="DV37">
            <v>295705</v>
          </cell>
          <cell r="DW37">
            <v>6835168</v>
          </cell>
        </row>
        <row r="38">
          <cell r="B38" t="str">
            <v>Credit Bank</v>
          </cell>
          <cell r="C38">
            <v>25.721643</v>
          </cell>
          <cell r="D38">
            <v>17.451135000000001</v>
          </cell>
          <cell r="E38">
            <v>17.536871000000001</v>
          </cell>
          <cell r="F38">
            <v>1.6559569999999999</v>
          </cell>
          <cell r="G38">
            <v>3.343515</v>
          </cell>
          <cell r="H38">
            <v>3.2672870000000001</v>
          </cell>
          <cell r="I38">
            <v>22.43817</v>
          </cell>
          <cell r="J38">
            <v>0.14710799999999999</v>
          </cell>
          <cell r="K38">
            <v>-6.5551999999999999E-2</v>
          </cell>
          <cell r="L38"/>
          <cell r="M38">
            <v>3.7798344184152666E-3</v>
          </cell>
          <cell r="N38">
            <v>4.0475169678637745E-3</v>
          </cell>
          <cell r="O38">
            <v>4.0978289916663102E-3</v>
          </cell>
          <cell r="P38">
            <v>4.0350685999128045E-3</v>
          </cell>
          <cell r="Q38">
            <v>4.2652509916028397E-3</v>
          </cell>
          <cell r="R38">
            <v>4.1288822147170119E-3</v>
          </cell>
          <cell r="S38">
            <v>4.2198928078721462E-3</v>
          </cell>
          <cell r="T38">
            <v>4.3474560095315799E-3</v>
          </cell>
          <cell r="U38">
            <v>4.4367334082388021E-3</v>
          </cell>
          <cell r="V38"/>
          <cell r="W38">
            <v>3.9362517148892693E-3</v>
          </cell>
          <cell r="X38">
            <v>5.2583465137344626E-3</v>
          </cell>
          <cell r="Y38">
            <v>3.8245213435502091E-3</v>
          </cell>
          <cell r="Z38">
            <v>3.5787301968063217E-3</v>
          </cell>
          <cell r="AA38">
            <v>-2.7209397403289882E-4</v>
          </cell>
          <cell r="AB38">
            <v>-2.9428768053548532E-3</v>
          </cell>
          <cell r="AC38">
            <v>-3.7605244554112524E-4</v>
          </cell>
          <cell r="AD38">
            <v>0.14901014654938438</v>
          </cell>
          <cell r="AE38">
            <v>7.380089374489987E-2</v>
          </cell>
          <cell r="AF38">
            <v>0.47151799072206979</v>
          </cell>
          <cell r="AG38">
            <v>0.93577000831445778</v>
          </cell>
          <cell r="AH38">
            <v>0.23229092017074982</v>
          </cell>
          <cell r="AI38">
            <v>0.54004110275862249</v>
          </cell>
          <cell r="AJ38">
            <v>0.10320077186650983</v>
          </cell>
          <cell r="AK38">
            <v>6.9209964031229365E-2</v>
          </cell>
          <cell r="AL38">
            <v>3.3990807835280468E-2</v>
          </cell>
          <cell r="AM38">
            <v>0.9951111004922143</v>
          </cell>
          <cell r="AN38">
            <v>8.2111597196367885E-3</v>
          </cell>
          <cell r="AO38">
            <v>3.7290765991944141E-3</v>
          </cell>
          <cell r="AP38">
            <v>6.6409424723075346E-3</v>
          </cell>
          <cell r="AQ38">
            <v>25721643</v>
          </cell>
          <cell r="AR38">
            <v>25472250</v>
          </cell>
          <cell r="AS38">
            <v>25392064</v>
          </cell>
          <cell r="AT38">
            <v>24582495</v>
          </cell>
          <cell r="AU38">
            <v>25893498</v>
          </cell>
          <cell r="AV38">
            <v>23854042</v>
          </cell>
          <cell r="AW38">
            <v>23711687</v>
          </cell>
          <cell r="AX38">
            <v>24274757</v>
          </cell>
          <cell r="AY38">
            <v>23145338</v>
          </cell>
          <cell r="AZ38">
            <v>22816483</v>
          </cell>
          <cell r="BA38">
            <v>22964867</v>
          </cell>
          <cell r="BB38">
            <v>22735271</v>
          </cell>
          <cell r="BC38">
            <v>21540739</v>
          </cell>
          <cell r="BD38">
            <v>20824293</v>
          </cell>
          <cell r="BE38">
            <v>19725905</v>
          </cell>
          <cell r="BF38">
            <v>19401870</v>
          </cell>
          <cell r="BG38">
            <v>17805424</v>
          </cell>
          <cell r="BH38">
            <v>16287851</v>
          </cell>
          <cell r="BI38">
            <v>16132842</v>
          </cell>
          <cell r="BJ38">
            <v>14933181</v>
          </cell>
          <cell r="BK38">
            <v>14465074</v>
          </cell>
          <cell r="BL38">
            <v>14411385</v>
          </cell>
          <cell r="BM38">
            <v>13959063</v>
          </cell>
          <cell r="BN38">
            <v>13010223</v>
          </cell>
          <cell r="BO38">
            <v>12201968</v>
          </cell>
          <cell r="BP38">
            <v>11780598</v>
          </cell>
          <cell r="BQ38">
            <v>11197836</v>
          </cell>
          <cell r="BR38">
            <v>11153369</v>
          </cell>
          <cell r="BS38">
            <v>10287085</v>
          </cell>
          <cell r="BT38">
            <v>10189227</v>
          </cell>
          <cell r="BU38">
            <v>8742291</v>
          </cell>
          <cell r="BV38">
            <v>8885481</v>
          </cell>
          <cell r="BW38">
            <v>8865437</v>
          </cell>
          <cell r="BX38">
            <v>8592048</v>
          </cell>
          <cell r="BY38">
            <v>8241305</v>
          </cell>
          <cell r="BZ38">
            <v>7936623</v>
          </cell>
          <cell r="CA38">
            <v>7308855</v>
          </cell>
          <cell r="CB38">
            <v>3267287</v>
          </cell>
          <cell r="CC38">
            <v>3340592</v>
          </cell>
          <cell r="CD38">
            <v>3355937</v>
          </cell>
          <cell r="CE38">
            <v>3324701</v>
          </cell>
          <cell r="CF38">
            <v>3328300</v>
          </cell>
          <cell r="CG38">
            <v>3309242</v>
          </cell>
          <cell r="CH38">
            <v>3317361</v>
          </cell>
          <cell r="CI38">
            <v>3269650</v>
          </cell>
          <cell r="CJ38">
            <v>3218211</v>
          </cell>
          <cell r="CK38">
            <v>3271996</v>
          </cell>
          <cell r="CL38">
            <v>3263591</v>
          </cell>
          <cell r="CM38">
            <v>3224489</v>
          </cell>
          <cell r="CN38">
            <v>3000431</v>
          </cell>
          <cell r="CO38">
            <v>3039106</v>
          </cell>
          <cell r="CP38">
            <v>3049040</v>
          </cell>
          <cell r="CQ38">
            <v>2941285</v>
          </cell>
          <cell r="CR38">
            <v>2863025</v>
          </cell>
          <cell r="CS38">
            <v>2850911</v>
          </cell>
          <cell r="CT38">
            <v>2769610</v>
          </cell>
          <cell r="CU38">
            <v>2653211</v>
          </cell>
          <cell r="CV38">
            <v>2665073</v>
          </cell>
          <cell r="CW38">
            <v>2667664</v>
          </cell>
          <cell r="CX38">
            <v>2622954</v>
          </cell>
          <cell r="CY38">
            <v>2482312</v>
          </cell>
          <cell r="CZ38">
            <v>2549574</v>
          </cell>
          <cell r="DA38">
            <v>2374315</v>
          </cell>
          <cell r="DB38">
            <v>2107998</v>
          </cell>
          <cell r="DC38">
            <v>1425282</v>
          </cell>
          <cell r="DD38">
            <v>1391955</v>
          </cell>
          <cell r="DE38">
            <v>1294064</v>
          </cell>
          <cell r="DF38">
            <v>1263351</v>
          </cell>
          <cell r="DG38">
            <v>1159432</v>
          </cell>
          <cell r="DH38">
            <v>1151660</v>
          </cell>
          <cell r="DI38">
            <v>1151660</v>
          </cell>
          <cell r="DJ38">
            <v>1283466</v>
          </cell>
          <cell r="DK38">
            <v>1274332</v>
          </cell>
          <cell r="DL38">
            <v>1237653</v>
          </cell>
          <cell r="DM38"/>
          <cell r="DN38">
            <v>732134</v>
          </cell>
          <cell r="DO38">
            <v>820583</v>
          </cell>
          <cell r="DP38"/>
          <cell r="DQ38">
            <v>1552717</v>
          </cell>
          <cell r="DR38">
            <v>1452986</v>
          </cell>
          <cell r="DS38">
            <v>2503205</v>
          </cell>
          <cell r="DT38">
            <v>2132007</v>
          </cell>
          <cell r="DU38">
            <v>4635212</v>
          </cell>
          <cell r="DV38">
            <v>-9705</v>
          </cell>
          <cell r="DW38">
            <v>17451135</v>
          </cell>
        </row>
        <row r="39">
          <cell r="B39" t="str">
            <v xml:space="preserve">Dubai Islamic Bank </v>
          </cell>
          <cell r="C39">
            <v>18.236325000000001</v>
          </cell>
          <cell r="D39">
            <v>11.916993</v>
          </cell>
          <cell r="E39">
            <v>14.007447000000001</v>
          </cell>
          <cell r="F39">
            <v>2.0962420000000002</v>
          </cell>
          <cell r="G39">
            <v>2.1752880000000001</v>
          </cell>
          <cell r="H39">
            <v>3.7105980000000001</v>
          </cell>
          <cell r="I39">
            <v>14.395401</v>
          </cell>
          <cell r="J39">
            <v>6.8666000000000005E-2</v>
          </cell>
          <cell r="K39">
            <v>-0.52306299999999994</v>
          </cell>
          <cell r="L39"/>
          <cell r="M39">
            <v>3.3032867333059632E-3</v>
          </cell>
          <cell r="N39">
            <v>2.7728714721067336E-3</v>
          </cell>
          <cell r="O39">
            <v>2.8676524548288734E-3</v>
          </cell>
          <cell r="P39">
            <v>2.8753438777171184E-3</v>
          </cell>
          <cell r="Q39">
            <v>2.970688873415075E-3</v>
          </cell>
          <cell r="R39">
            <v>2.8989255332172179E-3</v>
          </cell>
          <cell r="S39">
            <v>2.9179499740511813E-3</v>
          </cell>
          <cell r="T39">
            <v>3.0108147791473349E-3</v>
          </cell>
          <cell r="U39">
            <v>3.0642870384044616E-3</v>
          </cell>
          <cell r="V39"/>
          <cell r="W39">
            <v>2.7907535126946614E-3</v>
          </cell>
          <cell r="X39">
            <v>3.5908081964724924E-3</v>
          </cell>
          <cell r="Y39">
            <v>3.0548083532203861E-3</v>
          </cell>
          <cell r="Z39">
            <v>4.0642983340028419E-3</v>
          </cell>
          <cell r="AA39">
            <v>-2.1711357447457003E-3</v>
          </cell>
          <cell r="AB39">
            <v>-0.1042646361604847</v>
          </cell>
          <cell r="AC39">
            <v>-2.1230167828251968E-2</v>
          </cell>
          <cell r="AD39">
            <v>0.15110992739972998</v>
          </cell>
          <cell r="AE39">
            <v>0.14561886813712241</v>
          </cell>
          <cell r="AF39">
            <v>0.21226000118317676</v>
          </cell>
          <cell r="AG39">
            <v>2.0177190260546971</v>
          </cell>
          <cell r="AH39">
            <v>0.11239743080353611</v>
          </cell>
          <cell r="AI39">
            <v>6.5450737605660739E-2</v>
          </cell>
          <cell r="AJ39">
            <v>9.963632839993003E-2</v>
          </cell>
          <cell r="AK39">
            <v>5.3185006240664454E-2</v>
          </cell>
          <cell r="AL39">
            <v>4.6451322159265576E-2</v>
          </cell>
          <cell r="AM39">
            <v>0.85076124150246646</v>
          </cell>
          <cell r="AN39">
            <v>1.7609565968158599E-3</v>
          </cell>
          <cell r="AO39">
            <v>0</v>
          </cell>
          <cell r="AP39">
            <v>1.041166052886915E-3</v>
          </cell>
          <cell r="AQ39">
            <v>18236325</v>
          </cell>
          <cell r="AR39">
            <v>14788083</v>
          </cell>
          <cell r="AS39">
            <v>15263934</v>
          </cell>
          <cell r="AT39">
            <v>15136740</v>
          </cell>
          <cell r="AU39">
            <v>15522711</v>
          </cell>
          <cell r="AV39">
            <v>15156913</v>
          </cell>
          <cell r="AW39">
            <v>14451756</v>
          </cell>
          <cell r="AX39">
            <v>14646688</v>
          </cell>
          <cell r="AY39">
            <v>13263344</v>
          </cell>
          <cell r="AZ39">
            <v>12187744</v>
          </cell>
          <cell r="BA39">
            <v>10535250</v>
          </cell>
          <cell r="BB39">
            <v>10132445</v>
          </cell>
          <cell r="BC39">
            <v>8987918</v>
          </cell>
          <cell r="BD39">
            <v>7622519</v>
          </cell>
          <cell r="BE39">
            <v>7177523</v>
          </cell>
          <cell r="BF39">
            <v>5925048</v>
          </cell>
          <cell r="BG39">
            <v>5250614</v>
          </cell>
          <cell r="BH39">
            <v>4183358</v>
          </cell>
          <cell r="BI39">
            <v>4169057</v>
          </cell>
          <cell r="BJ39">
            <v>3312834</v>
          </cell>
          <cell r="BK39">
            <v>2610309</v>
          </cell>
          <cell r="BL39">
            <v>1855248</v>
          </cell>
          <cell r="BM39">
            <v>1412715</v>
          </cell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>
            <v>3710598</v>
          </cell>
          <cell r="CC39">
            <v>3193534</v>
          </cell>
          <cell r="CD39">
            <v>3132955</v>
          </cell>
          <cell r="CE39">
            <v>3093203</v>
          </cell>
          <cell r="CF39">
            <v>3163353</v>
          </cell>
          <cell r="CG39">
            <v>2884069</v>
          </cell>
          <cell r="CH39">
            <v>2970982</v>
          </cell>
          <cell r="CI39">
            <v>2979746</v>
          </cell>
          <cell r="CJ39">
            <v>2846757</v>
          </cell>
          <cell r="CK39">
            <v>2387840</v>
          </cell>
          <cell r="CL39">
            <v>2230577</v>
          </cell>
          <cell r="CM39">
            <v>2136914</v>
          </cell>
          <cell r="CN39">
            <v>2008977</v>
          </cell>
          <cell r="CO39">
            <v>1837901</v>
          </cell>
          <cell r="CP39">
            <v>1792549</v>
          </cell>
          <cell r="CQ39">
            <v>1888237</v>
          </cell>
          <cell r="CR39">
            <v>1954260</v>
          </cell>
          <cell r="CS39">
            <v>1603170</v>
          </cell>
          <cell r="CT39">
            <v>1576015</v>
          </cell>
          <cell r="CU39">
            <v>1550896</v>
          </cell>
          <cell r="CV39">
            <v>1268840</v>
          </cell>
          <cell r="CW39">
            <v>1296179</v>
          </cell>
          <cell r="CX39">
            <v>1252725</v>
          </cell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>
            <v>111227</v>
          </cell>
          <cell r="DO39">
            <v>412786</v>
          </cell>
          <cell r="DP39"/>
          <cell r="DQ39">
            <v>524013</v>
          </cell>
          <cell r="DR39">
            <v>1057311</v>
          </cell>
          <cell r="DS39">
            <v>88317</v>
          </cell>
          <cell r="DT39">
            <v>1261049</v>
          </cell>
          <cell r="DU39">
            <v>1349366</v>
          </cell>
          <cell r="DV39">
            <v>-358355</v>
          </cell>
          <cell r="DW39">
            <v>11916993</v>
          </cell>
        </row>
        <row r="40">
          <cell r="B40" t="str">
            <v>Kingdom Bank</v>
          </cell>
          <cell r="C40">
            <v>34.659894999999999</v>
          </cell>
          <cell r="D40">
            <v>6.2057149999999996</v>
          </cell>
          <cell r="E40">
            <v>9.6414030000000004</v>
          </cell>
          <cell r="F40">
            <v>2.4516900000000001</v>
          </cell>
          <cell r="G40">
            <v>2.4516900000000001</v>
          </cell>
          <cell r="H40">
            <v>1.817672</v>
          </cell>
          <cell r="I40">
            <v>10.239032</v>
          </cell>
          <cell r="J40">
            <v>4.3394000000000002E-2</v>
          </cell>
          <cell r="K40">
            <v>0.80377299999999996</v>
          </cell>
          <cell r="L40"/>
          <cell r="M40">
            <v>3.1325577394461929E-3</v>
          </cell>
          <cell r="N40">
            <v>2.900742414526794E-3</v>
          </cell>
          <cell r="O40">
            <v>2.7691105108121881E-3</v>
          </cell>
          <cell r="P40">
            <v>2.8341819214015482E-3</v>
          </cell>
          <cell r="Q40">
            <v>2.956109904863371E-3</v>
          </cell>
          <cell r="R40">
            <v>2.8665929427639353E-3</v>
          </cell>
          <cell r="S40">
            <v>3.32032646793654E-3</v>
          </cell>
          <cell r="T40">
            <v>3.0170294757401422E-3</v>
          </cell>
          <cell r="U40">
            <v>0</v>
          </cell>
          <cell r="V40"/>
          <cell r="W40">
            <v>5.3040962869919314E-3</v>
          </cell>
          <cell r="X40">
            <v>1.8698955589696404E-3</v>
          </cell>
          <cell r="Y40">
            <v>2.1026414321727643E-3</v>
          </cell>
          <cell r="Z40">
            <v>1.9909354991738833E-3</v>
          </cell>
          <cell r="AA40">
            <v>3.3363099492059005E-3</v>
          </cell>
          <cell r="AB40">
            <v>0.50255459358149079</v>
          </cell>
          <cell r="AC40">
            <v>2.8038014629597478E-2</v>
          </cell>
          <cell r="AD40">
            <v>0.23944548664365931</v>
          </cell>
          <cell r="AE40">
            <v>0.23944548664365931</v>
          </cell>
          <cell r="AF40">
            <v>0.10288360676863374</v>
          </cell>
          <cell r="AG40">
            <v>7.44568407122249E-2</v>
          </cell>
          <cell r="AH40">
            <v>0.42484259229894034</v>
          </cell>
          <cell r="AI40">
            <v>0.5442199861606144</v>
          </cell>
          <cell r="AJ40">
            <v>7.666613775791821E-2</v>
          </cell>
          <cell r="AK40">
            <v>7.1500242547621343E-2</v>
          </cell>
          <cell r="AL40">
            <v>5.1658952102968669E-3</v>
          </cell>
          <cell r="AM40">
            <v>0.64365269245565193</v>
          </cell>
          <cell r="AN40">
            <v>5.1183000822038033E-4</v>
          </cell>
          <cell r="AO40">
            <v>2.7176182927146648E-3</v>
          </cell>
          <cell r="AP40">
            <v>1.3771215303011028E-3</v>
          </cell>
          <cell r="AQ40">
            <v>34659895</v>
          </cell>
          <cell r="AR40">
            <v>33189020</v>
          </cell>
          <cell r="AS40">
            <v>32010609</v>
          </cell>
          <cell r="AT40">
            <v>32009833</v>
          </cell>
          <cell r="AU40">
            <v>31690666</v>
          </cell>
          <cell r="AV40">
            <v>30970754</v>
          </cell>
          <cell r="AW40">
            <v>32049485</v>
          </cell>
          <cell r="AX40">
            <v>31555773</v>
          </cell>
          <cell r="AY40">
            <v>30611960</v>
          </cell>
          <cell r="AZ40"/>
          <cell r="BA40">
            <v>0</v>
          </cell>
          <cell r="BB40">
            <v>0</v>
          </cell>
          <cell r="BC40">
            <v>9169794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12448282</v>
          </cell>
          <cell r="BK40">
            <v>12850795</v>
          </cell>
          <cell r="BL40">
            <v>13778388</v>
          </cell>
          <cell r="BM40">
            <v>15494119</v>
          </cell>
          <cell r="BN40">
            <v>15336497</v>
          </cell>
          <cell r="BO40">
            <v>15724254</v>
          </cell>
          <cell r="BP40">
            <v>17244601</v>
          </cell>
          <cell r="BQ40">
            <v>17103526</v>
          </cell>
          <cell r="BR40">
            <v>17281779</v>
          </cell>
          <cell r="BS40">
            <v>16781543</v>
          </cell>
          <cell r="BT40">
            <v>17042346</v>
          </cell>
          <cell r="BU40">
            <v>15896471</v>
          </cell>
          <cell r="BV40">
            <v>13724146</v>
          </cell>
          <cell r="BW40">
            <v>13117892</v>
          </cell>
          <cell r="BX40">
            <v>9437406</v>
          </cell>
          <cell r="BY40">
            <v>9034229</v>
          </cell>
          <cell r="BZ40">
            <v>7577619</v>
          </cell>
          <cell r="CA40">
            <v>7010323</v>
          </cell>
          <cell r="CB40">
            <v>1817672</v>
          </cell>
          <cell r="CC40">
            <v>1453335</v>
          </cell>
          <cell r="CD40">
            <v>1317814</v>
          </cell>
          <cell r="CE40">
            <v>1482400</v>
          </cell>
          <cell r="CF40">
            <v>1884091</v>
          </cell>
          <cell r="CG40">
            <v>1615954</v>
          </cell>
          <cell r="CH40">
            <v>2542539</v>
          </cell>
          <cell r="CI40">
            <v>1578878</v>
          </cell>
          <cell r="CJ40">
            <v>1299807</v>
          </cell>
          <cell r="CK40"/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3395143</v>
          </cell>
          <cell r="CV40">
            <v>3544435</v>
          </cell>
          <cell r="CW40">
            <v>3236996</v>
          </cell>
          <cell r="CX40">
            <v>3382368</v>
          </cell>
          <cell r="CY40">
            <v>3496554</v>
          </cell>
          <cell r="CZ40">
            <v>3590079</v>
          </cell>
          <cell r="DA40">
            <v>3135336</v>
          </cell>
          <cell r="DB40">
            <v>3149170</v>
          </cell>
          <cell r="DC40">
            <v>3166310</v>
          </cell>
          <cell r="DD40">
            <v>3162791</v>
          </cell>
          <cell r="DE40">
            <v>3167542</v>
          </cell>
          <cell r="DF40">
            <v>3150756</v>
          </cell>
          <cell r="DG40">
            <v>3126920</v>
          </cell>
          <cell r="DH40">
            <v>3105500</v>
          </cell>
          <cell r="DI40">
            <v>3105500</v>
          </cell>
          <cell r="DJ40">
            <v>2308081</v>
          </cell>
          <cell r="DK40">
            <v>2269490</v>
          </cell>
          <cell r="DL40">
            <v>2250639</v>
          </cell>
          <cell r="DM40"/>
          <cell r="DN40">
            <v>308172</v>
          </cell>
          <cell r="DO40">
            <v>2687174</v>
          </cell>
          <cell r="DP40"/>
          <cell r="DQ40">
            <v>2995346</v>
          </cell>
          <cell r="DR40">
            <v>223024</v>
          </cell>
          <cell r="DS40">
            <v>1866317</v>
          </cell>
          <cell r="DT40">
            <v>1563026</v>
          </cell>
          <cell r="DU40">
            <v>3429343</v>
          </cell>
          <cell r="DV40">
            <v>930169</v>
          </cell>
          <cell r="DW40">
            <v>6205715</v>
          </cell>
        </row>
        <row r="41">
          <cell r="B41" t="str">
            <v>First Community Bank</v>
          </cell>
          <cell r="C41">
            <v>17.640991</v>
          </cell>
          <cell r="D41">
            <v>13.261964000000001</v>
          </cell>
          <cell r="E41">
            <v>13.743477</v>
          </cell>
          <cell r="F41">
            <v>-3.3100000000000002E-4</v>
          </cell>
          <cell r="G41">
            <v>1.6267370000000001</v>
          </cell>
          <cell r="H41">
            <v>2.75318</v>
          </cell>
          <cell r="I41">
            <v>20.441787999999999</v>
          </cell>
          <cell r="J41">
            <v>-8.7399000000000004E-2</v>
          </cell>
          <cell r="K41">
            <v>-0.29349900000000001</v>
          </cell>
          <cell r="L41"/>
          <cell r="M41">
            <v>2.9041687308202892E-3</v>
          </cell>
          <cell r="N41">
            <v>3.6793674805896837E-3</v>
          </cell>
          <cell r="O41">
            <v>4.2522916368672205E-3</v>
          </cell>
          <cell r="P41">
            <v>3.8894251051983307E-3</v>
          </cell>
          <cell r="Q41">
            <v>3.9649548809832713E-3</v>
          </cell>
          <cell r="R41">
            <v>3.6936380903451176E-3</v>
          </cell>
          <cell r="S41">
            <v>3.7352125811265739E-3</v>
          </cell>
          <cell r="T41">
            <v>3.6140896661836109E-3</v>
          </cell>
          <cell r="U41">
            <v>3.6987002970496697E-3</v>
          </cell>
          <cell r="V41"/>
          <cell r="W41">
            <v>2.6996479609057698E-3</v>
          </cell>
          <cell r="X41">
            <v>3.9960725858044161E-3</v>
          </cell>
          <cell r="Y41">
            <v>2.9972405636724702E-3</v>
          </cell>
          <cell r="Z41">
            <v>3.0156176678826281E-3</v>
          </cell>
          <cell r="AA41">
            <v>-1.2182589285556777E-3</v>
          </cell>
          <cell r="AB41">
            <v>-8.6033393921039827E-2</v>
          </cell>
          <cell r="AC41">
            <v>-1.0607408644596404E-2</v>
          </cell>
          <cell r="AD41">
            <v>7.9578997688460523E-2</v>
          </cell>
          <cell r="AE41">
            <v>-1.619232133705721E-5</v>
          </cell>
          <cell r="AF41">
            <v>0.14998738349406876</v>
          </cell>
          <cell r="AG41">
            <v>0.70843869632389944</v>
          </cell>
          <cell r="AH41">
            <v>0.37158166437786694</v>
          </cell>
          <cell r="AI41">
            <v>0.55852290188105969</v>
          </cell>
          <cell r="AJ41">
            <v>0.11814547944248024</v>
          </cell>
          <cell r="AK41">
            <v>7.6730759627025129E-3</v>
          </cell>
          <cell r="AL41">
            <v>0.11047240347977773</v>
          </cell>
          <cell r="AM41">
            <v>0.96496425176831169</v>
          </cell>
          <cell r="AN41">
            <v>1.9145858146899796E-4</v>
          </cell>
          <cell r="AO41">
            <v>0</v>
          </cell>
          <cell r="AP41">
            <v>1.1319993685241812E-4</v>
          </cell>
          <cell r="AQ41">
            <v>17640991</v>
          </cell>
          <cell r="AR41">
            <v>22125549</v>
          </cell>
          <cell r="AS41">
            <v>26209349</v>
          </cell>
          <cell r="AT41">
            <v>23919643</v>
          </cell>
          <cell r="AU41">
            <v>24701113</v>
          </cell>
          <cell r="AV41">
            <v>22150730</v>
          </cell>
          <cell r="AW41">
            <v>21987686</v>
          </cell>
          <cell r="AX41">
            <v>20704593</v>
          </cell>
          <cell r="AY41">
            <v>21946547</v>
          </cell>
          <cell r="AZ41">
            <v>18494579</v>
          </cell>
          <cell r="BA41">
            <v>18683241</v>
          </cell>
          <cell r="BB41">
            <v>16054493</v>
          </cell>
          <cell r="BC41">
            <v>18762844</v>
          </cell>
          <cell r="BD41">
            <v>17185364</v>
          </cell>
          <cell r="BE41">
            <v>17946262</v>
          </cell>
          <cell r="BF41">
            <v>15211531</v>
          </cell>
          <cell r="BG41">
            <v>17880462</v>
          </cell>
          <cell r="BH41">
            <v>15775791</v>
          </cell>
          <cell r="BI41">
            <v>15865463</v>
          </cell>
          <cell r="BJ41">
            <v>15583625</v>
          </cell>
          <cell r="BK41">
            <v>17359968</v>
          </cell>
          <cell r="BL41">
            <v>15050947</v>
          </cell>
          <cell r="BM41">
            <v>16489388</v>
          </cell>
          <cell r="BN41">
            <v>15521372</v>
          </cell>
          <cell r="BO41">
            <v>14962089</v>
          </cell>
          <cell r="BP41">
            <v>15419582</v>
          </cell>
          <cell r="BQ41">
            <v>15069141</v>
          </cell>
          <cell r="BR41">
            <v>14827754</v>
          </cell>
          <cell r="BS41">
            <v>15464631</v>
          </cell>
          <cell r="BT41">
            <v>15726633</v>
          </cell>
          <cell r="BU41">
            <v>16180372</v>
          </cell>
          <cell r="BV41">
            <v>15121959</v>
          </cell>
          <cell r="BW41">
            <v>15278026</v>
          </cell>
          <cell r="BX41">
            <v>12978408</v>
          </cell>
          <cell r="BY41">
            <v>12696667</v>
          </cell>
          <cell r="BZ41">
            <v>12503956</v>
          </cell>
          <cell r="CA41">
            <v>11305398</v>
          </cell>
          <cell r="CB41">
            <v>2753180</v>
          </cell>
          <cell r="CC41">
            <v>3183427</v>
          </cell>
          <cell r="CD41">
            <v>3163114</v>
          </cell>
          <cell r="CE41">
            <v>2552004</v>
          </cell>
          <cell r="CF41">
            <v>2467351</v>
          </cell>
          <cell r="CG41">
            <v>2274933</v>
          </cell>
          <cell r="CH41">
            <v>2208124</v>
          </cell>
          <cell r="CI41">
            <v>2116644</v>
          </cell>
          <cell r="CJ41">
            <v>2050795</v>
          </cell>
          <cell r="CK41">
            <v>1952901</v>
          </cell>
          <cell r="CL41">
            <v>1481372</v>
          </cell>
          <cell r="CM41">
            <v>1467563</v>
          </cell>
          <cell r="CN41">
            <v>1462059</v>
          </cell>
          <cell r="CO41">
            <v>1353278</v>
          </cell>
          <cell r="CP41">
            <v>1283380</v>
          </cell>
          <cell r="CQ41">
            <v>1256304</v>
          </cell>
          <cell r="CR41">
            <v>1271103</v>
          </cell>
          <cell r="CS41">
            <v>1554299</v>
          </cell>
          <cell r="CT41">
            <v>1673485</v>
          </cell>
          <cell r="CU41">
            <v>1724306</v>
          </cell>
          <cell r="CV41">
            <v>1709205</v>
          </cell>
          <cell r="CW41">
            <v>1622135</v>
          </cell>
          <cell r="CX41">
            <v>1608542</v>
          </cell>
          <cell r="CY41">
            <v>1602035</v>
          </cell>
          <cell r="CZ41">
            <v>1557408</v>
          </cell>
          <cell r="DA41">
            <v>1687582</v>
          </cell>
          <cell r="DB41">
            <v>1698111</v>
          </cell>
          <cell r="DC41">
            <v>1669863</v>
          </cell>
          <cell r="DD41">
            <v>1611608</v>
          </cell>
          <cell r="DE41">
            <v>1687798</v>
          </cell>
          <cell r="DF41">
            <v>1677757</v>
          </cell>
          <cell r="DG41">
            <v>1661381</v>
          </cell>
          <cell r="DH41">
            <v>1517722</v>
          </cell>
          <cell r="DI41">
            <v>1517722</v>
          </cell>
          <cell r="DJ41">
            <v>1301967</v>
          </cell>
          <cell r="DK41">
            <v>1225689</v>
          </cell>
          <cell r="DL41">
            <v>1210095</v>
          </cell>
          <cell r="DM41"/>
          <cell r="DN41">
            <v>304932</v>
          </cell>
          <cell r="DO41">
            <v>1728119</v>
          </cell>
          <cell r="DP41"/>
          <cell r="DQ41">
            <v>2033051</v>
          </cell>
          <cell r="DR41">
            <v>1440292</v>
          </cell>
          <cell r="DS41">
            <v>3473154</v>
          </cell>
          <cell r="DT41">
            <v>2745309</v>
          </cell>
          <cell r="DU41">
            <v>6218463</v>
          </cell>
          <cell r="DV41">
            <v>-224570</v>
          </cell>
          <cell r="DW41">
            <v>13261964</v>
          </cell>
        </row>
        <row r="42">
          <cell r="B42" t="str">
            <v xml:space="preserve">Mayfair Bank </v>
          </cell>
          <cell r="C42">
            <v>12.929076999999999</v>
          </cell>
          <cell r="D42">
            <v>5.0120290000000001</v>
          </cell>
          <cell r="E42">
            <v>7.9490749999999997</v>
          </cell>
          <cell r="F42">
            <v>3.6244269999999998</v>
          </cell>
          <cell r="G42">
            <v>3.6244269999999998</v>
          </cell>
          <cell r="H42">
            <v>4.4454750000000001</v>
          </cell>
          <cell r="I42">
            <v>9.8736770000000007</v>
          </cell>
          <cell r="J42">
            <v>1.3604E-2</v>
          </cell>
          <cell r="K42">
            <v>-0.51515</v>
          </cell>
          <cell r="L42"/>
          <cell r="M42">
            <v>2.8604556583796182E-3</v>
          </cell>
          <cell r="N42">
            <v>2.9095627714694518E-3</v>
          </cell>
          <cell r="O42">
            <v>2.956948187982646E-3</v>
          </cell>
          <cell r="P42">
            <v>2.9468037151801317E-3</v>
          </cell>
          <cell r="Q42">
            <v>2.9428864406346993E-3</v>
          </cell>
          <cell r="R42">
            <v>2.9529107380512807E-3</v>
          </cell>
          <cell r="S42">
            <v>3.0694409127466453E-3</v>
          </cell>
          <cell r="T42">
            <v>3.1260013010491533E-3</v>
          </cell>
          <cell r="U42">
            <v>3.167886246393704E-3</v>
          </cell>
          <cell r="V42"/>
          <cell r="W42">
            <v>1.978571178877858E-3</v>
          </cell>
          <cell r="X42">
            <v>1.510216110235009E-3</v>
          </cell>
          <cell r="Y42">
            <v>1.7335707720597007E-3</v>
          </cell>
          <cell r="Z42">
            <v>4.8692250242012968E-3</v>
          </cell>
          <cell r="AA42">
            <v>-2.1382903759312889E-3</v>
          </cell>
          <cell r="AB42">
            <v>0.10348399216041287</v>
          </cell>
          <cell r="AC42">
            <v>3.371737425566209E-2</v>
          </cell>
          <cell r="AD42">
            <v>0.36707976167338668</v>
          </cell>
          <cell r="AE42">
            <v>0.36707976167338668</v>
          </cell>
          <cell r="AF42">
            <v>9.6797022528398446E-2</v>
          </cell>
          <cell r="AG42">
            <v>1.1036369390526886</v>
          </cell>
          <cell r="AH42">
            <v>0.1509657873805931</v>
          </cell>
          <cell r="AI42">
            <v>0.25492610524443088</v>
          </cell>
          <cell r="AJ42">
            <v>0.13631395477680472</v>
          </cell>
          <cell r="AK42">
            <v>6.6044058827149102E-2</v>
          </cell>
          <cell r="AL42">
            <v>7.0269895949655617E-2</v>
          </cell>
          <cell r="AM42">
            <v>0.63051726144236908</v>
          </cell>
          <cell r="AN42">
            <v>1.4312183500254866E-3</v>
          </cell>
          <cell r="AO42">
            <v>0</v>
          </cell>
          <cell r="AP42">
            <v>8.4678624860539005E-4</v>
          </cell>
          <cell r="AQ42">
            <v>12929077</v>
          </cell>
          <cell r="AR42">
            <v>13397795</v>
          </cell>
          <cell r="AS42">
            <v>13642086</v>
          </cell>
          <cell r="AT42">
            <v>13326361</v>
          </cell>
          <cell r="AU42">
            <v>13460819</v>
          </cell>
          <cell r="AV42">
            <v>12737025</v>
          </cell>
          <cell r="AW42">
            <v>12981818</v>
          </cell>
          <cell r="AX42">
            <v>12768436</v>
          </cell>
          <cell r="AY42">
            <v>12729360</v>
          </cell>
          <cell r="AZ42">
            <v>12255188</v>
          </cell>
          <cell r="BA42">
            <v>13328328</v>
          </cell>
          <cell r="BB42">
            <v>9063470</v>
          </cell>
          <cell r="BC42">
            <v>8652475</v>
          </cell>
          <cell r="BD42">
            <v>8213097</v>
          </cell>
          <cell r="BE42">
            <v>7447262</v>
          </cell>
          <cell r="BF42">
            <v>6689148</v>
          </cell>
          <cell r="BG42">
            <v>6856572</v>
          </cell>
          <cell r="BH42">
            <v>5369117</v>
          </cell>
          <cell r="BI42">
            <v>4475770</v>
          </cell>
          <cell r="BJ42">
            <v>3953412</v>
          </cell>
          <cell r="BK42">
            <v>3547988</v>
          </cell>
          <cell r="BL42">
            <v>2563150</v>
          </cell>
          <cell r="BM42">
            <v>1412715</v>
          </cell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>
            <v>4445475</v>
          </cell>
          <cell r="CC42">
            <v>4340678</v>
          </cell>
          <cell r="CD42">
            <v>4238217</v>
          </cell>
          <cell r="CE42">
            <v>4302461</v>
          </cell>
          <cell r="CF42">
            <v>4152937</v>
          </cell>
          <cell r="CG42">
            <v>4125827</v>
          </cell>
          <cell r="CH42">
            <v>4116937</v>
          </cell>
          <cell r="CI42">
            <v>4115454</v>
          </cell>
          <cell r="CJ42">
            <v>4120947</v>
          </cell>
          <cell r="CK42">
            <v>4290154</v>
          </cell>
          <cell r="CL42">
            <v>4317761</v>
          </cell>
          <cell r="CM42">
            <v>958454</v>
          </cell>
          <cell r="CN42">
            <v>1039865</v>
          </cell>
          <cell r="CO42">
            <v>1117525</v>
          </cell>
          <cell r="CP42">
            <v>1189040</v>
          </cell>
          <cell r="CQ42">
            <v>1026771</v>
          </cell>
          <cell r="CR42">
            <v>1019868</v>
          </cell>
          <cell r="CS42">
            <v>1020349</v>
          </cell>
          <cell r="CT42">
            <v>1112957</v>
          </cell>
          <cell r="CU42">
            <v>1079558</v>
          </cell>
          <cell r="CV42">
            <v>1168946</v>
          </cell>
          <cell r="CW42">
            <v>1120846</v>
          </cell>
          <cell r="CX42">
            <v>1252725</v>
          </cell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/>
          <cell r="DM42"/>
          <cell r="DN42">
            <v>82887</v>
          </cell>
          <cell r="DO42">
            <v>773410</v>
          </cell>
          <cell r="DP42"/>
          <cell r="DQ42">
            <v>856297</v>
          </cell>
          <cell r="DR42">
            <v>945041</v>
          </cell>
          <cell r="DS42">
            <v>200609</v>
          </cell>
          <cell r="DT42">
            <v>586321</v>
          </cell>
          <cell r="DU42">
            <v>786930</v>
          </cell>
          <cell r="DV42">
            <v>444899</v>
          </cell>
          <cell r="DW42">
            <v>5012029</v>
          </cell>
        </row>
        <row r="43">
          <cell r="B43" t="str">
            <v>Guardian  Bank</v>
          </cell>
          <cell r="C43">
            <v>15.658125999999999</v>
          </cell>
          <cell r="D43">
            <v>6.3764799999999999</v>
          </cell>
          <cell r="E43">
            <v>11.875847</v>
          </cell>
          <cell r="F43">
            <v>2.9614389999999999</v>
          </cell>
          <cell r="G43">
            <v>3.2388590000000002</v>
          </cell>
          <cell r="H43">
            <v>3.2388590000000002</v>
          </cell>
          <cell r="I43">
            <v>11.127423</v>
          </cell>
          <cell r="J43">
            <v>0.124457</v>
          </cell>
          <cell r="K43">
            <v>0.27238699999999999</v>
          </cell>
          <cell r="L43"/>
          <cell r="M43">
            <v>2.8445788221196939E-3</v>
          </cell>
          <cell r="N43">
            <v>3.0075486768625162E-3</v>
          </cell>
          <cell r="O43">
            <v>3.0759249721487433E-3</v>
          </cell>
          <cell r="P43">
            <v>3.1459934280985672E-3</v>
          </cell>
          <cell r="Q43">
            <v>3.217304025321284E-3</v>
          </cell>
          <cell r="R43">
            <v>3.1678267796872682E-3</v>
          </cell>
          <cell r="S43">
            <v>3.211901284990693E-3</v>
          </cell>
          <cell r="T43">
            <v>3.2740414830549252E-3</v>
          </cell>
          <cell r="U43">
            <v>3.3373616280614688E-3</v>
          </cell>
          <cell r="V43"/>
          <cell r="W43">
            <v>2.3962048349497832E-3</v>
          </cell>
          <cell r="X43">
            <v>1.9213501802546095E-3</v>
          </cell>
          <cell r="Y43">
            <v>2.5899392385469859E-3</v>
          </cell>
          <cell r="Z43">
            <v>3.5475923928623126E-3</v>
          </cell>
          <cell r="AA43">
            <v>1.1306270030647305E-3</v>
          </cell>
          <cell r="AB43">
            <v>8.0222430995700159E-2</v>
          </cell>
          <cell r="AC43">
            <v>1.4961074758180428E-2</v>
          </cell>
          <cell r="AD43">
            <v>0.29106999886676366</v>
          </cell>
          <cell r="AE43">
            <v>0.26613879961245296</v>
          </cell>
          <cell r="AF43">
            <v>0.19803600812155386</v>
          </cell>
          <cell r="AG43">
            <v>0.62951857661107957</v>
          </cell>
          <cell r="AH43">
            <v>0.12863317539923591</v>
          </cell>
          <cell r="AI43">
            <v>0.33937257773404161</v>
          </cell>
          <cell r="AJ43">
            <v>0.13963394054168854</v>
          </cell>
          <cell r="AK43">
            <v>5.3018158716309667E-2</v>
          </cell>
          <cell r="AL43">
            <v>8.6615781825378879E-2</v>
          </cell>
          <cell r="AM43">
            <v>0.53692843971465776</v>
          </cell>
          <cell r="AN43">
            <v>9.4799989662239291E-4</v>
          </cell>
          <cell r="AO43">
            <v>1.0934448000894748E-4</v>
          </cell>
          <cell r="AP43">
            <v>6.0373821136244614E-4</v>
          </cell>
          <cell r="AQ43">
            <v>15658126</v>
          </cell>
          <cell r="AR43">
            <v>16485292</v>
          </cell>
          <cell r="AS43">
            <v>16757176</v>
          </cell>
          <cell r="AT43">
            <v>17265306</v>
          </cell>
          <cell r="AU43">
            <v>17736400</v>
          </cell>
          <cell r="AV43">
            <v>17021470</v>
          </cell>
          <cell r="AW43">
            <v>16843240</v>
          </cell>
          <cell r="AX43">
            <v>16700710</v>
          </cell>
          <cell r="AY43">
            <v>16858235</v>
          </cell>
          <cell r="AZ43">
            <v>16497509</v>
          </cell>
          <cell r="BA43">
            <v>16765424</v>
          </cell>
          <cell r="BB43">
            <v>17027259</v>
          </cell>
          <cell r="BC43">
            <v>16386450</v>
          </cell>
          <cell r="BD43">
            <v>16539262</v>
          </cell>
          <cell r="BE43">
            <v>16225698</v>
          </cell>
          <cell r="BF43">
            <v>16638307</v>
          </cell>
          <cell r="BG43">
            <v>16185964</v>
          </cell>
          <cell r="BH43">
            <v>16012016</v>
          </cell>
          <cell r="BI43">
            <v>16028257</v>
          </cell>
          <cell r="BJ43">
            <v>15665170</v>
          </cell>
          <cell r="BK43">
            <v>15802759</v>
          </cell>
          <cell r="BL43">
            <v>15520532</v>
          </cell>
          <cell r="BM43">
            <v>15271509</v>
          </cell>
          <cell r="BN43">
            <v>15019755</v>
          </cell>
          <cell r="BO43">
            <v>14705351</v>
          </cell>
          <cell r="BP43">
            <v>15135225</v>
          </cell>
          <cell r="BQ43">
            <v>15349948</v>
          </cell>
          <cell r="BR43">
            <v>15386946</v>
          </cell>
          <cell r="BS43">
            <v>14609492</v>
          </cell>
          <cell r="BT43">
            <v>15113307</v>
          </cell>
          <cell r="BU43">
            <v>15694727</v>
          </cell>
          <cell r="BV43">
            <v>15383115</v>
          </cell>
          <cell r="BW43">
            <v>15470598</v>
          </cell>
          <cell r="BX43">
            <v>14464148</v>
          </cell>
          <cell r="BY43">
            <v>14195379</v>
          </cell>
          <cell r="BZ43">
            <v>13997862</v>
          </cell>
          <cell r="CA43">
            <v>12834687</v>
          </cell>
          <cell r="CB43">
            <v>3238859</v>
          </cell>
          <cell r="CC43">
            <v>3252700</v>
          </cell>
          <cell r="CD43">
            <v>3168931</v>
          </cell>
          <cell r="CE43">
            <v>3061169</v>
          </cell>
          <cell r="CF43">
            <v>2989050</v>
          </cell>
          <cell r="CG43">
            <v>2938311</v>
          </cell>
          <cell r="CH43">
            <v>2880150</v>
          </cell>
          <cell r="CI43">
            <v>2872764</v>
          </cell>
          <cell r="CJ43">
            <v>2834017</v>
          </cell>
          <cell r="CK43">
            <v>2745034</v>
          </cell>
          <cell r="CL43">
            <v>2737699</v>
          </cell>
          <cell r="CM43">
            <v>2717961</v>
          </cell>
          <cell r="CN43">
            <v>2740810</v>
          </cell>
          <cell r="CO43">
            <v>2693257</v>
          </cell>
          <cell r="CP43">
            <v>2643318</v>
          </cell>
          <cell r="CQ43">
            <v>2595341</v>
          </cell>
          <cell r="CR43">
            <v>2557152</v>
          </cell>
          <cell r="CS43">
            <v>2636664</v>
          </cell>
          <cell r="CT43">
            <v>2536528</v>
          </cell>
          <cell r="CU43">
            <v>2407699</v>
          </cell>
          <cell r="CV43">
            <v>2374615</v>
          </cell>
          <cell r="CW43">
            <v>2327011</v>
          </cell>
          <cell r="CX43">
            <v>2291970</v>
          </cell>
          <cell r="CY43">
            <v>2264442</v>
          </cell>
          <cell r="CZ43">
            <v>2215494</v>
          </cell>
          <cell r="DA43">
            <v>2049357</v>
          </cell>
          <cell r="DB43">
            <v>2025717</v>
          </cell>
          <cell r="DC43">
            <v>2034496</v>
          </cell>
          <cell r="DD43">
            <v>1984466</v>
          </cell>
          <cell r="DE43">
            <v>1994181</v>
          </cell>
          <cell r="DF43">
            <v>1890337</v>
          </cell>
          <cell r="DG43">
            <v>1818843</v>
          </cell>
          <cell r="DH43">
            <v>1755138</v>
          </cell>
          <cell r="DI43">
            <v>1755138</v>
          </cell>
          <cell r="DJ43">
            <v>1715270</v>
          </cell>
          <cell r="DK43">
            <v>1554857</v>
          </cell>
          <cell r="DL43">
            <v>1493885</v>
          </cell>
          <cell r="DM43"/>
          <cell r="DN43">
            <v>205801</v>
          </cell>
          <cell r="DO43">
            <v>833409</v>
          </cell>
          <cell r="DP43"/>
          <cell r="DQ43">
            <v>1039210</v>
          </cell>
          <cell r="DR43">
            <v>654202</v>
          </cell>
          <cell r="DS43">
            <v>291069</v>
          </cell>
          <cell r="DT43">
            <v>566599</v>
          </cell>
          <cell r="DU43">
            <v>857668</v>
          </cell>
          <cell r="DV43">
            <v>249809</v>
          </cell>
          <cell r="DW43">
            <v>6376480</v>
          </cell>
        </row>
        <row r="44">
          <cell r="B44" t="str">
            <v>Development Bank of Kenya</v>
          </cell>
          <cell r="C44">
            <v>16.891988000000001</v>
          </cell>
          <cell r="D44">
            <v>9.2099969999999995</v>
          </cell>
          <cell r="E44">
            <v>7.2628589999999997</v>
          </cell>
          <cell r="F44">
            <v>2.2242329999999999</v>
          </cell>
          <cell r="G44">
            <v>2.4798010000000001</v>
          </cell>
          <cell r="H44">
            <v>3.7377750000000001</v>
          </cell>
          <cell r="I44">
            <v>12.586463999999999</v>
          </cell>
          <cell r="J44">
            <v>2.4676E-2</v>
          </cell>
          <cell r="K44">
            <v>7.8571000000000002E-2</v>
          </cell>
          <cell r="L44"/>
          <cell r="M44">
            <v>2.754336519484364E-3</v>
          </cell>
          <cell r="N44">
            <v>2.855435733817217E-3</v>
          </cell>
          <cell r="O44">
            <v>2.9077084271063275E-3</v>
          </cell>
          <cell r="P44">
            <v>2.8902371101974227E-3</v>
          </cell>
          <cell r="Q44">
            <v>2.9883271578271522E-3</v>
          </cell>
          <cell r="R44">
            <v>3.0637182878192355E-3</v>
          </cell>
          <cell r="S44">
            <v>3.1089797854591452E-3</v>
          </cell>
          <cell r="T44">
            <v>3.1367183748579868E-3</v>
          </cell>
          <cell r="U44">
            <v>3.1734202527174968E-3</v>
          </cell>
          <cell r="V44"/>
          <cell r="W44">
            <v>2.5850260316920251E-3</v>
          </cell>
          <cell r="X44">
            <v>2.7751407353421341E-3</v>
          </cell>
          <cell r="Y44">
            <v>1.5839176362017903E-3</v>
          </cell>
          <cell r="Z44">
            <v>4.0940658905592774E-3</v>
          </cell>
          <cell r="AA44">
            <v>3.2613338469823799E-4</v>
          </cell>
          <cell r="AB44">
            <v>1.6796376792393007E-2</v>
          </cell>
          <cell r="AC44">
            <v>3.7645845910302435E-3</v>
          </cell>
          <cell r="AD44">
            <v>0.19702126029995401</v>
          </cell>
          <cell r="AE44">
            <v>0.17671627233828341</v>
          </cell>
          <cell r="AF44">
            <v>0.31596844155548875</v>
          </cell>
          <cell r="AG44">
            <v>1.0721888049879116</v>
          </cell>
          <cell r="AH44">
            <v>0.23057348521396703</v>
          </cell>
          <cell r="AI44">
            <v>0.72900233600101538</v>
          </cell>
          <cell r="AJ44">
            <v>7.757761805227649E-2</v>
          </cell>
          <cell r="AK44">
            <v>9.2672083128125235E-2</v>
          </cell>
          <cell r="AL44">
            <v>-1.5094465075848745E-2</v>
          </cell>
          <cell r="AM44">
            <v>1.2680952500936615</v>
          </cell>
          <cell r="AN44">
            <v>1.4584233499454523E-3</v>
          </cell>
          <cell r="AO44">
            <v>3.6148277987188329E-5</v>
          </cell>
          <cell r="AP44">
            <v>8.7666138177978838E-4</v>
          </cell>
          <cell r="AQ44">
            <v>16891988</v>
          </cell>
          <cell r="AR44">
            <v>17025387</v>
          </cell>
          <cell r="AS44">
            <v>16967685</v>
          </cell>
          <cell r="AT44">
            <v>16768321</v>
          </cell>
          <cell r="AU44">
            <v>17289207</v>
          </cell>
          <cell r="AV44">
            <v>17488860</v>
          </cell>
          <cell r="AW44">
            <v>17526413</v>
          </cell>
          <cell r="AX44">
            <v>17107796</v>
          </cell>
          <cell r="AY44">
            <v>17222212</v>
          </cell>
          <cell r="AZ44">
            <v>17119457</v>
          </cell>
          <cell r="BA44">
            <v>16274891</v>
          </cell>
          <cell r="BB44">
            <v>16644500</v>
          </cell>
          <cell r="BC44">
            <v>15358069</v>
          </cell>
          <cell r="BD44">
            <v>15549002</v>
          </cell>
          <cell r="BE44">
            <v>15433168</v>
          </cell>
          <cell r="BF44">
            <v>15240102</v>
          </cell>
          <cell r="BG44">
            <v>15323111</v>
          </cell>
          <cell r="BH44">
            <v>15454261</v>
          </cell>
          <cell r="BI44">
            <v>15630629</v>
          </cell>
          <cell r="BJ44">
            <v>16040121</v>
          </cell>
          <cell r="BK44">
            <v>16319925</v>
          </cell>
          <cell r="BL44">
            <v>16127993</v>
          </cell>
          <cell r="BM44">
            <v>16710985</v>
          </cell>
          <cell r="BN44">
            <v>16435365</v>
          </cell>
          <cell r="BO44">
            <v>16418382</v>
          </cell>
          <cell r="BP44">
            <v>17492953</v>
          </cell>
          <cell r="BQ44">
            <v>17013141</v>
          </cell>
          <cell r="BR44">
            <v>17251091</v>
          </cell>
          <cell r="BS44">
            <v>16942714</v>
          </cell>
          <cell r="BT44">
            <v>18106690</v>
          </cell>
          <cell r="BU44">
            <v>17841799</v>
          </cell>
          <cell r="BV44">
            <v>16999848</v>
          </cell>
          <cell r="BW44">
            <v>16954227</v>
          </cell>
          <cell r="BX44">
            <v>16004815</v>
          </cell>
          <cell r="BY44">
            <v>16493105</v>
          </cell>
          <cell r="BZ44">
            <v>16082152</v>
          </cell>
          <cell r="CA44">
            <v>15580630</v>
          </cell>
          <cell r="CB44">
            <v>3737775</v>
          </cell>
          <cell r="CC44">
            <v>3854718</v>
          </cell>
          <cell r="CD44">
            <v>3850957</v>
          </cell>
          <cell r="CE44">
            <v>3828452</v>
          </cell>
          <cell r="CF44">
            <v>3923282</v>
          </cell>
          <cell r="CG44">
            <v>3856607</v>
          </cell>
          <cell r="CH44">
            <v>3841310</v>
          </cell>
          <cell r="CI44">
            <v>3830779</v>
          </cell>
          <cell r="CJ44">
            <v>3822658</v>
          </cell>
          <cell r="CK44">
            <v>3981067</v>
          </cell>
          <cell r="CL44">
            <v>3966267</v>
          </cell>
          <cell r="CM44">
            <v>3975395</v>
          </cell>
          <cell r="CN44">
            <v>3950439</v>
          </cell>
          <cell r="CO44">
            <v>3894050</v>
          </cell>
          <cell r="CP44">
            <v>3886424</v>
          </cell>
          <cell r="CQ44">
            <v>3866554</v>
          </cell>
          <cell r="CR44">
            <v>2871324</v>
          </cell>
          <cell r="CS44">
            <v>2738684</v>
          </cell>
          <cell r="CT44">
            <v>2702770</v>
          </cell>
          <cell r="CU44">
            <v>2955617</v>
          </cell>
          <cell r="CV44">
            <v>2929746</v>
          </cell>
          <cell r="CW44">
            <v>2958319</v>
          </cell>
          <cell r="CX44">
            <v>2909847</v>
          </cell>
          <cell r="CY44">
            <v>2919672</v>
          </cell>
          <cell r="CZ44">
            <v>2903344</v>
          </cell>
          <cell r="DA44">
            <v>2949975</v>
          </cell>
          <cell r="DB44">
            <v>2912557</v>
          </cell>
          <cell r="DC44">
            <v>2876234</v>
          </cell>
          <cell r="DD44">
            <v>2843621</v>
          </cell>
          <cell r="DE44">
            <v>2856189</v>
          </cell>
          <cell r="DF44">
            <v>2808229</v>
          </cell>
          <cell r="DG44">
            <v>2806585</v>
          </cell>
          <cell r="DH44">
            <v>2763601</v>
          </cell>
          <cell r="DI44">
            <v>2763601</v>
          </cell>
          <cell r="DJ44">
            <v>1999548</v>
          </cell>
          <cell r="DK44">
            <v>1874489</v>
          </cell>
          <cell r="DL44">
            <v>1822274</v>
          </cell>
          <cell r="DM44"/>
          <cell r="DN44">
            <v>125072</v>
          </cell>
          <cell r="DO44">
            <v>270765</v>
          </cell>
          <cell r="DP44"/>
          <cell r="DQ44">
            <v>395837</v>
          </cell>
          <cell r="DR44">
            <v>424412</v>
          </cell>
          <cell r="DS44">
            <v>1860890</v>
          </cell>
          <cell r="DT44">
            <v>691763</v>
          </cell>
          <cell r="DU44">
            <v>2552653</v>
          </cell>
          <cell r="DV44">
            <v>64339</v>
          </cell>
          <cell r="DW44">
            <v>9209997</v>
          </cell>
        </row>
        <row r="45">
          <cell r="B45" t="str">
            <v>M-Oriental Bank Limited</v>
          </cell>
          <cell r="C45">
            <v>13.333772</v>
          </cell>
          <cell r="D45">
            <v>7.3065439999999997</v>
          </cell>
          <cell r="E45">
            <v>9.8317139999999998</v>
          </cell>
          <cell r="F45">
            <v>2.670944</v>
          </cell>
          <cell r="G45">
            <v>2.785015</v>
          </cell>
          <cell r="H45">
            <v>3.2473839999999998</v>
          </cell>
          <cell r="I45">
            <v>9.1256979999999999</v>
          </cell>
          <cell r="J45">
            <v>5.9297999999999997E-2</v>
          </cell>
          <cell r="K45">
            <v>0.186307</v>
          </cell>
          <cell r="L45"/>
          <cell r="M45">
            <v>2.580526024728266E-3</v>
          </cell>
          <cell r="N45">
            <v>2.7095909620424366E-3</v>
          </cell>
          <cell r="O45">
            <v>2.7053938147236769E-3</v>
          </cell>
          <cell r="P45">
            <v>2.7088659448615366E-3</v>
          </cell>
          <cell r="Q45">
            <v>2.7190992244441334E-3</v>
          </cell>
          <cell r="R45">
            <v>2.7683832080838138E-3</v>
          </cell>
          <cell r="S45">
            <v>2.8603645004113298E-3</v>
          </cell>
          <cell r="T45">
            <v>2.9416671850944066E-3</v>
          </cell>
          <cell r="U45">
            <v>2.9923640981926029E-3</v>
          </cell>
          <cell r="V45"/>
          <cell r="W45">
            <v>2.0405027354178937E-3</v>
          </cell>
          <cell r="X45">
            <v>2.2015954933502866E-3</v>
          </cell>
          <cell r="Y45">
            <v>2.1441453288150092E-3</v>
          </cell>
          <cell r="Z45">
            <v>3.5569300099518955E-3</v>
          </cell>
          <cell r="AA45">
            <v>7.7332517726609845E-4</v>
          </cell>
          <cell r="AB45">
            <v>4.06620025629372E-2</v>
          </cell>
          <cell r="AC45">
            <v>9.5893330729031681E-3</v>
          </cell>
          <cell r="AD45">
            <v>0.30518377881889147</v>
          </cell>
          <cell r="AE45">
            <v>0.29268380347453971</v>
          </cell>
          <cell r="AF45">
            <v>0.32528951766953201</v>
          </cell>
          <cell r="AG45">
            <v>0.40708659896623406</v>
          </cell>
          <cell r="AH45">
            <v>0.19196780176684067</v>
          </cell>
          <cell r="AI45">
            <v>0.52970042116265481</v>
          </cell>
          <cell r="AJ45">
            <v>0.14357094208757173</v>
          </cell>
          <cell r="AK45">
            <v>6.3833307122476868E-2</v>
          </cell>
          <cell r="AL45">
            <v>7.9737634965094867E-2</v>
          </cell>
          <cell r="AM45">
            <v>0.74316075508298962</v>
          </cell>
          <cell r="AN45">
            <v>1.8421705195357286E-3</v>
          </cell>
          <cell r="AO45">
            <v>0</v>
          </cell>
          <cell r="AP45">
            <v>1.6579303262293237E-3</v>
          </cell>
          <cell r="AQ45">
            <v>13333772</v>
          </cell>
          <cell r="AR45">
            <v>14165831</v>
          </cell>
          <cell r="AS45">
            <v>13780277</v>
          </cell>
          <cell r="AT45">
            <v>13748507</v>
          </cell>
          <cell r="AU45">
            <v>13657469</v>
          </cell>
          <cell r="AV45">
            <v>13484334</v>
          </cell>
          <cell r="AW45">
            <v>13618076</v>
          </cell>
          <cell r="AX45">
            <v>13649937</v>
          </cell>
          <cell r="AY45">
            <v>12984554</v>
          </cell>
          <cell r="AZ45">
            <v>13063163</v>
          </cell>
          <cell r="BA45">
            <v>12338623</v>
          </cell>
          <cell r="BB45">
            <v>12065338</v>
          </cell>
          <cell r="BC45">
            <v>12393776</v>
          </cell>
          <cell r="BD45">
            <v>12329132</v>
          </cell>
          <cell r="BE45">
            <v>11841726</v>
          </cell>
          <cell r="BF45">
            <v>10470921</v>
          </cell>
          <cell r="BG45">
            <v>10515015</v>
          </cell>
          <cell r="BH45">
            <v>9898849</v>
          </cell>
          <cell r="BI45">
            <v>11081702</v>
          </cell>
          <cell r="BJ45">
            <v>10675058</v>
          </cell>
          <cell r="BK45">
            <v>10576525</v>
          </cell>
          <cell r="BL45">
            <v>10492155</v>
          </cell>
          <cell r="BM45">
            <v>10482709</v>
          </cell>
          <cell r="BN45">
            <v>10005843</v>
          </cell>
          <cell r="BO45">
            <v>9920247</v>
          </cell>
          <cell r="BP45">
            <v>9809585</v>
          </cell>
          <cell r="BQ45">
            <v>8776999</v>
          </cell>
          <cell r="BR45">
            <v>9024348</v>
          </cell>
          <cell r="BS45">
            <v>8496350</v>
          </cell>
          <cell r="BT45">
            <v>9316625</v>
          </cell>
          <cell r="BU45">
            <v>9056018</v>
          </cell>
          <cell r="BV45">
            <v>9153613</v>
          </cell>
          <cell r="BW45">
            <v>7857515</v>
          </cell>
          <cell r="BX45">
            <v>8092950</v>
          </cell>
          <cell r="BY45">
            <v>7916635</v>
          </cell>
          <cell r="BZ45">
            <v>7480066</v>
          </cell>
          <cell r="CA45">
            <v>7006528</v>
          </cell>
          <cell r="CB45">
            <v>3247384</v>
          </cell>
          <cell r="CC45">
            <v>3223535</v>
          </cell>
          <cell r="CD45">
            <v>3189548</v>
          </cell>
          <cell r="CE45">
            <v>3135834</v>
          </cell>
          <cell r="CF45">
            <v>3117969</v>
          </cell>
          <cell r="CG45">
            <v>3086928</v>
          </cell>
          <cell r="CH45">
            <v>3082411</v>
          </cell>
          <cell r="CI45">
            <v>3078286</v>
          </cell>
          <cell r="CJ45">
            <v>3070892</v>
          </cell>
          <cell r="CK45">
            <v>3088000</v>
          </cell>
          <cell r="CL45">
            <v>3057788</v>
          </cell>
          <cell r="CM45">
            <v>3049194</v>
          </cell>
          <cell r="CN45">
            <v>3043171</v>
          </cell>
          <cell r="CO45">
            <v>3108981</v>
          </cell>
          <cell r="CP45">
            <v>3092768</v>
          </cell>
          <cell r="CQ45">
            <v>3073672</v>
          </cell>
          <cell r="CR45">
            <v>3065119</v>
          </cell>
          <cell r="CS45">
            <v>3016758</v>
          </cell>
          <cell r="CT45">
            <v>2993218</v>
          </cell>
          <cell r="CU45">
            <v>2981991</v>
          </cell>
          <cell r="CV45">
            <v>3027998</v>
          </cell>
          <cell r="CW45">
            <v>3020563</v>
          </cell>
          <cell r="CX45">
            <v>2988321</v>
          </cell>
          <cell r="CY45">
            <v>2955250</v>
          </cell>
          <cell r="CZ45">
            <v>2931488</v>
          </cell>
          <cell r="DA45">
            <v>2930072</v>
          </cell>
          <cell r="DB45">
            <v>2927334</v>
          </cell>
          <cell r="DC45">
            <v>2262088</v>
          </cell>
          <cell r="DD45">
            <v>2240085</v>
          </cell>
          <cell r="DE45">
            <v>1658696</v>
          </cell>
          <cell r="DF45">
            <v>1630654</v>
          </cell>
          <cell r="DG45">
            <v>1612058</v>
          </cell>
          <cell r="DH45">
            <v>1596443</v>
          </cell>
          <cell r="DI45">
            <v>1596443</v>
          </cell>
          <cell r="DJ45">
            <v>1612493</v>
          </cell>
          <cell r="DK45">
            <v>1548292</v>
          </cell>
          <cell r="DL45">
            <v>1524496</v>
          </cell>
          <cell r="DM45"/>
          <cell r="DN45">
            <v>370549</v>
          </cell>
          <cell r="DO45">
            <v>768587</v>
          </cell>
          <cell r="DP45"/>
          <cell r="DQ45">
            <v>1139136</v>
          </cell>
          <cell r="DR45">
            <v>463727</v>
          </cell>
          <cell r="DS45">
            <v>827070</v>
          </cell>
          <cell r="DT45">
            <v>734322</v>
          </cell>
          <cell r="DU45">
            <v>1561392</v>
          </cell>
          <cell r="DV45">
            <v>129414</v>
          </cell>
          <cell r="DW45">
            <v>7306544</v>
          </cell>
        </row>
        <row r="46">
          <cell r="B46" t="str">
            <v>United Bank for Africa</v>
          </cell>
          <cell r="C46">
            <v>16.290399000000001</v>
          </cell>
          <cell r="D46">
            <v>2.855585</v>
          </cell>
          <cell r="E46">
            <v>8.2245299999999997</v>
          </cell>
          <cell r="F46">
            <v>2.4229020000000001</v>
          </cell>
          <cell r="G46">
            <v>9.1588940000000001</v>
          </cell>
          <cell r="H46">
            <v>2.4229020000000001</v>
          </cell>
          <cell r="I46">
            <v>9.1588940000000001</v>
          </cell>
          <cell r="J46">
            <v>0.70861300000000005</v>
          </cell>
          <cell r="K46">
            <v>-0.436502</v>
          </cell>
          <cell r="L46"/>
          <cell r="M46">
            <v>2.3134878489159223E-3</v>
          </cell>
          <cell r="N46">
            <v>2.3722860415455282E-3</v>
          </cell>
          <cell r="O46">
            <v>2.1209141567092729E-3</v>
          </cell>
          <cell r="P46">
            <v>2.4318574193884605E-3</v>
          </cell>
          <cell r="Q46">
            <v>1.9167878220220638E-3</v>
          </cell>
          <cell r="R46">
            <v>2.6478058238514623E-3</v>
          </cell>
          <cell r="S46">
            <v>2.6901628106971122E-3</v>
          </cell>
          <cell r="T46">
            <v>2.539407753601391E-3</v>
          </cell>
          <cell r="U46">
            <v>2.5740425061336432E-3</v>
          </cell>
          <cell r="V46"/>
          <cell r="W46">
            <v>2.4929632605498971E-3</v>
          </cell>
          <cell r="X46">
            <v>8.6044004756266135E-4</v>
          </cell>
          <cell r="Y46">
            <v>1.7936432631379337E-3</v>
          </cell>
          <cell r="Z46">
            <v>2.6538570230599363E-3</v>
          </cell>
          <cell r="AA46">
            <v>-1.8118373787727059E-3</v>
          </cell>
          <cell r="AB46">
            <v>-0.26898027671873914</v>
          </cell>
          <cell r="AC46">
            <v>-2.9208396201079047E-2</v>
          </cell>
          <cell r="AD46">
            <v>1</v>
          </cell>
          <cell r="AE46">
            <v>0.26454089325632552</v>
          </cell>
          <cell r="AF46">
            <v>0.71484210555278882</v>
          </cell>
          <cell r="AG46">
            <v>1.1216194464545632</v>
          </cell>
          <cell r="AH46">
            <v>0.27267741780818228</v>
          </cell>
          <cell r="AI46">
            <v>0.69625418519528137</v>
          </cell>
          <cell r="AJ46">
            <v>7.947966505439899E-2</v>
          </cell>
          <cell r="AK46">
            <v>2.6535835262088296E-2</v>
          </cell>
          <cell r="AL46">
            <v>5.2943829792310694E-2</v>
          </cell>
          <cell r="AM46">
            <v>0.34720342682195826</v>
          </cell>
          <cell r="AN46">
            <v>3.7878843689434496E-3</v>
          </cell>
          <cell r="AO46">
            <v>2.4676374773542481E-3</v>
          </cell>
          <cell r="AP46">
            <v>3.2152512032001361E-3</v>
          </cell>
          <cell r="AQ46">
            <v>16290399</v>
          </cell>
          <cell r="AR46">
            <v>16625399</v>
          </cell>
          <cell r="AS46">
            <v>19070484</v>
          </cell>
          <cell r="AT46">
            <v>19313635</v>
          </cell>
          <cell r="AU46">
            <v>13598404</v>
          </cell>
          <cell r="AV46">
            <v>19710685</v>
          </cell>
          <cell r="AW46">
            <v>19720292</v>
          </cell>
          <cell r="AX46">
            <v>18997417</v>
          </cell>
          <cell r="AY46">
            <v>18743174</v>
          </cell>
          <cell r="AZ46">
            <v>21806135</v>
          </cell>
          <cell r="BA46">
            <v>19040103</v>
          </cell>
          <cell r="BB46">
            <v>18752922</v>
          </cell>
          <cell r="BC46">
            <v>16088319</v>
          </cell>
          <cell r="BD46">
            <v>15970502</v>
          </cell>
          <cell r="BE46">
            <v>15739828</v>
          </cell>
          <cell r="BF46">
            <v>17169559</v>
          </cell>
          <cell r="BG46">
            <v>15332118</v>
          </cell>
          <cell r="BH46">
            <v>15793296</v>
          </cell>
          <cell r="BI46">
            <v>13811976</v>
          </cell>
          <cell r="BJ46">
            <v>7086915</v>
          </cell>
          <cell r="BK46">
            <v>6504732</v>
          </cell>
          <cell r="BL46">
            <v>6937385</v>
          </cell>
          <cell r="BM46">
            <v>7748462</v>
          </cell>
          <cell r="BN46">
            <v>6281056</v>
          </cell>
          <cell r="BO46">
            <v>5601281</v>
          </cell>
          <cell r="BP46">
            <v>7539176</v>
          </cell>
          <cell r="BQ46">
            <v>5761555</v>
          </cell>
          <cell r="BR46">
            <v>6538183</v>
          </cell>
          <cell r="BS46">
            <v>7781237</v>
          </cell>
          <cell r="BT46">
            <v>8176112</v>
          </cell>
          <cell r="BU46">
            <v>7269162</v>
          </cell>
          <cell r="BV46">
            <v>5332978</v>
          </cell>
          <cell r="BW46">
            <v>4755787</v>
          </cell>
          <cell r="BX46">
            <v>4354318</v>
          </cell>
          <cell r="BY46">
            <v>3726303</v>
          </cell>
          <cell r="BZ46">
            <v>3984411</v>
          </cell>
          <cell r="CA46">
            <v>3709630</v>
          </cell>
          <cell r="CB46">
            <v>2422902</v>
          </cell>
          <cell r="CC46">
            <v>2522662</v>
          </cell>
          <cell r="CD46">
            <v>598452</v>
          </cell>
          <cell r="CE46">
            <v>569035</v>
          </cell>
          <cell r="CF46">
            <v>822704</v>
          </cell>
          <cell r="CG46">
            <v>2094574</v>
          </cell>
          <cell r="CH46">
            <v>2149378</v>
          </cell>
          <cell r="CI46">
            <v>2164973</v>
          </cell>
          <cell r="CJ46">
            <v>2256791</v>
          </cell>
          <cell r="CK46">
            <v>2493102</v>
          </cell>
          <cell r="CL46">
            <v>2428989</v>
          </cell>
          <cell r="CM46">
            <v>2312994</v>
          </cell>
          <cell r="CN46">
            <v>2241806</v>
          </cell>
          <cell r="CO46">
            <v>2299717</v>
          </cell>
          <cell r="CP46">
            <v>2212823</v>
          </cell>
          <cell r="CQ46">
            <v>2184034</v>
          </cell>
          <cell r="CR46">
            <v>2174218</v>
          </cell>
          <cell r="CS46">
            <v>2131778</v>
          </cell>
          <cell r="CT46">
            <v>2127002</v>
          </cell>
          <cell r="CU46">
            <v>2123592</v>
          </cell>
          <cell r="CV46">
            <v>2161995</v>
          </cell>
          <cell r="CW46">
            <v>2159848</v>
          </cell>
          <cell r="CX46">
            <v>2153962</v>
          </cell>
          <cell r="CY46">
            <v>2148603</v>
          </cell>
          <cell r="CZ46">
            <v>2143386</v>
          </cell>
          <cell r="DA46">
            <v>2175142</v>
          </cell>
          <cell r="DB46">
            <v>2185477</v>
          </cell>
          <cell r="DC46">
            <v>1135692</v>
          </cell>
          <cell r="DD46">
            <v>1119088</v>
          </cell>
          <cell r="DE46">
            <v>1043147</v>
          </cell>
          <cell r="DF46">
            <v>1172769</v>
          </cell>
          <cell r="DG46">
            <v>1222199</v>
          </cell>
          <cell r="DH46">
            <v>1138961</v>
          </cell>
          <cell r="DI46">
            <v>1138961</v>
          </cell>
          <cell r="DJ46">
            <v>807249</v>
          </cell>
          <cell r="DK46">
            <v>1007444</v>
          </cell>
          <cell r="DL46">
            <v>1059034</v>
          </cell>
          <cell r="DM46"/>
          <cell r="DN46">
            <v>1039206</v>
          </cell>
          <cell r="DO46">
            <v>414550</v>
          </cell>
          <cell r="DP46"/>
          <cell r="DQ46">
            <v>1453756</v>
          </cell>
          <cell r="DR46">
            <v>1630561</v>
          </cell>
          <cell r="DS46">
            <v>669188</v>
          </cell>
          <cell r="DT46">
            <v>291938</v>
          </cell>
          <cell r="DU46">
            <v>961126</v>
          </cell>
          <cell r="DV46">
            <v>-436502</v>
          </cell>
          <cell r="DW46">
            <v>2855585</v>
          </cell>
        </row>
        <row r="47">
          <cell r="B47" t="str">
            <v>Consolidated Bank of Kenya</v>
          </cell>
          <cell r="C47">
            <v>15.552524</v>
          </cell>
          <cell r="D47">
            <v>9.3940900000000003</v>
          </cell>
          <cell r="E47">
            <v>11.355817999999999</v>
          </cell>
          <cell r="F47">
            <v>-0.16078000000000001</v>
          </cell>
          <cell r="G47">
            <v>-0.16078000000000001</v>
          </cell>
          <cell r="H47">
            <v>1.0733090000000001</v>
          </cell>
          <cell r="I47">
            <v>12.626704999999999</v>
          </cell>
          <cell r="J47">
            <v>2.3883999999999999E-2</v>
          </cell>
          <cell r="K47">
            <v>-0.44598300000000002</v>
          </cell>
          <cell r="L47"/>
          <cell r="M47">
            <v>2.0107305977740413E-3</v>
          </cell>
          <cell r="N47">
            <v>2.1321992418576628E-3</v>
          </cell>
          <cell r="O47">
            <v>2.1550974594644352E-3</v>
          </cell>
          <cell r="P47">
            <v>2.1900624637923981E-3</v>
          </cell>
          <cell r="Q47">
            <v>2.2422735526622605E-3</v>
          </cell>
          <cell r="R47">
            <v>2.2824330490371844E-3</v>
          </cell>
          <cell r="S47">
            <v>2.2982202048582425E-3</v>
          </cell>
          <cell r="T47">
            <v>2.2946672676319967E-3</v>
          </cell>
          <cell r="U47">
            <v>2.3413340435417991E-3</v>
          </cell>
          <cell r="V47"/>
          <cell r="W47">
            <v>2.3800442788921576E-3</v>
          </cell>
          <cell r="X47">
            <v>2.830611327068857E-3</v>
          </cell>
          <cell r="Y47">
            <v>2.4765289266524024E-3</v>
          </cell>
          <cell r="Z47">
            <v>1.1756185877775647E-3</v>
          </cell>
          <cell r="AA47">
            <v>-1.8511912195068698E-3</v>
          </cell>
          <cell r="AB47">
            <v>-0.35251734788676781</v>
          </cell>
          <cell r="AC47">
            <v>-3.0789696570137508E-2</v>
          </cell>
          <cell r="AD47">
            <v>-1.2733329875054499E-2</v>
          </cell>
          <cell r="AE47">
            <v>-1.2733329875054499E-2</v>
          </cell>
          <cell r="AF47">
            <v>0.45645465992583883</v>
          </cell>
          <cell r="AG47">
            <v>1.1013503561142195</v>
          </cell>
          <cell r="AH47">
            <v>0.17903132519498444</v>
          </cell>
          <cell r="AI47">
            <v>0.60063211138575245</v>
          </cell>
          <cell r="AJ47">
            <v>0.12382408380698444</v>
          </cell>
          <cell r="AK47">
            <v>4.629055208174436E-2</v>
          </cell>
          <cell r="AL47">
            <v>7.7533531725240079E-2</v>
          </cell>
          <cell r="AM47">
            <v>0.82724908060344049</v>
          </cell>
          <cell r="AN47">
            <v>1.2493786543741085E-3</v>
          </cell>
          <cell r="AO47">
            <v>1.0493788038797212E-3</v>
          </cell>
          <cell r="AP47">
            <v>1.153602705323693E-3</v>
          </cell>
          <cell r="AQ47">
            <v>15552524</v>
          </cell>
          <cell r="AR47">
            <v>15518129</v>
          </cell>
          <cell r="AS47">
            <v>14786888</v>
          </cell>
          <cell r="AT47">
            <v>14612501</v>
          </cell>
          <cell r="AU47">
            <v>14283366</v>
          </cell>
          <cell r="AV47">
            <v>13743625</v>
          </cell>
          <cell r="AW47">
            <v>13434472</v>
          </cell>
          <cell r="AX47">
            <v>13072792</v>
          </cell>
          <cell r="AY47">
            <v>12885742</v>
          </cell>
          <cell r="AZ47">
            <v>12129533</v>
          </cell>
          <cell r="BA47">
            <v>12219932</v>
          </cell>
          <cell r="BB47">
            <v>11548350</v>
          </cell>
          <cell r="BC47">
            <v>11865609</v>
          </cell>
          <cell r="BD47">
            <v>12194820</v>
          </cell>
          <cell r="BE47">
            <v>12942903</v>
          </cell>
          <cell r="BF47">
            <v>12972904</v>
          </cell>
          <cell r="BG47">
            <v>12887332</v>
          </cell>
          <cell r="BH47">
            <v>12575456</v>
          </cell>
          <cell r="BI47">
            <v>12421918</v>
          </cell>
          <cell r="BJ47">
            <v>12302979</v>
          </cell>
          <cell r="BK47">
            <v>13545744</v>
          </cell>
          <cell r="BL47">
            <v>13423571</v>
          </cell>
          <cell r="BM47">
            <v>13620906</v>
          </cell>
          <cell r="BN47">
            <v>13697179</v>
          </cell>
          <cell r="BO47">
            <v>13917895</v>
          </cell>
          <cell r="BP47">
            <v>13898951</v>
          </cell>
          <cell r="BQ47">
            <v>14419461</v>
          </cell>
          <cell r="BR47">
            <v>14272743</v>
          </cell>
          <cell r="BS47">
            <v>14135528</v>
          </cell>
          <cell r="BT47">
            <v>14425550</v>
          </cell>
          <cell r="BU47">
            <v>15473039</v>
          </cell>
          <cell r="BV47">
            <v>14428785</v>
          </cell>
          <cell r="BW47">
            <v>15077051</v>
          </cell>
          <cell r="BX47">
            <v>15965750</v>
          </cell>
          <cell r="BY47">
            <v>16616891</v>
          </cell>
          <cell r="BZ47">
            <v>16730762</v>
          </cell>
          <cell r="CA47">
            <v>16778631</v>
          </cell>
          <cell r="CB47">
            <v>1073309</v>
          </cell>
          <cell r="CC47">
            <v>1312301</v>
          </cell>
          <cell r="CD47">
            <v>1369524</v>
          </cell>
          <cell r="CE47">
            <v>1442376</v>
          </cell>
          <cell r="CF47">
            <v>1532628</v>
          </cell>
          <cell r="CG47">
            <v>1578313</v>
          </cell>
          <cell r="CH47">
            <v>1691552</v>
          </cell>
          <cell r="CI47">
            <v>1773903</v>
          </cell>
          <cell r="CJ47">
            <v>1837100</v>
          </cell>
          <cell r="CK47">
            <v>1749420</v>
          </cell>
          <cell r="CL47">
            <v>1819236</v>
          </cell>
          <cell r="CM47">
            <v>1924193</v>
          </cell>
          <cell r="CN47">
            <v>1999780</v>
          </cell>
          <cell r="CO47">
            <v>463610</v>
          </cell>
          <cell r="CP47">
            <v>729433</v>
          </cell>
          <cell r="CQ47">
            <v>870546</v>
          </cell>
          <cell r="CR47">
            <v>925355</v>
          </cell>
          <cell r="CS47">
            <v>795096</v>
          </cell>
          <cell r="CT47">
            <v>966429</v>
          </cell>
          <cell r="CU47">
            <v>562347</v>
          </cell>
          <cell r="CV47">
            <v>1068434</v>
          </cell>
          <cell r="CW47">
            <v>1054060</v>
          </cell>
          <cell r="CX47">
            <v>1187461</v>
          </cell>
          <cell r="CY47">
            <v>1325354</v>
          </cell>
          <cell r="CZ47">
            <v>1403073</v>
          </cell>
          <cell r="DA47">
            <v>1410759</v>
          </cell>
          <cell r="DB47">
            <v>1542883</v>
          </cell>
          <cell r="DC47">
            <v>1586460</v>
          </cell>
          <cell r="DD47">
            <v>1615215</v>
          </cell>
          <cell r="DE47">
            <v>1587672</v>
          </cell>
          <cell r="DF47">
            <v>1606209</v>
          </cell>
          <cell r="DG47">
            <v>1551228</v>
          </cell>
          <cell r="DH47">
            <v>1567820</v>
          </cell>
          <cell r="DI47">
            <v>1567820</v>
          </cell>
          <cell r="DJ47">
            <v>1089376</v>
          </cell>
          <cell r="DK47">
            <v>1258313</v>
          </cell>
          <cell r="DL47">
            <v>1241702</v>
          </cell>
          <cell r="DM47"/>
          <cell r="DN47">
            <v>604288</v>
          </cell>
          <cell r="DO47">
            <v>719585</v>
          </cell>
          <cell r="DP47"/>
          <cell r="DQ47">
            <v>1323873</v>
          </cell>
          <cell r="DR47">
            <v>1458048</v>
          </cell>
          <cell r="DS47">
            <v>1131878</v>
          </cell>
          <cell r="DT47">
            <v>752600</v>
          </cell>
          <cell r="DU47">
            <v>1884478</v>
          </cell>
          <cell r="DV47">
            <v>-459319</v>
          </cell>
          <cell r="DW47">
            <v>9394090</v>
          </cell>
        </row>
        <row r="48">
          <cell r="B48" t="str">
            <v>Middle East Bank</v>
          </cell>
          <cell r="C48">
            <v>12.962187999999999</v>
          </cell>
          <cell r="D48">
            <v>5.7883339999999999</v>
          </cell>
          <cell r="E48">
            <v>9.3261920000000007</v>
          </cell>
          <cell r="F48">
            <v>1.69303</v>
          </cell>
          <cell r="G48">
            <v>1.7585569999999999</v>
          </cell>
          <cell r="H48">
            <v>1.7933760000000001</v>
          </cell>
          <cell r="I48">
            <v>6.2773690000000002</v>
          </cell>
          <cell r="J48">
            <v>0.106748</v>
          </cell>
          <cell r="K48">
            <v>0.54434099999999996</v>
          </cell>
          <cell r="L48"/>
          <cell r="M48">
            <v>1.9939535260037645E-3</v>
          </cell>
          <cell r="N48">
            <v>1.9221894470815917E-3</v>
          </cell>
          <cell r="O48">
            <v>1.8191114200216949E-3</v>
          </cell>
          <cell r="P48">
            <v>1.9129720768462041E-3</v>
          </cell>
          <cell r="Q48">
            <v>1.8806391277339236E-3</v>
          </cell>
          <cell r="R48">
            <v>1.8209353142445543E-3</v>
          </cell>
          <cell r="S48">
            <v>1.8384441104428977E-3</v>
          </cell>
          <cell r="T48">
            <v>1.8013977835241667E-3</v>
          </cell>
          <cell r="U48">
            <v>1.1338101159467694E-3</v>
          </cell>
          <cell r="V48"/>
          <cell r="W48">
            <v>1.9836382436268594E-3</v>
          </cell>
          <cell r="X48">
            <v>1.7441310212333271E-3</v>
          </cell>
          <cell r="Y48">
            <v>2.0338987700854508E-3</v>
          </cell>
          <cell r="Z48">
            <v>1.9643235642989839E-3</v>
          </cell>
          <cell r="AA48">
            <v>2.2594567048914173E-3</v>
          </cell>
          <cell r="AB48">
            <v>0.2525842781071852</v>
          </cell>
          <cell r="AC48">
            <v>3.3402151780122409E-2</v>
          </cell>
          <cell r="AD48">
            <v>0.28014236537632242</v>
          </cell>
          <cell r="AE48">
            <v>0.26970375646230133</v>
          </cell>
          <cell r="AF48">
            <v>0.52264987346365943</v>
          </cell>
          <cell r="AG48">
            <v>0.49259146600700049</v>
          </cell>
          <cell r="AH48">
            <v>5.9110581624147986E-2</v>
          </cell>
          <cell r="AI48">
            <v>0.78397504863731893</v>
          </cell>
          <cell r="AJ48">
            <v>0.13674318609041169</v>
          </cell>
          <cell r="AK48">
            <v>6.7423677939813381E-2</v>
          </cell>
          <cell r="AL48">
            <v>6.9319508150598314E-2</v>
          </cell>
          <cell r="AM48">
            <v>0.62065353147351021</v>
          </cell>
          <cell r="AN48">
            <v>2.8288673873777832E-3</v>
          </cell>
          <cell r="AO48">
            <v>0</v>
          </cell>
          <cell r="AP48">
            <v>1.6747497553105308E-3</v>
          </cell>
          <cell r="AQ48">
            <v>12962188</v>
          </cell>
          <cell r="AR48">
            <v>11952320</v>
          </cell>
          <cell r="AS48">
            <v>10832612</v>
          </cell>
          <cell r="AT48">
            <v>11977513</v>
          </cell>
          <cell r="AU48">
            <v>11186376</v>
          </cell>
          <cell r="AV48">
            <v>10548437</v>
          </cell>
          <cell r="AW48">
            <v>10259401</v>
          </cell>
          <cell r="AX48">
            <v>9684410</v>
          </cell>
          <cell r="AY48">
            <v>11021603</v>
          </cell>
          <cell r="AZ48">
            <v>11047315</v>
          </cell>
          <cell r="BA48">
            <v>10187423</v>
          </cell>
          <cell r="BB48">
            <v>8963839</v>
          </cell>
          <cell r="BC48">
            <v>8466284</v>
          </cell>
          <cell r="BD48">
            <v>6913684</v>
          </cell>
          <cell r="BE48">
            <v>6607009</v>
          </cell>
          <cell r="BF48">
            <v>5620524</v>
          </cell>
          <cell r="BG48">
            <v>5360864</v>
          </cell>
          <cell r="BH48">
            <v>5343660</v>
          </cell>
          <cell r="BI48">
            <v>5165484</v>
          </cell>
          <cell r="BJ48">
            <v>5090148</v>
          </cell>
          <cell r="BK48">
            <v>5121036</v>
          </cell>
          <cell r="BL48">
            <v>5092123</v>
          </cell>
          <cell r="BM48">
            <v>5249639</v>
          </cell>
          <cell r="BN48">
            <v>5280693</v>
          </cell>
          <cell r="BO48">
            <v>5233522</v>
          </cell>
          <cell r="BP48">
            <v>5237919</v>
          </cell>
          <cell r="BQ48">
            <v>5443993</v>
          </cell>
          <cell r="BR48">
            <v>5375994</v>
          </cell>
          <cell r="BS48">
            <v>5677553</v>
          </cell>
          <cell r="BT48">
            <v>6288542</v>
          </cell>
          <cell r="BU48">
            <v>6192662</v>
          </cell>
          <cell r="BV48">
            <v>5836720</v>
          </cell>
          <cell r="BW48">
            <v>5936601</v>
          </cell>
          <cell r="BX48">
            <v>5906089</v>
          </cell>
          <cell r="BY48">
            <v>6153754</v>
          </cell>
          <cell r="BZ48">
            <v>6204136</v>
          </cell>
          <cell r="CA48">
            <v>5765799</v>
          </cell>
          <cell r="CB48">
            <v>1793376</v>
          </cell>
          <cell r="CC48">
            <v>1530383</v>
          </cell>
          <cell r="CD48">
            <v>1481412</v>
          </cell>
          <cell r="CE48">
            <v>1440100</v>
          </cell>
          <cell r="CF48">
            <v>1400069</v>
          </cell>
          <cell r="CG48">
            <v>1358025</v>
          </cell>
          <cell r="CH48">
            <v>1327137</v>
          </cell>
          <cell r="CI48">
            <v>1300810</v>
          </cell>
          <cell r="CJ48">
            <v>1274338</v>
          </cell>
          <cell r="CK48">
            <v>1211034</v>
          </cell>
          <cell r="CL48">
            <v>1191351</v>
          </cell>
          <cell r="CM48">
            <v>1183564</v>
          </cell>
          <cell r="CN48">
            <v>1155784</v>
          </cell>
          <cell r="CO48">
            <v>1220672</v>
          </cell>
          <cell r="CP48">
            <v>1218322</v>
          </cell>
          <cell r="CQ48">
            <v>1192491</v>
          </cell>
          <cell r="CR48">
            <v>1157878</v>
          </cell>
          <cell r="CS48">
            <v>1061671</v>
          </cell>
          <cell r="CT48">
            <v>1083394</v>
          </cell>
          <cell r="CU48">
            <v>1098966</v>
          </cell>
          <cell r="CV48">
            <v>1161853</v>
          </cell>
          <cell r="CW48">
            <v>1143420</v>
          </cell>
          <cell r="CX48">
            <v>1178364</v>
          </cell>
          <cell r="CY48">
            <v>1213931</v>
          </cell>
          <cell r="CZ48">
            <v>1192109</v>
          </cell>
          <cell r="DA48">
            <v>1235641</v>
          </cell>
          <cell r="DB48">
            <v>1237851</v>
          </cell>
          <cell r="DC48">
            <v>1252646</v>
          </cell>
          <cell r="DD48">
            <v>1263462</v>
          </cell>
          <cell r="DE48">
            <v>1197477</v>
          </cell>
          <cell r="DF48">
            <v>1193546</v>
          </cell>
          <cell r="DG48">
            <v>1211872</v>
          </cell>
          <cell r="DH48">
            <v>1233695</v>
          </cell>
          <cell r="DI48">
            <v>1233695</v>
          </cell>
          <cell r="DJ48">
            <v>1216395</v>
          </cell>
          <cell r="DK48">
            <v>1169933</v>
          </cell>
          <cell r="DL48">
            <v>1175205</v>
          </cell>
          <cell r="DM48"/>
          <cell r="DN48">
            <v>596228</v>
          </cell>
          <cell r="DO48">
            <v>544551</v>
          </cell>
          <cell r="DP48"/>
          <cell r="DQ48">
            <v>1140779</v>
          </cell>
          <cell r="DR48">
            <v>561938</v>
          </cell>
          <cell r="DS48">
            <v>281273</v>
          </cell>
          <cell r="DT48">
            <v>77505</v>
          </cell>
          <cell r="DU48">
            <v>358778</v>
          </cell>
          <cell r="DV48">
            <v>403307</v>
          </cell>
          <cell r="DW48">
            <v>5788334</v>
          </cell>
        </row>
        <row r="49">
          <cell r="B49" t="str">
            <v>Access Bank</v>
          </cell>
          <cell r="C49">
            <v>14.601675999999999</v>
          </cell>
          <cell r="D49">
            <v>3.9573459999999998</v>
          </cell>
          <cell r="E49">
            <v>9.8420740000000002</v>
          </cell>
          <cell r="F49">
            <v>1.314978</v>
          </cell>
          <cell r="G49">
            <v>1.3149770000000001</v>
          </cell>
          <cell r="H49">
            <v>1.314978</v>
          </cell>
          <cell r="I49">
            <v>7.7589839999999999</v>
          </cell>
          <cell r="J49">
            <v>0.13856599999999999</v>
          </cell>
          <cell r="K49">
            <v>-0.35442099999999999</v>
          </cell>
          <cell r="L49"/>
          <cell r="M49">
            <v>1.9404206772594427E-3</v>
          </cell>
          <cell r="N49">
            <v>2.2454780368046231E-3</v>
          </cell>
          <cell r="O49">
            <v>2.1740044594178707E-3</v>
          </cell>
          <cell r="P49">
            <v>2.0931063942793062E-3</v>
          </cell>
          <cell r="Q49">
            <v>2.0484209366629716E-3</v>
          </cell>
          <cell r="R49">
            <v>2.0516286544976191E-3</v>
          </cell>
          <cell r="S49">
            <v>1.8964658226664458E-3</v>
          </cell>
          <cell r="T49">
            <v>1.8007378023300142E-3</v>
          </cell>
          <cell r="U49">
            <v>3.054236376745398E-3</v>
          </cell>
          <cell r="V49"/>
          <cell r="W49">
            <v>2.2345334703252622E-3</v>
          </cell>
          <cell r="X49">
            <v>1.1924208106086521E-3</v>
          </cell>
          <cell r="Y49">
            <v>2.1464046851801884E-3</v>
          </cell>
          <cell r="Z49">
            <v>1.4403238762728781E-3</v>
          </cell>
          <cell r="AA49">
            <v>-1.4711346468561453E-3</v>
          </cell>
          <cell r="AB49">
            <v>-0.16314993626791918</v>
          </cell>
          <cell r="AC49">
            <v>-1.6797410227275301E-2</v>
          </cell>
          <cell r="AD49">
            <v>0.16947798835517641</v>
          </cell>
          <cell r="AE49">
            <v>0.16947811723803013</v>
          </cell>
          <cell r="AF49">
            <v>0.44315480986743544</v>
          </cell>
          <cell r="AG49">
            <v>1.3366411803677907</v>
          </cell>
          <cell r="AH49">
            <v>4.4970015420356113E-2</v>
          </cell>
          <cell r="AI49">
            <v>0.30417890594690461</v>
          </cell>
          <cell r="AJ49">
            <v>0.10719053697577192</v>
          </cell>
          <cell r="AK49">
            <v>4.710209828813846E-2</v>
          </cell>
          <cell r="AL49">
            <v>6.0088438687633465E-2</v>
          </cell>
          <cell r="AM49">
            <v>0.40208456063224068</v>
          </cell>
          <cell r="AN49">
            <v>1.2077265252414618E-3</v>
          </cell>
          <cell r="AO49">
            <v>0</v>
          </cell>
          <cell r="AP49">
            <v>7.1406862697591552E-4</v>
          </cell>
          <cell r="AQ49">
            <v>14601676</v>
          </cell>
          <cell r="AR49">
            <v>16074956</v>
          </cell>
          <cell r="AS49">
            <v>14564949</v>
          </cell>
          <cell r="AT49">
            <v>14013295</v>
          </cell>
          <cell r="AU49">
            <v>13211421</v>
          </cell>
          <cell r="AV49">
            <v>12244938</v>
          </cell>
          <cell r="AW49">
            <v>11114886</v>
          </cell>
          <cell r="AX49">
            <v>9835380</v>
          </cell>
          <cell r="AY49">
            <v>10147491</v>
          </cell>
          <cell r="AZ49">
            <v>11016375</v>
          </cell>
          <cell r="BA49">
            <v>10448828</v>
          </cell>
          <cell r="BB49">
            <v>9704724</v>
          </cell>
          <cell r="BC49">
            <v>9318142</v>
          </cell>
          <cell r="BD49">
            <v>9574020</v>
          </cell>
          <cell r="BE49">
            <v>10039705</v>
          </cell>
          <cell r="BF49">
            <v>10492739</v>
          </cell>
          <cell r="BG49">
            <v>10235524</v>
          </cell>
          <cell r="BH49">
            <v>10105088</v>
          </cell>
          <cell r="BI49">
            <v>10119596</v>
          </cell>
          <cell r="BJ49">
            <v>9977176</v>
          </cell>
          <cell r="BK49">
            <v>10295352</v>
          </cell>
          <cell r="BL49">
            <v>10137915</v>
          </cell>
          <cell r="BM49">
            <v>9885064</v>
          </cell>
          <cell r="BN49">
            <v>10603271</v>
          </cell>
          <cell r="BO49">
            <v>10465400</v>
          </cell>
          <cell r="BP49">
            <v>10351824</v>
          </cell>
          <cell r="BQ49">
            <v>9973356</v>
          </cell>
          <cell r="BR49">
            <v>10507615</v>
          </cell>
          <cell r="BS49">
            <v>10533322</v>
          </cell>
          <cell r="BT49">
            <v>10803306</v>
          </cell>
          <cell r="BU49">
            <v>10546605</v>
          </cell>
          <cell r="BV49">
            <v>10300961</v>
          </cell>
          <cell r="BW49">
            <v>10239922</v>
          </cell>
          <cell r="BX49">
            <v>9678121</v>
          </cell>
          <cell r="BY49">
            <v>8935515</v>
          </cell>
          <cell r="BZ49">
            <v>9268777</v>
          </cell>
          <cell r="CA49">
            <v>9657867</v>
          </cell>
          <cell r="CB49">
            <v>1314978</v>
          </cell>
          <cell r="CC49">
            <v>1826413</v>
          </cell>
          <cell r="CD49">
            <v>1775574</v>
          </cell>
          <cell r="CE49">
            <v>1650142</v>
          </cell>
          <cell r="CF49">
            <v>1548572</v>
          </cell>
          <cell r="CG49">
            <v>1767517</v>
          </cell>
          <cell r="CH49">
            <v>1594829</v>
          </cell>
          <cell r="CI49">
            <v>1498504</v>
          </cell>
          <cell r="CJ49">
            <v>1412615</v>
          </cell>
          <cell r="CK49">
            <v>1777892</v>
          </cell>
          <cell r="CL49">
            <v>1765576</v>
          </cell>
          <cell r="CM49">
            <v>1815489</v>
          </cell>
          <cell r="CN49">
            <v>1817951</v>
          </cell>
          <cell r="CO49">
            <v>1905495</v>
          </cell>
          <cell r="CP49">
            <v>1900802</v>
          </cell>
          <cell r="CQ49">
            <v>1911485</v>
          </cell>
          <cell r="CR49">
            <v>1928586</v>
          </cell>
          <cell r="CS49">
            <v>2063479</v>
          </cell>
          <cell r="CT49">
            <v>2041690</v>
          </cell>
          <cell r="CU49">
            <v>2053824</v>
          </cell>
          <cell r="CV49">
            <v>2132336</v>
          </cell>
          <cell r="CW49">
            <v>2074929</v>
          </cell>
          <cell r="CX49">
            <v>2073144</v>
          </cell>
          <cell r="CY49">
            <v>2088544</v>
          </cell>
          <cell r="CZ49">
            <v>2073408</v>
          </cell>
          <cell r="DA49">
            <v>2154496</v>
          </cell>
          <cell r="DB49">
            <v>2159748</v>
          </cell>
          <cell r="DC49">
            <v>2080839</v>
          </cell>
          <cell r="DD49">
            <v>2032789</v>
          </cell>
          <cell r="DE49">
            <v>2044903</v>
          </cell>
          <cell r="DF49">
            <v>1975069</v>
          </cell>
          <cell r="DG49">
            <v>1957169</v>
          </cell>
          <cell r="DH49">
            <v>1914759</v>
          </cell>
          <cell r="DI49">
            <v>1914759</v>
          </cell>
          <cell r="DJ49">
            <v>1929129</v>
          </cell>
          <cell r="DK49">
            <v>1905126</v>
          </cell>
          <cell r="DL49">
            <v>1869047</v>
          </cell>
          <cell r="DM49"/>
          <cell r="DN49">
            <v>371233</v>
          </cell>
          <cell r="DO49">
            <v>466472</v>
          </cell>
          <cell r="DP49"/>
          <cell r="DQ49">
            <v>837705</v>
          </cell>
          <cell r="DR49">
            <v>1119711</v>
          </cell>
          <cell r="DS49">
            <v>54883</v>
          </cell>
          <cell r="DT49">
            <v>125547</v>
          </cell>
          <cell r="DU49">
            <v>180430</v>
          </cell>
          <cell r="DV49">
            <v>-233594</v>
          </cell>
          <cell r="DW49">
            <v>3957346</v>
          </cell>
        </row>
        <row r="50">
          <cell r="B50" t="str">
            <v>Paramount Universal Bank</v>
          </cell>
          <cell r="C50">
            <v>13.8133</v>
          </cell>
          <cell r="D50">
            <v>7.3500560000000004</v>
          </cell>
          <cell r="E50">
            <v>11.297898</v>
          </cell>
          <cell r="F50">
            <v>2.1022090000000002</v>
          </cell>
          <cell r="G50">
            <v>2.1022090000000002</v>
          </cell>
          <cell r="H50">
            <v>0.226851</v>
          </cell>
          <cell r="I50">
            <v>7.9102350000000001</v>
          </cell>
          <cell r="J50">
            <v>6.0864000000000001E-2</v>
          </cell>
          <cell r="K50">
            <v>0.25547199999999998</v>
          </cell>
          <cell r="L50"/>
          <cell r="M50">
            <v>1.6087528217179328E-3</v>
          </cell>
          <cell r="N50">
            <v>2.2874809626916514E-3</v>
          </cell>
          <cell r="O50">
            <v>2.3103009716944562E-3</v>
          </cell>
          <cell r="P50">
            <v>2.2950664169254071E-3</v>
          </cell>
          <cell r="Q50">
            <v>2.2533059702961626E-3</v>
          </cell>
          <cell r="R50">
            <v>2.2644192199269535E-3</v>
          </cell>
          <cell r="S50">
            <v>2.2580282407982728E-3</v>
          </cell>
          <cell r="T50">
            <v>2.2839900906463152E-3</v>
          </cell>
          <cell r="U50">
            <v>1.5170816857434559E-3</v>
          </cell>
          <cell r="V50"/>
          <cell r="W50">
            <v>2.1138861857805872E-3</v>
          </cell>
          <cell r="X50">
            <v>2.2147064556748354E-3</v>
          </cell>
          <cell r="Y50">
            <v>2.4638974671281561E-3</v>
          </cell>
          <cell r="Z50">
            <v>2.4847481224505555E-4</v>
          </cell>
          <cell r="AA50">
            <v>1.0604160320681708E-3</v>
          </cell>
          <cell r="AB50">
            <v>0.19852105311519597</v>
          </cell>
          <cell r="AC50">
            <v>1.7276593346503649E-2</v>
          </cell>
          <cell r="AD50">
            <v>0.26575809694655089</v>
          </cell>
          <cell r="AE50">
            <v>0.26575809694655089</v>
          </cell>
          <cell r="AF50">
            <v>0.20012565407888086</v>
          </cell>
          <cell r="AG50">
            <v>0.55457529048005683</v>
          </cell>
          <cell r="AH50">
            <v>9.7517485267179696E-2</v>
          </cell>
          <cell r="AI50">
            <v>0.39212647449134996</v>
          </cell>
          <cell r="AJ50">
            <v>0.14543572181777298</v>
          </cell>
          <cell r="AK50">
            <v>7.2088011879817337E-2</v>
          </cell>
          <cell r="AL50">
            <v>7.3347709937955641E-2</v>
          </cell>
          <cell r="AM50">
            <v>0.65056845087466719</v>
          </cell>
          <cell r="AN50">
            <v>9.3749251375082189E-4</v>
          </cell>
          <cell r="AO50">
            <v>0</v>
          </cell>
          <cell r="AP50">
            <v>5.5429269632080696E-4</v>
          </cell>
          <cell r="AQ50">
            <v>13813300</v>
          </cell>
          <cell r="AR50">
            <v>13086280</v>
          </cell>
          <cell r="AS50">
            <v>13069958</v>
          </cell>
          <cell r="AT50">
            <v>12802351</v>
          </cell>
          <cell r="AU50">
            <v>12447780</v>
          </cell>
          <cell r="AV50">
            <v>12258411</v>
          </cell>
          <cell r="AW50">
            <v>11805895</v>
          </cell>
          <cell r="AX50">
            <v>11641338</v>
          </cell>
          <cell r="AY50">
            <v>11378331</v>
          </cell>
          <cell r="AZ50">
            <v>11073705</v>
          </cell>
          <cell r="BA50">
            <v>10971375</v>
          </cell>
          <cell r="BB50">
            <v>11290260</v>
          </cell>
          <cell r="BC50">
            <v>10443296</v>
          </cell>
          <cell r="BD50">
            <v>10299566</v>
          </cell>
          <cell r="BE50">
            <v>10020501</v>
          </cell>
          <cell r="BF50">
            <v>10207861</v>
          </cell>
          <cell r="BG50">
            <v>9887407</v>
          </cell>
          <cell r="BH50">
            <v>9850650</v>
          </cell>
          <cell r="BI50">
            <v>9915783</v>
          </cell>
          <cell r="BJ50">
            <v>9924109</v>
          </cell>
          <cell r="BK50">
            <v>9541251</v>
          </cell>
          <cell r="BL50">
            <v>9579358</v>
          </cell>
          <cell r="BM50">
            <v>9754544</v>
          </cell>
          <cell r="BN50">
            <v>9738935</v>
          </cell>
          <cell r="BO50">
            <v>9426931</v>
          </cell>
          <cell r="BP50">
            <v>9582882</v>
          </cell>
          <cell r="BQ50">
            <v>9545656</v>
          </cell>
          <cell r="BR50">
            <v>9853717</v>
          </cell>
          <cell r="BS50">
            <v>10525709</v>
          </cell>
          <cell r="BT50">
            <v>10914946</v>
          </cell>
          <cell r="BU50">
            <v>10818758</v>
          </cell>
          <cell r="BV50">
            <v>10169780</v>
          </cell>
          <cell r="BW50">
            <v>10402326</v>
          </cell>
          <cell r="BX50">
            <v>9042178</v>
          </cell>
          <cell r="BY50">
            <v>8698023</v>
          </cell>
          <cell r="BZ50">
            <v>8323852</v>
          </cell>
          <cell r="CA50">
            <v>8028877</v>
          </cell>
          <cell r="CB50">
            <v>226851</v>
          </cell>
          <cell r="CC50">
            <v>2204167</v>
          </cell>
          <cell r="CD50">
            <v>2147500</v>
          </cell>
          <cell r="CE50">
            <v>2099404</v>
          </cell>
          <cell r="CF50">
            <v>2058559</v>
          </cell>
          <cell r="CG50">
            <v>1999971</v>
          </cell>
          <cell r="CH50">
            <v>1971938</v>
          </cell>
          <cell r="CI50">
            <v>1940781</v>
          </cell>
          <cell r="CJ50">
            <v>1911298</v>
          </cell>
          <cell r="CK50">
            <v>1842785</v>
          </cell>
          <cell r="CL50">
            <v>1831955</v>
          </cell>
          <cell r="CM50">
            <v>1806427</v>
          </cell>
          <cell r="CN50">
            <v>1778217</v>
          </cell>
          <cell r="CO50">
            <v>1751003</v>
          </cell>
          <cell r="CP50">
            <v>1728881</v>
          </cell>
          <cell r="CQ50">
            <v>1710821</v>
          </cell>
          <cell r="CR50">
            <v>1687268</v>
          </cell>
          <cell r="CS50">
            <v>1601294</v>
          </cell>
          <cell r="CT50">
            <v>1568798</v>
          </cell>
          <cell r="CU50">
            <v>1546091</v>
          </cell>
          <cell r="CV50">
            <v>1759693</v>
          </cell>
          <cell r="CW50">
            <v>1730416</v>
          </cell>
          <cell r="CX50">
            <v>1700031</v>
          </cell>
          <cell r="CY50">
            <v>1659151</v>
          </cell>
          <cell r="CZ50">
            <v>1644209</v>
          </cell>
          <cell r="DA50">
            <v>1624002</v>
          </cell>
          <cell r="DB50">
            <v>1605827</v>
          </cell>
          <cell r="DC50">
            <v>1575131</v>
          </cell>
          <cell r="DD50">
            <v>1536285</v>
          </cell>
          <cell r="DE50">
            <v>1488698</v>
          </cell>
          <cell r="DF50">
            <v>1469236</v>
          </cell>
          <cell r="DG50">
            <v>1410219</v>
          </cell>
          <cell r="DH50">
            <v>1378260</v>
          </cell>
          <cell r="DI50">
            <v>1378260</v>
          </cell>
          <cell r="DJ50">
            <v>1348014</v>
          </cell>
          <cell r="DK50">
            <v>1289232</v>
          </cell>
          <cell r="DL50">
            <v>1230414</v>
          </cell>
          <cell r="DM50"/>
          <cell r="DN50">
            <v>157993</v>
          </cell>
          <cell r="DO50">
            <v>631476</v>
          </cell>
          <cell r="DP50"/>
          <cell r="DQ50">
            <v>789469</v>
          </cell>
          <cell r="DR50">
            <v>437820</v>
          </cell>
          <cell r="DS50">
            <v>292235</v>
          </cell>
          <cell r="DT50">
            <v>453022</v>
          </cell>
          <cell r="DU50">
            <v>745257</v>
          </cell>
          <cell r="DV50">
            <v>226851</v>
          </cell>
          <cell r="DW50">
            <v>7350056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6.0864000000000001E-2</v>
          </cell>
          <cell r="K51">
            <v>0</v>
          </cell>
          <cell r="L51"/>
          <cell r="M51">
            <v>0</v>
          </cell>
          <cell r="N51">
            <v>2.4748638570368979E-4</v>
          </cell>
          <cell r="O51">
            <v>3.3757978709973832E-4</v>
          </cell>
          <cell r="P51">
            <v>4.3462748054179736E-4</v>
          </cell>
          <cell r="Q51">
            <v>0</v>
          </cell>
          <cell r="R51">
            <v>-3.4659805621460311E-4</v>
          </cell>
          <cell r="S51">
            <v>-2.3365803577224138E-4</v>
          </cell>
          <cell r="T51">
            <v>-1.4727627550347605E-4</v>
          </cell>
          <cell r="U51">
            <v>-1.2604298220518799E-4</v>
          </cell>
          <cell r="V51"/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e">
            <v>#DIV/0!</v>
          </cell>
          <cell r="AD51" t="e">
            <v>#DIV/0!</v>
          </cell>
          <cell r="AE51" t="e">
            <v>#DIV/0!</v>
          </cell>
          <cell r="AF51" t="e">
            <v>#DIV/0!</v>
          </cell>
          <cell r="AG51" t="e">
            <v>#DIV/0!</v>
          </cell>
          <cell r="AH51" t="e">
            <v>#DIV/0!</v>
          </cell>
          <cell r="AI51">
            <v>0</v>
          </cell>
          <cell r="AJ51" t="e">
            <v>#DIV/0!</v>
          </cell>
          <cell r="AK51" t="e">
            <v>#DIV/0!</v>
          </cell>
          <cell r="AL51" t="e">
            <v>#DIV/0!</v>
          </cell>
          <cell r="AM51" t="e">
            <v>#DIV/0!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3370260</v>
          </cell>
          <cell r="AS51">
            <v>3546067</v>
          </cell>
          <cell r="AT51">
            <v>3713690</v>
          </cell>
          <cell r="AU51">
            <v>0</v>
          </cell>
          <cell r="AV51">
            <v>4226650</v>
          </cell>
          <cell r="AW51">
            <v>4514148</v>
          </cell>
          <cell r="AX51">
            <v>4679366</v>
          </cell>
          <cell r="AY51">
            <v>5114288</v>
          </cell>
          <cell r="AZ51">
            <v>6195518</v>
          </cell>
          <cell r="BA51">
            <v>6130265</v>
          </cell>
          <cell r="BB51">
            <v>6535587</v>
          </cell>
          <cell r="BC51">
            <v>6860301</v>
          </cell>
          <cell r="BD51">
            <v>6663514</v>
          </cell>
          <cell r="BE51">
            <v>7377349</v>
          </cell>
          <cell r="BF51">
            <v>8516128</v>
          </cell>
          <cell r="BG51">
            <v>9223078</v>
          </cell>
          <cell r="BH51">
            <v>10827687</v>
          </cell>
          <cell r="BI51">
            <v>10965040</v>
          </cell>
          <cell r="BJ51">
            <v>11203247</v>
          </cell>
          <cell r="BK51">
            <v>11147949</v>
          </cell>
          <cell r="BL51">
            <v>11686475</v>
          </cell>
          <cell r="BM51">
            <v>13074106</v>
          </cell>
          <cell r="BN51">
            <v>13185616</v>
          </cell>
          <cell r="BO51">
            <v>13802498</v>
          </cell>
          <cell r="BP51">
            <v>14204005</v>
          </cell>
          <cell r="BQ51">
            <v>14382397</v>
          </cell>
          <cell r="BR51">
            <v>15107721</v>
          </cell>
          <cell r="BS51">
            <v>14469562</v>
          </cell>
          <cell r="BT51">
            <v>15826494</v>
          </cell>
          <cell r="BU51">
            <v>16857598</v>
          </cell>
          <cell r="BV51">
            <v>16800655</v>
          </cell>
          <cell r="BW51">
            <v>16589359</v>
          </cell>
          <cell r="BX51">
            <v>17019940</v>
          </cell>
          <cell r="BY51">
            <v>16250564</v>
          </cell>
          <cell r="BZ51">
            <v>16544140</v>
          </cell>
          <cell r="CA51">
            <v>15562476</v>
          </cell>
          <cell r="CB51">
            <v>0</v>
          </cell>
          <cell r="CC51">
            <v>-213671</v>
          </cell>
          <cell r="CD51">
            <v>9554</v>
          </cell>
          <cell r="CE51">
            <v>224483</v>
          </cell>
          <cell r="CF51">
            <v>412582</v>
          </cell>
          <cell r="CG51">
            <v>-2623862</v>
          </cell>
          <cell r="CH51">
            <v>-2324570</v>
          </cell>
          <cell r="CI51">
            <v>-2083344</v>
          </cell>
          <cell r="CJ51">
            <v>-1819961</v>
          </cell>
          <cell r="CK51">
            <v>-1320406</v>
          </cell>
          <cell r="CL51">
            <v>-1098807</v>
          </cell>
          <cell r="CM51">
            <v>-806676</v>
          </cell>
          <cell r="CN51">
            <v>-551990</v>
          </cell>
          <cell r="CO51">
            <v>-291997</v>
          </cell>
          <cell r="CP51">
            <v>1530</v>
          </cell>
          <cell r="CQ51">
            <v>-923614</v>
          </cell>
          <cell r="CR51">
            <v>-1029954</v>
          </cell>
          <cell r="CS51">
            <v>551632</v>
          </cell>
          <cell r="CT51">
            <v>768190</v>
          </cell>
          <cell r="CU51">
            <v>992269</v>
          </cell>
          <cell r="CV51">
            <v>1187760</v>
          </cell>
          <cell r="CW51">
            <v>1425436</v>
          </cell>
          <cell r="CX51">
            <v>1628858</v>
          </cell>
          <cell r="CY51">
            <v>1717309</v>
          </cell>
          <cell r="CZ51">
            <v>1817222</v>
          </cell>
          <cell r="DA51">
            <v>2037416</v>
          </cell>
          <cell r="DB51">
            <v>2182475</v>
          </cell>
          <cell r="DC51">
            <v>1933604</v>
          </cell>
          <cell r="DD51">
            <v>2068854</v>
          </cell>
          <cell r="DE51">
            <v>1993347</v>
          </cell>
          <cell r="DF51">
            <v>2106331</v>
          </cell>
          <cell r="DG51">
            <v>1718831</v>
          </cell>
          <cell r="DH51">
            <v>1154947</v>
          </cell>
          <cell r="DI51">
            <v>1154947</v>
          </cell>
          <cell r="DJ51">
            <v>1526979</v>
          </cell>
          <cell r="DK51">
            <v>1408728</v>
          </cell>
          <cell r="DL51">
            <v>1371482</v>
          </cell>
          <cell r="DM51"/>
          <cell r="DN51">
            <v>0</v>
          </cell>
          <cell r="DO51">
            <v>0</v>
          </cell>
          <cell r="DP51"/>
          <cell r="DQ51">
            <v>0</v>
          </cell>
          <cell r="DR51">
            <v>437820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</row>
        <row r="52">
          <cell r="B52" t="str">
            <v>Total - Tier 3</v>
          </cell>
          <cell r="C52">
            <v>565.933719</v>
          </cell>
          <cell r="D52">
            <v>285.53773799999999</v>
          </cell>
          <cell r="E52">
            <v>388.29395299999999</v>
          </cell>
          <cell r="F52">
            <v>59.133089999999996</v>
          </cell>
          <cell r="G52">
            <v>78.474734999999995</v>
          </cell>
          <cell r="H52">
            <v>83.166775999999984</v>
          </cell>
          <cell r="I52">
            <v>384.32930699999997</v>
          </cell>
          <cell r="J52">
            <v>3.8442309999999993</v>
          </cell>
          <cell r="K52">
            <v>3.9665360000000009</v>
          </cell>
          <cell r="L52"/>
          <cell r="M52">
            <v>8.746054894569559E-2</v>
          </cell>
          <cell r="N52">
            <v>8.9570060781114041E-2</v>
          </cell>
          <cell r="O52">
            <v>8.8984136296935218E-2</v>
          </cell>
          <cell r="P52">
            <v>9.0410608808533036E-2</v>
          </cell>
          <cell r="Q52">
            <v>8.9562388468517939E-2</v>
          </cell>
          <cell r="R52">
            <v>9.0008807548210487E-2</v>
          </cell>
          <cell r="S52">
            <v>9.1438066332603152E-2</v>
          </cell>
          <cell r="T52">
            <v>9.2114125701855204E-2</v>
          </cell>
          <cell r="U52">
            <v>9.0414488365602119E-2</v>
          </cell>
          <cell r="V52">
            <v>0</v>
          </cell>
          <cell r="W52">
            <v>8.6606348277495804E-2</v>
          </cell>
          <cell r="X52">
            <v>8.6037748785504478E-2</v>
          </cell>
          <cell r="Y52">
            <v>8.4680928018457877E-2</v>
          </cell>
          <cell r="Z52">
            <v>9.1094370541133146E-2</v>
          </cell>
          <cell r="AA52">
            <v>1.6464341948141302E-2</v>
          </cell>
          <cell r="AB52">
            <v>4.8660334501098079E-2</v>
          </cell>
          <cell r="AC52">
            <v>7.1885173522848568E-3</v>
          </cell>
          <cell r="AD52">
            <v>0.2041861850519768</v>
          </cell>
          <cell r="AE52">
            <v>0.15386047569877359</v>
          </cell>
          <cell r="AF52">
            <v>0.30327839337306894</v>
          </cell>
          <cell r="AG52">
            <v>0.69542578268563271</v>
          </cell>
          <cell r="AH52">
            <v>0.16273376744181758</v>
          </cell>
          <cell r="AI52">
            <v>0.5296579420736276</v>
          </cell>
          <cell r="AJ52">
            <v>0.11194768450893823</v>
          </cell>
          <cell r="AK52">
            <v>4.9529223858366528E-2</v>
          </cell>
          <cell r="AL52">
            <v>6.2418460650571703E-2</v>
          </cell>
          <cell r="AM52">
            <v>0.73536488475781125</v>
          </cell>
          <cell r="AN52">
            <v>7.4262158832206493E-2</v>
          </cell>
          <cell r="AO52">
            <v>2.9220772263289268E-2</v>
          </cell>
          <cell r="AP52">
            <v>6.0122474954081677E-2</v>
          </cell>
          <cell r="AQ52">
            <v>565933719</v>
          </cell>
          <cell r="AR52">
            <v>567121317</v>
          </cell>
          <cell r="AS52">
            <v>563081624</v>
          </cell>
          <cell r="AT52">
            <v>560488961</v>
          </cell>
          <cell r="AU52">
            <v>541882206</v>
          </cell>
          <cell r="AV52">
            <v>529077294</v>
          </cell>
          <cell r="AW52">
            <v>523052390</v>
          </cell>
          <cell r="AX52">
            <v>516897668</v>
          </cell>
          <cell r="AY52">
            <v>517612527</v>
          </cell>
          <cell r="AZ52">
            <v>476570875</v>
          </cell>
          <cell r="BA52">
            <v>476501338</v>
          </cell>
          <cell r="BB52">
            <v>455114258</v>
          </cell>
          <cell r="BC52">
            <v>453055395</v>
          </cell>
          <cell r="BD52">
            <v>429636547</v>
          </cell>
          <cell r="BE52">
            <v>431309812</v>
          </cell>
          <cell r="BF52">
            <v>421866887</v>
          </cell>
          <cell r="BG52">
            <v>423956044</v>
          </cell>
          <cell r="BH52">
            <v>410947884</v>
          </cell>
          <cell r="BI52">
            <v>420498611</v>
          </cell>
          <cell r="BJ52">
            <v>404009782</v>
          </cell>
          <cell r="BK52">
            <v>413750891</v>
          </cell>
          <cell r="BL52">
            <v>409126309</v>
          </cell>
          <cell r="BM52">
            <v>419051226</v>
          </cell>
          <cell r="BN52">
            <v>409419179</v>
          </cell>
          <cell r="BO52">
            <v>405970076</v>
          </cell>
          <cell r="BP52">
            <v>414519602</v>
          </cell>
          <cell r="BQ52">
            <v>408700759</v>
          </cell>
          <cell r="BR52">
            <v>414163443</v>
          </cell>
          <cell r="BS52">
            <v>413506368</v>
          </cell>
          <cell r="BT52">
            <v>410124244</v>
          </cell>
          <cell r="BU52">
            <v>404440144</v>
          </cell>
          <cell r="BV52">
            <v>390673793</v>
          </cell>
          <cell r="BW52">
            <v>382621672</v>
          </cell>
          <cell r="BX52">
            <v>358363597</v>
          </cell>
          <cell r="BY52">
            <v>341990171</v>
          </cell>
          <cell r="BZ52">
            <v>329980839</v>
          </cell>
          <cell r="CA52">
            <v>319172463</v>
          </cell>
          <cell r="CB52">
            <v>83166776</v>
          </cell>
          <cell r="CC52">
            <v>83932138</v>
          </cell>
          <cell r="CD52">
            <v>79137947</v>
          </cell>
          <cell r="CE52">
            <v>80957305</v>
          </cell>
          <cell r="CF52">
            <v>80489189</v>
          </cell>
          <cell r="CG52">
            <v>77178812</v>
          </cell>
          <cell r="CH52">
            <v>77763092</v>
          </cell>
          <cell r="CI52">
            <v>76533943</v>
          </cell>
          <cell r="CJ52">
            <v>75865394</v>
          </cell>
          <cell r="CK52">
            <v>75146500</v>
          </cell>
          <cell r="CL52">
            <v>72975961</v>
          </cell>
          <cell r="CM52">
            <v>69805190</v>
          </cell>
          <cell r="CN52">
            <v>69699440</v>
          </cell>
          <cell r="CO52">
            <v>71696499</v>
          </cell>
          <cell r="CP52">
            <v>71670560</v>
          </cell>
          <cell r="CQ52">
            <v>70330759</v>
          </cell>
          <cell r="CR52">
            <v>67952908</v>
          </cell>
          <cell r="CS52">
            <v>67947746</v>
          </cell>
          <cell r="CT52">
            <v>69028440</v>
          </cell>
          <cell r="CU52">
            <v>70843549</v>
          </cell>
          <cell r="CV52">
            <v>74682041</v>
          </cell>
          <cell r="CW52">
            <v>75249051</v>
          </cell>
          <cell r="CX52">
            <v>74546628</v>
          </cell>
          <cell r="CY52">
            <v>91512918</v>
          </cell>
          <cell r="CZ52">
            <v>71846469</v>
          </cell>
          <cell r="DA52">
            <v>70378124</v>
          </cell>
          <cell r="DB52">
            <v>69555263</v>
          </cell>
          <cell r="DC52">
            <v>66091234</v>
          </cell>
          <cell r="DD52">
            <v>64997357</v>
          </cell>
          <cell r="DE52">
            <v>62851678</v>
          </cell>
          <cell r="DF52">
            <v>62796593</v>
          </cell>
          <cell r="DG52">
            <v>60155212</v>
          </cell>
          <cell r="DH52">
            <v>54952778</v>
          </cell>
          <cell r="DI52">
            <v>54526306</v>
          </cell>
          <cell r="DJ52">
            <v>51217059</v>
          </cell>
          <cell r="DK52">
            <v>48413960</v>
          </cell>
          <cell r="DL52">
            <v>47172657</v>
          </cell>
          <cell r="DM52">
            <v>0</v>
          </cell>
          <cell r="DN52">
            <v>11336570</v>
          </cell>
          <cell r="DO52">
            <v>26043508</v>
          </cell>
          <cell r="DP52">
            <v>0</v>
          </cell>
          <cell r="DQ52">
            <v>37380078</v>
          </cell>
          <cell r="DR52">
            <v>25995070</v>
          </cell>
          <cell r="DS52">
            <v>26932850</v>
          </cell>
          <cell r="DT52">
            <v>23916666</v>
          </cell>
          <cell r="DU52">
            <v>50849516</v>
          </cell>
          <cell r="DV52">
            <v>3981777</v>
          </cell>
          <cell r="DW52">
            <v>285537738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DN53"/>
          <cell r="DO53"/>
          <cell r="DP53"/>
          <cell r="DQ53"/>
          <cell r="DR53"/>
          <cell r="DS53"/>
          <cell r="DT53"/>
        </row>
        <row r="54">
          <cell r="B54" t="str">
            <v>TOTAL/ Average</v>
          </cell>
          <cell r="C54">
            <v>6534.552377</v>
          </cell>
          <cell r="D54">
            <v>3318.7495260000001</v>
          </cell>
          <cell r="E54">
            <v>4585.3766849999993</v>
          </cell>
          <cell r="F54">
            <v>810.726091</v>
          </cell>
          <cell r="G54">
            <v>963.02672899999993</v>
          </cell>
          <cell r="H54">
            <v>912.97382599999992</v>
          </cell>
          <cell r="I54">
            <v>5039.1432059999997</v>
          </cell>
          <cell r="J54">
            <v>74.523644999999988</v>
          </cell>
          <cell r="K54">
            <v>240.91676500000003</v>
          </cell>
          <cell r="L54">
            <v>0</v>
          </cell>
          <cell r="M54">
            <v>1</v>
          </cell>
          <cell r="N54">
            <v>1</v>
          </cell>
          <cell r="O54">
            <v>0.99966242021290019</v>
          </cell>
          <cell r="P54">
            <v>0.99956537251945787</v>
          </cell>
          <cell r="Q54">
            <v>1</v>
          </cell>
          <cell r="R54">
            <v>1.0003465980562147</v>
          </cell>
          <cell r="S54">
            <v>1.0002336580357722</v>
          </cell>
          <cell r="T54">
            <v>1.0001472762755035</v>
          </cell>
          <cell r="U54">
            <v>1.0001260429822052</v>
          </cell>
          <cell r="V54"/>
          <cell r="W54">
            <v>1</v>
          </cell>
          <cell r="X54">
            <v>1</v>
          </cell>
          <cell r="Y54">
            <v>1.0000000000000002</v>
          </cell>
          <cell r="Z54">
            <v>1</v>
          </cell>
          <cell r="AA54">
            <v>0.99999999999999978</v>
          </cell>
          <cell r="AB54">
            <v>0.19617053027645534</v>
          </cell>
          <cell r="AC54">
            <v>2.8236195002634919E-2</v>
          </cell>
          <cell r="AD54">
            <v>0.19110922028438182</v>
          </cell>
          <cell r="AE54">
            <v>0.16088570176665862</v>
          </cell>
          <cell r="AF54">
            <v>0.33895891558915692</v>
          </cell>
          <cell r="AG54">
            <v>0.43787881344709539</v>
          </cell>
          <cell r="AH54">
            <v>0.11876890303140973</v>
          </cell>
          <cell r="AI54">
            <v>0.54169901597991288</v>
          </cell>
          <cell r="AJ54">
            <v>0.10773224189617309</v>
          </cell>
          <cell r="AK54">
            <v>3.4568887227514222E-2</v>
          </cell>
          <cell r="AL54">
            <v>7.3163354668658864E-2</v>
          </cell>
          <cell r="AM54">
            <v>0.72376813378419325</v>
          </cell>
          <cell r="AN54">
            <v>1</v>
          </cell>
          <cell r="AO54">
            <v>1</v>
          </cell>
          <cell r="AP54">
            <v>0.99999999999999989</v>
          </cell>
          <cell r="AQ54">
            <v>6534552377</v>
          </cell>
          <cell r="AR54">
            <v>6385240674</v>
          </cell>
          <cell r="AS54">
            <v>6233991497</v>
          </cell>
          <cell r="AT54">
            <v>6098521279</v>
          </cell>
          <cell r="AU54">
            <v>6018291091</v>
          </cell>
          <cell r="AV54">
            <v>5797873831</v>
          </cell>
          <cell r="AW54">
            <v>5663284680</v>
          </cell>
          <cell r="AX54">
            <v>5508799112</v>
          </cell>
          <cell r="AY54">
            <v>5405746496</v>
          </cell>
          <cell r="AZ54">
            <v>5216455108</v>
          </cell>
          <cell r="BA54">
            <v>5185805074</v>
          </cell>
          <cell r="BB54">
            <v>4972082036</v>
          </cell>
          <cell r="BC54">
            <v>4809995893</v>
          </cell>
          <cell r="BD54">
            <v>4813759614</v>
          </cell>
          <cell r="BE54">
            <v>4634502440</v>
          </cell>
          <cell r="BF54">
            <v>4316544802</v>
          </cell>
          <cell r="BG54">
            <v>3971216582</v>
          </cell>
          <cell r="BH54">
            <v>4348797885</v>
          </cell>
          <cell r="BI54">
            <v>4010760709</v>
          </cell>
          <cell r="BJ54">
            <v>3828579689</v>
          </cell>
          <cell r="BK54">
            <v>3810113858</v>
          </cell>
          <cell r="BL54">
            <v>3787939032</v>
          </cell>
          <cell r="BM54">
            <v>3718328587</v>
          </cell>
          <cell r="BN54">
            <v>3614256609</v>
          </cell>
          <cell r="BO54">
            <v>3505329838</v>
          </cell>
          <cell r="BP54">
            <v>3543749847</v>
          </cell>
          <cell r="BQ54">
            <v>3437789852</v>
          </cell>
          <cell r="BR54">
            <v>3325278228</v>
          </cell>
          <cell r="BS54">
            <v>3295667304</v>
          </cell>
          <cell r="BT54">
            <v>3187533317</v>
          </cell>
          <cell r="BU54">
            <v>3154245533</v>
          </cell>
          <cell r="BV54">
            <v>2973920174</v>
          </cell>
          <cell r="BW54">
            <v>2863023794</v>
          </cell>
          <cell r="BX54">
            <v>2724462999</v>
          </cell>
          <cell r="BY54">
            <v>2624486759</v>
          </cell>
          <cell r="BZ54">
            <v>2502841147</v>
          </cell>
          <cell r="CA54">
            <v>2433495538</v>
          </cell>
          <cell r="CB54">
            <v>912973826</v>
          </cell>
          <cell r="CC54">
            <v>907877468</v>
          </cell>
          <cell r="CD54">
            <v>880887178</v>
          </cell>
          <cell r="CE54">
            <v>896499150</v>
          </cell>
          <cell r="CF54">
            <v>893844637</v>
          </cell>
          <cell r="CG54">
            <v>869920537</v>
          </cell>
          <cell r="CH54">
            <v>841471120</v>
          </cell>
          <cell r="CI54">
            <v>817116577</v>
          </cell>
          <cell r="CJ54">
            <v>807463900</v>
          </cell>
          <cell r="CK54">
            <v>783669526</v>
          </cell>
          <cell r="CL54">
            <v>762970940</v>
          </cell>
          <cell r="CM54">
            <v>745822239</v>
          </cell>
          <cell r="CN54">
            <v>728517618</v>
          </cell>
          <cell r="CO54">
            <v>733913548</v>
          </cell>
          <cell r="CP54">
            <v>652111456</v>
          </cell>
          <cell r="CQ54">
            <v>683469643</v>
          </cell>
          <cell r="CR54">
            <v>621682040</v>
          </cell>
          <cell r="CS54">
            <v>640607064</v>
          </cell>
          <cell r="CT54">
            <v>601342860</v>
          </cell>
          <cell r="CU54">
            <v>605028951</v>
          </cell>
          <cell r="CV54">
            <v>616240724</v>
          </cell>
          <cell r="CW54">
            <v>605814930</v>
          </cell>
          <cell r="CX54">
            <v>579790864</v>
          </cell>
          <cell r="CY54">
            <v>597340172</v>
          </cell>
          <cell r="CZ54">
            <v>561821153</v>
          </cell>
          <cell r="DA54">
            <v>557486831</v>
          </cell>
          <cell r="DB54">
            <v>530770439</v>
          </cell>
          <cell r="DC54">
            <v>513140413</v>
          </cell>
          <cell r="DD54">
            <v>507395372</v>
          </cell>
          <cell r="DE54">
            <v>491686154</v>
          </cell>
          <cell r="DF54">
            <v>488043270</v>
          </cell>
          <cell r="DG54">
            <v>477867067</v>
          </cell>
          <cell r="DH54">
            <v>452538251</v>
          </cell>
          <cell r="DI54">
            <v>452111779</v>
          </cell>
          <cell r="DJ54">
            <v>439822307</v>
          </cell>
          <cell r="DK54">
            <v>411596767</v>
          </cell>
          <cell r="DL54">
            <v>395141595</v>
          </cell>
          <cell r="DM54">
            <v>0</v>
          </cell>
          <cell r="DN54">
            <v>190077182</v>
          </cell>
          <cell r="DO54">
            <v>370690431</v>
          </cell>
          <cell r="DP54">
            <v>0</v>
          </cell>
          <cell r="DQ54">
            <v>560767613</v>
          </cell>
          <cell r="DR54">
            <v>245548257</v>
          </cell>
          <cell r="DS54">
            <v>228200090</v>
          </cell>
          <cell r="DT54">
            <v>193067225</v>
          </cell>
          <cell r="DU54">
            <v>421267315</v>
          </cell>
          <cell r="DV54">
            <v>177222268</v>
          </cell>
          <cell r="DW54">
            <v>3318749526</v>
          </cell>
        </row>
        <row r="55">
          <cell r="C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</row>
        <row r="57">
          <cell r="B57" t="str">
            <v>Dec 2022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6</v>
          </cell>
          <cell r="G57">
            <v>8</v>
          </cell>
          <cell r="H57">
            <v>6</v>
          </cell>
          <cell r="I57">
            <v>9</v>
          </cell>
          <cell r="J57">
            <v>9</v>
          </cell>
          <cell r="K57">
            <v>9</v>
          </cell>
          <cell r="L57" t="e">
            <v>#N/A</v>
          </cell>
          <cell r="M57">
            <v>8</v>
          </cell>
          <cell r="N57"/>
          <cell r="O57"/>
          <cell r="P57"/>
          <cell r="Q57"/>
          <cell r="R57"/>
          <cell r="S57"/>
          <cell r="T57"/>
          <cell r="U57"/>
          <cell r="V57" t="e">
            <v>#N/A</v>
          </cell>
          <cell r="W57">
            <v>8</v>
          </cell>
          <cell r="X57">
            <v>8</v>
          </cell>
          <cell r="Y57">
            <v>8</v>
          </cell>
          <cell r="Z57">
            <v>6</v>
          </cell>
          <cell r="AA57">
            <v>9</v>
          </cell>
          <cell r="AB57">
            <v>9</v>
          </cell>
          <cell r="AC57">
            <v>9</v>
          </cell>
          <cell r="AD57">
            <v>1</v>
          </cell>
          <cell r="AE57">
            <v>1</v>
          </cell>
          <cell r="AF57">
            <v>8</v>
          </cell>
          <cell r="AG57">
            <v>4</v>
          </cell>
          <cell r="AH57">
            <v>8</v>
          </cell>
          <cell r="AI57">
            <v>8</v>
          </cell>
          <cell r="AJ57">
            <v>9</v>
          </cell>
          <cell r="AK57">
            <v>9</v>
          </cell>
          <cell r="AL57">
            <v>9</v>
          </cell>
          <cell r="AM57">
            <v>7</v>
          </cell>
          <cell r="AN57">
            <v>9</v>
          </cell>
          <cell r="AO57">
            <v>7</v>
          </cell>
          <cell r="AP57">
            <v>9</v>
          </cell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</row>
        <row r="58">
          <cell r="B58" t="str">
            <v>Sep 2022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6</v>
          </cell>
          <cell r="G58">
            <v>8</v>
          </cell>
          <cell r="H58">
            <v>5</v>
          </cell>
          <cell r="I58">
            <v>9</v>
          </cell>
          <cell r="J58">
            <v>9</v>
          </cell>
          <cell r="K58">
            <v>9</v>
          </cell>
          <cell r="L58" t="e">
            <v>#N/A</v>
          </cell>
          <cell r="M58"/>
          <cell r="N58">
            <v>7</v>
          </cell>
          <cell r="O58"/>
          <cell r="P58"/>
          <cell r="Q58"/>
          <cell r="R58"/>
          <cell r="S58"/>
          <cell r="T58"/>
          <cell r="U58"/>
          <cell r="V58" t="e">
            <v>#N/A</v>
          </cell>
          <cell r="W58">
            <v>8</v>
          </cell>
          <cell r="X58">
            <v>8</v>
          </cell>
          <cell r="Y58">
            <v>8</v>
          </cell>
          <cell r="Z58">
            <v>5</v>
          </cell>
          <cell r="AA58">
            <v>9</v>
          </cell>
          <cell r="AB58">
            <v>9</v>
          </cell>
          <cell r="AC58">
            <v>9</v>
          </cell>
          <cell r="AD58">
            <v>2</v>
          </cell>
          <cell r="AE58">
            <v>1</v>
          </cell>
          <cell r="AF58">
            <v>9</v>
          </cell>
          <cell r="AG58">
            <v>4</v>
          </cell>
          <cell r="AH58">
            <v>8</v>
          </cell>
          <cell r="AI58">
            <v>9</v>
          </cell>
          <cell r="AJ58">
            <v>9</v>
          </cell>
          <cell r="AK58">
            <v>9</v>
          </cell>
          <cell r="AL58">
            <v>9</v>
          </cell>
          <cell r="AM58">
            <v>7</v>
          </cell>
          <cell r="AN58">
            <v>9</v>
          </cell>
          <cell r="AO58">
            <v>8</v>
          </cell>
          <cell r="AP58">
            <v>9</v>
          </cell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</row>
        <row r="59">
          <cell r="B59" t="str">
            <v>Jun 2022 (Ranking out of 9 banks)</v>
          </cell>
          <cell r="C59">
            <v>7</v>
          </cell>
          <cell r="D59">
            <v>8</v>
          </cell>
          <cell r="E59">
            <v>8</v>
          </cell>
          <cell r="F59">
            <v>5</v>
          </cell>
          <cell r="G59">
            <v>7</v>
          </cell>
          <cell r="H59">
            <v>5</v>
          </cell>
          <cell r="I59">
            <v>9</v>
          </cell>
          <cell r="J59">
            <v>9</v>
          </cell>
          <cell r="K59">
            <v>9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/>
          <cell r="S59"/>
          <cell r="T59"/>
          <cell r="U59"/>
          <cell r="V59" t="e">
            <v>#N/A</v>
          </cell>
          <cell r="W59">
            <v>7</v>
          </cell>
          <cell r="X59">
            <v>8</v>
          </cell>
          <cell r="Y59">
            <v>8</v>
          </cell>
          <cell r="Z59">
            <v>5</v>
          </cell>
          <cell r="AA59">
            <v>9</v>
          </cell>
          <cell r="AB59">
            <v>9</v>
          </cell>
          <cell r="AC59">
            <v>9</v>
          </cell>
          <cell r="AD59">
            <v>1</v>
          </cell>
          <cell r="AE59">
            <v>1</v>
          </cell>
          <cell r="AF59">
            <v>9</v>
          </cell>
          <cell r="AG59">
            <v>5</v>
          </cell>
          <cell r="AH59">
            <v>8</v>
          </cell>
          <cell r="AI59">
            <v>8</v>
          </cell>
          <cell r="AJ59">
            <v>9</v>
          </cell>
          <cell r="AK59">
            <v>9</v>
          </cell>
          <cell r="AL59">
            <v>9</v>
          </cell>
          <cell r="AM59">
            <v>7</v>
          </cell>
          <cell r="AN59">
            <v>9</v>
          </cell>
          <cell r="AO59">
            <v>5</v>
          </cell>
          <cell r="AP59">
            <v>9</v>
          </cell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</row>
        <row r="60">
          <cell r="B60" t="str">
            <v>Mar 2022 (Ranking out of 9 banks)</v>
          </cell>
          <cell r="C60">
            <v>7</v>
          </cell>
          <cell r="D60">
            <v>7</v>
          </cell>
          <cell r="E60">
            <v>7</v>
          </cell>
          <cell r="F60">
            <v>8</v>
          </cell>
          <cell r="G60">
            <v>7</v>
          </cell>
          <cell r="H60">
            <v>10</v>
          </cell>
          <cell r="I60">
            <v>9</v>
          </cell>
          <cell r="J60">
            <v>9</v>
          </cell>
          <cell r="K60">
            <v>9</v>
          </cell>
          <cell r="L60">
            <v>1</v>
          </cell>
          <cell r="M60"/>
          <cell r="N60"/>
          <cell r="O60"/>
          <cell r="P60">
            <v>7</v>
          </cell>
          <cell r="Q60"/>
          <cell r="R60"/>
          <cell r="S60"/>
          <cell r="T60"/>
          <cell r="U60"/>
          <cell r="V60">
            <v>1</v>
          </cell>
          <cell r="W60">
            <v>7</v>
          </cell>
          <cell r="X60">
            <v>7</v>
          </cell>
          <cell r="Y60">
            <v>7</v>
          </cell>
          <cell r="Z60">
            <v>10</v>
          </cell>
          <cell r="AA60">
            <v>9</v>
          </cell>
          <cell r="AB60">
            <v>9</v>
          </cell>
          <cell r="AC60">
            <v>9</v>
          </cell>
          <cell r="AD60">
            <v>9</v>
          </cell>
          <cell r="AE60">
            <v>9</v>
          </cell>
          <cell r="AF60">
            <v>9</v>
          </cell>
          <cell r="AG60">
            <v>10</v>
          </cell>
          <cell r="AH60">
            <v>5</v>
          </cell>
          <cell r="AI60">
            <v>9</v>
          </cell>
          <cell r="AJ60">
            <v>9</v>
          </cell>
          <cell r="AK60">
            <v>9</v>
          </cell>
          <cell r="AL60">
            <v>9</v>
          </cell>
          <cell r="AM60">
            <v>3</v>
          </cell>
          <cell r="AN60">
            <v>9</v>
          </cell>
          <cell r="AO60">
            <v>3</v>
          </cell>
          <cell r="AP60">
            <v>9</v>
          </cell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</row>
        <row r="61">
          <cell r="B61" t="str">
            <v>Dec 2021 (Ranking out of 9 banks)</v>
          </cell>
          <cell r="C61">
            <v>7</v>
          </cell>
          <cell r="D61">
            <v>8</v>
          </cell>
          <cell r="E61">
            <v>9</v>
          </cell>
          <cell r="F61">
            <v>5</v>
          </cell>
          <cell r="G61">
            <v>6</v>
          </cell>
          <cell r="H61">
            <v>5</v>
          </cell>
          <cell r="I61">
            <v>8</v>
          </cell>
          <cell r="J61">
            <v>8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/>
          <cell r="S61"/>
          <cell r="T61"/>
          <cell r="U61"/>
          <cell r="V61" t="e">
            <v>#N/A</v>
          </cell>
          <cell r="W61">
            <v>7</v>
          </cell>
          <cell r="X61">
            <v>8</v>
          </cell>
          <cell r="Y61">
            <v>9</v>
          </cell>
          <cell r="Z61">
            <v>5</v>
          </cell>
          <cell r="AA61">
            <v>9</v>
          </cell>
          <cell r="AB61">
            <v>9</v>
          </cell>
          <cell r="AC61">
            <v>9</v>
          </cell>
          <cell r="AD61">
            <v>2</v>
          </cell>
          <cell r="AE61">
            <v>1</v>
          </cell>
          <cell r="AF61">
            <v>9</v>
          </cell>
          <cell r="AG61">
            <v>4</v>
          </cell>
          <cell r="AH61">
            <v>9</v>
          </cell>
          <cell r="AI61">
            <v>9</v>
          </cell>
          <cell r="AJ61">
            <v>9</v>
          </cell>
          <cell r="AK61">
            <v>9</v>
          </cell>
          <cell r="AL61">
            <v>9</v>
          </cell>
          <cell r="AM61">
            <v>7</v>
          </cell>
          <cell r="AN61">
            <v>9</v>
          </cell>
          <cell r="AO61">
            <v>7</v>
          </cell>
          <cell r="AP61">
            <v>9</v>
          </cell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</row>
        <row r="62">
          <cell r="B62" t="str">
            <v>Sep 2021 (Ranking out of 9 banks)</v>
          </cell>
          <cell r="C62">
            <v>7</v>
          </cell>
          <cell r="D62">
            <v>8</v>
          </cell>
          <cell r="E62">
            <v>7</v>
          </cell>
          <cell r="F62">
            <v>5</v>
          </cell>
          <cell r="G62">
            <v>6</v>
          </cell>
          <cell r="H62">
            <v>5</v>
          </cell>
          <cell r="I62">
            <v>9</v>
          </cell>
          <cell r="J62">
            <v>8</v>
          </cell>
          <cell r="K62">
            <v>9</v>
          </cell>
          <cell r="L62" t="e">
            <v>#N/A</v>
          </cell>
          <cell r="M62"/>
          <cell r="N62"/>
          <cell r="O62"/>
          <cell r="P62"/>
          <cell r="Q62"/>
          <cell r="R62">
            <v>7</v>
          </cell>
          <cell r="S62"/>
          <cell r="T62"/>
          <cell r="U62"/>
          <cell r="V62" t="e">
            <v>#N/A</v>
          </cell>
          <cell r="W62">
            <v>7</v>
          </cell>
          <cell r="X62">
            <v>8</v>
          </cell>
          <cell r="Y62">
            <v>7</v>
          </cell>
          <cell r="Z62"/>
          <cell r="AA62">
            <v>9</v>
          </cell>
          <cell r="AB62">
            <v>9</v>
          </cell>
          <cell r="AC62">
            <v>9</v>
          </cell>
          <cell r="AD62">
            <v>1</v>
          </cell>
          <cell r="AE62">
            <v>1</v>
          </cell>
          <cell r="AF62">
            <v>9</v>
          </cell>
          <cell r="AG62">
            <v>3</v>
          </cell>
          <cell r="AH62">
            <v>8</v>
          </cell>
          <cell r="AI62">
            <v>9</v>
          </cell>
          <cell r="AJ62">
            <v>9</v>
          </cell>
          <cell r="AK62">
            <v>9</v>
          </cell>
          <cell r="AL62">
            <v>9</v>
          </cell>
          <cell r="AM62">
            <v>7</v>
          </cell>
          <cell r="AN62">
            <v>9</v>
          </cell>
          <cell r="AO62">
            <v>7</v>
          </cell>
          <cell r="AP62">
            <v>7</v>
          </cell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</row>
        <row r="63">
          <cell r="B63" t="str">
            <v>Jun 2021 (Ranking out of 9 banks)</v>
          </cell>
          <cell r="C63">
            <v>8</v>
          </cell>
          <cell r="D63">
            <v>8</v>
          </cell>
          <cell r="E63">
            <v>8</v>
          </cell>
          <cell r="F63">
            <v>5</v>
          </cell>
          <cell r="G63">
            <v>6</v>
          </cell>
          <cell r="H63">
            <v>5</v>
          </cell>
          <cell r="I63">
            <v>9</v>
          </cell>
          <cell r="J63">
            <v>8</v>
          </cell>
          <cell r="K63">
            <v>9</v>
          </cell>
          <cell r="L63" t="e">
            <v>#N/A</v>
          </cell>
          <cell r="M63"/>
          <cell r="N63"/>
          <cell r="O63"/>
          <cell r="P63"/>
          <cell r="Q63"/>
          <cell r="R63"/>
          <cell r="S63">
            <v>7</v>
          </cell>
          <cell r="T63"/>
          <cell r="U63"/>
          <cell r="V63" t="e">
            <v>#N/A</v>
          </cell>
          <cell r="W63">
            <v>8</v>
          </cell>
          <cell r="X63">
            <v>8</v>
          </cell>
          <cell r="Y63">
            <v>8</v>
          </cell>
          <cell r="Z63"/>
          <cell r="AA63">
            <v>9</v>
          </cell>
          <cell r="AB63">
            <v>9</v>
          </cell>
          <cell r="AC63">
            <v>9</v>
          </cell>
          <cell r="AD63">
            <v>1</v>
          </cell>
          <cell r="AE63">
            <v>1</v>
          </cell>
          <cell r="AF63">
            <v>9</v>
          </cell>
          <cell r="AG63">
            <v>1</v>
          </cell>
          <cell r="AH63">
            <v>6</v>
          </cell>
          <cell r="AI63">
            <v>9</v>
          </cell>
          <cell r="AJ63">
            <v>9</v>
          </cell>
          <cell r="AK63">
            <v>9</v>
          </cell>
          <cell r="AL63">
            <v>9</v>
          </cell>
          <cell r="AM63">
            <v>7</v>
          </cell>
          <cell r="AN63">
            <v>9</v>
          </cell>
          <cell r="AO63">
            <v>5</v>
          </cell>
          <cell r="AP63">
            <v>8</v>
          </cell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</row>
        <row r="64">
          <cell r="B64" t="str">
            <v>Mar 2021 (Ranking out of 9 banks)</v>
          </cell>
          <cell r="C64">
            <v>8</v>
          </cell>
          <cell r="D64">
            <v>7</v>
          </cell>
          <cell r="E64">
            <v>9</v>
          </cell>
          <cell r="F64">
            <v>5</v>
          </cell>
          <cell r="G64">
            <v>6</v>
          </cell>
          <cell r="H64">
            <v>5</v>
          </cell>
          <cell r="I64">
            <v>8</v>
          </cell>
          <cell r="J64">
            <v>8</v>
          </cell>
          <cell r="K64">
            <v>8</v>
          </cell>
          <cell r="L64" t="e">
            <v>#N/A</v>
          </cell>
          <cell r="M64"/>
          <cell r="N64"/>
          <cell r="O64"/>
          <cell r="P64"/>
          <cell r="Q64"/>
          <cell r="R64"/>
          <cell r="S64"/>
          <cell r="T64">
            <v>7</v>
          </cell>
          <cell r="U64"/>
          <cell r="V64" t="e">
            <v>#N/A</v>
          </cell>
          <cell r="W64">
            <v>8</v>
          </cell>
          <cell r="X64">
            <v>7</v>
          </cell>
          <cell r="Y64">
            <v>9</v>
          </cell>
          <cell r="Z64"/>
          <cell r="AA64">
            <v>8</v>
          </cell>
          <cell r="AB64">
            <v>8</v>
          </cell>
          <cell r="AC64">
            <v>8</v>
          </cell>
          <cell r="AD64">
            <v>1</v>
          </cell>
          <cell r="AE64">
            <v>1</v>
          </cell>
          <cell r="AF64">
            <v>9</v>
          </cell>
          <cell r="AG64">
            <v>1</v>
          </cell>
          <cell r="AH64">
            <v>5</v>
          </cell>
          <cell r="AI64">
            <v>8</v>
          </cell>
          <cell r="AJ64">
            <v>9</v>
          </cell>
          <cell r="AK64">
            <v>9</v>
          </cell>
          <cell r="AL64">
            <v>9</v>
          </cell>
          <cell r="AM64">
            <v>5</v>
          </cell>
          <cell r="AN64">
            <v>8</v>
          </cell>
          <cell r="AO64">
            <v>5</v>
          </cell>
          <cell r="AP64">
            <v>8</v>
          </cell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</row>
        <row r="65">
          <cell r="B65" t="str">
            <v>Dec 2020 (Ranking out of 9 banks)</v>
          </cell>
          <cell r="C65">
            <v>8</v>
          </cell>
          <cell r="D65">
            <v>7</v>
          </cell>
          <cell r="E65">
            <v>9</v>
          </cell>
          <cell r="F65">
            <v>5</v>
          </cell>
          <cell r="G65">
            <v>6</v>
          </cell>
          <cell r="H65">
            <v>5</v>
          </cell>
          <cell r="I65">
            <v>8</v>
          </cell>
          <cell r="J65">
            <v>8</v>
          </cell>
          <cell r="K65">
            <v>9</v>
          </cell>
          <cell r="L65" t="e">
            <v>#N/A</v>
          </cell>
          <cell r="M65"/>
          <cell r="N65"/>
          <cell r="O65"/>
          <cell r="P65"/>
          <cell r="Q65"/>
          <cell r="R65"/>
          <cell r="S65"/>
          <cell r="T65"/>
          <cell r="U65">
            <v>7</v>
          </cell>
          <cell r="V65" t="e">
            <v>#N/A</v>
          </cell>
          <cell r="W65">
            <v>8</v>
          </cell>
          <cell r="X65">
            <v>7</v>
          </cell>
          <cell r="Y65">
            <v>9</v>
          </cell>
          <cell r="Z65"/>
          <cell r="AA65">
            <v>9</v>
          </cell>
          <cell r="AB65">
            <v>9</v>
          </cell>
          <cell r="AC65">
            <v>8</v>
          </cell>
          <cell r="AD65">
            <v>1</v>
          </cell>
          <cell r="AE65">
            <v>1</v>
          </cell>
          <cell r="AF65">
            <v>9</v>
          </cell>
          <cell r="AG65">
            <v>5</v>
          </cell>
          <cell r="AH65">
            <v>6</v>
          </cell>
          <cell r="AI65">
            <v>8</v>
          </cell>
          <cell r="AJ65">
            <v>9</v>
          </cell>
          <cell r="AK65">
            <v>9</v>
          </cell>
          <cell r="AL65">
            <v>9</v>
          </cell>
          <cell r="AM65">
            <v>4</v>
          </cell>
          <cell r="AN65">
            <v>8</v>
          </cell>
          <cell r="AO65">
            <v>5</v>
          </cell>
          <cell r="AP65">
            <v>8</v>
          </cell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</row>
        <row r="66"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</row>
        <row r="67">
          <cell r="B67" t="str">
            <v>Dec 2022 (Ranking out of 39 banks)</v>
          </cell>
          <cell r="C67">
            <v>8</v>
          </cell>
          <cell r="D67">
            <v>8</v>
          </cell>
          <cell r="E67">
            <v>8</v>
          </cell>
          <cell r="F67">
            <v>6</v>
          </cell>
          <cell r="G67">
            <v>8</v>
          </cell>
          <cell r="H67">
            <v>6</v>
          </cell>
          <cell r="I67">
            <v>9</v>
          </cell>
          <cell r="J67">
            <v>10</v>
          </cell>
          <cell r="K67">
            <v>11</v>
          </cell>
          <cell r="L67">
            <v>0</v>
          </cell>
          <cell r="M67">
            <v>8</v>
          </cell>
          <cell r="N67"/>
          <cell r="O67"/>
          <cell r="P67"/>
          <cell r="Q67"/>
          <cell r="R67"/>
          <cell r="S67"/>
          <cell r="T67"/>
          <cell r="U67"/>
          <cell r="V67" t="e">
            <v>#REF!</v>
          </cell>
          <cell r="W67">
            <v>8</v>
          </cell>
          <cell r="X67">
            <v>8</v>
          </cell>
          <cell r="Y67">
            <v>8</v>
          </cell>
          <cell r="Z67">
            <v>6</v>
          </cell>
          <cell r="AA67">
            <v>11</v>
          </cell>
          <cell r="AB67">
            <v>23</v>
          </cell>
          <cell r="AC67">
            <v>22</v>
          </cell>
          <cell r="AD67">
            <v>14</v>
          </cell>
          <cell r="AE67">
            <v>14</v>
          </cell>
          <cell r="AF67">
            <v>21</v>
          </cell>
          <cell r="AG67">
            <v>10</v>
          </cell>
          <cell r="AH67">
            <v>24</v>
          </cell>
          <cell r="AI67">
            <v>28</v>
          </cell>
          <cell r="AJ67">
            <v>34</v>
          </cell>
          <cell r="AK67">
            <v>18</v>
          </cell>
          <cell r="AL67">
            <v>33</v>
          </cell>
          <cell r="AM67">
            <v>19</v>
          </cell>
          <cell r="AN67">
            <v>9</v>
          </cell>
          <cell r="AO67">
            <v>8</v>
          </cell>
          <cell r="AP67">
            <v>10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</row>
        <row r="68">
          <cell r="B68" t="str">
            <v>Sep 2022 (Ranking out of 39 banks)</v>
          </cell>
          <cell r="C68">
            <v>8</v>
          </cell>
          <cell r="D68">
            <v>8</v>
          </cell>
          <cell r="E68">
            <v>8</v>
          </cell>
          <cell r="F68">
            <v>6</v>
          </cell>
          <cell r="G68">
            <v>8</v>
          </cell>
          <cell r="H68">
            <v>5</v>
          </cell>
          <cell r="I68">
            <v>9</v>
          </cell>
          <cell r="J68">
            <v>10</v>
          </cell>
          <cell r="K68">
            <v>10</v>
          </cell>
          <cell r="L68" t="e">
            <v>#N/A</v>
          </cell>
          <cell r="M68"/>
          <cell r="N68">
            <v>7</v>
          </cell>
          <cell r="O68"/>
          <cell r="P68"/>
          <cell r="Q68"/>
          <cell r="R68"/>
          <cell r="S68"/>
          <cell r="T68"/>
          <cell r="U68"/>
          <cell r="V68" t="e">
            <v>#REF!</v>
          </cell>
          <cell r="W68">
            <v>8</v>
          </cell>
          <cell r="X68">
            <v>8</v>
          </cell>
          <cell r="Y68">
            <v>8</v>
          </cell>
          <cell r="Z68">
            <v>5</v>
          </cell>
          <cell r="AA68">
            <v>10</v>
          </cell>
          <cell r="AB68">
            <v>20</v>
          </cell>
          <cell r="AC68">
            <v>19</v>
          </cell>
          <cell r="AD68">
            <v>14</v>
          </cell>
          <cell r="AE68">
            <v>14</v>
          </cell>
          <cell r="AF68">
            <v>23</v>
          </cell>
          <cell r="AG68">
            <v>8</v>
          </cell>
          <cell r="AH68">
            <v>25</v>
          </cell>
          <cell r="AI68">
            <v>31</v>
          </cell>
          <cell r="AJ68">
            <v>35</v>
          </cell>
          <cell r="AK68">
            <v>21</v>
          </cell>
          <cell r="AL68">
            <v>33</v>
          </cell>
          <cell r="AM68">
            <v>18</v>
          </cell>
          <cell r="AN68">
            <v>9</v>
          </cell>
          <cell r="AO68">
            <v>10</v>
          </cell>
          <cell r="AP68">
            <v>10</v>
          </cell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</row>
        <row r="69">
          <cell r="B69" t="str">
            <v>Jun 2022 (Ranking out of 39 banks)</v>
          </cell>
          <cell r="C69">
            <v>7</v>
          </cell>
          <cell r="D69">
            <v>8</v>
          </cell>
          <cell r="E69">
            <v>9</v>
          </cell>
          <cell r="F69">
            <v>5</v>
          </cell>
          <cell r="G69">
            <v>6</v>
          </cell>
          <cell r="H69">
            <v>5</v>
          </cell>
          <cell r="I69">
            <v>9</v>
          </cell>
          <cell r="J69">
            <v>9</v>
          </cell>
          <cell r="K69">
            <v>8</v>
          </cell>
          <cell r="L69" t="e">
            <v>#REF!</v>
          </cell>
          <cell r="M69"/>
          <cell r="N69"/>
          <cell r="O69">
            <v>7</v>
          </cell>
          <cell r="P69"/>
          <cell r="Q69"/>
          <cell r="R69"/>
          <cell r="S69"/>
          <cell r="T69"/>
          <cell r="U69"/>
          <cell r="V69" t="e">
            <v>#REF!</v>
          </cell>
          <cell r="W69">
            <v>7</v>
          </cell>
          <cell r="X69">
            <v>8</v>
          </cell>
          <cell r="Y69">
            <v>9</v>
          </cell>
          <cell r="Z69">
            <v>5</v>
          </cell>
          <cell r="AA69">
            <v>8</v>
          </cell>
          <cell r="AB69">
            <v>17</v>
          </cell>
          <cell r="AC69">
            <v>18</v>
          </cell>
          <cell r="AD69">
            <v>13</v>
          </cell>
          <cell r="AE69">
            <v>12</v>
          </cell>
          <cell r="AF69">
            <v>26</v>
          </cell>
          <cell r="AG69">
            <v>7</v>
          </cell>
          <cell r="AH69">
            <v>25</v>
          </cell>
          <cell r="AI69">
            <v>33</v>
          </cell>
          <cell r="AJ69">
            <v>33</v>
          </cell>
          <cell r="AK69">
            <v>21</v>
          </cell>
          <cell r="AL69">
            <v>31</v>
          </cell>
          <cell r="AM69">
            <v>19</v>
          </cell>
          <cell r="AN69">
            <v>9</v>
          </cell>
          <cell r="AO69">
            <v>5</v>
          </cell>
          <cell r="AP69">
            <v>8</v>
          </cell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</row>
        <row r="70">
          <cell r="B70" t="str">
            <v>Mar 2022 (Ranking out of 39 banks)</v>
          </cell>
          <cell r="C70">
            <v>7</v>
          </cell>
          <cell r="D70">
            <v>4.1184820000000002</v>
          </cell>
          <cell r="E70">
            <v>9</v>
          </cell>
          <cell r="F70">
            <v>4</v>
          </cell>
          <cell r="G70">
            <v>4</v>
          </cell>
          <cell r="H70">
            <v>3</v>
          </cell>
          <cell r="I70">
            <v>8.271096</v>
          </cell>
          <cell r="J70">
            <v>8</v>
          </cell>
          <cell r="K70">
            <v>8</v>
          </cell>
          <cell r="L70" t="e">
            <v>#REF!</v>
          </cell>
          <cell r="M70"/>
          <cell r="N70"/>
          <cell r="O70"/>
          <cell r="P70">
            <v>7</v>
          </cell>
          <cell r="Q70"/>
          <cell r="R70"/>
          <cell r="S70"/>
          <cell r="T70"/>
          <cell r="U70"/>
          <cell r="V70" t="e">
            <v>#REF!</v>
          </cell>
          <cell r="W70">
            <v>7</v>
          </cell>
          <cell r="X70">
            <v>8</v>
          </cell>
          <cell r="Y70">
            <v>9</v>
          </cell>
          <cell r="Z70">
            <v>5</v>
          </cell>
          <cell r="AA70">
            <v>11</v>
          </cell>
          <cell r="AB70">
            <v>28</v>
          </cell>
          <cell r="AC70">
            <v>25</v>
          </cell>
          <cell r="AD70">
            <v>13</v>
          </cell>
          <cell r="AE70">
            <v>12</v>
          </cell>
          <cell r="AF70">
            <v>24</v>
          </cell>
          <cell r="AG70">
            <v>12</v>
          </cell>
          <cell r="AH70">
            <v>13</v>
          </cell>
          <cell r="AI70">
            <v>34</v>
          </cell>
          <cell r="AJ70">
            <v>35</v>
          </cell>
          <cell r="AK70">
            <v>19</v>
          </cell>
          <cell r="AL70">
            <v>33</v>
          </cell>
          <cell r="AM70">
            <v>19</v>
          </cell>
          <cell r="AN70">
            <v>9</v>
          </cell>
          <cell r="AO70">
            <v>7</v>
          </cell>
          <cell r="AP70">
            <v>9</v>
          </cell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</row>
        <row r="71">
          <cell r="B71" t="str">
            <v>Dec 2021 (Ranking out of 38 banks)</v>
          </cell>
          <cell r="C71">
            <v>7</v>
          </cell>
          <cell r="D71">
            <v>8</v>
          </cell>
          <cell r="E71">
            <v>9</v>
          </cell>
          <cell r="F71">
            <v>5</v>
          </cell>
          <cell r="G71">
            <v>6</v>
          </cell>
          <cell r="H71">
            <v>5</v>
          </cell>
          <cell r="I71">
            <v>8</v>
          </cell>
          <cell r="J71">
            <v>9</v>
          </cell>
          <cell r="K71">
            <v>11</v>
          </cell>
          <cell r="L71" t="e">
            <v>#REF!</v>
          </cell>
          <cell r="M71"/>
          <cell r="N71"/>
          <cell r="O71"/>
          <cell r="P71"/>
          <cell r="Q71">
            <v>7</v>
          </cell>
          <cell r="R71"/>
          <cell r="S71"/>
          <cell r="T71"/>
          <cell r="U71"/>
          <cell r="V71" t="e">
            <v>#REF!</v>
          </cell>
          <cell r="W71">
            <v>7</v>
          </cell>
          <cell r="X71">
            <v>8</v>
          </cell>
          <cell r="Y71">
            <v>9</v>
          </cell>
          <cell r="Z71">
            <v>5</v>
          </cell>
          <cell r="AA71">
            <v>11</v>
          </cell>
          <cell r="AB71">
            <v>28</v>
          </cell>
          <cell r="AC71">
            <v>25</v>
          </cell>
          <cell r="AD71">
            <v>13</v>
          </cell>
          <cell r="AE71">
            <v>12</v>
          </cell>
          <cell r="AF71">
            <v>24</v>
          </cell>
          <cell r="AG71">
            <v>12</v>
          </cell>
          <cell r="AH71">
            <v>13</v>
          </cell>
          <cell r="AI71">
            <v>34</v>
          </cell>
          <cell r="AJ71">
            <v>35</v>
          </cell>
          <cell r="AK71">
            <v>19</v>
          </cell>
          <cell r="AL71">
            <v>33</v>
          </cell>
          <cell r="AM71">
            <v>19</v>
          </cell>
          <cell r="AN71">
            <v>9</v>
          </cell>
          <cell r="AO71">
            <v>7</v>
          </cell>
          <cell r="AP71">
            <v>9</v>
          </cell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</row>
        <row r="72">
          <cell r="B72" t="str">
            <v>Sep 2021 (Ranking out of 39 banks)</v>
          </cell>
          <cell r="C72">
            <v>7</v>
          </cell>
          <cell r="D72">
            <v>8</v>
          </cell>
          <cell r="E72">
            <v>7</v>
          </cell>
          <cell r="F72">
            <v>5</v>
          </cell>
          <cell r="G72">
            <v>6</v>
          </cell>
          <cell r="H72">
            <v>5</v>
          </cell>
          <cell r="I72">
            <v>9</v>
          </cell>
          <cell r="J72">
            <v>9</v>
          </cell>
          <cell r="K72">
            <v>9</v>
          </cell>
          <cell r="L72" t="e">
            <v>#REF!</v>
          </cell>
          <cell r="M72"/>
          <cell r="N72"/>
          <cell r="O72"/>
          <cell r="P72"/>
          <cell r="Q72"/>
          <cell r="R72">
            <v>7</v>
          </cell>
          <cell r="S72"/>
          <cell r="T72"/>
          <cell r="U72"/>
          <cell r="V72" t="e">
            <v>#REF!</v>
          </cell>
          <cell r="W72">
            <v>7</v>
          </cell>
          <cell r="X72">
            <v>8</v>
          </cell>
          <cell r="Y72">
            <v>7</v>
          </cell>
          <cell r="Z72"/>
          <cell r="AA72">
            <v>9</v>
          </cell>
          <cell r="AB72">
            <v>21</v>
          </cell>
          <cell r="AC72">
            <v>17</v>
          </cell>
          <cell r="AD72">
            <v>11</v>
          </cell>
          <cell r="AE72">
            <v>12</v>
          </cell>
          <cell r="AF72">
            <v>24</v>
          </cell>
          <cell r="AG72">
            <v>7</v>
          </cell>
          <cell r="AH72">
            <v>24</v>
          </cell>
          <cell r="AI72">
            <v>35</v>
          </cell>
          <cell r="AJ72">
            <v>33</v>
          </cell>
          <cell r="AK72">
            <v>21</v>
          </cell>
          <cell r="AL72">
            <v>31</v>
          </cell>
          <cell r="AM72">
            <v>21</v>
          </cell>
          <cell r="AN72">
            <v>10</v>
          </cell>
          <cell r="AO72">
            <v>7</v>
          </cell>
          <cell r="AP72">
            <v>8</v>
          </cell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</row>
        <row r="73">
          <cell r="B73" t="str">
            <v>Jun 2021 (Ranking out of 39 banks)</v>
          </cell>
          <cell r="C73">
            <v>8</v>
          </cell>
          <cell r="D73">
            <v>8</v>
          </cell>
          <cell r="E73">
            <v>8</v>
          </cell>
          <cell r="F73">
            <v>5</v>
          </cell>
          <cell r="G73">
            <v>7</v>
          </cell>
          <cell r="H73">
            <v>5</v>
          </cell>
          <cell r="I73">
            <v>9</v>
          </cell>
          <cell r="J73">
            <v>9</v>
          </cell>
          <cell r="K73">
            <v>9</v>
          </cell>
          <cell r="L73" t="e">
            <v>#REF!</v>
          </cell>
          <cell r="M73"/>
          <cell r="N73"/>
          <cell r="O73"/>
          <cell r="P73"/>
          <cell r="Q73"/>
          <cell r="R73"/>
          <cell r="S73">
            <v>7</v>
          </cell>
          <cell r="T73"/>
          <cell r="U73"/>
          <cell r="V73" t="e">
            <v>#REF!</v>
          </cell>
          <cell r="W73">
            <v>8</v>
          </cell>
          <cell r="X73">
            <v>8</v>
          </cell>
          <cell r="Y73">
            <v>8</v>
          </cell>
          <cell r="Z73"/>
          <cell r="AA73">
            <v>9</v>
          </cell>
          <cell r="AB73">
            <v>22</v>
          </cell>
          <cell r="AC73">
            <v>17</v>
          </cell>
          <cell r="AD73">
            <v>13</v>
          </cell>
          <cell r="AE73">
            <v>15</v>
          </cell>
          <cell r="AF73">
            <v>24</v>
          </cell>
          <cell r="AG73">
            <v>5</v>
          </cell>
          <cell r="AH73">
            <v>23</v>
          </cell>
          <cell r="AI73">
            <v>32</v>
          </cell>
          <cell r="AJ73">
            <v>33</v>
          </cell>
          <cell r="AK73">
            <v>22</v>
          </cell>
          <cell r="AL73">
            <v>29</v>
          </cell>
          <cell r="AM73">
            <v>22</v>
          </cell>
          <cell r="AN73">
            <v>9</v>
          </cell>
          <cell r="AO73">
            <v>5</v>
          </cell>
          <cell r="AP73">
            <v>8</v>
          </cell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  <cell r="DU73"/>
          <cell r="DV73"/>
          <cell r="DW73"/>
        </row>
        <row r="74">
          <cell r="B74" t="str">
            <v>Mar 2021 (Ranking out of 39 banks)</v>
          </cell>
          <cell r="C74">
            <v>8</v>
          </cell>
          <cell r="D74">
            <v>7</v>
          </cell>
          <cell r="E74">
            <v>9</v>
          </cell>
          <cell r="F74">
            <v>5</v>
          </cell>
          <cell r="G74">
            <v>6</v>
          </cell>
          <cell r="H74">
            <v>5</v>
          </cell>
          <cell r="I74">
            <v>8</v>
          </cell>
          <cell r="J74">
            <v>8</v>
          </cell>
          <cell r="K74">
            <v>8</v>
          </cell>
          <cell r="L74" t="e">
            <v>#REF!</v>
          </cell>
          <cell r="M74"/>
          <cell r="N74"/>
          <cell r="O74"/>
          <cell r="P74"/>
          <cell r="Q74"/>
          <cell r="R74"/>
          <cell r="S74"/>
          <cell r="T74">
            <v>7</v>
          </cell>
          <cell r="U74"/>
          <cell r="V74" t="e">
            <v>#REF!</v>
          </cell>
          <cell r="W74">
            <v>8</v>
          </cell>
          <cell r="X74">
            <v>7</v>
          </cell>
          <cell r="Y74">
            <v>9</v>
          </cell>
          <cell r="Z74"/>
          <cell r="AA74">
            <v>8</v>
          </cell>
          <cell r="AB74">
            <v>17</v>
          </cell>
          <cell r="AC74">
            <v>13</v>
          </cell>
          <cell r="AD74">
            <v>14</v>
          </cell>
          <cell r="AE74">
            <v>13</v>
          </cell>
          <cell r="AF74">
            <v>27</v>
          </cell>
          <cell r="AG74">
            <v>4</v>
          </cell>
          <cell r="AH74">
            <v>21</v>
          </cell>
          <cell r="AI74">
            <v>15</v>
          </cell>
          <cell r="AJ74">
            <v>31</v>
          </cell>
          <cell r="AK74">
            <v>18</v>
          </cell>
          <cell r="AL74">
            <v>30</v>
          </cell>
          <cell r="AM74">
            <v>18</v>
          </cell>
          <cell r="AN74">
            <v>8</v>
          </cell>
          <cell r="AO74">
            <v>5</v>
          </cell>
          <cell r="AP74">
            <v>8</v>
          </cell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K74"/>
          <cell r="DL74"/>
          <cell r="DM74"/>
          <cell r="DN74"/>
          <cell r="DO74"/>
          <cell r="DP74"/>
          <cell r="DQ74"/>
          <cell r="DR74"/>
          <cell r="DS74"/>
          <cell r="DT74"/>
          <cell r="DU74"/>
          <cell r="DV74"/>
          <cell r="DW74"/>
        </row>
        <row r="75">
          <cell r="B75" t="str">
            <v>Dec 2020 (Ranking out of 38 banks)</v>
          </cell>
          <cell r="C75">
            <v>8</v>
          </cell>
          <cell r="D75">
            <v>7</v>
          </cell>
          <cell r="E75">
            <v>9</v>
          </cell>
          <cell r="F75">
            <v>5</v>
          </cell>
          <cell r="G75">
            <v>6</v>
          </cell>
          <cell r="H75">
            <v>5</v>
          </cell>
          <cell r="I75">
            <v>8</v>
          </cell>
          <cell r="J75">
            <v>9</v>
          </cell>
          <cell r="K75">
            <v>11</v>
          </cell>
          <cell r="L75" t="e">
            <v>#REF!</v>
          </cell>
          <cell r="M75"/>
          <cell r="N75"/>
          <cell r="O75"/>
          <cell r="P75"/>
          <cell r="Q75"/>
          <cell r="R75"/>
          <cell r="S75"/>
          <cell r="T75"/>
          <cell r="U75">
            <v>7</v>
          </cell>
          <cell r="V75" t="e">
            <v>#REF!</v>
          </cell>
          <cell r="W75">
            <v>8</v>
          </cell>
          <cell r="X75">
            <v>7</v>
          </cell>
          <cell r="Y75">
            <v>9</v>
          </cell>
          <cell r="Z75"/>
          <cell r="AA75">
            <v>11</v>
          </cell>
          <cell r="AB75">
            <v>21</v>
          </cell>
          <cell r="AC75">
            <v>18</v>
          </cell>
          <cell r="AD75">
            <v>12</v>
          </cell>
          <cell r="AE75">
            <v>13</v>
          </cell>
          <cell r="AF75">
            <v>24</v>
          </cell>
          <cell r="AG75">
            <v>9</v>
          </cell>
          <cell r="AH75">
            <v>20</v>
          </cell>
          <cell r="AI75">
            <v>26</v>
          </cell>
          <cell r="AJ75">
            <v>35</v>
          </cell>
          <cell r="AK75">
            <v>21</v>
          </cell>
          <cell r="AL75">
            <v>33</v>
          </cell>
          <cell r="AM75">
            <v>14</v>
          </cell>
          <cell r="AN75">
            <v>8</v>
          </cell>
          <cell r="AO75">
            <v>5</v>
          </cell>
          <cell r="AP75">
            <v>8</v>
          </cell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K75"/>
          <cell r="DL75"/>
          <cell r="DM75"/>
          <cell r="DN75"/>
          <cell r="DO75"/>
          <cell r="DP75"/>
          <cell r="DQ75"/>
          <cell r="DR75"/>
          <cell r="DS75"/>
          <cell r="DT75"/>
          <cell r="DU75"/>
          <cell r="DV75"/>
          <cell r="DW75"/>
        </row>
        <row r="78"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K78"/>
          <cell r="DL78"/>
          <cell r="DM78"/>
          <cell r="DN78"/>
          <cell r="DO78"/>
          <cell r="DP78"/>
          <cell r="DQ78"/>
          <cell r="DR78"/>
          <cell r="DS78"/>
          <cell r="DT78"/>
          <cell r="DU78"/>
          <cell r="DV78"/>
          <cell r="DW78"/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ar_23"/>
      <sheetName val="ind"/>
      <sheetName val="peer_summa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 t="str">
            <v>Figures in KShs billions, except where otherwise indicated</v>
          </cell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U1"/>
        </row>
        <row r="2">
          <cell r="B2" t="str">
            <v>Kenya Banking Industry analysis as at 31 March 2023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U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 t="str">
            <v>Market share on:</v>
          </cell>
          <cell r="T3"/>
          <cell r="U3"/>
          <cell r="V3"/>
          <cell r="W3"/>
          <cell r="X3" t="str">
            <v>Key ratios as at 31 March 2023</v>
          </cell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 t="str">
            <v>Market share on off balance sheet items:</v>
          </cell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 t="str">
            <v>ok</v>
          </cell>
          <cell r="BW3" t="str">
            <v>ok</v>
          </cell>
          <cell r="BX3" t="str">
            <v>ok</v>
          </cell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 t="str">
            <v>ok</v>
          </cell>
          <cell r="DG3" t="str">
            <v>ok</v>
          </cell>
          <cell r="DI3"/>
          <cell r="DJ3"/>
          <cell r="DK3"/>
          <cell r="DL3" t="str">
            <v>ok</v>
          </cell>
          <cell r="DM3" t="str">
            <v>ok</v>
          </cell>
          <cell r="DN3"/>
          <cell r="DO3"/>
          <cell r="DP3" t="str">
            <v>ok</v>
          </cell>
          <cell r="DQ3" t="str">
            <v>ok</v>
          </cell>
          <cell r="DR3" t="str">
            <v>ok</v>
          </cell>
          <cell r="DS3" t="str">
            <v>ok</v>
          </cell>
          <cell r="DU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Mar- 23</v>
          </cell>
          <cell r="N4" t="str">
            <v>Dec- 22</v>
          </cell>
          <cell r="O4" t="str">
            <v>Sep- 22</v>
          </cell>
          <cell r="P4" t="str">
            <v>Jun- 22</v>
          </cell>
          <cell r="Q4" t="str">
            <v>Mar- 22</v>
          </cell>
          <cell r="R4"/>
          <cell r="S4" t="str">
            <v>Assets</v>
          </cell>
          <cell r="T4" t="str">
            <v xml:space="preserve"> Advances</v>
          </cell>
          <cell r="U4" t="str">
            <v>Deposits</v>
          </cell>
          <cell r="V4" t="str">
            <v>Equity</v>
          </cell>
          <cell r="W4" t="str">
            <v xml:space="preserve">PBT </v>
          </cell>
          <cell r="X4" t="str">
            <v>Annualised ROE</v>
          </cell>
          <cell r="Y4" t="str">
            <v>Annualised ROA</v>
          </cell>
          <cell r="Z4" t="str">
            <v>Total capital/ TRWA</v>
          </cell>
          <cell r="AA4" t="str">
            <v>Core capital/ TRWA</v>
          </cell>
          <cell r="AB4" t="str">
            <v>Fee income/Total income</v>
          </cell>
          <cell r="AC4" t="str">
            <v>Cost
/Income</v>
          </cell>
          <cell r="AD4" t="str">
            <v>NPA ratio</v>
          </cell>
          <cell r="AE4" t="str">
            <v>Coverarge ratio (Specific provision/NPL)</v>
          </cell>
          <cell r="AF4" t="str">
            <v>Yield on Loans</v>
          </cell>
          <cell r="AG4" t="str">
            <v>Cost of customer deposits</v>
          </cell>
          <cell r="AH4" t="str">
            <v>Spread</v>
          </cell>
          <cell r="AI4" t="str">
            <v>Advances to Deposits ratio</v>
          </cell>
          <cell r="AJ4" t="str">
            <v>Letter of credit, guarantees, acceptances</v>
          </cell>
          <cell r="AK4" t="str">
            <v>Forwards swaps &amp; options</v>
          </cell>
          <cell r="AL4" t="str">
            <v>Overall off balance sheet items</v>
          </cell>
          <cell r="AM4" t="str">
            <v>Total assets Mar 23</v>
          </cell>
          <cell r="AN4" t="str">
            <v>Total assets Dec 22</v>
          </cell>
          <cell r="AO4" t="str">
            <v>Total assets Sep 22</v>
          </cell>
          <cell r="AP4" t="str">
            <v>Total assets Jun 22</v>
          </cell>
          <cell r="AQ4" t="str">
            <v>Total assets Mar 22</v>
          </cell>
          <cell r="AR4" t="str">
            <v>Total assets Dec 21</v>
          </cell>
          <cell r="AS4" t="str">
            <v>Total assets Sep 21</v>
          </cell>
          <cell r="AT4" t="str">
            <v>Total assets Jun 21</v>
          </cell>
          <cell r="AU4" t="str">
            <v>Total assets Mar 21</v>
          </cell>
          <cell r="AV4" t="str">
            <v>Total assets Dec 20</v>
          </cell>
          <cell r="AW4" t="str">
            <v>Total assets Sep 20</v>
          </cell>
          <cell r="AX4" t="str">
            <v>Total assets Jun 20</v>
          </cell>
          <cell r="AY4" t="str">
            <v>Total assets Mar 20</v>
          </cell>
          <cell r="AZ4" t="str">
            <v>Total assets Dec 19</v>
          </cell>
          <cell r="BA4" t="str">
            <v>Total assets Sep 19</v>
          </cell>
          <cell r="BB4" t="str">
            <v>Total assets Jun 19</v>
          </cell>
          <cell r="BC4" t="str">
            <v>Total assets Mar 19</v>
          </cell>
          <cell r="BD4" t="str">
            <v>Total assets Dec 18</v>
          </cell>
          <cell r="BE4" t="str">
            <v>Total assets Sep 18</v>
          </cell>
          <cell r="BF4" t="str">
            <v>Total assets Jun 18</v>
          </cell>
          <cell r="BG4" t="str">
            <v>Total assets Mar 18</v>
          </cell>
          <cell r="BH4" t="str">
            <v>Total assets Dec 17</v>
          </cell>
          <cell r="BI4" t="str">
            <v>Total assets Sep 17</v>
          </cell>
          <cell r="BJ4" t="str">
            <v>Total assets Jun 17</v>
          </cell>
          <cell r="BK4" t="str">
            <v>Total assets Mar 17</v>
          </cell>
          <cell r="BL4" t="str">
            <v>Total assets Dec 16</v>
          </cell>
          <cell r="BM4" t="str">
            <v>Total assets Sep 16</v>
          </cell>
          <cell r="BN4" t="str">
            <v>Total assets Jun 16</v>
          </cell>
          <cell r="BO4" t="str">
            <v>Total assets Mar 16</v>
          </cell>
          <cell r="BP4" t="str">
            <v>Total assets Dec 15</v>
          </cell>
          <cell r="BQ4" t="str">
            <v>Total assets Sep 15</v>
          </cell>
          <cell r="BR4" t="str">
            <v>Total assets June 15</v>
          </cell>
          <cell r="BS4" t="str">
            <v>Total assets Mar 15</v>
          </cell>
          <cell r="BT4" t="str">
            <v>Total assets Dec 14</v>
          </cell>
          <cell r="BU4" t="str">
            <v>Total assets Sep 14</v>
          </cell>
          <cell r="BV4" t="str">
            <v>Total assets June 14</v>
          </cell>
          <cell r="BW4" t="str">
            <v>Total assets Mar 14</v>
          </cell>
          <cell r="BX4" t="str">
            <v>Total assets Dec 13</v>
          </cell>
          <cell r="BY4" t="str">
            <v>Total Equity Mar 23</v>
          </cell>
          <cell r="BZ4" t="str">
            <v>Total Equity Dec 22</v>
          </cell>
          <cell r="CA4" t="str">
            <v>Total Equity Sep 22</v>
          </cell>
          <cell r="CB4" t="str">
            <v>Total Equity Jun 22</v>
          </cell>
          <cell r="CC4" t="str">
            <v>Total Equity Mar 22</v>
          </cell>
          <cell r="CD4" t="str">
            <v>Total Equity Dec 21</v>
          </cell>
          <cell r="CE4" t="str">
            <v>Total Equity Sep 21</v>
          </cell>
          <cell r="CF4" t="str">
            <v>Total Equity Jun 21</v>
          </cell>
          <cell r="CG4" t="str">
            <v>Total Equity Mar 21</v>
          </cell>
          <cell r="CH4" t="str">
            <v>Total Equity Dec 20</v>
          </cell>
          <cell r="CI4" t="str">
            <v>Total Equity Sep 20</v>
          </cell>
          <cell r="CJ4" t="str">
            <v>Total Equity Jun 20</v>
          </cell>
          <cell r="CK4" t="str">
            <v>Total Equity Mar 20</v>
          </cell>
          <cell r="CL4" t="str">
            <v>Total Equity Dec 19</v>
          </cell>
          <cell r="CM4" t="str">
            <v>Total Equity Sep 19</v>
          </cell>
          <cell r="CN4" t="str">
            <v>Total Equity Jun 19</v>
          </cell>
          <cell r="CO4" t="str">
            <v>Total Equity Mar 19</v>
          </cell>
          <cell r="CP4" t="str">
            <v>Total Equity Dec 18</v>
          </cell>
          <cell r="CQ4" t="str">
            <v>Total Equity Sep 18</v>
          </cell>
          <cell r="CR4" t="str">
            <v>Total Equity Jun 18</v>
          </cell>
          <cell r="CS4" t="str">
            <v>Total Equity Mar 18</v>
          </cell>
          <cell r="CT4" t="str">
            <v>Total Equity Dec 17</v>
          </cell>
          <cell r="CU4" t="str">
            <v>Total Equity Sep 17</v>
          </cell>
          <cell r="CV4" t="str">
            <v>Total Equity Jun 17</v>
          </cell>
          <cell r="CW4" t="str">
            <v>Total Equity Mar 17</v>
          </cell>
          <cell r="CX4" t="str">
            <v>Total Equity Dec 16</v>
          </cell>
          <cell r="CY4" t="str">
            <v>Total Equity Sep 16</v>
          </cell>
          <cell r="CZ4" t="str">
            <v>Total Equity Jun 16</v>
          </cell>
          <cell r="DA4" t="str">
            <v>Total Equity March 16</v>
          </cell>
          <cell r="DB4" t="str">
            <v>Total Equity December 15</v>
          </cell>
          <cell r="DC4" t="str">
            <v>Total Equity September 15</v>
          </cell>
          <cell r="DD4" t="str">
            <v>Total Equity June 15</v>
          </cell>
          <cell r="DE4" t="str">
            <v>Total Equity Mar 15</v>
          </cell>
          <cell r="DF4" t="str">
            <v>Total equity Dec 14</v>
          </cell>
          <cell r="DG4" t="str">
            <v>Total equity Sep 14</v>
          </cell>
          <cell r="DH4" t="str">
            <v>Total equity June 14</v>
          </cell>
          <cell r="DI4" t="str">
            <v>Total equity Mar 14</v>
          </cell>
          <cell r="DJ4" t="str">
            <v>Total equity Dec 13</v>
          </cell>
          <cell r="DK4"/>
          <cell r="DL4" t="str">
            <v>Fee income Mar 2023</v>
          </cell>
          <cell r="DM4" t="str">
            <v>Net Interest income Mar 2023</v>
          </cell>
          <cell r="DN4"/>
          <cell r="DO4" t="str">
            <v>Total operating income</v>
          </cell>
          <cell r="DP4" t="str">
            <v>Total expenses Mar 2023</v>
          </cell>
          <cell r="DQ4" t="str">
            <v>Specific Provision Mar 2023</v>
          </cell>
          <cell r="DR4" t="str">
            <v>Net non performing loans
Mar 2023</v>
          </cell>
          <cell r="DS4" t="str">
            <v>Total NPA</v>
          </cell>
          <cell r="DT4" t="str">
            <v>Profit after tax
Mar 2023</v>
          </cell>
          <cell r="DU4" t="str">
            <v>Advances - Mar 2023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 t="str">
            <v>CBK Min = 14.5%</v>
          </cell>
          <cell r="AA5" t="str">
            <v>CBK Min = 10.5%</v>
          </cell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U5"/>
        </row>
        <row r="6">
          <cell r="B6" t="str">
            <v>Kenya Commercial Bank</v>
          </cell>
          <cell r="C6">
            <v>995.54388200000005</v>
          </cell>
          <cell r="D6">
            <v>654.659988</v>
          </cell>
          <cell r="E6">
            <v>728.53069700000003</v>
          </cell>
          <cell r="F6">
            <v>92.327887000000004</v>
          </cell>
          <cell r="G6">
            <v>127.926177</v>
          </cell>
          <cell r="H6">
            <v>124.60950200000001</v>
          </cell>
          <cell r="I6">
            <v>833.86316199999999</v>
          </cell>
          <cell r="J6">
            <v>1.919861</v>
          </cell>
          <cell r="K6">
            <v>9.2128770000000006</v>
          </cell>
          <cell r="L6"/>
          <cell r="M6">
            <v>0.14497289837675106</v>
          </cell>
          <cell r="N6">
            <v>0.14508944695757497</v>
          </cell>
          <cell r="O6">
            <v>0.15212194170026438</v>
          </cell>
          <cell r="P6">
            <v>0.14812595434352188</v>
          </cell>
          <cell r="Q6">
            <v>0.14250393938598777</v>
          </cell>
          <cell r="R6"/>
          <cell r="S6">
            <v>0.14864848764796565</v>
          </cell>
          <cell r="T6">
            <v>0.1888385687781364</v>
          </cell>
          <cell r="U6">
            <v>0.15527018096889478</v>
          </cell>
          <cell r="V6">
            <v>0.13100002651339276</v>
          </cell>
          <cell r="W6">
            <v>0.14521347351246769</v>
          </cell>
          <cell r="X6">
            <v>0.20803481359040424</v>
          </cell>
          <cell r="Y6">
            <v>2.6230881110919667E-2</v>
          </cell>
          <cell r="Z6">
            <v>0.15341387271884305</v>
          </cell>
          <cell r="AA6">
            <v>0.11072306729386375</v>
          </cell>
          <cell r="AB6">
            <v>0.38064665463010938</v>
          </cell>
          <cell r="AC6">
            <v>0.43933453448380605</v>
          </cell>
          <cell r="AD6">
            <v>0.17603772911808027</v>
          </cell>
          <cell r="AE6">
            <v>0.5184476903501869</v>
          </cell>
          <cell r="AF6">
            <v>9.815613976534851E-2</v>
          </cell>
          <cell r="AG6">
            <v>3.2354838101259782E-2</v>
          </cell>
          <cell r="AH6">
            <v>6.5801301664088735E-2</v>
          </cell>
          <cell r="AI6">
            <v>0.89860316208474045</v>
          </cell>
          <cell r="AJ6">
            <v>0.22583296980904397</v>
          </cell>
          <cell r="AK6">
            <v>3.1188416928892994E-2</v>
          </cell>
          <cell r="AL6">
            <v>0.14499524761139651</v>
          </cell>
          <cell r="AM6">
            <v>995543882</v>
          </cell>
          <cell r="AN6">
            <v>971352761</v>
          </cell>
          <cell r="AO6">
            <v>939598625</v>
          </cell>
          <cell r="AP6">
            <v>887840368</v>
          </cell>
          <cell r="AQ6">
            <v>858479952</v>
          </cell>
          <cell r="AR6">
            <v>826394924</v>
          </cell>
          <cell r="AS6">
            <v>818813291</v>
          </cell>
          <cell r="AT6">
            <v>779882254</v>
          </cell>
          <cell r="AU6">
            <v>744461528</v>
          </cell>
          <cell r="AV6">
            <v>758345431</v>
          </cell>
          <cell r="AW6">
            <v>739376221</v>
          </cell>
          <cell r="AX6">
            <v>730292814</v>
          </cell>
          <cell r="AY6">
            <v>728913837</v>
          </cell>
          <cell r="AZ6">
            <v>674301720</v>
          </cell>
          <cell r="BA6">
            <v>667693686</v>
          </cell>
          <cell r="BB6">
            <v>653058422</v>
          </cell>
          <cell r="BC6">
            <v>635446081</v>
          </cell>
          <cell r="BD6">
            <v>621722876</v>
          </cell>
          <cell r="BE6">
            <v>594008882</v>
          </cell>
          <cell r="BF6">
            <v>582710853</v>
          </cell>
          <cell r="BG6">
            <v>560903987</v>
          </cell>
          <cell r="BH6">
            <v>555630311</v>
          </cell>
          <cell r="BI6">
            <v>551343268</v>
          </cell>
          <cell r="BJ6">
            <v>539972430</v>
          </cell>
          <cell r="BK6">
            <v>520535661</v>
          </cell>
          <cell r="BL6">
            <v>504775429</v>
          </cell>
          <cell r="BM6">
            <v>480228078</v>
          </cell>
          <cell r="BN6">
            <v>468119269</v>
          </cell>
          <cell r="BO6">
            <v>467040289</v>
          </cell>
          <cell r="BP6">
            <v>467741173</v>
          </cell>
          <cell r="BQ6">
            <v>454775641</v>
          </cell>
          <cell r="BR6">
            <v>428373929</v>
          </cell>
          <cell r="BS6">
            <v>392112176</v>
          </cell>
          <cell r="BT6">
            <v>376969401</v>
          </cell>
          <cell r="BU6">
            <v>354654696</v>
          </cell>
          <cell r="BV6">
            <v>357832852</v>
          </cell>
          <cell r="BW6">
            <v>344881270</v>
          </cell>
          <cell r="BX6">
            <v>323312544</v>
          </cell>
          <cell r="BY6">
            <v>124609502</v>
          </cell>
          <cell r="BZ6">
            <v>123394335</v>
          </cell>
          <cell r="CA6">
            <v>142196574</v>
          </cell>
          <cell r="CB6">
            <v>133185552</v>
          </cell>
          <cell r="CC6">
            <v>125794631</v>
          </cell>
          <cell r="CD6">
            <v>123823465</v>
          </cell>
          <cell r="CE6">
            <v>123352469</v>
          </cell>
          <cell r="CF6">
            <v>115200527</v>
          </cell>
          <cell r="CG6">
            <v>106850003</v>
          </cell>
          <cell r="CH6">
            <v>111270544</v>
          </cell>
          <cell r="CI6">
            <v>104134722</v>
          </cell>
          <cell r="CJ6">
            <v>101108298</v>
          </cell>
          <cell r="CK6">
            <v>98172727</v>
          </cell>
          <cell r="CL6">
            <v>92607634</v>
          </cell>
          <cell r="CM6">
            <v>103799988</v>
          </cell>
          <cell r="CN6">
            <v>100669405</v>
          </cell>
          <cell r="CO6">
            <v>102602551</v>
          </cell>
          <cell r="CP6">
            <v>97788946</v>
          </cell>
          <cell r="CQ6">
            <v>86547811</v>
          </cell>
          <cell r="CR6">
            <v>83188923</v>
          </cell>
          <cell r="CS6">
            <v>77025627</v>
          </cell>
          <cell r="CT6">
            <v>88990915</v>
          </cell>
          <cell r="CU6">
            <v>87543545</v>
          </cell>
          <cell r="CV6">
            <v>82387611</v>
          </cell>
          <cell r="CW6">
            <v>76498794</v>
          </cell>
          <cell r="CX6">
            <v>80989888</v>
          </cell>
          <cell r="CY6">
            <v>79112934</v>
          </cell>
          <cell r="CZ6">
            <v>71821971</v>
          </cell>
          <cell r="DA6">
            <v>65237685</v>
          </cell>
          <cell r="DB6">
            <v>80885958</v>
          </cell>
          <cell r="DC6">
            <v>75806174</v>
          </cell>
          <cell r="DD6">
            <v>73434331</v>
          </cell>
          <cell r="DE6">
            <v>75829560</v>
          </cell>
          <cell r="DF6">
            <v>72167339</v>
          </cell>
          <cell r="DG6">
            <v>72167339</v>
          </cell>
          <cell r="DH6">
            <v>68163363</v>
          </cell>
          <cell r="DI6">
            <v>65596612</v>
          </cell>
          <cell r="DJ6">
            <v>62390636</v>
          </cell>
          <cell r="DK6"/>
          <cell r="DL6">
            <v>8508600</v>
          </cell>
          <cell r="DM6">
            <v>13844414</v>
          </cell>
          <cell r="DN6"/>
          <cell r="DO6">
            <v>22353014</v>
          </cell>
          <cell r="DP6">
            <v>9820451</v>
          </cell>
          <cell r="DQ6">
            <v>65749112</v>
          </cell>
          <cell r="DR6">
            <v>61070070</v>
          </cell>
          <cell r="DS6">
            <v>126819182</v>
          </cell>
          <cell r="DT6">
            <v>6449179</v>
          </cell>
          <cell r="DU6">
            <v>654659988</v>
          </cell>
        </row>
        <row r="7">
          <cell r="B7" t="str">
            <v>Equity Bank</v>
          </cell>
          <cell r="C7">
            <v>903.30877899999996</v>
          </cell>
          <cell r="D7">
            <v>448.92959000000002</v>
          </cell>
          <cell r="E7">
            <v>544.13766899999996</v>
          </cell>
          <cell r="F7">
            <v>124.576233</v>
          </cell>
          <cell r="G7">
            <v>163.24633399999999</v>
          </cell>
          <cell r="H7">
            <v>97.430969000000005</v>
          </cell>
          <cell r="I7">
            <v>834.84979699999997</v>
          </cell>
          <cell r="J7">
            <v>1.550522</v>
          </cell>
          <cell r="K7">
            <v>9.4043749999999999</v>
          </cell>
          <cell r="L7"/>
          <cell r="M7">
            <v>0.11775835315190486</v>
          </cell>
          <cell r="N7">
            <v>0.11881134600705828</v>
          </cell>
          <cell r="O7">
            <v>0.11837412642990669</v>
          </cell>
          <cell r="P7">
            <v>0.1196569799915172</v>
          </cell>
          <cell r="Q7">
            <v>0.12153575545279194</v>
          </cell>
          <cell r="R7"/>
          <cell r="S7">
            <v>0.13487650951932667</v>
          </cell>
          <cell r="T7">
            <v>0.12949503988588895</v>
          </cell>
          <cell r="U7">
            <v>0.11597089139213383</v>
          </cell>
          <cell r="V7">
            <v>0.1024276585442541</v>
          </cell>
          <cell r="W7">
            <v>0.14823186719673054</v>
          </cell>
          <cell r="X7">
            <v>0.29714525706925315</v>
          </cell>
          <cell r="Y7">
            <v>3.2231842202299563E-2</v>
          </cell>
          <cell r="Z7">
            <v>0.19553976605925916</v>
          </cell>
          <cell r="AA7">
            <v>0.14921993566706229</v>
          </cell>
          <cell r="AB7">
            <v>0.38868520833796971</v>
          </cell>
          <cell r="AC7">
            <v>0.47056985548652797</v>
          </cell>
          <cell r="AD7">
            <v>8.7649623225301551E-2</v>
          </cell>
          <cell r="AE7">
            <v>0.56107359349536678</v>
          </cell>
          <cell r="AF7">
            <v>0.10818254877767287</v>
          </cell>
          <cell r="AG7">
            <v>3.8421679224245886E-2</v>
          </cell>
          <cell r="AH7">
            <v>6.9760869553426988E-2</v>
          </cell>
          <cell r="AI7">
            <v>0.82502942835225779</v>
          </cell>
          <cell r="AJ7">
            <v>0.16098597691602479</v>
          </cell>
          <cell r="AK7">
            <v>4.3349685282704761E-2</v>
          </cell>
          <cell r="AL7">
            <v>0.11154281955522748</v>
          </cell>
          <cell r="AM7">
            <v>903308779</v>
          </cell>
          <cell r="AN7">
            <v>894011760</v>
          </cell>
          <cell r="AO7">
            <v>877793921</v>
          </cell>
          <cell r="AP7">
            <v>865752093</v>
          </cell>
          <cell r="AQ7">
            <v>841956762</v>
          </cell>
          <cell r="AR7">
            <v>877414892</v>
          </cell>
          <cell r="AS7">
            <v>800267712</v>
          </cell>
          <cell r="AT7">
            <v>774729987</v>
          </cell>
          <cell r="AU7">
            <v>717976633</v>
          </cell>
          <cell r="AV7">
            <v>667649767</v>
          </cell>
          <cell r="AW7">
            <v>598932121</v>
          </cell>
          <cell r="AX7">
            <v>562011143</v>
          </cell>
          <cell r="AY7">
            <v>530686258</v>
          </cell>
          <cell r="AZ7">
            <v>507525237</v>
          </cell>
          <cell r="BA7">
            <v>511829030</v>
          </cell>
          <cell r="BB7">
            <v>482709421</v>
          </cell>
          <cell r="BC7">
            <v>465244098</v>
          </cell>
          <cell r="BD7">
            <v>438508784</v>
          </cell>
          <cell r="BE7">
            <v>424255993</v>
          </cell>
          <cell r="BF7">
            <v>410372609</v>
          </cell>
          <cell r="BG7">
            <v>402181727</v>
          </cell>
          <cell r="BH7">
            <v>406402486</v>
          </cell>
          <cell r="BI7">
            <v>405535402</v>
          </cell>
          <cell r="BJ7">
            <v>399529870</v>
          </cell>
          <cell r="BK7">
            <v>393863646</v>
          </cell>
          <cell r="BL7">
            <v>379748996</v>
          </cell>
          <cell r="BM7">
            <v>380264086</v>
          </cell>
          <cell r="BN7">
            <v>360468890</v>
          </cell>
          <cell r="BO7">
            <v>347559904</v>
          </cell>
          <cell r="BP7">
            <v>341329318</v>
          </cell>
          <cell r="BQ7">
            <v>321146247</v>
          </cell>
          <cell r="BR7">
            <v>318183426</v>
          </cell>
          <cell r="BS7">
            <v>300888650</v>
          </cell>
          <cell r="BT7">
            <v>276115727</v>
          </cell>
          <cell r="BU7">
            <v>284368025</v>
          </cell>
          <cell r="BV7">
            <v>260214926</v>
          </cell>
          <cell r="BW7">
            <v>255340466</v>
          </cell>
          <cell r="BX7">
            <v>238194354</v>
          </cell>
          <cell r="BY7">
            <v>97430969</v>
          </cell>
          <cell r="BZ7">
            <v>97527391</v>
          </cell>
          <cell r="CA7">
            <v>93325406</v>
          </cell>
          <cell r="CB7">
            <v>91001361</v>
          </cell>
          <cell r="CC7">
            <v>103479191</v>
          </cell>
          <cell r="CD7">
            <v>106399621</v>
          </cell>
          <cell r="CE7">
            <v>104431163</v>
          </cell>
          <cell r="CF7">
            <v>98702087</v>
          </cell>
          <cell r="CG7">
            <v>86409081</v>
          </cell>
          <cell r="CH7">
            <v>86697420</v>
          </cell>
          <cell r="CI7">
            <v>83817450</v>
          </cell>
          <cell r="CJ7">
            <v>78177301</v>
          </cell>
          <cell r="CK7">
            <v>72628489</v>
          </cell>
          <cell r="CL7">
            <v>69914370</v>
          </cell>
          <cell r="CM7">
            <v>78491773</v>
          </cell>
          <cell r="CN7">
            <v>73643524</v>
          </cell>
          <cell r="CO7">
            <v>67538874</v>
          </cell>
          <cell r="CP7">
            <v>60586569</v>
          </cell>
          <cell r="CQ7">
            <v>66014329</v>
          </cell>
          <cell r="CR7">
            <v>62231112</v>
          </cell>
          <cell r="CS7">
            <v>58528396</v>
          </cell>
          <cell r="CT7">
            <v>61906391</v>
          </cell>
          <cell r="CU7">
            <v>66313250</v>
          </cell>
          <cell r="CV7">
            <v>61659481</v>
          </cell>
          <cell r="CW7">
            <v>56267047</v>
          </cell>
          <cell r="CX7">
            <v>52341039</v>
          </cell>
          <cell r="CY7">
            <v>59898173</v>
          </cell>
          <cell r="CZ7">
            <v>54059428</v>
          </cell>
          <cell r="DA7">
            <v>52125975</v>
          </cell>
          <cell r="DB7">
            <v>47439613</v>
          </cell>
          <cell r="DC7">
            <v>50167760</v>
          </cell>
          <cell r="DD7">
            <v>47666080</v>
          </cell>
          <cell r="DE7">
            <v>44265113</v>
          </cell>
          <cell r="DF7">
            <v>39733344</v>
          </cell>
          <cell r="DG7">
            <v>39733344</v>
          </cell>
          <cell r="DH7">
            <v>55681804</v>
          </cell>
          <cell r="DI7">
            <v>48809621</v>
          </cell>
          <cell r="DJ7">
            <v>50686922</v>
          </cell>
          <cell r="DK7"/>
          <cell r="DL7">
            <v>8261171</v>
          </cell>
          <cell r="DM7">
            <v>12992972</v>
          </cell>
          <cell r="DN7"/>
          <cell r="DO7">
            <v>21254143</v>
          </cell>
          <cell r="DP7">
            <v>10001559</v>
          </cell>
          <cell r="DQ7">
            <v>23219285</v>
          </cell>
          <cell r="DR7">
            <v>18164386</v>
          </cell>
          <cell r="DS7">
            <v>41383671</v>
          </cell>
          <cell r="DT7">
            <v>7241369</v>
          </cell>
          <cell r="DU7">
            <v>448929590</v>
          </cell>
        </row>
        <row r="8">
          <cell r="B8" t="str">
            <v>Co-operative Bank of Kenya</v>
          </cell>
          <cell r="C8">
            <v>585.92640500000005</v>
          </cell>
          <cell r="D8">
            <v>350.67244299999999</v>
          </cell>
          <cell r="E8">
            <v>405.79620299999999</v>
          </cell>
          <cell r="F8">
            <v>91.389003000000002</v>
          </cell>
          <cell r="G8">
            <v>96.719110999999998</v>
          </cell>
          <cell r="H8">
            <v>105.49056899999999</v>
          </cell>
          <cell r="I8">
            <v>559.48695499999997</v>
          </cell>
          <cell r="J8">
            <v>1.001179</v>
          </cell>
          <cell r="K8">
            <v>7.47837</v>
          </cell>
          <cell r="L8"/>
          <cell r="M8">
            <v>9.4957996201315481E-2</v>
          </cell>
          <cell r="N8">
            <v>9.5461766586625169E-2</v>
          </cell>
          <cell r="O8">
            <v>9.6568729701350456E-2</v>
          </cell>
          <cell r="P8">
            <v>9.545290146356554E-2</v>
          </cell>
          <cell r="Q8">
            <v>9.7668276964738149E-2</v>
          </cell>
          <cell r="R8"/>
          <cell r="S8">
            <v>8.7486926042160559E-2</v>
          </cell>
          <cell r="T8">
            <v>0.10115248137946781</v>
          </cell>
          <cell r="U8">
            <v>8.6486472204616471E-2</v>
          </cell>
          <cell r="V8">
            <v>0.11090059035716945</v>
          </cell>
          <cell r="W8">
            <v>0.11787415417696696</v>
          </cell>
          <cell r="X8">
            <v>0.21220633064241273</v>
          </cell>
          <cell r="Y8">
            <v>3.8217348481433148E-2</v>
          </cell>
          <cell r="Z8">
            <v>0.17287107435775692</v>
          </cell>
          <cell r="AA8">
            <v>0.16334429638310335</v>
          </cell>
          <cell r="AB8">
            <v>0.40282135580084255</v>
          </cell>
          <cell r="AC8">
            <v>0.44314495952014044</v>
          </cell>
          <cell r="AD8">
            <v>0.12145027494533275</v>
          </cell>
          <cell r="AE8">
            <v>0.57411034910608805</v>
          </cell>
          <cell r="AF8">
            <v>0.11445470560236748</v>
          </cell>
          <cell r="AG8">
            <v>3.7009428972213362E-2</v>
          </cell>
          <cell r="AH8">
            <v>7.7445276630154117E-2</v>
          </cell>
          <cell r="AI8">
            <v>0.86415900495747122</v>
          </cell>
          <cell r="AJ8">
            <v>4.3243182861754728E-2</v>
          </cell>
          <cell r="AK8">
            <v>-1.0173869918273133E-3</v>
          </cell>
          <cell r="AL8">
            <v>2.5055869585822076E-2</v>
          </cell>
          <cell r="AM8">
            <v>585926405</v>
          </cell>
          <cell r="AN8">
            <v>562082490</v>
          </cell>
          <cell r="AO8">
            <v>580020650</v>
          </cell>
          <cell r="AP8">
            <v>563507219</v>
          </cell>
          <cell r="AQ8">
            <v>557429201</v>
          </cell>
          <cell r="AR8">
            <v>540386740</v>
          </cell>
          <cell r="AS8">
            <v>555556211</v>
          </cell>
          <cell r="AT8">
            <v>535319552</v>
          </cell>
          <cell r="AU8">
            <v>512517039</v>
          </cell>
          <cell r="AV8">
            <v>496822948</v>
          </cell>
          <cell r="AW8">
            <v>502660349</v>
          </cell>
          <cell r="AX8">
            <v>505539914</v>
          </cell>
          <cell r="AY8">
            <v>462827626</v>
          </cell>
          <cell r="AZ8">
            <v>449616472</v>
          </cell>
          <cell r="BA8">
            <v>434408831</v>
          </cell>
          <cell r="BB8">
            <v>423857656</v>
          </cell>
          <cell r="BC8">
            <v>419998477</v>
          </cell>
          <cell r="BD8">
            <v>408303625</v>
          </cell>
          <cell r="BE8">
            <v>398614957</v>
          </cell>
          <cell r="BF8">
            <v>393427494</v>
          </cell>
          <cell r="BG8">
            <v>393425978</v>
          </cell>
          <cell r="BH8">
            <v>382829640</v>
          </cell>
          <cell r="BI8">
            <v>384464971</v>
          </cell>
          <cell r="BJ8">
            <v>380086859</v>
          </cell>
          <cell r="BK8">
            <v>376018201</v>
          </cell>
          <cell r="BL8">
            <v>349997760</v>
          </cell>
          <cell r="BM8">
            <v>351917807</v>
          </cell>
          <cell r="BN8">
            <v>360041467</v>
          </cell>
          <cell r="BO8">
            <v>348354889</v>
          </cell>
          <cell r="BP8">
            <v>339549808</v>
          </cell>
          <cell r="BQ8">
            <v>323948110</v>
          </cell>
          <cell r="BR8">
            <v>318998960</v>
          </cell>
          <cell r="BS8">
            <v>304846787</v>
          </cell>
          <cell r="BT8">
            <v>282689098</v>
          </cell>
          <cell r="BU8">
            <v>266799109</v>
          </cell>
          <cell r="BV8">
            <v>263501814</v>
          </cell>
          <cell r="BW8">
            <v>244073622</v>
          </cell>
          <cell r="BX8">
            <v>228874484</v>
          </cell>
          <cell r="BY8">
            <v>105490569</v>
          </cell>
          <cell r="BZ8">
            <v>101260360</v>
          </cell>
          <cell r="CA8">
            <v>95180947</v>
          </cell>
          <cell r="CB8">
            <v>91387961</v>
          </cell>
          <cell r="CC8">
            <v>97358447</v>
          </cell>
          <cell r="CD8">
            <v>94919520</v>
          </cell>
          <cell r="CE8">
            <v>90104052</v>
          </cell>
          <cell r="CF8">
            <v>87440846</v>
          </cell>
          <cell r="CG8">
            <v>88939669</v>
          </cell>
          <cell r="CH8">
            <v>85597379</v>
          </cell>
          <cell r="CI8">
            <v>81353444</v>
          </cell>
          <cell r="CJ8">
            <v>78630706</v>
          </cell>
          <cell r="CK8">
            <v>80581126</v>
          </cell>
          <cell r="CL8">
            <v>77087985</v>
          </cell>
          <cell r="CM8">
            <v>73278006</v>
          </cell>
          <cell r="CN8">
            <v>70152002</v>
          </cell>
          <cell r="CO8">
            <v>72018398</v>
          </cell>
          <cell r="CP8">
            <v>68319018</v>
          </cell>
          <cell r="CQ8">
            <v>69435424</v>
          </cell>
          <cell r="CR8">
            <v>66750889</v>
          </cell>
          <cell r="CS8">
            <v>67013872</v>
          </cell>
          <cell r="CT8">
            <v>68227154</v>
          </cell>
          <cell r="CU8">
            <v>65944424</v>
          </cell>
          <cell r="CV8">
            <v>63402505</v>
          </cell>
          <cell r="CW8">
            <v>63072764</v>
          </cell>
          <cell r="CX8">
            <v>60054832</v>
          </cell>
          <cell r="CY8">
            <v>58440502</v>
          </cell>
          <cell r="CZ8">
            <v>57116947</v>
          </cell>
          <cell r="DA8">
            <v>54653300</v>
          </cell>
          <cell r="DB8">
            <v>49310775</v>
          </cell>
          <cell r="DC8">
            <v>47991534</v>
          </cell>
          <cell r="DD8">
            <v>54795678</v>
          </cell>
          <cell r="DE8">
            <v>46164334</v>
          </cell>
          <cell r="DF8">
            <v>42351119</v>
          </cell>
          <cell r="DG8">
            <v>42351119</v>
          </cell>
          <cell r="DH8">
            <v>40634476</v>
          </cell>
          <cell r="DI8">
            <v>38883993</v>
          </cell>
          <cell r="DJ8">
            <v>35652054</v>
          </cell>
          <cell r="DK8"/>
          <cell r="DL8">
            <v>6509349</v>
          </cell>
          <cell r="DM8">
            <v>9650045</v>
          </cell>
          <cell r="DN8"/>
          <cell r="DO8">
            <v>16159394</v>
          </cell>
          <cell r="DP8">
            <v>7160954</v>
          </cell>
          <cell r="DQ8">
            <v>26283583</v>
          </cell>
          <cell r="DR8">
            <v>19497830</v>
          </cell>
          <cell r="DS8">
            <v>45781413</v>
          </cell>
          <cell r="DT8">
            <v>5484232</v>
          </cell>
          <cell r="DU8">
            <v>350672443</v>
          </cell>
        </row>
        <row r="9">
          <cell r="B9" t="str">
            <v>NCBA</v>
          </cell>
          <cell r="C9">
            <v>565.33915999999999</v>
          </cell>
          <cell r="D9">
            <v>254.29138699999999</v>
          </cell>
          <cell r="E9">
            <v>447.74125199999997</v>
          </cell>
          <cell r="F9">
            <v>74.052458000000001</v>
          </cell>
          <cell r="G9">
            <v>74.052458000000001</v>
          </cell>
          <cell r="H9">
            <v>79.370435999999998</v>
          </cell>
          <cell r="I9">
            <v>424.50850000000003</v>
          </cell>
          <cell r="J9">
            <v>2.5209600000000001</v>
          </cell>
          <cell r="K9">
            <v>5.4588720000000004</v>
          </cell>
          <cell r="L9"/>
          <cell r="M9">
            <v>8.7759999129788324E-2</v>
          </cell>
          <cell r="N9">
            <v>9.1132283595589253E-2</v>
          </cell>
          <cell r="O9">
            <v>8.9120992453769823E-2</v>
          </cell>
          <cell r="P9">
            <v>9.0133972117145078E-2</v>
          </cell>
          <cell r="Q9">
            <v>8.934922343619256E-2</v>
          </cell>
          <cell r="R9"/>
          <cell r="S9">
            <v>8.4412965276171786E-2</v>
          </cell>
          <cell r="T9">
            <v>7.3351086753276881E-2</v>
          </cell>
          <cell r="U9">
            <v>9.5426130307971799E-2</v>
          </cell>
          <cell r="V9">
            <v>8.3440901805221429E-2</v>
          </cell>
          <cell r="W9">
            <v>8.6042803413087079E-2</v>
          </cell>
          <cell r="X9">
            <v>0.21938106885210718</v>
          </cell>
          <cell r="Y9">
            <v>3.0681856124909188E-2</v>
          </cell>
          <cell r="Z9">
            <v>0.17444281563266695</v>
          </cell>
          <cell r="AA9">
            <v>0.17444281563266695</v>
          </cell>
          <cell r="AB9">
            <v>0.44339060446907563</v>
          </cell>
          <cell r="AC9">
            <v>0.43895826537466676</v>
          </cell>
          <cell r="AD9">
            <v>0.10610613304468638</v>
          </cell>
          <cell r="AE9">
            <v>0.44057434090167091</v>
          </cell>
          <cell r="AF9">
            <v>0.10864813381378897</v>
          </cell>
          <cell r="AG9">
            <v>4.7754420961173369E-2</v>
          </cell>
          <cell r="AH9">
            <v>6.0893712852615606E-2</v>
          </cell>
          <cell r="AI9">
            <v>0.5679427255454228</v>
          </cell>
          <cell r="AJ9">
            <v>5.6280544424506938E-2</v>
          </cell>
          <cell r="AK9">
            <v>4.2830997391345681E-2</v>
          </cell>
          <cell r="AL9">
            <v>4.9719126487475555E-2</v>
          </cell>
          <cell r="AM9">
            <v>565339160</v>
          </cell>
          <cell r="AN9">
            <v>567278106</v>
          </cell>
          <cell r="AO9">
            <v>546015371</v>
          </cell>
          <cell r="AP9">
            <v>545090221</v>
          </cell>
          <cell r="AQ9">
            <v>532522640</v>
          </cell>
          <cell r="AR9">
            <v>546733550</v>
          </cell>
          <cell r="AS9">
            <v>520850293</v>
          </cell>
          <cell r="AT9">
            <v>500167097</v>
          </cell>
          <cell r="AU9">
            <v>503274085</v>
          </cell>
          <cell r="AV9">
            <v>491613725</v>
          </cell>
          <cell r="AW9">
            <v>484389225</v>
          </cell>
          <cell r="AX9">
            <v>480797719</v>
          </cell>
          <cell r="AY9">
            <v>477674950</v>
          </cell>
          <cell r="AZ9">
            <v>464890685</v>
          </cell>
          <cell r="BA9">
            <v>547750081</v>
          </cell>
          <cell r="BB9">
            <v>447029877</v>
          </cell>
          <cell r="BC9">
            <v>239013127</v>
          </cell>
          <cell r="BD9">
            <v>0</v>
          </cell>
          <cell r="BE9">
            <v>415348889</v>
          </cell>
          <cell r="BF9">
            <v>223448379</v>
          </cell>
          <cell r="BG9">
            <v>225544631</v>
          </cell>
          <cell r="BH9">
            <v>229525229</v>
          </cell>
          <cell r="BI9">
            <v>219009371</v>
          </cell>
          <cell r="BJ9">
            <v>216387023</v>
          </cell>
          <cell r="BK9">
            <v>202699639</v>
          </cell>
          <cell r="BL9">
            <v>210877927</v>
          </cell>
          <cell r="BM9">
            <v>211118198</v>
          </cell>
          <cell r="BN9">
            <v>206328561</v>
          </cell>
          <cell r="BO9">
            <v>195962086</v>
          </cell>
          <cell r="BP9">
            <v>198484270</v>
          </cell>
          <cell r="BQ9">
            <v>184466862</v>
          </cell>
          <cell r="BR9">
            <v>179346404</v>
          </cell>
          <cell r="BS9">
            <v>174983667</v>
          </cell>
          <cell r="BT9">
            <v>175808828</v>
          </cell>
          <cell r="BU9">
            <v>154710864</v>
          </cell>
          <cell r="BV9">
            <v>143801266</v>
          </cell>
          <cell r="BW9">
            <v>119783476</v>
          </cell>
          <cell r="BX9">
            <v>124881964</v>
          </cell>
          <cell r="BY9">
            <v>79370436</v>
          </cell>
          <cell r="BZ9">
            <v>79033387</v>
          </cell>
          <cell r="CA9">
            <v>79700816</v>
          </cell>
          <cell r="CB9">
            <v>78389276</v>
          </cell>
          <cell r="CC9">
            <v>74942826</v>
          </cell>
          <cell r="CD9">
            <v>78642779</v>
          </cell>
          <cell r="CE9">
            <v>75022216</v>
          </cell>
          <cell r="CF9">
            <v>74300657</v>
          </cell>
          <cell r="CG9">
            <v>71734186</v>
          </cell>
          <cell r="CH9">
            <v>72028375</v>
          </cell>
          <cell r="CI9">
            <v>72553519</v>
          </cell>
          <cell r="CJ9">
            <v>72166013</v>
          </cell>
          <cell r="CK9">
            <v>71092199</v>
          </cell>
          <cell r="CL9">
            <v>69416255</v>
          </cell>
          <cell r="CM9">
            <v>70001759</v>
          </cell>
          <cell r="CN9">
            <v>0</v>
          </cell>
          <cell r="CO9">
            <v>33468865</v>
          </cell>
          <cell r="CP9">
            <v>0</v>
          </cell>
          <cell r="CQ9">
            <v>32677307</v>
          </cell>
          <cell r="CR9">
            <v>31950763</v>
          </cell>
          <cell r="CS9">
            <v>31671237</v>
          </cell>
          <cell r="CT9">
            <v>31571015</v>
          </cell>
          <cell r="CU9">
            <v>29764854</v>
          </cell>
          <cell r="CV9">
            <v>28396850</v>
          </cell>
          <cell r="CW9">
            <v>28887284</v>
          </cell>
          <cell r="CX9">
            <v>27470172</v>
          </cell>
          <cell r="CY9">
            <v>26187655</v>
          </cell>
          <cell r="CZ9">
            <v>24321102</v>
          </cell>
          <cell r="DA9">
            <v>23949685</v>
          </cell>
          <cell r="DB9">
            <v>22708080</v>
          </cell>
          <cell r="DC9">
            <v>19085273</v>
          </cell>
          <cell r="DD9">
            <v>18822475</v>
          </cell>
          <cell r="DE9">
            <v>18511215</v>
          </cell>
          <cell r="DF9">
            <v>17856644</v>
          </cell>
          <cell r="DG9">
            <v>17856644</v>
          </cell>
          <cell r="DH9">
            <v>14954339</v>
          </cell>
          <cell r="DI9">
            <v>15471795</v>
          </cell>
          <cell r="DJ9">
            <v>13749281</v>
          </cell>
          <cell r="DK9"/>
          <cell r="DL9">
            <v>5848867</v>
          </cell>
          <cell r="DM9">
            <v>7342362</v>
          </cell>
          <cell r="DN9"/>
          <cell r="DO9">
            <v>13191229</v>
          </cell>
          <cell r="DP9">
            <v>5790399</v>
          </cell>
          <cell r="DQ9">
            <v>12470488</v>
          </cell>
          <cell r="DR9">
            <v>15834583</v>
          </cell>
          <cell r="DS9">
            <v>28305071</v>
          </cell>
          <cell r="DT9">
            <v>4343850</v>
          </cell>
          <cell r="DU9">
            <v>254291387</v>
          </cell>
        </row>
        <row r="10">
          <cell r="B10" t="str">
            <v>Absa Bank Kenya</v>
          </cell>
          <cell r="C10">
            <v>514.81781999999998</v>
          </cell>
          <cell r="D10">
            <v>309.97321699999998</v>
          </cell>
          <cell r="E10">
            <v>314.01052800000002</v>
          </cell>
          <cell r="F10">
            <v>57.781106000000001</v>
          </cell>
          <cell r="G10">
            <v>74.427339000000003</v>
          </cell>
          <cell r="H10">
            <v>64.864840999999998</v>
          </cell>
          <cell r="I10">
            <v>410.91324500000002</v>
          </cell>
          <cell r="J10">
            <v>2.2039170000000001</v>
          </cell>
          <cell r="K10">
            <v>5.9567889999999997</v>
          </cell>
          <cell r="L10"/>
          <cell r="M10">
            <v>7.0661738070421115E-2</v>
          </cell>
          <cell r="N10">
            <v>6.8842455803820257E-2</v>
          </cell>
          <cell r="O10">
            <v>6.7422471892228941E-2</v>
          </cell>
          <cell r="P10">
            <v>6.5311301972323349E-2</v>
          </cell>
          <cell r="Q10">
            <v>6.6138320972567943E-2</v>
          </cell>
          <cell r="R10"/>
          <cell r="S10">
            <v>7.6869429606140252E-2</v>
          </cell>
          <cell r="T10">
            <v>8.9412671815578715E-2</v>
          </cell>
          <cell r="U10">
            <v>6.6924388648922237E-2</v>
          </cell>
          <cell r="V10">
            <v>6.8191395956200884E-2</v>
          </cell>
          <cell r="W10">
            <v>9.3890976908826501E-2</v>
          </cell>
          <cell r="X10">
            <v>0.26276580005137329</v>
          </cell>
          <cell r="Y10">
            <v>3.3286073442331858E-2</v>
          </cell>
          <cell r="Z10">
            <v>0.18112664876499662</v>
          </cell>
          <cell r="AA10">
            <v>0.14061631427821217</v>
          </cell>
          <cell r="AB10">
            <v>0.30131515918512203</v>
          </cell>
          <cell r="AC10">
            <v>0.3723969986462955</v>
          </cell>
          <cell r="AD10">
            <v>8.1823907204527049E-2</v>
          </cell>
          <cell r="AE10">
            <v>0.57732615447492863</v>
          </cell>
          <cell r="AF10">
            <v>0.12907743041651498</v>
          </cell>
          <cell r="AG10">
            <v>2.7934678492068994E-2</v>
          </cell>
          <cell r="AH10">
            <v>0.10114275192444599</v>
          </cell>
          <cell r="AI10">
            <v>0.98714275274235375</v>
          </cell>
          <cell r="AJ10">
            <v>6.2037946732904456E-2</v>
          </cell>
          <cell r="AK10">
            <v>0.30269185049930653</v>
          </cell>
          <cell r="AL10">
            <v>0.15379816274069133</v>
          </cell>
          <cell r="AM10">
            <v>514817820</v>
          </cell>
          <cell r="AN10">
            <v>477290548</v>
          </cell>
          <cell r="AO10">
            <v>481086992</v>
          </cell>
          <cell r="AP10">
            <v>445173825</v>
          </cell>
          <cell r="AQ10">
            <v>438718384</v>
          </cell>
          <cell r="AR10">
            <v>428746218</v>
          </cell>
          <cell r="AS10">
            <v>411167687</v>
          </cell>
          <cell r="AT10">
            <v>397890870</v>
          </cell>
          <cell r="AU10">
            <v>384068423</v>
          </cell>
          <cell r="AV10">
            <v>377935772</v>
          </cell>
          <cell r="AW10">
            <v>388053702</v>
          </cell>
          <cell r="AX10">
            <v>392017704</v>
          </cell>
          <cell r="AY10">
            <v>381692956</v>
          </cell>
          <cell r="AZ10">
            <v>374109200</v>
          </cell>
          <cell r="BA10">
            <v>359771428</v>
          </cell>
          <cell r="BB10">
            <v>353740701</v>
          </cell>
          <cell r="BC10">
            <v>354502860</v>
          </cell>
          <cell r="BD10">
            <v>325362737</v>
          </cell>
          <cell r="BE10">
            <v>322637854</v>
          </cell>
          <cell r="BF10">
            <v>317007311</v>
          </cell>
          <cell r="BG10">
            <v>291293088</v>
          </cell>
          <cell r="BH10">
            <v>271682166</v>
          </cell>
          <cell r="BI10">
            <v>277609552</v>
          </cell>
          <cell r="BJ10">
            <v>268015547</v>
          </cell>
          <cell r="BK10">
            <v>260429543</v>
          </cell>
          <cell r="BL10">
            <v>259498223</v>
          </cell>
          <cell r="BM10">
            <v>264008571</v>
          </cell>
          <cell r="BN10">
            <v>256142570</v>
          </cell>
          <cell r="BO10">
            <v>211913140</v>
          </cell>
          <cell r="BP10">
            <v>241152698</v>
          </cell>
          <cell r="BQ10">
            <v>221041523</v>
          </cell>
          <cell r="BR10">
            <v>234699871</v>
          </cell>
          <cell r="BS10">
            <v>230907978</v>
          </cell>
          <cell r="BT10">
            <v>226118124</v>
          </cell>
          <cell r="BU10">
            <v>218771220</v>
          </cell>
          <cell r="BV10">
            <v>213439675</v>
          </cell>
          <cell r="BW10">
            <v>200975424</v>
          </cell>
          <cell r="BX10">
            <v>207009618</v>
          </cell>
          <cell r="BY10">
            <v>64864841</v>
          </cell>
          <cell r="BZ10">
            <v>60811301</v>
          </cell>
          <cell r="CA10">
            <v>57615232</v>
          </cell>
          <cell r="CB10">
            <v>53797454</v>
          </cell>
          <cell r="CC10">
            <v>56861889</v>
          </cell>
          <cell r="CD10">
            <v>54352639</v>
          </cell>
          <cell r="CE10">
            <v>52679522</v>
          </cell>
          <cell r="CF10">
            <v>50173619</v>
          </cell>
          <cell r="CG10">
            <v>46982487</v>
          </cell>
          <cell r="CH10">
            <v>44969283</v>
          </cell>
          <cell r="CI10">
            <v>43215105</v>
          </cell>
          <cell r="CJ10">
            <v>41675586</v>
          </cell>
          <cell r="CK10">
            <v>41057360</v>
          </cell>
          <cell r="CL10">
            <v>44079414</v>
          </cell>
          <cell r="CM10">
            <v>42967475</v>
          </cell>
          <cell r="CN10">
            <v>41546560</v>
          </cell>
          <cell r="CO10">
            <v>54143264</v>
          </cell>
          <cell r="CP10">
            <v>43393443</v>
          </cell>
          <cell r="CQ10">
            <v>41909848</v>
          </cell>
          <cell r="CR10">
            <v>40114088</v>
          </cell>
          <cell r="CS10">
            <v>43607960</v>
          </cell>
          <cell r="CT10">
            <v>43559168</v>
          </cell>
          <cell r="CU10">
            <v>42020987</v>
          </cell>
          <cell r="CV10">
            <v>40337534</v>
          </cell>
          <cell r="CW10">
            <v>43652097</v>
          </cell>
          <cell r="CX10">
            <v>42094710</v>
          </cell>
          <cell r="CY10">
            <v>41470872</v>
          </cell>
          <cell r="CZ10">
            <v>39103584</v>
          </cell>
          <cell r="DA10">
            <v>42315483</v>
          </cell>
          <cell r="DB10">
            <v>39716371</v>
          </cell>
          <cell r="DC10">
            <v>36852164</v>
          </cell>
          <cell r="DD10">
            <v>36237869</v>
          </cell>
          <cell r="DE10">
            <v>40265422</v>
          </cell>
          <cell r="DF10">
            <v>38186091</v>
          </cell>
          <cell r="DG10">
            <v>38186091</v>
          </cell>
          <cell r="DH10">
            <v>36042316</v>
          </cell>
          <cell r="DI10">
            <v>34465579</v>
          </cell>
          <cell r="DJ10">
            <v>32370886</v>
          </cell>
          <cell r="DK10"/>
          <cell r="DL10">
            <v>4012551</v>
          </cell>
          <cell r="DM10">
            <v>9304240</v>
          </cell>
          <cell r="DN10"/>
          <cell r="DO10">
            <v>13316791</v>
          </cell>
          <cell r="DP10">
            <v>4959133</v>
          </cell>
          <cell r="DQ10">
            <v>15368861</v>
          </cell>
          <cell r="DR10">
            <v>11251899</v>
          </cell>
          <cell r="DS10">
            <v>26620760</v>
          </cell>
          <cell r="DT10">
            <v>4127924</v>
          </cell>
          <cell r="DU10">
            <v>309973217</v>
          </cell>
        </row>
        <row r="11">
          <cell r="B11" t="str">
            <v>Standard Chartered Bank</v>
          </cell>
          <cell r="C11">
            <v>389.03132299999999</v>
          </cell>
          <cell r="D11">
            <v>137.11295899999999</v>
          </cell>
          <cell r="E11">
            <v>302.94869199999999</v>
          </cell>
          <cell r="F11">
            <v>45.588839</v>
          </cell>
          <cell r="G11">
            <v>50.085526999999999</v>
          </cell>
          <cell r="H11">
            <v>59.768472000000003</v>
          </cell>
          <cell r="I11">
            <v>285.68561099999999</v>
          </cell>
          <cell r="J11">
            <v>2.1898040000000001</v>
          </cell>
          <cell r="K11">
            <v>5.2696050000000003</v>
          </cell>
          <cell r="L11"/>
          <cell r="M11">
            <v>6.1829409919597025E-2</v>
          </cell>
          <cell r="N11">
            <v>6.0106460945815461E-2</v>
          </cell>
          <cell r="O11">
            <v>6.0815485843953555E-2</v>
          </cell>
          <cell r="P11">
            <v>6.1821293595569565E-2</v>
          </cell>
          <cell r="Q11">
            <v>5.9472171279271888E-2</v>
          </cell>
          <cell r="R11"/>
          <cell r="S11">
            <v>5.8087763741224242E-2</v>
          </cell>
          <cell r="T11">
            <v>3.9550629965329875E-2</v>
          </cell>
          <cell r="U11">
            <v>6.4566803327341424E-2</v>
          </cell>
          <cell r="V11">
            <v>6.2833662690225445E-2</v>
          </cell>
          <cell r="W11">
            <v>8.3059574776551043E-2</v>
          </cell>
          <cell r="X11">
            <v>0.26097495202920862</v>
          </cell>
          <cell r="Y11">
            <v>3.9129373464645428E-2</v>
          </cell>
          <cell r="Z11">
            <v>0.17531693957103076</v>
          </cell>
          <cell r="AA11">
            <v>0.15957695188225635</v>
          </cell>
          <cell r="AB11">
            <v>0.32830223467160519</v>
          </cell>
          <cell r="AC11">
            <v>0.409400366919836</v>
          </cell>
          <cell r="AD11">
            <v>9.0194551331431741E-2</v>
          </cell>
          <cell r="AE11">
            <v>0.77536932557213101</v>
          </cell>
          <cell r="AF11">
            <v>0.11391304539961826</v>
          </cell>
          <cell r="AG11">
            <v>9.0175653130864005E-3</v>
          </cell>
          <cell r="AH11">
            <v>0.10489548008653186</v>
          </cell>
          <cell r="AI11">
            <v>0.45259465586337633</v>
          </cell>
          <cell r="AJ11">
            <v>9.6752429145673516E-2</v>
          </cell>
          <cell r="AK11">
            <v>4.62996019836985E-2</v>
          </cell>
          <cell r="AL11">
            <v>7.4882220031581376E-2</v>
          </cell>
          <cell r="AM11">
            <v>389031323</v>
          </cell>
          <cell r="AN11">
            <v>381630646</v>
          </cell>
          <cell r="AO11">
            <v>366116424</v>
          </cell>
          <cell r="AP11">
            <v>364290414</v>
          </cell>
          <cell r="AQ11">
            <v>340995225</v>
          </cell>
          <cell r="AR11">
            <v>335111486</v>
          </cell>
          <cell r="AS11">
            <v>330612804</v>
          </cell>
          <cell r="AT11">
            <v>345656402</v>
          </cell>
          <cell r="AU11">
            <v>339525181</v>
          </cell>
          <cell r="AV11">
            <v>325872857</v>
          </cell>
          <cell r="AW11">
            <v>314304906</v>
          </cell>
          <cell r="AX11">
            <v>327214126</v>
          </cell>
          <cell r="AY11">
            <v>311432013</v>
          </cell>
          <cell r="AZ11">
            <v>302295903</v>
          </cell>
          <cell r="BA11">
            <v>289422215</v>
          </cell>
          <cell r="BB11">
            <v>293472543</v>
          </cell>
          <cell r="BC11">
            <v>300226174</v>
          </cell>
          <cell r="BD11">
            <v>284691002</v>
          </cell>
          <cell r="BE11">
            <v>287606164</v>
          </cell>
          <cell r="BF11">
            <v>295049630</v>
          </cell>
          <cell r="BG11">
            <v>293306671</v>
          </cell>
          <cell r="BH11">
            <v>285125438</v>
          </cell>
          <cell r="BI11">
            <v>309951569</v>
          </cell>
          <cell r="BJ11">
            <v>288711107</v>
          </cell>
          <cell r="BK11">
            <v>274006884</v>
          </cell>
          <cell r="BL11">
            <v>250274108</v>
          </cell>
          <cell r="BM11">
            <v>264072997</v>
          </cell>
          <cell r="BN11">
            <v>255903727</v>
          </cell>
          <cell r="BO11">
            <v>249710651</v>
          </cell>
          <cell r="BP11">
            <v>234130556</v>
          </cell>
          <cell r="BQ11">
            <v>231786864</v>
          </cell>
          <cell r="BR11">
            <v>228338094</v>
          </cell>
          <cell r="BS11">
            <v>232984465</v>
          </cell>
          <cell r="BT11">
            <v>222635993</v>
          </cell>
          <cell r="BU11">
            <v>223082484</v>
          </cell>
          <cell r="BV11">
            <v>228860613</v>
          </cell>
          <cell r="BW11">
            <v>217819880</v>
          </cell>
          <cell r="BX11">
            <v>220523869</v>
          </cell>
          <cell r="BY11">
            <v>59768472</v>
          </cell>
          <cell r="BZ11">
            <v>55781008</v>
          </cell>
          <cell r="CA11">
            <v>55471426</v>
          </cell>
          <cell r="CB11">
            <v>55433068</v>
          </cell>
          <cell r="CC11">
            <v>54625502</v>
          </cell>
          <cell r="CD11">
            <v>52479395</v>
          </cell>
          <cell r="CE11">
            <v>51679000</v>
          </cell>
          <cell r="CF11">
            <v>50558270</v>
          </cell>
          <cell r="CG11">
            <v>51917837</v>
          </cell>
          <cell r="CH11">
            <v>50218630</v>
          </cell>
          <cell r="CI11">
            <v>50171424</v>
          </cell>
          <cell r="CJ11">
            <v>50846552</v>
          </cell>
          <cell r="CK11">
            <v>49068888</v>
          </cell>
          <cell r="CL11">
            <v>47221510</v>
          </cell>
          <cell r="CM11">
            <v>46080820</v>
          </cell>
          <cell r="CN11">
            <v>54194365</v>
          </cell>
          <cell r="CO11">
            <v>47621354</v>
          </cell>
          <cell r="CP11">
            <v>54336279</v>
          </cell>
          <cell r="CQ11">
            <v>54209897</v>
          </cell>
          <cell r="CR11">
            <v>43217065</v>
          </cell>
          <cell r="CS11">
            <v>54028274</v>
          </cell>
          <cell r="CT11">
            <v>45483852</v>
          </cell>
          <cell r="CU11">
            <v>43809586</v>
          </cell>
          <cell r="CV11">
            <v>42698407</v>
          </cell>
          <cell r="CW11">
            <v>54660764</v>
          </cell>
          <cell r="CX11">
            <v>43904779</v>
          </cell>
          <cell r="CY11">
            <v>43288125</v>
          </cell>
          <cell r="CZ11">
            <v>43083098</v>
          </cell>
          <cell r="DA11">
            <v>43850954</v>
          </cell>
          <cell r="DB11">
            <v>40914483</v>
          </cell>
          <cell r="DC11">
            <v>41143859</v>
          </cell>
          <cell r="DD11">
            <v>39848778</v>
          </cell>
          <cell r="DE11">
            <v>42126191</v>
          </cell>
          <cell r="DF11">
            <v>40449853</v>
          </cell>
          <cell r="DG11">
            <v>40449853</v>
          </cell>
          <cell r="DH11">
            <v>39685452</v>
          </cell>
          <cell r="DI11">
            <v>38765178</v>
          </cell>
          <cell r="DJ11">
            <v>36029984</v>
          </cell>
          <cell r="DK11"/>
          <cell r="DL11">
            <v>3368920</v>
          </cell>
          <cell r="DM11">
            <v>6892722</v>
          </cell>
          <cell r="DN11"/>
          <cell r="DO11">
            <v>10261642</v>
          </cell>
          <cell r="DP11">
            <v>4201120</v>
          </cell>
          <cell r="DQ11">
            <v>10309882</v>
          </cell>
          <cell r="DR11">
            <v>2986855</v>
          </cell>
          <cell r="DS11">
            <v>13296737</v>
          </cell>
          <cell r="DT11">
            <v>3769440</v>
          </cell>
          <cell r="DU11">
            <v>137112959</v>
          </cell>
        </row>
        <row r="12">
          <cell r="B12" t="str">
            <v>Stanbic Bank</v>
          </cell>
          <cell r="C12">
            <v>391.59994799999998</v>
          </cell>
          <cell r="D12">
            <v>230.273248</v>
          </cell>
          <cell r="E12">
            <v>291.00530500000002</v>
          </cell>
          <cell r="F12">
            <v>49.500152999999997</v>
          </cell>
          <cell r="G12">
            <v>60.333359999999999</v>
          </cell>
          <cell r="H12">
            <v>56.082160999999999</v>
          </cell>
          <cell r="I12">
            <v>410.91324500000002</v>
          </cell>
          <cell r="J12">
            <v>4.2578319999999996</v>
          </cell>
          <cell r="K12">
            <v>5.4949370000000002</v>
          </cell>
          <cell r="L12"/>
          <cell r="M12">
            <v>5.9816977124602183E-2</v>
          </cell>
          <cell r="N12">
            <v>5.9537117092490099E-2</v>
          </cell>
          <cell r="O12">
            <v>5.7814291447149196E-2</v>
          </cell>
          <cell r="P12">
            <v>5.4090942385488713E-2</v>
          </cell>
          <cell r="Q12">
            <v>5.4327948286139682E-2</v>
          </cell>
          <cell r="R12"/>
          <cell r="S12">
            <v>5.8471295023459331E-2</v>
          </cell>
          <cell r="T12">
            <v>6.642298502625589E-2</v>
          </cell>
          <cell r="U12">
            <v>6.2021334936636752E-2</v>
          </cell>
          <cell r="V12">
            <v>5.8958301413710501E-2</v>
          </cell>
          <cell r="W12">
            <v>8.661126035897132E-2</v>
          </cell>
          <cell r="X12">
            <v>0.40537814228375252</v>
          </cell>
          <cell r="Y12">
            <v>5.621996862795145E-2</v>
          </cell>
          <cell r="Z12">
            <v>0.14682748909687737</v>
          </cell>
          <cell r="AA12">
            <v>0.12046375628510099</v>
          </cell>
          <cell r="AB12">
            <v>0.51421627056615393</v>
          </cell>
          <cell r="AC12">
            <v>0.40478906790377756</v>
          </cell>
          <cell r="AD12">
            <v>9.443555390714288E-2</v>
          </cell>
          <cell r="AE12">
            <v>0.57604134280181885</v>
          </cell>
          <cell r="AF12">
            <v>0.10360267420227796</v>
          </cell>
          <cell r="AG12">
            <v>2.5522997341494606E-2</v>
          </cell>
          <cell r="AH12">
            <v>7.8079676860783362E-2</v>
          </cell>
          <cell r="AI12">
            <v>0.79130257780008506</v>
          </cell>
          <cell r="AJ12">
            <v>9.3531510958227884E-2</v>
          </cell>
          <cell r="AK12">
            <v>0.2724375653534632</v>
          </cell>
          <cell r="AL12">
            <v>0.16061029924107642</v>
          </cell>
          <cell r="AM12">
            <v>391599948</v>
          </cell>
          <cell r="AN12">
            <v>390319663</v>
          </cell>
          <cell r="AO12">
            <v>371403904</v>
          </cell>
          <cell r="AP12">
            <v>332573463</v>
          </cell>
          <cell r="AQ12">
            <v>331021005</v>
          </cell>
          <cell r="AR12">
            <v>319199059</v>
          </cell>
          <cell r="AS12">
            <v>295023697</v>
          </cell>
          <cell r="AT12">
            <v>319955084</v>
          </cell>
          <cell r="AU12">
            <v>316966341</v>
          </cell>
          <cell r="AV12">
            <v>318986177</v>
          </cell>
          <cell r="AW12">
            <v>317768516</v>
          </cell>
          <cell r="AX12">
            <v>350388140</v>
          </cell>
          <cell r="AY12">
            <v>309651330</v>
          </cell>
          <cell r="AZ12">
            <v>292705136</v>
          </cell>
          <cell r="BA12">
            <v>294302229</v>
          </cell>
          <cell r="BB12">
            <v>303663158</v>
          </cell>
          <cell r="BC12">
            <v>284867951</v>
          </cell>
          <cell r="BD12">
            <v>280953012</v>
          </cell>
          <cell r="BE12">
            <v>286308290</v>
          </cell>
          <cell r="BF12">
            <v>269395802</v>
          </cell>
          <cell r="BG12">
            <v>248985926</v>
          </cell>
          <cell r="BH12">
            <v>239407877</v>
          </cell>
          <cell r="BI12">
            <v>236547378</v>
          </cell>
          <cell r="BJ12">
            <v>224804428</v>
          </cell>
          <cell r="BK12">
            <v>212633202</v>
          </cell>
          <cell r="BL12">
            <v>204895157</v>
          </cell>
          <cell r="BM12">
            <v>229866887</v>
          </cell>
          <cell r="BN12">
            <v>202294738</v>
          </cell>
          <cell r="BO12">
            <v>208287754</v>
          </cell>
          <cell r="BP12">
            <v>198578014</v>
          </cell>
          <cell r="BQ12">
            <v>208167708</v>
          </cell>
          <cell r="BR12">
            <v>203595164</v>
          </cell>
          <cell r="BS12">
            <v>184061612</v>
          </cell>
          <cell r="BT12">
            <v>171347152</v>
          </cell>
          <cell r="BU12">
            <v>167107694</v>
          </cell>
          <cell r="BV12">
            <v>155933918</v>
          </cell>
          <cell r="BW12">
            <v>159885214</v>
          </cell>
          <cell r="BX12">
            <v>170726460</v>
          </cell>
          <cell r="BY12">
            <v>56082161</v>
          </cell>
          <cell r="BZ12">
            <v>52358555</v>
          </cell>
          <cell r="CA12">
            <v>50358825</v>
          </cell>
          <cell r="CB12">
            <v>48311774</v>
          </cell>
          <cell r="CC12">
            <v>48551800</v>
          </cell>
          <cell r="CD12">
            <v>46512245</v>
          </cell>
          <cell r="CE12">
            <v>44731733</v>
          </cell>
          <cell r="CF12">
            <v>43611079</v>
          </cell>
          <cell r="CG12">
            <v>43469578</v>
          </cell>
          <cell r="CH12">
            <v>41857357</v>
          </cell>
          <cell r="CI12">
            <v>40311273</v>
          </cell>
          <cell r="CJ12">
            <v>39374322</v>
          </cell>
          <cell r="CK12">
            <v>40560887</v>
          </cell>
          <cell r="CL12">
            <v>38939840</v>
          </cell>
          <cell r="CM12">
            <v>37781929</v>
          </cell>
          <cell r="CN12">
            <v>36789253</v>
          </cell>
          <cell r="CO12">
            <v>36836052</v>
          </cell>
          <cell r="CP12">
            <v>35490716</v>
          </cell>
          <cell r="CQ12">
            <v>33140213</v>
          </cell>
          <cell r="CR12">
            <v>32205154</v>
          </cell>
          <cell r="CS12">
            <v>33048626</v>
          </cell>
          <cell r="CT12">
            <v>33051194</v>
          </cell>
          <cell r="CU12">
            <v>31922509</v>
          </cell>
          <cell r="CV12">
            <v>30830481</v>
          </cell>
          <cell r="CW12">
            <v>29267838</v>
          </cell>
          <cell r="CX12">
            <v>30237504</v>
          </cell>
          <cell r="CY12">
            <v>28554962</v>
          </cell>
          <cell r="CZ12">
            <v>27656039</v>
          </cell>
          <cell r="DA12">
            <v>27074070</v>
          </cell>
          <cell r="DB12">
            <v>28250550</v>
          </cell>
          <cell r="DC12">
            <v>26855040</v>
          </cell>
          <cell r="DD12">
            <v>26168836</v>
          </cell>
          <cell r="DE12">
            <v>25907559</v>
          </cell>
          <cell r="DF12">
            <v>26644208</v>
          </cell>
          <cell r="DG12">
            <v>26644208</v>
          </cell>
          <cell r="DH12">
            <v>25311868</v>
          </cell>
          <cell r="DI12">
            <v>23485250</v>
          </cell>
          <cell r="DJ12">
            <v>22353549</v>
          </cell>
          <cell r="DK12"/>
          <cell r="DL12">
            <v>5735540</v>
          </cell>
          <cell r="DM12">
            <v>5418405</v>
          </cell>
          <cell r="DN12"/>
          <cell r="DO12">
            <v>11153945</v>
          </cell>
          <cell r="DP12">
            <v>4514995</v>
          </cell>
          <cell r="DQ12">
            <v>13247217</v>
          </cell>
          <cell r="DR12">
            <v>9749773</v>
          </cell>
          <cell r="DS12">
            <v>22996990</v>
          </cell>
          <cell r="DT12">
            <v>5494937</v>
          </cell>
          <cell r="DU12">
            <v>230273248</v>
          </cell>
        </row>
        <row r="13">
          <cell r="B13" t="str">
            <v>Diamond Trust Bank</v>
          </cell>
          <cell r="C13">
            <v>368.490815</v>
          </cell>
          <cell r="D13">
            <v>188.68598900000001</v>
          </cell>
          <cell r="E13">
            <v>254.668587</v>
          </cell>
          <cell r="F13">
            <v>53.874448000000001</v>
          </cell>
          <cell r="G13">
            <v>59.187804</v>
          </cell>
          <cell r="H13">
            <v>58.370004000000002</v>
          </cell>
          <cell r="I13">
            <v>278.732393</v>
          </cell>
          <cell r="J13">
            <v>1.1036790000000001</v>
          </cell>
          <cell r="K13">
            <v>2.7700079999999998</v>
          </cell>
          <cell r="L13"/>
          <cell r="M13">
            <v>5.6887074967966245E-2</v>
          </cell>
          <cell r="N13">
            <v>5.7090662078682672E-2</v>
          </cell>
          <cell r="O13">
            <v>5.8148146462307537E-2</v>
          </cell>
          <cell r="P13">
            <v>5.795315882522914E-2</v>
          </cell>
          <cell r="Q13">
            <v>5.8062541218278495E-2</v>
          </cell>
          <cell r="R13"/>
          <cell r="S13">
            <v>5.5020781456538839E-2</v>
          </cell>
          <cell r="T13">
            <v>5.4427019772662802E-2</v>
          </cell>
          <cell r="U13">
            <v>5.4276968360308812E-2</v>
          </cell>
          <cell r="V13">
            <v>6.1363475087051075E-2</v>
          </cell>
          <cell r="W13">
            <v>4.3660898038400328E-2</v>
          </cell>
          <cell r="X13">
            <v>0.13240319077974647</v>
          </cell>
          <cell r="Y13">
            <v>2.0858010028766309E-2</v>
          </cell>
          <cell r="Z13">
            <v>0.21234634181897905</v>
          </cell>
          <cell r="AA13">
            <v>0.19328377093221455</v>
          </cell>
          <cell r="AB13">
            <v>0.29638644669135722</v>
          </cell>
          <cell r="AC13">
            <v>0.38792976303628202</v>
          </cell>
          <cell r="AD13">
            <v>0.13847019558390433</v>
          </cell>
          <cell r="AE13">
            <v>0.44511061609047253</v>
          </cell>
          <cell r="AF13">
            <v>9.4966842169342813E-2</v>
          </cell>
          <cell r="AG13">
            <v>5.0224671290747605E-2</v>
          </cell>
          <cell r="AH13">
            <v>4.4742170878595208E-2</v>
          </cell>
          <cell r="AI13">
            <v>0.74090798249883882</v>
          </cell>
          <cell r="AJ13">
            <v>2.9214003338008634E-2</v>
          </cell>
          <cell r="AK13">
            <v>1.9917562852055603E-2</v>
          </cell>
          <cell r="AL13">
            <v>2.4911071974900462E-2</v>
          </cell>
          <cell r="AM13">
            <v>368490815</v>
          </cell>
          <cell r="AN13">
            <v>359269886</v>
          </cell>
          <cell r="AO13">
            <v>358590855</v>
          </cell>
          <cell r="AP13">
            <v>344374278</v>
          </cell>
          <cell r="AQ13">
            <v>332541413</v>
          </cell>
          <cell r="AR13">
            <v>326376730</v>
          </cell>
          <cell r="AS13">
            <v>311475984</v>
          </cell>
          <cell r="AT13">
            <v>311029629</v>
          </cell>
          <cell r="AU13">
            <v>305166682</v>
          </cell>
          <cell r="AV13">
            <v>312189185</v>
          </cell>
          <cell r="AW13">
            <v>285772503</v>
          </cell>
          <cell r="AX13">
            <v>284319070</v>
          </cell>
          <cell r="AY13">
            <v>286363190</v>
          </cell>
          <cell r="AZ13">
            <v>287250595</v>
          </cell>
          <cell r="BA13">
            <v>283581295</v>
          </cell>
          <cell r="BB13">
            <v>280115753</v>
          </cell>
          <cell r="BC13">
            <v>277153801</v>
          </cell>
          <cell r="BD13">
            <v>281515703</v>
          </cell>
          <cell r="BE13">
            <v>291515544</v>
          </cell>
          <cell r="BF13">
            <v>285735153</v>
          </cell>
          <cell r="BG13">
            <v>277054843</v>
          </cell>
          <cell r="BH13">
            <v>270081538</v>
          </cell>
          <cell r="BI13">
            <v>267675547</v>
          </cell>
          <cell r="BJ13">
            <v>258159603</v>
          </cell>
          <cell r="BK13">
            <v>248863252</v>
          </cell>
          <cell r="BL13">
            <v>244123818</v>
          </cell>
          <cell r="BM13">
            <v>230711438</v>
          </cell>
          <cell r="BN13">
            <v>222154764</v>
          </cell>
          <cell r="BO13">
            <v>205480349</v>
          </cell>
          <cell r="BP13">
            <v>190947903</v>
          </cell>
          <cell r="BQ13">
            <v>166004397</v>
          </cell>
          <cell r="BR13">
            <v>158030111</v>
          </cell>
          <cell r="BS13">
            <v>148561346</v>
          </cell>
          <cell r="BT13">
            <v>141175794</v>
          </cell>
          <cell r="BU13">
            <v>126274802</v>
          </cell>
          <cell r="BV13">
            <v>120443207</v>
          </cell>
          <cell r="BW13">
            <v>116208461</v>
          </cell>
          <cell r="BX13">
            <v>114136429</v>
          </cell>
          <cell r="BY13">
            <v>58370004</v>
          </cell>
          <cell r="BZ13">
            <v>56277082</v>
          </cell>
          <cell r="CA13">
            <v>58955053</v>
          </cell>
          <cell r="CB13">
            <v>58150262</v>
          </cell>
          <cell r="CC13">
            <v>58834909</v>
          </cell>
          <cell r="CD13">
            <v>57567384</v>
          </cell>
          <cell r="CE13">
            <v>58162510</v>
          </cell>
          <cell r="CF13">
            <v>56582338</v>
          </cell>
          <cell r="CG13">
            <v>55669588</v>
          </cell>
          <cell r="CH13">
            <v>54031914</v>
          </cell>
          <cell r="CI13">
            <v>55081135</v>
          </cell>
          <cell r="CJ13">
            <v>53625595</v>
          </cell>
          <cell r="CK13">
            <v>53605998</v>
          </cell>
          <cell r="CL13">
            <v>52001378</v>
          </cell>
          <cell r="CM13">
            <v>51826136</v>
          </cell>
          <cell r="CN13">
            <v>50349508</v>
          </cell>
          <cell r="CO13">
            <v>49236941</v>
          </cell>
          <cell r="CP13">
            <v>47712838</v>
          </cell>
          <cell r="CQ13">
            <v>46325610</v>
          </cell>
          <cell r="CR13">
            <v>44769721</v>
          </cell>
          <cell r="CS13">
            <v>44323296</v>
          </cell>
          <cell r="CT13">
            <v>43003972</v>
          </cell>
          <cell r="CU13">
            <v>41508356</v>
          </cell>
          <cell r="CV13">
            <v>37678168</v>
          </cell>
          <cell r="CW13">
            <v>37678168</v>
          </cell>
          <cell r="CX13">
            <v>36431809</v>
          </cell>
          <cell r="CY13">
            <v>33545124</v>
          </cell>
          <cell r="CZ13">
            <v>32359121</v>
          </cell>
          <cell r="DA13">
            <v>31216658</v>
          </cell>
          <cell r="DB13">
            <v>29996201</v>
          </cell>
          <cell r="DC13">
            <v>28616712</v>
          </cell>
          <cell r="DD13">
            <v>27536573</v>
          </cell>
          <cell r="DE13">
            <v>26882050</v>
          </cell>
          <cell r="DF13">
            <v>25784414</v>
          </cell>
          <cell r="DG13">
            <v>25784414</v>
          </cell>
          <cell r="DH13">
            <v>24822904</v>
          </cell>
          <cell r="DI13">
            <v>19515880</v>
          </cell>
          <cell r="DJ13">
            <v>18568277</v>
          </cell>
          <cell r="DK13"/>
          <cell r="DL13">
            <v>1736265</v>
          </cell>
          <cell r="DM13">
            <v>4121847</v>
          </cell>
          <cell r="DN13"/>
          <cell r="DO13">
            <v>5858112</v>
          </cell>
          <cell r="DP13">
            <v>2272536</v>
          </cell>
          <cell r="DQ13">
            <v>12393441</v>
          </cell>
          <cell r="DR13">
            <v>15450067</v>
          </cell>
          <cell r="DS13">
            <v>27843508</v>
          </cell>
          <cell r="DT13">
            <v>1897455</v>
          </cell>
          <cell r="DU13">
            <v>188685989</v>
          </cell>
        </row>
        <row r="14">
          <cell r="B14" t="str">
            <v>I&amp;M Bank</v>
          </cell>
          <cell r="C14">
            <v>335.02153900000002</v>
          </cell>
          <cell r="D14">
            <v>198.028333</v>
          </cell>
          <cell r="E14">
            <v>240.795469</v>
          </cell>
          <cell r="F14">
            <v>41.526854999999998</v>
          </cell>
          <cell r="G14">
            <v>55.472310999999998</v>
          </cell>
          <cell r="H14">
            <v>49.407753</v>
          </cell>
          <cell r="I14">
            <v>291.836455</v>
          </cell>
          <cell r="J14">
            <v>1.047669</v>
          </cell>
          <cell r="K14">
            <v>2.934186</v>
          </cell>
          <cell r="L14"/>
          <cell r="M14">
            <v>5.109505865928541E-2</v>
          </cell>
          <cell r="N14">
            <v>5.3038196803956793E-2</v>
          </cell>
          <cell r="O14">
            <v>5.0666440768735027E-2</v>
          </cell>
          <cell r="P14">
            <v>5.2052880738851622E-2</v>
          </cell>
          <cell r="Q14">
            <v>5.2999751710124741E-2</v>
          </cell>
          <cell r="R14"/>
          <cell r="S14">
            <v>5.002335507481321E-2</v>
          </cell>
          <cell r="T14">
            <v>5.7121845945532566E-2</v>
          </cell>
          <cell r="U14">
            <v>5.1320220550871161E-2</v>
          </cell>
          <cell r="V14">
            <v>5.1941600352171866E-2</v>
          </cell>
          <cell r="W14">
            <v>4.6248673567622085E-2</v>
          </cell>
          <cell r="X14">
            <v>0.15793165479882351</v>
          </cell>
          <cell r="Y14">
            <v>2.5258481637129498E-2</v>
          </cell>
          <cell r="Z14">
            <v>0.19008012895441728</v>
          </cell>
          <cell r="AA14">
            <v>0.14229495420645785</v>
          </cell>
          <cell r="AB14">
            <v>0.38584179389959539</v>
          </cell>
          <cell r="AC14">
            <v>0.36494977749220908</v>
          </cell>
          <cell r="AD14">
            <v>8.4351502076939311E-2</v>
          </cell>
          <cell r="AE14">
            <v>0.67795832699296998</v>
          </cell>
          <cell r="AF14">
            <v>0.1093995518919384</v>
          </cell>
          <cell r="AG14">
            <v>4.4154597534421795E-2</v>
          </cell>
          <cell r="AH14">
            <v>6.5244954357516594E-2</v>
          </cell>
          <cell r="AI14">
            <v>0.82239227267187498</v>
          </cell>
          <cell r="AJ14">
            <v>7.3920155460308251E-2</v>
          </cell>
          <cell r="AK14">
            <v>8.1210507999020159E-2</v>
          </cell>
          <cell r="AL14">
            <v>7.7166954589423298E-2</v>
          </cell>
          <cell r="AM14">
            <v>335021539</v>
          </cell>
          <cell r="AN14">
            <v>315510359</v>
          </cell>
          <cell r="AO14">
            <v>307761847</v>
          </cell>
          <cell r="AP14">
            <v>319449313</v>
          </cell>
          <cell r="AQ14">
            <v>310788286</v>
          </cell>
          <cell r="AR14">
            <v>307802267</v>
          </cell>
          <cell r="AS14">
            <v>294915555</v>
          </cell>
          <cell r="AT14">
            <v>282176390</v>
          </cell>
          <cell r="AU14">
            <v>282856056</v>
          </cell>
          <cell r="AV14">
            <v>283568547</v>
          </cell>
          <cell r="AW14">
            <v>273350161</v>
          </cell>
          <cell r="AX14">
            <v>272302524</v>
          </cell>
          <cell r="AY14">
            <v>270017846</v>
          </cell>
          <cell r="AZ14">
            <v>254252172</v>
          </cell>
          <cell r="BA14">
            <v>261333135</v>
          </cell>
          <cell r="BB14">
            <v>253552590</v>
          </cell>
          <cell r="BC14">
            <v>240237282</v>
          </cell>
          <cell r="BD14">
            <v>229161134</v>
          </cell>
          <cell r="BE14">
            <v>230291099</v>
          </cell>
          <cell r="BF14">
            <v>225143541</v>
          </cell>
          <cell r="BG14">
            <v>189087939</v>
          </cell>
          <cell r="BH14">
            <v>183952517</v>
          </cell>
          <cell r="BI14">
            <v>182817876</v>
          </cell>
          <cell r="BJ14">
            <v>177329585</v>
          </cell>
          <cell r="BK14">
            <v>181582075</v>
          </cell>
          <cell r="BL14">
            <v>164116122</v>
          </cell>
          <cell r="BM14">
            <v>164730002</v>
          </cell>
          <cell r="BN14">
            <v>164425933</v>
          </cell>
          <cell r="BO14">
            <v>157775781</v>
          </cell>
          <cell r="BP14">
            <v>147846339</v>
          </cell>
          <cell r="BQ14">
            <v>151975238</v>
          </cell>
          <cell r="BR14">
            <v>154327389</v>
          </cell>
          <cell r="BS14">
            <v>140517390</v>
          </cell>
          <cell r="BT14">
            <v>137299354</v>
          </cell>
          <cell r="BU14">
            <v>124648548</v>
          </cell>
          <cell r="BV14">
            <v>118333769</v>
          </cell>
          <cell r="BW14">
            <v>114972436</v>
          </cell>
          <cell r="BX14">
            <v>110315682</v>
          </cell>
          <cell r="BY14">
            <v>49407753</v>
          </cell>
          <cell r="BZ14">
            <v>54633758</v>
          </cell>
          <cell r="CA14">
            <v>47771474</v>
          </cell>
          <cell r="CB14">
            <v>46299154</v>
          </cell>
          <cell r="CC14">
            <v>47879036</v>
          </cell>
          <cell r="CD14">
            <v>51920427</v>
          </cell>
          <cell r="CE14">
            <v>49557073</v>
          </cell>
          <cell r="CF14">
            <v>48589355</v>
          </cell>
          <cell r="CG14">
            <v>53515552</v>
          </cell>
          <cell r="CH14">
            <v>52323720</v>
          </cell>
          <cell r="CI14">
            <v>48455958</v>
          </cell>
          <cell r="CJ14">
            <v>47985683</v>
          </cell>
          <cell r="CK14">
            <v>46615223</v>
          </cell>
          <cell r="CL14">
            <v>47015135</v>
          </cell>
          <cell r="CM14">
            <v>44004173</v>
          </cell>
          <cell r="CN14">
            <v>42072924</v>
          </cell>
          <cell r="CO14">
            <v>40314439</v>
          </cell>
          <cell r="CP14">
            <v>38338590</v>
          </cell>
          <cell r="CQ14">
            <v>37568688</v>
          </cell>
          <cell r="CR14">
            <v>35886888</v>
          </cell>
          <cell r="CS14">
            <v>35595491</v>
          </cell>
          <cell r="CT14">
            <v>35023511</v>
          </cell>
          <cell r="CU14">
            <v>31519089</v>
          </cell>
          <cell r="CV14">
            <v>30474944</v>
          </cell>
          <cell r="CW14">
            <v>28754066</v>
          </cell>
          <cell r="CX14">
            <v>31304829</v>
          </cell>
          <cell r="CY14">
            <v>30151112</v>
          </cell>
          <cell r="CZ14">
            <v>28576772</v>
          </cell>
          <cell r="DA14">
            <v>26482435</v>
          </cell>
          <cell r="DB14">
            <v>26186678</v>
          </cell>
          <cell r="DC14">
            <v>24079849</v>
          </cell>
          <cell r="DD14">
            <v>23296896</v>
          </cell>
          <cell r="DE14">
            <v>22159420</v>
          </cell>
          <cell r="DF14">
            <v>21814043</v>
          </cell>
          <cell r="DG14">
            <v>21814043</v>
          </cell>
          <cell r="DH14">
            <v>20071699</v>
          </cell>
          <cell r="DI14">
            <v>19500454</v>
          </cell>
          <cell r="DJ14">
            <v>20524634</v>
          </cell>
          <cell r="DK14"/>
          <cell r="DL14">
            <v>2596581</v>
          </cell>
          <cell r="DM14">
            <v>4133071</v>
          </cell>
          <cell r="DN14"/>
          <cell r="DO14">
            <v>6729652</v>
          </cell>
          <cell r="DP14">
            <v>2455985</v>
          </cell>
          <cell r="DQ14">
            <v>12011507</v>
          </cell>
          <cell r="DR14">
            <v>5705669</v>
          </cell>
          <cell r="DS14">
            <v>17717176</v>
          </cell>
          <cell r="DT14">
            <v>2053931</v>
          </cell>
          <cell r="DU14">
            <v>198028333</v>
          </cell>
        </row>
        <row r="15">
          <cell r="B15" t="str">
            <v>Total - Tier 1</v>
          </cell>
          <cell r="C15">
            <v>5049.0796710000004</v>
          </cell>
          <cell r="D15">
            <v>2772.6271540000002</v>
          </cell>
          <cell r="E15">
            <v>3529.6344019999997</v>
          </cell>
          <cell r="F15">
            <v>630.61698200000001</v>
          </cell>
          <cell r="G15">
            <v>761.45042099999989</v>
          </cell>
          <cell r="H15">
            <v>695.39470700000004</v>
          </cell>
          <cell r="I15">
            <v>4330.7893629999999</v>
          </cell>
          <cell r="J15">
            <v>17.795423</v>
          </cell>
          <cell r="K15">
            <v>53.980018999999992</v>
          </cell>
          <cell r="L15">
            <v>0</v>
          </cell>
          <cell r="M15">
            <v>0.74573950560163194</v>
          </cell>
          <cell r="N15">
            <v>0.749109735871613</v>
          </cell>
          <cell r="O15">
            <v>0.75105262669966566</v>
          </cell>
          <cell r="P15">
            <v>0.74459938543321202</v>
          </cell>
          <cell r="Q15">
            <v>0.742057928706093</v>
          </cell>
          <cell r="R15">
            <v>0</v>
          </cell>
          <cell r="S15">
            <v>0.75389751338780076</v>
          </cell>
          <cell r="T15">
            <v>0.79977232932213005</v>
          </cell>
          <cell r="U15">
            <v>0.75226339069769732</v>
          </cell>
          <cell r="V15">
            <v>0.73105761271939762</v>
          </cell>
          <cell r="W15">
            <v>0.8508336819496235</v>
          </cell>
          <cell r="X15">
            <v>0.24001146268749013</v>
          </cell>
          <cell r="Y15">
            <v>3.4204262591605736E-2</v>
          </cell>
          <cell r="Z15">
            <v>0.175822548079903</v>
          </cell>
          <cell r="AA15">
            <v>0.14561248057632675</v>
          </cell>
          <cell r="AB15">
            <v>0.38725181833454025</v>
          </cell>
          <cell r="AC15">
            <v>0.42549065654792406</v>
          </cell>
          <cell r="AD15">
            <v>0.11835435852460116</v>
          </cell>
          <cell r="AE15">
            <v>0.54467704583155829</v>
          </cell>
          <cell r="AF15">
            <v>0.11535464287707828</v>
          </cell>
          <cell r="AG15">
            <v>3.6484827034962856E-2</v>
          </cell>
          <cell r="AH15">
            <v>7.8869815842115415E-2</v>
          </cell>
          <cell r="AI15">
            <v>0.78552814207299893</v>
          </cell>
          <cell r="AJ15">
            <v>0.84179871964645314</v>
          </cell>
          <cell r="AK15">
            <v>0.83890880129866008</v>
          </cell>
          <cell r="AL15">
            <v>0.8226817718175945</v>
          </cell>
          <cell r="AM15">
            <v>5049079671</v>
          </cell>
          <cell r="AN15">
            <v>4918746219</v>
          </cell>
          <cell r="AO15">
            <v>4828388589</v>
          </cell>
          <cell r="AP15">
            <v>4668051194</v>
          </cell>
          <cell r="AQ15">
            <v>4544452868</v>
          </cell>
          <cell r="AR15">
            <v>4508165866</v>
          </cell>
          <cell r="AS15">
            <v>4338683234</v>
          </cell>
          <cell r="AT15">
            <v>4246807265</v>
          </cell>
          <cell r="AU15">
            <v>4106811968</v>
          </cell>
          <cell r="AV15">
            <v>4032984409</v>
          </cell>
          <cell r="AW15">
            <v>3904607704</v>
          </cell>
          <cell r="AX15">
            <v>3904883154</v>
          </cell>
          <cell r="AY15">
            <v>3759260006</v>
          </cell>
          <cell r="AZ15">
            <v>3606947120</v>
          </cell>
          <cell r="BA15">
            <v>3650091930</v>
          </cell>
          <cell r="BB15">
            <v>3491200121</v>
          </cell>
          <cell r="BC15">
            <v>3216689851</v>
          </cell>
          <cell r="BD15">
            <v>2870218873</v>
          </cell>
          <cell r="BE15">
            <v>3250587672</v>
          </cell>
          <cell r="BF15">
            <v>3002290772</v>
          </cell>
          <cell r="BG15">
            <v>2881784790</v>
          </cell>
          <cell r="BH15">
            <v>2824637202</v>
          </cell>
          <cell r="BI15">
            <v>2834954934</v>
          </cell>
          <cell r="BJ15">
            <v>2752996452</v>
          </cell>
          <cell r="BK15">
            <v>2670632103</v>
          </cell>
          <cell r="BL15">
            <v>2568307540</v>
          </cell>
          <cell r="BM15">
            <v>2576918064</v>
          </cell>
          <cell r="BN15">
            <v>2495879919</v>
          </cell>
          <cell r="BO15">
            <v>2392084843</v>
          </cell>
          <cell r="BP15">
            <v>2359760079</v>
          </cell>
          <cell r="BQ15">
            <v>2263312590</v>
          </cell>
          <cell r="BR15">
            <v>2223893348</v>
          </cell>
          <cell r="BS15">
            <v>2109864071</v>
          </cell>
          <cell r="BT15">
            <v>2010159471</v>
          </cell>
          <cell r="BU15">
            <v>1920417442</v>
          </cell>
          <cell r="BV15">
            <v>1862362040</v>
          </cell>
          <cell r="BW15">
            <v>1773940249</v>
          </cell>
          <cell r="BX15">
            <v>1737975404</v>
          </cell>
          <cell r="BY15">
            <v>695394707</v>
          </cell>
          <cell r="BZ15">
            <v>681077177</v>
          </cell>
          <cell r="CA15">
            <v>680575753</v>
          </cell>
          <cell r="CB15">
            <v>655955862</v>
          </cell>
          <cell r="CC15">
            <v>668328231</v>
          </cell>
          <cell r="CD15">
            <v>666617475</v>
          </cell>
          <cell r="CE15">
            <v>649719738</v>
          </cell>
          <cell r="CF15">
            <v>625158778</v>
          </cell>
          <cell r="CG15">
            <v>605487981</v>
          </cell>
          <cell r="CH15">
            <v>598994622</v>
          </cell>
          <cell r="CI15">
            <v>579094030</v>
          </cell>
          <cell r="CJ15">
            <v>563590056</v>
          </cell>
          <cell r="CK15">
            <v>553382897</v>
          </cell>
          <cell r="CL15">
            <v>538283521</v>
          </cell>
          <cell r="CM15">
            <v>548232059</v>
          </cell>
          <cell r="CN15">
            <v>469417541</v>
          </cell>
          <cell r="CO15">
            <v>503780738</v>
          </cell>
          <cell r="CP15">
            <v>445966399</v>
          </cell>
          <cell r="CQ15">
            <v>467829127</v>
          </cell>
          <cell r="CR15">
            <v>440314603</v>
          </cell>
          <cell r="CS15">
            <v>444842779</v>
          </cell>
          <cell r="CT15">
            <v>450817172</v>
          </cell>
          <cell r="CU15">
            <v>440346600</v>
          </cell>
          <cell r="CV15">
            <v>417865981</v>
          </cell>
          <cell r="CW15">
            <v>418738822</v>
          </cell>
          <cell r="CX15">
            <v>404829562</v>
          </cell>
          <cell r="CY15">
            <v>400649459</v>
          </cell>
          <cell r="CZ15">
            <v>378098062</v>
          </cell>
          <cell r="DA15">
            <v>366906245</v>
          </cell>
          <cell r="DB15">
            <v>365408709</v>
          </cell>
          <cell r="DC15">
            <v>350598365</v>
          </cell>
          <cell r="DD15">
            <v>347807516</v>
          </cell>
          <cell r="DE15">
            <v>342110864</v>
          </cell>
          <cell r="DF15">
            <v>324987055</v>
          </cell>
          <cell r="DG15">
            <v>324987055</v>
          </cell>
          <cell r="DH15">
            <v>325368221</v>
          </cell>
          <cell r="DI15">
            <v>304494362</v>
          </cell>
          <cell r="DJ15">
            <v>292326223</v>
          </cell>
          <cell r="DK15">
            <v>0</v>
          </cell>
          <cell r="DL15">
            <v>46577844</v>
          </cell>
          <cell r="DM15">
            <v>73700078</v>
          </cell>
          <cell r="DN15">
            <v>0</v>
          </cell>
          <cell r="DO15">
            <v>120277922</v>
          </cell>
          <cell r="DP15">
            <v>51177132</v>
          </cell>
          <cell r="DQ15">
            <v>191053376</v>
          </cell>
          <cell r="DR15">
            <v>159711132</v>
          </cell>
          <cell r="DS15">
            <v>350764508</v>
          </cell>
          <cell r="DT15">
            <v>40862317</v>
          </cell>
          <cell r="DU15">
            <v>2772627154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 t="str">
            <v/>
          </cell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V16"/>
          <cell r="BW16" t="str">
            <v/>
          </cell>
          <cell r="BX16" t="str">
            <v/>
          </cell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>
            <v>0</v>
          </cell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 t="str">
            <v/>
          </cell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DT18">
            <v>0</v>
          </cell>
        </row>
        <row r="19">
          <cell r="B19" t="str">
            <v>Bank of Baroda</v>
          </cell>
          <cell r="C19">
            <v>201.190336</v>
          </cell>
          <cell r="D19">
            <v>59.328954000000003</v>
          </cell>
          <cell r="E19">
            <v>169.22704899999999</v>
          </cell>
          <cell r="F19">
            <v>31.349803000000001</v>
          </cell>
          <cell r="G19">
            <v>31.349803000000001</v>
          </cell>
          <cell r="H19">
            <v>29.802098999999998</v>
          </cell>
          <cell r="I19">
            <v>99.325897999999995</v>
          </cell>
          <cell r="J19">
            <v>-0.13649500000000001</v>
          </cell>
          <cell r="K19">
            <v>1.5316879999999999</v>
          </cell>
          <cell r="L19"/>
          <cell r="M19">
            <v>3.24793274276148E-2</v>
          </cell>
          <cell r="N19">
            <v>3.2287497801064838E-2</v>
          </cell>
          <cell r="O19">
            <v>3.0825245621605712E-2</v>
          </cell>
          <cell r="P19">
            <v>3.0883181177774246E-2</v>
          </cell>
          <cell r="Q19">
            <v>3.2093608436231033E-2</v>
          </cell>
          <cell r="R19"/>
          <cell r="S19">
            <v>3.0040503202837278E-2</v>
          </cell>
          <cell r="T19">
            <v>1.7113608538519526E-2</v>
          </cell>
          <cell r="U19">
            <v>3.6066997082295937E-2</v>
          </cell>
          <cell r="V19">
            <v>3.1330481997711185E-2</v>
          </cell>
          <cell r="W19">
            <v>2.4142483918689523E-2</v>
          </cell>
          <cell r="X19">
            <v>0.14626840235188179</v>
          </cell>
          <cell r="Y19">
            <v>2.1716975445072863E-2</v>
          </cell>
          <cell r="Z19">
            <v>0.31562566894688437</v>
          </cell>
          <cell r="AA19">
            <v>0.31562566894688437</v>
          </cell>
          <cell r="AB19">
            <v>-4.1962347136151219E-2</v>
          </cell>
          <cell r="AC19">
            <v>0.21305322454274059</v>
          </cell>
          <cell r="AD19">
            <v>9.4749780806092809E-2</v>
          </cell>
          <cell r="AE19">
            <v>0.45243939399098954</v>
          </cell>
          <cell r="AF19">
            <v>0.11152658319928006</v>
          </cell>
          <cell r="AG19">
            <v>7.3957328564640865E-2</v>
          </cell>
          <cell r="AH19">
            <v>3.7569254634639199E-2</v>
          </cell>
          <cell r="AI19">
            <v>0.35058788976459671</v>
          </cell>
          <cell r="AJ19">
            <v>6.4334929204441279E-3</v>
          </cell>
          <cell r="AK19">
            <v>5.1324938637820549E-4</v>
          </cell>
          <cell r="AL19">
            <v>6.4410565598673076E-3</v>
          </cell>
          <cell r="AM19">
            <v>201190336</v>
          </cell>
          <cell r="AN19">
            <v>193775161</v>
          </cell>
          <cell r="AO19">
            <v>183047516</v>
          </cell>
          <cell r="AP19">
            <v>180358888</v>
          </cell>
          <cell r="AQ19">
            <v>180201950</v>
          </cell>
          <cell r="AR19">
            <v>180381073</v>
          </cell>
          <cell r="AS19">
            <v>175379528</v>
          </cell>
          <cell r="AT19">
            <v>167348843</v>
          </cell>
          <cell r="AU19">
            <v>170989698</v>
          </cell>
          <cell r="AV19">
            <v>166312530</v>
          </cell>
          <cell r="AW19">
            <v>161761428</v>
          </cell>
          <cell r="AX19">
            <v>150394659</v>
          </cell>
          <cell r="AY19">
            <v>144943386</v>
          </cell>
          <cell r="AZ19">
            <v>143311335</v>
          </cell>
          <cell r="BA19">
            <v>139149950</v>
          </cell>
          <cell r="BB19">
            <v>133955456</v>
          </cell>
          <cell r="BC19">
            <v>125015672</v>
          </cell>
          <cell r="BD19">
            <v>123014401</v>
          </cell>
          <cell r="BE19">
            <v>122198105</v>
          </cell>
          <cell r="BF19">
            <v>123352716</v>
          </cell>
          <cell r="BG19">
            <v>98429020</v>
          </cell>
          <cell r="BH19">
            <v>96132100</v>
          </cell>
          <cell r="BI19">
            <v>92015867</v>
          </cell>
          <cell r="BJ19">
            <v>88413486</v>
          </cell>
          <cell r="BK19">
            <v>85368565</v>
          </cell>
          <cell r="BL19">
            <v>82907475</v>
          </cell>
          <cell r="BM19">
            <v>81225195</v>
          </cell>
          <cell r="BN19">
            <v>78391648</v>
          </cell>
          <cell r="BO19">
            <v>71954794</v>
          </cell>
          <cell r="BP19">
            <v>68177548</v>
          </cell>
          <cell r="BQ19">
            <v>65254206</v>
          </cell>
          <cell r="BR19">
            <v>64198677</v>
          </cell>
          <cell r="BS19">
            <v>62518263</v>
          </cell>
          <cell r="BT19">
            <v>61944650</v>
          </cell>
          <cell r="BU19">
            <v>59182328</v>
          </cell>
          <cell r="BV19">
            <v>56105943</v>
          </cell>
          <cell r="BW19">
            <v>53949524</v>
          </cell>
          <cell r="BX19">
            <v>52021524</v>
          </cell>
          <cell r="BY19">
            <v>29802099</v>
          </cell>
          <cell r="BZ19">
            <v>28839794</v>
          </cell>
          <cell r="CA19">
            <v>27348922</v>
          </cell>
          <cell r="CB19">
            <v>26716205</v>
          </cell>
          <cell r="CC19">
            <v>29072622</v>
          </cell>
          <cell r="CD19">
            <v>28832041</v>
          </cell>
          <cell r="CE19">
            <v>27332810</v>
          </cell>
          <cell r="CF19">
            <v>26199740</v>
          </cell>
          <cell r="CG19">
            <v>27004855</v>
          </cell>
          <cell r="CH19">
            <v>26676675</v>
          </cell>
          <cell r="CI19">
            <v>25744734</v>
          </cell>
          <cell r="CJ19">
            <v>25685500</v>
          </cell>
          <cell r="CK19">
            <v>23954402</v>
          </cell>
          <cell r="CL19">
            <v>22942662</v>
          </cell>
          <cell r="CM19">
            <v>22343103</v>
          </cell>
          <cell r="CN19">
            <v>21247935</v>
          </cell>
          <cell r="CO19">
            <v>19883698</v>
          </cell>
          <cell r="CP19">
            <v>20414825</v>
          </cell>
          <cell r="CQ19">
            <v>18995628</v>
          </cell>
          <cell r="CR19">
            <v>17769713</v>
          </cell>
          <cell r="CS19">
            <v>16954349</v>
          </cell>
          <cell r="CT19">
            <v>17899936</v>
          </cell>
          <cell r="CU19">
            <v>16692069</v>
          </cell>
          <cell r="CV19">
            <v>16254476</v>
          </cell>
          <cell r="CW19">
            <v>14925822</v>
          </cell>
          <cell r="CX19">
            <v>14224907</v>
          </cell>
          <cell r="CY19">
            <v>13387842</v>
          </cell>
          <cell r="CZ19">
            <v>12776983</v>
          </cell>
          <cell r="DA19">
            <v>11846009</v>
          </cell>
          <cell r="DB19">
            <v>11273086</v>
          </cell>
          <cell r="DC19">
            <v>10242135</v>
          </cell>
          <cell r="DD19">
            <v>10844344</v>
          </cell>
          <cell r="DE19">
            <v>10371347</v>
          </cell>
          <cell r="DF19">
            <v>9867331</v>
          </cell>
          <cell r="DG19">
            <v>9867331</v>
          </cell>
          <cell r="DH19">
            <v>9132583</v>
          </cell>
          <cell r="DI19">
            <v>8026209</v>
          </cell>
          <cell r="DJ19">
            <v>7569115</v>
          </cell>
          <cell r="DK19"/>
          <cell r="DL19">
            <v>-91744</v>
          </cell>
          <cell r="DM19">
            <v>2278085</v>
          </cell>
          <cell r="DN19"/>
          <cell r="DO19">
            <v>2186341</v>
          </cell>
          <cell r="DP19">
            <v>465807</v>
          </cell>
          <cell r="DQ19">
            <v>2657258</v>
          </cell>
          <cell r="DR19">
            <v>3215922</v>
          </cell>
          <cell r="DS19">
            <v>5873180</v>
          </cell>
          <cell r="DT19">
            <v>1072182</v>
          </cell>
          <cell r="DU19">
            <v>59328954</v>
          </cell>
        </row>
        <row r="20">
          <cell r="B20" t="str">
            <v>Prime Bank</v>
          </cell>
          <cell r="C20">
            <v>148.53086999999999</v>
          </cell>
          <cell r="D20">
            <v>45.272838999999998</v>
          </cell>
          <cell r="E20">
            <v>113.952129</v>
          </cell>
          <cell r="F20">
            <v>25.654371999999999</v>
          </cell>
          <cell r="G20">
            <v>26.007394000000001</v>
          </cell>
          <cell r="H20">
            <v>33.385266999999999</v>
          </cell>
          <cell r="I20">
            <v>80.108226999999999</v>
          </cell>
          <cell r="J20">
            <v>0.23070099999999999</v>
          </cell>
          <cell r="K20">
            <v>1.064462</v>
          </cell>
          <cell r="L20"/>
          <cell r="M20">
            <v>2.7187166197934667E-2</v>
          </cell>
          <cell r="N20">
            <v>2.6441179571536581E-2</v>
          </cell>
          <cell r="O20">
            <v>2.5925162734856733E-2</v>
          </cell>
          <cell r="P20">
            <v>2.586817682644825E-2</v>
          </cell>
          <cell r="Q20">
            <v>2.5304150174793642E-2</v>
          </cell>
          <cell r="R20"/>
          <cell r="S20">
            <v>2.2177715712722937E-2</v>
          </cell>
          <cell r="T20">
            <v>1.3059081474340839E-2</v>
          </cell>
          <cell r="U20">
            <v>2.4286372234526232E-2</v>
          </cell>
          <cell r="V20">
            <v>3.5097410646554833E-2</v>
          </cell>
          <cell r="W20">
            <v>1.6778062318863952E-2</v>
          </cell>
          <cell r="X20">
            <v>0.12591973389247321</v>
          </cell>
          <cell r="Y20">
            <v>2.8226870611678077E-2</v>
          </cell>
          <cell r="Z20">
            <v>0.32465322194685448</v>
          </cell>
          <cell r="AA20">
            <v>0.32024640864913911</v>
          </cell>
          <cell r="AB20">
            <v>0.20065860049187656</v>
          </cell>
          <cell r="AC20">
            <v>0.12070894538408719</v>
          </cell>
          <cell r="AD20">
            <v>0.1024040756829811</v>
          </cell>
          <cell r="AE20">
            <v>0.52773647088013342</v>
          </cell>
          <cell r="AF20">
            <v>0.10607087189474856</v>
          </cell>
          <cell r="AG20">
            <v>6.2344468799435906E-2</v>
          </cell>
          <cell r="AH20">
            <v>4.3726403095312658E-2</v>
          </cell>
          <cell r="AI20">
            <v>0.39729700004113128</v>
          </cell>
          <cell r="AJ20">
            <v>1.3841253085307276E-2</v>
          </cell>
          <cell r="AK20">
            <v>2.8587625207485819E-2</v>
          </cell>
          <cell r="AL20">
            <v>2.0377537741897718E-2</v>
          </cell>
          <cell r="AM20">
            <v>148530870</v>
          </cell>
          <cell r="AN20">
            <v>140402895</v>
          </cell>
          <cell r="AO20">
            <v>135867074</v>
          </cell>
          <cell r="AP20">
            <v>131912743</v>
          </cell>
          <cell r="AQ20">
            <v>128980351</v>
          </cell>
          <cell r="AR20">
            <v>126482223</v>
          </cell>
          <cell r="AS20">
            <v>125887144</v>
          </cell>
          <cell r="AT20">
            <v>122289360</v>
          </cell>
          <cell r="AU20">
            <v>118339577</v>
          </cell>
          <cell r="AV20">
            <v>116203591</v>
          </cell>
          <cell r="AW20">
            <v>113554074</v>
          </cell>
          <cell r="AX20">
            <v>111259126</v>
          </cell>
          <cell r="AY20">
            <v>109986499</v>
          </cell>
          <cell r="AZ20">
            <v>108785527</v>
          </cell>
          <cell r="BA20">
            <v>108120587</v>
          </cell>
          <cell r="BB20">
            <v>106049114</v>
          </cell>
          <cell r="BC20">
            <v>100982938</v>
          </cell>
          <cell r="BD20">
            <v>98534545</v>
          </cell>
          <cell r="BE20">
            <v>90725741</v>
          </cell>
          <cell r="BF20">
            <v>89623204</v>
          </cell>
          <cell r="BG20">
            <v>77137825</v>
          </cell>
          <cell r="BH20">
            <v>76438199</v>
          </cell>
          <cell r="BI20">
            <v>73601507</v>
          </cell>
          <cell r="BJ20">
            <v>70961293</v>
          </cell>
          <cell r="BK20">
            <v>67925542</v>
          </cell>
          <cell r="BL20">
            <v>65335545</v>
          </cell>
          <cell r="BM20">
            <v>66915856</v>
          </cell>
          <cell r="BN20">
            <v>65000953</v>
          </cell>
          <cell r="BO20">
            <v>66032315</v>
          </cell>
          <cell r="BP20">
            <v>65001313</v>
          </cell>
          <cell r="BQ20">
            <v>64343912</v>
          </cell>
          <cell r="BR20">
            <v>61271772</v>
          </cell>
          <cell r="BS20">
            <v>58715051</v>
          </cell>
          <cell r="BT20">
            <v>54917674</v>
          </cell>
          <cell r="BU20">
            <v>55249673</v>
          </cell>
          <cell r="BV20">
            <v>53395624</v>
          </cell>
          <cell r="BW20">
            <v>51258965</v>
          </cell>
          <cell r="BX20">
            <v>49460889</v>
          </cell>
          <cell r="BY20">
            <v>33385267</v>
          </cell>
          <cell r="BZ20">
            <v>31383739</v>
          </cell>
          <cell r="CA20">
            <v>29965175</v>
          </cell>
          <cell r="CB20">
            <v>29782355</v>
          </cell>
          <cell r="CC20">
            <v>28349931</v>
          </cell>
          <cell r="CD20">
            <v>28111037</v>
          </cell>
          <cell r="CE20">
            <v>27753166</v>
          </cell>
          <cell r="CF20">
            <v>26752617</v>
          </cell>
          <cell r="CG20">
            <v>25329218</v>
          </cell>
          <cell r="CH20">
            <v>24901601</v>
          </cell>
          <cell r="CI20">
            <v>24388063</v>
          </cell>
          <cell r="CJ20">
            <v>23972691</v>
          </cell>
          <cell r="CK20">
            <v>23424338</v>
          </cell>
          <cell r="CL20">
            <v>24455363</v>
          </cell>
          <cell r="CM20">
            <v>24207762</v>
          </cell>
          <cell r="CN20">
            <v>23862687</v>
          </cell>
          <cell r="CO20">
            <v>23023119</v>
          </cell>
          <cell r="CP20">
            <v>23038973</v>
          </cell>
          <cell r="CQ20">
            <v>20916339</v>
          </cell>
          <cell r="CR20">
            <v>20542739</v>
          </cell>
          <cell r="CS20">
            <v>15775115</v>
          </cell>
          <cell r="CT20">
            <v>14337719</v>
          </cell>
          <cell r="CU20">
            <v>12972256</v>
          </cell>
          <cell r="CV20">
            <v>11428716</v>
          </cell>
          <cell r="CW20">
            <v>11134955</v>
          </cell>
          <cell r="CX20">
            <v>10833063</v>
          </cell>
          <cell r="CY20">
            <v>9814195</v>
          </cell>
          <cell r="CZ20">
            <v>9578743</v>
          </cell>
          <cell r="DA20">
            <v>9224281</v>
          </cell>
          <cell r="DB20">
            <v>8725208</v>
          </cell>
          <cell r="DC20">
            <v>8252089</v>
          </cell>
          <cell r="DD20">
            <v>8248978</v>
          </cell>
          <cell r="DE20">
            <v>8276028</v>
          </cell>
          <cell r="DF20">
            <v>7735022</v>
          </cell>
          <cell r="DG20">
            <v>7735022</v>
          </cell>
          <cell r="DH20">
            <v>7246225</v>
          </cell>
          <cell r="DI20">
            <v>6301136</v>
          </cell>
          <cell r="DJ20">
            <v>5815849</v>
          </cell>
          <cell r="DK20"/>
          <cell r="DL20">
            <v>391872</v>
          </cell>
          <cell r="DM20">
            <v>1561057</v>
          </cell>
          <cell r="DN20"/>
          <cell r="DO20">
            <v>1952929</v>
          </cell>
          <cell r="DP20">
            <v>235736</v>
          </cell>
          <cell r="DQ20">
            <v>2586428</v>
          </cell>
          <cell r="DR20">
            <v>2314556</v>
          </cell>
          <cell r="DS20">
            <v>4900984</v>
          </cell>
          <cell r="DT20">
            <v>1019462</v>
          </cell>
          <cell r="DU20">
            <v>45272839</v>
          </cell>
        </row>
        <row r="21">
          <cell r="B21" t="str">
            <v>Citibank</v>
          </cell>
          <cell r="C21">
            <v>156.976438</v>
          </cell>
          <cell r="D21">
            <v>56.865761999999997</v>
          </cell>
          <cell r="E21">
            <v>113.72436399999999</v>
          </cell>
          <cell r="F21">
            <v>24.718440999999999</v>
          </cell>
          <cell r="G21">
            <v>25.388290999999999</v>
          </cell>
          <cell r="H21">
            <v>27.059245000000001</v>
          </cell>
          <cell r="I21">
            <v>124.942167</v>
          </cell>
          <cell r="J21">
            <v>1.71648</v>
          </cell>
          <cell r="K21">
            <v>3.118274</v>
          </cell>
          <cell r="L21"/>
          <cell r="M21">
            <v>2.5374515830649272E-2</v>
          </cell>
          <cell r="N21">
            <v>2.4221340816701679E-2</v>
          </cell>
          <cell r="O21">
            <v>2.2259827053429562E-2</v>
          </cell>
          <cell r="P21">
            <v>2.3237932427794358E-2</v>
          </cell>
          <cell r="Q21">
            <v>2.4013331193956385E-2</v>
          </cell>
          <cell r="R21"/>
          <cell r="S21">
            <v>2.3438755967428712E-2</v>
          </cell>
          <cell r="T21">
            <v>1.6403093675182934E-2</v>
          </cell>
          <cell r="U21">
            <v>2.4237829169815286E-2</v>
          </cell>
          <cell r="V21">
            <v>2.8446962354703821E-2</v>
          </cell>
          <cell r="W21">
            <v>4.9150270746436388E-2</v>
          </cell>
          <cell r="X21">
            <v>0.29772265361967604</v>
          </cell>
          <cell r="Y21">
            <v>5.211504528637588E-2</v>
          </cell>
          <cell r="Z21">
            <v>0.20320034148279179</v>
          </cell>
          <cell r="AA21">
            <v>0.19783906101132373</v>
          </cell>
          <cell r="AB21">
            <v>0.50455522629729543</v>
          </cell>
          <cell r="AC21">
            <v>0.30505036292559295</v>
          </cell>
          <cell r="AD21">
            <v>3.1499229826296209E-2</v>
          </cell>
          <cell r="AE21">
            <v>0.63297218094314722</v>
          </cell>
          <cell r="AF21">
            <v>0.1104249660455929</v>
          </cell>
          <cell r="AG21">
            <v>1.6250002223323044E-2</v>
          </cell>
          <cell r="AH21">
            <v>9.4174963822269864E-2</v>
          </cell>
          <cell r="AI21">
            <v>0.50003147962207994</v>
          </cell>
          <cell r="AJ21">
            <v>1.9897571716253594E-2</v>
          </cell>
          <cell r="AK21">
            <v>4.715257893296837E-2</v>
          </cell>
          <cell r="AL21">
            <v>4.2690588237634414E-2</v>
          </cell>
          <cell r="AM21">
            <v>156976438</v>
          </cell>
          <cell r="AN21">
            <v>139827065</v>
          </cell>
          <cell r="AO21">
            <v>127420769</v>
          </cell>
          <cell r="AP21">
            <v>126499445</v>
          </cell>
          <cell r="AQ21">
            <v>132170712</v>
          </cell>
          <cell r="AR21">
            <v>130940063</v>
          </cell>
          <cell r="AS21">
            <v>115595604</v>
          </cell>
          <cell r="AT21">
            <v>107034617</v>
          </cell>
          <cell r="AU21">
            <v>115188165</v>
          </cell>
          <cell r="AV21">
            <v>106453856</v>
          </cell>
          <cell r="AW21">
            <v>101750445</v>
          </cell>
          <cell r="AX21">
            <v>103211168</v>
          </cell>
          <cell r="AY21">
            <v>95052722</v>
          </cell>
          <cell r="AZ21">
            <v>96570193</v>
          </cell>
          <cell r="BA21">
            <v>93526049</v>
          </cell>
          <cell r="BB21">
            <v>90132862</v>
          </cell>
          <cell r="BC21">
            <v>93274626</v>
          </cell>
          <cell r="BD21">
            <v>85638687</v>
          </cell>
          <cell r="BE21">
            <v>100756266</v>
          </cell>
          <cell r="BF21">
            <v>85155116</v>
          </cell>
          <cell r="BG21">
            <v>90072120</v>
          </cell>
          <cell r="BH21">
            <v>98231911</v>
          </cell>
          <cell r="BI21">
            <v>88851809</v>
          </cell>
          <cell r="BJ21">
            <v>90025078</v>
          </cell>
          <cell r="BK21">
            <v>101117630</v>
          </cell>
          <cell r="BL21">
            <v>103323540</v>
          </cell>
          <cell r="BM21">
            <v>116502032</v>
          </cell>
          <cell r="BN21">
            <v>103254695</v>
          </cell>
          <cell r="BO21">
            <v>89167854</v>
          </cell>
          <cell r="BP21">
            <v>88147287</v>
          </cell>
          <cell r="BQ21">
            <v>93483001</v>
          </cell>
          <cell r="BR21">
            <v>115826138</v>
          </cell>
          <cell r="BS21">
            <v>82954185</v>
          </cell>
          <cell r="BT21">
            <v>79397808</v>
          </cell>
          <cell r="BU21">
            <v>81940917</v>
          </cell>
          <cell r="BV21">
            <v>80054734</v>
          </cell>
          <cell r="BW21">
            <v>72191900</v>
          </cell>
          <cell r="BX21">
            <v>71242659</v>
          </cell>
          <cell r="BY21">
            <v>27059245</v>
          </cell>
          <cell r="BZ21">
            <v>24894907</v>
          </cell>
          <cell r="CA21">
            <v>23167077</v>
          </cell>
          <cell r="CB21">
            <v>25016935</v>
          </cell>
          <cell r="CC21">
            <v>23492235</v>
          </cell>
          <cell r="CD21">
            <v>22536160</v>
          </cell>
          <cell r="CE21">
            <v>24731559</v>
          </cell>
          <cell r="CF21">
            <v>23826398</v>
          </cell>
          <cell r="CG21">
            <v>23000535</v>
          </cell>
          <cell r="CH21">
            <v>22134310</v>
          </cell>
          <cell r="CI21">
            <v>21634232</v>
          </cell>
          <cell r="CJ21">
            <v>20801681</v>
          </cell>
          <cell r="CK21">
            <v>20000679</v>
          </cell>
          <cell r="CL21">
            <v>19046566</v>
          </cell>
          <cell r="CM21">
            <v>18621201</v>
          </cell>
          <cell r="CN21">
            <v>17811829</v>
          </cell>
          <cell r="CO21">
            <v>20388513</v>
          </cell>
          <cell r="CP21">
            <v>19409582</v>
          </cell>
          <cell r="CQ21">
            <v>19201130</v>
          </cell>
          <cell r="CR21">
            <v>18246232</v>
          </cell>
          <cell r="CS21">
            <v>21172148</v>
          </cell>
          <cell r="CT21">
            <v>20177310</v>
          </cell>
          <cell r="CU21">
            <v>19161379</v>
          </cell>
          <cell r="CV21">
            <v>18414690</v>
          </cell>
          <cell r="CW21">
            <v>20400169</v>
          </cell>
          <cell r="CX21">
            <v>19628607</v>
          </cell>
          <cell r="CY21">
            <v>21705386</v>
          </cell>
          <cell r="CZ21">
            <v>21022221</v>
          </cell>
          <cell r="DA21">
            <v>20267062</v>
          </cell>
          <cell r="DB21">
            <v>19407199</v>
          </cell>
          <cell r="DC21">
            <v>20351926</v>
          </cell>
          <cell r="DD21">
            <v>19913000</v>
          </cell>
          <cell r="DE21">
            <v>19188220</v>
          </cell>
          <cell r="DF21">
            <v>18358760</v>
          </cell>
          <cell r="DG21">
            <v>18358760</v>
          </cell>
          <cell r="DH21">
            <v>18002473</v>
          </cell>
          <cell r="DI21">
            <v>16706767</v>
          </cell>
          <cell r="DJ21">
            <v>15963873</v>
          </cell>
          <cell r="DK21"/>
          <cell r="DL21">
            <v>2302175</v>
          </cell>
          <cell r="DM21">
            <v>2260606</v>
          </cell>
          <cell r="DN21"/>
          <cell r="DO21">
            <v>4562781</v>
          </cell>
          <cell r="DP21">
            <v>1391878</v>
          </cell>
          <cell r="DQ21">
            <v>1156863</v>
          </cell>
          <cell r="DR21">
            <v>670805</v>
          </cell>
          <cell r="DS21">
            <v>1827668</v>
          </cell>
          <cell r="DT21">
            <v>1933491</v>
          </cell>
          <cell r="DU21">
            <v>56865762</v>
          </cell>
        </row>
        <row r="22">
          <cell r="B22" t="str">
            <v>National Bank of Kenya</v>
          </cell>
          <cell r="C22">
            <v>151.57306299999999</v>
          </cell>
          <cell r="D22">
            <v>74.668414999999996</v>
          </cell>
          <cell r="E22">
            <v>99.786754999999999</v>
          </cell>
          <cell r="F22">
            <v>10.857004</v>
          </cell>
          <cell r="G22">
            <v>16.062560000000001</v>
          </cell>
          <cell r="H22">
            <v>15.037893</v>
          </cell>
          <cell r="I22">
            <v>98.627117999999996</v>
          </cell>
          <cell r="J22">
            <v>0.25935399999999997</v>
          </cell>
          <cell r="K22">
            <v>0.122687</v>
          </cell>
          <cell r="L22"/>
          <cell r="M22">
            <v>1.990279874138234E-2</v>
          </cell>
          <cell r="N22">
            <v>2.0474282879049732E-2</v>
          </cell>
          <cell r="O22">
            <v>2.0920190439308841E-2</v>
          </cell>
          <cell r="P22">
            <v>2.194966952687228E-2</v>
          </cell>
          <cell r="Q22">
            <v>2.1400658626375343E-2</v>
          </cell>
          <cell r="R22"/>
          <cell r="S22">
            <v>2.2631957255220034E-2</v>
          </cell>
          <cell r="T22">
            <v>2.1538320471682672E-2</v>
          </cell>
          <cell r="U22">
            <v>2.1267336532215835E-2</v>
          </cell>
          <cell r="V22">
            <v>1.5809102436711155E-2</v>
          </cell>
          <cell r="W22">
            <v>1.9337939087674917E-3</v>
          </cell>
          <cell r="X22">
            <v>2.6854112435929244E-2</v>
          </cell>
          <cell r="Y22">
            <v>2.7486905493992867E-3</v>
          </cell>
          <cell r="Z22">
            <v>0.16286149616579085</v>
          </cell>
          <cell r="AA22">
            <v>0.11008132671989869</v>
          </cell>
          <cell r="AB22">
            <v>0.31446486135489099</v>
          </cell>
          <cell r="AC22">
            <v>0.80531361204491203</v>
          </cell>
          <cell r="AD22">
            <v>0.21354708881052781</v>
          </cell>
          <cell r="AE22">
            <v>0.58675793037510726</v>
          </cell>
          <cell r="AF22">
            <v>9.371907867981652E-2</v>
          </cell>
          <cell r="AG22">
            <v>3.2434912485206149E-2</v>
          </cell>
          <cell r="AH22">
            <v>6.1284166194610371E-2</v>
          </cell>
          <cell r="AI22">
            <v>0.74827981930066767</v>
          </cell>
          <cell r="AJ22">
            <v>1.6679303876321296E-2</v>
          </cell>
          <cell r="AK22">
            <v>1.0265707529693932E-2</v>
          </cell>
          <cell r="AL22">
            <v>1.3794083804638457E-2</v>
          </cell>
          <cell r="AM22">
            <v>151573063</v>
          </cell>
          <cell r="AN22">
            <v>142769274</v>
          </cell>
          <cell r="AO22">
            <v>139938813</v>
          </cell>
          <cell r="AP22">
            <v>139006624</v>
          </cell>
          <cell r="AQ22">
            <v>140499545</v>
          </cell>
          <cell r="AR22">
            <v>146543305</v>
          </cell>
          <cell r="AS22">
            <v>146251458</v>
          </cell>
          <cell r="AT22">
            <v>133633970</v>
          </cell>
          <cell r="AU22">
            <v>129588169</v>
          </cell>
          <cell r="AV22">
            <v>126841620</v>
          </cell>
          <cell r="AW22">
            <v>129590385</v>
          </cell>
          <cell r="AX22">
            <v>119225458</v>
          </cell>
          <cell r="AY22">
            <v>113796756</v>
          </cell>
          <cell r="AZ22">
            <v>112028747</v>
          </cell>
          <cell r="BA22">
            <v>107216724</v>
          </cell>
          <cell r="BB22">
            <v>114922318</v>
          </cell>
          <cell r="BC22">
            <v>105065267</v>
          </cell>
          <cell r="BD22">
            <v>115143443</v>
          </cell>
          <cell r="BE22">
            <v>112734821</v>
          </cell>
          <cell r="BF22">
            <v>113569560</v>
          </cell>
          <cell r="BG22">
            <v>105472552</v>
          </cell>
          <cell r="BH22">
            <v>109942042</v>
          </cell>
          <cell r="BI22">
            <v>116315700</v>
          </cell>
          <cell r="BJ22">
            <v>116378429</v>
          </cell>
          <cell r="BK22">
            <v>115442827</v>
          </cell>
          <cell r="BL22">
            <v>115114374</v>
          </cell>
          <cell r="BM22">
            <v>113215137</v>
          </cell>
          <cell r="BN22">
            <v>116157723</v>
          </cell>
          <cell r="BO22">
            <v>115220642</v>
          </cell>
          <cell r="BP22">
            <v>125295035</v>
          </cell>
          <cell r="BQ22">
            <v>117789712</v>
          </cell>
          <cell r="BR22">
            <v>124144110</v>
          </cell>
          <cell r="BS22">
            <v>116587690</v>
          </cell>
          <cell r="BT22">
            <v>122864886</v>
          </cell>
          <cell r="BU22">
            <v>116897968</v>
          </cell>
          <cell r="BV22">
            <v>109102269</v>
          </cell>
          <cell r="BW22">
            <v>98916489</v>
          </cell>
          <cell r="BX22">
            <v>92493034</v>
          </cell>
          <cell r="BY22">
            <v>15037893</v>
          </cell>
          <cell r="BZ22">
            <v>15089932</v>
          </cell>
          <cell r="CA22">
            <v>15054282</v>
          </cell>
          <cell r="CB22">
            <v>16232085</v>
          </cell>
          <cell r="CC22">
            <v>16383342</v>
          </cell>
          <cell r="CD22">
            <v>16364722</v>
          </cell>
          <cell r="CE22">
            <v>13025652</v>
          </cell>
          <cell r="CF22">
            <v>12645620</v>
          </cell>
          <cell r="CG22">
            <v>12185411</v>
          </cell>
          <cell r="CH22">
            <v>11935544</v>
          </cell>
          <cell r="CI22">
            <v>11913390</v>
          </cell>
          <cell r="CJ22">
            <v>11338933</v>
          </cell>
          <cell r="CK22">
            <v>11859422</v>
          </cell>
          <cell r="CL22">
            <v>11704420</v>
          </cell>
          <cell r="CM22">
            <v>7228992</v>
          </cell>
          <cell r="CN22">
            <v>7243874</v>
          </cell>
          <cell r="CO22">
            <v>7148430</v>
          </cell>
          <cell r="CP22">
            <v>6935718</v>
          </cell>
          <cell r="CQ22">
            <v>6919427</v>
          </cell>
          <cell r="CR22">
            <v>5790240</v>
          </cell>
          <cell r="CS22">
            <v>6414689</v>
          </cell>
          <cell r="CT22">
            <v>7047537</v>
          </cell>
          <cell r="CU22">
            <v>10989919</v>
          </cell>
          <cell r="CV22">
            <v>11217864</v>
          </cell>
          <cell r="CW22">
            <v>10987755</v>
          </cell>
          <cell r="CX22">
            <v>10996083</v>
          </cell>
          <cell r="CY22">
            <v>11315041</v>
          </cell>
          <cell r="CZ22">
            <v>11222418</v>
          </cell>
          <cell r="DA22">
            <v>11237917</v>
          </cell>
          <cell r="DB22">
            <v>10913622</v>
          </cell>
          <cell r="DC22">
            <v>13443880</v>
          </cell>
          <cell r="DD22">
            <v>13116009</v>
          </cell>
          <cell r="DE22">
            <v>12606495</v>
          </cell>
          <cell r="DF22">
            <v>12113912</v>
          </cell>
          <cell r="DG22">
            <v>12113912</v>
          </cell>
          <cell r="DH22">
            <v>12251404</v>
          </cell>
          <cell r="DI22">
            <v>12223289</v>
          </cell>
          <cell r="DJ22">
            <v>11848291</v>
          </cell>
          <cell r="DK22"/>
          <cell r="DL22">
            <v>856207</v>
          </cell>
          <cell r="DM22">
            <v>1866536</v>
          </cell>
          <cell r="DN22"/>
          <cell r="DO22">
            <v>2722743</v>
          </cell>
          <cell r="DP22">
            <v>2192662</v>
          </cell>
          <cell r="DQ22">
            <v>10696228</v>
          </cell>
          <cell r="DR22">
            <v>7533143</v>
          </cell>
          <cell r="DS22">
            <v>18229371</v>
          </cell>
          <cell r="DT22">
            <v>101132</v>
          </cell>
          <cell r="DU22">
            <v>74668415</v>
          </cell>
        </row>
        <row r="23">
          <cell r="B23" t="str">
            <v>Bank of India</v>
          </cell>
          <cell r="C23">
            <v>128.475122</v>
          </cell>
          <cell r="D23">
            <v>20.757797</v>
          </cell>
          <cell r="E23">
            <v>54.776983000000001</v>
          </cell>
          <cell r="F23">
            <v>23.59207</v>
          </cell>
          <cell r="G23">
            <v>23.948763</v>
          </cell>
          <cell r="H23">
            <v>25.112048000000001</v>
          </cell>
          <cell r="I23">
            <v>53.798293999999999</v>
          </cell>
          <cell r="J23">
            <v>1.1926000000000001E-2</v>
          </cell>
          <cell r="K23">
            <v>0.97246699999999997</v>
          </cell>
          <cell r="L23"/>
          <cell r="M23">
            <v>1.9085839974746534E-2</v>
          </cell>
          <cell r="N23">
            <v>1.9037386576101094E-2</v>
          </cell>
          <cell r="O23">
            <v>1.8048921189735723E-2</v>
          </cell>
          <cell r="P23">
            <v>1.8006814193665191E-2</v>
          </cell>
          <cell r="Q23">
            <v>1.7238507218642611E-2</v>
          </cell>
          <cell r="R23"/>
          <cell r="S23">
            <v>1.9183114808883812E-2</v>
          </cell>
          <cell r="T23">
            <v>5.9876466384365216E-3</v>
          </cell>
          <cell r="U23">
            <v>1.1674500605621115E-2</v>
          </cell>
          <cell r="V23">
            <v>2.6399904509734673E-2</v>
          </cell>
          <cell r="W23">
            <v>1.5328036068021845E-2</v>
          </cell>
          <cell r="X23">
            <v>0.1299005287785828</v>
          </cell>
          <cell r="Y23">
            <v>2.5666807473908409E-2</v>
          </cell>
          <cell r="Z23">
            <v>0.44515840967001669</v>
          </cell>
          <cell r="AA23">
            <v>0.43852821801375336</v>
          </cell>
          <cell r="AB23">
            <v>2.6039649805639824E-2</v>
          </cell>
          <cell r="AC23">
            <v>0.15428770579191678</v>
          </cell>
          <cell r="AD23">
            <v>4.135238563805984E-2</v>
          </cell>
          <cell r="AE23">
            <v>0.74635692277816601</v>
          </cell>
          <cell r="AF23">
            <v>0.10545460424052676</v>
          </cell>
          <cell r="AG23">
            <v>6.3734397009168581E-2</v>
          </cell>
          <cell r="AH23">
            <v>4.1720207231358178E-2</v>
          </cell>
          <cell r="AI23">
            <v>0.37895108242817971</v>
          </cell>
          <cell r="AJ23">
            <v>1.4024137093425063E-3</v>
          </cell>
          <cell r="AK23">
            <v>1.0422087398755451E-2</v>
          </cell>
          <cell r="AL23">
            <v>4.9487687308159512E-3</v>
          </cell>
          <cell r="AM23">
            <v>128475122</v>
          </cell>
          <cell r="AN23">
            <v>121649324</v>
          </cell>
          <cell r="AO23">
            <v>104651445</v>
          </cell>
          <cell r="AP23">
            <v>102548347</v>
          </cell>
          <cell r="AQ23">
            <v>94518340</v>
          </cell>
          <cell r="AR23">
            <v>86867130</v>
          </cell>
          <cell r="AS23">
            <v>81019912</v>
          </cell>
          <cell r="AT23">
            <v>77906775</v>
          </cell>
          <cell r="AU23">
            <v>72897951</v>
          </cell>
          <cell r="AV23">
            <v>75129210</v>
          </cell>
          <cell r="AW23">
            <v>71225163</v>
          </cell>
          <cell r="AX23">
            <v>63601238</v>
          </cell>
          <cell r="AY23">
            <v>62976730</v>
          </cell>
          <cell r="AZ23">
            <v>62543244</v>
          </cell>
          <cell r="BA23">
            <v>62121431</v>
          </cell>
          <cell r="BB23">
            <v>62225153</v>
          </cell>
          <cell r="BC23">
            <v>59776568</v>
          </cell>
          <cell r="BD23">
            <v>62689134</v>
          </cell>
          <cell r="BE23">
            <v>62563918</v>
          </cell>
          <cell r="BF23">
            <v>64098285</v>
          </cell>
          <cell r="BG23">
            <v>55328548</v>
          </cell>
          <cell r="BH23">
            <v>56630656</v>
          </cell>
          <cell r="BI23">
            <v>57297472</v>
          </cell>
          <cell r="BJ23">
            <v>56956597</v>
          </cell>
          <cell r="BK23">
            <v>49736103</v>
          </cell>
          <cell r="BL23">
            <v>47815075</v>
          </cell>
          <cell r="BM23">
            <v>46410726</v>
          </cell>
          <cell r="BN23">
            <v>43717462</v>
          </cell>
          <cell r="BO23">
            <v>41427446</v>
          </cell>
          <cell r="BP23">
            <v>42162947</v>
          </cell>
          <cell r="BQ23">
            <v>37527774</v>
          </cell>
          <cell r="BR23">
            <v>36899261</v>
          </cell>
          <cell r="BS23">
            <v>36656582</v>
          </cell>
          <cell r="BT23">
            <v>34370422</v>
          </cell>
          <cell r="BU23">
            <v>33998194</v>
          </cell>
          <cell r="BV23">
            <v>34265232</v>
          </cell>
          <cell r="BW23">
            <v>32447854</v>
          </cell>
          <cell r="BX23">
            <v>30721440</v>
          </cell>
          <cell r="BY23">
            <v>25112048</v>
          </cell>
          <cell r="BZ23">
            <v>24309583</v>
          </cell>
          <cell r="CA23">
            <v>23368201</v>
          </cell>
          <cell r="CB23">
            <v>22277354</v>
          </cell>
          <cell r="CC23">
            <v>21473077</v>
          </cell>
          <cell r="CD23">
            <v>20707536</v>
          </cell>
          <cell r="CE23">
            <v>19918816</v>
          </cell>
          <cell r="CF23">
            <v>19200438</v>
          </cell>
          <cell r="CG23">
            <v>18444475</v>
          </cell>
          <cell r="CH23">
            <v>17853192</v>
          </cell>
          <cell r="CI23">
            <v>17191218</v>
          </cell>
          <cell r="CJ23">
            <v>16620563</v>
          </cell>
          <cell r="CK23">
            <v>16141439</v>
          </cell>
          <cell r="CL23">
            <v>15532469</v>
          </cell>
          <cell r="CM23">
            <v>14747740</v>
          </cell>
          <cell r="CN23">
            <v>14293811</v>
          </cell>
          <cell r="CO23">
            <v>13727053</v>
          </cell>
          <cell r="CP23">
            <v>13191378</v>
          </cell>
          <cell r="CQ23">
            <v>12461590</v>
          </cell>
          <cell r="CR23">
            <v>11954133</v>
          </cell>
          <cell r="CS23">
            <v>11502121</v>
          </cell>
          <cell r="CT23">
            <v>11625015</v>
          </cell>
          <cell r="CU23">
            <v>10920398</v>
          </cell>
          <cell r="CV23">
            <v>10412590</v>
          </cell>
          <cell r="CW23">
            <v>9978992</v>
          </cell>
          <cell r="CX23">
            <v>9536344</v>
          </cell>
          <cell r="CY23">
            <v>9176776</v>
          </cell>
          <cell r="CZ23">
            <v>8545484</v>
          </cell>
          <cell r="DA23">
            <v>7597500</v>
          </cell>
          <cell r="DB23">
            <v>7182738</v>
          </cell>
          <cell r="DC23">
            <v>6881061</v>
          </cell>
          <cell r="DD23">
            <v>6580115</v>
          </cell>
          <cell r="DE23">
            <v>6305179</v>
          </cell>
          <cell r="DF23">
            <v>6074801</v>
          </cell>
          <cell r="DG23">
            <v>6074801</v>
          </cell>
          <cell r="DH23">
            <v>5733008</v>
          </cell>
          <cell r="DI23">
            <v>5254372</v>
          </cell>
          <cell r="DJ23">
            <v>5086879</v>
          </cell>
          <cell r="DK23"/>
          <cell r="DL23">
            <v>31605</v>
          </cell>
          <cell r="DM23">
            <v>1182121</v>
          </cell>
          <cell r="DN23"/>
          <cell r="DO23">
            <v>1213726</v>
          </cell>
          <cell r="DP23">
            <v>187263</v>
          </cell>
          <cell r="DQ23">
            <v>661064</v>
          </cell>
          <cell r="DR23">
            <v>224657</v>
          </cell>
          <cell r="DS23">
            <v>885721</v>
          </cell>
          <cell r="DT23">
            <v>802487</v>
          </cell>
          <cell r="DU23">
            <v>20757797</v>
          </cell>
        </row>
        <row r="24">
          <cell r="B24" t="str">
            <v>Family Bank Limited</v>
          </cell>
          <cell r="C24">
            <v>131.853129</v>
          </cell>
          <cell r="D24">
            <v>83.755082999999999</v>
          </cell>
          <cell r="E24">
            <v>93.314936000000003</v>
          </cell>
          <cell r="F24">
            <v>13.257638</v>
          </cell>
          <cell r="G24">
            <v>17.702386000000001</v>
          </cell>
          <cell r="H24">
            <v>16.031431000000001</v>
          </cell>
          <cell r="I24">
            <v>99.579801000000003</v>
          </cell>
          <cell r="J24">
            <v>0.27793000000000001</v>
          </cell>
          <cell r="K24">
            <v>0.979043</v>
          </cell>
          <cell r="L24"/>
          <cell r="M24">
            <v>1.8809701046972348E-2</v>
          </cell>
          <cell r="N24">
            <v>1.8794876480916236E-2</v>
          </cell>
          <cell r="O24">
            <v>1.939393233213204E-2</v>
          </cell>
          <cell r="P24">
            <v>1.9089517320195488E-2</v>
          </cell>
          <cell r="Q24">
            <v>1.9504583126663182E-2</v>
          </cell>
          <cell r="R24"/>
          <cell r="S24">
            <v>1.9687498031856841E-2</v>
          </cell>
          <cell r="T24">
            <v>2.4159396162170863E-2</v>
          </cell>
          <cell r="U24">
            <v>1.988801166441561E-2</v>
          </cell>
          <cell r="V24">
            <v>1.6853593444644589E-2</v>
          </cell>
          <cell r="W24">
            <v>1.5431687055853117E-2</v>
          </cell>
          <cell r="X24">
            <v>0.17256273750376316</v>
          </cell>
          <cell r="Y24">
            <v>2.1061271438237442E-2</v>
          </cell>
          <cell r="Z24">
            <v>0.17777085133962056</v>
          </cell>
          <cell r="AA24">
            <v>0.13313581536480476</v>
          </cell>
          <cell r="AB24">
            <v>0.3099531903740832</v>
          </cell>
          <cell r="AC24">
            <v>0.61246701802177383</v>
          </cell>
          <cell r="AD24">
            <v>0.13139086108842352</v>
          </cell>
          <cell r="AE24">
            <v>0.49734849141145293</v>
          </cell>
          <cell r="AF24">
            <v>0.1276655602647698</v>
          </cell>
          <cell r="AG24">
            <v>3.9455514521529636E-2</v>
          </cell>
          <cell r="AH24">
            <v>8.8210045743240165E-2</v>
          </cell>
          <cell r="AI24">
            <v>0.89755280976670226</v>
          </cell>
          <cell r="AJ24">
            <v>1.3532472555457174E-2</v>
          </cell>
          <cell r="AK24">
            <v>9.3307683495462735E-7</v>
          </cell>
          <cell r="AL24">
            <v>8.173775036354131E-3</v>
          </cell>
          <cell r="AM24">
            <v>131853129</v>
          </cell>
          <cell r="AN24">
            <v>128465438</v>
          </cell>
          <cell r="AO24">
            <v>128525706</v>
          </cell>
          <cell r="AP24">
            <v>124240335</v>
          </cell>
          <cell r="AQ24">
            <v>122200171</v>
          </cell>
          <cell r="AR24">
            <v>111683065</v>
          </cell>
          <cell r="AS24">
            <v>107193925</v>
          </cell>
          <cell r="AT24">
            <v>100001548</v>
          </cell>
          <cell r="AU24">
            <v>94790889</v>
          </cell>
          <cell r="AV24">
            <v>90590626</v>
          </cell>
          <cell r="AW24">
            <v>90164189</v>
          </cell>
          <cell r="AX24">
            <v>86910641</v>
          </cell>
          <cell r="AY24">
            <v>82192596</v>
          </cell>
          <cell r="AZ24">
            <v>78857125</v>
          </cell>
          <cell r="BA24">
            <v>78926424</v>
          </cell>
          <cell r="BB24">
            <v>72596791</v>
          </cell>
          <cell r="BC24">
            <v>70149732</v>
          </cell>
          <cell r="BD24">
            <v>66909838</v>
          </cell>
          <cell r="BE24">
            <v>68730617</v>
          </cell>
          <cell r="BF24">
            <v>69033491</v>
          </cell>
          <cell r="BG24">
            <v>67725435</v>
          </cell>
          <cell r="BH24">
            <v>69050943</v>
          </cell>
          <cell r="BI24">
            <v>71479580</v>
          </cell>
          <cell r="BJ24">
            <v>69391049</v>
          </cell>
          <cell r="BK24">
            <v>66706579</v>
          </cell>
          <cell r="BL24">
            <v>69432374</v>
          </cell>
          <cell r="BM24">
            <v>78734331</v>
          </cell>
          <cell r="BN24">
            <v>80104753</v>
          </cell>
          <cell r="BO24">
            <v>85939969</v>
          </cell>
          <cell r="BP24">
            <v>81190214</v>
          </cell>
          <cell r="BQ24">
            <v>80554920</v>
          </cell>
          <cell r="BR24">
            <v>74747708</v>
          </cell>
          <cell r="BS24">
            <v>71030126</v>
          </cell>
          <cell r="BT24">
            <v>61812663</v>
          </cell>
          <cell r="BU24">
            <v>56171763</v>
          </cell>
          <cell r="BV24">
            <v>50563721</v>
          </cell>
          <cell r="BW24">
            <v>54011901</v>
          </cell>
          <cell r="BX24">
            <v>43500989</v>
          </cell>
          <cell r="BY24">
            <v>16031431</v>
          </cell>
          <cell r="BZ24">
            <v>15740434</v>
          </cell>
          <cell r="CA24">
            <v>15619713</v>
          </cell>
          <cell r="CB24">
            <v>14922588</v>
          </cell>
          <cell r="CC24">
            <v>15768988</v>
          </cell>
          <cell r="CD24">
            <v>15164281</v>
          </cell>
          <cell r="CE24">
            <v>14801770</v>
          </cell>
          <cell r="CF24">
            <v>14173036</v>
          </cell>
          <cell r="CG24">
            <v>13736643</v>
          </cell>
          <cell r="CH24">
            <v>13161565</v>
          </cell>
          <cell r="CI24">
            <v>13157788</v>
          </cell>
          <cell r="CJ24">
            <v>12700975</v>
          </cell>
          <cell r="CK24">
            <v>12684775</v>
          </cell>
          <cell r="CL24">
            <v>12408203</v>
          </cell>
          <cell r="CM24">
            <v>12092368</v>
          </cell>
          <cell r="CN24">
            <v>11763776</v>
          </cell>
          <cell r="CO24">
            <v>11570555</v>
          </cell>
          <cell r="CP24">
            <v>11426448</v>
          </cell>
          <cell r="CQ24">
            <v>11785863</v>
          </cell>
          <cell r="CR24">
            <v>11219706</v>
          </cell>
          <cell r="CS24">
            <v>11157254</v>
          </cell>
          <cell r="CT24">
            <v>11608295</v>
          </cell>
          <cell r="CU24">
            <v>11865416</v>
          </cell>
          <cell r="CV24">
            <v>12115533</v>
          </cell>
          <cell r="CW24">
            <v>12355585</v>
          </cell>
          <cell r="CX24">
            <v>12618877</v>
          </cell>
          <cell r="CY24">
            <v>13113788</v>
          </cell>
          <cell r="CZ24">
            <v>12011680</v>
          </cell>
          <cell r="DA24">
            <v>12271025</v>
          </cell>
          <cell r="DB24">
            <v>11926782</v>
          </cell>
          <cell r="DC24">
            <v>11770798</v>
          </cell>
          <cell r="DD24">
            <v>11141694</v>
          </cell>
          <cell r="DE24">
            <v>11113094</v>
          </cell>
          <cell r="DF24">
            <v>10620650</v>
          </cell>
          <cell r="DG24">
            <v>10620650</v>
          </cell>
          <cell r="DH24">
            <v>7213495</v>
          </cell>
          <cell r="DI24">
            <v>6411938</v>
          </cell>
          <cell r="DJ24">
            <v>5968296</v>
          </cell>
          <cell r="DK24"/>
          <cell r="DL24">
            <v>912982</v>
          </cell>
          <cell r="DM24">
            <v>2032566</v>
          </cell>
          <cell r="DN24"/>
          <cell r="DO24">
            <v>2945548</v>
          </cell>
          <cell r="DP24">
            <v>1804051</v>
          </cell>
          <cell r="DQ24">
            <v>5855807</v>
          </cell>
          <cell r="DR24">
            <v>5918245</v>
          </cell>
          <cell r="DS24">
            <v>11774052</v>
          </cell>
          <cell r="DT24">
            <v>685330</v>
          </cell>
          <cell r="DU24">
            <v>83755083</v>
          </cell>
        </row>
        <row r="25">
          <cell r="B25" t="str">
            <v>EcoBank</v>
          </cell>
          <cell r="C25">
            <v>94.584579000000005</v>
          </cell>
          <cell r="D25">
            <v>24.405733999999999</v>
          </cell>
          <cell r="E25">
            <v>69.058165000000002</v>
          </cell>
          <cell r="F25">
            <v>7.5176170000000004</v>
          </cell>
          <cell r="G25">
            <v>7.7482220000000002</v>
          </cell>
          <cell r="H25">
            <v>-0.64742200000000005</v>
          </cell>
          <cell r="I25">
            <v>47.559010000000001</v>
          </cell>
          <cell r="J25">
            <v>0.24998200000000001</v>
          </cell>
          <cell r="K25">
            <v>1.1504E-2</v>
          </cell>
          <cell r="L25"/>
          <cell r="M25">
            <v>9.3867936648529479E-3</v>
          </cell>
          <cell r="N25">
            <v>1.1546826317945649E-2</v>
          </cell>
          <cell r="O25">
            <v>1.0650093067250968E-2</v>
          </cell>
          <cell r="P25">
            <v>1.4910649061446112E-2</v>
          </cell>
          <cell r="Q25">
            <v>1.5473455786808234E-2</v>
          </cell>
          <cell r="R25"/>
          <cell r="S25">
            <v>1.4122787430448527E-2</v>
          </cell>
          <cell r="T25">
            <v>7.0399046268578465E-3</v>
          </cell>
          <cell r="U25">
            <v>1.4718218217961784E-2</v>
          </cell>
          <cell r="V25">
            <v>-6.8062465385146766E-4</v>
          </cell>
          <cell r="W25">
            <v>1.8132618065859647E-4</v>
          </cell>
          <cell r="X25">
            <v>-14.765034827823015</v>
          </cell>
          <cell r="Y25">
            <v>3.0744077980709348E-3</v>
          </cell>
          <cell r="Z25">
            <v>0.16291806747028587</v>
          </cell>
          <cell r="AA25">
            <v>0.15806924912860887</v>
          </cell>
          <cell r="AB25">
            <v>0.3292874909322227</v>
          </cell>
          <cell r="AC25">
            <v>0.89956063295343147</v>
          </cell>
          <cell r="AD25">
            <v>0.14424016074866919</v>
          </cell>
          <cell r="AE25">
            <v>0.13530517012509616</v>
          </cell>
          <cell r="AF25">
            <v>8.1282098100566622E-2</v>
          </cell>
          <cell r="AG25">
            <v>1.8175403589921368E-2</v>
          </cell>
          <cell r="AH25">
            <v>6.3106694510645253E-2</v>
          </cell>
          <cell r="AI25">
            <v>0.35340837683711979</v>
          </cell>
          <cell r="AJ25">
            <v>1.0389910124509289E-2</v>
          </cell>
          <cell r="AK25">
            <v>1.8366042690893047E-2</v>
          </cell>
          <cell r="AL25">
            <v>1.3307252546813792E-2</v>
          </cell>
          <cell r="AM25">
            <v>94584579</v>
          </cell>
          <cell r="AN25">
            <v>101225489</v>
          </cell>
          <cell r="AO25">
            <v>87984450</v>
          </cell>
          <cell r="AP25">
            <v>114043611</v>
          </cell>
          <cell r="AQ25">
            <v>113077437</v>
          </cell>
          <cell r="AR25">
            <v>103388399</v>
          </cell>
          <cell r="AS25">
            <v>97864874</v>
          </cell>
          <cell r="AT25">
            <v>102889555</v>
          </cell>
          <cell r="AU25">
            <v>104143882</v>
          </cell>
          <cell r="AV25">
            <v>94428325</v>
          </cell>
          <cell r="AW25">
            <v>87169871</v>
          </cell>
          <cell r="AX25">
            <v>90133682</v>
          </cell>
          <cell r="AY25">
            <v>70619437</v>
          </cell>
          <cell r="AZ25">
            <v>75377851</v>
          </cell>
          <cell r="BA25">
            <v>72920768</v>
          </cell>
          <cell r="BB25">
            <v>59578476</v>
          </cell>
          <cell r="BC25">
            <v>53501730</v>
          </cell>
          <cell r="BD25">
            <v>54463878</v>
          </cell>
          <cell r="BE25">
            <v>54003632</v>
          </cell>
          <cell r="BF25">
            <v>43138954</v>
          </cell>
          <cell r="BG25">
            <v>48619617</v>
          </cell>
          <cell r="BH25">
            <v>53545760</v>
          </cell>
          <cell r="BI25">
            <v>44295854</v>
          </cell>
          <cell r="BJ25">
            <v>54154977</v>
          </cell>
          <cell r="BK25">
            <v>47908081</v>
          </cell>
          <cell r="BL25">
            <v>47123839</v>
          </cell>
          <cell r="BM25">
            <v>49308904</v>
          </cell>
          <cell r="BN25">
            <v>46581940</v>
          </cell>
          <cell r="BO25">
            <v>49286922</v>
          </cell>
          <cell r="BP25">
            <v>52426513</v>
          </cell>
          <cell r="BQ25">
            <v>55142958</v>
          </cell>
          <cell r="BR25">
            <v>48824375</v>
          </cell>
          <cell r="BS25">
            <v>44920413</v>
          </cell>
          <cell r="BT25">
            <v>54934548</v>
          </cell>
          <cell r="BU25">
            <v>42241117</v>
          </cell>
          <cell r="BV25">
            <v>36647025</v>
          </cell>
          <cell r="BW25">
            <v>36143426</v>
          </cell>
          <cell r="BX25">
            <v>36907136</v>
          </cell>
          <cell r="BY25">
            <v>-647422</v>
          </cell>
          <cell r="BZ25">
            <v>606650</v>
          </cell>
          <cell r="CA25">
            <v>894186</v>
          </cell>
          <cell r="CB25">
            <v>2442546</v>
          </cell>
          <cell r="CC25">
            <v>4272281</v>
          </cell>
          <cell r="CD25">
            <v>6425934</v>
          </cell>
          <cell r="CE25">
            <v>6837792</v>
          </cell>
          <cell r="CF25">
            <v>6969627</v>
          </cell>
          <cell r="CG25">
            <v>6830652</v>
          </cell>
          <cell r="CH25">
            <v>7070007</v>
          </cell>
          <cell r="CI25">
            <v>6719127</v>
          </cell>
          <cell r="CJ25">
            <v>7084318</v>
          </cell>
          <cell r="CK25">
            <v>6685067</v>
          </cell>
          <cell r="CL25">
            <v>6567798</v>
          </cell>
          <cell r="CM25">
            <v>6590221</v>
          </cell>
          <cell r="CN25">
            <v>6751746</v>
          </cell>
          <cell r="CO25">
            <v>6540128</v>
          </cell>
          <cell r="CP25">
            <v>6408303</v>
          </cell>
          <cell r="CQ25">
            <v>6485189</v>
          </cell>
          <cell r="CR25">
            <v>6477054</v>
          </cell>
          <cell r="CS25">
            <v>6366947</v>
          </cell>
          <cell r="CT25">
            <v>6438538</v>
          </cell>
          <cell r="CU25">
            <v>7617842</v>
          </cell>
          <cell r="CV25">
            <v>7534386</v>
          </cell>
          <cell r="CW25">
            <v>7305154</v>
          </cell>
          <cell r="CX25">
            <v>7307241</v>
          </cell>
          <cell r="CY25">
            <v>7946220</v>
          </cell>
          <cell r="CZ25">
            <v>7959585</v>
          </cell>
          <cell r="DA25">
            <v>7699140</v>
          </cell>
          <cell r="DB25">
            <v>7560671</v>
          </cell>
          <cell r="DC25">
            <v>7294222</v>
          </cell>
          <cell r="DD25">
            <v>7595021</v>
          </cell>
          <cell r="DE25">
            <v>7740628</v>
          </cell>
          <cell r="DF25">
            <v>7827942</v>
          </cell>
          <cell r="DG25">
            <v>7827942</v>
          </cell>
          <cell r="DH25">
            <v>3657839</v>
          </cell>
          <cell r="DI25">
            <v>3764734</v>
          </cell>
          <cell r="DJ25">
            <v>3390412</v>
          </cell>
          <cell r="DK25"/>
          <cell r="DL25">
            <v>328188</v>
          </cell>
          <cell r="DM25">
            <v>668473</v>
          </cell>
          <cell r="DN25"/>
          <cell r="DO25">
            <v>996661</v>
          </cell>
          <cell r="DP25">
            <v>896557</v>
          </cell>
          <cell r="DQ25">
            <v>485794</v>
          </cell>
          <cell r="DR25">
            <v>3104564</v>
          </cell>
          <cell r="DS25">
            <v>3590358</v>
          </cell>
          <cell r="DT25">
            <v>75250</v>
          </cell>
          <cell r="DU25">
            <v>24405734</v>
          </cell>
        </row>
        <row r="26">
          <cell r="B26" t="str">
            <v>SBM Bank</v>
          </cell>
          <cell r="C26">
            <v>84.397729999999996</v>
          </cell>
          <cell r="D26">
            <v>39.588545000000003</v>
          </cell>
          <cell r="E26">
            <v>51.943742</v>
          </cell>
          <cell r="F26">
            <v>7.0701809999999998</v>
          </cell>
          <cell r="G26">
            <v>7.7232510000000003</v>
          </cell>
          <cell r="H26">
            <v>8.3689409999999995</v>
          </cell>
          <cell r="I26">
            <v>52.245626000000001</v>
          </cell>
          <cell r="J26">
            <v>0.247893</v>
          </cell>
          <cell r="K26">
            <v>7.7470000000000004E-3</v>
          </cell>
          <cell r="L26"/>
          <cell r="M26">
            <v>1.0823515011930348E-2</v>
          </cell>
          <cell r="N26">
            <v>1.0626324739375637E-2</v>
          </cell>
          <cell r="O26">
            <v>1.1353940080900723E-2</v>
          </cell>
          <cell r="P26">
            <v>1.2132957948557028E-2</v>
          </cell>
          <cell r="Q26">
            <v>1.2068540441361401E-2</v>
          </cell>
          <cell r="R26"/>
          <cell r="S26">
            <v>1.2601749809579302E-2</v>
          </cell>
          <cell r="T26">
            <v>1.1419430414019513E-2</v>
          </cell>
          <cell r="U26">
            <v>1.1070658043310398E-2</v>
          </cell>
          <cell r="V26">
            <v>8.7981371829013461E-3</v>
          </cell>
          <cell r="W26">
            <v>1.2210830333467897E-4</v>
          </cell>
          <cell r="X26">
            <v>1.2221433400425964E-2</v>
          </cell>
          <cell r="Y26">
            <v>1.1940620234453477E-3</v>
          </cell>
          <cell r="Z26">
            <v>0.1478257911963769</v>
          </cell>
          <cell r="AA26">
            <v>0.13532579741699333</v>
          </cell>
          <cell r="AB26">
            <v>0.37520700293181614</v>
          </cell>
          <cell r="AC26">
            <v>0.784040752940521</v>
          </cell>
          <cell r="AD26">
            <v>0.21750122914673298</v>
          </cell>
          <cell r="AE26">
            <v>0.74502362962113777</v>
          </cell>
          <cell r="AF26">
            <v>9.6793959498766652E-2</v>
          </cell>
          <cell r="AG26">
            <v>5.898408204346263E-2</v>
          </cell>
          <cell r="AH26">
            <v>3.7809877455304022E-2</v>
          </cell>
          <cell r="AI26">
            <v>0.7621427235642747</v>
          </cell>
          <cell r="AJ26">
            <v>5.2155278519992795E-3</v>
          </cell>
          <cell r="AK26">
            <v>2.157581938618321E-2</v>
          </cell>
          <cell r="AL26">
            <v>1.1429691450415095E-2</v>
          </cell>
          <cell r="AM26">
            <v>84397730</v>
          </cell>
          <cell r="AN26">
            <v>81757793</v>
          </cell>
          <cell r="AO26">
            <v>82294995</v>
          </cell>
          <cell r="AP26">
            <v>84248686</v>
          </cell>
          <cell r="AQ26">
            <v>81930944</v>
          </cell>
          <cell r="AR26">
            <v>81957761</v>
          </cell>
          <cell r="AS26">
            <v>80920858</v>
          </cell>
          <cell r="AT26">
            <v>82320357</v>
          </cell>
          <cell r="AU26">
            <v>79151145</v>
          </cell>
          <cell r="AV26">
            <v>79189802</v>
          </cell>
          <cell r="AW26">
            <v>80060974</v>
          </cell>
          <cell r="AX26">
            <v>79684610</v>
          </cell>
          <cell r="AY26">
            <v>78139646</v>
          </cell>
          <cell r="AZ26">
            <v>72519356</v>
          </cell>
          <cell r="BA26">
            <v>72049204</v>
          </cell>
          <cell r="BB26">
            <v>72532337</v>
          </cell>
          <cell r="BC26">
            <v>70221531</v>
          </cell>
          <cell r="BD26">
            <v>70647739</v>
          </cell>
          <cell r="BE26">
            <v>75549229</v>
          </cell>
          <cell r="BF26">
            <v>0</v>
          </cell>
          <cell r="BG26">
            <v>0</v>
          </cell>
          <cell r="BH26">
            <v>11754154</v>
          </cell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>
            <v>8368941</v>
          </cell>
          <cell r="BZ26">
            <v>7864834</v>
          </cell>
          <cell r="CA26">
            <v>7952021</v>
          </cell>
          <cell r="CB26">
            <v>8403301</v>
          </cell>
          <cell r="CC26">
            <v>8401138</v>
          </cell>
          <cell r="CD26">
            <v>8596262</v>
          </cell>
          <cell r="CE26">
            <v>8620422</v>
          </cell>
          <cell r="CF26">
            <v>8781774</v>
          </cell>
          <cell r="CG26">
            <v>8562864</v>
          </cell>
          <cell r="CH26">
            <v>8870990</v>
          </cell>
          <cell r="CI26">
            <v>8680444</v>
          </cell>
          <cell r="CJ26">
            <v>8200262</v>
          </cell>
          <cell r="CK26">
            <v>7884030</v>
          </cell>
          <cell r="CL26">
            <v>7877176</v>
          </cell>
          <cell r="CM26">
            <v>8153603</v>
          </cell>
          <cell r="CN26">
            <v>8047697</v>
          </cell>
          <cell r="CO26">
            <v>7076650</v>
          </cell>
          <cell r="CP26">
            <v>6937506</v>
          </cell>
          <cell r="CQ26">
            <v>8065025</v>
          </cell>
          <cell r="CR26">
            <v>0</v>
          </cell>
          <cell r="CS26">
            <v>0</v>
          </cell>
          <cell r="CT26">
            <v>1607161</v>
          </cell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K26"/>
          <cell r="DL26">
            <v>538786</v>
          </cell>
          <cell r="DM26">
            <v>897184</v>
          </cell>
          <cell r="DN26"/>
          <cell r="DO26">
            <v>1435970</v>
          </cell>
          <cell r="DP26">
            <v>1125859</v>
          </cell>
          <cell r="DQ26">
            <v>7655611</v>
          </cell>
          <cell r="DR26">
            <v>2620051</v>
          </cell>
          <cell r="DS26">
            <v>10275662</v>
          </cell>
          <cell r="DT26">
            <v>24800</v>
          </cell>
          <cell r="DU26">
            <v>39588545</v>
          </cell>
        </row>
        <row r="27">
          <cell r="B27" t="str">
            <v>Total - Medium Tier banks</v>
          </cell>
          <cell r="C27">
            <v>1097.5812669999998</v>
          </cell>
          <cell r="D27">
            <v>404.64312899999999</v>
          </cell>
          <cell r="E27">
            <v>765.78412300000002</v>
          </cell>
          <cell r="F27">
            <v>144.01712599999999</v>
          </cell>
          <cell r="G27">
            <v>155.93066999999999</v>
          </cell>
          <cell r="H27">
            <v>154.14950199999998</v>
          </cell>
          <cell r="I27">
            <v>656.18614100000002</v>
          </cell>
          <cell r="J27">
            <v>2.8577710000000001</v>
          </cell>
          <cell r="K27">
            <v>7.8078719999999997</v>
          </cell>
          <cell r="L27"/>
          <cell r="M27">
            <v>0.16304965789608328</v>
          </cell>
          <cell r="N27">
            <v>0.16342971518269145</v>
          </cell>
          <cell r="O27">
            <v>0.15937731251922033</v>
          </cell>
          <cell r="P27">
            <v>0.16607889848275298</v>
          </cell>
          <cell r="Q27">
            <v>0.16709683500483183</v>
          </cell>
          <cell r="R27"/>
          <cell r="S27">
            <v>0.16388408221897743</v>
          </cell>
          <cell r="T27">
            <v>0.1167204820012107</v>
          </cell>
          <cell r="U27">
            <v>0.1632099235501622</v>
          </cell>
          <cell r="V27">
            <v>0.16205496791911014</v>
          </cell>
          <cell r="W27">
            <v>0.12306776850062558</v>
          </cell>
          <cell r="X27">
            <v>0.15192746723671366</v>
          </cell>
          <cell r="Y27">
            <v>2.2128247939476493E-2</v>
          </cell>
          <cell r="Z27">
            <v>0.23763176369797787</v>
          </cell>
          <cell r="AA27">
            <v>0.21947602517255846</v>
          </cell>
          <cell r="AB27">
            <v>0.29251035386670998</v>
          </cell>
          <cell r="AC27">
            <v>0.46067334532258103</v>
          </cell>
          <cell r="AD27">
            <v>0.1314327106889735</v>
          </cell>
          <cell r="AE27">
            <v>0.55363870520694636</v>
          </cell>
          <cell r="AF27">
            <v>0.11285743042488777</v>
          </cell>
          <cell r="AG27">
            <v>4.767207355146582E-2</v>
          </cell>
          <cell r="AH27">
            <v>6.5185356873421946E-2</v>
          </cell>
          <cell r="AI27">
            <v>0.52840365430245406</v>
          </cell>
          <cell r="AJ27">
            <v>8.7391945839634541E-2</v>
          </cell>
          <cell r="AK27">
            <v>0.13688404360919298</v>
          </cell>
          <cell r="AL27">
            <v>0.12116275410843688</v>
          </cell>
          <cell r="AM27">
            <v>1097581267</v>
          </cell>
          <cell r="AN27">
            <v>1049872439</v>
          </cell>
          <cell r="AO27">
            <v>989730768</v>
          </cell>
          <cell r="AP27">
            <v>1002858679</v>
          </cell>
          <cell r="AQ27">
            <v>993579450</v>
          </cell>
          <cell r="AR27">
            <v>968243019</v>
          </cell>
          <cell r="AS27">
            <v>930113303</v>
          </cell>
          <cell r="AT27">
            <v>893425025</v>
          </cell>
          <cell r="AU27">
            <v>885089476</v>
          </cell>
          <cell r="AV27">
            <v>855149560</v>
          </cell>
          <cell r="AW27">
            <v>835276529</v>
          </cell>
          <cell r="AX27">
            <v>804420582</v>
          </cell>
          <cell r="AY27">
            <v>757707772</v>
          </cell>
          <cell r="AZ27">
            <v>749993378</v>
          </cell>
          <cell r="BA27">
            <v>734031137</v>
          </cell>
          <cell r="BB27">
            <v>711992507</v>
          </cell>
          <cell r="BC27">
            <v>677988064</v>
          </cell>
          <cell r="BD27">
            <v>677041665</v>
          </cell>
          <cell r="BE27">
            <v>687262329</v>
          </cell>
          <cell r="BF27">
            <v>587971326</v>
          </cell>
          <cell r="BG27">
            <v>542785117</v>
          </cell>
          <cell r="BH27">
            <v>571725765</v>
          </cell>
          <cell r="BI27">
            <v>543857789</v>
          </cell>
          <cell r="BJ27">
            <v>546280909</v>
          </cell>
          <cell r="BK27">
            <v>534205327</v>
          </cell>
          <cell r="BL27">
            <v>531052222</v>
          </cell>
          <cell r="BM27">
            <v>552312181</v>
          </cell>
          <cell r="BN27">
            <v>533209174</v>
          </cell>
          <cell r="BO27">
            <v>519029942</v>
          </cell>
          <cell r="BP27">
            <v>522400857</v>
          </cell>
          <cell r="BQ27">
            <v>514096483</v>
          </cell>
          <cell r="BR27">
            <v>525912041</v>
          </cell>
          <cell r="BS27">
            <v>473382310</v>
          </cell>
          <cell r="BT27">
            <v>470242651</v>
          </cell>
          <cell r="BU27">
            <v>445681960</v>
          </cell>
          <cell r="BV27">
            <v>420134548</v>
          </cell>
          <cell r="BW27">
            <v>398920059</v>
          </cell>
          <cell r="BX27">
            <v>376347671</v>
          </cell>
          <cell r="BY27">
            <v>154149502</v>
          </cell>
          <cell r="BZ27">
            <v>148729873</v>
          </cell>
          <cell r="CA27">
            <v>143369577</v>
          </cell>
          <cell r="CB27">
            <v>145793369</v>
          </cell>
          <cell r="CC27">
            <v>147213614</v>
          </cell>
          <cell r="CD27">
            <v>146737973</v>
          </cell>
          <cell r="CE27">
            <v>143021987</v>
          </cell>
          <cell r="CF27">
            <v>138549250</v>
          </cell>
          <cell r="CG27">
            <v>135094653</v>
          </cell>
          <cell r="CH27">
            <v>132603884</v>
          </cell>
          <cell r="CI27">
            <v>129428996</v>
          </cell>
          <cell r="CJ27">
            <v>126404923</v>
          </cell>
          <cell r="CK27">
            <v>122634152</v>
          </cell>
          <cell r="CL27">
            <v>120534657</v>
          </cell>
          <cell r="CM27">
            <v>113984990</v>
          </cell>
          <cell r="CN27">
            <v>111023355</v>
          </cell>
          <cell r="CO27">
            <v>109358146</v>
          </cell>
          <cell r="CP27">
            <v>107762733</v>
          </cell>
          <cell r="CQ27">
            <v>104830191</v>
          </cell>
          <cell r="CR27">
            <v>91999817</v>
          </cell>
          <cell r="CS27">
            <v>89342623</v>
          </cell>
          <cell r="CT27">
            <v>90741511</v>
          </cell>
          <cell r="CU27">
            <v>90219279</v>
          </cell>
          <cell r="CV27">
            <v>87378255</v>
          </cell>
          <cell r="CW27">
            <v>87088432</v>
          </cell>
          <cell r="CX27">
            <v>85145122</v>
          </cell>
          <cell r="CY27">
            <v>86459248</v>
          </cell>
          <cell r="CZ27">
            <v>83117114</v>
          </cell>
          <cell r="DA27">
            <v>80142934</v>
          </cell>
          <cell r="DB27">
            <v>76989306</v>
          </cell>
          <cell r="DC27">
            <v>78236111</v>
          </cell>
          <cell r="DD27">
            <v>77439161</v>
          </cell>
          <cell r="DE27">
            <v>75600991</v>
          </cell>
          <cell r="DF27">
            <v>72598418</v>
          </cell>
          <cell r="DG27">
            <v>72598418</v>
          </cell>
          <cell r="DH27">
            <v>63237027</v>
          </cell>
          <cell r="DI27">
            <v>58688445</v>
          </cell>
          <cell r="DJ27">
            <v>55642715</v>
          </cell>
          <cell r="DK27">
            <v>0</v>
          </cell>
          <cell r="DL27">
            <v>5270071</v>
          </cell>
          <cell r="DM27">
            <v>12746628</v>
          </cell>
          <cell r="DN27">
            <v>0</v>
          </cell>
          <cell r="DO27">
            <v>18016699</v>
          </cell>
          <cell r="DP27">
            <v>8299813</v>
          </cell>
          <cell r="DQ27">
            <v>31755053</v>
          </cell>
          <cell r="DR27">
            <v>25601943</v>
          </cell>
          <cell r="DS27">
            <v>57356996</v>
          </cell>
          <cell r="DT27">
            <v>5714134</v>
          </cell>
          <cell r="DU27">
            <v>404643129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 t="str">
            <v/>
          </cell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 t="str">
            <v/>
          </cell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</row>
        <row r="30">
          <cell r="B30" t="str">
            <v>Housing Finance Company of Kenya</v>
          </cell>
          <cell r="C30">
            <v>56.964793999999998</v>
          </cell>
          <cell r="D30">
            <v>37.403412000000003</v>
          </cell>
          <cell r="E30">
            <v>41.283925000000004</v>
          </cell>
          <cell r="F30">
            <v>2.7860900000000002</v>
          </cell>
          <cell r="G30">
            <v>4.2888159999999997</v>
          </cell>
          <cell r="H30">
            <v>8.3916190000000004</v>
          </cell>
          <cell r="I30">
            <v>38.824731</v>
          </cell>
          <cell r="J30">
            <v>4.2064999999999998E-2</v>
          </cell>
          <cell r="K30">
            <v>4.7127000000000002E-2</v>
          </cell>
          <cell r="L30"/>
          <cell r="M30">
            <v>8.7087883190664038E-3</v>
          </cell>
          <cell r="N30">
            <v>8.7652068095611223E-3</v>
          </cell>
          <cell r="O30">
            <v>8.6325720315781913E-3</v>
          </cell>
          <cell r="P30">
            <v>8.8406889573877309E-3</v>
          </cell>
          <cell r="Q30">
            <v>8.7877310535439263E-3</v>
          </cell>
          <cell r="R30"/>
          <cell r="S30">
            <v>8.5056325797177729E-3</v>
          </cell>
          <cell r="T30">
            <v>1.0789122474213245E-2</v>
          </cell>
          <cell r="U30">
            <v>8.7987541667805379E-3</v>
          </cell>
          <cell r="V30">
            <v>8.8219782107009023E-3</v>
          </cell>
          <cell r="W30">
            <v>7.4281631744590364E-4</v>
          </cell>
          <cell r="X30">
            <v>2.1711916139508528E-2</v>
          </cell>
          <cell r="Y30">
            <v>3.2440714573605408E-3</v>
          </cell>
          <cell r="Z30">
            <v>0.11046608410499997</v>
          </cell>
          <cell r="AA30">
            <v>7.17607032486587E-2</v>
          </cell>
          <cell r="AB30">
            <v>0.18693006833541739</v>
          </cell>
          <cell r="AC30">
            <v>0.81346711405023298</v>
          </cell>
          <cell r="AD30">
            <v>0.14077669156730285</v>
          </cell>
          <cell r="AE30">
            <v>0.72209701431169071</v>
          </cell>
          <cell r="AF30">
            <v>9.9117105662483759E-2</v>
          </cell>
          <cell r="AG30">
            <v>4.0721637141960657E-2</v>
          </cell>
          <cell r="AH30">
            <v>5.8395468520523103E-2</v>
          </cell>
          <cell r="AI30">
            <v>0.90600426194941497</v>
          </cell>
          <cell r="AJ30">
            <v>2.1798443829777231E-3</v>
          </cell>
          <cell r="AK30">
            <v>3.7759048788721548E-3</v>
          </cell>
          <cell r="AL30">
            <v>2.745996282086223E-3</v>
          </cell>
          <cell r="AM30">
            <v>56964794</v>
          </cell>
          <cell r="AN30">
            <v>55168371</v>
          </cell>
          <cell r="AO30">
            <v>54494874</v>
          </cell>
          <cell r="AP30">
            <v>55116279</v>
          </cell>
          <cell r="AQ30">
            <v>53015176</v>
          </cell>
          <cell r="AR30">
            <v>52098236</v>
          </cell>
          <cell r="AS30">
            <v>51413811</v>
          </cell>
          <cell r="AT30">
            <v>52033451</v>
          </cell>
          <cell r="AU30">
            <v>53015176</v>
          </cell>
          <cell r="AV30">
            <v>54478060</v>
          </cell>
          <cell r="AW30">
            <v>53555134</v>
          </cell>
          <cell r="AX30">
            <v>54886729</v>
          </cell>
          <cell r="AY30">
            <v>54969337</v>
          </cell>
          <cell r="AZ30">
            <v>54531890</v>
          </cell>
          <cell r="BA30">
            <v>54356615</v>
          </cell>
          <cell r="BB30">
            <v>54022492</v>
          </cell>
          <cell r="BC30">
            <v>55205731</v>
          </cell>
          <cell r="BD30">
            <v>57083283</v>
          </cell>
          <cell r="BE30">
            <v>58349730</v>
          </cell>
          <cell r="BF30">
            <v>60262912</v>
          </cell>
          <cell r="BG30">
            <v>61411498</v>
          </cell>
          <cell r="BH30">
            <v>62126556</v>
          </cell>
          <cell r="BI30">
            <v>66807678</v>
          </cell>
          <cell r="BJ30">
            <v>67587483</v>
          </cell>
          <cell r="BK30">
            <v>67986372</v>
          </cell>
          <cell r="BL30">
            <v>68084930</v>
          </cell>
          <cell r="BM30">
            <v>69695177</v>
          </cell>
          <cell r="BN30">
            <v>67895556</v>
          </cell>
          <cell r="BO30">
            <v>69122232</v>
          </cell>
          <cell r="BP30">
            <v>68808654</v>
          </cell>
          <cell r="BQ30">
            <v>64907602</v>
          </cell>
          <cell r="BR30">
            <v>66538187</v>
          </cell>
          <cell r="BS30">
            <v>62781072</v>
          </cell>
          <cell r="BT30">
            <v>60490833</v>
          </cell>
          <cell r="BU30">
            <v>56632118</v>
          </cell>
          <cell r="BV30">
            <v>49099911</v>
          </cell>
          <cell r="BW30">
            <v>50361123</v>
          </cell>
          <cell r="BX30">
            <v>46755111</v>
          </cell>
          <cell r="BY30">
            <v>8391619</v>
          </cell>
          <cell r="BZ30">
            <v>8362683</v>
          </cell>
          <cell r="CA30">
            <v>7840806</v>
          </cell>
          <cell r="CB30">
            <v>7848103</v>
          </cell>
          <cell r="CC30">
            <v>8087909</v>
          </cell>
          <cell r="CD30">
            <v>7865592</v>
          </cell>
          <cell r="CE30">
            <v>7906246</v>
          </cell>
          <cell r="CF30">
            <v>7973751</v>
          </cell>
          <cell r="CG30">
            <v>8087909</v>
          </cell>
          <cell r="CH30">
            <v>8247107</v>
          </cell>
          <cell r="CI30">
            <v>8641879</v>
          </cell>
          <cell r="CJ30">
            <v>8901367</v>
          </cell>
          <cell r="CK30">
            <v>9137633</v>
          </cell>
          <cell r="CL30">
            <v>9152404</v>
          </cell>
          <cell r="CM30">
            <v>9248186</v>
          </cell>
          <cell r="CN30">
            <v>9187855</v>
          </cell>
          <cell r="CO30">
            <v>9165467</v>
          </cell>
          <cell r="CP30">
            <v>9164960</v>
          </cell>
          <cell r="CQ30">
            <v>9559815</v>
          </cell>
          <cell r="CR30">
            <v>9698019</v>
          </cell>
          <cell r="CS30">
            <v>9793315</v>
          </cell>
          <cell r="CT30">
            <v>9963461</v>
          </cell>
          <cell r="CU30">
            <v>9780759</v>
          </cell>
          <cell r="CV30">
            <v>9774298</v>
          </cell>
          <cell r="CW30">
            <v>9871533</v>
          </cell>
          <cell r="CX30">
            <v>9774970</v>
          </cell>
          <cell r="CY30">
            <v>9634289</v>
          </cell>
          <cell r="CZ30">
            <v>9386355</v>
          </cell>
          <cell r="DA30">
            <v>9444788</v>
          </cell>
          <cell r="DB30">
            <v>9089954</v>
          </cell>
          <cell r="DC30">
            <v>8746393</v>
          </cell>
          <cell r="DD30">
            <v>9662314</v>
          </cell>
          <cell r="DE30">
            <v>9820564</v>
          </cell>
          <cell r="DF30">
            <v>6276033</v>
          </cell>
          <cell r="DG30">
            <v>6276033</v>
          </cell>
          <cell r="DH30">
            <v>5886067</v>
          </cell>
          <cell r="DI30">
            <v>5912076</v>
          </cell>
          <cell r="DJ30">
            <v>5681853</v>
          </cell>
          <cell r="DK30"/>
          <cell r="DL30">
            <v>149193</v>
          </cell>
          <cell r="DM30">
            <v>648929</v>
          </cell>
          <cell r="DN30"/>
          <cell r="DO30">
            <v>798122</v>
          </cell>
          <cell r="DP30">
            <v>649246</v>
          </cell>
          <cell r="DQ30">
            <v>4232472</v>
          </cell>
          <cell r="DR30">
            <v>1628890</v>
          </cell>
          <cell r="DS30">
            <v>5861362</v>
          </cell>
          <cell r="DT30">
            <v>45471</v>
          </cell>
          <cell r="DU30">
            <v>37403412</v>
          </cell>
        </row>
        <row r="31">
          <cell r="B31" t="str">
            <v>Victoria Commercial Bank</v>
          </cell>
          <cell r="C31">
            <v>55.368819000000002</v>
          </cell>
          <cell r="D31">
            <v>36.174779000000001</v>
          </cell>
          <cell r="E31">
            <v>40.625497000000003</v>
          </cell>
          <cell r="F31">
            <v>6.9928429999999997</v>
          </cell>
          <cell r="G31">
            <v>8.6260659999999998</v>
          </cell>
          <cell r="H31">
            <v>7.5651820000000001</v>
          </cell>
          <cell r="I31">
            <v>53.662689999999998</v>
          </cell>
          <cell r="J31">
            <v>5.1978000000000003E-2</v>
          </cell>
          <cell r="K31">
            <v>0.25697999999999999</v>
          </cell>
          <cell r="L31"/>
          <cell r="M31">
            <v>8.2929713709996421E-3</v>
          </cell>
          <cell r="N31">
            <v>8.1571377133991645E-3</v>
          </cell>
          <cell r="O31">
            <v>7.9489818474346389E-3</v>
          </cell>
          <cell r="P31">
            <v>7.7731237889791813E-3</v>
          </cell>
          <cell r="Q31">
            <v>7.6822118068731607E-3</v>
          </cell>
          <cell r="R31"/>
          <cell r="S31">
            <v>8.2673314115187801E-3</v>
          </cell>
          <cell r="T31">
            <v>1.0434719728472827E-2</v>
          </cell>
          <cell r="U31">
            <v>8.6584248228888192E-3</v>
          </cell>
          <cell r="V31">
            <v>7.9531578785913271E-3</v>
          </cell>
          <cell r="W31">
            <v>4.0505217233697943E-3</v>
          </cell>
          <cell r="X31">
            <v>0.10661777476682653</v>
          </cell>
          <cell r="Y31">
            <v>1.4768054279998211E-2</v>
          </cell>
          <cell r="Z31">
            <v>0.16074606025154534</v>
          </cell>
          <cell r="AA31">
            <v>0.13031107833021416</v>
          </cell>
          <cell r="AB31">
            <v>0.25131841555331191</v>
          </cell>
          <cell r="AC31">
            <v>0.51164228634937037</v>
          </cell>
          <cell r="AD31">
            <v>0.10755014743553207</v>
          </cell>
          <cell r="AE31">
            <v>0.65833130725076439</v>
          </cell>
          <cell r="AF31">
            <v>0.12460397414974546</v>
          </cell>
          <cell r="AG31">
            <v>7.3201660717332043E-2</v>
          </cell>
          <cell r="AH31">
            <v>5.1402313432413416E-2</v>
          </cell>
          <cell r="AI31">
            <v>0.89044520489189338</v>
          </cell>
          <cell r="AJ31">
            <v>1.2657923069087376E-2</v>
          </cell>
          <cell r="AK31">
            <v>0</v>
          </cell>
          <cell r="AL31">
            <v>7.590302835774756E-3</v>
          </cell>
          <cell r="AM31">
            <v>55368819</v>
          </cell>
          <cell r="AN31">
            <v>52082032</v>
          </cell>
          <cell r="AO31">
            <v>49735410</v>
          </cell>
          <cell r="AP31">
            <v>46878195</v>
          </cell>
          <cell r="AQ31">
            <v>45516369</v>
          </cell>
          <cell r="AR31">
            <v>43470927</v>
          </cell>
          <cell r="AS31">
            <v>41448905</v>
          </cell>
          <cell r="AT31">
            <v>39774659</v>
          </cell>
          <cell r="AU31">
            <v>39272494</v>
          </cell>
          <cell r="AV31">
            <v>37890143</v>
          </cell>
          <cell r="AW31">
            <v>37224447</v>
          </cell>
          <cell r="AX31">
            <v>35713809</v>
          </cell>
          <cell r="AY31">
            <v>36034584</v>
          </cell>
          <cell r="AZ31">
            <v>36072410</v>
          </cell>
          <cell r="BA31">
            <v>34922820</v>
          </cell>
          <cell r="BB31">
            <v>34230016</v>
          </cell>
          <cell r="BC31">
            <v>33289034</v>
          </cell>
          <cell r="BD31">
            <v>32336933</v>
          </cell>
          <cell r="BE31">
            <v>31020952</v>
          </cell>
          <cell r="BF31">
            <v>31644922</v>
          </cell>
          <cell r="BG31">
            <v>27319018</v>
          </cell>
          <cell r="BH31">
            <v>25985160</v>
          </cell>
          <cell r="BI31">
            <v>24299684</v>
          </cell>
          <cell r="BJ31">
            <v>22927255</v>
          </cell>
          <cell r="BK31">
            <v>22872534</v>
          </cell>
          <cell r="BL31">
            <v>22403481</v>
          </cell>
          <cell r="BM31">
            <v>21792966</v>
          </cell>
          <cell r="BN31">
            <v>21246376</v>
          </cell>
          <cell r="BO31">
            <v>21158718</v>
          </cell>
          <cell r="BP31">
            <v>20020072</v>
          </cell>
          <cell r="BQ31">
            <v>20651449</v>
          </cell>
          <cell r="BR31">
            <v>19226689</v>
          </cell>
          <cell r="BS31">
            <v>18420007</v>
          </cell>
          <cell r="BT31">
            <v>17244092</v>
          </cell>
          <cell r="BU31">
            <v>16469538</v>
          </cell>
          <cell r="BV31">
            <v>15834869</v>
          </cell>
          <cell r="BW31">
            <v>14801213</v>
          </cell>
          <cell r="BX31">
            <v>13644242</v>
          </cell>
          <cell r="BY31">
            <v>7565182</v>
          </cell>
          <cell r="BZ31">
            <v>7318265</v>
          </cell>
          <cell r="CA31">
            <v>7205477</v>
          </cell>
          <cell r="CB31">
            <v>7141505</v>
          </cell>
          <cell r="CC31">
            <v>7153058</v>
          </cell>
          <cell r="CD31">
            <v>6987758</v>
          </cell>
          <cell r="CE31">
            <v>7031305</v>
          </cell>
          <cell r="CF31">
            <v>6821230</v>
          </cell>
          <cell r="CG31">
            <v>6870891</v>
          </cell>
          <cell r="CH31">
            <v>6744596</v>
          </cell>
          <cell r="CI31">
            <v>6790868</v>
          </cell>
          <cell r="CJ31">
            <v>6549592</v>
          </cell>
          <cell r="CK31">
            <v>6448768</v>
          </cell>
          <cell r="CL31">
            <v>6356485</v>
          </cell>
          <cell r="CM31">
            <v>6349030</v>
          </cell>
          <cell r="CN31">
            <v>6267554</v>
          </cell>
          <cell r="CO31">
            <v>6103035</v>
          </cell>
          <cell r="CP31">
            <v>5962898</v>
          </cell>
          <cell r="CQ31">
            <v>5921756</v>
          </cell>
          <cell r="CR31">
            <v>5907742</v>
          </cell>
          <cell r="CS31">
            <v>5777623</v>
          </cell>
          <cell r="CT31">
            <v>5611893</v>
          </cell>
          <cell r="CU31">
            <v>5635865</v>
          </cell>
          <cell r="CV31">
            <v>5435443</v>
          </cell>
          <cell r="CW31">
            <v>5287038</v>
          </cell>
          <cell r="CX31">
            <v>5060037</v>
          </cell>
          <cell r="CY31">
            <v>3877320</v>
          </cell>
          <cell r="CZ31">
            <v>3810416</v>
          </cell>
          <cell r="DA31">
            <v>3651938</v>
          </cell>
          <cell r="DB31">
            <v>3511509</v>
          </cell>
          <cell r="DC31">
            <v>3435516</v>
          </cell>
          <cell r="DD31">
            <v>3109258</v>
          </cell>
          <cell r="DE31">
            <v>2963622</v>
          </cell>
          <cell r="DF31">
            <v>2875548</v>
          </cell>
          <cell r="DG31">
            <v>2875548</v>
          </cell>
          <cell r="DH31">
            <v>2852514</v>
          </cell>
          <cell r="DI31">
            <v>2586428</v>
          </cell>
          <cell r="DJ31">
            <v>2528144</v>
          </cell>
          <cell r="DK31"/>
          <cell r="DL31">
            <v>160551</v>
          </cell>
          <cell r="DM31">
            <v>478284</v>
          </cell>
          <cell r="DN31"/>
          <cell r="DO31">
            <v>638835</v>
          </cell>
          <cell r="DP31">
            <v>326855</v>
          </cell>
          <cell r="DQ31">
            <v>2756474</v>
          </cell>
          <cell r="DR31">
            <v>1430588</v>
          </cell>
          <cell r="DS31">
            <v>4187062</v>
          </cell>
          <cell r="DT31">
            <v>198355</v>
          </cell>
          <cell r="DU31">
            <v>36174779</v>
          </cell>
        </row>
        <row r="32">
          <cell r="B32" t="str">
            <v>GT Bank</v>
          </cell>
          <cell r="C32">
            <v>34.356152000000002</v>
          </cell>
          <cell r="D32">
            <v>11.989713</v>
          </cell>
          <cell r="E32">
            <v>23.412555999999999</v>
          </cell>
          <cell r="F32">
            <v>5.9331889999999996</v>
          </cell>
          <cell r="G32">
            <v>5.9331889999999996</v>
          </cell>
          <cell r="H32">
            <v>10.393723</v>
          </cell>
          <cell r="I32">
            <v>18.645564</v>
          </cell>
          <cell r="J32">
            <v>0.10451000000000001</v>
          </cell>
          <cell r="K32">
            <v>0.344468</v>
          </cell>
          <cell r="L32"/>
          <cell r="M32">
            <v>7.015491965720334E-3</v>
          </cell>
          <cell r="N32">
            <v>7.0148980072336602E-3</v>
          </cell>
          <cell r="O32">
            <v>7.2055136920788649E-3</v>
          </cell>
          <cell r="P32">
            <v>7.3509036197057674E-3</v>
          </cell>
          <cell r="Q32">
            <v>7.4434160096428781E-3</v>
          </cell>
          <cell r="R32"/>
          <cell r="S32">
            <v>5.1298492497828738E-3</v>
          </cell>
          <cell r="T32">
            <v>3.4584674250484606E-3</v>
          </cell>
          <cell r="U32">
            <v>4.9898677187302969E-3</v>
          </cell>
          <cell r="V32">
            <v>1.0926758928647834E-2</v>
          </cell>
          <cell r="W32">
            <v>5.4295085882393431E-3</v>
          </cell>
          <cell r="X32">
            <v>9.387914967706619E-2</v>
          </cell>
          <cell r="Y32">
            <v>2.8650381859340594E-2</v>
          </cell>
          <cell r="Z32">
            <v>0.3182091461540128</v>
          </cell>
          <cell r="AA32">
            <v>0.3182091461540128</v>
          </cell>
          <cell r="AB32">
            <v>0.27841595789140772</v>
          </cell>
          <cell r="AC32">
            <v>0.43798034953875148</v>
          </cell>
          <cell r="AD32">
            <v>0.15932470319246614</v>
          </cell>
          <cell r="AE32">
            <v>0.39250600926737483</v>
          </cell>
          <cell r="AF32">
            <v>0.10900904012086399</v>
          </cell>
          <cell r="AG32">
            <v>3.7470865158396385E-2</v>
          </cell>
          <cell r="AH32">
            <v>7.1538174962467602E-2</v>
          </cell>
          <cell r="AI32">
            <v>0.51210611092612024</v>
          </cell>
          <cell r="AJ32">
            <v>2.6943264823187409E-3</v>
          </cell>
          <cell r="AK32">
            <v>0</v>
          </cell>
          <cell r="AL32">
            <v>2.3339426655353481E-3</v>
          </cell>
          <cell r="AM32">
            <v>34356152</v>
          </cell>
          <cell r="AN32">
            <v>32973352</v>
          </cell>
          <cell r="AO32">
            <v>34965752</v>
          </cell>
          <cell r="AP32">
            <v>35787362</v>
          </cell>
          <cell r="AQ32">
            <v>35490863</v>
          </cell>
          <cell r="AR32">
            <v>34301054</v>
          </cell>
          <cell r="AS32">
            <v>34365182</v>
          </cell>
          <cell r="AT32">
            <v>32761507</v>
          </cell>
          <cell r="AU32">
            <v>31640059</v>
          </cell>
          <cell r="AV32">
            <v>31267343</v>
          </cell>
          <cell r="AW32">
            <v>29832275</v>
          </cell>
          <cell r="AX32">
            <v>28679600</v>
          </cell>
          <cell r="AY32">
            <v>28607547</v>
          </cell>
          <cell r="AZ32">
            <v>29082395</v>
          </cell>
          <cell r="BA32">
            <v>27975432</v>
          </cell>
          <cell r="BB32">
            <v>28031809</v>
          </cell>
          <cell r="BC32">
            <v>25762804</v>
          </cell>
          <cell r="BD32">
            <v>25323367</v>
          </cell>
          <cell r="BE32">
            <v>26744918</v>
          </cell>
          <cell r="BF32">
            <v>27018071</v>
          </cell>
          <cell r="BG32">
            <v>25341638</v>
          </cell>
          <cell r="BH32">
            <v>27627849</v>
          </cell>
          <cell r="BI32">
            <v>27623812</v>
          </cell>
          <cell r="BJ32">
            <v>28487642</v>
          </cell>
          <cell r="BK32">
            <v>27803556</v>
          </cell>
          <cell r="BL32">
            <v>29619072</v>
          </cell>
          <cell r="BM32">
            <v>30685547</v>
          </cell>
          <cell r="BN32">
            <v>28784276</v>
          </cell>
          <cell r="BO32">
            <v>29252326</v>
          </cell>
          <cell r="BP32">
            <v>29374062</v>
          </cell>
          <cell r="BQ32">
            <v>29161835</v>
          </cell>
          <cell r="BR32">
            <v>30169915</v>
          </cell>
          <cell r="BS32">
            <v>31366414</v>
          </cell>
          <cell r="BT32">
            <v>32991926</v>
          </cell>
          <cell r="BU32">
            <v>28103602</v>
          </cell>
          <cell r="BV32">
            <v>27757959</v>
          </cell>
          <cell r="BW32">
            <v>23977044</v>
          </cell>
          <cell r="BX32">
            <v>25638050</v>
          </cell>
          <cell r="BY32">
            <v>10393723</v>
          </cell>
          <cell r="BZ32">
            <v>10154141</v>
          </cell>
          <cell r="CA32">
            <v>10104430</v>
          </cell>
          <cell r="CB32">
            <v>9820271</v>
          </cell>
          <cell r="CC32">
            <v>9944893</v>
          </cell>
          <cell r="CD32">
            <v>9747114</v>
          </cell>
          <cell r="CE32">
            <v>9617553</v>
          </cell>
          <cell r="CF32">
            <v>9438572</v>
          </cell>
          <cell r="CG32">
            <v>9285760</v>
          </cell>
          <cell r="CH32">
            <v>9189031</v>
          </cell>
          <cell r="CI32">
            <v>9103145</v>
          </cell>
          <cell r="CJ32">
            <v>9024408</v>
          </cell>
          <cell r="CK32">
            <v>8894957</v>
          </cell>
          <cell r="CL32">
            <v>8807741</v>
          </cell>
          <cell r="CM32">
            <v>8751119</v>
          </cell>
          <cell r="CN32">
            <v>8651342</v>
          </cell>
          <cell r="CO32">
            <v>8539089</v>
          </cell>
          <cell r="CP32">
            <v>8543008</v>
          </cell>
          <cell r="CQ32">
            <v>8436996</v>
          </cell>
          <cell r="CR32">
            <v>8385219</v>
          </cell>
          <cell r="CS32">
            <v>8111539</v>
          </cell>
          <cell r="CT32">
            <v>8609134</v>
          </cell>
          <cell r="CU32">
            <v>8624231</v>
          </cell>
          <cell r="CV32">
            <v>8563002</v>
          </cell>
          <cell r="CW32">
            <v>8425536</v>
          </cell>
          <cell r="CX32">
            <v>8366449</v>
          </cell>
          <cell r="CY32">
            <v>8340364</v>
          </cell>
          <cell r="CZ32">
            <v>8208287</v>
          </cell>
          <cell r="DA32">
            <v>8043954</v>
          </cell>
          <cell r="DB32">
            <v>7905730</v>
          </cell>
          <cell r="DC32">
            <v>7776166</v>
          </cell>
          <cell r="DD32">
            <v>7670097</v>
          </cell>
          <cell r="DE32">
            <v>7268290</v>
          </cell>
          <cell r="DF32">
            <v>7165033</v>
          </cell>
          <cell r="DG32">
            <v>6738561</v>
          </cell>
          <cell r="DH32">
            <v>6326694</v>
          </cell>
          <cell r="DI32">
            <v>6219009</v>
          </cell>
          <cell r="DJ32">
            <v>6090652</v>
          </cell>
          <cell r="DK32"/>
          <cell r="DL32">
            <v>172543</v>
          </cell>
          <cell r="DM32">
            <v>447188</v>
          </cell>
          <cell r="DN32"/>
          <cell r="DO32">
            <v>619731</v>
          </cell>
          <cell r="DP32">
            <v>271430</v>
          </cell>
          <cell r="DQ32">
            <v>799804</v>
          </cell>
          <cell r="DR32">
            <v>1237882</v>
          </cell>
          <cell r="DS32">
            <v>2037686</v>
          </cell>
          <cell r="DT32">
            <v>241127</v>
          </cell>
          <cell r="DU32">
            <v>11989713</v>
          </cell>
        </row>
        <row r="33">
          <cell r="B33" t="str">
            <v>Bank of Africa Kenya Ltd</v>
          </cell>
          <cell r="C33">
            <v>49.307820999999997</v>
          </cell>
          <cell r="D33">
            <v>17.648146000000001</v>
          </cell>
          <cell r="E33">
            <v>32.949871000000002</v>
          </cell>
          <cell r="F33">
            <v>2.6655340000000001</v>
          </cell>
          <cell r="G33">
            <v>1.378134</v>
          </cell>
          <cell r="H33">
            <v>5.9158710000000001</v>
          </cell>
          <cell r="I33">
            <v>25.015353999999999</v>
          </cell>
          <cell r="J33">
            <v>0.21613299999999999</v>
          </cell>
          <cell r="K33">
            <v>0.165579</v>
          </cell>
          <cell r="L33"/>
          <cell r="M33">
            <v>6.8680461923703966E-3</v>
          </cell>
          <cell r="N33">
            <v>6.9887620821745284E-3</v>
          </cell>
          <cell r="O33">
            <v>6.9200303987389635E-3</v>
          </cell>
          <cell r="P33">
            <v>6.6643041718568528E-3</v>
          </cell>
          <cell r="Q33">
            <v>6.721006791133053E-3</v>
          </cell>
          <cell r="R33"/>
          <cell r="S33">
            <v>7.3623404787962927E-3</v>
          </cell>
          <cell r="T33">
            <v>5.0906588050522389E-3</v>
          </cell>
          <cell r="U33">
            <v>7.0225351575978114E-3</v>
          </cell>
          <cell r="V33">
            <v>6.2192629407170838E-3</v>
          </cell>
          <cell r="W33">
            <v>2.6098581073774117E-3</v>
          </cell>
          <cell r="X33">
            <v>7.9147963517367456E-2</v>
          </cell>
          <cell r="Y33">
            <v>9.4465558535255702E-3</v>
          </cell>
          <cell r="Z33">
            <v>5.509152498901275E-2</v>
          </cell>
          <cell r="AA33">
            <v>0.10655591761763596</v>
          </cell>
          <cell r="AB33">
            <v>0.40585825680752396</v>
          </cell>
          <cell r="AC33">
            <v>0.60244761854095952</v>
          </cell>
          <cell r="AD33">
            <v>0.19254851127189315</v>
          </cell>
          <cell r="AE33">
            <v>0.59419473273816725</v>
          </cell>
          <cell r="AF33">
            <v>9.7928322930514455E-2</v>
          </cell>
          <cell r="AG33">
            <v>3.7787045589445623E-2</v>
          </cell>
          <cell r="AH33">
            <v>6.0141277341068833E-2</v>
          </cell>
          <cell r="AI33">
            <v>0.5356059208850924</v>
          </cell>
          <cell r="AJ33">
            <v>1.008049647001669E-2</v>
          </cell>
          <cell r="AK33">
            <v>3.5929551708756936E-4</v>
          </cell>
          <cell r="AL33">
            <v>7.0311509848330093E-3</v>
          </cell>
          <cell r="AM33">
            <v>49307821</v>
          </cell>
          <cell r="AN33">
            <v>48848588</v>
          </cell>
          <cell r="AO33">
            <v>47263441</v>
          </cell>
          <cell r="AP33">
            <v>42673602</v>
          </cell>
          <cell r="AQ33">
            <v>44697896</v>
          </cell>
          <cell r="AR33">
            <v>43349642</v>
          </cell>
          <cell r="AS33">
            <v>39208733</v>
          </cell>
          <cell r="AT33">
            <v>39721058</v>
          </cell>
          <cell r="AU33">
            <v>42948867</v>
          </cell>
          <cell r="AV33">
            <v>44917325</v>
          </cell>
          <cell r="AW33">
            <v>45547821</v>
          </cell>
          <cell r="AX33">
            <v>51147174</v>
          </cell>
          <cell r="AY33">
            <v>48980847</v>
          </cell>
          <cell r="AZ33">
            <v>43996118</v>
          </cell>
          <cell r="BA33">
            <v>43839025</v>
          </cell>
          <cell r="BB33">
            <v>46211260</v>
          </cell>
          <cell r="BC33">
            <v>46357461</v>
          </cell>
          <cell r="BD33">
            <v>49080859</v>
          </cell>
          <cell r="BE33">
            <v>43111732</v>
          </cell>
          <cell r="BF33">
            <v>54594970</v>
          </cell>
          <cell r="BG33">
            <v>46661321</v>
          </cell>
          <cell r="BH33">
            <v>54191291</v>
          </cell>
          <cell r="BI33">
            <v>53979562</v>
          </cell>
          <cell r="BJ33">
            <v>59626808</v>
          </cell>
          <cell r="BK33">
            <v>59921903</v>
          </cell>
          <cell r="BL33">
            <v>55995671</v>
          </cell>
          <cell r="BM33">
            <v>60364364</v>
          </cell>
          <cell r="BN33">
            <v>62805476</v>
          </cell>
          <cell r="BO33">
            <v>66482816</v>
          </cell>
          <cell r="BP33">
            <v>69280267</v>
          </cell>
          <cell r="BQ33">
            <v>65069310</v>
          </cell>
          <cell r="BR33">
            <v>63122599</v>
          </cell>
          <cell r="BS33">
            <v>63211641</v>
          </cell>
          <cell r="BT33">
            <v>62211641</v>
          </cell>
          <cell r="BU33">
            <v>58432443</v>
          </cell>
          <cell r="BV33">
            <v>57647846</v>
          </cell>
          <cell r="BW33">
            <v>51954246</v>
          </cell>
          <cell r="BX33">
            <v>52683299</v>
          </cell>
          <cell r="BY33">
            <v>5915871</v>
          </cell>
          <cell r="BZ33">
            <v>5799402</v>
          </cell>
          <cell r="CA33">
            <v>5759944</v>
          </cell>
          <cell r="CB33">
            <v>5734646</v>
          </cell>
          <cell r="CC33">
            <v>5676564</v>
          </cell>
          <cell r="CD33">
            <v>5621285</v>
          </cell>
          <cell r="CE33">
            <v>5423964</v>
          </cell>
          <cell r="CF33">
            <v>5362034</v>
          </cell>
          <cell r="CG33">
            <v>5402513</v>
          </cell>
          <cell r="CH33">
            <v>5419387</v>
          </cell>
          <cell r="CI33">
            <v>5580391</v>
          </cell>
          <cell r="CJ33">
            <v>4096269</v>
          </cell>
          <cell r="CK33">
            <v>3985851</v>
          </cell>
          <cell r="CL33">
            <v>4275761</v>
          </cell>
          <cell r="CM33">
            <v>6816863</v>
          </cell>
          <cell r="CN33">
            <v>6811351</v>
          </cell>
          <cell r="CO33">
            <v>6736020</v>
          </cell>
          <cell r="CP33">
            <v>6736182</v>
          </cell>
          <cell r="CQ33">
            <v>6115405</v>
          </cell>
          <cell r="CR33">
            <v>6099322</v>
          </cell>
          <cell r="CS33">
            <v>6207582</v>
          </cell>
          <cell r="CT33">
            <v>8467705</v>
          </cell>
          <cell r="CU33">
            <v>8397488</v>
          </cell>
          <cell r="CV33">
            <v>8447965</v>
          </cell>
          <cell r="CW33">
            <v>8434199</v>
          </cell>
          <cell r="CX33">
            <v>8417986</v>
          </cell>
          <cell r="CY33">
            <v>8547381</v>
          </cell>
          <cell r="CZ33">
            <v>8543254</v>
          </cell>
          <cell r="DA33">
            <v>8408203</v>
          </cell>
          <cell r="DB33">
            <v>8495736</v>
          </cell>
          <cell r="DC33">
            <v>9750300</v>
          </cell>
          <cell r="DD33">
            <v>9135664</v>
          </cell>
          <cell r="DE33">
            <v>8014300</v>
          </cell>
          <cell r="DF33">
            <v>7913209</v>
          </cell>
          <cell r="DG33">
            <v>7913209</v>
          </cell>
          <cell r="DH33">
            <v>8135465</v>
          </cell>
          <cell r="DI33">
            <v>6710063</v>
          </cell>
          <cell r="DJ33">
            <v>6539160</v>
          </cell>
          <cell r="DK33"/>
          <cell r="DL33">
            <v>358564</v>
          </cell>
          <cell r="DM33">
            <v>524907</v>
          </cell>
          <cell r="DN33"/>
          <cell r="DO33">
            <v>883471</v>
          </cell>
          <cell r="DP33">
            <v>532245</v>
          </cell>
          <cell r="DQ33">
            <v>2280006</v>
          </cell>
          <cell r="DR33">
            <v>1557130</v>
          </cell>
          <cell r="DS33">
            <v>3837136</v>
          </cell>
          <cell r="DT33">
            <v>115905</v>
          </cell>
          <cell r="DU33">
            <v>17648146</v>
          </cell>
        </row>
        <row r="34">
          <cell r="B34" t="str">
            <v>Gulf African Bank</v>
          </cell>
          <cell r="C34">
            <v>0</v>
          </cell>
          <cell r="D34">
            <v>22.068339999999999</v>
          </cell>
          <cell r="E34">
            <v>32.370241999999998</v>
          </cell>
          <cell r="F34">
            <v>5.8325740000000001</v>
          </cell>
          <cell r="G34">
            <v>6.123043</v>
          </cell>
          <cell r="H34">
            <v>6.218286</v>
          </cell>
          <cell r="I34">
            <v>32.529178000000002</v>
          </cell>
          <cell r="J34">
            <v>0.10293099999999999</v>
          </cell>
          <cell r="K34">
            <v>0.29305500000000001</v>
          </cell>
          <cell r="L34"/>
          <cell r="M34">
            <v>4.4787290633459074E-3</v>
          </cell>
          <cell r="N34">
            <v>6.427772410447832E-3</v>
          </cell>
          <cell r="O34">
            <v>6.3007506005577866E-3</v>
          </cell>
          <cell r="P34">
            <v>5.467046033804969E-3</v>
          </cell>
          <cell r="Q34">
            <v>6.5979237109717852E-3</v>
          </cell>
          <cell r="R34"/>
          <cell r="S34">
            <v>0</v>
          </cell>
          <cell r="T34">
            <v>6.3656765608062467E-3</v>
          </cell>
          <cell r="U34">
            <v>6.8990000751429125E-3</v>
          </cell>
          <cell r="V34">
            <v>6.5371871148948097E-3</v>
          </cell>
          <cell r="W34">
            <v>4.6191362893693482E-3</v>
          </cell>
          <cell r="X34">
            <v>0.12443879002962988</v>
          </cell>
          <cell r="Y34">
            <v>3.9931586191051416E-2</v>
          </cell>
          <cell r="Z34">
            <v>0.1882323309860458</v>
          </cell>
          <cell r="AA34">
            <v>0.17930284005332073</v>
          </cell>
          <cell r="AB34">
            <v>0.25789599742840397</v>
          </cell>
          <cell r="AC34">
            <v>0.60616972954120962</v>
          </cell>
          <cell r="AD34">
            <v>0.11542856943153304</v>
          </cell>
          <cell r="AE34">
            <v>0.70907448617608027</v>
          </cell>
          <cell r="AF34">
            <v>0.11405294391705376</v>
          </cell>
          <cell r="AG34">
            <v>1.6838923555871445E-2</v>
          </cell>
          <cell r="AH34">
            <v>9.7214020361182318E-2</v>
          </cell>
          <cell r="AI34">
            <v>0.68174776079832833</v>
          </cell>
          <cell r="AJ34">
            <v>1.83777528776612E-3</v>
          </cell>
          <cell r="AK34">
            <v>2.6943031584155761E-3</v>
          </cell>
          <cell r="AL34">
            <v>2.9342629855172169E-3</v>
          </cell>
          <cell r="AM34">
            <v>0</v>
          </cell>
          <cell r="AN34">
            <v>38162471</v>
          </cell>
          <cell r="AO34">
            <v>36741533</v>
          </cell>
          <cell r="AP34">
            <v>37690697</v>
          </cell>
          <cell r="AQ34">
            <v>39333966</v>
          </cell>
          <cell r="AR34">
            <v>37678495</v>
          </cell>
          <cell r="AS34">
            <v>37369290</v>
          </cell>
          <cell r="AT34">
            <v>37690697</v>
          </cell>
          <cell r="AU34">
            <v>36396267</v>
          </cell>
          <cell r="AV34">
            <v>37652623</v>
          </cell>
          <cell r="AW34">
            <v>34525893</v>
          </cell>
          <cell r="AX34">
            <v>33982466</v>
          </cell>
          <cell r="AY34">
            <v>34764839</v>
          </cell>
          <cell r="AZ34">
            <v>35122982</v>
          </cell>
          <cell r="BA34">
            <v>33153032</v>
          </cell>
          <cell r="BB34">
            <v>32861161</v>
          </cell>
          <cell r="BC34">
            <v>32810542</v>
          </cell>
          <cell r="BD34">
            <v>33325575</v>
          </cell>
          <cell r="BE34">
            <v>32403890</v>
          </cell>
          <cell r="BF34">
            <v>32288071</v>
          </cell>
          <cell r="BG34">
            <v>30042805</v>
          </cell>
          <cell r="BH34">
            <v>31316228</v>
          </cell>
          <cell r="BI34">
            <v>29751830</v>
          </cell>
          <cell r="BJ34">
            <v>30065287</v>
          </cell>
          <cell r="BK34">
            <v>26213067</v>
          </cell>
          <cell r="BL34">
            <v>27156264</v>
          </cell>
          <cell r="BM34">
            <v>23703026</v>
          </cell>
          <cell r="BN34">
            <v>22877199</v>
          </cell>
          <cell r="BO34">
            <v>23398523</v>
          </cell>
          <cell r="BP34">
            <v>24713782</v>
          </cell>
          <cell r="BQ34">
            <v>23723135</v>
          </cell>
          <cell r="BR34">
            <v>21903335</v>
          </cell>
          <cell r="BS34">
            <v>20817084</v>
          </cell>
          <cell r="BT34">
            <v>19753647</v>
          </cell>
          <cell r="BU34">
            <v>19148625</v>
          </cell>
          <cell r="BV34">
            <v>17319720</v>
          </cell>
          <cell r="BW34">
            <v>16958464</v>
          </cell>
          <cell r="BX34">
            <v>16053971</v>
          </cell>
          <cell r="BY34">
            <v>6218286</v>
          </cell>
          <cell r="BZ34">
            <v>6027799</v>
          </cell>
          <cell r="CA34">
            <v>5827607</v>
          </cell>
          <cell r="CB34">
            <v>3277432</v>
          </cell>
          <cell r="CC34">
            <v>5610614</v>
          </cell>
          <cell r="CD34">
            <v>5472695</v>
          </cell>
          <cell r="CE34">
            <v>5364305</v>
          </cell>
          <cell r="CF34">
            <v>5277432</v>
          </cell>
          <cell r="CG34">
            <v>5167049</v>
          </cell>
          <cell r="CH34">
            <v>5028633</v>
          </cell>
          <cell r="CI34">
            <v>4760309</v>
          </cell>
          <cell r="CJ34">
            <v>4782828</v>
          </cell>
          <cell r="CK34">
            <v>4733857</v>
          </cell>
          <cell r="CL34">
            <v>4634964</v>
          </cell>
          <cell r="CM34">
            <v>5426220</v>
          </cell>
          <cell r="CN34">
            <v>5403831</v>
          </cell>
          <cell r="CO34">
            <v>5411788</v>
          </cell>
          <cell r="CP34">
            <v>4467964</v>
          </cell>
          <cell r="CQ34">
            <v>4490592</v>
          </cell>
          <cell r="CR34">
            <v>5413187</v>
          </cell>
          <cell r="CS34">
            <v>4419876</v>
          </cell>
          <cell r="CT34">
            <v>4419463</v>
          </cell>
          <cell r="CU34">
            <v>5494135</v>
          </cell>
          <cell r="CV34">
            <v>4547413</v>
          </cell>
          <cell r="CW34">
            <v>4495395</v>
          </cell>
          <cell r="CX34">
            <v>4375707</v>
          </cell>
          <cell r="CY34">
            <v>4273794</v>
          </cell>
          <cell r="CZ34">
            <v>4167002</v>
          </cell>
          <cell r="DA34">
            <v>4055478</v>
          </cell>
          <cell r="DB34">
            <v>3877386</v>
          </cell>
          <cell r="DC34">
            <v>3147507</v>
          </cell>
          <cell r="DD34">
            <v>3551668</v>
          </cell>
          <cell r="DE34">
            <v>3303041</v>
          </cell>
          <cell r="DF34">
            <v>3146683</v>
          </cell>
          <cell r="DG34">
            <v>3146683</v>
          </cell>
          <cell r="DH34">
            <v>3015261</v>
          </cell>
          <cell r="DI34">
            <v>2771877</v>
          </cell>
          <cell r="DJ34">
            <v>2685926</v>
          </cell>
          <cell r="DK34"/>
          <cell r="DL34">
            <v>245501</v>
          </cell>
          <cell r="DM34">
            <v>706437</v>
          </cell>
          <cell r="DN34"/>
          <cell r="DO34">
            <v>951938</v>
          </cell>
          <cell r="DP34">
            <v>577036</v>
          </cell>
          <cell r="DQ34">
            <v>1967252</v>
          </cell>
          <cell r="DR34">
            <v>807142</v>
          </cell>
          <cell r="DS34">
            <v>2774394</v>
          </cell>
          <cell r="DT34">
            <v>190486</v>
          </cell>
          <cell r="DU34">
            <v>22068340</v>
          </cell>
        </row>
        <row r="35">
          <cell r="B35" t="str">
            <v>Sidian Bank</v>
          </cell>
          <cell r="C35">
            <v>42.838456000000001</v>
          </cell>
          <cell r="D35">
            <v>23.598312</v>
          </cell>
          <cell r="E35">
            <v>24.215356</v>
          </cell>
          <cell r="F35">
            <v>4.4702890000000002</v>
          </cell>
          <cell r="G35">
            <v>7.1794380000000002</v>
          </cell>
          <cell r="H35">
            <v>5.2429209999999999</v>
          </cell>
          <cell r="I35">
            <v>36.915467999999997</v>
          </cell>
          <cell r="J35">
            <v>8.2086999999999993E-2</v>
          </cell>
          <cell r="K35">
            <v>0.144451</v>
          </cell>
          <cell r="L35"/>
          <cell r="M35">
            <v>5.689714184352818E-3</v>
          </cell>
          <cell r="N35">
            <v>5.8993860465676113E-3</v>
          </cell>
          <cell r="O35">
            <v>6.1509781667669419E-3</v>
          </cell>
          <cell r="P35">
            <v>6.2004834903838122E-3</v>
          </cell>
          <cell r="Q35">
            <v>6.2353722298006519E-3</v>
          </cell>
          <cell r="R35"/>
          <cell r="S35">
            <v>6.3963746980004238E-3</v>
          </cell>
          <cell r="T35">
            <v>6.8070014134725488E-3</v>
          </cell>
          <cell r="U35">
            <v>5.160966756554133E-3</v>
          </cell>
          <cell r="V35">
            <v>5.5118010985038979E-3</v>
          </cell>
          <cell r="W35">
            <v>2.2768383277394747E-3</v>
          </cell>
          <cell r="X35">
            <v>7.78959256323324E-2</v>
          </cell>
          <cell r="Y35">
            <v>9.4695638103943578E-3</v>
          </cell>
          <cell r="Z35">
            <v>0.19448319062350777</v>
          </cell>
          <cell r="AA35">
            <v>0.12109528179352895</v>
          </cell>
          <cell r="AB35">
            <v>0.42288285300022865</v>
          </cell>
          <cell r="AC35">
            <v>0.70645905420991928</v>
          </cell>
          <cell r="AD35">
            <v>0.11644177947851574</v>
          </cell>
          <cell r="AE35">
            <v>0.29562100352485726</v>
          </cell>
          <cell r="AF35">
            <v>0.13268381592264739</v>
          </cell>
          <cell r="AG35">
            <v>5.9590250576406018E-2</v>
          </cell>
          <cell r="AH35">
            <v>7.3093565346241368E-2</v>
          </cell>
          <cell r="AI35">
            <v>0.97451848323022794</v>
          </cell>
          <cell r="AJ35">
            <v>1.5144157152819677E-2</v>
          </cell>
          <cell r="AK35">
            <v>5.1731683968323219E-3</v>
          </cell>
          <cell r="AL35">
            <v>1.1462160640846326E-2</v>
          </cell>
          <cell r="AM35">
            <v>42838456</v>
          </cell>
          <cell r="AN35">
            <v>42585542</v>
          </cell>
          <cell r="AO35">
            <v>44047606</v>
          </cell>
          <cell r="AP35">
            <v>43576418</v>
          </cell>
          <cell r="AQ35">
            <v>43159438</v>
          </cell>
          <cell r="AR35">
            <v>41410124</v>
          </cell>
          <cell r="AS35">
            <v>36951341</v>
          </cell>
          <cell r="AT35">
            <v>34943200</v>
          </cell>
          <cell r="AU35">
            <v>33424261</v>
          </cell>
          <cell r="AV35">
            <v>33499603</v>
          </cell>
          <cell r="AW35">
            <v>33543757</v>
          </cell>
          <cell r="AX35">
            <v>36222538</v>
          </cell>
          <cell r="AY35">
            <v>27465185</v>
          </cell>
          <cell r="AZ35">
            <v>26451638</v>
          </cell>
          <cell r="BA35">
            <v>24265663</v>
          </cell>
          <cell r="BB35">
            <v>25406971</v>
          </cell>
          <cell r="BC35">
            <v>23400474</v>
          </cell>
          <cell r="BD35">
            <v>25329169</v>
          </cell>
          <cell r="BE35">
            <v>25417843</v>
          </cell>
          <cell r="BF35">
            <v>22865505</v>
          </cell>
          <cell r="BG35">
            <v>21357207</v>
          </cell>
          <cell r="BH35">
            <v>19301752</v>
          </cell>
          <cell r="BI35">
            <v>18479802</v>
          </cell>
          <cell r="BJ35">
            <v>19185126</v>
          </cell>
          <cell r="BK35">
            <v>20996154</v>
          </cell>
          <cell r="BL35">
            <v>20875499</v>
          </cell>
          <cell r="BM35">
            <v>21348559</v>
          </cell>
          <cell r="BN35">
            <v>20249944</v>
          </cell>
          <cell r="BO35">
            <v>19948959</v>
          </cell>
          <cell r="BP35">
            <v>19106557</v>
          </cell>
          <cell r="BQ35">
            <v>17879138</v>
          </cell>
          <cell r="BR35">
            <v>17208615</v>
          </cell>
          <cell r="BS35">
            <v>16838487</v>
          </cell>
          <cell r="BT35">
            <v>15798777</v>
          </cell>
          <cell r="BU35">
            <v>14462755</v>
          </cell>
          <cell r="BV35">
            <v>13719401</v>
          </cell>
          <cell r="BW35">
            <v>13910275</v>
          </cell>
          <cell r="BX35">
            <v>13199239</v>
          </cell>
          <cell r="BY35">
            <v>5242921</v>
          </cell>
          <cell r="BZ35">
            <v>5141807</v>
          </cell>
          <cell r="CA35">
            <v>5103726</v>
          </cell>
          <cell r="CB35">
            <v>4976301</v>
          </cell>
          <cell r="CC35">
            <v>4852329</v>
          </cell>
          <cell r="CD35">
            <v>4746329</v>
          </cell>
          <cell r="CE35">
            <v>4593835</v>
          </cell>
          <cell r="CF35">
            <v>4331441</v>
          </cell>
          <cell r="CG35">
            <v>4183013</v>
          </cell>
          <cell r="CH35">
            <v>4080432</v>
          </cell>
          <cell r="CI35">
            <v>3998982</v>
          </cell>
          <cell r="CJ35">
            <v>3912805</v>
          </cell>
          <cell r="CK35">
            <v>4002096</v>
          </cell>
          <cell r="CL35">
            <v>4017983</v>
          </cell>
          <cell r="CM35">
            <v>4105425</v>
          </cell>
          <cell r="CN35">
            <v>4070510</v>
          </cell>
          <cell r="CO35">
            <v>4098554</v>
          </cell>
          <cell r="CP35">
            <v>4037126</v>
          </cell>
          <cell r="CQ35">
            <v>3646485</v>
          </cell>
          <cell r="CR35">
            <v>3547795</v>
          </cell>
          <cell r="CS35">
            <v>3316125</v>
          </cell>
          <cell r="CT35">
            <v>3446978</v>
          </cell>
          <cell r="CU35">
            <v>3593855</v>
          </cell>
          <cell r="CV35">
            <v>3754991</v>
          </cell>
          <cell r="CW35">
            <v>3806165</v>
          </cell>
          <cell r="CX35">
            <v>3868788</v>
          </cell>
          <cell r="CY35">
            <v>4047881</v>
          </cell>
          <cell r="CZ35">
            <v>3986414</v>
          </cell>
          <cell r="DA35">
            <v>3928335</v>
          </cell>
          <cell r="DB35">
            <v>3837485</v>
          </cell>
          <cell r="DC35">
            <v>2689538</v>
          </cell>
          <cell r="DD35">
            <v>2636901</v>
          </cell>
          <cell r="DE35">
            <v>2529002</v>
          </cell>
          <cell r="DF35">
            <v>2431774</v>
          </cell>
          <cell r="DG35">
            <v>2431774</v>
          </cell>
          <cell r="DH35">
            <v>2197975</v>
          </cell>
          <cell r="DI35">
            <v>1985856</v>
          </cell>
          <cell r="DJ35">
            <v>1867591</v>
          </cell>
          <cell r="DK35"/>
          <cell r="DL35">
            <v>336575</v>
          </cell>
          <cell r="DM35">
            <v>459331</v>
          </cell>
          <cell r="DN35"/>
          <cell r="DO35">
            <v>795906</v>
          </cell>
          <cell r="DP35">
            <v>562275</v>
          </cell>
          <cell r="DQ35">
            <v>841275</v>
          </cell>
          <cell r="DR35">
            <v>2004514</v>
          </cell>
          <cell r="DS35">
            <v>2845789</v>
          </cell>
          <cell r="DT35">
            <v>101116</v>
          </cell>
          <cell r="DU35">
            <v>23598312</v>
          </cell>
        </row>
        <row r="36">
          <cell r="B36" t="str">
            <v>ABC Bank</v>
          </cell>
          <cell r="C36">
            <v>38.192523000000001</v>
          </cell>
          <cell r="D36">
            <v>24.211653999999999</v>
          </cell>
          <cell r="E36">
            <v>30.654731999999999</v>
          </cell>
          <cell r="F36">
            <v>2.7749250000000001</v>
          </cell>
          <cell r="G36">
            <v>3.5648719999999998</v>
          </cell>
          <cell r="H36">
            <v>4.1782329999999996</v>
          </cell>
          <cell r="I36">
            <v>22.304943999999999</v>
          </cell>
          <cell r="J36">
            <v>8.8593000000000005E-2</v>
          </cell>
          <cell r="K36">
            <v>4.4759E-2</v>
          </cell>
          <cell r="L36"/>
          <cell r="M36">
            <v>5.5428536292522219E-3</v>
          </cell>
          <cell r="N36">
            <v>5.5804596942226926E-3</v>
          </cell>
          <cell r="O36">
            <v>5.6306814263843872E-3</v>
          </cell>
          <cell r="P36">
            <v>5.6837084365604397E-3</v>
          </cell>
          <cell r="Q36">
            <v>5.8301800845645367E-3</v>
          </cell>
          <cell r="R36"/>
          <cell r="S36">
            <v>5.7026725652763776E-3</v>
          </cell>
          <cell r="T36">
            <v>6.9839216889965808E-3</v>
          </cell>
          <cell r="U36">
            <v>6.5333771175231205E-3</v>
          </cell>
          <cell r="V36">
            <v>4.3925112049571667E-3</v>
          </cell>
          <cell r="W36">
            <v>7.0549187413926622E-4</v>
          </cell>
          <cell r="X36">
            <v>3.0107914883230447E-2</v>
          </cell>
          <cell r="Y36">
            <v>3.3349273876800401E-3</v>
          </cell>
          <cell r="Z36">
            <v>0.15982429724997291</v>
          </cell>
          <cell r="AA36">
            <v>0.12440851678444026</v>
          </cell>
          <cell r="AB36">
            <v>0.31311886846480919</v>
          </cell>
          <cell r="AC36">
            <v>0.85069674211999224</v>
          </cell>
          <cell r="AD36">
            <v>0.17511298239181866</v>
          </cell>
          <cell r="AE36">
            <v>0.26688218205054237</v>
          </cell>
          <cell r="AF36">
            <v>0.10487741188758874</v>
          </cell>
          <cell r="AG36">
            <v>6.9646053528406068E-2</v>
          </cell>
          <cell r="AH36">
            <v>3.5231358359182674E-2</v>
          </cell>
          <cell r="AI36">
            <v>0.78981783301840647</v>
          </cell>
          <cell r="AJ36">
            <v>3.4655475196088419E-3</v>
          </cell>
          <cell r="AK36">
            <v>1.0092463725019439E-3</v>
          </cell>
          <cell r="AL36">
            <v>3.3594621786326366E-3</v>
          </cell>
          <cell r="AM36">
            <v>38192523</v>
          </cell>
          <cell r="AN36">
            <v>36965935</v>
          </cell>
          <cell r="AO36">
            <v>35907961</v>
          </cell>
          <cell r="AP36">
            <v>35675091</v>
          </cell>
          <cell r="AQ36">
            <v>36175999</v>
          </cell>
          <cell r="AR36">
            <v>36340535</v>
          </cell>
          <cell r="AS36">
            <v>34587302</v>
          </cell>
          <cell r="AT36">
            <v>34314271</v>
          </cell>
          <cell r="AU36">
            <v>33170147</v>
          </cell>
          <cell r="AV36">
            <v>32643367</v>
          </cell>
          <cell r="AW36">
            <v>30743922</v>
          </cell>
          <cell r="AX36">
            <v>29905320</v>
          </cell>
          <cell r="AY36">
            <v>28616088</v>
          </cell>
          <cell r="AZ36">
            <v>28680487</v>
          </cell>
          <cell r="BA36">
            <v>27040256</v>
          </cell>
          <cell r="BB36">
            <v>28133820</v>
          </cell>
          <cell r="BC36">
            <v>28261644</v>
          </cell>
          <cell r="BD36">
            <v>27212707</v>
          </cell>
          <cell r="BE36">
            <v>25184867</v>
          </cell>
          <cell r="BF36">
            <v>25360907</v>
          </cell>
          <cell r="BG36">
            <v>24740084</v>
          </cell>
          <cell r="BH36">
            <v>24804407</v>
          </cell>
          <cell r="BI36">
            <v>23670819</v>
          </cell>
          <cell r="BJ36">
            <v>23705934</v>
          </cell>
          <cell r="BK36">
            <v>22678535</v>
          </cell>
          <cell r="BL36">
            <v>22422351</v>
          </cell>
          <cell r="BM36">
            <v>21654599</v>
          </cell>
          <cell r="BN36">
            <v>24039489</v>
          </cell>
          <cell r="BO36">
            <v>21727653</v>
          </cell>
          <cell r="BP36">
            <v>22058297</v>
          </cell>
          <cell r="BQ36">
            <v>21758165</v>
          </cell>
          <cell r="BR36">
            <v>21979802</v>
          </cell>
          <cell r="BS36">
            <v>21807865</v>
          </cell>
          <cell r="BT36">
            <v>21438729</v>
          </cell>
          <cell r="BU36">
            <v>21618307</v>
          </cell>
          <cell r="BV36">
            <v>20733310</v>
          </cell>
          <cell r="BW36">
            <v>20231896</v>
          </cell>
          <cell r="BX36">
            <v>19639370</v>
          </cell>
          <cell r="BY36">
            <v>4178233</v>
          </cell>
          <cell r="BZ36">
            <v>4146754</v>
          </cell>
          <cell r="CA36">
            <v>3970403</v>
          </cell>
          <cell r="CB36">
            <v>3953157</v>
          </cell>
          <cell r="CC36">
            <v>3940336</v>
          </cell>
          <cell r="CD36">
            <v>3919502</v>
          </cell>
          <cell r="CE36">
            <v>3862024</v>
          </cell>
          <cell r="CF36">
            <v>3851387</v>
          </cell>
          <cell r="CG36">
            <v>3835571</v>
          </cell>
          <cell r="CH36">
            <v>3816281</v>
          </cell>
          <cell r="CI36">
            <v>3735388</v>
          </cell>
          <cell r="CJ36">
            <v>3730737</v>
          </cell>
          <cell r="CK36">
            <v>3718046</v>
          </cell>
          <cell r="CL36">
            <v>3689483</v>
          </cell>
          <cell r="CM36">
            <v>3634989</v>
          </cell>
          <cell r="CN36">
            <v>3622525</v>
          </cell>
          <cell r="CO36">
            <v>3594363</v>
          </cell>
          <cell r="CP36">
            <v>3556818</v>
          </cell>
          <cell r="CQ36">
            <v>3243659</v>
          </cell>
          <cell r="CR36">
            <v>3228032</v>
          </cell>
          <cell r="CS36">
            <v>3204998</v>
          </cell>
          <cell r="CT36">
            <v>3160146</v>
          </cell>
          <cell r="CU36">
            <v>3129773</v>
          </cell>
          <cell r="CV36">
            <v>3096861</v>
          </cell>
          <cell r="CW36">
            <v>22678535</v>
          </cell>
          <cell r="CX36">
            <v>2996763</v>
          </cell>
          <cell r="CY36">
            <v>2998032</v>
          </cell>
          <cell r="CZ36">
            <v>2943527</v>
          </cell>
          <cell r="DA36">
            <v>2896590</v>
          </cell>
          <cell r="DB36">
            <v>2836608</v>
          </cell>
          <cell r="DC36">
            <v>2749967</v>
          </cell>
          <cell r="DD36">
            <v>2705531</v>
          </cell>
          <cell r="DE36">
            <v>2688873</v>
          </cell>
          <cell r="DF36">
            <v>2622550</v>
          </cell>
          <cell r="DG36">
            <v>2622550</v>
          </cell>
          <cell r="DH36">
            <v>2610617</v>
          </cell>
          <cell r="DI36">
            <v>2530689</v>
          </cell>
          <cell r="DJ36">
            <v>2449940</v>
          </cell>
          <cell r="DK36"/>
          <cell r="DL36">
            <v>130125</v>
          </cell>
          <cell r="DM36">
            <v>285452</v>
          </cell>
          <cell r="DN36"/>
          <cell r="DO36">
            <v>415577</v>
          </cell>
          <cell r="DP36">
            <v>353530</v>
          </cell>
          <cell r="DQ36">
            <v>1186994</v>
          </cell>
          <cell r="DR36">
            <v>3260639</v>
          </cell>
          <cell r="DS36">
            <v>4447633</v>
          </cell>
          <cell r="DT36">
            <v>31331</v>
          </cell>
          <cell r="DU36">
            <v>24211654</v>
          </cell>
        </row>
        <row r="37">
          <cell r="B37" t="str">
            <v>Habib A.G.Zurich</v>
          </cell>
          <cell r="C37">
            <v>32.336602999999997</v>
          </cell>
          <cell r="D37">
            <v>7.5212180000000002</v>
          </cell>
          <cell r="E37">
            <v>27.308316999999999</v>
          </cell>
          <cell r="F37">
            <v>2.807477</v>
          </cell>
          <cell r="G37">
            <v>2.9394209999999998</v>
          </cell>
          <cell r="H37">
            <v>3.2252169999999998</v>
          </cell>
          <cell r="I37">
            <v>10.305819</v>
          </cell>
          <cell r="J37">
            <v>3.3229000000000002E-2</v>
          </cell>
          <cell r="K37">
            <v>0.12786600000000001</v>
          </cell>
          <cell r="L37"/>
          <cell r="M37">
            <v>4.6796952818797984E-3</v>
          </cell>
          <cell r="N37">
            <v>4.5998360637182316E-3</v>
          </cell>
          <cell r="O37">
            <v>4.6907960226109258E-3</v>
          </cell>
          <cell r="P37">
            <v>4.7915903348127505E-3</v>
          </cell>
          <cell r="Q37">
            <v>4.8637826482037976E-3</v>
          </cell>
          <cell r="R37"/>
          <cell r="S37">
            <v>4.8283026178274156E-3</v>
          </cell>
          <cell r="T37">
            <v>2.1695171060131411E-3</v>
          </cell>
          <cell r="U37">
            <v>5.8201628840163283E-3</v>
          </cell>
          <cell r="V37">
            <v>3.3906203437956521E-3</v>
          </cell>
          <cell r="W37">
            <v>2.0154253664892295E-3</v>
          </cell>
          <cell r="X37">
            <v>0.10002791208818718</v>
          </cell>
          <cell r="Y37">
            <v>1.0117209696074955E-2</v>
          </cell>
          <cell r="Z37">
            <v>0.28521954441466513</v>
          </cell>
          <cell r="AA37">
            <v>0.27241668032399952</v>
          </cell>
          <cell r="AB37">
            <v>0.14958714452127536</v>
          </cell>
          <cell r="AC37">
            <v>0.6661695086106918</v>
          </cell>
          <cell r="AD37">
            <v>5.0299583531674526E-2</v>
          </cell>
          <cell r="AE37">
            <v>0.6694482971772453</v>
          </cell>
          <cell r="AF37">
            <v>9.2387596711317174E-2</v>
          </cell>
          <cell r="AG37">
            <v>4.9217388831590124E-2</v>
          </cell>
          <cell r="AH37">
            <v>4.317020787972705E-2</v>
          </cell>
          <cell r="AI37">
            <v>0.27541858401599778</v>
          </cell>
          <cell r="AJ37">
            <v>1.03118326921118E-3</v>
          </cell>
          <cell r="AK37">
            <v>0</v>
          </cell>
          <cell r="AL37">
            <v>6.3186645718666041E-4</v>
          </cell>
          <cell r="AM37">
            <v>32336603</v>
          </cell>
          <cell r="AN37">
            <v>30855524</v>
          </cell>
          <cell r="AO37">
            <v>30688189</v>
          </cell>
          <cell r="AP37">
            <v>29789842</v>
          </cell>
          <cell r="AQ37">
            <v>29909063</v>
          </cell>
          <cell r="AR37">
            <v>28553963</v>
          </cell>
          <cell r="AS37">
            <v>28135856</v>
          </cell>
          <cell r="AT37">
            <v>27794292</v>
          </cell>
          <cell r="AU37">
            <v>27711004</v>
          </cell>
          <cell r="AV37">
            <v>27211884</v>
          </cell>
          <cell r="AW37">
            <v>25894922</v>
          </cell>
          <cell r="AX37">
            <v>26075152</v>
          </cell>
          <cell r="AY37">
            <v>25157373</v>
          </cell>
          <cell r="AZ37">
            <v>24823459</v>
          </cell>
          <cell r="BA37">
            <v>24204929</v>
          </cell>
          <cell r="BB37">
            <v>23887444</v>
          </cell>
          <cell r="BC37">
            <v>22222555</v>
          </cell>
          <cell r="BD37">
            <v>21520666</v>
          </cell>
          <cell r="BE37">
            <v>21236872</v>
          </cell>
          <cell r="BF37">
            <v>20679736</v>
          </cell>
          <cell r="BG37">
            <v>18939954</v>
          </cell>
          <cell r="BH37">
            <v>18708241</v>
          </cell>
          <cell r="BI37">
            <v>17856497</v>
          </cell>
          <cell r="BJ37">
            <v>16899767</v>
          </cell>
          <cell r="BK37">
            <v>16831253</v>
          </cell>
          <cell r="BL37">
            <v>17032990</v>
          </cell>
          <cell r="BM37">
            <v>17578063</v>
          </cell>
          <cell r="BN37">
            <v>16765434</v>
          </cell>
          <cell r="BO37">
            <v>16490956</v>
          </cell>
          <cell r="BP37">
            <v>14439951</v>
          </cell>
          <cell r="BQ37">
            <v>15043832</v>
          </cell>
          <cell r="BR37">
            <v>13721500</v>
          </cell>
          <cell r="BS37">
            <v>13293182</v>
          </cell>
          <cell r="BT37">
            <v>12147286</v>
          </cell>
          <cell r="BU37">
            <v>11960038</v>
          </cell>
          <cell r="BV37">
            <v>10918785</v>
          </cell>
          <cell r="BW37">
            <v>11152222</v>
          </cell>
          <cell r="BX37">
            <v>11009480</v>
          </cell>
          <cell r="BY37">
            <v>3225217</v>
          </cell>
          <cell r="BZ37">
            <v>3166279</v>
          </cell>
          <cell r="CA37">
            <v>3094971</v>
          </cell>
          <cell r="CB37">
            <v>3587043</v>
          </cell>
          <cell r="CC37">
            <v>3485838</v>
          </cell>
          <cell r="CD37">
            <v>3327467</v>
          </cell>
          <cell r="CE37">
            <v>3113171</v>
          </cell>
          <cell r="CF37">
            <v>3337167</v>
          </cell>
          <cell r="CG37">
            <v>3263409</v>
          </cell>
          <cell r="CH37">
            <v>3203662</v>
          </cell>
          <cell r="CI37">
            <v>3064719</v>
          </cell>
          <cell r="CJ37">
            <v>2984600</v>
          </cell>
          <cell r="CK37">
            <v>3118021</v>
          </cell>
          <cell r="CL37">
            <v>3077319</v>
          </cell>
          <cell r="CM37">
            <v>2972069</v>
          </cell>
          <cell r="CN37">
            <v>2927282</v>
          </cell>
          <cell r="CO37">
            <v>3088516</v>
          </cell>
          <cell r="CP37">
            <v>3038750</v>
          </cell>
          <cell r="CQ37">
            <v>2907253</v>
          </cell>
          <cell r="CR37">
            <v>2829038</v>
          </cell>
          <cell r="CS37">
            <v>2886981</v>
          </cell>
          <cell r="CT37">
            <v>2842332</v>
          </cell>
          <cell r="CU37">
            <v>2755123</v>
          </cell>
          <cell r="CV37">
            <v>2695383</v>
          </cell>
          <cell r="CW37">
            <v>2641360</v>
          </cell>
          <cell r="CX37">
            <v>2964975</v>
          </cell>
          <cell r="CY37">
            <v>2894970</v>
          </cell>
          <cell r="CZ37">
            <v>2774860</v>
          </cell>
          <cell r="DA37">
            <v>2663303</v>
          </cell>
          <cell r="DB37">
            <v>2572730</v>
          </cell>
          <cell r="DC37">
            <v>2542577</v>
          </cell>
          <cell r="DD37">
            <v>2380916</v>
          </cell>
          <cell r="DE37">
            <v>2310783</v>
          </cell>
          <cell r="DF37">
            <v>2243442</v>
          </cell>
          <cell r="DG37">
            <v>2243442</v>
          </cell>
          <cell r="DH37">
            <v>2054499</v>
          </cell>
          <cell r="DI37">
            <v>1912037</v>
          </cell>
          <cell r="DJ37">
            <v>1843465</v>
          </cell>
          <cell r="DK37"/>
          <cell r="DL37">
            <v>58171</v>
          </cell>
          <cell r="DM37">
            <v>330706</v>
          </cell>
          <cell r="DN37"/>
          <cell r="DO37">
            <v>388877</v>
          </cell>
          <cell r="DP37">
            <v>259058</v>
          </cell>
          <cell r="DQ37">
            <v>262087</v>
          </cell>
          <cell r="DR37">
            <v>129410</v>
          </cell>
          <cell r="DS37">
            <v>391497</v>
          </cell>
          <cell r="DT37">
            <v>79916</v>
          </cell>
          <cell r="DU37">
            <v>7521218</v>
          </cell>
        </row>
        <row r="38">
          <cell r="B38" t="str">
            <v>Credit Bank</v>
          </cell>
          <cell r="C38">
            <v>26.471115999999999</v>
          </cell>
          <cell r="D38">
            <v>17.914213</v>
          </cell>
          <cell r="E38">
            <v>17.929179999999999</v>
          </cell>
          <cell r="F38">
            <v>1.657926</v>
          </cell>
          <cell r="G38">
            <v>3.3435160000000002</v>
          </cell>
          <cell r="H38">
            <v>3.261657</v>
          </cell>
          <cell r="I38">
            <v>22.878914000000002</v>
          </cell>
          <cell r="J38">
            <v>8.8250999999999996E-2</v>
          </cell>
          <cell r="K38">
            <v>3.9370000000000004E-3</v>
          </cell>
          <cell r="L38"/>
          <cell r="M38">
            <v>3.734213638195729E-3</v>
          </cell>
          <cell r="N38">
            <v>3.7798344184152666E-3</v>
          </cell>
          <cell r="O38">
            <v>4.0475169678637745E-3</v>
          </cell>
          <cell r="P38">
            <v>4.0978289916663102E-3</v>
          </cell>
          <cell r="Q38">
            <v>4.0350685999128045E-3</v>
          </cell>
          <cell r="R38"/>
          <cell r="S38">
            <v>3.952504184796814E-3</v>
          </cell>
          <cell r="T38">
            <v>5.1674066014657447E-3</v>
          </cell>
          <cell r="U38">
            <v>3.8212075821753449E-3</v>
          </cell>
          <cell r="V38">
            <v>3.4289291476150277E-3</v>
          </cell>
          <cell r="W38">
            <v>6.2055039399590959E-5</v>
          </cell>
          <cell r="X38">
            <v>4.824057305438674E-3</v>
          </cell>
          <cell r="Y38">
            <v>6.03455356709539E-4</v>
          </cell>
          <cell r="Z38">
            <v>0.1461396288302845</v>
          </cell>
          <cell r="AA38">
            <v>7.246524026446359E-2</v>
          </cell>
          <cell r="AB38">
            <v>0.52010563570703217</v>
          </cell>
          <cell r="AC38">
            <v>0.9646258585154518</v>
          </cell>
          <cell r="AD38">
            <v>0.22875583035886199</v>
          </cell>
          <cell r="AE38">
            <v>0.53672614014620412</v>
          </cell>
          <cell r="AF38">
            <v>9.8410907762027391E-2</v>
          </cell>
          <cell r="AG38">
            <v>7.0341296244118071E-2</v>
          </cell>
          <cell r="AH38">
            <v>2.8069611517909321E-2</v>
          </cell>
          <cell r="AI38">
            <v>0.99916521558710447</v>
          </cell>
          <cell r="AJ38">
            <v>6.8547640278637531E-3</v>
          </cell>
          <cell r="AK38">
            <v>3.4418252871896244E-3</v>
          </cell>
          <cell r="AL38">
            <v>5.6320494740709822E-3</v>
          </cell>
          <cell r="AM38">
            <v>26471116</v>
          </cell>
          <cell r="AN38">
            <v>25721643</v>
          </cell>
          <cell r="AO38">
            <v>25472250</v>
          </cell>
          <cell r="AP38">
            <v>25392064</v>
          </cell>
          <cell r="AQ38">
            <v>24582495</v>
          </cell>
          <cell r="AR38">
            <v>25893498</v>
          </cell>
          <cell r="AS38">
            <v>23854042</v>
          </cell>
          <cell r="AT38">
            <v>23711687</v>
          </cell>
          <cell r="AU38">
            <v>24274757</v>
          </cell>
          <cell r="AV38">
            <v>23145338</v>
          </cell>
          <cell r="AW38">
            <v>22816483</v>
          </cell>
          <cell r="AX38">
            <v>22964867</v>
          </cell>
          <cell r="AY38">
            <v>22735271</v>
          </cell>
          <cell r="AZ38">
            <v>21540739</v>
          </cell>
          <cell r="BA38">
            <v>20824293</v>
          </cell>
          <cell r="BB38">
            <v>19725905</v>
          </cell>
          <cell r="BC38">
            <v>19401870</v>
          </cell>
          <cell r="BD38">
            <v>17805424</v>
          </cell>
          <cell r="BE38">
            <v>16287851</v>
          </cell>
          <cell r="BF38">
            <v>16132842</v>
          </cell>
          <cell r="BG38">
            <v>14933181</v>
          </cell>
          <cell r="BH38">
            <v>14465074</v>
          </cell>
          <cell r="BI38">
            <v>14411385</v>
          </cell>
          <cell r="BJ38">
            <v>13959063</v>
          </cell>
          <cell r="BK38">
            <v>13010223</v>
          </cell>
          <cell r="BL38">
            <v>12201968</v>
          </cell>
          <cell r="BM38">
            <v>11780598</v>
          </cell>
          <cell r="BN38">
            <v>11197836</v>
          </cell>
          <cell r="BO38">
            <v>11153369</v>
          </cell>
          <cell r="BP38">
            <v>10287085</v>
          </cell>
          <cell r="BQ38">
            <v>10189227</v>
          </cell>
          <cell r="BR38">
            <v>8742291</v>
          </cell>
          <cell r="BS38">
            <v>8885481</v>
          </cell>
          <cell r="BT38">
            <v>8865437</v>
          </cell>
          <cell r="BU38">
            <v>8592048</v>
          </cell>
          <cell r="BV38">
            <v>8241305</v>
          </cell>
          <cell r="BW38">
            <v>7936623</v>
          </cell>
          <cell r="BX38">
            <v>7308855</v>
          </cell>
          <cell r="BY38">
            <v>3261657</v>
          </cell>
          <cell r="BZ38">
            <v>3267287</v>
          </cell>
          <cell r="CA38">
            <v>3340592</v>
          </cell>
          <cell r="CB38">
            <v>3355937</v>
          </cell>
          <cell r="CC38">
            <v>3324701</v>
          </cell>
          <cell r="CD38">
            <v>3328300</v>
          </cell>
          <cell r="CE38">
            <v>3309242</v>
          </cell>
          <cell r="CF38">
            <v>3317361</v>
          </cell>
          <cell r="CG38">
            <v>3269650</v>
          </cell>
          <cell r="CH38">
            <v>3218211</v>
          </cell>
          <cell r="CI38">
            <v>3271996</v>
          </cell>
          <cell r="CJ38">
            <v>3263591</v>
          </cell>
          <cell r="CK38">
            <v>3224489</v>
          </cell>
          <cell r="CL38">
            <v>3000431</v>
          </cell>
          <cell r="CM38">
            <v>3039106</v>
          </cell>
          <cell r="CN38">
            <v>3049040</v>
          </cell>
          <cell r="CO38">
            <v>2941285</v>
          </cell>
          <cell r="CP38">
            <v>2863025</v>
          </cell>
          <cell r="CQ38">
            <v>2850911</v>
          </cell>
          <cell r="CR38">
            <v>2769610</v>
          </cell>
          <cell r="CS38">
            <v>2653211</v>
          </cell>
          <cell r="CT38">
            <v>2665073</v>
          </cell>
          <cell r="CU38">
            <v>2667664</v>
          </cell>
          <cell r="CV38">
            <v>2622954</v>
          </cell>
          <cell r="CW38">
            <v>2482312</v>
          </cell>
          <cell r="CX38">
            <v>2549574</v>
          </cell>
          <cell r="CY38">
            <v>2374315</v>
          </cell>
          <cell r="CZ38">
            <v>2107998</v>
          </cell>
          <cell r="DA38">
            <v>1425282</v>
          </cell>
          <cell r="DB38">
            <v>1391955</v>
          </cell>
          <cell r="DC38">
            <v>1294064</v>
          </cell>
          <cell r="DD38">
            <v>1263351</v>
          </cell>
          <cell r="DE38">
            <v>1159432</v>
          </cell>
          <cell r="DF38">
            <v>1151660</v>
          </cell>
          <cell r="DG38">
            <v>1151660</v>
          </cell>
          <cell r="DH38">
            <v>1283466</v>
          </cell>
          <cell r="DI38">
            <v>1274332</v>
          </cell>
          <cell r="DJ38">
            <v>1237653</v>
          </cell>
          <cell r="DK38"/>
          <cell r="DL38">
            <v>173113</v>
          </cell>
          <cell r="DM38">
            <v>159729</v>
          </cell>
          <cell r="DN38"/>
          <cell r="DO38">
            <v>332842</v>
          </cell>
          <cell r="DP38">
            <v>321068</v>
          </cell>
          <cell r="DQ38">
            <v>2507343</v>
          </cell>
          <cell r="DR38">
            <v>2164207</v>
          </cell>
          <cell r="DS38">
            <v>4671550</v>
          </cell>
          <cell r="DT38">
            <v>3937</v>
          </cell>
          <cell r="DU38">
            <v>17914213</v>
          </cell>
        </row>
        <row r="39">
          <cell r="B39" t="str">
            <v xml:space="preserve">Dubai Islamic Bank </v>
          </cell>
          <cell r="C39">
            <v>18.812369</v>
          </cell>
          <cell r="D39">
            <v>12.386982</v>
          </cell>
          <cell r="E39">
            <v>14.483281</v>
          </cell>
          <cell r="F39">
            <v>2.0400710000000002</v>
          </cell>
          <cell r="G39">
            <v>2.1191170000000001</v>
          </cell>
          <cell r="H39">
            <v>3.6544270000000001</v>
          </cell>
          <cell r="I39">
            <v>14.459336</v>
          </cell>
          <cell r="J39">
            <v>1.2651000000000001E-2</v>
          </cell>
          <cell r="K39">
            <v>-0.124602</v>
          </cell>
          <cell r="L39"/>
          <cell r="M39">
            <v>3.2458599544084293E-3</v>
          </cell>
          <cell r="N39">
            <v>3.3032867333059632E-3</v>
          </cell>
          <cell r="O39">
            <v>2.7728714721067336E-3</v>
          </cell>
          <cell r="P39">
            <v>2.8676524548288734E-3</v>
          </cell>
          <cell r="Q39">
            <v>2.8753438777171184E-3</v>
          </cell>
          <cell r="R39"/>
          <cell r="S39">
            <v>2.8089472011093848E-3</v>
          </cell>
          <cell r="T39">
            <v>3.5730608181915305E-3</v>
          </cell>
          <cell r="U39">
            <v>3.0867905376585048E-3</v>
          </cell>
          <cell r="V39">
            <v>3.8418421244573978E-3</v>
          </cell>
          <cell r="W39">
            <v>-1.9639781608503507E-3</v>
          </cell>
          <cell r="X39">
            <v>-0.13556179374815427</v>
          </cell>
          <cell r="Y39">
            <v>-2.6948750204258212E-2</v>
          </cell>
          <cell r="Z39">
            <v>0.14655700649047784</v>
          </cell>
          <cell r="AA39">
            <v>0.14109022710309796</v>
          </cell>
          <cell r="AB39">
            <v>0.16776188868525127</v>
          </cell>
          <cell r="AC39">
            <v>1.6778057779492621</v>
          </cell>
          <cell r="AD39">
            <v>0.12537150065443056</v>
          </cell>
          <cell r="AE39">
            <v>6.4009944185321591E-2</v>
          </cell>
          <cell r="AF39">
            <v>0.10321768352707736</v>
          </cell>
          <cell r="AG39">
            <v>5.1818402113136597E-2</v>
          </cell>
          <cell r="AH39">
            <v>5.1399281413940762E-2</v>
          </cell>
          <cell r="AI39">
            <v>0.85526076584442434</v>
          </cell>
          <cell r="AJ39">
            <v>1.2075605112011347E-3</v>
          </cell>
          <cell r="AK39">
            <v>0</v>
          </cell>
          <cell r="AL39">
            <v>7.1069048046987898E-4</v>
          </cell>
          <cell r="AM39">
            <v>18812369</v>
          </cell>
          <cell r="AN39">
            <v>18236325</v>
          </cell>
          <cell r="AO39">
            <v>14788083</v>
          </cell>
          <cell r="AP39">
            <v>15263934</v>
          </cell>
          <cell r="AQ39">
            <v>15136740</v>
          </cell>
          <cell r="AR39">
            <v>15522711</v>
          </cell>
          <cell r="AS39">
            <v>15156913</v>
          </cell>
          <cell r="AT39">
            <v>14451756</v>
          </cell>
          <cell r="AU39">
            <v>14646688</v>
          </cell>
          <cell r="AV39">
            <v>13263344</v>
          </cell>
          <cell r="AW39">
            <v>12187744</v>
          </cell>
          <cell r="AX39">
            <v>10535250</v>
          </cell>
          <cell r="AY39">
            <v>10132445</v>
          </cell>
          <cell r="AZ39">
            <v>8987918</v>
          </cell>
          <cell r="BA39">
            <v>7622519</v>
          </cell>
          <cell r="BB39">
            <v>7177523</v>
          </cell>
          <cell r="BC39">
            <v>5925048</v>
          </cell>
          <cell r="BD39">
            <v>5250614</v>
          </cell>
          <cell r="BE39">
            <v>4183358</v>
          </cell>
          <cell r="BF39">
            <v>4169057</v>
          </cell>
          <cell r="BG39">
            <v>3312834</v>
          </cell>
          <cell r="BH39">
            <v>2610309</v>
          </cell>
          <cell r="BI39">
            <v>1855248</v>
          </cell>
          <cell r="BJ39">
            <v>1412715</v>
          </cell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>
            <v>3654427</v>
          </cell>
          <cell r="BZ39">
            <v>3710598</v>
          </cell>
          <cell r="CA39">
            <v>3193534</v>
          </cell>
          <cell r="CB39">
            <v>3132955</v>
          </cell>
          <cell r="CC39">
            <v>3093203</v>
          </cell>
          <cell r="CD39">
            <v>3163353</v>
          </cell>
          <cell r="CE39">
            <v>2884069</v>
          </cell>
          <cell r="CF39">
            <v>2970982</v>
          </cell>
          <cell r="CG39">
            <v>2979746</v>
          </cell>
          <cell r="CH39">
            <v>2846757</v>
          </cell>
          <cell r="CI39">
            <v>2387840</v>
          </cell>
          <cell r="CJ39">
            <v>2230577</v>
          </cell>
          <cell r="CK39">
            <v>2136914</v>
          </cell>
          <cell r="CL39">
            <v>2008977</v>
          </cell>
          <cell r="CM39">
            <v>1837901</v>
          </cell>
          <cell r="CN39">
            <v>1792549</v>
          </cell>
          <cell r="CO39">
            <v>1888237</v>
          </cell>
          <cell r="CP39">
            <v>1954260</v>
          </cell>
          <cell r="CQ39">
            <v>1603170</v>
          </cell>
          <cell r="CR39">
            <v>1576015</v>
          </cell>
          <cell r="CS39">
            <v>1550896</v>
          </cell>
          <cell r="CT39">
            <v>1268840</v>
          </cell>
          <cell r="CU39">
            <v>1296179</v>
          </cell>
          <cell r="CV39">
            <v>1252725</v>
          </cell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>
            <v>27827</v>
          </cell>
          <cell r="DM39">
            <v>138045</v>
          </cell>
          <cell r="DN39"/>
          <cell r="DO39">
            <v>165872</v>
          </cell>
          <cell r="DP39">
            <v>278301</v>
          </cell>
          <cell r="DQ39">
            <v>100210</v>
          </cell>
          <cell r="DR39">
            <v>1465328</v>
          </cell>
          <cell r="DS39">
            <v>1565538</v>
          </cell>
          <cell r="DT39">
            <v>-124802</v>
          </cell>
          <cell r="DU39">
            <v>12386982</v>
          </cell>
        </row>
        <row r="40">
          <cell r="B40" t="str">
            <v>Kingdom Bank</v>
          </cell>
          <cell r="C40">
            <v>34.194623999999997</v>
          </cell>
          <cell r="D40">
            <v>7.152895</v>
          </cell>
          <cell r="E40">
            <v>9.8125429999999998</v>
          </cell>
          <cell r="F40">
            <v>2.5798160000000001</v>
          </cell>
          <cell r="G40">
            <v>2.5798160000000001</v>
          </cell>
          <cell r="H40">
            <v>2.1897820000000001</v>
          </cell>
          <cell r="I40">
            <v>12.474444999999999</v>
          </cell>
          <cell r="J40">
            <v>3.6595000000000003E-2</v>
          </cell>
          <cell r="K40">
            <v>0.25625500000000001</v>
          </cell>
          <cell r="L40"/>
          <cell r="M40">
            <v>3.1663802487744107E-3</v>
          </cell>
          <cell r="N40">
            <v>3.1325577394461929E-3</v>
          </cell>
          <cell r="O40">
            <v>2.900742414526794E-3</v>
          </cell>
          <cell r="P40">
            <v>2.7691105108121881E-3</v>
          </cell>
          <cell r="Q40">
            <v>2.8341819214015482E-3</v>
          </cell>
          <cell r="R40"/>
          <cell r="S40">
            <v>5.1057308825798488E-3</v>
          </cell>
          <cell r="T40">
            <v>2.063273270368691E-3</v>
          </cell>
          <cell r="U40">
            <v>2.0913261907137752E-3</v>
          </cell>
          <cell r="V40">
            <v>2.3020836730296076E-3</v>
          </cell>
          <cell r="W40">
            <v>4.0390942650094432E-3</v>
          </cell>
          <cell r="X40">
            <v>0.51155671406334291</v>
          </cell>
          <cell r="Y40">
            <v>2.9773499688524437E-2</v>
          </cell>
          <cell r="Z40">
            <v>0.20680807843555365</v>
          </cell>
          <cell r="AA40">
            <v>0.20680807843555365</v>
          </cell>
          <cell r="AB40">
            <v>0.13812280708423458</v>
          </cell>
          <cell r="AC40">
            <v>0.65999779520495094</v>
          </cell>
          <cell r="AD40">
            <v>0.36845158329671029</v>
          </cell>
          <cell r="AE40">
            <v>0.57148629696704289</v>
          </cell>
          <cell r="AF40">
            <v>0.1092544808179893</v>
          </cell>
          <cell r="AG40">
            <v>6.9245797227976275E-2</v>
          </cell>
          <cell r="AH40">
            <v>4.0008683590013028E-2</v>
          </cell>
          <cell r="AI40">
            <v>0.72895425783102308</v>
          </cell>
          <cell r="AJ40">
            <v>4.603982103258868E-4</v>
          </cell>
          <cell r="AK40">
            <v>3.4751780234431556E-3</v>
          </cell>
          <cell r="AL40">
            <v>1.6175183348475144E-3</v>
          </cell>
          <cell r="AM40">
            <v>34194624</v>
          </cell>
          <cell r="AN40">
            <v>34659895</v>
          </cell>
          <cell r="AO40">
            <v>33189020</v>
          </cell>
          <cell r="AP40">
            <v>32010609</v>
          </cell>
          <cell r="AQ40">
            <v>32009833</v>
          </cell>
          <cell r="AR40">
            <v>31690666</v>
          </cell>
          <cell r="AS40">
            <v>30970754</v>
          </cell>
          <cell r="AT40">
            <v>32049485</v>
          </cell>
          <cell r="AU40">
            <v>31555773</v>
          </cell>
          <cell r="AV40">
            <v>30611960</v>
          </cell>
          <cell r="AW40"/>
          <cell r="AX40">
            <v>0</v>
          </cell>
          <cell r="AY40">
            <v>0</v>
          </cell>
          <cell r="AZ40">
            <v>9169794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12448282</v>
          </cell>
          <cell r="BH40">
            <v>12850795</v>
          </cell>
          <cell r="BI40">
            <v>13778388</v>
          </cell>
          <cell r="BJ40">
            <v>15494119</v>
          </cell>
          <cell r="BK40">
            <v>15336497</v>
          </cell>
          <cell r="BL40">
            <v>15724254</v>
          </cell>
          <cell r="BM40">
            <v>17244601</v>
          </cell>
          <cell r="BN40">
            <v>17103526</v>
          </cell>
          <cell r="BO40">
            <v>17281779</v>
          </cell>
          <cell r="BP40">
            <v>16781543</v>
          </cell>
          <cell r="BQ40">
            <v>17042346</v>
          </cell>
          <cell r="BR40">
            <v>15896471</v>
          </cell>
          <cell r="BS40">
            <v>13724146</v>
          </cell>
          <cell r="BT40">
            <v>13117892</v>
          </cell>
          <cell r="BU40">
            <v>9437406</v>
          </cell>
          <cell r="BV40">
            <v>9034229</v>
          </cell>
          <cell r="BW40">
            <v>7577619</v>
          </cell>
          <cell r="BX40">
            <v>7010323</v>
          </cell>
          <cell r="BY40">
            <v>2189782</v>
          </cell>
          <cell r="BZ40">
            <v>1817672</v>
          </cell>
          <cell r="CA40">
            <v>1453335</v>
          </cell>
          <cell r="CB40">
            <v>1317814</v>
          </cell>
          <cell r="CC40">
            <v>1482400</v>
          </cell>
          <cell r="CD40">
            <v>1884091</v>
          </cell>
          <cell r="CE40">
            <v>1615954</v>
          </cell>
          <cell r="CF40">
            <v>2542539</v>
          </cell>
          <cell r="CG40">
            <v>1578878</v>
          </cell>
          <cell r="CH40">
            <v>1299807</v>
          </cell>
          <cell r="CI40"/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3395143</v>
          </cell>
          <cell r="CT40">
            <v>3544435</v>
          </cell>
          <cell r="CU40">
            <v>3236996</v>
          </cell>
          <cell r="CV40">
            <v>3382368</v>
          </cell>
          <cell r="CW40">
            <v>3496554</v>
          </cell>
          <cell r="CX40">
            <v>3590079</v>
          </cell>
          <cell r="CY40">
            <v>3135336</v>
          </cell>
          <cell r="CZ40">
            <v>3149170</v>
          </cell>
          <cell r="DA40">
            <v>3166310</v>
          </cell>
          <cell r="DB40">
            <v>3162791</v>
          </cell>
          <cell r="DC40">
            <v>3167542</v>
          </cell>
          <cell r="DD40">
            <v>3150756</v>
          </cell>
          <cell r="DE40">
            <v>3126920</v>
          </cell>
          <cell r="DF40">
            <v>3105500</v>
          </cell>
          <cell r="DG40">
            <v>3105500</v>
          </cell>
          <cell r="DH40">
            <v>2308081</v>
          </cell>
          <cell r="DI40">
            <v>2269490</v>
          </cell>
          <cell r="DJ40">
            <v>2250639</v>
          </cell>
          <cell r="DK40"/>
          <cell r="DL40">
            <v>109005</v>
          </cell>
          <cell r="DM40">
            <v>680184</v>
          </cell>
          <cell r="DN40"/>
          <cell r="DO40">
            <v>789189</v>
          </cell>
          <cell r="DP40">
            <v>520863</v>
          </cell>
          <cell r="DQ40">
            <v>1907883</v>
          </cell>
          <cell r="DR40">
            <v>1430575</v>
          </cell>
          <cell r="DS40">
            <v>3338458</v>
          </cell>
          <cell r="DT40">
            <v>256255</v>
          </cell>
          <cell r="DU40">
            <v>7152895</v>
          </cell>
        </row>
        <row r="41">
          <cell r="B41" t="str">
            <v>First Community Bank</v>
          </cell>
          <cell r="C41">
            <v>24.163786999999999</v>
          </cell>
          <cell r="D41">
            <v>12.565702999999999</v>
          </cell>
          <cell r="E41">
            <v>11.901547000000001</v>
          </cell>
          <cell r="F41">
            <v>3.013363</v>
          </cell>
          <cell r="G41">
            <v>3.2582949999999999</v>
          </cell>
          <cell r="H41">
            <v>5.4354959999999997</v>
          </cell>
          <cell r="I41">
            <v>20.109279999999998</v>
          </cell>
          <cell r="J41">
            <v>4.6997999999999998E-2</v>
          </cell>
          <cell r="K41">
            <v>-5.2663000000000001E-2</v>
          </cell>
          <cell r="L41"/>
          <cell r="M41">
            <v>3.9529304428432017E-3</v>
          </cell>
          <cell r="N41">
            <v>2.9041687308202892E-3</v>
          </cell>
          <cell r="O41">
            <v>3.6793674805896837E-3</v>
          </cell>
          <cell r="P41">
            <v>4.2522916368672205E-3</v>
          </cell>
          <cell r="Q41">
            <v>3.8894251051983307E-3</v>
          </cell>
          <cell r="R41"/>
          <cell r="S41">
            <v>3.6079880137293362E-3</v>
          </cell>
          <cell r="T41">
            <v>3.6246134080385175E-3</v>
          </cell>
          <cell r="U41">
            <v>2.5365511214688143E-3</v>
          </cell>
          <cell r="V41">
            <v>5.7142521933314545E-3</v>
          </cell>
          <cell r="W41">
            <v>-8.300748132843937E-4</v>
          </cell>
          <cell r="X41">
            <v>5.1449587210435486E-2</v>
          </cell>
          <cell r="Y41">
            <v>1.0077891096563173E-2</v>
          </cell>
          <cell r="Z41">
            <v>0.16202942124233191</v>
          </cell>
          <cell r="AA41">
            <v>0.1498493730257871</v>
          </cell>
          <cell r="AB41">
            <v>0.26507618463746879</v>
          </cell>
          <cell r="AC41">
            <v>1.0998998160802667</v>
          </cell>
          <cell r="AD41">
            <v>0.40729517570646195</v>
          </cell>
          <cell r="AE41">
            <v>0.52921835917364746</v>
          </cell>
          <cell r="AF41">
            <v>7.0598401319019635E-2</v>
          </cell>
          <cell r="AG41">
            <v>1.028940351157402E-2</v>
          </cell>
          <cell r="AH41">
            <v>6.0308997807445613E-2</v>
          </cell>
          <cell r="AI41">
            <v>1.0558041740288047</v>
          </cell>
          <cell r="AJ41">
            <v>4.929195038434113E-4</v>
          </cell>
          <cell r="AK41">
            <v>0</v>
          </cell>
          <cell r="AL41">
            <v>2.9009991281596262E-4</v>
          </cell>
          <cell r="AM41">
            <v>24163787</v>
          </cell>
          <cell r="AN41">
            <v>17640991</v>
          </cell>
          <cell r="AO41">
            <v>22125549</v>
          </cell>
          <cell r="AP41">
            <v>26209349</v>
          </cell>
          <cell r="AQ41">
            <v>23919643</v>
          </cell>
          <cell r="AR41">
            <v>24701113</v>
          </cell>
          <cell r="AS41">
            <v>22150730</v>
          </cell>
          <cell r="AT41">
            <v>21987686</v>
          </cell>
          <cell r="AU41">
            <v>20704593</v>
          </cell>
          <cell r="AV41">
            <v>21946547</v>
          </cell>
          <cell r="AW41">
            <v>18494579</v>
          </cell>
          <cell r="AX41">
            <v>18683241</v>
          </cell>
          <cell r="AY41">
            <v>16054493</v>
          </cell>
          <cell r="AZ41">
            <v>18762844</v>
          </cell>
          <cell r="BA41">
            <v>17185364</v>
          </cell>
          <cell r="BB41">
            <v>17946262</v>
          </cell>
          <cell r="BC41">
            <v>15211531</v>
          </cell>
          <cell r="BD41">
            <v>17880462</v>
          </cell>
          <cell r="BE41">
            <v>15775791</v>
          </cell>
          <cell r="BF41">
            <v>15865463</v>
          </cell>
          <cell r="BG41">
            <v>15583625</v>
          </cell>
          <cell r="BH41">
            <v>17359968</v>
          </cell>
          <cell r="BI41">
            <v>15050947</v>
          </cell>
          <cell r="BJ41">
            <v>16489388</v>
          </cell>
          <cell r="BK41">
            <v>15521372</v>
          </cell>
          <cell r="BL41">
            <v>14962089</v>
          </cell>
          <cell r="BM41">
            <v>15419582</v>
          </cell>
          <cell r="BN41">
            <v>15069141</v>
          </cell>
          <cell r="BO41">
            <v>14827754</v>
          </cell>
          <cell r="BP41">
            <v>15464631</v>
          </cell>
          <cell r="BQ41">
            <v>15726633</v>
          </cell>
          <cell r="BR41">
            <v>16180372</v>
          </cell>
          <cell r="BS41">
            <v>15121959</v>
          </cell>
          <cell r="BT41">
            <v>15278026</v>
          </cell>
          <cell r="BU41">
            <v>12978408</v>
          </cell>
          <cell r="BV41">
            <v>12696667</v>
          </cell>
          <cell r="BW41">
            <v>12503956</v>
          </cell>
          <cell r="BX41">
            <v>11305398</v>
          </cell>
          <cell r="BY41">
            <v>5435496</v>
          </cell>
          <cell r="BZ41">
            <v>2753180</v>
          </cell>
          <cell r="CA41">
            <v>3183427</v>
          </cell>
          <cell r="CB41">
            <v>3163114</v>
          </cell>
          <cell r="CC41">
            <v>2552004</v>
          </cell>
          <cell r="CD41">
            <v>2467351</v>
          </cell>
          <cell r="CE41">
            <v>2274933</v>
          </cell>
          <cell r="CF41">
            <v>2208124</v>
          </cell>
          <cell r="CG41">
            <v>2116644</v>
          </cell>
          <cell r="CH41">
            <v>2050795</v>
          </cell>
          <cell r="CI41">
            <v>1952901</v>
          </cell>
          <cell r="CJ41">
            <v>1481372</v>
          </cell>
          <cell r="CK41">
            <v>1467563</v>
          </cell>
          <cell r="CL41">
            <v>1462059</v>
          </cell>
          <cell r="CM41">
            <v>1353278</v>
          </cell>
          <cell r="CN41">
            <v>1283380</v>
          </cell>
          <cell r="CO41">
            <v>1256304</v>
          </cell>
          <cell r="CP41">
            <v>1271103</v>
          </cell>
          <cell r="CQ41">
            <v>1554299</v>
          </cell>
          <cell r="CR41">
            <v>1673485</v>
          </cell>
          <cell r="CS41">
            <v>1724306</v>
          </cell>
          <cell r="CT41">
            <v>1709205</v>
          </cell>
          <cell r="CU41">
            <v>1622135</v>
          </cell>
          <cell r="CV41">
            <v>1608542</v>
          </cell>
          <cell r="CW41">
            <v>1602035</v>
          </cell>
          <cell r="CX41">
            <v>1557408</v>
          </cell>
          <cell r="CY41">
            <v>1687582</v>
          </cell>
          <cell r="CZ41">
            <v>1698111</v>
          </cell>
          <cell r="DA41">
            <v>1669863</v>
          </cell>
          <cell r="DB41">
            <v>1611608</v>
          </cell>
          <cell r="DC41">
            <v>1687798</v>
          </cell>
          <cell r="DD41">
            <v>1677757</v>
          </cell>
          <cell r="DE41">
            <v>1661381</v>
          </cell>
          <cell r="DF41">
            <v>1517722</v>
          </cell>
          <cell r="DG41">
            <v>1517722</v>
          </cell>
          <cell r="DH41">
            <v>1301967</v>
          </cell>
          <cell r="DI41">
            <v>1225689</v>
          </cell>
          <cell r="DJ41">
            <v>1210095</v>
          </cell>
          <cell r="DK41"/>
          <cell r="DL41">
            <v>70910</v>
          </cell>
          <cell r="DM41">
            <v>196598</v>
          </cell>
          <cell r="DN41"/>
          <cell r="DO41">
            <v>267508</v>
          </cell>
          <cell r="DP41">
            <v>294232</v>
          </cell>
          <cell r="DQ41">
            <v>3452746</v>
          </cell>
          <cell r="DR41">
            <v>3071491</v>
          </cell>
          <cell r="DS41">
            <v>6524237</v>
          </cell>
          <cell r="DT41">
            <v>52663</v>
          </cell>
          <cell r="DU41">
            <v>12565703</v>
          </cell>
        </row>
        <row r="42">
          <cell r="B42" t="str">
            <v xml:space="preserve">Mayfair Bank </v>
          </cell>
          <cell r="C42">
            <v>16.763434</v>
          </cell>
          <cell r="D42">
            <v>4.4952860000000001</v>
          </cell>
          <cell r="E42">
            <v>11.89222</v>
          </cell>
          <cell r="F42">
            <v>3.6018940000000002</v>
          </cell>
          <cell r="G42">
            <v>3.6018940000000002</v>
          </cell>
          <cell r="H42">
            <v>4.4615400000000003</v>
          </cell>
          <cell r="I42">
            <v>11.25881</v>
          </cell>
          <cell r="J42">
            <v>2.6317E-2</v>
          </cell>
          <cell r="K42">
            <v>4.9899999999999999E-4</v>
          </cell>
          <cell r="L42"/>
          <cell r="M42">
            <v>3.2426411823693524E-3</v>
          </cell>
          <cell r="N42">
            <v>2.8604556583796182E-3</v>
          </cell>
          <cell r="O42">
            <v>2.9095627714694518E-3</v>
          </cell>
          <cell r="P42">
            <v>2.956948187982646E-3</v>
          </cell>
          <cell r="Q42">
            <v>2.9468037151801317E-3</v>
          </cell>
          <cell r="R42"/>
          <cell r="S42">
            <v>2.5030128324232794E-3</v>
          </cell>
          <cell r="T42">
            <v>1.2966782605452188E-3</v>
          </cell>
          <cell r="U42">
            <v>2.5345632780136786E-3</v>
          </cell>
          <cell r="V42">
            <v>4.6903474366711004E-3</v>
          </cell>
          <cell r="W42">
            <v>7.8652437542280617E-6</v>
          </cell>
          <cell r="X42">
            <v>4.2402533284158613E-2</v>
          </cell>
          <cell r="Y42">
            <v>1.2719705652378137E-2</v>
          </cell>
          <cell r="Z42">
            <v>0.31991782435266247</v>
          </cell>
          <cell r="AA42">
            <v>0.31991782435266247</v>
          </cell>
          <cell r="AB42">
            <v>0.14603997039230199</v>
          </cell>
          <cell r="AC42">
            <v>1.0457397812320093</v>
          </cell>
          <cell r="AD42">
            <v>0.17820968279223937</v>
          </cell>
          <cell r="AE42">
            <v>0.39222251763889066</v>
          </cell>
          <cell r="AF42">
            <v>0.13998820907900916</v>
          </cell>
          <cell r="AG42">
            <v>6.8070153687045123E-2</v>
          </cell>
          <cell r="AH42">
            <v>7.1918055391964039E-2</v>
          </cell>
          <cell r="AI42">
            <v>0.37800225693772904</v>
          </cell>
          <cell r="AJ42">
            <v>1.3042944343015649E-3</v>
          </cell>
          <cell r="AK42">
            <v>5.042423385632353E-4</v>
          </cell>
          <cell r="AL42">
            <v>9.6300497703806596E-4</v>
          </cell>
          <cell r="AM42">
            <v>16763434</v>
          </cell>
          <cell r="AN42">
            <v>12929077</v>
          </cell>
          <cell r="AO42">
            <v>13397795</v>
          </cell>
          <cell r="AP42">
            <v>13642086</v>
          </cell>
          <cell r="AQ42">
            <v>13326361</v>
          </cell>
          <cell r="AR42">
            <v>13460819</v>
          </cell>
          <cell r="AS42">
            <v>12737025</v>
          </cell>
          <cell r="AT42">
            <v>12981818</v>
          </cell>
          <cell r="AU42">
            <v>12768436</v>
          </cell>
          <cell r="AV42">
            <v>12729360</v>
          </cell>
          <cell r="AW42">
            <v>12255188</v>
          </cell>
          <cell r="AX42">
            <v>13328328</v>
          </cell>
          <cell r="AY42">
            <v>9063470</v>
          </cell>
          <cell r="AZ42">
            <v>8652475</v>
          </cell>
          <cell r="BA42">
            <v>8213097</v>
          </cell>
          <cell r="BB42">
            <v>7447262</v>
          </cell>
          <cell r="BC42">
            <v>6689148</v>
          </cell>
          <cell r="BD42">
            <v>6856572</v>
          </cell>
          <cell r="BE42">
            <v>5369117</v>
          </cell>
          <cell r="BF42">
            <v>4475770</v>
          </cell>
          <cell r="BG42">
            <v>3953412</v>
          </cell>
          <cell r="BH42">
            <v>3547988</v>
          </cell>
          <cell r="BI42">
            <v>2563150</v>
          </cell>
          <cell r="BJ42">
            <v>1412715</v>
          </cell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>
            <v>4461540</v>
          </cell>
          <cell r="BZ42">
            <v>4445475</v>
          </cell>
          <cell r="CA42">
            <v>4340678</v>
          </cell>
          <cell r="CB42">
            <v>4238217</v>
          </cell>
          <cell r="CC42">
            <v>4302461</v>
          </cell>
          <cell r="CD42">
            <v>4152937</v>
          </cell>
          <cell r="CE42">
            <v>4125827</v>
          </cell>
          <cell r="CF42">
            <v>4116937</v>
          </cell>
          <cell r="CG42">
            <v>4115454</v>
          </cell>
          <cell r="CH42">
            <v>4120947</v>
          </cell>
          <cell r="CI42">
            <v>4290154</v>
          </cell>
          <cell r="CJ42">
            <v>4317761</v>
          </cell>
          <cell r="CK42">
            <v>958454</v>
          </cell>
          <cell r="CL42">
            <v>1039865</v>
          </cell>
          <cell r="CM42">
            <v>1117525</v>
          </cell>
          <cell r="CN42">
            <v>1189040</v>
          </cell>
          <cell r="CO42">
            <v>1026771</v>
          </cell>
          <cell r="CP42">
            <v>1019868</v>
          </cell>
          <cell r="CQ42">
            <v>1020349</v>
          </cell>
          <cell r="CR42">
            <v>1112957</v>
          </cell>
          <cell r="CS42">
            <v>1079558</v>
          </cell>
          <cell r="CT42">
            <v>1168946</v>
          </cell>
          <cell r="CU42">
            <v>1120846</v>
          </cell>
          <cell r="CV42">
            <v>1252725</v>
          </cell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>
            <v>35514</v>
          </cell>
          <cell r="DM42">
            <v>207666</v>
          </cell>
          <cell r="DN42"/>
          <cell r="DO42">
            <v>243180</v>
          </cell>
          <cell r="DP42">
            <v>254303</v>
          </cell>
          <cell r="DQ42">
            <v>337824</v>
          </cell>
          <cell r="DR42">
            <v>523483</v>
          </cell>
          <cell r="DS42">
            <v>861307</v>
          </cell>
          <cell r="DT42">
            <v>47210</v>
          </cell>
          <cell r="DU42">
            <v>4495286</v>
          </cell>
        </row>
        <row r="43">
          <cell r="B43" t="str">
            <v>Guardian  Bank</v>
          </cell>
          <cell r="C43">
            <v>15.589453000000001</v>
          </cell>
          <cell r="D43">
            <v>7.5852890000000004</v>
          </cell>
          <cell r="E43">
            <v>11.729573</v>
          </cell>
          <cell r="F43">
            <v>2.9706730000000001</v>
          </cell>
          <cell r="G43">
            <v>3.1242649999999998</v>
          </cell>
          <cell r="H43">
            <v>15.589453000000001</v>
          </cell>
          <cell r="I43">
            <v>12.287338999999999</v>
          </cell>
          <cell r="J43">
            <v>2.7875E-2</v>
          </cell>
          <cell r="K43">
            <v>9.06E-2</v>
          </cell>
          <cell r="L43"/>
          <cell r="M43">
            <v>7.0721895831306622E-3</v>
          </cell>
          <cell r="N43">
            <v>2.8445788221196939E-3</v>
          </cell>
          <cell r="O43">
            <v>3.0075486768625162E-3</v>
          </cell>
          <cell r="P43">
            <v>3.0759249721487433E-3</v>
          </cell>
          <cell r="Q43">
            <v>3.1459934280985672E-3</v>
          </cell>
          <cell r="R43"/>
          <cell r="S43">
            <v>2.3277212121012671E-3</v>
          </cell>
          <cell r="T43">
            <v>2.1879985714485756E-3</v>
          </cell>
          <cell r="U43">
            <v>2.4998986726263673E-3</v>
          </cell>
          <cell r="V43">
            <v>1.6388948864664351E-2</v>
          </cell>
          <cell r="W43">
            <v>1.4280382447556363E-3</v>
          </cell>
          <cell r="X43">
            <v>3.1265256280010659E-2</v>
          </cell>
          <cell r="Y43">
            <v>1.8838963492179665E-2</v>
          </cell>
          <cell r="Z43">
            <v>0.25426701420055231</v>
          </cell>
          <cell r="AA43">
            <v>0.24176699283709843</v>
          </cell>
          <cell r="AB43">
            <v>0.18503437007601808</v>
          </cell>
          <cell r="AC43">
            <v>0.65767840962434909</v>
          </cell>
          <cell r="AD43">
            <v>0.10637440826732938</v>
          </cell>
          <cell r="AE43">
            <v>0.32828076839812603</v>
          </cell>
          <cell r="AF43">
            <v>0.13910730080120937</v>
          </cell>
          <cell r="AG43">
            <v>5.3172873009673202E-2</v>
          </cell>
          <cell r="AH43">
            <v>8.5934427791536164E-2</v>
          </cell>
          <cell r="AI43">
            <v>0.64668074447381851</v>
          </cell>
          <cell r="AJ43">
            <v>1.1271499204676347E-3</v>
          </cell>
          <cell r="AK43">
            <v>1.5944950142467504E-4</v>
          </cell>
          <cell r="AL43">
            <v>7.2514943412720003E-4</v>
          </cell>
          <cell r="AM43">
            <v>15589453</v>
          </cell>
          <cell r="AN43">
            <v>15658126</v>
          </cell>
          <cell r="AO43">
            <v>16485292</v>
          </cell>
          <cell r="AP43">
            <v>16757176</v>
          </cell>
          <cell r="AQ43">
            <v>17265306</v>
          </cell>
          <cell r="AR43">
            <v>17736400</v>
          </cell>
          <cell r="AS43">
            <v>17021470</v>
          </cell>
          <cell r="AT43">
            <v>16843240</v>
          </cell>
          <cell r="AU43">
            <v>16700710</v>
          </cell>
          <cell r="AV43">
            <v>16858235</v>
          </cell>
          <cell r="AW43">
            <v>16497509</v>
          </cell>
          <cell r="AX43">
            <v>16765424</v>
          </cell>
          <cell r="AY43">
            <v>17027259</v>
          </cell>
          <cell r="AZ43">
            <v>16386450</v>
          </cell>
          <cell r="BA43">
            <v>16539262</v>
          </cell>
          <cell r="BB43">
            <v>16225698</v>
          </cell>
          <cell r="BC43">
            <v>16638307</v>
          </cell>
          <cell r="BD43">
            <v>16185964</v>
          </cell>
          <cell r="BE43">
            <v>16012016</v>
          </cell>
          <cell r="BF43">
            <v>16028257</v>
          </cell>
          <cell r="BG43">
            <v>15665170</v>
          </cell>
          <cell r="BH43">
            <v>15802759</v>
          </cell>
          <cell r="BI43">
            <v>15520532</v>
          </cell>
          <cell r="BJ43">
            <v>15271509</v>
          </cell>
          <cell r="BK43">
            <v>15019755</v>
          </cell>
          <cell r="BL43">
            <v>14705351</v>
          </cell>
          <cell r="BM43">
            <v>15135225</v>
          </cell>
          <cell r="BN43">
            <v>15349948</v>
          </cell>
          <cell r="BO43">
            <v>15386946</v>
          </cell>
          <cell r="BP43">
            <v>14609492</v>
          </cell>
          <cell r="BQ43">
            <v>15113307</v>
          </cell>
          <cell r="BR43">
            <v>15694727</v>
          </cell>
          <cell r="BS43">
            <v>15383115</v>
          </cell>
          <cell r="BT43">
            <v>15470598</v>
          </cell>
          <cell r="BU43">
            <v>14464148</v>
          </cell>
          <cell r="BV43">
            <v>14195379</v>
          </cell>
          <cell r="BW43">
            <v>13997862</v>
          </cell>
          <cell r="BX43">
            <v>12834687</v>
          </cell>
          <cell r="BY43">
            <v>15589453</v>
          </cell>
          <cell r="BZ43">
            <v>3238859</v>
          </cell>
          <cell r="CA43">
            <v>3252700</v>
          </cell>
          <cell r="CB43">
            <v>3168931</v>
          </cell>
          <cell r="CC43">
            <v>3061169</v>
          </cell>
          <cell r="CD43">
            <v>2989050</v>
          </cell>
          <cell r="CE43">
            <v>2938311</v>
          </cell>
          <cell r="CF43">
            <v>2880150</v>
          </cell>
          <cell r="CG43">
            <v>2872764</v>
          </cell>
          <cell r="CH43">
            <v>2834017</v>
          </cell>
          <cell r="CI43">
            <v>2745034</v>
          </cell>
          <cell r="CJ43">
            <v>2737699</v>
          </cell>
          <cell r="CK43">
            <v>2717961</v>
          </cell>
          <cell r="CL43">
            <v>2740810</v>
          </cell>
          <cell r="CM43">
            <v>2693257</v>
          </cell>
          <cell r="CN43">
            <v>2643318</v>
          </cell>
          <cell r="CO43">
            <v>2595341</v>
          </cell>
          <cell r="CP43">
            <v>2557152</v>
          </cell>
          <cell r="CQ43">
            <v>2636664</v>
          </cell>
          <cell r="CR43">
            <v>2536528</v>
          </cell>
          <cell r="CS43">
            <v>2407699</v>
          </cell>
          <cell r="CT43">
            <v>2374615</v>
          </cell>
          <cell r="CU43">
            <v>2327011</v>
          </cell>
          <cell r="CV43">
            <v>2291970</v>
          </cell>
          <cell r="CW43">
            <v>2264442</v>
          </cell>
          <cell r="CX43">
            <v>2215494</v>
          </cell>
          <cell r="CY43">
            <v>2049357</v>
          </cell>
          <cell r="CZ43">
            <v>2025717</v>
          </cell>
          <cell r="DA43">
            <v>2034496</v>
          </cell>
          <cell r="DB43">
            <v>1984466</v>
          </cell>
          <cell r="DC43">
            <v>1994181</v>
          </cell>
          <cell r="DD43">
            <v>1890337</v>
          </cell>
          <cell r="DE43">
            <v>1818843</v>
          </cell>
          <cell r="DF43">
            <v>1755138</v>
          </cell>
          <cell r="DG43">
            <v>1755138</v>
          </cell>
          <cell r="DH43">
            <v>1715270</v>
          </cell>
          <cell r="DI43">
            <v>1554857</v>
          </cell>
          <cell r="DJ43">
            <v>1493885</v>
          </cell>
          <cell r="DK43"/>
          <cell r="DL43">
            <v>50848</v>
          </cell>
          <cell r="DM43">
            <v>223955</v>
          </cell>
          <cell r="DN43"/>
          <cell r="DO43">
            <v>274803</v>
          </cell>
          <cell r="DP43">
            <v>180732</v>
          </cell>
          <cell r="DQ43">
            <v>274468</v>
          </cell>
          <cell r="DR43">
            <v>561609</v>
          </cell>
          <cell r="DS43">
            <v>836077</v>
          </cell>
          <cell r="DT43">
            <v>73584</v>
          </cell>
          <cell r="DU43">
            <v>7585289</v>
          </cell>
        </row>
        <row r="44">
          <cell r="B44" t="str">
            <v>Development Bank of Kenya</v>
          </cell>
          <cell r="C44">
            <v>17.257833999999999</v>
          </cell>
          <cell r="D44">
            <v>9.3745919999999998</v>
          </cell>
          <cell r="E44">
            <v>7.2178529999999999</v>
          </cell>
          <cell r="F44">
            <v>2.3541249999999998</v>
          </cell>
          <cell r="G44">
            <v>2.6068790000000002</v>
          </cell>
          <cell r="H44">
            <v>3.751595</v>
          </cell>
          <cell r="I44">
            <v>12.361374</v>
          </cell>
          <cell r="J44">
            <v>2.4650000000000002E-3</v>
          </cell>
          <cell r="K44">
            <v>1.9734000000000002E-2</v>
          </cell>
          <cell r="L44"/>
          <cell r="M44">
            <v>2.6863841388854392E-3</v>
          </cell>
          <cell r="N44">
            <v>2.754336519484364E-3</v>
          </cell>
          <cell r="O44">
            <v>2.855435733817217E-3</v>
          </cell>
          <cell r="P44">
            <v>2.9077084271063275E-3</v>
          </cell>
          <cell r="Q44">
            <v>2.8902371101974227E-3</v>
          </cell>
          <cell r="R44"/>
          <cell r="S44">
            <v>2.57683359876209E-3</v>
          </cell>
          <cell r="T44">
            <v>2.7041282018276749E-3</v>
          </cell>
          <cell r="U44">
            <v>1.5383254901020047E-3</v>
          </cell>
          <cell r="V44">
            <v>3.9439933277922229E-3</v>
          </cell>
          <cell r="W44">
            <v>3.1104753556299917E-4</v>
          </cell>
          <cell r="X44">
            <v>1.4755847287555562E-2</v>
          </cell>
          <cell r="Y44">
            <v>3.2360930021831445E-3</v>
          </cell>
          <cell r="Z44">
            <v>0.21088909695637395</v>
          </cell>
          <cell r="AA44">
            <v>0.19044201720617787</v>
          </cell>
          <cell r="AB44">
            <v>0.11613455791238428</v>
          </cell>
          <cell r="AC44">
            <v>1.6551315693563671</v>
          </cell>
          <cell r="AD44">
            <v>0.20447038090298184</v>
          </cell>
          <cell r="AE44">
            <v>0.70462268439341669</v>
          </cell>
          <cell r="AF44">
            <v>6.9376621672935568E-2</v>
          </cell>
          <cell r="AG44">
            <v>9.3355630579490839E-2</v>
          </cell>
          <cell r="AH44">
            <v>-2.3979008906555271E-2</v>
          </cell>
          <cell r="AI44">
            <v>1.2988061685379295</v>
          </cell>
          <cell r="AJ44">
            <v>1.4830173717491635E-3</v>
          </cell>
          <cell r="AK44">
            <v>6.0345316121861509E-5</v>
          </cell>
          <cell r="AL44">
            <v>8.9625664448539019E-4</v>
          </cell>
          <cell r="AM44">
            <v>17257834</v>
          </cell>
          <cell r="AN44">
            <v>16891988</v>
          </cell>
          <cell r="AO44">
            <v>17025387</v>
          </cell>
          <cell r="AP44">
            <v>16967685</v>
          </cell>
          <cell r="AQ44">
            <v>16768321</v>
          </cell>
          <cell r="AR44">
            <v>17289207</v>
          </cell>
          <cell r="AS44">
            <v>17488860</v>
          </cell>
          <cell r="AT44">
            <v>17526413</v>
          </cell>
          <cell r="AU44">
            <v>17107796</v>
          </cell>
          <cell r="AV44">
            <v>17222212</v>
          </cell>
          <cell r="AW44">
            <v>17119457</v>
          </cell>
          <cell r="AX44">
            <v>16274891</v>
          </cell>
          <cell r="AY44">
            <v>16644500</v>
          </cell>
          <cell r="AZ44">
            <v>15358069</v>
          </cell>
          <cell r="BA44">
            <v>15549002</v>
          </cell>
          <cell r="BB44">
            <v>15433168</v>
          </cell>
          <cell r="BC44">
            <v>15240102</v>
          </cell>
          <cell r="BD44">
            <v>15323111</v>
          </cell>
          <cell r="BE44">
            <v>15454261</v>
          </cell>
          <cell r="BF44">
            <v>15630629</v>
          </cell>
          <cell r="BG44">
            <v>16040121</v>
          </cell>
          <cell r="BH44">
            <v>16319925</v>
          </cell>
          <cell r="BI44">
            <v>16127993</v>
          </cell>
          <cell r="BJ44">
            <v>16710985</v>
          </cell>
          <cell r="BK44">
            <v>16435365</v>
          </cell>
          <cell r="BL44">
            <v>16418382</v>
          </cell>
          <cell r="BM44">
            <v>17492953</v>
          </cell>
          <cell r="BN44">
            <v>17013141</v>
          </cell>
          <cell r="BO44">
            <v>17251091</v>
          </cell>
          <cell r="BP44">
            <v>16942714</v>
          </cell>
          <cell r="BQ44">
            <v>18106690</v>
          </cell>
          <cell r="BR44">
            <v>17841799</v>
          </cell>
          <cell r="BS44">
            <v>16999848</v>
          </cell>
          <cell r="BT44">
            <v>16954227</v>
          </cell>
          <cell r="BU44">
            <v>16004815</v>
          </cell>
          <cell r="BV44">
            <v>16493105</v>
          </cell>
          <cell r="BW44">
            <v>16082152</v>
          </cell>
          <cell r="BX44">
            <v>15580630</v>
          </cell>
          <cell r="BY44">
            <v>3751595</v>
          </cell>
          <cell r="BZ44">
            <v>3737775</v>
          </cell>
          <cell r="CA44">
            <v>3854718</v>
          </cell>
          <cell r="CB44">
            <v>3850957</v>
          </cell>
          <cell r="CC44">
            <v>3828452</v>
          </cell>
          <cell r="CD44">
            <v>3923282</v>
          </cell>
          <cell r="CE44">
            <v>3856607</v>
          </cell>
          <cell r="CF44">
            <v>3841310</v>
          </cell>
          <cell r="CG44">
            <v>3830779</v>
          </cell>
          <cell r="CH44">
            <v>3822658</v>
          </cell>
          <cell r="CI44">
            <v>3981067</v>
          </cell>
          <cell r="CJ44">
            <v>3966267</v>
          </cell>
          <cell r="CK44">
            <v>3975395</v>
          </cell>
          <cell r="CL44">
            <v>3950439</v>
          </cell>
          <cell r="CM44">
            <v>3894050</v>
          </cell>
          <cell r="CN44">
            <v>3886424</v>
          </cell>
          <cell r="CO44">
            <v>3866554</v>
          </cell>
          <cell r="CP44">
            <v>2871324</v>
          </cell>
          <cell r="CQ44">
            <v>2738684</v>
          </cell>
          <cell r="CR44">
            <v>2702770</v>
          </cell>
          <cell r="CS44">
            <v>2955617</v>
          </cell>
          <cell r="CT44">
            <v>2929746</v>
          </cell>
          <cell r="CU44">
            <v>2958319</v>
          </cell>
          <cell r="CV44">
            <v>2909847</v>
          </cell>
          <cell r="CW44">
            <v>2919672</v>
          </cell>
          <cell r="CX44">
            <v>2903344</v>
          </cell>
          <cell r="CY44">
            <v>2949975</v>
          </cell>
          <cell r="CZ44">
            <v>2912557</v>
          </cell>
          <cell r="DA44">
            <v>2876234</v>
          </cell>
          <cell r="DB44">
            <v>2843621</v>
          </cell>
          <cell r="DC44">
            <v>2856189</v>
          </cell>
          <cell r="DD44">
            <v>2808229</v>
          </cell>
          <cell r="DE44">
            <v>2806585</v>
          </cell>
          <cell r="DF44">
            <v>2763601</v>
          </cell>
          <cell r="DG44">
            <v>2763601</v>
          </cell>
          <cell r="DH44">
            <v>1999548</v>
          </cell>
          <cell r="DI44">
            <v>1874489</v>
          </cell>
          <cell r="DJ44">
            <v>1822274</v>
          </cell>
          <cell r="DK44"/>
          <cell r="DL44">
            <v>6373</v>
          </cell>
          <cell r="DM44">
            <v>48503</v>
          </cell>
          <cell r="DN44"/>
          <cell r="DO44">
            <v>54876</v>
          </cell>
          <cell r="DP44">
            <v>90827</v>
          </cell>
          <cell r="DQ44">
            <v>1577987</v>
          </cell>
          <cell r="DR44">
            <v>661491</v>
          </cell>
          <cell r="DS44">
            <v>2239478</v>
          </cell>
          <cell r="DT44">
            <v>13814</v>
          </cell>
          <cell r="DU44">
            <v>9374592</v>
          </cell>
        </row>
        <row r="45">
          <cell r="B45" t="str">
            <v>M-Oriental Bank Limited</v>
          </cell>
          <cell r="C45">
            <v>13.301581000000001</v>
          </cell>
          <cell r="D45">
            <v>7.1608210000000003</v>
          </cell>
          <cell r="E45">
            <v>9.7432099999999995</v>
          </cell>
          <cell r="F45">
            <v>2.6689889999999998</v>
          </cell>
          <cell r="G45">
            <v>2.7812239999999999</v>
          </cell>
          <cell r="H45">
            <v>3.2787829999999998</v>
          </cell>
          <cell r="I45">
            <v>8.9787379999999999</v>
          </cell>
          <cell r="J45">
            <v>1.8710000000000001E-2</v>
          </cell>
          <cell r="K45">
            <v>4.4552000000000001E-2</v>
          </cell>
          <cell r="L45"/>
          <cell r="M45">
            <v>2.5031976941519074E-3</v>
          </cell>
          <cell r="N45">
            <v>2.580526024728266E-3</v>
          </cell>
          <cell r="O45">
            <v>2.7095909620424366E-3</v>
          </cell>
          <cell r="P45">
            <v>2.7053938147236769E-3</v>
          </cell>
          <cell r="Q45">
            <v>2.7088659448615366E-3</v>
          </cell>
          <cell r="R45"/>
          <cell r="S45">
            <v>1.9861102405699022E-3</v>
          </cell>
          <cell r="T45">
            <v>2.0655595480144474E-3</v>
          </cell>
          <cell r="U45">
            <v>2.0765493975032122E-3</v>
          </cell>
          <cell r="V45">
            <v>3.4469334443826076E-3</v>
          </cell>
          <cell r="W45">
            <v>7.0222913775224176E-4</v>
          </cell>
          <cell r="X45">
            <v>3.849120011792527E-2</v>
          </cell>
          <cell r="Y45">
            <v>9.4310745571872089E-3</v>
          </cell>
          <cell r="Z45">
            <v>0.30975667181735339</v>
          </cell>
          <cell r="AA45">
            <v>0.29725658550232781</v>
          </cell>
          <cell r="AB45">
            <v>0.18579866124163277</v>
          </cell>
          <cell r="AC45">
            <v>0.62959968499803121</v>
          </cell>
          <cell r="AD45">
            <v>0.18535488943476469</v>
          </cell>
          <cell r="AE45">
            <v>0.4919422868348689</v>
          </cell>
          <cell r="AF45">
            <v>0.11432130177126243</v>
          </cell>
          <cell r="AG45">
            <v>6.4778386879049951E-2</v>
          </cell>
          <cell r="AH45">
            <v>4.9542914892212478E-2</v>
          </cell>
          <cell r="AI45">
            <v>0.73495500969393046</v>
          </cell>
          <cell r="AJ45">
            <v>1.554946599697542E-3</v>
          </cell>
          <cell r="AK45">
            <v>0</v>
          </cell>
          <cell r="AL45">
            <v>1.4950451830938866E-3</v>
          </cell>
          <cell r="AM45">
            <v>13301581</v>
          </cell>
          <cell r="AN45">
            <v>13333772</v>
          </cell>
          <cell r="AO45">
            <v>14165831</v>
          </cell>
          <cell r="AP45">
            <v>13780277</v>
          </cell>
          <cell r="AQ45">
            <v>13748507</v>
          </cell>
          <cell r="AR45">
            <v>13657469</v>
          </cell>
          <cell r="AS45">
            <v>13484334</v>
          </cell>
          <cell r="AT45">
            <v>13618076</v>
          </cell>
          <cell r="AU45">
            <v>13649937</v>
          </cell>
          <cell r="AV45">
            <v>12984554</v>
          </cell>
          <cell r="AW45">
            <v>13063163</v>
          </cell>
          <cell r="AX45">
            <v>12338623</v>
          </cell>
          <cell r="AY45">
            <v>12065338</v>
          </cell>
          <cell r="AZ45">
            <v>12393776</v>
          </cell>
          <cell r="BA45">
            <v>12329132</v>
          </cell>
          <cell r="BB45">
            <v>11841726</v>
          </cell>
          <cell r="BC45">
            <v>10470921</v>
          </cell>
          <cell r="BD45">
            <v>10515015</v>
          </cell>
          <cell r="BE45">
            <v>9898849</v>
          </cell>
          <cell r="BF45">
            <v>11081702</v>
          </cell>
          <cell r="BG45">
            <v>10675058</v>
          </cell>
          <cell r="BH45">
            <v>10576525</v>
          </cell>
          <cell r="BI45">
            <v>10492155</v>
          </cell>
          <cell r="BJ45">
            <v>10482709</v>
          </cell>
          <cell r="BK45">
            <v>10005843</v>
          </cell>
          <cell r="BL45">
            <v>9920247</v>
          </cell>
          <cell r="BM45">
            <v>9809585</v>
          </cell>
          <cell r="BN45">
            <v>8776999</v>
          </cell>
          <cell r="BO45">
            <v>9024348</v>
          </cell>
          <cell r="BP45">
            <v>8496350</v>
          </cell>
          <cell r="BQ45">
            <v>9316625</v>
          </cell>
          <cell r="BR45">
            <v>9056018</v>
          </cell>
          <cell r="BS45">
            <v>9153613</v>
          </cell>
          <cell r="BT45">
            <v>7857515</v>
          </cell>
          <cell r="BU45">
            <v>8092950</v>
          </cell>
          <cell r="BV45">
            <v>7916635</v>
          </cell>
          <cell r="BW45">
            <v>7480066</v>
          </cell>
          <cell r="BX45">
            <v>7006528</v>
          </cell>
          <cell r="BY45">
            <v>3278783</v>
          </cell>
          <cell r="BZ45">
            <v>3247384</v>
          </cell>
          <cell r="CA45">
            <v>3223535</v>
          </cell>
          <cell r="CB45">
            <v>3189548</v>
          </cell>
          <cell r="CC45">
            <v>3135834</v>
          </cell>
          <cell r="CD45">
            <v>3117969</v>
          </cell>
          <cell r="CE45">
            <v>3086928</v>
          </cell>
          <cell r="CF45">
            <v>3082411</v>
          </cell>
          <cell r="CG45">
            <v>3078286</v>
          </cell>
          <cell r="CH45">
            <v>3070892</v>
          </cell>
          <cell r="CI45">
            <v>3088000</v>
          </cell>
          <cell r="CJ45">
            <v>3057788</v>
          </cell>
          <cell r="CK45">
            <v>3049194</v>
          </cell>
          <cell r="CL45">
            <v>3043171</v>
          </cell>
          <cell r="CM45">
            <v>3108981</v>
          </cell>
          <cell r="CN45">
            <v>3092768</v>
          </cell>
          <cell r="CO45">
            <v>3073672</v>
          </cell>
          <cell r="CP45">
            <v>3065119</v>
          </cell>
          <cell r="CQ45">
            <v>3016758</v>
          </cell>
          <cell r="CR45">
            <v>2993218</v>
          </cell>
          <cell r="CS45">
            <v>2981991</v>
          </cell>
          <cell r="CT45">
            <v>3027998</v>
          </cell>
          <cell r="CU45">
            <v>3020563</v>
          </cell>
          <cell r="CV45">
            <v>2988321</v>
          </cell>
          <cell r="CW45">
            <v>2955250</v>
          </cell>
          <cell r="CX45">
            <v>2931488</v>
          </cell>
          <cell r="CY45">
            <v>2930072</v>
          </cell>
          <cell r="CZ45">
            <v>2927334</v>
          </cell>
          <cell r="DA45">
            <v>2262088</v>
          </cell>
          <cell r="DB45">
            <v>2240085</v>
          </cell>
          <cell r="DC45">
            <v>1658696</v>
          </cell>
          <cell r="DD45">
            <v>1630654</v>
          </cell>
          <cell r="DE45">
            <v>1612058</v>
          </cell>
          <cell r="DF45">
            <v>1596443</v>
          </cell>
          <cell r="DG45">
            <v>1596443</v>
          </cell>
          <cell r="DH45">
            <v>1612493</v>
          </cell>
          <cell r="DI45">
            <v>1548292</v>
          </cell>
          <cell r="DJ45">
            <v>1524496</v>
          </cell>
          <cell r="DK45"/>
          <cell r="DL45">
            <v>35390</v>
          </cell>
          <cell r="DM45">
            <v>155085</v>
          </cell>
          <cell r="DN45"/>
          <cell r="DO45">
            <v>190475</v>
          </cell>
          <cell r="DP45">
            <v>119923</v>
          </cell>
          <cell r="DQ45">
            <v>718464</v>
          </cell>
          <cell r="DR45">
            <v>742000</v>
          </cell>
          <cell r="DS45">
            <v>1460464</v>
          </cell>
          <cell r="DT45">
            <v>31400</v>
          </cell>
          <cell r="DU45">
            <v>7160821</v>
          </cell>
        </row>
        <row r="46">
          <cell r="B46" t="str">
            <v>United Bank for Africa</v>
          </cell>
          <cell r="C46">
            <v>15.368024</v>
          </cell>
          <cell r="D46">
            <v>2.981992</v>
          </cell>
          <cell r="E46">
            <v>7.6221709999999998</v>
          </cell>
          <cell r="F46">
            <v>2.3668710000000002</v>
          </cell>
          <cell r="G46">
            <v>2.3668710000000002</v>
          </cell>
          <cell r="H46">
            <v>2.3668710000000002</v>
          </cell>
          <cell r="I46">
            <v>8.9953500000000002</v>
          </cell>
          <cell r="J46">
            <v>0.12859300000000001</v>
          </cell>
          <cell r="K46">
            <v>-0.13178100000000001</v>
          </cell>
          <cell r="L46"/>
          <cell r="M46">
            <v>2.1358034299002676E-3</v>
          </cell>
          <cell r="N46">
            <v>2.3134878489159223E-3</v>
          </cell>
          <cell r="O46">
            <v>2.3722860415455282E-3</v>
          </cell>
          <cell r="P46">
            <v>2.1209141567092729E-3</v>
          </cell>
          <cell r="Q46">
            <v>2.4318574193884605E-3</v>
          </cell>
          <cell r="R46"/>
          <cell r="S46">
            <v>2.2946587961028115E-3</v>
          </cell>
          <cell r="T46">
            <v>8.6016422526169803E-4</v>
          </cell>
          <cell r="U46">
            <v>1.6244969160796551E-3</v>
          </cell>
          <cell r="V46">
            <v>2.4882545775183375E-3</v>
          </cell>
          <cell r="W46">
            <v>-2.0771336416351271E-3</v>
          </cell>
          <cell r="X46">
            <v>-0.22010395899763935</v>
          </cell>
          <cell r="Y46">
            <v>-3.3300711156711751E-2</v>
          </cell>
          <cell r="Z46">
            <v>0.26312161283329721</v>
          </cell>
          <cell r="AA46">
            <v>0.26312161283329721</v>
          </cell>
          <cell r="AB46">
            <v>0.60932956141565608</v>
          </cell>
          <cell r="AC46">
            <v>1.2095293675443628</v>
          </cell>
          <cell r="AD46">
            <v>0.25756496022541842</v>
          </cell>
          <cell r="AE46">
            <v>0.77263611495530704</v>
          </cell>
          <cell r="AF46">
            <v>7.7676063202249832E-2</v>
          </cell>
          <cell r="AG46">
            <v>1.8234205340278711E-2</v>
          </cell>
          <cell r="AH46">
            <v>5.944185786197112E-2</v>
          </cell>
          <cell r="AI46">
            <v>0.39122606931804599</v>
          </cell>
          <cell r="AJ46">
            <v>2.5929049294395124E-3</v>
          </cell>
          <cell r="AK46">
            <v>2.5680045439699321E-3</v>
          </cell>
          <cell r="AL46">
            <v>2.521060532936313E-3</v>
          </cell>
          <cell r="AM46">
            <v>15368024</v>
          </cell>
          <cell r="AN46">
            <v>16290399</v>
          </cell>
          <cell r="AO46">
            <v>16625399</v>
          </cell>
          <cell r="AP46">
            <v>19070484</v>
          </cell>
          <cell r="AQ46">
            <v>19313635</v>
          </cell>
          <cell r="AR46">
            <v>13598404</v>
          </cell>
          <cell r="AS46">
            <v>19710685</v>
          </cell>
          <cell r="AT46">
            <v>19720292</v>
          </cell>
          <cell r="AU46">
            <v>18997417</v>
          </cell>
          <cell r="AV46">
            <v>18743174</v>
          </cell>
          <cell r="AW46">
            <v>21806135</v>
          </cell>
          <cell r="AX46">
            <v>19040103</v>
          </cell>
          <cell r="AY46">
            <v>18752922</v>
          </cell>
          <cell r="AZ46">
            <v>16088319</v>
          </cell>
          <cell r="BA46">
            <v>15970502</v>
          </cell>
          <cell r="BB46">
            <v>15739828</v>
          </cell>
          <cell r="BC46">
            <v>17169559</v>
          </cell>
          <cell r="BD46">
            <v>15332118</v>
          </cell>
          <cell r="BE46">
            <v>15793296</v>
          </cell>
          <cell r="BF46">
            <v>13811976</v>
          </cell>
          <cell r="BG46">
            <v>7086915</v>
          </cell>
          <cell r="BH46">
            <v>6504732</v>
          </cell>
          <cell r="BI46">
            <v>6937385</v>
          </cell>
          <cell r="BJ46">
            <v>7748462</v>
          </cell>
          <cell r="BK46">
            <v>6281056</v>
          </cell>
          <cell r="BL46">
            <v>5601281</v>
          </cell>
          <cell r="BM46">
            <v>7539176</v>
          </cell>
          <cell r="BN46">
            <v>5761555</v>
          </cell>
          <cell r="BO46">
            <v>6538183</v>
          </cell>
          <cell r="BP46">
            <v>7781237</v>
          </cell>
          <cell r="BQ46">
            <v>8176112</v>
          </cell>
          <cell r="BR46">
            <v>7269162</v>
          </cell>
          <cell r="BS46">
            <v>5332978</v>
          </cell>
          <cell r="BT46">
            <v>4755787</v>
          </cell>
          <cell r="BU46">
            <v>4354318</v>
          </cell>
          <cell r="BV46">
            <v>3726303</v>
          </cell>
          <cell r="BW46">
            <v>3984411</v>
          </cell>
          <cell r="BX46">
            <v>3709630</v>
          </cell>
          <cell r="BY46">
            <v>2366871</v>
          </cell>
          <cell r="BZ46">
            <v>2422902</v>
          </cell>
          <cell r="CA46">
            <v>2522662</v>
          </cell>
          <cell r="CB46">
            <v>598452</v>
          </cell>
          <cell r="CC46">
            <v>569035</v>
          </cell>
          <cell r="CD46">
            <v>822704</v>
          </cell>
          <cell r="CE46">
            <v>2094574</v>
          </cell>
          <cell r="CF46">
            <v>2149378</v>
          </cell>
          <cell r="CG46">
            <v>2164973</v>
          </cell>
          <cell r="CH46">
            <v>2256791</v>
          </cell>
          <cell r="CI46">
            <v>2493102</v>
          </cell>
          <cell r="CJ46">
            <v>2428989</v>
          </cell>
          <cell r="CK46">
            <v>2312994</v>
          </cell>
          <cell r="CL46">
            <v>2241806</v>
          </cell>
          <cell r="CM46">
            <v>2299717</v>
          </cell>
          <cell r="CN46">
            <v>2212823</v>
          </cell>
          <cell r="CO46">
            <v>2184034</v>
          </cell>
          <cell r="CP46">
            <v>2174218</v>
          </cell>
          <cell r="CQ46">
            <v>2131778</v>
          </cell>
          <cell r="CR46">
            <v>2127002</v>
          </cell>
          <cell r="CS46">
            <v>2123592</v>
          </cell>
          <cell r="CT46">
            <v>2161995</v>
          </cell>
          <cell r="CU46">
            <v>2159848</v>
          </cell>
          <cell r="CV46">
            <v>2153962</v>
          </cell>
          <cell r="CW46">
            <v>2148603</v>
          </cell>
          <cell r="CX46">
            <v>2143386</v>
          </cell>
          <cell r="CY46">
            <v>2175142</v>
          </cell>
          <cell r="CZ46">
            <v>2185477</v>
          </cell>
          <cell r="DA46">
            <v>1135692</v>
          </cell>
          <cell r="DB46">
            <v>1119088</v>
          </cell>
          <cell r="DC46">
            <v>1043147</v>
          </cell>
          <cell r="DD46">
            <v>1172769</v>
          </cell>
          <cell r="DE46">
            <v>1222199</v>
          </cell>
          <cell r="DF46">
            <v>1138961</v>
          </cell>
          <cell r="DG46">
            <v>1138961</v>
          </cell>
          <cell r="DH46">
            <v>807249</v>
          </cell>
          <cell r="DI46">
            <v>1007444</v>
          </cell>
          <cell r="DJ46">
            <v>1059034</v>
          </cell>
          <cell r="DK46"/>
          <cell r="DL46">
            <v>184806</v>
          </cell>
          <cell r="DM46">
            <v>118488</v>
          </cell>
          <cell r="DN46"/>
          <cell r="DO46">
            <v>303294</v>
          </cell>
          <cell r="DP46">
            <v>366843</v>
          </cell>
          <cell r="DQ46">
            <v>740863</v>
          </cell>
          <cell r="DR46">
            <v>218014</v>
          </cell>
          <cell r="DS46">
            <v>958877</v>
          </cell>
          <cell r="DT46">
            <v>-131781</v>
          </cell>
          <cell r="DU46">
            <v>2981992</v>
          </cell>
        </row>
        <row r="47">
          <cell r="B47" t="str">
            <v>Consolidated Bank of Kenya</v>
          </cell>
          <cell r="C47">
            <v>15.298125000000001</v>
          </cell>
          <cell r="D47">
            <v>9.3610609999999994</v>
          </cell>
          <cell r="E47">
            <v>10.767232999999999</v>
          </cell>
          <cell r="F47">
            <v>-0.232983</v>
          </cell>
          <cell r="G47">
            <v>-0.232983</v>
          </cell>
          <cell r="H47">
            <v>0.994085</v>
          </cell>
          <cell r="I47">
            <v>12.947984999999999</v>
          </cell>
          <cell r="J47">
            <v>9.5650000000000006E-3</v>
          </cell>
          <cell r="K47">
            <v>-8.0310999999999994E-2</v>
          </cell>
          <cell r="L47"/>
          <cell r="M47">
            <v>1.8746950618688005E-3</v>
          </cell>
          <cell r="N47">
            <v>2.0107305977740413E-3</v>
          </cell>
          <cell r="O47">
            <v>2.1321992418576628E-3</v>
          </cell>
          <cell r="P47">
            <v>2.1550974594644352E-3</v>
          </cell>
          <cell r="Q47">
            <v>2.1900624637923981E-3</v>
          </cell>
          <cell r="R47"/>
          <cell r="S47">
            <v>2.2842219074573496E-3</v>
          </cell>
          <cell r="T47">
            <v>2.7002251457054535E-3</v>
          </cell>
          <cell r="U47">
            <v>2.294797217644565E-3</v>
          </cell>
          <cell r="V47">
            <v>1.0450660605044874E-3</v>
          </cell>
          <cell r="W47">
            <v>-1.2658629081078354E-3</v>
          </cell>
          <cell r="X47">
            <v>-0.31077191865701459</v>
          </cell>
          <cell r="Y47">
            <v>-2.0825753130833648E-2</v>
          </cell>
          <cell r="Z47">
            <v>-1.7993765053017904E-2</v>
          </cell>
          <cell r="AA47">
            <v>-1.7993765053017904E-2</v>
          </cell>
          <cell r="AB47">
            <v>0.44271254067666344</v>
          </cell>
          <cell r="AC47">
            <v>1.0150540447729466</v>
          </cell>
          <cell r="AD47">
            <v>0.19250328942138648</v>
          </cell>
          <cell r="AE47">
            <v>0.56529245395456851</v>
          </cell>
          <cell r="AF47">
            <v>0.12467316312196047</v>
          </cell>
          <cell r="AG47">
            <v>4.7266174995483218E-2</v>
          </cell>
          <cell r="AH47">
            <v>7.7406988126477255E-2</v>
          </cell>
          <cell r="AI47">
            <v>0.86940265897468738</v>
          </cell>
          <cell r="AJ47">
            <v>1.1725142413866057E-3</v>
          </cell>
          <cell r="AK47">
            <v>9.8619175772480974E-4</v>
          </cell>
          <cell r="AL47">
            <v>1.0721930981425784E-3</v>
          </cell>
          <cell r="AM47">
            <v>15298125</v>
          </cell>
          <cell r="AN47">
            <v>15552524</v>
          </cell>
          <cell r="AO47">
            <v>15518129</v>
          </cell>
          <cell r="AP47">
            <v>14786888</v>
          </cell>
          <cell r="AQ47">
            <v>14612501</v>
          </cell>
          <cell r="AR47">
            <v>14283366</v>
          </cell>
          <cell r="AS47">
            <v>13743625</v>
          </cell>
          <cell r="AT47">
            <v>13434472</v>
          </cell>
          <cell r="AU47">
            <v>13072792</v>
          </cell>
          <cell r="AV47">
            <v>12885742</v>
          </cell>
          <cell r="AW47">
            <v>12129533</v>
          </cell>
          <cell r="AX47">
            <v>12219932</v>
          </cell>
          <cell r="AY47">
            <v>11548350</v>
          </cell>
          <cell r="AZ47">
            <v>11865609</v>
          </cell>
          <cell r="BA47">
            <v>12194820</v>
          </cell>
          <cell r="BB47">
            <v>12942903</v>
          </cell>
          <cell r="BC47">
            <v>12972904</v>
          </cell>
          <cell r="BD47">
            <v>12887332</v>
          </cell>
          <cell r="BE47">
            <v>12575456</v>
          </cell>
          <cell r="BF47">
            <v>12421918</v>
          </cell>
          <cell r="BG47">
            <v>12302979</v>
          </cell>
          <cell r="BH47">
            <v>13545744</v>
          </cell>
          <cell r="BI47">
            <v>13423571</v>
          </cell>
          <cell r="BJ47">
            <v>13620906</v>
          </cell>
          <cell r="BK47">
            <v>13697179</v>
          </cell>
          <cell r="BL47">
            <v>13917895</v>
          </cell>
          <cell r="BM47">
            <v>13898951</v>
          </cell>
          <cell r="BN47">
            <v>14419461</v>
          </cell>
          <cell r="BO47">
            <v>14272743</v>
          </cell>
          <cell r="BP47">
            <v>14135528</v>
          </cell>
          <cell r="BQ47">
            <v>14425550</v>
          </cell>
          <cell r="BR47">
            <v>15473039</v>
          </cell>
          <cell r="BS47">
            <v>14428785</v>
          </cell>
          <cell r="BT47">
            <v>15077051</v>
          </cell>
          <cell r="BU47">
            <v>15965750</v>
          </cell>
          <cell r="BV47">
            <v>16616891</v>
          </cell>
          <cell r="BW47">
            <v>16730762</v>
          </cell>
          <cell r="BX47">
            <v>16778631</v>
          </cell>
          <cell r="BY47">
            <v>994085</v>
          </cell>
          <cell r="BZ47">
            <v>1073309</v>
          </cell>
          <cell r="CA47">
            <v>1312301</v>
          </cell>
          <cell r="CB47">
            <v>1369524</v>
          </cell>
          <cell r="CC47">
            <v>1442376</v>
          </cell>
          <cell r="CD47">
            <v>1532628</v>
          </cell>
          <cell r="CE47">
            <v>1578313</v>
          </cell>
          <cell r="CF47">
            <v>1691552</v>
          </cell>
          <cell r="CG47">
            <v>1773903</v>
          </cell>
          <cell r="CH47">
            <v>1837100</v>
          </cell>
          <cell r="CI47">
            <v>1749420</v>
          </cell>
          <cell r="CJ47">
            <v>1819236</v>
          </cell>
          <cell r="CK47">
            <v>1924193</v>
          </cell>
          <cell r="CL47">
            <v>1999780</v>
          </cell>
          <cell r="CM47">
            <v>463610</v>
          </cell>
          <cell r="CN47">
            <v>729433</v>
          </cell>
          <cell r="CO47">
            <v>870546</v>
          </cell>
          <cell r="CP47">
            <v>925355</v>
          </cell>
          <cell r="CQ47">
            <v>795096</v>
          </cell>
          <cell r="CR47">
            <v>966429</v>
          </cell>
          <cell r="CS47">
            <v>562347</v>
          </cell>
          <cell r="CT47">
            <v>1068434</v>
          </cell>
          <cell r="CU47">
            <v>1054060</v>
          </cell>
          <cell r="CV47">
            <v>1187461</v>
          </cell>
          <cell r="CW47">
            <v>1325354</v>
          </cell>
          <cell r="CX47">
            <v>1403073</v>
          </cell>
          <cell r="CY47">
            <v>1410759</v>
          </cell>
          <cell r="CZ47">
            <v>1542883</v>
          </cell>
          <cell r="DA47">
            <v>1586460</v>
          </cell>
          <cell r="DB47">
            <v>1615215</v>
          </cell>
          <cell r="DC47">
            <v>1587672</v>
          </cell>
          <cell r="DD47">
            <v>1606209</v>
          </cell>
          <cell r="DE47">
            <v>1551228</v>
          </cell>
          <cell r="DF47">
            <v>1567820</v>
          </cell>
          <cell r="DG47">
            <v>1567820</v>
          </cell>
          <cell r="DH47">
            <v>1089376</v>
          </cell>
          <cell r="DI47">
            <v>1258313</v>
          </cell>
          <cell r="DJ47">
            <v>1241702</v>
          </cell>
          <cell r="DK47"/>
          <cell r="DL47">
            <v>135366</v>
          </cell>
          <cell r="DM47">
            <v>170399</v>
          </cell>
          <cell r="DN47"/>
          <cell r="DO47">
            <v>305765</v>
          </cell>
          <cell r="DP47">
            <v>310368</v>
          </cell>
          <cell r="DQ47">
            <v>1143066</v>
          </cell>
          <cell r="DR47">
            <v>879013</v>
          </cell>
          <cell r="DS47">
            <v>2022079</v>
          </cell>
          <cell r="DT47">
            <v>-80311</v>
          </cell>
          <cell r="DU47">
            <v>9361061</v>
          </cell>
        </row>
        <row r="48">
          <cell r="B48" t="str">
            <v>Middle East Bank</v>
          </cell>
          <cell r="C48">
            <v>14.576936999999999</v>
          </cell>
          <cell r="D48">
            <v>6.5493290000000002</v>
          </cell>
          <cell r="E48">
            <v>10.079107</v>
          </cell>
          <cell r="F48">
            <v>1.731444</v>
          </cell>
          <cell r="G48">
            <v>1.7999540000000001</v>
          </cell>
          <cell r="H48">
            <v>1.876171</v>
          </cell>
          <cell r="I48">
            <v>6.7359650000000002</v>
          </cell>
          <cell r="J48">
            <v>6.0392000000000001E-2</v>
          </cell>
          <cell r="K48">
            <v>0.11827799999999999</v>
          </cell>
          <cell r="L48"/>
          <cell r="M48">
            <v>2.0990220912338693E-3</v>
          </cell>
          <cell r="N48">
            <v>1.9939535260037645E-3</v>
          </cell>
          <cell r="O48">
            <v>1.9221894470815917E-3</v>
          </cell>
          <cell r="P48">
            <v>1.8191114200216949E-3</v>
          </cell>
          <cell r="Q48">
            <v>1.9129720768462041E-3</v>
          </cell>
          <cell r="R48"/>
          <cell r="S48">
            <v>2.1765385522098694E-3</v>
          </cell>
          <cell r="T48">
            <v>1.8891729103461619E-3</v>
          </cell>
          <cell r="U48">
            <v>2.1481384028693225E-3</v>
          </cell>
          <cell r="V48">
            <v>1.9723893186224164E-3</v>
          </cell>
          <cell r="W48">
            <v>1.8642991999250234E-3</v>
          </cell>
          <cell r="X48">
            <v>0.18050184396057606</v>
          </cell>
          <cell r="Y48">
            <v>2.4051599315519284E-2</v>
          </cell>
          <cell r="Z48">
            <v>0.26721546207558977</v>
          </cell>
          <cell r="AA48">
            <v>0.25704468476305919</v>
          </cell>
          <cell r="AB48">
            <v>0.44486453128717585</v>
          </cell>
          <cell r="AC48">
            <v>0.56029175588865099</v>
          </cell>
          <cell r="AD48">
            <v>6.084652560785267E-2</v>
          </cell>
          <cell r="AE48">
            <v>0.67932044860784346</v>
          </cell>
          <cell r="AF48">
            <v>0.13629939478813774</v>
          </cell>
          <cell r="AG48">
            <v>6.8268775451488795E-2</v>
          </cell>
          <cell r="AH48">
            <v>6.8030619336648945E-2</v>
          </cell>
          <cell r="AI48">
            <v>0.6497925857915785</v>
          </cell>
          <cell r="AJ48">
            <v>2.1665186763933837E-3</v>
          </cell>
          <cell r="AK48">
            <v>0</v>
          </cell>
          <cell r="AL48">
            <v>1.3775237581209426E-3</v>
          </cell>
          <cell r="AM48">
            <v>14576937</v>
          </cell>
          <cell r="AN48">
            <v>12962188</v>
          </cell>
          <cell r="AO48">
            <v>11952320</v>
          </cell>
          <cell r="AP48">
            <v>10832612</v>
          </cell>
          <cell r="AQ48">
            <v>11977513</v>
          </cell>
          <cell r="AR48">
            <v>11186376</v>
          </cell>
          <cell r="AS48">
            <v>10548437</v>
          </cell>
          <cell r="AT48">
            <v>10259401</v>
          </cell>
          <cell r="AU48">
            <v>9684410</v>
          </cell>
          <cell r="AV48">
            <v>11021603</v>
          </cell>
          <cell r="AW48">
            <v>11047315</v>
          </cell>
          <cell r="AX48">
            <v>10187423</v>
          </cell>
          <cell r="AY48">
            <v>8963839</v>
          </cell>
          <cell r="AZ48">
            <v>8466284</v>
          </cell>
          <cell r="BA48">
            <v>6913684</v>
          </cell>
          <cell r="BB48">
            <v>6607009</v>
          </cell>
          <cell r="BC48">
            <v>5620524</v>
          </cell>
          <cell r="BD48">
            <v>5360864</v>
          </cell>
          <cell r="BE48">
            <v>5343660</v>
          </cell>
          <cell r="BF48">
            <v>5165484</v>
          </cell>
          <cell r="BG48">
            <v>5090148</v>
          </cell>
          <cell r="BH48">
            <v>5121036</v>
          </cell>
          <cell r="BI48">
            <v>5092123</v>
          </cell>
          <cell r="BJ48">
            <v>5249639</v>
          </cell>
          <cell r="BK48">
            <v>5280693</v>
          </cell>
          <cell r="BL48">
            <v>5233522</v>
          </cell>
          <cell r="BM48">
            <v>5237919</v>
          </cell>
          <cell r="BN48">
            <v>5443993</v>
          </cell>
          <cell r="BO48">
            <v>5375994</v>
          </cell>
          <cell r="BP48">
            <v>5677553</v>
          </cell>
          <cell r="BQ48">
            <v>6288542</v>
          </cell>
          <cell r="BR48">
            <v>6192662</v>
          </cell>
          <cell r="BS48">
            <v>5836720</v>
          </cell>
          <cell r="BT48">
            <v>5936601</v>
          </cell>
          <cell r="BU48">
            <v>5906089</v>
          </cell>
          <cell r="BV48">
            <v>6153754</v>
          </cell>
          <cell r="BW48">
            <v>6204136</v>
          </cell>
          <cell r="BX48">
            <v>5765799</v>
          </cell>
          <cell r="BY48">
            <v>1876171</v>
          </cell>
          <cell r="BZ48">
            <v>1793376</v>
          </cell>
          <cell r="CA48">
            <v>1530383</v>
          </cell>
          <cell r="CB48">
            <v>1481412</v>
          </cell>
          <cell r="CC48">
            <v>1440100</v>
          </cell>
          <cell r="CD48">
            <v>1400069</v>
          </cell>
          <cell r="CE48">
            <v>1358025</v>
          </cell>
          <cell r="CF48">
            <v>1327137</v>
          </cell>
          <cell r="CG48">
            <v>1300810</v>
          </cell>
          <cell r="CH48">
            <v>1274338</v>
          </cell>
          <cell r="CI48">
            <v>1211034</v>
          </cell>
          <cell r="CJ48">
            <v>1191351</v>
          </cell>
          <cell r="CK48">
            <v>1183564</v>
          </cell>
          <cell r="CL48">
            <v>1155784</v>
          </cell>
          <cell r="CM48">
            <v>1220672</v>
          </cell>
          <cell r="CN48">
            <v>1218322</v>
          </cell>
          <cell r="CO48">
            <v>1192491</v>
          </cell>
          <cell r="CP48">
            <v>1157878</v>
          </cell>
          <cell r="CQ48">
            <v>1061671</v>
          </cell>
          <cell r="CR48">
            <v>1083394</v>
          </cell>
          <cell r="CS48">
            <v>1098966</v>
          </cell>
          <cell r="CT48">
            <v>1161853</v>
          </cell>
          <cell r="CU48">
            <v>1143420</v>
          </cell>
          <cell r="CV48">
            <v>1178364</v>
          </cell>
          <cell r="CW48">
            <v>1213931</v>
          </cell>
          <cell r="CX48">
            <v>1192109</v>
          </cell>
          <cell r="CY48">
            <v>1235641</v>
          </cell>
          <cell r="CZ48">
            <v>1237851</v>
          </cell>
          <cell r="DA48">
            <v>1252646</v>
          </cell>
          <cell r="DB48">
            <v>1263462</v>
          </cell>
          <cell r="DC48">
            <v>1197477</v>
          </cell>
          <cell r="DD48">
            <v>1193546</v>
          </cell>
          <cell r="DE48">
            <v>1211872</v>
          </cell>
          <cell r="DF48">
            <v>1233695</v>
          </cell>
          <cell r="DG48">
            <v>1233695</v>
          </cell>
          <cell r="DH48">
            <v>1216395</v>
          </cell>
          <cell r="DI48">
            <v>1169933</v>
          </cell>
          <cell r="DJ48">
            <v>1175205</v>
          </cell>
          <cell r="DK48"/>
          <cell r="DL48">
            <v>119665</v>
          </cell>
          <cell r="DM48">
            <v>149327</v>
          </cell>
          <cell r="DN48"/>
          <cell r="DO48">
            <v>268992</v>
          </cell>
          <cell r="DP48">
            <v>150714</v>
          </cell>
          <cell r="DQ48">
            <v>282384</v>
          </cell>
          <cell r="DR48">
            <v>133302</v>
          </cell>
          <cell r="DS48">
            <v>415686</v>
          </cell>
          <cell r="DT48">
            <v>82795</v>
          </cell>
          <cell r="DU48">
            <v>6549329</v>
          </cell>
        </row>
        <row r="49">
          <cell r="B49" t="str">
            <v>Access Bank</v>
          </cell>
          <cell r="C49">
            <v>15.200001</v>
          </cell>
          <cell r="D49">
            <v>4.2733100000000004</v>
          </cell>
          <cell r="E49">
            <v>9.1784160000000004</v>
          </cell>
          <cell r="F49">
            <v>1.2800590000000001</v>
          </cell>
          <cell r="G49">
            <v>1.3251599999999999</v>
          </cell>
          <cell r="H49">
            <v>1.3353409999999999</v>
          </cell>
          <cell r="I49">
            <v>8.3961369999999995</v>
          </cell>
          <cell r="J49">
            <v>7.3265999999999998E-2</v>
          </cell>
          <cell r="K49">
            <v>2.0362999999999999E-2</v>
          </cell>
          <cell r="L49"/>
          <cell r="M49">
            <v>1.8765232915077803E-3</v>
          </cell>
          <cell r="N49">
            <v>1.9404206772594427E-3</v>
          </cell>
          <cell r="O49">
            <v>2.2454780368046231E-3</v>
          </cell>
          <cell r="P49">
            <v>2.1740044594178707E-3</v>
          </cell>
          <cell r="Q49">
            <v>2.0931063942793062E-3</v>
          </cell>
          <cell r="R49"/>
          <cell r="S49">
            <v>2.2695706354585034E-3</v>
          </cell>
          <cell r="T49">
            <v>1.2326486407250815E-3</v>
          </cell>
          <cell r="U49">
            <v>1.9561760667001784E-3</v>
          </cell>
          <cell r="V49">
            <v>1.4038231723646594E-3</v>
          </cell>
          <cell r="W49">
            <v>3.2096184081632469E-4</v>
          </cell>
          <cell r="X49">
            <v>6.1465808455510453E-2</v>
          </cell>
          <cell r="Y49">
            <v>5.4662695659710697E-3</v>
          </cell>
          <cell r="Z49">
            <v>0.15782972574173099</v>
          </cell>
          <cell r="AA49">
            <v>0.15245808876153405</v>
          </cell>
          <cell r="AB49">
            <v>0.42920649992446969</v>
          </cell>
          <cell r="AC49">
            <v>0.92676075587877738</v>
          </cell>
          <cell r="AD49">
            <v>7.641840453094742E-2</v>
          </cell>
          <cell r="AE49">
            <v>0.13713494415456126</v>
          </cell>
          <cell r="AF49">
            <v>0.10330646791701657</v>
          </cell>
          <cell r="AG49">
            <v>4.4743747400829315E-2</v>
          </cell>
          <cell r="AH49">
            <v>5.8562720516187258E-2</v>
          </cell>
          <cell r="AI49">
            <v>0.46558251445565335</v>
          </cell>
          <cell r="AJ49">
            <v>4.2930614867459115E-4</v>
          </cell>
          <cell r="AK49">
            <v>0</v>
          </cell>
          <cell r="AL49">
            <v>2.5266128714886371E-4</v>
          </cell>
          <cell r="AM49">
            <v>15200001</v>
          </cell>
          <cell r="AN49">
            <v>14601676</v>
          </cell>
          <cell r="AO49">
            <v>16074956</v>
          </cell>
          <cell r="AP49">
            <v>14564949</v>
          </cell>
          <cell r="AQ49">
            <v>14013295</v>
          </cell>
          <cell r="AR49">
            <v>13211421</v>
          </cell>
          <cell r="AS49">
            <v>12244938</v>
          </cell>
          <cell r="AT49">
            <v>11114886</v>
          </cell>
          <cell r="AU49">
            <v>9835380</v>
          </cell>
          <cell r="AV49">
            <v>10147491</v>
          </cell>
          <cell r="AW49">
            <v>11016375</v>
          </cell>
          <cell r="AX49">
            <v>10448828</v>
          </cell>
          <cell r="AY49">
            <v>9704724</v>
          </cell>
          <cell r="AZ49">
            <v>9318142</v>
          </cell>
          <cell r="BA49">
            <v>9574020</v>
          </cell>
          <cell r="BB49">
            <v>10039705</v>
          </cell>
          <cell r="BC49">
            <v>10492739</v>
          </cell>
          <cell r="BD49">
            <v>10235524</v>
          </cell>
          <cell r="BE49">
            <v>10105088</v>
          </cell>
          <cell r="BF49">
            <v>10119596</v>
          </cell>
          <cell r="BG49">
            <v>9977176</v>
          </cell>
          <cell r="BH49">
            <v>10295352</v>
          </cell>
          <cell r="BI49">
            <v>10137915</v>
          </cell>
          <cell r="BJ49">
            <v>9885064</v>
          </cell>
          <cell r="BK49">
            <v>10603271</v>
          </cell>
          <cell r="BL49">
            <v>10465400</v>
          </cell>
          <cell r="BM49">
            <v>10351824</v>
          </cell>
          <cell r="BN49">
            <v>9973356</v>
          </cell>
          <cell r="BO49">
            <v>10507615</v>
          </cell>
          <cell r="BP49">
            <v>10533322</v>
          </cell>
          <cell r="BQ49">
            <v>10803306</v>
          </cell>
          <cell r="BR49">
            <v>10546605</v>
          </cell>
          <cell r="BS49">
            <v>10300961</v>
          </cell>
          <cell r="BT49">
            <v>10239922</v>
          </cell>
          <cell r="BU49">
            <v>9678121</v>
          </cell>
          <cell r="BV49">
            <v>8935515</v>
          </cell>
          <cell r="BW49">
            <v>9268777</v>
          </cell>
          <cell r="BX49">
            <v>9657867</v>
          </cell>
          <cell r="BY49">
            <v>1335341</v>
          </cell>
          <cell r="BZ49">
            <v>1314978</v>
          </cell>
          <cell r="CA49">
            <v>1826413</v>
          </cell>
          <cell r="CB49">
            <v>1775574</v>
          </cell>
          <cell r="CC49">
            <v>1650142</v>
          </cell>
          <cell r="CD49">
            <v>1548572</v>
          </cell>
          <cell r="CE49">
            <v>1767517</v>
          </cell>
          <cell r="CF49">
            <v>1594829</v>
          </cell>
          <cell r="CG49">
            <v>1498504</v>
          </cell>
          <cell r="CH49">
            <v>1412615</v>
          </cell>
          <cell r="CI49">
            <v>1777892</v>
          </cell>
          <cell r="CJ49">
            <v>1765576</v>
          </cell>
          <cell r="CK49">
            <v>1815489</v>
          </cell>
          <cell r="CL49">
            <v>1817951</v>
          </cell>
          <cell r="CM49">
            <v>1905495</v>
          </cell>
          <cell r="CN49">
            <v>1900802</v>
          </cell>
          <cell r="CO49">
            <v>1911485</v>
          </cell>
          <cell r="CP49">
            <v>1928586</v>
          </cell>
          <cell r="CQ49">
            <v>2063479</v>
          </cell>
          <cell r="CR49">
            <v>2041690</v>
          </cell>
          <cell r="CS49">
            <v>2053824</v>
          </cell>
          <cell r="CT49">
            <v>2132336</v>
          </cell>
          <cell r="CU49">
            <v>2074929</v>
          </cell>
          <cell r="CV49">
            <v>2073144</v>
          </cell>
          <cell r="CW49">
            <v>2088544</v>
          </cell>
          <cell r="CX49">
            <v>2073408</v>
          </cell>
          <cell r="CY49">
            <v>2154496</v>
          </cell>
          <cell r="CZ49">
            <v>2159748</v>
          </cell>
          <cell r="DA49">
            <v>2080839</v>
          </cell>
          <cell r="DB49">
            <v>2032789</v>
          </cell>
          <cell r="DC49">
            <v>2044903</v>
          </cell>
          <cell r="DD49">
            <v>1975069</v>
          </cell>
          <cell r="DE49">
            <v>1957169</v>
          </cell>
          <cell r="DF49">
            <v>1914759</v>
          </cell>
          <cell r="DG49">
            <v>1914759</v>
          </cell>
          <cell r="DH49">
            <v>1929129</v>
          </cell>
          <cell r="DI49">
            <v>1905126</v>
          </cell>
          <cell r="DJ49">
            <v>1869047</v>
          </cell>
          <cell r="DK49"/>
          <cell r="DL49">
            <v>119334</v>
          </cell>
          <cell r="DM49">
            <v>158700</v>
          </cell>
          <cell r="DN49"/>
          <cell r="DO49">
            <v>278034</v>
          </cell>
          <cell r="DP49">
            <v>257671</v>
          </cell>
          <cell r="DQ49">
            <v>45257</v>
          </cell>
          <cell r="DR49">
            <v>284761</v>
          </cell>
          <cell r="DS49">
            <v>330018</v>
          </cell>
          <cell r="DT49">
            <v>20363</v>
          </cell>
          <cell r="DU49">
            <v>4273310</v>
          </cell>
        </row>
        <row r="50">
          <cell r="B50" t="str">
            <v>Paramount Universal Bank</v>
          </cell>
          <cell r="C50">
            <v>14.279069</v>
          </cell>
          <cell r="D50">
            <v>7.083215</v>
          </cell>
          <cell r="E50">
            <v>11.424016999999999</v>
          </cell>
          <cell r="F50">
            <v>2.1329630000000002</v>
          </cell>
          <cell r="G50">
            <v>2.1329630000000002</v>
          </cell>
          <cell r="H50">
            <v>2.3469180000000001</v>
          </cell>
          <cell r="I50">
            <v>7.5603579999999999</v>
          </cell>
          <cell r="J50">
            <v>2.2211999999999999E-2</v>
          </cell>
          <cell r="K50">
            <v>6.6642000000000007E-2</v>
          </cell>
          <cell r="L50"/>
          <cell r="M50">
            <v>2.3447057380275656E-3</v>
          </cell>
          <cell r="N50">
            <v>1.6087528217179328E-3</v>
          </cell>
          <cell r="O50">
            <v>2.2874809626916514E-3</v>
          </cell>
          <cell r="P50">
            <v>2.3103009716944562E-3</v>
          </cell>
          <cell r="Q50">
            <v>2.2950664169254071E-3</v>
          </cell>
          <cell r="R50"/>
          <cell r="S50">
            <v>2.1320627350015185E-3</v>
          </cell>
          <cell r="T50">
            <v>2.043173872645211E-3</v>
          </cell>
          <cell r="U50">
            <v>2.4347761793512049E-3</v>
          </cell>
          <cell r="V50">
            <v>2.4672782997299733E-3</v>
          </cell>
          <cell r="W50">
            <v>1.0504119724835002E-3</v>
          </cell>
          <cell r="X50">
            <v>0.19118421272460737</v>
          </cell>
          <cell r="Y50">
            <v>1.7515931105703476E-2</v>
          </cell>
          <cell r="Z50">
            <v>0.28212460309419213</v>
          </cell>
          <cell r="AA50">
            <v>0.28212460309419213</v>
          </cell>
          <cell r="AB50">
            <v>0.20028441946731318</v>
          </cell>
          <cell r="AC50">
            <v>0.45393175646154771</v>
          </cell>
          <cell r="AD50">
            <v>9.6371762881983708E-2</v>
          </cell>
          <cell r="AE50">
            <v>0.44392544988227967</v>
          </cell>
          <cell r="AF50">
            <v>0.15249045070933678</v>
          </cell>
          <cell r="AG50">
            <v>7.0890503727348689E-2</v>
          </cell>
          <cell r="AH50">
            <v>8.1599946981988095E-2</v>
          </cell>
          <cell r="AI50">
            <v>0.62002840156838002</v>
          </cell>
          <cell r="AJ50">
            <v>8.7178630476175548E-4</v>
          </cell>
          <cell r="AK50">
            <v>0</v>
          </cell>
          <cell r="AL50">
            <v>5.1307592625889954E-4</v>
          </cell>
          <cell r="AM50">
            <v>14279069</v>
          </cell>
          <cell r="AN50">
            <v>13813300</v>
          </cell>
          <cell r="AO50">
            <v>13086280</v>
          </cell>
          <cell r="AP50">
            <v>13069958</v>
          </cell>
          <cell r="AQ50">
            <v>12802351</v>
          </cell>
          <cell r="AR50">
            <v>12447780</v>
          </cell>
          <cell r="AS50">
            <v>12258411</v>
          </cell>
          <cell r="AT50">
            <v>11805895</v>
          </cell>
          <cell r="AU50">
            <v>11641338</v>
          </cell>
          <cell r="AV50">
            <v>11378331</v>
          </cell>
          <cell r="AW50">
            <v>11073705</v>
          </cell>
          <cell r="AX50">
            <v>10971375</v>
          </cell>
          <cell r="AY50">
            <v>11290260</v>
          </cell>
          <cell r="AZ50">
            <v>10443296</v>
          </cell>
          <cell r="BA50">
            <v>10299566</v>
          </cell>
          <cell r="BB50">
            <v>10020501</v>
          </cell>
          <cell r="BC50">
            <v>10207861</v>
          </cell>
          <cell r="BD50">
            <v>9887407</v>
          </cell>
          <cell r="BE50">
            <v>9850650</v>
          </cell>
          <cell r="BF50">
            <v>9915783</v>
          </cell>
          <cell r="BG50">
            <v>9924109</v>
          </cell>
          <cell r="BH50">
            <v>9541251</v>
          </cell>
          <cell r="BI50">
            <v>9579358</v>
          </cell>
          <cell r="BJ50">
            <v>9754544</v>
          </cell>
          <cell r="BK50">
            <v>9738935</v>
          </cell>
          <cell r="BL50">
            <v>9426931</v>
          </cell>
          <cell r="BM50">
            <v>9582882</v>
          </cell>
          <cell r="BN50">
            <v>9545656</v>
          </cell>
          <cell r="BO50">
            <v>9853717</v>
          </cell>
          <cell r="BP50">
            <v>10525709</v>
          </cell>
          <cell r="BQ50">
            <v>10914946</v>
          </cell>
          <cell r="BR50">
            <v>10818758</v>
          </cell>
          <cell r="BS50">
            <v>10169780</v>
          </cell>
          <cell r="BT50">
            <v>10402326</v>
          </cell>
          <cell r="BU50">
            <v>9042178</v>
          </cell>
          <cell r="BV50">
            <v>8698023</v>
          </cell>
          <cell r="BW50">
            <v>8323852</v>
          </cell>
          <cell r="BX50">
            <v>8028877</v>
          </cell>
          <cell r="BY50">
            <v>2346918</v>
          </cell>
          <cell r="BZ50">
            <v>226851</v>
          </cell>
          <cell r="CA50">
            <v>2204167</v>
          </cell>
          <cell r="CB50">
            <v>2147500</v>
          </cell>
          <cell r="CC50">
            <v>2099404</v>
          </cell>
          <cell r="CD50">
            <v>2058559</v>
          </cell>
          <cell r="CE50">
            <v>1999971</v>
          </cell>
          <cell r="CF50">
            <v>1971938</v>
          </cell>
          <cell r="CG50">
            <v>1940781</v>
          </cell>
          <cell r="CH50">
            <v>1911298</v>
          </cell>
          <cell r="CI50">
            <v>1842785</v>
          </cell>
          <cell r="CJ50">
            <v>1831955</v>
          </cell>
          <cell r="CK50">
            <v>1806427</v>
          </cell>
          <cell r="CL50">
            <v>1778217</v>
          </cell>
          <cell r="CM50">
            <v>1751003</v>
          </cell>
          <cell r="CN50">
            <v>1728881</v>
          </cell>
          <cell r="CO50">
            <v>1710821</v>
          </cell>
          <cell r="CP50">
            <v>1687268</v>
          </cell>
          <cell r="CQ50">
            <v>1601294</v>
          </cell>
          <cell r="CR50">
            <v>1568798</v>
          </cell>
          <cell r="CS50">
            <v>1546091</v>
          </cell>
          <cell r="CT50">
            <v>1759693</v>
          </cell>
          <cell r="CU50">
            <v>1730416</v>
          </cell>
          <cell r="CV50">
            <v>1700031</v>
          </cell>
          <cell r="CW50">
            <v>1659151</v>
          </cell>
          <cell r="CX50">
            <v>1644209</v>
          </cell>
          <cell r="CY50">
            <v>1624002</v>
          </cell>
          <cell r="CZ50">
            <v>1605827</v>
          </cell>
          <cell r="DA50">
            <v>1575131</v>
          </cell>
          <cell r="DB50">
            <v>1536285</v>
          </cell>
          <cell r="DC50">
            <v>1488698</v>
          </cell>
          <cell r="DD50">
            <v>1469236</v>
          </cell>
          <cell r="DE50">
            <v>1410219</v>
          </cell>
          <cell r="DF50">
            <v>1378260</v>
          </cell>
          <cell r="DG50">
            <v>1378260</v>
          </cell>
          <cell r="DH50">
            <v>1348014</v>
          </cell>
          <cell r="DI50">
            <v>1289232</v>
          </cell>
          <cell r="DJ50">
            <v>1230414</v>
          </cell>
          <cell r="DK50"/>
          <cell r="DL50">
            <v>46758</v>
          </cell>
          <cell r="DM50">
            <v>186700</v>
          </cell>
          <cell r="DN50"/>
          <cell r="DO50">
            <v>233458</v>
          </cell>
          <cell r="DP50">
            <v>105974</v>
          </cell>
          <cell r="DQ50">
            <v>316577</v>
          </cell>
          <cell r="DR50">
            <v>396554</v>
          </cell>
          <cell r="DS50">
            <v>713131</v>
          </cell>
          <cell r="DT50">
            <v>61508</v>
          </cell>
          <cell r="DU50">
            <v>7083215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3.3872976841739609E-9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1.1870044132898274E-12</v>
          </cell>
          <cell r="O51">
            <v>2.4748638570368979E-4</v>
          </cell>
          <cell r="P51">
            <v>3.3757978709973832E-4</v>
          </cell>
          <cell r="Q51">
            <v>4.3462748054179736E-4</v>
          </cell>
          <cell r="R51"/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e">
            <v>#DIV/0!</v>
          </cell>
          <cell r="Z51">
            <v>0</v>
          </cell>
          <cell r="AA51">
            <v>0</v>
          </cell>
          <cell r="AB51" t="e">
            <v>#DIV/0!</v>
          </cell>
          <cell r="AC51" t="e">
            <v>#DIV/0!</v>
          </cell>
          <cell r="AD51" t="e">
            <v>#DIV/0!</v>
          </cell>
          <cell r="AE51">
            <v>0</v>
          </cell>
          <cell r="AF51" t="e">
            <v>#DIV/0!</v>
          </cell>
          <cell r="AG51" t="e">
            <v>#DIV/0!</v>
          </cell>
          <cell r="AH51" t="e">
            <v>#DIV/0!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3370260</v>
          </cell>
          <cell r="AP51">
            <v>3546067</v>
          </cell>
          <cell r="AQ51">
            <v>3713690</v>
          </cell>
          <cell r="AR51">
            <v>0</v>
          </cell>
          <cell r="AS51">
            <v>4226650</v>
          </cell>
          <cell r="AT51">
            <v>4514148</v>
          </cell>
          <cell r="AU51">
            <v>4679366</v>
          </cell>
          <cell r="AV51">
            <v>5114288</v>
          </cell>
          <cell r="AW51">
            <v>6195518</v>
          </cell>
          <cell r="AX51">
            <v>6130265</v>
          </cell>
          <cell r="AY51">
            <v>6535587</v>
          </cell>
          <cell r="AZ51">
            <v>6860301</v>
          </cell>
          <cell r="BA51">
            <v>6663514</v>
          </cell>
          <cell r="BB51">
            <v>7377349</v>
          </cell>
          <cell r="BC51">
            <v>8516128</v>
          </cell>
          <cell r="BD51">
            <v>9223078</v>
          </cell>
          <cell r="BE51">
            <v>10827687</v>
          </cell>
          <cell r="BF51">
            <v>10965040</v>
          </cell>
          <cell r="BG51">
            <v>11203247</v>
          </cell>
          <cell r="BH51">
            <v>11147949</v>
          </cell>
          <cell r="BI51">
            <v>11686475</v>
          </cell>
          <cell r="BJ51">
            <v>13074106</v>
          </cell>
          <cell r="BK51">
            <v>13185616</v>
          </cell>
          <cell r="BL51">
            <v>13802498</v>
          </cell>
          <cell r="BM51">
            <v>14204005</v>
          </cell>
          <cell r="BN51">
            <v>14382397</v>
          </cell>
          <cell r="BO51">
            <v>15107721</v>
          </cell>
          <cell r="BP51">
            <v>14469562</v>
          </cell>
          <cell r="BQ51">
            <v>15826494</v>
          </cell>
          <cell r="BR51">
            <v>16857598</v>
          </cell>
          <cell r="BS51">
            <v>16800655</v>
          </cell>
          <cell r="BT51">
            <v>16589359</v>
          </cell>
          <cell r="BU51">
            <v>17019940</v>
          </cell>
          <cell r="BV51">
            <v>16250564</v>
          </cell>
          <cell r="BW51">
            <v>16544140</v>
          </cell>
          <cell r="BX51">
            <v>15562476</v>
          </cell>
          <cell r="BY51">
            <v>0</v>
          </cell>
          <cell r="BZ51">
            <v>0</v>
          </cell>
          <cell r="CA51">
            <v>-213671</v>
          </cell>
          <cell r="CB51">
            <v>9554</v>
          </cell>
          <cell r="CC51">
            <v>224483</v>
          </cell>
          <cell r="CD51">
            <v>412582</v>
          </cell>
          <cell r="CE51">
            <v>-2623862</v>
          </cell>
          <cell r="CF51">
            <v>-2324570</v>
          </cell>
          <cell r="CG51">
            <v>-2083344</v>
          </cell>
          <cell r="CH51">
            <v>-1819961</v>
          </cell>
          <cell r="CI51">
            <v>-1320406</v>
          </cell>
          <cell r="CJ51">
            <v>-1098807</v>
          </cell>
          <cell r="CK51">
            <v>-806676</v>
          </cell>
          <cell r="CL51">
            <v>-551990</v>
          </cell>
          <cell r="CM51">
            <v>-291997</v>
          </cell>
          <cell r="CN51">
            <v>1530</v>
          </cell>
          <cell r="CO51">
            <v>-923614</v>
          </cell>
          <cell r="CP51">
            <v>-1029954</v>
          </cell>
          <cell r="CQ51">
            <v>551632</v>
          </cell>
          <cell r="CR51">
            <v>768190</v>
          </cell>
          <cell r="CS51">
            <v>992269</v>
          </cell>
          <cell r="CT51">
            <v>1187760</v>
          </cell>
          <cell r="CU51">
            <v>1425436</v>
          </cell>
          <cell r="CV51">
            <v>1628858</v>
          </cell>
          <cell r="CW51">
            <v>1717309</v>
          </cell>
          <cell r="CX51">
            <v>1817222</v>
          </cell>
          <cell r="CY51">
            <v>2037416</v>
          </cell>
          <cell r="CZ51">
            <v>2182475</v>
          </cell>
          <cell r="DA51">
            <v>1933604</v>
          </cell>
          <cell r="DB51">
            <v>2068854</v>
          </cell>
          <cell r="DC51">
            <v>1993347</v>
          </cell>
          <cell r="DD51">
            <v>2106331</v>
          </cell>
          <cell r="DE51">
            <v>1718831</v>
          </cell>
          <cell r="DF51">
            <v>1154947</v>
          </cell>
          <cell r="DG51">
            <v>1154947</v>
          </cell>
          <cell r="DH51">
            <v>1526979</v>
          </cell>
          <cell r="DI51">
            <v>1408728</v>
          </cell>
          <cell r="DJ51">
            <v>1371482</v>
          </cell>
          <cell r="DK51"/>
          <cell r="DL51">
            <v>0</v>
          </cell>
          <cell r="DM51">
            <v>0</v>
          </cell>
          <cell r="DN51"/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</row>
        <row r="52">
          <cell r="B52" t="str">
            <v>Total - Tier 3</v>
          </cell>
          <cell r="C52">
            <v>550.64152200000012</v>
          </cell>
          <cell r="D52">
            <v>289.50026199999996</v>
          </cell>
          <cell r="E52">
            <v>396.60084699999993</v>
          </cell>
          <cell r="F52">
            <v>62.428132000000005</v>
          </cell>
          <cell r="G52">
            <v>70.839950000000002</v>
          </cell>
          <cell r="H52">
            <v>101.67317100000001</v>
          </cell>
          <cell r="I52">
            <v>397.64777900338737</v>
          </cell>
          <cell r="J52">
            <v>1.2754160000000001</v>
          </cell>
          <cell r="K52">
            <v>1.6557880000000003</v>
          </cell>
          <cell r="L52"/>
          <cell r="M52">
            <v>9.1210836502284953E-2</v>
          </cell>
          <cell r="N52">
            <v>8.7460548946882599E-2</v>
          </cell>
          <cell r="O52">
            <v>8.9570060781114041E-2</v>
          </cell>
          <cell r="P52">
            <v>8.8984136296935218E-2</v>
          </cell>
          <cell r="Q52">
            <v>9.0410608808533036E-2</v>
          </cell>
          <cell r="R52">
            <v>0</v>
          </cell>
          <cell r="S52">
            <v>8.2218404393221908E-2</v>
          </cell>
          <cell r="T52">
            <v>8.3507188676659308E-2</v>
          </cell>
          <cell r="U52">
            <v>8.4526685752140618E-2</v>
          </cell>
          <cell r="V52">
            <v>0.10688741936149229</v>
          </cell>
          <cell r="W52">
            <v>2.6098549549751049E-2</v>
          </cell>
          <cell r="X52">
            <v>5.7546114356445535E-2</v>
          </cell>
          <cell r="Y52">
            <v>9.5949733002046074E-3</v>
          </cell>
          <cell r="Z52">
            <v>0.17814748061096689</v>
          </cell>
          <cell r="AA52">
            <v>0.15699353874542377</v>
          </cell>
          <cell r="AB52">
            <v>0.29629470222248305</v>
          </cell>
          <cell r="AC52">
            <v>0.73727660097089964</v>
          </cell>
          <cell r="AD52">
            <v>0.16492506685129554</v>
          </cell>
          <cell r="AE52">
            <v>0.53004057247610303</v>
          </cell>
          <cell r="AF52">
            <v>0.11315992709946969</v>
          </cell>
          <cell r="AG52">
            <v>5.1645626814160787E-2</v>
          </cell>
          <cell r="AH52">
            <v>6.1514300285308902E-2</v>
          </cell>
          <cell r="AI52">
            <v>0.72995371590822655</v>
          </cell>
          <cell r="AJ52">
            <v>7.0809334513912289E-2</v>
          </cell>
          <cell r="AK52">
            <v>2.4207155092146861E-2</v>
          </cell>
          <cell r="AL52">
            <v>5.6155474073968648E-2</v>
          </cell>
          <cell r="AM52">
            <v>550641522</v>
          </cell>
          <cell r="AN52">
            <v>565933719</v>
          </cell>
          <cell r="AO52">
            <v>567121317</v>
          </cell>
          <cell r="AP52">
            <v>563081624</v>
          </cell>
          <cell r="AQ52">
            <v>560488961</v>
          </cell>
          <cell r="AR52">
            <v>541882206</v>
          </cell>
          <cell r="AS52">
            <v>529077294</v>
          </cell>
          <cell r="AT52">
            <v>523052390</v>
          </cell>
          <cell r="AU52">
            <v>516897668</v>
          </cell>
          <cell r="AV52">
            <v>517612527</v>
          </cell>
          <cell r="AW52">
            <v>476570875</v>
          </cell>
          <cell r="AX52">
            <v>476501338</v>
          </cell>
          <cell r="AY52">
            <v>455114258</v>
          </cell>
          <cell r="AZ52">
            <v>453055395</v>
          </cell>
          <cell r="BA52">
            <v>429636547</v>
          </cell>
          <cell r="BB52">
            <v>431309812</v>
          </cell>
          <cell r="BC52">
            <v>421866887</v>
          </cell>
          <cell r="BD52">
            <v>423956044</v>
          </cell>
          <cell r="BE52">
            <v>410947884</v>
          </cell>
          <cell r="BF52">
            <v>420498611</v>
          </cell>
          <cell r="BG52">
            <v>404009782</v>
          </cell>
          <cell r="BH52">
            <v>413750891</v>
          </cell>
          <cell r="BI52">
            <v>409126309</v>
          </cell>
          <cell r="BJ52">
            <v>419051226</v>
          </cell>
          <cell r="BK52">
            <v>409419179</v>
          </cell>
          <cell r="BL52">
            <v>405970076</v>
          </cell>
          <cell r="BM52">
            <v>414519602</v>
          </cell>
          <cell r="BN52">
            <v>408700759</v>
          </cell>
          <cell r="BO52">
            <v>414163443</v>
          </cell>
          <cell r="BP52">
            <v>413506368</v>
          </cell>
          <cell r="BQ52">
            <v>410124244</v>
          </cell>
          <cell r="BR52">
            <v>404440144</v>
          </cell>
          <cell r="BS52">
            <v>390673793</v>
          </cell>
          <cell r="BT52">
            <v>382621672</v>
          </cell>
          <cell r="BU52">
            <v>358363597</v>
          </cell>
          <cell r="BV52">
            <v>341990171</v>
          </cell>
          <cell r="BW52">
            <v>329980839</v>
          </cell>
          <cell r="BX52">
            <v>319172463</v>
          </cell>
          <cell r="BY52">
            <v>101673171</v>
          </cell>
          <cell r="BZ52">
            <v>83166776</v>
          </cell>
          <cell r="CA52">
            <v>83932138</v>
          </cell>
          <cell r="CB52">
            <v>79137947</v>
          </cell>
          <cell r="CC52">
            <v>80957305</v>
          </cell>
          <cell r="CD52">
            <v>80489189</v>
          </cell>
          <cell r="CE52">
            <v>77178812</v>
          </cell>
          <cell r="CF52">
            <v>77763092</v>
          </cell>
          <cell r="CG52">
            <v>76533943</v>
          </cell>
          <cell r="CH52">
            <v>75865394</v>
          </cell>
          <cell r="CI52">
            <v>75146500</v>
          </cell>
          <cell r="CJ52">
            <v>72975961</v>
          </cell>
          <cell r="CK52">
            <v>69805190</v>
          </cell>
          <cell r="CL52">
            <v>69699440</v>
          </cell>
          <cell r="CM52">
            <v>71696499</v>
          </cell>
          <cell r="CN52">
            <v>71670560</v>
          </cell>
          <cell r="CO52">
            <v>70330759</v>
          </cell>
          <cell r="CP52">
            <v>67952908</v>
          </cell>
          <cell r="CQ52">
            <v>67947746</v>
          </cell>
          <cell r="CR52">
            <v>69028440</v>
          </cell>
          <cell r="CS52">
            <v>70843549</v>
          </cell>
          <cell r="CT52">
            <v>74682041</v>
          </cell>
          <cell r="CU52">
            <v>75249051</v>
          </cell>
          <cell r="CV52">
            <v>74546628</v>
          </cell>
          <cell r="CW52">
            <v>91512918</v>
          </cell>
          <cell r="CX52">
            <v>71846469</v>
          </cell>
          <cell r="CY52">
            <v>70378124</v>
          </cell>
          <cell r="CZ52">
            <v>69555263</v>
          </cell>
          <cell r="DA52">
            <v>66091234</v>
          </cell>
          <cell r="DB52">
            <v>64997357</v>
          </cell>
          <cell r="DC52">
            <v>62851678</v>
          </cell>
          <cell r="DD52">
            <v>62796593</v>
          </cell>
          <cell r="DE52">
            <v>60155212</v>
          </cell>
          <cell r="DF52">
            <v>54952778</v>
          </cell>
          <cell r="DG52">
            <v>54526306</v>
          </cell>
          <cell r="DH52">
            <v>51217059</v>
          </cell>
          <cell r="DI52">
            <v>48413960</v>
          </cell>
          <cell r="DJ52">
            <v>47172657</v>
          </cell>
          <cell r="DK52">
            <v>0</v>
          </cell>
          <cell r="DL52">
            <v>2726132</v>
          </cell>
          <cell r="DM52">
            <v>6474613</v>
          </cell>
          <cell r="DN52">
            <v>0</v>
          </cell>
          <cell r="DO52">
            <v>9200745</v>
          </cell>
          <cell r="DP52">
            <v>6783494</v>
          </cell>
          <cell r="DQ52">
            <v>27731436</v>
          </cell>
          <cell r="DR52">
            <v>24588023</v>
          </cell>
          <cell r="DS52">
            <v>52319459</v>
          </cell>
          <cell r="DT52">
            <v>1310342</v>
          </cell>
          <cell r="DU52">
            <v>289500262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DL53"/>
          <cell r="DM53"/>
          <cell r="DN53"/>
          <cell r="DO53"/>
          <cell r="DP53"/>
          <cell r="DQ53"/>
          <cell r="DR53"/>
        </row>
        <row r="54">
          <cell r="B54" t="str">
            <v>TOTAL/ Average</v>
          </cell>
          <cell r="C54">
            <v>6697.3024600000008</v>
          </cell>
          <cell r="D54">
            <v>3466.7705450000003</v>
          </cell>
          <cell r="E54">
            <v>4692.0193719999997</v>
          </cell>
          <cell r="F54">
            <v>837.06223999999997</v>
          </cell>
          <cell r="G54">
            <v>988.2210409999999</v>
          </cell>
          <cell r="H54">
            <v>951.21738000000005</v>
          </cell>
          <cell r="I54">
            <v>5384.6232830033878</v>
          </cell>
          <cell r="J54">
            <v>21.928609999999999</v>
          </cell>
          <cell r="K54">
            <v>63.443678999999989</v>
          </cell>
          <cell r="L54">
            <v>0</v>
          </cell>
          <cell r="M54">
            <v>1.0000000000000002</v>
          </cell>
          <cell r="N54">
            <v>1.0000000000011871</v>
          </cell>
          <cell r="O54">
            <v>1</v>
          </cell>
          <cell r="P54">
            <v>0.99966242021290019</v>
          </cell>
          <cell r="Q54">
            <v>0.99956537251945787</v>
          </cell>
          <cell r="R54"/>
          <cell r="S54">
            <v>1</v>
          </cell>
          <cell r="T54">
            <v>1</v>
          </cell>
          <cell r="U54">
            <v>1.0000000000000002</v>
          </cell>
          <cell r="V54">
            <v>1</v>
          </cell>
          <cell r="W54">
            <v>1</v>
          </cell>
          <cell r="X54">
            <v>0.20763223158368233</v>
          </cell>
          <cell r="Y54">
            <v>3.0127916755397714E-2</v>
          </cell>
          <cell r="Z54">
            <v>0.18352649555249828</v>
          </cell>
          <cell r="AA54">
            <v>0.15545418797303695</v>
          </cell>
          <cell r="AB54">
            <v>0.37000516341645606</v>
          </cell>
          <cell r="AC54">
            <v>0.44923742892369922</v>
          </cell>
          <cell r="AD54">
            <v>0.12386400709538808</v>
          </cell>
          <cell r="AE54">
            <v>0.54413026887879212</v>
          </cell>
          <cell r="AF54">
            <v>0.11486858541254621</v>
          </cell>
          <cell r="AG54">
            <v>3.9674466560886856E-2</v>
          </cell>
          <cell r="AH54">
            <v>7.5194118851659358E-2</v>
          </cell>
          <cell r="AI54">
            <v>0.73886535202480841</v>
          </cell>
          <cell r="AJ54">
            <v>1</v>
          </cell>
          <cell r="AK54">
            <v>0.99999999999999989</v>
          </cell>
          <cell r="AL54">
            <v>1</v>
          </cell>
          <cell r="AM54">
            <v>6697302460</v>
          </cell>
          <cell r="AN54">
            <v>6534552377</v>
          </cell>
          <cell r="AO54">
            <v>6385240674</v>
          </cell>
          <cell r="AP54">
            <v>6233991497</v>
          </cell>
          <cell r="AQ54">
            <v>6098521279</v>
          </cell>
          <cell r="AR54">
            <v>6018291091</v>
          </cell>
          <cell r="AS54">
            <v>5797873831</v>
          </cell>
          <cell r="AT54">
            <v>5663284680</v>
          </cell>
          <cell r="AU54">
            <v>5508799112</v>
          </cell>
          <cell r="AV54">
            <v>5405746496</v>
          </cell>
          <cell r="AW54">
            <v>5216455108</v>
          </cell>
          <cell r="AX54">
            <v>5185805074</v>
          </cell>
          <cell r="AY54">
            <v>4972082036</v>
          </cell>
          <cell r="AZ54">
            <v>4809995893</v>
          </cell>
          <cell r="BA54">
            <v>4813759614</v>
          </cell>
          <cell r="BB54">
            <v>4634502440</v>
          </cell>
          <cell r="BC54">
            <v>4316544802</v>
          </cell>
          <cell r="BD54">
            <v>3971216582</v>
          </cell>
          <cell r="BE54">
            <v>4348797885</v>
          </cell>
          <cell r="BF54">
            <v>4010760709</v>
          </cell>
          <cell r="BG54">
            <v>3828579689</v>
          </cell>
          <cell r="BH54">
            <v>3810113858</v>
          </cell>
          <cell r="BI54">
            <v>3787939032</v>
          </cell>
          <cell r="BJ54">
            <v>3718328587</v>
          </cell>
          <cell r="BK54">
            <v>3614256609</v>
          </cell>
          <cell r="BL54">
            <v>3505329838</v>
          </cell>
          <cell r="BM54">
            <v>3543749847</v>
          </cell>
          <cell r="BN54">
            <v>3437789852</v>
          </cell>
          <cell r="BO54">
            <v>3325278228</v>
          </cell>
          <cell r="BP54">
            <v>3295667304</v>
          </cell>
          <cell r="BQ54">
            <v>3187533317</v>
          </cell>
          <cell r="BR54">
            <v>3154245533</v>
          </cell>
          <cell r="BS54">
            <v>2973920174</v>
          </cell>
          <cell r="BT54">
            <v>2863023794</v>
          </cell>
          <cell r="BU54">
            <v>2724462999</v>
          </cell>
          <cell r="BV54">
            <v>2624486759</v>
          </cell>
          <cell r="BW54">
            <v>2502841147</v>
          </cell>
          <cell r="BX54">
            <v>2433495538</v>
          </cell>
          <cell r="BY54">
            <v>951217380</v>
          </cell>
          <cell r="BZ54">
            <v>912973826</v>
          </cell>
          <cell r="CA54">
            <v>907877468</v>
          </cell>
          <cell r="CB54">
            <v>880887178</v>
          </cell>
          <cell r="CC54">
            <v>896499150</v>
          </cell>
          <cell r="CD54">
            <v>893844637</v>
          </cell>
          <cell r="CE54">
            <v>869920537</v>
          </cell>
          <cell r="CF54">
            <v>841471120</v>
          </cell>
          <cell r="CG54">
            <v>817116577</v>
          </cell>
          <cell r="CH54">
            <v>807463900</v>
          </cell>
          <cell r="CI54">
            <v>783669526</v>
          </cell>
          <cell r="CJ54">
            <v>762970940</v>
          </cell>
          <cell r="CK54">
            <v>745822239</v>
          </cell>
          <cell r="CL54">
            <v>728517618</v>
          </cell>
          <cell r="CM54">
            <v>733913548</v>
          </cell>
          <cell r="CN54">
            <v>652111456</v>
          </cell>
          <cell r="CO54">
            <v>683469643</v>
          </cell>
          <cell r="CP54">
            <v>621682040</v>
          </cell>
          <cell r="CQ54">
            <v>640607064</v>
          </cell>
          <cell r="CR54">
            <v>601342860</v>
          </cell>
          <cell r="CS54">
            <v>605028951</v>
          </cell>
          <cell r="CT54">
            <v>616240724</v>
          </cell>
          <cell r="CU54">
            <v>605814930</v>
          </cell>
          <cell r="CV54">
            <v>579790864</v>
          </cell>
          <cell r="CW54">
            <v>597340172</v>
          </cell>
          <cell r="CX54">
            <v>561821153</v>
          </cell>
          <cell r="CY54">
            <v>557486831</v>
          </cell>
          <cell r="CZ54">
            <v>530770439</v>
          </cell>
          <cell r="DA54">
            <v>513140413</v>
          </cell>
          <cell r="DB54">
            <v>507395372</v>
          </cell>
          <cell r="DC54">
            <v>491686154</v>
          </cell>
          <cell r="DD54">
            <v>488043270</v>
          </cell>
          <cell r="DE54">
            <v>477867067</v>
          </cell>
          <cell r="DF54">
            <v>452538251</v>
          </cell>
          <cell r="DG54">
            <v>452111779</v>
          </cell>
          <cell r="DH54">
            <v>439822307</v>
          </cell>
          <cell r="DI54">
            <v>411596767</v>
          </cell>
          <cell r="DJ54">
            <v>395141595</v>
          </cell>
          <cell r="DK54">
            <v>0</v>
          </cell>
          <cell r="DL54">
            <v>54574047</v>
          </cell>
          <cell r="DM54">
            <v>92921319</v>
          </cell>
          <cell r="DN54">
            <v>0</v>
          </cell>
          <cell r="DO54">
            <v>147495366</v>
          </cell>
          <cell r="DP54">
            <v>66260439</v>
          </cell>
          <cell r="DQ54">
            <v>250539865</v>
          </cell>
          <cell r="DR54">
            <v>209901098</v>
          </cell>
          <cell r="DS54">
            <v>460440963</v>
          </cell>
          <cell r="DT54">
            <v>47886793</v>
          </cell>
          <cell r="DU54">
            <v>3466770545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</row>
        <row r="57">
          <cell r="B57" t="str">
            <v>Mar 2023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6</v>
          </cell>
          <cell r="G57">
            <v>7</v>
          </cell>
          <cell r="H57">
            <v>7</v>
          </cell>
          <cell r="I57">
            <v>9</v>
          </cell>
          <cell r="J57">
            <v>7</v>
          </cell>
          <cell r="K57">
            <v>9</v>
          </cell>
          <cell r="L57" t="e">
            <v>#N/A</v>
          </cell>
          <cell r="M57">
            <v>8</v>
          </cell>
          <cell r="O57"/>
          <cell r="P57"/>
          <cell r="Q57"/>
          <cell r="R57" t="e">
            <v>#N/A</v>
          </cell>
          <cell r="S57">
            <v>8</v>
          </cell>
          <cell r="T57">
            <v>8</v>
          </cell>
          <cell r="U57">
            <v>8</v>
          </cell>
          <cell r="V57">
            <v>7</v>
          </cell>
          <cell r="W57">
            <v>9</v>
          </cell>
          <cell r="X57">
            <v>9</v>
          </cell>
          <cell r="Y57">
            <v>9</v>
          </cell>
          <cell r="Z57">
            <v>1</v>
          </cell>
          <cell r="AA57">
            <v>1</v>
          </cell>
          <cell r="AB57">
            <v>9</v>
          </cell>
          <cell r="AC57">
            <v>3</v>
          </cell>
          <cell r="AD57">
            <v>8</v>
          </cell>
          <cell r="AE57">
            <v>8</v>
          </cell>
          <cell r="AF57">
            <v>9</v>
          </cell>
          <cell r="AG57">
            <v>9</v>
          </cell>
          <cell r="AH57">
            <v>9</v>
          </cell>
          <cell r="AI57">
            <v>7</v>
          </cell>
          <cell r="AJ57">
            <v>9</v>
          </cell>
          <cell r="AK57">
            <v>8</v>
          </cell>
          <cell r="AL57">
            <v>9</v>
          </cell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</row>
        <row r="58">
          <cell r="B58" t="str">
            <v>Dec 2022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6</v>
          </cell>
          <cell r="G58">
            <v>8</v>
          </cell>
          <cell r="H58">
            <v>6</v>
          </cell>
          <cell r="I58">
            <v>9</v>
          </cell>
          <cell r="J58">
            <v>9</v>
          </cell>
          <cell r="K58">
            <v>9</v>
          </cell>
          <cell r="L58"/>
          <cell r="M58"/>
          <cell r="N58">
            <v>8</v>
          </cell>
          <cell r="O58"/>
          <cell r="P58"/>
          <cell r="Q58"/>
          <cell r="R58"/>
          <cell r="S58">
            <v>8</v>
          </cell>
          <cell r="T58">
            <v>8</v>
          </cell>
          <cell r="U58">
            <v>8</v>
          </cell>
          <cell r="V58">
            <v>6</v>
          </cell>
          <cell r="W58">
            <v>9</v>
          </cell>
          <cell r="X58">
            <v>9</v>
          </cell>
          <cell r="Y58">
            <v>9</v>
          </cell>
          <cell r="Z58">
            <v>1</v>
          </cell>
          <cell r="AA58">
            <v>1</v>
          </cell>
          <cell r="AB58">
            <v>8</v>
          </cell>
          <cell r="AC58">
            <v>4</v>
          </cell>
          <cell r="AD58">
            <v>8</v>
          </cell>
          <cell r="AE58">
            <v>8</v>
          </cell>
          <cell r="AF58">
            <v>9</v>
          </cell>
          <cell r="AG58">
            <v>9</v>
          </cell>
          <cell r="AH58">
            <v>9</v>
          </cell>
          <cell r="AI58">
            <v>7</v>
          </cell>
          <cell r="AJ58">
            <v>9</v>
          </cell>
          <cell r="AK58">
            <v>7</v>
          </cell>
          <cell r="AL58">
            <v>9</v>
          </cell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</row>
        <row r="59">
          <cell r="B59" t="str">
            <v>Sep 2022 (Ranking out of 9 banks)</v>
          </cell>
          <cell r="C59">
            <v>8</v>
          </cell>
          <cell r="D59">
            <v>8</v>
          </cell>
          <cell r="E59">
            <v>8</v>
          </cell>
          <cell r="F59">
            <v>6</v>
          </cell>
          <cell r="G59">
            <v>8</v>
          </cell>
          <cell r="H59">
            <v>5</v>
          </cell>
          <cell r="I59">
            <v>9</v>
          </cell>
          <cell r="J59">
            <v>9</v>
          </cell>
          <cell r="K59">
            <v>9</v>
          </cell>
          <cell r="L59" t="e">
            <v>#N/A</v>
          </cell>
          <cell r="M59"/>
          <cell r="N59"/>
          <cell r="O59">
            <v>7</v>
          </cell>
          <cell r="P59"/>
          <cell r="Q59"/>
          <cell r="R59" t="e">
            <v>#N/A</v>
          </cell>
          <cell r="S59">
            <v>8</v>
          </cell>
          <cell r="T59">
            <v>8</v>
          </cell>
          <cell r="U59">
            <v>8</v>
          </cell>
          <cell r="V59">
            <v>5</v>
          </cell>
          <cell r="W59">
            <v>9</v>
          </cell>
          <cell r="X59">
            <v>9</v>
          </cell>
          <cell r="Y59">
            <v>9</v>
          </cell>
          <cell r="Z59">
            <v>2</v>
          </cell>
          <cell r="AA59">
            <v>1</v>
          </cell>
          <cell r="AB59">
            <v>9</v>
          </cell>
          <cell r="AC59">
            <v>4</v>
          </cell>
          <cell r="AD59">
            <v>8</v>
          </cell>
          <cell r="AE59">
            <v>9</v>
          </cell>
          <cell r="AF59">
            <v>9</v>
          </cell>
          <cell r="AG59">
            <v>9</v>
          </cell>
          <cell r="AH59">
            <v>9</v>
          </cell>
          <cell r="AI59">
            <v>7</v>
          </cell>
          <cell r="AJ59">
            <v>9</v>
          </cell>
          <cell r="AK59">
            <v>8</v>
          </cell>
          <cell r="AL59">
            <v>9</v>
          </cell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</row>
        <row r="60">
          <cell r="B60" t="str">
            <v>Jun 2022 (Ranking out of 9 banks)</v>
          </cell>
          <cell r="C60">
            <v>7</v>
          </cell>
          <cell r="D60">
            <v>8</v>
          </cell>
          <cell r="E60">
            <v>8</v>
          </cell>
          <cell r="F60">
            <v>5</v>
          </cell>
          <cell r="G60">
            <v>7</v>
          </cell>
          <cell r="H60">
            <v>5</v>
          </cell>
          <cell r="I60">
            <v>9</v>
          </cell>
          <cell r="J60">
            <v>9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 t="e">
            <v>#N/A</v>
          </cell>
          <cell r="S60">
            <v>7</v>
          </cell>
          <cell r="T60">
            <v>8</v>
          </cell>
          <cell r="U60">
            <v>8</v>
          </cell>
          <cell r="V60">
            <v>5</v>
          </cell>
          <cell r="W60">
            <v>9</v>
          </cell>
          <cell r="X60">
            <v>9</v>
          </cell>
          <cell r="Y60">
            <v>9</v>
          </cell>
          <cell r="Z60">
            <v>1</v>
          </cell>
          <cell r="AA60">
            <v>1</v>
          </cell>
          <cell r="AB60">
            <v>9</v>
          </cell>
          <cell r="AC60">
            <v>5</v>
          </cell>
          <cell r="AD60">
            <v>8</v>
          </cell>
          <cell r="AE60">
            <v>8</v>
          </cell>
          <cell r="AF60">
            <v>9</v>
          </cell>
          <cell r="AG60">
            <v>9</v>
          </cell>
          <cell r="AH60">
            <v>9</v>
          </cell>
          <cell r="AI60">
            <v>7</v>
          </cell>
          <cell r="AJ60">
            <v>9</v>
          </cell>
          <cell r="AK60">
            <v>5</v>
          </cell>
          <cell r="AL60">
            <v>9</v>
          </cell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</row>
        <row r="61">
          <cell r="B61" t="str">
            <v>Mar 2022 (Ranking out of 9 banks)</v>
          </cell>
          <cell r="C61">
            <v>7</v>
          </cell>
          <cell r="D61">
            <v>7</v>
          </cell>
          <cell r="E61">
            <v>8</v>
          </cell>
          <cell r="F61">
            <v>8</v>
          </cell>
          <cell r="G61">
            <v>7</v>
          </cell>
          <cell r="H61">
            <v>9</v>
          </cell>
          <cell r="I61">
            <v>9</v>
          </cell>
          <cell r="J61">
            <v>9</v>
          </cell>
          <cell r="K61">
            <v>9</v>
          </cell>
          <cell r="L61">
            <v>1</v>
          </cell>
          <cell r="M61"/>
          <cell r="N61"/>
          <cell r="O61"/>
          <cell r="P61"/>
          <cell r="Q61">
            <v>7</v>
          </cell>
          <cell r="R61">
            <v>1</v>
          </cell>
          <cell r="S61">
            <v>7</v>
          </cell>
          <cell r="T61">
            <v>7</v>
          </cell>
          <cell r="U61">
            <v>8</v>
          </cell>
          <cell r="V61">
            <v>9</v>
          </cell>
          <cell r="W61">
            <v>9</v>
          </cell>
          <cell r="X61">
            <v>9</v>
          </cell>
          <cell r="Y61">
            <v>9</v>
          </cell>
          <cell r="Z61">
            <v>10</v>
          </cell>
          <cell r="AA61">
            <v>9</v>
          </cell>
          <cell r="AB61">
            <v>9</v>
          </cell>
          <cell r="AC61">
            <v>4</v>
          </cell>
          <cell r="AD61">
            <v>5</v>
          </cell>
          <cell r="AE61">
            <v>9</v>
          </cell>
          <cell r="AF61">
            <v>9</v>
          </cell>
          <cell r="AG61">
            <v>9</v>
          </cell>
          <cell r="AH61">
            <v>9</v>
          </cell>
          <cell r="AI61">
            <v>6</v>
          </cell>
          <cell r="AJ61">
            <v>9</v>
          </cell>
          <cell r="AK61">
            <v>3</v>
          </cell>
          <cell r="AL61">
            <v>9</v>
          </cell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</row>
        <row r="63">
          <cell r="B63" t="str">
            <v>Mar 2023 (Ranking out of 39 banks)</v>
          </cell>
          <cell r="C63">
            <v>8</v>
          </cell>
          <cell r="D63">
            <v>8</v>
          </cell>
          <cell r="E63">
            <v>8</v>
          </cell>
          <cell r="F63">
            <v>6</v>
          </cell>
          <cell r="G63">
            <v>7</v>
          </cell>
          <cell r="H63">
            <v>7</v>
          </cell>
          <cell r="I63">
            <v>9</v>
          </cell>
          <cell r="J63">
            <v>8</v>
          </cell>
          <cell r="K63">
            <v>10</v>
          </cell>
          <cell r="L63">
            <v>0</v>
          </cell>
          <cell r="M63">
            <v>8</v>
          </cell>
          <cell r="N63"/>
          <cell r="O63"/>
          <cell r="P63"/>
          <cell r="Q63"/>
          <cell r="R63" t="e">
            <v>#REF!</v>
          </cell>
          <cell r="S63">
            <v>8</v>
          </cell>
          <cell r="T63">
            <v>8</v>
          </cell>
          <cell r="U63">
            <v>8</v>
          </cell>
          <cell r="V63">
            <v>7</v>
          </cell>
          <cell r="W63">
            <v>10</v>
          </cell>
          <cell r="X63">
            <v>15</v>
          </cell>
          <cell r="Y63">
            <v>18</v>
          </cell>
          <cell r="Z63">
            <v>12</v>
          </cell>
          <cell r="AA63">
            <v>14</v>
          </cell>
          <cell r="AB63">
            <v>23</v>
          </cell>
          <cell r="AC63">
            <v>8</v>
          </cell>
          <cell r="AD63">
            <v>22</v>
          </cell>
          <cell r="AE63">
            <v>28</v>
          </cell>
          <cell r="AF63">
            <v>32</v>
          </cell>
          <cell r="AG63">
            <v>17</v>
          </cell>
          <cell r="AH63">
            <v>29</v>
          </cell>
          <cell r="AI63">
            <v>19</v>
          </cell>
          <cell r="AJ63">
            <v>9</v>
          </cell>
          <cell r="AK63">
            <v>11</v>
          </cell>
          <cell r="AL63">
            <v>10</v>
          </cell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</row>
        <row r="64">
          <cell r="B64" t="str">
            <v>Dec 2022 (Ranking out of 39 banks)</v>
          </cell>
          <cell r="C64">
            <v>8</v>
          </cell>
          <cell r="D64">
            <v>8</v>
          </cell>
          <cell r="E64">
            <v>8</v>
          </cell>
          <cell r="F64">
            <v>6</v>
          </cell>
          <cell r="G64">
            <v>8</v>
          </cell>
          <cell r="H64">
            <v>6</v>
          </cell>
          <cell r="I64">
            <v>9</v>
          </cell>
          <cell r="J64">
            <v>10</v>
          </cell>
          <cell r="K64">
            <v>11</v>
          </cell>
          <cell r="L64"/>
          <cell r="M64"/>
          <cell r="N64">
            <v>8</v>
          </cell>
          <cell r="O64"/>
          <cell r="P64"/>
          <cell r="Q64"/>
          <cell r="R64"/>
          <cell r="S64">
            <v>8</v>
          </cell>
          <cell r="T64">
            <v>8</v>
          </cell>
          <cell r="U64">
            <v>8</v>
          </cell>
          <cell r="V64">
            <v>6</v>
          </cell>
          <cell r="W64">
            <v>11</v>
          </cell>
          <cell r="X64">
            <v>23</v>
          </cell>
          <cell r="Y64">
            <v>22</v>
          </cell>
          <cell r="Z64">
            <v>14</v>
          </cell>
          <cell r="AA64">
            <v>14</v>
          </cell>
          <cell r="AB64">
            <v>21</v>
          </cell>
          <cell r="AC64">
            <v>10</v>
          </cell>
          <cell r="AD64">
            <v>24</v>
          </cell>
          <cell r="AE64">
            <v>28</v>
          </cell>
          <cell r="AF64">
            <v>34</v>
          </cell>
          <cell r="AG64">
            <v>18</v>
          </cell>
          <cell r="AH64">
            <v>33</v>
          </cell>
          <cell r="AI64">
            <v>19</v>
          </cell>
          <cell r="AJ64">
            <v>9</v>
          </cell>
          <cell r="AK64">
            <v>8</v>
          </cell>
          <cell r="AL64">
            <v>10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</row>
        <row r="65">
          <cell r="B65" t="str">
            <v>Sep 2022 (Ranking out of 39 banks)</v>
          </cell>
          <cell r="C65">
            <v>8</v>
          </cell>
          <cell r="D65">
            <v>8</v>
          </cell>
          <cell r="E65">
            <v>8</v>
          </cell>
          <cell r="F65">
            <v>6</v>
          </cell>
          <cell r="G65">
            <v>8</v>
          </cell>
          <cell r="H65">
            <v>5</v>
          </cell>
          <cell r="I65">
            <v>9</v>
          </cell>
          <cell r="J65">
            <v>10</v>
          </cell>
          <cell r="K65">
            <v>10</v>
          </cell>
          <cell r="L65" t="e">
            <v>#N/A</v>
          </cell>
          <cell r="M65"/>
          <cell r="N65"/>
          <cell r="O65">
            <v>7</v>
          </cell>
          <cell r="P65"/>
          <cell r="Q65"/>
          <cell r="R65" t="e">
            <v>#REF!</v>
          </cell>
          <cell r="S65">
            <v>8</v>
          </cell>
          <cell r="T65">
            <v>8</v>
          </cell>
          <cell r="U65">
            <v>8</v>
          </cell>
          <cell r="V65">
            <v>5</v>
          </cell>
          <cell r="W65">
            <v>10</v>
          </cell>
          <cell r="X65">
            <v>20</v>
          </cell>
          <cell r="Y65">
            <v>19</v>
          </cell>
          <cell r="Z65">
            <v>14</v>
          </cell>
          <cell r="AA65">
            <v>14</v>
          </cell>
          <cell r="AB65">
            <v>23</v>
          </cell>
          <cell r="AC65">
            <v>8</v>
          </cell>
          <cell r="AD65">
            <v>25</v>
          </cell>
          <cell r="AE65">
            <v>31</v>
          </cell>
          <cell r="AF65">
            <v>35</v>
          </cell>
          <cell r="AG65">
            <v>21</v>
          </cell>
          <cell r="AH65">
            <v>33</v>
          </cell>
          <cell r="AI65">
            <v>18</v>
          </cell>
          <cell r="AJ65">
            <v>9</v>
          </cell>
          <cell r="AK65">
            <v>10</v>
          </cell>
          <cell r="AL65">
            <v>10</v>
          </cell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</row>
        <row r="66">
          <cell r="B66" t="str">
            <v>Jun 2022 (Ranking out of 39 banks)</v>
          </cell>
          <cell r="C66">
            <v>7</v>
          </cell>
          <cell r="D66">
            <v>8</v>
          </cell>
          <cell r="E66">
            <v>9</v>
          </cell>
          <cell r="F66">
            <v>5</v>
          </cell>
          <cell r="G66">
            <v>6</v>
          </cell>
          <cell r="H66">
            <v>5</v>
          </cell>
          <cell r="I66">
            <v>9</v>
          </cell>
          <cell r="J66">
            <v>9</v>
          </cell>
          <cell r="K66">
            <v>8</v>
          </cell>
          <cell r="L66" t="e">
            <v>#REF!</v>
          </cell>
          <cell r="M66"/>
          <cell r="N66"/>
          <cell r="O66"/>
          <cell r="P66">
            <v>7</v>
          </cell>
          <cell r="Q66"/>
          <cell r="R66" t="e">
            <v>#REF!</v>
          </cell>
          <cell r="S66">
            <v>7</v>
          </cell>
          <cell r="T66">
            <v>8</v>
          </cell>
          <cell r="U66">
            <v>9</v>
          </cell>
          <cell r="V66">
            <v>5</v>
          </cell>
          <cell r="W66">
            <v>8</v>
          </cell>
          <cell r="X66">
            <v>17</v>
          </cell>
          <cell r="Y66">
            <v>18</v>
          </cell>
          <cell r="Z66">
            <v>13</v>
          </cell>
          <cell r="AA66">
            <v>12</v>
          </cell>
          <cell r="AB66">
            <v>26</v>
          </cell>
          <cell r="AC66">
            <v>7</v>
          </cell>
          <cell r="AD66">
            <v>25</v>
          </cell>
          <cell r="AE66">
            <v>33</v>
          </cell>
          <cell r="AF66">
            <v>33</v>
          </cell>
          <cell r="AG66">
            <v>21</v>
          </cell>
          <cell r="AH66">
            <v>31</v>
          </cell>
          <cell r="AI66">
            <v>19</v>
          </cell>
          <cell r="AJ66">
            <v>9</v>
          </cell>
          <cell r="AK66">
            <v>5</v>
          </cell>
          <cell r="AL66">
            <v>8</v>
          </cell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</row>
        <row r="67">
          <cell r="B67" t="str">
            <v>Mar 2022 (Ranking out of 39 banks)</v>
          </cell>
          <cell r="C67">
            <v>7</v>
          </cell>
          <cell r="D67">
            <v>4.1184820000000002</v>
          </cell>
          <cell r="E67">
            <v>9</v>
          </cell>
          <cell r="F67">
            <v>4</v>
          </cell>
          <cell r="G67">
            <v>4</v>
          </cell>
          <cell r="H67">
            <v>3</v>
          </cell>
          <cell r="I67">
            <v>8.271096</v>
          </cell>
          <cell r="J67">
            <v>8</v>
          </cell>
          <cell r="K67">
            <v>8</v>
          </cell>
          <cell r="L67" t="e">
            <v>#REF!</v>
          </cell>
          <cell r="M67"/>
          <cell r="N67"/>
          <cell r="O67"/>
          <cell r="P67"/>
          <cell r="Q67">
            <v>7</v>
          </cell>
          <cell r="R67" t="e">
            <v>#REF!</v>
          </cell>
          <cell r="S67">
            <v>7</v>
          </cell>
          <cell r="T67">
            <v>8</v>
          </cell>
          <cell r="U67">
            <v>9</v>
          </cell>
          <cell r="V67">
            <v>5</v>
          </cell>
          <cell r="W67">
            <v>11</v>
          </cell>
          <cell r="X67">
            <v>28</v>
          </cell>
          <cell r="Y67">
            <v>25</v>
          </cell>
          <cell r="Z67">
            <v>13</v>
          </cell>
          <cell r="AA67">
            <v>12</v>
          </cell>
          <cell r="AB67">
            <v>24</v>
          </cell>
          <cell r="AC67">
            <v>12</v>
          </cell>
          <cell r="AD67">
            <v>13</v>
          </cell>
          <cell r="AE67">
            <v>34</v>
          </cell>
          <cell r="AF67">
            <v>35</v>
          </cell>
          <cell r="AG67">
            <v>19</v>
          </cell>
          <cell r="AH67">
            <v>33</v>
          </cell>
          <cell r="AI67">
            <v>19</v>
          </cell>
          <cell r="AJ67">
            <v>9</v>
          </cell>
          <cell r="AK67">
            <v>7</v>
          </cell>
          <cell r="AL67">
            <v>9</v>
          </cell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</row>
        <row r="69">
          <cell r="L69"/>
          <cell r="M69"/>
          <cell r="N69"/>
          <cell r="O69"/>
          <cell r="P69"/>
          <cell r="Q69"/>
          <cell r="R69"/>
          <cell r="S69"/>
        </row>
        <row r="70">
          <cell r="F70"/>
          <cell r="L70"/>
          <cell r="M70"/>
          <cell r="N70"/>
          <cell r="O70"/>
          <cell r="P70"/>
          <cell r="Q70"/>
          <cell r="R70"/>
          <cell r="S70"/>
        </row>
        <row r="71">
          <cell r="L71"/>
          <cell r="M71"/>
          <cell r="N71"/>
          <cell r="O71"/>
          <cell r="P71"/>
          <cell r="Q71"/>
          <cell r="R71"/>
          <cell r="S71"/>
        </row>
        <row r="72">
          <cell r="L72"/>
          <cell r="M72"/>
          <cell r="N72"/>
          <cell r="O72"/>
          <cell r="P72"/>
          <cell r="Q72"/>
          <cell r="R72"/>
          <cell r="S72"/>
        </row>
        <row r="73">
          <cell r="L73"/>
          <cell r="M73"/>
          <cell r="N73"/>
          <cell r="O73"/>
          <cell r="P73"/>
          <cell r="Q73"/>
          <cell r="R73"/>
          <cell r="S73"/>
        </row>
        <row r="74">
          <cell r="L74"/>
          <cell r="M74"/>
          <cell r="N74"/>
          <cell r="O74"/>
          <cell r="P74"/>
          <cell r="Q74"/>
          <cell r="R74"/>
          <cell r="S74"/>
        </row>
        <row r="75">
          <cell r="L75"/>
          <cell r="M75"/>
          <cell r="N75"/>
          <cell r="O75"/>
          <cell r="P75"/>
          <cell r="Q75"/>
          <cell r="R75"/>
          <cell r="S75"/>
        </row>
        <row r="76">
          <cell r="L76"/>
          <cell r="M76"/>
          <cell r="N76"/>
          <cell r="O76"/>
          <cell r="P76"/>
          <cell r="Q76"/>
          <cell r="R76"/>
          <cell r="S76"/>
        </row>
        <row r="77">
          <cell r="L77"/>
          <cell r="M77"/>
          <cell r="N77"/>
          <cell r="O77"/>
          <cell r="P77"/>
          <cell r="Q77"/>
          <cell r="R77"/>
          <cell r="S77"/>
        </row>
        <row r="78">
          <cell r="L78"/>
          <cell r="M78"/>
          <cell r="N78"/>
          <cell r="O78"/>
          <cell r="P78"/>
          <cell r="Q78"/>
          <cell r="R78"/>
          <cell r="S78"/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Jun_23"/>
      <sheetName val="ind"/>
      <sheetName val="Industry"/>
      <sheetName val="Indu"/>
      <sheetName val="peer_summary"/>
    </sheetNames>
    <sheetDataSet>
      <sheetData sheetId="0">
        <row r="1">
          <cell r="B1" t="str">
            <v>DIAMOND TRUST BANK KENYA LIMITED</v>
          </cell>
          <cell r="C1" t="str">
            <v>Figures in KShs billions, except where otherwise indicated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 t="str">
            <v>Figures in KShs billions, except where otherwise indicated</v>
          </cell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</row>
        <row r="2">
          <cell r="B2" t="str">
            <v>Kenya Banking Industry analysis as at 30 Jun 2023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 t="str">
            <v>Market share on:</v>
          </cell>
          <cell r="S3"/>
          <cell r="T3"/>
          <cell r="U3"/>
          <cell r="V3"/>
          <cell r="W3" t="str">
            <v>Key ratios as at 30 June 2023</v>
          </cell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 t="str">
            <v>Market share on off balance sheet items:</v>
          </cell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 t="str">
            <v>ok</v>
          </cell>
          <cell r="BW3" t="str">
            <v>ok</v>
          </cell>
          <cell r="BX3" t="str">
            <v>ok</v>
          </cell>
          <cell r="BY3"/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 t="str">
            <v>ok</v>
          </cell>
          <cell r="DH3" t="str">
            <v>ok</v>
          </cell>
          <cell r="DJ3"/>
          <cell r="DK3"/>
          <cell r="DL3"/>
          <cell r="DM3" t="str">
            <v>ok</v>
          </cell>
          <cell r="DN3" t="str">
            <v>ok</v>
          </cell>
          <cell r="DO3"/>
          <cell r="DP3"/>
          <cell r="DQ3" t="str">
            <v>ok</v>
          </cell>
          <cell r="DR3" t="str">
            <v>ok</v>
          </cell>
          <cell r="DS3" t="str">
            <v>ok</v>
          </cell>
          <cell r="DT3" t="str">
            <v>ok</v>
          </cell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</v>
          </cell>
          <cell r="L4"/>
          <cell r="M4" t="str">
            <v>Jun- 23</v>
          </cell>
          <cell r="N4" t="str">
            <v>Mar- 23</v>
          </cell>
          <cell r="O4" t="str">
            <v>Dec- 22</v>
          </cell>
          <cell r="P4" t="str">
            <v>Sep- 22</v>
          </cell>
          <cell r="Q4" t="str">
            <v>Jun- 22</v>
          </cell>
          <cell r="R4" t="str">
            <v>Assets</v>
          </cell>
          <cell r="S4" t="str">
            <v xml:space="preserve"> Advances</v>
          </cell>
          <cell r="T4" t="str">
            <v>Deposits</v>
          </cell>
          <cell r="U4" t="str">
            <v>Equity</v>
          </cell>
          <cell r="V4" t="str">
            <v xml:space="preserve">PBT </v>
          </cell>
          <cell r="W4" t="str">
            <v>Annualised ROE</v>
          </cell>
          <cell r="X4" t="str">
            <v>Annualised ROA</v>
          </cell>
          <cell r="Y4" t="str">
            <v>Total capital/ TRWA</v>
          </cell>
          <cell r="Z4" t="str">
            <v>Core capital/ TRWA</v>
          </cell>
          <cell r="AA4" t="str">
            <v>Fee income/Total income</v>
          </cell>
          <cell r="AB4" t="str">
            <v>Cost
/Income</v>
          </cell>
          <cell r="AC4" t="str">
            <v>NPA ratio</v>
          </cell>
          <cell r="AD4" t="str">
            <v>Coverarge ratio (Specific provision/NPL)</v>
          </cell>
          <cell r="AE4" t="str">
            <v>Yield on Loans</v>
          </cell>
          <cell r="AF4" t="str">
            <v>Cost of customer deposits</v>
          </cell>
          <cell r="AG4" t="str">
            <v>Spread</v>
          </cell>
          <cell r="AH4" t="str">
            <v>Advances to Deposits ratio</v>
          </cell>
          <cell r="AI4" t="str">
            <v>Letter of credit, guarantees, acceptances</v>
          </cell>
          <cell r="AJ4" t="str">
            <v>Forwards swaps &amp; options</v>
          </cell>
          <cell r="AK4" t="str">
            <v>Overall off balance sheet items</v>
          </cell>
          <cell r="AL4" t="str">
            <v>Total assets Jun 23</v>
          </cell>
          <cell r="AM4" t="str">
            <v>Total assets Mar 23</v>
          </cell>
          <cell r="AN4" t="str">
            <v>Total assets Dec 22</v>
          </cell>
          <cell r="AO4" t="str">
            <v>Total assets Sep 22</v>
          </cell>
          <cell r="AP4" t="str">
            <v>Total assets Jun 22</v>
          </cell>
          <cell r="AQ4" t="str">
            <v>Total assets Mar 22</v>
          </cell>
          <cell r="AR4" t="str">
            <v>Total assets Dec 21</v>
          </cell>
          <cell r="AS4" t="str">
            <v>Total assets Sep 21</v>
          </cell>
          <cell r="AT4" t="str">
            <v>Total assets Jun 21</v>
          </cell>
          <cell r="AU4" t="str">
            <v>Total assets Mar 21</v>
          </cell>
          <cell r="AV4" t="str">
            <v>Total assets Dec 20</v>
          </cell>
          <cell r="AW4" t="str">
            <v>Total assets Sep 20</v>
          </cell>
          <cell r="AX4" t="str">
            <v>Total assets Jun 20</v>
          </cell>
          <cell r="AY4" t="str">
            <v>Total assets Mar 20</v>
          </cell>
          <cell r="AZ4" t="str">
            <v>Total assets Dec 19</v>
          </cell>
          <cell r="BA4" t="str">
            <v>Total assets Sep 19</v>
          </cell>
          <cell r="BB4" t="str">
            <v>Total assets Jun 19</v>
          </cell>
          <cell r="BC4" t="str">
            <v>Total assets Mar 19</v>
          </cell>
          <cell r="BD4" t="str">
            <v>Total assets Dec 18</v>
          </cell>
          <cell r="BE4" t="str">
            <v>Total assets Sep 18</v>
          </cell>
          <cell r="BF4" t="str">
            <v>Total assets Jun 18</v>
          </cell>
          <cell r="BG4" t="str">
            <v>Total assets Mar 18</v>
          </cell>
          <cell r="BH4" t="str">
            <v>Total assets Dec 17</v>
          </cell>
          <cell r="BI4" t="str">
            <v>Total assets Sep 17</v>
          </cell>
          <cell r="BJ4" t="str">
            <v>Total assets Jun 17</v>
          </cell>
          <cell r="BK4" t="str">
            <v>Total assets Mar 17</v>
          </cell>
          <cell r="BL4" t="str">
            <v>Total assets Dec 16</v>
          </cell>
          <cell r="BM4" t="str">
            <v>Total assets Sep 16</v>
          </cell>
          <cell r="BN4" t="str">
            <v>Total assets Jun 16</v>
          </cell>
          <cell r="BO4" t="str">
            <v>Total assets Mar 16</v>
          </cell>
          <cell r="BP4" t="str">
            <v>Total assets Dec 15</v>
          </cell>
          <cell r="BQ4" t="str">
            <v>Total assets Sep 15</v>
          </cell>
          <cell r="BR4" t="str">
            <v>Total assets June 15</v>
          </cell>
          <cell r="BS4" t="str">
            <v>Total assets Mar 15</v>
          </cell>
          <cell r="BT4" t="str">
            <v>Total assets Dec 14</v>
          </cell>
          <cell r="BU4" t="str">
            <v>Total assets Sep 14</v>
          </cell>
          <cell r="BV4" t="str">
            <v>Total assets June 14</v>
          </cell>
          <cell r="BW4" t="str">
            <v>Total assets Mar 14</v>
          </cell>
          <cell r="BX4" t="str">
            <v>Total assets Dec 13</v>
          </cell>
          <cell r="BY4" t="str">
            <v>Total Equity Jun 23</v>
          </cell>
          <cell r="BZ4" t="str">
            <v>Total Equity Mar 23</v>
          </cell>
          <cell r="CA4" t="str">
            <v>Total Equity Dec 22</v>
          </cell>
          <cell r="CB4" t="str">
            <v>Total Equity Sep 22</v>
          </cell>
          <cell r="CC4" t="str">
            <v>Total Equity Jun 22</v>
          </cell>
          <cell r="CD4" t="str">
            <v>Total Equity Mar 22</v>
          </cell>
          <cell r="CE4" t="str">
            <v>Total Equity Dec 21</v>
          </cell>
          <cell r="CF4" t="str">
            <v>Total Equity Sep 21</v>
          </cell>
          <cell r="CG4" t="str">
            <v>Total Equity Jun 21</v>
          </cell>
          <cell r="CH4" t="str">
            <v>Total Equity Mar 21</v>
          </cell>
          <cell r="CI4" t="str">
            <v>Total Equity Dec 20</v>
          </cell>
          <cell r="CJ4" t="str">
            <v>Total Equity Sep 20</v>
          </cell>
          <cell r="CK4" t="str">
            <v>Total Equity Jun 20</v>
          </cell>
          <cell r="CL4" t="str">
            <v>Total Equity Mar 20</v>
          </cell>
          <cell r="CM4" t="str">
            <v>Total Equity Dec 19</v>
          </cell>
          <cell r="CN4" t="str">
            <v>Total Equity Sep 19</v>
          </cell>
          <cell r="CO4" t="str">
            <v>Total Equity Jun 19</v>
          </cell>
          <cell r="CP4" t="str">
            <v>Total Equity Mar 19</v>
          </cell>
          <cell r="CQ4" t="str">
            <v>Total Equity Dec 18</v>
          </cell>
          <cell r="CR4" t="str">
            <v>Total Equity Sep 18</v>
          </cell>
          <cell r="CS4" t="str">
            <v>Total Equity Jun 18</v>
          </cell>
          <cell r="CT4" t="str">
            <v>Total Equity Mar 18</v>
          </cell>
          <cell r="CU4" t="str">
            <v>Total Equity Dec 17</v>
          </cell>
          <cell r="CV4" t="str">
            <v>Total Equity Sep 17</v>
          </cell>
          <cell r="CW4" t="str">
            <v>Total Equity Jun 17</v>
          </cell>
          <cell r="CX4" t="str">
            <v>Total Equity Mar 17</v>
          </cell>
          <cell r="CY4" t="str">
            <v>Total Equity Dec 16</v>
          </cell>
          <cell r="CZ4" t="str">
            <v>Total Equity Sep 16</v>
          </cell>
          <cell r="DA4" t="str">
            <v>Total Equity Jun 16</v>
          </cell>
          <cell r="DB4" t="str">
            <v>Total Equity March 16</v>
          </cell>
          <cell r="DC4" t="str">
            <v>Total Equity December 15</v>
          </cell>
          <cell r="DD4" t="str">
            <v>Total Equity September 15</v>
          </cell>
          <cell r="DE4" t="str">
            <v>Total Equity June 15</v>
          </cell>
          <cell r="DF4" t="str">
            <v>Total Equity Mar 15</v>
          </cell>
          <cell r="DG4" t="str">
            <v>Total equity Dec 14</v>
          </cell>
          <cell r="DH4" t="str">
            <v>Total equity Sep 14</v>
          </cell>
          <cell r="DI4" t="str">
            <v>Total equity June 14</v>
          </cell>
          <cell r="DJ4" t="str">
            <v>Total equity Mar 14</v>
          </cell>
          <cell r="DK4" t="str">
            <v>Total equity Dec 13</v>
          </cell>
          <cell r="DL4"/>
          <cell r="DM4" t="str">
            <v>Fee income Jun 2023</v>
          </cell>
          <cell r="DN4" t="str">
            <v>Net Interest income Jun 2023</v>
          </cell>
          <cell r="DO4"/>
          <cell r="DP4" t="str">
            <v>Total operating income</v>
          </cell>
          <cell r="DQ4" t="str">
            <v>Total expenses Jun 2023</v>
          </cell>
          <cell r="DR4" t="str">
            <v>Specific Provision Jun 2023</v>
          </cell>
          <cell r="DS4" t="str">
            <v>Net non performing loans
Jun 2023</v>
          </cell>
          <cell r="DT4" t="str">
            <v>Total NPA</v>
          </cell>
          <cell r="DU4" t="str">
            <v>Profit after tax
Jun 2023</v>
          </cell>
          <cell r="DV4" t="str">
            <v>Advances - Jun 2023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 t="str">
            <v>CBK Min = 14.5%</v>
          </cell>
          <cell r="Z5" t="str">
            <v>CBK Min = 10.5%</v>
          </cell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</row>
        <row r="6">
          <cell r="B6" t="str">
            <v>Kenya Commercial Bank</v>
          </cell>
          <cell r="C6">
            <v>1181.659343</v>
          </cell>
          <cell r="D6">
            <v>667.98874000000001</v>
          </cell>
          <cell r="E6">
            <v>934.19754399999999</v>
          </cell>
          <cell r="F6">
            <v>94.079573999999994</v>
          </cell>
          <cell r="G6">
            <v>131.04084800000001</v>
          </cell>
          <cell r="H6">
            <v>130.75395499999999</v>
          </cell>
          <cell r="I6">
            <v>847.901929</v>
          </cell>
          <cell r="J6">
            <v>4.0016389999999999</v>
          </cell>
          <cell r="K6">
            <v>19.175149000000001</v>
          </cell>
          <cell r="L6"/>
          <cell r="M6">
            <v>0.16423651284148194</v>
          </cell>
          <cell r="N6">
            <v>0.14497289837675106</v>
          </cell>
          <cell r="O6">
            <v>0.14508944695757497</v>
          </cell>
          <cell r="P6">
            <v>0.15212194170026438</v>
          </cell>
          <cell r="Q6">
            <v>0.14812595434352188</v>
          </cell>
          <cell r="R6">
            <v>0.16779377503960877</v>
          </cell>
          <cell r="S6">
            <v>0.1868961122893546</v>
          </cell>
          <cell r="T6">
            <v>0.18639996240385479</v>
          </cell>
          <cell r="U6">
            <v>0.1385158010809823</v>
          </cell>
          <cell r="V6">
            <v>0.15725593244728006</v>
          </cell>
          <cell r="W6">
            <v>0.21928556749289951</v>
          </cell>
          <cell r="X6">
            <v>2.5885154986569459E-2</v>
          </cell>
          <cell r="Y6">
            <v>0.15454717523115816</v>
          </cell>
          <cell r="Z6">
            <v>0.11095572587145275</v>
          </cell>
          <cell r="AA6">
            <v>0.3657334140431151</v>
          </cell>
          <cell r="AB6">
            <v>0.39693791013626545</v>
          </cell>
          <cell r="AC6">
            <v>0.17303773953013921</v>
          </cell>
          <cell r="AD6">
            <v>0.52470671298086902</v>
          </cell>
          <cell r="AE6">
            <v>9.9714222987487625E-2</v>
          </cell>
          <cell r="AF6">
            <v>3.0147659023564803E-2</v>
          </cell>
          <cell r="AG6">
            <v>6.9566563963922828E-2</v>
          </cell>
          <cell r="AH6">
            <v>0.71504013716396586</v>
          </cell>
          <cell r="AI6">
            <v>0.33609396583116635</v>
          </cell>
          <cell r="AJ6">
            <v>1.7782310403157284E-2</v>
          </cell>
          <cell r="AK6">
            <v>0.22542981994549033</v>
          </cell>
          <cell r="AL6">
            <v>1181659343</v>
          </cell>
          <cell r="AM6">
            <v>995543882</v>
          </cell>
          <cell r="AN6">
            <v>971352761</v>
          </cell>
          <cell r="AO6">
            <v>939598625</v>
          </cell>
          <cell r="AP6">
            <v>887840368</v>
          </cell>
          <cell r="AQ6">
            <v>858479952</v>
          </cell>
          <cell r="AR6">
            <v>826394924</v>
          </cell>
          <cell r="AS6">
            <v>818813291</v>
          </cell>
          <cell r="AT6">
            <v>779882254</v>
          </cell>
          <cell r="AU6">
            <v>744461528</v>
          </cell>
          <cell r="AV6">
            <v>758345431</v>
          </cell>
          <cell r="AW6">
            <v>739376221</v>
          </cell>
          <cell r="AX6">
            <v>730292814</v>
          </cell>
          <cell r="AY6">
            <v>728913837</v>
          </cell>
          <cell r="AZ6">
            <v>674301720</v>
          </cell>
          <cell r="BA6">
            <v>667693686</v>
          </cell>
          <cell r="BB6">
            <v>653058422</v>
          </cell>
          <cell r="BC6">
            <v>635446081</v>
          </cell>
          <cell r="BD6">
            <v>621722876</v>
          </cell>
          <cell r="BE6">
            <v>594008882</v>
          </cell>
          <cell r="BF6">
            <v>582710853</v>
          </cell>
          <cell r="BG6">
            <v>560903987</v>
          </cell>
          <cell r="BH6">
            <v>555630311</v>
          </cell>
          <cell r="BI6">
            <v>551343268</v>
          </cell>
          <cell r="BJ6">
            <v>539972430</v>
          </cell>
          <cell r="BK6">
            <v>520535661</v>
          </cell>
          <cell r="BL6">
            <v>504775429</v>
          </cell>
          <cell r="BM6">
            <v>480228078</v>
          </cell>
          <cell r="BN6">
            <v>468119269</v>
          </cell>
          <cell r="BO6">
            <v>467040289</v>
          </cell>
          <cell r="BP6">
            <v>467741173</v>
          </cell>
          <cell r="BQ6">
            <v>454775641</v>
          </cell>
          <cell r="BR6">
            <v>428373929</v>
          </cell>
          <cell r="BS6">
            <v>392112176</v>
          </cell>
          <cell r="BT6">
            <v>376969401</v>
          </cell>
          <cell r="BU6">
            <v>354654696</v>
          </cell>
          <cell r="BV6">
            <v>357832852</v>
          </cell>
          <cell r="BW6">
            <v>344881270</v>
          </cell>
          <cell r="BX6">
            <v>323312544</v>
          </cell>
          <cell r="BY6">
            <v>130753955</v>
          </cell>
          <cell r="BZ6">
            <v>124609502</v>
          </cell>
          <cell r="CA6">
            <v>123394335</v>
          </cell>
          <cell r="CB6">
            <v>142196574</v>
          </cell>
          <cell r="CC6">
            <v>133185552</v>
          </cell>
          <cell r="CD6">
            <v>125794631</v>
          </cell>
          <cell r="CE6">
            <v>123823465</v>
          </cell>
          <cell r="CF6">
            <v>123352469</v>
          </cell>
          <cell r="CG6">
            <v>115200527</v>
          </cell>
          <cell r="CH6">
            <v>106850003</v>
          </cell>
          <cell r="CI6">
            <v>111270544</v>
          </cell>
          <cell r="CJ6">
            <v>104134722</v>
          </cell>
          <cell r="CK6">
            <v>101108298</v>
          </cell>
          <cell r="CL6">
            <v>98172727</v>
          </cell>
          <cell r="CM6">
            <v>92607634</v>
          </cell>
          <cell r="CN6">
            <v>103799988</v>
          </cell>
          <cell r="CO6">
            <v>100669405</v>
          </cell>
          <cell r="CP6">
            <v>102602551</v>
          </cell>
          <cell r="CQ6">
            <v>97788946</v>
          </cell>
          <cell r="CR6">
            <v>86547811</v>
          </cell>
          <cell r="CS6">
            <v>83188923</v>
          </cell>
          <cell r="CT6">
            <v>77025627</v>
          </cell>
          <cell r="CU6">
            <v>88990915</v>
          </cell>
          <cell r="CV6">
            <v>87543545</v>
          </cell>
          <cell r="CW6">
            <v>82387611</v>
          </cell>
          <cell r="CX6">
            <v>76498794</v>
          </cell>
          <cell r="CY6">
            <v>80989888</v>
          </cell>
          <cell r="CZ6">
            <v>79112934</v>
          </cell>
          <cell r="DA6">
            <v>71821971</v>
          </cell>
          <cell r="DB6">
            <v>65237685</v>
          </cell>
          <cell r="DC6">
            <v>80885958</v>
          </cell>
          <cell r="DD6">
            <v>75806174</v>
          </cell>
          <cell r="DE6">
            <v>73434331</v>
          </cell>
          <cell r="DF6">
            <v>75829560</v>
          </cell>
          <cell r="DG6">
            <v>72167339</v>
          </cell>
          <cell r="DH6">
            <v>72167339</v>
          </cell>
          <cell r="DI6">
            <v>68163363</v>
          </cell>
          <cell r="DJ6">
            <v>65596612</v>
          </cell>
          <cell r="DK6">
            <v>62390636</v>
          </cell>
          <cell r="DL6"/>
          <cell r="DM6">
            <v>16446795</v>
          </cell>
          <cell r="DN6">
            <v>28522558</v>
          </cell>
          <cell r="DO6"/>
          <cell r="DP6">
            <v>44969353</v>
          </cell>
          <cell r="DQ6">
            <v>17850041</v>
          </cell>
          <cell r="DR6">
            <v>66705913</v>
          </cell>
          <cell r="DS6">
            <v>60423989</v>
          </cell>
          <cell r="DT6">
            <v>127129902</v>
          </cell>
          <cell r="DU6">
            <v>13932763</v>
          </cell>
          <cell r="DV6">
            <v>667988740</v>
          </cell>
        </row>
        <row r="7">
          <cell r="B7" t="str">
            <v>Equity Bank</v>
          </cell>
          <cell r="C7">
            <v>972.93344500000001</v>
          </cell>
          <cell r="D7">
            <v>459.42099999999999</v>
          </cell>
          <cell r="E7">
            <v>565.19561999999996</v>
          </cell>
          <cell r="F7">
            <v>128.674632</v>
          </cell>
          <cell r="G7">
            <v>168.29109</v>
          </cell>
          <cell r="H7">
            <v>106.048896</v>
          </cell>
          <cell r="I7">
            <v>848.55389200000002</v>
          </cell>
          <cell r="J7">
            <v>2.8353290000000002</v>
          </cell>
          <cell r="K7">
            <v>20.254794</v>
          </cell>
          <cell r="L7"/>
          <cell r="M7">
            <v>0.12109080496432401</v>
          </cell>
          <cell r="N7">
            <v>0.11775835315190486</v>
          </cell>
          <cell r="O7">
            <v>0.11881134600705828</v>
          </cell>
          <cell r="P7">
            <v>0.11837412642990669</v>
          </cell>
          <cell r="Q7">
            <v>0.1196569799915172</v>
          </cell>
          <cell r="R7">
            <v>0.13815502459818621</v>
          </cell>
          <cell r="S7">
            <v>0.1285410870909105</v>
          </cell>
          <cell r="T7">
            <v>0.11277319555747342</v>
          </cell>
          <cell r="U7">
            <v>0.1123441947373124</v>
          </cell>
          <cell r="V7">
            <v>0.16611013124318219</v>
          </cell>
          <cell r="W7">
            <v>0.30644415869516278</v>
          </cell>
          <cell r="X7">
            <v>3.3415423137713354E-2</v>
          </cell>
          <cell r="Y7">
            <v>0.1983269319563736</v>
          </cell>
          <cell r="Z7">
            <v>0.15163990550643777</v>
          </cell>
          <cell r="AA7">
            <v>0.37221490463515228</v>
          </cell>
          <cell r="AB7">
            <v>0.46380864994123755</v>
          </cell>
          <cell r="AC7">
            <v>0.10733472013010664</v>
          </cell>
          <cell r="AD7">
            <v>0.44873487912517018</v>
          </cell>
          <cell r="AE7">
            <v>0.11799159150064938</v>
          </cell>
          <cell r="AF7">
            <v>4.1174522935662407E-2</v>
          </cell>
          <cell r="AG7">
            <v>7.6817068564986962E-2</v>
          </cell>
          <cell r="AH7">
            <v>0.81285307908083226</v>
          </cell>
          <cell r="AI7">
            <v>0.13226773769277966</v>
          </cell>
          <cell r="AJ7">
            <v>4.8897740335888749E-2</v>
          </cell>
          <cell r="AK7">
            <v>0.10263866261356841</v>
          </cell>
          <cell r="AL7">
            <v>972933445</v>
          </cell>
          <cell r="AM7">
            <v>903308779</v>
          </cell>
          <cell r="AN7">
            <v>894011760</v>
          </cell>
          <cell r="AO7">
            <v>877793921</v>
          </cell>
          <cell r="AP7">
            <v>865752093</v>
          </cell>
          <cell r="AQ7">
            <v>841956762</v>
          </cell>
          <cell r="AR7">
            <v>877414892</v>
          </cell>
          <cell r="AS7">
            <v>800267712</v>
          </cell>
          <cell r="AT7">
            <v>774729987</v>
          </cell>
          <cell r="AU7">
            <v>717976633</v>
          </cell>
          <cell r="AV7">
            <v>667649767</v>
          </cell>
          <cell r="AW7">
            <v>598932121</v>
          </cell>
          <cell r="AX7">
            <v>562011143</v>
          </cell>
          <cell r="AY7">
            <v>530686258</v>
          </cell>
          <cell r="AZ7">
            <v>507525237</v>
          </cell>
          <cell r="BA7">
            <v>511829030</v>
          </cell>
          <cell r="BB7">
            <v>482709421</v>
          </cell>
          <cell r="BC7">
            <v>465244098</v>
          </cell>
          <cell r="BD7">
            <v>438508784</v>
          </cell>
          <cell r="BE7">
            <v>424255993</v>
          </cell>
          <cell r="BF7">
            <v>410372609</v>
          </cell>
          <cell r="BG7">
            <v>402181727</v>
          </cell>
          <cell r="BH7">
            <v>406402486</v>
          </cell>
          <cell r="BI7">
            <v>405535402</v>
          </cell>
          <cell r="BJ7">
            <v>399529870</v>
          </cell>
          <cell r="BK7">
            <v>393863646</v>
          </cell>
          <cell r="BL7">
            <v>379748996</v>
          </cell>
          <cell r="BM7">
            <v>380264086</v>
          </cell>
          <cell r="BN7">
            <v>360468890</v>
          </cell>
          <cell r="BO7">
            <v>347559904</v>
          </cell>
          <cell r="BP7">
            <v>341329318</v>
          </cell>
          <cell r="BQ7">
            <v>321146247</v>
          </cell>
          <cell r="BR7">
            <v>318183426</v>
          </cell>
          <cell r="BS7">
            <v>300888650</v>
          </cell>
          <cell r="BT7">
            <v>276115727</v>
          </cell>
          <cell r="BU7">
            <v>284368025</v>
          </cell>
          <cell r="BV7">
            <v>260214926</v>
          </cell>
          <cell r="BW7">
            <v>255340466</v>
          </cell>
          <cell r="BX7">
            <v>238194354</v>
          </cell>
          <cell r="BY7">
            <v>106048896</v>
          </cell>
          <cell r="BZ7">
            <v>97430969</v>
          </cell>
          <cell r="CA7">
            <v>97527391</v>
          </cell>
          <cell r="CB7">
            <v>93325406</v>
          </cell>
          <cell r="CC7">
            <v>91001361</v>
          </cell>
          <cell r="CD7">
            <v>103479191</v>
          </cell>
          <cell r="CE7">
            <v>106399621</v>
          </cell>
          <cell r="CF7">
            <v>104431163</v>
          </cell>
          <cell r="CG7">
            <v>98702087</v>
          </cell>
          <cell r="CH7">
            <v>86409081</v>
          </cell>
          <cell r="CI7">
            <v>86697420</v>
          </cell>
          <cell r="CJ7">
            <v>83817450</v>
          </cell>
          <cell r="CK7">
            <v>78177301</v>
          </cell>
          <cell r="CL7">
            <v>72628489</v>
          </cell>
          <cell r="CM7">
            <v>69914370</v>
          </cell>
          <cell r="CN7">
            <v>78491773</v>
          </cell>
          <cell r="CO7">
            <v>73643524</v>
          </cell>
          <cell r="CP7">
            <v>67538874</v>
          </cell>
          <cell r="CQ7">
            <v>60586569</v>
          </cell>
          <cell r="CR7">
            <v>66014329</v>
          </cell>
          <cell r="CS7">
            <v>62231112</v>
          </cell>
          <cell r="CT7">
            <v>58528396</v>
          </cell>
          <cell r="CU7">
            <v>61906391</v>
          </cell>
          <cell r="CV7">
            <v>66313250</v>
          </cell>
          <cell r="CW7">
            <v>61659481</v>
          </cell>
          <cell r="CX7">
            <v>56267047</v>
          </cell>
          <cell r="CY7">
            <v>52341039</v>
          </cell>
          <cell r="CZ7">
            <v>59898173</v>
          </cell>
          <cell r="DA7">
            <v>54059428</v>
          </cell>
          <cell r="DB7">
            <v>52125975</v>
          </cell>
          <cell r="DC7">
            <v>47439613</v>
          </cell>
          <cell r="DD7">
            <v>50167760</v>
          </cell>
          <cell r="DE7">
            <v>47666080</v>
          </cell>
          <cell r="DF7">
            <v>44265113</v>
          </cell>
          <cell r="DG7">
            <v>39733344</v>
          </cell>
          <cell r="DH7">
            <v>39733344</v>
          </cell>
          <cell r="DI7">
            <v>55681804</v>
          </cell>
          <cell r="DJ7">
            <v>48809621</v>
          </cell>
          <cell r="DK7">
            <v>50686922</v>
          </cell>
          <cell r="DL7"/>
          <cell r="DM7">
            <v>16570664</v>
          </cell>
          <cell r="DN7">
            <v>27948413</v>
          </cell>
          <cell r="DO7"/>
          <cell r="DP7">
            <v>44519077</v>
          </cell>
          <cell r="DQ7">
            <v>20648333</v>
          </cell>
          <cell r="DR7">
            <v>23247655</v>
          </cell>
          <cell r="DS7">
            <v>28559450</v>
          </cell>
          <cell r="DT7">
            <v>51807105</v>
          </cell>
          <cell r="DU7">
            <v>15596191</v>
          </cell>
          <cell r="DV7">
            <v>459421000</v>
          </cell>
        </row>
        <row r="8">
          <cell r="B8" t="str">
            <v>Co-operative Bank of Kenya</v>
          </cell>
          <cell r="C8">
            <v>617.09107900000004</v>
          </cell>
          <cell r="D8">
            <v>354.31747200000001</v>
          </cell>
          <cell r="E8">
            <v>447.65321299999999</v>
          </cell>
          <cell r="F8">
            <v>94.202532000000005</v>
          </cell>
          <cell r="G8">
            <v>118.107861</v>
          </cell>
          <cell r="H8">
            <v>100.827735</v>
          </cell>
          <cell r="I8">
            <v>570.75492899999995</v>
          </cell>
          <cell r="J8">
            <v>1.585518</v>
          </cell>
          <cell r="K8">
            <v>15.125220000000001</v>
          </cell>
          <cell r="L8"/>
          <cell r="M8">
            <v>9.4586359630893957E-2</v>
          </cell>
          <cell r="N8">
            <v>9.4957996201315481E-2</v>
          </cell>
          <cell r="O8">
            <v>9.5461766586625169E-2</v>
          </cell>
          <cell r="P8">
            <v>9.6568729701350456E-2</v>
          </cell>
          <cell r="Q8">
            <v>9.545290146356554E-2</v>
          </cell>
          <cell r="R8">
            <v>8.7625966233041017E-2</v>
          </cell>
          <cell r="S8">
            <v>9.9134242940969716E-2</v>
          </cell>
          <cell r="T8">
            <v>8.9320018671730519E-2</v>
          </cell>
          <cell r="U8">
            <v>0.10681309398791035</v>
          </cell>
          <cell r="V8">
            <v>0.12404235161720252</v>
          </cell>
          <cell r="W8">
            <v>0.2165418007428889</v>
          </cell>
          <cell r="X8">
            <v>3.7111177820167034E-2</v>
          </cell>
          <cell r="Y8">
            <v>0.20693270438668435</v>
          </cell>
          <cell r="Z8">
            <v>0.16504900301964806</v>
          </cell>
          <cell r="AA8">
            <v>0.38195865049620109</v>
          </cell>
          <cell r="AB8">
            <v>0.44204414821663301</v>
          </cell>
          <cell r="AC8">
            <v>0.12565778912695708</v>
          </cell>
          <cell r="AD8">
            <v>0.56340011114701738</v>
          </cell>
          <cell r="AE8">
            <v>0.11909780534992018</v>
          </cell>
          <cell r="AF8">
            <v>3.7026989289613947E-2</v>
          </cell>
          <cell r="AG8">
            <v>8.2070816060306223E-2</v>
          </cell>
          <cell r="AH8">
            <v>0.79149989704195423</v>
          </cell>
          <cell r="AI8">
            <v>3.5767152872473895E-2</v>
          </cell>
          <cell r="AJ8">
            <v>9.8878508364337002E-3</v>
          </cell>
          <cell r="AK8">
            <v>2.6646940383795975E-2</v>
          </cell>
          <cell r="AL8">
            <v>617091079</v>
          </cell>
          <cell r="AM8">
            <v>585926405</v>
          </cell>
          <cell r="AN8">
            <v>562082490</v>
          </cell>
          <cell r="AO8">
            <v>580020650</v>
          </cell>
          <cell r="AP8">
            <v>563507219</v>
          </cell>
          <cell r="AQ8">
            <v>557429201</v>
          </cell>
          <cell r="AR8">
            <v>540386740</v>
          </cell>
          <cell r="AS8">
            <v>555556211</v>
          </cell>
          <cell r="AT8">
            <v>535319552</v>
          </cell>
          <cell r="AU8">
            <v>512517039</v>
          </cell>
          <cell r="AV8">
            <v>496822948</v>
          </cell>
          <cell r="AW8">
            <v>502660349</v>
          </cell>
          <cell r="AX8">
            <v>505539914</v>
          </cell>
          <cell r="AY8">
            <v>462827626</v>
          </cell>
          <cell r="AZ8">
            <v>449616472</v>
          </cell>
          <cell r="BA8">
            <v>434408831</v>
          </cell>
          <cell r="BB8">
            <v>423857656</v>
          </cell>
          <cell r="BC8">
            <v>419998477</v>
          </cell>
          <cell r="BD8">
            <v>408303625</v>
          </cell>
          <cell r="BE8">
            <v>398614957</v>
          </cell>
          <cell r="BF8">
            <v>393427494</v>
          </cell>
          <cell r="BG8">
            <v>393425978</v>
          </cell>
          <cell r="BH8">
            <v>382829640</v>
          </cell>
          <cell r="BI8">
            <v>384464971</v>
          </cell>
          <cell r="BJ8">
            <v>380086859</v>
          </cell>
          <cell r="BK8">
            <v>376018201</v>
          </cell>
          <cell r="BL8">
            <v>349997760</v>
          </cell>
          <cell r="BM8">
            <v>351917807</v>
          </cell>
          <cell r="BN8">
            <v>360041467</v>
          </cell>
          <cell r="BO8">
            <v>348354889</v>
          </cell>
          <cell r="BP8">
            <v>339549808</v>
          </cell>
          <cell r="BQ8">
            <v>323948110</v>
          </cell>
          <cell r="BR8">
            <v>318998960</v>
          </cell>
          <cell r="BS8">
            <v>304846787</v>
          </cell>
          <cell r="BT8">
            <v>282689098</v>
          </cell>
          <cell r="BU8">
            <v>266799109</v>
          </cell>
          <cell r="BV8">
            <v>263501814</v>
          </cell>
          <cell r="BW8">
            <v>244073622</v>
          </cell>
          <cell r="BX8">
            <v>228874484</v>
          </cell>
          <cell r="BY8">
            <v>100827735</v>
          </cell>
          <cell r="BZ8">
            <v>105490569</v>
          </cell>
          <cell r="CA8">
            <v>101260360</v>
          </cell>
          <cell r="CB8">
            <v>95180947</v>
          </cell>
          <cell r="CC8">
            <v>91387961</v>
          </cell>
          <cell r="CD8">
            <v>97358447</v>
          </cell>
          <cell r="CE8">
            <v>94919520</v>
          </cell>
          <cell r="CF8">
            <v>90104052</v>
          </cell>
          <cell r="CG8">
            <v>87440846</v>
          </cell>
          <cell r="CH8">
            <v>88939669</v>
          </cell>
          <cell r="CI8">
            <v>85597379</v>
          </cell>
          <cell r="CJ8">
            <v>81353444</v>
          </cell>
          <cell r="CK8">
            <v>78630706</v>
          </cell>
          <cell r="CL8">
            <v>80581126</v>
          </cell>
          <cell r="CM8">
            <v>77087985</v>
          </cell>
          <cell r="CN8">
            <v>73278006</v>
          </cell>
          <cell r="CO8">
            <v>70152002</v>
          </cell>
          <cell r="CP8">
            <v>72018398</v>
          </cell>
          <cell r="CQ8">
            <v>68319018</v>
          </cell>
          <cell r="CR8">
            <v>69435424</v>
          </cell>
          <cell r="CS8">
            <v>66750889</v>
          </cell>
          <cell r="CT8">
            <v>67013872</v>
          </cell>
          <cell r="CU8">
            <v>68227154</v>
          </cell>
          <cell r="CV8">
            <v>65944424</v>
          </cell>
          <cell r="CW8">
            <v>63402505</v>
          </cell>
          <cell r="CX8">
            <v>63072764</v>
          </cell>
          <cell r="CY8">
            <v>60054832</v>
          </cell>
          <cell r="CZ8">
            <v>58440502</v>
          </cell>
          <cell r="DA8">
            <v>57116947</v>
          </cell>
          <cell r="DB8">
            <v>54653300</v>
          </cell>
          <cell r="DC8">
            <v>49310775</v>
          </cell>
          <cell r="DD8">
            <v>47991534</v>
          </cell>
          <cell r="DE8">
            <v>54795678</v>
          </cell>
          <cell r="DF8">
            <v>46164334</v>
          </cell>
          <cell r="DG8">
            <v>42351119</v>
          </cell>
          <cell r="DH8">
            <v>42351119</v>
          </cell>
          <cell r="DI8">
            <v>40634476</v>
          </cell>
          <cell r="DJ8">
            <v>38883993</v>
          </cell>
          <cell r="DK8">
            <v>35652054</v>
          </cell>
          <cell r="DL8"/>
          <cell r="DM8">
            <v>12246859</v>
          </cell>
          <cell r="DN8">
            <v>19816452</v>
          </cell>
          <cell r="DO8"/>
          <cell r="DP8">
            <v>32063311</v>
          </cell>
          <cell r="DQ8">
            <v>14173399</v>
          </cell>
          <cell r="DR8">
            <v>26995269</v>
          </cell>
          <cell r="DS8">
            <v>20919647</v>
          </cell>
          <cell r="DT8">
            <v>47914916</v>
          </cell>
          <cell r="DU8">
            <v>10940130</v>
          </cell>
          <cell r="DV8">
            <v>354317472</v>
          </cell>
        </row>
        <row r="9">
          <cell r="B9" t="str">
            <v>NCBA</v>
          </cell>
          <cell r="C9">
            <v>591.491984</v>
          </cell>
          <cell r="D9">
            <v>257.97252900000001</v>
          </cell>
          <cell r="E9">
            <v>459.464879</v>
          </cell>
          <cell r="F9">
            <v>75.998051000000004</v>
          </cell>
          <cell r="G9">
            <v>75.998051000000004</v>
          </cell>
          <cell r="H9">
            <v>82.291073999999995</v>
          </cell>
          <cell r="I9">
            <v>431.172212</v>
          </cell>
          <cell r="J9">
            <v>3.9555880000000001</v>
          </cell>
          <cell r="K9">
            <v>10.604974</v>
          </cell>
          <cell r="L9"/>
          <cell r="M9">
            <v>8.7614594916871014E-2</v>
          </cell>
          <cell r="N9">
            <v>8.7759999129788324E-2</v>
          </cell>
          <cell r="O9">
            <v>9.1132283595589253E-2</v>
          </cell>
          <cell r="P9">
            <v>8.9120992453769823E-2</v>
          </cell>
          <cell r="Q9">
            <v>9.0133972117145078E-2</v>
          </cell>
          <cell r="R9">
            <v>8.3990934856957217E-2</v>
          </cell>
          <cell r="S9">
            <v>7.217795729244296E-2</v>
          </cell>
          <cell r="T9">
            <v>9.1676794401304579E-2</v>
          </cell>
          <cell r="U9">
            <v>8.7176055492351232E-2</v>
          </cell>
          <cell r="V9">
            <v>8.6971687935731887E-2</v>
          </cell>
          <cell r="W9">
            <v>0.20258224820599277</v>
          </cell>
          <cell r="X9">
            <v>2.8203586097048813E-2</v>
          </cell>
          <cell r="Y9">
            <v>0.17625915790695715</v>
          </cell>
          <cell r="Z9">
            <v>0.17625915790695715</v>
          </cell>
          <cell r="AA9">
            <v>0.42092354409569899</v>
          </cell>
          <cell r="AB9">
            <v>0.43378804218169803</v>
          </cell>
          <cell r="AC9">
            <v>0.10955284677395433</v>
          </cell>
          <cell r="AD9">
            <v>0.41966650293453639</v>
          </cell>
          <cell r="AE9">
            <v>0.11399918942039541</v>
          </cell>
          <cell r="AF9">
            <v>4.8129921394816345E-2</v>
          </cell>
          <cell r="AG9">
            <v>6.5869268025579075E-2</v>
          </cell>
          <cell r="AH9">
            <v>0.56146299922088283</v>
          </cell>
          <cell r="AI9">
            <v>5.8463546694185568E-2</v>
          </cell>
          <cell r="AJ9">
            <v>3.0889967749295859E-2</v>
          </cell>
          <cell r="AK9">
            <v>4.8449632156351244E-2</v>
          </cell>
          <cell r="AL9">
            <v>591491984</v>
          </cell>
          <cell r="AM9">
            <v>565339160</v>
          </cell>
          <cell r="AN9">
            <v>567278106</v>
          </cell>
          <cell r="AO9">
            <v>546015371</v>
          </cell>
          <cell r="AP9">
            <v>545090221</v>
          </cell>
          <cell r="AQ9">
            <v>532522640</v>
          </cell>
          <cell r="AR9">
            <v>546733550</v>
          </cell>
          <cell r="AS9">
            <v>520850293</v>
          </cell>
          <cell r="AT9">
            <v>500167097</v>
          </cell>
          <cell r="AU9">
            <v>503274085</v>
          </cell>
          <cell r="AV9">
            <v>491613725</v>
          </cell>
          <cell r="AW9">
            <v>484389225</v>
          </cell>
          <cell r="AX9">
            <v>480797719</v>
          </cell>
          <cell r="AY9">
            <v>477674950</v>
          </cell>
          <cell r="AZ9">
            <v>464890685</v>
          </cell>
          <cell r="BA9">
            <v>547750081</v>
          </cell>
          <cell r="BB9">
            <v>447029877</v>
          </cell>
          <cell r="BC9">
            <v>239013127</v>
          </cell>
          <cell r="BD9">
            <v>0</v>
          </cell>
          <cell r="BE9">
            <v>415348889</v>
          </cell>
          <cell r="BF9">
            <v>223448379</v>
          </cell>
          <cell r="BG9">
            <v>225544631</v>
          </cell>
          <cell r="BH9">
            <v>229525229</v>
          </cell>
          <cell r="BI9">
            <v>219009371</v>
          </cell>
          <cell r="BJ9">
            <v>216387023</v>
          </cell>
          <cell r="BK9">
            <v>202699639</v>
          </cell>
          <cell r="BL9">
            <v>210877927</v>
          </cell>
          <cell r="BM9">
            <v>211118198</v>
          </cell>
          <cell r="BN9">
            <v>206328561</v>
          </cell>
          <cell r="BO9">
            <v>195962086</v>
          </cell>
          <cell r="BP9">
            <v>198484270</v>
          </cell>
          <cell r="BQ9">
            <v>184466862</v>
          </cell>
          <cell r="BR9">
            <v>179346404</v>
          </cell>
          <cell r="BS9">
            <v>174983667</v>
          </cell>
          <cell r="BT9">
            <v>175808828</v>
          </cell>
          <cell r="BU9">
            <v>154710864</v>
          </cell>
          <cell r="BV9">
            <v>143801266</v>
          </cell>
          <cell r="BW9">
            <v>119783476</v>
          </cell>
          <cell r="BX9">
            <v>124881964</v>
          </cell>
          <cell r="BY9">
            <v>82291074</v>
          </cell>
          <cell r="BZ9">
            <v>79370436</v>
          </cell>
          <cell r="CA9">
            <v>79033387</v>
          </cell>
          <cell r="CB9">
            <v>79700816</v>
          </cell>
          <cell r="CC9">
            <v>78389276</v>
          </cell>
          <cell r="CD9">
            <v>74942826</v>
          </cell>
          <cell r="CE9">
            <v>78642779</v>
          </cell>
          <cell r="CF9">
            <v>75022216</v>
          </cell>
          <cell r="CG9">
            <v>74300657</v>
          </cell>
          <cell r="CH9">
            <v>71734186</v>
          </cell>
          <cell r="CI9">
            <v>72028375</v>
          </cell>
          <cell r="CJ9">
            <v>72553519</v>
          </cell>
          <cell r="CK9">
            <v>72166013</v>
          </cell>
          <cell r="CL9">
            <v>71092199</v>
          </cell>
          <cell r="CM9">
            <v>69416255</v>
          </cell>
          <cell r="CN9">
            <v>70001759</v>
          </cell>
          <cell r="CO9">
            <v>0</v>
          </cell>
          <cell r="CP9">
            <v>33468865</v>
          </cell>
          <cell r="CQ9">
            <v>0</v>
          </cell>
          <cell r="CR9">
            <v>32677307</v>
          </cell>
          <cell r="CS9">
            <v>31950763</v>
          </cell>
          <cell r="CT9">
            <v>31671237</v>
          </cell>
          <cell r="CU9">
            <v>31571015</v>
          </cell>
          <cell r="CV9">
            <v>29764854</v>
          </cell>
          <cell r="CW9">
            <v>28396850</v>
          </cell>
          <cell r="CX9">
            <v>28887284</v>
          </cell>
          <cell r="CY9">
            <v>27470172</v>
          </cell>
          <cell r="CZ9">
            <v>26187655</v>
          </cell>
          <cell r="DA9">
            <v>24321102</v>
          </cell>
          <cell r="DB9">
            <v>23949685</v>
          </cell>
          <cell r="DC9">
            <v>22708080</v>
          </cell>
          <cell r="DD9">
            <v>19085273</v>
          </cell>
          <cell r="DE9">
            <v>18822475</v>
          </cell>
          <cell r="DF9">
            <v>18511215</v>
          </cell>
          <cell r="DG9">
            <v>17856644</v>
          </cell>
          <cell r="DH9">
            <v>17856644</v>
          </cell>
          <cell r="DI9">
            <v>14954339</v>
          </cell>
          <cell r="DJ9">
            <v>15471795</v>
          </cell>
          <cell r="DK9">
            <v>13749281</v>
          </cell>
          <cell r="DL9"/>
          <cell r="DM9">
            <v>10946206</v>
          </cell>
          <cell r="DN9">
            <v>15059006</v>
          </cell>
          <cell r="DO9"/>
          <cell r="DP9">
            <v>26005212</v>
          </cell>
          <cell r="DQ9">
            <v>11280750</v>
          </cell>
          <cell r="DR9">
            <v>12432028</v>
          </cell>
          <cell r="DS9">
            <v>17191561</v>
          </cell>
          <cell r="DT9">
            <v>29623589</v>
          </cell>
          <cell r="DU9">
            <v>8170368</v>
          </cell>
          <cell r="DV9">
            <v>257972529</v>
          </cell>
        </row>
        <row r="10">
          <cell r="B10" t="str">
            <v>Absa Bank Kenya</v>
          </cell>
          <cell r="C10">
            <v>504.08920699999999</v>
          </cell>
          <cell r="D10">
            <v>317.94666999999998</v>
          </cell>
          <cell r="E10">
            <v>336.07874600000002</v>
          </cell>
          <cell r="F10">
            <v>57.321309999999997</v>
          </cell>
          <cell r="G10">
            <v>74.981076999999999</v>
          </cell>
          <cell r="H10">
            <v>60.388689999999997</v>
          </cell>
          <cell r="I10">
            <v>424.761594</v>
          </cell>
          <cell r="J10">
            <v>3.7641529999999999</v>
          </cell>
          <cell r="K10">
            <v>11.27656</v>
          </cell>
          <cell r="L10"/>
          <cell r="M10">
            <v>6.7536998831149109E-2</v>
          </cell>
          <cell r="N10">
            <v>7.0661738070421115E-2</v>
          </cell>
          <cell r="O10">
            <v>6.8842455803820257E-2</v>
          </cell>
          <cell r="P10">
            <v>6.7422471892228941E-2</v>
          </cell>
          <cell r="Q10">
            <v>6.5311301972323349E-2</v>
          </cell>
          <cell r="R10">
            <v>7.1579877483567422E-2</v>
          </cell>
          <cell r="S10">
            <v>8.8958081147215692E-2</v>
          </cell>
          <cell r="T10">
            <v>6.7057621829002226E-2</v>
          </cell>
          <cell r="U10">
            <v>6.3973497180877664E-2</v>
          </cell>
          <cell r="V10">
            <v>9.2479383476900254E-2</v>
          </cell>
          <cell r="W10">
            <v>0.25528384733955961</v>
          </cell>
          <cell r="X10">
            <v>3.1527448821277143E-2</v>
          </cell>
          <cell r="Y10">
            <v>0.17652508621106644</v>
          </cell>
          <cell r="Z10">
            <v>0.13494937115242109</v>
          </cell>
          <cell r="AA10">
            <v>0.27642035110867974</v>
          </cell>
          <cell r="AB10">
            <v>0.37782724545438573</v>
          </cell>
          <cell r="AC10">
            <v>8.203196052902248E-2</v>
          </cell>
          <cell r="AD10">
            <v>0.64178891964547458</v>
          </cell>
          <cell r="AE10">
            <v>0.13439635488728882</v>
          </cell>
          <cell r="AF10">
            <v>2.9547021385287097E-2</v>
          </cell>
          <cell r="AG10">
            <v>0.10484933350200172</v>
          </cell>
          <cell r="AH10">
            <v>0.94604813242191743</v>
          </cell>
          <cell r="AI10">
            <v>5.5464063183009213E-2</v>
          </cell>
          <cell r="AJ10">
            <v>0.29930734405988751</v>
          </cell>
          <cell r="AK10">
            <v>0.13567844628491968</v>
          </cell>
          <cell r="AL10">
            <v>504089207</v>
          </cell>
          <cell r="AM10">
            <v>514817820</v>
          </cell>
          <cell r="AN10">
            <v>477290548</v>
          </cell>
          <cell r="AO10">
            <v>481086992</v>
          </cell>
          <cell r="AP10">
            <v>445173825</v>
          </cell>
          <cell r="AQ10">
            <v>438718384</v>
          </cell>
          <cell r="AR10">
            <v>428746218</v>
          </cell>
          <cell r="AS10">
            <v>411167687</v>
          </cell>
          <cell r="AT10">
            <v>397890870</v>
          </cell>
          <cell r="AU10">
            <v>384068423</v>
          </cell>
          <cell r="AV10">
            <v>377935772</v>
          </cell>
          <cell r="AW10">
            <v>388053702</v>
          </cell>
          <cell r="AX10">
            <v>392017704</v>
          </cell>
          <cell r="AY10">
            <v>381692956</v>
          </cell>
          <cell r="AZ10">
            <v>374109200</v>
          </cell>
          <cell r="BA10">
            <v>359771428</v>
          </cell>
          <cell r="BB10">
            <v>353740701</v>
          </cell>
          <cell r="BC10">
            <v>354502860</v>
          </cell>
          <cell r="BD10">
            <v>325362737</v>
          </cell>
          <cell r="BE10">
            <v>322637854</v>
          </cell>
          <cell r="BF10">
            <v>317007311</v>
          </cell>
          <cell r="BG10">
            <v>291293088</v>
          </cell>
          <cell r="BH10">
            <v>271682166</v>
          </cell>
          <cell r="BI10">
            <v>277609552</v>
          </cell>
          <cell r="BJ10">
            <v>268015547</v>
          </cell>
          <cell r="BK10">
            <v>260429543</v>
          </cell>
          <cell r="BL10">
            <v>259498223</v>
          </cell>
          <cell r="BM10">
            <v>264008571</v>
          </cell>
          <cell r="BN10">
            <v>256142570</v>
          </cell>
          <cell r="BO10">
            <v>211913140</v>
          </cell>
          <cell r="BP10">
            <v>241152698</v>
          </cell>
          <cell r="BQ10">
            <v>221041523</v>
          </cell>
          <cell r="BR10">
            <v>234699871</v>
          </cell>
          <cell r="BS10">
            <v>230907978</v>
          </cell>
          <cell r="BT10">
            <v>226118124</v>
          </cell>
          <cell r="BU10">
            <v>218771220</v>
          </cell>
          <cell r="BV10">
            <v>213439675</v>
          </cell>
          <cell r="BW10">
            <v>200975424</v>
          </cell>
          <cell r="BX10">
            <v>207009618</v>
          </cell>
          <cell r="BY10">
            <v>60388690</v>
          </cell>
          <cell r="BZ10">
            <v>64864841</v>
          </cell>
          <cell r="CA10">
            <v>60811301</v>
          </cell>
          <cell r="CB10">
            <v>57615232</v>
          </cell>
          <cell r="CC10">
            <v>53797454</v>
          </cell>
          <cell r="CD10">
            <v>56861889</v>
          </cell>
          <cell r="CE10">
            <v>54352639</v>
          </cell>
          <cell r="CF10">
            <v>52679522</v>
          </cell>
          <cell r="CG10">
            <v>50173619</v>
          </cell>
          <cell r="CH10">
            <v>46982487</v>
          </cell>
          <cell r="CI10">
            <v>44969283</v>
          </cell>
          <cell r="CJ10">
            <v>43215105</v>
          </cell>
          <cell r="CK10">
            <v>41675586</v>
          </cell>
          <cell r="CL10">
            <v>41057360</v>
          </cell>
          <cell r="CM10">
            <v>44079414</v>
          </cell>
          <cell r="CN10">
            <v>42967475</v>
          </cell>
          <cell r="CO10">
            <v>41546560</v>
          </cell>
          <cell r="CP10">
            <v>54143264</v>
          </cell>
          <cell r="CQ10">
            <v>43393443</v>
          </cell>
          <cell r="CR10">
            <v>41909848</v>
          </cell>
          <cell r="CS10">
            <v>40114088</v>
          </cell>
          <cell r="CT10">
            <v>43607960</v>
          </cell>
          <cell r="CU10">
            <v>43559168</v>
          </cell>
          <cell r="CV10">
            <v>42020987</v>
          </cell>
          <cell r="CW10">
            <v>40337534</v>
          </cell>
          <cell r="CX10">
            <v>43652097</v>
          </cell>
          <cell r="CY10">
            <v>42094710</v>
          </cell>
          <cell r="CZ10">
            <v>41470872</v>
          </cell>
          <cell r="DA10">
            <v>39103584</v>
          </cell>
          <cell r="DB10">
            <v>42315483</v>
          </cell>
          <cell r="DC10">
            <v>39716371</v>
          </cell>
          <cell r="DD10">
            <v>36852164</v>
          </cell>
          <cell r="DE10">
            <v>36237869</v>
          </cell>
          <cell r="DF10">
            <v>40265422</v>
          </cell>
          <cell r="DG10">
            <v>38186091</v>
          </cell>
          <cell r="DH10">
            <v>38186091</v>
          </cell>
          <cell r="DI10">
            <v>36042316</v>
          </cell>
          <cell r="DJ10">
            <v>34465579</v>
          </cell>
          <cell r="DK10">
            <v>32370886</v>
          </cell>
          <cell r="DL10"/>
          <cell r="DM10">
            <v>7300403</v>
          </cell>
          <cell r="DN10">
            <v>19110109</v>
          </cell>
          <cell r="DO10"/>
          <cell r="DP10">
            <v>26410512</v>
          </cell>
          <cell r="DQ10">
            <v>9978611</v>
          </cell>
          <cell r="DR10">
            <v>17669239</v>
          </cell>
          <cell r="DS10">
            <v>9861992</v>
          </cell>
          <cell r="DT10">
            <v>27531231</v>
          </cell>
          <cell r="DU10">
            <v>7735100</v>
          </cell>
          <cell r="DV10">
            <v>317946670</v>
          </cell>
        </row>
        <row r="11">
          <cell r="B11" t="str">
            <v>Standard Chartered Bank</v>
          </cell>
          <cell r="C11">
            <v>361.70837899999998</v>
          </cell>
          <cell r="D11">
            <v>145.44415100000001</v>
          </cell>
          <cell r="E11">
            <v>283.66841899999997</v>
          </cell>
          <cell r="F11">
            <v>48.287536000000003</v>
          </cell>
          <cell r="G11">
            <v>49.398432</v>
          </cell>
          <cell r="H11">
            <v>56.618932999999998</v>
          </cell>
          <cell r="I11">
            <v>286.25348100000002</v>
          </cell>
          <cell r="J11">
            <v>4.4557120000000001</v>
          </cell>
          <cell r="K11">
            <v>9.3130030000000001</v>
          </cell>
          <cell r="L11"/>
          <cell r="M11">
            <v>5.5980732625146495E-2</v>
          </cell>
          <cell r="N11">
            <v>6.1829409919597025E-2</v>
          </cell>
          <cell r="O11">
            <v>6.0106460945815461E-2</v>
          </cell>
          <cell r="P11">
            <v>6.0815485843953555E-2</v>
          </cell>
          <cell r="Q11">
            <v>6.1821293595569565E-2</v>
          </cell>
          <cell r="R11">
            <v>5.1362023019072035E-2</v>
          </cell>
          <cell r="S11">
            <v>4.0693719443722728E-2</v>
          </cell>
          <cell r="T11">
            <v>5.6600215849808441E-2</v>
          </cell>
          <cell r="U11">
            <v>5.9979959006559037E-2</v>
          </cell>
          <cell r="V11">
            <v>7.6376197684269176E-2</v>
          </cell>
          <cell r="W11">
            <v>0.2402530442609396</v>
          </cell>
          <cell r="X11">
            <v>3.6328548739923888E-2</v>
          </cell>
          <cell r="Y11">
            <v>0.17256884292701402</v>
          </cell>
          <cell r="Z11">
            <v>0.16868803073175553</v>
          </cell>
          <cell r="AA11">
            <v>0.31717046631222623</v>
          </cell>
          <cell r="AB11">
            <v>0.440499379123656</v>
          </cell>
          <cell r="AC11">
            <v>9.0485193187799073E-2</v>
          </cell>
          <cell r="AD11">
            <v>0.74407595096926227</v>
          </cell>
          <cell r="AE11">
            <v>0.11252454571800487</v>
          </cell>
          <cell r="AF11">
            <v>8.2298439217943116E-3</v>
          </cell>
          <cell r="AG11">
            <v>0.10429470179621056</v>
          </cell>
          <cell r="AH11">
            <v>0.51272591962378444</v>
          </cell>
          <cell r="AI11">
            <v>7.2954086021151374E-2</v>
          </cell>
          <cell r="AJ11">
            <v>3.3672817858656542E-2</v>
          </cell>
          <cell r="AK11">
            <v>5.8838857713008792E-2</v>
          </cell>
          <cell r="AL11">
            <v>361708379</v>
          </cell>
          <cell r="AM11">
            <v>389031323</v>
          </cell>
          <cell r="AN11">
            <v>381630646</v>
          </cell>
          <cell r="AO11">
            <v>366116424</v>
          </cell>
          <cell r="AP11">
            <v>364290414</v>
          </cell>
          <cell r="AQ11">
            <v>340995225</v>
          </cell>
          <cell r="AR11">
            <v>335111486</v>
          </cell>
          <cell r="AS11">
            <v>330612804</v>
          </cell>
          <cell r="AT11">
            <v>345656402</v>
          </cell>
          <cell r="AU11">
            <v>339525181</v>
          </cell>
          <cell r="AV11">
            <v>325872857</v>
          </cell>
          <cell r="AW11">
            <v>314304906</v>
          </cell>
          <cell r="AX11">
            <v>327214126</v>
          </cell>
          <cell r="AY11">
            <v>311432013</v>
          </cell>
          <cell r="AZ11">
            <v>302295903</v>
          </cell>
          <cell r="BA11">
            <v>289422215</v>
          </cell>
          <cell r="BB11">
            <v>293472543</v>
          </cell>
          <cell r="BC11">
            <v>300226174</v>
          </cell>
          <cell r="BD11">
            <v>284691002</v>
          </cell>
          <cell r="BE11">
            <v>287606164</v>
          </cell>
          <cell r="BF11">
            <v>295049630</v>
          </cell>
          <cell r="BG11">
            <v>293306671</v>
          </cell>
          <cell r="BH11">
            <v>285125438</v>
          </cell>
          <cell r="BI11">
            <v>309951569</v>
          </cell>
          <cell r="BJ11">
            <v>288711107</v>
          </cell>
          <cell r="BK11">
            <v>274006884</v>
          </cell>
          <cell r="BL11">
            <v>250274108</v>
          </cell>
          <cell r="BM11">
            <v>264072997</v>
          </cell>
          <cell r="BN11">
            <v>255903727</v>
          </cell>
          <cell r="BO11">
            <v>249710651</v>
          </cell>
          <cell r="BP11">
            <v>234130556</v>
          </cell>
          <cell r="BQ11">
            <v>231786864</v>
          </cell>
          <cell r="BR11">
            <v>228338094</v>
          </cell>
          <cell r="BS11">
            <v>232984465</v>
          </cell>
          <cell r="BT11">
            <v>222635993</v>
          </cell>
          <cell r="BU11">
            <v>223082484</v>
          </cell>
          <cell r="BV11">
            <v>228860613</v>
          </cell>
          <cell r="BW11">
            <v>217819880</v>
          </cell>
          <cell r="BX11">
            <v>220523869</v>
          </cell>
          <cell r="BY11">
            <v>56618933</v>
          </cell>
          <cell r="BZ11">
            <v>59768472</v>
          </cell>
          <cell r="CA11">
            <v>55781008</v>
          </cell>
          <cell r="CB11">
            <v>55471426</v>
          </cell>
          <cell r="CC11">
            <v>55433068</v>
          </cell>
          <cell r="CD11">
            <v>54625502</v>
          </cell>
          <cell r="CE11">
            <v>52479395</v>
          </cell>
          <cell r="CF11">
            <v>51679000</v>
          </cell>
          <cell r="CG11">
            <v>50558270</v>
          </cell>
          <cell r="CH11">
            <v>51917837</v>
          </cell>
          <cell r="CI11">
            <v>50218630</v>
          </cell>
          <cell r="CJ11">
            <v>50171424</v>
          </cell>
          <cell r="CK11">
            <v>50846552</v>
          </cell>
          <cell r="CL11">
            <v>49068888</v>
          </cell>
          <cell r="CM11">
            <v>47221510</v>
          </cell>
          <cell r="CN11">
            <v>46080820</v>
          </cell>
          <cell r="CO11">
            <v>54194365</v>
          </cell>
          <cell r="CP11">
            <v>47621354</v>
          </cell>
          <cell r="CQ11">
            <v>54336279</v>
          </cell>
          <cell r="CR11">
            <v>54209897</v>
          </cell>
          <cell r="CS11">
            <v>43217065</v>
          </cell>
          <cell r="CT11">
            <v>54028274</v>
          </cell>
          <cell r="CU11">
            <v>45483852</v>
          </cell>
          <cell r="CV11">
            <v>43809586</v>
          </cell>
          <cell r="CW11">
            <v>42698407</v>
          </cell>
          <cell r="CX11">
            <v>54660764</v>
          </cell>
          <cell r="CY11">
            <v>43904779</v>
          </cell>
          <cell r="CZ11">
            <v>43288125</v>
          </cell>
          <cell r="DA11">
            <v>43083098</v>
          </cell>
          <cell r="DB11">
            <v>43850954</v>
          </cell>
          <cell r="DC11">
            <v>40914483</v>
          </cell>
          <cell r="DD11">
            <v>41143859</v>
          </cell>
          <cell r="DE11">
            <v>39848778</v>
          </cell>
          <cell r="DF11">
            <v>42126191</v>
          </cell>
          <cell r="DG11">
            <v>40449853</v>
          </cell>
          <cell r="DH11">
            <v>40449853</v>
          </cell>
          <cell r="DI11">
            <v>39685452</v>
          </cell>
          <cell r="DJ11">
            <v>38765178</v>
          </cell>
          <cell r="DK11">
            <v>36029984</v>
          </cell>
          <cell r="DL11"/>
          <cell r="DM11">
            <v>6433304</v>
          </cell>
          <cell r="DN11">
            <v>13850123</v>
          </cell>
          <cell r="DO11"/>
          <cell r="DP11">
            <v>20283427</v>
          </cell>
          <cell r="DQ11">
            <v>8934837</v>
          </cell>
          <cell r="DR11">
            <v>10499341</v>
          </cell>
          <cell r="DS11">
            <v>3611236</v>
          </cell>
          <cell r="DT11">
            <v>14110577</v>
          </cell>
          <cell r="DU11">
            <v>6751107</v>
          </cell>
          <cell r="DV11">
            <v>145444151</v>
          </cell>
        </row>
        <row r="12">
          <cell r="B12" t="str">
            <v>Stanbic Bank</v>
          </cell>
          <cell r="C12">
            <v>377.01575100000002</v>
          </cell>
          <cell r="D12">
            <v>244.059246</v>
          </cell>
          <cell r="E12">
            <v>272.96687900000001</v>
          </cell>
          <cell r="F12">
            <v>48.798437999999997</v>
          </cell>
          <cell r="G12">
            <v>61.088014999999999</v>
          </cell>
          <cell r="H12">
            <v>53.711933000000002</v>
          </cell>
          <cell r="I12">
            <v>350.75911200000002</v>
          </cell>
          <cell r="J12">
            <v>6.0152260000000002</v>
          </cell>
          <cell r="K12">
            <v>9.536683</v>
          </cell>
          <cell r="L12"/>
          <cell r="M12">
            <v>5.4966993954852383E-2</v>
          </cell>
          <cell r="N12">
            <v>5.9816977124602183E-2</v>
          </cell>
          <cell r="O12">
            <v>5.9537117092490099E-2</v>
          </cell>
          <cell r="P12">
            <v>5.7814291447149196E-2</v>
          </cell>
          <cell r="Q12">
            <v>5.4090942385488713E-2</v>
          </cell>
          <cell r="R12">
            <v>5.3535645856339791E-2</v>
          </cell>
          <cell r="S12">
            <v>6.8285169366284856E-2</v>
          </cell>
          <cell r="T12">
            <v>5.4464942998284714E-2</v>
          </cell>
          <cell r="U12">
            <v>5.6900393009932666E-2</v>
          </cell>
          <cell r="V12">
            <v>7.8210603610909313E-2</v>
          </cell>
          <cell r="W12">
            <v>0.25534231538559526</v>
          </cell>
          <cell r="X12">
            <v>3.5296538522591896E-2</v>
          </cell>
          <cell r="Y12">
            <v>0.17415945276996822</v>
          </cell>
          <cell r="Z12">
            <v>0.13912236726155242</v>
          </cell>
          <cell r="AA12">
            <v>0.42882044342057463</v>
          </cell>
          <cell r="AB12">
            <v>0.42865540098302324</v>
          </cell>
          <cell r="AC12">
            <v>7.5016715546332352E-2</v>
          </cell>
          <cell r="AD12">
            <v>0.46596075465134207</v>
          </cell>
          <cell r="AE12">
            <v>0.10551061410367828</v>
          </cell>
          <cell r="AF12">
            <v>2.6158001450425239E-2</v>
          </cell>
          <cell r="AG12">
            <v>7.9352612653253038E-2</v>
          </cell>
          <cell r="AH12">
            <v>0.89409838620018067</v>
          </cell>
          <cell r="AI12">
            <v>7.163452525205781E-2</v>
          </cell>
          <cell r="AJ12">
            <v>0.28069516655074972</v>
          </cell>
          <cell r="AK12">
            <v>0.14005592325171812</v>
          </cell>
          <cell r="AL12">
            <v>377015751</v>
          </cell>
          <cell r="AM12">
            <v>391599948</v>
          </cell>
          <cell r="AN12">
            <v>390319663</v>
          </cell>
          <cell r="AO12">
            <v>371403904</v>
          </cell>
          <cell r="AP12">
            <v>332573463</v>
          </cell>
          <cell r="AQ12">
            <v>331021005</v>
          </cell>
          <cell r="AR12">
            <v>319199059</v>
          </cell>
          <cell r="AS12">
            <v>295023697</v>
          </cell>
          <cell r="AT12">
            <v>319955084</v>
          </cell>
          <cell r="AU12">
            <v>316966341</v>
          </cell>
          <cell r="AV12">
            <v>318986177</v>
          </cell>
          <cell r="AW12">
            <v>317768516</v>
          </cell>
          <cell r="AX12">
            <v>350388140</v>
          </cell>
          <cell r="AY12">
            <v>309651330</v>
          </cell>
          <cell r="AZ12">
            <v>292705136</v>
          </cell>
          <cell r="BA12">
            <v>294302229</v>
          </cell>
          <cell r="BB12">
            <v>303663158</v>
          </cell>
          <cell r="BC12">
            <v>284867951</v>
          </cell>
          <cell r="BD12">
            <v>280953012</v>
          </cell>
          <cell r="BE12">
            <v>286308290</v>
          </cell>
          <cell r="BF12">
            <v>269395802</v>
          </cell>
          <cell r="BG12">
            <v>248985926</v>
          </cell>
          <cell r="BH12">
            <v>239407877</v>
          </cell>
          <cell r="BI12">
            <v>236547378</v>
          </cell>
          <cell r="BJ12">
            <v>224804428</v>
          </cell>
          <cell r="BK12">
            <v>212633202</v>
          </cell>
          <cell r="BL12">
            <v>204895157</v>
          </cell>
          <cell r="BM12">
            <v>229866887</v>
          </cell>
          <cell r="BN12">
            <v>202294738</v>
          </cell>
          <cell r="BO12">
            <v>208287754</v>
          </cell>
          <cell r="BP12">
            <v>198578014</v>
          </cell>
          <cell r="BQ12">
            <v>208167708</v>
          </cell>
          <cell r="BR12">
            <v>203595164</v>
          </cell>
          <cell r="BS12">
            <v>184061612</v>
          </cell>
          <cell r="BT12">
            <v>171347152</v>
          </cell>
          <cell r="BU12">
            <v>167107694</v>
          </cell>
          <cell r="BV12">
            <v>155933918</v>
          </cell>
          <cell r="BW12">
            <v>159885214</v>
          </cell>
          <cell r="BX12">
            <v>170726460</v>
          </cell>
          <cell r="BY12">
            <v>53711933</v>
          </cell>
          <cell r="BZ12">
            <v>56082161</v>
          </cell>
          <cell r="CA12">
            <v>52358555</v>
          </cell>
          <cell r="CB12">
            <v>50358825</v>
          </cell>
          <cell r="CC12">
            <v>48311774</v>
          </cell>
          <cell r="CD12">
            <v>48551800</v>
          </cell>
          <cell r="CE12">
            <v>46512245</v>
          </cell>
          <cell r="CF12">
            <v>44731733</v>
          </cell>
          <cell r="CG12">
            <v>43611079</v>
          </cell>
          <cell r="CH12">
            <v>43469578</v>
          </cell>
          <cell r="CI12">
            <v>41857357</v>
          </cell>
          <cell r="CJ12">
            <v>40311273</v>
          </cell>
          <cell r="CK12">
            <v>39374322</v>
          </cell>
          <cell r="CL12">
            <v>40560887</v>
          </cell>
          <cell r="CM12">
            <v>38939840</v>
          </cell>
          <cell r="CN12">
            <v>37781929</v>
          </cell>
          <cell r="CO12">
            <v>36789253</v>
          </cell>
          <cell r="CP12">
            <v>36836052</v>
          </cell>
          <cell r="CQ12">
            <v>35490716</v>
          </cell>
          <cell r="CR12">
            <v>33140213</v>
          </cell>
          <cell r="CS12">
            <v>32205154</v>
          </cell>
          <cell r="CT12">
            <v>33048626</v>
          </cell>
          <cell r="CU12">
            <v>33051194</v>
          </cell>
          <cell r="CV12">
            <v>31922509</v>
          </cell>
          <cell r="CW12">
            <v>30830481</v>
          </cell>
          <cell r="CX12">
            <v>29267838</v>
          </cell>
          <cell r="CY12">
            <v>30237504</v>
          </cell>
          <cell r="CZ12">
            <v>28554962</v>
          </cell>
          <cell r="DA12">
            <v>27656039</v>
          </cell>
          <cell r="DB12">
            <v>27074070</v>
          </cell>
          <cell r="DC12">
            <v>28250550</v>
          </cell>
          <cell r="DD12">
            <v>26855040</v>
          </cell>
          <cell r="DE12">
            <v>26168836</v>
          </cell>
          <cell r="DF12">
            <v>25907559</v>
          </cell>
          <cell r="DG12">
            <v>26644208</v>
          </cell>
          <cell r="DH12">
            <v>26644208</v>
          </cell>
          <cell r="DI12">
            <v>25311868</v>
          </cell>
          <cell r="DJ12">
            <v>23485250</v>
          </cell>
          <cell r="DK12">
            <v>22353549</v>
          </cell>
          <cell r="DL12"/>
          <cell r="DM12">
            <v>8717107</v>
          </cell>
          <cell r="DN12">
            <v>11610998</v>
          </cell>
          <cell r="DO12"/>
          <cell r="DP12">
            <v>20328105</v>
          </cell>
          <cell r="DQ12">
            <v>8713752</v>
          </cell>
          <cell r="DR12">
            <v>8840056</v>
          </cell>
          <cell r="DS12">
            <v>10131619</v>
          </cell>
          <cell r="DT12">
            <v>18971675</v>
          </cell>
          <cell r="DU12">
            <v>6771071</v>
          </cell>
          <cell r="DV12">
            <v>244059246</v>
          </cell>
        </row>
        <row r="13">
          <cell r="B13" t="str">
            <v>Diamond Trust Bank</v>
          </cell>
          <cell r="C13">
            <v>379.47028399999999</v>
          </cell>
          <cell r="D13">
            <v>196.628624</v>
          </cell>
          <cell r="E13">
            <v>251.71435399999999</v>
          </cell>
          <cell r="F13">
            <v>54.501292999999997</v>
          </cell>
          <cell r="G13">
            <v>56.750107</v>
          </cell>
          <cell r="H13">
            <v>56.830643000000002</v>
          </cell>
          <cell r="I13">
            <v>293.89337399999999</v>
          </cell>
          <cell r="J13">
            <v>2.055812</v>
          </cell>
          <cell r="K13">
            <v>4.6179699999999997</v>
          </cell>
          <cell r="L13"/>
          <cell r="M13">
            <v>5.4770953245993417E-2</v>
          </cell>
          <cell r="N13">
            <v>5.6887074967966245E-2</v>
          </cell>
          <cell r="O13">
            <v>5.7090662078682672E-2</v>
          </cell>
          <cell r="P13">
            <v>5.8148146462307537E-2</v>
          </cell>
          <cell r="Q13">
            <v>5.795315882522914E-2</v>
          </cell>
          <cell r="R13">
            <v>5.38841856960737E-2</v>
          </cell>
          <cell r="S13">
            <v>5.5014588105789457E-2</v>
          </cell>
          <cell r="T13">
            <v>5.0224437458069988E-2</v>
          </cell>
          <cell r="U13">
            <v>6.0204236583836571E-2</v>
          </cell>
          <cell r="V13">
            <v>3.7872100934577657E-2</v>
          </cell>
          <cell r="W13">
            <v>0.11150962500571911</v>
          </cell>
          <cell r="X13">
            <v>1.7073120580406505E-2</v>
          </cell>
          <cell r="Y13">
            <v>0.19309760620870617</v>
          </cell>
          <cell r="Z13">
            <v>0.18544580389212856</v>
          </cell>
          <cell r="AA13">
            <v>0.30493548238132356</v>
          </cell>
          <cell r="AB13">
            <v>0.43106686714870046</v>
          </cell>
          <cell r="AC13">
            <v>0.13810849860039812</v>
          </cell>
          <cell r="AD13">
            <v>0.45988650680131199</v>
          </cell>
          <cell r="AE13">
            <v>9.4688586845499453E-2</v>
          </cell>
          <cell r="AF13">
            <v>5.1428029153757868E-2</v>
          </cell>
          <cell r="AG13">
            <v>4.3260557691741586E-2</v>
          </cell>
          <cell r="AH13">
            <v>0.78115777219442961</v>
          </cell>
          <cell r="AI13">
            <v>2.5552997435179574E-2</v>
          </cell>
          <cell r="AJ13">
            <v>1.672397776944683E-2</v>
          </cell>
          <cell r="AK13">
            <v>2.2246983209494222E-2</v>
          </cell>
          <cell r="AL13">
            <v>379470284</v>
          </cell>
          <cell r="AM13">
            <v>368490815</v>
          </cell>
          <cell r="AN13">
            <v>359269886</v>
          </cell>
          <cell r="AO13">
            <v>358590855</v>
          </cell>
          <cell r="AP13">
            <v>344374278</v>
          </cell>
          <cell r="AQ13">
            <v>332541413</v>
          </cell>
          <cell r="AR13">
            <v>326376730</v>
          </cell>
          <cell r="AS13">
            <v>311475984</v>
          </cell>
          <cell r="AT13">
            <v>311029629</v>
          </cell>
          <cell r="AU13">
            <v>305166682</v>
          </cell>
          <cell r="AV13">
            <v>312189185</v>
          </cell>
          <cell r="AW13">
            <v>285772503</v>
          </cell>
          <cell r="AX13">
            <v>284319070</v>
          </cell>
          <cell r="AY13">
            <v>286363190</v>
          </cell>
          <cell r="AZ13">
            <v>287250595</v>
          </cell>
          <cell r="BA13">
            <v>283581295</v>
          </cell>
          <cell r="BB13">
            <v>280115753</v>
          </cell>
          <cell r="BC13">
            <v>277153801</v>
          </cell>
          <cell r="BD13">
            <v>281515703</v>
          </cell>
          <cell r="BE13">
            <v>291515544</v>
          </cell>
          <cell r="BF13">
            <v>285735153</v>
          </cell>
          <cell r="BG13">
            <v>277054843</v>
          </cell>
          <cell r="BH13">
            <v>270081538</v>
          </cell>
          <cell r="BI13">
            <v>267675547</v>
          </cell>
          <cell r="BJ13">
            <v>258159603</v>
          </cell>
          <cell r="BK13">
            <v>248863252</v>
          </cell>
          <cell r="BL13">
            <v>244123818</v>
          </cell>
          <cell r="BM13">
            <v>230711438</v>
          </cell>
          <cell r="BN13">
            <v>222154764</v>
          </cell>
          <cell r="BO13">
            <v>205480349</v>
          </cell>
          <cell r="BP13">
            <v>190947903</v>
          </cell>
          <cell r="BQ13">
            <v>166004397</v>
          </cell>
          <cell r="BR13">
            <v>158030111</v>
          </cell>
          <cell r="BS13">
            <v>148561346</v>
          </cell>
          <cell r="BT13">
            <v>141175794</v>
          </cell>
          <cell r="BU13">
            <v>126274802</v>
          </cell>
          <cell r="BV13">
            <v>120443207</v>
          </cell>
          <cell r="BW13">
            <v>116208461</v>
          </cell>
          <cell r="BX13">
            <v>114136429</v>
          </cell>
          <cell r="BY13">
            <v>56830643</v>
          </cell>
          <cell r="BZ13">
            <v>58370004</v>
          </cell>
          <cell r="CA13">
            <v>56277082</v>
          </cell>
          <cell r="CB13">
            <v>58955053</v>
          </cell>
          <cell r="CC13">
            <v>58150262</v>
          </cell>
          <cell r="CD13">
            <v>58834909</v>
          </cell>
          <cell r="CE13">
            <v>57567384</v>
          </cell>
          <cell r="CF13">
            <v>58162510</v>
          </cell>
          <cell r="CG13">
            <v>56582338</v>
          </cell>
          <cell r="CH13">
            <v>55669588</v>
          </cell>
          <cell r="CI13">
            <v>54031914</v>
          </cell>
          <cell r="CJ13">
            <v>55081135</v>
          </cell>
          <cell r="CK13">
            <v>53625595</v>
          </cell>
          <cell r="CL13">
            <v>53605998</v>
          </cell>
          <cell r="CM13">
            <v>52001378</v>
          </cell>
          <cell r="CN13">
            <v>51826136</v>
          </cell>
          <cell r="CO13">
            <v>50349508</v>
          </cell>
          <cell r="CP13">
            <v>49236941</v>
          </cell>
          <cell r="CQ13">
            <v>47712838</v>
          </cell>
          <cell r="CR13">
            <v>46325610</v>
          </cell>
          <cell r="CS13">
            <v>44769721</v>
          </cell>
          <cell r="CT13">
            <v>44323296</v>
          </cell>
          <cell r="CU13">
            <v>43003972</v>
          </cell>
          <cell r="CV13">
            <v>41508356</v>
          </cell>
          <cell r="CW13">
            <v>37678168</v>
          </cell>
          <cell r="CX13">
            <v>37678168</v>
          </cell>
          <cell r="CY13">
            <v>36431809</v>
          </cell>
          <cell r="CZ13">
            <v>33545124</v>
          </cell>
          <cell r="DA13">
            <v>32359121</v>
          </cell>
          <cell r="DB13">
            <v>31216658</v>
          </cell>
          <cell r="DC13">
            <v>29996201</v>
          </cell>
          <cell r="DD13">
            <v>28616712</v>
          </cell>
          <cell r="DE13">
            <v>27536573</v>
          </cell>
          <cell r="DF13">
            <v>26882050</v>
          </cell>
          <cell r="DG13">
            <v>25784414</v>
          </cell>
          <cell r="DH13">
            <v>25784414</v>
          </cell>
          <cell r="DI13">
            <v>24822904</v>
          </cell>
          <cell r="DJ13">
            <v>19515880</v>
          </cell>
          <cell r="DK13">
            <v>18568277</v>
          </cell>
          <cell r="DL13"/>
          <cell r="DM13">
            <v>3486564</v>
          </cell>
          <cell r="DN13">
            <v>7947212</v>
          </cell>
          <cell r="DO13"/>
          <cell r="DP13">
            <v>11433776</v>
          </cell>
          <cell r="DQ13">
            <v>4928722</v>
          </cell>
          <cell r="DR13">
            <v>13335725</v>
          </cell>
          <cell r="DS13">
            <v>15662136</v>
          </cell>
          <cell r="DT13">
            <v>28997861</v>
          </cell>
          <cell r="DU13">
            <v>3153150</v>
          </cell>
          <cell r="DV13">
            <v>196628624</v>
          </cell>
        </row>
        <row r="14">
          <cell r="B14" t="str">
            <v>I&amp;M Bank</v>
          </cell>
          <cell r="C14">
            <v>361.019068</v>
          </cell>
          <cell r="D14">
            <v>205.83425500000001</v>
          </cell>
          <cell r="E14">
            <v>266.290209</v>
          </cell>
          <cell r="F14">
            <v>39.334580000000003</v>
          </cell>
          <cell r="G14">
            <v>56.269720999999997</v>
          </cell>
          <cell r="H14">
            <v>50.900756999999999</v>
          </cell>
          <cell r="I14">
            <v>307.31735700000002</v>
          </cell>
          <cell r="J14">
            <v>2.1379769999999998</v>
          </cell>
          <cell r="K14">
            <v>5.204313</v>
          </cell>
          <cell r="L14"/>
          <cell r="M14">
            <v>5.2773077231430744E-2</v>
          </cell>
          <cell r="N14">
            <v>5.109505865928541E-2</v>
          </cell>
          <cell r="O14">
            <v>5.3038196803956793E-2</v>
          </cell>
          <cell r="P14">
            <v>5.0666440768735027E-2</v>
          </cell>
          <cell r="Q14">
            <v>5.2052880738851622E-2</v>
          </cell>
          <cell r="R14">
            <v>5.126414193722599E-2</v>
          </cell>
          <cell r="S14">
            <v>5.7590225301515786E-2</v>
          </cell>
          <cell r="T14">
            <v>5.3132750417629687E-2</v>
          </cell>
          <cell r="U14">
            <v>5.3922339339436562E-2</v>
          </cell>
          <cell r="V14">
            <v>4.2680716252191907E-2</v>
          </cell>
          <cell r="W14">
            <v>0.13830618352678267</v>
          </cell>
          <cell r="X14">
            <v>2.1574931433100838E-2</v>
          </cell>
          <cell r="Y14">
            <v>0.18309971668798386</v>
          </cell>
          <cell r="Z14">
            <v>0.12799335639216761</v>
          </cell>
          <cell r="AA14">
            <v>0.38621039646311556</v>
          </cell>
          <cell r="AB14">
            <v>0.4034307851498411</v>
          </cell>
          <cell r="AC14">
            <v>0.1168894649549337</v>
          </cell>
          <cell r="AD14">
            <v>0.45258270721235472</v>
          </cell>
          <cell r="AE14">
            <v>0.1126325841565823</v>
          </cell>
          <cell r="AF14">
            <v>4.6916361756655589E-2</v>
          </cell>
          <cell r="AG14">
            <v>6.5716222399926708E-2</v>
          </cell>
          <cell r="AH14">
            <v>0.77296967009402895</v>
          </cell>
          <cell r="AI14">
            <v>7.7928702914658879E-2</v>
          </cell>
          <cell r="AJ14">
            <v>7.7135930201280165E-2</v>
          </cell>
          <cell r="AK14">
            <v>7.8422107560173315E-2</v>
          </cell>
          <cell r="AL14">
            <v>361019068</v>
          </cell>
          <cell r="AM14">
            <v>335021539</v>
          </cell>
          <cell r="AN14">
            <v>315510359</v>
          </cell>
          <cell r="AO14">
            <v>307761847</v>
          </cell>
          <cell r="AP14">
            <v>319449313</v>
          </cell>
          <cell r="AQ14">
            <v>310788286</v>
          </cell>
          <cell r="AR14">
            <v>307802267</v>
          </cell>
          <cell r="AS14">
            <v>294915555</v>
          </cell>
          <cell r="AT14">
            <v>282176390</v>
          </cell>
          <cell r="AU14">
            <v>282856056</v>
          </cell>
          <cell r="AV14">
            <v>283568547</v>
          </cell>
          <cell r="AW14">
            <v>273350161</v>
          </cell>
          <cell r="AX14">
            <v>272302524</v>
          </cell>
          <cell r="AY14">
            <v>270017846</v>
          </cell>
          <cell r="AZ14">
            <v>254252172</v>
          </cell>
          <cell r="BA14">
            <v>261333135</v>
          </cell>
          <cell r="BB14">
            <v>253552590</v>
          </cell>
          <cell r="BC14">
            <v>240237282</v>
          </cell>
          <cell r="BD14">
            <v>229161134</v>
          </cell>
          <cell r="BE14">
            <v>230291099</v>
          </cell>
          <cell r="BF14">
            <v>225143541</v>
          </cell>
          <cell r="BG14">
            <v>189087939</v>
          </cell>
          <cell r="BH14">
            <v>183952517</v>
          </cell>
          <cell r="BI14">
            <v>182817876</v>
          </cell>
          <cell r="BJ14">
            <v>177329585</v>
          </cell>
          <cell r="BK14">
            <v>181582075</v>
          </cell>
          <cell r="BL14">
            <v>164116122</v>
          </cell>
          <cell r="BM14">
            <v>164730002</v>
          </cell>
          <cell r="BN14">
            <v>164425933</v>
          </cell>
          <cell r="BO14">
            <v>157775781</v>
          </cell>
          <cell r="BP14">
            <v>147846339</v>
          </cell>
          <cell r="BQ14">
            <v>151975238</v>
          </cell>
          <cell r="BR14">
            <v>154327389</v>
          </cell>
          <cell r="BS14">
            <v>140517390</v>
          </cell>
          <cell r="BT14">
            <v>137299354</v>
          </cell>
          <cell r="BU14">
            <v>124648548</v>
          </cell>
          <cell r="BV14">
            <v>118333769</v>
          </cell>
          <cell r="BW14">
            <v>114972436</v>
          </cell>
          <cell r="BX14">
            <v>110315682</v>
          </cell>
          <cell r="BY14">
            <v>50900757</v>
          </cell>
          <cell r="BZ14">
            <v>49407753</v>
          </cell>
          <cell r="CA14">
            <v>54633758</v>
          </cell>
          <cell r="CB14">
            <v>47771474</v>
          </cell>
          <cell r="CC14">
            <v>46299154</v>
          </cell>
          <cell r="CD14">
            <v>47879036</v>
          </cell>
          <cell r="CE14">
            <v>51920427</v>
          </cell>
          <cell r="CF14">
            <v>49557073</v>
          </cell>
          <cell r="CG14">
            <v>48589355</v>
          </cell>
          <cell r="CH14">
            <v>53515552</v>
          </cell>
          <cell r="CI14">
            <v>52323720</v>
          </cell>
          <cell r="CJ14">
            <v>48455958</v>
          </cell>
          <cell r="CK14">
            <v>47985683</v>
          </cell>
          <cell r="CL14">
            <v>46615223</v>
          </cell>
          <cell r="CM14">
            <v>47015135</v>
          </cell>
          <cell r="CN14">
            <v>44004173</v>
          </cell>
          <cell r="CO14">
            <v>42072924</v>
          </cell>
          <cell r="CP14">
            <v>40314439</v>
          </cell>
          <cell r="CQ14">
            <v>38338590</v>
          </cell>
          <cell r="CR14">
            <v>37568688</v>
          </cell>
          <cell r="CS14">
            <v>35886888</v>
          </cell>
          <cell r="CT14">
            <v>35595491</v>
          </cell>
          <cell r="CU14">
            <v>35023511</v>
          </cell>
          <cell r="CV14">
            <v>31519089</v>
          </cell>
          <cell r="CW14">
            <v>30474944</v>
          </cell>
          <cell r="CX14">
            <v>28754066</v>
          </cell>
          <cell r="CY14">
            <v>31304829</v>
          </cell>
          <cell r="CZ14">
            <v>30151112</v>
          </cell>
          <cell r="DA14">
            <v>28576772</v>
          </cell>
          <cell r="DB14">
            <v>26482435</v>
          </cell>
          <cell r="DC14">
            <v>26186678</v>
          </cell>
          <cell r="DD14">
            <v>24079849</v>
          </cell>
          <cell r="DE14">
            <v>23296896</v>
          </cell>
          <cell r="DF14">
            <v>22159420</v>
          </cell>
          <cell r="DG14">
            <v>21814043</v>
          </cell>
          <cell r="DH14">
            <v>21814043</v>
          </cell>
          <cell r="DI14">
            <v>20071699</v>
          </cell>
          <cell r="DJ14">
            <v>19500454</v>
          </cell>
          <cell r="DK14">
            <v>20524634</v>
          </cell>
          <cell r="DL14"/>
          <cell r="DM14">
            <v>5119415</v>
          </cell>
          <cell r="DN14">
            <v>8136093</v>
          </cell>
          <cell r="DO14"/>
          <cell r="DP14">
            <v>13255508</v>
          </cell>
          <cell r="DQ14">
            <v>5347680</v>
          </cell>
          <cell r="DR14">
            <v>11497307</v>
          </cell>
          <cell r="DS14">
            <v>13906463</v>
          </cell>
          <cell r="DT14">
            <v>25403770</v>
          </cell>
          <cell r="DU14">
            <v>3649019</v>
          </cell>
          <cell r="DV14">
            <v>205834255</v>
          </cell>
        </row>
        <row r="15">
          <cell r="B15" t="str">
            <v>Total - Tier 1</v>
          </cell>
          <cell r="C15">
            <v>5346.4785399999992</v>
          </cell>
          <cell r="D15">
            <v>2849.6126869999998</v>
          </cell>
          <cell r="E15">
            <v>3817.2298630000005</v>
          </cell>
          <cell r="F15">
            <v>641.197946</v>
          </cell>
          <cell r="G15">
            <v>791.92520200000001</v>
          </cell>
          <cell r="H15">
            <v>698.37261599999999</v>
          </cell>
          <cell r="I15">
            <v>4361.3678800000007</v>
          </cell>
          <cell r="J15">
            <v>30.806954000000001</v>
          </cell>
          <cell r="K15">
            <v>105.108666</v>
          </cell>
          <cell r="L15">
            <v>0</v>
          </cell>
          <cell r="M15">
            <v>0.7535570282421431</v>
          </cell>
          <cell r="N15">
            <v>0.74573950560163194</v>
          </cell>
          <cell r="O15">
            <v>0.749109735871613</v>
          </cell>
          <cell r="P15">
            <v>0.75105262669966566</v>
          </cell>
          <cell r="Q15">
            <v>0.74459938543321202</v>
          </cell>
          <cell r="R15">
            <v>0.75919157472007204</v>
          </cell>
          <cell r="S15">
            <v>0.79729118297820623</v>
          </cell>
          <cell r="T15">
            <v>0.76164993958715843</v>
          </cell>
          <cell r="U15">
            <v>0.73982957041919883</v>
          </cell>
          <cell r="V15">
            <v>0.86199910520224499</v>
          </cell>
          <cell r="W15">
            <v>0.2224043220397221</v>
          </cell>
          <cell r="X15">
            <v>2.9886885402194242E-2</v>
          </cell>
          <cell r="Y15">
            <v>0.18157725369408642</v>
          </cell>
          <cell r="Z15">
            <v>0.14701762466320542</v>
          </cell>
          <cell r="AA15">
            <v>0.3647258075131154</v>
          </cell>
          <cell r="AB15">
            <v>0.42569840253919827</v>
          </cell>
          <cell r="AC15">
            <v>0.12216729915407912</v>
          </cell>
          <cell r="AD15">
            <v>0.5147438982753767</v>
          </cell>
          <cell r="AE15">
            <v>0.1119513052831778</v>
          </cell>
          <cell r="AF15">
            <v>3.5456862066194555E-2</v>
          </cell>
          <cell r="AG15">
            <v>7.6494443216983246E-2</v>
          </cell>
          <cell r="AH15">
            <v>0.74651325418492342</v>
          </cell>
          <cell r="AI15">
            <v>0.86612677789666237</v>
          </cell>
          <cell r="AJ15">
            <v>0.81499310576479633</v>
          </cell>
          <cell r="AK15">
            <v>0.83840737311852009</v>
          </cell>
          <cell r="AL15">
            <v>5346478540</v>
          </cell>
          <cell r="AM15">
            <v>5049079671</v>
          </cell>
          <cell r="AN15">
            <v>4918746219</v>
          </cell>
          <cell r="AO15">
            <v>4828388589</v>
          </cell>
          <cell r="AP15">
            <v>4668051194</v>
          </cell>
          <cell r="AQ15">
            <v>4544452868</v>
          </cell>
          <cell r="AR15">
            <v>4508165866</v>
          </cell>
          <cell r="AS15">
            <v>4338683234</v>
          </cell>
          <cell r="AT15">
            <v>4246807265</v>
          </cell>
          <cell r="AU15">
            <v>4106811968</v>
          </cell>
          <cell r="AV15">
            <v>4032984409</v>
          </cell>
          <cell r="AW15">
            <v>3904607704</v>
          </cell>
          <cell r="AX15">
            <v>3904883154</v>
          </cell>
          <cell r="AY15">
            <v>3759260006</v>
          </cell>
          <cell r="AZ15">
            <v>3606947120</v>
          </cell>
          <cell r="BA15">
            <v>3650091930</v>
          </cell>
          <cell r="BB15">
            <v>3491200121</v>
          </cell>
          <cell r="BC15">
            <v>3216689851</v>
          </cell>
          <cell r="BD15">
            <v>2870218873</v>
          </cell>
          <cell r="BE15">
            <v>3250587672</v>
          </cell>
          <cell r="BF15">
            <v>3002290772</v>
          </cell>
          <cell r="BG15">
            <v>2881784790</v>
          </cell>
          <cell r="BH15">
            <v>2824637202</v>
          </cell>
          <cell r="BI15">
            <v>2834954934</v>
          </cell>
          <cell r="BJ15">
            <v>2752996452</v>
          </cell>
          <cell r="BK15">
            <v>2670632103</v>
          </cell>
          <cell r="BL15">
            <v>2568307540</v>
          </cell>
          <cell r="BM15">
            <v>2576918064</v>
          </cell>
          <cell r="BN15">
            <v>2495879919</v>
          </cell>
          <cell r="BO15">
            <v>2392084843</v>
          </cell>
          <cell r="BP15">
            <v>2359760079</v>
          </cell>
          <cell r="BQ15">
            <v>2263312590</v>
          </cell>
          <cell r="BR15">
            <v>2223893348</v>
          </cell>
          <cell r="BS15">
            <v>2109864071</v>
          </cell>
          <cell r="BT15">
            <v>2010159471</v>
          </cell>
          <cell r="BU15">
            <v>1920417442</v>
          </cell>
          <cell r="BV15">
            <v>1862362040</v>
          </cell>
          <cell r="BW15">
            <v>1773940249</v>
          </cell>
          <cell r="BX15">
            <v>1737975404</v>
          </cell>
          <cell r="BY15">
            <v>698372616</v>
          </cell>
          <cell r="BZ15">
            <v>695394707</v>
          </cell>
          <cell r="CA15">
            <v>681077177</v>
          </cell>
          <cell r="CB15">
            <v>680575753</v>
          </cell>
          <cell r="CC15">
            <v>655955862</v>
          </cell>
          <cell r="CD15">
            <v>668328231</v>
          </cell>
          <cell r="CE15">
            <v>666617475</v>
          </cell>
          <cell r="CF15">
            <v>649719738</v>
          </cell>
          <cell r="CG15">
            <v>625158778</v>
          </cell>
          <cell r="CH15">
            <v>605487981</v>
          </cell>
          <cell r="CI15">
            <v>598994622</v>
          </cell>
          <cell r="CJ15">
            <v>579094030</v>
          </cell>
          <cell r="CK15">
            <v>563590056</v>
          </cell>
          <cell r="CL15">
            <v>553382897</v>
          </cell>
          <cell r="CM15">
            <v>538283521</v>
          </cell>
          <cell r="CN15">
            <v>548232059</v>
          </cell>
          <cell r="CO15">
            <v>469417541</v>
          </cell>
          <cell r="CP15">
            <v>503780738</v>
          </cell>
          <cell r="CQ15">
            <v>445966399</v>
          </cell>
          <cell r="CR15">
            <v>467829127</v>
          </cell>
          <cell r="CS15">
            <v>440314603</v>
          </cell>
          <cell r="CT15">
            <v>444842779</v>
          </cell>
          <cell r="CU15">
            <v>450817172</v>
          </cell>
          <cell r="CV15">
            <v>440346600</v>
          </cell>
          <cell r="CW15">
            <v>417865981</v>
          </cell>
          <cell r="CX15">
            <v>418738822</v>
          </cell>
          <cell r="CY15">
            <v>404829562</v>
          </cell>
          <cell r="CZ15">
            <v>400649459</v>
          </cell>
          <cell r="DA15">
            <v>378098062</v>
          </cell>
          <cell r="DB15">
            <v>366906245</v>
          </cell>
          <cell r="DC15">
            <v>365408709</v>
          </cell>
          <cell r="DD15">
            <v>350598365</v>
          </cell>
          <cell r="DE15">
            <v>347807516</v>
          </cell>
          <cell r="DF15">
            <v>342110864</v>
          </cell>
          <cell r="DG15">
            <v>324987055</v>
          </cell>
          <cell r="DH15">
            <v>324987055</v>
          </cell>
          <cell r="DI15">
            <v>325368221</v>
          </cell>
          <cell r="DJ15">
            <v>304494362</v>
          </cell>
          <cell r="DK15">
            <v>292326223</v>
          </cell>
          <cell r="DL15">
            <v>0</v>
          </cell>
          <cell r="DM15">
            <v>87267317</v>
          </cell>
          <cell r="DN15">
            <v>152000964</v>
          </cell>
          <cell r="DO15">
            <v>0</v>
          </cell>
          <cell r="DP15">
            <v>239268281</v>
          </cell>
          <cell r="DQ15">
            <v>101856125</v>
          </cell>
          <cell r="DR15">
            <v>191222533</v>
          </cell>
          <cell r="DS15">
            <v>180268093</v>
          </cell>
          <cell r="DT15">
            <v>371490626</v>
          </cell>
          <cell r="DU15">
            <v>76698899</v>
          </cell>
          <cell r="DV15">
            <v>2849612687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 t="str">
            <v/>
          </cell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V16"/>
          <cell r="BW16" t="str">
            <v/>
          </cell>
          <cell r="BX16" t="str">
            <v/>
          </cell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>
            <v>0</v>
          </cell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 t="str">
            <v/>
          </cell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DU18">
            <v>0</v>
          </cell>
        </row>
        <row r="19">
          <cell r="B19" t="str">
            <v>Bank of Baroda</v>
          </cell>
          <cell r="C19">
            <v>202.57855000000001</v>
          </cell>
          <cell r="D19">
            <v>59.376049999999999</v>
          </cell>
          <cell r="E19">
            <v>169.44287499999999</v>
          </cell>
          <cell r="F19">
            <v>29.219207000000001</v>
          </cell>
          <cell r="G19">
            <v>29.219207000000001</v>
          </cell>
          <cell r="H19">
            <v>27.366458999999999</v>
          </cell>
          <cell r="I19">
            <v>99.262895999999998</v>
          </cell>
          <cell r="J19">
            <v>-0.102868</v>
          </cell>
          <cell r="K19">
            <v>3.7509709999999998</v>
          </cell>
          <cell r="L19"/>
          <cell r="M19">
            <v>3.0521893530860093E-2</v>
          </cell>
          <cell r="N19">
            <v>3.24793274276148E-2</v>
          </cell>
          <cell r="O19">
            <v>3.2287497801064838E-2</v>
          </cell>
          <cell r="P19">
            <v>3.0825245621605712E-2</v>
          </cell>
          <cell r="Q19">
            <v>3.0883181177774246E-2</v>
          </cell>
          <cell r="R19">
            <v>2.8765836658349118E-2</v>
          </cell>
          <cell r="S19">
            <v>1.6612784383309116E-2</v>
          </cell>
          <cell r="T19">
            <v>3.3808850957117331E-2</v>
          </cell>
          <cell r="U19">
            <v>2.8990992977113834E-2</v>
          </cell>
          <cell r="V19">
            <v>3.0761817923172671E-2</v>
          </cell>
          <cell r="W19">
            <v>0.18686034808262347</v>
          </cell>
          <cell r="X19">
            <v>2.6498351620076039E-2</v>
          </cell>
          <cell r="Y19">
            <v>0.29436182277011141</v>
          </cell>
          <cell r="Z19">
            <v>0.29436182277011141</v>
          </cell>
          <cell r="AA19">
            <v>-1.0451219301909019E-4</v>
          </cell>
          <cell r="AB19">
            <v>0.19048198836444938</v>
          </cell>
          <cell r="AC19">
            <v>9.4542805585722298E-2</v>
          </cell>
          <cell r="AD19">
            <v>0.4483725384565258</v>
          </cell>
          <cell r="AE19">
            <v>0.11477925472060577</v>
          </cell>
          <cell r="AF19">
            <v>7.5143994771469713E-2</v>
          </cell>
          <cell r="AG19">
            <v>3.9635259949136054E-2</v>
          </cell>
          <cell r="AH19">
            <v>0.3504192784736449</v>
          </cell>
          <cell r="AI19">
            <v>5.8212104453432348E-3</v>
          </cell>
          <cell r="AJ19">
            <v>5.1278279191453254E-5</v>
          </cell>
          <cell r="AK19">
            <v>6.1516000943836963E-3</v>
          </cell>
          <cell r="AL19">
            <v>202578550</v>
          </cell>
          <cell r="AM19">
            <v>201190336</v>
          </cell>
          <cell r="AN19">
            <v>193775161</v>
          </cell>
          <cell r="AO19">
            <v>183047516</v>
          </cell>
          <cell r="AP19">
            <v>180358888</v>
          </cell>
          <cell r="AQ19">
            <v>180201950</v>
          </cell>
          <cell r="AR19">
            <v>180381073</v>
          </cell>
          <cell r="AS19">
            <v>175379528</v>
          </cell>
          <cell r="AT19">
            <v>167348843</v>
          </cell>
          <cell r="AU19">
            <v>170989698</v>
          </cell>
          <cell r="AV19">
            <v>166312530</v>
          </cell>
          <cell r="AW19">
            <v>161761428</v>
          </cell>
          <cell r="AX19">
            <v>150394659</v>
          </cell>
          <cell r="AY19">
            <v>144943386</v>
          </cell>
          <cell r="AZ19">
            <v>143311335</v>
          </cell>
          <cell r="BA19">
            <v>139149950</v>
          </cell>
          <cell r="BB19">
            <v>133955456</v>
          </cell>
          <cell r="BC19">
            <v>125015672</v>
          </cell>
          <cell r="BD19">
            <v>123014401</v>
          </cell>
          <cell r="BE19">
            <v>122198105</v>
          </cell>
          <cell r="BF19">
            <v>123352716</v>
          </cell>
          <cell r="BG19">
            <v>98429020</v>
          </cell>
          <cell r="BH19">
            <v>96132100</v>
          </cell>
          <cell r="BI19">
            <v>92015867</v>
          </cell>
          <cell r="BJ19">
            <v>88413486</v>
          </cell>
          <cell r="BK19">
            <v>85368565</v>
          </cell>
          <cell r="BL19">
            <v>82907475</v>
          </cell>
          <cell r="BM19">
            <v>81225195</v>
          </cell>
          <cell r="BN19">
            <v>78391648</v>
          </cell>
          <cell r="BO19">
            <v>71954794</v>
          </cell>
          <cell r="BP19">
            <v>68177548</v>
          </cell>
          <cell r="BQ19">
            <v>65254206</v>
          </cell>
          <cell r="BR19">
            <v>64198677</v>
          </cell>
          <cell r="BS19">
            <v>62518263</v>
          </cell>
          <cell r="BT19">
            <v>61944650</v>
          </cell>
          <cell r="BU19">
            <v>59182328</v>
          </cell>
          <cell r="BV19">
            <v>56105943</v>
          </cell>
          <cell r="BW19">
            <v>53949524</v>
          </cell>
          <cell r="BX19">
            <v>52021524</v>
          </cell>
          <cell r="BY19">
            <v>27366459</v>
          </cell>
          <cell r="BZ19">
            <v>29802099</v>
          </cell>
          <cell r="CA19">
            <v>28839794</v>
          </cell>
          <cell r="CB19">
            <v>27348922</v>
          </cell>
          <cell r="CC19">
            <v>26716205</v>
          </cell>
          <cell r="CD19">
            <v>29072622</v>
          </cell>
          <cell r="CE19">
            <v>28832041</v>
          </cell>
          <cell r="CF19">
            <v>27332810</v>
          </cell>
          <cell r="CG19">
            <v>26199740</v>
          </cell>
          <cell r="CH19">
            <v>27004855</v>
          </cell>
          <cell r="CI19">
            <v>26676675</v>
          </cell>
          <cell r="CJ19">
            <v>25744734</v>
          </cell>
          <cell r="CK19">
            <v>25685500</v>
          </cell>
          <cell r="CL19">
            <v>23954402</v>
          </cell>
          <cell r="CM19">
            <v>22942662</v>
          </cell>
          <cell r="CN19">
            <v>22343103</v>
          </cell>
          <cell r="CO19">
            <v>21247935</v>
          </cell>
          <cell r="CP19">
            <v>19883698</v>
          </cell>
          <cell r="CQ19">
            <v>20414825</v>
          </cell>
          <cell r="CR19">
            <v>18995628</v>
          </cell>
          <cell r="CS19">
            <v>17769713</v>
          </cell>
          <cell r="CT19">
            <v>16954349</v>
          </cell>
          <cell r="CU19">
            <v>17899936</v>
          </cell>
          <cell r="CV19">
            <v>16692069</v>
          </cell>
          <cell r="CW19">
            <v>16254476</v>
          </cell>
          <cell r="CX19">
            <v>14925822</v>
          </cell>
          <cell r="CY19">
            <v>14224907</v>
          </cell>
          <cell r="CZ19">
            <v>13387842</v>
          </cell>
          <cell r="DA19">
            <v>12776983</v>
          </cell>
          <cell r="DB19">
            <v>11846009</v>
          </cell>
          <cell r="DC19">
            <v>11273086</v>
          </cell>
          <cell r="DD19">
            <v>10242135</v>
          </cell>
          <cell r="DE19">
            <v>10844344</v>
          </cell>
          <cell r="DF19">
            <v>10371347</v>
          </cell>
          <cell r="DG19">
            <v>9867331</v>
          </cell>
          <cell r="DH19">
            <v>9867331</v>
          </cell>
          <cell r="DI19">
            <v>9132583</v>
          </cell>
          <cell r="DJ19">
            <v>8026209</v>
          </cell>
          <cell r="DK19">
            <v>7569115</v>
          </cell>
          <cell r="DL19"/>
          <cell r="DM19">
            <v>-497</v>
          </cell>
          <cell r="DN19">
            <v>4755923</v>
          </cell>
          <cell r="DO19"/>
          <cell r="DP19">
            <v>4755426</v>
          </cell>
          <cell r="DQ19">
            <v>905823</v>
          </cell>
          <cell r="DR19">
            <v>2628393</v>
          </cell>
          <cell r="DS19">
            <v>3233681</v>
          </cell>
          <cell r="DT19">
            <v>5862074</v>
          </cell>
          <cell r="DU19">
            <v>2625680</v>
          </cell>
          <cell r="DV19">
            <v>59376050</v>
          </cell>
        </row>
        <row r="20">
          <cell r="B20" t="str">
            <v>Prime Bank</v>
          </cell>
          <cell r="C20">
            <v>159.356167</v>
          </cell>
          <cell r="D20">
            <v>48.747591</v>
          </cell>
          <cell r="E20">
            <v>121.269097</v>
          </cell>
          <cell r="F20">
            <v>26.134187000000001</v>
          </cell>
          <cell r="G20">
            <v>26.487209</v>
          </cell>
          <cell r="H20">
            <v>37.161166999999999</v>
          </cell>
          <cell r="I20">
            <v>82.061004999999994</v>
          </cell>
          <cell r="J20">
            <v>0.503664</v>
          </cell>
          <cell r="K20">
            <v>2.2072029999999998</v>
          </cell>
          <cell r="L20"/>
          <cell r="M20">
            <v>2.8730741373480907E-2</v>
          </cell>
          <cell r="N20">
            <v>2.7187166197934667E-2</v>
          </cell>
          <cell r="O20">
            <v>2.6441179571536581E-2</v>
          </cell>
          <cell r="P20">
            <v>2.5925162734856733E-2</v>
          </cell>
          <cell r="Q20">
            <v>2.586817682644825E-2</v>
          </cell>
          <cell r="R20">
            <v>2.2628326002050086E-2</v>
          </cell>
          <cell r="S20">
            <v>1.3639055115467263E-2</v>
          </cell>
          <cell r="T20">
            <v>2.4196761452360892E-2</v>
          </cell>
          <cell r="U20">
            <v>3.9367136666031741E-2</v>
          </cell>
          <cell r="V20">
            <v>1.8101333442855326E-2</v>
          </cell>
          <cell r="W20">
            <v>0.12337622871639797</v>
          </cell>
          <cell r="X20">
            <v>2.8212031167885093E-2</v>
          </cell>
          <cell r="Y20">
            <v>0.32277461140038438</v>
          </cell>
          <cell r="Z20">
            <v>0.31847266554924597</v>
          </cell>
          <cell r="AA20">
            <v>0.27780458253768231</v>
          </cell>
          <cell r="AB20">
            <v>0.45194023589359117</v>
          </cell>
          <cell r="AC20">
            <v>9.9878319490027359E-2</v>
          </cell>
          <cell r="AD20">
            <v>0.51760547195153495</v>
          </cell>
          <cell r="AE20">
            <v>0.10856846243467554</v>
          </cell>
          <cell r="AF20">
            <v>6.4235074290337424E-2</v>
          </cell>
          <cell r="AG20">
            <v>4.4333388144338112E-2</v>
          </cell>
          <cell r="AH20">
            <v>0.40197867557305222</v>
          </cell>
          <cell r="AI20">
            <v>1.1426336626999009E-2</v>
          </cell>
          <cell r="AJ20">
            <v>4.6684827143475299E-2</v>
          </cell>
          <cell r="AK20">
            <v>2.443491538851543E-2</v>
          </cell>
          <cell r="AL20">
            <v>159356167</v>
          </cell>
          <cell r="AM20">
            <v>148530870</v>
          </cell>
          <cell r="AN20">
            <v>140402895</v>
          </cell>
          <cell r="AO20">
            <v>135867074</v>
          </cell>
          <cell r="AP20">
            <v>131912743</v>
          </cell>
          <cell r="AQ20">
            <v>128980351</v>
          </cell>
          <cell r="AR20">
            <v>126482223</v>
          </cell>
          <cell r="AS20">
            <v>125887144</v>
          </cell>
          <cell r="AT20">
            <v>122289360</v>
          </cell>
          <cell r="AU20">
            <v>118339577</v>
          </cell>
          <cell r="AV20">
            <v>116203591</v>
          </cell>
          <cell r="AW20">
            <v>113554074</v>
          </cell>
          <cell r="AX20">
            <v>111259126</v>
          </cell>
          <cell r="AY20">
            <v>109986499</v>
          </cell>
          <cell r="AZ20">
            <v>108785527</v>
          </cell>
          <cell r="BA20">
            <v>108120587</v>
          </cell>
          <cell r="BB20">
            <v>106049114</v>
          </cell>
          <cell r="BC20">
            <v>100982938</v>
          </cell>
          <cell r="BD20">
            <v>98534545</v>
          </cell>
          <cell r="BE20">
            <v>90725741</v>
          </cell>
          <cell r="BF20">
            <v>89623204</v>
          </cell>
          <cell r="BG20">
            <v>77137825</v>
          </cell>
          <cell r="BH20">
            <v>76438199</v>
          </cell>
          <cell r="BI20">
            <v>73601507</v>
          </cell>
          <cell r="BJ20">
            <v>70961293</v>
          </cell>
          <cell r="BK20">
            <v>67925542</v>
          </cell>
          <cell r="BL20">
            <v>65335545</v>
          </cell>
          <cell r="BM20">
            <v>66915856</v>
          </cell>
          <cell r="BN20">
            <v>65000953</v>
          </cell>
          <cell r="BO20">
            <v>66032315</v>
          </cell>
          <cell r="BP20">
            <v>65001313</v>
          </cell>
          <cell r="BQ20">
            <v>64343912</v>
          </cell>
          <cell r="BR20">
            <v>61271772</v>
          </cell>
          <cell r="BS20">
            <v>58715051</v>
          </cell>
          <cell r="BT20">
            <v>54917674</v>
          </cell>
          <cell r="BU20">
            <v>55249673</v>
          </cell>
          <cell r="BV20">
            <v>53395624</v>
          </cell>
          <cell r="BW20">
            <v>51258965</v>
          </cell>
          <cell r="BX20">
            <v>49460889</v>
          </cell>
          <cell r="BY20">
            <v>37161167</v>
          </cell>
          <cell r="BZ20">
            <v>33385267</v>
          </cell>
          <cell r="CA20">
            <v>31383739</v>
          </cell>
          <cell r="CB20">
            <v>29965175</v>
          </cell>
          <cell r="CC20">
            <v>29782355</v>
          </cell>
          <cell r="CD20">
            <v>28349931</v>
          </cell>
          <cell r="CE20">
            <v>28111037</v>
          </cell>
          <cell r="CF20">
            <v>27753166</v>
          </cell>
          <cell r="CG20">
            <v>26752617</v>
          </cell>
          <cell r="CH20">
            <v>25329218</v>
          </cell>
          <cell r="CI20">
            <v>24901601</v>
          </cell>
          <cell r="CJ20">
            <v>24388063</v>
          </cell>
          <cell r="CK20">
            <v>23972691</v>
          </cell>
          <cell r="CL20">
            <v>23424338</v>
          </cell>
          <cell r="CM20">
            <v>24455363</v>
          </cell>
          <cell r="CN20">
            <v>24207762</v>
          </cell>
          <cell r="CO20">
            <v>23862687</v>
          </cell>
          <cell r="CP20">
            <v>23023119</v>
          </cell>
          <cell r="CQ20">
            <v>23038973</v>
          </cell>
          <cell r="CR20">
            <v>20916339</v>
          </cell>
          <cell r="CS20">
            <v>20542739</v>
          </cell>
          <cell r="CT20">
            <v>15775115</v>
          </cell>
          <cell r="CU20">
            <v>14337719</v>
          </cell>
          <cell r="CV20">
            <v>12972256</v>
          </cell>
          <cell r="CW20">
            <v>11428716</v>
          </cell>
          <cell r="CX20">
            <v>11134955</v>
          </cell>
          <cell r="CY20">
            <v>10833063</v>
          </cell>
          <cell r="CZ20">
            <v>9814195</v>
          </cell>
          <cell r="DA20">
            <v>9578743</v>
          </cell>
          <cell r="DB20">
            <v>9224281</v>
          </cell>
          <cell r="DC20">
            <v>8725208</v>
          </cell>
          <cell r="DD20">
            <v>8252089</v>
          </cell>
          <cell r="DE20">
            <v>8248978</v>
          </cell>
          <cell r="DF20">
            <v>8276028</v>
          </cell>
          <cell r="DG20">
            <v>7735022</v>
          </cell>
          <cell r="DH20">
            <v>7735022</v>
          </cell>
          <cell r="DI20">
            <v>7246225</v>
          </cell>
          <cell r="DJ20">
            <v>6301136</v>
          </cell>
          <cell r="DK20">
            <v>5815849</v>
          </cell>
          <cell r="DL20"/>
          <cell r="DM20">
            <v>1213164</v>
          </cell>
          <cell r="DN20">
            <v>3153805</v>
          </cell>
          <cell r="DO20"/>
          <cell r="DP20">
            <v>4366969</v>
          </cell>
          <cell r="DQ20">
            <v>1973609</v>
          </cell>
          <cell r="DR20">
            <v>2657519</v>
          </cell>
          <cell r="DS20">
            <v>2476737</v>
          </cell>
          <cell r="DT20">
            <v>5134256</v>
          </cell>
          <cell r="DU20">
            <v>2114203</v>
          </cell>
          <cell r="DV20">
            <v>48747591</v>
          </cell>
        </row>
        <row r="21">
          <cell r="B21" t="str">
            <v>Citibank</v>
          </cell>
          <cell r="C21">
            <v>139.92970199999999</v>
          </cell>
          <cell r="D21">
            <v>64.562174999999996</v>
          </cell>
          <cell r="E21">
            <v>101.80978500000001</v>
          </cell>
          <cell r="F21">
            <v>25.337008000000001</v>
          </cell>
          <cell r="G21">
            <v>26.175640999999999</v>
          </cell>
          <cell r="H21">
            <v>29.275321000000002</v>
          </cell>
          <cell r="I21">
            <v>125.452517</v>
          </cell>
          <cell r="J21">
            <v>3.377678</v>
          </cell>
          <cell r="K21">
            <v>6.951918</v>
          </cell>
          <cell r="L21"/>
          <cell r="M21">
            <v>2.373234082824506E-2</v>
          </cell>
          <cell r="N21">
            <v>2.5374515830649272E-2</v>
          </cell>
          <cell r="O21">
            <v>2.4221340816701679E-2</v>
          </cell>
          <cell r="P21">
            <v>2.2259827053429562E-2</v>
          </cell>
          <cell r="Q21">
            <v>2.3237932427794358E-2</v>
          </cell>
          <cell r="R21">
            <v>1.9869798413422683E-2</v>
          </cell>
          <cell r="S21">
            <v>1.8063806746869658E-2</v>
          </cell>
          <cell r="T21">
            <v>2.0314054793045506E-2</v>
          </cell>
          <cell r="U21">
            <v>3.1013169278266993E-2</v>
          </cell>
          <cell r="V21">
            <v>5.7012873662000245E-2</v>
          </cell>
          <cell r="W21">
            <v>0.32837122265758234</v>
          </cell>
          <cell r="X21">
            <v>6.3583605825699288E-2</v>
          </cell>
          <cell r="Y21">
            <v>0.20864978739326528</v>
          </cell>
          <cell r="Z21">
            <v>0.20196492350966541</v>
          </cell>
          <cell r="AA21">
            <v>0.47307261369424636</v>
          </cell>
          <cell r="AB21">
            <v>0.27538500377620173</v>
          </cell>
          <cell r="AC21">
            <v>2.7563510189467278E-2</v>
          </cell>
          <cell r="AD21">
            <v>0.63438236205100285</v>
          </cell>
          <cell r="AE21">
            <v>0.12682866685839908</v>
          </cell>
          <cell r="AF21">
            <v>1.8276383136477854E-2</v>
          </cell>
          <cell r="AG21">
            <v>0.10855228372192123</v>
          </cell>
          <cell r="AH21">
            <v>0.6341450873312422</v>
          </cell>
          <cell r="AI21">
            <v>1.9672879215545676E-2</v>
          </cell>
          <cell r="AJ21">
            <v>3.5261101865706662E-2</v>
          </cell>
          <cell r="AK21">
            <v>2.9284871337174331E-2</v>
          </cell>
          <cell r="AL21">
            <v>139929702</v>
          </cell>
          <cell r="AM21">
            <v>156976438</v>
          </cell>
          <cell r="AN21">
            <v>139827065</v>
          </cell>
          <cell r="AO21">
            <v>127420769</v>
          </cell>
          <cell r="AP21">
            <v>126499445</v>
          </cell>
          <cell r="AQ21">
            <v>132170712</v>
          </cell>
          <cell r="AR21">
            <v>130940063</v>
          </cell>
          <cell r="AS21">
            <v>115595604</v>
          </cell>
          <cell r="AT21">
            <v>107034617</v>
          </cell>
          <cell r="AU21">
            <v>115188165</v>
          </cell>
          <cell r="AV21">
            <v>106453856</v>
          </cell>
          <cell r="AW21">
            <v>101750445</v>
          </cell>
          <cell r="AX21">
            <v>103211168</v>
          </cell>
          <cell r="AY21">
            <v>95052722</v>
          </cell>
          <cell r="AZ21">
            <v>96570193</v>
          </cell>
          <cell r="BA21">
            <v>93526049</v>
          </cell>
          <cell r="BB21">
            <v>90132862</v>
          </cell>
          <cell r="BC21">
            <v>93274626</v>
          </cell>
          <cell r="BD21">
            <v>85638687</v>
          </cell>
          <cell r="BE21">
            <v>100756266</v>
          </cell>
          <cell r="BF21">
            <v>85155116</v>
          </cell>
          <cell r="BG21">
            <v>90072120</v>
          </cell>
          <cell r="BH21">
            <v>98231911</v>
          </cell>
          <cell r="BI21">
            <v>88851809</v>
          </cell>
          <cell r="BJ21">
            <v>90025078</v>
          </cell>
          <cell r="BK21">
            <v>101117630</v>
          </cell>
          <cell r="BL21">
            <v>103323540</v>
          </cell>
          <cell r="BM21">
            <v>116502032</v>
          </cell>
          <cell r="BN21">
            <v>103254695</v>
          </cell>
          <cell r="BO21">
            <v>89167854</v>
          </cell>
          <cell r="BP21">
            <v>88147287</v>
          </cell>
          <cell r="BQ21">
            <v>93483001</v>
          </cell>
          <cell r="BR21">
            <v>115826138</v>
          </cell>
          <cell r="BS21">
            <v>82954185</v>
          </cell>
          <cell r="BT21">
            <v>79397808</v>
          </cell>
          <cell r="BU21">
            <v>81940917</v>
          </cell>
          <cell r="BV21">
            <v>80054734</v>
          </cell>
          <cell r="BW21">
            <v>72191900</v>
          </cell>
          <cell r="BX21">
            <v>71242659</v>
          </cell>
          <cell r="BY21">
            <v>29275321</v>
          </cell>
          <cell r="BZ21">
            <v>27059245</v>
          </cell>
          <cell r="CA21">
            <v>24894907</v>
          </cell>
          <cell r="CB21">
            <v>23167077</v>
          </cell>
          <cell r="CC21">
            <v>25016935</v>
          </cell>
          <cell r="CD21">
            <v>23492235</v>
          </cell>
          <cell r="CE21">
            <v>22536160</v>
          </cell>
          <cell r="CF21">
            <v>24731559</v>
          </cell>
          <cell r="CG21">
            <v>23826398</v>
          </cell>
          <cell r="CH21">
            <v>23000535</v>
          </cell>
          <cell r="CI21">
            <v>22134310</v>
          </cell>
          <cell r="CJ21">
            <v>21634232</v>
          </cell>
          <cell r="CK21">
            <v>20801681</v>
          </cell>
          <cell r="CL21">
            <v>20000679</v>
          </cell>
          <cell r="CM21">
            <v>19046566</v>
          </cell>
          <cell r="CN21">
            <v>18621201</v>
          </cell>
          <cell r="CO21">
            <v>17811829</v>
          </cell>
          <cell r="CP21">
            <v>20388513</v>
          </cell>
          <cell r="CQ21">
            <v>19409582</v>
          </cell>
          <cell r="CR21">
            <v>19201130</v>
          </cell>
          <cell r="CS21">
            <v>18246232</v>
          </cell>
          <cell r="CT21">
            <v>21172148</v>
          </cell>
          <cell r="CU21">
            <v>20177310</v>
          </cell>
          <cell r="CV21">
            <v>19161379</v>
          </cell>
          <cell r="CW21">
            <v>18414690</v>
          </cell>
          <cell r="CX21">
            <v>20400169</v>
          </cell>
          <cell r="CY21">
            <v>19628607</v>
          </cell>
          <cell r="CZ21">
            <v>21705386</v>
          </cell>
          <cell r="DA21">
            <v>21022221</v>
          </cell>
          <cell r="DB21">
            <v>20267062</v>
          </cell>
          <cell r="DC21">
            <v>19407199</v>
          </cell>
          <cell r="DD21">
            <v>20351926</v>
          </cell>
          <cell r="DE21">
            <v>19913000</v>
          </cell>
          <cell r="DF21">
            <v>19188220</v>
          </cell>
          <cell r="DG21">
            <v>18358760</v>
          </cell>
          <cell r="DH21">
            <v>18358760</v>
          </cell>
          <cell r="DI21">
            <v>18002473</v>
          </cell>
          <cell r="DJ21">
            <v>16706767</v>
          </cell>
          <cell r="DK21">
            <v>15963873</v>
          </cell>
          <cell r="DL21"/>
          <cell r="DM21">
            <v>4456116</v>
          </cell>
          <cell r="DN21">
            <v>4963402</v>
          </cell>
          <cell r="DO21"/>
          <cell r="DP21">
            <v>9419518</v>
          </cell>
          <cell r="DQ21">
            <v>2593994</v>
          </cell>
          <cell r="DR21">
            <v>1149013</v>
          </cell>
          <cell r="DS21">
            <v>662218</v>
          </cell>
          <cell r="DT21">
            <v>1811231</v>
          </cell>
          <cell r="DU21">
            <v>4446986</v>
          </cell>
          <cell r="DV21">
            <v>64562175</v>
          </cell>
        </row>
        <row r="22">
          <cell r="B22" t="str">
            <v>National Bank of Kenya</v>
          </cell>
          <cell r="C22">
            <v>151.61639600000001</v>
          </cell>
          <cell r="D22">
            <v>77.207413000000003</v>
          </cell>
          <cell r="E22">
            <v>117.852925</v>
          </cell>
          <cell r="F22">
            <v>6.2175339999999997</v>
          </cell>
          <cell r="G22">
            <v>10.579338</v>
          </cell>
          <cell r="H22">
            <v>10.864606</v>
          </cell>
          <cell r="I22">
            <v>100.24292</v>
          </cell>
          <cell r="J22">
            <v>0.50328499999999998</v>
          </cell>
          <cell r="K22">
            <v>-3.8406229999999999</v>
          </cell>
          <cell r="L22"/>
          <cell r="M22">
            <v>1.8851326083686504E-2</v>
          </cell>
          <cell r="N22">
            <v>1.990279874138234E-2</v>
          </cell>
          <cell r="O22">
            <v>2.0474282879049732E-2</v>
          </cell>
          <cell r="P22">
            <v>2.0920190439308841E-2</v>
          </cell>
          <cell r="Q22">
            <v>2.194966952687228E-2</v>
          </cell>
          <cell r="R22">
            <v>2.1529290648311862E-2</v>
          </cell>
          <cell r="S22">
            <v>2.1601809230524717E-2</v>
          </cell>
          <cell r="T22">
            <v>2.351513438487943E-2</v>
          </cell>
          <cell r="U22">
            <v>1.1509553217868224E-2</v>
          </cell>
          <cell r="V22">
            <v>-3.1497056478855527E-2</v>
          </cell>
          <cell r="W22">
            <v>-0.59235252039546993</v>
          </cell>
          <cell r="X22">
            <v>-5.2224811078609906E-2</v>
          </cell>
          <cell r="Y22">
            <v>0.10553700949653103</v>
          </cell>
          <cell r="Z22">
            <v>6.2024669672431726E-2</v>
          </cell>
          <cell r="AA22">
            <v>0.30350803682089411</v>
          </cell>
          <cell r="AB22">
            <v>1.526100999732354</v>
          </cell>
          <cell r="AC22">
            <v>0.23371877320680073</v>
          </cell>
          <cell r="AD22">
            <v>0.56220324258380838</v>
          </cell>
          <cell r="AE22">
            <v>9.6221890271271107E-2</v>
          </cell>
          <cell r="AF22">
            <v>3.0412086827582476E-2</v>
          </cell>
          <cell r="AG22">
            <v>6.5809803443688628E-2</v>
          </cell>
          <cell r="AH22">
            <v>0.6551166464472562</v>
          </cell>
          <cell r="AI22">
            <v>1.736650339902978E-2</v>
          </cell>
          <cell r="AJ22">
            <v>6.898043734051439E-3</v>
          </cell>
          <cell r="AK22">
            <v>1.3635043125589299E-2</v>
          </cell>
          <cell r="AL22">
            <v>151616396</v>
          </cell>
          <cell r="AM22">
            <v>151573063</v>
          </cell>
          <cell r="AN22">
            <v>142769274</v>
          </cell>
          <cell r="AO22">
            <v>139938813</v>
          </cell>
          <cell r="AP22">
            <v>139006624</v>
          </cell>
          <cell r="AQ22">
            <v>140499545</v>
          </cell>
          <cell r="AR22">
            <v>146543305</v>
          </cell>
          <cell r="AS22">
            <v>146251458</v>
          </cell>
          <cell r="AT22">
            <v>133633970</v>
          </cell>
          <cell r="AU22">
            <v>129588169</v>
          </cell>
          <cell r="AV22">
            <v>126841620</v>
          </cell>
          <cell r="AW22">
            <v>129590385</v>
          </cell>
          <cell r="AX22">
            <v>119225458</v>
          </cell>
          <cell r="AY22">
            <v>113796756</v>
          </cell>
          <cell r="AZ22">
            <v>112028747</v>
          </cell>
          <cell r="BA22">
            <v>107216724</v>
          </cell>
          <cell r="BB22">
            <v>114922318</v>
          </cell>
          <cell r="BC22">
            <v>105065267</v>
          </cell>
          <cell r="BD22">
            <v>115143443</v>
          </cell>
          <cell r="BE22">
            <v>112734821</v>
          </cell>
          <cell r="BF22">
            <v>113569560</v>
          </cell>
          <cell r="BG22">
            <v>105472552</v>
          </cell>
          <cell r="BH22">
            <v>109942042</v>
          </cell>
          <cell r="BI22">
            <v>116315700</v>
          </cell>
          <cell r="BJ22">
            <v>116378429</v>
          </cell>
          <cell r="BK22">
            <v>115442827</v>
          </cell>
          <cell r="BL22">
            <v>115114374</v>
          </cell>
          <cell r="BM22">
            <v>113215137</v>
          </cell>
          <cell r="BN22">
            <v>116157723</v>
          </cell>
          <cell r="BO22">
            <v>115220642</v>
          </cell>
          <cell r="BP22">
            <v>125295035</v>
          </cell>
          <cell r="BQ22">
            <v>117789712</v>
          </cell>
          <cell r="BR22">
            <v>124144110</v>
          </cell>
          <cell r="BS22">
            <v>116587690</v>
          </cell>
          <cell r="BT22">
            <v>122864886</v>
          </cell>
          <cell r="BU22">
            <v>116897968</v>
          </cell>
          <cell r="BV22">
            <v>109102269</v>
          </cell>
          <cell r="BW22">
            <v>98916489</v>
          </cell>
          <cell r="BX22">
            <v>92493034</v>
          </cell>
          <cell r="BY22">
            <v>10864606</v>
          </cell>
          <cell r="BZ22">
            <v>15037893</v>
          </cell>
          <cell r="CA22">
            <v>15089932</v>
          </cell>
          <cell r="CB22">
            <v>15054282</v>
          </cell>
          <cell r="CC22">
            <v>16232085</v>
          </cell>
          <cell r="CD22">
            <v>16383342</v>
          </cell>
          <cell r="CE22">
            <v>16364722</v>
          </cell>
          <cell r="CF22">
            <v>13025652</v>
          </cell>
          <cell r="CG22">
            <v>12645620</v>
          </cell>
          <cell r="CH22">
            <v>12185411</v>
          </cell>
          <cell r="CI22">
            <v>11935544</v>
          </cell>
          <cell r="CJ22">
            <v>11913390</v>
          </cell>
          <cell r="CK22">
            <v>11338933</v>
          </cell>
          <cell r="CL22">
            <v>11859422</v>
          </cell>
          <cell r="CM22">
            <v>11704420</v>
          </cell>
          <cell r="CN22">
            <v>7228992</v>
          </cell>
          <cell r="CO22">
            <v>7243874</v>
          </cell>
          <cell r="CP22">
            <v>7148430</v>
          </cell>
          <cell r="CQ22">
            <v>6935718</v>
          </cell>
          <cell r="CR22">
            <v>6919427</v>
          </cell>
          <cell r="CS22">
            <v>5790240</v>
          </cell>
          <cell r="CT22">
            <v>6414689</v>
          </cell>
          <cell r="CU22">
            <v>7047537</v>
          </cell>
          <cell r="CV22">
            <v>10989919</v>
          </cell>
          <cell r="CW22">
            <v>11217864</v>
          </cell>
          <cell r="CX22">
            <v>10987755</v>
          </cell>
          <cell r="CY22">
            <v>10996083</v>
          </cell>
          <cell r="CZ22">
            <v>11315041</v>
          </cell>
          <cell r="DA22">
            <v>11222418</v>
          </cell>
          <cell r="DB22">
            <v>11237917</v>
          </cell>
          <cell r="DC22">
            <v>10913622</v>
          </cell>
          <cell r="DD22">
            <v>13443880</v>
          </cell>
          <cell r="DE22">
            <v>13116009</v>
          </cell>
          <cell r="DF22">
            <v>12606495</v>
          </cell>
          <cell r="DG22">
            <v>12113912</v>
          </cell>
          <cell r="DH22">
            <v>12113912</v>
          </cell>
          <cell r="DI22">
            <v>12251404</v>
          </cell>
          <cell r="DJ22">
            <v>12223289</v>
          </cell>
          <cell r="DK22">
            <v>11848291</v>
          </cell>
          <cell r="DL22"/>
          <cell r="DM22">
            <v>1652224</v>
          </cell>
          <cell r="DN22">
            <v>3791533</v>
          </cell>
          <cell r="DO22"/>
          <cell r="DP22">
            <v>5443757</v>
          </cell>
          <cell r="DQ22">
            <v>8307723</v>
          </cell>
          <cell r="DR22">
            <v>11679516</v>
          </cell>
          <cell r="DS22">
            <v>9095028</v>
          </cell>
          <cell r="DT22">
            <v>20774544</v>
          </cell>
          <cell r="DU22">
            <v>-3843559</v>
          </cell>
          <cell r="DV22">
            <v>77207413</v>
          </cell>
        </row>
        <row r="23">
          <cell r="B23" t="str">
            <v>Bank of India</v>
          </cell>
          <cell r="C23">
            <v>132.23228399999999</v>
          </cell>
          <cell r="D23">
            <v>22.458850999999999</v>
          </cell>
          <cell r="E23">
            <v>57.451739000000003</v>
          </cell>
          <cell r="F23">
            <v>23.465567</v>
          </cell>
          <cell r="G23">
            <v>23.720251000000001</v>
          </cell>
          <cell r="H23">
            <v>25.363624000000002</v>
          </cell>
          <cell r="I23">
            <v>57.066370999999997</v>
          </cell>
          <cell r="J23">
            <v>3.1132E-2</v>
          </cell>
          <cell r="K23">
            <v>2.1336430000000002</v>
          </cell>
          <cell r="L23"/>
          <cell r="M23">
            <v>1.9036452902887503E-2</v>
          </cell>
          <cell r="N23">
            <v>1.9085839974746534E-2</v>
          </cell>
          <cell r="O23">
            <v>1.9037386576101094E-2</v>
          </cell>
          <cell r="P23">
            <v>1.8048921189735723E-2</v>
          </cell>
          <cell r="Q23">
            <v>1.8006814193665191E-2</v>
          </cell>
          <cell r="R23">
            <v>1.8776777119317082E-2</v>
          </cell>
          <cell r="S23">
            <v>6.2837465469640754E-3</v>
          </cell>
          <cell r="T23">
            <v>1.1463316360031105E-2</v>
          </cell>
          <cell r="U23">
            <v>2.6869265229314321E-2</v>
          </cell>
          <cell r="V23">
            <v>1.7498065828568634E-2</v>
          </cell>
          <cell r="W23">
            <v>0.1416170290756544</v>
          </cell>
          <cell r="X23">
            <v>2.7708080374219152E-2</v>
          </cell>
          <cell r="Y23">
            <v>0.4156607575414249</v>
          </cell>
          <cell r="Z23">
            <v>0.41119781385783233</v>
          </cell>
          <cell r="AA23">
            <v>2.6484350916377301E-2</v>
          </cell>
          <cell r="AB23">
            <v>0.13488828107278089</v>
          </cell>
          <cell r="AC23">
            <v>4.6738131749848838E-2</v>
          </cell>
          <cell r="AD23">
            <v>0.75137353167464693</v>
          </cell>
          <cell r="AE23">
            <v>0.10697438815152141</v>
          </cell>
          <cell r="AF23">
            <v>6.4654293320814682E-2</v>
          </cell>
          <cell r="AG23">
            <v>4.2320094830706728E-2</v>
          </cell>
          <cell r="AH23">
            <v>0.39091681802704004</v>
          </cell>
          <cell r="AI23">
            <v>1.1095070639944927E-3</v>
          </cell>
          <cell r="AJ23">
            <v>1.2882978206222064E-3</v>
          </cell>
          <cell r="AK23">
            <v>1.2415314956459086E-3</v>
          </cell>
          <cell r="AL23">
            <v>132232284</v>
          </cell>
          <cell r="AM23">
            <v>128475122</v>
          </cell>
          <cell r="AN23">
            <v>121649324</v>
          </cell>
          <cell r="AO23">
            <v>104651445</v>
          </cell>
          <cell r="AP23">
            <v>102548347</v>
          </cell>
          <cell r="AQ23">
            <v>94518340</v>
          </cell>
          <cell r="AR23">
            <v>86867130</v>
          </cell>
          <cell r="AS23">
            <v>81019912</v>
          </cell>
          <cell r="AT23">
            <v>77906775</v>
          </cell>
          <cell r="AU23">
            <v>72897951</v>
          </cell>
          <cell r="AV23">
            <v>75129210</v>
          </cell>
          <cell r="AW23">
            <v>71225163</v>
          </cell>
          <cell r="AX23">
            <v>63601238</v>
          </cell>
          <cell r="AY23">
            <v>62976730</v>
          </cell>
          <cell r="AZ23">
            <v>62543244</v>
          </cell>
          <cell r="BA23">
            <v>62121431</v>
          </cell>
          <cell r="BB23">
            <v>62225153</v>
          </cell>
          <cell r="BC23">
            <v>59776568</v>
          </cell>
          <cell r="BD23">
            <v>62689134</v>
          </cell>
          <cell r="BE23">
            <v>62563918</v>
          </cell>
          <cell r="BF23">
            <v>64098285</v>
          </cell>
          <cell r="BG23">
            <v>55328548</v>
          </cell>
          <cell r="BH23">
            <v>56630656</v>
          </cell>
          <cell r="BI23">
            <v>57297472</v>
          </cell>
          <cell r="BJ23">
            <v>56956597</v>
          </cell>
          <cell r="BK23">
            <v>49736103</v>
          </cell>
          <cell r="BL23">
            <v>47815075</v>
          </cell>
          <cell r="BM23">
            <v>46410726</v>
          </cell>
          <cell r="BN23">
            <v>43717462</v>
          </cell>
          <cell r="BO23">
            <v>41427446</v>
          </cell>
          <cell r="BP23">
            <v>42162947</v>
          </cell>
          <cell r="BQ23">
            <v>37527774</v>
          </cell>
          <cell r="BR23">
            <v>36899261</v>
          </cell>
          <cell r="BS23">
            <v>36656582</v>
          </cell>
          <cell r="BT23">
            <v>34370422</v>
          </cell>
          <cell r="BU23">
            <v>33998194</v>
          </cell>
          <cell r="BV23">
            <v>34265232</v>
          </cell>
          <cell r="BW23">
            <v>32447854</v>
          </cell>
          <cell r="BX23">
            <v>30721440</v>
          </cell>
          <cell r="BY23">
            <v>25363624</v>
          </cell>
          <cell r="BZ23">
            <v>25112048</v>
          </cell>
          <cell r="CA23">
            <v>24309583</v>
          </cell>
          <cell r="CB23">
            <v>23368201</v>
          </cell>
          <cell r="CC23">
            <v>22277354</v>
          </cell>
          <cell r="CD23">
            <v>21473077</v>
          </cell>
          <cell r="CE23">
            <v>20707536</v>
          </cell>
          <cell r="CF23">
            <v>19918816</v>
          </cell>
          <cell r="CG23">
            <v>19200438</v>
          </cell>
          <cell r="CH23">
            <v>18444475</v>
          </cell>
          <cell r="CI23">
            <v>17853192</v>
          </cell>
          <cell r="CJ23">
            <v>17191218</v>
          </cell>
          <cell r="CK23">
            <v>16620563</v>
          </cell>
          <cell r="CL23">
            <v>16141439</v>
          </cell>
          <cell r="CM23">
            <v>15532469</v>
          </cell>
          <cell r="CN23">
            <v>14747740</v>
          </cell>
          <cell r="CO23">
            <v>14293811</v>
          </cell>
          <cell r="CP23">
            <v>13727053</v>
          </cell>
          <cell r="CQ23">
            <v>13191378</v>
          </cell>
          <cell r="CR23">
            <v>12461590</v>
          </cell>
          <cell r="CS23">
            <v>11954133</v>
          </cell>
          <cell r="CT23">
            <v>11502121</v>
          </cell>
          <cell r="CU23">
            <v>11625015</v>
          </cell>
          <cell r="CV23">
            <v>10920398</v>
          </cell>
          <cell r="CW23">
            <v>10412590</v>
          </cell>
          <cell r="CX23">
            <v>9978992</v>
          </cell>
          <cell r="CY23">
            <v>9536344</v>
          </cell>
          <cell r="CZ23">
            <v>9176776</v>
          </cell>
          <cell r="DA23">
            <v>8545484</v>
          </cell>
          <cell r="DB23">
            <v>7597500</v>
          </cell>
          <cell r="DC23">
            <v>7182738</v>
          </cell>
          <cell r="DD23">
            <v>6881061</v>
          </cell>
          <cell r="DE23">
            <v>6580115</v>
          </cell>
          <cell r="DF23">
            <v>6305179</v>
          </cell>
          <cell r="DG23">
            <v>6074801</v>
          </cell>
          <cell r="DH23">
            <v>6074801</v>
          </cell>
          <cell r="DI23">
            <v>5733008</v>
          </cell>
          <cell r="DJ23">
            <v>5254372</v>
          </cell>
          <cell r="DK23">
            <v>5086879</v>
          </cell>
          <cell r="DL23"/>
          <cell r="DM23">
            <v>72854</v>
          </cell>
          <cell r="DN23">
            <v>2677978</v>
          </cell>
          <cell r="DO23"/>
          <cell r="DP23">
            <v>2750832</v>
          </cell>
          <cell r="DQ23">
            <v>371055</v>
          </cell>
          <cell r="DR23">
            <v>817411</v>
          </cell>
          <cell r="DS23">
            <v>270478</v>
          </cell>
          <cell r="DT23">
            <v>1087889</v>
          </cell>
          <cell r="DU23">
            <v>1758643</v>
          </cell>
          <cell r="DV23">
            <v>22458851</v>
          </cell>
        </row>
        <row r="24">
          <cell r="B24" t="str">
            <v>Family Bank Limited</v>
          </cell>
          <cell r="C24">
            <v>132.75769299999999</v>
          </cell>
          <cell r="D24">
            <v>84.680205999999998</v>
          </cell>
          <cell r="E24">
            <v>101.315472</v>
          </cell>
          <cell r="F24">
            <v>13.851353</v>
          </cell>
          <cell r="G24">
            <v>18.320799000000001</v>
          </cell>
          <cell r="H24">
            <v>16.111668999999999</v>
          </cell>
          <cell r="I24">
            <v>101.555673</v>
          </cell>
          <cell r="J24">
            <v>0.47601300000000002</v>
          </cell>
          <cell r="K24">
            <v>1.9140809999999999</v>
          </cell>
          <cell r="L24"/>
          <cell r="M24">
            <v>1.8711634237474212E-2</v>
          </cell>
          <cell r="N24">
            <v>1.8809701046972348E-2</v>
          </cell>
          <cell r="O24">
            <v>1.8794876480916236E-2</v>
          </cell>
          <cell r="P24">
            <v>1.939393233213204E-2</v>
          </cell>
          <cell r="Q24">
            <v>1.9089517320195488E-2</v>
          </cell>
          <cell r="R24">
            <v>1.8851384373998421E-2</v>
          </cell>
          <cell r="S24">
            <v>2.3692616868454516E-2</v>
          </cell>
          <cell r="T24">
            <v>2.0215424770725795E-2</v>
          </cell>
          <cell r="U24">
            <v>1.7068093567698426E-2</v>
          </cell>
          <cell r="V24">
            <v>1.5697431734930573E-2</v>
          </cell>
          <cell r="W24">
            <v>0.16832056583516636</v>
          </cell>
          <cell r="X24">
            <v>2.0524078321379587E-2</v>
          </cell>
          <cell r="Y24">
            <v>0.18040153207393939</v>
          </cell>
          <cell r="Z24">
            <v>0.13639172082489179</v>
          </cell>
          <cell r="AA24">
            <v>0.28663165092680887</v>
          </cell>
          <cell r="AB24">
            <v>0.59748441776826167</v>
          </cell>
          <cell r="AC24">
            <v>0.13199966289868253</v>
          </cell>
          <cell r="AD24">
            <v>0.53800417129139244</v>
          </cell>
          <cell r="AE24">
            <v>0.13746468490476699</v>
          </cell>
          <cell r="AF24">
            <v>4.2434086827738006E-2</v>
          </cell>
          <cell r="AG24">
            <v>9.5030598077028988E-2</v>
          </cell>
          <cell r="AH24">
            <v>0.83580724965679476</v>
          </cell>
          <cell r="AI24">
            <v>1.2357266859708373E-2</v>
          </cell>
          <cell r="AJ24">
            <v>2.0196383248399516E-3</v>
          </cell>
          <cell r="AK24">
            <v>8.9320927516559952E-3</v>
          </cell>
          <cell r="AL24">
            <v>132757693</v>
          </cell>
          <cell r="AM24">
            <v>131853129</v>
          </cell>
          <cell r="AN24">
            <v>128465438</v>
          </cell>
          <cell r="AO24">
            <v>128525706</v>
          </cell>
          <cell r="AP24">
            <v>124240335</v>
          </cell>
          <cell r="AQ24">
            <v>122200171</v>
          </cell>
          <cell r="AR24">
            <v>111683065</v>
          </cell>
          <cell r="AS24">
            <v>107193925</v>
          </cell>
          <cell r="AT24">
            <v>100001548</v>
          </cell>
          <cell r="AU24">
            <v>94790889</v>
          </cell>
          <cell r="AV24">
            <v>90590626</v>
          </cell>
          <cell r="AW24">
            <v>90164189</v>
          </cell>
          <cell r="AX24">
            <v>86910641</v>
          </cell>
          <cell r="AY24">
            <v>82192596</v>
          </cell>
          <cell r="AZ24">
            <v>78857125</v>
          </cell>
          <cell r="BA24">
            <v>78926424</v>
          </cell>
          <cell r="BB24">
            <v>72596791</v>
          </cell>
          <cell r="BC24">
            <v>70149732</v>
          </cell>
          <cell r="BD24">
            <v>66909838</v>
          </cell>
          <cell r="BE24">
            <v>68730617</v>
          </cell>
          <cell r="BF24">
            <v>69033491</v>
          </cell>
          <cell r="BG24">
            <v>67725435</v>
          </cell>
          <cell r="BH24">
            <v>69050943</v>
          </cell>
          <cell r="BI24">
            <v>71479580</v>
          </cell>
          <cell r="BJ24">
            <v>69391049</v>
          </cell>
          <cell r="BK24">
            <v>66706579</v>
          </cell>
          <cell r="BL24">
            <v>69432374</v>
          </cell>
          <cell r="BM24">
            <v>78734331</v>
          </cell>
          <cell r="BN24">
            <v>80104753</v>
          </cell>
          <cell r="BO24">
            <v>85939969</v>
          </cell>
          <cell r="BP24">
            <v>81190214</v>
          </cell>
          <cell r="BQ24">
            <v>80554920</v>
          </cell>
          <cell r="BR24">
            <v>74747708</v>
          </cell>
          <cell r="BS24">
            <v>71030126</v>
          </cell>
          <cell r="BT24">
            <v>61812663</v>
          </cell>
          <cell r="BU24">
            <v>56171763</v>
          </cell>
          <cell r="BV24">
            <v>50563721</v>
          </cell>
          <cell r="BW24">
            <v>54011901</v>
          </cell>
          <cell r="BX24">
            <v>43500989</v>
          </cell>
          <cell r="BY24">
            <v>16111669</v>
          </cell>
          <cell r="BZ24">
            <v>16031431</v>
          </cell>
          <cell r="CA24">
            <v>15740434</v>
          </cell>
          <cell r="CB24">
            <v>15619713</v>
          </cell>
          <cell r="CC24">
            <v>14922588</v>
          </cell>
          <cell r="CD24">
            <v>15768988</v>
          </cell>
          <cell r="CE24">
            <v>15164281</v>
          </cell>
          <cell r="CF24">
            <v>14801770</v>
          </cell>
          <cell r="CG24">
            <v>14173036</v>
          </cell>
          <cell r="CH24">
            <v>13736643</v>
          </cell>
          <cell r="CI24">
            <v>13161565</v>
          </cell>
          <cell r="CJ24">
            <v>13157788</v>
          </cell>
          <cell r="CK24">
            <v>12700975</v>
          </cell>
          <cell r="CL24">
            <v>12684775</v>
          </cell>
          <cell r="CM24">
            <v>12408203</v>
          </cell>
          <cell r="CN24">
            <v>12092368</v>
          </cell>
          <cell r="CO24">
            <v>11763776</v>
          </cell>
          <cell r="CP24">
            <v>11570555</v>
          </cell>
          <cell r="CQ24">
            <v>11426448</v>
          </cell>
          <cell r="CR24">
            <v>11785863</v>
          </cell>
          <cell r="CS24">
            <v>11219706</v>
          </cell>
          <cell r="CT24">
            <v>11157254</v>
          </cell>
          <cell r="CU24">
            <v>11608295</v>
          </cell>
          <cell r="CV24">
            <v>11865416</v>
          </cell>
          <cell r="CW24">
            <v>12115533</v>
          </cell>
          <cell r="CX24">
            <v>12355585</v>
          </cell>
          <cell r="CY24">
            <v>12618877</v>
          </cell>
          <cell r="CZ24">
            <v>13113788</v>
          </cell>
          <cell r="DA24">
            <v>12011680</v>
          </cell>
          <cell r="DB24">
            <v>12271025</v>
          </cell>
          <cell r="DC24">
            <v>11926782</v>
          </cell>
          <cell r="DD24">
            <v>11770798</v>
          </cell>
          <cell r="DE24">
            <v>11141694</v>
          </cell>
          <cell r="DF24">
            <v>11113094</v>
          </cell>
          <cell r="DG24">
            <v>10620650</v>
          </cell>
          <cell r="DH24">
            <v>10620650</v>
          </cell>
          <cell r="DI24">
            <v>7213495</v>
          </cell>
          <cell r="DJ24">
            <v>6411938</v>
          </cell>
          <cell r="DK24">
            <v>5968296</v>
          </cell>
          <cell r="DL24"/>
          <cell r="DM24">
            <v>1763875</v>
          </cell>
          <cell r="DN24">
            <v>4389929</v>
          </cell>
          <cell r="DO24"/>
          <cell r="DP24">
            <v>6153804</v>
          </cell>
          <cell r="DQ24">
            <v>3676802</v>
          </cell>
          <cell r="DR24">
            <v>6473398</v>
          </cell>
          <cell r="DS24">
            <v>5558847</v>
          </cell>
          <cell r="DT24">
            <v>12032245</v>
          </cell>
          <cell r="DU24">
            <v>1340341</v>
          </cell>
          <cell r="DV24">
            <v>84680206</v>
          </cell>
        </row>
        <row r="25">
          <cell r="B25" t="str">
            <v>SBM Bank</v>
          </cell>
          <cell r="C25">
            <v>86.541318000000004</v>
          </cell>
          <cell r="D25">
            <v>41.617001000000002</v>
          </cell>
          <cell r="E25">
            <v>53.786980999999997</v>
          </cell>
          <cell r="F25">
            <v>7.2667549999999999</v>
          </cell>
          <cell r="G25">
            <v>7.9355869999999999</v>
          </cell>
          <cell r="H25">
            <v>8.5182900000000004</v>
          </cell>
          <cell r="I25">
            <v>53.506492999999999</v>
          </cell>
          <cell r="J25">
            <v>0.44253199999999998</v>
          </cell>
          <cell r="K25">
            <v>0.125079</v>
          </cell>
          <cell r="L25"/>
          <cell r="M25">
            <v>1.068159175731102E-2</v>
          </cell>
          <cell r="N25">
            <v>1.0823515011930348E-2</v>
          </cell>
          <cell r="O25">
            <v>1.0626324739375637E-2</v>
          </cell>
          <cell r="P25">
            <v>1.1353940080900723E-2</v>
          </cell>
          <cell r="Q25">
            <v>1.2132957948557028E-2</v>
          </cell>
          <cell r="R25">
            <v>1.2288731545300568E-2</v>
          </cell>
          <cell r="S25">
            <v>1.164399222065058E-2</v>
          </cell>
          <cell r="T25">
            <v>1.0732089053979413E-2</v>
          </cell>
          <cell r="U25">
            <v>9.0239546726530832E-3</v>
          </cell>
          <cell r="V25">
            <v>1.0257763720414033E-3</v>
          </cell>
          <cell r="W25">
            <v>3.085028227827611E-2</v>
          </cell>
          <cell r="X25">
            <v>3.0031293510516524E-3</v>
          </cell>
          <cell r="Y25">
            <v>0.14831072931653361</v>
          </cell>
          <cell r="Z25">
            <v>0.13581071366422762</v>
          </cell>
          <cell r="AA25">
            <v>0.36726329794327123</v>
          </cell>
          <cell r="AB25">
            <v>0.78295828239871901</v>
          </cell>
          <cell r="AC25">
            <v>0.21203712353337772</v>
          </cell>
          <cell r="AD25">
            <v>0.71550572979096205</v>
          </cell>
          <cell r="AE25">
            <v>9.9434733625244534E-2</v>
          </cell>
          <cell r="AF25">
            <v>6.2720110967851017E-2</v>
          </cell>
          <cell r="AG25">
            <v>3.6714622657393517E-2</v>
          </cell>
          <cell r="AH25">
            <v>0.77373744029247526</v>
          </cell>
          <cell r="AI25">
            <v>5.5314722630837483E-3</v>
          </cell>
          <cell r="AJ25">
            <v>2.206342470935211E-2</v>
          </cell>
          <cell r="AK25">
            <v>1.0943993067197646E-2</v>
          </cell>
          <cell r="AL25">
            <v>86541318</v>
          </cell>
          <cell r="AM25">
            <v>84397730</v>
          </cell>
          <cell r="AN25">
            <v>81757793</v>
          </cell>
          <cell r="AO25">
            <v>82294995</v>
          </cell>
          <cell r="AP25">
            <v>84248686</v>
          </cell>
          <cell r="AQ25">
            <v>81930944</v>
          </cell>
          <cell r="AR25">
            <v>81957761</v>
          </cell>
          <cell r="AS25">
            <v>80920858</v>
          </cell>
          <cell r="AT25">
            <v>82320357</v>
          </cell>
          <cell r="AU25">
            <v>79151145</v>
          </cell>
          <cell r="AV25">
            <v>79189802</v>
          </cell>
          <cell r="AW25">
            <v>80060974</v>
          </cell>
          <cell r="AX25">
            <v>79684610</v>
          </cell>
          <cell r="AY25">
            <v>78139646</v>
          </cell>
          <cell r="AZ25">
            <v>72519356</v>
          </cell>
          <cell r="BA25">
            <v>72049204</v>
          </cell>
          <cell r="BB25">
            <v>72532337</v>
          </cell>
          <cell r="BC25">
            <v>70221531</v>
          </cell>
          <cell r="BD25">
            <v>70647739</v>
          </cell>
          <cell r="BE25">
            <v>75549229</v>
          </cell>
          <cell r="BF25">
            <v>0</v>
          </cell>
          <cell r="BG25">
            <v>0</v>
          </cell>
          <cell r="BH25">
            <v>11754154</v>
          </cell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>
            <v>8518290</v>
          </cell>
          <cell r="BZ25">
            <v>8368941</v>
          </cell>
          <cell r="CA25">
            <v>7864834</v>
          </cell>
          <cell r="CB25">
            <v>7952021</v>
          </cell>
          <cell r="CC25">
            <v>8403301</v>
          </cell>
          <cell r="CD25">
            <v>8401138</v>
          </cell>
          <cell r="CE25">
            <v>8596262</v>
          </cell>
          <cell r="CF25">
            <v>8620422</v>
          </cell>
          <cell r="CG25">
            <v>8781774</v>
          </cell>
          <cell r="CH25">
            <v>8562864</v>
          </cell>
          <cell r="CI25">
            <v>8870990</v>
          </cell>
          <cell r="CJ25">
            <v>8680444</v>
          </cell>
          <cell r="CK25">
            <v>8200262</v>
          </cell>
          <cell r="CL25">
            <v>7884030</v>
          </cell>
          <cell r="CM25">
            <v>7877176</v>
          </cell>
          <cell r="CN25">
            <v>8153603</v>
          </cell>
          <cell r="CO25">
            <v>8047697</v>
          </cell>
          <cell r="CP25">
            <v>7076650</v>
          </cell>
          <cell r="CQ25">
            <v>6937506</v>
          </cell>
          <cell r="CR25">
            <v>8065025</v>
          </cell>
          <cell r="CS25">
            <v>0</v>
          </cell>
          <cell r="CT25">
            <v>0</v>
          </cell>
          <cell r="CU25">
            <v>1607161</v>
          </cell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K25"/>
          <cell r="DL25"/>
          <cell r="DM25">
            <v>1087882</v>
          </cell>
          <cell r="DN25">
            <v>1874249</v>
          </cell>
          <cell r="DO25"/>
          <cell r="DP25">
            <v>2962131</v>
          </cell>
          <cell r="DQ25">
            <v>2319225</v>
          </cell>
          <cell r="DR25">
            <v>7443092</v>
          </cell>
          <cell r="DS25">
            <v>2959469</v>
          </cell>
          <cell r="DT25">
            <v>10402561</v>
          </cell>
          <cell r="DU25">
            <v>126356</v>
          </cell>
          <cell r="DV25">
            <v>41617001</v>
          </cell>
        </row>
        <row r="26">
          <cell r="B26" t="str">
            <v>Total - Medium Tier banks</v>
          </cell>
          <cell r="C26">
            <v>1005.0121100000001</v>
          </cell>
          <cell r="D26">
            <v>398.64928700000002</v>
          </cell>
          <cell r="E26">
            <v>722.92887399999995</v>
          </cell>
          <cell r="F26">
            <v>131.49161100000001</v>
          </cell>
          <cell r="G26">
            <v>142.43803200000002</v>
          </cell>
          <cell r="H26">
            <v>154.66113600000003</v>
          </cell>
          <cell r="I26">
            <v>619.14787499999989</v>
          </cell>
          <cell r="J26">
            <v>5.2314360000000004</v>
          </cell>
          <cell r="K26">
            <v>13.242271999999996</v>
          </cell>
          <cell r="L26"/>
          <cell r="M26">
            <v>0.15026598071394529</v>
          </cell>
          <cell r="N26">
            <v>0.16304965789608328</v>
          </cell>
          <cell r="O26">
            <v>0.1518828888647458</v>
          </cell>
          <cell r="P26">
            <v>0.14872721945196932</v>
          </cell>
          <cell r="Q26">
            <v>0.15116824942130686</v>
          </cell>
          <cell r="R26">
            <v>0.14271014476074981</v>
          </cell>
          <cell r="S26">
            <v>0.11153781111223993</v>
          </cell>
          <cell r="T26">
            <v>0.14424563177213945</v>
          </cell>
          <cell r="U26">
            <v>0.16384216560894663</v>
          </cell>
          <cell r="V26">
            <v>0.10860024248471331</v>
          </cell>
          <cell r="W26">
            <v>0.11319805327196575</v>
          </cell>
          <cell r="X26">
            <v>1.7543798046318275E-2</v>
          </cell>
          <cell r="Y26">
            <v>0.23005494769726867</v>
          </cell>
          <cell r="Z26">
            <v>0.21237513090067545</v>
          </cell>
          <cell r="AA26">
            <v>0.28577187096096146</v>
          </cell>
          <cell r="AB26">
            <v>0.56197660984663333</v>
          </cell>
          <cell r="AC26">
            <v>0.13234093575981157</v>
          </cell>
          <cell r="AD26">
            <v>0.57522908757232316</v>
          </cell>
          <cell r="AE26">
            <v>0.11513979724935637</v>
          </cell>
          <cell r="AF26">
            <v>5.3293533781433214E-2</v>
          </cell>
          <cell r="AG26">
            <v>6.1846263467923157E-2</v>
          </cell>
          <cell r="AH26">
            <v>0.55143638791774141</v>
          </cell>
          <cell r="AI26">
            <v>7.3285175873704311E-2</v>
          </cell>
          <cell r="AJ26">
            <v>0.11426661187723913</v>
          </cell>
          <cell r="AK26">
            <v>9.4624047260162297E-2</v>
          </cell>
          <cell r="AL26">
            <v>1005012110</v>
          </cell>
          <cell r="AM26">
            <v>1097581267</v>
          </cell>
          <cell r="AN26">
            <v>948646950</v>
          </cell>
          <cell r="AO26">
            <v>901746318</v>
          </cell>
          <cell r="AP26">
            <v>888815068</v>
          </cell>
          <cell r="AQ26">
            <v>880502013</v>
          </cell>
          <cell r="AR26">
            <v>864854620</v>
          </cell>
          <cell r="AS26">
            <v>832248429</v>
          </cell>
          <cell r="AT26">
            <v>790535470</v>
          </cell>
          <cell r="AU26">
            <v>780945594</v>
          </cell>
          <cell r="AV26">
            <v>760721235</v>
          </cell>
          <cell r="AW26">
            <v>748106658</v>
          </cell>
          <cell r="AX26">
            <v>714286900</v>
          </cell>
          <cell r="AY26">
            <v>687088335</v>
          </cell>
          <cell r="AZ26">
            <v>674615527</v>
          </cell>
          <cell r="BA26">
            <v>661110369</v>
          </cell>
          <cell r="BB26">
            <v>652414031</v>
          </cell>
          <cell r="BC26">
            <v>624486334</v>
          </cell>
          <cell r="BD26">
            <v>622577787</v>
          </cell>
          <cell r="BE26">
            <v>633258697</v>
          </cell>
          <cell r="BF26">
            <v>544832372</v>
          </cell>
          <cell r="BG26">
            <v>494165500</v>
          </cell>
          <cell r="BH26">
            <v>518180005</v>
          </cell>
          <cell r="BI26">
            <v>499561935</v>
          </cell>
          <cell r="BJ26">
            <v>492125932</v>
          </cell>
          <cell r="BK26">
            <v>486297246</v>
          </cell>
          <cell r="BL26">
            <v>483928383</v>
          </cell>
          <cell r="BM26">
            <v>503003277</v>
          </cell>
          <cell r="BN26">
            <v>486627234</v>
          </cell>
          <cell r="BO26">
            <v>469743020</v>
          </cell>
          <cell r="BP26">
            <v>469974344</v>
          </cell>
          <cell r="BQ26">
            <v>458953525</v>
          </cell>
          <cell r="BR26">
            <v>477087666</v>
          </cell>
          <cell r="BS26">
            <v>428461897</v>
          </cell>
          <cell r="BT26">
            <v>415308103</v>
          </cell>
          <cell r="BU26">
            <v>403440843</v>
          </cell>
          <cell r="BV26">
            <v>383487523</v>
          </cell>
          <cell r="BW26">
            <v>362776633</v>
          </cell>
          <cell r="BX26">
            <v>339440535</v>
          </cell>
          <cell r="BY26">
            <v>154661136</v>
          </cell>
          <cell r="BZ26">
            <v>154149502</v>
          </cell>
          <cell r="CA26">
            <v>148123223</v>
          </cell>
          <cell r="CB26">
            <v>142475391</v>
          </cell>
          <cell r="CC26">
            <v>143350823</v>
          </cell>
          <cell r="CD26">
            <v>142941333</v>
          </cell>
          <cell r="CE26">
            <v>140312039</v>
          </cell>
          <cell r="CF26">
            <v>136184195</v>
          </cell>
          <cell r="CG26">
            <v>131579623</v>
          </cell>
          <cell r="CH26">
            <v>128264001</v>
          </cell>
          <cell r="CI26">
            <v>125533877</v>
          </cell>
          <cell r="CJ26">
            <v>122709869</v>
          </cell>
          <cell r="CK26">
            <v>119320605</v>
          </cell>
          <cell r="CL26">
            <v>115949085</v>
          </cell>
          <cell r="CM26">
            <v>113966859</v>
          </cell>
          <cell r="CN26">
            <v>107394769</v>
          </cell>
          <cell r="CO26">
            <v>104271609</v>
          </cell>
          <cell r="CP26">
            <v>102818018</v>
          </cell>
          <cell r="CQ26">
            <v>101354430</v>
          </cell>
          <cell r="CR26">
            <v>98345002</v>
          </cell>
          <cell r="CS26">
            <v>85522763</v>
          </cell>
          <cell r="CT26">
            <v>82975676</v>
          </cell>
          <cell r="CU26">
            <v>84302973</v>
          </cell>
          <cell r="CV26">
            <v>82601437</v>
          </cell>
          <cell r="CW26">
            <v>79843869</v>
          </cell>
          <cell r="CX26">
            <v>79783278</v>
          </cell>
          <cell r="CY26">
            <v>77837881</v>
          </cell>
          <cell r="CZ26">
            <v>78513028</v>
          </cell>
          <cell r="DA26">
            <v>75157529</v>
          </cell>
          <cell r="DB26">
            <v>72443794</v>
          </cell>
          <cell r="DC26">
            <v>69428635</v>
          </cell>
          <cell r="DD26">
            <v>70941889</v>
          </cell>
          <cell r="DE26">
            <v>69844140</v>
          </cell>
          <cell r="DF26">
            <v>67860363</v>
          </cell>
          <cell r="DG26">
            <v>64770476</v>
          </cell>
          <cell r="DH26">
            <v>64770476</v>
          </cell>
          <cell r="DI26">
            <v>59579188</v>
          </cell>
          <cell r="DJ26">
            <v>54923711</v>
          </cell>
          <cell r="DK26">
            <v>52252303</v>
          </cell>
          <cell r="DL26">
            <v>0</v>
          </cell>
          <cell r="DM26">
            <v>10245618</v>
          </cell>
          <cell r="DN26">
            <v>25606819</v>
          </cell>
          <cell r="DO26">
            <v>0</v>
          </cell>
          <cell r="DP26">
            <v>35852437</v>
          </cell>
          <cell r="DQ26">
            <v>20148231</v>
          </cell>
          <cell r="DR26">
            <v>32848342</v>
          </cell>
          <cell r="DS26">
            <v>24256458</v>
          </cell>
          <cell r="DT26">
            <v>57104800</v>
          </cell>
          <cell r="DU26">
            <v>8568650</v>
          </cell>
          <cell r="DV26">
            <v>398649287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/>
          </cell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</row>
        <row r="28">
          <cell r="B28" t="str">
            <v>TIER 3 - Small banks WMSI  &lt; 1%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 t="str">
            <v/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</row>
        <row r="29">
          <cell r="B29" t="str">
            <v>EcoBank</v>
          </cell>
          <cell r="C29">
            <v>95.339982000000006</v>
          </cell>
          <cell r="D29">
            <v>26.203361999999998</v>
          </cell>
          <cell r="E29">
            <v>74.886610000000005</v>
          </cell>
          <cell r="F29">
            <v>7.5603160000000003</v>
          </cell>
          <cell r="G29">
            <v>7.790921</v>
          </cell>
          <cell r="H29">
            <v>-0.350192</v>
          </cell>
          <cell r="I29">
            <v>51.282088000000002</v>
          </cell>
          <cell r="J29">
            <v>0.34407500000000002</v>
          </cell>
          <cell r="K29">
            <v>5.4843999999999997E-2</v>
          </cell>
          <cell r="L29"/>
          <cell r="M29">
            <v>9.3697450670795386E-3</v>
          </cell>
          <cell r="N29">
            <v>9.3867936648529479E-3</v>
          </cell>
          <cell r="O29">
            <v>1.1546826317945649E-2</v>
          </cell>
          <cell r="P29">
            <v>1.0650093067250968E-2</v>
          </cell>
          <cell r="Q29">
            <v>1.4910649061446112E-2</v>
          </cell>
          <cell r="R29">
            <v>1.3538128045747909E-2</v>
          </cell>
          <cell r="S29">
            <v>7.3314207163291505E-3</v>
          </cell>
          <cell r="T29">
            <v>1.4942087332818052E-2</v>
          </cell>
          <cell r="U29">
            <v>-3.7098017732734251E-4</v>
          </cell>
          <cell r="V29">
            <v>4.4977717561092364E-4</v>
          </cell>
          <cell r="W29">
            <v>2.7304431914777467</v>
          </cell>
          <cell r="X29">
            <v>3.5623957576964268E-3</v>
          </cell>
          <cell r="Y29">
            <v>0.15192285072323888</v>
          </cell>
          <cell r="Z29">
            <v>0.1474260564429436</v>
          </cell>
          <cell r="AA29">
            <v>0.27611277187604011</v>
          </cell>
          <cell r="AB29">
            <v>0.88699809359792936</v>
          </cell>
          <cell r="AC29">
            <v>0.13489073709851973</v>
          </cell>
          <cell r="AD29">
            <v>0.16913428772220063</v>
          </cell>
          <cell r="AE29">
            <v>9.1511858858033618E-2</v>
          </cell>
          <cell r="AF29">
            <v>1.8910680686501726E-2</v>
          </cell>
          <cell r="AG29">
            <v>7.2601178171531888E-2</v>
          </cell>
          <cell r="AH29">
            <v>0.34990717299127305</v>
          </cell>
          <cell r="AI29">
            <v>1.0710324278925961E-2</v>
          </cell>
          <cell r="AJ29">
            <v>2.937598028015409E-2</v>
          </cell>
          <cell r="AK29">
            <v>1.6756350042102835E-2</v>
          </cell>
          <cell r="AL29">
            <v>95339982</v>
          </cell>
          <cell r="AM29">
            <v>94584579</v>
          </cell>
          <cell r="AN29">
            <v>101225489</v>
          </cell>
          <cell r="AO29">
            <v>87984450</v>
          </cell>
          <cell r="AP29">
            <v>114043611</v>
          </cell>
          <cell r="AQ29">
            <v>113077437</v>
          </cell>
          <cell r="AR29">
            <v>103388399</v>
          </cell>
          <cell r="AS29">
            <v>97864874</v>
          </cell>
          <cell r="AT29">
            <v>102889555</v>
          </cell>
          <cell r="AU29">
            <v>104143882</v>
          </cell>
          <cell r="AV29">
            <v>94428325</v>
          </cell>
          <cell r="AW29">
            <v>87169871</v>
          </cell>
          <cell r="AX29">
            <v>90133682</v>
          </cell>
          <cell r="AY29">
            <v>70619437</v>
          </cell>
          <cell r="AZ29">
            <v>75377851</v>
          </cell>
          <cell r="BA29">
            <v>72920768</v>
          </cell>
          <cell r="BB29">
            <v>59578476</v>
          </cell>
          <cell r="BC29">
            <v>53501730</v>
          </cell>
          <cell r="BD29">
            <v>54463878</v>
          </cell>
          <cell r="BE29">
            <v>54003632</v>
          </cell>
          <cell r="BF29">
            <v>43138954</v>
          </cell>
          <cell r="BG29">
            <v>48619617</v>
          </cell>
          <cell r="BH29">
            <v>53545760</v>
          </cell>
          <cell r="BI29">
            <v>44295854</v>
          </cell>
          <cell r="BJ29">
            <v>54154977</v>
          </cell>
          <cell r="BK29">
            <v>47908081</v>
          </cell>
          <cell r="BL29">
            <v>47123839</v>
          </cell>
          <cell r="BM29">
            <v>49308904</v>
          </cell>
          <cell r="BN29">
            <v>46581940</v>
          </cell>
          <cell r="BO29">
            <v>49286922</v>
          </cell>
          <cell r="BP29">
            <v>52426513</v>
          </cell>
          <cell r="BQ29">
            <v>55142958</v>
          </cell>
          <cell r="BR29">
            <v>48824375</v>
          </cell>
          <cell r="BS29">
            <v>44920413</v>
          </cell>
          <cell r="BT29">
            <v>54934548</v>
          </cell>
          <cell r="BU29">
            <v>42241117</v>
          </cell>
          <cell r="BV29">
            <v>36647025</v>
          </cell>
          <cell r="BW29">
            <v>36143426</v>
          </cell>
          <cell r="BX29">
            <v>36907136</v>
          </cell>
          <cell r="BY29">
            <v>-350192</v>
          </cell>
          <cell r="BZ29">
            <v>-647422</v>
          </cell>
          <cell r="CA29">
            <v>606650</v>
          </cell>
          <cell r="CB29">
            <v>894186</v>
          </cell>
          <cell r="CC29">
            <v>2442546</v>
          </cell>
          <cell r="CD29">
            <v>4272281</v>
          </cell>
          <cell r="CE29">
            <v>6425934</v>
          </cell>
          <cell r="CF29">
            <v>6837792</v>
          </cell>
          <cell r="CG29">
            <v>6969627</v>
          </cell>
          <cell r="CH29">
            <v>6830652</v>
          </cell>
          <cell r="CI29">
            <v>7070007</v>
          </cell>
          <cell r="CJ29">
            <v>6719127</v>
          </cell>
          <cell r="CK29">
            <v>7084318</v>
          </cell>
          <cell r="CL29">
            <v>6685067</v>
          </cell>
          <cell r="CM29">
            <v>6567798</v>
          </cell>
          <cell r="CN29">
            <v>6590221</v>
          </cell>
          <cell r="CO29">
            <v>6751746</v>
          </cell>
          <cell r="CP29">
            <v>6540128</v>
          </cell>
          <cell r="CQ29">
            <v>6408303</v>
          </cell>
          <cell r="CR29">
            <v>6485189</v>
          </cell>
          <cell r="CS29">
            <v>6477054</v>
          </cell>
          <cell r="CT29">
            <v>6366947</v>
          </cell>
          <cell r="CU29">
            <v>6438538</v>
          </cell>
          <cell r="CV29">
            <v>7617842</v>
          </cell>
          <cell r="CW29">
            <v>7534386</v>
          </cell>
          <cell r="CX29">
            <v>7305154</v>
          </cell>
          <cell r="CY29">
            <v>7307241</v>
          </cell>
          <cell r="CZ29">
            <v>7946220</v>
          </cell>
          <cell r="DA29">
            <v>7959585</v>
          </cell>
          <cell r="DB29">
            <v>7699140</v>
          </cell>
          <cell r="DC29">
            <v>7560671</v>
          </cell>
          <cell r="DD29">
            <v>7294222</v>
          </cell>
          <cell r="DE29">
            <v>7595021</v>
          </cell>
          <cell r="DF29">
            <v>7740628</v>
          </cell>
          <cell r="DG29">
            <v>7827942</v>
          </cell>
          <cell r="DH29">
            <v>7827942</v>
          </cell>
          <cell r="DI29">
            <v>3657839</v>
          </cell>
          <cell r="DJ29">
            <v>3764734</v>
          </cell>
          <cell r="DK29">
            <v>3390412</v>
          </cell>
          <cell r="DL29"/>
          <cell r="DM29">
            <v>542550</v>
          </cell>
          <cell r="DN29">
            <v>1422408</v>
          </cell>
          <cell r="DO29"/>
          <cell r="DP29">
            <v>1964958</v>
          </cell>
          <cell r="DQ29">
            <v>1742914</v>
          </cell>
          <cell r="DR29">
            <v>611778</v>
          </cell>
          <cell r="DS29">
            <v>3005336</v>
          </cell>
          <cell r="DT29">
            <v>3617114</v>
          </cell>
          <cell r="DU29">
            <v>175061</v>
          </cell>
          <cell r="DV29">
            <v>26203362</v>
          </cell>
        </row>
        <row r="30">
          <cell r="B30" t="str">
            <v>Housing Finance Company of Kenya</v>
          </cell>
          <cell r="C30">
            <v>58.508882999999997</v>
          </cell>
          <cell r="D30">
            <v>38.376412000000002</v>
          </cell>
          <cell r="E30">
            <v>40.774974999999998</v>
          </cell>
          <cell r="F30">
            <v>2.4416340000000001</v>
          </cell>
          <cell r="G30">
            <v>3.8867120000000002</v>
          </cell>
          <cell r="H30">
            <v>8.3580229999999993</v>
          </cell>
          <cell r="I30">
            <v>38.21293</v>
          </cell>
          <cell r="J30">
            <v>8.2716999999999999E-2</v>
          </cell>
          <cell r="K30">
            <v>9.8932000000000006E-2</v>
          </cell>
          <cell r="L30"/>
          <cell r="M30">
            <v>8.4327178871353124E-3</v>
          </cell>
          <cell r="N30">
            <v>8.7087883190664038E-3</v>
          </cell>
          <cell r="O30">
            <v>8.7652068095611223E-3</v>
          </cell>
          <cell r="P30">
            <v>8.6325720315781913E-3</v>
          </cell>
          <cell r="Q30">
            <v>8.8406889573877309E-3</v>
          </cell>
          <cell r="R30">
            <v>8.3081697022733131E-3</v>
          </cell>
          <cell r="S30">
            <v>1.0737310042703018E-2</v>
          </cell>
          <cell r="T30">
            <v>8.1358100926650669E-3</v>
          </cell>
          <cell r="U30">
            <v>8.8541738664675573E-3</v>
          </cell>
          <cell r="V30">
            <v>8.1134409484246047E-4</v>
          </cell>
          <cell r="W30">
            <v>2.2128491464415437E-2</v>
          </cell>
          <cell r="X30">
            <v>3.2548639853668525E-3</v>
          </cell>
          <cell r="Y30">
            <v>0.10171195979999441</v>
          </cell>
          <cell r="Z30">
            <v>6.3895492965339223E-2</v>
          </cell>
          <cell r="AA30">
            <v>0.18726223816160595</v>
          </cell>
          <cell r="AB30">
            <v>0.8390063294971043</v>
          </cell>
          <cell r="AC30">
            <v>0.17379911541476906</v>
          </cell>
          <cell r="AD30">
            <v>0.60419457174962088</v>
          </cell>
          <cell r="AE30">
            <v>0.10183633307570598</v>
          </cell>
          <cell r="AF30">
            <v>3.6755717219454413E-2</v>
          </cell>
          <cell r="AG30">
            <v>6.5080615856251578E-2</v>
          </cell>
          <cell r="AH30">
            <v>0.94117561077597234</v>
          </cell>
          <cell r="AI30">
            <v>1.6611234561996582E-3</v>
          </cell>
          <cell r="AJ30">
            <v>3.2246476913589321E-3</v>
          </cell>
          <cell r="AK30">
            <v>2.1564344720368194E-3</v>
          </cell>
          <cell r="AL30">
            <v>58508883</v>
          </cell>
          <cell r="AM30">
            <v>56964794</v>
          </cell>
          <cell r="AN30">
            <v>55168371</v>
          </cell>
          <cell r="AO30">
            <v>54494874</v>
          </cell>
          <cell r="AP30">
            <v>55116279</v>
          </cell>
          <cell r="AQ30">
            <v>53015176</v>
          </cell>
          <cell r="AR30">
            <v>52098236</v>
          </cell>
          <cell r="AS30">
            <v>51413811</v>
          </cell>
          <cell r="AT30">
            <v>52033451</v>
          </cell>
          <cell r="AU30">
            <v>53015176</v>
          </cell>
          <cell r="AV30">
            <v>54478060</v>
          </cell>
          <cell r="AW30">
            <v>53555134</v>
          </cell>
          <cell r="AX30">
            <v>54886729</v>
          </cell>
          <cell r="AY30">
            <v>54969337</v>
          </cell>
          <cell r="AZ30">
            <v>54531890</v>
          </cell>
          <cell r="BA30">
            <v>54356615</v>
          </cell>
          <cell r="BB30">
            <v>54022492</v>
          </cell>
          <cell r="BC30">
            <v>55205731</v>
          </cell>
          <cell r="BD30">
            <v>57083283</v>
          </cell>
          <cell r="BE30">
            <v>58349730</v>
          </cell>
          <cell r="BF30">
            <v>60262912</v>
          </cell>
          <cell r="BG30">
            <v>61411498</v>
          </cell>
          <cell r="BH30">
            <v>62126556</v>
          </cell>
          <cell r="BI30">
            <v>66807678</v>
          </cell>
          <cell r="BJ30">
            <v>67587483</v>
          </cell>
          <cell r="BK30">
            <v>67986372</v>
          </cell>
          <cell r="BL30">
            <v>68084930</v>
          </cell>
          <cell r="BM30">
            <v>69695177</v>
          </cell>
          <cell r="BN30">
            <v>67895556</v>
          </cell>
          <cell r="BO30">
            <v>69122232</v>
          </cell>
          <cell r="BP30">
            <v>68808654</v>
          </cell>
          <cell r="BQ30">
            <v>64907602</v>
          </cell>
          <cell r="BR30">
            <v>66538187</v>
          </cell>
          <cell r="BS30">
            <v>62781072</v>
          </cell>
          <cell r="BT30">
            <v>60490833</v>
          </cell>
          <cell r="BU30">
            <v>56632118</v>
          </cell>
          <cell r="BV30">
            <v>49099911</v>
          </cell>
          <cell r="BW30">
            <v>50361123</v>
          </cell>
          <cell r="BX30">
            <v>46755111</v>
          </cell>
          <cell r="BY30">
            <v>8358023</v>
          </cell>
          <cell r="BZ30">
            <v>8391619</v>
          </cell>
          <cell r="CA30">
            <v>8362683</v>
          </cell>
          <cell r="CB30">
            <v>7840806</v>
          </cell>
          <cell r="CC30">
            <v>7848103</v>
          </cell>
          <cell r="CD30">
            <v>8087909</v>
          </cell>
          <cell r="CE30">
            <v>7865592</v>
          </cell>
          <cell r="CF30">
            <v>7906246</v>
          </cell>
          <cell r="CG30">
            <v>7973751</v>
          </cell>
          <cell r="CH30">
            <v>8087909</v>
          </cell>
          <cell r="CI30">
            <v>8247107</v>
          </cell>
          <cell r="CJ30">
            <v>8641879</v>
          </cell>
          <cell r="CK30">
            <v>8901367</v>
          </cell>
          <cell r="CL30">
            <v>9137633</v>
          </cell>
          <cell r="CM30">
            <v>9152404</v>
          </cell>
          <cell r="CN30">
            <v>9248186</v>
          </cell>
          <cell r="CO30">
            <v>9187855</v>
          </cell>
          <cell r="CP30">
            <v>9165467</v>
          </cell>
          <cell r="CQ30">
            <v>9164960</v>
          </cell>
          <cell r="CR30">
            <v>9559815</v>
          </cell>
          <cell r="CS30">
            <v>9698019</v>
          </cell>
          <cell r="CT30">
            <v>9793315</v>
          </cell>
          <cell r="CU30">
            <v>9963461</v>
          </cell>
          <cell r="CV30">
            <v>9780759</v>
          </cell>
          <cell r="CW30">
            <v>9774298</v>
          </cell>
          <cell r="CX30">
            <v>9871533</v>
          </cell>
          <cell r="CY30">
            <v>9774970</v>
          </cell>
          <cell r="CZ30">
            <v>9634289</v>
          </cell>
          <cell r="DA30">
            <v>9386355</v>
          </cell>
          <cell r="DB30">
            <v>9444788</v>
          </cell>
          <cell r="DC30">
            <v>9089954</v>
          </cell>
          <cell r="DD30">
            <v>8746393</v>
          </cell>
          <cell r="DE30">
            <v>9662314</v>
          </cell>
          <cell r="DF30">
            <v>9820564</v>
          </cell>
          <cell r="DG30">
            <v>6276033</v>
          </cell>
          <cell r="DH30">
            <v>6276033</v>
          </cell>
          <cell r="DI30">
            <v>5886067</v>
          </cell>
          <cell r="DJ30">
            <v>5912076</v>
          </cell>
          <cell r="DK30">
            <v>5681853</v>
          </cell>
          <cell r="DL30"/>
          <cell r="DM30">
            <v>300028</v>
          </cell>
          <cell r="DN30">
            <v>1302153</v>
          </cell>
          <cell r="DO30"/>
          <cell r="DP30">
            <v>1602181</v>
          </cell>
          <cell r="DQ30">
            <v>1344240</v>
          </cell>
          <cell r="DR30">
            <v>4502667</v>
          </cell>
          <cell r="DS30">
            <v>2949679</v>
          </cell>
          <cell r="DT30">
            <v>7452346</v>
          </cell>
          <cell r="DU30">
            <v>92501</v>
          </cell>
          <cell r="DV30">
            <v>38376412</v>
          </cell>
        </row>
        <row r="31">
          <cell r="B31" t="str">
            <v>Victoria Commercial Bank</v>
          </cell>
          <cell r="C31">
            <v>55.187170999999999</v>
          </cell>
          <cell r="D31">
            <v>37.801313999999998</v>
          </cell>
          <cell r="E31">
            <v>39.841681999999999</v>
          </cell>
          <cell r="F31">
            <v>7.0848570000000004</v>
          </cell>
          <cell r="G31">
            <v>8.7819219999999998</v>
          </cell>
          <cell r="H31">
            <v>7.6014309999999998</v>
          </cell>
          <cell r="I31">
            <v>54.264766000000002</v>
          </cell>
          <cell r="J31">
            <v>0.108185</v>
          </cell>
          <cell r="K31">
            <v>0.48383199999999998</v>
          </cell>
          <cell r="L31"/>
          <cell r="M31">
            <v>7.9462504321950629E-3</v>
          </cell>
          <cell r="N31">
            <v>8.2929713709996421E-3</v>
          </cell>
          <cell r="O31">
            <v>8.1571377133991645E-3</v>
          </cell>
          <cell r="P31">
            <v>7.9489818474346389E-3</v>
          </cell>
          <cell r="Q31">
            <v>7.7731237889791813E-3</v>
          </cell>
          <cell r="R31">
            <v>7.8364918034134479E-3</v>
          </cell>
          <cell r="S31">
            <v>1.0576403766969413E-2</v>
          </cell>
          <cell r="T31">
            <v>7.9495906134670127E-3</v>
          </cell>
          <cell r="U31">
            <v>8.0526688797047281E-3</v>
          </cell>
          <cell r="V31">
            <v>3.9679197438221942E-3</v>
          </cell>
          <cell r="W31">
            <v>0.10799978766323388</v>
          </cell>
          <cell r="X31">
            <v>1.5021310450120525E-2</v>
          </cell>
          <cell r="Y31">
            <v>0.16183469767473058</v>
          </cell>
          <cell r="Z31">
            <v>0.1305609057634193</v>
          </cell>
          <cell r="AA31">
            <v>0.23335310064384954</v>
          </cell>
          <cell r="AB31">
            <v>0.48996474581913951</v>
          </cell>
          <cell r="AC31">
            <v>0.10308894979119701</v>
          </cell>
          <cell r="AD31">
            <v>0.68483954480355547</v>
          </cell>
          <cell r="AE31">
            <v>0.12943109141663264</v>
          </cell>
          <cell r="AF31">
            <v>7.5880016724823487E-2</v>
          </cell>
          <cell r="AG31">
            <v>5.3551074691809156E-2</v>
          </cell>
          <cell r="AH31">
            <v>0.94878810588368234</v>
          </cell>
          <cell r="AI31">
            <v>8.6905203198002455E-3</v>
          </cell>
          <cell r="AJ31">
            <v>5.4851493974869634E-4</v>
          </cell>
          <cell r="AK31">
            <v>6.0351732202423231E-3</v>
          </cell>
          <cell r="AL31">
            <v>55187171</v>
          </cell>
          <cell r="AM31">
            <v>55368819</v>
          </cell>
          <cell r="AN31">
            <v>52082032</v>
          </cell>
          <cell r="AO31">
            <v>49735410</v>
          </cell>
          <cell r="AP31">
            <v>46878195</v>
          </cell>
          <cell r="AQ31">
            <v>45516369</v>
          </cell>
          <cell r="AR31">
            <v>43470927</v>
          </cell>
          <cell r="AS31">
            <v>41448905</v>
          </cell>
          <cell r="AT31">
            <v>39774659</v>
          </cell>
          <cell r="AU31">
            <v>39272494</v>
          </cell>
          <cell r="AV31">
            <v>37890143</v>
          </cell>
          <cell r="AW31">
            <v>37224447</v>
          </cell>
          <cell r="AX31">
            <v>35713809</v>
          </cell>
          <cell r="AY31">
            <v>36034584</v>
          </cell>
          <cell r="AZ31">
            <v>36072410</v>
          </cell>
          <cell r="BA31">
            <v>34922820</v>
          </cell>
          <cell r="BB31">
            <v>34230016</v>
          </cell>
          <cell r="BC31">
            <v>33289034</v>
          </cell>
          <cell r="BD31">
            <v>32336933</v>
          </cell>
          <cell r="BE31">
            <v>31020952</v>
          </cell>
          <cell r="BF31">
            <v>31644922</v>
          </cell>
          <cell r="BG31">
            <v>27319018</v>
          </cell>
          <cell r="BH31">
            <v>25985160</v>
          </cell>
          <cell r="BI31">
            <v>24299684</v>
          </cell>
          <cell r="BJ31">
            <v>22927255</v>
          </cell>
          <cell r="BK31">
            <v>22872534</v>
          </cell>
          <cell r="BL31">
            <v>22403481</v>
          </cell>
          <cell r="BM31">
            <v>21792966</v>
          </cell>
          <cell r="BN31">
            <v>21246376</v>
          </cell>
          <cell r="BO31">
            <v>21158718</v>
          </cell>
          <cell r="BP31">
            <v>20020072</v>
          </cell>
          <cell r="BQ31">
            <v>20651449</v>
          </cell>
          <cell r="BR31">
            <v>19226689</v>
          </cell>
          <cell r="BS31">
            <v>18420007</v>
          </cell>
          <cell r="BT31">
            <v>17244092</v>
          </cell>
          <cell r="BU31">
            <v>16469538</v>
          </cell>
          <cell r="BV31">
            <v>15834869</v>
          </cell>
          <cell r="BW31">
            <v>14801213</v>
          </cell>
          <cell r="BX31">
            <v>13644242</v>
          </cell>
          <cell r="BY31">
            <v>7601431</v>
          </cell>
          <cell r="BZ31">
            <v>7565182</v>
          </cell>
          <cell r="CA31">
            <v>7318265</v>
          </cell>
          <cell r="CB31">
            <v>7205477</v>
          </cell>
          <cell r="CC31">
            <v>7141505</v>
          </cell>
          <cell r="CD31">
            <v>7153058</v>
          </cell>
          <cell r="CE31">
            <v>6987758</v>
          </cell>
          <cell r="CF31">
            <v>7031305</v>
          </cell>
          <cell r="CG31">
            <v>6821230</v>
          </cell>
          <cell r="CH31">
            <v>6870891</v>
          </cell>
          <cell r="CI31">
            <v>6744596</v>
          </cell>
          <cell r="CJ31">
            <v>6790868</v>
          </cell>
          <cell r="CK31">
            <v>6549592</v>
          </cell>
          <cell r="CL31">
            <v>6448768</v>
          </cell>
          <cell r="CM31">
            <v>6356485</v>
          </cell>
          <cell r="CN31">
            <v>6349030</v>
          </cell>
          <cell r="CO31">
            <v>6267554</v>
          </cell>
          <cell r="CP31">
            <v>6103035</v>
          </cell>
          <cell r="CQ31">
            <v>5962898</v>
          </cell>
          <cell r="CR31">
            <v>5921756</v>
          </cell>
          <cell r="CS31">
            <v>5907742</v>
          </cell>
          <cell r="CT31">
            <v>5777623</v>
          </cell>
          <cell r="CU31">
            <v>5611893</v>
          </cell>
          <cell r="CV31">
            <v>5635865</v>
          </cell>
          <cell r="CW31">
            <v>5435443</v>
          </cell>
          <cell r="CX31">
            <v>5287038</v>
          </cell>
          <cell r="CY31">
            <v>5060037</v>
          </cell>
          <cell r="CZ31">
            <v>3877320</v>
          </cell>
          <cell r="DA31">
            <v>3810416</v>
          </cell>
          <cell r="DB31">
            <v>3651938</v>
          </cell>
          <cell r="DC31">
            <v>3511509</v>
          </cell>
          <cell r="DD31">
            <v>3435516</v>
          </cell>
          <cell r="DE31">
            <v>3109258</v>
          </cell>
          <cell r="DF31">
            <v>2963622</v>
          </cell>
          <cell r="DG31">
            <v>2875548</v>
          </cell>
          <cell r="DH31">
            <v>2875548</v>
          </cell>
          <cell r="DI31">
            <v>2852514</v>
          </cell>
          <cell r="DJ31">
            <v>2586428</v>
          </cell>
          <cell r="DK31">
            <v>2528144</v>
          </cell>
          <cell r="DL31"/>
          <cell r="DM31">
            <v>314013</v>
          </cell>
          <cell r="DN31">
            <v>1031643</v>
          </cell>
          <cell r="DO31"/>
          <cell r="DP31">
            <v>1345656</v>
          </cell>
          <cell r="DQ31">
            <v>659324</v>
          </cell>
          <cell r="DR31">
            <v>2871474</v>
          </cell>
          <cell r="DS31">
            <v>1321441</v>
          </cell>
          <cell r="DT31">
            <v>4192915</v>
          </cell>
          <cell r="DU31">
            <v>402831</v>
          </cell>
          <cell r="DV31">
            <v>37801314</v>
          </cell>
        </row>
        <row r="32">
          <cell r="B32" t="str">
            <v>GT Bank</v>
          </cell>
          <cell r="C32">
            <v>30.291436999999998</v>
          </cell>
          <cell r="D32">
            <v>10.650608999999999</v>
          </cell>
          <cell r="E32">
            <v>19.774681000000001</v>
          </cell>
          <cell r="F32">
            <v>5.4962819999999999</v>
          </cell>
          <cell r="G32">
            <v>5.7038570000000002</v>
          </cell>
          <cell r="H32">
            <v>10.149913</v>
          </cell>
          <cell r="I32">
            <v>16.606103000000001</v>
          </cell>
          <cell r="J32">
            <v>0.17797099999999999</v>
          </cell>
          <cell r="K32">
            <v>0.63827999999999996</v>
          </cell>
          <cell r="L32"/>
          <cell r="M32">
            <v>6.3331343707586987E-3</v>
          </cell>
          <cell r="N32">
            <v>7.015491965720334E-3</v>
          </cell>
          <cell r="O32">
            <v>7.0148980072336602E-3</v>
          </cell>
          <cell r="P32">
            <v>7.2055136920788649E-3</v>
          </cell>
          <cell r="Q32">
            <v>7.3509036197057674E-3</v>
          </cell>
          <cell r="R32">
            <v>4.3013365871592659E-3</v>
          </cell>
          <cell r="S32">
            <v>2.9799266011789516E-3</v>
          </cell>
          <cell r="T32">
            <v>3.9456320760229077E-3</v>
          </cell>
          <cell r="U32">
            <v>1.0752434449093922E-2</v>
          </cell>
          <cell r="V32">
            <v>5.2345521050423081E-3</v>
          </cell>
          <cell r="W32">
            <v>8.8020845492235197E-2</v>
          </cell>
          <cell r="X32">
            <v>2.8249205098905807E-2</v>
          </cell>
          <cell r="Y32">
            <v>0.34347956290527643</v>
          </cell>
          <cell r="Z32">
            <v>0.33097964043701278</v>
          </cell>
          <cell r="AA32">
            <v>0.25076054147333676</v>
          </cell>
          <cell r="AB32">
            <v>0.45185016379915777</v>
          </cell>
          <cell r="AC32">
            <v>0.17723517961968535</v>
          </cell>
          <cell r="AD32">
            <v>0.49393237614482444</v>
          </cell>
          <cell r="AE32">
            <v>0.10985567015848088</v>
          </cell>
          <cell r="AF32">
            <v>4.128505250910814E-2</v>
          </cell>
          <cell r="AG32">
            <v>6.857061764937275E-2</v>
          </cell>
          <cell r="AH32">
            <v>0.53859827119335069</v>
          </cell>
          <cell r="AI32">
            <v>1.7113955197455455E-3</v>
          </cell>
          <cell r="AJ32">
            <v>3.1084210853200171E-5</v>
          </cell>
          <cell r="AK32">
            <v>1.5854826835747507E-3</v>
          </cell>
          <cell r="AL32">
            <v>30291437</v>
          </cell>
          <cell r="AM32">
            <v>34356152</v>
          </cell>
          <cell r="AN32">
            <v>32973352</v>
          </cell>
          <cell r="AO32">
            <v>34965752</v>
          </cell>
          <cell r="AP32">
            <v>35787362</v>
          </cell>
          <cell r="AQ32">
            <v>35490863</v>
          </cell>
          <cell r="AR32">
            <v>34301054</v>
          </cell>
          <cell r="AS32">
            <v>34365182</v>
          </cell>
          <cell r="AT32">
            <v>32761507</v>
          </cell>
          <cell r="AU32">
            <v>31640059</v>
          </cell>
          <cell r="AV32">
            <v>31267343</v>
          </cell>
          <cell r="AW32">
            <v>29832275</v>
          </cell>
          <cell r="AX32">
            <v>28679600</v>
          </cell>
          <cell r="AY32">
            <v>28607547</v>
          </cell>
          <cell r="AZ32">
            <v>29082395</v>
          </cell>
          <cell r="BA32">
            <v>27975432</v>
          </cell>
          <cell r="BB32">
            <v>28031809</v>
          </cell>
          <cell r="BC32">
            <v>25762804</v>
          </cell>
          <cell r="BD32">
            <v>25323367</v>
          </cell>
          <cell r="BE32">
            <v>26744918</v>
          </cell>
          <cell r="BF32">
            <v>27018071</v>
          </cell>
          <cell r="BG32">
            <v>25341638</v>
          </cell>
          <cell r="BH32">
            <v>27627849</v>
          </cell>
          <cell r="BI32">
            <v>27623812</v>
          </cell>
          <cell r="BJ32">
            <v>28487642</v>
          </cell>
          <cell r="BK32">
            <v>27803556</v>
          </cell>
          <cell r="BL32">
            <v>29619072</v>
          </cell>
          <cell r="BM32">
            <v>30685547</v>
          </cell>
          <cell r="BN32">
            <v>28784276</v>
          </cell>
          <cell r="BO32">
            <v>29252326</v>
          </cell>
          <cell r="BP32">
            <v>29374062</v>
          </cell>
          <cell r="BQ32">
            <v>29161835</v>
          </cell>
          <cell r="BR32">
            <v>30169915</v>
          </cell>
          <cell r="BS32">
            <v>31366414</v>
          </cell>
          <cell r="BT32">
            <v>32991926</v>
          </cell>
          <cell r="BU32">
            <v>28103602</v>
          </cell>
          <cell r="BV32">
            <v>27757959</v>
          </cell>
          <cell r="BW32">
            <v>23977044</v>
          </cell>
          <cell r="BX32">
            <v>25638050</v>
          </cell>
          <cell r="BY32">
            <v>10149913</v>
          </cell>
          <cell r="BZ32">
            <v>10393723</v>
          </cell>
          <cell r="CA32">
            <v>10154141</v>
          </cell>
          <cell r="CB32">
            <v>10104430</v>
          </cell>
          <cell r="CC32">
            <v>9820271</v>
          </cell>
          <cell r="CD32">
            <v>9944893</v>
          </cell>
          <cell r="CE32">
            <v>9747114</v>
          </cell>
          <cell r="CF32">
            <v>9617553</v>
          </cell>
          <cell r="CG32">
            <v>9438572</v>
          </cell>
          <cell r="CH32">
            <v>9285760</v>
          </cell>
          <cell r="CI32">
            <v>9189031</v>
          </cell>
          <cell r="CJ32">
            <v>9103145</v>
          </cell>
          <cell r="CK32">
            <v>9024408</v>
          </cell>
          <cell r="CL32">
            <v>8894957</v>
          </cell>
          <cell r="CM32">
            <v>8807741</v>
          </cell>
          <cell r="CN32">
            <v>8751119</v>
          </cell>
          <cell r="CO32">
            <v>8651342</v>
          </cell>
          <cell r="CP32">
            <v>8539089</v>
          </cell>
          <cell r="CQ32">
            <v>8543008</v>
          </cell>
          <cell r="CR32">
            <v>8436996</v>
          </cell>
          <cell r="CS32">
            <v>8385219</v>
          </cell>
          <cell r="CT32">
            <v>8111539</v>
          </cell>
          <cell r="CU32">
            <v>8609134</v>
          </cell>
          <cell r="CV32">
            <v>8624231</v>
          </cell>
          <cell r="CW32">
            <v>8563002</v>
          </cell>
          <cell r="CX32">
            <v>8425536</v>
          </cell>
          <cell r="CY32">
            <v>8366449</v>
          </cell>
          <cell r="CZ32">
            <v>8340364</v>
          </cell>
          <cell r="DA32">
            <v>8208287</v>
          </cell>
          <cell r="DB32">
            <v>8043954</v>
          </cell>
          <cell r="DC32">
            <v>7905730</v>
          </cell>
          <cell r="DD32">
            <v>7776166</v>
          </cell>
          <cell r="DE32">
            <v>7670097</v>
          </cell>
          <cell r="DF32">
            <v>7268290</v>
          </cell>
          <cell r="DG32">
            <v>7165033</v>
          </cell>
          <cell r="DH32">
            <v>6738561</v>
          </cell>
          <cell r="DI32">
            <v>6326694</v>
          </cell>
          <cell r="DJ32">
            <v>6219009</v>
          </cell>
          <cell r="DK32">
            <v>6090652</v>
          </cell>
          <cell r="DL32"/>
          <cell r="DM32">
            <v>296000</v>
          </cell>
          <cell r="DN32">
            <v>884409</v>
          </cell>
          <cell r="DO32"/>
          <cell r="DP32">
            <v>1180409</v>
          </cell>
          <cell r="DQ32">
            <v>533368</v>
          </cell>
          <cell r="DR32">
            <v>1021831</v>
          </cell>
          <cell r="DS32">
            <v>1046936</v>
          </cell>
          <cell r="DT32">
            <v>2068767</v>
          </cell>
          <cell r="DU32">
            <v>446795</v>
          </cell>
          <cell r="DV32">
            <v>10650609</v>
          </cell>
        </row>
        <row r="33">
          <cell r="B33" t="str">
            <v>Bank of Africa Kenya Ltd</v>
          </cell>
          <cell r="C33">
            <v>47.129303</v>
          </cell>
          <cell r="D33">
            <v>17.659224999999999</v>
          </cell>
          <cell r="E33">
            <v>29.634917999999999</v>
          </cell>
          <cell r="F33">
            <v>2.711487</v>
          </cell>
          <cell r="G33">
            <v>4.0814519999999996</v>
          </cell>
          <cell r="H33">
            <v>5.9887379999999997</v>
          </cell>
          <cell r="I33">
            <v>24.361827999999999</v>
          </cell>
          <cell r="J33">
            <v>0.37025000000000002</v>
          </cell>
          <cell r="K33">
            <v>0.284937</v>
          </cell>
          <cell r="L33"/>
          <cell r="M33">
            <v>6.3165233902640009E-3</v>
          </cell>
          <cell r="N33">
            <v>6.8680461923703966E-3</v>
          </cell>
          <cell r="O33">
            <v>6.9887620821745284E-3</v>
          </cell>
          <cell r="P33">
            <v>6.9200303987389635E-3</v>
          </cell>
          <cell r="Q33">
            <v>6.6643041718568528E-3</v>
          </cell>
          <cell r="R33">
            <v>6.6922871741348878E-3</v>
          </cell>
          <cell r="S33">
            <v>4.9408624740335857E-3</v>
          </cell>
          <cell r="T33">
            <v>5.9130401664182911E-3</v>
          </cell>
          <cell r="U33">
            <v>6.3442428302388238E-3</v>
          </cell>
          <cell r="V33">
            <v>2.3367762943448645E-3</v>
          </cell>
          <cell r="W33">
            <v>6.7680227754336145E-2</v>
          </cell>
          <cell r="X33">
            <v>8.3125810714052891E-3</v>
          </cell>
          <cell r="Y33">
            <v>0.16753471865904315</v>
          </cell>
          <cell r="Z33">
            <v>0.11130063803093923</v>
          </cell>
          <cell r="AA33">
            <v>0.3741050015991908</v>
          </cell>
          <cell r="AB33">
            <v>0.61812362380103991</v>
          </cell>
          <cell r="AC33">
            <v>0.16585262367392645</v>
          </cell>
          <cell r="AD33">
            <v>0.50120149187850349</v>
          </cell>
          <cell r="AE33">
            <v>0.10240504791431738</v>
          </cell>
          <cell r="AF33">
            <v>3.6972694044015757E-2</v>
          </cell>
          <cell r="AG33">
            <v>6.5432353870301635E-2</v>
          </cell>
          <cell r="AH33">
            <v>0.59589248736912315</v>
          </cell>
          <cell r="AI33">
            <v>7.2294651761380087E-3</v>
          </cell>
          <cell r="AJ33">
            <v>6.1023849611391301E-4</v>
          </cell>
          <cell r="AK33">
            <v>5.2357921575419686E-3</v>
          </cell>
          <cell r="AL33">
            <v>47129303</v>
          </cell>
          <cell r="AM33">
            <v>49307821</v>
          </cell>
          <cell r="AN33">
            <v>48848588</v>
          </cell>
          <cell r="AO33">
            <v>47263441</v>
          </cell>
          <cell r="AP33">
            <v>42673602</v>
          </cell>
          <cell r="AQ33">
            <v>44697896</v>
          </cell>
          <cell r="AR33">
            <v>43349642</v>
          </cell>
          <cell r="AS33">
            <v>39208733</v>
          </cell>
          <cell r="AT33">
            <v>39721058</v>
          </cell>
          <cell r="AU33">
            <v>42948867</v>
          </cell>
          <cell r="AV33">
            <v>44917325</v>
          </cell>
          <cell r="AW33">
            <v>45547821</v>
          </cell>
          <cell r="AX33">
            <v>51147174</v>
          </cell>
          <cell r="AY33">
            <v>48980847</v>
          </cell>
          <cell r="AZ33">
            <v>43996118</v>
          </cell>
          <cell r="BA33">
            <v>43839025</v>
          </cell>
          <cell r="BB33">
            <v>46211260</v>
          </cell>
          <cell r="BC33">
            <v>46357461</v>
          </cell>
          <cell r="BD33">
            <v>49080859</v>
          </cell>
          <cell r="BE33">
            <v>43111732</v>
          </cell>
          <cell r="BF33">
            <v>54594970</v>
          </cell>
          <cell r="BG33">
            <v>46661321</v>
          </cell>
          <cell r="BH33">
            <v>54191291</v>
          </cell>
          <cell r="BI33">
            <v>53979562</v>
          </cell>
          <cell r="BJ33">
            <v>59626808</v>
          </cell>
          <cell r="BK33">
            <v>59921903</v>
          </cell>
          <cell r="BL33">
            <v>55995671</v>
          </cell>
          <cell r="BM33">
            <v>60364364</v>
          </cell>
          <cell r="BN33">
            <v>62805476</v>
          </cell>
          <cell r="BO33">
            <v>66482816</v>
          </cell>
          <cell r="BP33">
            <v>69280267</v>
          </cell>
          <cell r="BQ33">
            <v>65069310</v>
          </cell>
          <cell r="BR33">
            <v>63122599</v>
          </cell>
          <cell r="BS33">
            <v>63211641</v>
          </cell>
          <cell r="BT33">
            <v>62211641</v>
          </cell>
          <cell r="BU33">
            <v>58432443</v>
          </cell>
          <cell r="BV33">
            <v>57647846</v>
          </cell>
          <cell r="BW33">
            <v>51954246</v>
          </cell>
          <cell r="BX33">
            <v>52683299</v>
          </cell>
          <cell r="BY33">
            <v>5988738</v>
          </cell>
          <cell r="BZ33">
            <v>5915871</v>
          </cell>
          <cell r="CA33">
            <v>5799402</v>
          </cell>
          <cell r="CB33">
            <v>5759944</v>
          </cell>
          <cell r="CC33">
            <v>5734646</v>
          </cell>
          <cell r="CD33">
            <v>5676564</v>
          </cell>
          <cell r="CE33">
            <v>5621285</v>
          </cell>
          <cell r="CF33">
            <v>5423964</v>
          </cell>
          <cell r="CG33">
            <v>5362034</v>
          </cell>
          <cell r="CH33">
            <v>5402513</v>
          </cell>
          <cell r="CI33">
            <v>5419387</v>
          </cell>
          <cell r="CJ33">
            <v>5580391</v>
          </cell>
          <cell r="CK33">
            <v>4096269</v>
          </cell>
          <cell r="CL33">
            <v>3985851</v>
          </cell>
          <cell r="CM33">
            <v>4275761</v>
          </cell>
          <cell r="CN33">
            <v>6816863</v>
          </cell>
          <cell r="CO33">
            <v>6811351</v>
          </cell>
          <cell r="CP33">
            <v>6736020</v>
          </cell>
          <cell r="CQ33">
            <v>6736182</v>
          </cell>
          <cell r="CR33">
            <v>6115405</v>
          </cell>
          <cell r="CS33">
            <v>6099322</v>
          </cell>
          <cell r="CT33">
            <v>6207582</v>
          </cell>
          <cell r="CU33">
            <v>8467705</v>
          </cell>
          <cell r="CV33">
            <v>8397488</v>
          </cell>
          <cell r="CW33">
            <v>8447965</v>
          </cell>
          <cell r="CX33">
            <v>8434199</v>
          </cell>
          <cell r="CY33">
            <v>8417986</v>
          </cell>
          <cell r="CZ33">
            <v>8547381</v>
          </cell>
          <cell r="DA33">
            <v>8543254</v>
          </cell>
          <cell r="DB33">
            <v>8408203</v>
          </cell>
          <cell r="DC33">
            <v>8495736</v>
          </cell>
          <cell r="DD33">
            <v>9750300</v>
          </cell>
          <cell r="DE33">
            <v>9135664</v>
          </cell>
          <cell r="DF33">
            <v>8014300</v>
          </cell>
          <cell r="DG33">
            <v>7913209</v>
          </cell>
          <cell r="DH33">
            <v>7913209</v>
          </cell>
          <cell r="DI33">
            <v>8135465</v>
          </cell>
          <cell r="DJ33">
            <v>6710063</v>
          </cell>
          <cell r="DK33">
            <v>6539160</v>
          </cell>
          <cell r="DL33"/>
          <cell r="DM33">
            <v>647997</v>
          </cell>
          <cell r="DN33">
            <v>1084129</v>
          </cell>
          <cell r="DO33"/>
          <cell r="DP33">
            <v>1732126</v>
          </cell>
          <cell r="DQ33">
            <v>1070668</v>
          </cell>
          <cell r="DR33">
            <v>1601019</v>
          </cell>
          <cell r="DS33">
            <v>1593343</v>
          </cell>
          <cell r="DT33">
            <v>3194362</v>
          </cell>
          <cell r="DU33">
            <v>199456</v>
          </cell>
          <cell r="DV33">
            <v>17659225</v>
          </cell>
        </row>
        <row r="34">
          <cell r="B34" t="str">
            <v>Gulf African Bank</v>
          </cell>
          <cell r="C34">
            <v>41.149977</v>
          </cell>
          <cell r="D34">
            <v>23.176615000000002</v>
          </cell>
          <cell r="E34">
            <v>34.050905</v>
          </cell>
          <cell r="F34">
            <v>6.02996</v>
          </cell>
          <cell r="G34">
            <v>6.2236719999999996</v>
          </cell>
          <cell r="H34">
            <v>6.4195409999999997</v>
          </cell>
          <cell r="I34">
            <v>33.698376000000003</v>
          </cell>
          <cell r="J34">
            <v>0.21074899999999999</v>
          </cell>
          <cell r="K34">
            <v>0.60267800000000005</v>
          </cell>
          <cell r="L34"/>
          <cell r="M34">
            <v>6.4793371073100896E-3</v>
          </cell>
          <cell r="N34">
            <v>4.4787290633459074E-3</v>
          </cell>
          <cell r="O34">
            <v>6.427772410447832E-3</v>
          </cell>
          <cell r="P34">
            <v>6.3007506005577866E-3</v>
          </cell>
          <cell r="Q34">
            <v>5.467046033804969E-3</v>
          </cell>
          <cell r="R34">
            <v>5.8432322517701059E-3</v>
          </cell>
          <cell r="S34">
            <v>6.4845692451749115E-3</v>
          </cell>
          <cell r="T34">
            <v>6.7941598140373941E-3</v>
          </cell>
          <cell r="U34">
            <v>6.8006192561227714E-3</v>
          </cell>
          <cell r="V34">
            <v>4.9425791087965914E-3</v>
          </cell>
          <cell r="W34">
            <v>0.12588745868595219</v>
          </cell>
          <cell r="X34">
            <v>1.9756848256657012E-2</v>
          </cell>
          <cell r="Y34">
            <v>0.18468759444075283</v>
          </cell>
          <cell r="Z34">
            <v>0.17893918686170512</v>
          </cell>
          <cell r="AA34">
            <v>0.25456053793427846</v>
          </cell>
          <cell r="AB34">
            <v>0.57862260869923221</v>
          </cell>
          <cell r="AC34">
            <v>0.12790974677733011</v>
          </cell>
          <cell r="AD34">
            <v>0.62267910397254078</v>
          </cell>
          <cell r="AE34">
            <v>0.11053234794013328</v>
          </cell>
          <cell r="AF34">
            <v>1.7148734710488913E-2</v>
          </cell>
          <cell r="AG34">
            <v>9.3383613229644363E-2</v>
          </cell>
          <cell r="AH34">
            <v>0.6806460797444297</v>
          </cell>
          <cell r="AI34">
            <v>1.4372063274005209E-3</v>
          </cell>
          <cell r="AJ34">
            <v>3.5224558492838575E-3</v>
          </cell>
          <cell r="AK34">
            <v>2.9393790985816834E-3</v>
          </cell>
          <cell r="AL34">
            <v>41149977</v>
          </cell>
          <cell r="AM34">
            <v>0</v>
          </cell>
          <cell r="AN34">
            <v>38162471</v>
          </cell>
          <cell r="AO34">
            <v>36741533</v>
          </cell>
          <cell r="AP34">
            <v>37690697</v>
          </cell>
          <cell r="AQ34">
            <v>39333966</v>
          </cell>
          <cell r="AR34">
            <v>37678495</v>
          </cell>
          <cell r="AS34">
            <v>37369290</v>
          </cell>
          <cell r="AT34">
            <v>37690697</v>
          </cell>
          <cell r="AU34">
            <v>36396267</v>
          </cell>
          <cell r="AV34">
            <v>37652623</v>
          </cell>
          <cell r="AW34">
            <v>34525893</v>
          </cell>
          <cell r="AX34">
            <v>33982466</v>
          </cell>
          <cell r="AY34">
            <v>34764839</v>
          </cell>
          <cell r="AZ34">
            <v>35122982</v>
          </cell>
          <cell r="BA34">
            <v>33153032</v>
          </cell>
          <cell r="BB34">
            <v>32861161</v>
          </cell>
          <cell r="BC34">
            <v>32810542</v>
          </cell>
          <cell r="BD34">
            <v>33325575</v>
          </cell>
          <cell r="BE34">
            <v>32403890</v>
          </cell>
          <cell r="BF34">
            <v>32288071</v>
          </cell>
          <cell r="BG34">
            <v>30042805</v>
          </cell>
          <cell r="BH34">
            <v>31316228</v>
          </cell>
          <cell r="BI34">
            <v>29751830</v>
          </cell>
          <cell r="BJ34">
            <v>30065287</v>
          </cell>
          <cell r="BK34">
            <v>26213067</v>
          </cell>
          <cell r="BL34">
            <v>27156264</v>
          </cell>
          <cell r="BM34">
            <v>23703026</v>
          </cell>
          <cell r="BN34">
            <v>22877199</v>
          </cell>
          <cell r="BO34">
            <v>23398523</v>
          </cell>
          <cell r="BP34">
            <v>24713782</v>
          </cell>
          <cell r="BQ34">
            <v>23723135</v>
          </cell>
          <cell r="BR34">
            <v>21903335</v>
          </cell>
          <cell r="BS34">
            <v>20817084</v>
          </cell>
          <cell r="BT34">
            <v>19753647</v>
          </cell>
          <cell r="BU34">
            <v>19148625</v>
          </cell>
          <cell r="BV34">
            <v>17319720</v>
          </cell>
          <cell r="BW34">
            <v>16958464</v>
          </cell>
          <cell r="BX34">
            <v>16053971</v>
          </cell>
          <cell r="BY34">
            <v>6419541</v>
          </cell>
          <cell r="BZ34">
            <v>6218286</v>
          </cell>
          <cell r="CA34">
            <v>6027799</v>
          </cell>
          <cell r="CB34">
            <v>5827607</v>
          </cell>
          <cell r="CC34">
            <v>3277432</v>
          </cell>
          <cell r="CD34">
            <v>5610614</v>
          </cell>
          <cell r="CE34">
            <v>5472695</v>
          </cell>
          <cell r="CF34">
            <v>5364305</v>
          </cell>
          <cell r="CG34">
            <v>5277432</v>
          </cell>
          <cell r="CH34">
            <v>5167049</v>
          </cell>
          <cell r="CI34">
            <v>5028633</v>
          </cell>
          <cell r="CJ34">
            <v>4760309</v>
          </cell>
          <cell r="CK34">
            <v>4782828</v>
          </cell>
          <cell r="CL34">
            <v>4733857</v>
          </cell>
          <cell r="CM34">
            <v>4634964</v>
          </cell>
          <cell r="CN34">
            <v>5426220</v>
          </cell>
          <cell r="CO34">
            <v>5403831</v>
          </cell>
          <cell r="CP34">
            <v>5411788</v>
          </cell>
          <cell r="CQ34">
            <v>4467964</v>
          </cell>
          <cell r="CR34">
            <v>4490592</v>
          </cell>
          <cell r="CS34">
            <v>5413187</v>
          </cell>
          <cell r="CT34">
            <v>4419876</v>
          </cell>
          <cell r="CU34">
            <v>4419463</v>
          </cell>
          <cell r="CV34">
            <v>5494135</v>
          </cell>
          <cell r="CW34">
            <v>4547413</v>
          </cell>
          <cell r="CX34">
            <v>4495395</v>
          </cell>
          <cell r="CY34">
            <v>4375707</v>
          </cell>
          <cell r="CZ34">
            <v>4273794</v>
          </cell>
          <cell r="DA34">
            <v>4167002</v>
          </cell>
          <cell r="DB34">
            <v>4055478</v>
          </cell>
          <cell r="DC34">
            <v>3877386</v>
          </cell>
          <cell r="DD34">
            <v>3147507</v>
          </cell>
          <cell r="DE34">
            <v>3551668</v>
          </cell>
          <cell r="DF34">
            <v>3303041</v>
          </cell>
          <cell r="DG34">
            <v>3146683</v>
          </cell>
          <cell r="DH34">
            <v>3146683</v>
          </cell>
          <cell r="DI34">
            <v>3015261</v>
          </cell>
          <cell r="DJ34">
            <v>2771877</v>
          </cell>
          <cell r="DK34">
            <v>2685926</v>
          </cell>
          <cell r="DL34"/>
          <cell r="DM34">
            <v>494646</v>
          </cell>
          <cell r="DN34">
            <v>1448491</v>
          </cell>
          <cell r="DO34"/>
          <cell r="DP34">
            <v>1943137</v>
          </cell>
          <cell r="DQ34">
            <v>1124343</v>
          </cell>
          <cell r="DR34">
            <v>2005688</v>
          </cell>
          <cell r="DS34">
            <v>1215374</v>
          </cell>
          <cell r="DT34">
            <v>3221062</v>
          </cell>
          <cell r="DU34">
            <v>391741</v>
          </cell>
          <cell r="DV34">
            <v>23176615</v>
          </cell>
        </row>
        <row r="35">
          <cell r="B35" t="str">
            <v>Sidian Bank</v>
          </cell>
          <cell r="C35">
            <v>43.283090999999999</v>
          </cell>
          <cell r="D35">
            <v>24.25563</v>
          </cell>
          <cell r="E35">
            <v>25.965897999999999</v>
          </cell>
          <cell r="F35">
            <v>4.5356259999999997</v>
          </cell>
          <cell r="G35">
            <v>7.2667229999999998</v>
          </cell>
          <cell r="H35">
            <v>5.321758</v>
          </cell>
          <cell r="I35">
            <v>36.061982</v>
          </cell>
          <cell r="J35">
            <v>0.17299200000000001</v>
          </cell>
          <cell r="K35">
            <v>0.25707600000000003</v>
          </cell>
          <cell r="L35"/>
          <cell r="M35">
            <v>5.6549209914275363E-3</v>
          </cell>
          <cell r="N35">
            <v>5.689714184352818E-3</v>
          </cell>
          <cell r="O35">
            <v>5.8993860465676113E-3</v>
          </cell>
          <cell r="P35">
            <v>6.1509781667669419E-3</v>
          </cell>
          <cell r="Q35">
            <v>6.2004834903838122E-3</v>
          </cell>
          <cell r="R35">
            <v>6.1461310971692744E-3</v>
          </cell>
          <cell r="S35">
            <v>6.7864661133794531E-3</v>
          </cell>
          <cell r="T35">
            <v>5.1809624656670343E-3</v>
          </cell>
          <cell r="U35">
            <v>5.637669411446302E-3</v>
          </cell>
          <cell r="V35">
            <v>2.10828745527959E-3</v>
          </cell>
          <cell r="W35">
            <v>6.8792232857539465E-2</v>
          </cell>
          <cell r="X35">
            <v>8.382711763910344E-3</v>
          </cell>
          <cell r="Y35">
            <v>0.20150647848473774</v>
          </cell>
          <cell r="Z35">
            <v>0.12577306483043554</v>
          </cell>
          <cell r="AA35">
            <v>0.42030219169050748</v>
          </cell>
          <cell r="AB35">
            <v>0.71886090171448014</v>
          </cell>
          <cell r="AC35">
            <v>0.12428191540404879</v>
          </cell>
          <cell r="AD35">
            <v>0.29120110035003</v>
          </cell>
          <cell r="AE35">
            <v>0.13469364447280502</v>
          </cell>
          <cell r="AF35">
            <v>5.9043148174302514E-2</v>
          </cell>
          <cell r="AG35">
            <v>7.5650496298502512E-2</v>
          </cell>
          <cell r="AH35">
            <v>0.93413407077236466</v>
          </cell>
          <cell r="AI35">
            <v>9.4024416368730119E-3</v>
          </cell>
          <cell r="AJ35">
            <v>1.1318501540303972E-2</v>
          </cell>
          <cell r="AK35">
            <v>1.031957704468117E-2</v>
          </cell>
          <cell r="AL35">
            <v>43283091</v>
          </cell>
          <cell r="AM35">
            <v>42838456</v>
          </cell>
          <cell r="AN35">
            <v>42585542</v>
          </cell>
          <cell r="AO35">
            <v>44047606</v>
          </cell>
          <cell r="AP35">
            <v>43576418</v>
          </cell>
          <cell r="AQ35">
            <v>43159438</v>
          </cell>
          <cell r="AR35">
            <v>41410124</v>
          </cell>
          <cell r="AS35">
            <v>36951341</v>
          </cell>
          <cell r="AT35">
            <v>34943200</v>
          </cell>
          <cell r="AU35">
            <v>33424261</v>
          </cell>
          <cell r="AV35">
            <v>33499603</v>
          </cell>
          <cell r="AW35">
            <v>33543757</v>
          </cell>
          <cell r="AX35">
            <v>36222538</v>
          </cell>
          <cell r="AY35">
            <v>27465185</v>
          </cell>
          <cell r="AZ35">
            <v>26451638</v>
          </cell>
          <cell r="BA35">
            <v>24265663</v>
          </cell>
          <cell r="BB35">
            <v>25406971</v>
          </cell>
          <cell r="BC35">
            <v>23400474</v>
          </cell>
          <cell r="BD35">
            <v>25329169</v>
          </cell>
          <cell r="BE35">
            <v>25417843</v>
          </cell>
          <cell r="BF35">
            <v>22865505</v>
          </cell>
          <cell r="BG35">
            <v>21357207</v>
          </cell>
          <cell r="BH35">
            <v>19301752</v>
          </cell>
          <cell r="BI35">
            <v>18479802</v>
          </cell>
          <cell r="BJ35">
            <v>19185126</v>
          </cell>
          <cell r="BK35">
            <v>20996154</v>
          </cell>
          <cell r="BL35">
            <v>20875499</v>
          </cell>
          <cell r="BM35">
            <v>21348559</v>
          </cell>
          <cell r="BN35">
            <v>20249944</v>
          </cell>
          <cell r="BO35">
            <v>19948959</v>
          </cell>
          <cell r="BP35">
            <v>19106557</v>
          </cell>
          <cell r="BQ35">
            <v>17879138</v>
          </cell>
          <cell r="BR35">
            <v>17208615</v>
          </cell>
          <cell r="BS35">
            <v>16838487</v>
          </cell>
          <cell r="BT35">
            <v>15798777</v>
          </cell>
          <cell r="BU35">
            <v>14462755</v>
          </cell>
          <cell r="BV35">
            <v>13719401</v>
          </cell>
          <cell r="BW35">
            <v>13910275</v>
          </cell>
          <cell r="BX35">
            <v>13199239</v>
          </cell>
          <cell r="BY35">
            <v>5321758</v>
          </cell>
          <cell r="BZ35">
            <v>5242921</v>
          </cell>
          <cell r="CA35">
            <v>5141807</v>
          </cell>
          <cell r="CB35">
            <v>5103726</v>
          </cell>
          <cell r="CC35">
            <v>4976301</v>
          </cell>
          <cell r="CD35">
            <v>4852329</v>
          </cell>
          <cell r="CE35">
            <v>4746329</v>
          </cell>
          <cell r="CF35">
            <v>4593835</v>
          </cell>
          <cell r="CG35">
            <v>4331441</v>
          </cell>
          <cell r="CH35">
            <v>4183013</v>
          </cell>
          <cell r="CI35">
            <v>4080432</v>
          </cell>
          <cell r="CJ35">
            <v>3998982</v>
          </cell>
          <cell r="CK35">
            <v>3912805</v>
          </cell>
          <cell r="CL35">
            <v>4002096</v>
          </cell>
          <cell r="CM35">
            <v>4017983</v>
          </cell>
          <cell r="CN35">
            <v>4105425</v>
          </cell>
          <cell r="CO35">
            <v>4070510</v>
          </cell>
          <cell r="CP35">
            <v>4098554</v>
          </cell>
          <cell r="CQ35">
            <v>4037126</v>
          </cell>
          <cell r="CR35">
            <v>3646485</v>
          </cell>
          <cell r="CS35">
            <v>3547795</v>
          </cell>
          <cell r="CT35">
            <v>3316125</v>
          </cell>
          <cell r="CU35">
            <v>3446978</v>
          </cell>
          <cell r="CV35">
            <v>3593855</v>
          </cell>
          <cell r="CW35">
            <v>3754991</v>
          </cell>
          <cell r="CX35">
            <v>3806165</v>
          </cell>
          <cell r="CY35">
            <v>3868788</v>
          </cell>
          <cell r="CZ35">
            <v>4047881</v>
          </cell>
          <cell r="DA35">
            <v>3986414</v>
          </cell>
          <cell r="DB35">
            <v>3928335</v>
          </cell>
          <cell r="DC35">
            <v>3837485</v>
          </cell>
          <cell r="DD35">
            <v>2689538</v>
          </cell>
          <cell r="DE35">
            <v>2636901</v>
          </cell>
          <cell r="DF35">
            <v>2529002</v>
          </cell>
          <cell r="DG35">
            <v>2431774</v>
          </cell>
          <cell r="DH35">
            <v>2431774</v>
          </cell>
          <cell r="DI35">
            <v>2197975</v>
          </cell>
          <cell r="DJ35">
            <v>1985856</v>
          </cell>
          <cell r="DK35">
            <v>1867591</v>
          </cell>
          <cell r="DL35"/>
          <cell r="DM35">
            <v>674477</v>
          </cell>
          <cell r="DN35">
            <v>930266</v>
          </cell>
          <cell r="DO35"/>
          <cell r="DP35">
            <v>1604743</v>
          </cell>
          <cell r="DQ35">
            <v>1153587</v>
          </cell>
          <cell r="DR35">
            <v>910799</v>
          </cell>
          <cell r="DS35">
            <v>2216933</v>
          </cell>
          <cell r="DT35">
            <v>3127732</v>
          </cell>
          <cell r="DU35">
            <v>179953</v>
          </cell>
          <cell r="DV35">
            <v>24255630</v>
          </cell>
        </row>
        <row r="36">
          <cell r="B36" t="str">
            <v>ABC Bank</v>
          </cell>
          <cell r="C36">
            <v>39.538677999999997</v>
          </cell>
          <cell r="D36">
            <v>25.572782</v>
          </cell>
          <cell r="E36">
            <v>31.812643000000001</v>
          </cell>
          <cell r="F36">
            <v>2.7817069999999999</v>
          </cell>
          <cell r="G36">
            <v>3.5716540000000001</v>
          </cell>
          <cell r="H36">
            <v>4.1895020000000001</v>
          </cell>
          <cell r="I36">
            <v>24.330563999999999</v>
          </cell>
          <cell r="J36">
            <v>0.14895700000000001</v>
          </cell>
          <cell r="K36">
            <v>6.4135999999999999E-2</v>
          </cell>
          <cell r="L36"/>
          <cell r="M36">
            <v>5.4667303410454076E-3</v>
          </cell>
          <cell r="N36">
            <v>5.5428536292522219E-3</v>
          </cell>
          <cell r="O36">
            <v>5.5804596942226926E-3</v>
          </cell>
          <cell r="P36">
            <v>5.6306814263843872E-3</v>
          </cell>
          <cell r="Q36">
            <v>5.6837084365604397E-3</v>
          </cell>
          <cell r="R36">
            <v>5.614430318684094E-3</v>
          </cell>
          <cell r="S36">
            <v>7.1549911697960447E-3</v>
          </cell>
          <cell r="T36">
            <v>6.3475605317661315E-3</v>
          </cell>
          <cell r="U36">
            <v>4.4382001726860007E-3</v>
          </cell>
          <cell r="V36">
            <v>5.2598112710564872E-4</v>
          </cell>
          <cell r="W36">
            <v>2.1542044774056843E-2</v>
          </cell>
          <cell r="X36">
            <v>2.3473094360989709E-3</v>
          </cell>
          <cell r="Y36">
            <v>0.14679700807593282</v>
          </cell>
          <cell r="Z36">
            <v>0.11432973769124299</v>
          </cell>
          <cell r="AA36">
            <v>0.28395513090991498</v>
          </cell>
          <cell r="AB36">
            <v>0.87171191429848538</v>
          </cell>
          <cell r="AC36">
            <v>0.1706676262288552</v>
          </cell>
          <cell r="AD36">
            <v>0.26041337799144465</v>
          </cell>
          <cell r="AE36">
            <v>0.10670824396626266</v>
          </cell>
          <cell r="AF36">
            <v>7.1557663747051539E-2</v>
          </cell>
          <cell r="AG36">
            <v>3.5150580219211122E-2</v>
          </cell>
          <cell r="AH36">
            <v>0.80385593865935623</v>
          </cell>
          <cell r="AI36">
            <v>2.6481934890335355E-3</v>
          </cell>
          <cell r="AJ36">
            <v>5.8838977026229831E-4</v>
          </cell>
          <cell r="AK36">
            <v>2.8559615431163815E-3</v>
          </cell>
          <cell r="AL36">
            <v>39538678</v>
          </cell>
          <cell r="AM36">
            <v>38192523</v>
          </cell>
          <cell r="AN36">
            <v>36965935</v>
          </cell>
          <cell r="AO36">
            <v>35907961</v>
          </cell>
          <cell r="AP36">
            <v>35675091</v>
          </cell>
          <cell r="AQ36">
            <v>36175999</v>
          </cell>
          <cell r="AR36">
            <v>36340535</v>
          </cell>
          <cell r="AS36">
            <v>34587302</v>
          </cell>
          <cell r="AT36">
            <v>34314271</v>
          </cell>
          <cell r="AU36">
            <v>33170147</v>
          </cell>
          <cell r="AV36">
            <v>32643367</v>
          </cell>
          <cell r="AW36">
            <v>30743922</v>
          </cell>
          <cell r="AX36">
            <v>29905320</v>
          </cell>
          <cell r="AY36">
            <v>28616088</v>
          </cell>
          <cell r="AZ36">
            <v>28680487</v>
          </cell>
          <cell r="BA36">
            <v>27040256</v>
          </cell>
          <cell r="BB36">
            <v>28133820</v>
          </cell>
          <cell r="BC36">
            <v>28261644</v>
          </cell>
          <cell r="BD36">
            <v>27212707</v>
          </cell>
          <cell r="BE36">
            <v>25184867</v>
          </cell>
          <cell r="BF36">
            <v>25360907</v>
          </cell>
          <cell r="BG36">
            <v>24740084</v>
          </cell>
          <cell r="BH36">
            <v>24804407</v>
          </cell>
          <cell r="BI36">
            <v>23670819</v>
          </cell>
          <cell r="BJ36">
            <v>23705934</v>
          </cell>
          <cell r="BK36">
            <v>22678535</v>
          </cell>
          <cell r="BL36">
            <v>22422351</v>
          </cell>
          <cell r="BM36">
            <v>21654599</v>
          </cell>
          <cell r="BN36">
            <v>24039489</v>
          </cell>
          <cell r="BO36">
            <v>21727653</v>
          </cell>
          <cell r="BP36">
            <v>22058297</v>
          </cell>
          <cell r="BQ36">
            <v>21758165</v>
          </cell>
          <cell r="BR36">
            <v>21979802</v>
          </cell>
          <cell r="BS36">
            <v>21807865</v>
          </cell>
          <cell r="BT36">
            <v>21438729</v>
          </cell>
          <cell r="BU36">
            <v>21618307</v>
          </cell>
          <cell r="BV36">
            <v>20733310</v>
          </cell>
          <cell r="BW36">
            <v>20231896</v>
          </cell>
          <cell r="BX36">
            <v>19639370</v>
          </cell>
          <cell r="BY36">
            <v>4189502</v>
          </cell>
          <cell r="BZ36">
            <v>4178233</v>
          </cell>
          <cell r="CA36">
            <v>4146754</v>
          </cell>
          <cell r="CB36">
            <v>3970403</v>
          </cell>
          <cell r="CC36">
            <v>3953157</v>
          </cell>
          <cell r="CD36">
            <v>3940336</v>
          </cell>
          <cell r="CE36">
            <v>3919502</v>
          </cell>
          <cell r="CF36">
            <v>3862024</v>
          </cell>
          <cell r="CG36">
            <v>3851387</v>
          </cell>
          <cell r="CH36">
            <v>3835571</v>
          </cell>
          <cell r="CI36">
            <v>3816281</v>
          </cell>
          <cell r="CJ36">
            <v>3735388</v>
          </cell>
          <cell r="CK36">
            <v>3730737</v>
          </cell>
          <cell r="CL36">
            <v>3718046</v>
          </cell>
          <cell r="CM36">
            <v>3689483</v>
          </cell>
          <cell r="CN36">
            <v>3634989</v>
          </cell>
          <cell r="CO36">
            <v>3622525</v>
          </cell>
          <cell r="CP36">
            <v>3594363</v>
          </cell>
          <cell r="CQ36">
            <v>3556818</v>
          </cell>
          <cell r="CR36">
            <v>3243659</v>
          </cell>
          <cell r="CS36">
            <v>3228032</v>
          </cell>
          <cell r="CT36">
            <v>3204998</v>
          </cell>
          <cell r="CU36">
            <v>3160146</v>
          </cell>
          <cell r="CV36">
            <v>3129773</v>
          </cell>
          <cell r="CW36">
            <v>3096861</v>
          </cell>
          <cell r="CX36">
            <v>22678535</v>
          </cell>
          <cell r="CY36">
            <v>2996763</v>
          </cell>
          <cell r="CZ36">
            <v>2998032</v>
          </cell>
          <cell r="DA36">
            <v>2943527</v>
          </cell>
          <cell r="DB36">
            <v>2896590</v>
          </cell>
          <cell r="DC36">
            <v>2836608</v>
          </cell>
          <cell r="DD36">
            <v>2749967</v>
          </cell>
          <cell r="DE36">
            <v>2705531</v>
          </cell>
          <cell r="DF36">
            <v>2688873</v>
          </cell>
          <cell r="DG36">
            <v>2622550</v>
          </cell>
          <cell r="DH36">
            <v>2622550</v>
          </cell>
          <cell r="DI36">
            <v>2610617</v>
          </cell>
          <cell r="DJ36">
            <v>2530689</v>
          </cell>
          <cell r="DK36">
            <v>2449940</v>
          </cell>
          <cell r="DL36"/>
          <cell r="DM36">
            <v>226789</v>
          </cell>
          <cell r="DN36">
            <v>571890</v>
          </cell>
          <cell r="DO36"/>
          <cell r="DP36">
            <v>798679</v>
          </cell>
          <cell r="DQ36">
            <v>696218</v>
          </cell>
          <cell r="DR36">
            <v>1189423</v>
          </cell>
          <cell r="DS36">
            <v>3378019</v>
          </cell>
          <cell r="DT36">
            <v>4567442</v>
          </cell>
          <cell r="DU36">
            <v>44895</v>
          </cell>
          <cell r="DV36">
            <v>25572782</v>
          </cell>
        </row>
        <row r="37">
          <cell r="B37" t="str">
            <v>Habib A.G.Zurich</v>
          </cell>
          <cell r="C37">
            <v>34.534627</v>
          </cell>
          <cell r="D37">
            <v>8.6583880000000004</v>
          </cell>
          <cell r="E37">
            <v>28.601807000000001</v>
          </cell>
          <cell r="F37">
            <v>2.8598979999999998</v>
          </cell>
          <cell r="G37">
            <v>2.950456</v>
          </cell>
          <cell r="H37">
            <v>3.2886730000000002</v>
          </cell>
          <cell r="I37">
            <v>11.32063</v>
          </cell>
          <cell r="J37">
            <v>6.2323999999999997E-2</v>
          </cell>
          <cell r="K37">
            <v>0.29063600000000001</v>
          </cell>
          <cell r="L37"/>
          <cell r="M37">
            <v>4.6982209755294718E-3</v>
          </cell>
          <cell r="N37">
            <v>4.6796952818797984E-3</v>
          </cell>
          <cell r="O37">
            <v>4.5998360637182316E-3</v>
          </cell>
          <cell r="P37">
            <v>4.6907960226109258E-3</v>
          </cell>
          <cell r="Q37">
            <v>4.7915903348127505E-3</v>
          </cell>
          <cell r="R37">
            <v>4.9038629180582702E-3</v>
          </cell>
          <cell r="S37">
            <v>2.4225244513744353E-3</v>
          </cell>
          <cell r="T37">
            <v>5.7069040522785943E-3</v>
          </cell>
          <cell r="U37">
            <v>3.4838959562515518E-3</v>
          </cell>
          <cell r="V37">
            <v>2.3835139524990231E-3</v>
          </cell>
          <cell r="W37">
            <v>0.11449070419113884</v>
          </cell>
          <cell r="X37">
            <v>1.1301885508721337E-2</v>
          </cell>
          <cell r="Y37">
            <v>0.26062648456843834</v>
          </cell>
          <cell r="Z37">
            <v>0.25262710644195596</v>
          </cell>
          <cell r="AA37">
            <v>0.14391273664357709</v>
          </cell>
          <cell r="AB37">
            <v>0.63406708518062249</v>
          </cell>
          <cell r="AC37">
            <v>5.3663897720045199E-2</v>
          </cell>
          <cell r="AD37">
            <v>0.55506276779673758</v>
          </cell>
          <cell r="AE37">
            <v>9.3233083483223608E-2</v>
          </cell>
          <cell r="AF37">
            <v>4.9491557323007446E-2</v>
          </cell>
          <cell r="AG37">
            <v>4.3741526160216163E-2</v>
          </cell>
          <cell r="AH37">
            <v>0.30272171265263065</v>
          </cell>
          <cell r="AI37">
            <v>8.1066108956566875E-4</v>
          </cell>
          <cell r="AJ37">
            <v>0</v>
          </cell>
          <cell r="AK37">
            <v>5.5274890696244811E-4</v>
          </cell>
          <cell r="AL37">
            <v>34534627</v>
          </cell>
          <cell r="AM37">
            <v>32336603</v>
          </cell>
          <cell r="AN37">
            <v>30855524</v>
          </cell>
          <cell r="AO37">
            <v>30688189</v>
          </cell>
          <cell r="AP37">
            <v>29789842</v>
          </cell>
          <cell r="AQ37">
            <v>29909063</v>
          </cell>
          <cell r="AR37">
            <v>28553963</v>
          </cell>
          <cell r="AS37">
            <v>28135856</v>
          </cell>
          <cell r="AT37">
            <v>27794292</v>
          </cell>
          <cell r="AU37">
            <v>27711004</v>
          </cell>
          <cell r="AV37">
            <v>27211884</v>
          </cell>
          <cell r="AW37">
            <v>25894922</v>
          </cell>
          <cell r="AX37">
            <v>26075152</v>
          </cell>
          <cell r="AY37">
            <v>25157373</v>
          </cell>
          <cell r="AZ37">
            <v>24823459</v>
          </cell>
          <cell r="BA37">
            <v>24204929</v>
          </cell>
          <cell r="BB37">
            <v>23887444</v>
          </cell>
          <cell r="BC37">
            <v>22222555</v>
          </cell>
          <cell r="BD37">
            <v>21520666</v>
          </cell>
          <cell r="BE37">
            <v>21236872</v>
          </cell>
          <cell r="BF37">
            <v>20679736</v>
          </cell>
          <cell r="BG37">
            <v>18939954</v>
          </cell>
          <cell r="BH37">
            <v>18708241</v>
          </cell>
          <cell r="BI37">
            <v>17856497</v>
          </cell>
          <cell r="BJ37">
            <v>16899767</v>
          </cell>
          <cell r="BK37">
            <v>16831253</v>
          </cell>
          <cell r="BL37">
            <v>17032990</v>
          </cell>
          <cell r="BM37">
            <v>17578063</v>
          </cell>
          <cell r="BN37">
            <v>16765434</v>
          </cell>
          <cell r="BO37">
            <v>16490956</v>
          </cell>
          <cell r="BP37">
            <v>14439951</v>
          </cell>
          <cell r="BQ37">
            <v>15043832</v>
          </cell>
          <cell r="BR37">
            <v>13721500</v>
          </cell>
          <cell r="BS37">
            <v>13293182</v>
          </cell>
          <cell r="BT37">
            <v>12147286</v>
          </cell>
          <cell r="BU37">
            <v>11960038</v>
          </cell>
          <cell r="BV37">
            <v>10918785</v>
          </cell>
          <cell r="BW37">
            <v>11152222</v>
          </cell>
          <cell r="BX37">
            <v>11009480</v>
          </cell>
          <cell r="BY37">
            <v>3288673</v>
          </cell>
          <cell r="BZ37">
            <v>3225217</v>
          </cell>
          <cell r="CA37">
            <v>3166279</v>
          </cell>
          <cell r="CB37">
            <v>3094971</v>
          </cell>
          <cell r="CC37">
            <v>3587043</v>
          </cell>
          <cell r="CD37">
            <v>3485838</v>
          </cell>
          <cell r="CE37">
            <v>3327467</v>
          </cell>
          <cell r="CF37">
            <v>3113171</v>
          </cell>
          <cell r="CG37">
            <v>3337167</v>
          </cell>
          <cell r="CH37">
            <v>3263409</v>
          </cell>
          <cell r="CI37">
            <v>3203662</v>
          </cell>
          <cell r="CJ37">
            <v>3064719</v>
          </cell>
          <cell r="CK37">
            <v>2984600</v>
          </cell>
          <cell r="CL37">
            <v>3118021</v>
          </cell>
          <cell r="CM37">
            <v>3077319</v>
          </cell>
          <cell r="CN37">
            <v>2972069</v>
          </cell>
          <cell r="CO37">
            <v>2927282</v>
          </cell>
          <cell r="CP37">
            <v>3088516</v>
          </cell>
          <cell r="CQ37">
            <v>3038750</v>
          </cell>
          <cell r="CR37">
            <v>2907253</v>
          </cell>
          <cell r="CS37">
            <v>2829038</v>
          </cell>
          <cell r="CT37">
            <v>2886981</v>
          </cell>
          <cell r="CU37">
            <v>2842332</v>
          </cell>
          <cell r="CV37">
            <v>2755123</v>
          </cell>
          <cell r="CW37">
            <v>2695383</v>
          </cell>
          <cell r="CX37">
            <v>2641360</v>
          </cell>
          <cell r="CY37">
            <v>2964975</v>
          </cell>
          <cell r="CZ37">
            <v>2894970</v>
          </cell>
          <cell r="DA37">
            <v>2774860</v>
          </cell>
          <cell r="DB37">
            <v>2663303</v>
          </cell>
          <cell r="DC37">
            <v>2572730</v>
          </cell>
          <cell r="DD37">
            <v>2542577</v>
          </cell>
          <cell r="DE37">
            <v>2380916</v>
          </cell>
          <cell r="DF37">
            <v>2310783</v>
          </cell>
          <cell r="DG37">
            <v>2243442</v>
          </cell>
          <cell r="DH37">
            <v>2243442</v>
          </cell>
          <cell r="DI37">
            <v>2054499</v>
          </cell>
          <cell r="DJ37">
            <v>1912037</v>
          </cell>
          <cell r="DK37">
            <v>1843465</v>
          </cell>
          <cell r="DL37"/>
          <cell r="DM37">
            <v>117052</v>
          </cell>
          <cell r="DN37">
            <v>696302</v>
          </cell>
          <cell r="DO37"/>
          <cell r="DP37">
            <v>813354</v>
          </cell>
          <cell r="DQ37">
            <v>515721</v>
          </cell>
          <cell r="DR37">
            <v>265824</v>
          </cell>
          <cell r="DS37">
            <v>213084</v>
          </cell>
          <cell r="DT37">
            <v>478908</v>
          </cell>
          <cell r="DU37">
            <v>184758</v>
          </cell>
          <cell r="DV37">
            <v>8658388</v>
          </cell>
        </row>
        <row r="38">
          <cell r="B38" t="str">
            <v>Credit Bank</v>
          </cell>
          <cell r="C38">
            <v>26.159286999999999</v>
          </cell>
          <cell r="D38">
            <v>18.225881000000001</v>
          </cell>
          <cell r="E38">
            <v>17.076186</v>
          </cell>
          <cell r="F38">
            <v>2.5493700000000001</v>
          </cell>
          <cell r="G38">
            <v>4.0918850000000004</v>
          </cell>
          <cell r="H38">
            <v>4.0193240000000001</v>
          </cell>
          <cell r="I38">
            <v>22.50423</v>
          </cell>
          <cell r="J38">
            <v>0.152472</v>
          </cell>
          <cell r="K38">
            <v>5.5361E-2</v>
          </cell>
          <cell r="L38"/>
          <cell r="M38">
            <v>3.7932335087586398E-3</v>
          </cell>
          <cell r="N38">
            <v>3.734213638195729E-3</v>
          </cell>
          <cell r="O38">
            <v>3.7798344184152666E-3</v>
          </cell>
          <cell r="P38">
            <v>4.0475169678637745E-3</v>
          </cell>
          <cell r="Q38">
            <v>4.0978289916663102E-3</v>
          </cell>
          <cell r="R38">
            <v>3.7145777622599996E-3</v>
          </cell>
          <cell r="S38">
            <v>5.0994067683662074E-3</v>
          </cell>
          <cell r="T38">
            <v>3.4072027365565746E-3</v>
          </cell>
          <cell r="U38">
            <v>4.2579200274593465E-3</v>
          </cell>
          <cell r="V38">
            <v>4.5401710704901806E-4</v>
          </cell>
          <cell r="W38">
            <v>2.1273538548990743E-2</v>
          </cell>
          <cell r="X38">
            <v>2.9878415826393241E-3</v>
          </cell>
          <cell r="Y38">
            <v>0.18182737200961777</v>
          </cell>
          <cell r="Z38">
            <v>0.11328403593457764</v>
          </cell>
          <cell r="AA38">
            <v>0.44331456123379753</v>
          </cell>
          <cell r="AB38">
            <v>0.91255173137084167</v>
          </cell>
          <cell r="AC38">
            <v>0.23975025632464581</v>
          </cell>
          <cell r="AD38">
            <v>0.47857805913840601</v>
          </cell>
          <cell r="AE38">
            <v>0.1088771549728262</v>
          </cell>
          <cell r="AF38">
            <v>7.1511973068429061E-2</v>
          </cell>
          <cell r="AG38">
            <v>3.7365181904397138E-2</v>
          </cell>
          <cell r="AH38">
            <v>1.0673273879776199</v>
          </cell>
          <cell r="AI38">
            <v>5.3522001101342408E-3</v>
          </cell>
          <cell r="AJ38">
            <v>3.8648713192478272E-3</v>
          </cell>
          <cell r="AK38">
            <v>5.0072324566311699E-3</v>
          </cell>
          <cell r="AL38">
            <v>26159287</v>
          </cell>
          <cell r="AM38">
            <v>26471116</v>
          </cell>
          <cell r="AN38">
            <v>25721643</v>
          </cell>
          <cell r="AO38">
            <v>25472250</v>
          </cell>
          <cell r="AP38">
            <v>25392064</v>
          </cell>
          <cell r="AQ38">
            <v>24582495</v>
          </cell>
          <cell r="AR38">
            <v>25893498</v>
          </cell>
          <cell r="AS38">
            <v>23854042</v>
          </cell>
          <cell r="AT38">
            <v>23711687</v>
          </cell>
          <cell r="AU38">
            <v>24274757</v>
          </cell>
          <cell r="AV38">
            <v>23145338</v>
          </cell>
          <cell r="AW38">
            <v>22816483</v>
          </cell>
          <cell r="AX38">
            <v>22964867</v>
          </cell>
          <cell r="AY38">
            <v>22735271</v>
          </cell>
          <cell r="AZ38">
            <v>21540739</v>
          </cell>
          <cell r="BA38">
            <v>20824293</v>
          </cell>
          <cell r="BB38">
            <v>19725905</v>
          </cell>
          <cell r="BC38">
            <v>19401870</v>
          </cell>
          <cell r="BD38">
            <v>17805424</v>
          </cell>
          <cell r="BE38">
            <v>16287851</v>
          </cell>
          <cell r="BF38">
            <v>16132842</v>
          </cell>
          <cell r="BG38">
            <v>14933181</v>
          </cell>
          <cell r="BH38">
            <v>14465074</v>
          </cell>
          <cell r="BI38">
            <v>14411385</v>
          </cell>
          <cell r="BJ38">
            <v>13959063</v>
          </cell>
          <cell r="BK38">
            <v>13010223</v>
          </cell>
          <cell r="BL38">
            <v>12201968</v>
          </cell>
          <cell r="BM38">
            <v>11780598</v>
          </cell>
          <cell r="BN38">
            <v>11197836</v>
          </cell>
          <cell r="BO38">
            <v>11153369</v>
          </cell>
          <cell r="BP38">
            <v>10287085</v>
          </cell>
          <cell r="BQ38">
            <v>10189227</v>
          </cell>
          <cell r="BR38">
            <v>8742291</v>
          </cell>
          <cell r="BS38">
            <v>8885481</v>
          </cell>
          <cell r="BT38">
            <v>8865437</v>
          </cell>
          <cell r="BU38">
            <v>8592048</v>
          </cell>
          <cell r="BV38">
            <v>8241305</v>
          </cell>
          <cell r="BW38">
            <v>7936623</v>
          </cell>
          <cell r="BX38">
            <v>7308855</v>
          </cell>
          <cell r="BY38">
            <v>4019324</v>
          </cell>
          <cell r="BZ38">
            <v>3261657</v>
          </cell>
          <cell r="CA38">
            <v>3267287</v>
          </cell>
          <cell r="CB38">
            <v>3340592</v>
          </cell>
          <cell r="CC38">
            <v>3355937</v>
          </cell>
          <cell r="CD38">
            <v>3324701</v>
          </cell>
          <cell r="CE38">
            <v>3328300</v>
          </cell>
          <cell r="CF38">
            <v>3309242</v>
          </cell>
          <cell r="CG38">
            <v>3317361</v>
          </cell>
          <cell r="CH38">
            <v>3269650</v>
          </cell>
          <cell r="CI38">
            <v>3218211</v>
          </cell>
          <cell r="CJ38">
            <v>3271996</v>
          </cell>
          <cell r="CK38">
            <v>3263591</v>
          </cell>
          <cell r="CL38">
            <v>3224489</v>
          </cell>
          <cell r="CM38">
            <v>3000431</v>
          </cell>
          <cell r="CN38">
            <v>3039106</v>
          </cell>
          <cell r="CO38">
            <v>3049040</v>
          </cell>
          <cell r="CP38">
            <v>2941285</v>
          </cell>
          <cell r="CQ38">
            <v>2863025</v>
          </cell>
          <cell r="CR38">
            <v>2850911</v>
          </cell>
          <cell r="CS38">
            <v>2769610</v>
          </cell>
          <cell r="CT38">
            <v>2653211</v>
          </cell>
          <cell r="CU38">
            <v>2665073</v>
          </cell>
          <cell r="CV38">
            <v>2667664</v>
          </cell>
          <cell r="CW38">
            <v>2622954</v>
          </cell>
          <cell r="CX38">
            <v>2482312</v>
          </cell>
          <cell r="CY38">
            <v>2549574</v>
          </cell>
          <cell r="CZ38">
            <v>2374315</v>
          </cell>
          <cell r="DA38">
            <v>2107998</v>
          </cell>
          <cell r="DB38">
            <v>1425282</v>
          </cell>
          <cell r="DC38">
            <v>1391955</v>
          </cell>
          <cell r="DD38">
            <v>1294064</v>
          </cell>
          <cell r="DE38">
            <v>1263351</v>
          </cell>
          <cell r="DF38">
            <v>1159432</v>
          </cell>
          <cell r="DG38">
            <v>1151660</v>
          </cell>
          <cell r="DH38">
            <v>1151660</v>
          </cell>
          <cell r="DI38">
            <v>1283466</v>
          </cell>
          <cell r="DJ38">
            <v>1274332</v>
          </cell>
          <cell r="DK38">
            <v>1237653</v>
          </cell>
          <cell r="DL38"/>
          <cell r="DM38">
            <v>321251</v>
          </cell>
          <cell r="DN38">
            <v>403406</v>
          </cell>
          <cell r="DO38"/>
          <cell r="DP38">
            <v>724657</v>
          </cell>
          <cell r="DQ38">
            <v>661287</v>
          </cell>
          <cell r="DR38">
            <v>2362268</v>
          </cell>
          <cell r="DS38">
            <v>2573746</v>
          </cell>
          <cell r="DT38">
            <v>4936014</v>
          </cell>
          <cell r="DU38">
            <v>38753</v>
          </cell>
          <cell r="DV38">
            <v>18225881</v>
          </cell>
        </row>
        <row r="39">
          <cell r="B39" t="str">
            <v xml:space="preserve">Dubai Islamic Bank </v>
          </cell>
          <cell r="C39">
            <v>21.663039000000001</v>
          </cell>
          <cell r="D39">
            <v>13.555173</v>
          </cell>
          <cell r="E39">
            <v>15.796503</v>
          </cell>
          <cell r="F39">
            <v>2.747471</v>
          </cell>
          <cell r="G39">
            <v>2.8265169999999999</v>
          </cell>
          <cell r="H39">
            <v>4.3618269999999999</v>
          </cell>
          <cell r="I39">
            <v>16.905318000000001</v>
          </cell>
          <cell r="J39">
            <v>6.9406999999999996E-2</v>
          </cell>
          <cell r="K39">
            <v>-0.22285199999999999</v>
          </cell>
          <cell r="L39"/>
          <cell r="M39">
            <v>3.6162468655886642E-3</v>
          </cell>
          <cell r="N39">
            <v>3.2458599544084293E-3</v>
          </cell>
          <cell r="O39">
            <v>3.3032867333059632E-3</v>
          </cell>
          <cell r="P39">
            <v>2.7728714721067336E-3</v>
          </cell>
          <cell r="Q39">
            <v>2.8676524548288734E-3</v>
          </cell>
          <cell r="R39">
            <v>3.0761175919042103E-3</v>
          </cell>
          <cell r="S39">
            <v>3.7925925744042147E-3</v>
          </cell>
          <cell r="T39">
            <v>3.1518682362457369E-3</v>
          </cell>
          <cell r="U39">
            <v>4.6207547686160462E-3</v>
          </cell>
          <cell r="V39">
            <v>-1.8276154755168398E-3</v>
          </cell>
          <cell r="W39">
            <v>-0.11042629693060016</v>
          </cell>
          <cell r="X39">
            <v>-2.2341408750274818E-2</v>
          </cell>
          <cell r="Y39">
            <v>0.16719691401250186</v>
          </cell>
          <cell r="Z39">
            <v>0.16252110726340668</v>
          </cell>
          <cell r="AA39">
            <v>0.2515496646692329</v>
          </cell>
          <cell r="AB39">
            <v>1.5086577509689538</v>
          </cell>
          <cell r="AC39">
            <v>0.12823485732964596</v>
          </cell>
          <cell r="AD39">
            <v>0.1060346485969015</v>
          </cell>
          <cell r="AE39">
            <v>0.10427161946102267</v>
          </cell>
          <cell r="AF39">
            <v>5.2497202552010722E-2</v>
          </cell>
          <cell r="AG39">
            <v>5.1774416909011953E-2</v>
          </cell>
          <cell r="AH39">
            <v>0.85811226699985432</v>
          </cell>
          <cell r="AI39">
            <v>8.7905964616186464E-4</v>
          </cell>
          <cell r="AJ39">
            <v>0</v>
          </cell>
          <cell r="AK39">
            <v>5.7416162231533642E-4</v>
          </cell>
          <cell r="AL39">
            <v>21663039</v>
          </cell>
          <cell r="AM39">
            <v>18812369</v>
          </cell>
          <cell r="AN39">
            <v>18236325</v>
          </cell>
          <cell r="AO39">
            <v>14788083</v>
          </cell>
          <cell r="AP39">
            <v>15263934</v>
          </cell>
          <cell r="AQ39">
            <v>15136740</v>
          </cell>
          <cell r="AR39">
            <v>15522711</v>
          </cell>
          <cell r="AS39">
            <v>15156913</v>
          </cell>
          <cell r="AT39">
            <v>14451756</v>
          </cell>
          <cell r="AU39">
            <v>14646688</v>
          </cell>
          <cell r="AV39">
            <v>13263344</v>
          </cell>
          <cell r="AW39">
            <v>12187744</v>
          </cell>
          <cell r="AX39">
            <v>10535250</v>
          </cell>
          <cell r="AY39">
            <v>10132445</v>
          </cell>
          <cell r="AZ39">
            <v>8987918</v>
          </cell>
          <cell r="BA39">
            <v>7622519</v>
          </cell>
          <cell r="BB39">
            <v>7177523</v>
          </cell>
          <cell r="BC39">
            <v>5925048</v>
          </cell>
          <cell r="BD39">
            <v>5250614</v>
          </cell>
          <cell r="BE39">
            <v>4183358</v>
          </cell>
          <cell r="BF39">
            <v>4169057</v>
          </cell>
          <cell r="BG39">
            <v>3312834</v>
          </cell>
          <cell r="BH39">
            <v>2610309</v>
          </cell>
          <cell r="BI39">
            <v>1855248</v>
          </cell>
          <cell r="BJ39">
            <v>1412715</v>
          </cell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>
            <v>4361827</v>
          </cell>
          <cell r="BZ39">
            <v>3654427</v>
          </cell>
          <cell r="CA39">
            <v>3710598</v>
          </cell>
          <cell r="CB39">
            <v>3193534</v>
          </cell>
          <cell r="CC39">
            <v>3132955</v>
          </cell>
          <cell r="CD39">
            <v>3093203</v>
          </cell>
          <cell r="CE39">
            <v>3163353</v>
          </cell>
          <cell r="CF39">
            <v>2884069</v>
          </cell>
          <cell r="CG39">
            <v>2970982</v>
          </cell>
          <cell r="CH39">
            <v>2979746</v>
          </cell>
          <cell r="CI39">
            <v>2846757</v>
          </cell>
          <cell r="CJ39">
            <v>2387840</v>
          </cell>
          <cell r="CK39">
            <v>2230577</v>
          </cell>
          <cell r="CL39">
            <v>2136914</v>
          </cell>
          <cell r="CM39">
            <v>2008977</v>
          </cell>
          <cell r="CN39">
            <v>1837901</v>
          </cell>
          <cell r="CO39">
            <v>1792549</v>
          </cell>
          <cell r="CP39">
            <v>1888237</v>
          </cell>
          <cell r="CQ39">
            <v>1954260</v>
          </cell>
          <cell r="CR39">
            <v>1603170</v>
          </cell>
          <cell r="CS39">
            <v>1576015</v>
          </cell>
          <cell r="CT39">
            <v>1550896</v>
          </cell>
          <cell r="CU39">
            <v>1268840</v>
          </cell>
          <cell r="CV39">
            <v>1296179</v>
          </cell>
          <cell r="CW39">
            <v>1252725</v>
          </cell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>
            <v>95082</v>
          </cell>
          <cell r="DN39">
            <v>282903</v>
          </cell>
          <cell r="DO39"/>
          <cell r="DP39">
            <v>377985</v>
          </cell>
          <cell r="DQ39">
            <v>570250</v>
          </cell>
          <cell r="DR39">
            <v>186855</v>
          </cell>
          <cell r="DS39">
            <v>1575352</v>
          </cell>
          <cell r="DT39">
            <v>1762207</v>
          </cell>
          <cell r="DU39">
            <v>-222852</v>
          </cell>
          <cell r="DV39">
            <v>13555173</v>
          </cell>
        </row>
        <row r="40">
          <cell r="B40" t="str">
            <v>Kingdom Bank</v>
          </cell>
          <cell r="C40">
            <v>35.884135000000001</v>
          </cell>
          <cell r="D40">
            <v>8.1214340000000007</v>
          </cell>
          <cell r="E40">
            <v>11.214653</v>
          </cell>
          <cell r="F40">
            <v>2.7126480000000002</v>
          </cell>
          <cell r="G40">
            <v>2.7126480000000002</v>
          </cell>
          <cell r="H40">
            <v>2.251439</v>
          </cell>
          <cell r="I40">
            <v>14.749302</v>
          </cell>
          <cell r="J40">
            <v>8.1370999999999999E-2</v>
          </cell>
          <cell r="K40">
            <v>0.52192000000000005</v>
          </cell>
          <cell r="L40"/>
          <cell r="M40">
            <v>3.2394114676001602E-3</v>
          </cell>
          <cell r="N40">
            <v>3.1663802487744107E-3</v>
          </cell>
          <cell r="O40">
            <v>3.1325577394461929E-3</v>
          </cell>
          <cell r="P40">
            <v>2.900742414526794E-3</v>
          </cell>
          <cell r="Q40">
            <v>2.7691105108121881E-3</v>
          </cell>
          <cell r="R40">
            <v>5.0954909393721524E-3</v>
          </cell>
          <cell r="S40">
            <v>2.2722904592891524E-3</v>
          </cell>
          <cell r="T40">
            <v>2.2376540283136062E-3</v>
          </cell>
          <cell r="U40">
            <v>2.385089435114722E-3</v>
          </cell>
          <cell r="V40">
            <v>4.2802804954936418E-3</v>
          </cell>
          <cell r="W40">
            <v>0.51305555439505091</v>
          </cell>
          <cell r="X40">
            <v>2.9593999662338541E-2</v>
          </cell>
          <cell r="Y40">
            <v>0.18391704231156161</v>
          </cell>
          <cell r="Z40">
            <v>0.18391704231156161</v>
          </cell>
          <cell r="AA40">
            <v>0.14206453992073265</v>
          </cell>
          <cell r="AB40">
            <v>0.63147408024538709</v>
          </cell>
          <cell r="AC40">
            <v>0.33629577435124441</v>
          </cell>
          <cell r="AD40">
            <v>0.58562941191690954</v>
          </cell>
          <cell r="AE40">
            <v>0.11908468321227063</v>
          </cell>
          <cell r="AF40">
            <v>7.1046414528231031E-2</v>
          </cell>
          <cell r="AG40">
            <v>4.8038268684039598E-2</v>
          </cell>
          <cell r="AH40">
            <v>0.72418058766508431</v>
          </cell>
          <cell r="AI40">
            <v>4.0183857589398334E-4</v>
          </cell>
          <cell r="AJ40">
            <v>3.1127992849447881E-3</v>
          </cell>
          <cell r="AK40">
            <v>1.2967628438991761E-3</v>
          </cell>
          <cell r="AL40">
            <v>35884135</v>
          </cell>
          <cell r="AM40">
            <v>34194624</v>
          </cell>
          <cell r="AN40">
            <v>34659895</v>
          </cell>
          <cell r="AO40">
            <v>33189020</v>
          </cell>
          <cell r="AP40">
            <v>32010609</v>
          </cell>
          <cell r="AQ40">
            <v>32009833</v>
          </cell>
          <cell r="AR40">
            <v>31690666</v>
          </cell>
          <cell r="AS40">
            <v>30970754</v>
          </cell>
          <cell r="AT40">
            <v>32049485</v>
          </cell>
          <cell r="AU40">
            <v>31555773</v>
          </cell>
          <cell r="AV40">
            <v>30611960</v>
          </cell>
          <cell r="AW40"/>
          <cell r="AX40">
            <v>0</v>
          </cell>
          <cell r="AY40">
            <v>0</v>
          </cell>
          <cell r="AZ40">
            <v>9169794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12448282</v>
          </cell>
          <cell r="BH40">
            <v>12850795</v>
          </cell>
          <cell r="BI40">
            <v>13778388</v>
          </cell>
          <cell r="BJ40">
            <v>15494119</v>
          </cell>
          <cell r="BK40">
            <v>15336497</v>
          </cell>
          <cell r="BL40">
            <v>15724254</v>
          </cell>
          <cell r="BM40">
            <v>17244601</v>
          </cell>
          <cell r="BN40">
            <v>17103526</v>
          </cell>
          <cell r="BO40">
            <v>17281779</v>
          </cell>
          <cell r="BP40">
            <v>16781543</v>
          </cell>
          <cell r="BQ40">
            <v>17042346</v>
          </cell>
          <cell r="BR40">
            <v>15896471</v>
          </cell>
          <cell r="BS40">
            <v>13724146</v>
          </cell>
          <cell r="BT40">
            <v>13117892</v>
          </cell>
          <cell r="BU40">
            <v>9437406</v>
          </cell>
          <cell r="BV40">
            <v>9034229</v>
          </cell>
          <cell r="BW40">
            <v>7577619</v>
          </cell>
          <cell r="BX40">
            <v>7010323</v>
          </cell>
          <cell r="BY40">
            <v>2251439</v>
          </cell>
          <cell r="BZ40">
            <v>2189782</v>
          </cell>
          <cell r="CA40">
            <v>1817672</v>
          </cell>
          <cell r="CB40">
            <v>1453335</v>
          </cell>
          <cell r="CC40">
            <v>1317814</v>
          </cell>
          <cell r="CD40">
            <v>1482400</v>
          </cell>
          <cell r="CE40">
            <v>1884091</v>
          </cell>
          <cell r="CF40">
            <v>1615954</v>
          </cell>
          <cell r="CG40">
            <v>2542539</v>
          </cell>
          <cell r="CH40">
            <v>1578878</v>
          </cell>
          <cell r="CI40">
            <v>1299807</v>
          </cell>
          <cell r="CJ40"/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3395143</v>
          </cell>
          <cell r="CU40">
            <v>3544435</v>
          </cell>
          <cell r="CV40">
            <v>3236996</v>
          </cell>
          <cell r="CW40">
            <v>3382368</v>
          </cell>
          <cell r="CX40">
            <v>3496554</v>
          </cell>
          <cell r="CY40">
            <v>3590079</v>
          </cell>
          <cell r="CZ40">
            <v>3135336</v>
          </cell>
          <cell r="DA40">
            <v>3149170</v>
          </cell>
          <cell r="DB40">
            <v>3166310</v>
          </cell>
          <cell r="DC40">
            <v>3162791</v>
          </cell>
          <cell r="DD40">
            <v>3167542</v>
          </cell>
          <cell r="DE40">
            <v>3150756</v>
          </cell>
          <cell r="DF40">
            <v>3126920</v>
          </cell>
          <cell r="DG40">
            <v>3105500</v>
          </cell>
          <cell r="DH40">
            <v>3105500</v>
          </cell>
          <cell r="DI40">
            <v>2308081</v>
          </cell>
          <cell r="DJ40">
            <v>2269490</v>
          </cell>
          <cell r="DK40">
            <v>2250639</v>
          </cell>
          <cell r="DL40"/>
          <cell r="DM40">
            <v>230372</v>
          </cell>
          <cell r="DN40">
            <v>1391229</v>
          </cell>
          <cell r="DO40"/>
          <cell r="DP40">
            <v>1621601</v>
          </cell>
          <cell r="DQ40">
            <v>1023999</v>
          </cell>
          <cell r="DR40">
            <v>1991735</v>
          </cell>
          <cell r="DS40">
            <v>1409281</v>
          </cell>
          <cell r="DT40">
            <v>3401016</v>
          </cell>
          <cell r="DU40">
            <v>521920</v>
          </cell>
          <cell r="DV40">
            <v>8121434</v>
          </cell>
        </row>
        <row r="41">
          <cell r="B41" t="str">
            <v>Premier Bank</v>
          </cell>
          <cell r="C41">
            <v>22.531039</v>
          </cell>
          <cell r="D41">
            <v>13.094408</v>
          </cell>
          <cell r="E41">
            <v>10.930835999999999</v>
          </cell>
          <cell r="F41">
            <v>3.0465960000000001</v>
          </cell>
          <cell r="G41">
            <v>3.3247770000000001</v>
          </cell>
          <cell r="H41">
            <v>5.4657090000000004</v>
          </cell>
          <cell r="I41">
            <v>22.254445</v>
          </cell>
          <cell r="J41">
            <v>0.15126500000000001</v>
          </cell>
          <cell r="K41">
            <v>-1.6230000000000001E-2</v>
          </cell>
          <cell r="L41"/>
          <cell r="M41">
            <v>3.7235206871455233E-3</v>
          </cell>
          <cell r="N41">
            <v>3.9529304428432017E-3</v>
          </cell>
          <cell r="O41">
            <v>2.9041687308202892E-3</v>
          </cell>
          <cell r="P41">
            <v>3.6793674805896837E-3</v>
          </cell>
          <cell r="Q41">
            <v>4.2522916368672205E-3</v>
          </cell>
          <cell r="R41">
            <v>3.1993722317436553E-3</v>
          </cell>
          <cell r="S41">
            <v>3.6636754504733465E-3</v>
          </cell>
          <cell r="T41">
            <v>2.1810241661721838E-3</v>
          </cell>
          <cell r="U41">
            <v>5.7901656635207313E-3</v>
          </cell>
          <cell r="V41">
            <v>-1.3310268325004179E-4</v>
          </cell>
          <cell r="W41">
            <v>-1.0926537637872954E-2</v>
          </cell>
          <cell r="X41">
            <v>-2.2354857347263754E-3</v>
          </cell>
          <cell r="Y41">
            <v>0.14939833368120392</v>
          </cell>
          <cell r="Z41">
            <v>0.13689831402220995</v>
          </cell>
          <cell r="AA41">
            <v>0.36028689735824354</v>
          </cell>
          <cell r="AB41">
            <v>0.97580534961245979</v>
          </cell>
          <cell r="AC41">
            <v>0.52025325058008531</v>
          </cell>
          <cell r="AD41">
            <v>0.4057740114132749</v>
          </cell>
          <cell r="AE41">
            <v>6.2294765000281527E-2</v>
          </cell>
          <cell r="AF41">
            <v>8.5943628906709583E-3</v>
          </cell>
          <cell r="AG41">
            <v>5.3700402109610565E-2</v>
          </cell>
          <cell r="AH41">
            <v>1.1979328936963285</v>
          </cell>
          <cell r="AI41">
            <v>3.8312633322360937E-4</v>
          </cell>
          <cell r="AJ41">
            <v>0</v>
          </cell>
          <cell r="AK41">
            <v>2.5024062701075082E-4</v>
          </cell>
          <cell r="AL41">
            <v>22531039</v>
          </cell>
          <cell r="AM41">
            <v>24163787</v>
          </cell>
          <cell r="AN41">
            <v>17640991</v>
          </cell>
          <cell r="AO41">
            <v>22125549</v>
          </cell>
          <cell r="AP41">
            <v>26209349</v>
          </cell>
          <cell r="AQ41">
            <v>23919643</v>
          </cell>
          <cell r="AR41">
            <v>24701113</v>
          </cell>
          <cell r="AS41">
            <v>22150730</v>
          </cell>
          <cell r="AT41">
            <v>21987686</v>
          </cell>
          <cell r="AU41">
            <v>20704593</v>
          </cell>
          <cell r="AV41">
            <v>21946547</v>
          </cell>
          <cell r="AW41">
            <v>18494579</v>
          </cell>
          <cell r="AX41">
            <v>18683241</v>
          </cell>
          <cell r="AY41">
            <v>16054493</v>
          </cell>
          <cell r="AZ41">
            <v>18762844</v>
          </cell>
          <cell r="BA41">
            <v>17185364</v>
          </cell>
          <cell r="BB41">
            <v>17946262</v>
          </cell>
          <cell r="BC41">
            <v>15211531</v>
          </cell>
          <cell r="BD41">
            <v>17880462</v>
          </cell>
          <cell r="BE41">
            <v>15775791</v>
          </cell>
          <cell r="BF41">
            <v>15865463</v>
          </cell>
          <cell r="BG41">
            <v>15583625</v>
          </cell>
          <cell r="BH41">
            <v>17359968</v>
          </cell>
          <cell r="BI41">
            <v>15050947</v>
          </cell>
          <cell r="BJ41">
            <v>16489388</v>
          </cell>
          <cell r="BK41">
            <v>15521372</v>
          </cell>
          <cell r="BL41">
            <v>14962089</v>
          </cell>
          <cell r="BM41">
            <v>15419582</v>
          </cell>
          <cell r="BN41">
            <v>15069141</v>
          </cell>
          <cell r="BO41">
            <v>14827754</v>
          </cell>
          <cell r="BP41">
            <v>15464631</v>
          </cell>
          <cell r="BQ41">
            <v>15726633</v>
          </cell>
          <cell r="BR41">
            <v>16180372</v>
          </cell>
          <cell r="BS41">
            <v>15121959</v>
          </cell>
          <cell r="BT41">
            <v>15278026</v>
          </cell>
          <cell r="BU41">
            <v>12978408</v>
          </cell>
          <cell r="BV41">
            <v>12696667</v>
          </cell>
          <cell r="BW41">
            <v>12503956</v>
          </cell>
          <cell r="BX41">
            <v>11305398</v>
          </cell>
          <cell r="BY41">
            <v>5465709</v>
          </cell>
          <cell r="BZ41">
            <v>5435496</v>
          </cell>
          <cell r="CA41">
            <v>2753180</v>
          </cell>
          <cell r="CB41">
            <v>3183427</v>
          </cell>
          <cell r="CC41">
            <v>3163114</v>
          </cell>
          <cell r="CD41">
            <v>2552004</v>
          </cell>
          <cell r="CE41">
            <v>2467351</v>
          </cell>
          <cell r="CF41">
            <v>2274933</v>
          </cell>
          <cell r="CG41">
            <v>2208124</v>
          </cell>
          <cell r="CH41">
            <v>2116644</v>
          </cell>
          <cell r="CI41">
            <v>2050795</v>
          </cell>
          <cell r="CJ41">
            <v>1952901</v>
          </cell>
          <cell r="CK41">
            <v>1481372</v>
          </cell>
          <cell r="CL41">
            <v>1467563</v>
          </cell>
          <cell r="CM41">
            <v>1462059</v>
          </cell>
          <cell r="CN41">
            <v>1353278</v>
          </cell>
          <cell r="CO41">
            <v>1283380</v>
          </cell>
          <cell r="CP41">
            <v>1256304</v>
          </cell>
          <cell r="CQ41">
            <v>1271103</v>
          </cell>
          <cell r="CR41">
            <v>1554299</v>
          </cell>
          <cell r="CS41">
            <v>1673485</v>
          </cell>
          <cell r="CT41">
            <v>1724306</v>
          </cell>
          <cell r="CU41">
            <v>1709205</v>
          </cell>
          <cell r="CV41">
            <v>1622135</v>
          </cell>
          <cell r="CW41">
            <v>1608542</v>
          </cell>
          <cell r="CX41">
            <v>1602035</v>
          </cell>
          <cell r="CY41">
            <v>1557408</v>
          </cell>
          <cell r="CZ41">
            <v>1687582</v>
          </cell>
          <cell r="DA41">
            <v>1698111</v>
          </cell>
          <cell r="DB41">
            <v>1669863</v>
          </cell>
          <cell r="DC41">
            <v>1611608</v>
          </cell>
          <cell r="DD41">
            <v>1687798</v>
          </cell>
          <cell r="DE41">
            <v>1677757</v>
          </cell>
          <cell r="DF41">
            <v>1661381</v>
          </cell>
          <cell r="DG41">
            <v>1517722</v>
          </cell>
          <cell r="DH41">
            <v>1517722</v>
          </cell>
          <cell r="DI41">
            <v>1301967</v>
          </cell>
          <cell r="DJ41">
            <v>1225689</v>
          </cell>
          <cell r="DK41">
            <v>1210095</v>
          </cell>
          <cell r="DL41"/>
          <cell r="DM41">
            <v>226748</v>
          </cell>
          <cell r="DN41">
            <v>402606</v>
          </cell>
          <cell r="DO41"/>
          <cell r="DP41">
            <v>629354</v>
          </cell>
          <cell r="DQ41">
            <v>614127</v>
          </cell>
          <cell r="DR41">
            <v>3504014</v>
          </cell>
          <cell r="DS41">
            <v>5131369</v>
          </cell>
          <cell r="DT41">
            <v>8635383</v>
          </cell>
          <cell r="DU41">
            <v>-22451</v>
          </cell>
          <cell r="DV41">
            <v>13094408</v>
          </cell>
        </row>
        <row r="42">
          <cell r="B42" t="str">
            <v>Mayfair Bank - CIB</v>
          </cell>
          <cell r="C42">
            <v>15.627033000000001</v>
          </cell>
          <cell r="D42">
            <v>4.3794870000000001</v>
          </cell>
          <cell r="E42">
            <v>10.896884</v>
          </cell>
          <cell r="F42">
            <v>3.6013449999999998</v>
          </cell>
          <cell r="G42">
            <v>3.6013449999999998</v>
          </cell>
          <cell r="H42">
            <v>4.4945979999999999</v>
          </cell>
          <cell r="I42">
            <v>10.314475</v>
          </cell>
          <cell r="J42">
            <v>5.0019000000000001E-2</v>
          </cell>
          <cell r="K42">
            <v>4.539E-2</v>
          </cell>
          <cell r="L42"/>
          <cell r="M42">
            <v>3.0515570967206778E-3</v>
          </cell>
          <cell r="N42">
            <v>3.2426411823693524E-3</v>
          </cell>
          <cell r="O42">
            <v>2.8604556583796182E-3</v>
          </cell>
          <cell r="P42">
            <v>2.9095627714694518E-3</v>
          </cell>
          <cell r="Q42">
            <v>2.956948187982646E-3</v>
          </cell>
          <cell r="R42">
            <v>2.2190141983572859E-3</v>
          </cell>
          <cell r="S42">
            <v>1.2253336697288771E-3</v>
          </cell>
          <cell r="T42">
            <v>2.1742497408226611E-3</v>
          </cell>
          <cell r="U42">
            <v>4.7614073509820868E-3</v>
          </cell>
          <cell r="V42">
            <v>3.7224465759207615E-4</v>
          </cell>
          <cell r="W42">
            <v>6.1784730393141085E-2</v>
          </cell>
          <cell r="X42">
            <v>1.9342970733758905E-2</v>
          </cell>
          <cell r="Y42">
            <v>0.34915446496307373</v>
          </cell>
          <cell r="Z42">
            <v>0.34915446496307373</v>
          </cell>
          <cell r="AA42">
            <v>0.16765489621641838</v>
          </cell>
          <cell r="AB42">
            <v>1.0881011188680421</v>
          </cell>
          <cell r="AC42">
            <v>0.17967823484408849</v>
          </cell>
          <cell r="AD42">
            <v>0.55142551617859537</v>
          </cell>
          <cell r="AE42">
            <v>0.14857750335515588</v>
          </cell>
          <cell r="AF42">
            <v>7.4095035439692938E-2</v>
          </cell>
          <cell r="AG42">
            <v>7.4482467915462938E-2</v>
          </cell>
          <cell r="AH42">
            <v>0.4019026907141528</v>
          </cell>
          <cell r="AI42">
            <v>3.4096260095687833E-4</v>
          </cell>
          <cell r="AJ42">
            <v>0</v>
          </cell>
          <cell r="AK42">
            <v>2.2270120232343197E-4</v>
          </cell>
          <cell r="AL42">
            <v>15627033</v>
          </cell>
          <cell r="AM42">
            <v>16763434</v>
          </cell>
          <cell r="AN42">
            <v>12929077</v>
          </cell>
          <cell r="AO42">
            <v>13397795</v>
          </cell>
          <cell r="AP42">
            <v>13642086</v>
          </cell>
          <cell r="AQ42">
            <v>13326361</v>
          </cell>
          <cell r="AR42">
            <v>13460819</v>
          </cell>
          <cell r="AS42">
            <v>12737025</v>
          </cell>
          <cell r="AT42">
            <v>12981818</v>
          </cell>
          <cell r="AU42">
            <v>12768436</v>
          </cell>
          <cell r="AV42">
            <v>12729360</v>
          </cell>
          <cell r="AW42">
            <v>12255188</v>
          </cell>
          <cell r="AX42">
            <v>13328328</v>
          </cell>
          <cell r="AY42">
            <v>9063470</v>
          </cell>
          <cell r="AZ42">
            <v>8652475</v>
          </cell>
          <cell r="BA42">
            <v>8213097</v>
          </cell>
          <cell r="BB42">
            <v>7447262</v>
          </cell>
          <cell r="BC42">
            <v>6689148</v>
          </cell>
          <cell r="BD42">
            <v>6856572</v>
          </cell>
          <cell r="BE42">
            <v>5369117</v>
          </cell>
          <cell r="BF42">
            <v>4475770</v>
          </cell>
          <cell r="BG42">
            <v>3953412</v>
          </cell>
          <cell r="BH42">
            <v>3547988</v>
          </cell>
          <cell r="BI42">
            <v>2563150</v>
          </cell>
          <cell r="BJ42">
            <v>1412715</v>
          </cell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>
            <v>4494598</v>
          </cell>
          <cell r="BZ42">
            <v>4461540</v>
          </cell>
          <cell r="CA42">
            <v>4445475</v>
          </cell>
          <cell r="CB42">
            <v>4340678</v>
          </cell>
          <cell r="CC42">
            <v>4238217</v>
          </cell>
          <cell r="CD42">
            <v>4302461</v>
          </cell>
          <cell r="CE42">
            <v>4152937</v>
          </cell>
          <cell r="CF42">
            <v>4125827</v>
          </cell>
          <cell r="CG42">
            <v>4116937</v>
          </cell>
          <cell r="CH42">
            <v>4115454</v>
          </cell>
          <cell r="CI42">
            <v>4120947</v>
          </cell>
          <cell r="CJ42">
            <v>4290154</v>
          </cell>
          <cell r="CK42">
            <v>4317761</v>
          </cell>
          <cell r="CL42">
            <v>958454</v>
          </cell>
          <cell r="CM42">
            <v>1039865</v>
          </cell>
          <cell r="CN42">
            <v>1117525</v>
          </cell>
          <cell r="CO42">
            <v>1189040</v>
          </cell>
          <cell r="CP42">
            <v>1026771</v>
          </cell>
          <cell r="CQ42">
            <v>1019868</v>
          </cell>
          <cell r="CR42">
            <v>1020349</v>
          </cell>
          <cell r="CS42">
            <v>1112957</v>
          </cell>
          <cell r="CT42">
            <v>1079558</v>
          </cell>
          <cell r="CU42">
            <v>1168946</v>
          </cell>
          <cell r="CV42">
            <v>1120846</v>
          </cell>
          <cell r="CW42">
            <v>1252725</v>
          </cell>
          <cell r="CX42"/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/>
          <cell r="DM42">
            <v>86070</v>
          </cell>
          <cell r="DN42">
            <v>427306</v>
          </cell>
          <cell r="DO42"/>
          <cell r="DP42">
            <v>513376</v>
          </cell>
          <cell r="DQ42">
            <v>558605</v>
          </cell>
          <cell r="DR42">
            <v>481636</v>
          </cell>
          <cell r="DS42">
            <v>391802</v>
          </cell>
          <cell r="DT42">
            <v>873438</v>
          </cell>
          <cell r="DU42">
            <v>138090</v>
          </cell>
          <cell r="DV42">
            <v>4379487</v>
          </cell>
        </row>
        <row r="43">
          <cell r="B43" t="str">
            <v>Guardian  Bank</v>
          </cell>
          <cell r="C43">
            <v>15.744241000000001</v>
          </cell>
          <cell r="D43">
            <v>7.5451579999999998</v>
          </cell>
          <cell r="E43">
            <v>11.925121000000001</v>
          </cell>
          <cell r="F43">
            <v>2.9586459999999999</v>
          </cell>
          <cell r="G43">
            <v>3.1163850000000002</v>
          </cell>
          <cell r="H43">
            <v>3.3597939999999999</v>
          </cell>
          <cell r="I43">
            <v>12.619146000000001</v>
          </cell>
          <cell r="J43">
            <v>5.4142999999999997E-2</v>
          </cell>
          <cell r="K43">
            <v>0.15243699999999999</v>
          </cell>
          <cell r="L43"/>
          <cell r="M43">
            <v>2.7247699187232478E-3</v>
          </cell>
          <cell r="N43">
            <v>7.0721895831306622E-3</v>
          </cell>
          <cell r="O43">
            <v>2.8445788221196939E-3</v>
          </cell>
          <cell r="P43">
            <v>3.0075486768625162E-3</v>
          </cell>
          <cell r="Q43">
            <v>3.0759249721487433E-3</v>
          </cell>
          <cell r="R43">
            <v>2.2356575506917351E-3</v>
          </cell>
          <cell r="S43">
            <v>2.1110545917419538E-3</v>
          </cell>
          <cell r="T43">
            <v>2.3794133482130191E-3</v>
          </cell>
          <cell r="U43">
            <v>3.5592388572649901E-3</v>
          </cell>
          <cell r="V43">
            <v>1.2501400940595575E-3</v>
          </cell>
          <cell r="W43">
            <v>7.3310113442849628E-2</v>
          </cell>
          <cell r="X43">
            <v>1.5404826012000942E-2</v>
          </cell>
          <cell r="Y43">
            <v>0.24695688598895679</v>
          </cell>
          <cell r="Z43">
            <v>0.23445691174347294</v>
          </cell>
          <cell r="AA43">
            <v>0.16731278244620904</v>
          </cell>
          <cell r="AB43">
            <v>0.69437255182692903</v>
          </cell>
          <cell r="AC43">
            <v>0.10596235412715804</v>
          </cell>
          <cell r="AD43">
            <v>0.34642257722878805</v>
          </cell>
          <cell r="AE43">
            <v>0.14300903385075808</v>
          </cell>
          <cell r="AF43">
            <v>5.3157333768945866E-2</v>
          </cell>
          <cell r="AG43">
            <v>8.9851700081812216E-2</v>
          </cell>
          <cell r="AH43">
            <v>0.63271123202858903</v>
          </cell>
          <cell r="AI43">
            <v>1.2428347371295741E-3</v>
          </cell>
          <cell r="AJ43">
            <v>1.4781405822829568E-4</v>
          </cell>
          <cell r="AK43">
            <v>8.6398172802313125E-4</v>
          </cell>
          <cell r="AL43">
            <v>15744241</v>
          </cell>
          <cell r="AM43">
            <v>15589453</v>
          </cell>
          <cell r="AN43">
            <v>15658126</v>
          </cell>
          <cell r="AO43">
            <v>16485292</v>
          </cell>
          <cell r="AP43">
            <v>16757176</v>
          </cell>
          <cell r="AQ43">
            <v>17265306</v>
          </cell>
          <cell r="AR43">
            <v>17736400</v>
          </cell>
          <cell r="AS43">
            <v>17021470</v>
          </cell>
          <cell r="AT43">
            <v>16843240</v>
          </cell>
          <cell r="AU43">
            <v>16700710</v>
          </cell>
          <cell r="AV43">
            <v>16858235</v>
          </cell>
          <cell r="AW43">
            <v>16497509</v>
          </cell>
          <cell r="AX43">
            <v>16765424</v>
          </cell>
          <cell r="AY43">
            <v>17027259</v>
          </cell>
          <cell r="AZ43">
            <v>16386450</v>
          </cell>
          <cell r="BA43">
            <v>16539262</v>
          </cell>
          <cell r="BB43">
            <v>16225698</v>
          </cell>
          <cell r="BC43">
            <v>16638307</v>
          </cell>
          <cell r="BD43">
            <v>16185964</v>
          </cell>
          <cell r="BE43">
            <v>16012016</v>
          </cell>
          <cell r="BF43">
            <v>16028257</v>
          </cell>
          <cell r="BG43">
            <v>15665170</v>
          </cell>
          <cell r="BH43">
            <v>15802759</v>
          </cell>
          <cell r="BI43">
            <v>15520532</v>
          </cell>
          <cell r="BJ43">
            <v>15271509</v>
          </cell>
          <cell r="BK43">
            <v>15019755</v>
          </cell>
          <cell r="BL43">
            <v>14705351</v>
          </cell>
          <cell r="BM43">
            <v>15135225</v>
          </cell>
          <cell r="BN43">
            <v>15349948</v>
          </cell>
          <cell r="BO43">
            <v>15386946</v>
          </cell>
          <cell r="BP43">
            <v>14609492</v>
          </cell>
          <cell r="BQ43">
            <v>15113307</v>
          </cell>
          <cell r="BR43">
            <v>15694727</v>
          </cell>
          <cell r="BS43">
            <v>15383115</v>
          </cell>
          <cell r="BT43">
            <v>15470598</v>
          </cell>
          <cell r="BU43">
            <v>14464148</v>
          </cell>
          <cell r="BV43">
            <v>14195379</v>
          </cell>
          <cell r="BW43">
            <v>13997862</v>
          </cell>
          <cell r="BX43">
            <v>12834687</v>
          </cell>
          <cell r="BY43">
            <v>3359794</v>
          </cell>
          <cell r="BZ43">
            <v>15589453</v>
          </cell>
          <cell r="CA43">
            <v>3238859</v>
          </cell>
          <cell r="CB43">
            <v>3252700</v>
          </cell>
          <cell r="CC43">
            <v>3168931</v>
          </cell>
          <cell r="CD43">
            <v>3061169</v>
          </cell>
          <cell r="CE43">
            <v>2989050</v>
          </cell>
          <cell r="CF43">
            <v>2938311</v>
          </cell>
          <cell r="CG43">
            <v>2880150</v>
          </cell>
          <cell r="CH43">
            <v>2872764</v>
          </cell>
          <cell r="CI43">
            <v>2834017</v>
          </cell>
          <cell r="CJ43">
            <v>2745034</v>
          </cell>
          <cell r="CK43">
            <v>2737699</v>
          </cell>
          <cell r="CL43">
            <v>2717961</v>
          </cell>
          <cell r="CM43">
            <v>2740810</v>
          </cell>
          <cell r="CN43">
            <v>2693257</v>
          </cell>
          <cell r="CO43">
            <v>2643318</v>
          </cell>
          <cell r="CP43">
            <v>2595341</v>
          </cell>
          <cell r="CQ43">
            <v>2557152</v>
          </cell>
          <cell r="CR43">
            <v>2636664</v>
          </cell>
          <cell r="CS43">
            <v>2536528</v>
          </cell>
          <cell r="CT43">
            <v>2407699</v>
          </cell>
          <cell r="CU43">
            <v>2374615</v>
          </cell>
          <cell r="CV43">
            <v>2327011</v>
          </cell>
          <cell r="CW43">
            <v>2291970</v>
          </cell>
          <cell r="CX43">
            <v>2264442</v>
          </cell>
          <cell r="CY43">
            <v>2215494</v>
          </cell>
          <cell r="CZ43">
            <v>2049357</v>
          </cell>
          <cell r="DA43">
            <v>2025717</v>
          </cell>
          <cell r="DB43">
            <v>2034496</v>
          </cell>
          <cell r="DC43">
            <v>1984466</v>
          </cell>
          <cell r="DD43">
            <v>1994181</v>
          </cell>
          <cell r="DE43">
            <v>1890337</v>
          </cell>
          <cell r="DF43">
            <v>1818843</v>
          </cell>
          <cell r="DG43">
            <v>1755138</v>
          </cell>
          <cell r="DH43">
            <v>1755138</v>
          </cell>
          <cell r="DI43">
            <v>1715270</v>
          </cell>
          <cell r="DJ43">
            <v>1554857</v>
          </cell>
          <cell r="DK43">
            <v>1493885</v>
          </cell>
          <cell r="DL43"/>
          <cell r="DM43">
            <v>91151</v>
          </cell>
          <cell r="DN43">
            <v>453643</v>
          </cell>
          <cell r="DO43"/>
          <cell r="DP43">
            <v>544794</v>
          </cell>
          <cell r="DQ43">
            <v>378290</v>
          </cell>
          <cell r="DR43">
            <v>287520</v>
          </cell>
          <cell r="DS43">
            <v>542449</v>
          </cell>
          <cell r="DT43">
            <v>829969</v>
          </cell>
          <cell r="DU43">
            <v>120937</v>
          </cell>
          <cell r="DV43">
            <v>7545158</v>
          </cell>
        </row>
        <row r="44">
          <cell r="B44" t="str">
            <v>Development Bank of Kenya</v>
          </cell>
          <cell r="C44">
            <v>17.933112000000001</v>
          </cell>
          <cell r="D44">
            <v>9.5985230000000001</v>
          </cell>
          <cell r="E44">
            <v>7.5670820000000001</v>
          </cell>
          <cell r="F44">
            <v>2.3523930000000002</v>
          </cell>
          <cell r="G44">
            <v>2.6097440000000001</v>
          </cell>
          <cell r="H44">
            <v>3.785479</v>
          </cell>
          <cell r="I44">
            <v>12.5548</v>
          </cell>
          <cell r="J44">
            <v>8.2100000000000003E-3</v>
          </cell>
          <cell r="K44">
            <v>6.8140000000000006E-2</v>
          </cell>
          <cell r="L44"/>
          <cell r="M44">
            <v>2.6888411018818137E-3</v>
          </cell>
          <cell r="N44">
            <v>2.6863841388854392E-3</v>
          </cell>
          <cell r="O44">
            <v>2.754336519484364E-3</v>
          </cell>
          <cell r="P44">
            <v>2.855435733817217E-3</v>
          </cell>
          <cell r="Q44">
            <v>2.9077084271063275E-3</v>
          </cell>
          <cell r="R44">
            <v>2.5464738027193919E-3</v>
          </cell>
          <cell r="S44">
            <v>2.68556417945002E-3</v>
          </cell>
          <cell r="T44">
            <v>1.5098560356597193E-3</v>
          </cell>
          <cell r="U44">
            <v>4.0101934672663311E-3</v>
          </cell>
          <cell r="V44">
            <v>5.5881804292408181E-4</v>
          </cell>
          <cell r="W44">
            <v>2.536030286894474E-2</v>
          </cell>
          <cell r="X44">
            <v>5.4785772330876292E-3</v>
          </cell>
          <cell r="Y44">
            <v>0.20786822569853761</v>
          </cell>
          <cell r="Z44">
            <v>0.18737000987670055</v>
          </cell>
          <cell r="AA44">
            <v>7.3388998497810914E-2</v>
          </cell>
          <cell r="AB44">
            <v>0.83023979388767388</v>
          </cell>
          <cell r="AC44">
            <v>0.19978965103769838</v>
          </cell>
          <cell r="AD44">
            <v>0.72603597779808737</v>
          </cell>
          <cell r="AE44">
            <v>9.8685276672486721E-2</v>
          </cell>
          <cell r="AF44">
            <v>9.2805493966563998E-2</v>
          </cell>
          <cell r="AG44">
            <v>5.8797827059227231E-3</v>
          </cell>
          <cell r="AH44">
            <v>1.2684576432500665</v>
          </cell>
          <cell r="AI44">
            <v>9.0744699794128973E-4</v>
          </cell>
          <cell r="AJ44">
            <v>4.2419218709330867E-5</v>
          </cell>
          <cell r="AK44">
            <v>6.068592546868395E-4</v>
          </cell>
          <cell r="AL44">
            <v>17933112</v>
          </cell>
          <cell r="AM44">
            <v>17257834</v>
          </cell>
          <cell r="AN44">
            <v>16891988</v>
          </cell>
          <cell r="AO44">
            <v>17025387</v>
          </cell>
          <cell r="AP44">
            <v>16967685</v>
          </cell>
          <cell r="AQ44">
            <v>16768321</v>
          </cell>
          <cell r="AR44">
            <v>17289207</v>
          </cell>
          <cell r="AS44">
            <v>17488860</v>
          </cell>
          <cell r="AT44">
            <v>17526413</v>
          </cell>
          <cell r="AU44">
            <v>17107796</v>
          </cell>
          <cell r="AV44">
            <v>17222212</v>
          </cell>
          <cell r="AW44">
            <v>17119457</v>
          </cell>
          <cell r="AX44">
            <v>16274891</v>
          </cell>
          <cell r="AY44">
            <v>16644500</v>
          </cell>
          <cell r="AZ44">
            <v>15358069</v>
          </cell>
          <cell r="BA44">
            <v>15549002</v>
          </cell>
          <cell r="BB44">
            <v>15433168</v>
          </cell>
          <cell r="BC44">
            <v>15240102</v>
          </cell>
          <cell r="BD44">
            <v>15323111</v>
          </cell>
          <cell r="BE44">
            <v>15454261</v>
          </cell>
          <cell r="BF44">
            <v>15630629</v>
          </cell>
          <cell r="BG44">
            <v>16040121</v>
          </cell>
          <cell r="BH44">
            <v>16319925</v>
          </cell>
          <cell r="BI44">
            <v>16127993</v>
          </cell>
          <cell r="BJ44">
            <v>16710985</v>
          </cell>
          <cell r="BK44">
            <v>16435365</v>
          </cell>
          <cell r="BL44">
            <v>16418382</v>
          </cell>
          <cell r="BM44">
            <v>17492953</v>
          </cell>
          <cell r="BN44">
            <v>17013141</v>
          </cell>
          <cell r="BO44">
            <v>17251091</v>
          </cell>
          <cell r="BP44">
            <v>16942714</v>
          </cell>
          <cell r="BQ44">
            <v>18106690</v>
          </cell>
          <cell r="BR44">
            <v>17841799</v>
          </cell>
          <cell r="BS44">
            <v>16999848</v>
          </cell>
          <cell r="BT44">
            <v>16954227</v>
          </cell>
          <cell r="BU44">
            <v>16004815</v>
          </cell>
          <cell r="BV44">
            <v>16493105</v>
          </cell>
          <cell r="BW44">
            <v>16082152</v>
          </cell>
          <cell r="BX44">
            <v>15580630</v>
          </cell>
          <cell r="BY44">
            <v>3785479</v>
          </cell>
          <cell r="BZ44">
            <v>3751595</v>
          </cell>
          <cell r="CA44">
            <v>3737775</v>
          </cell>
          <cell r="CB44">
            <v>3854718</v>
          </cell>
          <cell r="CC44">
            <v>3850957</v>
          </cell>
          <cell r="CD44">
            <v>3828452</v>
          </cell>
          <cell r="CE44">
            <v>3923282</v>
          </cell>
          <cell r="CF44">
            <v>3856607</v>
          </cell>
          <cell r="CG44">
            <v>3841310</v>
          </cell>
          <cell r="CH44">
            <v>3830779</v>
          </cell>
          <cell r="CI44">
            <v>3822658</v>
          </cell>
          <cell r="CJ44">
            <v>3981067</v>
          </cell>
          <cell r="CK44">
            <v>3966267</v>
          </cell>
          <cell r="CL44">
            <v>3975395</v>
          </cell>
          <cell r="CM44">
            <v>3950439</v>
          </cell>
          <cell r="CN44">
            <v>3894050</v>
          </cell>
          <cell r="CO44">
            <v>3886424</v>
          </cell>
          <cell r="CP44">
            <v>3866554</v>
          </cell>
          <cell r="CQ44">
            <v>2871324</v>
          </cell>
          <cell r="CR44">
            <v>2738684</v>
          </cell>
          <cell r="CS44">
            <v>2702770</v>
          </cell>
          <cell r="CT44">
            <v>2955617</v>
          </cell>
          <cell r="CU44">
            <v>2929746</v>
          </cell>
          <cell r="CV44">
            <v>2958319</v>
          </cell>
          <cell r="CW44">
            <v>2909847</v>
          </cell>
          <cell r="CX44">
            <v>2919672</v>
          </cell>
          <cell r="CY44">
            <v>2903344</v>
          </cell>
          <cell r="CZ44">
            <v>2949975</v>
          </cell>
          <cell r="DA44">
            <v>2912557</v>
          </cell>
          <cell r="DB44">
            <v>2876234</v>
          </cell>
          <cell r="DC44">
            <v>2843621</v>
          </cell>
          <cell r="DD44">
            <v>2856189</v>
          </cell>
          <cell r="DE44">
            <v>2808229</v>
          </cell>
          <cell r="DF44">
            <v>2806585</v>
          </cell>
          <cell r="DG44">
            <v>2763601</v>
          </cell>
          <cell r="DH44">
            <v>2763601</v>
          </cell>
          <cell r="DI44">
            <v>1999548</v>
          </cell>
          <cell r="DJ44">
            <v>1874489</v>
          </cell>
          <cell r="DK44">
            <v>1822274</v>
          </cell>
          <cell r="DL44"/>
          <cell r="DM44">
            <v>17148</v>
          </cell>
          <cell r="DN44">
            <v>216511</v>
          </cell>
          <cell r="DO44"/>
          <cell r="DP44">
            <v>233659</v>
          </cell>
          <cell r="DQ44">
            <v>193993</v>
          </cell>
          <cell r="DR44">
            <v>1628535</v>
          </cell>
          <cell r="DS44">
            <v>614515</v>
          </cell>
          <cell r="DT44">
            <v>2243050</v>
          </cell>
          <cell r="DU44">
            <v>47698</v>
          </cell>
          <cell r="DV44">
            <v>9598523</v>
          </cell>
        </row>
        <row r="45">
          <cell r="B45" t="str">
            <v>M-Oriental Bank Limited</v>
          </cell>
          <cell r="C45">
            <v>13.622985</v>
          </cell>
          <cell r="D45">
            <v>6.8374709999999999</v>
          </cell>
          <cell r="E45">
            <v>10.125726999999999</v>
          </cell>
          <cell r="F45">
            <v>2.6568800000000001</v>
          </cell>
          <cell r="G45">
            <v>2.7685499999999998</v>
          </cell>
          <cell r="H45">
            <v>3.3227060000000002</v>
          </cell>
          <cell r="I45">
            <v>8.9335679999999993</v>
          </cell>
          <cell r="J45">
            <v>3.9666E-2</v>
          </cell>
          <cell r="K45">
            <v>0.103768</v>
          </cell>
          <cell r="L45"/>
          <cell r="M45">
            <v>2.4915909763943275E-3</v>
          </cell>
          <cell r="N45">
            <v>2.5031976941519074E-3</v>
          </cell>
          <cell r="O45">
            <v>2.580526024728266E-3</v>
          </cell>
          <cell r="P45">
            <v>2.7095909620424366E-3</v>
          </cell>
          <cell r="Q45">
            <v>2.7053938147236769E-3</v>
          </cell>
          <cell r="R45">
            <v>1.9344425227110183E-3</v>
          </cell>
          <cell r="S45">
            <v>1.9130513304628542E-3</v>
          </cell>
          <cell r="T45">
            <v>2.0203811755168744E-3</v>
          </cell>
          <cell r="U45">
            <v>3.5199492309550902E-3</v>
          </cell>
          <cell r="V45">
            <v>8.5100426589589247E-4</v>
          </cell>
          <cell r="W45">
            <v>4.5858732528778146E-2</v>
          </cell>
          <cell r="X45">
            <v>1.1177012130947354E-2</v>
          </cell>
          <cell r="Y45">
            <v>0.30990417266650905</v>
          </cell>
          <cell r="Z45">
            <v>0.29740412789156589</v>
          </cell>
          <cell r="AA45">
            <v>0.18183407247592792</v>
          </cell>
          <cell r="AB45">
            <v>0.59854568700307642</v>
          </cell>
          <cell r="AC45">
            <v>0.19055216661285285</v>
          </cell>
          <cell r="AD45">
            <v>0.53439242801304276</v>
          </cell>
          <cell r="AE45">
            <v>0.11925496402541994</v>
          </cell>
          <cell r="AF45">
            <v>6.5218982734309469E-2</v>
          </cell>
          <cell r="AG45">
            <v>5.4035981291110466E-2</v>
          </cell>
          <cell r="AH45">
            <v>0.67525729263686451</v>
          </cell>
          <cell r="AI45">
            <v>1.2136793570021614E-3</v>
          </cell>
          <cell r="AJ45">
            <v>0</v>
          </cell>
          <cell r="AK45">
            <v>1.190621617808553E-3</v>
          </cell>
          <cell r="AL45">
            <v>13622985</v>
          </cell>
          <cell r="AM45">
            <v>13301581</v>
          </cell>
          <cell r="AN45">
            <v>13333772</v>
          </cell>
          <cell r="AO45">
            <v>14165831</v>
          </cell>
          <cell r="AP45">
            <v>13780277</v>
          </cell>
          <cell r="AQ45">
            <v>13748507</v>
          </cell>
          <cell r="AR45">
            <v>13657469</v>
          </cell>
          <cell r="AS45">
            <v>13484334</v>
          </cell>
          <cell r="AT45">
            <v>13618076</v>
          </cell>
          <cell r="AU45">
            <v>13649937</v>
          </cell>
          <cell r="AV45">
            <v>12984554</v>
          </cell>
          <cell r="AW45">
            <v>13063163</v>
          </cell>
          <cell r="AX45">
            <v>12338623</v>
          </cell>
          <cell r="AY45">
            <v>12065338</v>
          </cell>
          <cell r="AZ45">
            <v>12393776</v>
          </cell>
          <cell r="BA45">
            <v>12329132</v>
          </cell>
          <cell r="BB45">
            <v>11841726</v>
          </cell>
          <cell r="BC45">
            <v>10470921</v>
          </cell>
          <cell r="BD45">
            <v>10515015</v>
          </cell>
          <cell r="BE45">
            <v>9898849</v>
          </cell>
          <cell r="BF45">
            <v>11081702</v>
          </cell>
          <cell r="BG45">
            <v>10675058</v>
          </cell>
          <cell r="BH45">
            <v>10576525</v>
          </cell>
          <cell r="BI45">
            <v>10492155</v>
          </cell>
          <cell r="BJ45">
            <v>10482709</v>
          </cell>
          <cell r="BK45">
            <v>10005843</v>
          </cell>
          <cell r="BL45">
            <v>9920247</v>
          </cell>
          <cell r="BM45">
            <v>9809585</v>
          </cell>
          <cell r="BN45">
            <v>8776999</v>
          </cell>
          <cell r="BO45">
            <v>9024348</v>
          </cell>
          <cell r="BP45">
            <v>8496350</v>
          </cell>
          <cell r="BQ45">
            <v>9316625</v>
          </cell>
          <cell r="BR45">
            <v>9056018</v>
          </cell>
          <cell r="BS45">
            <v>9153613</v>
          </cell>
          <cell r="BT45">
            <v>7857515</v>
          </cell>
          <cell r="BU45">
            <v>8092950</v>
          </cell>
          <cell r="BV45">
            <v>7916635</v>
          </cell>
          <cell r="BW45">
            <v>7480066</v>
          </cell>
          <cell r="BX45">
            <v>7006528</v>
          </cell>
          <cell r="BY45">
            <v>3322706</v>
          </cell>
          <cell r="BZ45">
            <v>3278783</v>
          </cell>
          <cell r="CA45">
            <v>3247384</v>
          </cell>
          <cell r="CB45">
            <v>3223535</v>
          </cell>
          <cell r="CC45">
            <v>3189548</v>
          </cell>
          <cell r="CD45">
            <v>3135834</v>
          </cell>
          <cell r="CE45">
            <v>3117969</v>
          </cell>
          <cell r="CF45">
            <v>3086928</v>
          </cell>
          <cell r="CG45">
            <v>3082411</v>
          </cell>
          <cell r="CH45">
            <v>3078286</v>
          </cell>
          <cell r="CI45">
            <v>3070892</v>
          </cell>
          <cell r="CJ45">
            <v>3088000</v>
          </cell>
          <cell r="CK45">
            <v>3057788</v>
          </cell>
          <cell r="CL45">
            <v>3049194</v>
          </cell>
          <cell r="CM45">
            <v>3043171</v>
          </cell>
          <cell r="CN45">
            <v>3108981</v>
          </cell>
          <cell r="CO45">
            <v>3092768</v>
          </cell>
          <cell r="CP45">
            <v>3073672</v>
          </cell>
          <cell r="CQ45">
            <v>3065119</v>
          </cell>
          <cell r="CR45">
            <v>3016758</v>
          </cell>
          <cell r="CS45">
            <v>2993218</v>
          </cell>
          <cell r="CT45">
            <v>2981991</v>
          </cell>
          <cell r="CU45">
            <v>3027998</v>
          </cell>
          <cell r="CV45">
            <v>3020563</v>
          </cell>
          <cell r="CW45">
            <v>2988321</v>
          </cell>
          <cell r="CX45">
            <v>2955250</v>
          </cell>
          <cell r="CY45">
            <v>2931488</v>
          </cell>
          <cell r="CZ45">
            <v>2930072</v>
          </cell>
          <cell r="DA45">
            <v>2927334</v>
          </cell>
          <cell r="DB45">
            <v>2262088</v>
          </cell>
          <cell r="DC45">
            <v>2240085</v>
          </cell>
          <cell r="DD45">
            <v>1658696</v>
          </cell>
          <cell r="DE45">
            <v>1630654</v>
          </cell>
          <cell r="DF45">
            <v>1612058</v>
          </cell>
          <cell r="DG45">
            <v>1596443</v>
          </cell>
          <cell r="DH45">
            <v>1596443</v>
          </cell>
          <cell r="DI45">
            <v>1612493</v>
          </cell>
          <cell r="DJ45">
            <v>1548292</v>
          </cell>
          <cell r="DK45">
            <v>1524496</v>
          </cell>
          <cell r="DL45"/>
          <cell r="DM45">
            <v>72818</v>
          </cell>
          <cell r="DN45">
            <v>327646</v>
          </cell>
          <cell r="DO45"/>
          <cell r="DP45">
            <v>400464</v>
          </cell>
          <cell r="DQ45">
            <v>239696</v>
          </cell>
          <cell r="DR45">
            <v>775195</v>
          </cell>
          <cell r="DS45">
            <v>675415</v>
          </cell>
          <cell r="DT45">
            <v>1450610</v>
          </cell>
          <cell r="DU45">
            <v>75324</v>
          </cell>
          <cell r="DV45">
            <v>6837471</v>
          </cell>
        </row>
        <row r="46">
          <cell r="B46" t="str">
            <v>United Bank for Africa</v>
          </cell>
          <cell r="C46">
            <v>15.972329</v>
          </cell>
          <cell r="D46">
            <v>2.9715099999999999</v>
          </cell>
          <cell r="E46">
            <v>7.3394789999999999</v>
          </cell>
          <cell r="F46">
            <v>2.2663570000000002</v>
          </cell>
          <cell r="G46">
            <v>2.2663570000000002</v>
          </cell>
          <cell r="H46">
            <v>2.2663570000000002</v>
          </cell>
          <cell r="I46">
            <v>9.5254460000000005</v>
          </cell>
          <cell r="J46">
            <v>0.27793299999999999</v>
          </cell>
          <cell r="K46">
            <v>-0.15654599999999999</v>
          </cell>
          <cell r="L46"/>
          <cell r="M46">
            <v>2.044460404850291E-3</v>
          </cell>
          <cell r="N46">
            <v>2.1358034299002676E-3</v>
          </cell>
          <cell r="O46">
            <v>2.3134878489159223E-3</v>
          </cell>
          <cell r="P46">
            <v>2.3722860415455282E-3</v>
          </cell>
          <cell r="Q46">
            <v>2.1209141567092729E-3</v>
          </cell>
          <cell r="R46">
            <v>2.2680456892766421E-3</v>
          </cell>
          <cell r="S46">
            <v>8.3139674873702223E-4</v>
          </cell>
          <cell r="T46">
            <v>1.464442524443076E-3</v>
          </cell>
          <cell r="U46">
            <v>2.4008930008311558E-3</v>
          </cell>
          <cell r="V46">
            <v>-1.2838381178102919E-3</v>
          </cell>
          <cell r="W46">
            <v>-0.1335358102420873</v>
          </cell>
          <cell r="X46">
            <v>-1.9408898094420285E-2</v>
          </cell>
          <cell r="Y46">
            <v>0.23792660207196598</v>
          </cell>
          <cell r="Z46">
            <v>0.23792660207196598</v>
          </cell>
          <cell r="AA46">
            <v>0.61789975526894325</v>
          </cell>
          <cell r="AB46">
            <v>0.95567410761476201</v>
          </cell>
          <cell r="AC46">
            <v>0.31054126296037604</v>
          </cell>
          <cell r="AD46">
            <v>0.64263886298678485</v>
          </cell>
          <cell r="AE46">
            <v>6.8214436181321905E-2</v>
          </cell>
          <cell r="AF46">
            <v>1.8938051243738038E-2</v>
          </cell>
          <cell r="AG46">
            <v>4.9276384937583864E-2</v>
          </cell>
          <cell r="AH46">
            <v>0.40486661246663419</v>
          </cell>
          <cell r="AI46">
            <v>1.9528912813734267E-3</v>
          </cell>
          <cell r="AJ46">
            <v>1.2024736340742342E-2</v>
          </cell>
          <cell r="AK46">
            <v>5.2710387952926759E-3</v>
          </cell>
          <cell r="AL46">
            <v>15972329</v>
          </cell>
          <cell r="AM46">
            <v>15368024</v>
          </cell>
          <cell r="AN46">
            <v>16290399</v>
          </cell>
          <cell r="AO46">
            <v>16625399</v>
          </cell>
          <cell r="AP46">
            <v>19070484</v>
          </cell>
          <cell r="AQ46">
            <v>19313635</v>
          </cell>
          <cell r="AR46">
            <v>13598404</v>
          </cell>
          <cell r="AS46">
            <v>19710685</v>
          </cell>
          <cell r="AT46">
            <v>19720292</v>
          </cell>
          <cell r="AU46">
            <v>18997417</v>
          </cell>
          <cell r="AV46">
            <v>18743174</v>
          </cell>
          <cell r="AW46">
            <v>21806135</v>
          </cell>
          <cell r="AX46">
            <v>19040103</v>
          </cell>
          <cell r="AY46">
            <v>18752922</v>
          </cell>
          <cell r="AZ46">
            <v>16088319</v>
          </cell>
          <cell r="BA46">
            <v>15970502</v>
          </cell>
          <cell r="BB46">
            <v>15739828</v>
          </cell>
          <cell r="BC46">
            <v>17169559</v>
          </cell>
          <cell r="BD46">
            <v>15332118</v>
          </cell>
          <cell r="BE46">
            <v>15793296</v>
          </cell>
          <cell r="BF46">
            <v>13811976</v>
          </cell>
          <cell r="BG46">
            <v>7086915</v>
          </cell>
          <cell r="BH46">
            <v>6504732</v>
          </cell>
          <cell r="BI46">
            <v>6937385</v>
          </cell>
          <cell r="BJ46">
            <v>7748462</v>
          </cell>
          <cell r="BK46">
            <v>6281056</v>
          </cell>
          <cell r="BL46">
            <v>5601281</v>
          </cell>
          <cell r="BM46">
            <v>7539176</v>
          </cell>
          <cell r="BN46">
            <v>5761555</v>
          </cell>
          <cell r="BO46">
            <v>6538183</v>
          </cell>
          <cell r="BP46">
            <v>7781237</v>
          </cell>
          <cell r="BQ46">
            <v>8176112</v>
          </cell>
          <cell r="BR46">
            <v>7269162</v>
          </cell>
          <cell r="BS46">
            <v>5332978</v>
          </cell>
          <cell r="BT46">
            <v>4755787</v>
          </cell>
          <cell r="BU46">
            <v>4354318</v>
          </cell>
          <cell r="BV46">
            <v>3726303</v>
          </cell>
          <cell r="BW46">
            <v>3984411</v>
          </cell>
          <cell r="BX46">
            <v>3709630</v>
          </cell>
          <cell r="BY46">
            <v>2266357</v>
          </cell>
          <cell r="BZ46">
            <v>2366871</v>
          </cell>
          <cell r="CA46">
            <v>2422902</v>
          </cell>
          <cell r="CB46">
            <v>2522662</v>
          </cell>
          <cell r="CC46">
            <v>598452</v>
          </cell>
          <cell r="CD46">
            <v>569035</v>
          </cell>
          <cell r="CE46">
            <v>822704</v>
          </cell>
          <cell r="CF46">
            <v>2094574</v>
          </cell>
          <cell r="CG46">
            <v>2149378</v>
          </cell>
          <cell r="CH46">
            <v>2164973</v>
          </cell>
          <cell r="CI46">
            <v>2256791</v>
          </cell>
          <cell r="CJ46">
            <v>2493102</v>
          </cell>
          <cell r="CK46">
            <v>2428989</v>
          </cell>
          <cell r="CL46">
            <v>2312994</v>
          </cell>
          <cell r="CM46">
            <v>2241806</v>
          </cell>
          <cell r="CN46">
            <v>2299717</v>
          </cell>
          <cell r="CO46">
            <v>2212823</v>
          </cell>
          <cell r="CP46">
            <v>2184034</v>
          </cell>
          <cell r="CQ46">
            <v>2174218</v>
          </cell>
          <cell r="CR46">
            <v>2131778</v>
          </cell>
          <cell r="CS46">
            <v>2127002</v>
          </cell>
          <cell r="CT46">
            <v>2123592</v>
          </cell>
          <cell r="CU46">
            <v>2161995</v>
          </cell>
          <cell r="CV46">
            <v>2159848</v>
          </cell>
          <cell r="CW46">
            <v>2153962</v>
          </cell>
          <cell r="CX46">
            <v>2148603</v>
          </cell>
          <cell r="CY46">
            <v>2143386</v>
          </cell>
          <cell r="CZ46">
            <v>2175142</v>
          </cell>
          <cell r="DA46">
            <v>2185477</v>
          </cell>
          <cell r="DB46">
            <v>1135692</v>
          </cell>
          <cell r="DC46">
            <v>1119088</v>
          </cell>
          <cell r="DD46">
            <v>1043147</v>
          </cell>
          <cell r="DE46">
            <v>1172769</v>
          </cell>
          <cell r="DF46">
            <v>1222199</v>
          </cell>
          <cell r="DG46">
            <v>1138961</v>
          </cell>
          <cell r="DH46">
            <v>1138961</v>
          </cell>
          <cell r="DI46">
            <v>807249</v>
          </cell>
          <cell r="DJ46">
            <v>1007444</v>
          </cell>
          <cell r="DK46">
            <v>1059034</v>
          </cell>
          <cell r="DL46"/>
          <cell r="DM46">
            <v>461788</v>
          </cell>
          <cell r="DN46">
            <v>285563</v>
          </cell>
          <cell r="DO46"/>
          <cell r="DP46">
            <v>747351</v>
          </cell>
          <cell r="DQ46">
            <v>714224</v>
          </cell>
          <cell r="DR46">
            <v>740863</v>
          </cell>
          <cell r="DS46">
            <v>411982</v>
          </cell>
          <cell r="DT46">
            <v>1152845</v>
          </cell>
          <cell r="DU46">
            <v>-156546</v>
          </cell>
          <cell r="DV46">
            <v>2971510</v>
          </cell>
        </row>
        <row r="47">
          <cell r="B47" t="str">
            <v>Consolidated Bank of Kenya</v>
          </cell>
          <cell r="C47">
            <v>16.233892999999998</v>
          </cell>
          <cell r="D47">
            <v>9.5164670000000005</v>
          </cell>
          <cell r="E47">
            <v>11.727337</v>
          </cell>
          <cell r="F47">
            <v>-0.32347599999999999</v>
          </cell>
          <cell r="G47">
            <v>-0.32347599999999999</v>
          </cell>
          <cell r="H47">
            <v>0.904331</v>
          </cell>
          <cell r="I47">
            <v>13.404604000000001</v>
          </cell>
          <cell r="J47">
            <v>1.6965000000000001E-2</v>
          </cell>
          <cell r="K47">
            <v>-0.161881</v>
          </cell>
          <cell r="L47"/>
          <cell r="M47">
            <v>1.8677170257707079E-3</v>
          </cell>
          <cell r="N47">
            <v>1.8746950618688005E-3</v>
          </cell>
          <cell r="O47">
            <v>2.0107305977740413E-3</v>
          </cell>
          <cell r="P47">
            <v>2.1321992418576628E-3</v>
          </cell>
          <cell r="Q47">
            <v>2.1550974594644352E-3</v>
          </cell>
          <cell r="R47">
            <v>2.3051873674044812E-3</v>
          </cell>
          <cell r="S47">
            <v>2.6626057873818912E-3</v>
          </cell>
          <cell r="T47">
            <v>2.3399496069509418E-3</v>
          </cell>
          <cell r="U47">
            <v>9.5801410295670076E-4</v>
          </cell>
          <cell r="V47">
            <v>-1.3275906017991381E-3</v>
          </cell>
          <cell r="W47">
            <v>-0.34166582391132866</v>
          </cell>
          <cell r="X47">
            <v>-2.1257255890149557E-2</v>
          </cell>
          <cell r="Y47">
            <v>-2.4131708777073903E-2</v>
          </cell>
          <cell r="Z47">
            <v>-2.4131708777073903E-2</v>
          </cell>
          <cell r="AA47">
            <v>0.44423949773059007</v>
          </cell>
          <cell r="AB47">
            <v>1.0322066262771679</v>
          </cell>
          <cell r="AC47">
            <v>0.19998470696958751</v>
          </cell>
          <cell r="AD47">
            <v>0.53575816773608775</v>
          </cell>
          <cell r="AE47">
            <v>0.12300134787145614</v>
          </cell>
          <cell r="AF47">
            <v>4.5670706625675739E-2</v>
          </cell>
          <cell r="AG47">
            <v>7.7330641245780402E-2</v>
          </cell>
          <cell r="AH47">
            <v>0.81147723477205436</v>
          </cell>
          <cell r="AI47">
            <v>1.0673054423292608E-3</v>
          </cell>
          <cell r="AJ47">
            <v>1.0787481282366256E-3</v>
          </cell>
          <cell r="AK47">
            <v>1.0555544311735944E-3</v>
          </cell>
          <cell r="AL47">
            <v>16233893</v>
          </cell>
          <cell r="AM47">
            <v>15298125</v>
          </cell>
          <cell r="AN47">
            <v>15552524</v>
          </cell>
          <cell r="AO47">
            <v>15518129</v>
          </cell>
          <cell r="AP47">
            <v>14786888</v>
          </cell>
          <cell r="AQ47">
            <v>14612501</v>
          </cell>
          <cell r="AR47">
            <v>14283366</v>
          </cell>
          <cell r="AS47">
            <v>13743625</v>
          </cell>
          <cell r="AT47">
            <v>13434472</v>
          </cell>
          <cell r="AU47">
            <v>13072792</v>
          </cell>
          <cell r="AV47">
            <v>12885742</v>
          </cell>
          <cell r="AW47">
            <v>12129533</v>
          </cell>
          <cell r="AX47">
            <v>12219932</v>
          </cell>
          <cell r="AY47">
            <v>11548350</v>
          </cell>
          <cell r="AZ47">
            <v>11865609</v>
          </cell>
          <cell r="BA47">
            <v>12194820</v>
          </cell>
          <cell r="BB47">
            <v>12942903</v>
          </cell>
          <cell r="BC47">
            <v>12972904</v>
          </cell>
          <cell r="BD47">
            <v>12887332</v>
          </cell>
          <cell r="BE47">
            <v>12575456</v>
          </cell>
          <cell r="BF47">
            <v>12421918</v>
          </cell>
          <cell r="BG47">
            <v>12302979</v>
          </cell>
          <cell r="BH47">
            <v>13545744</v>
          </cell>
          <cell r="BI47">
            <v>13423571</v>
          </cell>
          <cell r="BJ47">
            <v>13620906</v>
          </cell>
          <cell r="BK47">
            <v>13697179</v>
          </cell>
          <cell r="BL47">
            <v>13917895</v>
          </cell>
          <cell r="BM47">
            <v>13898951</v>
          </cell>
          <cell r="BN47">
            <v>14419461</v>
          </cell>
          <cell r="BO47">
            <v>14272743</v>
          </cell>
          <cell r="BP47">
            <v>14135528</v>
          </cell>
          <cell r="BQ47">
            <v>14425550</v>
          </cell>
          <cell r="BR47">
            <v>15473039</v>
          </cell>
          <cell r="BS47">
            <v>14428785</v>
          </cell>
          <cell r="BT47">
            <v>15077051</v>
          </cell>
          <cell r="BU47">
            <v>15965750</v>
          </cell>
          <cell r="BV47">
            <v>16616891</v>
          </cell>
          <cell r="BW47">
            <v>16730762</v>
          </cell>
          <cell r="BX47">
            <v>16778631</v>
          </cell>
          <cell r="BY47">
            <v>904331</v>
          </cell>
          <cell r="BZ47">
            <v>994085</v>
          </cell>
          <cell r="CA47">
            <v>1073309</v>
          </cell>
          <cell r="CB47">
            <v>1312301</v>
          </cell>
          <cell r="CC47">
            <v>1369524</v>
          </cell>
          <cell r="CD47">
            <v>1442376</v>
          </cell>
          <cell r="CE47">
            <v>1532628</v>
          </cell>
          <cell r="CF47">
            <v>1578313</v>
          </cell>
          <cell r="CG47">
            <v>1691552</v>
          </cell>
          <cell r="CH47">
            <v>1773903</v>
          </cell>
          <cell r="CI47">
            <v>1837100</v>
          </cell>
          <cell r="CJ47">
            <v>1749420</v>
          </cell>
          <cell r="CK47">
            <v>1819236</v>
          </cell>
          <cell r="CL47">
            <v>1924193</v>
          </cell>
          <cell r="CM47">
            <v>1999780</v>
          </cell>
          <cell r="CN47">
            <v>463610</v>
          </cell>
          <cell r="CO47">
            <v>729433</v>
          </cell>
          <cell r="CP47">
            <v>870546</v>
          </cell>
          <cell r="CQ47">
            <v>925355</v>
          </cell>
          <cell r="CR47">
            <v>795096</v>
          </cell>
          <cell r="CS47">
            <v>966429</v>
          </cell>
          <cell r="CT47">
            <v>562347</v>
          </cell>
          <cell r="CU47">
            <v>1068434</v>
          </cell>
          <cell r="CV47">
            <v>1054060</v>
          </cell>
          <cell r="CW47">
            <v>1187461</v>
          </cell>
          <cell r="CX47">
            <v>1325354</v>
          </cell>
          <cell r="CY47">
            <v>1403073</v>
          </cell>
          <cell r="CZ47">
            <v>1410759</v>
          </cell>
          <cell r="DA47">
            <v>1542883</v>
          </cell>
          <cell r="DB47">
            <v>1586460</v>
          </cell>
          <cell r="DC47">
            <v>1615215</v>
          </cell>
          <cell r="DD47">
            <v>1587672</v>
          </cell>
          <cell r="DE47">
            <v>1606209</v>
          </cell>
          <cell r="DF47">
            <v>1551228</v>
          </cell>
          <cell r="DG47">
            <v>1567820</v>
          </cell>
          <cell r="DH47">
            <v>1567820</v>
          </cell>
          <cell r="DI47">
            <v>1089376</v>
          </cell>
          <cell r="DJ47">
            <v>1258313</v>
          </cell>
          <cell r="DK47">
            <v>1241702</v>
          </cell>
          <cell r="DL47"/>
          <cell r="DM47">
            <v>266613</v>
          </cell>
          <cell r="DN47">
            <v>333543</v>
          </cell>
          <cell r="DO47"/>
          <cell r="DP47">
            <v>600156</v>
          </cell>
          <cell r="DQ47">
            <v>619485</v>
          </cell>
          <cell r="DR47">
            <v>1141983</v>
          </cell>
          <cell r="DS47">
            <v>989544</v>
          </cell>
          <cell r="DT47">
            <v>2131527</v>
          </cell>
          <cell r="DU47">
            <v>-168923</v>
          </cell>
          <cell r="DV47">
            <v>9516467</v>
          </cell>
        </row>
        <row r="48">
          <cell r="B48" t="str">
            <v>Middle East Bank</v>
          </cell>
          <cell r="C48">
            <v>15.206447000000001</v>
          </cell>
          <cell r="D48">
            <v>7.9234859999999996</v>
          </cell>
          <cell r="E48">
            <v>10.015501</v>
          </cell>
          <cell r="F48">
            <v>1.7691859999999999</v>
          </cell>
          <cell r="G48">
            <v>1.838846</v>
          </cell>
          <cell r="H48">
            <v>1.953956</v>
          </cell>
          <cell r="I48">
            <v>8.0813430000000004</v>
          </cell>
          <cell r="J48">
            <v>0.122406</v>
          </cell>
          <cell r="K48">
            <v>0.22939899999999999</v>
          </cell>
          <cell r="L48"/>
          <cell r="M48">
            <v>2.0758755548296068E-3</v>
          </cell>
          <cell r="N48">
            <v>2.0990220912338693E-3</v>
          </cell>
          <cell r="O48">
            <v>1.9939535260037645E-3</v>
          </cell>
          <cell r="P48">
            <v>1.9221894470815917E-3</v>
          </cell>
          <cell r="Q48">
            <v>1.8191114200216949E-3</v>
          </cell>
          <cell r="R48">
            <v>2.1592916454177551E-3</v>
          </cell>
          <cell r="S48">
            <v>2.2169067238755088E-3</v>
          </cell>
          <cell r="T48">
            <v>1.9983878376111102E-3</v>
          </cell>
          <cell r="U48">
            <v>2.0699471814599559E-3</v>
          </cell>
          <cell r="V48">
            <v>1.8813076053528239E-3</v>
          </cell>
          <cell r="W48">
            <v>0.1714062164761489</v>
          </cell>
          <cell r="X48">
            <v>2.2802524864978371E-2</v>
          </cell>
          <cell r="Y48">
            <v>0.22754213006427271</v>
          </cell>
          <cell r="Z48">
            <v>0.2189222756663094</v>
          </cell>
          <cell r="AA48">
            <v>0.43753327466624709</v>
          </cell>
          <cell r="AB48">
            <v>0.55632131755786363</v>
          </cell>
          <cell r="AC48">
            <v>5.1974626136395481E-2</v>
          </cell>
          <cell r="AD48">
            <v>0.66436446926378911</v>
          </cell>
          <cell r="AE48">
            <v>0.1346123271746566</v>
          </cell>
          <cell r="AF48">
            <v>7.0440369413370382E-2</v>
          </cell>
          <cell r="AG48">
            <v>6.4171957761286216E-2</v>
          </cell>
          <cell r="AH48">
            <v>0.79112228135167673</v>
          </cell>
          <cell r="AI48">
            <v>1.7281723309789901E-3</v>
          </cell>
          <cell r="AJ48">
            <v>0</v>
          </cell>
          <cell r="AK48">
            <v>1.2437333654198109E-3</v>
          </cell>
          <cell r="AL48">
            <v>15206447</v>
          </cell>
          <cell r="AM48">
            <v>14576937</v>
          </cell>
          <cell r="AN48">
            <v>12962188</v>
          </cell>
          <cell r="AO48">
            <v>11952320</v>
          </cell>
          <cell r="AP48">
            <v>10832612</v>
          </cell>
          <cell r="AQ48">
            <v>11977513</v>
          </cell>
          <cell r="AR48">
            <v>11186376</v>
          </cell>
          <cell r="AS48">
            <v>10548437</v>
          </cell>
          <cell r="AT48">
            <v>10259401</v>
          </cell>
          <cell r="AU48">
            <v>9684410</v>
          </cell>
          <cell r="AV48">
            <v>11021603</v>
          </cell>
          <cell r="AW48">
            <v>11047315</v>
          </cell>
          <cell r="AX48">
            <v>10187423</v>
          </cell>
          <cell r="AY48">
            <v>8963839</v>
          </cell>
          <cell r="AZ48">
            <v>8466284</v>
          </cell>
          <cell r="BA48">
            <v>6913684</v>
          </cell>
          <cell r="BB48">
            <v>6607009</v>
          </cell>
          <cell r="BC48">
            <v>5620524</v>
          </cell>
          <cell r="BD48">
            <v>5360864</v>
          </cell>
          <cell r="BE48">
            <v>5343660</v>
          </cell>
          <cell r="BF48">
            <v>5165484</v>
          </cell>
          <cell r="BG48">
            <v>5090148</v>
          </cell>
          <cell r="BH48">
            <v>5121036</v>
          </cell>
          <cell r="BI48">
            <v>5092123</v>
          </cell>
          <cell r="BJ48">
            <v>5249639</v>
          </cell>
          <cell r="BK48">
            <v>5280693</v>
          </cell>
          <cell r="BL48">
            <v>5233522</v>
          </cell>
          <cell r="BM48">
            <v>5237919</v>
          </cell>
          <cell r="BN48">
            <v>5443993</v>
          </cell>
          <cell r="BO48">
            <v>5375994</v>
          </cell>
          <cell r="BP48">
            <v>5677553</v>
          </cell>
          <cell r="BQ48">
            <v>6288542</v>
          </cell>
          <cell r="BR48">
            <v>6192662</v>
          </cell>
          <cell r="BS48">
            <v>5836720</v>
          </cell>
          <cell r="BT48">
            <v>5936601</v>
          </cell>
          <cell r="BU48">
            <v>5906089</v>
          </cell>
          <cell r="BV48">
            <v>6153754</v>
          </cell>
          <cell r="BW48">
            <v>6204136</v>
          </cell>
          <cell r="BX48">
            <v>5765799</v>
          </cell>
          <cell r="BY48">
            <v>1953956</v>
          </cell>
          <cell r="BZ48">
            <v>1876171</v>
          </cell>
          <cell r="CA48">
            <v>1793376</v>
          </cell>
          <cell r="CB48">
            <v>1530383</v>
          </cell>
          <cell r="CC48">
            <v>1481412</v>
          </cell>
          <cell r="CD48">
            <v>1440100</v>
          </cell>
          <cell r="CE48">
            <v>1400069</v>
          </cell>
          <cell r="CF48">
            <v>1358025</v>
          </cell>
          <cell r="CG48">
            <v>1327137</v>
          </cell>
          <cell r="CH48">
            <v>1300810</v>
          </cell>
          <cell r="CI48">
            <v>1274338</v>
          </cell>
          <cell r="CJ48">
            <v>1211034</v>
          </cell>
          <cell r="CK48">
            <v>1191351</v>
          </cell>
          <cell r="CL48">
            <v>1183564</v>
          </cell>
          <cell r="CM48">
            <v>1155784</v>
          </cell>
          <cell r="CN48">
            <v>1220672</v>
          </cell>
          <cell r="CO48">
            <v>1218322</v>
          </cell>
          <cell r="CP48">
            <v>1192491</v>
          </cell>
          <cell r="CQ48">
            <v>1157878</v>
          </cell>
          <cell r="CR48">
            <v>1061671</v>
          </cell>
          <cell r="CS48">
            <v>1083394</v>
          </cell>
          <cell r="CT48">
            <v>1098966</v>
          </cell>
          <cell r="CU48">
            <v>1161853</v>
          </cell>
          <cell r="CV48">
            <v>1143420</v>
          </cell>
          <cell r="CW48">
            <v>1178364</v>
          </cell>
          <cell r="CX48">
            <v>1213931</v>
          </cell>
          <cell r="CY48">
            <v>1192109</v>
          </cell>
          <cell r="CZ48">
            <v>1235641</v>
          </cell>
          <cell r="DA48">
            <v>1237851</v>
          </cell>
          <cell r="DB48">
            <v>1252646</v>
          </cell>
          <cell r="DC48">
            <v>1263462</v>
          </cell>
          <cell r="DD48">
            <v>1197477</v>
          </cell>
          <cell r="DE48">
            <v>1193546</v>
          </cell>
          <cell r="DF48">
            <v>1211872</v>
          </cell>
          <cell r="DG48">
            <v>1233695</v>
          </cell>
          <cell r="DH48">
            <v>1233695</v>
          </cell>
          <cell r="DI48">
            <v>1216395</v>
          </cell>
          <cell r="DJ48">
            <v>1169933</v>
          </cell>
          <cell r="DK48">
            <v>1175205</v>
          </cell>
          <cell r="DL48"/>
          <cell r="DM48">
            <v>239150</v>
          </cell>
          <cell r="DN48">
            <v>307437</v>
          </cell>
          <cell r="DO48"/>
          <cell r="DP48">
            <v>546587</v>
          </cell>
          <cell r="DQ48">
            <v>304078</v>
          </cell>
          <cell r="DR48">
            <v>283384</v>
          </cell>
          <cell r="DS48">
            <v>143165</v>
          </cell>
          <cell r="DT48">
            <v>426549</v>
          </cell>
          <cell r="DU48">
            <v>160579</v>
          </cell>
          <cell r="DV48">
            <v>7923486</v>
          </cell>
        </row>
        <row r="49">
          <cell r="B49" t="str">
            <v>Access Bank</v>
          </cell>
          <cell r="C49">
            <v>15.109959999999999</v>
          </cell>
          <cell r="D49">
            <v>4.4214029999999998</v>
          </cell>
          <cell r="E49">
            <v>10.135918</v>
          </cell>
          <cell r="F49">
            <v>1.2881039999999999</v>
          </cell>
          <cell r="G49">
            <v>1.333205</v>
          </cell>
          <cell r="H49">
            <v>1.351431</v>
          </cell>
          <cell r="I49">
            <v>8.9118639999999996</v>
          </cell>
          <cell r="J49">
            <v>0.18514900000000001</v>
          </cell>
          <cell r="K49">
            <v>3.6452999999999999E-2</v>
          </cell>
          <cell r="L49"/>
          <cell r="M49">
            <v>1.866553392754599E-3</v>
          </cell>
          <cell r="N49">
            <v>1.8765232915077803E-3</v>
          </cell>
          <cell r="O49">
            <v>1.9404206772594427E-3</v>
          </cell>
          <cell r="P49">
            <v>2.2454780368046231E-3</v>
          </cell>
          <cell r="Q49">
            <v>2.1740044594178707E-3</v>
          </cell>
          <cell r="R49">
            <v>2.1455906426133902E-3</v>
          </cell>
          <cell r="S49">
            <v>1.2370613186750562E-3</v>
          </cell>
          <cell r="T49">
            <v>2.022414580580994E-3</v>
          </cell>
          <cell r="U49">
            <v>1.4316549550694127E-3</v>
          </cell>
          <cell r="V49">
            <v>2.9895207101132302E-4</v>
          </cell>
          <cell r="W49">
            <v>5.4684783917246002E-2</v>
          </cell>
          <cell r="X49">
            <v>4.9075722387013623E-3</v>
          </cell>
          <cell r="Y49">
            <v>0.14959889423806288</v>
          </cell>
          <cell r="Z49">
            <v>0.14453811234103214</v>
          </cell>
          <cell r="AA49">
            <v>0.46983225175292043</v>
          </cell>
          <cell r="AB49">
            <v>0.48190728319228998</v>
          </cell>
          <cell r="AC49">
            <v>0.14751494039335478</v>
          </cell>
          <cell r="AD49">
            <v>0</v>
          </cell>
          <cell r="AE49">
            <v>0.11082656850085854</v>
          </cell>
          <cell r="AF49">
            <v>4.2754046552826733E-2</v>
          </cell>
          <cell r="AG49">
            <v>6.8072521948031803E-2</v>
          </cell>
          <cell r="AH49">
            <v>0.43621140186808927</v>
          </cell>
          <cell r="AI49">
            <v>3.399733804446701E-4</v>
          </cell>
          <cell r="AJ49">
            <v>1.2490812297763286E-3</v>
          </cell>
          <cell r="AK49">
            <v>6.3709148852049207E-4</v>
          </cell>
          <cell r="AL49">
            <v>15109960</v>
          </cell>
          <cell r="AM49">
            <v>15200001</v>
          </cell>
          <cell r="AN49">
            <v>14601676</v>
          </cell>
          <cell r="AO49">
            <v>16074956</v>
          </cell>
          <cell r="AP49">
            <v>14564949</v>
          </cell>
          <cell r="AQ49">
            <v>14013295</v>
          </cell>
          <cell r="AR49">
            <v>13211421</v>
          </cell>
          <cell r="AS49">
            <v>12244938</v>
          </cell>
          <cell r="AT49">
            <v>11114886</v>
          </cell>
          <cell r="AU49">
            <v>9835380</v>
          </cell>
          <cell r="AV49">
            <v>10147491</v>
          </cell>
          <cell r="AW49">
            <v>11016375</v>
          </cell>
          <cell r="AX49">
            <v>10448828</v>
          </cell>
          <cell r="AY49">
            <v>9704724</v>
          </cell>
          <cell r="AZ49">
            <v>9318142</v>
          </cell>
          <cell r="BA49">
            <v>9574020</v>
          </cell>
          <cell r="BB49">
            <v>10039705</v>
          </cell>
          <cell r="BC49">
            <v>10492739</v>
          </cell>
          <cell r="BD49">
            <v>10235524</v>
          </cell>
          <cell r="BE49">
            <v>10105088</v>
          </cell>
          <cell r="BF49">
            <v>10119596</v>
          </cell>
          <cell r="BG49">
            <v>9977176</v>
          </cell>
          <cell r="BH49">
            <v>10295352</v>
          </cell>
          <cell r="BI49">
            <v>10137915</v>
          </cell>
          <cell r="BJ49">
            <v>9885064</v>
          </cell>
          <cell r="BK49">
            <v>10603271</v>
          </cell>
          <cell r="BL49">
            <v>10465400</v>
          </cell>
          <cell r="BM49">
            <v>10351824</v>
          </cell>
          <cell r="BN49">
            <v>9973356</v>
          </cell>
          <cell r="BO49">
            <v>10507615</v>
          </cell>
          <cell r="BP49">
            <v>10533322</v>
          </cell>
          <cell r="BQ49">
            <v>10803306</v>
          </cell>
          <cell r="BR49">
            <v>10546605</v>
          </cell>
          <cell r="BS49">
            <v>10300961</v>
          </cell>
          <cell r="BT49">
            <v>10239922</v>
          </cell>
          <cell r="BU49">
            <v>9678121</v>
          </cell>
          <cell r="BV49">
            <v>8935515</v>
          </cell>
          <cell r="BW49">
            <v>9268777</v>
          </cell>
          <cell r="BX49">
            <v>9657867</v>
          </cell>
          <cell r="BY49">
            <v>1351431</v>
          </cell>
          <cell r="BZ49">
            <v>1335341</v>
          </cell>
          <cell r="CA49">
            <v>1314978</v>
          </cell>
          <cell r="CB49">
            <v>1826413</v>
          </cell>
          <cell r="CC49">
            <v>1775574</v>
          </cell>
          <cell r="CD49">
            <v>1650142</v>
          </cell>
          <cell r="CE49">
            <v>1548572</v>
          </cell>
          <cell r="CF49">
            <v>1767517</v>
          </cell>
          <cell r="CG49">
            <v>1594829</v>
          </cell>
          <cell r="CH49">
            <v>1498504</v>
          </cell>
          <cell r="CI49">
            <v>1412615</v>
          </cell>
          <cell r="CJ49">
            <v>1777892</v>
          </cell>
          <cell r="CK49">
            <v>1765576</v>
          </cell>
          <cell r="CL49">
            <v>1815489</v>
          </cell>
          <cell r="CM49">
            <v>1817951</v>
          </cell>
          <cell r="CN49">
            <v>1905495</v>
          </cell>
          <cell r="CO49">
            <v>1900802</v>
          </cell>
          <cell r="CP49">
            <v>1911485</v>
          </cell>
          <cell r="CQ49">
            <v>1928586</v>
          </cell>
          <cell r="CR49">
            <v>2063479</v>
          </cell>
          <cell r="CS49">
            <v>2041690</v>
          </cell>
          <cell r="CT49">
            <v>2053824</v>
          </cell>
          <cell r="CU49">
            <v>2132336</v>
          </cell>
          <cell r="CV49">
            <v>2074929</v>
          </cell>
          <cell r="CW49">
            <v>2073144</v>
          </cell>
          <cell r="CX49">
            <v>2088544</v>
          </cell>
          <cell r="CY49">
            <v>2073408</v>
          </cell>
          <cell r="CZ49">
            <v>2154496</v>
          </cell>
          <cell r="DA49">
            <v>2159748</v>
          </cell>
          <cell r="DB49">
            <v>2080839</v>
          </cell>
          <cell r="DC49">
            <v>2032789</v>
          </cell>
          <cell r="DD49">
            <v>2044903</v>
          </cell>
          <cell r="DE49">
            <v>1975069</v>
          </cell>
          <cell r="DF49">
            <v>1957169</v>
          </cell>
          <cell r="DG49">
            <v>1914759</v>
          </cell>
          <cell r="DH49">
            <v>1914759</v>
          </cell>
          <cell r="DI49">
            <v>1929129</v>
          </cell>
          <cell r="DJ49">
            <v>1905126</v>
          </cell>
          <cell r="DK49">
            <v>1869047</v>
          </cell>
          <cell r="DL49"/>
          <cell r="DM49">
            <v>284311</v>
          </cell>
          <cell r="DN49">
            <v>320822</v>
          </cell>
          <cell r="DO49"/>
          <cell r="DP49">
            <v>605133</v>
          </cell>
          <cell r="DQ49">
            <v>291618</v>
          </cell>
          <cell r="DR49">
            <v>0</v>
          </cell>
          <cell r="DS49">
            <v>652223</v>
          </cell>
          <cell r="DT49">
            <v>652223</v>
          </cell>
          <cell r="DU49">
            <v>36453</v>
          </cell>
          <cell r="DV49">
            <v>4421403</v>
          </cell>
        </row>
        <row r="50">
          <cell r="B50" t="str">
            <v>Paramount Universal Bank</v>
          </cell>
          <cell r="C50">
            <v>14.189935999999999</v>
          </cell>
          <cell r="D50">
            <v>7.3111860000000002</v>
          </cell>
          <cell r="E50">
            <v>11.536327</v>
          </cell>
          <cell r="F50">
            <v>2.1725509999999999</v>
          </cell>
          <cell r="G50">
            <v>2.1725509999999999</v>
          </cell>
          <cell r="H50">
            <v>2.4260929999999998</v>
          </cell>
          <cell r="I50">
            <v>7.6248620000000003</v>
          </cell>
          <cell r="J50">
            <v>3.3339000000000001E-2</v>
          </cell>
          <cell r="K50">
            <v>0.15428600000000001</v>
          </cell>
          <cell r="L50"/>
          <cell r="M50">
            <v>2.2956324801481835E-3</v>
          </cell>
          <cell r="N50">
            <v>2.3447057380275656E-3</v>
          </cell>
          <cell r="O50">
            <v>1.6087528217179328E-3</v>
          </cell>
          <cell r="P50">
            <v>2.2874809626916514E-3</v>
          </cell>
          <cell r="Q50">
            <v>2.3103009716944562E-3</v>
          </cell>
          <cell r="R50">
            <v>2.0149486762958261E-3</v>
          </cell>
          <cell r="S50">
            <v>2.0455917260287309E-3</v>
          </cell>
          <cell r="T50">
            <v>2.3018374784750822E-3</v>
          </cell>
          <cell r="U50">
            <v>2.5701112856736427E-3</v>
          </cell>
          <cell r="V50">
            <v>1.2653037946959917E-3</v>
          </cell>
          <cell r="W50">
            <v>0.21211604918912724</v>
          </cell>
          <cell r="X50">
            <v>2.0095248991937931E-2</v>
          </cell>
          <cell r="Y50">
            <v>0.2849298780751704</v>
          </cell>
          <cell r="Z50">
            <v>0.2849298780751704</v>
          </cell>
          <cell r="AA50">
            <v>0.17381029814876606</v>
          </cell>
          <cell r="AB50">
            <v>0.43196514628676175</v>
          </cell>
          <cell r="AC50">
            <v>9.1520459163731971E-2</v>
          </cell>
          <cell r="AD50">
            <v>0.39578061016519483</v>
          </cell>
          <cell r="AE50">
            <v>0.15479861801612715</v>
          </cell>
          <cell r="AF50">
            <v>7.1661026375977294E-2</v>
          </cell>
          <cell r="AG50">
            <v>8.313759164014986E-2</v>
          </cell>
          <cell r="AH50">
            <v>0.63375336014660477</v>
          </cell>
          <cell r="AI50">
            <v>4.7722414238127322E-4</v>
          </cell>
          <cell r="AJ50">
            <v>0</v>
          </cell>
          <cell r="AK50">
            <v>3.1170101937226633E-4</v>
          </cell>
          <cell r="AL50">
            <v>14189936</v>
          </cell>
          <cell r="AM50">
            <v>14279069</v>
          </cell>
          <cell r="AN50">
            <v>13813300</v>
          </cell>
          <cell r="AO50">
            <v>13086280</v>
          </cell>
          <cell r="AP50">
            <v>13069958</v>
          </cell>
          <cell r="AQ50">
            <v>12802351</v>
          </cell>
          <cell r="AR50">
            <v>12447780</v>
          </cell>
          <cell r="AS50">
            <v>12258411</v>
          </cell>
          <cell r="AT50">
            <v>11805895</v>
          </cell>
          <cell r="AU50">
            <v>11641338</v>
          </cell>
          <cell r="AV50">
            <v>11378331</v>
          </cell>
          <cell r="AW50">
            <v>11073705</v>
          </cell>
          <cell r="AX50">
            <v>10971375</v>
          </cell>
          <cell r="AY50">
            <v>11290260</v>
          </cell>
          <cell r="AZ50">
            <v>10443296</v>
          </cell>
          <cell r="BA50">
            <v>10299566</v>
          </cell>
          <cell r="BB50">
            <v>10020501</v>
          </cell>
          <cell r="BC50">
            <v>10207861</v>
          </cell>
          <cell r="BD50">
            <v>9887407</v>
          </cell>
          <cell r="BE50">
            <v>9850650</v>
          </cell>
          <cell r="BF50">
            <v>9915783</v>
          </cell>
          <cell r="BG50">
            <v>9924109</v>
          </cell>
          <cell r="BH50">
            <v>9541251</v>
          </cell>
          <cell r="BI50">
            <v>9579358</v>
          </cell>
          <cell r="BJ50">
            <v>9754544</v>
          </cell>
          <cell r="BK50">
            <v>9738935</v>
          </cell>
          <cell r="BL50">
            <v>9426931</v>
          </cell>
          <cell r="BM50">
            <v>9582882</v>
          </cell>
          <cell r="BN50">
            <v>9545656</v>
          </cell>
          <cell r="BO50">
            <v>9853717</v>
          </cell>
          <cell r="BP50">
            <v>10525709</v>
          </cell>
          <cell r="BQ50">
            <v>10914946</v>
          </cell>
          <cell r="BR50">
            <v>10818758</v>
          </cell>
          <cell r="BS50">
            <v>10169780</v>
          </cell>
          <cell r="BT50">
            <v>10402326</v>
          </cell>
          <cell r="BU50">
            <v>9042178</v>
          </cell>
          <cell r="BV50">
            <v>8698023</v>
          </cell>
          <cell r="BW50">
            <v>8323852</v>
          </cell>
          <cell r="BX50">
            <v>8028877</v>
          </cell>
          <cell r="BY50">
            <v>2426093</v>
          </cell>
          <cell r="BZ50">
            <v>2346918</v>
          </cell>
          <cell r="CA50">
            <v>226851</v>
          </cell>
          <cell r="CB50">
            <v>2204167</v>
          </cell>
          <cell r="CC50">
            <v>2147500</v>
          </cell>
          <cell r="CD50">
            <v>2099404</v>
          </cell>
          <cell r="CE50">
            <v>2058559</v>
          </cell>
          <cell r="CF50">
            <v>1999971</v>
          </cell>
          <cell r="CG50">
            <v>1971938</v>
          </cell>
          <cell r="CH50">
            <v>1940781</v>
          </cell>
          <cell r="CI50">
            <v>1911298</v>
          </cell>
          <cell r="CJ50">
            <v>1842785</v>
          </cell>
          <cell r="CK50">
            <v>1831955</v>
          </cell>
          <cell r="CL50">
            <v>1806427</v>
          </cell>
          <cell r="CM50">
            <v>1778217</v>
          </cell>
          <cell r="CN50">
            <v>1751003</v>
          </cell>
          <cell r="CO50">
            <v>1728881</v>
          </cell>
          <cell r="CP50">
            <v>1710821</v>
          </cell>
          <cell r="CQ50">
            <v>1687268</v>
          </cell>
          <cell r="CR50">
            <v>1601294</v>
          </cell>
          <cell r="CS50">
            <v>1568798</v>
          </cell>
          <cell r="CT50">
            <v>1546091</v>
          </cell>
          <cell r="CU50">
            <v>1759693</v>
          </cell>
          <cell r="CV50">
            <v>1730416</v>
          </cell>
          <cell r="CW50">
            <v>1700031</v>
          </cell>
          <cell r="CX50">
            <v>1659151</v>
          </cell>
          <cell r="CY50">
            <v>1644209</v>
          </cell>
          <cell r="CZ50">
            <v>1624002</v>
          </cell>
          <cell r="DA50">
            <v>1605827</v>
          </cell>
          <cell r="DB50">
            <v>1575131</v>
          </cell>
          <cell r="DC50">
            <v>1536285</v>
          </cell>
          <cell r="DD50">
            <v>1488698</v>
          </cell>
          <cell r="DE50">
            <v>1469236</v>
          </cell>
          <cell r="DF50">
            <v>1410219</v>
          </cell>
          <cell r="DG50">
            <v>1378260</v>
          </cell>
          <cell r="DH50">
            <v>1378260</v>
          </cell>
          <cell r="DI50">
            <v>1348014</v>
          </cell>
          <cell r="DJ50">
            <v>1289232</v>
          </cell>
          <cell r="DK50">
            <v>1230414</v>
          </cell>
          <cell r="DL50"/>
          <cell r="DM50">
            <v>82303</v>
          </cell>
          <cell r="DN50">
            <v>391219</v>
          </cell>
          <cell r="DO50"/>
          <cell r="DP50">
            <v>473522</v>
          </cell>
          <cell r="DQ50">
            <v>204545</v>
          </cell>
          <cell r="DR50">
            <v>274779</v>
          </cell>
          <cell r="DS50">
            <v>419492</v>
          </cell>
          <cell r="DT50">
            <v>694271</v>
          </cell>
          <cell r="DU50">
            <v>140683</v>
          </cell>
          <cell r="DV50">
            <v>7311186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3.3872976841739609E-9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0</v>
          </cell>
          <cell r="O51">
            <v>1.1961250738027068E-12</v>
          </cell>
          <cell r="P51">
            <v>2.4748638570368979E-4</v>
          </cell>
          <cell r="Q51">
            <v>3.3757978709973832E-4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e">
            <v>#DIV/0!</v>
          </cell>
          <cell r="X51" t="e">
            <v>#DIV/0!</v>
          </cell>
          <cell r="Y51">
            <v>0</v>
          </cell>
          <cell r="Z51">
            <v>0</v>
          </cell>
          <cell r="AA51" t="e">
            <v>#DIV/0!</v>
          </cell>
          <cell r="AB51" t="e">
            <v>#DIV/0!</v>
          </cell>
          <cell r="AC51" t="e">
            <v>#DIV/0!</v>
          </cell>
          <cell r="AD51">
            <v>0</v>
          </cell>
          <cell r="AE51" t="e">
            <v>#DIV/0!</v>
          </cell>
          <cell r="AF51" t="e">
            <v>#DIV/0!</v>
          </cell>
          <cell r="AG51" t="e">
            <v>#DIV/0!</v>
          </cell>
          <cell r="AH51" t="e">
            <v>#DIV/0!</v>
          </cell>
          <cell r="AI51">
            <v>0</v>
          </cell>
          <cell r="AJ51">
            <v>0</v>
          </cell>
          <cell r="AK51">
            <v>0</v>
          </cell>
          <cell r="AL51"/>
          <cell r="AM51">
            <v>0</v>
          </cell>
          <cell r="AN51">
            <v>0</v>
          </cell>
          <cell r="AO51">
            <v>3370260</v>
          </cell>
          <cell r="AP51">
            <v>3546067</v>
          </cell>
          <cell r="AQ51">
            <v>3713690</v>
          </cell>
          <cell r="AR51">
            <v>0</v>
          </cell>
          <cell r="AS51">
            <v>4226650</v>
          </cell>
          <cell r="AT51">
            <v>4514148</v>
          </cell>
          <cell r="AU51">
            <v>4679366</v>
          </cell>
          <cell r="AV51">
            <v>5114288</v>
          </cell>
          <cell r="AW51">
            <v>6195518</v>
          </cell>
          <cell r="AX51">
            <v>6130265</v>
          </cell>
          <cell r="AY51">
            <v>6535587</v>
          </cell>
          <cell r="AZ51">
            <v>6860301</v>
          </cell>
          <cell r="BA51">
            <v>6663514</v>
          </cell>
          <cell r="BB51">
            <v>7377349</v>
          </cell>
          <cell r="BC51">
            <v>8516128</v>
          </cell>
          <cell r="BD51">
            <v>9223078</v>
          </cell>
          <cell r="BE51">
            <v>10827687</v>
          </cell>
          <cell r="BF51">
            <v>10965040</v>
          </cell>
          <cell r="BG51">
            <v>11203247</v>
          </cell>
          <cell r="BH51">
            <v>11147949</v>
          </cell>
          <cell r="BI51">
            <v>11686475</v>
          </cell>
          <cell r="BJ51">
            <v>13074106</v>
          </cell>
          <cell r="BK51">
            <v>13185616</v>
          </cell>
          <cell r="BL51">
            <v>13802498</v>
          </cell>
          <cell r="BM51">
            <v>14204005</v>
          </cell>
          <cell r="BN51">
            <v>14382397</v>
          </cell>
          <cell r="BO51">
            <v>15107721</v>
          </cell>
          <cell r="BP51">
            <v>14469562</v>
          </cell>
          <cell r="BQ51">
            <v>15826494</v>
          </cell>
          <cell r="BR51">
            <v>16857598</v>
          </cell>
          <cell r="BS51">
            <v>16800655</v>
          </cell>
          <cell r="BT51">
            <v>16589359</v>
          </cell>
          <cell r="BU51">
            <v>17019940</v>
          </cell>
          <cell r="BV51">
            <v>16250564</v>
          </cell>
          <cell r="BW51">
            <v>16544140</v>
          </cell>
          <cell r="BX51">
            <v>15562476</v>
          </cell>
          <cell r="BY51"/>
          <cell r="BZ51">
            <v>0</v>
          </cell>
          <cell r="CA51">
            <v>0</v>
          </cell>
          <cell r="CB51">
            <v>-213671</v>
          </cell>
          <cell r="CC51">
            <v>9554</v>
          </cell>
          <cell r="CD51">
            <v>224483</v>
          </cell>
          <cell r="CE51">
            <v>412582</v>
          </cell>
          <cell r="CF51">
            <v>-2623862</v>
          </cell>
          <cell r="CG51">
            <v>-2324570</v>
          </cell>
          <cell r="CH51">
            <v>-2083344</v>
          </cell>
          <cell r="CI51">
            <v>-1819961</v>
          </cell>
          <cell r="CJ51">
            <v>-1320406</v>
          </cell>
          <cell r="CK51">
            <v>-1098807</v>
          </cell>
          <cell r="CL51">
            <v>-806676</v>
          </cell>
          <cell r="CM51">
            <v>-551990</v>
          </cell>
          <cell r="CN51">
            <v>-291997</v>
          </cell>
          <cell r="CO51">
            <v>1530</v>
          </cell>
          <cell r="CP51">
            <v>-923614</v>
          </cell>
          <cell r="CQ51">
            <v>-1029954</v>
          </cell>
          <cell r="CR51">
            <v>551632</v>
          </cell>
          <cell r="CS51">
            <v>768190</v>
          </cell>
          <cell r="CT51">
            <v>992269</v>
          </cell>
          <cell r="CU51">
            <v>1187760</v>
          </cell>
          <cell r="CV51">
            <v>1425436</v>
          </cell>
          <cell r="CW51">
            <v>1628858</v>
          </cell>
          <cell r="CX51">
            <v>1717309</v>
          </cell>
          <cell r="CY51">
            <v>1817222</v>
          </cell>
          <cell r="CZ51">
            <v>2037416</v>
          </cell>
          <cell r="DA51">
            <v>2182475</v>
          </cell>
          <cell r="DB51">
            <v>1933604</v>
          </cell>
          <cell r="DC51">
            <v>2068854</v>
          </cell>
          <cell r="DD51">
            <v>1993347</v>
          </cell>
          <cell r="DE51">
            <v>2106331</v>
          </cell>
          <cell r="DF51">
            <v>1718831</v>
          </cell>
          <cell r="DG51">
            <v>1154947</v>
          </cell>
          <cell r="DH51">
            <v>1154947</v>
          </cell>
          <cell r="DI51">
            <v>1526979</v>
          </cell>
          <cell r="DJ51">
            <v>1408728</v>
          </cell>
          <cell r="DK51">
            <v>1371482</v>
          </cell>
          <cell r="DL51"/>
          <cell r="DM51">
            <v>0</v>
          </cell>
          <cell r="DN51">
            <v>0</v>
          </cell>
          <cell r="DO51"/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/>
        </row>
        <row r="52">
          <cell r="B52" t="str">
            <v>Total - Tier 3</v>
          </cell>
          <cell r="C52">
            <v>690.84058499999992</v>
          </cell>
          <cell r="D52">
            <v>325.85592400000002</v>
          </cell>
          <cell r="E52">
            <v>471.63167299999986</v>
          </cell>
          <cell r="F52">
            <v>71.299838000000008</v>
          </cell>
          <cell r="G52">
            <v>82.596703000000019</v>
          </cell>
          <cell r="H52">
            <v>90.930430999999984</v>
          </cell>
          <cell r="I52">
            <v>458.52267000338725</v>
          </cell>
          <cell r="J52">
            <v>2.9205649999999994</v>
          </cell>
          <cell r="K52">
            <v>3.5849959999999994</v>
          </cell>
          <cell r="L52"/>
          <cell r="M52">
            <v>9.6176991043911586E-2</v>
          </cell>
          <cell r="N52">
            <v>9.1210836502284953E-2</v>
          </cell>
          <cell r="O52">
            <v>9.9007375264837369E-2</v>
          </cell>
          <cell r="P52">
            <v>0.10022015384836502</v>
          </cell>
          <cell r="Q52">
            <v>0.10423236514548107</v>
          </cell>
          <cell r="R52">
            <v>9.8098280519178141E-2</v>
          </cell>
          <cell r="S52">
            <v>9.1171005909553821E-2</v>
          </cell>
          <cell r="T52">
            <v>9.4104428640702079E-2</v>
          </cell>
          <cell r="U52">
            <v>9.6328263971854539E-2</v>
          </cell>
          <cell r="V52">
            <v>2.94006523130417E-2</v>
          </cell>
          <cell r="W52">
            <v>6.4741696000449489E-2</v>
          </cell>
          <cell r="X52">
            <v>8.3288849220023407E-3</v>
          </cell>
          <cell r="Y52">
            <v>0.18013657427099483</v>
          </cell>
          <cell r="Z52">
            <v>0.15549904653454386</v>
          </cell>
          <cell r="AA52">
            <v>0.28986817770162676</v>
          </cell>
          <cell r="AB52">
            <v>0.72436990457287853</v>
          </cell>
          <cell r="AC52">
            <v>0.17238527075771864</v>
          </cell>
          <cell r="AD52">
            <v>0.46865303818130494</v>
          </cell>
          <cell r="AE52">
            <v>0.11122695704130925</v>
          </cell>
          <cell r="AF52">
            <v>4.609781902953658E-2</v>
          </cell>
          <cell r="AG52">
            <v>6.5129138011772669E-2</v>
          </cell>
          <cell r="AH52">
            <v>0.69091187605629723</v>
          </cell>
          <cell r="AI52">
            <v>6.0588046229633367E-2</v>
          </cell>
          <cell r="AJ52">
            <v>7.0740282357964493E-2</v>
          </cell>
          <cell r="AK52">
            <v>6.6968579621317623E-2</v>
          </cell>
          <cell r="AL52">
            <v>690840585</v>
          </cell>
          <cell r="AM52">
            <v>645226101</v>
          </cell>
          <cell r="AN52">
            <v>667159208</v>
          </cell>
          <cell r="AO52">
            <v>655105767</v>
          </cell>
          <cell r="AP52">
            <v>677125235</v>
          </cell>
          <cell r="AQ52">
            <v>673566398</v>
          </cell>
          <cell r="AR52">
            <v>645270605</v>
          </cell>
          <cell r="AS52">
            <v>626942168</v>
          </cell>
          <cell r="AT52">
            <v>625941945</v>
          </cell>
          <cell r="AU52">
            <v>621041550</v>
          </cell>
          <cell r="AV52">
            <v>612040852</v>
          </cell>
          <cell r="AW52">
            <v>563740746</v>
          </cell>
          <cell r="AX52">
            <v>566635020</v>
          </cell>
          <cell r="AY52">
            <v>525733695</v>
          </cell>
          <cell r="AZ52">
            <v>528433246</v>
          </cell>
          <cell r="BA52">
            <v>502557315</v>
          </cell>
          <cell r="BB52">
            <v>490888288</v>
          </cell>
          <cell r="BC52">
            <v>475368617</v>
          </cell>
          <cell r="BD52">
            <v>478419922</v>
          </cell>
          <cell r="BE52">
            <v>464951516</v>
          </cell>
          <cell r="BF52">
            <v>463637565</v>
          </cell>
          <cell r="BG52">
            <v>452629399</v>
          </cell>
          <cell r="BH52">
            <v>467296651</v>
          </cell>
          <cell r="BI52">
            <v>453422163</v>
          </cell>
          <cell r="BJ52">
            <v>473206203</v>
          </cell>
          <cell r="BK52">
            <v>457327260</v>
          </cell>
          <cell r="BL52">
            <v>453093915</v>
          </cell>
          <cell r="BM52">
            <v>463828506</v>
          </cell>
          <cell r="BN52">
            <v>455282699</v>
          </cell>
          <cell r="BO52">
            <v>463450365</v>
          </cell>
          <cell r="BP52">
            <v>465932881</v>
          </cell>
          <cell r="BQ52">
            <v>465267202</v>
          </cell>
          <cell r="BR52">
            <v>453264519</v>
          </cell>
          <cell r="BS52">
            <v>435594206</v>
          </cell>
          <cell r="BT52">
            <v>437556220</v>
          </cell>
          <cell r="BU52">
            <v>400604714</v>
          </cell>
          <cell r="BV52">
            <v>378637196</v>
          </cell>
          <cell r="BW52">
            <v>366124265</v>
          </cell>
          <cell r="BX52">
            <v>356079599</v>
          </cell>
          <cell r="BY52">
            <v>90930431</v>
          </cell>
          <cell r="BZ52">
            <v>101025749</v>
          </cell>
          <cell r="CA52">
            <v>83773426</v>
          </cell>
          <cell r="CB52">
            <v>84826324</v>
          </cell>
          <cell r="CC52">
            <v>81580493</v>
          </cell>
          <cell r="CD52">
            <v>85229586</v>
          </cell>
          <cell r="CE52">
            <v>86915123</v>
          </cell>
          <cell r="CF52">
            <v>84016604</v>
          </cell>
          <cell r="CG52">
            <v>84732719</v>
          </cell>
          <cell r="CH52">
            <v>83364595</v>
          </cell>
          <cell r="CI52">
            <v>82935401</v>
          </cell>
          <cell r="CJ52">
            <v>81865627</v>
          </cell>
          <cell r="CK52">
            <v>80060279</v>
          </cell>
          <cell r="CL52">
            <v>76490257</v>
          </cell>
          <cell r="CM52">
            <v>76267238</v>
          </cell>
          <cell r="CN52">
            <v>78286720</v>
          </cell>
          <cell r="CO52">
            <v>78422306</v>
          </cell>
          <cell r="CP52">
            <v>76870887</v>
          </cell>
          <cell r="CQ52">
            <v>74361211</v>
          </cell>
          <cell r="CR52">
            <v>74432935</v>
          </cell>
          <cell r="CS52">
            <v>75505494</v>
          </cell>
          <cell r="CT52">
            <v>77210496</v>
          </cell>
          <cell r="CU52">
            <v>81120579</v>
          </cell>
          <cell r="CV52">
            <v>82866893</v>
          </cell>
          <cell r="CW52">
            <v>82081014</v>
          </cell>
          <cell r="CX52">
            <v>98818072</v>
          </cell>
          <cell r="CY52">
            <v>79153710</v>
          </cell>
          <cell r="CZ52">
            <v>78324344</v>
          </cell>
          <cell r="DA52">
            <v>77514848</v>
          </cell>
          <cell r="DB52">
            <v>73790374</v>
          </cell>
          <cell r="DC52">
            <v>72558028</v>
          </cell>
          <cell r="DD52">
            <v>70145900</v>
          </cell>
          <cell r="DE52">
            <v>70391614</v>
          </cell>
          <cell r="DF52">
            <v>67895840</v>
          </cell>
          <cell r="DG52">
            <v>62780720</v>
          </cell>
          <cell r="DH52">
            <v>62354248</v>
          </cell>
          <cell r="DI52">
            <v>54874898</v>
          </cell>
          <cell r="DJ52">
            <v>52178694</v>
          </cell>
          <cell r="DK52">
            <v>50563069</v>
          </cell>
          <cell r="DL52">
            <v>0</v>
          </cell>
          <cell r="DM52">
            <v>6088357</v>
          </cell>
          <cell r="DN52">
            <v>14915525</v>
          </cell>
          <cell r="DO52">
            <v>0</v>
          </cell>
          <cell r="DP52">
            <v>21003882</v>
          </cell>
          <cell r="DQ52">
            <v>15214580</v>
          </cell>
          <cell r="DR52">
            <v>28639270</v>
          </cell>
          <cell r="DS52">
            <v>32470480</v>
          </cell>
          <cell r="DT52">
            <v>61109750</v>
          </cell>
          <cell r="DU52">
            <v>2827656</v>
          </cell>
          <cell r="DV52">
            <v>325855924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DM53"/>
          <cell r="DN53"/>
          <cell r="DO53"/>
          <cell r="DP53"/>
          <cell r="DQ53"/>
          <cell r="DR53"/>
          <cell r="DS53"/>
        </row>
        <row r="54">
          <cell r="B54" t="str">
            <v>TOTAL/ Average</v>
          </cell>
          <cell r="C54">
            <v>7042.3312349999997</v>
          </cell>
          <cell r="D54">
            <v>3574.117898</v>
          </cell>
          <cell r="E54">
            <v>5011.7904100000005</v>
          </cell>
          <cell r="F54">
            <v>843.98939500000006</v>
          </cell>
          <cell r="G54">
            <v>1016.9599370000001</v>
          </cell>
          <cell r="H54">
            <v>943.96418300000005</v>
          </cell>
          <cell r="I54">
            <v>5439.0384250033876</v>
          </cell>
          <cell r="J54">
            <v>38.958955000000003</v>
          </cell>
          <cell r="K54">
            <v>121.935934</v>
          </cell>
          <cell r="L54">
            <v>0</v>
          </cell>
          <cell r="M54">
            <v>1</v>
          </cell>
          <cell r="N54">
            <v>1.0000000000000002</v>
          </cell>
          <cell r="O54">
            <v>1.0000000000011962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0.18976445002047454</v>
          </cell>
          <cell r="X54">
            <v>2.5954470117762987E-2</v>
          </cell>
          <cell r="Y54">
            <v>0.18697421447236176</v>
          </cell>
          <cell r="Z54">
            <v>0.15517253768978004</v>
          </cell>
          <cell r="AA54">
            <v>0.34985709393951059</v>
          </cell>
          <cell r="AB54">
            <v>0.46338242753219422</v>
          </cell>
          <cell r="AC54">
            <v>0.12796633935401525</v>
          </cell>
          <cell r="AD54">
            <v>0.51604548488578772</v>
          </cell>
          <cell r="AE54">
            <v>0.11223644506875692</v>
          </cell>
          <cell r="AF54">
            <v>3.9031196028078488E-2</v>
          </cell>
          <cell r="AG54">
            <v>7.3205249040678433E-2</v>
          </cell>
          <cell r="AH54">
            <v>0.7131419324456546</v>
          </cell>
          <cell r="AI54">
            <v>1</v>
          </cell>
          <cell r="AJ54">
            <v>1</v>
          </cell>
          <cell r="AK54">
            <v>1</v>
          </cell>
          <cell r="AL54">
            <v>7042331235</v>
          </cell>
          <cell r="AM54">
            <v>6697302460</v>
          </cell>
          <cell r="AN54">
            <v>6534552377</v>
          </cell>
          <cell r="AO54">
            <v>6385240674</v>
          </cell>
          <cell r="AP54">
            <v>6233991497</v>
          </cell>
          <cell r="AQ54">
            <v>6098521279</v>
          </cell>
          <cell r="AR54">
            <v>6018291091</v>
          </cell>
          <cell r="AS54">
            <v>5797873831</v>
          </cell>
          <cell r="AT54">
            <v>5663284680</v>
          </cell>
          <cell r="AU54">
            <v>5508799112</v>
          </cell>
          <cell r="AV54">
            <v>5405746496</v>
          </cell>
          <cell r="AW54">
            <v>5216455108</v>
          </cell>
          <cell r="AX54">
            <v>5185805074</v>
          </cell>
          <cell r="AY54">
            <v>4972082036</v>
          </cell>
          <cell r="AZ54">
            <v>4809995893</v>
          </cell>
          <cell r="BA54">
            <v>4813759614</v>
          </cell>
          <cell r="BB54">
            <v>4634502440</v>
          </cell>
          <cell r="BC54">
            <v>4316544802</v>
          </cell>
          <cell r="BD54">
            <v>3971216582</v>
          </cell>
          <cell r="BE54">
            <v>4348797885</v>
          </cell>
          <cell r="BF54">
            <v>4010760709</v>
          </cell>
          <cell r="BG54">
            <v>3828579689</v>
          </cell>
          <cell r="BH54">
            <v>3810113858</v>
          </cell>
          <cell r="BI54">
            <v>3787939032</v>
          </cell>
          <cell r="BJ54">
            <v>3718328587</v>
          </cell>
          <cell r="BK54">
            <v>3614256609</v>
          </cell>
          <cell r="BL54">
            <v>3505329838</v>
          </cell>
          <cell r="BM54">
            <v>3543749847</v>
          </cell>
          <cell r="BN54">
            <v>3437789852</v>
          </cell>
          <cell r="BO54">
            <v>3325278228</v>
          </cell>
          <cell r="BP54">
            <v>3295667304</v>
          </cell>
          <cell r="BQ54">
            <v>3187533317</v>
          </cell>
          <cell r="BR54">
            <v>3154245533</v>
          </cell>
          <cell r="BS54">
            <v>2973920174</v>
          </cell>
          <cell r="BT54">
            <v>2863023794</v>
          </cell>
          <cell r="BU54">
            <v>2724462999</v>
          </cell>
          <cell r="BV54">
            <v>2624486759</v>
          </cell>
          <cell r="BW54">
            <v>2502841147</v>
          </cell>
          <cell r="BX54">
            <v>2433495538</v>
          </cell>
          <cell r="BY54">
            <v>943964183</v>
          </cell>
          <cell r="BZ54">
            <v>951217380</v>
          </cell>
          <cell r="CA54">
            <v>912973826</v>
          </cell>
          <cell r="CB54">
            <v>907877468</v>
          </cell>
          <cell r="CC54">
            <v>880887178</v>
          </cell>
          <cell r="CD54">
            <v>896499150</v>
          </cell>
          <cell r="CE54">
            <v>893844637</v>
          </cell>
          <cell r="CF54">
            <v>869920537</v>
          </cell>
          <cell r="CG54">
            <v>841471120</v>
          </cell>
          <cell r="CH54">
            <v>817116577</v>
          </cell>
          <cell r="CI54">
            <v>807463900</v>
          </cell>
          <cell r="CJ54">
            <v>783669526</v>
          </cell>
          <cell r="CK54">
            <v>762970940</v>
          </cell>
          <cell r="CL54">
            <v>745822239</v>
          </cell>
          <cell r="CM54">
            <v>728517618</v>
          </cell>
          <cell r="CN54">
            <v>733913548</v>
          </cell>
          <cell r="CO54">
            <v>652111456</v>
          </cell>
          <cell r="CP54">
            <v>683469643</v>
          </cell>
          <cell r="CQ54">
            <v>621682040</v>
          </cell>
          <cell r="CR54">
            <v>640607064</v>
          </cell>
          <cell r="CS54">
            <v>601342860</v>
          </cell>
          <cell r="CT54">
            <v>605028951</v>
          </cell>
          <cell r="CU54">
            <v>616240724</v>
          </cell>
          <cell r="CV54">
            <v>605814930</v>
          </cell>
          <cell r="CW54">
            <v>579790864</v>
          </cell>
          <cell r="CX54">
            <v>597340172</v>
          </cell>
          <cell r="CY54">
            <v>561821153</v>
          </cell>
          <cell r="CZ54">
            <v>557486831</v>
          </cell>
          <cell r="DA54">
            <v>530770439</v>
          </cell>
          <cell r="DB54">
            <v>513140413</v>
          </cell>
          <cell r="DC54">
            <v>507395372</v>
          </cell>
          <cell r="DD54">
            <v>491686154</v>
          </cell>
          <cell r="DE54">
            <v>488043270</v>
          </cell>
          <cell r="DF54">
            <v>477867067</v>
          </cell>
          <cell r="DG54">
            <v>452538251</v>
          </cell>
          <cell r="DH54">
            <v>452111779</v>
          </cell>
          <cell r="DI54">
            <v>439822307</v>
          </cell>
          <cell r="DJ54">
            <v>411596767</v>
          </cell>
          <cell r="DK54">
            <v>395141595</v>
          </cell>
          <cell r="DL54">
            <v>0</v>
          </cell>
          <cell r="DM54">
            <v>103601292</v>
          </cell>
          <cell r="DN54">
            <v>192523308</v>
          </cell>
          <cell r="DO54">
            <v>0</v>
          </cell>
          <cell r="DP54">
            <v>296124600</v>
          </cell>
          <cell r="DQ54">
            <v>137218936</v>
          </cell>
          <cell r="DR54">
            <v>252710145</v>
          </cell>
          <cell r="DS54">
            <v>236995031</v>
          </cell>
          <cell r="DT54">
            <v>489705176</v>
          </cell>
          <cell r="DU54">
            <v>88095205</v>
          </cell>
          <cell r="DV54">
            <v>3574117898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</row>
        <row r="57">
          <cell r="B57" t="str">
            <v>Jun 2023 (Ranking out of 9 banks)</v>
          </cell>
          <cell r="C57">
            <v>6</v>
          </cell>
          <cell r="D57">
            <v>8</v>
          </cell>
          <cell r="E57">
            <v>9</v>
          </cell>
          <cell r="F57">
            <v>6</v>
          </cell>
          <cell r="G57">
            <v>7</v>
          </cell>
          <cell r="H57">
            <v>6</v>
          </cell>
          <cell r="I57">
            <v>8</v>
          </cell>
          <cell r="J57">
            <v>8</v>
          </cell>
          <cell r="K57">
            <v>9</v>
          </cell>
          <cell r="L57" t="e">
            <v>#N/A</v>
          </cell>
          <cell r="M57">
            <v>8</v>
          </cell>
          <cell r="N57"/>
          <cell r="O57"/>
          <cell r="P57"/>
          <cell r="Q57"/>
          <cell r="R57">
            <v>6</v>
          </cell>
          <cell r="S57">
            <v>8</v>
          </cell>
          <cell r="T57">
            <v>9</v>
          </cell>
          <cell r="U57">
            <v>6</v>
          </cell>
          <cell r="V57">
            <v>9</v>
          </cell>
          <cell r="W57">
            <v>9</v>
          </cell>
          <cell r="X57">
            <v>9</v>
          </cell>
          <cell r="Y57">
            <v>3</v>
          </cell>
          <cell r="Z57">
            <v>1</v>
          </cell>
          <cell r="AA57">
            <v>8</v>
          </cell>
          <cell r="AB57">
            <v>5</v>
          </cell>
          <cell r="AC57">
            <v>8</v>
          </cell>
          <cell r="AD57">
            <v>6</v>
          </cell>
          <cell r="AE57">
            <v>9</v>
          </cell>
          <cell r="AF57">
            <v>9</v>
          </cell>
          <cell r="AG57">
            <v>9</v>
          </cell>
          <cell r="AH57">
            <v>5</v>
          </cell>
          <cell r="AI57">
            <v>9</v>
          </cell>
          <cell r="AJ57">
            <v>8</v>
          </cell>
          <cell r="AK57">
            <v>9</v>
          </cell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</row>
        <row r="58">
          <cell r="B58" t="str">
            <v>Mar 2023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6</v>
          </cell>
          <cell r="G58">
            <v>7</v>
          </cell>
          <cell r="H58">
            <v>7</v>
          </cell>
          <cell r="I58">
            <v>9</v>
          </cell>
          <cell r="J58">
            <v>7</v>
          </cell>
          <cell r="K58">
            <v>9</v>
          </cell>
          <cell r="L58" t="e">
            <v>#N/A</v>
          </cell>
          <cell r="M58"/>
          <cell r="N58">
            <v>8</v>
          </cell>
          <cell r="O58"/>
          <cell r="P58"/>
          <cell r="Q58"/>
          <cell r="R58">
            <v>8</v>
          </cell>
          <cell r="S58">
            <v>8</v>
          </cell>
          <cell r="T58">
            <v>8</v>
          </cell>
          <cell r="U58">
            <v>7</v>
          </cell>
          <cell r="V58">
            <v>9</v>
          </cell>
          <cell r="W58">
            <v>9</v>
          </cell>
          <cell r="X58">
            <v>9</v>
          </cell>
          <cell r="Y58">
            <v>1</v>
          </cell>
          <cell r="Z58">
            <v>1</v>
          </cell>
          <cell r="AA58">
            <v>9</v>
          </cell>
          <cell r="AB58">
            <v>3</v>
          </cell>
          <cell r="AC58">
            <v>8</v>
          </cell>
          <cell r="AD58">
            <v>8</v>
          </cell>
          <cell r="AE58">
            <v>9</v>
          </cell>
          <cell r="AF58">
            <v>9</v>
          </cell>
          <cell r="AG58">
            <v>9</v>
          </cell>
          <cell r="AH58">
            <v>7</v>
          </cell>
          <cell r="AI58">
            <v>9</v>
          </cell>
          <cell r="AJ58">
            <v>8</v>
          </cell>
          <cell r="AK58">
            <v>9</v>
          </cell>
          <cell r="AL58">
            <v>9</v>
          </cell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</row>
        <row r="59">
          <cell r="B59" t="str">
            <v>Dec 2022 (Ranking out of 9 banks)</v>
          </cell>
          <cell r="C59">
            <v>8</v>
          </cell>
          <cell r="D59">
            <v>8</v>
          </cell>
          <cell r="E59">
            <v>8</v>
          </cell>
          <cell r="F59">
            <v>6</v>
          </cell>
          <cell r="G59">
            <v>8</v>
          </cell>
          <cell r="H59">
            <v>6</v>
          </cell>
          <cell r="I59">
            <v>9</v>
          </cell>
          <cell r="J59">
            <v>9</v>
          </cell>
          <cell r="K59">
            <v>9</v>
          </cell>
          <cell r="L59"/>
          <cell r="M59"/>
          <cell r="N59"/>
          <cell r="O59">
            <v>8</v>
          </cell>
          <cell r="P59"/>
          <cell r="Q59"/>
          <cell r="R59">
            <v>8</v>
          </cell>
          <cell r="S59">
            <v>8</v>
          </cell>
          <cell r="T59">
            <v>8</v>
          </cell>
          <cell r="U59">
            <v>6</v>
          </cell>
          <cell r="V59">
            <v>9</v>
          </cell>
          <cell r="W59">
            <v>9</v>
          </cell>
          <cell r="X59">
            <v>9</v>
          </cell>
          <cell r="Y59">
            <v>1</v>
          </cell>
          <cell r="Z59">
            <v>1</v>
          </cell>
          <cell r="AA59">
            <v>8</v>
          </cell>
          <cell r="AB59">
            <v>4</v>
          </cell>
          <cell r="AC59">
            <v>8</v>
          </cell>
          <cell r="AD59">
            <v>8</v>
          </cell>
          <cell r="AE59">
            <v>9</v>
          </cell>
          <cell r="AF59">
            <v>9</v>
          </cell>
          <cell r="AG59">
            <v>9</v>
          </cell>
          <cell r="AH59">
            <v>7</v>
          </cell>
          <cell r="AI59">
            <v>9</v>
          </cell>
          <cell r="AJ59">
            <v>7</v>
          </cell>
          <cell r="AK59">
            <v>9</v>
          </cell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</row>
        <row r="60">
          <cell r="B60" t="str">
            <v>Sep 2022 (Ranking out of 9 banks)</v>
          </cell>
          <cell r="C60">
            <v>8</v>
          </cell>
          <cell r="D60">
            <v>8</v>
          </cell>
          <cell r="E60">
            <v>8</v>
          </cell>
          <cell r="F60">
            <v>6</v>
          </cell>
          <cell r="G60">
            <v>8</v>
          </cell>
          <cell r="H60">
            <v>5</v>
          </cell>
          <cell r="I60">
            <v>9</v>
          </cell>
          <cell r="J60">
            <v>9</v>
          </cell>
          <cell r="K60">
            <v>9</v>
          </cell>
          <cell r="L60" t="e">
            <v>#N/A</v>
          </cell>
          <cell r="M60"/>
          <cell r="N60"/>
          <cell r="O60"/>
          <cell r="P60">
            <v>7</v>
          </cell>
          <cell r="Q60"/>
          <cell r="R60">
            <v>8</v>
          </cell>
          <cell r="S60">
            <v>8</v>
          </cell>
          <cell r="T60">
            <v>8</v>
          </cell>
          <cell r="U60">
            <v>5</v>
          </cell>
          <cell r="V60">
            <v>9</v>
          </cell>
          <cell r="W60">
            <v>9</v>
          </cell>
          <cell r="X60">
            <v>9</v>
          </cell>
          <cell r="Y60">
            <v>2</v>
          </cell>
          <cell r="Z60">
            <v>1</v>
          </cell>
          <cell r="AA60">
            <v>9</v>
          </cell>
          <cell r="AB60">
            <v>4</v>
          </cell>
          <cell r="AC60">
            <v>8</v>
          </cell>
          <cell r="AD60">
            <v>9</v>
          </cell>
          <cell r="AE60">
            <v>9</v>
          </cell>
          <cell r="AF60">
            <v>9</v>
          </cell>
          <cell r="AG60">
            <v>9</v>
          </cell>
          <cell r="AH60">
            <v>7</v>
          </cell>
          <cell r="AI60">
            <v>9</v>
          </cell>
          <cell r="AJ60">
            <v>8</v>
          </cell>
          <cell r="AK60">
            <v>9</v>
          </cell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</row>
        <row r="61">
          <cell r="B61" t="str">
            <v>Jun 2022 (Ranking out of 9 banks)</v>
          </cell>
          <cell r="C61">
            <v>7</v>
          </cell>
          <cell r="D61">
            <v>8</v>
          </cell>
          <cell r="E61">
            <v>8</v>
          </cell>
          <cell r="F61">
            <v>5</v>
          </cell>
          <cell r="G61">
            <v>7</v>
          </cell>
          <cell r="H61">
            <v>5</v>
          </cell>
          <cell r="I61">
            <v>9</v>
          </cell>
          <cell r="J61">
            <v>9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>
            <v>7</v>
          </cell>
          <cell r="S61">
            <v>8</v>
          </cell>
          <cell r="T61">
            <v>8</v>
          </cell>
          <cell r="U61">
            <v>5</v>
          </cell>
          <cell r="V61">
            <v>9</v>
          </cell>
          <cell r="W61">
            <v>9</v>
          </cell>
          <cell r="X61">
            <v>9</v>
          </cell>
          <cell r="Y61">
            <v>1</v>
          </cell>
          <cell r="Z61">
            <v>1</v>
          </cell>
          <cell r="AA61">
            <v>9</v>
          </cell>
          <cell r="AB61">
            <v>5</v>
          </cell>
          <cell r="AC61">
            <v>8</v>
          </cell>
          <cell r="AD61">
            <v>8</v>
          </cell>
          <cell r="AE61">
            <v>9</v>
          </cell>
          <cell r="AF61">
            <v>9</v>
          </cell>
          <cell r="AG61">
            <v>9</v>
          </cell>
          <cell r="AH61">
            <v>7</v>
          </cell>
          <cell r="AI61">
            <v>9</v>
          </cell>
          <cell r="AJ61">
            <v>5</v>
          </cell>
          <cell r="AK61">
            <v>9</v>
          </cell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</row>
        <row r="63">
          <cell r="B63" t="str">
            <v>Jun 2023 (Ranking out of 39 banks)</v>
          </cell>
          <cell r="C63">
            <v>6</v>
          </cell>
          <cell r="D63">
            <v>8</v>
          </cell>
          <cell r="E63">
            <v>9</v>
          </cell>
          <cell r="F63">
            <v>6</v>
          </cell>
          <cell r="G63">
            <v>7</v>
          </cell>
          <cell r="H63">
            <v>6</v>
          </cell>
          <cell r="I63">
            <v>8</v>
          </cell>
          <cell r="J63">
            <v>9</v>
          </cell>
          <cell r="K63">
            <v>10</v>
          </cell>
          <cell r="L63">
            <v>0</v>
          </cell>
          <cell r="M63">
            <v>8</v>
          </cell>
          <cell r="O63"/>
          <cell r="P63"/>
          <cell r="Q63"/>
          <cell r="R63">
            <v>8</v>
          </cell>
          <cell r="S63">
            <v>8</v>
          </cell>
          <cell r="T63">
            <v>9</v>
          </cell>
          <cell r="U63">
            <v>7</v>
          </cell>
          <cell r="V63">
            <v>10</v>
          </cell>
          <cell r="W63">
            <v>15</v>
          </cell>
          <cell r="X63">
            <v>18</v>
          </cell>
          <cell r="Y63">
            <v>12</v>
          </cell>
          <cell r="Z63">
            <v>14</v>
          </cell>
          <cell r="AA63">
            <v>23</v>
          </cell>
          <cell r="AB63">
            <v>8</v>
          </cell>
          <cell r="AC63">
            <v>22</v>
          </cell>
          <cell r="AD63">
            <v>28</v>
          </cell>
          <cell r="AE63">
            <v>32</v>
          </cell>
          <cell r="AF63">
            <v>17</v>
          </cell>
          <cell r="AG63">
            <v>29</v>
          </cell>
          <cell r="AH63">
            <v>19</v>
          </cell>
          <cell r="AI63">
            <v>9</v>
          </cell>
          <cell r="AJ63">
            <v>11</v>
          </cell>
          <cell r="AK63">
            <v>10</v>
          </cell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</row>
        <row r="64">
          <cell r="B64" t="str">
            <v>Mar 2023 (Ranking out of 39 banks)</v>
          </cell>
          <cell r="C64">
            <v>8</v>
          </cell>
          <cell r="D64">
            <v>8</v>
          </cell>
          <cell r="E64">
            <v>8</v>
          </cell>
          <cell r="F64">
            <v>6</v>
          </cell>
          <cell r="G64">
            <v>7</v>
          </cell>
          <cell r="H64">
            <v>7</v>
          </cell>
          <cell r="I64">
            <v>9</v>
          </cell>
          <cell r="J64">
            <v>8</v>
          </cell>
          <cell r="K64">
            <v>10</v>
          </cell>
          <cell r="L64">
            <v>0</v>
          </cell>
          <cell r="M64"/>
          <cell r="N64">
            <v>8</v>
          </cell>
          <cell r="O64"/>
          <cell r="P64"/>
          <cell r="Q64"/>
          <cell r="R64">
            <v>8</v>
          </cell>
          <cell r="S64">
            <v>8</v>
          </cell>
          <cell r="T64">
            <v>8</v>
          </cell>
          <cell r="U64">
            <v>7</v>
          </cell>
          <cell r="V64">
            <v>10</v>
          </cell>
          <cell r="W64">
            <v>15</v>
          </cell>
          <cell r="X64">
            <v>18</v>
          </cell>
          <cell r="Y64">
            <v>12</v>
          </cell>
          <cell r="Z64">
            <v>14</v>
          </cell>
          <cell r="AA64">
            <v>23</v>
          </cell>
          <cell r="AB64">
            <v>8</v>
          </cell>
          <cell r="AC64">
            <v>22</v>
          </cell>
          <cell r="AD64">
            <v>28</v>
          </cell>
          <cell r="AE64">
            <v>32</v>
          </cell>
          <cell r="AF64">
            <v>17</v>
          </cell>
          <cell r="AG64">
            <v>29</v>
          </cell>
          <cell r="AH64">
            <v>19</v>
          </cell>
          <cell r="AI64">
            <v>9</v>
          </cell>
          <cell r="AJ64">
            <v>11</v>
          </cell>
          <cell r="AK64">
            <v>10</v>
          </cell>
          <cell r="AL64">
            <v>10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</row>
        <row r="65">
          <cell r="B65" t="str">
            <v>Dec 2022 (Ranking out of 39 banks)</v>
          </cell>
          <cell r="C65">
            <v>8</v>
          </cell>
          <cell r="D65">
            <v>8</v>
          </cell>
          <cell r="E65">
            <v>8</v>
          </cell>
          <cell r="F65">
            <v>6</v>
          </cell>
          <cell r="G65">
            <v>8</v>
          </cell>
          <cell r="H65">
            <v>6</v>
          </cell>
          <cell r="I65">
            <v>9</v>
          </cell>
          <cell r="J65">
            <v>10</v>
          </cell>
          <cell r="K65">
            <v>11</v>
          </cell>
          <cell r="L65"/>
          <cell r="M65"/>
          <cell r="N65"/>
          <cell r="O65">
            <v>8</v>
          </cell>
          <cell r="P65"/>
          <cell r="Q65"/>
          <cell r="R65">
            <v>8</v>
          </cell>
          <cell r="S65">
            <v>8</v>
          </cell>
          <cell r="T65">
            <v>8</v>
          </cell>
          <cell r="U65">
            <v>6</v>
          </cell>
          <cell r="V65">
            <v>11</v>
          </cell>
          <cell r="W65">
            <v>23</v>
          </cell>
          <cell r="X65">
            <v>22</v>
          </cell>
          <cell r="Y65">
            <v>14</v>
          </cell>
          <cell r="Z65">
            <v>14</v>
          </cell>
          <cell r="AA65">
            <v>21</v>
          </cell>
          <cell r="AB65">
            <v>10</v>
          </cell>
          <cell r="AC65">
            <v>24</v>
          </cell>
          <cell r="AD65">
            <v>28</v>
          </cell>
          <cell r="AE65">
            <v>34</v>
          </cell>
          <cell r="AF65">
            <v>18</v>
          </cell>
          <cell r="AG65">
            <v>33</v>
          </cell>
          <cell r="AH65">
            <v>19</v>
          </cell>
          <cell r="AI65">
            <v>9</v>
          </cell>
          <cell r="AJ65">
            <v>8</v>
          </cell>
          <cell r="AK65">
            <v>10</v>
          </cell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</row>
        <row r="66">
          <cell r="B66" t="str">
            <v>Sep 2022 (Ranking out of 39 banks)</v>
          </cell>
          <cell r="C66">
            <v>8</v>
          </cell>
          <cell r="D66">
            <v>8</v>
          </cell>
          <cell r="E66">
            <v>8</v>
          </cell>
          <cell r="F66">
            <v>6</v>
          </cell>
          <cell r="G66">
            <v>8</v>
          </cell>
          <cell r="H66">
            <v>5</v>
          </cell>
          <cell r="I66">
            <v>9</v>
          </cell>
          <cell r="J66">
            <v>10</v>
          </cell>
          <cell r="K66">
            <v>10</v>
          </cell>
          <cell r="L66" t="e">
            <v>#N/A</v>
          </cell>
          <cell r="M66"/>
          <cell r="N66"/>
          <cell r="O66"/>
          <cell r="P66">
            <v>7</v>
          </cell>
          <cell r="Q66"/>
          <cell r="R66">
            <v>8</v>
          </cell>
          <cell r="S66">
            <v>8</v>
          </cell>
          <cell r="T66">
            <v>8</v>
          </cell>
          <cell r="U66">
            <v>5</v>
          </cell>
          <cell r="V66">
            <v>10</v>
          </cell>
          <cell r="W66">
            <v>20</v>
          </cell>
          <cell r="X66">
            <v>19</v>
          </cell>
          <cell r="Y66">
            <v>14</v>
          </cell>
          <cell r="Z66">
            <v>14</v>
          </cell>
          <cell r="AA66">
            <v>23</v>
          </cell>
          <cell r="AB66">
            <v>8</v>
          </cell>
          <cell r="AC66">
            <v>25</v>
          </cell>
          <cell r="AD66">
            <v>31</v>
          </cell>
          <cell r="AE66">
            <v>35</v>
          </cell>
          <cell r="AF66">
            <v>21</v>
          </cell>
          <cell r="AG66">
            <v>33</v>
          </cell>
          <cell r="AH66">
            <v>18</v>
          </cell>
          <cell r="AI66">
            <v>9</v>
          </cell>
          <cell r="AJ66">
            <v>10</v>
          </cell>
          <cell r="AK66">
            <v>10</v>
          </cell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</row>
        <row r="67">
          <cell r="B67" t="str">
            <v>Jun 2022 (Ranking out of 39 banks)</v>
          </cell>
          <cell r="C67">
            <v>7</v>
          </cell>
          <cell r="D67">
            <v>8</v>
          </cell>
          <cell r="E67">
            <v>9</v>
          </cell>
          <cell r="F67">
            <v>5</v>
          </cell>
          <cell r="G67">
            <v>6</v>
          </cell>
          <cell r="H67">
            <v>5</v>
          </cell>
          <cell r="I67">
            <v>9</v>
          </cell>
          <cell r="J67">
            <v>9</v>
          </cell>
          <cell r="K67">
            <v>8</v>
          </cell>
          <cell r="L67" t="e">
            <v>#REF!</v>
          </cell>
          <cell r="M67"/>
          <cell r="N67"/>
          <cell r="O67"/>
          <cell r="P67"/>
          <cell r="Q67">
            <v>7</v>
          </cell>
          <cell r="R67">
            <v>7</v>
          </cell>
          <cell r="S67">
            <v>8</v>
          </cell>
          <cell r="T67">
            <v>9</v>
          </cell>
          <cell r="U67">
            <v>5</v>
          </cell>
          <cell r="V67">
            <v>8</v>
          </cell>
          <cell r="W67">
            <v>17</v>
          </cell>
          <cell r="X67">
            <v>18</v>
          </cell>
          <cell r="Y67">
            <v>13</v>
          </cell>
          <cell r="Z67">
            <v>12</v>
          </cell>
          <cell r="AA67">
            <v>26</v>
          </cell>
          <cell r="AB67">
            <v>7</v>
          </cell>
          <cell r="AC67">
            <v>25</v>
          </cell>
          <cell r="AD67">
            <v>33</v>
          </cell>
          <cell r="AE67">
            <v>33</v>
          </cell>
          <cell r="AF67">
            <v>21</v>
          </cell>
          <cell r="AG67">
            <v>31</v>
          </cell>
          <cell r="AH67">
            <v>19</v>
          </cell>
          <cell r="AI67">
            <v>9</v>
          </cell>
          <cell r="AJ67">
            <v>5</v>
          </cell>
          <cell r="AK67">
            <v>8</v>
          </cell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</row>
        <row r="69">
          <cell r="L69"/>
          <cell r="M69"/>
          <cell r="N69"/>
          <cell r="O69"/>
          <cell r="P69"/>
          <cell r="Q69"/>
          <cell r="R69"/>
        </row>
        <row r="70">
          <cell r="F70"/>
          <cell r="L70"/>
          <cell r="M70"/>
          <cell r="N70"/>
          <cell r="O70"/>
          <cell r="P70"/>
          <cell r="Q70"/>
          <cell r="R70"/>
        </row>
        <row r="71">
          <cell r="L71"/>
          <cell r="M71"/>
          <cell r="N71"/>
          <cell r="O71"/>
          <cell r="P71"/>
          <cell r="Q71"/>
          <cell r="R71"/>
        </row>
        <row r="72">
          <cell r="L72"/>
          <cell r="M72"/>
          <cell r="N72"/>
          <cell r="O72"/>
          <cell r="P72"/>
          <cell r="Q72"/>
          <cell r="R72"/>
        </row>
        <row r="73">
          <cell r="L73"/>
          <cell r="M73"/>
          <cell r="N73"/>
          <cell r="O73"/>
          <cell r="P73"/>
          <cell r="Q73"/>
          <cell r="R73"/>
        </row>
        <row r="74">
          <cell r="L74"/>
          <cell r="M74"/>
          <cell r="N74"/>
          <cell r="O74"/>
          <cell r="P74"/>
          <cell r="Q74"/>
          <cell r="R74"/>
        </row>
        <row r="75">
          <cell r="L75"/>
          <cell r="M75"/>
          <cell r="N75"/>
          <cell r="O75"/>
          <cell r="P75"/>
          <cell r="Q75"/>
          <cell r="R75"/>
        </row>
        <row r="76">
          <cell r="L76"/>
          <cell r="M76"/>
          <cell r="N76"/>
          <cell r="O76"/>
          <cell r="P76"/>
          <cell r="Q76"/>
          <cell r="R76"/>
        </row>
        <row r="77">
          <cell r="L77"/>
          <cell r="M77"/>
          <cell r="N77"/>
          <cell r="O77"/>
          <cell r="P77"/>
          <cell r="Q77"/>
          <cell r="R77"/>
        </row>
        <row r="78">
          <cell r="L78"/>
          <cell r="M78"/>
          <cell r="N78"/>
          <cell r="O78"/>
          <cell r="P78"/>
          <cell r="Q78"/>
          <cell r="R78"/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ep_23"/>
      <sheetName val="ind"/>
      <sheetName val="Industry"/>
      <sheetName val="Indu"/>
      <sheetName val="peer_summary"/>
    </sheetNames>
    <sheetDataSet>
      <sheetData sheetId="0">
        <row r="1">
          <cell r="B1" t="str">
            <v>DIAMOND TRUST BANK KENYA LIMITED</v>
          </cell>
          <cell r="C1" t="str">
            <v>Figures in KShs billions, except where otherwise indicated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 t="str">
            <v>Figures in KShs billions, except where otherwise indicated</v>
          </cell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K1"/>
          <cell r="DL1"/>
          <cell r="DM1"/>
          <cell r="DN1"/>
          <cell r="DO1"/>
          <cell r="DP1"/>
          <cell r="DQ1"/>
          <cell r="DR1"/>
          <cell r="DS1"/>
          <cell r="DT1"/>
          <cell r="DU1"/>
        </row>
        <row r="2">
          <cell r="B2" t="str">
            <v>Kenya Banking Industry analysis as at 30 Sep 2023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K2"/>
          <cell r="DL2"/>
          <cell r="DM2"/>
          <cell r="DN2"/>
          <cell r="DO2"/>
          <cell r="DP2"/>
          <cell r="DQ2"/>
          <cell r="DR2"/>
          <cell r="DS2"/>
          <cell r="DT2"/>
          <cell r="DU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 t="str">
            <v>Market share on:</v>
          </cell>
          <cell r="S3"/>
          <cell r="T3"/>
          <cell r="U3"/>
          <cell r="V3"/>
          <cell r="W3" t="str">
            <v>Key ratios as at 30 September 2023</v>
          </cell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 t="str">
            <v>Market share on off balance sheet items:</v>
          </cell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 t="str">
            <v>ok</v>
          </cell>
          <cell r="BX3" t="str">
            <v>ok</v>
          </cell>
          <cell r="BY3" t="str">
            <v>ok</v>
          </cell>
          <cell r="BZ3"/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 t="str">
            <v>ok</v>
          </cell>
          <cell r="DJ3" t="str">
            <v>ok</v>
          </cell>
          <cell r="DL3"/>
          <cell r="DM3"/>
          <cell r="DN3"/>
          <cell r="DO3" t="str">
            <v>ok</v>
          </cell>
          <cell r="DP3" t="str">
            <v>ok</v>
          </cell>
          <cell r="DQ3"/>
          <cell r="DR3"/>
          <cell r="DS3" t="str">
            <v>ok</v>
          </cell>
          <cell r="DT3" t="str">
            <v>ok</v>
          </cell>
          <cell r="DU3" t="str">
            <v>ok</v>
          </cell>
          <cell r="DV3" t="str">
            <v>ok</v>
          </cell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</v>
          </cell>
          <cell r="L4"/>
          <cell r="M4" t="str">
            <v>Sep- 23</v>
          </cell>
          <cell r="N4" t="str">
            <v>Jun- 23</v>
          </cell>
          <cell r="O4" t="str">
            <v>Mar- 23</v>
          </cell>
          <cell r="P4" t="str">
            <v>Dec- 22</v>
          </cell>
          <cell r="Q4" t="str">
            <v>Sep- 22</v>
          </cell>
          <cell r="R4" t="str">
            <v>Assets</v>
          </cell>
          <cell r="S4" t="str">
            <v xml:space="preserve"> Advances</v>
          </cell>
          <cell r="T4" t="str">
            <v>Deposits</v>
          </cell>
          <cell r="U4" t="str">
            <v>Equity</v>
          </cell>
          <cell r="V4" t="str">
            <v xml:space="preserve">PBT </v>
          </cell>
          <cell r="W4" t="str">
            <v>Annualised ROE</v>
          </cell>
          <cell r="X4" t="str">
            <v>Annualised ROA</v>
          </cell>
          <cell r="Y4" t="str">
            <v>Total capital/ TRWA</v>
          </cell>
          <cell r="Z4" t="str">
            <v>Core capital/ TRWA</v>
          </cell>
          <cell r="AA4" t="str">
            <v>Fee income/Total income</v>
          </cell>
          <cell r="AB4" t="str">
            <v>Cost
/Income</v>
          </cell>
          <cell r="AC4" t="str">
            <v>NPA ratio</v>
          </cell>
          <cell r="AD4" t="str">
            <v>Coverarge ratio (Specific provision/NPL)</v>
          </cell>
          <cell r="AE4" t="str">
            <v>Yield on Loans</v>
          </cell>
          <cell r="AF4" t="str">
            <v>Cost of customer deposits</v>
          </cell>
          <cell r="AG4" t="str">
            <v>Spread</v>
          </cell>
          <cell r="AH4" t="str">
            <v>Advances to Deposits ratio</v>
          </cell>
          <cell r="AI4" t="str">
            <v>Letter of credit, guarantees, acceptances</v>
          </cell>
          <cell r="AJ4" t="str">
            <v>Forwards swaps &amp; options</v>
          </cell>
          <cell r="AK4" t="str">
            <v>Overall off balance sheet items</v>
          </cell>
          <cell r="AL4" t="str">
            <v>Total assets Sep 23</v>
          </cell>
          <cell r="AM4" t="str">
            <v>Total assets Jun 23</v>
          </cell>
          <cell r="AN4" t="str">
            <v>Total assets Mar 23</v>
          </cell>
          <cell r="AO4" t="str">
            <v>Total assets Dec 22</v>
          </cell>
          <cell r="AP4" t="str">
            <v>Total assets Sep 22</v>
          </cell>
          <cell r="AQ4" t="str">
            <v>Total assets Jun 22</v>
          </cell>
          <cell r="AR4" t="str">
            <v>Total assets Mar 22</v>
          </cell>
          <cell r="AS4" t="str">
            <v>Total assets Dec 21</v>
          </cell>
          <cell r="AT4" t="str">
            <v>Total assets Sep 21</v>
          </cell>
          <cell r="AU4" t="str">
            <v>Total assets Jun 21</v>
          </cell>
          <cell r="AV4" t="str">
            <v>Total assets Mar 21</v>
          </cell>
          <cell r="AW4" t="str">
            <v>Total assets Dec 20</v>
          </cell>
          <cell r="AX4" t="str">
            <v>Total assets Sep 20</v>
          </cell>
          <cell r="AY4" t="str">
            <v>Total assets Jun 20</v>
          </cell>
          <cell r="AZ4" t="str">
            <v>Total assets Mar 20</v>
          </cell>
          <cell r="BA4" t="str">
            <v>Total assets Dec 19</v>
          </cell>
          <cell r="BB4" t="str">
            <v>Total assets Sep 19</v>
          </cell>
          <cell r="BC4" t="str">
            <v>Total assets Jun 19</v>
          </cell>
          <cell r="BD4" t="str">
            <v>Total assets Mar 19</v>
          </cell>
          <cell r="BE4" t="str">
            <v>Total assets Dec 18</v>
          </cell>
          <cell r="BF4" t="str">
            <v>Total assets Sep 18</v>
          </cell>
          <cell r="BG4" t="str">
            <v>Total assets Jun 18</v>
          </cell>
          <cell r="BH4" t="str">
            <v>Total assets Mar 18</v>
          </cell>
          <cell r="BI4" t="str">
            <v>Total assets Dec 17</v>
          </cell>
          <cell r="BJ4" t="str">
            <v>Total assets Sep 17</v>
          </cell>
          <cell r="BK4" t="str">
            <v>Total assets Jun 17</v>
          </cell>
          <cell r="BL4" t="str">
            <v>Total assets Mar 17</v>
          </cell>
          <cell r="BM4" t="str">
            <v>Total assets Dec 16</v>
          </cell>
          <cell r="BN4" t="str">
            <v>Total assets Sep 16</v>
          </cell>
          <cell r="BO4" t="str">
            <v>Total assets Jun 16</v>
          </cell>
          <cell r="BP4" t="str">
            <v>Total assets Mar 16</v>
          </cell>
          <cell r="BQ4" t="str">
            <v>Total assets Dec 15</v>
          </cell>
          <cell r="BR4" t="str">
            <v>Total assets Sep 15</v>
          </cell>
          <cell r="BS4" t="str">
            <v>Total assets June 15</v>
          </cell>
          <cell r="BT4" t="str">
            <v>Total assets Mar 15</v>
          </cell>
          <cell r="BU4" t="str">
            <v>Total assets Dec 14</v>
          </cell>
          <cell r="BV4" t="str">
            <v>Total assets Sep 14</v>
          </cell>
          <cell r="BW4" t="str">
            <v>Total assets June 14</v>
          </cell>
          <cell r="BX4" t="str">
            <v>Total assets Mar 14</v>
          </cell>
          <cell r="BY4" t="str">
            <v>Total assets Dec 13</v>
          </cell>
          <cell r="BZ4" t="str">
            <v>Total Equity Sep 23</v>
          </cell>
          <cell r="CA4" t="str">
            <v>Total Equity Jun 23</v>
          </cell>
          <cell r="CB4" t="str">
            <v>Total Equity Mar 23</v>
          </cell>
          <cell r="CC4" t="str">
            <v>Total Equity Dec 22</v>
          </cell>
          <cell r="CD4" t="str">
            <v>Total Equity Sep 22</v>
          </cell>
          <cell r="CE4" t="str">
            <v>Total Equity Jun 22</v>
          </cell>
          <cell r="CF4" t="str">
            <v>Total Equity Mar 22</v>
          </cell>
          <cell r="CG4" t="str">
            <v>Total Equity Dec 21</v>
          </cell>
          <cell r="CH4" t="str">
            <v>Total Equity Sep 21</v>
          </cell>
          <cell r="CI4" t="str">
            <v>Total Equity Jun 21</v>
          </cell>
          <cell r="CJ4" t="str">
            <v>Total Equity Mar 21</v>
          </cell>
          <cell r="CK4" t="str">
            <v>Total Equity Dec 20</v>
          </cell>
          <cell r="CL4" t="str">
            <v>Total Equity Sep 20</v>
          </cell>
          <cell r="CM4" t="str">
            <v>Total Equity Jun 20</v>
          </cell>
          <cell r="CN4" t="str">
            <v>Total Equity Mar 20</v>
          </cell>
          <cell r="CO4" t="str">
            <v>Total Equity Dec 19</v>
          </cell>
          <cell r="CP4" t="str">
            <v>Total Equity Sep 19</v>
          </cell>
          <cell r="CQ4" t="str">
            <v>Total Equity Jun 19</v>
          </cell>
          <cell r="CR4" t="str">
            <v>Total Equity Mar 19</v>
          </cell>
          <cell r="CS4" t="str">
            <v>Total Equity Dec 18</v>
          </cell>
          <cell r="CT4" t="str">
            <v>Total Equity Sep 18</v>
          </cell>
          <cell r="CU4" t="str">
            <v>Total Equity Jun 18</v>
          </cell>
          <cell r="CV4" t="str">
            <v>Total Equity Mar 18</v>
          </cell>
          <cell r="CW4" t="str">
            <v>Total Equity Dec 17</v>
          </cell>
          <cell r="CX4" t="str">
            <v>Total Equity Sep 17</v>
          </cell>
          <cell r="CY4" t="str">
            <v>Total Equity Jun 17</v>
          </cell>
          <cell r="CZ4" t="str">
            <v>Total Equity Mar 17</v>
          </cell>
          <cell r="DA4" t="str">
            <v>Total Equity Dec 16</v>
          </cell>
          <cell r="DB4" t="str">
            <v>Total Equity Sep 16</v>
          </cell>
          <cell r="DC4" t="str">
            <v>Total Equity Jun 16</v>
          </cell>
          <cell r="DD4" t="str">
            <v>Total Equity March 16</v>
          </cell>
          <cell r="DE4" t="str">
            <v>Total Equity December 15</v>
          </cell>
          <cell r="DF4" t="str">
            <v>Total Equity September 15</v>
          </cell>
          <cell r="DG4" t="str">
            <v>Total Equity June 15</v>
          </cell>
          <cell r="DH4" t="str">
            <v>Total Equity Mar 15</v>
          </cell>
          <cell r="DI4" t="str">
            <v>Total equity Dec 14</v>
          </cell>
          <cell r="DJ4" t="str">
            <v>Total equity Sep 14</v>
          </cell>
          <cell r="DK4" t="str">
            <v>Total equity June 14</v>
          </cell>
          <cell r="DL4" t="str">
            <v>Total equity Mar 14</v>
          </cell>
          <cell r="DM4" t="str">
            <v>Total equity Dec 13</v>
          </cell>
          <cell r="DN4"/>
          <cell r="DO4" t="str">
            <v>Fee income Sep 2023</v>
          </cell>
          <cell r="DP4" t="str">
            <v>Net Interest income Sep 2023</v>
          </cell>
          <cell r="DQ4"/>
          <cell r="DR4" t="str">
            <v>Total operating income</v>
          </cell>
          <cell r="DS4" t="str">
            <v>Total expenses Sep 2023</v>
          </cell>
          <cell r="DT4" t="str">
            <v>Specific Provision Sep 2023</v>
          </cell>
          <cell r="DU4" t="str">
            <v>Net non performing loans
Sep 2023</v>
          </cell>
          <cell r="DV4" t="str">
            <v>Total NPA</v>
          </cell>
          <cell r="DW4" t="str">
            <v>Profit after tax
Sep 2023</v>
          </cell>
          <cell r="DX4" t="str">
            <v>Advances - Sep 2023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 t="str">
            <v>CBK Min = 14.5%</v>
          </cell>
          <cell r="Z5" t="str">
            <v>CBK Min = 10.5%</v>
          </cell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</row>
        <row r="6">
          <cell r="B6" t="str">
            <v>Kenya Commercial Bank</v>
          </cell>
          <cell r="C6">
            <v>1406.8940660000001</v>
          </cell>
          <cell r="D6">
            <v>729.34302200000002</v>
          </cell>
          <cell r="E6">
            <v>1119.5438750000001</v>
          </cell>
          <cell r="F6">
            <v>101.231915</v>
          </cell>
          <cell r="G6">
            <v>140.00428199999999</v>
          </cell>
          <cell r="H6">
            <v>137.231528</v>
          </cell>
          <cell r="I6">
            <v>938.06932300000005</v>
          </cell>
          <cell r="J6">
            <v>5.6030949999999997</v>
          </cell>
          <cell r="K6">
            <v>32.474404</v>
          </cell>
          <cell r="L6"/>
          <cell r="M6">
            <v>0.18121192860674604</v>
          </cell>
          <cell r="N6">
            <v>0.16423651284148194</v>
          </cell>
          <cell r="O6">
            <v>0.14497289837675106</v>
          </cell>
          <cell r="P6">
            <v>0.14508944695757497</v>
          </cell>
          <cell r="Q6">
            <v>0.15212194170026438</v>
          </cell>
          <cell r="R6">
            <v>0.19031279730108416</v>
          </cell>
          <cell r="S6">
            <v>0.19687966476289995</v>
          </cell>
          <cell r="T6">
            <v>0.20870254888313983</v>
          </cell>
          <cell r="U6">
            <v>0.1446204396360142</v>
          </cell>
          <cell r="V6">
            <v>0.18282901026228077</v>
          </cell>
          <cell r="W6">
            <v>0.24537965878441365</v>
          </cell>
          <cell r="X6">
            <v>2.6890516412043271E-2</v>
          </cell>
          <cell r="Y6">
            <v>0.14924726623855281</v>
          </cell>
          <cell r="Z6">
            <v>0.10791517483617785</v>
          </cell>
          <cell r="AA6">
            <v>0.34191665697691676</v>
          </cell>
          <cell r="AB6">
            <v>0.38700891910926932</v>
          </cell>
          <cell r="AC6">
            <v>0.16356158703530993</v>
          </cell>
          <cell r="AD6">
            <v>0.57256617262134113</v>
          </cell>
          <cell r="AE6">
            <v>0.10104059589133128</v>
          </cell>
          <cell r="AF6">
            <v>3.0722446143769119E-2</v>
          </cell>
          <cell r="AG6">
            <v>7.0318149747562161E-2</v>
          </cell>
          <cell r="AH6">
            <v>0.65146443858665204</v>
          </cell>
          <cell r="AI6">
            <v>0.38060422361545226</v>
          </cell>
          <cell r="AJ6">
            <v>2.8103674242931022E-3</v>
          </cell>
          <cell r="AK6">
            <v>0.28375650699302346</v>
          </cell>
          <cell r="AL6">
            <v>1406894066</v>
          </cell>
          <cell r="AM6">
            <v>1181659343</v>
          </cell>
          <cell r="AN6">
            <v>995543882</v>
          </cell>
          <cell r="AO6">
            <v>971352761</v>
          </cell>
          <cell r="AP6">
            <v>939598625</v>
          </cell>
          <cell r="AQ6">
            <v>887840368</v>
          </cell>
          <cell r="AR6">
            <v>858479952</v>
          </cell>
          <cell r="AS6">
            <v>826394924</v>
          </cell>
          <cell r="AT6">
            <v>818813291</v>
          </cell>
          <cell r="AU6">
            <v>779882254</v>
          </cell>
          <cell r="AV6">
            <v>744461528</v>
          </cell>
          <cell r="AW6">
            <v>758345431</v>
          </cell>
          <cell r="AX6">
            <v>739376221</v>
          </cell>
          <cell r="AY6">
            <v>730292814</v>
          </cell>
          <cell r="AZ6">
            <v>728913837</v>
          </cell>
          <cell r="BA6">
            <v>674301720</v>
          </cell>
          <cell r="BB6">
            <v>667693686</v>
          </cell>
          <cell r="BC6">
            <v>653058422</v>
          </cell>
          <cell r="BD6">
            <v>635446081</v>
          </cell>
          <cell r="BE6">
            <v>621722876</v>
          </cell>
          <cell r="BF6">
            <v>594008882</v>
          </cell>
          <cell r="BG6">
            <v>582710853</v>
          </cell>
          <cell r="BH6">
            <v>560903987</v>
          </cell>
          <cell r="BI6">
            <v>555630311</v>
          </cell>
          <cell r="BJ6">
            <v>551343268</v>
          </cell>
          <cell r="BK6">
            <v>539972430</v>
          </cell>
          <cell r="BL6">
            <v>520535661</v>
          </cell>
          <cell r="BM6">
            <v>504775429</v>
          </cell>
          <cell r="BN6">
            <v>480228078</v>
          </cell>
          <cell r="BO6">
            <v>468119269</v>
          </cell>
          <cell r="BP6">
            <v>467040289</v>
          </cell>
          <cell r="BQ6">
            <v>467741173</v>
          </cell>
          <cell r="BR6">
            <v>454775641</v>
          </cell>
          <cell r="BS6">
            <v>428373929</v>
          </cell>
          <cell r="BT6">
            <v>392112176</v>
          </cell>
          <cell r="BU6">
            <v>376969401</v>
          </cell>
          <cell r="BV6">
            <v>354654696</v>
          </cell>
          <cell r="BW6">
            <v>357832852</v>
          </cell>
          <cell r="BX6">
            <v>344881270</v>
          </cell>
          <cell r="BY6">
            <v>323312544</v>
          </cell>
          <cell r="BZ6">
            <v>137231528</v>
          </cell>
          <cell r="CA6">
            <v>130753955</v>
          </cell>
          <cell r="CB6">
            <v>124609502</v>
          </cell>
          <cell r="CC6">
            <v>123394335</v>
          </cell>
          <cell r="CD6">
            <v>142196574</v>
          </cell>
          <cell r="CE6">
            <v>133185552</v>
          </cell>
          <cell r="CF6">
            <v>125794631</v>
          </cell>
          <cell r="CG6">
            <v>123823465</v>
          </cell>
          <cell r="CH6">
            <v>123352469</v>
          </cell>
          <cell r="CI6">
            <v>115200527</v>
          </cell>
          <cell r="CJ6">
            <v>106850003</v>
          </cell>
          <cell r="CK6">
            <v>111270544</v>
          </cell>
          <cell r="CL6">
            <v>104134722</v>
          </cell>
          <cell r="CM6">
            <v>101108298</v>
          </cell>
          <cell r="CN6">
            <v>98172727</v>
          </cell>
          <cell r="CO6">
            <v>92607634</v>
          </cell>
          <cell r="CP6">
            <v>103799988</v>
          </cell>
          <cell r="CQ6">
            <v>100669405</v>
          </cell>
          <cell r="CR6">
            <v>102602551</v>
          </cell>
          <cell r="CS6">
            <v>97788946</v>
          </cell>
          <cell r="CT6">
            <v>86547811</v>
          </cell>
          <cell r="CU6">
            <v>83188923</v>
          </cell>
          <cell r="CV6">
            <v>77025627</v>
          </cell>
          <cell r="CW6">
            <v>88990915</v>
          </cell>
          <cell r="CX6">
            <v>87543545</v>
          </cell>
          <cell r="CY6">
            <v>82387611</v>
          </cell>
          <cell r="CZ6">
            <v>76498794</v>
          </cell>
          <cell r="DA6">
            <v>80989888</v>
          </cell>
          <cell r="DB6">
            <v>79112934</v>
          </cell>
          <cell r="DC6">
            <v>71821971</v>
          </cell>
          <cell r="DD6">
            <v>65237685</v>
          </cell>
          <cell r="DE6">
            <v>80885958</v>
          </cell>
          <cell r="DF6">
            <v>75806174</v>
          </cell>
          <cell r="DG6">
            <v>73434331</v>
          </cell>
          <cell r="DH6">
            <v>75829560</v>
          </cell>
          <cell r="DI6">
            <v>72167339</v>
          </cell>
          <cell r="DJ6">
            <v>72167339</v>
          </cell>
          <cell r="DK6">
            <v>68163363</v>
          </cell>
          <cell r="DL6">
            <v>65596612</v>
          </cell>
          <cell r="DM6">
            <v>62390636</v>
          </cell>
          <cell r="DN6"/>
          <cell r="DO6">
            <v>24479959</v>
          </cell>
          <cell r="DP6">
            <v>47116316</v>
          </cell>
          <cell r="DQ6"/>
          <cell r="DR6">
            <v>71596275</v>
          </cell>
          <cell r="DS6">
            <v>27708397</v>
          </cell>
          <cell r="DT6">
            <v>75360334</v>
          </cell>
          <cell r="DU6">
            <v>56258224</v>
          </cell>
          <cell r="DV6">
            <v>131618558</v>
          </cell>
          <cell r="DW6">
            <v>23982107</v>
          </cell>
          <cell r="DX6">
            <v>729343022</v>
          </cell>
        </row>
        <row r="7">
          <cell r="B7" t="str">
            <v>Equity Bank</v>
          </cell>
          <cell r="C7">
            <v>973.17019500000004</v>
          </cell>
          <cell r="D7">
            <v>454.404923</v>
          </cell>
          <cell r="E7">
            <v>563.857935</v>
          </cell>
          <cell r="F7">
            <v>126.74263000000001</v>
          </cell>
          <cell r="G7">
            <v>167.006337</v>
          </cell>
          <cell r="H7">
            <v>95.831834000000001</v>
          </cell>
          <cell r="I7">
            <v>832.32131900000002</v>
          </cell>
          <cell r="J7">
            <v>4.0195090000000002</v>
          </cell>
          <cell r="K7">
            <v>22.654713000000001</v>
          </cell>
          <cell r="L7"/>
          <cell r="M7">
            <v>0.11258231036288732</v>
          </cell>
          <cell r="N7">
            <v>0.12109080496432401</v>
          </cell>
          <cell r="O7">
            <v>0.11775835315190486</v>
          </cell>
          <cell r="P7">
            <v>0.11881134600705828</v>
          </cell>
          <cell r="Q7">
            <v>0.11837412642990669</v>
          </cell>
          <cell r="R7">
            <v>0.13164227964018688</v>
          </cell>
          <cell r="S7">
            <v>0.12266256920032802</v>
          </cell>
          <cell r="T7">
            <v>0.10511297580229606</v>
          </cell>
          <cell r="U7">
            <v>0.10099167564617903</v>
          </cell>
          <cell r="V7">
            <v>0.12754471969881342</v>
          </cell>
          <cell r="W7">
            <v>0.26675867503433914</v>
          </cell>
          <cell r="X7">
            <v>2.762465143182399E-2</v>
          </cell>
          <cell r="Y7">
            <v>0.20065127876413316</v>
          </cell>
          <cell r="Z7">
            <v>0.15227608269397219</v>
          </cell>
          <cell r="AA7">
            <v>0.36102294252678657</v>
          </cell>
          <cell r="AB7">
            <v>0.47949051113238855</v>
          </cell>
          <cell r="AC7">
            <v>0.15380417019022827</v>
          </cell>
          <cell r="AD7">
            <v>0.4436554724891526</v>
          </cell>
          <cell r="AE7">
            <v>0.12554785343229391</v>
          </cell>
          <cell r="AF7">
            <v>4.4100172488826042E-2</v>
          </cell>
          <cell r="AG7">
            <v>8.1447680943467868E-2</v>
          </cell>
          <cell r="AH7">
            <v>0.80588548071066868</v>
          </cell>
          <cell r="AI7">
            <v>0.11180323480401258</v>
          </cell>
          <cell r="AJ7">
            <v>2.4438233165602681E-2</v>
          </cell>
          <cell r="AK7">
            <v>8.9078434336670773E-2</v>
          </cell>
          <cell r="AL7">
            <v>973170195</v>
          </cell>
          <cell r="AM7">
            <v>972933445</v>
          </cell>
          <cell r="AN7">
            <v>903308779</v>
          </cell>
          <cell r="AO7">
            <v>894011760</v>
          </cell>
          <cell r="AP7">
            <v>877793921</v>
          </cell>
          <cell r="AQ7">
            <v>865752093</v>
          </cell>
          <cell r="AR7">
            <v>841956762</v>
          </cell>
          <cell r="AS7">
            <v>877414892</v>
          </cell>
          <cell r="AT7">
            <v>800267712</v>
          </cell>
          <cell r="AU7">
            <v>774729987</v>
          </cell>
          <cell r="AV7">
            <v>717976633</v>
          </cell>
          <cell r="AW7">
            <v>667649767</v>
          </cell>
          <cell r="AX7">
            <v>598932121</v>
          </cell>
          <cell r="AY7">
            <v>562011143</v>
          </cell>
          <cell r="AZ7">
            <v>530686258</v>
          </cell>
          <cell r="BA7">
            <v>507525237</v>
          </cell>
          <cell r="BB7">
            <v>511829030</v>
          </cell>
          <cell r="BC7">
            <v>482709421</v>
          </cell>
          <cell r="BD7">
            <v>465244098</v>
          </cell>
          <cell r="BE7">
            <v>438508784</v>
          </cell>
          <cell r="BF7">
            <v>424255993</v>
          </cell>
          <cell r="BG7">
            <v>410372609</v>
          </cell>
          <cell r="BH7">
            <v>402181727</v>
          </cell>
          <cell r="BI7">
            <v>406402486</v>
          </cell>
          <cell r="BJ7">
            <v>405535402</v>
          </cell>
          <cell r="BK7">
            <v>399529870</v>
          </cell>
          <cell r="BL7">
            <v>393863646</v>
          </cell>
          <cell r="BM7">
            <v>379748996</v>
          </cell>
          <cell r="BN7">
            <v>380264086</v>
          </cell>
          <cell r="BO7">
            <v>360468890</v>
          </cell>
          <cell r="BP7">
            <v>347559904</v>
          </cell>
          <cell r="BQ7">
            <v>341329318</v>
          </cell>
          <cell r="BR7">
            <v>321146247</v>
          </cell>
          <cell r="BS7">
            <v>318183426</v>
          </cell>
          <cell r="BT7">
            <v>300888650</v>
          </cell>
          <cell r="BU7">
            <v>276115727</v>
          </cell>
          <cell r="BV7">
            <v>284368025</v>
          </cell>
          <cell r="BW7">
            <v>260214926</v>
          </cell>
          <cell r="BX7">
            <v>255340466</v>
          </cell>
          <cell r="BY7">
            <v>238194354</v>
          </cell>
          <cell r="BZ7">
            <v>95831834</v>
          </cell>
          <cell r="CA7">
            <v>106048896</v>
          </cell>
          <cell r="CB7">
            <v>97430969</v>
          </cell>
          <cell r="CC7">
            <v>97527391</v>
          </cell>
          <cell r="CD7">
            <v>93325406</v>
          </cell>
          <cell r="CE7">
            <v>91001361</v>
          </cell>
          <cell r="CF7">
            <v>103479191</v>
          </cell>
          <cell r="CG7">
            <v>106399621</v>
          </cell>
          <cell r="CH7">
            <v>104431163</v>
          </cell>
          <cell r="CI7">
            <v>98702087</v>
          </cell>
          <cell r="CJ7">
            <v>86409081</v>
          </cell>
          <cell r="CK7">
            <v>86697420</v>
          </cell>
          <cell r="CL7">
            <v>83817450</v>
          </cell>
          <cell r="CM7">
            <v>78177301</v>
          </cell>
          <cell r="CN7">
            <v>72628489</v>
          </cell>
          <cell r="CO7">
            <v>69914370</v>
          </cell>
          <cell r="CP7">
            <v>78491773</v>
          </cell>
          <cell r="CQ7">
            <v>73643524</v>
          </cell>
          <cell r="CR7">
            <v>67538874</v>
          </cell>
          <cell r="CS7">
            <v>60586569</v>
          </cell>
          <cell r="CT7">
            <v>66014329</v>
          </cell>
          <cell r="CU7">
            <v>62231112</v>
          </cell>
          <cell r="CV7">
            <v>58528396</v>
          </cell>
          <cell r="CW7">
            <v>61906391</v>
          </cell>
          <cell r="CX7">
            <v>66313250</v>
          </cell>
          <cell r="CY7">
            <v>61659481</v>
          </cell>
          <cell r="CZ7">
            <v>56267047</v>
          </cell>
          <cell r="DA7">
            <v>52341039</v>
          </cell>
          <cell r="DB7">
            <v>59898173</v>
          </cell>
          <cell r="DC7">
            <v>54059428</v>
          </cell>
          <cell r="DD7">
            <v>52125975</v>
          </cell>
          <cell r="DE7">
            <v>47439613</v>
          </cell>
          <cell r="DF7">
            <v>50167760</v>
          </cell>
          <cell r="DG7">
            <v>47666080</v>
          </cell>
          <cell r="DH7">
            <v>44265113</v>
          </cell>
          <cell r="DI7">
            <v>39733344</v>
          </cell>
          <cell r="DJ7">
            <v>39733344</v>
          </cell>
          <cell r="DK7">
            <v>55681804</v>
          </cell>
          <cell r="DL7">
            <v>48809621</v>
          </cell>
          <cell r="DM7">
            <v>50686922</v>
          </cell>
          <cell r="DN7"/>
          <cell r="DO7">
            <v>24705648</v>
          </cell>
          <cell r="DP7">
            <v>43726701</v>
          </cell>
          <cell r="DQ7"/>
          <cell r="DR7">
            <v>68432349</v>
          </cell>
          <cell r="DS7">
            <v>32812662</v>
          </cell>
          <cell r="DT7">
            <v>33277530</v>
          </cell>
          <cell r="DU7">
            <v>41730065</v>
          </cell>
          <cell r="DV7">
            <v>75007595</v>
          </cell>
          <cell r="DW7">
            <v>19342594</v>
          </cell>
          <cell r="DX7">
            <v>454404923</v>
          </cell>
        </row>
        <row r="8">
          <cell r="B8" t="str">
            <v>Co-operative Bank of Kenya</v>
          </cell>
          <cell r="C8">
            <v>612.40564600000005</v>
          </cell>
          <cell r="D8">
            <v>365.63702000000001</v>
          </cell>
          <cell r="E8">
            <v>415.16677700000002</v>
          </cell>
          <cell r="F8">
            <v>96.765814000000006</v>
          </cell>
          <cell r="G8">
            <v>121.384833</v>
          </cell>
          <cell r="H8">
            <v>100.380537</v>
          </cell>
          <cell r="I8">
            <v>564.54569300000003</v>
          </cell>
          <cell r="J8">
            <v>2.2597230000000001</v>
          </cell>
          <cell r="K8">
            <v>22.735316000000001</v>
          </cell>
          <cell r="L8"/>
          <cell r="M8">
            <v>8.8673574376214537E-2</v>
          </cell>
          <cell r="N8">
            <v>9.4586359630893957E-2</v>
          </cell>
          <cell r="O8">
            <v>9.4957996201315481E-2</v>
          </cell>
          <cell r="P8">
            <v>9.5461766586625169E-2</v>
          </cell>
          <cell r="Q8">
            <v>9.6568729701350456E-2</v>
          </cell>
          <cell r="R8">
            <v>8.2841085473195464E-2</v>
          </cell>
          <cell r="S8">
            <v>9.8700462952404505E-2</v>
          </cell>
          <cell r="T8">
            <v>7.7394344702656784E-2</v>
          </cell>
          <cell r="U8">
            <v>0.10578529295279138</v>
          </cell>
          <cell r="V8">
            <v>0.12799850991199704</v>
          </cell>
          <cell r="W8">
            <v>0.21750245106940452</v>
          </cell>
          <cell r="X8">
            <v>3.7341704857658378E-2</v>
          </cell>
          <cell r="Y8">
            <v>0.21501330096942214</v>
          </cell>
          <cell r="Z8">
            <v>0.17140475111197068</v>
          </cell>
          <cell r="AA8">
            <v>0.37818213256401001</v>
          </cell>
          <cell r="AB8">
            <v>0.44842670776392585</v>
          </cell>
          <cell r="AC8">
            <v>0.13133386175153447</v>
          </cell>
          <cell r="AD8">
            <v>0.58805518249046496</v>
          </cell>
          <cell r="AE8">
            <v>0.11791882627512064</v>
          </cell>
          <cell r="AF8">
            <v>4.1210752391517551E-2</v>
          </cell>
          <cell r="AG8">
            <v>7.6708073883603095E-2</v>
          </cell>
          <cell r="AH8">
            <v>0.88069913166486335</v>
          </cell>
          <cell r="AI8">
            <v>1.8815754238655422E-2</v>
          </cell>
          <cell r="AJ8">
            <v>-1.6952866421273645E-2</v>
          </cell>
          <cell r="AK8">
            <v>9.8843855202622854E-3</v>
          </cell>
          <cell r="AL8">
            <v>612405646</v>
          </cell>
          <cell r="AM8">
            <v>617091079</v>
          </cell>
          <cell r="AN8">
            <v>585926405</v>
          </cell>
          <cell r="AO8">
            <v>562082490</v>
          </cell>
          <cell r="AP8">
            <v>580020650</v>
          </cell>
          <cell r="AQ8">
            <v>563507219</v>
          </cell>
          <cell r="AR8">
            <v>557429201</v>
          </cell>
          <cell r="AS8">
            <v>540386740</v>
          </cell>
          <cell r="AT8">
            <v>555556211</v>
          </cell>
          <cell r="AU8">
            <v>535319552</v>
          </cell>
          <cell r="AV8">
            <v>512517039</v>
          </cell>
          <cell r="AW8">
            <v>496822948</v>
          </cell>
          <cell r="AX8">
            <v>502660349</v>
          </cell>
          <cell r="AY8">
            <v>505539914</v>
          </cell>
          <cell r="AZ8">
            <v>462827626</v>
          </cell>
          <cell r="BA8">
            <v>449616472</v>
          </cell>
          <cell r="BB8">
            <v>434408831</v>
          </cell>
          <cell r="BC8">
            <v>423857656</v>
          </cell>
          <cell r="BD8">
            <v>419998477</v>
          </cell>
          <cell r="BE8">
            <v>408303625</v>
          </cell>
          <cell r="BF8">
            <v>398614957</v>
          </cell>
          <cell r="BG8">
            <v>393427494</v>
          </cell>
          <cell r="BH8">
            <v>393425978</v>
          </cell>
          <cell r="BI8">
            <v>382829640</v>
          </cell>
          <cell r="BJ8">
            <v>384464971</v>
          </cell>
          <cell r="BK8">
            <v>380086859</v>
          </cell>
          <cell r="BL8">
            <v>376018201</v>
          </cell>
          <cell r="BM8">
            <v>349997760</v>
          </cell>
          <cell r="BN8">
            <v>351917807</v>
          </cell>
          <cell r="BO8">
            <v>360041467</v>
          </cell>
          <cell r="BP8">
            <v>348354889</v>
          </cell>
          <cell r="BQ8">
            <v>339549808</v>
          </cell>
          <cell r="BR8">
            <v>323948110</v>
          </cell>
          <cell r="BS8">
            <v>318998960</v>
          </cell>
          <cell r="BT8">
            <v>304846787</v>
          </cell>
          <cell r="BU8">
            <v>282689098</v>
          </cell>
          <cell r="BV8">
            <v>266799109</v>
          </cell>
          <cell r="BW8">
            <v>263501814</v>
          </cell>
          <cell r="BX8">
            <v>244073622</v>
          </cell>
          <cell r="BY8">
            <v>228874484</v>
          </cell>
          <cell r="BZ8">
            <v>100380537</v>
          </cell>
          <cell r="CA8">
            <v>100827735</v>
          </cell>
          <cell r="CB8">
            <v>105490569</v>
          </cell>
          <cell r="CC8">
            <v>101260360</v>
          </cell>
          <cell r="CD8">
            <v>95180947</v>
          </cell>
          <cell r="CE8">
            <v>91387961</v>
          </cell>
          <cell r="CF8">
            <v>97358447</v>
          </cell>
          <cell r="CG8">
            <v>94919520</v>
          </cell>
          <cell r="CH8">
            <v>90104052</v>
          </cell>
          <cell r="CI8">
            <v>87440846</v>
          </cell>
          <cell r="CJ8">
            <v>88939669</v>
          </cell>
          <cell r="CK8">
            <v>85597379</v>
          </cell>
          <cell r="CL8">
            <v>81353444</v>
          </cell>
          <cell r="CM8">
            <v>78630706</v>
          </cell>
          <cell r="CN8">
            <v>80581126</v>
          </cell>
          <cell r="CO8">
            <v>77087985</v>
          </cell>
          <cell r="CP8">
            <v>73278006</v>
          </cell>
          <cell r="CQ8">
            <v>70152002</v>
          </cell>
          <cell r="CR8">
            <v>72018398</v>
          </cell>
          <cell r="CS8">
            <v>68319018</v>
          </cell>
          <cell r="CT8">
            <v>69435424</v>
          </cell>
          <cell r="CU8">
            <v>66750889</v>
          </cell>
          <cell r="CV8">
            <v>67013872</v>
          </cell>
          <cell r="CW8">
            <v>68227154</v>
          </cell>
          <cell r="CX8">
            <v>65944424</v>
          </cell>
          <cell r="CY8">
            <v>63402505</v>
          </cell>
          <cell r="CZ8">
            <v>63072764</v>
          </cell>
          <cell r="DA8">
            <v>60054832</v>
          </cell>
          <cell r="DB8">
            <v>58440502</v>
          </cell>
          <cell r="DC8">
            <v>57116947</v>
          </cell>
          <cell r="DD8">
            <v>54653300</v>
          </cell>
          <cell r="DE8">
            <v>49310775</v>
          </cell>
          <cell r="DF8">
            <v>47991534</v>
          </cell>
          <cell r="DG8">
            <v>54795678</v>
          </cell>
          <cell r="DH8">
            <v>46164334</v>
          </cell>
          <cell r="DI8">
            <v>42351119</v>
          </cell>
          <cell r="DJ8">
            <v>42351119</v>
          </cell>
          <cell r="DK8">
            <v>40634476</v>
          </cell>
          <cell r="DL8">
            <v>38883993</v>
          </cell>
          <cell r="DM8">
            <v>35652054</v>
          </cell>
          <cell r="DN8"/>
          <cell r="DO8">
            <v>18350265</v>
          </cell>
          <cell r="DP8">
            <v>30172030</v>
          </cell>
          <cell r="DQ8"/>
          <cell r="DR8">
            <v>48522295</v>
          </cell>
          <cell r="DS8">
            <v>21758693</v>
          </cell>
          <cell r="DT8">
            <v>30602170</v>
          </cell>
          <cell r="DU8">
            <v>21437453</v>
          </cell>
          <cell r="DV8">
            <v>52039623</v>
          </cell>
          <cell r="DW8">
            <v>16446521</v>
          </cell>
          <cell r="DX8">
            <v>365637020</v>
          </cell>
        </row>
        <row r="9">
          <cell r="B9" t="str">
            <v>NCBA</v>
          </cell>
          <cell r="C9">
            <v>611.43273899999997</v>
          </cell>
          <cell r="D9">
            <v>270.633374</v>
          </cell>
          <cell r="E9">
            <v>489.52784100000002</v>
          </cell>
          <cell r="F9">
            <v>74.279597999999993</v>
          </cell>
          <cell r="G9">
            <v>74.279597999999993</v>
          </cell>
          <cell r="H9">
            <v>81.568530999999993</v>
          </cell>
          <cell r="I9">
            <v>445.58842600000003</v>
          </cell>
          <cell r="J9">
            <v>5.4267609999999999</v>
          </cell>
          <cell r="K9">
            <v>15.679003</v>
          </cell>
          <cell r="L9"/>
          <cell r="M9">
            <v>8.664214135936027E-2</v>
          </cell>
          <cell r="N9">
            <v>8.7614594916871014E-2</v>
          </cell>
          <cell r="O9">
            <v>8.7759999129788324E-2</v>
          </cell>
          <cell r="P9">
            <v>9.1132283595589253E-2</v>
          </cell>
          <cell r="Q9">
            <v>8.9120992453769823E-2</v>
          </cell>
          <cell r="R9">
            <v>8.2709478796361396E-2</v>
          </cell>
          <cell r="S9">
            <v>7.3055073318810088E-2</v>
          </cell>
          <cell r="T9">
            <v>9.1256546927167448E-2</v>
          </cell>
          <cell r="U9">
            <v>8.5960398354551978E-2</v>
          </cell>
          <cell r="V9">
            <v>8.8271877149441472E-2</v>
          </cell>
          <cell r="W9">
            <v>0.26033733088210481</v>
          </cell>
          <cell r="X9">
            <v>3.54715279358159E-2</v>
          </cell>
          <cell r="Y9">
            <v>0.16670001657538561</v>
          </cell>
          <cell r="Z9">
            <v>0.16670001657538561</v>
          </cell>
          <cell r="AA9">
            <v>0.41604638656431964</v>
          </cell>
          <cell r="AB9">
            <v>0.44707011203587183</v>
          </cell>
          <cell r="AC9">
            <v>0.10477211083864843</v>
          </cell>
          <cell r="AD9">
            <v>0.43424537662370449</v>
          </cell>
          <cell r="AE9">
            <v>0.11627519537703734</v>
          </cell>
          <cell r="AF9">
            <v>4.9609783234426788E-2</v>
          </cell>
          <cell r="AG9">
            <v>6.6665412142610556E-2</v>
          </cell>
          <cell r="AH9">
            <v>0.55284572466226689</v>
          </cell>
          <cell r="AI9">
            <v>5.2381412579975445E-2</v>
          </cell>
          <cell r="AJ9">
            <v>2.3017035806965704E-2</v>
          </cell>
          <cell r="AK9">
            <v>4.4538789250561907E-2</v>
          </cell>
          <cell r="AL9">
            <v>611432739</v>
          </cell>
          <cell r="AM9">
            <v>591491984</v>
          </cell>
          <cell r="AN9">
            <v>565339160</v>
          </cell>
          <cell r="AO9">
            <v>567278106</v>
          </cell>
          <cell r="AP9">
            <v>546015371</v>
          </cell>
          <cell r="AQ9">
            <v>545090221</v>
          </cell>
          <cell r="AR9">
            <v>532522640</v>
          </cell>
          <cell r="AS9">
            <v>546733550</v>
          </cell>
          <cell r="AT9">
            <v>520850293</v>
          </cell>
          <cell r="AU9">
            <v>500167097</v>
          </cell>
          <cell r="AV9">
            <v>503274085</v>
          </cell>
          <cell r="AW9">
            <v>491613725</v>
          </cell>
          <cell r="AX9">
            <v>484389225</v>
          </cell>
          <cell r="AY9">
            <v>480797719</v>
          </cell>
          <cell r="AZ9">
            <v>477674950</v>
          </cell>
          <cell r="BA9">
            <v>464890685</v>
          </cell>
          <cell r="BB9">
            <v>547750081</v>
          </cell>
          <cell r="BC9">
            <v>447029877</v>
          </cell>
          <cell r="BD9">
            <v>239013127</v>
          </cell>
          <cell r="BE9">
            <v>0</v>
          </cell>
          <cell r="BF9">
            <v>415348889</v>
          </cell>
          <cell r="BG9">
            <v>223448379</v>
          </cell>
          <cell r="BH9">
            <v>225544631</v>
          </cell>
          <cell r="BI9">
            <v>229525229</v>
          </cell>
          <cell r="BJ9">
            <v>219009371</v>
          </cell>
          <cell r="BK9">
            <v>216387023</v>
          </cell>
          <cell r="BL9">
            <v>202699639</v>
          </cell>
          <cell r="BM9">
            <v>210877927</v>
          </cell>
          <cell r="BN9">
            <v>211118198</v>
          </cell>
          <cell r="BO9">
            <v>206328561</v>
          </cell>
          <cell r="BP9">
            <v>195962086</v>
          </cell>
          <cell r="BQ9">
            <v>198484270</v>
          </cell>
          <cell r="BR9">
            <v>184466862</v>
          </cell>
          <cell r="BS9">
            <v>179346404</v>
          </cell>
          <cell r="BT9">
            <v>174983667</v>
          </cell>
          <cell r="BU9">
            <v>175808828</v>
          </cell>
          <cell r="BV9">
            <v>154710864</v>
          </cell>
          <cell r="BW9">
            <v>143801266</v>
          </cell>
          <cell r="BX9">
            <v>119783476</v>
          </cell>
          <cell r="BY9">
            <v>124881964</v>
          </cell>
          <cell r="BZ9">
            <v>81568531</v>
          </cell>
          <cell r="CA9">
            <v>82291074</v>
          </cell>
          <cell r="CB9">
            <v>79370436</v>
          </cell>
          <cell r="CC9">
            <v>79033387</v>
          </cell>
          <cell r="CD9">
            <v>79700816</v>
          </cell>
          <cell r="CE9">
            <v>78389276</v>
          </cell>
          <cell r="CF9">
            <v>74942826</v>
          </cell>
          <cell r="CG9">
            <v>78642779</v>
          </cell>
          <cell r="CH9">
            <v>75022216</v>
          </cell>
          <cell r="CI9">
            <v>74300657</v>
          </cell>
          <cell r="CJ9">
            <v>71734186</v>
          </cell>
          <cell r="CK9">
            <v>72028375</v>
          </cell>
          <cell r="CL9">
            <v>72553519</v>
          </cell>
          <cell r="CM9">
            <v>72166013</v>
          </cell>
          <cell r="CN9">
            <v>71092199</v>
          </cell>
          <cell r="CO9">
            <v>69416255</v>
          </cell>
          <cell r="CP9">
            <v>70001759</v>
          </cell>
          <cell r="CQ9">
            <v>0</v>
          </cell>
          <cell r="CR9">
            <v>33468865</v>
          </cell>
          <cell r="CS9">
            <v>0</v>
          </cell>
          <cell r="CT9">
            <v>32677307</v>
          </cell>
          <cell r="CU9">
            <v>31950763</v>
          </cell>
          <cell r="CV9">
            <v>31671237</v>
          </cell>
          <cell r="CW9">
            <v>31571015</v>
          </cell>
          <cell r="CX9">
            <v>29764854</v>
          </cell>
          <cell r="CY9">
            <v>28396850</v>
          </cell>
          <cell r="CZ9">
            <v>28887284</v>
          </cell>
          <cell r="DA9">
            <v>27470172</v>
          </cell>
          <cell r="DB9">
            <v>26187655</v>
          </cell>
          <cell r="DC9">
            <v>24321102</v>
          </cell>
          <cell r="DD9">
            <v>23949685</v>
          </cell>
          <cell r="DE9">
            <v>22708080</v>
          </cell>
          <cell r="DF9">
            <v>19085273</v>
          </cell>
          <cell r="DG9">
            <v>18822475</v>
          </cell>
          <cell r="DH9">
            <v>18511215</v>
          </cell>
          <cell r="DI9">
            <v>17856644</v>
          </cell>
          <cell r="DJ9">
            <v>17856644</v>
          </cell>
          <cell r="DK9">
            <v>14954339</v>
          </cell>
          <cell r="DL9">
            <v>15471795</v>
          </cell>
          <cell r="DM9">
            <v>13749281</v>
          </cell>
          <cell r="DN9"/>
          <cell r="DO9">
            <v>16093389</v>
          </cell>
          <cell r="DP9">
            <v>22588329</v>
          </cell>
          <cell r="DQ9"/>
          <cell r="DR9">
            <v>38681718</v>
          </cell>
          <cell r="DS9">
            <v>17293440</v>
          </cell>
          <cell r="DT9">
            <v>12899856</v>
          </cell>
          <cell r="DU9">
            <v>16806519</v>
          </cell>
          <cell r="DV9">
            <v>29706375</v>
          </cell>
          <cell r="DW9">
            <v>15679003</v>
          </cell>
          <cell r="DX9">
            <v>270633374</v>
          </cell>
        </row>
        <row r="10">
          <cell r="B10" t="str">
            <v>Absa Bank Kenya</v>
          </cell>
          <cell r="C10">
            <v>505.33558399999998</v>
          </cell>
          <cell r="D10">
            <v>330.93244700000002</v>
          </cell>
          <cell r="E10">
            <v>358.14754699999997</v>
          </cell>
          <cell r="F10">
            <v>58.004150000000003</v>
          </cell>
          <cell r="G10">
            <v>76.622855000000001</v>
          </cell>
          <cell r="H10">
            <v>61.708376999999999</v>
          </cell>
          <cell r="I10">
            <v>432.19135199999999</v>
          </cell>
          <cell r="J10">
            <v>4.861275</v>
          </cell>
          <cell r="K10">
            <v>16.682043</v>
          </cell>
          <cell r="L10"/>
          <cell r="M10">
            <v>6.6717810699909549E-2</v>
          </cell>
          <cell r="N10">
            <v>6.7536998831149109E-2</v>
          </cell>
          <cell r="O10">
            <v>7.0661738070421115E-2</v>
          </cell>
          <cell r="P10">
            <v>6.8842455803820257E-2</v>
          </cell>
          <cell r="Q10">
            <v>6.7422471892228941E-2</v>
          </cell>
          <cell r="R10">
            <v>6.8357547942644439E-2</v>
          </cell>
          <cell r="S10">
            <v>8.9332272002632745E-2</v>
          </cell>
          <cell r="T10">
            <v>6.6764963485816134E-2</v>
          </cell>
          <cell r="U10">
            <v>6.5030920671268103E-2</v>
          </cell>
          <cell r="V10">
            <v>9.391893415019438E-2</v>
          </cell>
          <cell r="W10">
            <v>0.24990530364708705</v>
          </cell>
          <cell r="X10">
            <v>3.1159681527107335E-2</v>
          </cell>
          <cell r="Y10">
            <v>0.17728919064535101</v>
          </cell>
          <cell r="Z10">
            <v>0.13420941842445752</v>
          </cell>
          <cell r="AA10">
            <v>0.24815025365040677</v>
          </cell>
          <cell r="AB10">
            <v>0.39487968044010724</v>
          </cell>
          <cell r="AC10">
            <v>8.3544000067425891E-2</v>
          </cell>
          <cell r="AD10">
            <v>0.61405202268938519</v>
          </cell>
          <cell r="AE10">
            <v>0.13715551395861394</v>
          </cell>
          <cell r="AF10">
            <v>3.2008312572807035E-2</v>
          </cell>
          <cell r="AG10">
            <v>0.10514720138580691</v>
          </cell>
          <cell r="AH10">
            <v>0.92401148569084024</v>
          </cell>
          <cell r="AI10">
            <v>4.5186298028186925E-2</v>
          </cell>
          <cell r="AJ10">
            <v>0.34850931877710162</v>
          </cell>
          <cell r="AK10">
            <v>0.11809626861653023</v>
          </cell>
          <cell r="AL10">
            <v>505335584</v>
          </cell>
          <cell r="AM10">
            <v>504089207</v>
          </cell>
          <cell r="AN10">
            <v>514817820</v>
          </cell>
          <cell r="AO10">
            <v>477290548</v>
          </cell>
          <cell r="AP10">
            <v>481086992</v>
          </cell>
          <cell r="AQ10">
            <v>445173825</v>
          </cell>
          <cell r="AR10">
            <v>438718384</v>
          </cell>
          <cell r="AS10">
            <v>428746218</v>
          </cell>
          <cell r="AT10">
            <v>411167687</v>
          </cell>
          <cell r="AU10">
            <v>397890870</v>
          </cell>
          <cell r="AV10">
            <v>384068423</v>
          </cell>
          <cell r="AW10">
            <v>377935772</v>
          </cell>
          <cell r="AX10">
            <v>388053702</v>
          </cell>
          <cell r="AY10">
            <v>392017704</v>
          </cell>
          <cell r="AZ10">
            <v>381692956</v>
          </cell>
          <cell r="BA10">
            <v>374109200</v>
          </cell>
          <cell r="BB10">
            <v>359771428</v>
          </cell>
          <cell r="BC10">
            <v>353740701</v>
          </cell>
          <cell r="BD10">
            <v>354502860</v>
          </cell>
          <cell r="BE10">
            <v>325362737</v>
          </cell>
          <cell r="BF10">
            <v>322637854</v>
          </cell>
          <cell r="BG10">
            <v>317007311</v>
          </cell>
          <cell r="BH10">
            <v>291293088</v>
          </cell>
          <cell r="BI10">
            <v>271682166</v>
          </cell>
          <cell r="BJ10">
            <v>277609552</v>
          </cell>
          <cell r="BK10">
            <v>268015547</v>
          </cell>
          <cell r="BL10">
            <v>260429543</v>
          </cell>
          <cell r="BM10">
            <v>259498223</v>
          </cell>
          <cell r="BN10">
            <v>264008571</v>
          </cell>
          <cell r="BO10">
            <v>256142570</v>
          </cell>
          <cell r="BP10">
            <v>211913140</v>
          </cell>
          <cell r="BQ10">
            <v>241152698</v>
          </cell>
          <cell r="BR10">
            <v>221041523</v>
          </cell>
          <cell r="BS10">
            <v>234699871</v>
          </cell>
          <cell r="BT10">
            <v>230907978</v>
          </cell>
          <cell r="BU10">
            <v>226118124</v>
          </cell>
          <cell r="BV10">
            <v>218771220</v>
          </cell>
          <cell r="BW10">
            <v>213439675</v>
          </cell>
          <cell r="BX10">
            <v>200975424</v>
          </cell>
          <cell r="BY10">
            <v>207009618</v>
          </cell>
          <cell r="BZ10">
            <v>61708377</v>
          </cell>
          <cell r="CA10">
            <v>60388690</v>
          </cell>
          <cell r="CB10">
            <v>64864841</v>
          </cell>
          <cell r="CC10">
            <v>60811301</v>
          </cell>
          <cell r="CD10">
            <v>57615232</v>
          </cell>
          <cell r="CE10">
            <v>53797454</v>
          </cell>
          <cell r="CF10">
            <v>56861889</v>
          </cell>
          <cell r="CG10">
            <v>54352639</v>
          </cell>
          <cell r="CH10">
            <v>52679522</v>
          </cell>
          <cell r="CI10">
            <v>50173619</v>
          </cell>
          <cell r="CJ10">
            <v>46982487</v>
          </cell>
          <cell r="CK10">
            <v>44969283</v>
          </cell>
          <cell r="CL10">
            <v>43215105</v>
          </cell>
          <cell r="CM10">
            <v>41675586</v>
          </cell>
          <cell r="CN10">
            <v>41057360</v>
          </cell>
          <cell r="CO10">
            <v>44079414</v>
          </cell>
          <cell r="CP10">
            <v>42967475</v>
          </cell>
          <cell r="CQ10">
            <v>41546560</v>
          </cell>
          <cell r="CR10">
            <v>54143264</v>
          </cell>
          <cell r="CS10">
            <v>43393443</v>
          </cell>
          <cell r="CT10">
            <v>41909848</v>
          </cell>
          <cell r="CU10">
            <v>40114088</v>
          </cell>
          <cell r="CV10">
            <v>43607960</v>
          </cell>
          <cell r="CW10">
            <v>43559168</v>
          </cell>
          <cell r="CX10">
            <v>42020987</v>
          </cell>
          <cell r="CY10">
            <v>40337534</v>
          </cell>
          <cell r="CZ10">
            <v>43652097</v>
          </cell>
          <cell r="DA10">
            <v>42094710</v>
          </cell>
          <cell r="DB10">
            <v>41470872</v>
          </cell>
          <cell r="DC10">
            <v>39103584</v>
          </cell>
          <cell r="DD10">
            <v>42315483</v>
          </cell>
          <cell r="DE10">
            <v>39716371</v>
          </cell>
          <cell r="DF10">
            <v>36852164</v>
          </cell>
          <cell r="DG10">
            <v>36237869</v>
          </cell>
          <cell r="DH10">
            <v>40265422</v>
          </cell>
          <cell r="DI10">
            <v>38186091</v>
          </cell>
          <cell r="DJ10">
            <v>38186091</v>
          </cell>
          <cell r="DK10">
            <v>36042316</v>
          </cell>
          <cell r="DL10">
            <v>34465579</v>
          </cell>
          <cell r="DM10">
            <v>32370886</v>
          </cell>
          <cell r="DN10"/>
          <cell r="DO10">
            <v>9614156</v>
          </cell>
          <cell r="DP10">
            <v>29129129</v>
          </cell>
          <cell r="DQ10"/>
          <cell r="DR10">
            <v>38743285</v>
          </cell>
          <cell r="DS10">
            <v>15298936</v>
          </cell>
          <cell r="DT10">
            <v>17894973</v>
          </cell>
          <cell r="DU10">
            <v>11247465</v>
          </cell>
          <cell r="DV10">
            <v>29142438</v>
          </cell>
          <cell r="DW10">
            <v>11481869</v>
          </cell>
          <cell r="DX10">
            <v>330932447</v>
          </cell>
        </row>
        <row r="11">
          <cell r="B11" t="str">
            <v>Stanbic Bank</v>
          </cell>
          <cell r="C11">
            <v>414.259681</v>
          </cell>
          <cell r="D11">
            <v>250.98289500000001</v>
          </cell>
          <cell r="E11">
            <v>305.65517699999998</v>
          </cell>
          <cell r="F11">
            <v>48.548408999999999</v>
          </cell>
          <cell r="G11">
            <v>62.065322000000002</v>
          </cell>
          <cell r="H11">
            <v>55.650740999999996</v>
          </cell>
          <cell r="I11">
            <v>366.91311999999999</v>
          </cell>
          <cell r="J11">
            <v>7.2433779999999999</v>
          </cell>
          <cell r="K11">
            <v>12.968422</v>
          </cell>
          <cell r="L11"/>
          <cell r="M11">
            <v>5.7221386407723812E-2</v>
          </cell>
          <cell r="N11">
            <v>5.4966993954852383E-2</v>
          </cell>
          <cell r="O11">
            <v>5.9816977124602183E-2</v>
          </cell>
          <cell r="P11">
            <v>5.9537117092490099E-2</v>
          </cell>
          <cell r="Q11">
            <v>5.7814291447149196E-2</v>
          </cell>
          <cell r="R11">
            <v>5.6037565731096611E-2</v>
          </cell>
          <cell r="S11">
            <v>6.7750601210005298E-2</v>
          </cell>
          <cell r="T11">
            <v>5.6979468106354694E-2</v>
          </cell>
          <cell r="U11">
            <v>5.8647125385720117E-2</v>
          </cell>
          <cell r="V11">
            <v>7.3011463395096871E-2</v>
          </cell>
          <cell r="W11">
            <v>0.22917336053494258</v>
          </cell>
          <cell r="X11">
            <v>3.0764962483716626E-2</v>
          </cell>
          <cell r="Y11">
            <v>0.16915536299165318</v>
          </cell>
          <cell r="Z11">
            <v>0.13231581634366196</v>
          </cell>
          <cell r="AA11">
            <v>0.47281596156931693</v>
          </cell>
          <cell r="AB11">
            <v>0.34636508736508709</v>
          </cell>
          <cell r="AC11">
            <v>7.240729430378974E-2</v>
          </cell>
          <cell r="AD11">
            <v>0.57321503890073811</v>
          </cell>
          <cell r="AE11">
            <v>0.11059418514195218</v>
          </cell>
          <cell r="AF11">
            <v>2.7718945232854193E-2</v>
          </cell>
          <cell r="AG11">
            <v>8.2875239909097995E-2</v>
          </cell>
          <cell r="AH11">
            <v>0.82113084902860989</v>
          </cell>
          <cell r="AI11">
            <v>6.6696227375055581E-2</v>
          </cell>
          <cell r="AJ11">
            <v>0.15395183521779801</v>
          </cell>
          <cell r="AK11">
            <v>8.6927892460635009E-2</v>
          </cell>
          <cell r="AL11">
            <v>414259681</v>
          </cell>
          <cell r="AM11">
            <v>377015751</v>
          </cell>
          <cell r="AN11">
            <v>391599948</v>
          </cell>
          <cell r="AO11">
            <v>390319663</v>
          </cell>
          <cell r="AP11">
            <v>371403904</v>
          </cell>
          <cell r="AQ11">
            <v>332573463</v>
          </cell>
          <cell r="AR11">
            <v>331021005</v>
          </cell>
          <cell r="AS11">
            <v>319199059</v>
          </cell>
          <cell r="AT11">
            <v>295023697</v>
          </cell>
          <cell r="AU11">
            <v>319955084</v>
          </cell>
          <cell r="AV11">
            <v>316966341</v>
          </cell>
          <cell r="AW11">
            <v>318986177</v>
          </cell>
          <cell r="AX11">
            <v>317768516</v>
          </cell>
          <cell r="AY11">
            <v>350388140</v>
          </cell>
          <cell r="AZ11">
            <v>309651330</v>
          </cell>
          <cell r="BA11">
            <v>292705136</v>
          </cell>
          <cell r="BB11">
            <v>294302229</v>
          </cell>
          <cell r="BC11">
            <v>303663158</v>
          </cell>
          <cell r="BD11">
            <v>284867951</v>
          </cell>
          <cell r="BE11">
            <v>280953012</v>
          </cell>
          <cell r="BF11">
            <v>286308290</v>
          </cell>
          <cell r="BG11">
            <v>269395802</v>
          </cell>
          <cell r="BH11">
            <v>248985926</v>
          </cell>
          <cell r="BI11">
            <v>239407877</v>
          </cell>
          <cell r="BJ11">
            <v>236547378</v>
          </cell>
          <cell r="BK11">
            <v>224804428</v>
          </cell>
          <cell r="BL11">
            <v>212633202</v>
          </cell>
          <cell r="BM11">
            <v>204895157</v>
          </cell>
          <cell r="BN11">
            <v>229866887</v>
          </cell>
          <cell r="BO11">
            <v>202294738</v>
          </cell>
          <cell r="BP11">
            <v>208287754</v>
          </cell>
          <cell r="BQ11">
            <v>198578014</v>
          </cell>
          <cell r="BR11">
            <v>208167708</v>
          </cell>
          <cell r="BS11">
            <v>203595164</v>
          </cell>
          <cell r="BT11">
            <v>184061612</v>
          </cell>
          <cell r="BU11">
            <v>171347152</v>
          </cell>
          <cell r="BV11">
            <v>167107694</v>
          </cell>
          <cell r="BW11">
            <v>155933918</v>
          </cell>
          <cell r="BX11">
            <v>159885214</v>
          </cell>
          <cell r="BY11">
            <v>170726460</v>
          </cell>
          <cell r="BZ11">
            <v>55650741</v>
          </cell>
          <cell r="CA11">
            <v>53711933</v>
          </cell>
          <cell r="CB11">
            <v>56082161</v>
          </cell>
          <cell r="CC11">
            <v>52358555</v>
          </cell>
          <cell r="CD11">
            <v>50358825</v>
          </cell>
          <cell r="CE11">
            <v>48311774</v>
          </cell>
          <cell r="CF11">
            <v>48551800</v>
          </cell>
          <cell r="CG11">
            <v>46512245</v>
          </cell>
          <cell r="CH11">
            <v>44731733</v>
          </cell>
          <cell r="CI11">
            <v>43611079</v>
          </cell>
          <cell r="CJ11">
            <v>43469578</v>
          </cell>
          <cell r="CK11">
            <v>41857357</v>
          </cell>
          <cell r="CL11">
            <v>40311273</v>
          </cell>
          <cell r="CM11">
            <v>39374322</v>
          </cell>
          <cell r="CN11">
            <v>40560887</v>
          </cell>
          <cell r="CO11">
            <v>38939840</v>
          </cell>
          <cell r="CP11">
            <v>37781929</v>
          </cell>
          <cell r="CQ11">
            <v>36789253</v>
          </cell>
          <cell r="CR11">
            <v>36836052</v>
          </cell>
          <cell r="CS11">
            <v>35490716</v>
          </cell>
          <cell r="CT11">
            <v>33140213</v>
          </cell>
          <cell r="CU11">
            <v>32205154</v>
          </cell>
          <cell r="CV11">
            <v>33048626</v>
          </cell>
          <cell r="CW11">
            <v>33051194</v>
          </cell>
          <cell r="CX11">
            <v>31922509</v>
          </cell>
          <cell r="CY11">
            <v>30830481</v>
          </cell>
          <cell r="CZ11">
            <v>29267838</v>
          </cell>
          <cell r="DA11">
            <v>30237504</v>
          </cell>
          <cell r="DB11">
            <v>28554962</v>
          </cell>
          <cell r="DC11">
            <v>27656039</v>
          </cell>
          <cell r="DD11">
            <v>27074070</v>
          </cell>
          <cell r="DE11">
            <v>28250550</v>
          </cell>
          <cell r="DF11">
            <v>26855040</v>
          </cell>
          <cell r="DG11">
            <v>26168836</v>
          </cell>
          <cell r="DH11">
            <v>25907559</v>
          </cell>
          <cell r="DI11">
            <v>26644208</v>
          </cell>
          <cell r="DJ11">
            <v>26644208</v>
          </cell>
          <cell r="DK11">
            <v>25311868</v>
          </cell>
          <cell r="DL11">
            <v>23485250</v>
          </cell>
          <cell r="DM11">
            <v>22353549</v>
          </cell>
          <cell r="DN11"/>
          <cell r="DO11">
            <v>18114275</v>
          </cell>
          <cell r="DP11">
            <v>20197196</v>
          </cell>
          <cell r="DQ11"/>
          <cell r="DR11">
            <v>38311471</v>
          </cell>
          <cell r="DS11">
            <v>13269756</v>
          </cell>
          <cell r="DT11">
            <v>10868113</v>
          </cell>
          <cell r="DU11">
            <v>8091810</v>
          </cell>
          <cell r="DV11">
            <v>18959923</v>
          </cell>
          <cell r="DW11">
            <v>9282320</v>
          </cell>
          <cell r="DX11">
            <v>250982895</v>
          </cell>
        </row>
        <row r="12">
          <cell r="B12" t="str">
            <v>Standard Chartered Bank</v>
          </cell>
          <cell r="C12">
            <v>369.592107</v>
          </cell>
          <cell r="D12">
            <v>143.57080999999999</v>
          </cell>
          <cell r="E12">
            <v>298.83399200000002</v>
          </cell>
          <cell r="F12">
            <v>46.986488000000001</v>
          </cell>
          <cell r="G12">
            <v>49.084634000000001</v>
          </cell>
          <cell r="H12">
            <v>59.113928000000001</v>
          </cell>
          <cell r="I12">
            <v>275.45336900000001</v>
          </cell>
          <cell r="J12">
            <v>6.2945979999999997</v>
          </cell>
          <cell r="K12">
            <v>13.179795</v>
          </cell>
          <cell r="L12"/>
          <cell r="M12">
            <v>5.5999990523447701E-2</v>
          </cell>
          <cell r="N12">
            <v>5.5980732625146495E-2</v>
          </cell>
          <cell r="O12">
            <v>6.1829409919597025E-2</v>
          </cell>
          <cell r="P12">
            <v>6.0106460945815461E-2</v>
          </cell>
          <cell r="Q12">
            <v>6.0815485843953555E-2</v>
          </cell>
          <cell r="R12">
            <v>4.9995311973667536E-2</v>
          </cell>
          <cell r="S12">
            <v>3.875566378221687E-2</v>
          </cell>
          <cell r="T12">
            <v>5.5707879982214908E-2</v>
          </cell>
          <cell r="U12">
            <v>6.2296779614460687E-2</v>
          </cell>
          <cell r="V12">
            <v>7.4201481120631393E-2</v>
          </cell>
          <cell r="W12">
            <v>0.220338298170658</v>
          </cell>
          <cell r="X12">
            <v>3.3699398168610409E-2</v>
          </cell>
          <cell r="Y12">
            <v>0.17819580199071736</v>
          </cell>
          <cell r="Z12">
            <v>0.17057873777539456</v>
          </cell>
          <cell r="AA12">
            <v>0.25590179348345188</v>
          </cell>
          <cell r="AB12">
            <v>0.47417231356473566</v>
          </cell>
          <cell r="AC12">
            <v>9.2267058513748501E-2</v>
          </cell>
          <cell r="AD12">
            <v>0.71717545835592966</v>
          </cell>
          <cell r="AE12">
            <v>0.1213465983295532</v>
          </cell>
          <cell r="AF12">
            <v>8.3083056221111076E-3</v>
          </cell>
          <cell r="AG12">
            <v>0.11303829270744209</v>
          </cell>
          <cell r="AH12">
            <v>0.48043667669506612</v>
          </cell>
          <cell r="AI12">
            <v>5.6800548401325493E-2</v>
          </cell>
          <cell r="AJ12">
            <v>6.0191566919860627E-2</v>
          </cell>
          <cell r="AK12">
            <v>5.683772575200019E-2</v>
          </cell>
          <cell r="AL12">
            <v>369592107</v>
          </cell>
          <cell r="AM12">
            <v>361708379</v>
          </cell>
          <cell r="AN12">
            <v>389031323</v>
          </cell>
          <cell r="AO12">
            <v>381630646</v>
          </cell>
          <cell r="AP12">
            <v>366116424</v>
          </cell>
          <cell r="AQ12">
            <v>364290414</v>
          </cell>
          <cell r="AR12">
            <v>340995225</v>
          </cell>
          <cell r="AS12">
            <v>335111486</v>
          </cell>
          <cell r="AT12">
            <v>330612804</v>
          </cell>
          <cell r="AU12">
            <v>345656402</v>
          </cell>
          <cell r="AV12">
            <v>339525181</v>
          </cell>
          <cell r="AW12">
            <v>325872857</v>
          </cell>
          <cell r="AX12">
            <v>314304906</v>
          </cell>
          <cell r="AY12">
            <v>327214126</v>
          </cell>
          <cell r="AZ12">
            <v>311432013</v>
          </cell>
          <cell r="BA12">
            <v>302295903</v>
          </cell>
          <cell r="BB12">
            <v>289422215</v>
          </cell>
          <cell r="BC12">
            <v>293472543</v>
          </cell>
          <cell r="BD12">
            <v>300226174</v>
          </cell>
          <cell r="BE12">
            <v>284691002</v>
          </cell>
          <cell r="BF12">
            <v>287606164</v>
          </cell>
          <cell r="BG12">
            <v>295049630</v>
          </cell>
          <cell r="BH12">
            <v>293306671</v>
          </cell>
          <cell r="BI12">
            <v>285125438</v>
          </cell>
          <cell r="BJ12">
            <v>309951569</v>
          </cell>
          <cell r="BK12">
            <v>288711107</v>
          </cell>
          <cell r="BL12">
            <v>274006884</v>
          </cell>
          <cell r="BM12">
            <v>250274108</v>
          </cell>
          <cell r="BN12">
            <v>264072997</v>
          </cell>
          <cell r="BO12">
            <v>255903727</v>
          </cell>
          <cell r="BP12">
            <v>249710651</v>
          </cell>
          <cell r="BQ12">
            <v>234130556</v>
          </cell>
          <cell r="BR12">
            <v>231786864</v>
          </cell>
          <cell r="BS12">
            <v>228338094</v>
          </cell>
          <cell r="BT12">
            <v>232984465</v>
          </cell>
          <cell r="BU12">
            <v>222635993</v>
          </cell>
          <cell r="BV12">
            <v>223082484</v>
          </cell>
          <cell r="BW12">
            <v>228860613</v>
          </cell>
          <cell r="BX12">
            <v>217819880</v>
          </cell>
          <cell r="BY12">
            <v>220523869</v>
          </cell>
          <cell r="BZ12">
            <v>59113928</v>
          </cell>
          <cell r="CA12">
            <v>56618933</v>
          </cell>
          <cell r="CB12">
            <v>59768472</v>
          </cell>
          <cell r="CC12">
            <v>55781008</v>
          </cell>
          <cell r="CD12">
            <v>55471426</v>
          </cell>
          <cell r="CE12">
            <v>55433068</v>
          </cell>
          <cell r="CF12">
            <v>54625502</v>
          </cell>
          <cell r="CG12">
            <v>52479395</v>
          </cell>
          <cell r="CH12">
            <v>51679000</v>
          </cell>
          <cell r="CI12">
            <v>50558270</v>
          </cell>
          <cell r="CJ12">
            <v>51917837</v>
          </cell>
          <cell r="CK12">
            <v>50218630</v>
          </cell>
          <cell r="CL12">
            <v>50171424</v>
          </cell>
          <cell r="CM12">
            <v>50846552</v>
          </cell>
          <cell r="CN12">
            <v>49068888</v>
          </cell>
          <cell r="CO12">
            <v>47221510</v>
          </cell>
          <cell r="CP12">
            <v>46080820</v>
          </cell>
          <cell r="CQ12">
            <v>54194365</v>
          </cell>
          <cell r="CR12">
            <v>47621354</v>
          </cell>
          <cell r="CS12">
            <v>54336279</v>
          </cell>
          <cell r="CT12">
            <v>54209897</v>
          </cell>
          <cell r="CU12">
            <v>43217065</v>
          </cell>
          <cell r="CV12">
            <v>54028274</v>
          </cell>
          <cell r="CW12">
            <v>45483852</v>
          </cell>
          <cell r="CX12">
            <v>43809586</v>
          </cell>
          <cell r="CY12">
            <v>42698407</v>
          </cell>
          <cell r="CZ12">
            <v>54660764</v>
          </cell>
          <cell r="DA12">
            <v>43904779</v>
          </cell>
          <cell r="DB12">
            <v>43288125</v>
          </cell>
          <cell r="DC12">
            <v>43083098</v>
          </cell>
          <cell r="DD12">
            <v>43850954</v>
          </cell>
          <cell r="DE12">
            <v>40914483</v>
          </cell>
          <cell r="DF12">
            <v>41143859</v>
          </cell>
          <cell r="DG12">
            <v>39848778</v>
          </cell>
          <cell r="DH12">
            <v>42126191</v>
          </cell>
          <cell r="DI12">
            <v>40449853</v>
          </cell>
          <cell r="DJ12">
            <v>40449853</v>
          </cell>
          <cell r="DK12">
            <v>39685452</v>
          </cell>
          <cell r="DL12">
            <v>38765178</v>
          </cell>
          <cell r="DM12">
            <v>36029984</v>
          </cell>
          <cell r="DN12"/>
          <cell r="DO12">
            <v>7300795</v>
          </cell>
          <cell r="DP12">
            <v>21228880</v>
          </cell>
          <cell r="DQ12"/>
          <cell r="DR12">
            <v>28529675</v>
          </cell>
          <cell r="DS12">
            <v>13527982</v>
          </cell>
          <cell r="DT12">
            <v>10173519</v>
          </cell>
          <cell r="DU12">
            <v>4012018</v>
          </cell>
          <cell r="DV12">
            <v>14185537</v>
          </cell>
          <cell r="DW12">
            <v>9493408</v>
          </cell>
          <cell r="DX12">
            <v>143570810</v>
          </cell>
        </row>
        <row r="13">
          <cell r="B13" t="str">
            <v>I&amp;M Bank</v>
          </cell>
          <cell r="C13">
            <v>394.80232100000001</v>
          </cell>
          <cell r="D13">
            <v>219.88416000000001</v>
          </cell>
          <cell r="E13">
            <v>301.61135300000001</v>
          </cell>
          <cell r="F13">
            <v>40.407215999999998</v>
          </cell>
          <cell r="G13">
            <v>56.972085</v>
          </cell>
          <cell r="H13">
            <v>50.024715</v>
          </cell>
          <cell r="I13">
            <v>326.33875499999999</v>
          </cell>
          <cell r="J13">
            <v>2.853999</v>
          </cell>
          <cell r="K13">
            <v>8.1484400000000008</v>
          </cell>
          <cell r="L13"/>
          <cell r="M13">
            <v>5.4116448487910043E-2</v>
          </cell>
          <cell r="N13">
            <v>5.2773077231430744E-2</v>
          </cell>
          <cell r="O13">
            <v>5.109505865928541E-2</v>
          </cell>
          <cell r="P13">
            <v>5.3038196803956793E-2</v>
          </cell>
          <cell r="Q13">
            <v>5.0666440768735027E-2</v>
          </cell>
          <cell r="R13">
            <v>5.3405537706255814E-2</v>
          </cell>
          <cell r="S13">
            <v>5.9355774171610372E-2</v>
          </cell>
          <cell r="T13">
            <v>5.6225628623257341E-2</v>
          </cell>
          <cell r="U13">
            <v>5.2718179134216989E-2</v>
          </cell>
          <cell r="V13">
            <v>4.5875244404226148E-2</v>
          </cell>
          <cell r="W13">
            <v>0.14533387405082179</v>
          </cell>
          <cell r="X13">
            <v>2.1413698166465694E-2</v>
          </cell>
          <cell r="Y13">
            <v>0.1745795867855168</v>
          </cell>
          <cell r="Z13">
            <v>0.12381985093986156</v>
          </cell>
          <cell r="AA13">
            <v>0.37785716819644127</v>
          </cell>
          <cell r="AB13">
            <v>0.41060315055294605</v>
          </cell>
          <cell r="AC13">
            <v>0.10658377497558814</v>
          </cell>
          <cell r="AD13">
            <v>0.47140753876959351</v>
          </cell>
          <cell r="AE13">
            <v>0.13145384584055309</v>
          </cell>
          <cell r="AF13">
            <v>5.369766425306588E-2</v>
          </cell>
          <cell r="AG13">
            <v>7.7756181587487205E-2</v>
          </cell>
          <cell r="AH13">
            <v>0.72903144332236058</v>
          </cell>
          <cell r="AI13">
            <v>8.471048599544434E-2</v>
          </cell>
          <cell r="AJ13">
            <v>0.13089451748161529</v>
          </cell>
          <cell r="AK13">
            <v>9.7247262370221521E-2</v>
          </cell>
          <cell r="AL13">
            <v>394802321</v>
          </cell>
          <cell r="AM13">
            <v>361019068</v>
          </cell>
          <cell r="AN13">
            <v>335021539</v>
          </cell>
          <cell r="AO13">
            <v>315510359</v>
          </cell>
          <cell r="AP13">
            <v>307761847</v>
          </cell>
          <cell r="AQ13">
            <v>319449313</v>
          </cell>
          <cell r="AR13">
            <v>310788286</v>
          </cell>
          <cell r="AS13">
            <v>307802267</v>
          </cell>
          <cell r="AT13">
            <v>294915555</v>
          </cell>
          <cell r="AU13">
            <v>282176390</v>
          </cell>
          <cell r="AV13">
            <v>282856056</v>
          </cell>
          <cell r="AW13">
            <v>283568547</v>
          </cell>
          <cell r="AX13">
            <v>273350161</v>
          </cell>
          <cell r="AY13">
            <v>272302524</v>
          </cell>
          <cell r="AZ13">
            <v>270017846</v>
          </cell>
          <cell r="BA13">
            <v>254252172</v>
          </cell>
          <cell r="BB13">
            <v>261333135</v>
          </cell>
          <cell r="BC13">
            <v>253552590</v>
          </cell>
          <cell r="BD13">
            <v>240237282</v>
          </cell>
          <cell r="BE13">
            <v>229161134</v>
          </cell>
          <cell r="BF13">
            <v>230291099</v>
          </cell>
          <cell r="BG13">
            <v>225143541</v>
          </cell>
          <cell r="BH13">
            <v>189087939</v>
          </cell>
          <cell r="BI13">
            <v>183952517</v>
          </cell>
          <cell r="BJ13">
            <v>182817876</v>
          </cell>
          <cell r="BK13">
            <v>177329585</v>
          </cell>
          <cell r="BL13">
            <v>181582075</v>
          </cell>
          <cell r="BM13">
            <v>164116122</v>
          </cell>
          <cell r="BN13">
            <v>164730002</v>
          </cell>
          <cell r="BO13">
            <v>164425933</v>
          </cell>
          <cell r="BP13">
            <v>157775781</v>
          </cell>
          <cell r="BQ13">
            <v>147846339</v>
          </cell>
          <cell r="BR13">
            <v>151975238</v>
          </cell>
          <cell r="BS13">
            <v>154327389</v>
          </cell>
          <cell r="BT13">
            <v>140517390</v>
          </cell>
          <cell r="BU13">
            <v>137299354</v>
          </cell>
          <cell r="BV13">
            <v>124648548</v>
          </cell>
          <cell r="BW13">
            <v>118333769</v>
          </cell>
          <cell r="BX13">
            <v>114972436</v>
          </cell>
          <cell r="BY13">
            <v>110315682</v>
          </cell>
          <cell r="BZ13">
            <v>50024715</v>
          </cell>
          <cell r="CA13">
            <v>50900757</v>
          </cell>
          <cell r="CB13">
            <v>49407753</v>
          </cell>
          <cell r="CC13">
            <v>54633758</v>
          </cell>
          <cell r="CD13">
            <v>47771474</v>
          </cell>
          <cell r="CE13">
            <v>46299154</v>
          </cell>
          <cell r="CF13">
            <v>47879036</v>
          </cell>
          <cell r="CG13">
            <v>51920427</v>
          </cell>
          <cell r="CH13">
            <v>49557073</v>
          </cell>
          <cell r="CI13">
            <v>48589355</v>
          </cell>
          <cell r="CJ13">
            <v>53515552</v>
          </cell>
          <cell r="CK13">
            <v>52323720</v>
          </cell>
          <cell r="CL13">
            <v>48455958</v>
          </cell>
          <cell r="CM13">
            <v>47985683</v>
          </cell>
          <cell r="CN13">
            <v>46615223</v>
          </cell>
          <cell r="CO13">
            <v>47015135</v>
          </cell>
          <cell r="CP13">
            <v>44004173</v>
          </cell>
          <cell r="CQ13">
            <v>42072924</v>
          </cell>
          <cell r="CR13">
            <v>40314439</v>
          </cell>
          <cell r="CS13">
            <v>38338590</v>
          </cell>
          <cell r="CT13">
            <v>37568688</v>
          </cell>
          <cell r="CU13">
            <v>35886888</v>
          </cell>
          <cell r="CV13">
            <v>35595491</v>
          </cell>
          <cell r="CW13">
            <v>35023511</v>
          </cell>
          <cell r="CX13">
            <v>31519089</v>
          </cell>
          <cell r="CY13">
            <v>30474944</v>
          </cell>
          <cell r="CZ13">
            <v>28754066</v>
          </cell>
          <cell r="DA13">
            <v>31304829</v>
          </cell>
          <cell r="DB13">
            <v>30151112</v>
          </cell>
          <cell r="DC13">
            <v>28576772</v>
          </cell>
          <cell r="DD13">
            <v>26482435</v>
          </cell>
          <cell r="DE13">
            <v>26186678</v>
          </cell>
          <cell r="DF13">
            <v>24079849</v>
          </cell>
          <cell r="DG13">
            <v>23296896</v>
          </cell>
          <cell r="DH13">
            <v>22159420</v>
          </cell>
          <cell r="DI13">
            <v>21814043</v>
          </cell>
          <cell r="DJ13">
            <v>21814043</v>
          </cell>
          <cell r="DK13">
            <v>20071699</v>
          </cell>
          <cell r="DL13">
            <v>19500454</v>
          </cell>
          <cell r="DM13">
            <v>20524634</v>
          </cell>
          <cell r="DN13"/>
          <cell r="DO13">
            <v>7732887</v>
          </cell>
          <cell r="DP13">
            <v>12732219</v>
          </cell>
          <cell r="DQ13"/>
          <cell r="DR13">
            <v>20465106</v>
          </cell>
          <cell r="DS13">
            <v>8403037</v>
          </cell>
          <cell r="DT13">
            <v>11632410</v>
          </cell>
          <cell r="DU13">
            <v>13043500</v>
          </cell>
          <cell r="DV13">
            <v>24675910</v>
          </cell>
          <cell r="DW13">
            <v>5703908</v>
          </cell>
          <cell r="DX13">
            <v>219884160</v>
          </cell>
        </row>
        <row r="14">
          <cell r="B14" t="str">
            <v>Diamond Trust Bank</v>
          </cell>
          <cell r="C14">
            <v>383.44667600000002</v>
          </cell>
          <cell r="D14">
            <v>201.00983199999999</v>
          </cell>
          <cell r="E14">
            <v>280.14080899999999</v>
          </cell>
          <cell r="F14">
            <v>55.242359999999998</v>
          </cell>
          <cell r="G14">
            <v>57.119813000000001</v>
          </cell>
          <cell r="H14">
            <v>55.078147000000001</v>
          </cell>
          <cell r="I14">
            <v>297.400419</v>
          </cell>
          <cell r="J14">
            <v>3.3152189999999999</v>
          </cell>
          <cell r="K14">
            <v>6.3101399999999996</v>
          </cell>
          <cell r="L14"/>
          <cell r="M14">
            <v>5.4045428948839604E-2</v>
          </cell>
          <cell r="N14">
            <v>5.4770953245993417E-2</v>
          </cell>
          <cell r="O14">
            <v>5.6887074967966245E-2</v>
          </cell>
          <cell r="P14">
            <v>5.7090662078682672E-2</v>
          </cell>
          <cell r="Q14">
            <v>5.8148146462307537E-2</v>
          </cell>
          <cell r="R14">
            <v>5.1869441551374407E-2</v>
          </cell>
          <cell r="S14">
            <v>5.426081712509595E-2</v>
          </cell>
          <cell r="T14">
            <v>5.2223143898210179E-2</v>
          </cell>
          <cell r="U14">
            <v>5.8043701396934218E-2</v>
          </cell>
          <cell r="V14">
            <v>3.5525722067645281E-2</v>
          </cell>
          <cell r="W14">
            <v>0.10967086242532895</v>
          </cell>
          <cell r="X14">
            <v>1.6442913252283177E-2</v>
          </cell>
          <cell r="Y14">
            <v>0.19206366013895898</v>
          </cell>
          <cell r="Z14">
            <v>0.185750780667192</v>
          </cell>
          <cell r="AA14">
            <v>0.31409506266907516</v>
          </cell>
          <cell r="AB14">
            <v>0.43737675944698712</v>
          </cell>
          <cell r="AC14">
            <v>0.14443119024170684</v>
          </cell>
          <cell r="AD14">
            <v>0.47560067316275179</v>
          </cell>
          <cell r="AE14">
            <v>9.7337523401254206E-2</v>
          </cell>
          <cell r="AF14">
            <v>5.0969058449745933E-2</v>
          </cell>
          <cell r="AG14">
            <v>4.6368464951508273E-2</v>
          </cell>
          <cell r="AH14">
            <v>0.71753141828044054</v>
          </cell>
          <cell r="AI14">
            <v>4.884684857128823E-2</v>
          </cell>
          <cell r="AJ14">
            <v>5.0395597644822432E-2</v>
          </cell>
          <cell r="AK14">
            <v>4.8547314966234482E-2</v>
          </cell>
          <cell r="AL14">
            <v>383446676</v>
          </cell>
          <cell r="AM14">
            <v>379470284</v>
          </cell>
          <cell r="AN14">
            <v>368490815</v>
          </cell>
          <cell r="AO14">
            <v>359269886</v>
          </cell>
          <cell r="AP14">
            <v>358590855</v>
          </cell>
          <cell r="AQ14">
            <v>344374278</v>
          </cell>
          <cell r="AR14">
            <v>332541413</v>
          </cell>
          <cell r="AS14">
            <v>326376730</v>
          </cell>
          <cell r="AT14">
            <v>311475984</v>
          </cell>
          <cell r="AU14">
            <v>311029629</v>
          </cell>
          <cell r="AV14">
            <v>305166682</v>
          </cell>
          <cell r="AW14">
            <v>312189185</v>
          </cell>
          <cell r="AX14">
            <v>285772503</v>
          </cell>
          <cell r="AY14">
            <v>284319070</v>
          </cell>
          <cell r="AZ14">
            <v>286363190</v>
          </cell>
          <cell r="BA14">
            <v>287250595</v>
          </cell>
          <cell r="BB14">
            <v>283581295</v>
          </cell>
          <cell r="BC14">
            <v>280115753</v>
          </cell>
          <cell r="BD14">
            <v>277153801</v>
          </cell>
          <cell r="BE14">
            <v>281515703</v>
          </cell>
          <cell r="BF14">
            <v>291515544</v>
          </cell>
          <cell r="BG14">
            <v>285735153</v>
          </cell>
          <cell r="BH14">
            <v>277054843</v>
          </cell>
          <cell r="BI14">
            <v>270081538</v>
          </cell>
          <cell r="BJ14">
            <v>267675547</v>
          </cell>
          <cell r="BK14">
            <v>258159603</v>
          </cell>
          <cell r="BL14">
            <v>248863252</v>
          </cell>
          <cell r="BM14">
            <v>244123818</v>
          </cell>
          <cell r="BN14">
            <v>230711438</v>
          </cell>
          <cell r="BO14">
            <v>222154764</v>
          </cell>
          <cell r="BP14">
            <v>205480349</v>
          </cell>
          <cell r="BQ14">
            <v>190947903</v>
          </cell>
          <cell r="BR14">
            <v>166004397</v>
          </cell>
          <cell r="BS14">
            <v>158030111</v>
          </cell>
          <cell r="BT14">
            <v>148561346</v>
          </cell>
          <cell r="BU14">
            <v>141175794</v>
          </cell>
          <cell r="BV14">
            <v>126274802</v>
          </cell>
          <cell r="BW14">
            <v>120443207</v>
          </cell>
          <cell r="BX14">
            <v>116208461</v>
          </cell>
          <cell r="BY14">
            <v>114136429</v>
          </cell>
          <cell r="BZ14">
            <v>55078147</v>
          </cell>
          <cell r="CA14">
            <v>56830643</v>
          </cell>
          <cell r="CB14">
            <v>58370004</v>
          </cell>
          <cell r="CC14">
            <v>56277082</v>
          </cell>
          <cell r="CD14">
            <v>58955053</v>
          </cell>
          <cell r="CE14">
            <v>58150262</v>
          </cell>
          <cell r="CF14">
            <v>58834909</v>
          </cell>
          <cell r="CG14">
            <v>57567384</v>
          </cell>
          <cell r="CH14">
            <v>58162510</v>
          </cell>
          <cell r="CI14">
            <v>56582338</v>
          </cell>
          <cell r="CJ14">
            <v>55669588</v>
          </cell>
          <cell r="CK14">
            <v>54031914</v>
          </cell>
          <cell r="CL14">
            <v>55081135</v>
          </cell>
          <cell r="CM14">
            <v>53625595</v>
          </cell>
          <cell r="CN14">
            <v>53605998</v>
          </cell>
          <cell r="CO14">
            <v>52001378</v>
          </cell>
          <cell r="CP14">
            <v>51826136</v>
          </cell>
          <cell r="CQ14">
            <v>50349508</v>
          </cell>
          <cell r="CR14">
            <v>49236941</v>
          </cell>
          <cell r="CS14">
            <v>47712838</v>
          </cell>
          <cell r="CT14">
            <v>46325610</v>
          </cell>
          <cell r="CU14">
            <v>44769721</v>
          </cell>
          <cell r="CV14">
            <v>44323296</v>
          </cell>
          <cell r="CW14">
            <v>43003972</v>
          </cell>
          <cell r="CX14">
            <v>41508356</v>
          </cell>
          <cell r="CY14">
            <v>37678168</v>
          </cell>
          <cell r="CZ14">
            <v>37678168</v>
          </cell>
          <cell r="DA14">
            <v>36431809</v>
          </cell>
          <cell r="DB14">
            <v>33545124</v>
          </cell>
          <cell r="DC14">
            <v>32359121</v>
          </cell>
          <cell r="DD14">
            <v>31216658</v>
          </cell>
          <cell r="DE14">
            <v>29996201</v>
          </cell>
          <cell r="DF14">
            <v>28616712</v>
          </cell>
          <cell r="DG14">
            <v>27536573</v>
          </cell>
          <cell r="DH14">
            <v>26882050</v>
          </cell>
          <cell r="DI14">
            <v>25784414</v>
          </cell>
          <cell r="DJ14">
            <v>25784414</v>
          </cell>
          <cell r="DK14">
            <v>24822904</v>
          </cell>
          <cell r="DL14">
            <v>19515880</v>
          </cell>
          <cell r="DM14">
            <v>18568277</v>
          </cell>
          <cell r="DN14"/>
          <cell r="DO14">
            <v>5557615</v>
          </cell>
          <cell r="DP14">
            <v>12136439</v>
          </cell>
          <cell r="DQ14"/>
          <cell r="DR14">
            <v>17694054</v>
          </cell>
          <cell r="DS14">
            <v>7738968</v>
          </cell>
          <cell r="DT14">
            <v>14826110</v>
          </cell>
          <cell r="DU14">
            <v>16347332</v>
          </cell>
          <cell r="DV14">
            <v>31173442</v>
          </cell>
          <cell r="DW14">
            <v>4579659</v>
          </cell>
          <cell r="DX14">
            <v>201009832</v>
          </cell>
        </row>
        <row r="15">
          <cell r="B15" t="str">
            <v>Total - Tier 1</v>
          </cell>
          <cell r="C15">
            <v>5671.3390150000014</v>
          </cell>
          <cell r="D15">
            <v>2966.3984830000009</v>
          </cell>
          <cell r="E15">
            <v>4132.4853060000005</v>
          </cell>
          <cell r="F15">
            <v>648.20857999999987</v>
          </cell>
          <cell r="G15">
            <v>804.53975900000012</v>
          </cell>
          <cell r="H15">
            <v>696.58833800000002</v>
          </cell>
          <cell r="I15">
            <v>4478.8217759999998</v>
          </cell>
          <cell r="J15">
            <v>41.877556999999996</v>
          </cell>
          <cell r="K15">
            <v>150.83227600000001</v>
          </cell>
          <cell r="L15">
            <v>0</v>
          </cell>
          <cell r="M15">
            <v>0.75721101977303884</v>
          </cell>
          <cell r="N15">
            <v>0.7535570282421431</v>
          </cell>
          <cell r="O15">
            <v>0.74573950560163182</v>
          </cell>
          <cell r="P15">
            <v>0.749109735871613</v>
          </cell>
          <cell r="Q15">
            <v>0.75105262669966555</v>
          </cell>
          <cell r="R15">
            <v>0.76717104611586673</v>
          </cell>
          <cell r="S15">
            <v>0.80075289852600373</v>
          </cell>
          <cell r="T15">
            <v>0.77036750041111335</v>
          </cell>
          <cell r="U15">
            <v>0.73409451279213678</v>
          </cell>
          <cell r="V15">
            <v>0.8491769621603269</v>
          </cell>
          <cell r="W15">
            <v>0.22451775652282818</v>
          </cell>
          <cell r="X15">
            <v>2.9207543077520305E-2</v>
          </cell>
          <cell r="Y15">
            <v>0.17963201021107122</v>
          </cell>
          <cell r="Z15">
            <v>0.1447274779883985</v>
          </cell>
          <cell r="AA15">
            <v>0.35568044268324384</v>
          </cell>
          <cell r="AB15">
            <v>0.40646608763297898</v>
          </cell>
          <cell r="AC15">
            <v>0.12767521722905031</v>
          </cell>
          <cell r="AD15">
            <v>0.53512911254910933</v>
          </cell>
          <cell r="AE15">
            <v>0.11615729710470277</v>
          </cell>
          <cell r="AF15">
            <v>3.7360059882794117E-2</v>
          </cell>
          <cell r="AG15">
            <v>7.879723722190865E-2</v>
          </cell>
          <cell r="AH15">
            <v>0.71782432685073427</v>
          </cell>
          <cell r="AI15">
            <v>0.86584503360939624</v>
          </cell>
          <cell r="AJ15">
            <v>0.77725560601678589</v>
          </cell>
          <cell r="AK15">
            <v>0.83491458026613985</v>
          </cell>
          <cell r="AL15">
            <v>5671339015</v>
          </cell>
          <cell r="AM15">
            <v>5346478540</v>
          </cell>
          <cell r="AN15">
            <v>5049079671</v>
          </cell>
          <cell r="AO15">
            <v>4918746219</v>
          </cell>
          <cell r="AP15">
            <v>4828388589</v>
          </cell>
          <cell r="AQ15">
            <v>4668051194</v>
          </cell>
          <cell r="AR15">
            <v>4544452868</v>
          </cell>
          <cell r="AS15">
            <v>4508165866</v>
          </cell>
          <cell r="AT15">
            <v>4338683234</v>
          </cell>
          <cell r="AU15">
            <v>4246807265</v>
          </cell>
          <cell r="AV15">
            <v>4106811968</v>
          </cell>
          <cell r="AW15">
            <v>4032984409</v>
          </cell>
          <cell r="AX15">
            <v>3904607704</v>
          </cell>
          <cell r="AY15">
            <v>3904883154</v>
          </cell>
          <cell r="AZ15">
            <v>3759260006</v>
          </cell>
          <cell r="BA15">
            <v>3606947120</v>
          </cell>
          <cell r="BB15">
            <v>3650091930</v>
          </cell>
          <cell r="BC15">
            <v>3491200121</v>
          </cell>
          <cell r="BD15">
            <v>3216689851</v>
          </cell>
          <cell r="BE15">
            <v>2870218873</v>
          </cell>
          <cell r="BF15">
            <v>3250587672</v>
          </cell>
          <cell r="BG15">
            <v>3002290772</v>
          </cell>
          <cell r="BH15">
            <v>2881784790</v>
          </cell>
          <cell r="BI15">
            <v>2824637202</v>
          </cell>
          <cell r="BJ15">
            <v>2834954934</v>
          </cell>
          <cell r="BK15">
            <v>2752996452</v>
          </cell>
          <cell r="BL15">
            <v>2670632103</v>
          </cell>
          <cell r="BM15">
            <v>2568307540</v>
          </cell>
          <cell r="BN15">
            <v>2576918064</v>
          </cell>
          <cell r="BO15">
            <v>2495879919</v>
          </cell>
          <cell r="BP15">
            <v>2392084843</v>
          </cell>
          <cell r="BQ15">
            <v>2359760079</v>
          </cell>
          <cell r="BR15">
            <v>2263312590</v>
          </cell>
          <cell r="BS15">
            <v>2223893348</v>
          </cell>
          <cell r="BT15">
            <v>2109864071</v>
          </cell>
          <cell r="BU15">
            <v>2010159471</v>
          </cell>
          <cell r="BV15">
            <v>1920417442</v>
          </cell>
          <cell r="BW15">
            <v>1862362040</v>
          </cell>
          <cell r="BX15">
            <v>1773940249</v>
          </cell>
          <cell r="BY15">
            <v>1737975404</v>
          </cell>
          <cell r="BZ15">
            <v>696588338</v>
          </cell>
          <cell r="CA15">
            <v>698372616</v>
          </cell>
          <cell r="CB15">
            <v>695394707</v>
          </cell>
          <cell r="CC15">
            <v>681077177</v>
          </cell>
          <cell r="CD15">
            <v>680575753</v>
          </cell>
          <cell r="CE15">
            <v>655955862</v>
          </cell>
          <cell r="CF15">
            <v>668328231</v>
          </cell>
          <cell r="CG15">
            <v>666617475</v>
          </cell>
          <cell r="CH15">
            <v>649719738</v>
          </cell>
          <cell r="CI15">
            <v>625158778</v>
          </cell>
          <cell r="CJ15">
            <v>605487981</v>
          </cell>
          <cell r="CK15">
            <v>598994622</v>
          </cell>
          <cell r="CL15">
            <v>579094030</v>
          </cell>
          <cell r="CM15">
            <v>563590056</v>
          </cell>
          <cell r="CN15">
            <v>553382897</v>
          </cell>
          <cell r="CO15">
            <v>538283521</v>
          </cell>
          <cell r="CP15">
            <v>548232059</v>
          </cell>
          <cell r="CQ15">
            <v>469417541</v>
          </cell>
          <cell r="CR15">
            <v>503780738</v>
          </cell>
          <cell r="CS15">
            <v>445966399</v>
          </cell>
          <cell r="CT15">
            <v>467829127</v>
          </cell>
          <cell r="CU15">
            <v>440314603</v>
          </cell>
          <cell r="CV15">
            <v>444842779</v>
          </cell>
          <cell r="CW15">
            <v>450817172</v>
          </cell>
          <cell r="CX15">
            <v>440346600</v>
          </cell>
          <cell r="CY15">
            <v>417865981</v>
          </cell>
          <cell r="CZ15">
            <v>418738822</v>
          </cell>
          <cell r="DA15">
            <v>404829562</v>
          </cell>
          <cell r="DB15">
            <v>400649459</v>
          </cell>
          <cell r="DC15">
            <v>378098062</v>
          </cell>
          <cell r="DD15">
            <v>366906245</v>
          </cell>
          <cell r="DE15">
            <v>365408709</v>
          </cell>
          <cell r="DF15">
            <v>350598365</v>
          </cell>
          <cell r="DG15">
            <v>347807516</v>
          </cell>
          <cell r="DH15">
            <v>342110864</v>
          </cell>
          <cell r="DI15">
            <v>324987055</v>
          </cell>
          <cell r="DJ15">
            <v>324987055</v>
          </cell>
          <cell r="DK15">
            <v>325368221</v>
          </cell>
          <cell r="DL15">
            <v>304494362</v>
          </cell>
          <cell r="DM15">
            <v>292326223</v>
          </cell>
          <cell r="DN15">
            <v>0</v>
          </cell>
          <cell r="DO15">
            <v>131948989</v>
          </cell>
          <cell r="DP15">
            <v>239027239</v>
          </cell>
          <cell r="DQ15">
            <v>0</v>
          </cell>
          <cell r="DR15">
            <v>370976228</v>
          </cell>
          <cell r="DS15">
            <v>150789256</v>
          </cell>
          <cell r="DT15">
            <v>217535015</v>
          </cell>
          <cell r="DU15">
            <v>188974386</v>
          </cell>
          <cell r="DV15">
            <v>406509401</v>
          </cell>
          <cell r="DW15">
            <v>115991389</v>
          </cell>
          <cell r="DX15">
            <v>2966398483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 t="str">
            <v/>
          </cell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W16"/>
          <cell r="BX16" t="str">
            <v/>
          </cell>
          <cell r="BY16" t="str">
            <v/>
          </cell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>
            <v>0</v>
          </cell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 t="str">
            <v/>
          </cell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</row>
        <row r="19">
          <cell r="B19" t="str">
            <v>Bank of Baroda</v>
          </cell>
          <cell r="C19">
            <v>200.448487</v>
          </cell>
          <cell r="D19">
            <v>62.532623999999998</v>
          </cell>
          <cell r="E19">
            <v>168.61997400000001</v>
          </cell>
          <cell r="F19">
            <v>29.810444</v>
          </cell>
          <cell r="G19">
            <v>29.810444</v>
          </cell>
          <cell r="H19">
            <v>26.169070999999999</v>
          </cell>
          <cell r="I19">
            <v>101.62532</v>
          </cell>
          <cell r="J19">
            <v>6.8099999999999996E-4</v>
          </cell>
          <cell r="K19">
            <v>5.6168060000000004</v>
          </cell>
          <cell r="L19"/>
          <cell r="M19">
            <v>2.8708926645739381E-2</v>
          </cell>
          <cell r="N19">
            <v>3.0521893530860093E-2</v>
          </cell>
          <cell r="O19">
            <v>3.24793274276148E-2</v>
          </cell>
          <cell r="P19">
            <v>3.2287497801064838E-2</v>
          </cell>
          <cell r="Q19">
            <v>3.0825245621605712E-2</v>
          </cell>
          <cell r="R19">
            <v>2.7114985554100701E-2</v>
          </cell>
          <cell r="S19">
            <v>1.6880125919494258E-2</v>
          </cell>
          <cell r="T19">
            <v>3.1433710774764201E-2</v>
          </cell>
          <cell r="U19">
            <v>2.7578083608353249E-2</v>
          </cell>
          <cell r="V19">
            <v>3.1622291876865244E-2</v>
          </cell>
          <cell r="W19">
            <v>0.190600260521645</v>
          </cell>
          <cell r="X19">
            <v>2.6595827148350064E-2</v>
          </cell>
          <cell r="Y19">
            <v>0.29333677866893804</v>
          </cell>
          <cell r="Z19">
            <v>0.29333677866893804</v>
          </cell>
          <cell r="AA19">
            <v>2.0916009647810211E-2</v>
          </cell>
          <cell r="AB19">
            <v>0.19835115814711368</v>
          </cell>
          <cell r="AC19">
            <v>8.5804525621731284E-2</v>
          </cell>
          <cell r="AD19">
            <v>0.49675714033109658</v>
          </cell>
          <cell r="AE19">
            <v>0.11461767371999246</v>
          </cell>
          <cell r="AF19">
            <v>7.5843056561380406E-2</v>
          </cell>
          <cell r="AG19">
            <v>3.8774617158612051E-2</v>
          </cell>
          <cell r="AH19">
            <v>0.3708494463413925</v>
          </cell>
          <cell r="AI19">
            <v>5.1132894573878481E-3</v>
          </cell>
          <cell r="AJ19">
            <v>7.736779545029957E-4</v>
          </cell>
          <cell r="AK19">
            <v>6.571793230247089E-3</v>
          </cell>
          <cell r="AL19">
            <v>200448487</v>
          </cell>
          <cell r="AM19">
            <v>202578550</v>
          </cell>
          <cell r="AN19">
            <v>201190336</v>
          </cell>
          <cell r="AO19">
            <v>193775161</v>
          </cell>
          <cell r="AP19">
            <v>183047516</v>
          </cell>
          <cell r="AQ19">
            <v>180358888</v>
          </cell>
          <cell r="AR19">
            <v>180201950</v>
          </cell>
          <cell r="AS19">
            <v>180381073</v>
          </cell>
          <cell r="AT19">
            <v>175379528</v>
          </cell>
          <cell r="AU19">
            <v>167348843</v>
          </cell>
          <cell r="AV19">
            <v>170989698</v>
          </cell>
          <cell r="AW19">
            <v>166312530</v>
          </cell>
          <cell r="AX19">
            <v>161761428</v>
          </cell>
          <cell r="AY19">
            <v>150394659</v>
          </cell>
          <cell r="AZ19">
            <v>144943386</v>
          </cell>
          <cell r="BA19">
            <v>143311335</v>
          </cell>
          <cell r="BB19">
            <v>139149950</v>
          </cell>
          <cell r="BC19">
            <v>133955456</v>
          </cell>
          <cell r="BD19">
            <v>125015672</v>
          </cell>
          <cell r="BE19">
            <v>123014401</v>
          </cell>
          <cell r="BF19">
            <v>122198105</v>
          </cell>
          <cell r="BG19">
            <v>123352716</v>
          </cell>
          <cell r="BH19">
            <v>98429020</v>
          </cell>
          <cell r="BI19">
            <v>96132100</v>
          </cell>
          <cell r="BJ19">
            <v>92015867</v>
          </cell>
          <cell r="BK19">
            <v>88413486</v>
          </cell>
          <cell r="BL19">
            <v>85368565</v>
          </cell>
          <cell r="BM19">
            <v>82907475</v>
          </cell>
          <cell r="BN19">
            <v>81225195</v>
          </cell>
          <cell r="BO19">
            <v>78391648</v>
          </cell>
          <cell r="BP19">
            <v>71954794</v>
          </cell>
          <cell r="BQ19">
            <v>68177548</v>
          </cell>
          <cell r="BR19">
            <v>65254206</v>
          </cell>
          <cell r="BS19">
            <v>64198677</v>
          </cell>
          <cell r="BT19">
            <v>62518263</v>
          </cell>
          <cell r="BU19">
            <v>61944650</v>
          </cell>
          <cell r="BV19">
            <v>59182328</v>
          </cell>
          <cell r="BW19">
            <v>56105943</v>
          </cell>
          <cell r="BX19">
            <v>53949524</v>
          </cell>
          <cell r="BY19">
            <v>52021524</v>
          </cell>
          <cell r="BZ19">
            <v>26169071</v>
          </cell>
          <cell r="CA19">
            <v>27366459</v>
          </cell>
          <cell r="CB19">
            <v>29802099</v>
          </cell>
          <cell r="CC19">
            <v>28839794</v>
          </cell>
          <cell r="CD19">
            <v>27348922</v>
          </cell>
          <cell r="CE19">
            <v>26716205</v>
          </cell>
          <cell r="CF19">
            <v>29072622</v>
          </cell>
          <cell r="CG19">
            <v>28832041</v>
          </cell>
          <cell r="CH19">
            <v>27332810</v>
          </cell>
          <cell r="CI19">
            <v>26199740</v>
          </cell>
          <cell r="CJ19">
            <v>27004855</v>
          </cell>
          <cell r="CK19">
            <v>26676675</v>
          </cell>
          <cell r="CL19">
            <v>25744734</v>
          </cell>
          <cell r="CM19">
            <v>25685500</v>
          </cell>
          <cell r="CN19">
            <v>23954402</v>
          </cell>
          <cell r="CO19">
            <v>22942662</v>
          </cell>
          <cell r="CP19">
            <v>22343103</v>
          </cell>
          <cell r="CQ19">
            <v>21247935</v>
          </cell>
          <cell r="CR19">
            <v>19883698</v>
          </cell>
          <cell r="CS19">
            <v>20414825</v>
          </cell>
          <cell r="CT19">
            <v>18995628</v>
          </cell>
          <cell r="CU19">
            <v>17769713</v>
          </cell>
          <cell r="CV19">
            <v>16954349</v>
          </cell>
          <cell r="CW19">
            <v>17899936</v>
          </cell>
          <cell r="CX19">
            <v>16692069</v>
          </cell>
          <cell r="CY19">
            <v>16254476</v>
          </cell>
          <cell r="CZ19">
            <v>14925822</v>
          </cell>
          <cell r="DA19">
            <v>14224907</v>
          </cell>
          <cell r="DB19">
            <v>13387842</v>
          </cell>
          <cell r="DC19">
            <v>12776983</v>
          </cell>
          <cell r="DD19">
            <v>11846009</v>
          </cell>
          <cell r="DE19">
            <v>11273086</v>
          </cell>
          <cell r="DF19">
            <v>10242135</v>
          </cell>
          <cell r="DG19">
            <v>10844344</v>
          </cell>
          <cell r="DH19">
            <v>10371347</v>
          </cell>
          <cell r="DI19">
            <v>9867331</v>
          </cell>
          <cell r="DJ19">
            <v>9867331</v>
          </cell>
          <cell r="DK19">
            <v>9132583</v>
          </cell>
          <cell r="DL19">
            <v>8026209</v>
          </cell>
          <cell r="DM19">
            <v>7569115</v>
          </cell>
          <cell r="DN19"/>
          <cell r="DO19">
            <v>157168</v>
          </cell>
          <cell r="DP19">
            <v>7357076</v>
          </cell>
          <cell r="DQ19"/>
          <cell r="DR19">
            <v>7514244</v>
          </cell>
          <cell r="DS19">
            <v>1490459</v>
          </cell>
          <cell r="DT19">
            <v>2784059</v>
          </cell>
          <cell r="DU19">
            <v>2820408</v>
          </cell>
          <cell r="DV19">
            <v>5604467</v>
          </cell>
          <cell r="DW19">
            <v>3931764</v>
          </cell>
          <cell r="DX19">
            <v>62532624</v>
          </cell>
        </row>
        <row r="20">
          <cell r="B20" t="str">
            <v>Prime Bank</v>
          </cell>
          <cell r="C20">
            <v>168.580692</v>
          </cell>
          <cell r="D20">
            <v>51.446905999999998</v>
          </cell>
          <cell r="E20">
            <v>123.760014</v>
          </cell>
          <cell r="F20">
            <v>24.905391999999999</v>
          </cell>
          <cell r="G20">
            <v>25.974772000000002</v>
          </cell>
          <cell r="H20">
            <v>43.559821999999997</v>
          </cell>
          <cell r="I20">
            <v>84.607634000000004</v>
          </cell>
          <cell r="J20">
            <v>0.76722100000000004</v>
          </cell>
          <cell r="K20">
            <v>3.409764</v>
          </cell>
          <cell r="L20"/>
          <cell r="M20">
            <v>3.0593469113137053E-2</v>
          </cell>
          <cell r="N20">
            <v>2.8730741373480907E-2</v>
          </cell>
          <cell r="O20">
            <v>2.7187166197934667E-2</v>
          </cell>
          <cell r="P20">
            <v>2.6441179571536581E-2</v>
          </cell>
          <cell r="Q20">
            <v>2.5925162734856733E-2</v>
          </cell>
          <cell r="R20">
            <v>2.2804178253938628E-2</v>
          </cell>
          <cell r="S20">
            <v>1.3887634899958534E-2</v>
          </cell>
          <cell r="T20">
            <v>2.3071030040348411E-2</v>
          </cell>
          <cell r="U20">
            <v>4.590519904512412E-2</v>
          </cell>
          <cell r="V20">
            <v>1.9196773475748947E-2</v>
          </cell>
          <cell r="W20">
            <v>0.1156697638106628</v>
          </cell>
          <cell r="X20">
            <v>2.8055548465103424E-2</v>
          </cell>
          <cell r="Y20">
            <v>0.30700269907086636</v>
          </cell>
          <cell r="Z20">
            <v>0.29436341406261279</v>
          </cell>
          <cell r="AA20">
            <v>0.25400076500713265</v>
          </cell>
          <cell r="AB20">
            <v>0.43982299053399493</v>
          </cell>
          <cell r="AC20">
            <v>9.0759990594968823E-2</v>
          </cell>
          <cell r="AD20">
            <v>0.68788741772252038</v>
          </cell>
          <cell r="AE20">
            <v>0.11294021142315971</v>
          </cell>
          <cell r="AF20">
            <v>6.6628266699716693E-2</v>
          </cell>
          <cell r="AG20">
            <v>4.6311944723443021E-2</v>
          </cell>
          <cell r="AH20">
            <v>0.4156989348756861</v>
          </cell>
          <cell r="AI20">
            <v>9.4055601310209323E-3</v>
          </cell>
          <cell r="AJ20">
            <v>5.0516147795922853E-2</v>
          </cell>
          <cell r="AK20">
            <v>2.02748242104125E-2</v>
          </cell>
          <cell r="AL20">
            <v>168580692</v>
          </cell>
          <cell r="AM20">
            <v>159356167</v>
          </cell>
          <cell r="AN20">
            <v>148530870</v>
          </cell>
          <cell r="AO20">
            <v>140402895</v>
          </cell>
          <cell r="AP20">
            <v>135867074</v>
          </cell>
          <cell r="AQ20">
            <v>131912743</v>
          </cell>
          <cell r="AR20">
            <v>128980351</v>
          </cell>
          <cell r="AS20">
            <v>126482223</v>
          </cell>
          <cell r="AT20">
            <v>125887144</v>
          </cell>
          <cell r="AU20">
            <v>122289360</v>
          </cell>
          <cell r="AV20">
            <v>118339577</v>
          </cell>
          <cell r="AW20">
            <v>116203591</v>
          </cell>
          <cell r="AX20">
            <v>113554074</v>
          </cell>
          <cell r="AY20">
            <v>111259126</v>
          </cell>
          <cell r="AZ20">
            <v>109986499</v>
          </cell>
          <cell r="BA20">
            <v>108785527</v>
          </cell>
          <cell r="BB20">
            <v>108120587</v>
          </cell>
          <cell r="BC20">
            <v>106049114</v>
          </cell>
          <cell r="BD20">
            <v>100982938</v>
          </cell>
          <cell r="BE20">
            <v>98534545</v>
          </cell>
          <cell r="BF20">
            <v>90725741</v>
          </cell>
          <cell r="BG20">
            <v>89623204</v>
          </cell>
          <cell r="BH20">
            <v>77137825</v>
          </cell>
          <cell r="BI20">
            <v>76438199</v>
          </cell>
          <cell r="BJ20">
            <v>73601507</v>
          </cell>
          <cell r="BK20">
            <v>70961293</v>
          </cell>
          <cell r="BL20">
            <v>67925542</v>
          </cell>
          <cell r="BM20">
            <v>65335545</v>
          </cell>
          <cell r="BN20">
            <v>66915856</v>
          </cell>
          <cell r="BO20">
            <v>65000953</v>
          </cell>
          <cell r="BP20">
            <v>66032315</v>
          </cell>
          <cell r="BQ20">
            <v>65001313</v>
          </cell>
          <cell r="BR20">
            <v>64343912</v>
          </cell>
          <cell r="BS20">
            <v>61271772</v>
          </cell>
          <cell r="BT20">
            <v>58715051</v>
          </cell>
          <cell r="BU20">
            <v>54917674</v>
          </cell>
          <cell r="BV20">
            <v>55249673</v>
          </cell>
          <cell r="BW20">
            <v>53395624</v>
          </cell>
          <cell r="BX20">
            <v>51258965</v>
          </cell>
          <cell r="BY20">
            <v>49460889</v>
          </cell>
          <cell r="BZ20">
            <v>43559822</v>
          </cell>
          <cell r="CA20">
            <v>37161167</v>
          </cell>
          <cell r="CB20">
            <v>33385267</v>
          </cell>
          <cell r="CC20">
            <v>31383739</v>
          </cell>
          <cell r="CD20">
            <v>29965175</v>
          </cell>
          <cell r="CE20">
            <v>29782355</v>
          </cell>
          <cell r="CF20">
            <v>28349931</v>
          </cell>
          <cell r="CG20">
            <v>28111037</v>
          </cell>
          <cell r="CH20">
            <v>27753166</v>
          </cell>
          <cell r="CI20">
            <v>26752617</v>
          </cell>
          <cell r="CJ20">
            <v>25329218</v>
          </cell>
          <cell r="CK20">
            <v>24901601</v>
          </cell>
          <cell r="CL20">
            <v>24388063</v>
          </cell>
          <cell r="CM20">
            <v>23972691</v>
          </cell>
          <cell r="CN20">
            <v>23424338</v>
          </cell>
          <cell r="CO20">
            <v>24455363</v>
          </cell>
          <cell r="CP20">
            <v>24207762</v>
          </cell>
          <cell r="CQ20">
            <v>23862687</v>
          </cell>
          <cell r="CR20">
            <v>23023119</v>
          </cell>
          <cell r="CS20">
            <v>23038973</v>
          </cell>
          <cell r="CT20">
            <v>20916339</v>
          </cell>
          <cell r="CU20">
            <v>20542739</v>
          </cell>
          <cell r="CV20">
            <v>15775115</v>
          </cell>
          <cell r="CW20">
            <v>14337719</v>
          </cell>
          <cell r="CX20">
            <v>12972256</v>
          </cell>
          <cell r="CY20">
            <v>11428716</v>
          </cell>
          <cell r="CZ20">
            <v>11134955</v>
          </cell>
          <cell r="DA20">
            <v>10833063</v>
          </cell>
          <cell r="DB20">
            <v>9814195</v>
          </cell>
          <cell r="DC20">
            <v>9578743</v>
          </cell>
          <cell r="DD20">
            <v>9224281</v>
          </cell>
          <cell r="DE20">
            <v>8725208</v>
          </cell>
          <cell r="DF20">
            <v>8252089</v>
          </cell>
          <cell r="DG20">
            <v>8248978</v>
          </cell>
          <cell r="DH20">
            <v>8276028</v>
          </cell>
          <cell r="DI20">
            <v>7735022</v>
          </cell>
          <cell r="DJ20">
            <v>7735022</v>
          </cell>
          <cell r="DK20">
            <v>7246225</v>
          </cell>
          <cell r="DL20">
            <v>6301136</v>
          </cell>
          <cell r="DM20">
            <v>5815849</v>
          </cell>
          <cell r="DN20"/>
          <cell r="DO20">
            <v>1656800</v>
          </cell>
          <cell r="DP20">
            <v>4866015</v>
          </cell>
          <cell r="DQ20"/>
          <cell r="DR20">
            <v>6522815</v>
          </cell>
          <cell r="DS20">
            <v>2868884</v>
          </cell>
          <cell r="DT20">
            <v>3425852</v>
          </cell>
          <cell r="DU20">
            <v>1554399</v>
          </cell>
          <cell r="DV20">
            <v>4980251</v>
          </cell>
          <cell r="DW20">
            <v>3250764</v>
          </cell>
          <cell r="DX20">
            <v>51446906</v>
          </cell>
        </row>
        <row r="21">
          <cell r="B21" t="str">
            <v>Citibank</v>
          </cell>
          <cell r="C21">
            <v>145.74815699999999</v>
          </cell>
          <cell r="D21">
            <v>66.310346999999993</v>
          </cell>
          <cell r="E21">
            <v>102.043937</v>
          </cell>
          <cell r="F21">
            <v>26.220925999999999</v>
          </cell>
          <cell r="G21">
            <v>26.950403000000001</v>
          </cell>
          <cell r="H21">
            <v>30.924319000000001</v>
          </cell>
          <cell r="I21">
            <v>125.741163</v>
          </cell>
          <cell r="J21">
            <v>4.9723059999999997</v>
          </cell>
          <cell r="K21">
            <v>10.232341999999999</v>
          </cell>
          <cell r="L21"/>
          <cell r="M21">
            <v>2.3775908487032746E-2</v>
          </cell>
          <cell r="N21">
            <v>2.373234082824506E-2</v>
          </cell>
          <cell r="O21">
            <v>2.5374515830649272E-2</v>
          </cell>
          <cell r="P21">
            <v>2.4221340816701679E-2</v>
          </cell>
          <cell r="Q21">
            <v>2.2259827053429562E-2</v>
          </cell>
          <cell r="R21">
            <v>1.971558494024353E-2</v>
          </cell>
          <cell r="S21">
            <v>1.78998886585242E-2</v>
          </cell>
          <cell r="T21">
            <v>1.9022773671974705E-2</v>
          </cell>
          <cell r="U21">
            <v>3.2589366848880003E-2</v>
          </cell>
          <cell r="V21">
            <v>5.7607491750277115E-2</v>
          </cell>
          <cell r="W21">
            <v>0.30819010878677056</v>
          </cell>
          <cell r="X21">
            <v>6.0239586659004092E-2</v>
          </cell>
          <cell r="Y21">
            <v>0.21433238214919328</v>
          </cell>
          <cell r="Z21">
            <v>0.2085309645179598</v>
          </cell>
          <cell r="AA21">
            <v>0.46583968154245281</v>
          </cell>
          <cell r="AB21">
            <v>0.28174677205969723</v>
          </cell>
          <cell r="AC21">
            <v>2.7362998517309223E-2</v>
          </cell>
          <cell r="AD21">
            <v>0.64243926500216308</v>
          </cell>
          <cell r="AE21">
            <v>0.13595585658395429</v>
          </cell>
          <cell r="AF21">
            <v>2.1704861872782914E-2</v>
          </cell>
          <cell r="AG21">
            <v>0.11425099471117137</v>
          </cell>
          <cell r="AH21">
            <v>0.64982152736815701</v>
          </cell>
          <cell r="AI21">
            <v>1.9110713227140464E-2</v>
          </cell>
          <cell r="AJ21">
            <v>4.2834933430416514E-2</v>
          </cell>
          <cell r="AK21">
            <v>2.7695921093334155E-2</v>
          </cell>
          <cell r="AL21">
            <v>145748157</v>
          </cell>
          <cell r="AM21">
            <v>139929702</v>
          </cell>
          <cell r="AN21">
            <v>156976438</v>
          </cell>
          <cell r="AO21">
            <v>139827065</v>
          </cell>
          <cell r="AP21">
            <v>127420769</v>
          </cell>
          <cell r="AQ21">
            <v>126499445</v>
          </cell>
          <cell r="AR21">
            <v>132170712</v>
          </cell>
          <cell r="AS21">
            <v>130940063</v>
          </cell>
          <cell r="AT21">
            <v>115595604</v>
          </cell>
          <cell r="AU21">
            <v>107034617</v>
          </cell>
          <cell r="AV21">
            <v>115188165</v>
          </cell>
          <cell r="AW21">
            <v>106453856</v>
          </cell>
          <cell r="AX21">
            <v>101750445</v>
          </cell>
          <cell r="AY21">
            <v>103211168</v>
          </cell>
          <cell r="AZ21">
            <v>95052722</v>
          </cell>
          <cell r="BA21">
            <v>96570193</v>
          </cell>
          <cell r="BB21">
            <v>93526049</v>
          </cell>
          <cell r="BC21">
            <v>90132862</v>
          </cell>
          <cell r="BD21">
            <v>93274626</v>
          </cell>
          <cell r="BE21">
            <v>85638687</v>
          </cell>
          <cell r="BF21">
            <v>100756266</v>
          </cell>
          <cell r="BG21">
            <v>85155116</v>
          </cell>
          <cell r="BH21">
            <v>90072120</v>
          </cell>
          <cell r="BI21">
            <v>98231911</v>
          </cell>
          <cell r="BJ21">
            <v>88851809</v>
          </cell>
          <cell r="BK21">
            <v>90025078</v>
          </cell>
          <cell r="BL21">
            <v>101117630</v>
          </cell>
          <cell r="BM21">
            <v>103323540</v>
          </cell>
          <cell r="BN21">
            <v>116502032</v>
          </cell>
          <cell r="BO21">
            <v>103254695</v>
          </cell>
          <cell r="BP21">
            <v>89167854</v>
          </cell>
          <cell r="BQ21">
            <v>88147287</v>
          </cell>
          <cell r="BR21">
            <v>93483001</v>
          </cell>
          <cell r="BS21">
            <v>115826138</v>
          </cell>
          <cell r="BT21">
            <v>82954185</v>
          </cell>
          <cell r="BU21">
            <v>79397808</v>
          </cell>
          <cell r="BV21">
            <v>81940917</v>
          </cell>
          <cell r="BW21">
            <v>80054734</v>
          </cell>
          <cell r="BX21">
            <v>72191900</v>
          </cell>
          <cell r="BY21">
            <v>71242659</v>
          </cell>
          <cell r="BZ21">
            <v>30924319</v>
          </cell>
          <cell r="CA21">
            <v>29275321</v>
          </cell>
          <cell r="CB21">
            <v>27059245</v>
          </cell>
          <cell r="CC21">
            <v>24894907</v>
          </cell>
          <cell r="CD21">
            <v>23167077</v>
          </cell>
          <cell r="CE21">
            <v>25016935</v>
          </cell>
          <cell r="CF21">
            <v>23492235</v>
          </cell>
          <cell r="CG21">
            <v>22536160</v>
          </cell>
          <cell r="CH21">
            <v>24731559</v>
          </cell>
          <cell r="CI21">
            <v>23826398</v>
          </cell>
          <cell r="CJ21">
            <v>23000535</v>
          </cell>
          <cell r="CK21">
            <v>22134310</v>
          </cell>
          <cell r="CL21">
            <v>21634232</v>
          </cell>
          <cell r="CM21">
            <v>20801681</v>
          </cell>
          <cell r="CN21">
            <v>20000679</v>
          </cell>
          <cell r="CO21">
            <v>19046566</v>
          </cell>
          <cell r="CP21">
            <v>18621201</v>
          </cell>
          <cell r="CQ21">
            <v>17811829</v>
          </cell>
          <cell r="CR21">
            <v>20388513</v>
          </cell>
          <cell r="CS21">
            <v>19409582</v>
          </cell>
          <cell r="CT21">
            <v>19201130</v>
          </cell>
          <cell r="CU21">
            <v>18246232</v>
          </cell>
          <cell r="CV21">
            <v>21172148</v>
          </cell>
          <cell r="CW21">
            <v>20177310</v>
          </cell>
          <cell r="CX21">
            <v>19161379</v>
          </cell>
          <cell r="CY21">
            <v>18414690</v>
          </cell>
          <cell r="CZ21">
            <v>20400169</v>
          </cell>
          <cell r="DA21">
            <v>19628607</v>
          </cell>
          <cell r="DB21">
            <v>21705386</v>
          </cell>
          <cell r="DC21">
            <v>21022221</v>
          </cell>
          <cell r="DD21">
            <v>20267062</v>
          </cell>
          <cell r="DE21">
            <v>19407199</v>
          </cell>
          <cell r="DF21">
            <v>20351926</v>
          </cell>
          <cell r="DG21">
            <v>19913000</v>
          </cell>
          <cell r="DH21">
            <v>19188220</v>
          </cell>
          <cell r="DI21">
            <v>18358760</v>
          </cell>
          <cell r="DJ21">
            <v>18358760</v>
          </cell>
          <cell r="DK21">
            <v>18002473</v>
          </cell>
          <cell r="DL21">
            <v>16706767</v>
          </cell>
          <cell r="DM21">
            <v>15963873</v>
          </cell>
          <cell r="DN21"/>
          <cell r="DO21">
            <v>6657027</v>
          </cell>
          <cell r="DP21">
            <v>7633355</v>
          </cell>
          <cell r="DQ21"/>
          <cell r="DR21">
            <v>14290382</v>
          </cell>
          <cell r="DS21">
            <v>4026269</v>
          </cell>
          <cell r="DT21">
            <v>1186532</v>
          </cell>
          <cell r="DU21">
            <v>660385</v>
          </cell>
          <cell r="DV21">
            <v>1846917</v>
          </cell>
          <cell r="DW21">
            <v>6451100</v>
          </cell>
          <cell r="DX21">
            <v>66310347</v>
          </cell>
        </row>
        <row r="22">
          <cell r="B22" t="str">
            <v>National Bank of Kenya</v>
          </cell>
          <cell r="C22">
            <v>151.107089</v>
          </cell>
          <cell r="D22">
            <v>78.230564000000001</v>
          </cell>
          <cell r="E22">
            <v>116.241058</v>
          </cell>
          <cell r="F22">
            <v>7.2066780000000001</v>
          </cell>
          <cell r="G22">
            <v>12.119942999999999</v>
          </cell>
          <cell r="H22">
            <v>10.665056</v>
          </cell>
          <cell r="I22">
            <v>104.794088</v>
          </cell>
          <cell r="J22">
            <v>0.70403000000000004</v>
          </cell>
          <cell r="K22">
            <v>-3.776675</v>
          </cell>
          <cell r="L22"/>
          <cell r="M22">
            <v>1.7783050822997967E-2</v>
          </cell>
          <cell r="N22">
            <v>1.8851326083686504E-2</v>
          </cell>
          <cell r="O22">
            <v>1.990279874138234E-2</v>
          </cell>
          <cell r="P22">
            <v>2.0474282879049732E-2</v>
          </cell>
          <cell r="Q22">
            <v>2.0920190439308841E-2</v>
          </cell>
          <cell r="R22">
            <v>2.0440496192706156E-2</v>
          </cell>
          <cell r="S22">
            <v>2.1117645264223269E-2</v>
          </cell>
          <cell r="T22">
            <v>2.1669365204175575E-2</v>
          </cell>
          <cell r="U22">
            <v>1.1239291072112169E-2</v>
          </cell>
          <cell r="V22">
            <v>-2.1262461116524238E-2</v>
          </cell>
          <cell r="W22">
            <v>-0.31597742024444614</v>
          </cell>
          <cell r="X22">
            <v>-2.7691899353833593E-2</v>
          </cell>
          <cell r="Y22">
            <v>0.11565483541399778</v>
          </cell>
          <cell r="Z22">
            <v>6.8769890912166731E-2</v>
          </cell>
          <cell r="AA22">
            <v>0.28438797267496579</v>
          </cell>
          <cell r="AB22">
            <v>1.2782086359575207</v>
          </cell>
          <cell r="AC22">
            <v>0.21816584614044118</v>
          </cell>
          <cell r="AD22">
            <v>0.59029101116672711</v>
          </cell>
          <cell r="AE22">
            <v>9.9450719101289123E-2</v>
          </cell>
          <cell r="AF22">
            <v>3.2936937000267341E-2</v>
          </cell>
          <cell r="AG22">
            <v>6.6513782101021782E-2</v>
          </cell>
          <cell r="AH22">
            <v>0.67300285584117792</v>
          </cell>
          <cell r="AI22">
            <v>1.8692739873543321E-2</v>
          </cell>
          <cell r="AJ22">
            <v>1.0785948842262921E-2</v>
          </cell>
          <cell r="AK22">
            <v>1.6517594436866019E-2</v>
          </cell>
          <cell r="AL22">
            <v>151107089</v>
          </cell>
          <cell r="AM22">
            <v>151616396</v>
          </cell>
          <cell r="AN22">
            <v>151573063</v>
          </cell>
          <cell r="AO22">
            <v>142769274</v>
          </cell>
          <cell r="AP22">
            <v>139938813</v>
          </cell>
          <cell r="AQ22">
            <v>139006624</v>
          </cell>
          <cell r="AR22">
            <v>140499545</v>
          </cell>
          <cell r="AS22">
            <v>146543305</v>
          </cell>
          <cell r="AT22">
            <v>146251458</v>
          </cell>
          <cell r="AU22">
            <v>133633970</v>
          </cell>
          <cell r="AV22">
            <v>129588169</v>
          </cell>
          <cell r="AW22">
            <v>126841620</v>
          </cell>
          <cell r="AX22">
            <v>129590385</v>
          </cell>
          <cell r="AY22">
            <v>119225458</v>
          </cell>
          <cell r="AZ22">
            <v>113796756</v>
          </cell>
          <cell r="BA22">
            <v>112028747</v>
          </cell>
          <cell r="BB22">
            <v>107216724</v>
          </cell>
          <cell r="BC22">
            <v>114922318</v>
          </cell>
          <cell r="BD22">
            <v>105065267</v>
          </cell>
          <cell r="BE22">
            <v>115143443</v>
          </cell>
          <cell r="BF22">
            <v>112734821</v>
          </cell>
          <cell r="BG22">
            <v>113569560</v>
          </cell>
          <cell r="BH22">
            <v>105472552</v>
          </cell>
          <cell r="BI22">
            <v>109942042</v>
          </cell>
          <cell r="BJ22">
            <v>116315700</v>
          </cell>
          <cell r="BK22">
            <v>116378429</v>
          </cell>
          <cell r="BL22">
            <v>115442827</v>
          </cell>
          <cell r="BM22">
            <v>115114374</v>
          </cell>
          <cell r="BN22">
            <v>113215137</v>
          </cell>
          <cell r="BO22">
            <v>116157723</v>
          </cell>
          <cell r="BP22">
            <v>115220642</v>
          </cell>
          <cell r="BQ22">
            <v>125295035</v>
          </cell>
          <cell r="BR22">
            <v>117789712</v>
          </cell>
          <cell r="BS22">
            <v>124144110</v>
          </cell>
          <cell r="BT22">
            <v>116587690</v>
          </cell>
          <cell r="BU22">
            <v>122864886</v>
          </cell>
          <cell r="BV22">
            <v>116897968</v>
          </cell>
          <cell r="BW22">
            <v>109102269</v>
          </cell>
          <cell r="BX22">
            <v>98916489</v>
          </cell>
          <cell r="BY22">
            <v>92493034</v>
          </cell>
          <cell r="BZ22">
            <v>10665056</v>
          </cell>
          <cell r="CA22">
            <v>10864606</v>
          </cell>
          <cell r="CB22">
            <v>15037893</v>
          </cell>
          <cell r="CC22">
            <v>15089932</v>
          </cell>
          <cell r="CD22">
            <v>15054282</v>
          </cell>
          <cell r="CE22">
            <v>16232085</v>
          </cell>
          <cell r="CF22">
            <v>16383342</v>
          </cell>
          <cell r="CG22">
            <v>16364722</v>
          </cell>
          <cell r="CH22">
            <v>13025652</v>
          </cell>
          <cell r="CI22">
            <v>12645620</v>
          </cell>
          <cell r="CJ22">
            <v>12185411</v>
          </cell>
          <cell r="CK22">
            <v>11935544</v>
          </cell>
          <cell r="CL22">
            <v>11913390</v>
          </cell>
          <cell r="CM22">
            <v>11338933</v>
          </cell>
          <cell r="CN22">
            <v>11859422</v>
          </cell>
          <cell r="CO22">
            <v>11704420</v>
          </cell>
          <cell r="CP22">
            <v>7228992</v>
          </cell>
          <cell r="CQ22">
            <v>7243874</v>
          </cell>
          <cell r="CR22">
            <v>7148430</v>
          </cell>
          <cell r="CS22">
            <v>6935718</v>
          </cell>
          <cell r="CT22">
            <v>6919427</v>
          </cell>
          <cell r="CU22">
            <v>5790240</v>
          </cell>
          <cell r="CV22">
            <v>6414689</v>
          </cell>
          <cell r="CW22">
            <v>7047537</v>
          </cell>
          <cell r="CX22">
            <v>10989919</v>
          </cell>
          <cell r="CY22">
            <v>11217864</v>
          </cell>
          <cell r="CZ22">
            <v>10987755</v>
          </cell>
          <cell r="DA22">
            <v>10996083</v>
          </cell>
          <cell r="DB22">
            <v>11315041</v>
          </cell>
          <cell r="DC22">
            <v>11222418</v>
          </cell>
          <cell r="DD22">
            <v>11237917</v>
          </cell>
          <cell r="DE22">
            <v>10913622</v>
          </cell>
          <cell r="DF22">
            <v>13443880</v>
          </cell>
          <cell r="DG22">
            <v>13116009</v>
          </cell>
          <cell r="DH22">
            <v>12606495</v>
          </cell>
          <cell r="DI22">
            <v>12113912</v>
          </cell>
          <cell r="DJ22">
            <v>12113912</v>
          </cell>
          <cell r="DK22">
            <v>12251404</v>
          </cell>
          <cell r="DL22">
            <v>12223289</v>
          </cell>
          <cell r="DM22">
            <v>11848291</v>
          </cell>
          <cell r="DN22"/>
          <cell r="DO22">
            <v>2359569</v>
          </cell>
          <cell r="DP22">
            <v>5937438</v>
          </cell>
          <cell r="DQ22"/>
          <cell r="DR22">
            <v>8297007</v>
          </cell>
          <cell r="DS22">
            <v>10605306</v>
          </cell>
          <cell r="DT22">
            <v>11563844</v>
          </cell>
          <cell r="DU22">
            <v>8026229</v>
          </cell>
          <cell r="DV22">
            <v>19590073</v>
          </cell>
          <cell r="DW22">
            <v>-3051748</v>
          </cell>
          <cell r="DX22">
            <v>78230564</v>
          </cell>
        </row>
        <row r="23">
          <cell r="B23" t="str">
            <v>Bank of India</v>
          </cell>
          <cell r="C23">
            <v>114.58368400000001</v>
          </cell>
          <cell r="D23">
            <v>24.098756999999999</v>
          </cell>
          <cell r="E23">
            <v>57.508837</v>
          </cell>
          <cell r="F23">
            <v>23.88147</v>
          </cell>
          <cell r="G23">
            <v>24.136154000000001</v>
          </cell>
          <cell r="H23">
            <v>26.194430000000001</v>
          </cell>
          <cell r="I23">
            <v>52.206052999999997</v>
          </cell>
          <cell r="J23">
            <v>6.3449000000000005E-2</v>
          </cell>
          <cell r="K23">
            <v>3.2004489999999999</v>
          </cell>
          <cell r="L23"/>
          <cell r="M23">
            <v>1.7941792550095315E-2</v>
          </cell>
          <cell r="N23">
            <v>1.9036452902887503E-2</v>
          </cell>
          <cell r="O23">
            <v>1.9085839974746534E-2</v>
          </cell>
          <cell r="P23">
            <v>1.9037386576101094E-2</v>
          </cell>
          <cell r="Q23">
            <v>1.8048921189735723E-2</v>
          </cell>
          <cell r="R23">
            <v>1.5499917125319285E-2</v>
          </cell>
          <cell r="S23">
            <v>6.5052452086976822E-3</v>
          </cell>
          <cell r="T23">
            <v>1.072065252038918E-2</v>
          </cell>
          <cell r="U23">
            <v>2.7604808004577489E-2</v>
          </cell>
          <cell r="V23">
            <v>1.8018342170803385E-2</v>
          </cell>
          <cell r="W23">
            <v>0.13677851698636304</v>
          </cell>
          <cell r="X23">
            <v>2.9241739156113188E-2</v>
          </cell>
          <cell r="Y23">
            <v>0.46232481892473276</v>
          </cell>
          <cell r="Z23">
            <v>0.45744638078653449</v>
          </cell>
          <cell r="AA23">
            <v>3.8029914466495042E-2</v>
          </cell>
          <cell r="AB23">
            <v>0.13565626606947975</v>
          </cell>
          <cell r="AC23">
            <v>0.10540107166326695</v>
          </cell>
          <cell r="AD23">
            <v>0.35498373103185354</v>
          </cell>
          <cell r="AE23">
            <v>0.10899142995535281</v>
          </cell>
          <cell r="AF23">
            <v>6.5260970184730996E-2</v>
          </cell>
          <cell r="AG23">
            <v>4.3730459770621816E-2</v>
          </cell>
          <cell r="AH23">
            <v>0.4190444157304033</v>
          </cell>
          <cell r="AI23">
            <v>1.1088411648312794E-3</v>
          </cell>
          <cell r="AJ23">
            <v>2.1704939929087574E-2</v>
          </cell>
          <cell r="AK23">
            <v>6.2279391655763478E-3</v>
          </cell>
          <cell r="AL23">
            <v>114583684</v>
          </cell>
          <cell r="AM23">
            <v>132232284</v>
          </cell>
          <cell r="AN23">
            <v>128475122</v>
          </cell>
          <cell r="AO23">
            <v>121649324</v>
          </cell>
          <cell r="AP23">
            <v>104651445</v>
          </cell>
          <cell r="AQ23">
            <v>102548347</v>
          </cell>
          <cell r="AR23">
            <v>94518340</v>
          </cell>
          <cell r="AS23">
            <v>86867130</v>
          </cell>
          <cell r="AT23">
            <v>81019912</v>
          </cell>
          <cell r="AU23">
            <v>77906775</v>
          </cell>
          <cell r="AV23">
            <v>72897951</v>
          </cell>
          <cell r="AW23">
            <v>75129210</v>
          </cell>
          <cell r="AX23">
            <v>71225163</v>
          </cell>
          <cell r="AY23">
            <v>63601238</v>
          </cell>
          <cell r="AZ23">
            <v>62976730</v>
          </cell>
          <cell r="BA23">
            <v>62543244</v>
          </cell>
          <cell r="BB23">
            <v>62121431</v>
          </cell>
          <cell r="BC23">
            <v>62225153</v>
          </cell>
          <cell r="BD23">
            <v>59776568</v>
          </cell>
          <cell r="BE23">
            <v>62689134</v>
          </cell>
          <cell r="BF23">
            <v>62563918</v>
          </cell>
          <cell r="BG23">
            <v>64098285</v>
          </cell>
          <cell r="BH23">
            <v>55328548</v>
          </cell>
          <cell r="BI23">
            <v>56630656</v>
          </cell>
          <cell r="BJ23">
            <v>57297472</v>
          </cell>
          <cell r="BK23">
            <v>56956597</v>
          </cell>
          <cell r="BL23">
            <v>49736103</v>
          </cell>
          <cell r="BM23">
            <v>47815075</v>
          </cell>
          <cell r="BN23">
            <v>46410726</v>
          </cell>
          <cell r="BO23">
            <v>43717462</v>
          </cell>
          <cell r="BP23">
            <v>41427446</v>
          </cell>
          <cell r="BQ23">
            <v>42162947</v>
          </cell>
          <cell r="BR23">
            <v>37527774</v>
          </cell>
          <cell r="BS23">
            <v>36899261</v>
          </cell>
          <cell r="BT23">
            <v>36656582</v>
          </cell>
          <cell r="BU23">
            <v>34370422</v>
          </cell>
          <cell r="BV23">
            <v>33998194</v>
          </cell>
          <cell r="BW23">
            <v>34265232</v>
          </cell>
          <cell r="BX23">
            <v>32447854</v>
          </cell>
          <cell r="BY23">
            <v>30721440</v>
          </cell>
          <cell r="BZ23">
            <v>26194430</v>
          </cell>
          <cell r="CA23">
            <v>25363624</v>
          </cell>
          <cell r="CB23">
            <v>25112048</v>
          </cell>
          <cell r="CC23">
            <v>24309583</v>
          </cell>
          <cell r="CD23">
            <v>23368201</v>
          </cell>
          <cell r="CE23">
            <v>22277354</v>
          </cell>
          <cell r="CF23">
            <v>21473077</v>
          </cell>
          <cell r="CG23">
            <v>20707536</v>
          </cell>
          <cell r="CH23">
            <v>19918816</v>
          </cell>
          <cell r="CI23">
            <v>19200438</v>
          </cell>
          <cell r="CJ23">
            <v>18444475</v>
          </cell>
          <cell r="CK23">
            <v>17853192</v>
          </cell>
          <cell r="CL23">
            <v>17191218</v>
          </cell>
          <cell r="CM23">
            <v>16620563</v>
          </cell>
          <cell r="CN23">
            <v>16141439</v>
          </cell>
          <cell r="CO23">
            <v>15532469</v>
          </cell>
          <cell r="CP23">
            <v>14747740</v>
          </cell>
          <cell r="CQ23">
            <v>14293811</v>
          </cell>
          <cell r="CR23">
            <v>13727053</v>
          </cell>
          <cell r="CS23">
            <v>13191378</v>
          </cell>
          <cell r="CT23">
            <v>12461590</v>
          </cell>
          <cell r="CU23">
            <v>11954133</v>
          </cell>
          <cell r="CV23">
            <v>11502121</v>
          </cell>
          <cell r="CW23">
            <v>11625015</v>
          </cell>
          <cell r="CX23">
            <v>10920398</v>
          </cell>
          <cell r="CY23">
            <v>10412590</v>
          </cell>
          <cell r="CZ23">
            <v>9978992</v>
          </cell>
          <cell r="DA23">
            <v>9536344</v>
          </cell>
          <cell r="DB23">
            <v>9176776</v>
          </cell>
          <cell r="DC23">
            <v>8545484</v>
          </cell>
          <cell r="DD23">
            <v>7597500</v>
          </cell>
          <cell r="DE23">
            <v>7182738</v>
          </cell>
          <cell r="DF23">
            <v>6881061</v>
          </cell>
          <cell r="DG23">
            <v>6580115</v>
          </cell>
          <cell r="DH23">
            <v>6305179</v>
          </cell>
          <cell r="DI23">
            <v>6074801</v>
          </cell>
          <cell r="DJ23">
            <v>6074801</v>
          </cell>
          <cell r="DK23">
            <v>5733008</v>
          </cell>
          <cell r="DL23">
            <v>5254372</v>
          </cell>
          <cell r="DM23">
            <v>5086879</v>
          </cell>
          <cell r="DN23"/>
          <cell r="DO23">
            <v>161446</v>
          </cell>
          <cell r="DP23">
            <v>4083791</v>
          </cell>
          <cell r="DQ23"/>
          <cell r="DR23">
            <v>4245237</v>
          </cell>
          <cell r="DS23">
            <v>575893</v>
          </cell>
          <cell r="DT23">
            <v>936719</v>
          </cell>
          <cell r="DU23">
            <v>1702047</v>
          </cell>
          <cell r="DV23">
            <v>2638766</v>
          </cell>
          <cell r="DW23">
            <v>2590449</v>
          </cell>
          <cell r="DX23">
            <v>24098757</v>
          </cell>
        </row>
        <row r="24">
          <cell r="B24" t="str">
            <v>Family Bank Limited</v>
          </cell>
          <cell r="C24">
            <v>140.97897699999999</v>
          </cell>
          <cell r="D24">
            <v>84.643384999999995</v>
          </cell>
          <cell r="E24">
            <v>108.613941</v>
          </cell>
          <cell r="F24">
            <v>14.476654</v>
          </cell>
          <cell r="G24">
            <v>18.970299000000001</v>
          </cell>
          <cell r="H24">
            <v>15.828682000000001</v>
          </cell>
          <cell r="I24">
            <v>103.49156000000001</v>
          </cell>
          <cell r="J24">
            <v>0.73404499999999995</v>
          </cell>
          <cell r="K24">
            <v>2.7297760000000002</v>
          </cell>
          <cell r="L24"/>
          <cell r="M24">
            <v>1.8666309373070289E-2</v>
          </cell>
          <cell r="N24">
            <v>1.8711634237474212E-2</v>
          </cell>
          <cell r="O24">
            <v>1.8809701046972348E-2</v>
          </cell>
          <cell r="P24">
            <v>1.8794876480916236E-2</v>
          </cell>
          <cell r="Q24">
            <v>1.939393233213204E-2</v>
          </cell>
          <cell r="R24">
            <v>1.9070450378539872E-2</v>
          </cell>
          <cell r="S24">
            <v>2.2848729281730307E-2</v>
          </cell>
          <cell r="T24">
            <v>2.0247537266856078E-2</v>
          </cell>
          <cell r="U24">
            <v>1.6680940473814916E-2</v>
          </cell>
          <cell r="V24">
            <v>1.5368480490595847E-2</v>
          </cell>
          <cell r="W24">
            <v>0.16145121073393376</v>
          </cell>
          <cell r="X24">
            <v>1.8916228046515642E-2</v>
          </cell>
          <cell r="Y24">
            <v>0.18330286063907048</v>
          </cell>
          <cell r="Z24">
            <v>0.13988245998031143</v>
          </cell>
          <cell r="AA24">
            <v>0.28825416955773675</v>
          </cell>
          <cell r="AB24">
            <v>0.60876489698813963</v>
          </cell>
          <cell r="AC24">
            <v>0.13155709554577033</v>
          </cell>
          <cell r="AD24">
            <v>0.57905261701251431</v>
          </cell>
          <cell r="AE24">
            <v>0.14101138072123093</v>
          </cell>
          <cell r="AF24">
            <v>4.5325036036961391E-2</v>
          </cell>
          <cell r="AG24">
            <v>9.5686344684269536E-2</v>
          </cell>
          <cell r="AH24">
            <v>0.77930497890689743</v>
          </cell>
          <cell r="AI24">
            <v>1.3231866269810075E-2</v>
          </cell>
          <cell r="AJ24">
            <v>0</v>
          </cell>
          <cell r="AK24">
            <v>1.0049135268365747E-2</v>
          </cell>
          <cell r="AL24">
            <v>140978977</v>
          </cell>
          <cell r="AM24">
            <v>132757693</v>
          </cell>
          <cell r="AN24">
            <v>131853129</v>
          </cell>
          <cell r="AO24">
            <v>128465438</v>
          </cell>
          <cell r="AP24">
            <v>128525706</v>
          </cell>
          <cell r="AQ24">
            <v>124240335</v>
          </cell>
          <cell r="AR24">
            <v>122200171</v>
          </cell>
          <cell r="AS24">
            <v>111683065</v>
          </cell>
          <cell r="AT24">
            <v>107193925</v>
          </cell>
          <cell r="AU24">
            <v>100001548</v>
          </cell>
          <cell r="AV24">
            <v>94790889</v>
          </cell>
          <cell r="AW24">
            <v>90590626</v>
          </cell>
          <cell r="AX24">
            <v>90164189</v>
          </cell>
          <cell r="AY24">
            <v>86910641</v>
          </cell>
          <cell r="AZ24">
            <v>82192596</v>
          </cell>
          <cell r="BA24">
            <v>78857125</v>
          </cell>
          <cell r="BB24">
            <v>78926424</v>
          </cell>
          <cell r="BC24">
            <v>72596791</v>
          </cell>
          <cell r="BD24">
            <v>70149732</v>
          </cell>
          <cell r="BE24">
            <v>66909838</v>
          </cell>
          <cell r="BF24">
            <v>68730617</v>
          </cell>
          <cell r="BG24">
            <v>69033491</v>
          </cell>
          <cell r="BH24">
            <v>67725435</v>
          </cell>
          <cell r="BI24">
            <v>69050943</v>
          </cell>
          <cell r="BJ24">
            <v>71479580</v>
          </cell>
          <cell r="BK24">
            <v>69391049</v>
          </cell>
          <cell r="BL24">
            <v>66706579</v>
          </cell>
          <cell r="BM24">
            <v>69432374</v>
          </cell>
          <cell r="BN24">
            <v>78734331</v>
          </cell>
          <cell r="BO24">
            <v>80104753</v>
          </cell>
          <cell r="BP24">
            <v>85939969</v>
          </cell>
          <cell r="BQ24">
            <v>81190214</v>
          </cell>
          <cell r="BR24">
            <v>80554920</v>
          </cell>
          <cell r="BS24">
            <v>74747708</v>
          </cell>
          <cell r="BT24">
            <v>71030126</v>
          </cell>
          <cell r="BU24">
            <v>61812663</v>
          </cell>
          <cell r="BV24">
            <v>56171763</v>
          </cell>
          <cell r="BW24">
            <v>50563721</v>
          </cell>
          <cell r="BX24">
            <v>54011901</v>
          </cell>
          <cell r="BY24">
            <v>43500989</v>
          </cell>
          <cell r="BZ24">
            <v>15828682</v>
          </cell>
          <cell r="CA24">
            <v>16111669</v>
          </cell>
          <cell r="CB24">
            <v>16031431</v>
          </cell>
          <cell r="CC24">
            <v>15740434</v>
          </cell>
          <cell r="CD24">
            <v>15619713</v>
          </cell>
          <cell r="CE24">
            <v>14922588</v>
          </cell>
          <cell r="CF24">
            <v>15768988</v>
          </cell>
          <cell r="CG24">
            <v>15164281</v>
          </cell>
          <cell r="CH24">
            <v>14801770</v>
          </cell>
          <cell r="CI24">
            <v>14173036</v>
          </cell>
          <cell r="CJ24">
            <v>13736643</v>
          </cell>
          <cell r="CK24">
            <v>13161565</v>
          </cell>
          <cell r="CL24">
            <v>13157788</v>
          </cell>
          <cell r="CM24">
            <v>12700975</v>
          </cell>
          <cell r="CN24">
            <v>12684775</v>
          </cell>
          <cell r="CO24">
            <v>12408203</v>
          </cell>
          <cell r="CP24">
            <v>12092368</v>
          </cell>
          <cell r="CQ24">
            <v>11763776</v>
          </cell>
          <cell r="CR24">
            <v>11570555</v>
          </cell>
          <cell r="CS24">
            <v>11426448</v>
          </cell>
          <cell r="CT24">
            <v>11785863</v>
          </cell>
          <cell r="CU24">
            <v>11219706</v>
          </cell>
          <cell r="CV24">
            <v>11157254</v>
          </cell>
          <cell r="CW24">
            <v>11608295</v>
          </cell>
          <cell r="CX24">
            <v>11865416</v>
          </cell>
          <cell r="CY24">
            <v>12115533</v>
          </cell>
          <cell r="CZ24">
            <v>12355585</v>
          </cell>
          <cell r="DA24">
            <v>12618877</v>
          </cell>
          <cell r="DB24">
            <v>13113788</v>
          </cell>
          <cell r="DC24">
            <v>12011680</v>
          </cell>
          <cell r="DD24">
            <v>12271025</v>
          </cell>
          <cell r="DE24">
            <v>11926782</v>
          </cell>
          <cell r="DF24">
            <v>11770798</v>
          </cell>
          <cell r="DG24">
            <v>11141694</v>
          </cell>
          <cell r="DH24">
            <v>11113094</v>
          </cell>
          <cell r="DI24">
            <v>10620650</v>
          </cell>
          <cell r="DJ24">
            <v>10620650</v>
          </cell>
          <cell r="DK24">
            <v>7213495</v>
          </cell>
          <cell r="DL24">
            <v>6411938</v>
          </cell>
          <cell r="DM24">
            <v>5968296</v>
          </cell>
          <cell r="DN24"/>
          <cell r="DO24">
            <v>2740226</v>
          </cell>
          <cell r="DP24">
            <v>6766058</v>
          </cell>
          <cell r="DQ24"/>
          <cell r="DR24">
            <v>9506284</v>
          </cell>
          <cell r="DS24">
            <v>5787092</v>
          </cell>
          <cell r="DT24">
            <v>6979708</v>
          </cell>
          <cell r="DU24">
            <v>5073960</v>
          </cell>
          <cell r="DV24">
            <v>12053668</v>
          </cell>
          <cell r="DW24">
            <v>1911327</v>
          </cell>
          <cell r="DX24">
            <v>84643385</v>
          </cell>
        </row>
        <row r="25">
          <cell r="B25" t="str">
            <v>SBM Bank</v>
          </cell>
          <cell r="C25">
            <v>87.254405000000006</v>
          </cell>
          <cell r="D25">
            <v>42.701000999999998</v>
          </cell>
          <cell r="E25">
            <v>57.412897000000001</v>
          </cell>
          <cell r="F25">
            <v>7.2864209999999998</v>
          </cell>
          <cell r="G25">
            <v>7.9675260000000003</v>
          </cell>
          <cell r="H25">
            <v>7.9172279999999997</v>
          </cell>
          <cell r="I25">
            <v>54.488366999999997</v>
          </cell>
          <cell r="J25">
            <v>0.61928700000000003</v>
          </cell>
          <cell r="K25">
            <v>1.4806E-2</v>
          </cell>
          <cell r="L25"/>
          <cell r="M25">
            <v>1.028310746959555E-2</v>
          </cell>
          <cell r="N25">
            <v>1.068159175731102E-2</v>
          </cell>
          <cell r="O25">
            <v>1.0823515011930348E-2</v>
          </cell>
          <cell r="P25">
            <v>1.0626324739375637E-2</v>
          </cell>
          <cell r="Q25">
            <v>1.1353940080900723E-2</v>
          </cell>
          <cell r="R25">
            <v>1.1803042100819909E-2</v>
          </cell>
          <cell r="S25">
            <v>1.152675559830098E-2</v>
          </cell>
          <cell r="T25">
            <v>1.0702767627276037E-2</v>
          </cell>
          <cell r="U25">
            <v>8.3435126806907043E-3</v>
          </cell>
          <cell r="V25">
            <v>8.3356920913570234E-5</v>
          </cell>
          <cell r="W25">
            <v>1.2706070981092331E-2</v>
          </cell>
          <cell r="X25">
            <v>1.1864705765201634E-3</v>
          </cell>
          <cell r="Y25">
            <v>0.14622434913492638</v>
          </cell>
          <cell r="Z25">
            <v>0.13372434156450314</v>
          </cell>
          <cell r="AA25">
            <v>0.33862048404516332</v>
          </cell>
          <cell r="AB25">
            <v>0.82256333038292306</v>
          </cell>
          <cell r="AC25">
            <v>0.20296260229442836</v>
          </cell>
          <cell r="AD25">
            <v>0.72870868991891069</v>
          </cell>
          <cell r="AE25">
            <v>0.1048727647595082</v>
          </cell>
          <cell r="AF25">
            <v>6.6083487277321384E-2</v>
          </cell>
          <cell r="AG25">
            <v>3.8789277482186815E-2</v>
          </cell>
          <cell r="AH25">
            <v>0.74375276690880099</v>
          </cell>
          <cell r="AI25">
            <v>5.5850339451210349E-3</v>
          </cell>
          <cell r="AJ25">
            <v>3.2602187237455907E-2</v>
          </cell>
          <cell r="AK25">
            <v>1.205760563297972E-2</v>
          </cell>
          <cell r="AL25">
            <v>87254405</v>
          </cell>
          <cell r="AM25">
            <v>86541318</v>
          </cell>
          <cell r="AN25">
            <v>84397730</v>
          </cell>
          <cell r="AO25">
            <v>81757793</v>
          </cell>
          <cell r="AP25">
            <v>82294995</v>
          </cell>
          <cell r="AQ25">
            <v>84248686</v>
          </cell>
          <cell r="AR25">
            <v>81930944</v>
          </cell>
          <cell r="AS25">
            <v>81957761</v>
          </cell>
          <cell r="AT25">
            <v>80920858</v>
          </cell>
          <cell r="AU25">
            <v>82320357</v>
          </cell>
          <cell r="AV25">
            <v>79151145</v>
          </cell>
          <cell r="AW25">
            <v>79189802</v>
          </cell>
          <cell r="AX25">
            <v>80060974</v>
          </cell>
          <cell r="AY25">
            <v>79684610</v>
          </cell>
          <cell r="AZ25">
            <v>78139646</v>
          </cell>
          <cell r="BA25">
            <v>72519356</v>
          </cell>
          <cell r="BB25">
            <v>72049204</v>
          </cell>
          <cell r="BC25">
            <v>72532337</v>
          </cell>
          <cell r="BD25">
            <v>70221531</v>
          </cell>
          <cell r="BE25">
            <v>70647739</v>
          </cell>
          <cell r="BF25">
            <v>75549229</v>
          </cell>
          <cell r="BG25">
            <v>0</v>
          </cell>
          <cell r="BH25">
            <v>0</v>
          </cell>
          <cell r="BI25">
            <v>11754154</v>
          </cell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>
            <v>7917228</v>
          </cell>
          <cell r="CA25">
            <v>8518290</v>
          </cell>
          <cell r="CB25">
            <v>8368941</v>
          </cell>
          <cell r="CC25">
            <v>7864834</v>
          </cell>
          <cell r="CD25">
            <v>7952021</v>
          </cell>
          <cell r="CE25">
            <v>8403301</v>
          </cell>
          <cell r="CF25">
            <v>8401138</v>
          </cell>
          <cell r="CG25">
            <v>8596262</v>
          </cell>
          <cell r="CH25">
            <v>8620422</v>
          </cell>
          <cell r="CI25">
            <v>8781774</v>
          </cell>
          <cell r="CJ25">
            <v>8562864</v>
          </cell>
          <cell r="CK25">
            <v>8870990</v>
          </cell>
          <cell r="CL25">
            <v>8680444</v>
          </cell>
          <cell r="CM25">
            <v>8200262</v>
          </cell>
          <cell r="CN25">
            <v>7884030</v>
          </cell>
          <cell r="CO25">
            <v>7877176</v>
          </cell>
          <cell r="CP25">
            <v>8153603</v>
          </cell>
          <cell r="CQ25">
            <v>8047697</v>
          </cell>
          <cell r="CR25">
            <v>7076650</v>
          </cell>
          <cell r="CS25">
            <v>6937506</v>
          </cell>
          <cell r="CT25">
            <v>8065025</v>
          </cell>
          <cell r="CU25">
            <v>0</v>
          </cell>
          <cell r="CV25">
            <v>0</v>
          </cell>
          <cell r="CW25">
            <v>1607161</v>
          </cell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K25"/>
          <cell r="DL25"/>
          <cell r="DM25"/>
          <cell r="DN25"/>
          <cell r="DO25">
            <v>1459500</v>
          </cell>
          <cell r="DP25">
            <v>2850635</v>
          </cell>
          <cell r="DQ25"/>
          <cell r="DR25">
            <v>4310135</v>
          </cell>
          <cell r="DS25">
            <v>3545359</v>
          </cell>
          <cell r="DT25">
            <v>7411699</v>
          </cell>
          <cell r="DU25">
            <v>2759305</v>
          </cell>
          <cell r="DV25">
            <v>10171004</v>
          </cell>
          <cell r="DW25">
            <v>75198</v>
          </cell>
          <cell r="DX25">
            <v>42701001</v>
          </cell>
        </row>
        <row r="26">
          <cell r="B26" t="str">
            <v>Total - Medium Tier banks</v>
          </cell>
          <cell r="C26">
            <v>1008.7014909999999</v>
          </cell>
          <cell r="D26">
            <v>409.96358399999997</v>
          </cell>
          <cell r="E26">
            <v>734.20065800000009</v>
          </cell>
          <cell r="F26">
            <v>133.78798499999996</v>
          </cell>
          <cell r="G26">
            <v>145.92954100000003</v>
          </cell>
          <cell r="H26">
            <v>161.25860800000001</v>
          </cell>
          <cell r="I26">
            <v>626.95418500000005</v>
          </cell>
          <cell r="J26">
            <v>7.8610190000000006</v>
          </cell>
          <cell r="K26">
            <v>21.427267999999998</v>
          </cell>
          <cell r="L26"/>
          <cell r="M26">
            <v>0.14775256446166829</v>
          </cell>
          <cell r="N26">
            <v>0.15026598071394529</v>
          </cell>
          <cell r="O26">
            <v>0.15366286423123032</v>
          </cell>
          <cell r="P26">
            <v>0.1518828888647458</v>
          </cell>
          <cell r="Q26">
            <v>0.14872721945196932</v>
          </cell>
          <cell r="R26">
            <v>0.1364486545456681</v>
          </cell>
          <cell r="S26">
            <v>0.11066602483092922</v>
          </cell>
          <cell r="T26">
            <v>0.13686783710578418</v>
          </cell>
          <cell r="U26">
            <v>0.16994120173355262</v>
          </cell>
          <cell r="V26">
            <v>0.12063427556867988</v>
          </cell>
          <cell r="W26">
            <v>0.13065929093511203</v>
          </cell>
          <cell r="X26">
            <v>2.0652230241649992E-2</v>
          </cell>
          <cell r="Y26">
            <v>0.23275949741048466</v>
          </cell>
          <cell r="Z26">
            <v>0.21339355921198605</v>
          </cell>
          <cell r="AA26">
            <v>0.27779883533118394</v>
          </cell>
          <cell r="AB26">
            <v>0.52845713784986403</v>
          </cell>
          <cell r="AC26">
            <v>0.1280470237255906</v>
          </cell>
          <cell r="AD26">
            <v>0.60276566750835092</v>
          </cell>
          <cell r="AE26">
            <v>0.11901913071315835</v>
          </cell>
          <cell r="AF26">
            <v>5.5508324473719672E-2</v>
          </cell>
          <cell r="AG26">
            <v>6.351080623943868E-2</v>
          </cell>
          <cell r="AH26">
            <v>0.55838084525388687</v>
          </cell>
          <cell r="AI26">
            <v>7.2248044068854961E-2</v>
          </cell>
          <cell r="AJ26">
            <v>0.15921783518964877</v>
          </cell>
          <cell r="AK26">
            <v>9.9394813037781568E-2</v>
          </cell>
          <cell r="AL26">
            <v>1008701491</v>
          </cell>
          <cell r="AM26">
            <v>1005012110</v>
          </cell>
          <cell r="AN26">
            <v>1097581267</v>
          </cell>
          <cell r="AO26">
            <v>948646950</v>
          </cell>
          <cell r="AP26">
            <v>901746318</v>
          </cell>
          <cell r="AQ26">
            <v>888815068</v>
          </cell>
          <cell r="AR26">
            <v>880502013</v>
          </cell>
          <cell r="AS26">
            <v>864854620</v>
          </cell>
          <cell r="AT26">
            <v>832248429</v>
          </cell>
          <cell r="AU26">
            <v>790535470</v>
          </cell>
          <cell r="AV26">
            <v>780945594</v>
          </cell>
          <cell r="AW26">
            <v>760721235</v>
          </cell>
          <cell r="AX26">
            <v>748106658</v>
          </cell>
          <cell r="AY26">
            <v>714286900</v>
          </cell>
          <cell r="AZ26">
            <v>687088335</v>
          </cell>
          <cell r="BA26">
            <v>674615527</v>
          </cell>
          <cell r="BB26">
            <v>661110369</v>
          </cell>
          <cell r="BC26">
            <v>652414031</v>
          </cell>
          <cell r="BD26">
            <v>624486334</v>
          </cell>
          <cell r="BE26">
            <v>622577787</v>
          </cell>
          <cell r="BF26">
            <v>633258697</v>
          </cell>
          <cell r="BG26">
            <v>544832372</v>
          </cell>
          <cell r="BH26">
            <v>494165500</v>
          </cell>
          <cell r="BI26">
            <v>518180005</v>
          </cell>
          <cell r="BJ26">
            <v>499561935</v>
          </cell>
          <cell r="BK26">
            <v>492125932</v>
          </cell>
          <cell r="BL26">
            <v>486297246</v>
          </cell>
          <cell r="BM26">
            <v>483928383</v>
          </cell>
          <cell r="BN26">
            <v>503003277</v>
          </cell>
          <cell r="BO26">
            <v>486627234</v>
          </cell>
          <cell r="BP26">
            <v>469743020</v>
          </cell>
          <cell r="BQ26">
            <v>469974344</v>
          </cell>
          <cell r="BR26">
            <v>458953525</v>
          </cell>
          <cell r="BS26">
            <v>477087666</v>
          </cell>
          <cell r="BT26">
            <v>428461897</v>
          </cell>
          <cell r="BU26">
            <v>415308103</v>
          </cell>
          <cell r="BV26">
            <v>403440843</v>
          </cell>
          <cell r="BW26">
            <v>383487523</v>
          </cell>
          <cell r="BX26">
            <v>362776633</v>
          </cell>
          <cell r="BY26">
            <v>339440535</v>
          </cell>
          <cell r="BZ26">
            <v>161258608</v>
          </cell>
          <cell r="CA26">
            <v>154661136</v>
          </cell>
          <cell r="CB26">
            <v>154796924</v>
          </cell>
          <cell r="CC26">
            <v>148123223</v>
          </cell>
          <cell r="CD26">
            <v>142475391</v>
          </cell>
          <cell r="CE26">
            <v>143350823</v>
          </cell>
          <cell r="CF26">
            <v>142941333</v>
          </cell>
          <cell r="CG26">
            <v>140312039</v>
          </cell>
          <cell r="CH26">
            <v>136184195</v>
          </cell>
          <cell r="CI26">
            <v>131579623</v>
          </cell>
          <cell r="CJ26">
            <v>128264001</v>
          </cell>
          <cell r="CK26">
            <v>125533877</v>
          </cell>
          <cell r="CL26">
            <v>122709869</v>
          </cell>
          <cell r="CM26">
            <v>119320605</v>
          </cell>
          <cell r="CN26">
            <v>115949085</v>
          </cell>
          <cell r="CO26">
            <v>113966859</v>
          </cell>
          <cell r="CP26">
            <v>107394769</v>
          </cell>
          <cell r="CQ26">
            <v>104271609</v>
          </cell>
          <cell r="CR26">
            <v>102818018</v>
          </cell>
          <cell r="CS26">
            <v>101354430</v>
          </cell>
          <cell r="CT26">
            <v>98345002</v>
          </cell>
          <cell r="CU26">
            <v>85522763</v>
          </cell>
          <cell r="CV26">
            <v>82975676</v>
          </cell>
          <cell r="CW26">
            <v>84302973</v>
          </cell>
          <cell r="CX26">
            <v>82601437</v>
          </cell>
          <cell r="CY26">
            <v>79843869</v>
          </cell>
          <cell r="CZ26">
            <v>79783278</v>
          </cell>
          <cell r="DA26">
            <v>77837881</v>
          </cell>
          <cell r="DB26">
            <v>78513028</v>
          </cell>
          <cell r="DC26">
            <v>75157529</v>
          </cell>
          <cell r="DD26">
            <v>72443794</v>
          </cell>
          <cell r="DE26">
            <v>69428635</v>
          </cell>
          <cell r="DF26">
            <v>70941889</v>
          </cell>
          <cell r="DG26">
            <v>69844140</v>
          </cell>
          <cell r="DH26">
            <v>67860363</v>
          </cell>
          <cell r="DI26">
            <v>64770476</v>
          </cell>
          <cell r="DJ26">
            <v>64770476</v>
          </cell>
          <cell r="DK26">
            <v>59579188</v>
          </cell>
          <cell r="DL26">
            <v>54923711</v>
          </cell>
          <cell r="DM26">
            <v>52252303</v>
          </cell>
          <cell r="DN26">
            <v>0</v>
          </cell>
          <cell r="DO26">
            <v>15191736</v>
          </cell>
          <cell r="DP26">
            <v>39494368</v>
          </cell>
          <cell r="DQ26">
            <v>0</v>
          </cell>
          <cell r="DR26">
            <v>54686104</v>
          </cell>
          <cell r="DS26">
            <v>28899262</v>
          </cell>
          <cell r="DT26">
            <v>34288413</v>
          </cell>
          <cell r="DU26">
            <v>22596733</v>
          </cell>
          <cell r="DV26">
            <v>56885146</v>
          </cell>
          <cell r="DW26">
            <v>15158854</v>
          </cell>
          <cell r="DX26">
            <v>409963584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/>
          </cell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  <cell r="DW27"/>
          <cell r="DX27"/>
        </row>
        <row r="28">
          <cell r="B28" t="str">
            <v>TIER 3 - Small banks WMSI  &lt; 1%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 t="str">
            <v/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</row>
        <row r="29">
          <cell r="B29" t="str">
            <v>EcoBank</v>
          </cell>
          <cell r="C29">
            <v>108.310345</v>
          </cell>
          <cell r="D29">
            <v>26.003564000000001</v>
          </cell>
          <cell r="E29">
            <v>88.074668000000003</v>
          </cell>
          <cell r="F29">
            <v>7.5932370000000002</v>
          </cell>
          <cell r="G29">
            <v>7.823842</v>
          </cell>
          <cell r="H29">
            <v>-0.87924500000000005</v>
          </cell>
          <cell r="I29">
            <v>52.294004999999999</v>
          </cell>
          <cell r="J29">
            <v>0.38101600000000002</v>
          </cell>
          <cell r="K29">
            <v>0.10278900000000001</v>
          </cell>
          <cell r="L29"/>
          <cell r="M29">
            <v>1.0047794807603948E-2</v>
          </cell>
          <cell r="N29">
            <v>9.3697450670795386E-3</v>
          </cell>
          <cell r="O29">
            <v>9.3867936648529479E-3</v>
          </cell>
          <cell r="P29">
            <v>1.1546826317945649E-2</v>
          </cell>
          <cell r="Q29">
            <v>1.0650093067250968E-2</v>
          </cell>
          <cell r="R29">
            <v>1.4651312584038926E-2</v>
          </cell>
          <cell r="S29">
            <v>7.0194309241785185E-3</v>
          </cell>
          <cell r="T29">
            <v>1.64186577356214E-2</v>
          </cell>
          <cell r="U29">
            <v>-9.265858968484802E-4</v>
          </cell>
          <cell r="V29">
            <v>5.7869610588848924E-4</v>
          </cell>
          <cell r="W29">
            <v>-2.6194464315192869</v>
          </cell>
          <cell r="X29">
            <v>3.4077607937933901E-3</v>
          </cell>
          <cell r="Y29">
            <v>0.14961259899676838</v>
          </cell>
          <cell r="Z29">
            <v>0.14520282009381383</v>
          </cell>
          <cell r="AA29">
            <v>0.28932640308701235</v>
          </cell>
          <cell r="AB29">
            <v>0.86423726453430383</v>
          </cell>
          <cell r="AC29">
            <v>0.14303952035789452</v>
          </cell>
          <cell r="AD29">
            <v>0.20319221693187989</v>
          </cell>
          <cell r="AE29">
            <v>9.3189838408663031E-2</v>
          </cell>
          <cell r="AF29">
            <v>1.777991200082981E-2</v>
          </cell>
          <cell r="AG29">
            <v>7.5409926407833228E-2</v>
          </cell>
          <cell r="AH29">
            <v>0.2952445304704413</v>
          </cell>
          <cell r="AI29">
            <v>1.1718700489431823E-2</v>
          </cell>
          <cell r="AJ29">
            <v>1.3535197757317359E-2</v>
          </cell>
          <cell r="AK29">
            <v>1.1997136424851122E-2</v>
          </cell>
          <cell r="AL29">
            <v>108310345</v>
          </cell>
          <cell r="AM29">
            <v>95339982</v>
          </cell>
          <cell r="AN29">
            <v>94584579</v>
          </cell>
          <cell r="AO29">
            <v>101225489</v>
          </cell>
          <cell r="AP29">
            <v>87984450</v>
          </cell>
          <cell r="AQ29">
            <v>114043611</v>
          </cell>
          <cell r="AR29">
            <v>113077437</v>
          </cell>
          <cell r="AS29">
            <v>103388399</v>
          </cell>
          <cell r="AT29">
            <v>97864874</v>
          </cell>
          <cell r="AU29">
            <v>102889555</v>
          </cell>
          <cell r="AV29">
            <v>104143882</v>
          </cell>
          <cell r="AW29">
            <v>94428325</v>
          </cell>
          <cell r="AX29">
            <v>87169871</v>
          </cell>
          <cell r="AY29">
            <v>90133682</v>
          </cell>
          <cell r="AZ29">
            <v>70619437</v>
          </cell>
          <cell r="BA29">
            <v>75377851</v>
          </cell>
          <cell r="BB29">
            <v>72920768</v>
          </cell>
          <cell r="BC29">
            <v>59578476</v>
          </cell>
          <cell r="BD29">
            <v>53501730</v>
          </cell>
          <cell r="BE29">
            <v>54463878</v>
          </cell>
          <cell r="BF29">
            <v>54003632</v>
          </cell>
          <cell r="BG29">
            <v>43138954</v>
          </cell>
          <cell r="BH29">
            <v>48619617</v>
          </cell>
          <cell r="BI29">
            <v>53545760</v>
          </cell>
          <cell r="BJ29">
            <v>44295854</v>
          </cell>
          <cell r="BK29">
            <v>54154977</v>
          </cell>
          <cell r="BL29">
            <v>47908081</v>
          </cell>
          <cell r="BM29">
            <v>47123839</v>
          </cell>
          <cell r="BN29">
            <v>49308904</v>
          </cell>
          <cell r="BO29">
            <v>46581940</v>
          </cell>
          <cell r="BP29">
            <v>49286922</v>
          </cell>
          <cell r="BQ29">
            <v>52426513</v>
          </cell>
          <cell r="BR29">
            <v>55142958</v>
          </cell>
          <cell r="BS29">
            <v>48824375</v>
          </cell>
          <cell r="BT29">
            <v>44920413</v>
          </cell>
          <cell r="BU29">
            <v>54934548</v>
          </cell>
          <cell r="BV29">
            <v>42241117</v>
          </cell>
          <cell r="BW29">
            <v>36647025</v>
          </cell>
          <cell r="BX29">
            <v>36143426</v>
          </cell>
          <cell r="BY29">
            <v>36907136</v>
          </cell>
          <cell r="BZ29">
            <v>-879245</v>
          </cell>
          <cell r="CA29">
            <v>-350192</v>
          </cell>
          <cell r="CB29">
            <v>-647422</v>
          </cell>
          <cell r="CC29">
            <v>606650</v>
          </cell>
          <cell r="CD29">
            <v>894186</v>
          </cell>
          <cell r="CE29">
            <v>2442546</v>
          </cell>
          <cell r="CF29">
            <v>4272281</v>
          </cell>
          <cell r="CG29">
            <v>6425934</v>
          </cell>
          <cell r="CH29">
            <v>6837792</v>
          </cell>
          <cell r="CI29">
            <v>6969627</v>
          </cell>
          <cell r="CJ29">
            <v>6830652</v>
          </cell>
          <cell r="CK29">
            <v>7070007</v>
          </cell>
          <cell r="CL29">
            <v>6719127</v>
          </cell>
          <cell r="CM29">
            <v>7084318</v>
          </cell>
          <cell r="CN29">
            <v>6685067</v>
          </cell>
          <cell r="CO29">
            <v>6567798</v>
          </cell>
          <cell r="CP29">
            <v>6590221</v>
          </cell>
          <cell r="CQ29">
            <v>6751746</v>
          </cell>
          <cell r="CR29">
            <v>6540128</v>
          </cell>
          <cell r="CS29">
            <v>6408303</v>
          </cell>
          <cell r="CT29">
            <v>6485189</v>
          </cell>
          <cell r="CU29">
            <v>6477054</v>
          </cell>
          <cell r="CV29">
            <v>6366947</v>
          </cell>
          <cell r="CW29">
            <v>6438538</v>
          </cell>
          <cell r="CX29">
            <v>7617842</v>
          </cell>
          <cell r="CY29">
            <v>7534386</v>
          </cell>
          <cell r="CZ29">
            <v>7305154</v>
          </cell>
          <cell r="DA29">
            <v>7307241</v>
          </cell>
          <cell r="DB29">
            <v>7946220</v>
          </cell>
          <cell r="DC29">
            <v>7959585</v>
          </cell>
          <cell r="DD29">
            <v>7699140</v>
          </cell>
          <cell r="DE29">
            <v>7560671</v>
          </cell>
          <cell r="DF29">
            <v>7294222</v>
          </cell>
          <cell r="DG29">
            <v>7595021</v>
          </cell>
          <cell r="DH29">
            <v>7740628</v>
          </cell>
          <cell r="DI29">
            <v>7827942</v>
          </cell>
          <cell r="DJ29">
            <v>7827942</v>
          </cell>
          <cell r="DK29">
            <v>3657839</v>
          </cell>
          <cell r="DL29">
            <v>3764734</v>
          </cell>
          <cell r="DM29">
            <v>3390412</v>
          </cell>
          <cell r="DN29"/>
          <cell r="DO29">
            <v>864358</v>
          </cell>
          <cell r="DP29">
            <v>2123126</v>
          </cell>
          <cell r="DQ29"/>
          <cell r="DR29">
            <v>2987484</v>
          </cell>
          <cell r="DS29">
            <v>2581895</v>
          </cell>
          <cell r="DT29">
            <v>778405</v>
          </cell>
          <cell r="DU29">
            <v>3052475</v>
          </cell>
          <cell r="DV29">
            <v>3830880</v>
          </cell>
          <cell r="DW29">
            <v>267768</v>
          </cell>
          <cell r="DX29">
            <v>26003564</v>
          </cell>
        </row>
        <row r="30">
          <cell r="B30" t="str">
            <v>Housing Finance Company of Kenya</v>
          </cell>
          <cell r="C30">
            <v>58.301451999999998</v>
          </cell>
          <cell r="D30">
            <v>38.587012999999999</v>
          </cell>
          <cell r="E30">
            <v>43.846879999999999</v>
          </cell>
          <cell r="F30">
            <v>2.2526069999999998</v>
          </cell>
          <cell r="G30">
            <v>3.7624119999999999</v>
          </cell>
          <cell r="H30">
            <v>8.1619709999999994</v>
          </cell>
          <cell r="I30">
            <v>38.991031</v>
          </cell>
          <cell r="J30">
            <v>0.11949700000000001</v>
          </cell>
          <cell r="K30">
            <v>0.110305</v>
          </cell>
          <cell r="L30"/>
          <cell r="M30">
            <v>8.2205961074738182E-3</v>
          </cell>
          <cell r="N30">
            <v>8.4327178871353124E-3</v>
          </cell>
          <cell r="O30">
            <v>8.7087883190664038E-3</v>
          </cell>
          <cell r="P30">
            <v>8.7652068095611223E-3</v>
          </cell>
          <cell r="Q30">
            <v>8.6325720315781913E-3</v>
          </cell>
          <cell r="R30">
            <v>7.8865301126622885E-3</v>
          </cell>
          <cell r="S30">
            <v>1.0416221111993668E-2</v>
          </cell>
          <cell r="T30">
            <v>8.1738249129121136E-3</v>
          </cell>
          <cell r="U30">
            <v>8.6014332968470525E-3</v>
          </cell>
          <cell r="V30">
            <v>6.2101074978869139E-4</v>
          </cell>
          <cell r="W30">
            <v>1.6030996271792844E-2</v>
          </cell>
          <cell r="X30">
            <v>2.3346001576707025E-3</v>
          </cell>
          <cell r="Y30">
            <v>9.6494293777458717E-2</v>
          </cell>
          <cell r="Z30">
            <v>5.7772440026015212E-2</v>
          </cell>
          <cell r="AA30">
            <v>0.19079267446545634</v>
          </cell>
          <cell r="AB30">
            <v>0.85481302465864273</v>
          </cell>
          <cell r="AC30">
            <v>0.17118841422013015</v>
          </cell>
          <cell r="AD30">
            <v>0.62888424547280442</v>
          </cell>
          <cell r="AE30">
            <v>0.10519661720307939</v>
          </cell>
          <cell r="AF30">
            <v>4.5394739870572298E-2</v>
          </cell>
          <cell r="AG30">
            <v>5.9801877332507095E-2</v>
          </cell>
          <cell r="AH30">
            <v>0.88004010775681185</v>
          </cell>
          <cell r="AI30">
            <v>2.1336859531620733E-3</v>
          </cell>
          <cell r="AJ30">
            <v>5.8796544989541304E-3</v>
          </cell>
          <cell r="AK30">
            <v>3.012333841662876E-3</v>
          </cell>
          <cell r="AL30">
            <v>58301452</v>
          </cell>
          <cell r="AM30">
            <v>58508883</v>
          </cell>
          <cell r="AN30">
            <v>56964794</v>
          </cell>
          <cell r="AO30">
            <v>55168371</v>
          </cell>
          <cell r="AP30">
            <v>54494874</v>
          </cell>
          <cell r="AQ30">
            <v>55116279</v>
          </cell>
          <cell r="AR30">
            <v>53015176</v>
          </cell>
          <cell r="AS30">
            <v>52098236</v>
          </cell>
          <cell r="AT30">
            <v>51413811</v>
          </cell>
          <cell r="AU30">
            <v>52033451</v>
          </cell>
          <cell r="AV30">
            <v>53015176</v>
          </cell>
          <cell r="AW30">
            <v>54478060</v>
          </cell>
          <cell r="AX30">
            <v>53555134</v>
          </cell>
          <cell r="AY30">
            <v>54886729</v>
          </cell>
          <cell r="AZ30">
            <v>54969337</v>
          </cell>
          <cell r="BA30">
            <v>54531890</v>
          </cell>
          <cell r="BB30">
            <v>54356615</v>
          </cell>
          <cell r="BC30">
            <v>54022492</v>
          </cell>
          <cell r="BD30">
            <v>55205731</v>
          </cell>
          <cell r="BE30">
            <v>57083283</v>
          </cell>
          <cell r="BF30">
            <v>58349730</v>
          </cell>
          <cell r="BG30">
            <v>60262912</v>
          </cell>
          <cell r="BH30">
            <v>61411498</v>
          </cell>
          <cell r="BI30">
            <v>62126556</v>
          </cell>
          <cell r="BJ30">
            <v>66807678</v>
          </cell>
          <cell r="BK30">
            <v>67587483</v>
          </cell>
          <cell r="BL30">
            <v>67986372</v>
          </cell>
          <cell r="BM30">
            <v>68084930</v>
          </cell>
          <cell r="BN30">
            <v>69695177</v>
          </cell>
          <cell r="BO30">
            <v>67895556</v>
          </cell>
          <cell r="BP30">
            <v>69122232</v>
          </cell>
          <cell r="BQ30">
            <v>68808654</v>
          </cell>
          <cell r="BR30">
            <v>64907602</v>
          </cell>
          <cell r="BS30">
            <v>66538187</v>
          </cell>
          <cell r="BT30">
            <v>62781072</v>
          </cell>
          <cell r="BU30">
            <v>60490833</v>
          </cell>
          <cell r="BV30">
            <v>56632118</v>
          </cell>
          <cell r="BW30">
            <v>49099911</v>
          </cell>
          <cell r="BX30">
            <v>50361123</v>
          </cell>
          <cell r="BY30">
            <v>46755111</v>
          </cell>
          <cell r="BZ30">
            <v>8161971</v>
          </cell>
          <cell r="CA30">
            <v>8358023</v>
          </cell>
          <cell r="CB30">
            <v>8391619</v>
          </cell>
          <cell r="CC30">
            <v>8362683</v>
          </cell>
          <cell r="CD30">
            <v>7840806</v>
          </cell>
          <cell r="CE30">
            <v>7848103</v>
          </cell>
          <cell r="CF30">
            <v>8087909</v>
          </cell>
          <cell r="CG30">
            <v>7865592</v>
          </cell>
          <cell r="CH30">
            <v>7906246</v>
          </cell>
          <cell r="CI30">
            <v>7973751</v>
          </cell>
          <cell r="CJ30">
            <v>8087909</v>
          </cell>
          <cell r="CK30">
            <v>8247107</v>
          </cell>
          <cell r="CL30">
            <v>8641879</v>
          </cell>
          <cell r="CM30">
            <v>8901367</v>
          </cell>
          <cell r="CN30">
            <v>9137633</v>
          </cell>
          <cell r="CO30">
            <v>9152404</v>
          </cell>
          <cell r="CP30">
            <v>9248186</v>
          </cell>
          <cell r="CQ30">
            <v>9187855</v>
          </cell>
          <cell r="CR30">
            <v>9165467</v>
          </cell>
          <cell r="CS30">
            <v>9164960</v>
          </cell>
          <cell r="CT30">
            <v>9559815</v>
          </cell>
          <cell r="CU30">
            <v>9698019</v>
          </cell>
          <cell r="CV30">
            <v>9793315</v>
          </cell>
          <cell r="CW30">
            <v>9963461</v>
          </cell>
          <cell r="CX30">
            <v>9780759</v>
          </cell>
          <cell r="CY30">
            <v>9774298</v>
          </cell>
          <cell r="CZ30">
            <v>9871533</v>
          </cell>
          <cell r="DA30">
            <v>9774970</v>
          </cell>
          <cell r="DB30">
            <v>9634289</v>
          </cell>
          <cell r="DC30">
            <v>9386355</v>
          </cell>
          <cell r="DD30">
            <v>9444788</v>
          </cell>
          <cell r="DE30">
            <v>9089954</v>
          </cell>
          <cell r="DF30">
            <v>8746393</v>
          </cell>
          <cell r="DG30">
            <v>9662314</v>
          </cell>
          <cell r="DH30">
            <v>9820564</v>
          </cell>
          <cell r="DI30">
            <v>6276033</v>
          </cell>
          <cell r="DJ30">
            <v>6276033</v>
          </cell>
          <cell r="DK30">
            <v>5886067</v>
          </cell>
          <cell r="DL30">
            <v>5912076</v>
          </cell>
          <cell r="DM30">
            <v>5681853</v>
          </cell>
          <cell r="DN30"/>
          <cell r="DO30">
            <v>456473</v>
          </cell>
          <cell r="DP30">
            <v>1936035</v>
          </cell>
          <cell r="DQ30"/>
          <cell r="DR30">
            <v>2392508</v>
          </cell>
          <cell r="DS30">
            <v>2045147</v>
          </cell>
          <cell r="DT30">
            <v>4655376</v>
          </cell>
          <cell r="DU30">
            <v>2747220</v>
          </cell>
          <cell r="DV30">
            <v>7402596</v>
          </cell>
          <cell r="DW30">
            <v>99340</v>
          </cell>
          <cell r="DX30">
            <v>38587013</v>
          </cell>
        </row>
        <row r="31">
          <cell r="B31" t="str">
            <v>Victoria Commercial Bank</v>
          </cell>
          <cell r="C31">
            <v>57.641111000000002</v>
          </cell>
          <cell r="D31">
            <v>39.587054000000002</v>
          </cell>
          <cell r="E31">
            <v>36.828274999999998</v>
          </cell>
          <cell r="F31">
            <v>7.1739050000000004</v>
          </cell>
          <cell r="G31">
            <v>8.9235969999999991</v>
          </cell>
          <cell r="H31">
            <v>7.6805789999999998</v>
          </cell>
          <cell r="I31">
            <v>54.834766999999999</v>
          </cell>
          <cell r="J31">
            <v>0.14122199999999999</v>
          </cell>
          <cell r="K31">
            <v>0.707094</v>
          </cell>
          <cell r="L31"/>
          <cell r="M31">
            <v>7.5855869508095093E-3</v>
          </cell>
          <cell r="N31">
            <v>7.9462504321950629E-3</v>
          </cell>
          <cell r="O31">
            <v>8.2929713709996421E-3</v>
          </cell>
          <cell r="P31">
            <v>8.1571377133991645E-3</v>
          </cell>
          <cell r="Q31">
            <v>7.9489818474346389E-3</v>
          </cell>
          <cell r="R31">
            <v>7.7972047356352214E-3</v>
          </cell>
          <cell r="S31">
            <v>1.0686173289350833E-2</v>
          </cell>
          <cell r="T31">
            <v>6.8654342497021072E-3</v>
          </cell>
          <cell r="U31">
            <v>8.0941218670912002E-3</v>
          </cell>
          <cell r="V31">
            <v>3.9808981923855217E-3</v>
          </cell>
          <cell r="W31">
            <v>0.10680218644405751</v>
          </cell>
          <cell r="X31">
            <v>1.4599557481992046E-2</v>
          </cell>
          <cell r="Y31">
            <v>0.16273611593899906</v>
          </cell>
          <cell r="Z31">
            <v>0.13082767361808978</v>
          </cell>
          <cell r="AA31">
            <v>0.20952507097897383</v>
          </cell>
          <cell r="AB31">
            <v>0.49515761167604716</v>
          </cell>
          <cell r="AC31">
            <v>9.8409377185922603E-2</v>
          </cell>
          <cell r="AD31">
            <v>0.70393850679145986</v>
          </cell>
          <cell r="AE31">
            <v>0.13348053313133737</v>
          </cell>
          <cell r="AF31">
            <v>7.9107113889265848E-2</v>
          </cell>
          <cell r="AG31">
            <v>5.4373419242071522E-2</v>
          </cell>
          <cell r="AH31">
            <v>1.0749092646886123</v>
          </cell>
          <cell r="AI31">
            <v>6.7868701872161319E-3</v>
          </cell>
          <cell r="AJ31">
            <v>1.1732365494238578E-3</v>
          </cell>
          <cell r="AK31">
            <v>5.594279369791906E-3</v>
          </cell>
          <cell r="AL31">
            <v>57641111</v>
          </cell>
          <cell r="AM31">
            <v>55187171</v>
          </cell>
          <cell r="AN31">
            <v>55368819</v>
          </cell>
          <cell r="AO31">
            <v>52082032</v>
          </cell>
          <cell r="AP31">
            <v>49735410</v>
          </cell>
          <cell r="AQ31">
            <v>46878195</v>
          </cell>
          <cell r="AR31">
            <v>45516369</v>
          </cell>
          <cell r="AS31">
            <v>43470927</v>
          </cell>
          <cell r="AT31">
            <v>41448905</v>
          </cell>
          <cell r="AU31">
            <v>39774659</v>
          </cell>
          <cell r="AV31">
            <v>39272494</v>
          </cell>
          <cell r="AW31">
            <v>37890143</v>
          </cell>
          <cell r="AX31">
            <v>37224447</v>
          </cell>
          <cell r="AY31">
            <v>35713809</v>
          </cell>
          <cell r="AZ31">
            <v>36034584</v>
          </cell>
          <cell r="BA31">
            <v>36072410</v>
          </cell>
          <cell r="BB31">
            <v>34922820</v>
          </cell>
          <cell r="BC31">
            <v>34230016</v>
          </cell>
          <cell r="BD31">
            <v>33289034</v>
          </cell>
          <cell r="BE31">
            <v>32336933</v>
          </cell>
          <cell r="BF31">
            <v>31020952</v>
          </cell>
          <cell r="BG31">
            <v>31644922</v>
          </cell>
          <cell r="BH31">
            <v>27319018</v>
          </cell>
          <cell r="BI31">
            <v>25985160</v>
          </cell>
          <cell r="BJ31">
            <v>24299684</v>
          </cell>
          <cell r="BK31">
            <v>22927255</v>
          </cell>
          <cell r="BL31">
            <v>22872534</v>
          </cell>
          <cell r="BM31">
            <v>22403481</v>
          </cell>
          <cell r="BN31">
            <v>21792966</v>
          </cell>
          <cell r="BO31">
            <v>21246376</v>
          </cell>
          <cell r="BP31">
            <v>21158718</v>
          </cell>
          <cell r="BQ31">
            <v>20020072</v>
          </cell>
          <cell r="BR31">
            <v>20651449</v>
          </cell>
          <cell r="BS31">
            <v>19226689</v>
          </cell>
          <cell r="BT31">
            <v>18420007</v>
          </cell>
          <cell r="BU31">
            <v>17244092</v>
          </cell>
          <cell r="BV31">
            <v>16469538</v>
          </cell>
          <cell r="BW31">
            <v>15834869</v>
          </cell>
          <cell r="BX31">
            <v>14801213</v>
          </cell>
          <cell r="BY31">
            <v>13644242</v>
          </cell>
          <cell r="BZ31">
            <v>7680579</v>
          </cell>
          <cell r="CA31">
            <v>7601431</v>
          </cell>
          <cell r="CB31">
            <v>7565182</v>
          </cell>
          <cell r="CC31">
            <v>7318265</v>
          </cell>
          <cell r="CD31">
            <v>7205477</v>
          </cell>
          <cell r="CE31">
            <v>7141505</v>
          </cell>
          <cell r="CF31">
            <v>7153058</v>
          </cell>
          <cell r="CG31">
            <v>6987758</v>
          </cell>
          <cell r="CH31">
            <v>7031305</v>
          </cell>
          <cell r="CI31">
            <v>6821230</v>
          </cell>
          <cell r="CJ31">
            <v>6870891</v>
          </cell>
          <cell r="CK31">
            <v>6744596</v>
          </cell>
          <cell r="CL31">
            <v>6790868</v>
          </cell>
          <cell r="CM31">
            <v>6549592</v>
          </cell>
          <cell r="CN31">
            <v>6448768</v>
          </cell>
          <cell r="CO31">
            <v>6356485</v>
          </cell>
          <cell r="CP31">
            <v>6349030</v>
          </cell>
          <cell r="CQ31">
            <v>6267554</v>
          </cell>
          <cell r="CR31">
            <v>6103035</v>
          </cell>
          <cell r="CS31">
            <v>5962898</v>
          </cell>
          <cell r="CT31">
            <v>5921756</v>
          </cell>
          <cell r="CU31">
            <v>5907742</v>
          </cell>
          <cell r="CV31">
            <v>5777623</v>
          </cell>
          <cell r="CW31">
            <v>5611893</v>
          </cell>
          <cell r="CX31">
            <v>5635865</v>
          </cell>
          <cell r="CY31">
            <v>5435443</v>
          </cell>
          <cell r="CZ31">
            <v>5287038</v>
          </cell>
          <cell r="DA31">
            <v>5060037</v>
          </cell>
          <cell r="DB31">
            <v>3877320</v>
          </cell>
          <cell r="DC31">
            <v>3810416</v>
          </cell>
          <cell r="DD31">
            <v>3651938</v>
          </cell>
          <cell r="DE31">
            <v>3511509</v>
          </cell>
          <cell r="DF31">
            <v>3435516</v>
          </cell>
          <cell r="DG31">
            <v>3109258</v>
          </cell>
          <cell r="DH31">
            <v>2963622</v>
          </cell>
          <cell r="DI31">
            <v>2875548</v>
          </cell>
          <cell r="DJ31">
            <v>2875548</v>
          </cell>
          <cell r="DK31">
            <v>2852514</v>
          </cell>
          <cell r="DL31">
            <v>2586428</v>
          </cell>
          <cell r="DM31">
            <v>2528144</v>
          </cell>
          <cell r="DN31"/>
          <cell r="DO31">
            <v>439764</v>
          </cell>
          <cell r="DP31">
            <v>1659097</v>
          </cell>
          <cell r="DQ31"/>
          <cell r="DR31">
            <v>2098861</v>
          </cell>
          <cell r="DS31">
            <v>1039267</v>
          </cell>
          <cell r="DT31">
            <v>2946474</v>
          </cell>
          <cell r="DU31">
            <v>1239224</v>
          </cell>
          <cell r="DV31">
            <v>4185698</v>
          </cell>
          <cell r="DW31">
            <v>600716</v>
          </cell>
          <cell r="DX31">
            <v>39587054</v>
          </cell>
        </row>
        <row r="32">
          <cell r="B32" t="str">
            <v>GT Bank</v>
          </cell>
          <cell r="C32">
            <v>29.101036000000001</v>
          </cell>
          <cell r="D32">
            <v>8.3526830000000007</v>
          </cell>
          <cell r="E32">
            <v>18.206731999999999</v>
          </cell>
          <cell r="F32">
            <v>5.6270199999999999</v>
          </cell>
          <cell r="G32">
            <v>5.802238</v>
          </cell>
          <cell r="H32">
            <v>10.521656999999999</v>
          </cell>
          <cell r="I32">
            <v>14.017493</v>
          </cell>
          <cell r="J32">
            <v>0.25156499999999998</v>
          </cell>
          <cell r="K32">
            <v>1.1646270000000001</v>
          </cell>
          <cell r="L32"/>
          <cell r="M32">
            <v>6.1395892041253303E-3</v>
          </cell>
          <cell r="N32">
            <v>6.3331343707586987E-3</v>
          </cell>
          <cell r="O32">
            <v>7.015491965720334E-3</v>
          </cell>
          <cell r="P32">
            <v>7.0148980072336602E-3</v>
          </cell>
          <cell r="Q32">
            <v>7.2055136920788649E-3</v>
          </cell>
          <cell r="R32">
            <v>3.9365434110229256E-3</v>
          </cell>
          <cell r="S32">
            <v>2.2547325185909208E-3</v>
          </cell>
          <cell r="T32">
            <v>3.3940531140257682E-3</v>
          </cell>
          <cell r="U32">
            <v>1.1088171087327297E-2</v>
          </cell>
          <cell r="V32">
            <v>6.5567824350134113E-3</v>
          </cell>
          <cell r="W32">
            <v>0.10514554262911642</v>
          </cell>
          <cell r="X32">
            <v>3.5021980401965462E-2</v>
          </cell>
          <cell r="Y32">
            <v>0.41392836793283933</v>
          </cell>
          <cell r="Z32">
            <v>0.40142841519521355</v>
          </cell>
          <cell r="AA32">
            <v>0.35363054098655294</v>
          </cell>
          <cell r="AB32">
            <v>0.42402843814845675</v>
          </cell>
          <cell r="AC32">
            <v>0.22620681525301803</v>
          </cell>
          <cell r="AD32">
            <v>0.51334330996045685</v>
          </cell>
          <cell r="AE32">
            <v>0.11595019419742676</v>
          </cell>
          <cell r="AF32">
            <v>4.2705208460101007E-2</v>
          </cell>
          <cell r="AG32">
            <v>7.3244985737325755E-2</v>
          </cell>
          <cell r="AH32">
            <v>0.45876893228285015</v>
          </cell>
          <cell r="AI32">
            <v>1.768271625241202E-3</v>
          </cell>
          <cell r="AJ32">
            <v>0</v>
          </cell>
          <cell r="AK32">
            <v>1.7696191707409854E-3</v>
          </cell>
          <cell r="AL32">
            <v>29101036</v>
          </cell>
          <cell r="AM32">
            <v>30291437</v>
          </cell>
          <cell r="AN32">
            <v>34356152</v>
          </cell>
          <cell r="AO32">
            <v>32973352</v>
          </cell>
          <cell r="AP32">
            <v>34965752</v>
          </cell>
          <cell r="AQ32">
            <v>35787362</v>
          </cell>
          <cell r="AR32">
            <v>35490863</v>
          </cell>
          <cell r="AS32">
            <v>34301054</v>
          </cell>
          <cell r="AT32">
            <v>34365182</v>
          </cell>
          <cell r="AU32">
            <v>32761507</v>
          </cell>
          <cell r="AV32">
            <v>31640059</v>
          </cell>
          <cell r="AW32">
            <v>31267343</v>
          </cell>
          <cell r="AX32">
            <v>29832275</v>
          </cell>
          <cell r="AY32">
            <v>28679600</v>
          </cell>
          <cell r="AZ32">
            <v>28607547</v>
          </cell>
          <cell r="BA32">
            <v>29082395</v>
          </cell>
          <cell r="BB32">
            <v>27975432</v>
          </cell>
          <cell r="BC32">
            <v>28031809</v>
          </cell>
          <cell r="BD32">
            <v>25762804</v>
          </cell>
          <cell r="BE32">
            <v>25323367</v>
          </cell>
          <cell r="BF32">
            <v>26744918</v>
          </cell>
          <cell r="BG32">
            <v>27018071</v>
          </cell>
          <cell r="BH32">
            <v>25341638</v>
          </cell>
          <cell r="BI32">
            <v>27627849</v>
          </cell>
          <cell r="BJ32">
            <v>27623812</v>
          </cell>
          <cell r="BK32">
            <v>28487642</v>
          </cell>
          <cell r="BL32">
            <v>27803556</v>
          </cell>
          <cell r="BM32">
            <v>29619072</v>
          </cell>
          <cell r="BN32">
            <v>30685547</v>
          </cell>
          <cell r="BO32">
            <v>28784276</v>
          </cell>
          <cell r="BP32">
            <v>29252326</v>
          </cell>
          <cell r="BQ32">
            <v>29374062</v>
          </cell>
          <cell r="BR32">
            <v>29161835</v>
          </cell>
          <cell r="BS32">
            <v>30169915</v>
          </cell>
          <cell r="BT32">
            <v>31366414</v>
          </cell>
          <cell r="BU32">
            <v>32991926</v>
          </cell>
          <cell r="BV32">
            <v>28103602</v>
          </cell>
          <cell r="BW32">
            <v>27757959</v>
          </cell>
          <cell r="BX32">
            <v>23977044</v>
          </cell>
          <cell r="BY32">
            <v>25638050</v>
          </cell>
          <cell r="BZ32">
            <v>10521657</v>
          </cell>
          <cell r="CA32">
            <v>10149913</v>
          </cell>
          <cell r="CB32">
            <v>10393723</v>
          </cell>
          <cell r="CC32">
            <v>10154141</v>
          </cell>
          <cell r="CD32">
            <v>10104430</v>
          </cell>
          <cell r="CE32">
            <v>9820271</v>
          </cell>
          <cell r="CF32">
            <v>9944893</v>
          </cell>
          <cell r="CG32">
            <v>9747114</v>
          </cell>
          <cell r="CH32">
            <v>9617553</v>
          </cell>
          <cell r="CI32">
            <v>9438572</v>
          </cell>
          <cell r="CJ32">
            <v>9285760</v>
          </cell>
          <cell r="CK32">
            <v>9189031</v>
          </cell>
          <cell r="CL32">
            <v>9103145</v>
          </cell>
          <cell r="CM32">
            <v>9024408</v>
          </cell>
          <cell r="CN32">
            <v>8894957</v>
          </cell>
          <cell r="CO32">
            <v>8807741</v>
          </cell>
          <cell r="CP32">
            <v>8751119</v>
          </cell>
          <cell r="CQ32">
            <v>8651342</v>
          </cell>
          <cell r="CR32">
            <v>8539089</v>
          </cell>
          <cell r="CS32">
            <v>8543008</v>
          </cell>
          <cell r="CT32">
            <v>8436996</v>
          </cell>
          <cell r="CU32">
            <v>8385219</v>
          </cell>
          <cell r="CV32">
            <v>8111539</v>
          </cell>
          <cell r="CW32">
            <v>8609134</v>
          </cell>
          <cell r="CX32">
            <v>8624231</v>
          </cell>
          <cell r="CY32">
            <v>8563002</v>
          </cell>
          <cell r="CZ32">
            <v>8425536</v>
          </cell>
          <cell r="DA32">
            <v>8366449</v>
          </cell>
          <cell r="DB32">
            <v>8340364</v>
          </cell>
          <cell r="DC32">
            <v>8208287</v>
          </cell>
          <cell r="DD32">
            <v>8043954</v>
          </cell>
          <cell r="DE32">
            <v>7905730</v>
          </cell>
          <cell r="DF32">
            <v>7776166</v>
          </cell>
          <cell r="DG32">
            <v>7670097</v>
          </cell>
          <cell r="DH32">
            <v>7268290</v>
          </cell>
          <cell r="DI32">
            <v>7165033</v>
          </cell>
          <cell r="DJ32">
            <v>6738561</v>
          </cell>
          <cell r="DK32">
            <v>6326694</v>
          </cell>
          <cell r="DL32">
            <v>6219009</v>
          </cell>
          <cell r="DM32">
            <v>6090652</v>
          </cell>
          <cell r="DN32"/>
          <cell r="DO32">
            <v>692584</v>
          </cell>
          <cell r="DP32">
            <v>1265912</v>
          </cell>
          <cell r="DQ32"/>
          <cell r="DR32">
            <v>1958496</v>
          </cell>
          <cell r="DS32">
            <v>830458</v>
          </cell>
          <cell r="DT32">
            <v>1097355</v>
          </cell>
          <cell r="DU32">
            <v>1040308</v>
          </cell>
          <cell r="DV32">
            <v>2137663</v>
          </cell>
          <cell r="DW32">
            <v>815238</v>
          </cell>
          <cell r="DX32">
            <v>8352683</v>
          </cell>
        </row>
        <row r="33">
          <cell r="B33" t="str">
            <v>Bank of Africa Kenya Ltd</v>
          </cell>
          <cell r="C33">
            <v>47.414876999999997</v>
          </cell>
          <cell r="D33">
            <v>17.339651</v>
          </cell>
          <cell r="E33">
            <v>32.858466</v>
          </cell>
          <cell r="F33">
            <v>2.7246760000000001</v>
          </cell>
          <cell r="G33">
            <v>4.1863939999999999</v>
          </cell>
          <cell r="H33">
            <v>5.9848610000000004</v>
          </cell>
          <cell r="I33">
            <v>24.475078</v>
          </cell>
          <cell r="J33">
            <v>0.52705000000000002</v>
          </cell>
          <cell r="K33">
            <v>0.319187</v>
          </cell>
          <cell r="L33"/>
          <cell r="M33">
            <v>6.2821267147762528E-3</v>
          </cell>
          <cell r="N33">
            <v>6.3165233902640009E-3</v>
          </cell>
          <cell r="O33">
            <v>6.8680461923703966E-3</v>
          </cell>
          <cell r="P33">
            <v>6.9887620821745284E-3</v>
          </cell>
          <cell r="Q33">
            <v>6.9200303987389635E-3</v>
          </cell>
          <cell r="R33">
            <v>6.4138858025127501E-3</v>
          </cell>
          <cell r="S33">
            <v>4.6806846339933622E-3</v>
          </cell>
          <cell r="T33">
            <v>6.1253924564501653E-3</v>
          </cell>
          <cell r="U33">
            <v>6.3071018853658447E-3</v>
          </cell>
          <cell r="V33">
            <v>1.7970042898581482E-3</v>
          </cell>
          <cell r="W33">
            <v>5.0560310814515938E-2</v>
          </cell>
          <cell r="X33">
            <v>6.1894302267220484E-3</v>
          </cell>
          <cell r="Y33">
            <v>0.17104721790876418</v>
          </cell>
          <cell r="Z33">
            <v>0.11132450732128413</v>
          </cell>
          <cell r="AA33">
            <v>0.36576310608373769</v>
          </cell>
          <cell r="AB33">
            <v>0.64081987177401745</v>
          </cell>
          <cell r="AC33">
            <v>0.1660015796804146</v>
          </cell>
          <cell r="AD33">
            <v>0.51873080723286336</v>
          </cell>
          <cell r="AE33">
            <v>0.10665225295478283</v>
          </cell>
          <cell r="AF33">
            <v>3.5606214426917235E-2</v>
          </cell>
          <cell r="AG33">
            <v>7.104603852786559E-2</v>
          </cell>
          <cell r="AH33">
            <v>0.52770725815380426</v>
          </cell>
          <cell r="AI33">
            <v>6.8527331188398292E-3</v>
          </cell>
          <cell r="AJ33">
            <v>4.9006685536548693E-4</v>
          </cell>
          <cell r="AK33">
            <v>5.9113249832119744E-3</v>
          </cell>
          <cell r="AL33">
            <v>47414877</v>
          </cell>
          <cell r="AM33">
            <v>47129303</v>
          </cell>
          <cell r="AN33">
            <v>49307821</v>
          </cell>
          <cell r="AO33">
            <v>48848588</v>
          </cell>
          <cell r="AP33">
            <v>47263441</v>
          </cell>
          <cell r="AQ33">
            <v>42673602</v>
          </cell>
          <cell r="AR33">
            <v>44697896</v>
          </cell>
          <cell r="AS33">
            <v>43349642</v>
          </cell>
          <cell r="AT33">
            <v>39208733</v>
          </cell>
          <cell r="AU33">
            <v>39721058</v>
          </cell>
          <cell r="AV33">
            <v>42948867</v>
          </cell>
          <cell r="AW33">
            <v>44917325</v>
          </cell>
          <cell r="AX33">
            <v>45547821</v>
          </cell>
          <cell r="AY33">
            <v>51147174</v>
          </cell>
          <cell r="AZ33">
            <v>48980847</v>
          </cell>
          <cell r="BA33">
            <v>43996118</v>
          </cell>
          <cell r="BB33">
            <v>43839025</v>
          </cell>
          <cell r="BC33">
            <v>46211260</v>
          </cell>
          <cell r="BD33">
            <v>46357461</v>
          </cell>
          <cell r="BE33">
            <v>49080859</v>
          </cell>
          <cell r="BF33">
            <v>43111732</v>
          </cell>
          <cell r="BG33">
            <v>54594970</v>
          </cell>
          <cell r="BH33">
            <v>46661321</v>
          </cell>
          <cell r="BI33">
            <v>54191291</v>
          </cell>
          <cell r="BJ33">
            <v>53979562</v>
          </cell>
          <cell r="BK33">
            <v>59626808</v>
          </cell>
          <cell r="BL33">
            <v>59921903</v>
          </cell>
          <cell r="BM33">
            <v>55995671</v>
          </cell>
          <cell r="BN33">
            <v>60364364</v>
          </cell>
          <cell r="BO33">
            <v>62805476</v>
          </cell>
          <cell r="BP33">
            <v>66482816</v>
          </cell>
          <cell r="BQ33">
            <v>69280267</v>
          </cell>
          <cell r="BR33">
            <v>65069310</v>
          </cell>
          <cell r="BS33">
            <v>63122599</v>
          </cell>
          <cell r="BT33">
            <v>63211641</v>
          </cell>
          <cell r="BU33">
            <v>62211641</v>
          </cell>
          <cell r="BV33">
            <v>58432443</v>
          </cell>
          <cell r="BW33">
            <v>57647846</v>
          </cell>
          <cell r="BX33">
            <v>51954246</v>
          </cell>
          <cell r="BY33">
            <v>52683299</v>
          </cell>
          <cell r="BZ33">
            <v>5984861</v>
          </cell>
          <cell r="CA33">
            <v>5988738</v>
          </cell>
          <cell r="CB33">
            <v>5915871</v>
          </cell>
          <cell r="CC33">
            <v>5799402</v>
          </cell>
          <cell r="CD33">
            <v>5759944</v>
          </cell>
          <cell r="CE33">
            <v>5734646</v>
          </cell>
          <cell r="CF33">
            <v>5676564</v>
          </cell>
          <cell r="CG33">
            <v>5621285</v>
          </cell>
          <cell r="CH33">
            <v>5423964</v>
          </cell>
          <cell r="CI33">
            <v>5362034</v>
          </cell>
          <cell r="CJ33">
            <v>5402513</v>
          </cell>
          <cell r="CK33">
            <v>5419387</v>
          </cell>
          <cell r="CL33">
            <v>5580391</v>
          </cell>
          <cell r="CM33">
            <v>4096269</v>
          </cell>
          <cell r="CN33">
            <v>3985851</v>
          </cell>
          <cell r="CO33">
            <v>4275761</v>
          </cell>
          <cell r="CP33">
            <v>6816863</v>
          </cell>
          <cell r="CQ33">
            <v>6811351</v>
          </cell>
          <cell r="CR33">
            <v>6736020</v>
          </cell>
          <cell r="CS33">
            <v>6736182</v>
          </cell>
          <cell r="CT33">
            <v>6115405</v>
          </cell>
          <cell r="CU33">
            <v>6099322</v>
          </cell>
          <cell r="CV33">
            <v>6207582</v>
          </cell>
          <cell r="CW33">
            <v>8467705</v>
          </cell>
          <cell r="CX33">
            <v>8397488</v>
          </cell>
          <cell r="CY33">
            <v>8447965</v>
          </cell>
          <cell r="CZ33">
            <v>8434199</v>
          </cell>
          <cell r="DA33">
            <v>8417986</v>
          </cell>
          <cell r="DB33">
            <v>8547381</v>
          </cell>
          <cell r="DC33">
            <v>8543254</v>
          </cell>
          <cell r="DD33">
            <v>8408203</v>
          </cell>
          <cell r="DE33">
            <v>8495736</v>
          </cell>
          <cell r="DF33">
            <v>9750300</v>
          </cell>
          <cell r="DG33">
            <v>9135664</v>
          </cell>
          <cell r="DH33">
            <v>8014300</v>
          </cell>
          <cell r="DI33">
            <v>7913209</v>
          </cell>
          <cell r="DJ33">
            <v>7913209</v>
          </cell>
          <cell r="DK33">
            <v>8135465</v>
          </cell>
          <cell r="DL33">
            <v>6710063</v>
          </cell>
          <cell r="DM33">
            <v>6539160</v>
          </cell>
          <cell r="DN33"/>
          <cell r="DO33">
            <v>933163</v>
          </cell>
          <cell r="DP33">
            <v>1618114</v>
          </cell>
          <cell r="DQ33"/>
          <cell r="DR33">
            <v>2551277</v>
          </cell>
          <cell r="DS33">
            <v>1634909</v>
          </cell>
          <cell r="DT33">
            <v>1633807</v>
          </cell>
          <cell r="DU33">
            <v>1515817</v>
          </cell>
          <cell r="DV33">
            <v>3149624</v>
          </cell>
          <cell r="DW33">
            <v>223431</v>
          </cell>
          <cell r="DX33">
            <v>17339651</v>
          </cell>
        </row>
        <row r="34">
          <cell r="B34" t="str">
            <v>Gulf African Bank</v>
          </cell>
          <cell r="C34">
            <v>42.120291999999999</v>
          </cell>
          <cell r="D34">
            <v>23.703754</v>
          </cell>
          <cell r="E34">
            <v>34.639789</v>
          </cell>
          <cell r="F34">
            <v>6.2158389999999999</v>
          </cell>
          <cell r="G34">
            <v>6.3771069999999996</v>
          </cell>
          <cell r="H34">
            <v>6.7264109999999997</v>
          </cell>
          <cell r="I34">
            <v>34.623412999999999</v>
          </cell>
          <cell r="J34">
            <v>0.30570199999999997</v>
          </cell>
          <cell r="K34">
            <v>1.074786</v>
          </cell>
          <cell r="L34"/>
          <cell r="M34">
            <v>6.4145733299200373E-3</v>
          </cell>
          <cell r="N34">
            <v>6.4793371073100896E-3</v>
          </cell>
          <cell r="O34">
            <v>4.4787290633459074E-3</v>
          </cell>
          <cell r="P34">
            <v>6.427772410447832E-3</v>
          </cell>
          <cell r="Q34">
            <v>6.3007506005577866E-3</v>
          </cell>
          <cell r="R34">
            <v>5.6976788710533062E-3</v>
          </cell>
          <cell r="S34">
            <v>6.3986176605145446E-3</v>
          </cell>
          <cell r="T34">
            <v>6.4574622026976371E-3</v>
          </cell>
          <cell r="U34">
            <v>7.0885789160091695E-3</v>
          </cell>
          <cell r="V34">
            <v>6.0509828178449618E-3</v>
          </cell>
          <cell r="W34">
            <v>0.1460664883725975</v>
          </cell>
          <cell r="X34">
            <v>2.3205014339960705E-2</v>
          </cell>
          <cell r="Y34">
            <v>0.184184817366214</v>
          </cell>
          <cell r="Z34">
            <v>0.17952704431535968</v>
          </cell>
          <cell r="AA34">
            <v>0.23914114447347631</v>
          </cell>
          <cell r="AB34">
            <v>0.53984163430136123</v>
          </cell>
          <cell r="AC34">
            <v>0.12439416739174194</v>
          </cell>
          <cell r="AD34">
            <v>0.65535804341183113</v>
          </cell>
          <cell r="AE34">
            <v>0.11442393098481367</v>
          </cell>
          <cell r="AF34">
            <v>1.7496412685159772E-2</v>
          </cell>
          <cell r="AG34">
            <v>9.6927518299653903E-2</v>
          </cell>
          <cell r="AH34">
            <v>0.68429267857260911</v>
          </cell>
          <cell r="AI34">
            <v>1.4939175358268462E-3</v>
          </cell>
          <cell r="AJ34">
            <v>4.1034150334408994E-3</v>
          </cell>
          <cell r="AK34">
            <v>2.965158893426364E-3</v>
          </cell>
          <cell r="AL34">
            <v>42120292</v>
          </cell>
          <cell r="AM34">
            <v>41149977</v>
          </cell>
          <cell r="AN34">
            <v>0</v>
          </cell>
          <cell r="AO34">
            <v>38162471</v>
          </cell>
          <cell r="AP34">
            <v>36741533</v>
          </cell>
          <cell r="AQ34">
            <v>37690697</v>
          </cell>
          <cell r="AR34">
            <v>39333966</v>
          </cell>
          <cell r="AS34">
            <v>37678495</v>
          </cell>
          <cell r="AT34">
            <v>37369290</v>
          </cell>
          <cell r="AU34">
            <v>37690697</v>
          </cell>
          <cell r="AV34">
            <v>36396267</v>
          </cell>
          <cell r="AW34">
            <v>37652623</v>
          </cell>
          <cell r="AX34">
            <v>34525893</v>
          </cell>
          <cell r="AY34">
            <v>33982466</v>
          </cell>
          <cell r="AZ34">
            <v>34764839</v>
          </cell>
          <cell r="BA34">
            <v>35122982</v>
          </cell>
          <cell r="BB34">
            <v>33153032</v>
          </cell>
          <cell r="BC34">
            <v>32861161</v>
          </cell>
          <cell r="BD34">
            <v>32810542</v>
          </cell>
          <cell r="BE34">
            <v>33325575</v>
          </cell>
          <cell r="BF34">
            <v>32403890</v>
          </cell>
          <cell r="BG34">
            <v>32288071</v>
          </cell>
          <cell r="BH34">
            <v>30042805</v>
          </cell>
          <cell r="BI34">
            <v>31316228</v>
          </cell>
          <cell r="BJ34">
            <v>29751830</v>
          </cell>
          <cell r="BK34">
            <v>30065287</v>
          </cell>
          <cell r="BL34">
            <v>26213067</v>
          </cell>
          <cell r="BM34">
            <v>27156264</v>
          </cell>
          <cell r="BN34">
            <v>23703026</v>
          </cell>
          <cell r="BO34">
            <v>22877199</v>
          </cell>
          <cell r="BP34">
            <v>23398523</v>
          </cell>
          <cell r="BQ34">
            <v>24713782</v>
          </cell>
          <cell r="BR34">
            <v>23723135</v>
          </cell>
          <cell r="BS34">
            <v>21903335</v>
          </cell>
          <cell r="BT34">
            <v>20817084</v>
          </cell>
          <cell r="BU34">
            <v>19753647</v>
          </cell>
          <cell r="BV34">
            <v>19148625</v>
          </cell>
          <cell r="BW34">
            <v>17319720</v>
          </cell>
          <cell r="BX34">
            <v>16958464</v>
          </cell>
          <cell r="BY34">
            <v>16053971</v>
          </cell>
          <cell r="BZ34">
            <v>6726411</v>
          </cell>
          <cell r="CA34">
            <v>6419541</v>
          </cell>
          <cell r="CB34">
            <v>6218286</v>
          </cell>
          <cell r="CC34">
            <v>6027799</v>
          </cell>
          <cell r="CD34">
            <v>5827607</v>
          </cell>
          <cell r="CE34">
            <v>3277432</v>
          </cell>
          <cell r="CF34">
            <v>5610614</v>
          </cell>
          <cell r="CG34">
            <v>5472695</v>
          </cell>
          <cell r="CH34">
            <v>5364305</v>
          </cell>
          <cell r="CI34">
            <v>5277432</v>
          </cell>
          <cell r="CJ34">
            <v>5167049</v>
          </cell>
          <cell r="CK34">
            <v>5028633</v>
          </cell>
          <cell r="CL34">
            <v>4760309</v>
          </cell>
          <cell r="CM34">
            <v>4782828</v>
          </cell>
          <cell r="CN34">
            <v>4733857</v>
          </cell>
          <cell r="CO34">
            <v>4634964</v>
          </cell>
          <cell r="CP34">
            <v>5426220</v>
          </cell>
          <cell r="CQ34">
            <v>5403831</v>
          </cell>
          <cell r="CR34">
            <v>5411788</v>
          </cell>
          <cell r="CS34">
            <v>4467964</v>
          </cell>
          <cell r="CT34">
            <v>4490592</v>
          </cell>
          <cell r="CU34">
            <v>5413187</v>
          </cell>
          <cell r="CV34">
            <v>4419876</v>
          </cell>
          <cell r="CW34">
            <v>4419463</v>
          </cell>
          <cell r="CX34">
            <v>5494135</v>
          </cell>
          <cell r="CY34">
            <v>4547413</v>
          </cell>
          <cell r="CZ34">
            <v>4495395</v>
          </cell>
          <cell r="DA34">
            <v>4375707</v>
          </cell>
          <cell r="DB34">
            <v>4273794</v>
          </cell>
          <cell r="DC34">
            <v>4167002</v>
          </cell>
          <cell r="DD34">
            <v>4055478</v>
          </cell>
          <cell r="DE34">
            <v>3877386</v>
          </cell>
          <cell r="DF34">
            <v>3147507</v>
          </cell>
          <cell r="DG34">
            <v>3551668</v>
          </cell>
          <cell r="DH34">
            <v>3303041</v>
          </cell>
          <cell r="DI34">
            <v>3146683</v>
          </cell>
          <cell r="DJ34">
            <v>3146683</v>
          </cell>
          <cell r="DK34">
            <v>3015261</v>
          </cell>
          <cell r="DL34">
            <v>2771877</v>
          </cell>
          <cell r="DM34">
            <v>2685926</v>
          </cell>
          <cell r="DN34"/>
          <cell r="DO34">
            <v>738327</v>
          </cell>
          <cell r="DP34">
            <v>2349084</v>
          </cell>
          <cell r="DQ34"/>
          <cell r="DR34">
            <v>3087411</v>
          </cell>
          <cell r="DS34">
            <v>1666713</v>
          </cell>
          <cell r="DT34">
            <v>2103911</v>
          </cell>
          <cell r="DU34">
            <v>1106412</v>
          </cell>
          <cell r="DV34">
            <v>3210323</v>
          </cell>
          <cell r="DW34">
            <v>698611</v>
          </cell>
          <cell r="DX34">
            <v>23703754</v>
          </cell>
        </row>
        <row r="35">
          <cell r="B35" t="str">
            <v>Sidian Bank</v>
          </cell>
          <cell r="C35">
            <v>44.705134000000001</v>
          </cell>
          <cell r="D35">
            <v>24.313005</v>
          </cell>
          <cell r="E35">
            <v>26.672546000000001</v>
          </cell>
          <cell r="F35">
            <v>4.5551919999999999</v>
          </cell>
          <cell r="G35">
            <v>6.5188810000000004</v>
          </cell>
          <cell r="H35">
            <v>5.3523420000000002</v>
          </cell>
          <cell r="I35">
            <v>37.510474000000002</v>
          </cell>
          <cell r="J35">
            <v>0.22887299999999999</v>
          </cell>
          <cell r="K35">
            <v>0.30076700000000001</v>
          </cell>
          <cell r="L35"/>
          <cell r="M35">
            <v>5.5533632554401139E-3</v>
          </cell>
          <cell r="N35">
            <v>5.6549209914275363E-3</v>
          </cell>
          <cell r="O35">
            <v>5.689714184352818E-3</v>
          </cell>
          <cell r="P35">
            <v>5.8993860465676113E-3</v>
          </cell>
          <cell r="Q35">
            <v>6.1509781667669419E-3</v>
          </cell>
          <cell r="R35">
            <v>6.0473345583503266E-3</v>
          </cell>
          <cell r="S35">
            <v>6.5630795515840418E-3</v>
          </cell>
          <cell r="T35">
            <v>4.9722288332851583E-3</v>
          </cell>
          <cell r="U35">
            <v>5.6405263746848585E-3</v>
          </cell>
          <cell r="V35">
            <v>1.6933007586391853E-3</v>
          </cell>
          <cell r="W35">
            <v>5.3499526259823453E-2</v>
          </cell>
          <cell r="X35">
            <v>6.4317522297570474E-3</v>
          </cell>
          <cell r="Y35">
            <v>0.17378828643967548</v>
          </cell>
          <cell r="Z35">
            <v>0.12143786826047571</v>
          </cell>
          <cell r="AA35">
            <v>0.41093254096701576</v>
          </cell>
          <cell r="AB35">
            <v>0.72800089485385278</v>
          </cell>
          <cell r="AC35">
            <v>0.13920362306492934</v>
          </cell>
          <cell r="AD35">
            <v>0.30250404585929863</v>
          </cell>
          <cell r="AE35">
            <v>0.14066901953130687</v>
          </cell>
          <cell r="AF35">
            <v>6.3237966986832234E-2</v>
          </cell>
          <cell r="AG35">
            <v>7.7431052544474632E-2</v>
          </cell>
          <cell r="AH35">
            <v>0.91153671644244239</v>
          </cell>
          <cell r="AI35">
            <v>1.0956886071108635E-2</v>
          </cell>
          <cell r="AJ35">
            <v>8.1629599214919166E-3</v>
          </cell>
          <cell r="AK35">
            <v>1.0498217053895842E-2</v>
          </cell>
          <cell r="AL35">
            <v>44705134</v>
          </cell>
          <cell r="AM35">
            <v>43283091</v>
          </cell>
          <cell r="AN35">
            <v>42838456</v>
          </cell>
          <cell r="AO35">
            <v>42585542</v>
          </cell>
          <cell r="AP35">
            <v>44047606</v>
          </cell>
          <cell r="AQ35">
            <v>43576418</v>
          </cell>
          <cell r="AR35">
            <v>43159438</v>
          </cell>
          <cell r="AS35">
            <v>41410124</v>
          </cell>
          <cell r="AT35">
            <v>36951341</v>
          </cell>
          <cell r="AU35">
            <v>34943200</v>
          </cell>
          <cell r="AV35">
            <v>33424261</v>
          </cell>
          <cell r="AW35">
            <v>33499603</v>
          </cell>
          <cell r="AX35">
            <v>33543757</v>
          </cell>
          <cell r="AY35">
            <v>36222538</v>
          </cell>
          <cell r="AZ35">
            <v>27465185</v>
          </cell>
          <cell r="BA35">
            <v>26451638</v>
          </cell>
          <cell r="BB35">
            <v>24265663</v>
          </cell>
          <cell r="BC35">
            <v>25406971</v>
          </cell>
          <cell r="BD35">
            <v>23400474</v>
          </cell>
          <cell r="BE35">
            <v>25329169</v>
          </cell>
          <cell r="BF35">
            <v>25417843</v>
          </cell>
          <cell r="BG35">
            <v>22865505</v>
          </cell>
          <cell r="BH35">
            <v>21357207</v>
          </cell>
          <cell r="BI35">
            <v>19301752</v>
          </cell>
          <cell r="BJ35">
            <v>18479802</v>
          </cell>
          <cell r="BK35">
            <v>19185126</v>
          </cell>
          <cell r="BL35">
            <v>20996154</v>
          </cell>
          <cell r="BM35">
            <v>20875499</v>
          </cell>
          <cell r="BN35">
            <v>21348559</v>
          </cell>
          <cell r="BO35">
            <v>20249944</v>
          </cell>
          <cell r="BP35">
            <v>19948959</v>
          </cell>
          <cell r="BQ35">
            <v>19106557</v>
          </cell>
          <cell r="BR35">
            <v>17879138</v>
          </cell>
          <cell r="BS35">
            <v>17208615</v>
          </cell>
          <cell r="BT35">
            <v>16838487</v>
          </cell>
          <cell r="BU35">
            <v>15798777</v>
          </cell>
          <cell r="BV35">
            <v>14462755</v>
          </cell>
          <cell r="BW35">
            <v>13719401</v>
          </cell>
          <cell r="BX35">
            <v>13910275</v>
          </cell>
          <cell r="BY35">
            <v>13199239</v>
          </cell>
          <cell r="BZ35">
            <v>5352342</v>
          </cell>
          <cell r="CA35">
            <v>5321758</v>
          </cell>
          <cell r="CB35">
            <v>5242921</v>
          </cell>
          <cell r="CC35">
            <v>5141807</v>
          </cell>
          <cell r="CD35">
            <v>5103726</v>
          </cell>
          <cell r="CE35">
            <v>4976301</v>
          </cell>
          <cell r="CF35">
            <v>4852329</v>
          </cell>
          <cell r="CG35">
            <v>4746329</v>
          </cell>
          <cell r="CH35">
            <v>4593835</v>
          </cell>
          <cell r="CI35">
            <v>4331441</v>
          </cell>
          <cell r="CJ35">
            <v>4183013</v>
          </cell>
          <cell r="CK35">
            <v>4080432</v>
          </cell>
          <cell r="CL35">
            <v>3998982</v>
          </cell>
          <cell r="CM35">
            <v>3912805</v>
          </cell>
          <cell r="CN35">
            <v>4002096</v>
          </cell>
          <cell r="CO35">
            <v>4017983</v>
          </cell>
          <cell r="CP35">
            <v>4105425</v>
          </cell>
          <cell r="CQ35">
            <v>4070510</v>
          </cell>
          <cell r="CR35">
            <v>4098554</v>
          </cell>
          <cell r="CS35">
            <v>4037126</v>
          </cell>
          <cell r="CT35">
            <v>3646485</v>
          </cell>
          <cell r="CU35">
            <v>3547795</v>
          </cell>
          <cell r="CV35">
            <v>3316125</v>
          </cell>
          <cell r="CW35">
            <v>3446978</v>
          </cell>
          <cell r="CX35">
            <v>3593855</v>
          </cell>
          <cell r="CY35">
            <v>3754991</v>
          </cell>
          <cell r="CZ35">
            <v>3806165</v>
          </cell>
          <cell r="DA35">
            <v>3868788</v>
          </cell>
          <cell r="DB35">
            <v>4047881</v>
          </cell>
          <cell r="DC35">
            <v>3986414</v>
          </cell>
          <cell r="DD35">
            <v>3928335</v>
          </cell>
          <cell r="DE35">
            <v>3837485</v>
          </cell>
          <cell r="DF35">
            <v>2689538</v>
          </cell>
          <cell r="DG35">
            <v>2636901</v>
          </cell>
          <cell r="DH35">
            <v>2529002</v>
          </cell>
          <cell r="DI35">
            <v>2431774</v>
          </cell>
          <cell r="DJ35">
            <v>2431774</v>
          </cell>
          <cell r="DK35">
            <v>2197975</v>
          </cell>
          <cell r="DL35">
            <v>1985856</v>
          </cell>
          <cell r="DM35">
            <v>1867591</v>
          </cell>
          <cell r="DN35"/>
          <cell r="DO35">
            <v>1002931</v>
          </cell>
          <cell r="DP35">
            <v>1437691</v>
          </cell>
          <cell r="DQ35"/>
          <cell r="DR35">
            <v>2440622</v>
          </cell>
          <cell r="DS35">
            <v>1776775</v>
          </cell>
          <cell r="DT35">
            <v>1068820</v>
          </cell>
          <cell r="DU35">
            <v>2464422</v>
          </cell>
          <cell r="DV35">
            <v>3533242</v>
          </cell>
          <cell r="DW35">
            <v>210537</v>
          </cell>
          <cell r="DX35">
            <v>24313005</v>
          </cell>
        </row>
        <row r="36">
          <cell r="B36" t="str">
            <v>ABC Bank</v>
          </cell>
          <cell r="C36">
            <v>38.928901000000003</v>
          </cell>
          <cell r="D36">
            <v>26.712910999999998</v>
          </cell>
          <cell r="E36">
            <v>31.246521000000001</v>
          </cell>
          <cell r="F36">
            <v>2.7900429999999998</v>
          </cell>
          <cell r="G36">
            <v>3.57999</v>
          </cell>
          <cell r="H36">
            <v>4.2026019999999997</v>
          </cell>
          <cell r="I36">
            <v>24.111628</v>
          </cell>
          <cell r="J36">
            <v>0.15096399999999999</v>
          </cell>
          <cell r="K36">
            <v>8.7954000000000004E-2</v>
          </cell>
          <cell r="L36"/>
          <cell r="M36">
            <v>5.1732511238872262E-3</v>
          </cell>
          <cell r="N36">
            <v>5.4667303410454076E-3</v>
          </cell>
          <cell r="O36">
            <v>5.5428536292522219E-3</v>
          </cell>
          <cell r="P36">
            <v>5.5804596942226926E-3</v>
          </cell>
          <cell r="Q36">
            <v>5.6306814263843872E-3</v>
          </cell>
          <cell r="R36">
            <v>5.2659743360997102E-3</v>
          </cell>
          <cell r="S36">
            <v>7.2109128405717189E-3</v>
          </cell>
          <cell r="T36">
            <v>5.8248977302748006E-3</v>
          </cell>
          <cell r="U36">
            <v>4.4288813052871679E-3</v>
          </cell>
          <cell r="V36">
            <v>4.951759166575818E-4</v>
          </cell>
          <cell r="W36">
            <v>1.9663951726735972E-2</v>
          </cell>
          <cell r="X36">
            <v>2.1632741038314298E-3</v>
          </cell>
          <cell r="Y36">
            <v>0.14847566493643649</v>
          </cell>
          <cell r="Z36">
            <v>0.11571358848104325</v>
          </cell>
          <cell r="AA36">
            <v>0.21912084476216193</v>
          </cell>
          <cell r="AB36">
            <v>0.8668342569749643</v>
          </cell>
          <cell r="AC36">
            <v>0.16913147237618675</v>
          </cell>
          <cell r="AD36">
            <v>0.25493415757789351</v>
          </cell>
          <cell r="AE36">
            <v>0.11429373238470068</v>
          </cell>
          <cell r="AF36">
            <v>7.5852013590248762E-2</v>
          </cell>
          <cell r="AG36">
            <v>3.8441718794451921E-2</v>
          </cell>
          <cell r="AH36">
            <v>0.85490832723425425</v>
          </cell>
          <cell r="AI36">
            <v>2.4144199088498974E-3</v>
          </cell>
          <cell r="AJ36">
            <v>4.450654654099555E-3</v>
          </cell>
          <cell r="AK36">
            <v>3.789803520907862E-3</v>
          </cell>
          <cell r="AL36">
            <v>38928901</v>
          </cell>
          <cell r="AM36">
            <v>39538678</v>
          </cell>
          <cell r="AN36">
            <v>38192523</v>
          </cell>
          <cell r="AO36">
            <v>36965935</v>
          </cell>
          <cell r="AP36">
            <v>35907961</v>
          </cell>
          <cell r="AQ36">
            <v>35675091</v>
          </cell>
          <cell r="AR36">
            <v>36175999</v>
          </cell>
          <cell r="AS36">
            <v>36340535</v>
          </cell>
          <cell r="AT36">
            <v>34587302</v>
          </cell>
          <cell r="AU36">
            <v>34314271</v>
          </cell>
          <cell r="AV36">
            <v>33170147</v>
          </cell>
          <cell r="AW36">
            <v>32643367</v>
          </cell>
          <cell r="AX36">
            <v>30743922</v>
          </cell>
          <cell r="AY36">
            <v>29905320</v>
          </cell>
          <cell r="AZ36">
            <v>28616088</v>
          </cell>
          <cell r="BA36">
            <v>28680487</v>
          </cell>
          <cell r="BB36">
            <v>27040256</v>
          </cell>
          <cell r="BC36">
            <v>28133820</v>
          </cell>
          <cell r="BD36">
            <v>28261644</v>
          </cell>
          <cell r="BE36">
            <v>27212707</v>
          </cell>
          <cell r="BF36">
            <v>25184867</v>
          </cell>
          <cell r="BG36">
            <v>25360907</v>
          </cell>
          <cell r="BH36">
            <v>24740084</v>
          </cell>
          <cell r="BI36">
            <v>24804407</v>
          </cell>
          <cell r="BJ36">
            <v>23670819</v>
          </cell>
          <cell r="BK36">
            <v>23705934</v>
          </cell>
          <cell r="BL36">
            <v>22678535</v>
          </cell>
          <cell r="BM36">
            <v>22422351</v>
          </cell>
          <cell r="BN36">
            <v>21654599</v>
          </cell>
          <cell r="BO36">
            <v>24039489</v>
          </cell>
          <cell r="BP36">
            <v>21727653</v>
          </cell>
          <cell r="BQ36">
            <v>22058297</v>
          </cell>
          <cell r="BR36">
            <v>21758165</v>
          </cell>
          <cell r="BS36">
            <v>21979802</v>
          </cell>
          <cell r="BT36">
            <v>21807865</v>
          </cell>
          <cell r="BU36">
            <v>21438729</v>
          </cell>
          <cell r="BV36">
            <v>21618307</v>
          </cell>
          <cell r="BW36">
            <v>20733310</v>
          </cell>
          <cell r="BX36">
            <v>20231896</v>
          </cell>
          <cell r="BY36">
            <v>19639370</v>
          </cell>
          <cell r="BZ36">
            <v>4202602</v>
          </cell>
          <cell r="CA36">
            <v>4189502</v>
          </cell>
          <cell r="CB36">
            <v>4178233</v>
          </cell>
          <cell r="CC36">
            <v>4146754</v>
          </cell>
          <cell r="CD36">
            <v>3970403</v>
          </cell>
          <cell r="CE36">
            <v>3953157</v>
          </cell>
          <cell r="CF36">
            <v>3940336</v>
          </cell>
          <cell r="CG36">
            <v>3919502</v>
          </cell>
          <cell r="CH36">
            <v>3862024</v>
          </cell>
          <cell r="CI36">
            <v>3851387</v>
          </cell>
          <cell r="CJ36">
            <v>3835571</v>
          </cell>
          <cell r="CK36">
            <v>3816281</v>
          </cell>
          <cell r="CL36">
            <v>3735388</v>
          </cell>
          <cell r="CM36">
            <v>3730737</v>
          </cell>
          <cell r="CN36">
            <v>3718046</v>
          </cell>
          <cell r="CO36">
            <v>3689483</v>
          </cell>
          <cell r="CP36">
            <v>3634989</v>
          </cell>
          <cell r="CQ36">
            <v>3622525</v>
          </cell>
          <cell r="CR36">
            <v>3594363</v>
          </cell>
          <cell r="CS36">
            <v>3556818</v>
          </cell>
          <cell r="CT36">
            <v>3243659</v>
          </cell>
          <cell r="CU36">
            <v>3228032</v>
          </cell>
          <cell r="CV36">
            <v>3204998</v>
          </cell>
          <cell r="CW36">
            <v>3160146</v>
          </cell>
          <cell r="CX36">
            <v>3129773</v>
          </cell>
          <cell r="CY36">
            <v>3096861</v>
          </cell>
          <cell r="CZ36">
            <v>22678535</v>
          </cell>
          <cell r="DA36">
            <v>2996763</v>
          </cell>
          <cell r="DB36">
            <v>2998032</v>
          </cell>
          <cell r="DC36">
            <v>2943527</v>
          </cell>
          <cell r="DD36">
            <v>2896590</v>
          </cell>
          <cell r="DE36">
            <v>2836608</v>
          </cell>
          <cell r="DF36">
            <v>2749967</v>
          </cell>
          <cell r="DG36">
            <v>2705531</v>
          </cell>
          <cell r="DH36">
            <v>2688873</v>
          </cell>
          <cell r="DI36">
            <v>2622550</v>
          </cell>
          <cell r="DJ36">
            <v>2622550</v>
          </cell>
          <cell r="DK36">
            <v>2610617</v>
          </cell>
          <cell r="DL36">
            <v>2530689</v>
          </cell>
          <cell r="DM36">
            <v>2449940</v>
          </cell>
          <cell r="DN36"/>
          <cell r="DO36">
            <v>262106</v>
          </cell>
          <cell r="DP36">
            <v>934065</v>
          </cell>
          <cell r="DQ36"/>
          <cell r="DR36">
            <v>1196171</v>
          </cell>
          <cell r="DS36">
            <v>1036882</v>
          </cell>
          <cell r="DT36">
            <v>1203691</v>
          </cell>
          <cell r="DU36">
            <v>3517885</v>
          </cell>
          <cell r="DV36">
            <v>4721576</v>
          </cell>
          <cell r="DW36">
            <v>61568</v>
          </cell>
          <cell r="DX36">
            <v>26712911</v>
          </cell>
        </row>
        <row r="37">
          <cell r="B37" t="str">
            <v>Habib A.G.Zurich</v>
          </cell>
          <cell r="C37">
            <v>35.684548999999997</v>
          </cell>
          <cell r="D37">
            <v>8.6949649999999998</v>
          </cell>
          <cell r="E37">
            <v>30.504819000000001</v>
          </cell>
          <cell r="F37">
            <v>2.7494299999999998</v>
          </cell>
          <cell r="G37">
            <v>2.8504429999999998</v>
          </cell>
          <cell r="H37">
            <v>3.2398370000000001</v>
          </cell>
          <cell r="I37">
            <v>11.266629</v>
          </cell>
          <cell r="J37">
            <v>8.8065000000000004E-2</v>
          </cell>
          <cell r="K37">
            <v>0.45938099999999998</v>
          </cell>
          <cell r="L37"/>
          <cell r="M37">
            <v>4.642671887714481E-3</v>
          </cell>
          <cell r="N37">
            <v>4.6982209755294718E-3</v>
          </cell>
          <cell r="O37">
            <v>4.6796952818797984E-3</v>
          </cell>
          <cell r="P37">
            <v>4.5998360637182316E-3</v>
          </cell>
          <cell r="Q37">
            <v>4.6907960226109258E-3</v>
          </cell>
          <cell r="R37">
            <v>4.8271056824669301E-3</v>
          </cell>
          <cell r="S37">
            <v>2.3471285015257857E-3</v>
          </cell>
          <cell r="T37">
            <v>5.6866315118903506E-3</v>
          </cell>
          <cell r="U37">
            <v>3.4142784687861624E-3</v>
          </cell>
          <cell r="V37">
            <v>2.5862883754016485E-3</v>
          </cell>
          <cell r="W37">
            <v>0.11951620399422468</v>
          </cell>
          <cell r="X37">
            <v>1.1506369502580297E-2</v>
          </cell>
          <cell r="Y37">
            <v>0.25299874523249144</v>
          </cell>
          <cell r="Z37">
            <v>0.24403306437089567</v>
          </cell>
          <cell r="AA37">
            <v>0.13531189950009082</v>
          </cell>
          <cell r="AB37">
            <v>0.65437597698967842</v>
          </cell>
          <cell r="AC37">
            <v>4.3959398372592308E-2</v>
          </cell>
          <cell r="AD37">
            <v>0.68049704069926809</v>
          </cell>
          <cell r="AE37">
            <v>9.9344244723038322E-2</v>
          </cell>
          <cell r="AF37">
            <v>4.9948179869032196E-2</v>
          </cell>
          <cell r="AG37">
            <v>4.9396064854006126E-2</v>
          </cell>
          <cell r="AH37">
            <v>0.28503578401825624</v>
          </cell>
          <cell r="AI37">
            <v>5.8005388934069134E-4</v>
          </cell>
          <cell r="AJ37">
            <v>0</v>
          </cell>
          <cell r="AK37">
            <v>4.6547194970783171E-4</v>
          </cell>
          <cell r="AL37">
            <v>35684549</v>
          </cell>
          <cell r="AM37">
            <v>34534627</v>
          </cell>
          <cell r="AN37">
            <v>32336603</v>
          </cell>
          <cell r="AO37">
            <v>30855524</v>
          </cell>
          <cell r="AP37">
            <v>30688189</v>
          </cell>
          <cell r="AQ37">
            <v>29789842</v>
          </cell>
          <cell r="AR37">
            <v>29909063</v>
          </cell>
          <cell r="AS37">
            <v>28553963</v>
          </cell>
          <cell r="AT37">
            <v>28135856</v>
          </cell>
          <cell r="AU37">
            <v>27794292</v>
          </cell>
          <cell r="AV37">
            <v>27711004</v>
          </cell>
          <cell r="AW37">
            <v>27211884</v>
          </cell>
          <cell r="AX37">
            <v>25894922</v>
          </cell>
          <cell r="AY37">
            <v>26075152</v>
          </cell>
          <cell r="AZ37">
            <v>25157373</v>
          </cell>
          <cell r="BA37">
            <v>24823459</v>
          </cell>
          <cell r="BB37">
            <v>24204929</v>
          </cell>
          <cell r="BC37">
            <v>23887444</v>
          </cell>
          <cell r="BD37">
            <v>22222555</v>
          </cell>
          <cell r="BE37">
            <v>21520666</v>
          </cell>
          <cell r="BF37">
            <v>21236872</v>
          </cell>
          <cell r="BG37">
            <v>20679736</v>
          </cell>
          <cell r="BH37">
            <v>18939954</v>
          </cell>
          <cell r="BI37">
            <v>18708241</v>
          </cell>
          <cell r="BJ37">
            <v>17856497</v>
          </cell>
          <cell r="BK37">
            <v>16899767</v>
          </cell>
          <cell r="BL37">
            <v>16831253</v>
          </cell>
          <cell r="BM37">
            <v>17032990</v>
          </cell>
          <cell r="BN37">
            <v>17578063</v>
          </cell>
          <cell r="BO37">
            <v>16765434</v>
          </cell>
          <cell r="BP37">
            <v>16490956</v>
          </cell>
          <cell r="BQ37">
            <v>14439951</v>
          </cell>
          <cell r="BR37">
            <v>15043832</v>
          </cell>
          <cell r="BS37">
            <v>13721500</v>
          </cell>
          <cell r="BT37">
            <v>13293182</v>
          </cell>
          <cell r="BU37">
            <v>12147286</v>
          </cell>
          <cell r="BV37">
            <v>11960038</v>
          </cell>
          <cell r="BW37">
            <v>10918785</v>
          </cell>
          <cell r="BX37">
            <v>11152222</v>
          </cell>
          <cell r="BY37">
            <v>11009480</v>
          </cell>
          <cell r="BZ37">
            <v>3239837</v>
          </cell>
          <cell r="CA37">
            <v>3288673</v>
          </cell>
          <cell r="CB37">
            <v>3225217</v>
          </cell>
          <cell r="CC37">
            <v>3166279</v>
          </cell>
          <cell r="CD37">
            <v>3094971</v>
          </cell>
          <cell r="CE37">
            <v>3587043</v>
          </cell>
          <cell r="CF37">
            <v>3485838</v>
          </cell>
          <cell r="CG37">
            <v>3327467</v>
          </cell>
          <cell r="CH37">
            <v>3113171</v>
          </cell>
          <cell r="CI37">
            <v>3337167</v>
          </cell>
          <cell r="CJ37">
            <v>3263409</v>
          </cell>
          <cell r="CK37">
            <v>3203662</v>
          </cell>
          <cell r="CL37">
            <v>3064719</v>
          </cell>
          <cell r="CM37">
            <v>2984600</v>
          </cell>
          <cell r="CN37">
            <v>3118021</v>
          </cell>
          <cell r="CO37">
            <v>3077319</v>
          </cell>
          <cell r="CP37">
            <v>2972069</v>
          </cell>
          <cell r="CQ37">
            <v>2927282</v>
          </cell>
          <cell r="CR37">
            <v>3088516</v>
          </cell>
          <cell r="CS37">
            <v>3038750</v>
          </cell>
          <cell r="CT37">
            <v>2907253</v>
          </cell>
          <cell r="CU37">
            <v>2829038</v>
          </cell>
          <cell r="CV37">
            <v>2886981</v>
          </cell>
          <cell r="CW37">
            <v>2842332</v>
          </cell>
          <cell r="CX37">
            <v>2755123</v>
          </cell>
          <cell r="CY37">
            <v>2695383</v>
          </cell>
          <cell r="CZ37">
            <v>2641360</v>
          </cell>
          <cell r="DA37">
            <v>2964975</v>
          </cell>
          <cell r="DB37">
            <v>2894970</v>
          </cell>
          <cell r="DC37">
            <v>2774860</v>
          </cell>
          <cell r="DD37">
            <v>2663303</v>
          </cell>
          <cell r="DE37">
            <v>2572730</v>
          </cell>
          <cell r="DF37">
            <v>2542577</v>
          </cell>
          <cell r="DG37">
            <v>2380916</v>
          </cell>
          <cell r="DH37">
            <v>2310783</v>
          </cell>
          <cell r="DI37">
            <v>2243442</v>
          </cell>
          <cell r="DJ37">
            <v>2243442</v>
          </cell>
          <cell r="DK37">
            <v>2054499</v>
          </cell>
          <cell r="DL37">
            <v>1912037</v>
          </cell>
          <cell r="DM37">
            <v>1843465</v>
          </cell>
          <cell r="DN37"/>
          <cell r="DO37">
            <v>166112</v>
          </cell>
          <cell r="DP37">
            <v>1061511</v>
          </cell>
          <cell r="DQ37"/>
          <cell r="DR37">
            <v>1227623</v>
          </cell>
          <cell r="DS37">
            <v>803327</v>
          </cell>
          <cell r="DT37">
            <v>268124</v>
          </cell>
          <cell r="DU37">
            <v>125888</v>
          </cell>
          <cell r="DV37">
            <v>394012</v>
          </cell>
          <cell r="DW37">
            <v>287113</v>
          </cell>
          <cell r="DX37">
            <v>8694965</v>
          </cell>
        </row>
        <row r="38">
          <cell r="B38" t="str">
            <v>Credit Bank</v>
          </cell>
          <cell r="C38">
            <v>26.132985999999999</v>
          </cell>
          <cell r="D38">
            <v>18.225370999999999</v>
          </cell>
          <cell r="E38">
            <v>16.399618</v>
          </cell>
          <cell r="F38">
            <v>2.5201289999999998</v>
          </cell>
          <cell r="G38">
            <v>4.0626429999999996</v>
          </cell>
          <cell r="H38">
            <v>3.9773839999999998</v>
          </cell>
          <cell r="I38">
            <v>22.346060000000001</v>
          </cell>
          <cell r="J38">
            <v>0.21129899999999999</v>
          </cell>
          <cell r="K38">
            <v>5.7634999999999999E-2</v>
          </cell>
          <cell r="L38"/>
          <cell r="M38">
            <v>3.5945876700048695E-3</v>
          </cell>
          <cell r="N38">
            <v>3.7932335087586398E-3</v>
          </cell>
          <cell r="O38">
            <v>3.734213638195729E-3</v>
          </cell>
          <cell r="P38">
            <v>3.7798344184152666E-3</v>
          </cell>
          <cell r="Q38">
            <v>4.0475169678637745E-3</v>
          </cell>
          <cell r="R38">
            <v>3.5350505682565508E-3</v>
          </cell>
          <cell r="S38">
            <v>4.9197768737403213E-3</v>
          </cell>
          <cell r="T38">
            <v>3.0571754745295884E-3</v>
          </cell>
          <cell r="U38">
            <v>4.1915369672284692E-3</v>
          </cell>
          <cell r="V38">
            <v>3.2448170585260168E-4</v>
          </cell>
          <cell r="W38">
            <v>1.2868677312376687E-2</v>
          </cell>
          <cell r="X38">
            <v>1.7978979915820694E-3</v>
          </cell>
          <cell r="Y38">
            <v>0.18180578589693214</v>
          </cell>
          <cell r="Z38">
            <v>0.11277733076882455</v>
          </cell>
          <cell r="AA38">
            <v>0.37573071932014013</v>
          </cell>
          <cell r="AB38">
            <v>0.87397633044951606</v>
          </cell>
          <cell r="AC38">
            <v>0.2508313948204019</v>
          </cell>
          <cell r="AD38">
            <v>0.46829913933598638</v>
          </cell>
          <cell r="AE38">
            <v>0.11896590994645047</v>
          </cell>
          <cell r="AF38">
            <v>7.2914005138638049E-2</v>
          </cell>
          <cell r="AG38">
            <v>4.6051904807812419E-2</v>
          </cell>
          <cell r="AH38">
            <v>1.1113289955900192</v>
          </cell>
          <cell r="AI38">
            <v>4.5810982639077286E-3</v>
          </cell>
          <cell r="AJ38">
            <v>6.2626284630662651E-3</v>
          </cell>
          <cell r="AK38">
            <v>5.1168706924388969E-3</v>
          </cell>
          <cell r="AL38">
            <v>26132986</v>
          </cell>
          <cell r="AM38">
            <v>26159287</v>
          </cell>
          <cell r="AN38">
            <v>26471116</v>
          </cell>
          <cell r="AO38">
            <v>25721643</v>
          </cell>
          <cell r="AP38">
            <v>25472250</v>
          </cell>
          <cell r="AQ38">
            <v>25392064</v>
          </cell>
          <cell r="AR38">
            <v>24582495</v>
          </cell>
          <cell r="AS38">
            <v>25893498</v>
          </cell>
          <cell r="AT38">
            <v>23854042</v>
          </cell>
          <cell r="AU38">
            <v>23711687</v>
          </cell>
          <cell r="AV38">
            <v>24274757</v>
          </cell>
          <cell r="AW38">
            <v>23145338</v>
          </cell>
          <cell r="AX38">
            <v>22816483</v>
          </cell>
          <cell r="AY38">
            <v>22964867</v>
          </cell>
          <cell r="AZ38">
            <v>22735271</v>
          </cell>
          <cell r="BA38">
            <v>21540739</v>
          </cell>
          <cell r="BB38">
            <v>20824293</v>
          </cell>
          <cell r="BC38">
            <v>19725905</v>
          </cell>
          <cell r="BD38">
            <v>19401870</v>
          </cell>
          <cell r="BE38">
            <v>17805424</v>
          </cell>
          <cell r="BF38">
            <v>16287851</v>
          </cell>
          <cell r="BG38">
            <v>16132842</v>
          </cell>
          <cell r="BH38">
            <v>14933181</v>
          </cell>
          <cell r="BI38">
            <v>14465074</v>
          </cell>
          <cell r="BJ38">
            <v>14411385</v>
          </cell>
          <cell r="BK38">
            <v>13959063</v>
          </cell>
          <cell r="BL38">
            <v>13010223</v>
          </cell>
          <cell r="BM38">
            <v>12201968</v>
          </cell>
          <cell r="BN38">
            <v>11780598</v>
          </cell>
          <cell r="BO38">
            <v>11197836</v>
          </cell>
          <cell r="BP38">
            <v>11153369</v>
          </cell>
          <cell r="BQ38">
            <v>10287085</v>
          </cell>
          <cell r="BR38">
            <v>10189227</v>
          </cell>
          <cell r="BS38">
            <v>8742291</v>
          </cell>
          <cell r="BT38">
            <v>8885481</v>
          </cell>
          <cell r="BU38">
            <v>8865437</v>
          </cell>
          <cell r="BV38">
            <v>8592048</v>
          </cell>
          <cell r="BW38">
            <v>8241305</v>
          </cell>
          <cell r="BX38">
            <v>7936623</v>
          </cell>
          <cell r="BY38">
            <v>7308855</v>
          </cell>
          <cell r="BZ38">
            <v>3977384</v>
          </cell>
          <cell r="CA38">
            <v>4019324</v>
          </cell>
          <cell r="CB38">
            <v>3261657</v>
          </cell>
          <cell r="CC38">
            <v>3267287</v>
          </cell>
          <cell r="CD38">
            <v>3340592</v>
          </cell>
          <cell r="CE38">
            <v>3355937</v>
          </cell>
          <cell r="CF38">
            <v>3324701</v>
          </cell>
          <cell r="CG38">
            <v>3328300</v>
          </cell>
          <cell r="CH38">
            <v>3309242</v>
          </cell>
          <cell r="CI38">
            <v>3317361</v>
          </cell>
          <cell r="CJ38">
            <v>3269650</v>
          </cell>
          <cell r="CK38">
            <v>3218211</v>
          </cell>
          <cell r="CL38">
            <v>3271996</v>
          </cell>
          <cell r="CM38">
            <v>3263591</v>
          </cell>
          <cell r="CN38">
            <v>3224489</v>
          </cell>
          <cell r="CO38">
            <v>3000431</v>
          </cell>
          <cell r="CP38">
            <v>3039106</v>
          </cell>
          <cell r="CQ38">
            <v>3049040</v>
          </cell>
          <cell r="CR38">
            <v>2941285</v>
          </cell>
          <cell r="CS38">
            <v>2863025</v>
          </cell>
          <cell r="CT38">
            <v>2850911</v>
          </cell>
          <cell r="CU38">
            <v>2769610</v>
          </cell>
          <cell r="CV38">
            <v>2653211</v>
          </cell>
          <cell r="CW38">
            <v>2665073</v>
          </cell>
          <cell r="CX38">
            <v>2667664</v>
          </cell>
          <cell r="CY38">
            <v>2622954</v>
          </cell>
          <cell r="CZ38">
            <v>2482312</v>
          </cell>
          <cell r="DA38">
            <v>2549574</v>
          </cell>
          <cell r="DB38">
            <v>2374315</v>
          </cell>
          <cell r="DC38">
            <v>2107998</v>
          </cell>
          <cell r="DD38">
            <v>1425282</v>
          </cell>
          <cell r="DE38">
            <v>1391955</v>
          </cell>
          <cell r="DF38">
            <v>1294064</v>
          </cell>
          <cell r="DG38">
            <v>1263351</v>
          </cell>
          <cell r="DH38">
            <v>1159432</v>
          </cell>
          <cell r="DI38">
            <v>1151660</v>
          </cell>
          <cell r="DJ38">
            <v>1151660</v>
          </cell>
          <cell r="DK38">
            <v>1283466</v>
          </cell>
          <cell r="DL38">
            <v>1274332</v>
          </cell>
          <cell r="DM38">
            <v>1237653</v>
          </cell>
          <cell r="DN38"/>
          <cell r="DO38">
            <v>453711</v>
          </cell>
          <cell r="DP38">
            <v>753832</v>
          </cell>
          <cell r="DQ38"/>
          <cell r="DR38">
            <v>1207543</v>
          </cell>
          <cell r="DS38">
            <v>1055364</v>
          </cell>
          <cell r="DT38">
            <v>2425768</v>
          </cell>
          <cell r="DU38">
            <v>2754186</v>
          </cell>
          <cell r="DV38">
            <v>5179954</v>
          </cell>
          <cell r="DW38">
            <v>34961</v>
          </cell>
          <cell r="DX38">
            <v>18225371</v>
          </cell>
        </row>
        <row r="39">
          <cell r="B39" t="str">
            <v xml:space="preserve">Dubai Islamic Bank </v>
          </cell>
          <cell r="C39">
            <v>24.268537999999999</v>
          </cell>
          <cell r="D39">
            <v>15.400017999999999</v>
          </cell>
          <cell r="E39">
            <v>18.461117000000002</v>
          </cell>
          <cell r="F39">
            <v>3.1685270000000001</v>
          </cell>
          <cell r="G39">
            <v>3.247573</v>
          </cell>
          <cell r="H39">
            <v>4.782883</v>
          </cell>
          <cell r="I39">
            <v>18.692530000000001</v>
          </cell>
          <cell r="J39">
            <v>9.1282000000000002E-2</v>
          </cell>
          <cell r="K39">
            <v>-0.294431</v>
          </cell>
          <cell r="L39"/>
          <cell r="M39">
            <v>3.9215749434463312E-3</v>
          </cell>
          <cell r="N39">
            <v>3.6162468655886642E-3</v>
          </cell>
          <cell r="O39">
            <v>3.2458599544084293E-3</v>
          </cell>
          <cell r="P39">
            <v>3.3032867333059632E-3</v>
          </cell>
          <cell r="Q39">
            <v>2.7728714721067336E-3</v>
          </cell>
          <cell r="R39">
            <v>3.2828437227822227E-3</v>
          </cell>
          <cell r="S39">
            <v>4.1570979494236181E-3</v>
          </cell>
          <cell r="T39">
            <v>3.4414749248928393E-3</v>
          </cell>
          <cell r="U39">
            <v>5.0404061826639325E-3</v>
          </cell>
          <cell r="V39">
            <v>-1.6576294462720112E-3</v>
          </cell>
          <cell r="W39">
            <v>-9.2441406925303463E-2</v>
          </cell>
          <cell r="X39">
            <v>-1.8471988330684266E-2</v>
          </cell>
          <cell r="Y39">
            <v>0.17373640700322535</v>
          </cell>
          <cell r="Z39">
            <v>0.16950765894183398</v>
          </cell>
          <cell r="AA39">
            <v>0.2132168338499337</v>
          </cell>
          <cell r="AB39">
            <v>1.3965928782368877</v>
          </cell>
          <cell r="AC39">
            <v>0.11386770459361954</v>
          </cell>
          <cell r="AD39">
            <v>0.10747702770982334</v>
          </cell>
          <cell r="AE39">
            <v>0.10740911588021106</v>
          </cell>
          <cell r="AF39">
            <v>5.2024310858548188E-2</v>
          </cell>
          <cell r="AG39">
            <v>5.5384805021662868E-2</v>
          </cell>
          <cell r="AH39">
            <v>0.83418668545353991</v>
          </cell>
          <cell r="AI39">
            <v>7.5658430730735614E-4</v>
          </cell>
          <cell r="AJ39">
            <v>0</v>
          </cell>
          <cell r="AK39">
            <v>5.6271116947241237E-4</v>
          </cell>
          <cell r="AL39">
            <v>24268538</v>
          </cell>
          <cell r="AM39">
            <v>21663039</v>
          </cell>
          <cell r="AN39">
            <v>18812369</v>
          </cell>
          <cell r="AO39">
            <v>18236325</v>
          </cell>
          <cell r="AP39">
            <v>14788083</v>
          </cell>
          <cell r="AQ39">
            <v>15263934</v>
          </cell>
          <cell r="AR39">
            <v>15136740</v>
          </cell>
          <cell r="AS39">
            <v>15522711</v>
          </cell>
          <cell r="AT39">
            <v>15156913</v>
          </cell>
          <cell r="AU39">
            <v>14451756</v>
          </cell>
          <cell r="AV39">
            <v>14646688</v>
          </cell>
          <cell r="AW39">
            <v>13263344</v>
          </cell>
          <cell r="AX39">
            <v>12187744</v>
          </cell>
          <cell r="AY39">
            <v>10535250</v>
          </cell>
          <cell r="AZ39">
            <v>10132445</v>
          </cell>
          <cell r="BA39">
            <v>8987918</v>
          </cell>
          <cell r="BB39">
            <v>7622519</v>
          </cell>
          <cell r="BC39">
            <v>7177523</v>
          </cell>
          <cell r="BD39">
            <v>5925048</v>
          </cell>
          <cell r="BE39">
            <v>5250614</v>
          </cell>
          <cell r="BF39">
            <v>4183358</v>
          </cell>
          <cell r="BG39">
            <v>4169057</v>
          </cell>
          <cell r="BH39">
            <v>3312834</v>
          </cell>
          <cell r="BI39">
            <v>2610309</v>
          </cell>
          <cell r="BJ39">
            <v>1855248</v>
          </cell>
          <cell r="BK39">
            <v>1412715</v>
          </cell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>
            <v>4782883</v>
          </cell>
          <cell r="CA39">
            <v>4361827</v>
          </cell>
          <cell r="CB39">
            <v>3654427</v>
          </cell>
          <cell r="CC39">
            <v>3710598</v>
          </cell>
          <cell r="CD39">
            <v>3193534</v>
          </cell>
          <cell r="CE39">
            <v>3132955</v>
          </cell>
          <cell r="CF39">
            <v>3093203</v>
          </cell>
          <cell r="CG39">
            <v>3163353</v>
          </cell>
          <cell r="CH39">
            <v>2884069</v>
          </cell>
          <cell r="CI39">
            <v>2970982</v>
          </cell>
          <cell r="CJ39">
            <v>2979746</v>
          </cell>
          <cell r="CK39">
            <v>2846757</v>
          </cell>
          <cell r="CL39">
            <v>2387840</v>
          </cell>
          <cell r="CM39">
            <v>2230577</v>
          </cell>
          <cell r="CN39">
            <v>2136914</v>
          </cell>
          <cell r="CO39">
            <v>2008977</v>
          </cell>
          <cell r="CP39">
            <v>1837901</v>
          </cell>
          <cell r="CQ39">
            <v>1792549</v>
          </cell>
          <cell r="CR39">
            <v>1888237</v>
          </cell>
          <cell r="CS39">
            <v>1954260</v>
          </cell>
          <cell r="CT39">
            <v>1603170</v>
          </cell>
          <cell r="CU39">
            <v>1576015</v>
          </cell>
          <cell r="CV39">
            <v>1550896</v>
          </cell>
          <cell r="CW39">
            <v>1268840</v>
          </cell>
          <cell r="CX39">
            <v>1296179</v>
          </cell>
          <cell r="CY39">
            <v>1252725</v>
          </cell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>
            <v>131042</v>
          </cell>
          <cell r="DP39">
            <v>483553</v>
          </cell>
          <cell r="DQ39"/>
          <cell r="DR39">
            <v>614595</v>
          </cell>
          <cell r="DS39">
            <v>858339</v>
          </cell>
          <cell r="DT39">
            <v>190803</v>
          </cell>
          <cell r="DU39">
            <v>1584488</v>
          </cell>
          <cell r="DV39">
            <v>1775291</v>
          </cell>
          <cell r="DW39">
            <v>-294431</v>
          </cell>
          <cell r="DX39">
            <v>15400018</v>
          </cell>
        </row>
        <row r="40">
          <cell r="B40" t="str">
            <v>Kingdom Bank</v>
          </cell>
          <cell r="C40">
            <v>35.732802999999997</v>
          </cell>
          <cell r="D40">
            <v>9.0468229999999998</v>
          </cell>
          <cell r="E40">
            <v>11.895379999999999</v>
          </cell>
          <cell r="F40">
            <v>2.8436650000000001</v>
          </cell>
          <cell r="G40">
            <v>2.8436650000000001</v>
          </cell>
          <cell r="H40">
            <v>2.1077279999999998</v>
          </cell>
          <cell r="I40">
            <v>15.283269000000001</v>
          </cell>
          <cell r="J40">
            <v>0.10218000000000001</v>
          </cell>
          <cell r="K40">
            <v>0.78395400000000004</v>
          </cell>
          <cell r="L40"/>
          <cell r="M40">
            <v>3.0907845168821981E-3</v>
          </cell>
          <cell r="N40">
            <v>3.2394114676001602E-3</v>
          </cell>
          <cell r="O40">
            <v>3.1663802487744107E-3</v>
          </cell>
          <cell r="P40">
            <v>3.1325577394461929E-3</v>
          </cell>
          <cell r="Q40">
            <v>2.900742414526794E-3</v>
          </cell>
          <cell r="R40">
            <v>4.833633077771877E-3</v>
          </cell>
          <cell r="S40">
            <v>2.4421094405278243E-3</v>
          </cell>
          <cell r="T40">
            <v>2.217506773402269E-3</v>
          </cell>
          <cell r="U40">
            <v>2.2212136994724488E-3</v>
          </cell>
          <cell r="V40">
            <v>4.4136155327486855E-3</v>
          </cell>
          <cell r="W40">
            <v>0.53256840067254296</v>
          </cell>
          <cell r="X40">
            <v>2.9698307628441802E-2</v>
          </cell>
          <cell r="Y40">
            <v>0.18606392388958148</v>
          </cell>
          <cell r="Z40">
            <v>0.18606392388958148</v>
          </cell>
          <cell r="AA40">
            <v>0.13705993476980191</v>
          </cell>
          <cell r="AB40">
            <v>0.6141993338752727</v>
          </cell>
          <cell r="AC40">
            <v>0.3127442138294696</v>
          </cell>
          <cell r="AD40">
            <v>0.57467108887123619</v>
          </cell>
          <cell r="AE40">
            <v>0.12021938031996161</v>
          </cell>
          <cell r="AF40">
            <v>7.630047006865727E-2</v>
          </cell>
          <cell r="AG40">
            <v>4.3918910251304344E-2</v>
          </cell>
          <cell r="AH40">
            <v>0.76053249244664733</v>
          </cell>
          <cell r="AI40">
            <v>4.3347001381981257E-4</v>
          </cell>
          <cell r="AJ40">
            <v>4.2514854693244154E-3</v>
          </cell>
          <cell r="AK40">
            <v>1.3530788103759139E-3</v>
          </cell>
          <cell r="AL40">
            <v>35732803</v>
          </cell>
          <cell r="AM40">
            <v>35884135</v>
          </cell>
          <cell r="AN40">
            <v>34194624</v>
          </cell>
          <cell r="AO40">
            <v>34659895</v>
          </cell>
          <cell r="AP40">
            <v>33189020</v>
          </cell>
          <cell r="AQ40">
            <v>32010609</v>
          </cell>
          <cell r="AR40">
            <v>32009833</v>
          </cell>
          <cell r="AS40">
            <v>31690666</v>
          </cell>
          <cell r="AT40">
            <v>30970754</v>
          </cell>
          <cell r="AU40">
            <v>32049485</v>
          </cell>
          <cell r="AV40">
            <v>31555773</v>
          </cell>
          <cell r="AW40">
            <v>30611960</v>
          </cell>
          <cell r="AX40"/>
          <cell r="AY40">
            <v>0</v>
          </cell>
          <cell r="AZ40">
            <v>0</v>
          </cell>
          <cell r="BA40">
            <v>9169794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12448282</v>
          </cell>
          <cell r="BI40">
            <v>12850795</v>
          </cell>
          <cell r="BJ40">
            <v>13778388</v>
          </cell>
          <cell r="BK40">
            <v>15494119</v>
          </cell>
          <cell r="BL40">
            <v>15336497</v>
          </cell>
          <cell r="BM40">
            <v>15724254</v>
          </cell>
          <cell r="BN40">
            <v>17244601</v>
          </cell>
          <cell r="BO40">
            <v>17103526</v>
          </cell>
          <cell r="BP40">
            <v>17281779</v>
          </cell>
          <cell r="BQ40">
            <v>16781543</v>
          </cell>
          <cell r="BR40">
            <v>17042346</v>
          </cell>
          <cell r="BS40">
            <v>15896471</v>
          </cell>
          <cell r="BT40">
            <v>13724146</v>
          </cell>
          <cell r="BU40">
            <v>13117892</v>
          </cell>
          <cell r="BV40">
            <v>9437406</v>
          </cell>
          <cell r="BW40">
            <v>9034229</v>
          </cell>
          <cell r="BX40">
            <v>7577619</v>
          </cell>
          <cell r="BY40">
            <v>7010323</v>
          </cell>
          <cell r="BZ40">
            <v>2107728</v>
          </cell>
          <cell r="CA40">
            <v>2251439</v>
          </cell>
          <cell r="CB40">
            <v>2189782</v>
          </cell>
          <cell r="CC40">
            <v>1817672</v>
          </cell>
          <cell r="CD40">
            <v>1453335</v>
          </cell>
          <cell r="CE40">
            <v>1317814</v>
          </cell>
          <cell r="CF40">
            <v>1482400</v>
          </cell>
          <cell r="CG40">
            <v>1884091</v>
          </cell>
          <cell r="CH40">
            <v>1615954</v>
          </cell>
          <cell r="CI40">
            <v>2542539</v>
          </cell>
          <cell r="CJ40">
            <v>1578878</v>
          </cell>
          <cell r="CK40">
            <v>1299807</v>
          </cell>
          <cell r="CL40"/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3395143</v>
          </cell>
          <cell r="CW40">
            <v>3544435</v>
          </cell>
          <cell r="CX40">
            <v>3236996</v>
          </cell>
          <cell r="CY40">
            <v>3382368</v>
          </cell>
          <cell r="CZ40">
            <v>3496554</v>
          </cell>
          <cell r="DA40">
            <v>3590079</v>
          </cell>
          <cell r="DB40">
            <v>3135336</v>
          </cell>
          <cell r="DC40">
            <v>3149170</v>
          </cell>
          <cell r="DD40">
            <v>3166310</v>
          </cell>
          <cell r="DE40">
            <v>3162791</v>
          </cell>
          <cell r="DF40">
            <v>3167542</v>
          </cell>
          <cell r="DG40">
            <v>3150756</v>
          </cell>
          <cell r="DH40">
            <v>3126920</v>
          </cell>
          <cell r="DI40">
            <v>3105500</v>
          </cell>
          <cell r="DJ40">
            <v>3105500</v>
          </cell>
          <cell r="DK40">
            <v>2308081</v>
          </cell>
          <cell r="DL40">
            <v>2269490</v>
          </cell>
          <cell r="DM40">
            <v>2250639</v>
          </cell>
          <cell r="DN40"/>
          <cell r="DO40">
            <v>333162</v>
          </cell>
          <cell r="DP40">
            <v>2097614</v>
          </cell>
          <cell r="DQ40"/>
          <cell r="DR40">
            <v>2430776</v>
          </cell>
          <cell r="DS40">
            <v>1492981</v>
          </cell>
          <cell r="DT40">
            <v>1982190</v>
          </cell>
          <cell r="DU40">
            <v>1467070</v>
          </cell>
          <cell r="DV40">
            <v>3449260</v>
          </cell>
          <cell r="DW40">
            <v>783954</v>
          </cell>
          <cell r="DX40">
            <v>9046823</v>
          </cell>
        </row>
        <row r="41">
          <cell r="B41" t="str">
            <v>Premier Bank</v>
          </cell>
          <cell r="C41">
            <v>23.299620999999998</v>
          </cell>
          <cell r="D41">
            <v>12.134926</v>
          </cell>
          <cell r="E41">
            <v>11.980357</v>
          </cell>
          <cell r="F41">
            <v>3.014856</v>
          </cell>
          <cell r="G41">
            <v>3.2894909999999999</v>
          </cell>
          <cell r="H41">
            <v>5.4368540000000003</v>
          </cell>
          <cell r="I41">
            <v>21.97081</v>
          </cell>
          <cell r="J41">
            <v>0.246365</v>
          </cell>
          <cell r="K41">
            <v>-3.2556000000000002E-2</v>
          </cell>
          <cell r="L41"/>
          <cell r="M41">
            <v>3.7049044925098204E-3</v>
          </cell>
          <cell r="N41">
            <v>3.7235206871455233E-3</v>
          </cell>
          <cell r="O41">
            <v>3.9529304428432017E-3</v>
          </cell>
          <cell r="P41">
            <v>2.9041687308202892E-3</v>
          </cell>
          <cell r="Q41">
            <v>3.6793674805896837E-3</v>
          </cell>
          <cell r="R41">
            <v>3.1517767795923614E-3</v>
          </cell>
          <cell r="S41">
            <v>3.2757153914370328E-3</v>
          </cell>
          <cell r="T41">
            <v>2.2333479716728083E-3</v>
          </cell>
          <cell r="U41">
            <v>5.7295887262642916E-3</v>
          </cell>
          <cell r="V41">
            <v>-1.8328839100784767E-4</v>
          </cell>
          <cell r="W41">
            <v>-1.6705180955292737E-2</v>
          </cell>
          <cell r="X41">
            <v>-3.3418161897530991E-3</v>
          </cell>
          <cell r="Y41">
            <v>0.14972097068792639</v>
          </cell>
          <cell r="Z41">
            <v>0.13722097637729333</v>
          </cell>
          <cell r="AA41">
            <v>0.37383494356587549</v>
          </cell>
          <cell r="AB41">
            <v>0.93738032278654149</v>
          </cell>
          <cell r="AC41">
            <v>0.507310191755734</v>
          </cell>
          <cell r="AD41">
            <v>0.44520533389133105</v>
          </cell>
          <cell r="AE41">
            <v>6.3329328906019597E-2</v>
          </cell>
          <cell r="AF41">
            <v>8.2356826487580866E-3</v>
          </cell>
          <cell r="AG41">
            <v>5.5093646257261514E-2</v>
          </cell>
          <cell r="AH41">
            <v>1.0129018692848635</v>
          </cell>
          <cell r="AI41">
            <v>3.2275340071152338E-4</v>
          </cell>
          <cell r="AJ41">
            <v>0</v>
          </cell>
          <cell r="AK41">
            <v>2.4004852045100513E-4</v>
          </cell>
          <cell r="AL41">
            <v>23299621</v>
          </cell>
          <cell r="AM41">
            <v>22531039</v>
          </cell>
          <cell r="AN41">
            <v>24163787</v>
          </cell>
          <cell r="AO41">
            <v>17640991</v>
          </cell>
          <cell r="AP41">
            <v>22125549</v>
          </cell>
          <cell r="AQ41">
            <v>26209349</v>
          </cell>
          <cell r="AR41">
            <v>23919643</v>
          </cell>
          <cell r="AS41">
            <v>24701113</v>
          </cell>
          <cell r="AT41">
            <v>22150730</v>
          </cell>
          <cell r="AU41">
            <v>21987686</v>
          </cell>
          <cell r="AV41">
            <v>20704593</v>
          </cell>
          <cell r="AW41">
            <v>21946547</v>
          </cell>
          <cell r="AX41">
            <v>18494579</v>
          </cell>
          <cell r="AY41">
            <v>18683241</v>
          </cell>
          <cell r="AZ41">
            <v>16054493</v>
          </cell>
          <cell r="BA41">
            <v>18762844</v>
          </cell>
          <cell r="BB41">
            <v>17185364</v>
          </cell>
          <cell r="BC41">
            <v>17946262</v>
          </cell>
          <cell r="BD41">
            <v>15211531</v>
          </cell>
          <cell r="BE41">
            <v>17880462</v>
          </cell>
          <cell r="BF41">
            <v>15775791</v>
          </cell>
          <cell r="BG41">
            <v>15865463</v>
          </cell>
          <cell r="BH41">
            <v>15583625</v>
          </cell>
          <cell r="BI41">
            <v>17359968</v>
          </cell>
          <cell r="BJ41">
            <v>15050947</v>
          </cell>
          <cell r="BK41">
            <v>16489388</v>
          </cell>
          <cell r="BL41">
            <v>15521372</v>
          </cell>
          <cell r="BM41">
            <v>14962089</v>
          </cell>
          <cell r="BN41">
            <v>15419582</v>
          </cell>
          <cell r="BO41">
            <v>15069141</v>
          </cell>
          <cell r="BP41">
            <v>14827754</v>
          </cell>
          <cell r="BQ41">
            <v>15464631</v>
          </cell>
          <cell r="BR41">
            <v>15726633</v>
          </cell>
          <cell r="BS41">
            <v>16180372</v>
          </cell>
          <cell r="BT41">
            <v>15121959</v>
          </cell>
          <cell r="BU41">
            <v>15278026</v>
          </cell>
          <cell r="BV41">
            <v>12978408</v>
          </cell>
          <cell r="BW41">
            <v>12696667</v>
          </cell>
          <cell r="BX41">
            <v>12503956</v>
          </cell>
          <cell r="BY41">
            <v>11305398</v>
          </cell>
          <cell r="BZ41">
            <v>5436854</v>
          </cell>
          <cell r="CA41">
            <v>5465709</v>
          </cell>
          <cell r="CB41">
            <v>5435496</v>
          </cell>
          <cell r="CC41">
            <v>2753180</v>
          </cell>
          <cell r="CD41">
            <v>3183427</v>
          </cell>
          <cell r="CE41">
            <v>3163114</v>
          </cell>
          <cell r="CF41">
            <v>2552004</v>
          </cell>
          <cell r="CG41">
            <v>2467351</v>
          </cell>
          <cell r="CH41">
            <v>2274933</v>
          </cell>
          <cell r="CI41">
            <v>2208124</v>
          </cell>
          <cell r="CJ41">
            <v>2116644</v>
          </cell>
          <cell r="CK41">
            <v>2050795</v>
          </cell>
          <cell r="CL41">
            <v>1952901</v>
          </cell>
          <cell r="CM41">
            <v>1481372</v>
          </cell>
          <cell r="CN41">
            <v>1467563</v>
          </cell>
          <cell r="CO41">
            <v>1462059</v>
          </cell>
          <cell r="CP41">
            <v>1353278</v>
          </cell>
          <cell r="CQ41">
            <v>1283380</v>
          </cell>
          <cell r="CR41">
            <v>1256304</v>
          </cell>
          <cell r="CS41">
            <v>1271103</v>
          </cell>
          <cell r="CT41">
            <v>1554299</v>
          </cell>
          <cell r="CU41">
            <v>1673485</v>
          </cell>
          <cell r="CV41">
            <v>1724306</v>
          </cell>
          <cell r="CW41">
            <v>1709205</v>
          </cell>
          <cell r="CX41">
            <v>1622135</v>
          </cell>
          <cell r="CY41">
            <v>1608542</v>
          </cell>
          <cell r="CZ41">
            <v>1602035</v>
          </cell>
          <cell r="DA41">
            <v>1557408</v>
          </cell>
          <cell r="DB41">
            <v>1687582</v>
          </cell>
          <cell r="DC41">
            <v>1698111</v>
          </cell>
          <cell r="DD41">
            <v>1669863</v>
          </cell>
          <cell r="DE41">
            <v>1611608</v>
          </cell>
          <cell r="DF41">
            <v>1687798</v>
          </cell>
          <cell r="DG41">
            <v>1677757</v>
          </cell>
          <cell r="DH41">
            <v>1661381</v>
          </cell>
          <cell r="DI41">
            <v>1517722</v>
          </cell>
          <cell r="DJ41">
            <v>1517722</v>
          </cell>
          <cell r="DK41">
            <v>1301967</v>
          </cell>
          <cell r="DL41">
            <v>1225689</v>
          </cell>
          <cell r="DM41">
            <v>1210095</v>
          </cell>
          <cell r="DN41"/>
          <cell r="DO41">
            <v>377186</v>
          </cell>
          <cell r="DP41">
            <v>631778</v>
          </cell>
          <cell r="DQ41"/>
          <cell r="DR41">
            <v>1008964</v>
          </cell>
          <cell r="DS41">
            <v>945783</v>
          </cell>
          <cell r="DT41">
            <v>3540381</v>
          </cell>
          <cell r="DU41">
            <v>4411862</v>
          </cell>
          <cell r="DV41">
            <v>7952243</v>
          </cell>
          <cell r="DW41">
            <v>-51306</v>
          </cell>
          <cell r="DX41">
            <v>12134926</v>
          </cell>
        </row>
        <row r="42">
          <cell r="B42" t="str">
            <v>Mayfair Bank - CIB</v>
          </cell>
          <cell r="C42">
            <v>14.444015</v>
          </cell>
          <cell r="D42">
            <v>3.6404359999999998</v>
          </cell>
          <cell r="E42">
            <v>9.8798879999999993</v>
          </cell>
          <cell r="F42">
            <v>3.5146000000000002</v>
          </cell>
          <cell r="G42">
            <v>3.5146000000000002</v>
          </cell>
          <cell r="H42">
            <v>4.3491799999999996</v>
          </cell>
          <cell r="I42">
            <v>10.288254999999999</v>
          </cell>
          <cell r="J42">
            <v>6.7547999999999997E-2</v>
          </cell>
          <cell r="K42">
            <v>-2.4566999999999999E-2</v>
          </cell>
          <cell r="L42"/>
          <cell r="M42">
            <v>2.793000054451461E-3</v>
          </cell>
          <cell r="N42">
            <v>3.0515570967206778E-3</v>
          </cell>
          <cell r="O42">
            <v>3.2426411823693524E-3</v>
          </cell>
          <cell r="P42">
            <v>2.8604556583796182E-3</v>
          </cell>
          <cell r="Q42">
            <v>2.9095627714694518E-3</v>
          </cell>
          <cell r="R42">
            <v>1.9538648753592929E-3</v>
          </cell>
          <cell r="S42">
            <v>9.8270333389272133E-4</v>
          </cell>
          <cell r="T42">
            <v>1.8417838320806733E-3</v>
          </cell>
          <cell r="U42">
            <v>4.5833514559144185E-3</v>
          </cell>
          <cell r="V42">
            <v>-1.3831078455245709E-4</v>
          </cell>
          <cell r="W42">
            <v>5.2051009012481636E-2</v>
          </cell>
          <cell r="X42">
            <v>1.6723381730740054E-2</v>
          </cell>
          <cell r="Y42">
            <v>0.34161283910634022</v>
          </cell>
          <cell r="Z42">
            <v>0.34161283910634022</v>
          </cell>
          <cell r="AA42">
            <v>0.15961333108525824</v>
          </cell>
          <cell r="AB42">
            <v>1.2276916244124505</v>
          </cell>
          <cell r="AC42">
            <v>0.1693320753944012</v>
          </cell>
          <cell r="AD42">
            <v>0.72467936493479135</v>
          </cell>
          <cell r="AE42">
            <v>0.1539223793450768</v>
          </cell>
          <cell r="AF42">
            <v>7.8659426238082378E-2</v>
          </cell>
          <cell r="AG42">
            <v>7.5262953106994421E-2</v>
          </cell>
          <cell r="AH42">
            <v>0.36846935916682455</v>
          </cell>
          <cell r="AI42">
            <v>3.0414569360027972E-4</v>
          </cell>
          <cell r="AJ42">
            <v>0</v>
          </cell>
          <cell r="AK42">
            <v>2.2620899915954068E-4</v>
          </cell>
          <cell r="AL42">
            <v>14444015</v>
          </cell>
          <cell r="AM42">
            <v>15627033</v>
          </cell>
          <cell r="AN42">
            <v>16763434</v>
          </cell>
          <cell r="AO42">
            <v>12929077</v>
          </cell>
          <cell r="AP42">
            <v>13397795</v>
          </cell>
          <cell r="AQ42">
            <v>13642086</v>
          </cell>
          <cell r="AR42">
            <v>13326361</v>
          </cell>
          <cell r="AS42">
            <v>13460819</v>
          </cell>
          <cell r="AT42">
            <v>12737025</v>
          </cell>
          <cell r="AU42">
            <v>12981818</v>
          </cell>
          <cell r="AV42">
            <v>12768436</v>
          </cell>
          <cell r="AW42">
            <v>12729360</v>
          </cell>
          <cell r="AX42">
            <v>12255188</v>
          </cell>
          <cell r="AY42">
            <v>13328328</v>
          </cell>
          <cell r="AZ42">
            <v>9063470</v>
          </cell>
          <cell r="BA42">
            <v>8652475</v>
          </cell>
          <cell r="BB42">
            <v>8213097</v>
          </cell>
          <cell r="BC42">
            <v>7447262</v>
          </cell>
          <cell r="BD42">
            <v>6689148</v>
          </cell>
          <cell r="BE42">
            <v>6856572</v>
          </cell>
          <cell r="BF42">
            <v>5369117</v>
          </cell>
          <cell r="BG42">
            <v>4475770</v>
          </cell>
          <cell r="BH42">
            <v>3953412</v>
          </cell>
          <cell r="BI42">
            <v>3547988</v>
          </cell>
          <cell r="BJ42">
            <v>2563150</v>
          </cell>
          <cell r="BK42">
            <v>1412715</v>
          </cell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>
            <v>4349180</v>
          </cell>
          <cell r="CA42">
            <v>4494598</v>
          </cell>
          <cell r="CB42">
            <v>4461540</v>
          </cell>
          <cell r="CC42">
            <v>4445475</v>
          </cell>
          <cell r="CD42">
            <v>4340678</v>
          </cell>
          <cell r="CE42">
            <v>4238217</v>
          </cell>
          <cell r="CF42">
            <v>4302461</v>
          </cell>
          <cell r="CG42">
            <v>4152937</v>
          </cell>
          <cell r="CH42">
            <v>4125827</v>
          </cell>
          <cell r="CI42">
            <v>4116937</v>
          </cell>
          <cell r="CJ42">
            <v>4115454</v>
          </cell>
          <cell r="CK42">
            <v>4120947</v>
          </cell>
          <cell r="CL42">
            <v>4290154</v>
          </cell>
          <cell r="CM42">
            <v>4317761</v>
          </cell>
          <cell r="CN42">
            <v>958454</v>
          </cell>
          <cell r="CO42">
            <v>1039865</v>
          </cell>
          <cell r="CP42">
            <v>1117525</v>
          </cell>
          <cell r="CQ42">
            <v>1189040</v>
          </cell>
          <cell r="CR42">
            <v>1026771</v>
          </cell>
          <cell r="CS42">
            <v>1019868</v>
          </cell>
          <cell r="CT42">
            <v>1020349</v>
          </cell>
          <cell r="CU42">
            <v>1112957</v>
          </cell>
          <cell r="CV42">
            <v>1079558</v>
          </cell>
          <cell r="CW42">
            <v>1168946</v>
          </cell>
          <cell r="CX42">
            <v>1120846</v>
          </cell>
          <cell r="CY42">
            <v>1252725</v>
          </cell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/>
          <cell r="DM42"/>
          <cell r="DN42"/>
          <cell r="DO42">
            <v>116440</v>
          </cell>
          <cell r="DP42">
            <v>613073</v>
          </cell>
          <cell r="DQ42"/>
          <cell r="DR42">
            <v>729513</v>
          </cell>
          <cell r="DS42">
            <v>895617</v>
          </cell>
          <cell r="DT42">
            <v>509209</v>
          </cell>
          <cell r="DU42">
            <v>193459</v>
          </cell>
          <cell r="DV42">
            <v>702668</v>
          </cell>
          <cell r="DW42">
            <v>171664</v>
          </cell>
          <cell r="DX42">
            <v>3640436</v>
          </cell>
        </row>
        <row r="43">
          <cell r="B43" t="str">
            <v>Guardian  Bank</v>
          </cell>
          <cell r="C43">
            <v>15.920381000000001</v>
          </cell>
          <cell r="D43">
            <v>7.442914</v>
          </cell>
          <cell r="E43">
            <v>11.983409</v>
          </cell>
          <cell r="F43">
            <v>2.966046</v>
          </cell>
          <cell r="G43">
            <v>3.1238839999999999</v>
          </cell>
          <cell r="H43">
            <v>3.4468510000000001</v>
          </cell>
          <cell r="I43">
            <v>12.47831</v>
          </cell>
          <cell r="J43">
            <v>9.0218000000000007E-2</v>
          </cell>
          <cell r="K43">
            <v>0.26274500000000001</v>
          </cell>
          <cell r="L43"/>
          <cell r="M43">
            <v>2.6733102747902829E-3</v>
          </cell>
          <cell r="N43">
            <v>2.7247699187232478E-3</v>
          </cell>
          <cell r="O43">
            <v>7.0721895831306622E-3</v>
          </cell>
          <cell r="P43">
            <v>2.8445788221196939E-3</v>
          </cell>
          <cell r="Q43">
            <v>3.0075486768625162E-3</v>
          </cell>
          <cell r="R43">
            <v>2.1535752516344975E-3</v>
          </cell>
          <cell r="S43">
            <v>2.0091484650950628E-3</v>
          </cell>
          <cell r="T43">
            <v>2.2339169178243749E-3</v>
          </cell>
          <cell r="U43">
            <v>3.6324386549119766E-3</v>
          </cell>
          <cell r="V43">
            <v>1.4792391047842774E-3</v>
          </cell>
          <cell r="W43">
            <v>8.2961021841110871E-2</v>
          </cell>
          <cell r="X43">
            <v>1.7564267155927713E-2</v>
          </cell>
          <cell r="Y43">
            <v>0.25034511885022892</v>
          </cell>
          <cell r="Z43">
            <v>0.23769613032534051</v>
          </cell>
          <cell r="AA43">
            <v>0.16816172570283491</v>
          </cell>
          <cell r="AB43">
            <v>0.6526551541227088</v>
          </cell>
          <cell r="AC43">
            <v>0.1063649000361777</v>
          </cell>
          <cell r="AD43">
            <v>0.36681892724873666</v>
          </cell>
          <cell r="AE43">
            <v>1.021189399959699</v>
          </cell>
          <cell r="AF43">
            <v>5.4379678338111914E-2</v>
          </cell>
          <cell r="AG43">
            <v>0.96680972162158718</v>
          </cell>
          <cell r="AH43">
            <v>0.62110155799572564</v>
          </cell>
          <cell r="AI43">
            <v>9.4752398344119645E-4</v>
          </cell>
          <cell r="AJ43">
            <v>2.1703490730310158E-4</v>
          </cell>
          <cell r="AK43">
            <v>7.5733857216738355E-4</v>
          </cell>
          <cell r="AL43">
            <v>15920381</v>
          </cell>
          <cell r="AM43">
            <v>15744241</v>
          </cell>
          <cell r="AN43">
            <v>15589453</v>
          </cell>
          <cell r="AO43">
            <v>15658126</v>
          </cell>
          <cell r="AP43">
            <v>16485292</v>
          </cell>
          <cell r="AQ43">
            <v>16757176</v>
          </cell>
          <cell r="AR43">
            <v>17265306</v>
          </cell>
          <cell r="AS43">
            <v>17736400</v>
          </cell>
          <cell r="AT43">
            <v>17021470</v>
          </cell>
          <cell r="AU43">
            <v>16843240</v>
          </cell>
          <cell r="AV43">
            <v>16700710</v>
          </cell>
          <cell r="AW43">
            <v>16858235</v>
          </cell>
          <cell r="AX43">
            <v>16497509</v>
          </cell>
          <cell r="AY43">
            <v>16765424</v>
          </cell>
          <cell r="AZ43">
            <v>17027259</v>
          </cell>
          <cell r="BA43">
            <v>16386450</v>
          </cell>
          <cell r="BB43">
            <v>16539262</v>
          </cell>
          <cell r="BC43">
            <v>16225698</v>
          </cell>
          <cell r="BD43">
            <v>16638307</v>
          </cell>
          <cell r="BE43">
            <v>16185964</v>
          </cell>
          <cell r="BF43">
            <v>16012016</v>
          </cell>
          <cell r="BG43">
            <v>16028257</v>
          </cell>
          <cell r="BH43">
            <v>15665170</v>
          </cell>
          <cell r="BI43">
            <v>15802759</v>
          </cell>
          <cell r="BJ43">
            <v>15520532</v>
          </cell>
          <cell r="BK43">
            <v>15271509</v>
          </cell>
          <cell r="BL43">
            <v>15019755</v>
          </cell>
          <cell r="BM43">
            <v>14705351</v>
          </cell>
          <cell r="BN43">
            <v>15135225</v>
          </cell>
          <cell r="BO43">
            <v>15349948</v>
          </cell>
          <cell r="BP43">
            <v>15386946</v>
          </cell>
          <cell r="BQ43">
            <v>14609492</v>
          </cell>
          <cell r="BR43">
            <v>15113307</v>
          </cell>
          <cell r="BS43">
            <v>15694727</v>
          </cell>
          <cell r="BT43">
            <v>15383115</v>
          </cell>
          <cell r="BU43">
            <v>15470598</v>
          </cell>
          <cell r="BV43">
            <v>14464148</v>
          </cell>
          <cell r="BW43">
            <v>14195379</v>
          </cell>
          <cell r="BX43">
            <v>13997862</v>
          </cell>
          <cell r="BY43">
            <v>12834687</v>
          </cell>
          <cell r="BZ43">
            <v>3446851</v>
          </cell>
          <cell r="CA43">
            <v>3359794</v>
          </cell>
          <cell r="CB43">
            <v>15589453</v>
          </cell>
          <cell r="CC43">
            <v>3238859</v>
          </cell>
          <cell r="CD43">
            <v>3252700</v>
          </cell>
          <cell r="CE43">
            <v>3168931</v>
          </cell>
          <cell r="CF43">
            <v>3061169</v>
          </cell>
          <cell r="CG43">
            <v>2989050</v>
          </cell>
          <cell r="CH43">
            <v>2938311</v>
          </cell>
          <cell r="CI43">
            <v>2880150</v>
          </cell>
          <cell r="CJ43">
            <v>2872764</v>
          </cell>
          <cell r="CK43">
            <v>2834017</v>
          </cell>
          <cell r="CL43">
            <v>2745034</v>
          </cell>
          <cell r="CM43">
            <v>2737699</v>
          </cell>
          <cell r="CN43">
            <v>2717961</v>
          </cell>
          <cell r="CO43">
            <v>2740810</v>
          </cell>
          <cell r="CP43">
            <v>2693257</v>
          </cell>
          <cell r="CQ43">
            <v>2643318</v>
          </cell>
          <cell r="CR43">
            <v>2595341</v>
          </cell>
          <cell r="CS43">
            <v>2557152</v>
          </cell>
          <cell r="CT43">
            <v>2636664</v>
          </cell>
          <cell r="CU43">
            <v>2536528</v>
          </cell>
          <cell r="CV43">
            <v>2407699</v>
          </cell>
          <cell r="CW43">
            <v>2374615</v>
          </cell>
          <cell r="CX43">
            <v>2327011</v>
          </cell>
          <cell r="CY43">
            <v>2291970</v>
          </cell>
          <cell r="CZ43">
            <v>2264442</v>
          </cell>
          <cell r="DA43">
            <v>2215494</v>
          </cell>
          <cell r="DB43">
            <v>2049357</v>
          </cell>
          <cell r="DC43">
            <v>2025717</v>
          </cell>
          <cell r="DD43">
            <v>2034496</v>
          </cell>
          <cell r="DE43">
            <v>1984466</v>
          </cell>
          <cell r="DF43">
            <v>1994181</v>
          </cell>
          <cell r="DG43">
            <v>1890337</v>
          </cell>
          <cell r="DH43">
            <v>1818843</v>
          </cell>
          <cell r="DI43">
            <v>1755138</v>
          </cell>
          <cell r="DJ43">
            <v>1755138</v>
          </cell>
          <cell r="DK43">
            <v>1715270</v>
          </cell>
          <cell r="DL43">
            <v>1554857</v>
          </cell>
          <cell r="DM43">
            <v>1493885</v>
          </cell>
          <cell r="DN43"/>
          <cell r="DO43">
            <v>142660</v>
          </cell>
          <cell r="DP43">
            <v>705690</v>
          </cell>
          <cell r="DQ43"/>
          <cell r="DR43">
            <v>848350</v>
          </cell>
          <cell r="DS43">
            <v>553680</v>
          </cell>
          <cell r="DT43">
            <v>302188</v>
          </cell>
          <cell r="DU43">
            <v>521619</v>
          </cell>
          <cell r="DV43">
            <v>823807</v>
          </cell>
          <cell r="DW43">
            <v>207995</v>
          </cell>
          <cell r="DX43">
            <v>7442914</v>
          </cell>
        </row>
        <row r="44">
          <cell r="B44" t="str">
            <v>Development Bank of Kenya</v>
          </cell>
          <cell r="C44">
            <v>17.872717999999999</v>
          </cell>
          <cell r="D44">
            <v>9.8008249999999997</v>
          </cell>
          <cell r="E44">
            <v>7.804913</v>
          </cell>
          <cell r="F44">
            <v>2.3264290000000001</v>
          </cell>
          <cell r="G44">
            <v>2.569652</v>
          </cell>
          <cell r="H44">
            <v>3.7771210000000002</v>
          </cell>
          <cell r="I44">
            <v>11.598886</v>
          </cell>
          <cell r="J44">
            <v>1.0116999999999999E-2</v>
          </cell>
          <cell r="K44">
            <v>5.6209000000000002E-2</v>
          </cell>
          <cell r="L44"/>
          <cell r="M44">
            <v>2.6177114915285939E-3</v>
          </cell>
          <cell r="N44">
            <v>2.6888411018818137E-3</v>
          </cell>
          <cell r="O44">
            <v>2.6863841388854392E-3</v>
          </cell>
          <cell r="P44">
            <v>2.754336519484364E-3</v>
          </cell>
          <cell r="Q44">
            <v>2.855435733817217E-3</v>
          </cell>
          <cell r="R44">
            <v>2.4176709818843158E-3</v>
          </cell>
          <cell r="S44">
            <v>2.6456455771778791E-3</v>
          </cell>
          <cell r="T44">
            <v>1.4549722197454327E-3</v>
          </cell>
          <cell r="U44">
            <v>3.9804912729560346E-3</v>
          </cell>
          <cell r="V44">
            <v>3.1645340859319662E-4</v>
          </cell>
          <cell r="W44">
            <v>1.3961958577559379E-2</v>
          </cell>
          <cell r="X44">
            <v>3.0180800800290578E-3</v>
          </cell>
          <cell r="Y44">
            <v>0.22154299990533574</v>
          </cell>
          <cell r="Z44">
            <v>0.20057348610892461</v>
          </cell>
          <cell r="AA44">
            <v>6.668860436962816E-2</v>
          </cell>
          <cell r="AB44">
            <v>0.94426112709477394</v>
          </cell>
          <cell r="AC44">
            <v>0.19492357770367902</v>
          </cell>
          <cell r="AD44">
            <v>0.73507515730363782</v>
          </cell>
          <cell r="AE44">
            <v>0.10091487189068767</v>
          </cell>
          <cell r="AF44">
            <v>9.6026583536482149E-2</v>
          </cell>
          <cell r="AG44">
            <v>4.8882883542055167E-3</v>
          </cell>
          <cell r="AH44">
            <v>1.2557250798311268</v>
          </cell>
          <cell r="AI44">
            <v>6.5423908395905524E-4</v>
          </cell>
          <cell r="AJ44">
            <v>2.1032801536122881E-4</v>
          </cell>
          <cell r="AK44">
            <v>5.3764600885558057E-4</v>
          </cell>
          <cell r="AL44">
            <v>17872718</v>
          </cell>
          <cell r="AM44">
            <v>17933112</v>
          </cell>
          <cell r="AN44">
            <v>17257834</v>
          </cell>
          <cell r="AO44">
            <v>16891988</v>
          </cell>
          <cell r="AP44">
            <v>17025387</v>
          </cell>
          <cell r="AQ44">
            <v>16967685</v>
          </cell>
          <cell r="AR44">
            <v>16768321</v>
          </cell>
          <cell r="AS44">
            <v>17289207</v>
          </cell>
          <cell r="AT44">
            <v>17488860</v>
          </cell>
          <cell r="AU44">
            <v>17526413</v>
          </cell>
          <cell r="AV44">
            <v>17107796</v>
          </cell>
          <cell r="AW44">
            <v>17222212</v>
          </cell>
          <cell r="AX44">
            <v>17119457</v>
          </cell>
          <cell r="AY44">
            <v>16274891</v>
          </cell>
          <cell r="AZ44">
            <v>16644500</v>
          </cell>
          <cell r="BA44">
            <v>15358069</v>
          </cell>
          <cell r="BB44">
            <v>15549002</v>
          </cell>
          <cell r="BC44">
            <v>15433168</v>
          </cell>
          <cell r="BD44">
            <v>15240102</v>
          </cell>
          <cell r="BE44">
            <v>15323111</v>
          </cell>
          <cell r="BF44">
            <v>15454261</v>
          </cell>
          <cell r="BG44">
            <v>15630629</v>
          </cell>
          <cell r="BH44">
            <v>16040121</v>
          </cell>
          <cell r="BI44">
            <v>16319925</v>
          </cell>
          <cell r="BJ44">
            <v>16127993</v>
          </cell>
          <cell r="BK44">
            <v>16710985</v>
          </cell>
          <cell r="BL44">
            <v>16435365</v>
          </cell>
          <cell r="BM44">
            <v>16418382</v>
          </cell>
          <cell r="BN44">
            <v>17492953</v>
          </cell>
          <cell r="BO44">
            <v>17013141</v>
          </cell>
          <cell r="BP44">
            <v>17251091</v>
          </cell>
          <cell r="BQ44">
            <v>16942714</v>
          </cell>
          <cell r="BR44">
            <v>18106690</v>
          </cell>
          <cell r="BS44">
            <v>17841799</v>
          </cell>
          <cell r="BT44">
            <v>16999848</v>
          </cell>
          <cell r="BU44">
            <v>16954227</v>
          </cell>
          <cell r="BV44">
            <v>16004815</v>
          </cell>
          <cell r="BW44">
            <v>16493105</v>
          </cell>
          <cell r="BX44">
            <v>16082152</v>
          </cell>
          <cell r="BY44">
            <v>15580630</v>
          </cell>
          <cell r="BZ44">
            <v>3777121</v>
          </cell>
          <cell r="CA44">
            <v>3785479</v>
          </cell>
          <cell r="CB44">
            <v>3751595</v>
          </cell>
          <cell r="CC44">
            <v>3737775</v>
          </cell>
          <cell r="CD44">
            <v>3854718</v>
          </cell>
          <cell r="CE44">
            <v>3850957</v>
          </cell>
          <cell r="CF44">
            <v>3828452</v>
          </cell>
          <cell r="CG44">
            <v>3923282</v>
          </cell>
          <cell r="CH44">
            <v>3856607</v>
          </cell>
          <cell r="CI44">
            <v>3841310</v>
          </cell>
          <cell r="CJ44">
            <v>3830779</v>
          </cell>
          <cell r="CK44">
            <v>3822658</v>
          </cell>
          <cell r="CL44">
            <v>3981067</v>
          </cell>
          <cell r="CM44">
            <v>3966267</v>
          </cell>
          <cell r="CN44">
            <v>3975395</v>
          </cell>
          <cell r="CO44">
            <v>3950439</v>
          </cell>
          <cell r="CP44">
            <v>3894050</v>
          </cell>
          <cell r="CQ44">
            <v>3886424</v>
          </cell>
          <cell r="CR44">
            <v>3866554</v>
          </cell>
          <cell r="CS44">
            <v>2871324</v>
          </cell>
          <cell r="CT44">
            <v>2738684</v>
          </cell>
          <cell r="CU44">
            <v>2702770</v>
          </cell>
          <cell r="CV44">
            <v>2955617</v>
          </cell>
          <cell r="CW44">
            <v>2929746</v>
          </cell>
          <cell r="CX44">
            <v>2958319</v>
          </cell>
          <cell r="CY44">
            <v>2909847</v>
          </cell>
          <cell r="CZ44">
            <v>2919672</v>
          </cell>
          <cell r="DA44">
            <v>2903344</v>
          </cell>
          <cell r="DB44">
            <v>2949975</v>
          </cell>
          <cell r="DC44">
            <v>2912557</v>
          </cell>
          <cell r="DD44">
            <v>2876234</v>
          </cell>
          <cell r="DE44">
            <v>2843621</v>
          </cell>
          <cell r="DF44">
            <v>2856189</v>
          </cell>
          <cell r="DG44">
            <v>2808229</v>
          </cell>
          <cell r="DH44">
            <v>2806585</v>
          </cell>
          <cell r="DI44">
            <v>2763601</v>
          </cell>
          <cell r="DJ44">
            <v>2763601</v>
          </cell>
          <cell r="DK44">
            <v>1999548</v>
          </cell>
          <cell r="DL44">
            <v>1874489</v>
          </cell>
          <cell r="DM44">
            <v>1822274</v>
          </cell>
          <cell r="DN44"/>
          <cell r="DO44">
            <v>22090</v>
          </cell>
          <cell r="DP44">
            <v>309151</v>
          </cell>
          <cell r="DQ44"/>
          <cell r="DR44">
            <v>331241</v>
          </cell>
          <cell r="DS44">
            <v>312778</v>
          </cell>
          <cell r="DT44">
            <v>1639161</v>
          </cell>
          <cell r="DU44">
            <v>590762</v>
          </cell>
          <cell r="DV44">
            <v>2229923</v>
          </cell>
          <cell r="DW44">
            <v>39346</v>
          </cell>
          <cell r="DX44">
            <v>9800825</v>
          </cell>
        </row>
        <row r="45">
          <cell r="B45" t="str">
            <v>M-Oriental Bank Limited</v>
          </cell>
          <cell r="C45">
            <v>13.515442999999999</v>
          </cell>
          <cell r="D45">
            <v>6.9060269999999999</v>
          </cell>
          <cell r="E45">
            <v>9.6998750000000005</v>
          </cell>
          <cell r="F45">
            <v>2.5443539999999998</v>
          </cell>
          <cell r="G45">
            <v>2.657438</v>
          </cell>
          <cell r="H45">
            <v>3.353901</v>
          </cell>
          <cell r="I45">
            <v>9.0467569999999995</v>
          </cell>
          <cell r="J45">
            <v>5.3905000000000002E-2</v>
          </cell>
          <cell r="K45">
            <v>0.14499300000000001</v>
          </cell>
          <cell r="L45"/>
          <cell r="M45">
            <v>2.3903219018221317E-3</v>
          </cell>
          <cell r="N45">
            <v>2.4915909763943275E-3</v>
          </cell>
          <cell r="O45">
            <v>2.5031976941519074E-3</v>
          </cell>
          <cell r="P45">
            <v>2.580526024728266E-3</v>
          </cell>
          <cell r="Q45">
            <v>2.7095909620424366E-3</v>
          </cell>
          <cell r="R45">
            <v>1.8282554644688909E-3</v>
          </cell>
          <cell r="S45">
            <v>1.8642205924930828E-3</v>
          </cell>
          <cell r="T45">
            <v>1.808226262099684E-3</v>
          </cell>
          <cell r="U45">
            <v>3.534483978897821E-3</v>
          </cell>
          <cell r="V45">
            <v>8.1630217709180669E-4</v>
          </cell>
          <cell r="W45">
            <v>4.3029602064850507E-2</v>
          </cell>
          <cell r="X45">
            <v>1.0579477525382649E-2</v>
          </cell>
          <cell r="Y45">
            <v>0.29374481927612295</v>
          </cell>
          <cell r="Z45">
            <v>0.28124487039941493</v>
          </cell>
          <cell r="AA45">
            <v>0.17480893587122087</v>
          </cell>
          <cell r="AB45">
            <v>0.60467789436616204</v>
          </cell>
          <cell r="AC45">
            <v>0.32578275814408841</v>
          </cell>
          <cell r="AD45">
            <v>0.29762502523643986</v>
          </cell>
          <cell r="AE45">
            <v>0.11713104781206252</v>
          </cell>
          <cell r="AF45">
            <v>6.8040751830278634E-2</v>
          </cell>
          <cell r="AG45">
            <v>4.9090295981783882E-2</v>
          </cell>
          <cell r="AH45">
            <v>0.71197072127218131</v>
          </cell>
          <cell r="AI45">
            <v>1.3032820677398083E-3</v>
          </cell>
          <cell r="AJ45">
            <v>0</v>
          </cell>
          <cell r="AK45">
            <v>1.2580803620064632E-3</v>
          </cell>
          <cell r="AL45">
            <v>13515443</v>
          </cell>
          <cell r="AM45">
            <v>13622985</v>
          </cell>
          <cell r="AN45">
            <v>13301581</v>
          </cell>
          <cell r="AO45">
            <v>13333772</v>
          </cell>
          <cell r="AP45">
            <v>14165831</v>
          </cell>
          <cell r="AQ45">
            <v>13780277</v>
          </cell>
          <cell r="AR45">
            <v>13748507</v>
          </cell>
          <cell r="AS45">
            <v>13657469</v>
          </cell>
          <cell r="AT45">
            <v>13484334</v>
          </cell>
          <cell r="AU45">
            <v>13618076</v>
          </cell>
          <cell r="AV45">
            <v>13649937</v>
          </cell>
          <cell r="AW45">
            <v>12984554</v>
          </cell>
          <cell r="AX45">
            <v>13063163</v>
          </cell>
          <cell r="AY45">
            <v>12338623</v>
          </cell>
          <cell r="AZ45">
            <v>12065338</v>
          </cell>
          <cell r="BA45">
            <v>12393776</v>
          </cell>
          <cell r="BB45">
            <v>12329132</v>
          </cell>
          <cell r="BC45">
            <v>11841726</v>
          </cell>
          <cell r="BD45">
            <v>10470921</v>
          </cell>
          <cell r="BE45">
            <v>10515015</v>
          </cell>
          <cell r="BF45">
            <v>9898849</v>
          </cell>
          <cell r="BG45">
            <v>11081702</v>
          </cell>
          <cell r="BH45">
            <v>10675058</v>
          </cell>
          <cell r="BI45">
            <v>10576525</v>
          </cell>
          <cell r="BJ45">
            <v>10492155</v>
          </cell>
          <cell r="BK45">
            <v>10482709</v>
          </cell>
          <cell r="BL45">
            <v>10005843</v>
          </cell>
          <cell r="BM45">
            <v>9920247</v>
          </cell>
          <cell r="BN45">
            <v>9809585</v>
          </cell>
          <cell r="BO45">
            <v>8776999</v>
          </cell>
          <cell r="BP45">
            <v>9024348</v>
          </cell>
          <cell r="BQ45">
            <v>8496350</v>
          </cell>
          <cell r="BR45">
            <v>9316625</v>
          </cell>
          <cell r="BS45">
            <v>9056018</v>
          </cell>
          <cell r="BT45">
            <v>9153613</v>
          </cell>
          <cell r="BU45">
            <v>7857515</v>
          </cell>
          <cell r="BV45">
            <v>8092950</v>
          </cell>
          <cell r="BW45">
            <v>7916635</v>
          </cell>
          <cell r="BX45">
            <v>7480066</v>
          </cell>
          <cell r="BY45">
            <v>7006528</v>
          </cell>
          <cell r="BZ45">
            <v>3353901</v>
          </cell>
          <cell r="CA45">
            <v>3322706</v>
          </cell>
          <cell r="CB45">
            <v>3278783</v>
          </cell>
          <cell r="CC45">
            <v>3247384</v>
          </cell>
          <cell r="CD45">
            <v>3223535</v>
          </cell>
          <cell r="CE45">
            <v>3189548</v>
          </cell>
          <cell r="CF45">
            <v>3135834</v>
          </cell>
          <cell r="CG45">
            <v>3117969</v>
          </cell>
          <cell r="CH45">
            <v>3086928</v>
          </cell>
          <cell r="CI45">
            <v>3082411</v>
          </cell>
          <cell r="CJ45">
            <v>3078286</v>
          </cell>
          <cell r="CK45">
            <v>3070892</v>
          </cell>
          <cell r="CL45">
            <v>3088000</v>
          </cell>
          <cell r="CM45">
            <v>3057788</v>
          </cell>
          <cell r="CN45">
            <v>3049194</v>
          </cell>
          <cell r="CO45">
            <v>3043171</v>
          </cell>
          <cell r="CP45">
            <v>3108981</v>
          </cell>
          <cell r="CQ45">
            <v>3092768</v>
          </cell>
          <cell r="CR45">
            <v>3073672</v>
          </cell>
          <cell r="CS45">
            <v>3065119</v>
          </cell>
          <cell r="CT45">
            <v>3016758</v>
          </cell>
          <cell r="CU45">
            <v>2993218</v>
          </cell>
          <cell r="CV45">
            <v>2981991</v>
          </cell>
          <cell r="CW45">
            <v>3027998</v>
          </cell>
          <cell r="CX45">
            <v>3020563</v>
          </cell>
          <cell r="CY45">
            <v>2988321</v>
          </cell>
          <cell r="CZ45">
            <v>2955250</v>
          </cell>
          <cell r="DA45">
            <v>2931488</v>
          </cell>
          <cell r="DB45">
            <v>2930072</v>
          </cell>
          <cell r="DC45">
            <v>2927334</v>
          </cell>
          <cell r="DD45">
            <v>2262088</v>
          </cell>
          <cell r="DE45">
            <v>2240085</v>
          </cell>
          <cell r="DF45">
            <v>1658696</v>
          </cell>
          <cell r="DG45">
            <v>1630654</v>
          </cell>
          <cell r="DH45">
            <v>1612058</v>
          </cell>
          <cell r="DI45">
            <v>1596443</v>
          </cell>
          <cell r="DJ45">
            <v>1596443</v>
          </cell>
          <cell r="DK45">
            <v>1612493</v>
          </cell>
          <cell r="DL45">
            <v>1548292</v>
          </cell>
          <cell r="DM45">
            <v>1524496</v>
          </cell>
          <cell r="DN45"/>
          <cell r="DO45">
            <v>105239</v>
          </cell>
          <cell r="DP45">
            <v>496784</v>
          </cell>
          <cell r="DQ45"/>
          <cell r="DR45">
            <v>602023</v>
          </cell>
          <cell r="DS45">
            <v>364030</v>
          </cell>
          <cell r="DT45">
            <v>741514</v>
          </cell>
          <cell r="DU45">
            <v>1749923</v>
          </cell>
          <cell r="DV45">
            <v>2491437</v>
          </cell>
          <cell r="DW45">
            <v>106519</v>
          </cell>
          <cell r="DX45">
            <v>6906027</v>
          </cell>
        </row>
        <row r="46">
          <cell r="B46" t="str">
            <v>United Bank for Africa</v>
          </cell>
          <cell r="C46">
            <v>17.930838000000001</v>
          </cell>
          <cell r="D46">
            <v>2.4950350000000001</v>
          </cell>
          <cell r="E46">
            <v>12.597130999999999</v>
          </cell>
          <cell r="F46">
            <v>2.2652070000000002</v>
          </cell>
          <cell r="G46">
            <v>2.2652070000000002</v>
          </cell>
          <cell r="H46">
            <v>2.2652070000000002</v>
          </cell>
          <cell r="I46">
            <v>11.617413000000001</v>
          </cell>
          <cell r="J46">
            <v>0.39911400000000002</v>
          </cell>
          <cell r="K46">
            <v>-0.157696</v>
          </cell>
          <cell r="L46"/>
          <cell r="M46">
            <v>2.3870100609106239E-3</v>
          </cell>
          <cell r="N46">
            <v>2.044460404850291E-3</v>
          </cell>
          <cell r="O46">
            <v>2.1358034299002676E-3</v>
          </cell>
          <cell r="P46">
            <v>2.3134878489159223E-3</v>
          </cell>
          <cell r="Q46">
            <v>2.3722860415455282E-3</v>
          </cell>
          <cell r="R46">
            <v>2.4255329666964258E-3</v>
          </cell>
          <cell r="S46">
            <v>6.7351251681914642E-4</v>
          </cell>
          <cell r="T46">
            <v>2.3483254270091161E-3</v>
          </cell>
          <cell r="U46">
            <v>2.3871717890263299E-3</v>
          </cell>
          <cell r="V46">
            <v>-8.8781933002744643E-4</v>
          </cell>
          <cell r="W46">
            <v>-8.969984841791577E-2</v>
          </cell>
          <cell r="X46">
            <v>-1.2288353768937887E-2</v>
          </cell>
          <cell r="Y46">
            <v>0.19498377134393002</v>
          </cell>
          <cell r="Z46">
            <v>0.19498377134393002</v>
          </cell>
          <cell r="AA46">
            <v>0.63486791526948561</v>
          </cell>
          <cell r="AB46">
            <v>0.91245767563588775</v>
          </cell>
          <cell r="AC46">
            <v>0.38852278055498801</v>
          </cell>
          <cell r="AD46">
            <v>0.68601339551888718</v>
          </cell>
          <cell r="AE46">
            <v>0.4379365381955736</v>
          </cell>
          <cell r="AF46">
            <v>1.3864023624244002E-2</v>
          </cell>
          <cell r="AG46">
            <v>0.42407251457132961</v>
          </cell>
          <cell r="AH46">
            <v>0.19806374959504669</v>
          </cell>
          <cell r="AI46">
            <v>3.83663220696166E-3</v>
          </cell>
          <cell r="AJ46">
            <v>1.3840129468868183E-2</v>
          </cell>
          <cell r="AK46">
            <v>6.208755942039677E-3</v>
          </cell>
          <cell r="AL46">
            <v>17930838</v>
          </cell>
          <cell r="AM46">
            <v>15972329</v>
          </cell>
          <cell r="AN46">
            <v>15368024</v>
          </cell>
          <cell r="AO46">
            <v>16290399</v>
          </cell>
          <cell r="AP46">
            <v>16625399</v>
          </cell>
          <cell r="AQ46">
            <v>19070484</v>
          </cell>
          <cell r="AR46">
            <v>19313635</v>
          </cell>
          <cell r="AS46">
            <v>13598404</v>
          </cell>
          <cell r="AT46">
            <v>19710685</v>
          </cell>
          <cell r="AU46">
            <v>19720292</v>
          </cell>
          <cell r="AV46">
            <v>18997417</v>
          </cell>
          <cell r="AW46">
            <v>18743174</v>
          </cell>
          <cell r="AX46">
            <v>21806135</v>
          </cell>
          <cell r="AY46">
            <v>19040103</v>
          </cell>
          <cell r="AZ46">
            <v>18752922</v>
          </cell>
          <cell r="BA46">
            <v>16088319</v>
          </cell>
          <cell r="BB46">
            <v>15970502</v>
          </cell>
          <cell r="BC46">
            <v>15739828</v>
          </cell>
          <cell r="BD46">
            <v>17169559</v>
          </cell>
          <cell r="BE46">
            <v>15332118</v>
          </cell>
          <cell r="BF46">
            <v>15793296</v>
          </cell>
          <cell r="BG46">
            <v>13811976</v>
          </cell>
          <cell r="BH46">
            <v>7086915</v>
          </cell>
          <cell r="BI46">
            <v>6504732</v>
          </cell>
          <cell r="BJ46">
            <v>6937385</v>
          </cell>
          <cell r="BK46">
            <v>7748462</v>
          </cell>
          <cell r="BL46">
            <v>6281056</v>
          </cell>
          <cell r="BM46">
            <v>5601281</v>
          </cell>
          <cell r="BN46">
            <v>7539176</v>
          </cell>
          <cell r="BO46">
            <v>5761555</v>
          </cell>
          <cell r="BP46">
            <v>6538183</v>
          </cell>
          <cell r="BQ46">
            <v>7781237</v>
          </cell>
          <cell r="BR46">
            <v>8176112</v>
          </cell>
          <cell r="BS46">
            <v>7269162</v>
          </cell>
          <cell r="BT46">
            <v>5332978</v>
          </cell>
          <cell r="BU46">
            <v>4755787</v>
          </cell>
          <cell r="BV46">
            <v>4354318</v>
          </cell>
          <cell r="BW46">
            <v>3726303</v>
          </cell>
          <cell r="BX46">
            <v>3984411</v>
          </cell>
          <cell r="BY46">
            <v>3709630</v>
          </cell>
          <cell r="BZ46">
            <v>2265207</v>
          </cell>
          <cell r="CA46">
            <v>2266357</v>
          </cell>
          <cell r="CB46">
            <v>2366871</v>
          </cell>
          <cell r="CC46">
            <v>2422902</v>
          </cell>
          <cell r="CD46">
            <v>2522662</v>
          </cell>
          <cell r="CE46">
            <v>598452</v>
          </cell>
          <cell r="CF46">
            <v>569035</v>
          </cell>
          <cell r="CG46">
            <v>822704</v>
          </cell>
          <cell r="CH46">
            <v>2094574</v>
          </cell>
          <cell r="CI46">
            <v>2149378</v>
          </cell>
          <cell r="CJ46">
            <v>2164973</v>
          </cell>
          <cell r="CK46">
            <v>2256791</v>
          </cell>
          <cell r="CL46">
            <v>2493102</v>
          </cell>
          <cell r="CM46">
            <v>2428989</v>
          </cell>
          <cell r="CN46">
            <v>2312994</v>
          </cell>
          <cell r="CO46">
            <v>2241806</v>
          </cell>
          <cell r="CP46">
            <v>2299717</v>
          </cell>
          <cell r="CQ46">
            <v>2212823</v>
          </cell>
          <cell r="CR46">
            <v>2184034</v>
          </cell>
          <cell r="CS46">
            <v>2174218</v>
          </cell>
          <cell r="CT46">
            <v>2131778</v>
          </cell>
          <cell r="CU46">
            <v>2127002</v>
          </cell>
          <cell r="CV46">
            <v>2123592</v>
          </cell>
          <cell r="CW46">
            <v>2161995</v>
          </cell>
          <cell r="CX46">
            <v>2159848</v>
          </cell>
          <cell r="CY46">
            <v>2153962</v>
          </cell>
          <cell r="CZ46">
            <v>2148603</v>
          </cell>
          <cell r="DA46">
            <v>2143386</v>
          </cell>
          <cell r="DB46">
            <v>2175142</v>
          </cell>
          <cell r="DC46">
            <v>2185477</v>
          </cell>
          <cell r="DD46">
            <v>1135692</v>
          </cell>
          <cell r="DE46">
            <v>1119088</v>
          </cell>
          <cell r="DF46">
            <v>1043147</v>
          </cell>
          <cell r="DG46">
            <v>1172769</v>
          </cell>
          <cell r="DH46">
            <v>1222199</v>
          </cell>
          <cell r="DI46">
            <v>1138961</v>
          </cell>
          <cell r="DJ46">
            <v>1138961</v>
          </cell>
          <cell r="DK46">
            <v>807249</v>
          </cell>
          <cell r="DL46">
            <v>1007444</v>
          </cell>
          <cell r="DM46">
            <v>1059034</v>
          </cell>
          <cell r="DN46"/>
          <cell r="DO46">
            <v>776253</v>
          </cell>
          <cell r="DP46">
            <v>446447</v>
          </cell>
          <cell r="DQ46"/>
          <cell r="DR46">
            <v>1222700</v>
          </cell>
          <cell r="DS46">
            <v>1115662</v>
          </cell>
          <cell r="DT46">
            <v>906660</v>
          </cell>
          <cell r="DU46">
            <v>414976</v>
          </cell>
          <cell r="DV46">
            <v>1321636</v>
          </cell>
          <cell r="DW46">
            <v>-157696</v>
          </cell>
          <cell r="DX46">
            <v>2495035</v>
          </cell>
        </row>
        <row r="47">
          <cell r="B47" t="str">
            <v>Consolidated Bank of Kenya</v>
          </cell>
          <cell r="C47">
            <v>15.780737</v>
          </cell>
          <cell r="D47">
            <v>9.2912689999999998</v>
          </cell>
          <cell r="E47">
            <v>11.239431</v>
          </cell>
          <cell r="F47">
            <v>-0.40453</v>
          </cell>
          <cell r="G47">
            <v>-0.40453</v>
          </cell>
          <cell r="H47">
            <v>0.81555900000000003</v>
          </cell>
          <cell r="I47">
            <v>12.768659</v>
          </cell>
          <cell r="J47">
            <v>2.5239000000000001E-2</v>
          </cell>
          <cell r="K47">
            <v>-0.24806700000000001</v>
          </cell>
          <cell r="L47"/>
          <cell r="M47">
            <v>1.6964608905496619E-3</v>
          </cell>
          <cell r="N47">
            <v>1.8677170257707079E-3</v>
          </cell>
          <cell r="O47">
            <v>1.8746950618688005E-3</v>
          </cell>
          <cell r="P47">
            <v>2.0107305977740413E-3</v>
          </cell>
          <cell r="Q47">
            <v>2.1321992418576628E-3</v>
          </cell>
          <cell r="R47">
            <v>2.1346853857173911E-3</v>
          </cell>
          <cell r="S47">
            <v>2.5080954650470687E-3</v>
          </cell>
          <cell r="T47">
            <v>2.0952264132535017E-3</v>
          </cell>
          <cell r="U47">
            <v>8.5947087267809275E-4</v>
          </cell>
          <cell r="V47">
            <v>-1.3966028164437815E-3</v>
          </cell>
          <cell r="W47">
            <v>-0.36388496531608699</v>
          </cell>
          <cell r="X47">
            <v>-2.1936135746185709E-2</v>
          </cell>
          <cell r="Y47">
            <v>-3.1681478845977482E-2</v>
          </cell>
          <cell r="Z47">
            <v>-3.1681478845977482E-2</v>
          </cell>
          <cell r="AA47">
            <v>0.40422445962120679</v>
          </cell>
          <cell r="AB47">
            <v>1.0495702424731503</v>
          </cell>
          <cell r="AC47">
            <v>0.21443055275749726</v>
          </cell>
          <cell r="AD47">
            <v>0.50870066441112105</v>
          </cell>
          <cell r="AE47">
            <v>0.12540470857423719</v>
          </cell>
          <cell r="AF47">
            <v>4.7873780899692672E-2</v>
          </cell>
          <cell r="AG47">
            <v>7.7530927674544517E-2</v>
          </cell>
          <cell r="AH47">
            <v>0.82666720406041905</v>
          </cell>
          <cell r="AI47">
            <v>1.0874738561526137E-3</v>
          </cell>
          <cell r="AJ47">
            <v>2.3187180438626793E-8</v>
          </cell>
          <cell r="AK47">
            <v>8.0881658845776067E-4</v>
          </cell>
          <cell r="AL47">
            <v>15780737</v>
          </cell>
          <cell r="AM47">
            <v>16233893</v>
          </cell>
          <cell r="AN47">
            <v>15298125</v>
          </cell>
          <cell r="AO47">
            <v>15552524</v>
          </cell>
          <cell r="AP47">
            <v>15518129</v>
          </cell>
          <cell r="AQ47">
            <v>14786888</v>
          </cell>
          <cell r="AR47">
            <v>14612501</v>
          </cell>
          <cell r="AS47">
            <v>14283366</v>
          </cell>
          <cell r="AT47">
            <v>13743625</v>
          </cell>
          <cell r="AU47">
            <v>13434472</v>
          </cell>
          <cell r="AV47">
            <v>13072792</v>
          </cell>
          <cell r="AW47">
            <v>12885742</v>
          </cell>
          <cell r="AX47">
            <v>12129533</v>
          </cell>
          <cell r="AY47">
            <v>12219932</v>
          </cell>
          <cell r="AZ47">
            <v>11548350</v>
          </cell>
          <cell r="BA47">
            <v>11865609</v>
          </cell>
          <cell r="BB47">
            <v>12194820</v>
          </cell>
          <cell r="BC47">
            <v>12942903</v>
          </cell>
          <cell r="BD47">
            <v>12972904</v>
          </cell>
          <cell r="BE47">
            <v>12887332</v>
          </cell>
          <cell r="BF47">
            <v>12575456</v>
          </cell>
          <cell r="BG47">
            <v>12421918</v>
          </cell>
          <cell r="BH47">
            <v>12302979</v>
          </cell>
          <cell r="BI47">
            <v>13545744</v>
          </cell>
          <cell r="BJ47">
            <v>13423571</v>
          </cell>
          <cell r="BK47">
            <v>13620906</v>
          </cell>
          <cell r="BL47">
            <v>13697179</v>
          </cell>
          <cell r="BM47">
            <v>13917895</v>
          </cell>
          <cell r="BN47">
            <v>13898951</v>
          </cell>
          <cell r="BO47">
            <v>14419461</v>
          </cell>
          <cell r="BP47">
            <v>14272743</v>
          </cell>
          <cell r="BQ47">
            <v>14135528</v>
          </cell>
          <cell r="BR47">
            <v>14425550</v>
          </cell>
          <cell r="BS47">
            <v>15473039</v>
          </cell>
          <cell r="BT47">
            <v>14428785</v>
          </cell>
          <cell r="BU47">
            <v>15077051</v>
          </cell>
          <cell r="BV47">
            <v>15965750</v>
          </cell>
          <cell r="BW47">
            <v>16616891</v>
          </cell>
          <cell r="BX47">
            <v>16730762</v>
          </cell>
          <cell r="BY47">
            <v>16778631</v>
          </cell>
          <cell r="BZ47">
            <v>815559</v>
          </cell>
          <cell r="CA47">
            <v>904331</v>
          </cell>
          <cell r="CB47">
            <v>994085</v>
          </cell>
          <cell r="CC47">
            <v>1073309</v>
          </cell>
          <cell r="CD47">
            <v>1312301</v>
          </cell>
          <cell r="CE47">
            <v>1369524</v>
          </cell>
          <cell r="CF47">
            <v>1442376</v>
          </cell>
          <cell r="CG47">
            <v>1532628</v>
          </cell>
          <cell r="CH47">
            <v>1578313</v>
          </cell>
          <cell r="CI47">
            <v>1691552</v>
          </cell>
          <cell r="CJ47">
            <v>1773903</v>
          </cell>
          <cell r="CK47">
            <v>1837100</v>
          </cell>
          <cell r="CL47">
            <v>1749420</v>
          </cell>
          <cell r="CM47">
            <v>1819236</v>
          </cell>
          <cell r="CN47">
            <v>1924193</v>
          </cell>
          <cell r="CO47">
            <v>1999780</v>
          </cell>
          <cell r="CP47">
            <v>463610</v>
          </cell>
          <cell r="CQ47">
            <v>729433</v>
          </cell>
          <cell r="CR47">
            <v>870546</v>
          </cell>
          <cell r="CS47">
            <v>925355</v>
          </cell>
          <cell r="CT47">
            <v>795096</v>
          </cell>
          <cell r="CU47">
            <v>966429</v>
          </cell>
          <cell r="CV47">
            <v>562347</v>
          </cell>
          <cell r="CW47">
            <v>1068434</v>
          </cell>
          <cell r="CX47">
            <v>1054060</v>
          </cell>
          <cell r="CY47">
            <v>1187461</v>
          </cell>
          <cell r="CZ47">
            <v>1325354</v>
          </cell>
          <cell r="DA47">
            <v>1403073</v>
          </cell>
          <cell r="DB47">
            <v>1410759</v>
          </cell>
          <cell r="DC47">
            <v>1542883</v>
          </cell>
          <cell r="DD47">
            <v>1586460</v>
          </cell>
          <cell r="DE47">
            <v>1615215</v>
          </cell>
          <cell r="DF47">
            <v>1587672</v>
          </cell>
          <cell r="DG47">
            <v>1606209</v>
          </cell>
          <cell r="DH47">
            <v>1551228</v>
          </cell>
          <cell r="DI47">
            <v>1567820</v>
          </cell>
          <cell r="DJ47">
            <v>1567820</v>
          </cell>
          <cell r="DK47">
            <v>1089376</v>
          </cell>
          <cell r="DL47">
            <v>1258313</v>
          </cell>
          <cell r="DM47">
            <v>1241702</v>
          </cell>
          <cell r="DN47"/>
          <cell r="DO47">
            <v>373178</v>
          </cell>
          <cell r="DP47">
            <v>550017</v>
          </cell>
          <cell r="DQ47"/>
          <cell r="DR47">
            <v>923195</v>
          </cell>
          <cell r="DS47">
            <v>968958</v>
          </cell>
          <cell r="DT47">
            <v>1137590</v>
          </cell>
          <cell r="DU47">
            <v>1098676</v>
          </cell>
          <cell r="DV47">
            <v>2236266</v>
          </cell>
          <cell r="DW47">
            <v>-257749</v>
          </cell>
          <cell r="DX47">
            <v>9291269</v>
          </cell>
        </row>
        <row r="48">
          <cell r="B48" t="str">
            <v>Middle East Bank</v>
          </cell>
          <cell r="C48">
            <v>16.131291000000001</v>
          </cell>
          <cell r="D48">
            <v>8.6821640000000002</v>
          </cell>
          <cell r="E48">
            <v>11.038612000000001</v>
          </cell>
          <cell r="F48">
            <v>1.8099289999999999</v>
          </cell>
          <cell r="G48">
            <v>1.879589</v>
          </cell>
          <cell r="H48">
            <v>2.0254409999999998</v>
          </cell>
          <cell r="I48">
            <v>8.8949029999999993</v>
          </cell>
          <cell r="J48">
            <v>0.15306400000000001</v>
          </cell>
          <cell r="K48">
            <v>0.34580699999999998</v>
          </cell>
          <cell r="L48"/>
          <cell r="M48">
            <v>2.1247972572272971E-3</v>
          </cell>
          <cell r="N48">
            <v>2.0758755548296068E-3</v>
          </cell>
          <cell r="O48">
            <v>2.0990220912338693E-3</v>
          </cell>
          <cell r="P48">
            <v>1.9939535260037645E-3</v>
          </cell>
          <cell r="Q48">
            <v>1.9221894470815917E-3</v>
          </cell>
          <cell r="R48">
            <v>2.1821053826861499E-3</v>
          </cell>
          <cell r="S48">
            <v>2.3436729853795989E-3</v>
          </cell>
          <cell r="T48">
            <v>2.0577902411658619E-3</v>
          </cell>
          <cell r="U48">
            <v>2.1344961478298795E-3</v>
          </cell>
          <cell r="V48">
            <v>1.9468733452896786E-3</v>
          </cell>
          <cell r="W48">
            <v>0.16903314996939278</v>
          </cell>
          <cell r="X48">
            <v>2.2187331623923924E-2</v>
          </cell>
          <cell r="Y48">
            <v>0.21131079225934224</v>
          </cell>
          <cell r="Z48">
            <v>0.20347934092142433</v>
          </cell>
          <cell r="AA48">
            <v>0.40630301966833327</v>
          </cell>
          <cell r="AB48">
            <v>0.55335490380431496</v>
          </cell>
          <cell r="AC48">
            <v>6.6652157426298611E-2</v>
          </cell>
          <cell r="AD48">
            <v>0.47981191128181022</v>
          </cell>
          <cell r="AE48">
            <v>0.14383011098397119</v>
          </cell>
          <cell r="AF48">
            <v>6.9934120979836922E-2</v>
          </cell>
          <cell r="AG48">
            <v>7.3895990004134271E-2</v>
          </cell>
          <cell r="AH48">
            <v>0.78652678434571299</v>
          </cell>
          <cell r="AI48">
            <v>2.212524964049222E-3</v>
          </cell>
          <cell r="AJ48">
            <v>0</v>
          </cell>
          <cell r="AK48">
            <v>1.8209770327796953E-3</v>
          </cell>
          <cell r="AL48">
            <v>16131291</v>
          </cell>
          <cell r="AM48">
            <v>15206447</v>
          </cell>
          <cell r="AN48">
            <v>14576937</v>
          </cell>
          <cell r="AO48">
            <v>12962188</v>
          </cell>
          <cell r="AP48">
            <v>11952320</v>
          </cell>
          <cell r="AQ48">
            <v>10832612</v>
          </cell>
          <cell r="AR48">
            <v>11977513</v>
          </cell>
          <cell r="AS48">
            <v>11186376</v>
          </cell>
          <cell r="AT48">
            <v>10548437</v>
          </cell>
          <cell r="AU48">
            <v>10259401</v>
          </cell>
          <cell r="AV48">
            <v>9684410</v>
          </cell>
          <cell r="AW48">
            <v>11021603</v>
          </cell>
          <cell r="AX48">
            <v>11047315</v>
          </cell>
          <cell r="AY48">
            <v>10187423</v>
          </cell>
          <cell r="AZ48">
            <v>8963839</v>
          </cell>
          <cell r="BA48">
            <v>8466284</v>
          </cell>
          <cell r="BB48">
            <v>6913684</v>
          </cell>
          <cell r="BC48">
            <v>6607009</v>
          </cell>
          <cell r="BD48">
            <v>5620524</v>
          </cell>
          <cell r="BE48">
            <v>5360864</v>
          </cell>
          <cell r="BF48">
            <v>5343660</v>
          </cell>
          <cell r="BG48">
            <v>5165484</v>
          </cell>
          <cell r="BH48">
            <v>5090148</v>
          </cell>
          <cell r="BI48">
            <v>5121036</v>
          </cell>
          <cell r="BJ48">
            <v>5092123</v>
          </cell>
          <cell r="BK48">
            <v>5249639</v>
          </cell>
          <cell r="BL48">
            <v>5280693</v>
          </cell>
          <cell r="BM48">
            <v>5233522</v>
          </cell>
          <cell r="BN48">
            <v>5237919</v>
          </cell>
          <cell r="BO48">
            <v>5443993</v>
          </cell>
          <cell r="BP48">
            <v>5375994</v>
          </cell>
          <cell r="BQ48">
            <v>5677553</v>
          </cell>
          <cell r="BR48">
            <v>6288542</v>
          </cell>
          <cell r="BS48">
            <v>6192662</v>
          </cell>
          <cell r="BT48">
            <v>5836720</v>
          </cell>
          <cell r="BU48">
            <v>5936601</v>
          </cell>
          <cell r="BV48">
            <v>5906089</v>
          </cell>
          <cell r="BW48">
            <v>6153754</v>
          </cell>
          <cell r="BX48">
            <v>6204136</v>
          </cell>
          <cell r="BY48">
            <v>5765799</v>
          </cell>
          <cell r="BZ48">
            <v>2025441</v>
          </cell>
          <cell r="CA48">
            <v>1953956</v>
          </cell>
          <cell r="CB48">
            <v>1876171</v>
          </cell>
          <cell r="CC48">
            <v>1793376</v>
          </cell>
          <cell r="CD48">
            <v>1530383</v>
          </cell>
          <cell r="CE48">
            <v>1481412</v>
          </cell>
          <cell r="CF48">
            <v>1440100</v>
          </cell>
          <cell r="CG48">
            <v>1400069</v>
          </cell>
          <cell r="CH48">
            <v>1358025</v>
          </cell>
          <cell r="CI48">
            <v>1327137</v>
          </cell>
          <cell r="CJ48">
            <v>1300810</v>
          </cell>
          <cell r="CK48">
            <v>1274338</v>
          </cell>
          <cell r="CL48">
            <v>1211034</v>
          </cell>
          <cell r="CM48">
            <v>1191351</v>
          </cell>
          <cell r="CN48">
            <v>1183564</v>
          </cell>
          <cell r="CO48">
            <v>1155784</v>
          </cell>
          <cell r="CP48">
            <v>1220672</v>
          </cell>
          <cell r="CQ48">
            <v>1218322</v>
          </cell>
          <cell r="CR48">
            <v>1192491</v>
          </cell>
          <cell r="CS48">
            <v>1157878</v>
          </cell>
          <cell r="CT48">
            <v>1061671</v>
          </cell>
          <cell r="CU48">
            <v>1083394</v>
          </cell>
          <cell r="CV48">
            <v>1098966</v>
          </cell>
          <cell r="CW48">
            <v>1161853</v>
          </cell>
          <cell r="CX48">
            <v>1143420</v>
          </cell>
          <cell r="CY48">
            <v>1178364</v>
          </cell>
          <cell r="CZ48">
            <v>1213931</v>
          </cell>
          <cell r="DA48">
            <v>1192109</v>
          </cell>
          <cell r="DB48">
            <v>1235641</v>
          </cell>
          <cell r="DC48">
            <v>1237851</v>
          </cell>
          <cell r="DD48">
            <v>1252646</v>
          </cell>
          <cell r="DE48">
            <v>1263462</v>
          </cell>
          <cell r="DF48">
            <v>1197477</v>
          </cell>
          <cell r="DG48">
            <v>1193546</v>
          </cell>
          <cell r="DH48">
            <v>1211872</v>
          </cell>
          <cell r="DI48">
            <v>1233695</v>
          </cell>
          <cell r="DJ48">
            <v>1233695</v>
          </cell>
          <cell r="DK48">
            <v>1216395</v>
          </cell>
          <cell r="DL48">
            <v>1169933</v>
          </cell>
          <cell r="DM48">
            <v>1175205</v>
          </cell>
          <cell r="DN48"/>
          <cell r="DO48">
            <v>342691</v>
          </cell>
          <cell r="DP48">
            <v>500746</v>
          </cell>
          <cell r="DQ48"/>
          <cell r="DR48">
            <v>843437</v>
          </cell>
          <cell r="DS48">
            <v>466720</v>
          </cell>
          <cell r="DT48">
            <v>286833</v>
          </cell>
          <cell r="DU48">
            <v>310970</v>
          </cell>
          <cell r="DV48">
            <v>597803</v>
          </cell>
          <cell r="DW48">
            <v>242065</v>
          </cell>
          <cell r="DX48">
            <v>8682164</v>
          </cell>
        </row>
        <row r="49">
          <cell r="B49" t="str">
            <v>Access Bank</v>
          </cell>
          <cell r="C49">
            <v>14.593973999999999</v>
          </cell>
          <cell r="D49">
            <v>4.2395180000000003</v>
          </cell>
          <cell r="E49">
            <v>10.212680000000001</v>
          </cell>
          <cell r="F49">
            <v>1.20834</v>
          </cell>
          <cell r="G49">
            <v>1.253441</v>
          </cell>
          <cell r="H49">
            <v>1.253441</v>
          </cell>
          <cell r="I49">
            <v>8.0507770000000001</v>
          </cell>
          <cell r="J49">
            <v>0.20500099999999999</v>
          </cell>
          <cell r="K49">
            <v>-6.1537000000000001E-2</v>
          </cell>
          <cell r="L49"/>
          <cell r="M49">
            <v>1.7329672513449303E-3</v>
          </cell>
          <cell r="N49">
            <v>1.866553392754599E-3</v>
          </cell>
          <cell r="O49">
            <v>1.8765232915077803E-3</v>
          </cell>
          <cell r="P49">
            <v>1.9404206772594427E-3</v>
          </cell>
          <cell r="Q49">
            <v>2.2454780368046231E-3</v>
          </cell>
          <cell r="R49">
            <v>1.9741500677274816E-3</v>
          </cell>
          <cell r="S49">
            <v>1.1444201938169501E-3</v>
          </cell>
          <cell r="T49">
            <v>1.9038220783690718E-3</v>
          </cell>
          <cell r="U49">
            <v>1.3209296079382377E-3</v>
          </cell>
          <cell r="V49">
            <v>-3.4644973944741132E-4</v>
          </cell>
          <cell r="W49">
            <v>-6.3890925377310573E-2</v>
          </cell>
          <cell r="X49">
            <v>-5.6206546751542321E-3</v>
          </cell>
          <cell r="Y49">
            <v>0.15569192886599642</v>
          </cell>
          <cell r="Z49">
            <v>0.15008986089168785</v>
          </cell>
          <cell r="AA49">
            <v>0.42361544067661666</v>
          </cell>
          <cell r="AB49">
            <v>1.0628075182352112</v>
          </cell>
          <cell r="AC49">
            <v>0.16056482141324047</v>
          </cell>
          <cell r="AD49">
            <v>3.4425077538235885E-2</v>
          </cell>
          <cell r="AE49">
            <v>0.11826831985175469</v>
          </cell>
          <cell r="AF49">
            <v>4.6820752160144502E-2</v>
          </cell>
          <cell r="AG49">
            <v>7.1447567691610189E-2</v>
          </cell>
          <cell r="AH49">
            <v>0.41512296478495364</v>
          </cell>
          <cell r="AI49">
            <v>3.4668852762375718E-4</v>
          </cell>
          <cell r="AJ49">
            <v>9.4974401236859853E-4</v>
          </cell>
          <cell r="AK49">
            <v>4.8809608184342124E-4</v>
          </cell>
          <cell r="AL49">
            <v>14593974</v>
          </cell>
          <cell r="AM49">
            <v>15109960</v>
          </cell>
          <cell r="AN49">
            <v>15200001</v>
          </cell>
          <cell r="AO49">
            <v>14601676</v>
          </cell>
          <cell r="AP49">
            <v>16074956</v>
          </cell>
          <cell r="AQ49">
            <v>14564949</v>
          </cell>
          <cell r="AR49">
            <v>14013295</v>
          </cell>
          <cell r="AS49">
            <v>13211421</v>
          </cell>
          <cell r="AT49">
            <v>12244938</v>
          </cell>
          <cell r="AU49">
            <v>11114886</v>
          </cell>
          <cell r="AV49">
            <v>9835380</v>
          </cell>
          <cell r="AW49">
            <v>10147491</v>
          </cell>
          <cell r="AX49">
            <v>11016375</v>
          </cell>
          <cell r="AY49">
            <v>10448828</v>
          </cell>
          <cell r="AZ49">
            <v>9704724</v>
          </cell>
          <cell r="BA49">
            <v>9318142</v>
          </cell>
          <cell r="BB49">
            <v>9574020</v>
          </cell>
          <cell r="BC49">
            <v>10039705</v>
          </cell>
          <cell r="BD49">
            <v>10492739</v>
          </cell>
          <cell r="BE49">
            <v>10235524</v>
          </cell>
          <cell r="BF49">
            <v>10105088</v>
          </cell>
          <cell r="BG49">
            <v>10119596</v>
          </cell>
          <cell r="BH49">
            <v>9977176</v>
          </cell>
          <cell r="BI49">
            <v>10295352</v>
          </cell>
          <cell r="BJ49">
            <v>10137915</v>
          </cell>
          <cell r="BK49">
            <v>9885064</v>
          </cell>
          <cell r="BL49">
            <v>10603271</v>
          </cell>
          <cell r="BM49">
            <v>10465400</v>
          </cell>
          <cell r="BN49">
            <v>10351824</v>
          </cell>
          <cell r="BO49">
            <v>9973356</v>
          </cell>
          <cell r="BP49">
            <v>10507615</v>
          </cell>
          <cell r="BQ49">
            <v>10533322</v>
          </cell>
          <cell r="BR49">
            <v>10803306</v>
          </cell>
          <cell r="BS49">
            <v>10546605</v>
          </cell>
          <cell r="BT49">
            <v>10300961</v>
          </cell>
          <cell r="BU49">
            <v>10239922</v>
          </cell>
          <cell r="BV49">
            <v>9678121</v>
          </cell>
          <cell r="BW49">
            <v>8935515</v>
          </cell>
          <cell r="BX49">
            <v>9268777</v>
          </cell>
          <cell r="BY49">
            <v>9657867</v>
          </cell>
          <cell r="BZ49">
            <v>1253441</v>
          </cell>
          <cell r="CA49">
            <v>1351431</v>
          </cell>
          <cell r="CB49">
            <v>1335341</v>
          </cell>
          <cell r="CC49">
            <v>1314978</v>
          </cell>
          <cell r="CD49">
            <v>1826413</v>
          </cell>
          <cell r="CE49">
            <v>1775574</v>
          </cell>
          <cell r="CF49">
            <v>1650142</v>
          </cell>
          <cell r="CG49">
            <v>1548572</v>
          </cell>
          <cell r="CH49">
            <v>1767517</v>
          </cell>
          <cell r="CI49">
            <v>1594829</v>
          </cell>
          <cell r="CJ49">
            <v>1498504</v>
          </cell>
          <cell r="CK49">
            <v>1412615</v>
          </cell>
          <cell r="CL49">
            <v>1777892</v>
          </cell>
          <cell r="CM49">
            <v>1765576</v>
          </cell>
          <cell r="CN49">
            <v>1815489</v>
          </cell>
          <cell r="CO49">
            <v>1817951</v>
          </cell>
          <cell r="CP49">
            <v>1905495</v>
          </cell>
          <cell r="CQ49">
            <v>1900802</v>
          </cell>
          <cell r="CR49">
            <v>1911485</v>
          </cell>
          <cell r="CS49">
            <v>1928586</v>
          </cell>
          <cell r="CT49">
            <v>2063479</v>
          </cell>
          <cell r="CU49">
            <v>2041690</v>
          </cell>
          <cell r="CV49">
            <v>2053824</v>
          </cell>
          <cell r="CW49">
            <v>2132336</v>
          </cell>
          <cell r="CX49">
            <v>2074929</v>
          </cell>
          <cell r="CY49">
            <v>2073144</v>
          </cell>
          <cell r="CZ49">
            <v>2088544</v>
          </cell>
          <cell r="DA49">
            <v>2073408</v>
          </cell>
          <cell r="DB49">
            <v>2154496</v>
          </cell>
          <cell r="DC49">
            <v>2159748</v>
          </cell>
          <cell r="DD49">
            <v>2080839</v>
          </cell>
          <cell r="DE49">
            <v>2032789</v>
          </cell>
          <cell r="DF49">
            <v>2044903</v>
          </cell>
          <cell r="DG49">
            <v>1975069</v>
          </cell>
          <cell r="DH49">
            <v>1957169</v>
          </cell>
          <cell r="DI49">
            <v>1914759</v>
          </cell>
          <cell r="DJ49">
            <v>1914759</v>
          </cell>
          <cell r="DK49">
            <v>1929129</v>
          </cell>
          <cell r="DL49">
            <v>1905126</v>
          </cell>
          <cell r="DM49">
            <v>1869047</v>
          </cell>
          <cell r="DN49"/>
          <cell r="DO49">
            <v>345846</v>
          </cell>
          <cell r="DP49">
            <v>470569</v>
          </cell>
          <cell r="DQ49"/>
          <cell r="DR49">
            <v>816415</v>
          </cell>
          <cell r="DS49">
            <v>867692</v>
          </cell>
          <cell r="DT49">
            <v>23564</v>
          </cell>
          <cell r="DU49">
            <v>660937</v>
          </cell>
          <cell r="DV49">
            <v>684501</v>
          </cell>
          <cell r="DW49">
            <v>-61537</v>
          </cell>
          <cell r="DX49">
            <v>4239518</v>
          </cell>
        </row>
        <row r="50">
          <cell r="B50" t="str">
            <v>Paramount Universal Bank</v>
          </cell>
          <cell r="C50">
            <v>14.66372</v>
          </cell>
          <cell r="D50">
            <v>7.549709</v>
          </cell>
          <cell r="E50">
            <v>11.546723999999999</v>
          </cell>
          <cell r="F50">
            <v>2.1988729999999999</v>
          </cell>
          <cell r="G50">
            <v>2.1988729999999999</v>
          </cell>
          <cell r="H50">
            <v>2.4787370000000002</v>
          </cell>
          <cell r="I50">
            <v>8.0664119999999997</v>
          </cell>
          <cell r="J50">
            <v>4.2888000000000003E-2</v>
          </cell>
          <cell r="K50">
            <v>0.20280100000000001</v>
          </cell>
          <cell r="L50"/>
          <cell r="M50">
            <v>2.2494315780737591E-3</v>
          </cell>
          <cell r="N50">
            <v>2.2956324801481835E-3</v>
          </cell>
          <cell r="O50">
            <v>2.3447057380275656E-3</v>
          </cell>
          <cell r="P50">
            <v>1.6087528217179328E-3</v>
          </cell>
          <cell r="Q50">
            <v>2.2874809626916514E-3</v>
          </cell>
          <cell r="R50">
            <v>1.9835847200451932E-3</v>
          </cell>
          <cell r="S50">
            <v>2.0379768259131278E-3</v>
          </cell>
          <cell r="T50">
            <v>2.1525112001976013E-3</v>
          </cell>
          <cell r="U50">
            <v>2.6121988139784832E-3</v>
          </cell>
          <cell r="V50">
            <v>1.1417578629064539E-3</v>
          </cell>
          <cell r="W50">
            <v>0.19054588749900822</v>
          </cell>
          <cell r="X50">
            <v>1.8103673301021899E-2</v>
          </cell>
          <cell r="Y50">
            <v>0.27259616791207786</v>
          </cell>
          <cell r="Z50">
            <v>0.27259616791207786</v>
          </cell>
          <cell r="AA50">
            <v>0.21127135262922295</v>
          </cell>
          <cell r="AB50">
            <v>0.49289586496169552</v>
          </cell>
          <cell r="AC50">
            <v>8.4277531033013886E-2</v>
          </cell>
          <cell r="AD50">
            <v>0.41315787477720051</v>
          </cell>
          <cell r="AE50">
            <v>0.13537430512047224</v>
          </cell>
          <cell r="AF50">
            <v>0.73705038031854198</v>
          </cell>
          <cell r="AG50">
            <v>-0.60167607519806976</v>
          </cell>
          <cell r="AH50">
            <v>0.65383991164939947</v>
          </cell>
          <cell r="AI50">
            <v>4.1496717345762194E-4</v>
          </cell>
          <cell r="AJ50">
            <v>0</v>
          </cell>
          <cell r="AK50">
            <v>3.0863270783402553E-4</v>
          </cell>
          <cell r="AL50">
            <v>14663720</v>
          </cell>
          <cell r="AM50">
            <v>14189936</v>
          </cell>
          <cell r="AN50">
            <v>14279069</v>
          </cell>
          <cell r="AO50">
            <v>13813300</v>
          </cell>
          <cell r="AP50">
            <v>13086280</v>
          </cell>
          <cell r="AQ50">
            <v>13069958</v>
          </cell>
          <cell r="AR50">
            <v>12802351</v>
          </cell>
          <cell r="AS50">
            <v>12447780</v>
          </cell>
          <cell r="AT50">
            <v>12258411</v>
          </cell>
          <cell r="AU50">
            <v>11805895</v>
          </cell>
          <cell r="AV50">
            <v>11641338</v>
          </cell>
          <cell r="AW50">
            <v>11378331</v>
          </cell>
          <cell r="AX50">
            <v>11073705</v>
          </cell>
          <cell r="AY50">
            <v>10971375</v>
          </cell>
          <cell r="AZ50">
            <v>11290260</v>
          </cell>
          <cell r="BA50">
            <v>10443296</v>
          </cell>
          <cell r="BB50">
            <v>10299566</v>
          </cell>
          <cell r="BC50">
            <v>10020501</v>
          </cell>
          <cell r="BD50">
            <v>10207861</v>
          </cell>
          <cell r="BE50">
            <v>9887407</v>
          </cell>
          <cell r="BF50">
            <v>9850650</v>
          </cell>
          <cell r="BG50">
            <v>9915783</v>
          </cell>
          <cell r="BH50">
            <v>9924109</v>
          </cell>
          <cell r="BI50">
            <v>9541251</v>
          </cell>
          <cell r="BJ50">
            <v>9579358</v>
          </cell>
          <cell r="BK50">
            <v>9754544</v>
          </cell>
          <cell r="BL50">
            <v>9738935</v>
          </cell>
          <cell r="BM50">
            <v>9426931</v>
          </cell>
          <cell r="BN50">
            <v>9582882</v>
          </cell>
          <cell r="BO50">
            <v>9545656</v>
          </cell>
          <cell r="BP50">
            <v>9853717</v>
          </cell>
          <cell r="BQ50">
            <v>10525709</v>
          </cell>
          <cell r="BR50">
            <v>10914946</v>
          </cell>
          <cell r="BS50">
            <v>10818758</v>
          </cell>
          <cell r="BT50">
            <v>10169780</v>
          </cell>
          <cell r="BU50">
            <v>10402326</v>
          </cell>
          <cell r="BV50">
            <v>9042178</v>
          </cell>
          <cell r="BW50">
            <v>8698023</v>
          </cell>
          <cell r="BX50">
            <v>8323852</v>
          </cell>
          <cell r="BY50">
            <v>8028877</v>
          </cell>
          <cell r="BZ50">
            <v>2478737</v>
          </cell>
          <cell r="CA50">
            <v>2426093</v>
          </cell>
          <cell r="CB50">
            <v>2346918</v>
          </cell>
          <cell r="CC50">
            <v>226851</v>
          </cell>
          <cell r="CD50">
            <v>2204167</v>
          </cell>
          <cell r="CE50">
            <v>2147500</v>
          </cell>
          <cell r="CF50">
            <v>2099404</v>
          </cell>
          <cell r="CG50">
            <v>2058559</v>
          </cell>
          <cell r="CH50">
            <v>1999971</v>
          </cell>
          <cell r="CI50">
            <v>1971938</v>
          </cell>
          <cell r="CJ50">
            <v>1940781</v>
          </cell>
          <cell r="CK50">
            <v>1911298</v>
          </cell>
          <cell r="CL50">
            <v>1842785</v>
          </cell>
          <cell r="CM50">
            <v>1831955</v>
          </cell>
          <cell r="CN50">
            <v>1806427</v>
          </cell>
          <cell r="CO50">
            <v>1778217</v>
          </cell>
          <cell r="CP50">
            <v>1751003</v>
          </cell>
          <cell r="CQ50">
            <v>1728881</v>
          </cell>
          <cell r="CR50">
            <v>1710821</v>
          </cell>
          <cell r="CS50">
            <v>1687268</v>
          </cell>
          <cell r="CT50">
            <v>1601294</v>
          </cell>
          <cell r="CU50">
            <v>1568798</v>
          </cell>
          <cell r="CV50">
            <v>1546091</v>
          </cell>
          <cell r="CW50">
            <v>1759693</v>
          </cell>
          <cell r="CX50">
            <v>1730416</v>
          </cell>
          <cell r="CY50">
            <v>1700031</v>
          </cell>
          <cell r="CZ50">
            <v>1659151</v>
          </cell>
          <cell r="DA50">
            <v>1644209</v>
          </cell>
          <cell r="DB50">
            <v>1624002</v>
          </cell>
          <cell r="DC50">
            <v>1605827</v>
          </cell>
          <cell r="DD50">
            <v>1575131</v>
          </cell>
          <cell r="DE50">
            <v>1536285</v>
          </cell>
          <cell r="DF50">
            <v>1488698</v>
          </cell>
          <cell r="DG50">
            <v>1469236</v>
          </cell>
          <cell r="DH50">
            <v>1410219</v>
          </cell>
          <cell r="DI50">
            <v>1378260</v>
          </cell>
          <cell r="DJ50">
            <v>1378260</v>
          </cell>
          <cell r="DK50">
            <v>1348014</v>
          </cell>
          <cell r="DL50">
            <v>1289232</v>
          </cell>
          <cell r="DM50">
            <v>1230414</v>
          </cell>
          <cell r="DN50"/>
          <cell r="DO50">
            <v>132622</v>
          </cell>
          <cell r="DP50">
            <v>495111</v>
          </cell>
          <cell r="DQ50"/>
          <cell r="DR50">
            <v>627733</v>
          </cell>
          <cell r="DS50">
            <v>309407</v>
          </cell>
          <cell r="DT50">
            <v>272364</v>
          </cell>
          <cell r="DU50">
            <v>386861</v>
          </cell>
          <cell r="DV50">
            <v>659225</v>
          </cell>
          <cell r="DW50">
            <v>193327</v>
          </cell>
          <cell r="DX50">
            <v>7549709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3.3809362326001451E-9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0</v>
          </cell>
          <cell r="O51">
            <v>0</v>
          </cell>
          <cell r="P51">
            <v>1.1961250738027068E-12</v>
          </cell>
          <cell r="Q51">
            <v>2.4748638570368979E-4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e">
            <v>#DIV/0!</v>
          </cell>
          <cell r="X51" t="e">
            <v>#DIV/0!</v>
          </cell>
          <cell r="Y51">
            <v>0</v>
          </cell>
          <cell r="Z51">
            <v>0</v>
          </cell>
          <cell r="AA51" t="e">
            <v>#DIV/0!</v>
          </cell>
          <cell r="AB51" t="e">
            <v>#DIV/0!</v>
          </cell>
          <cell r="AC51" t="e">
            <v>#DIV/0!</v>
          </cell>
          <cell r="AD51">
            <v>0</v>
          </cell>
          <cell r="AE51" t="e">
            <v>#DIV/0!</v>
          </cell>
          <cell r="AF51" t="e">
            <v>#DIV/0!</v>
          </cell>
          <cell r="AG51" t="e">
            <v>#DIV/0!</v>
          </cell>
          <cell r="AH51" t="e">
            <v>#DIV/0!</v>
          </cell>
          <cell r="AI51">
            <v>0</v>
          </cell>
          <cell r="AJ51">
            <v>0</v>
          </cell>
          <cell r="AK51">
            <v>0</v>
          </cell>
          <cell r="AL51"/>
          <cell r="AM51"/>
          <cell r="AN51">
            <v>0</v>
          </cell>
          <cell r="AO51">
            <v>0</v>
          </cell>
          <cell r="AP51">
            <v>3370260</v>
          </cell>
          <cell r="AQ51">
            <v>3546067</v>
          </cell>
          <cell r="AR51">
            <v>3713690</v>
          </cell>
          <cell r="AS51">
            <v>0</v>
          </cell>
          <cell r="AT51">
            <v>4226650</v>
          </cell>
          <cell r="AU51">
            <v>4514148</v>
          </cell>
          <cell r="AV51">
            <v>4679366</v>
          </cell>
          <cell r="AW51">
            <v>5114288</v>
          </cell>
          <cell r="AX51">
            <v>6195518</v>
          </cell>
          <cell r="AY51">
            <v>6130265</v>
          </cell>
          <cell r="AZ51">
            <v>6535587</v>
          </cell>
          <cell r="BA51">
            <v>6860301</v>
          </cell>
          <cell r="BB51">
            <v>6663514</v>
          </cell>
          <cell r="BC51">
            <v>7377349</v>
          </cell>
          <cell r="BD51">
            <v>8516128</v>
          </cell>
          <cell r="BE51">
            <v>9223078</v>
          </cell>
          <cell r="BF51">
            <v>10827687</v>
          </cell>
          <cell r="BG51">
            <v>10965040</v>
          </cell>
          <cell r="BH51">
            <v>11203247</v>
          </cell>
          <cell r="BI51">
            <v>11147949</v>
          </cell>
          <cell r="BJ51">
            <v>11686475</v>
          </cell>
          <cell r="BK51">
            <v>13074106</v>
          </cell>
          <cell r="BL51">
            <v>13185616</v>
          </cell>
          <cell r="BM51">
            <v>13802498</v>
          </cell>
          <cell r="BN51">
            <v>14204005</v>
          </cell>
          <cell r="BO51">
            <v>14382397</v>
          </cell>
          <cell r="BP51">
            <v>15107721</v>
          </cell>
          <cell r="BQ51">
            <v>14469562</v>
          </cell>
          <cell r="BR51">
            <v>15826494</v>
          </cell>
          <cell r="BS51">
            <v>16857598</v>
          </cell>
          <cell r="BT51">
            <v>16800655</v>
          </cell>
          <cell r="BU51">
            <v>16589359</v>
          </cell>
          <cell r="BV51">
            <v>17019940</v>
          </cell>
          <cell r="BW51">
            <v>16250564</v>
          </cell>
          <cell r="BX51">
            <v>16544140</v>
          </cell>
          <cell r="BY51">
            <v>15562476</v>
          </cell>
          <cell r="BZ51"/>
          <cell r="CA51"/>
          <cell r="CB51">
            <v>0</v>
          </cell>
          <cell r="CC51">
            <v>0</v>
          </cell>
          <cell r="CD51">
            <v>-213671</v>
          </cell>
          <cell r="CE51">
            <v>9554</v>
          </cell>
          <cell r="CF51">
            <v>224483</v>
          </cell>
          <cell r="CG51">
            <v>412582</v>
          </cell>
          <cell r="CH51">
            <v>-2623862</v>
          </cell>
          <cell r="CI51">
            <v>-2324570</v>
          </cell>
          <cell r="CJ51">
            <v>-2083344</v>
          </cell>
          <cell r="CK51">
            <v>-1819961</v>
          </cell>
          <cell r="CL51">
            <v>-1320406</v>
          </cell>
          <cell r="CM51">
            <v>-1098807</v>
          </cell>
          <cell r="CN51">
            <v>-806676</v>
          </cell>
          <cell r="CO51">
            <v>-551990</v>
          </cell>
          <cell r="CP51">
            <v>-291997</v>
          </cell>
          <cell r="CQ51">
            <v>1530</v>
          </cell>
          <cell r="CR51">
            <v>-923614</v>
          </cell>
          <cell r="CS51">
            <v>-1029954</v>
          </cell>
          <cell r="CT51">
            <v>551632</v>
          </cell>
          <cell r="CU51">
            <v>768190</v>
          </cell>
          <cell r="CV51">
            <v>992269</v>
          </cell>
          <cell r="CW51">
            <v>1187760</v>
          </cell>
          <cell r="CX51">
            <v>1425436</v>
          </cell>
          <cell r="CY51">
            <v>1628858</v>
          </cell>
          <cell r="CZ51">
            <v>1717309</v>
          </cell>
          <cell r="DA51">
            <v>1817222</v>
          </cell>
          <cell r="DB51">
            <v>2037416</v>
          </cell>
          <cell r="DC51">
            <v>2182475</v>
          </cell>
          <cell r="DD51">
            <v>1933604</v>
          </cell>
          <cell r="DE51">
            <v>2068854</v>
          </cell>
          <cell r="DF51">
            <v>1993347</v>
          </cell>
          <cell r="DG51">
            <v>2106331</v>
          </cell>
          <cell r="DH51">
            <v>1718831</v>
          </cell>
          <cell r="DI51">
            <v>1154947</v>
          </cell>
          <cell r="DJ51">
            <v>1154947</v>
          </cell>
          <cell r="DK51">
            <v>1526979</v>
          </cell>
          <cell r="DL51">
            <v>1408728</v>
          </cell>
          <cell r="DM51">
            <v>1371482</v>
          </cell>
          <cell r="DN51"/>
          <cell r="DO51">
            <v>0</v>
          </cell>
          <cell r="DP51">
            <v>0</v>
          </cell>
          <cell r="DQ51"/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/>
        </row>
        <row r="52">
          <cell r="B52" t="str">
            <v>Total - Tier 3</v>
          </cell>
          <cell r="C52">
            <v>712.49476200000015</v>
          </cell>
          <cell r="D52">
            <v>328.14963499999988</v>
          </cell>
          <cell r="E52">
            <v>497.61783099999997</v>
          </cell>
          <cell r="F52">
            <v>71.658374000000009</v>
          </cell>
          <cell r="G52">
            <v>82.326430000000016</v>
          </cell>
          <cell r="H52">
            <v>91.061301999999969</v>
          </cell>
          <cell r="I52">
            <v>463.22755900338097</v>
          </cell>
          <cell r="J52">
            <v>3.8921740000000002</v>
          </cell>
          <cell r="K52">
            <v>5.3621800000000004</v>
          </cell>
          <cell r="L52"/>
          <cell r="M52">
            <v>9.5036415765292676E-2</v>
          </cell>
          <cell r="N52">
            <v>9.6176991043911586E-2</v>
          </cell>
          <cell r="O52">
            <v>0.10059763016713789</v>
          </cell>
          <cell r="P52">
            <v>9.9007375264837369E-2</v>
          </cell>
          <cell r="Q52">
            <v>0.10022015384836502</v>
          </cell>
          <cell r="R52">
            <v>9.6380299338465023E-2</v>
          </cell>
          <cell r="S52">
            <v>8.8581076643066831E-2</v>
          </cell>
          <cell r="T52">
            <v>9.2764662483102348E-2</v>
          </cell>
          <cell r="U52">
            <v>9.596428547431067E-2</v>
          </cell>
          <cell r="V52">
            <v>3.0188762270993381E-2</v>
          </cell>
          <cell r="W52">
            <v>6.4387421550101492E-2</v>
          </cell>
          <cell r="X52">
            <v>8.1594063280471217E-3</v>
          </cell>
          <cell r="Y52">
            <v>0.17772351493318458</v>
          </cell>
          <cell r="Z52">
            <v>0.15469367615815144</v>
          </cell>
          <cell r="AA52">
            <v>0.28643281671181248</v>
          </cell>
          <cell r="AB52">
            <v>0.73482531991071742</v>
          </cell>
          <cell r="AC52">
            <v>0.1751214399785809</v>
          </cell>
          <cell r="AD52">
            <v>0.47414016882308602</v>
          </cell>
          <cell r="AE52">
            <v>0.13716050136538521</v>
          </cell>
          <cell r="AF52">
            <v>6.2742616349817565E-2</v>
          </cell>
          <cell r="AG52">
            <v>7.4417885015567647E-2</v>
          </cell>
          <cell r="AH52">
            <v>0.65944107014927267</v>
          </cell>
          <cell r="AI52">
            <v>6.1906922321748756E-2</v>
          </cell>
          <cell r="AJ52">
            <v>6.3526558793565432E-2</v>
          </cell>
          <cell r="AK52">
            <v>6.5690606696078527E-2</v>
          </cell>
          <cell r="AL52">
            <v>712494762</v>
          </cell>
          <cell r="AM52">
            <v>690840585</v>
          </cell>
          <cell r="AN52">
            <v>645226101</v>
          </cell>
          <cell r="AO52">
            <v>667159208</v>
          </cell>
          <cell r="AP52">
            <v>655105767</v>
          </cell>
          <cell r="AQ52">
            <v>677125235</v>
          </cell>
          <cell r="AR52">
            <v>673566398</v>
          </cell>
          <cell r="AS52">
            <v>645270605</v>
          </cell>
          <cell r="AT52">
            <v>626942168</v>
          </cell>
          <cell r="AU52">
            <v>625941945</v>
          </cell>
          <cell r="AV52">
            <v>621041550</v>
          </cell>
          <cell r="AW52">
            <v>612040852</v>
          </cell>
          <cell r="AX52">
            <v>563740746</v>
          </cell>
          <cell r="AY52">
            <v>566635020</v>
          </cell>
          <cell r="AZ52">
            <v>525733695</v>
          </cell>
          <cell r="BA52">
            <v>528433246</v>
          </cell>
          <cell r="BB52">
            <v>502557315</v>
          </cell>
          <cell r="BC52">
            <v>490888288</v>
          </cell>
          <cell r="BD52">
            <v>475368617</v>
          </cell>
          <cell r="BE52">
            <v>478419922</v>
          </cell>
          <cell r="BF52">
            <v>464951516</v>
          </cell>
          <cell r="BG52">
            <v>463637565</v>
          </cell>
          <cell r="BH52">
            <v>452629399</v>
          </cell>
          <cell r="BI52">
            <v>467296651</v>
          </cell>
          <cell r="BJ52">
            <v>453422163</v>
          </cell>
          <cell r="BK52">
            <v>473206203</v>
          </cell>
          <cell r="BL52">
            <v>457327260</v>
          </cell>
          <cell r="BM52">
            <v>453093915</v>
          </cell>
          <cell r="BN52">
            <v>463828506</v>
          </cell>
          <cell r="BO52">
            <v>455282699</v>
          </cell>
          <cell r="BP52">
            <v>463450365</v>
          </cell>
          <cell r="BQ52">
            <v>465932881</v>
          </cell>
          <cell r="BR52">
            <v>465267202</v>
          </cell>
          <cell r="BS52">
            <v>453264519</v>
          </cell>
          <cell r="BT52">
            <v>435594206</v>
          </cell>
          <cell r="BU52">
            <v>437556220</v>
          </cell>
          <cell r="BV52">
            <v>400604714</v>
          </cell>
          <cell r="BW52">
            <v>378637196</v>
          </cell>
          <cell r="BX52">
            <v>366124265</v>
          </cell>
          <cell r="BY52">
            <v>356079599</v>
          </cell>
          <cell r="BZ52">
            <v>91061302</v>
          </cell>
          <cell r="CA52">
            <v>90930431</v>
          </cell>
          <cell r="CB52">
            <v>101025749</v>
          </cell>
          <cell r="CC52">
            <v>83773426</v>
          </cell>
          <cell r="CD52">
            <v>84826324</v>
          </cell>
          <cell r="CE52">
            <v>81580493</v>
          </cell>
          <cell r="CF52">
            <v>85229586</v>
          </cell>
          <cell r="CG52">
            <v>86915123</v>
          </cell>
          <cell r="CH52">
            <v>84016604</v>
          </cell>
          <cell r="CI52">
            <v>84732719</v>
          </cell>
          <cell r="CJ52">
            <v>83364595</v>
          </cell>
          <cell r="CK52">
            <v>82935401</v>
          </cell>
          <cell r="CL52">
            <v>81865627</v>
          </cell>
          <cell r="CM52">
            <v>80060279</v>
          </cell>
          <cell r="CN52">
            <v>76490257</v>
          </cell>
          <cell r="CO52">
            <v>76267238</v>
          </cell>
          <cell r="CP52">
            <v>78286720</v>
          </cell>
          <cell r="CQ52">
            <v>78422306</v>
          </cell>
          <cell r="CR52">
            <v>76870887</v>
          </cell>
          <cell r="CS52">
            <v>74361211</v>
          </cell>
          <cell r="CT52">
            <v>74432935</v>
          </cell>
          <cell r="CU52">
            <v>75505494</v>
          </cell>
          <cell r="CV52">
            <v>77210496</v>
          </cell>
          <cell r="CW52">
            <v>81120579</v>
          </cell>
          <cell r="CX52">
            <v>82866893</v>
          </cell>
          <cell r="CY52">
            <v>82081014</v>
          </cell>
          <cell r="CZ52">
            <v>98818072</v>
          </cell>
          <cell r="DA52">
            <v>79153710</v>
          </cell>
          <cell r="DB52">
            <v>78324344</v>
          </cell>
          <cell r="DC52">
            <v>77514848</v>
          </cell>
          <cell r="DD52">
            <v>73790374</v>
          </cell>
          <cell r="DE52">
            <v>72558028</v>
          </cell>
          <cell r="DF52">
            <v>70145900</v>
          </cell>
          <cell r="DG52">
            <v>70391614</v>
          </cell>
          <cell r="DH52">
            <v>67895840</v>
          </cell>
          <cell r="DI52">
            <v>62780720</v>
          </cell>
          <cell r="DJ52">
            <v>62354248</v>
          </cell>
          <cell r="DK52">
            <v>54874898</v>
          </cell>
          <cell r="DL52">
            <v>52178694</v>
          </cell>
          <cell r="DM52">
            <v>50563069</v>
          </cell>
          <cell r="DN52">
            <v>0</v>
          </cell>
          <cell r="DO52">
            <v>9207938</v>
          </cell>
          <cell r="DP52">
            <v>22939000</v>
          </cell>
          <cell r="DQ52">
            <v>0</v>
          </cell>
          <cell r="DR52">
            <v>32146938</v>
          </cell>
          <cell r="DS52">
            <v>23622384</v>
          </cell>
          <cell r="DT52">
            <v>29714188</v>
          </cell>
          <cell r="DU52">
            <v>32955440</v>
          </cell>
          <cell r="DV52">
            <v>62669628</v>
          </cell>
          <cell r="DW52">
            <v>4221434</v>
          </cell>
          <cell r="DX52">
            <v>328149635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DO53"/>
          <cell r="DP53"/>
          <cell r="DQ53"/>
          <cell r="DR53"/>
          <cell r="DS53"/>
          <cell r="DT53"/>
          <cell r="DU53"/>
        </row>
        <row r="54">
          <cell r="B54" t="str">
            <v>TOTAL/ Average</v>
          </cell>
          <cell r="C54">
            <v>7392.5352680000015</v>
          </cell>
          <cell r="D54">
            <v>3704.5117020000007</v>
          </cell>
          <cell r="E54">
            <v>5364.3037950000007</v>
          </cell>
          <cell r="F54">
            <v>853.65493899999979</v>
          </cell>
          <cell r="G54">
            <v>1032.7957300000003</v>
          </cell>
          <cell r="H54">
            <v>948.90824799999996</v>
          </cell>
          <cell r="I54">
            <v>5569.0035200033808</v>
          </cell>
          <cell r="J54">
            <v>53.630749999999999</v>
          </cell>
          <cell r="K54">
            <v>177.621724</v>
          </cell>
          <cell r="L54">
            <v>0</v>
          </cell>
          <cell r="M54">
            <v>0.99999999999999978</v>
          </cell>
          <cell r="N54">
            <v>1</v>
          </cell>
          <cell r="O54">
            <v>1</v>
          </cell>
          <cell r="P54">
            <v>1.0000000000011962</v>
          </cell>
          <cell r="Q54">
            <v>0.99999999999999989</v>
          </cell>
          <cell r="R54">
            <v>0.99999999999999978</v>
          </cell>
          <cell r="S54">
            <v>0.99999999999999978</v>
          </cell>
          <cell r="T54">
            <v>0.99999999999999989</v>
          </cell>
          <cell r="U54">
            <v>1</v>
          </cell>
          <cell r="V54">
            <v>1.0000000000000002</v>
          </cell>
          <cell r="W54">
            <v>0.19388507129838056</v>
          </cell>
          <cell r="X54">
            <v>2.5920073734602155E-2</v>
          </cell>
          <cell r="Y54">
            <v>0.18545431445505234</v>
          </cell>
          <cell r="Z54">
            <v>0.15328683775001126</v>
          </cell>
          <cell r="AA54">
            <v>0.34151484743854138</v>
          </cell>
          <cell r="AB54">
            <v>0.44409520584849671</v>
          </cell>
          <cell r="AC54">
            <v>0.13197633371579875</v>
          </cell>
          <cell r="AD54">
            <v>0.53517732128404294</v>
          </cell>
          <cell r="AE54">
            <v>0.11838240493632207</v>
          </cell>
          <cell r="AF54">
            <v>4.233930975068867E-2</v>
          </cell>
          <cell r="AG54">
            <v>7.6043095185633403E-2</v>
          </cell>
          <cell r="AH54">
            <v>0.69058573928138245</v>
          </cell>
          <cell r="AI54">
            <v>1</v>
          </cell>
          <cell r="AJ54">
            <v>1</v>
          </cell>
          <cell r="AK54">
            <v>1</v>
          </cell>
          <cell r="AL54">
            <v>7392535268</v>
          </cell>
          <cell r="AM54">
            <v>7042331235</v>
          </cell>
          <cell r="AN54">
            <v>6697302460</v>
          </cell>
          <cell r="AO54">
            <v>6534552377</v>
          </cell>
          <cell r="AP54">
            <v>6385240674</v>
          </cell>
          <cell r="AQ54">
            <v>6233991497</v>
          </cell>
          <cell r="AR54">
            <v>6098521279</v>
          </cell>
          <cell r="AS54">
            <v>6018291091</v>
          </cell>
          <cell r="AT54">
            <v>5797873831</v>
          </cell>
          <cell r="AU54">
            <v>5663284680</v>
          </cell>
          <cell r="AV54">
            <v>5508799112</v>
          </cell>
          <cell r="AW54">
            <v>5405746496</v>
          </cell>
          <cell r="AX54">
            <v>5216455108</v>
          </cell>
          <cell r="AY54">
            <v>5185805074</v>
          </cell>
          <cell r="AZ54">
            <v>4972082036</v>
          </cell>
          <cell r="BA54">
            <v>4809995893</v>
          </cell>
          <cell r="BB54">
            <v>4813759614</v>
          </cell>
          <cell r="BC54">
            <v>4634502440</v>
          </cell>
          <cell r="BD54">
            <v>4316544802</v>
          </cell>
          <cell r="BE54">
            <v>3971216582</v>
          </cell>
          <cell r="BF54">
            <v>4348797885</v>
          </cell>
          <cell r="BG54">
            <v>4010760709</v>
          </cell>
          <cell r="BH54">
            <v>3828579689</v>
          </cell>
          <cell r="BI54">
            <v>3810113858</v>
          </cell>
          <cell r="BJ54">
            <v>3787939032</v>
          </cell>
          <cell r="BK54">
            <v>3718328587</v>
          </cell>
          <cell r="BL54">
            <v>3614256609</v>
          </cell>
          <cell r="BM54">
            <v>3505329838</v>
          </cell>
          <cell r="BN54">
            <v>3543749847</v>
          </cell>
          <cell r="BO54">
            <v>3437789852</v>
          </cell>
          <cell r="BP54">
            <v>3325278228</v>
          </cell>
          <cell r="BQ54">
            <v>3295667304</v>
          </cell>
          <cell r="BR54">
            <v>3187533317</v>
          </cell>
          <cell r="BS54">
            <v>3154245533</v>
          </cell>
          <cell r="BT54">
            <v>2973920174</v>
          </cell>
          <cell r="BU54">
            <v>2863023794</v>
          </cell>
          <cell r="BV54">
            <v>2724462999</v>
          </cell>
          <cell r="BW54">
            <v>2624486759</v>
          </cell>
          <cell r="BX54">
            <v>2502841147</v>
          </cell>
          <cell r="BY54">
            <v>2433495538</v>
          </cell>
          <cell r="BZ54">
            <v>948908248</v>
          </cell>
          <cell r="CA54">
            <v>943964183</v>
          </cell>
          <cell r="CB54">
            <v>951217380</v>
          </cell>
          <cell r="CC54">
            <v>912973826</v>
          </cell>
          <cell r="CD54">
            <v>907877468</v>
          </cell>
          <cell r="CE54">
            <v>880887178</v>
          </cell>
          <cell r="CF54">
            <v>896499150</v>
          </cell>
          <cell r="CG54">
            <v>893844637</v>
          </cell>
          <cell r="CH54">
            <v>869920537</v>
          </cell>
          <cell r="CI54">
            <v>841471120</v>
          </cell>
          <cell r="CJ54">
            <v>817116577</v>
          </cell>
          <cell r="CK54">
            <v>807463900</v>
          </cell>
          <cell r="CL54">
            <v>783669526</v>
          </cell>
          <cell r="CM54">
            <v>762970940</v>
          </cell>
          <cell r="CN54">
            <v>745822239</v>
          </cell>
          <cell r="CO54">
            <v>728517618</v>
          </cell>
          <cell r="CP54">
            <v>733913548</v>
          </cell>
          <cell r="CQ54">
            <v>652111456</v>
          </cell>
          <cell r="CR54">
            <v>683469643</v>
          </cell>
          <cell r="CS54">
            <v>621682040</v>
          </cell>
          <cell r="CT54">
            <v>640607064</v>
          </cell>
          <cell r="CU54">
            <v>601342860</v>
          </cell>
          <cell r="CV54">
            <v>605028951</v>
          </cell>
          <cell r="CW54">
            <v>616240724</v>
          </cell>
          <cell r="CX54">
            <v>605814930</v>
          </cell>
          <cell r="CY54">
            <v>579790864</v>
          </cell>
          <cell r="CZ54">
            <v>597340172</v>
          </cell>
          <cell r="DA54">
            <v>561821153</v>
          </cell>
          <cell r="DB54">
            <v>557486831</v>
          </cell>
          <cell r="DC54">
            <v>530770439</v>
          </cell>
          <cell r="DD54">
            <v>513140413</v>
          </cell>
          <cell r="DE54">
            <v>507395372</v>
          </cell>
          <cell r="DF54">
            <v>491686154</v>
          </cell>
          <cell r="DG54">
            <v>488043270</v>
          </cell>
          <cell r="DH54">
            <v>477867067</v>
          </cell>
          <cell r="DI54">
            <v>452538251</v>
          </cell>
          <cell r="DJ54">
            <v>452111779</v>
          </cell>
          <cell r="DK54">
            <v>439822307</v>
          </cell>
          <cell r="DL54">
            <v>411596767</v>
          </cell>
          <cell r="DM54">
            <v>395141595</v>
          </cell>
          <cell r="DN54">
            <v>0</v>
          </cell>
          <cell r="DO54">
            <v>156348663</v>
          </cell>
          <cell r="DP54">
            <v>301460607</v>
          </cell>
          <cell r="DQ54">
            <v>0</v>
          </cell>
          <cell r="DR54">
            <v>457809270</v>
          </cell>
          <cell r="DS54">
            <v>203310902</v>
          </cell>
          <cell r="DT54">
            <v>281537616</v>
          </cell>
          <cell r="DU54">
            <v>244526559</v>
          </cell>
          <cell r="DV54">
            <v>526064175</v>
          </cell>
          <cell r="DW54">
            <v>135371677</v>
          </cell>
          <cell r="DX54">
            <v>3704511702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</row>
        <row r="57">
          <cell r="B57" t="str">
            <v>Sep 2023 (Ranking out of 9 banks)</v>
          </cell>
          <cell r="C57">
            <v>8</v>
          </cell>
          <cell r="D57">
            <v>8</v>
          </cell>
          <cell r="E57">
            <v>9</v>
          </cell>
          <cell r="F57">
            <v>6</v>
          </cell>
          <cell r="G57">
            <v>7</v>
          </cell>
          <cell r="H57">
            <v>8</v>
          </cell>
          <cell r="I57">
            <v>8</v>
          </cell>
          <cell r="J57">
            <v>7</v>
          </cell>
          <cell r="K57">
            <v>9</v>
          </cell>
          <cell r="L57" t="e">
            <v>#N/A</v>
          </cell>
          <cell r="M57">
            <v>9</v>
          </cell>
          <cell r="N57"/>
          <cell r="O57"/>
          <cell r="P57"/>
          <cell r="Q57"/>
          <cell r="R57">
            <v>8</v>
          </cell>
          <cell r="S57">
            <v>8</v>
          </cell>
          <cell r="T57">
            <v>9</v>
          </cell>
          <cell r="U57">
            <v>8</v>
          </cell>
          <cell r="V57">
            <v>9</v>
          </cell>
          <cell r="W57">
            <v>9</v>
          </cell>
          <cell r="X57">
            <v>9</v>
          </cell>
          <cell r="Y57">
            <v>3</v>
          </cell>
          <cell r="Z57">
            <v>1</v>
          </cell>
          <cell r="AA57">
            <v>7</v>
          </cell>
          <cell r="AB57">
            <v>5</v>
          </cell>
          <cell r="AC57">
            <v>7</v>
          </cell>
          <cell r="AD57">
            <v>6</v>
          </cell>
          <cell r="AE57">
            <v>9</v>
          </cell>
          <cell r="AF57">
            <v>8</v>
          </cell>
          <cell r="AG57">
            <v>9</v>
          </cell>
          <cell r="AH57">
            <v>6</v>
          </cell>
          <cell r="AI57">
            <v>7</v>
          </cell>
          <cell r="AJ57">
            <v>5</v>
          </cell>
          <cell r="AK57">
            <v>7</v>
          </cell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</row>
        <row r="58">
          <cell r="B58" t="str">
            <v>Jun 2023 (Ranking out of 9 banks)</v>
          </cell>
          <cell r="C58">
            <v>6</v>
          </cell>
          <cell r="D58">
            <v>8</v>
          </cell>
          <cell r="E58">
            <v>9</v>
          </cell>
          <cell r="F58">
            <v>6</v>
          </cell>
          <cell r="G58">
            <v>7</v>
          </cell>
          <cell r="H58">
            <v>6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8</v>
          </cell>
          <cell r="O58"/>
          <cell r="P58"/>
          <cell r="Q58"/>
          <cell r="R58">
            <v>6</v>
          </cell>
          <cell r="S58">
            <v>8</v>
          </cell>
          <cell r="T58">
            <v>9</v>
          </cell>
          <cell r="U58">
            <v>6</v>
          </cell>
          <cell r="V58">
            <v>9</v>
          </cell>
          <cell r="W58">
            <v>9</v>
          </cell>
          <cell r="X58">
            <v>9</v>
          </cell>
          <cell r="Y58">
            <v>3</v>
          </cell>
          <cell r="Z58">
            <v>1</v>
          </cell>
          <cell r="AA58">
            <v>8</v>
          </cell>
          <cell r="AB58">
            <v>5</v>
          </cell>
          <cell r="AC58">
            <v>8</v>
          </cell>
          <cell r="AD58">
            <v>6</v>
          </cell>
          <cell r="AE58">
            <v>9</v>
          </cell>
          <cell r="AF58">
            <v>9</v>
          </cell>
          <cell r="AG58">
            <v>9</v>
          </cell>
          <cell r="AH58">
            <v>5</v>
          </cell>
          <cell r="AI58">
            <v>9</v>
          </cell>
          <cell r="AJ58">
            <v>8</v>
          </cell>
          <cell r="AK58">
            <v>9</v>
          </cell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</row>
        <row r="59">
          <cell r="B59" t="str">
            <v>Mar 2023 (Ranking out of 9 banks)</v>
          </cell>
          <cell r="C59">
            <v>8</v>
          </cell>
          <cell r="D59">
            <v>8</v>
          </cell>
          <cell r="E59">
            <v>8</v>
          </cell>
          <cell r="F59">
            <v>6</v>
          </cell>
          <cell r="G59">
            <v>7</v>
          </cell>
          <cell r="H59">
            <v>7</v>
          </cell>
          <cell r="I59">
            <v>9</v>
          </cell>
          <cell r="J59">
            <v>7</v>
          </cell>
          <cell r="K59">
            <v>9</v>
          </cell>
          <cell r="L59" t="e">
            <v>#N/A</v>
          </cell>
          <cell r="M59"/>
          <cell r="N59"/>
          <cell r="O59">
            <v>8</v>
          </cell>
          <cell r="P59"/>
          <cell r="Q59"/>
          <cell r="R59">
            <v>8</v>
          </cell>
          <cell r="S59">
            <v>8</v>
          </cell>
          <cell r="T59">
            <v>8</v>
          </cell>
          <cell r="U59">
            <v>7</v>
          </cell>
          <cell r="V59">
            <v>9</v>
          </cell>
          <cell r="W59">
            <v>9</v>
          </cell>
          <cell r="X59">
            <v>9</v>
          </cell>
          <cell r="Y59">
            <v>1</v>
          </cell>
          <cell r="Z59">
            <v>1</v>
          </cell>
          <cell r="AA59">
            <v>9</v>
          </cell>
          <cell r="AB59">
            <v>3</v>
          </cell>
          <cell r="AC59">
            <v>8</v>
          </cell>
          <cell r="AD59">
            <v>8</v>
          </cell>
          <cell r="AE59">
            <v>9</v>
          </cell>
          <cell r="AF59">
            <v>9</v>
          </cell>
          <cell r="AG59">
            <v>9</v>
          </cell>
          <cell r="AH59">
            <v>7</v>
          </cell>
          <cell r="AI59">
            <v>9</v>
          </cell>
          <cell r="AJ59">
            <v>8</v>
          </cell>
          <cell r="AK59">
            <v>9</v>
          </cell>
          <cell r="AL59">
            <v>9</v>
          </cell>
          <cell r="AM59">
            <v>9</v>
          </cell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</row>
        <row r="60">
          <cell r="B60" t="str">
            <v>Dec 2022 (Ranking out of 9 banks)</v>
          </cell>
          <cell r="C60">
            <v>8</v>
          </cell>
          <cell r="D60">
            <v>8</v>
          </cell>
          <cell r="E60">
            <v>8</v>
          </cell>
          <cell r="F60">
            <v>6</v>
          </cell>
          <cell r="G60">
            <v>8</v>
          </cell>
          <cell r="H60">
            <v>6</v>
          </cell>
          <cell r="I60">
            <v>9</v>
          </cell>
          <cell r="J60">
            <v>9</v>
          </cell>
          <cell r="K60">
            <v>9</v>
          </cell>
          <cell r="L60"/>
          <cell r="M60"/>
          <cell r="N60"/>
          <cell r="O60"/>
          <cell r="P60">
            <v>8</v>
          </cell>
          <cell r="Q60"/>
          <cell r="R60">
            <v>8</v>
          </cell>
          <cell r="S60">
            <v>8</v>
          </cell>
          <cell r="T60">
            <v>8</v>
          </cell>
          <cell r="U60">
            <v>6</v>
          </cell>
          <cell r="V60">
            <v>9</v>
          </cell>
          <cell r="W60">
            <v>9</v>
          </cell>
          <cell r="X60">
            <v>9</v>
          </cell>
          <cell r="Y60">
            <v>1</v>
          </cell>
          <cell r="Z60">
            <v>1</v>
          </cell>
          <cell r="AA60">
            <v>8</v>
          </cell>
          <cell r="AB60">
            <v>4</v>
          </cell>
          <cell r="AC60">
            <v>8</v>
          </cell>
          <cell r="AD60">
            <v>8</v>
          </cell>
          <cell r="AE60">
            <v>9</v>
          </cell>
          <cell r="AF60">
            <v>9</v>
          </cell>
          <cell r="AG60">
            <v>9</v>
          </cell>
          <cell r="AH60">
            <v>7</v>
          </cell>
          <cell r="AI60">
            <v>9</v>
          </cell>
          <cell r="AJ60">
            <v>7</v>
          </cell>
          <cell r="AK60">
            <v>9</v>
          </cell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</row>
        <row r="61">
          <cell r="B61" t="str">
            <v>Sep 2022 (Ranking out of 9 banks)</v>
          </cell>
          <cell r="C61">
            <v>8</v>
          </cell>
          <cell r="D61">
            <v>8</v>
          </cell>
          <cell r="E61">
            <v>8</v>
          </cell>
          <cell r="F61">
            <v>6</v>
          </cell>
          <cell r="G61">
            <v>8</v>
          </cell>
          <cell r="H61">
            <v>5</v>
          </cell>
          <cell r="I61">
            <v>9</v>
          </cell>
          <cell r="J61">
            <v>9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7</v>
          </cell>
          <cell r="R61">
            <v>8</v>
          </cell>
          <cell r="S61">
            <v>8</v>
          </cell>
          <cell r="T61">
            <v>8</v>
          </cell>
          <cell r="U61">
            <v>5</v>
          </cell>
          <cell r="V61">
            <v>9</v>
          </cell>
          <cell r="W61">
            <v>9</v>
          </cell>
          <cell r="X61">
            <v>9</v>
          </cell>
          <cell r="Y61">
            <v>2</v>
          </cell>
          <cell r="Z61">
            <v>1</v>
          </cell>
          <cell r="AA61">
            <v>9</v>
          </cell>
          <cell r="AB61">
            <v>4</v>
          </cell>
          <cell r="AC61">
            <v>8</v>
          </cell>
          <cell r="AD61">
            <v>9</v>
          </cell>
          <cell r="AE61">
            <v>9</v>
          </cell>
          <cell r="AF61">
            <v>9</v>
          </cell>
          <cell r="AG61">
            <v>9</v>
          </cell>
          <cell r="AH61">
            <v>7</v>
          </cell>
          <cell r="AI61">
            <v>9</v>
          </cell>
          <cell r="AJ61">
            <v>8</v>
          </cell>
          <cell r="AK61">
            <v>9</v>
          </cell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</row>
        <row r="63">
          <cell r="B63" t="str">
            <v>Sep 2023 (Ranking out of 39 banks)</v>
          </cell>
          <cell r="C63">
            <v>8</v>
          </cell>
          <cell r="D63">
            <v>8</v>
          </cell>
          <cell r="E63">
            <v>9</v>
          </cell>
          <cell r="F63">
            <v>6</v>
          </cell>
          <cell r="G63">
            <v>7</v>
          </cell>
          <cell r="H63">
            <v>8</v>
          </cell>
          <cell r="I63">
            <v>8</v>
          </cell>
          <cell r="J63">
            <v>8</v>
          </cell>
          <cell r="K63">
            <v>10</v>
          </cell>
          <cell r="L63">
            <v>0</v>
          </cell>
          <cell r="M63">
            <v>9</v>
          </cell>
          <cell r="O63"/>
          <cell r="P63"/>
          <cell r="Q63"/>
          <cell r="R63">
            <v>8</v>
          </cell>
          <cell r="S63">
            <v>8</v>
          </cell>
          <cell r="T63">
            <v>9</v>
          </cell>
          <cell r="U63">
            <v>8</v>
          </cell>
          <cell r="V63">
            <v>10</v>
          </cell>
          <cell r="W63">
            <v>19</v>
          </cell>
          <cell r="X63">
            <v>21</v>
          </cell>
          <cell r="Y63">
            <v>16</v>
          </cell>
          <cell r="Z63">
            <v>16</v>
          </cell>
          <cell r="AA63">
            <v>21</v>
          </cell>
          <cell r="AB63">
            <v>10</v>
          </cell>
          <cell r="AC63">
            <v>21</v>
          </cell>
          <cell r="AD63">
            <v>24</v>
          </cell>
          <cell r="AE63">
            <v>36</v>
          </cell>
          <cell r="AF63">
            <v>19</v>
          </cell>
          <cell r="AG63">
            <v>27</v>
          </cell>
          <cell r="AH63">
            <v>21</v>
          </cell>
          <cell r="AI63">
            <v>7</v>
          </cell>
          <cell r="AJ63">
            <v>6</v>
          </cell>
          <cell r="AK63">
            <v>7</v>
          </cell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</row>
        <row r="64">
          <cell r="B64" t="str">
            <v>Jun 2023 (Ranking out of 39 banks)</v>
          </cell>
          <cell r="C64">
            <v>6</v>
          </cell>
          <cell r="D64">
            <v>8</v>
          </cell>
          <cell r="E64">
            <v>9</v>
          </cell>
          <cell r="F64">
            <v>6</v>
          </cell>
          <cell r="G64">
            <v>7</v>
          </cell>
          <cell r="H64">
            <v>6</v>
          </cell>
          <cell r="I64">
            <v>8</v>
          </cell>
          <cell r="J64">
            <v>9</v>
          </cell>
          <cell r="K64">
            <v>10</v>
          </cell>
          <cell r="L64">
            <v>0</v>
          </cell>
          <cell r="M64"/>
          <cell r="N64">
            <v>8</v>
          </cell>
          <cell r="O64"/>
          <cell r="P64"/>
          <cell r="Q64"/>
          <cell r="R64">
            <v>8</v>
          </cell>
          <cell r="S64">
            <v>8</v>
          </cell>
          <cell r="T64">
            <v>9</v>
          </cell>
          <cell r="U64">
            <v>7</v>
          </cell>
          <cell r="V64">
            <v>10</v>
          </cell>
          <cell r="W64">
            <v>15</v>
          </cell>
          <cell r="X64">
            <v>18</v>
          </cell>
          <cell r="Y64">
            <v>12</v>
          </cell>
          <cell r="Z64">
            <v>14</v>
          </cell>
          <cell r="AA64">
            <v>23</v>
          </cell>
          <cell r="AB64">
            <v>8</v>
          </cell>
          <cell r="AC64">
            <v>22</v>
          </cell>
          <cell r="AD64">
            <v>28</v>
          </cell>
          <cell r="AE64">
            <v>32</v>
          </cell>
          <cell r="AF64">
            <v>17</v>
          </cell>
          <cell r="AG64">
            <v>29</v>
          </cell>
          <cell r="AH64">
            <v>19</v>
          </cell>
          <cell r="AI64">
            <v>9</v>
          </cell>
          <cell r="AJ64">
            <v>11</v>
          </cell>
          <cell r="AK64">
            <v>10</v>
          </cell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</row>
        <row r="65">
          <cell r="B65" t="str">
            <v>Mar 2023 (Ranking out of 39 banks)</v>
          </cell>
          <cell r="C65">
            <v>8</v>
          </cell>
          <cell r="D65">
            <v>8</v>
          </cell>
          <cell r="E65">
            <v>8</v>
          </cell>
          <cell r="F65">
            <v>6</v>
          </cell>
          <cell r="G65">
            <v>7</v>
          </cell>
          <cell r="H65">
            <v>7</v>
          </cell>
          <cell r="I65">
            <v>9</v>
          </cell>
          <cell r="J65">
            <v>8</v>
          </cell>
          <cell r="K65">
            <v>10</v>
          </cell>
          <cell r="L65">
            <v>0</v>
          </cell>
          <cell r="M65"/>
          <cell r="N65"/>
          <cell r="O65">
            <v>8</v>
          </cell>
          <cell r="P65"/>
          <cell r="Q65"/>
          <cell r="R65">
            <v>8</v>
          </cell>
          <cell r="S65">
            <v>8</v>
          </cell>
          <cell r="T65">
            <v>8</v>
          </cell>
          <cell r="U65">
            <v>7</v>
          </cell>
          <cell r="V65">
            <v>10</v>
          </cell>
          <cell r="W65">
            <v>15</v>
          </cell>
          <cell r="X65">
            <v>18</v>
          </cell>
          <cell r="Y65">
            <v>12</v>
          </cell>
          <cell r="Z65">
            <v>14</v>
          </cell>
          <cell r="AA65">
            <v>23</v>
          </cell>
          <cell r="AB65">
            <v>8</v>
          </cell>
          <cell r="AC65">
            <v>22</v>
          </cell>
          <cell r="AD65">
            <v>28</v>
          </cell>
          <cell r="AE65">
            <v>32</v>
          </cell>
          <cell r="AF65">
            <v>17</v>
          </cell>
          <cell r="AG65">
            <v>29</v>
          </cell>
          <cell r="AH65">
            <v>19</v>
          </cell>
          <cell r="AI65">
            <v>9</v>
          </cell>
          <cell r="AJ65">
            <v>11</v>
          </cell>
          <cell r="AK65">
            <v>10</v>
          </cell>
          <cell r="AL65">
            <v>10</v>
          </cell>
          <cell r="AM65">
            <v>10</v>
          </cell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</row>
        <row r="66">
          <cell r="B66" t="str">
            <v>Dec 2022 (Ranking out of 39 banks)</v>
          </cell>
          <cell r="C66">
            <v>8</v>
          </cell>
          <cell r="D66">
            <v>8</v>
          </cell>
          <cell r="E66">
            <v>8</v>
          </cell>
          <cell r="F66">
            <v>6</v>
          </cell>
          <cell r="G66">
            <v>8</v>
          </cell>
          <cell r="H66">
            <v>6</v>
          </cell>
          <cell r="I66">
            <v>9</v>
          </cell>
          <cell r="J66">
            <v>10</v>
          </cell>
          <cell r="K66">
            <v>11</v>
          </cell>
          <cell r="L66"/>
          <cell r="M66"/>
          <cell r="N66"/>
          <cell r="O66"/>
          <cell r="P66">
            <v>8</v>
          </cell>
          <cell r="Q66"/>
          <cell r="R66">
            <v>8</v>
          </cell>
          <cell r="S66">
            <v>8</v>
          </cell>
          <cell r="T66">
            <v>8</v>
          </cell>
          <cell r="U66">
            <v>6</v>
          </cell>
          <cell r="V66">
            <v>11</v>
          </cell>
          <cell r="W66">
            <v>23</v>
          </cell>
          <cell r="X66">
            <v>22</v>
          </cell>
          <cell r="Y66">
            <v>14</v>
          </cell>
          <cell r="Z66">
            <v>14</v>
          </cell>
          <cell r="AA66">
            <v>21</v>
          </cell>
          <cell r="AB66">
            <v>10</v>
          </cell>
          <cell r="AC66">
            <v>24</v>
          </cell>
          <cell r="AD66">
            <v>28</v>
          </cell>
          <cell r="AE66">
            <v>34</v>
          </cell>
          <cell r="AF66">
            <v>18</v>
          </cell>
          <cell r="AG66">
            <v>33</v>
          </cell>
          <cell r="AH66">
            <v>19</v>
          </cell>
          <cell r="AI66">
            <v>9</v>
          </cell>
          <cell r="AJ66">
            <v>8</v>
          </cell>
          <cell r="AK66">
            <v>10</v>
          </cell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</row>
        <row r="67">
          <cell r="B67" t="str">
            <v>Sep 2022 (Ranking out of 39 banks)</v>
          </cell>
          <cell r="C67">
            <v>8</v>
          </cell>
          <cell r="D67">
            <v>8</v>
          </cell>
          <cell r="E67">
            <v>8</v>
          </cell>
          <cell r="F67">
            <v>6</v>
          </cell>
          <cell r="G67">
            <v>8</v>
          </cell>
          <cell r="H67">
            <v>5</v>
          </cell>
          <cell r="I67">
            <v>9</v>
          </cell>
          <cell r="J67">
            <v>10</v>
          </cell>
          <cell r="K67">
            <v>10</v>
          </cell>
          <cell r="L67" t="e">
            <v>#N/A</v>
          </cell>
          <cell r="M67"/>
          <cell r="N67"/>
          <cell r="O67"/>
          <cell r="P67"/>
          <cell r="Q67">
            <v>7</v>
          </cell>
          <cell r="R67">
            <v>8</v>
          </cell>
          <cell r="S67">
            <v>8</v>
          </cell>
          <cell r="T67">
            <v>8</v>
          </cell>
          <cell r="U67">
            <v>5</v>
          </cell>
          <cell r="V67">
            <v>10</v>
          </cell>
          <cell r="W67">
            <v>20</v>
          </cell>
          <cell r="X67">
            <v>19</v>
          </cell>
          <cell r="Y67">
            <v>14</v>
          </cell>
          <cell r="Z67">
            <v>14</v>
          </cell>
          <cell r="AA67">
            <v>23</v>
          </cell>
          <cell r="AB67">
            <v>8</v>
          </cell>
          <cell r="AC67">
            <v>25</v>
          </cell>
          <cell r="AD67">
            <v>31</v>
          </cell>
          <cell r="AE67">
            <v>35</v>
          </cell>
          <cell r="AF67">
            <v>21</v>
          </cell>
          <cell r="AG67">
            <v>33</v>
          </cell>
          <cell r="AH67">
            <v>18</v>
          </cell>
          <cell r="AI67">
            <v>9</v>
          </cell>
          <cell r="AJ67">
            <v>10</v>
          </cell>
          <cell r="AK67">
            <v>10</v>
          </cell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</row>
        <row r="69">
          <cell r="L69"/>
          <cell r="M69"/>
          <cell r="N69"/>
          <cell r="O69"/>
          <cell r="P69"/>
          <cell r="Q69"/>
          <cell r="R69"/>
        </row>
        <row r="70">
          <cell r="F70"/>
          <cell r="L70"/>
          <cell r="M70"/>
          <cell r="N70"/>
          <cell r="O70"/>
          <cell r="P70"/>
          <cell r="Q70"/>
          <cell r="R70"/>
        </row>
        <row r="71">
          <cell r="L71"/>
          <cell r="M71"/>
          <cell r="N71"/>
          <cell r="O71"/>
          <cell r="P71"/>
          <cell r="Q71"/>
          <cell r="R71"/>
        </row>
        <row r="72">
          <cell r="L72"/>
          <cell r="M72"/>
          <cell r="N72"/>
          <cell r="O72"/>
          <cell r="P72"/>
          <cell r="Q72"/>
          <cell r="R72"/>
        </row>
        <row r="73">
          <cell r="L73"/>
          <cell r="M73"/>
          <cell r="N73"/>
          <cell r="O73"/>
          <cell r="P73"/>
          <cell r="Q73"/>
          <cell r="R73"/>
        </row>
        <row r="74">
          <cell r="L74"/>
          <cell r="M74"/>
          <cell r="N74"/>
          <cell r="O74"/>
          <cell r="P74"/>
          <cell r="Q74"/>
          <cell r="R74"/>
        </row>
        <row r="75">
          <cell r="L75"/>
          <cell r="M75"/>
          <cell r="N75"/>
          <cell r="O75"/>
          <cell r="P75"/>
          <cell r="Q75"/>
          <cell r="R75"/>
        </row>
        <row r="76">
          <cell r="L76"/>
          <cell r="M76"/>
          <cell r="N76"/>
          <cell r="O76"/>
          <cell r="P76"/>
          <cell r="Q76"/>
          <cell r="R76"/>
        </row>
        <row r="77">
          <cell r="L77"/>
          <cell r="M77"/>
          <cell r="N77"/>
          <cell r="O77"/>
          <cell r="P77"/>
          <cell r="Q77"/>
          <cell r="R77"/>
        </row>
        <row r="78">
          <cell r="L78"/>
          <cell r="M78"/>
          <cell r="N78"/>
          <cell r="O78"/>
          <cell r="P78"/>
          <cell r="Q78"/>
          <cell r="R78"/>
        </row>
      </sheetData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Dec_23"/>
      <sheetName val="ind"/>
      <sheetName val="Industry"/>
      <sheetName val="Indu"/>
      <sheetName val="peer_summary"/>
    </sheetNames>
    <sheetDataSet>
      <sheetData sheetId="0">
        <row r="6">
          <cell r="B6" t="str">
            <v>Kenya Commercial Bank</v>
          </cell>
        </row>
      </sheetData>
      <sheetData sheetId="1"/>
      <sheetData sheetId="2"/>
      <sheetData sheetId="3">
        <row r="1">
          <cell r="B1" t="str">
            <v>DIAMOND TRUST BANK KENYA LIMITED</v>
          </cell>
          <cell r="C1" t="str">
            <v>Figures in KShs billions, except where otherwise indicated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 t="str">
            <v>Figures in KShs billions, except where otherwise indicated</v>
          </cell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M1"/>
          <cell r="DN1"/>
          <cell r="DO1"/>
          <cell r="DP1"/>
          <cell r="DQ1"/>
          <cell r="DR1"/>
          <cell r="DS1"/>
          <cell r="DT1"/>
          <cell r="DU1"/>
          <cell r="DV1"/>
          <cell r="DW1"/>
        </row>
        <row r="2">
          <cell r="B2" t="str">
            <v>Kenya Banking Industry analysis as at 31 Dec 2023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M2"/>
          <cell r="DN2"/>
          <cell r="DO2"/>
          <cell r="DP2"/>
          <cell r="DQ2"/>
          <cell r="DR2"/>
          <cell r="DS2"/>
          <cell r="DT2"/>
          <cell r="DU2"/>
          <cell r="DV2"/>
          <cell r="DW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 t="str">
            <v>Market share on:</v>
          </cell>
          <cell r="S3"/>
          <cell r="T3"/>
          <cell r="U3"/>
          <cell r="V3"/>
          <cell r="W3" t="str">
            <v>Key ratios as at 31 December 2023</v>
          </cell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 t="str">
            <v>Market share on off balance sheet items:</v>
          </cell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 t="str">
            <v>ok</v>
          </cell>
          <cell r="BY3" t="str">
            <v>ok</v>
          </cell>
          <cell r="BZ3" t="str">
            <v>ok</v>
          </cell>
          <cell r="CA3"/>
          <cell r="CB3"/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 t="str">
            <v>ok</v>
          </cell>
          <cell r="DL3" t="str">
            <v>ok</v>
          </cell>
          <cell r="DN3"/>
          <cell r="DO3"/>
          <cell r="DP3"/>
          <cell r="DQ3" t="str">
            <v>ok</v>
          </cell>
          <cell r="DR3" t="str">
            <v>ok</v>
          </cell>
          <cell r="DS3"/>
          <cell r="DT3"/>
          <cell r="DU3" t="str">
            <v>ok</v>
          </cell>
          <cell r="DV3" t="str">
            <v>ok</v>
          </cell>
          <cell r="DW3" t="str">
            <v>ok</v>
          </cell>
          <cell r="DX3" t="str">
            <v>ok</v>
          </cell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</v>
          </cell>
          <cell r="L4"/>
          <cell r="M4" t="str">
            <v>Dec- 23</v>
          </cell>
          <cell r="N4" t="str">
            <v>Sep- 23</v>
          </cell>
          <cell r="O4" t="str">
            <v>Jun- 23</v>
          </cell>
          <cell r="P4" t="str">
            <v>Mar- 23</v>
          </cell>
          <cell r="Q4" t="str">
            <v>Dec- 22</v>
          </cell>
          <cell r="R4" t="str">
            <v>Assets</v>
          </cell>
          <cell r="S4" t="str">
            <v xml:space="preserve"> Advances</v>
          </cell>
          <cell r="T4" t="str">
            <v>Deposits</v>
          </cell>
          <cell r="U4" t="str">
            <v>Equity</v>
          </cell>
          <cell r="V4" t="str">
            <v xml:space="preserve">PBT </v>
          </cell>
          <cell r="W4" t="str">
            <v>Annualised ROE</v>
          </cell>
          <cell r="X4" t="str">
            <v>Annualised ROA</v>
          </cell>
          <cell r="Y4" t="str">
            <v>Total capital/ TRWA</v>
          </cell>
          <cell r="Z4" t="str">
            <v>Core capital/ TRWA</v>
          </cell>
          <cell r="AA4" t="str">
            <v>Fee income/Total income</v>
          </cell>
          <cell r="AB4" t="str">
            <v>Cost
/Income</v>
          </cell>
          <cell r="AC4" t="str">
            <v>NPA ratio</v>
          </cell>
          <cell r="AD4" t="str">
            <v>Coverarge ratio (Specific provision/NPL)</v>
          </cell>
          <cell r="AE4" t="str">
            <v>Yield on Loans</v>
          </cell>
          <cell r="AF4" t="str">
            <v>Cost of customer deposits</v>
          </cell>
          <cell r="AG4" t="str">
            <v>Spread</v>
          </cell>
          <cell r="AH4" t="str">
            <v>Advances to Deposits ratio</v>
          </cell>
          <cell r="AI4" t="str">
            <v>Letter of credit, guarantees, acceptances</v>
          </cell>
          <cell r="AJ4" t="str">
            <v>Forwards swaps &amp; options</v>
          </cell>
          <cell r="AK4" t="str">
            <v>Overall off balance sheet items</v>
          </cell>
          <cell r="AL4" t="str">
            <v>Total assets Dec 23</v>
          </cell>
          <cell r="AM4" t="str">
            <v>Total assets Sep 23</v>
          </cell>
          <cell r="AN4" t="str">
            <v>Total assets Jun 23</v>
          </cell>
          <cell r="AO4" t="str">
            <v>Total assets Mar 23</v>
          </cell>
          <cell r="AP4" t="str">
            <v>Total assets Dec 22</v>
          </cell>
          <cell r="AQ4" t="str">
            <v>Total assets Sep 22</v>
          </cell>
          <cell r="AR4" t="str">
            <v>Total assets Jun 22</v>
          </cell>
          <cell r="AS4" t="str">
            <v>Total assets Mar 22</v>
          </cell>
          <cell r="AT4" t="str">
            <v>Total assets Dec 21</v>
          </cell>
          <cell r="AU4" t="str">
            <v>Total assets Sep 21</v>
          </cell>
          <cell r="AV4" t="str">
            <v>Total assets Jun 21</v>
          </cell>
          <cell r="AW4" t="str">
            <v>Total assets Mar 21</v>
          </cell>
          <cell r="AX4" t="str">
            <v>Total assets Dec 20</v>
          </cell>
          <cell r="AY4" t="str">
            <v>Total assets Sep 20</v>
          </cell>
          <cell r="AZ4" t="str">
            <v>Total assets Jun 20</v>
          </cell>
          <cell r="BA4" t="str">
            <v>Total assets Mar 20</v>
          </cell>
          <cell r="BB4" t="str">
            <v>Total assets Dec 19</v>
          </cell>
          <cell r="BC4" t="str">
            <v>Total assets Sep 19</v>
          </cell>
          <cell r="BD4" t="str">
            <v>Total assets Jun 19</v>
          </cell>
          <cell r="BE4" t="str">
            <v>Total assets Mar 19</v>
          </cell>
          <cell r="BF4" t="str">
            <v>Total assets Dec 18</v>
          </cell>
          <cell r="BG4" t="str">
            <v>Total assets Sep 18</v>
          </cell>
          <cell r="BH4" t="str">
            <v>Total assets Jun 18</v>
          </cell>
          <cell r="BI4" t="str">
            <v>Total assets Mar 18</v>
          </cell>
          <cell r="BJ4" t="str">
            <v>Total assets Dec 17</v>
          </cell>
          <cell r="BK4" t="str">
            <v>Total assets Sep 17</v>
          </cell>
          <cell r="BL4" t="str">
            <v>Total assets Jun 17</v>
          </cell>
          <cell r="BM4" t="str">
            <v>Total assets Mar 17</v>
          </cell>
          <cell r="BN4" t="str">
            <v>Total assets Dec 16</v>
          </cell>
          <cell r="BO4" t="str">
            <v>Total assets Sep 16</v>
          </cell>
          <cell r="BP4" t="str">
            <v>Total assets Jun 16</v>
          </cell>
          <cell r="BQ4" t="str">
            <v>Total assets Mar 16</v>
          </cell>
          <cell r="BR4" t="str">
            <v>Total assets Dec 15</v>
          </cell>
          <cell r="BS4" t="str">
            <v>Total assets Sep 15</v>
          </cell>
          <cell r="BT4" t="str">
            <v>Total assets June 15</v>
          </cell>
          <cell r="BU4" t="str">
            <v>Total assets Mar 15</v>
          </cell>
          <cell r="BV4" t="str">
            <v>Total assets Dec 14</v>
          </cell>
          <cell r="BW4" t="str">
            <v>Total assets Sep 14</v>
          </cell>
          <cell r="BX4" t="str">
            <v>Total assets June 14</v>
          </cell>
          <cell r="BY4" t="str">
            <v>Total assets Mar 14</v>
          </cell>
          <cell r="BZ4" t="str">
            <v>Total assets Dec 13</v>
          </cell>
          <cell r="CA4" t="str">
            <v>Total Equity Dec 23</v>
          </cell>
          <cell r="CB4" t="str">
            <v>Total Equity Sep 23</v>
          </cell>
          <cell r="CC4" t="str">
            <v>Total Equity Jun 23</v>
          </cell>
          <cell r="CD4" t="str">
            <v>Total Equity Mar 23</v>
          </cell>
          <cell r="CE4" t="str">
            <v>Total Equity Dec 22</v>
          </cell>
          <cell r="CF4" t="str">
            <v>Total Equity Sep 22</v>
          </cell>
          <cell r="CG4" t="str">
            <v>Total Equity Jun 22</v>
          </cell>
          <cell r="CH4" t="str">
            <v>Total Equity Mar 22</v>
          </cell>
          <cell r="CI4" t="str">
            <v>Total Equity Dec 21</v>
          </cell>
          <cell r="CJ4" t="str">
            <v>Total Equity Sep 21</v>
          </cell>
          <cell r="CK4" t="str">
            <v>Total Equity Jun 21</v>
          </cell>
          <cell r="CL4" t="str">
            <v>Total Equity Mar 21</v>
          </cell>
          <cell r="CM4" t="str">
            <v>Total Equity Dec 20</v>
          </cell>
          <cell r="CN4" t="str">
            <v>Total Equity Sep 20</v>
          </cell>
          <cell r="CO4" t="str">
            <v>Total Equity Jun 20</v>
          </cell>
          <cell r="CP4" t="str">
            <v>Total Equity Mar 20</v>
          </cell>
          <cell r="CQ4" t="str">
            <v>Total Equity Dec 19</v>
          </cell>
          <cell r="CR4" t="str">
            <v>Total Equity Sep 19</v>
          </cell>
          <cell r="CS4" t="str">
            <v>Total Equity Jun 19</v>
          </cell>
          <cell r="CT4" t="str">
            <v>Total Equity Mar 19</v>
          </cell>
          <cell r="CU4" t="str">
            <v>Total Equity Dec 18</v>
          </cell>
          <cell r="CV4" t="str">
            <v>Total Equity Sep 18</v>
          </cell>
          <cell r="CW4" t="str">
            <v>Total Equity Jun 18</v>
          </cell>
          <cell r="CX4" t="str">
            <v>Total Equity Mar 18</v>
          </cell>
          <cell r="CY4" t="str">
            <v>Total Equity Dec 17</v>
          </cell>
          <cell r="CZ4" t="str">
            <v>Total Equity Sep 17</v>
          </cell>
          <cell r="DA4" t="str">
            <v>Total Equity Jun 17</v>
          </cell>
          <cell r="DB4" t="str">
            <v>Total Equity Mar 17</v>
          </cell>
          <cell r="DC4" t="str">
            <v>Total Equity Dec 16</v>
          </cell>
          <cell r="DD4" t="str">
            <v>Total Equity Sep 16</v>
          </cell>
          <cell r="DE4" t="str">
            <v>Total Equity Jun 16</v>
          </cell>
          <cell r="DF4" t="str">
            <v>Total Equity March 16</v>
          </cell>
          <cell r="DG4" t="str">
            <v>Total Equity December 15</v>
          </cell>
          <cell r="DH4" t="str">
            <v>Total Equity September 15</v>
          </cell>
          <cell r="DI4" t="str">
            <v>Total Equity June 15</v>
          </cell>
          <cell r="DJ4" t="str">
            <v>Total Equity Mar 15</v>
          </cell>
          <cell r="DK4" t="str">
            <v>Total equity Dec 14</v>
          </cell>
          <cell r="DL4" t="str">
            <v>Total equity Sep 14</v>
          </cell>
          <cell r="DM4" t="str">
            <v>Total equity June 14</v>
          </cell>
          <cell r="DN4" t="str">
            <v>Total equity Mar 14</v>
          </cell>
          <cell r="DO4" t="str">
            <v>Total equity Dec 13</v>
          </cell>
          <cell r="DP4"/>
          <cell r="DQ4" t="str">
            <v>Fee income Dec 2023</v>
          </cell>
          <cell r="DR4" t="str">
            <v>Net Interest income Dec 2023</v>
          </cell>
          <cell r="DS4"/>
          <cell r="DT4" t="str">
            <v>Total operating income</v>
          </cell>
          <cell r="DU4" t="str">
            <v>Total expenses Dec 2023</v>
          </cell>
          <cell r="DV4" t="str">
            <v>Specific Provision Dec 2023</v>
          </cell>
          <cell r="DW4" t="str">
            <v>Net non performing loans
Dec 2023</v>
          </cell>
          <cell r="DX4" t="str">
            <v>Total NPA</v>
          </cell>
          <cell r="DY4" t="str">
            <v>Profit after tax
Dec 2023</v>
          </cell>
          <cell r="DZ4" t="str">
            <v>Profit after tax
Sep 2023</v>
          </cell>
          <cell r="EA4" t="str">
            <v>Advances - Dec 2023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 t="str">
            <v>CBK Min = 14.5%</v>
          </cell>
          <cell r="Z5" t="str">
            <v>CBK Min = 10.5%</v>
          </cell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</row>
        <row r="6">
          <cell r="B6" t="str">
            <v>Kenya Commercial Bank</v>
          </cell>
          <cell r="C6">
            <v>1425.369827</v>
          </cell>
          <cell r="D6">
            <v>740.24172299999998</v>
          </cell>
          <cell r="E6">
            <v>1116.875397</v>
          </cell>
          <cell r="F6">
            <v>114.331552</v>
          </cell>
          <cell r="G6">
            <v>153.58794800000001</v>
          </cell>
          <cell r="H6">
            <v>138.717804</v>
          </cell>
          <cell r="I6">
            <v>971.78371100000004</v>
          </cell>
          <cell r="J6">
            <v>7.2769839999999997</v>
          </cell>
          <cell r="K6">
            <v>33.252178999999998</v>
          </cell>
          <cell r="L6"/>
          <cell r="M6">
            <v>0.17575206516832143</v>
          </cell>
          <cell r="N6">
            <v>0.18121192860674604</v>
          </cell>
          <cell r="O6">
            <v>0.16423651284148194</v>
          </cell>
          <cell r="P6">
            <v>0.14497289837675106</v>
          </cell>
          <cell r="Q6">
            <v>0.14508944695757497</v>
          </cell>
          <cell r="R6">
            <v>0.18540730987062823</v>
          </cell>
          <cell r="S6">
            <v>0.19481093348028336</v>
          </cell>
          <cell r="T6">
            <v>0.20055257932890255</v>
          </cell>
          <cell r="U6">
            <v>0.14129630630543352</v>
          </cell>
          <cell r="V6">
            <v>0.1509971207757719</v>
          </cell>
          <cell r="W6">
            <v>0.19388658683984109</v>
          </cell>
          <cell r="X6">
            <v>2.1203967557383407E-2</v>
          </cell>
          <cell r="Y6">
            <v>0.15804746083050986</v>
          </cell>
          <cell r="Z6">
            <v>0.11765123319709564</v>
          </cell>
          <cell r="AA6">
            <v>0.33971116126275641</v>
          </cell>
          <cell r="AB6">
            <v>0.4055562115708623</v>
          </cell>
          <cell r="AC6">
            <v>0.17818036477425625</v>
          </cell>
          <cell r="AD6">
            <v>0.56719978430964435</v>
          </cell>
          <cell r="AE6">
            <v>0.11028601348718613</v>
          </cell>
          <cell r="AF6">
            <v>3.5598111457969171E-2</v>
          </cell>
          <cell r="AG6">
            <v>7.4687902029216963E-2</v>
          </cell>
          <cell r="AH6">
            <v>0.66277914706361818</v>
          </cell>
          <cell r="AI6">
            <v>0.38094308940802835</v>
          </cell>
          <cell r="AJ6">
            <v>1.2875382997550854E-2</v>
          </cell>
          <cell r="AK6">
            <v>0.28367932599220796</v>
          </cell>
          <cell r="AL6">
            <v>1425369827</v>
          </cell>
          <cell r="AM6">
            <v>1406894066</v>
          </cell>
          <cell r="AN6">
            <v>1181659343</v>
          </cell>
          <cell r="AO6">
            <v>995543882</v>
          </cell>
          <cell r="AP6">
            <v>971352761</v>
          </cell>
          <cell r="AQ6">
            <v>939598625</v>
          </cell>
          <cell r="AR6">
            <v>887840368</v>
          </cell>
          <cell r="AS6">
            <v>858479952</v>
          </cell>
          <cell r="AT6">
            <v>826394924</v>
          </cell>
          <cell r="AU6">
            <v>818813291</v>
          </cell>
          <cell r="AV6">
            <v>779882254</v>
          </cell>
          <cell r="AW6">
            <v>744461528</v>
          </cell>
          <cell r="AX6">
            <v>758345431</v>
          </cell>
          <cell r="AY6">
            <v>739376221</v>
          </cell>
          <cell r="AZ6">
            <v>730292814</v>
          </cell>
          <cell r="BA6">
            <v>728913837</v>
          </cell>
          <cell r="BB6">
            <v>674301720</v>
          </cell>
          <cell r="BC6">
            <v>667693686</v>
          </cell>
          <cell r="BD6">
            <v>653058422</v>
          </cell>
          <cell r="BE6">
            <v>635446081</v>
          </cell>
          <cell r="BF6">
            <v>621722876</v>
          </cell>
          <cell r="BG6">
            <v>594008882</v>
          </cell>
          <cell r="BH6">
            <v>582710853</v>
          </cell>
          <cell r="BI6">
            <v>560903987</v>
          </cell>
          <cell r="BJ6">
            <v>555630311</v>
          </cell>
          <cell r="BK6">
            <v>551343268</v>
          </cell>
          <cell r="BL6">
            <v>539972430</v>
          </cell>
          <cell r="BM6">
            <v>520535661</v>
          </cell>
          <cell r="BN6">
            <v>504775429</v>
          </cell>
          <cell r="BO6">
            <v>480228078</v>
          </cell>
          <cell r="BP6">
            <v>468119269</v>
          </cell>
          <cell r="BQ6">
            <v>467040289</v>
          </cell>
          <cell r="BR6">
            <v>467741173</v>
          </cell>
          <cell r="BS6">
            <v>454775641</v>
          </cell>
          <cell r="BT6">
            <v>428373929</v>
          </cell>
          <cell r="BU6">
            <v>392112176</v>
          </cell>
          <cell r="BV6">
            <v>376969401</v>
          </cell>
          <cell r="BW6">
            <v>354654696</v>
          </cell>
          <cell r="BX6">
            <v>357832852</v>
          </cell>
          <cell r="BY6">
            <v>344881270</v>
          </cell>
          <cell r="BZ6">
            <v>323312544</v>
          </cell>
          <cell r="CA6">
            <v>138717804</v>
          </cell>
          <cell r="CB6">
            <v>137231528</v>
          </cell>
          <cell r="CC6">
            <v>130753955</v>
          </cell>
          <cell r="CD6">
            <v>124609502</v>
          </cell>
          <cell r="CE6">
            <v>123394335</v>
          </cell>
          <cell r="CF6">
            <v>142196574</v>
          </cell>
          <cell r="CG6">
            <v>133185552</v>
          </cell>
          <cell r="CH6">
            <v>125794631</v>
          </cell>
          <cell r="CI6">
            <v>123823465</v>
          </cell>
          <cell r="CJ6">
            <v>123352469</v>
          </cell>
          <cell r="CK6">
            <v>115200527</v>
          </cell>
          <cell r="CL6">
            <v>106850003</v>
          </cell>
          <cell r="CM6">
            <v>111270544</v>
          </cell>
          <cell r="CN6">
            <v>104134722</v>
          </cell>
          <cell r="CO6">
            <v>101108298</v>
          </cell>
          <cell r="CP6">
            <v>98172727</v>
          </cell>
          <cell r="CQ6">
            <v>92607634</v>
          </cell>
          <cell r="CR6">
            <v>103799988</v>
          </cell>
          <cell r="CS6">
            <v>100669405</v>
          </cell>
          <cell r="CT6">
            <v>102602551</v>
          </cell>
          <cell r="CU6">
            <v>97788946</v>
          </cell>
          <cell r="CV6">
            <v>86547811</v>
          </cell>
          <cell r="CW6">
            <v>83188923</v>
          </cell>
          <cell r="CX6">
            <v>77025627</v>
          </cell>
          <cell r="CY6">
            <v>88990915</v>
          </cell>
          <cell r="CZ6">
            <v>87543545</v>
          </cell>
          <cell r="DA6">
            <v>82387611</v>
          </cell>
          <cell r="DB6">
            <v>76498794</v>
          </cell>
          <cell r="DC6">
            <v>80989888</v>
          </cell>
          <cell r="DD6">
            <v>79112934</v>
          </cell>
          <cell r="DE6">
            <v>71821971</v>
          </cell>
          <cell r="DF6">
            <v>65237685</v>
          </cell>
          <cell r="DG6">
            <v>80885958</v>
          </cell>
          <cell r="DH6">
            <v>75806174</v>
          </cell>
          <cell r="DI6">
            <v>73434331</v>
          </cell>
          <cell r="DJ6">
            <v>75829560</v>
          </cell>
          <cell r="DK6">
            <v>72167339</v>
          </cell>
          <cell r="DL6">
            <v>72167339</v>
          </cell>
          <cell r="DM6">
            <v>68163363</v>
          </cell>
          <cell r="DN6">
            <v>65596612</v>
          </cell>
          <cell r="DO6">
            <v>62390636</v>
          </cell>
          <cell r="DP6"/>
          <cell r="DQ6">
            <v>33325900</v>
          </cell>
          <cell r="DR6">
            <v>64774792</v>
          </cell>
          <cell r="DS6"/>
          <cell r="DT6">
            <v>98100692</v>
          </cell>
          <cell r="DU6">
            <v>39785345</v>
          </cell>
          <cell r="DV6">
            <v>83222474</v>
          </cell>
          <cell r="DW6">
            <v>63502677</v>
          </cell>
          <cell r="DX6">
            <v>146725151</v>
          </cell>
          <cell r="DY6">
            <v>25410014</v>
          </cell>
          <cell r="DZ6">
            <v>23982107</v>
          </cell>
          <cell r="EA6">
            <v>740241723</v>
          </cell>
        </row>
        <row r="7">
          <cell r="B7" t="str">
            <v>Equity Bank</v>
          </cell>
          <cell r="C7">
            <v>1004.243929</v>
          </cell>
          <cell r="D7">
            <v>448.74110999999999</v>
          </cell>
          <cell r="E7">
            <v>609.67769099999998</v>
          </cell>
          <cell r="F7">
            <v>126.923078</v>
          </cell>
          <cell r="G7">
            <v>167.795985</v>
          </cell>
          <cell r="H7">
            <v>100.76664100000001</v>
          </cell>
          <cell r="I7">
            <v>892.99893899999995</v>
          </cell>
          <cell r="J7">
            <v>5.1847479999999999</v>
          </cell>
          <cell r="K7">
            <v>25.194431999999999</v>
          </cell>
          <cell r="L7"/>
          <cell r="M7">
            <v>0.11424853700926316</v>
          </cell>
          <cell r="N7">
            <v>0.11258231036288732</v>
          </cell>
          <cell r="O7">
            <v>0.12109080496432401</v>
          </cell>
          <cell r="P7">
            <v>0.11775835315190486</v>
          </cell>
          <cell r="Q7">
            <v>0.11881134600705828</v>
          </cell>
          <cell r="R7">
            <v>0.1306286704003593</v>
          </cell>
          <cell r="S7">
            <v>0.11809611889450132</v>
          </cell>
          <cell r="T7">
            <v>0.10947723785282704</v>
          </cell>
          <cell r="U7">
            <v>0.10263970277460316</v>
          </cell>
          <cell r="V7">
            <v>0.11440713980220582</v>
          </cell>
          <cell r="W7">
            <v>0.26896163975323273</v>
          </cell>
          <cell r="X7">
            <v>2.8096050658010172E-2</v>
          </cell>
          <cell r="Y7">
            <v>0.18790166222134785</v>
          </cell>
          <cell r="Z7">
            <v>0.14213127525339647</v>
          </cell>
          <cell r="AA7">
            <v>0.35247121337653259</v>
          </cell>
          <cell r="AB7">
            <v>0.48625223631613718</v>
          </cell>
          <cell r="AC7">
            <v>0.1379500320688159</v>
          </cell>
          <cell r="AD7">
            <v>0.39946245736354086</v>
          </cell>
          <cell r="AE7">
            <v>0.13489351633407368</v>
          </cell>
          <cell r="AF7">
            <v>4.581706997162234E-2</v>
          </cell>
          <cell r="AG7">
            <v>8.9076446362451336E-2</v>
          </cell>
          <cell r="AH7">
            <v>0.73603006412120797</v>
          </cell>
          <cell r="AI7">
            <v>0.10738107387471842</v>
          </cell>
          <cell r="AJ7">
            <v>4.0104310478378244E-2</v>
          </cell>
          <cell r="AK7">
            <v>8.9053974431227256E-2</v>
          </cell>
          <cell r="AL7">
            <v>1004243929</v>
          </cell>
          <cell r="AM7">
            <v>973170195</v>
          </cell>
          <cell r="AN7">
            <v>972933445</v>
          </cell>
          <cell r="AO7">
            <v>903308779</v>
          </cell>
          <cell r="AP7">
            <v>894011760</v>
          </cell>
          <cell r="AQ7">
            <v>877793921</v>
          </cell>
          <cell r="AR7">
            <v>865752093</v>
          </cell>
          <cell r="AS7">
            <v>841956762</v>
          </cell>
          <cell r="AT7">
            <v>877414892</v>
          </cell>
          <cell r="AU7">
            <v>800267712</v>
          </cell>
          <cell r="AV7">
            <v>774729987</v>
          </cell>
          <cell r="AW7">
            <v>717976633</v>
          </cell>
          <cell r="AX7">
            <v>667649767</v>
          </cell>
          <cell r="AY7">
            <v>598932121</v>
          </cell>
          <cell r="AZ7">
            <v>562011143</v>
          </cell>
          <cell r="BA7">
            <v>530686258</v>
          </cell>
          <cell r="BB7">
            <v>507525237</v>
          </cell>
          <cell r="BC7">
            <v>511829030</v>
          </cell>
          <cell r="BD7">
            <v>482709421</v>
          </cell>
          <cell r="BE7">
            <v>465244098</v>
          </cell>
          <cell r="BF7">
            <v>438508784</v>
          </cell>
          <cell r="BG7">
            <v>424255993</v>
          </cell>
          <cell r="BH7">
            <v>410372609</v>
          </cell>
          <cell r="BI7">
            <v>402181727</v>
          </cell>
          <cell r="BJ7">
            <v>406402486</v>
          </cell>
          <cell r="BK7">
            <v>405535402</v>
          </cell>
          <cell r="BL7">
            <v>399529870</v>
          </cell>
          <cell r="BM7">
            <v>393863646</v>
          </cell>
          <cell r="BN7">
            <v>379748996</v>
          </cell>
          <cell r="BO7">
            <v>380264086</v>
          </cell>
          <cell r="BP7">
            <v>360468890</v>
          </cell>
          <cell r="BQ7">
            <v>347559904</v>
          </cell>
          <cell r="BR7">
            <v>341329318</v>
          </cell>
          <cell r="BS7">
            <v>321146247</v>
          </cell>
          <cell r="BT7">
            <v>318183426</v>
          </cell>
          <cell r="BU7">
            <v>300888650</v>
          </cell>
          <cell r="BV7">
            <v>276115727</v>
          </cell>
          <cell r="BW7">
            <v>284368025</v>
          </cell>
          <cell r="BX7">
            <v>260214926</v>
          </cell>
          <cell r="BY7">
            <v>255340466</v>
          </cell>
          <cell r="BZ7">
            <v>238194354</v>
          </cell>
          <cell r="CA7">
            <v>100766641</v>
          </cell>
          <cell r="CB7">
            <v>95831834</v>
          </cell>
          <cell r="CC7">
            <v>106048896</v>
          </cell>
          <cell r="CD7">
            <v>97430969</v>
          </cell>
          <cell r="CE7">
            <v>97527391</v>
          </cell>
          <cell r="CF7">
            <v>93325406</v>
          </cell>
          <cell r="CG7">
            <v>91001361</v>
          </cell>
          <cell r="CH7">
            <v>103479191</v>
          </cell>
          <cell r="CI7">
            <v>106399621</v>
          </cell>
          <cell r="CJ7">
            <v>104431163</v>
          </cell>
          <cell r="CK7">
            <v>98702087</v>
          </cell>
          <cell r="CL7">
            <v>86409081</v>
          </cell>
          <cell r="CM7">
            <v>86697420</v>
          </cell>
          <cell r="CN7">
            <v>83817450</v>
          </cell>
          <cell r="CO7">
            <v>78177301</v>
          </cell>
          <cell r="CP7">
            <v>72628489</v>
          </cell>
          <cell r="CQ7">
            <v>69914370</v>
          </cell>
          <cell r="CR7">
            <v>78491773</v>
          </cell>
          <cell r="CS7">
            <v>73643524</v>
          </cell>
          <cell r="CT7">
            <v>67538874</v>
          </cell>
          <cell r="CU7">
            <v>60586569</v>
          </cell>
          <cell r="CV7">
            <v>66014329</v>
          </cell>
          <cell r="CW7">
            <v>62231112</v>
          </cell>
          <cell r="CX7">
            <v>58528396</v>
          </cell>
          <cell r="CY7">
            <v>61906391</v>
          </cell>
          <cell r="CZ7">
            <v>66313250</v>
          </cell>
          <cell r="DA7">
            <v>61659481</v>
          </cell>
          <cell r="DB7">
            <v>56267047</v>
          </cell>
          <cell r="DC7">
            <v>52341039</v>
          </cell>
          <cell r="DD7">
            <v>59898173</v>
          </cell>
          <cell r="DE7">
            <v>54059428</v>
          </cell>
          <cell r="DF7">
            <v>52125975</v>
          </cell>
          <cell r="DG7">
            <v>47439613</v>
          </cell>
          <cell r="DH7">
            <v>50167760</v>
          </cell>
          <cell r="DI7">
            <v>47666080</v>
          </cell>
          <cell r="DJ7">
            <v>44265113</v>
          </cell>
          <cell r="DK7">
            <v>39733344</v>
          </cell>
          <cell r="DL7">
            <v>39733344</v>
          </cell>
          <cell r="DM7">
            <v>55681804</v>
          </cell>
          <cell r="DN7">
            <v>48809621</v>
          </cell>
          <cell r="DO7">
            <v>50686922</v>
          </cell>
          <cell r="DP7"/>
          <cell r="DQ7">
            <v>33052705</v>
          </cell>
          <cell r="DR7">
            <v>60721492</v>
          </cell>
          <cell r="DS7"/>
          <cell r="DT7">
            <v>93774197</v>
          </cell>
          <cell r="DU7">
            <v>45597913</v>
          </cell>
          <cell r="DV7">
            <v>26170407</v>
          </cell>
          <cell r="DW7">
            <v>39343652</v>
          </cell>
          <cell r="DX7">
            <v>65514059</v>
          </cell>
          <cell r="DY7">
            <v>26666744</v>
          </cell>
          <cell r="DZ7">
            <v>19342594</v>
          </cell>
          <cell r="EA7">
            <v>448741110</v>
          </cell>
        </row>
        <row r="8">
          <cell r="B8" t="str">
            <v>NCBA</v>
          </cell>
          <cell r="C8">
            <v>661.74385199999995</v>
          </cell>
          <cell r="D8">
            <v>296.40029299999998</v>
          </cell>
          <cell r="E8">
            <v>514.60765500000002</v>
          </cell>
          <cell r="F8">
            <v>82.120806999999999</v>
          </cell>
          <cell r="G8">
            <v>82.120806999999999</v>
          </cell>
          <cell r="H8">
            <v>87.817057000000005</v>
          </cell>
          <cell r="I8">
            <v>468.83721800000001</v>
          </cell>
          <cell r="J8">
            <v>7.5437289999999999</v>
          </cell>
          <cell r="K8">
            <v>21.699715000000001</v>
          </cell>
          <cell r="L8"/>
          <cell r="M8">
            <v>8.9310912712325413E-2</v>
          </cell>
          <cell r="N8">
            <v>8.664214135936027E-2</v>
          </cell>
          <cell r="O8">
            <v>8.7614594916871014E-2</v>
          </cell>
          <cell r="P8">
            <v>8.7759999129788324E-2</v>
          </cell>
          <cell r="Q8">
            <v>9.1132283595589253E-2</v>
          </cell>
          <cell r="R8">
            <v>8.6077413102660788E-2</v>
          </cell>
          <cell r="S8">
            <v>7.8004273427261933E-2</v>
          </cell>
          <cell r="T8">
            <v>9.2405914598768818E-2</v>
          </cell>
          <cell r="U8">
            <v>8.9449410435546661E-2</v>
          </cell>
          <cell r="V8">
            <v>9.853773753157137E-2</v>
          </cell>
          <cell r="W8">
            <v>0.21746048215490515</v>
          </cell>
          <cell r="X8">
            <v>2.9522156023187994E-2</v>
          </cell>
          <cell r="Y8">
            <v>0.17515846406204039</v>
          </cell>
          <cell r="Z8">
            <v>0.17515846406204039</v>
          </cell>
          <cell r="AA8">
            <v>0.43356814035856395</v>
          </cell>
          <cell r="AB8">
            <v>0.43273539876764916</v>
          </cell>
          <cell r="AC8">
            <v>0.10266308151644063</v>
          </cell>
          <cell r="AD8">
            <v>0.40974072734982614</v>
          </cell>
          <cell r="AE8">
            <v>0.11662109476002826</v>
          </cell>
          <cell r="AF8">
            <v>5.3409835672593449E-2</v>
          </cell>
          <cell r="AG8">
            <v>6.3211259087434801E-2</v>
          </cell>
          <cell r="AH8">
            <v>0.57597334614076034</v>
          </cell>
          <cell r="AI8">
            <v>5.0575899068540209E-2</v>
          </cell>
          <cell r="AJ8">
            <v>1.3579445131798906E-2</v>
          </cell>
          <cell r="AK8">
            <v>4.0620778418973595E-2</v>
          </cell>
          <cell r="AL8">
            <v>661743852</v>
          </cell>
          <cell r="AM8">
            <v>611432739</v>
          </cell>
          <cell r="AN8">
            <v>591491984</v>
          </cell>
          <cell r="AO8">
            <v>565339160</v>
          </cell>
          <cell r="AP8">
            <v>567278106</v>
          </cell>
          <cell r="AQ8">
            <v>546015371</v>
          </cell>
          <cell r="AR8">
            <v>545090221</v>
          </cell>
          <cell r="AS8">
            <v>532522640</v>
          </cell>
          <cell r="AT8">
            <v>546733550</v>
          </cell>
          <cell r="AU8">
            <v>520850293</v>
          </cell>
          <cell r="AV8">
            <v>500167097</v>
          </cell>
          <cell r="AW8">
            <v>503274085</v>
          </cell>
          <cell r="AX8">
            <v>491613725</v>
          </cell>
          <cell r="AY8">
            <v>484389225</v>
          </cell>
          <cell r="AZ8">
            <v>480797719</v>
          </cell>
          <cell r="BA8">
            <v>477674950</v>
          </cell>
          <cell r="BB8">
            <v>464890685</v>
          </cell>
          <cell r="BC8">
            <v>547750081</v>
          </cell>
          <cell r="BD8">
            <v>447029877</v>
          </cell>
          <cell r="BE8">
            <v>239013127</v>
          </cell>
          <cell r="BF8">
            <v>0</v>
          </cell>
          <cell r="BG8">
            <v>415348889</v>
          </cell>
          <cell r="BH8">
            <v>223448379</v>
          </cell>
          <cell r="BI8">
            <v>225544631</v>
          </cell>
          <cell r="BJ8">
            <v>229525229</v>
          </cell>
          <cell r="BK8">
            <v>219009371</v>
          </cell>
          <cell r="BL8">
            <v>216387023</v>
          </cell>
          <cell r="BM8">
            <v>202699639</v>
          </cell>
          <cell r="BN8">
            <v>210877927</v>
          </cell>
          <cell r="BO8">
            <v>211118198</v>
          </cell>
          <cell r="BP8">
            <v>206328561</v>
          </cell>
          <cell r="BQ8">
            <v>195962086</v>
          </cell>
          <cell r="BR8">
            <v>198484270</v>
          </cell>
          <cell r="BS8">
            <v>184466862</v>
          </cell>
          <cell r="BT8">
            <v>179346404</v>
          </cell>
          <cell r="BU8">
            <v>174983667</v>
          </cell>
          <cell r="BV8">
            <v>175808828</v>
          </cell>
          <cell r="BW8">
            <v>154710864</v>
          </cell>
          <cell r="BX8">
            <v>143801266</v>
          </cell>
          <cell r="BY8">
            <v>119783476</v>
          </cell>
          <cell r="BZ8">
            <v>124881964</v>
          </cell>
          <cell r="CA8">
            <v>87817057</v>
          </cell>
          <cell r="CB8">
            <v>81568531</v>
          </cell>
          <cell r="CC8">
            <v>82291074</v>
          </cell>
          <cell r="CD8">
            <v>79370436</v>
          </cell>
          <cell r="CE8">
            <v>79033387</v>
          </cell>
          <cell r="CF8">
            <v>79700816</v>
          </cell>
          <cell r="CG8">
            <v>78389276</v>
          </cell>
          <cell r="CH8">
            <v>74942826</v>
          </cell>
          <cell r="CI8">
            <v>78642779</v>
          </cell>
          <cell r="CJ8">
            <v>75022216</v>
          </cell>
          <cell r="CK8">
            <v>74300657</v>
          </cell>
          <cell r="CL8">
            <v>71734186</v>
          </cell>
          <cell r="CM8">
            <v>72028375</v>
          </cell>
          <cell r="CN8">
            <v>72553519</v>
          </cell>
          <cell r="CO8">
            <v>72166013</v>
          </cell>
          <cell r="CP8">
            <v>71092199</v>
          </cell>
          <cell r="CQ8">
            <v>69416255</v>
          </cell>
          <cell r="CR8">
            <v>70001759</v>
          </cell>
          <cell r="CS8">
            <v>0</v>
          </cell>
          <cell r="CT8">
            <v>33468865</v>
          </cell>
          <cell r="CU8">
            <v>0</v>
          </cell>
          <cell r="CV8">
            <v>32677307</v>
          </cell>
          <cell r="CW8">
            <v>31950763</v>
          </cell>
          <cell r="CX8">
            <v>31671237</v>
          </cell>
          <cell r="CY8">
            <v>31571015</v>
          </cell>
          <cell r="CZ8">
            <v>29764854</v>
          </cell>
          <cell r="DA8">
            <v>28396850</v>
          </cell>
          <cell r="DB8">
            <v>28887284</v>
          </cell>
          <cell r="DC8">
            <v>27470172</v>
          </cell>
          <cell r="DD8">
            <v>26187655</v>
          </cell>
          <cell r="DE8">
            <v>24321102</v>
          </cell>
          <cell r="DF8">
            <v>23949685</v>
          </cell>
          <cell r="DG8">
            <v>22708080</v>
          </cell>
          <cell r="DH8">
            <v>19085273</v>
          </cell>
          <cell r="DI8">
            <v>18822475</v>
          </cell>
          <cell r="DJ8">
            <v>18511215</v>
          </cell>
          <cell r="DK8">
            <v>17856644</v>
          </cell>
          <cell r="DL8">
            <v>17856644</v>
          </cell>
          <cell r="DM8">
            <v>14954339</v>
          </cell>
          <cell r="DN8">
            <v>15471795</v>
          </cell>
          <cell r="DO8">
            <v>13749281</v>
          </cell>
          <cell r="DP8"/>
          <cell r="DQ8">
            <v>22910227</v>
          </cell>
          <cell r="DR8">
            <v>29930895</v>
          </cell>
          <cell r="DS8"/>
          <cell r="DT8">
            <v>52841122</v>
          </cell>
          <cell r="DU8">
            <v>22866224</v>
          </cell>
          <cell r="DV8">
            <v>13015658</v>
          </cell>
          <cell r="DW8">
            <v>18749937</v>
          </cell>
          <cell r="DX8">
            <v>31765595</v>
          </cell>
          <cell r="DY8">
            <v>18141689</v>
          </cell>
          <cell r="DZ8">
            <v>15679003</v>
          </cell>
          <cell r="EA8">
            <v>296400293</v>
          </cell>
        </row>
        <row r="9">
          <cell r="B9" t="str">
            <v>Co-operative Bank of Kenya</v>
          </cell>
          <cell r="C9">
            <v>624.25462100000004</v>
          </cell>
          <cell r="D9">
            <v>360.38738599999999</v>
          </cell>
          <cell r="E9">
            <v>432.54829799999999</v>
          </cell>
          <cell r="F9">
            <v>101.262154</v>
          </cell>
          <cell r="G9">
            <v>126.658247</v>
          </cell>
          <cell r="H9">
            <v>106.56026900000001</v>
          </cell>
          <cell r="I9">
            <v>570.27951599999994</v>
          </cell>
          <cell r="J9">
            <v>2.8775089999999999</v>
          </cell>
          <cell r="K9">
            <v>29.616457</v>
          </cell>
          <cell r="L9"/>
          <cell r="M9">
            <v>8.9137609101286555E-2</v>
          </cell>
          <cell r="N9">
            <v>8.8673574376214537E-2</v>
          </cell>
          <cell r="O9">
            <v>9.4586359630893957E-2</v>
          </cell>
          <cell r="P9">
            <v>9.4957996201315481E-2</v>
          </cell>
          <cell r="Q9">
            <v>9.5461766586625169E-2</v>
          </cell>
          <cell r="R9">
            <v>8.1200940107958794E-2</v>
          </cell>
          <cell r="S9">
            <v>9.4843888016265199E-2</v>
          </cell>
          <cell r="T9">
            <v>7.7670863805612847E-2</v>
          </cell>
          <cell r="U9">
            <v>0.10854102339028805</v>
          </cell>
          <cell r="V9">
            <v>0.13448741914265094</v>
          </cell>
          <cell r="W9">
            <v>0.20665411420730517</v>
          </cell>
          <cell r="X9">
            <v>3.6201335692684064E-2</v>
          </cell>
          <cell r="Y9">
            <v>0.22209853842970578</v>
          </cell>
          <cell r="Z9">
            <v>0.17756582721094966</v>
          </cell>
          <cell r="AA9">
            <v>0.35832956551982864</v>
          </cell>
          <cell r="AB9">
            <v>0.45865510645435847</v>
          </cell>
          <cell r="AC9">
            <v>0.14859694888010286</v>
          </cell>
          <cell r="AD9">
            <v>0.54186042846090954</v>
          </cell>
          <cell r="AE9">
            <v>0.12538850216893652</v>
          </cell>
          <cell r="AF9">
            <v>4.1067990162595991E-2</v>
          </cell>
          <cell r="AG9">
            <v>8.4320512006340526E-2</v>
          </cell>
          <cell r="AH9">
            <v>0.83317259059010329</v>
          </cell>
          <cell r="AI9">
            <v>1.7245695863635495E-2</v>
          </cell>
          <cell r="AJ9">
            <v>3.0255531182148961E-2</v>
          </cell>
          <cell r="AK9">
            <v>2.0237099263890425E-2</v>
          </cell>
          <cell r="AL9">
            <v>624254621</v>
          </cell>
          <cell r="AM9">
            <v>612405646</v>
          </cell>
          <cell r="AN9">
            <v>617091079</v>
          </cell>
          <cell r="AO9">
            <v>585926405</v>
          </cell>
          <cell r="AP9">
            <v>562082490</v>
          </cell>
          <cell r="AQ9">
            <v>580020650</v>
          </cell>
          <cell r="AR9">
            <v>563507219</v>
          </cell>
          <cell r="AS9">
            <v>557429201</v>
          </cell>
          <cell r="AT9">
            <v>540386740</v>
          </cell>
          <cell r="AU9">
            <v>555556211</v>
          </cell>
          <cell r="AV9">
            <v>535319552</v>
          </cell>
          <cell r="AW9">
            <v>512517039</v>
          </cell>
          <cell r="AX9">
            <v>496822948</v>
          </cell>
          <cell r="AY9">
            <v>502660349</v>
          </cell>
          <cell r="AZ9">
            <v>505539914</v>
          </cell>
          <cell r="BA9">
            <v>462827626</v>
          </cell>
          <cell r="BB9">
            <v>449616472</v>
          </cell>
          <cell r="BC9">
            <v>434408831</v>
          </cell>
          <cell r="BD9">
            <v>423857656</v>
          </cell>
          <cell r="BE9">
            <v>419998477</v>
          </cell>
          <cell r="BF9">
            <v>408303625</v>
          </cell>
          <cell r="BG9">
            <v>398614957</v>
          </cell>
          <cell r="BH9">
            <v>393427494</v>
          </cell>
          <cell r="BI9">
            <v>393425978</v>
          </cell>
          <cell r="BJ9">
            <v>382829640</v>
          </cell>
          <cell r="BK9">
            <v>384464971</v>
          </cell>
          <cell r="BL9">
            <v>380086859</v>
          </cell>
          <cell r="BM9">
            <v>376018201</v>
          </cell>
          <cell r="BN9">
            <v>349997760</v>
          </cell>
          <cell r="BO9">
            <v>351917807</v>
          </cell>
          <cell r="BP9">
            <v>360041467</v>
          </cell>
          <cell r="BQ9">
            <v>348354889</v>
          </cell>
          <cell r="BR9">
            <v>339549808</v>
          </cell>
          <cell r="BS9">
            <v>323948110</v>
          </cell>
          <cell r="BT9">
            <v>318998960</v>
          </cell>
          <cell r="BU9">
            <v>304846787</v>
          </cell>
          <cell r="BV9">
            <v>282689098</v>
          </cell>
          <cell r="BW9">
            <v>266799109</v>
          </cell>
          <cell r="BX9">
            <v>263501814</v>
          </cell>
          <cell r="BY9">
            <v>244073622</v>
          </cell>
          <cell r="BZ9">
            <v>228874484</v>
          </cell>
          <cell r="CA9">
            <v>106560269</v>
          </cell>
          <cell r="CB9">
            <v>100380537</v>
          </cell>
          <cell r="CC9">
            <v>100827735</v>
          </cell>
          <cell r="CD9">
            <v>105490569</v>
          </cell>
          <cell r="CE9">
            <v>101260360</v>
          </cell>
          <cell r="CF9">
            <v>95180947</v>
          </cell>
          <cell r="CG9">
            <v>91387961</v>
          </cell>
          <cell r="CH9">
            <v>97358447</v>
          </cell>
          <cell r="CI9">
            <v>94919520</v>
          </cell>
          <cell r="CJ9">
            <v>90104052</v>
          </cell>
          <cell r="CK9">
            <v>87440846</v>
          </cell>
          <cell r="CL9">
            <v>88939669</v>
          </cell>
          <cell r="CM9">
            <v>85597379</v>
          </cell>
          <cell r="CN9">
            <v>81353444</v>
          </cell>
          <cell r="CO9">
            <v>78630706</v>
          </cell>
          <cell r="CP9">
            <v>80581126</v>
          </cell>
          <cell r="CQ9">
            <v>77087985</v>
          </cell>
          <cell r="CR9">
            <v>73278006</v>
          </cell>
          <cell r="CS9">
            <v>70152002</v>
          </cell>
          <cell r="CT9">
            <v>72018398</v>
          </cell>
          <cell r="CU9">
            <v>68319018</v>
          </cell>
          <cell r="CV9">
            <v>69435424</v>
          </cell>
          <cell r="CW9">
            <v>66750889</v>
          </cell>
          <cell r="CX9">
            <v>67013872</v>
          </cell>
          <cell r="CY9">
            <v>68227154</v>
          </cell>
          <cell r="CZ9">
            <v>65944424</v>
          </cell>
          <cell r="DA9">
            <v>63402505</v>
          </cell>
          <cell r="DB9">
            <v>63072764</v>
          </cell>
          <cell r="DC9">
            <v>60054832</v>
          </cell>
          <cell r="DD9">
            <v>58440502</v>
          </cell>
          <cell r="DE9">
            <v>57116947</v>
          </cell>
          <cell r="DF9">
            <v>54653300</v>
          </cell>
          <cell r="DG9">
            <v>49310775</v>
          </cell>
          <cell r="DH9">
            <v>47991534</v>
          </cell>
          <cell r="DI9">
            <v>54795678</v>
          </cell>
          <cell r="DJ9">
            <v>46164334</v>
          </cell>
          <cell r="DK9">
            <v>42351119</v>
          </cell>
          <cell r="DL9">
            <v>42351119</v>
          </cell>
          <cell r="DM9">
            <v>40634476</v>
          </cell>
          <cell r="DN9">
            <v>38883993</v>
          </cell>
          <cell r="DO9">
            <v>35652054</v>
          </cell>
          <cell r="DP9"/>
          <cell r="DQ9">
            <v>23271652</v>
          </cell>
          <cell r="DR9">
            <v>41673176</v>
          </cell>
          <cell r="DS9"/>
          <cell r="DT9">
            <v>64944828</v>
          </cell>
          <cell r="DU9">
            <v>29787277</v>
          </cell>
          <cell r="DV9">
            <v>31559060</v>
          </cell>
          <cell r="DW9">
            <v>26682986</v>
          </cell>
          <cell r="DX9">
            <v>58242046</v>
          </cell>
          <cell r="DY9">
            <v>21473494</v>
          </cell>
          <cell r="DZ9">
            <v>16446521</v>
          </cell>
          <cell r="EA9">
            <v>360387386</v>
          </cell>
        </row>
        <row r="10">
          <cell r="B10" t="str">
            <v>Absa Bank Kenya</v>
          </cell>
          <cell r="C10">
            <v>520.30103799999995</v>
          </cell>
          <cell r="D10">
            <v>335.71367900000001</v>
          </cell>
          <cell r="E10">
            <v>366.903302</v>
          </cell>
          <cell r="F10">
            <v>60.169094999999999</v>
          </cell>
          <cell r="G10">
            <v>79.898107999999993</v>
          </cell>
          <cell r="H10">
            <v>65.424361000000005</v>
          </cell>
          <cell r="I10">
            <v>442.48463400000003</v>
          </cell>
          <cell r="J10">
            <v>6.5100410000000002</v>
          </cell>
          <cell r="K10">
            <v>22.259755999999999</v>
          </cell>
          <cell r="L10"/>
          <cell r="M10">
            <v>6.6734251524342689E-2</v>
          </cell>
          <cell r="N10">
            <v>6.6717810699909549E-2</v>
          </cell>
          <cell r="O10">
            <v>6.7536998831149109E-2</v>
          </cell>
          <cell r="P10">
            <v>7.0661738070421115E-2</v>
          </cell>
          <cell r="Q10">
            <v>6.8842455803820257E-2</v>
          </cell>
          <cell r="R10">
            <v>6.7679007897559137E-2</v>
          </cell>
          <cell r="S10">
            <v>8.8350457905883542E-2</v>
          </cell>
          <cell r="T10">
            <v>6.5883270218003817E-2</v>
          </cell>
          <cell r="U10">
            <v>6.6640476457465112E-2</v>
          </cell>
          <cell r="V10">
            <v>0.10108086646505822</v>
          </cell>
          <cell r="W10">
            <v>0.2436153897620468</v>
          </cell>
          <cell r="X10">
            <v>3.0827194647168966E-2</v>
          </cell>
          <cell r="Y10">
            <v>0.18056696630961425</v>
          </cell>
          <cell r="Z10">
            <v>0.13598007789802707</v>
          </cell>
          <cell r="AA10">
            <v>0.24721360288626143</v>
          </cell>
          <cell r="AB10">
            <v>0.40335248110270971</v>
          </cell>
          <cell r="AC10">
            <v>8.333078580487803E-2</v>
          </cell>
          <cell r="AD10">
            <v>0.59047741627276906</v>
          </cell>
          <cell r="AE10">
            <v>0.14291352104209054</v>
          </cell>
          <cell r="AF10">
            <v>3.6008138606875899E-2</v>
          </cell>
          <cell r="AG10">
            <v>0.10690538243521464</v>
          </cell>
          <cell r="AH10">
            <v>0.91499225319046051</v>
          </cell>
          <cell r="AI10">
            <v>4.5664484244482474E-2</v>
          </cell>
          <cell r="AJ10">
            <v>0.25699841538373314</v>
          </cell>
          <cell r="AK10">
            <v>9.7666482883716543E-2</v>
          </cell>
          <cell r="AL10">
            <v>520301038</v>
          </cell>
          <cell r="AM10">
            <v>505335584</v>
          </cell>
          <cell r="AN10">
            <v>504089207</v>
          </cell>
          <cell r="AO10">
            <v>514817820</v>
          </cell>
          <cell r="AP10">
            <v>477290548</v>
          </cell>
          <cell r="AQ10">
            <v>481086992</v>
          </cell>
          <cell r="AR10">
            <v>445173825</v>
          </cell>
          <cell r="AS10">
            <v>438718384</v>
          </cell>
          <cell r="AT10">
            <v>428746218</v>
          </cell>
          <cell r="AU10">
            <v>411167687</v>
          </cell>
          <cell r="AV10">
            <v>397890870</v>
          </cell>
          <cell r="AW10">
            <v>384068423</v>
          </cell>
          <cell r="AX10">
            <v>377935772</v>
          </cell>
          <cell r="AY10">
            <v>388053702</v>
          </cell>
          <cell r="AZ10">
            <v>392017704</v>
          </cell>
          <cell r="BA10">
            <v>381692956</v>
          </cell>
          <cell r="BB10">
            <v>374109200</v>
          </cell>
          <cell r="BC10">
            <v>359771428</v>
          </cell>
          <cell r="BD10">
            <v>353740701</v>
          </cell>
          <cell r="BE10">
            <v>354502860</v>
          </cell>
          <cell r="BF10">
            <v>325362737</v>
          </cell>
          <cell r="BG10">
            <v>322637854</v>
          </cell>
          <cell r="BH10">
            <v>317007311</v>
          </cell>
          <cell r="BI10">
            <v>291293088</v>
          </cell>
          <cell r="BJ10">
            <v>271682166</v>
          </cell>
          <cell r="BK10">
            <v>277609552</v>
          </cell>
          <cell r="BL10">
            <v>268015547</v>
          </cell>
          <cell r="BM10">
            <v>260429543</v>
          </cell>
          <cell r="BN10">
            <v>259498223</v>
          </cell>
          <cell r="BO10">
            <v>264008571</v>
          </cell>
          <cell r="BP10">
            <v>256142570</v>
          </cell>
          <cell r="BQ10">
            <v>211913140</v>
          </cell>
          <cell r="BR10">
            <v>241152698</v>
          </cell>
          <cell r="BS10">
            <v>221041523</v>
          </cell>
          <cell r="BT10">
            <v>234699871</v>
          </cell>
          <cell r="BU10">
            <v>230907978</v>
          </cell>
          <cell r="BV10">
            <v>226118124</v>
          </cell>
          <cell r="BW10">
            <v>218771220</v>
          </cell>
          <cell r="BX10">
            <v>213439675</v>
          </cell>
          <cell r="BY10">
            <v>200975424</v>
          </cell>
          <cell r="BZ10">
            <v>207009618</v>
          </cell>
          <cell r="CA10">
            <v>65424361</v>
          </cell>
          <cell r="CB10">
            <v>61708377</v>
          </cell>
          <cell r="CC10">
            <v>60388690</v>
          </cell>
          <cell r="CD10">
            <v>64864841</v>
          </cell>
          <cell r="CE10">
            <v>60811301</v>
          </cell>
          <cell r="CF10">
            <v>57615232</v>
          </cell>
          <cell r="CG10">
            <v>53797454</v>
          </cell>
          <cell r="CH10">
            <v>56861889</v>
          </cell>
          <cell r="CI10">
            <v>54352639</v>
          </cell>
          <cell r="CJ10">
            <v>52679522</v>
          </cell>
          <cell r="CK10">
            <v>50173619</v>
          </cell>
          <cell r="CL10">
            <v>46982487</v>
          </cell>
          <cell r="CM10">
            <v>44969283</v>
          </cell>
          <cell r="CN10">
            <v>43215105</v>
          </cell>
          <cell r="CO10">
            <v>41675586</v>
          </cell>
          <cell r="CP10">
            <v>41057360</v>
          </cell>
          <cell r="CQ10">
            <v>44079414</v>
          </cell>
          <cell r="CR10">
            <v>42967475</v>
          </cell>
          <cell r="CS10">
            <v>41546560</v>
          </cell>
          <cell r="CT10">
            <v>54143264</v>
          </cell>
          <cell r="CU10">
            <v>43393443</v>
          </cell>
          <cell r="CV10">
            <v>41909848</v>
          </cell>
          <cell r="CW10">
            <v>40114088</v>
          </cell>
          <cell r="CX10">
            <v>43607960</v>
          </cell>
          <cell r="CY10">
            <v>43559168</v>
          </cell>
          <cell r="CZ10">
            <v>42020987</v>
          </cell>
          <cell r="DA10">
            <v>40337534</v>
          </cell>
          <cell r="DB10">
            <v>43652097</v>
          </cell>
          <cell r="DC10">
            <v>42094710</v>
          </cell>
          <cell r="DD10">
            <v>41470872</v>
          </cell>
          <cell r="DE10">
            <v>39103584</v>
          </cell>
          <cell r="DF10">
            <v>42315483</v>
          </cell>
          <cell r="DG10">
            <v>39716371</v>
          </cell>
          <cell r="DH10">
            <v>36852164</v>
          </cell>
          <cell r="DI10">
            <v>36237869</v>
          </cell>
          <cell r="DJ10">
            <v>40265422</v>
          </cell>
          <cell r="DK10">
            <v>38186091</v>
          </cell>
          <cell r="DL10">
            <v>38186091</v>
          </cell>
          <cell r="DM10">
            <v>36042316</v>
          </cell>
          <cell r="DN10">
            <v>34465579</v>
          </cell>
          <cell r="DO10">
            <v>32370886</v>
          </cell>
          <cell r="DP10"/>
          <cell r="DQ10">
            <v>13053409</v>
          </cell>
          <cell r="DR10">
            <v>39748738</v>
          </cell>
          <cell r="DS10"/>
          <cell r="DT10">
            <v>52802147</v>
          </cell>
          <cell r="DU10">
            <v>21297877</v>
          </cell>
          <cell r="DV10">
            <v>17373643</v>
          </cell>
          <cell r="DW10">
            <v>12049401</v>
          </cell>
          <cell r="DX10">
            <v>29423044</v>
          </cell>
          <cell r="DY10">
            <v>15376475</v>
          </cell>
          <cell r="DZ10">
            <v>11481869</v>
          </cell>
          <cell r="EA10">
            <v>335713679</v>
          </cell>
        </row>
        <row r="11">
          <cell r="B11" t="str">
            <v>Standard Chartered Bank</v>
          </cell>
          <cell r="C11">
            <v>429.27857799999998</v>
          </cell>
          <cell r="D11">
            <v>163.161777</v>
          </cell>
          <cell r="E11">
            <v>342.85324100000003</v>
          </cell>
          <cell r="F11">
            <v>51.217931999999998</v>
          </cell>
          <cell r="G11">
            <v>51.400452999999999</v>
          </cell>
          <cell r="H11">
            <v>61.258308</v>
          </cell>
          <cell r="I11">
            <v>288.16823499999998</v>
          </cell>
          <cell r="J11">
            <v>8.4445110000000003</v>
          </cell>
          <cell r="K11">
            <v>19.366887999999999</v>
          </cell>
          <cell r="L11"/>
          <cell r="M11">
            <v>5.9933599925587097E-2</v>
          </cell>
          <cell r="N11">
            <v>5.5999990523447701E-2</v>
          </cell>
          <cell r="O11">
            <v>5.5980732625146495E-2</v>
          </cell>
          <cell r="P11">
            <v>6.1829409919597025E-2</v>
          </cell>
          <cell r="Q11">
            <v>6.0106460945815461E-2</v>
          </cell>
          <cell r="R11">
            <v>5.5839112646004295E-2</v>
          </cell>
          <cell r="S11">
            <v>4.2939619718884485E-2</v>
          </cell>
          <cell r="T11">
            <v>6.1564702739909889E-2</v>
          </cell>
          <cell r="U11">
            <v>6.2396984390847107E-2</v>
          </cell>
          <cell r="V11">
            <v>8.7944441968354839E-2</v>
          </cell>
          <cell r="W11">
            <v>0.23782145138305491</v>
          </cell>
          <cell r="X11">
            <v>3.4325001092847356E-2</v>
          </cell>
          <cell r="Y11">
            <v>0.17836960066053081</v>
          </cell>
          <cell r="Z11">
            <v>0.17773621717882959</v>
          </cell>
          <cell r="AA11">
            <v>0.28370098566084107</v>
          </cell>
          <cell r="AB11">
            <v>0.44434967646217366</v>
          </cell>
          <cell r="AC11">
            <v>6.3615591485958523E-2</v>
          </cell>
          <cell r="AD11">
            <v>0.70770164550196735</v>
          </cell>
          <cell r="AE11">
            <v>0.11982990480782248</v>
          </cell>
          <cell r="AF11">
            <v>8.4037131399988634E-3</v>
          </cell>
          <cell r="AG11">
            <v>0.11142619166782361</v>
          </cell>
          <cell r="AH11">
            <v>0.47589393212123665</v>
          </cell>
          <cell r="AI11">
            <v>5.8723437857758014E-2</v>
          </cell>
          <cell r="AJ11">
            <v>6.5527676212990008E-2</v>
          </cell>
          <cell r="AK11">
            <v>5.9565303753139627E-2</v>
          </cell>
          <cell r="AL11">
            <v>429278578</v>
          </cell>
          <cell r="AM11">
            <v>369592107</v>
          </cell>
          <cell r="AN11">
            <v>361708379</v>
          </cell>
          <cell r="AO11">
            <v>389031323</v>
          </cell>
          <cell r="AP11">
            <v>381630646</v>
          </cell>
          <cell r="AQ11">
            <v>366116424</v>
          </cell>
          <cell r="AR11">
            <v>364290414</v>
          </cell>
          <cell r="AS11">
            <v>340995225</v>
          </cell>
          <cell r="AT11">
            <v>335111486</v>
          </cell>
          <cell r="AU11">
            <v>330612804</v>
          </cell>
          <cell r="AV11">
            <v>345656402</v>
          </cell>
          <cell r="AW11">
            <v>339525181</v>
          </cell>
          <cell r="AX11">
            <v>325872857</v>
          </cell>
          <cell r="AY11">
            <v>314304906</v>
          </cell>
          <cell r="AZ11">
            <v>327214126</v>
          </cell>
          <cell r="BA11">
            <v>311432013</v>
          </cell>
          <cell r="BB11">
            <v>302295903</v>
          </cell>
          <cell r="BC11">
            <v>289422215</v>
          </cell>
          <cell r="BD11">
            <v>293472543</v>
          </cell>
          <cell r="BE11">
            <v>300226174</v>
          </cell>
          <cell r="BF11">
            <v>284691002</v>
          </cell>
          <cell r="BG11">
            <v>287606164</v>
          </cell>
          <cell r="BH11">
            <v>295049630</v>
          </cell>
          <cell r="BI11">
            <v>293306671</v>
          </cell>
          <cell r="BJ11">
            <v>285125438</v>
          </cell>
          <cell r="BK11">
            <v>309951569</v>
          </cell>
          <cell r="BL11">
            <v>288711107</v>
          </cell>
          <cell r="BM11">
            <v>274006884</v>
          </cell>
          <cell r="BN11">
            <v>250274108</v>
          </cell>
          <cell r="BO11">
            <v>264072997</v>
          </cell>
          <cell r="BP11">
            <v>255903727</v>
          </cell>
          <cell r="BQ11">
            <v>249710651</v>
          </cell>
          <cell r="BR11">
            <v>234130556</v>
          </cell>
          <cell r="BS11">
            <v>231786864</v>
          </cell>
          <cell r="BT11">
            <v>228338094</v>
          </cell>
          <cell r="BU11">
            <v>232984465</v>
          </cell>
          <cell r="BV11">
            <v>222635993</v>
          </cell>
          <cell r="BW11">
            <v>223082484</v>
          </cell>
          <cell r="BX11">
            <v>228860613</v>
          </cell>
          <cell r="BY11">
            <v>217819880</v>
          </cell>
          <cell r="BZ11">
            <v>220523869</v>
          </cell>
          <cell r="CA11">
            <v>61258308</v>
          </cell>
          <cell r="CB11">
            <v>59113928</v>
          </cell>
          <cell r="CC11">
            <v>56618933</v>
          </cell>
          <cell r="CD11">
            <v>59768472</v>
          </cell>
          <cell r="CE11">
            <v>55781008</v>
          </cell>
          <cell r="CF11">
            <v>55471426</v>
          </cell>
          <cell r="CG11">
            <v>55433068</v>
          </cell>
          <cell r="CH11">
            <v>54625502</v>
          </cell>
          <cell r="CI11">
            <v>52479395</v>
          </cell>
          <cell r="CJ11">
            <v>51679000</v>
          </cell>
          <cell r="CK11">
            <v>50558270</v>
          </cell>
          <cell r="CL11">
            <v>51917837</v>
          </cell>
          <cell r="CM11">
            <v>50218630</v>
          </cell>
          <cell r="CN11">
            <v>50171424</v>
          </cell>
          <cell r="CO11">
            <v>50846552</v>
          </cell>
          <cell r="CP11">
            <v>49068888</v>
          </cell>
          <cell r="CQ11">
            <v>47221510</v>
          </cell>
          <cell r="CR11">
            <v>46080820</v>
          </cell>
          <cell r="CS11">
            <v>54194365</v>
          </cell>
          <cell r="CT11">
            <v>47621354</v>
          </cell>
          <cell r="CU11">
            <v>54336279</v>
          </cell>
          <cell r="CV11">
            <v>54209897</v>
          </cell>
          <cell r="CW11">
            <v>43217065</v>
          </cell>
          <cell r="CX11">
            <v>54028274</v>
          </cell>
          <cell r="CY11">
            <v>45483852</v>
          </cell>
          <cell r="CZ11">
            <v>43809586</v>
          </cell>
          <cell r="DA11">
            <v>42698407</v>
          </cell>
          <cell r="DB11">
            <v>54660764</v>
          </cell>
          <cell r="DC11">
            <v>43904779</v>
          </cell>
          <cell r="DD11">
            <v>43288125</v>
          </cell>
          <cell r="DE11">
            <v>43083098</v>
          </cell>
          <cell r="DF11">
            <v>43850954</v>
          </cell>
          <cell r="DG11">
            <v>40914483</v>
          </cell>
          <cell r="DH11">
            <v>41143859</v>
          </cell>
          <cell r="DI11">
            <v>39848778</v>
          </cell>
          <cell r="DJ11">
            <v>42126191</v>
          </cell>
          <cell r="DK11">
            <v>40449853</v>
          </cell>
          <cell r="DL11">
            <v>40449853</v>
          </cell>
          <cell r="DM11">
            <v>39685452</v>
          </cell>
          <cell r="DN11">
            <v>38765178</v>
          </cell>
          <cell r="DO11">
            <v>36029984</v>
          </cell>
          <cell r="DP11"/>
          <cell r="DQ11">
            <v>11613983</v>
          </cell>
          <cell r="DR11">
            <v>29323425</v>
          </cell>
          <cell r="DS11"/>
          <cell r="DT11">
            <v>40937408</v>
          </cell>
          <cell r="DU11">
            <v>18190524</v>
          </cell>
          <cell r="DV11">
            <v>7691983</v>
          </cell>
          <cell r="DW11">
            <v>3176980</v>
          </cell>
          <cell r="DX11">
            <v>10868963</v>
          </cell>
          <cell r="DY11">
            <v>13917230</v>
          </cell>
          <cell r="DZ11">
            <v>9493408</v>
          </cell>
          <cell r="EA11">
            <v>163161777</v>
          </cell>
        </row>
        <row r="12">
          <cell r="B12" t="str">
            <v>Stanbic Bank</v>
          </cell>
          <cell r="C12">
            <v>449.61489899999998</v>
          </cell>
          <cell r="D12">
            <v>260.50773400000003</v>
          </cell>
          <cell r="E12">
            <v>330.89691299999998</v>
          </cell>
          <cell r="F12">
            <v>50.109636000000002</v>
          </cell>
          <cell r="G12">
            <v>64.201190999999994</v>
          </cell>
          <cell r="H12">
            <v>58.358359</v>
          </cell>
          <cell r="I12">
            <v>386.91603800000001</v>
          </cell>
          <cell r="J12">
            <v>9.0081389999999999</v>
          </cell>
          <cell r="K12">
            <v>16.740259999999999</v>
          </cell>
          <cell r="L12"/>
          <cell r="M12">
            <v>5.9115093088166086E-2</v>
          </cell>
          <cell r="N12">
            <v>5.7221386407723812E-2</v>
          </cell>
          <cell r="O12">
            <v>5.4966993954852383E-2</v>
          </cell>
          <cell r="P12">
            <v>5.9816977124602183E-2</v>
          </cell>
          <cell r="Q12">
            <v>5.9537117092490099E-2</v>
          </cell>
          <cell r="R12">
            <v>5.8484392837750324E-2</v>
          </cell>
          <cell r="S12">
            <v>6.8558355010979788E-2</v>
          </cell>
          <cell r="T12">
            <v>5.9417755617479556E-2</v>
          </cell>
          <cell r="U12">
            <v>5.9443130809268385E-2</v>
          </cell>
          <cell r="V12">
            <v>7.601700511229123E-2</v>
          </cell>
          <cell r="W12">
            <v>0.21533114624202768</v>
          </cell>
          <cell r="X12">
            <v>2.838411595211866E-2</v>
          </cell>
          <cell r="Y12">
            <v>0.16593055002801407</v>
          </cell>
          <cell r="Z12">
            <v>0.12951036162527851</v>
          </cell>
          <cell r="AA12">
            <v>0.38608052704387874</v>
          </cell>
          <cell r="AB12">
            <v>0.42374786870285092</v>
          </cell>
          <cell r="AC12">
            <v>7.5207903084471187E-2</v>
          </cell>
          <cell r="AD12">
            <v>0.61913696607849455</v>
          </cell>
          <cell r="AE12">
            <v>0.11857229106597555</v>
          </cell>
          <cell r="AF12">
            <v>3.1966852646112237E-2</v>
          </cell>
          <cell r="AG12">
            <v>8.6605438419863318E-2</v>
          </cell>
          <cell r="AH12">
            <v>0.78727761960112341</v>
          </cell>
          <cell r="AI12">
            <v>8.0535113841913628E-2</v>
          </cell>
          <cell r="AJ12">
            <v>0.23183403776653447</v>
          </cell>
          <cell r="AK12">
            <v>0.11706896332749599</v>
          </cell>
          <cell r="AL12">
            <v>449614899</v>
          </cell>
          <cell r="AM12">
            <v>414259681</v>
          </cell>
          <cell r="AN12">
            <v>377015751</v>
          </cell>
          <cell r="AO12">
            <v>391599948</v>
          </cell>
          <cell r="AP12">
            <v>390319663</v>
          </cell>
          <cell r="AQ12">
            <v>371403904</v>
          </cell>
          <cell r="AR12">
            <v>332573463</v>
          </cell>
          <cell r="AS12">
            <v>331021005</v>
          </cell>
          <cell r="AT12">
            <v>319199059</v>
          </cell>
          <cell r="AU12">
            <v>295023697</v>
          </cell>
          <cell r="AV12">
            <v>319955084</v>
          </cell>
          <cell r="AW12">
            <v>316966341</v>
          </cell>
          <cell r="AX12">
            <v>318986177</v>
          </cell>
          <cell r="AY12">
            <v>317768516</v>
          </cell>
          <cell r="AZ12">
            <v>350388140</v>
          </cell>
          <cell r="BA12">
            <v>309651330</v>
          </cell>
          <cell r="BB12">
            <v>292705136</v>
          </cell>
          <cell r="BC12">
            <v>294302229</v>
          </cell>
          <cell r="BD12">
            <v>303663158</v>
          </cell>
          <cell r="BE12">
            <v>284867951</v>
          </cell>
          <cell r="BF12">
            <v>280953012</v>
          </cell>
          <cell r="BG12">
            <v>286308290</v>
          </cell>
          <cell r="BH12">
            <v>269395802</v>
          </cell>
          <cell r="BI12">
            <v>248985926</v>
          </cell>
          <cell r="BJ12">
            <v>239407877</v>
          </cell>
          <cell r="BK12">
            <v>236547378</v>
          </cell>
          <cell r="BL12">
            <v>224804428</v>
          </cell>
          <cell r="BM12">
            <v>212633202</v>
          </cell>
          <cell r="BN12">
            <v>204895157</v>
          </cell>
          <cell r="BO12">
            <v>229866887</v>
          </cell>
          <cell r="BP12">
            <v>202294738</v>
          </cell>
          <cell r="BQ12">
            <v>208287754</v>
          </cell>
          <cell r="BR12">
            <v>198578014</v>
          </cell>
          <cell r="BS12">
            <v>208167708</v>
          </cell>
          <cell r="BT12">
            <v>203595164</v>
          </cell>
          <cell r="BU12">
            <v>184061612</v>
          </cell>
          <cell r="BV12">
            <v>171347152</v>
          </cell>
          <cell r="BW12">
            <v>167107694</v>
          </cell>
          <cell r="BX12">
            <v>155933918</v>
          </cell>
          <cell r="BY12">
            <v>159885214</v>
          </cell>
          <cell r="BZ12">
            <v>170726460</v>
          </cell>
          <cell r="CA12">
            <v>58358359</v>
          </cell>
          <cell r="CB12">
            <v>55650741</v>
          </cell>
          <cell r="CC12">
            <v>53711933</v>
          </cell>
          <cell r="CD12">
            <v>56082161</v>
          </cell>
          <cell r="CE12">
            <v>52358555</v>
          </cell>
          <cell r="CF12">
            <v>50358825</v>
          </cell>
          <cell r="CG12">
            <v>48311774</v>
          </cell>
          <cell r="CH12">
            <v>48551800</v>
          </cell>
          <cell r="CI12">
            <v>46512245</v>
          </cell>
          <cell r="CJ12">
            <v>44731733</v>
          </cell>
          <cell r="CK12">
            <v>43611079</v>
          </cell>
          <cell r="CL12">
            <v>43469578</v>
          </cell>
          <cell r="CM12">
            <v>41857357</v>
          </cell>
          <cell r="CN12">
            <v>40311273</v>
          </cell>
          <cell r="CO12">
            <v>39374322</v>
          </cell>
          <cell r="CP12">
            <v>40560887</v>
          </cell>
          <cell r="CQ12">
            <v>38939840</v>
          </cell>
          <cell r="CR12">
            <v>37781929</v>
          </cell>
          <cell r="CS12">
            <v>36789253</v>
          </cell>
          <cell r="CT12">
            <v>36836052</v>
          </cell>
          <cell r="CU12">
            <v>35490716</v>
          </cell>
          <cell r="CV12">
            <v>33140213</v>
          </cell>
          <cell r="CW12">
            <v>32205154</v>
          </cell>
          <cell r="CX12">
            <v>33048626</v>
          </cell>
          <cell r="CY12">
            <v>33051194</v>
          </cell>
          <cell r="CZ12">
            <v>31922509</v>
          </cell>
          <cell r="DA12">
            <v>30830481</v>
          </cell>
          <cell r="DB12">
            <v>29267838</v>
          </cell>
          <cell r="DC12">
            <v>30237504</v>
          </cell>
          <cell r="DD12">
            <v>28554962</v>
          </cell>
          <cell r="DE12">
            <v>27656039</v>
          </cell>
          <cell r="DF12">
            <v>27074070</v>
          </cell>
          <cell r="DG12">
            <v>28250550</v>
          </cell>
          <cell r="DH12">
            <v>26855040</v>
          </cell>
          <cell r="DI12">
            <v>26168836</v>
          </cell>
          <cell r="DJ12">
            <v>25907559</v>
          </cell>
          <cell r="DK12">
            <v>26644208</v>
          </cell>
          <cell r="DL12">
            <v>26644208</v>
          </cell>
          <cell r="DM12">
            <v>25311868</v>
          </cell>
          <cell r="DN12">
            <v>23485250</v>
          </cell>
          <cell r="DO12">
            <v>22353549</v>
          </cell>
          <cell r="DP12"/>
          <cell r="DQ12">
            <v>16078483</v>
          </cell>
          <cell r="DR12">
            <v>25566930</v>
          </cell>
          <cell r="DS12"/>
          <cell r="DT12">
            <v>41645413</v>
          </cell>
          <cell r="DU12">
            <v>17647155</v>
          </cell>
          <cell r="DV12">
            <v>12722700</v>
          </cell>
          <cell r="DW12">
            <v>7826388</v>
          </cell>
          <cell r="DX12">
            <v>20549088</v>
          </cell>
          <cell r="DY12">
            <v>11920400</v>
          </cell>
          <cell r="DZ12">
            <v>9282320</v>
          </cell>
          <cell r="EA12">
            <v>260507734</v>
          </cell>
        </row>
        <row r="13">
          <cell r="B13" t="str">
            <v>I&amp;M Bank</v>
          </cell>
          <cell r="C13">
            <v>405.61303199999998</v>
          </cell>
          <cell r="D13">
            <v>231.23871600000001</v>
          </cell>
          <cell r="E13">
            <v>305.99519099999998</v>
          </cell>
          <cell r="F13">
            <v>42.946613999999997</v>
          </cell>
          <cell r="G13">
            <v>60.205488000000003</v>
          </cell>
          <cell r="H13">
            <v>56.755091</v>
          </cell>
          <cell r="I13">
            <v>341.51148899999998</v>
          </cell>
          <cell r="J13">
            <v>3.5662790000000002</v>
          </cell>
          <cell r="K13">
            <v>12.084199</v>
          </cell>
          <cell r="L13"/>
          <cell r="M13">
            <v>5.5172366045786347E-2</v>
          </cell>
          <cell r="N13">
            <v>5.4116448487910043E-2</v>
          </cell>
          <cell r="O13">
            <v>5.2773077231430744E-2</v>
          </cell>
          <cell r="P13">
            <v>5.109505865928541E-2</v>
          </cell>
          <cell r="Q13">
            <v>5.3038196803956793E-2</v>
          </cell>
          <cell r="R13">
            <v>5.2760778071099891E-2</v>
          </cell>
          <cell r="S13">
            <v>6.0855567473521263E-2</v>
          </cell>
          <cell r="T13">
            <v>5.4946258984779284E-2</v>
          </cell>
          <cell r="U13">
            <v>5.7810061081479874E-2</v>
          </cell>
          <cell r="V13">
            <v>5.4873975503423766E-2</v>
          </cell>
          <cell r="W13">
            <v>0.17445191484113459</v>
          </cell>
          <cell r="X13">
            <v>2.6946841889365365E-2</v>
          </cell>
          <cell r="Y13">
            <v>0.17629125209313237</v>
          </cell>
          <cell r="Z13">
            <v>0.12575452183396382</v>
          </cell>
          <cell r="AA13">
            <v>0.33625121600448221</v>
          </cell>
          <cell r="AB13">
            <v>0.40052000184876074</v>
          </cell>
          <cell r="AC13">
            <v>9.8685584343915986E-2</v>
          </cell>
          <cell r="AD13">
            <v>0.50575596819847446</v>
          </cell>
          <cell r="AE13">
            <v>0.12995966122847161</v>
          </cell>
          <cell r="AF13">
            <v>5.369330735716614E-2</v>
          </cell>
          <cell r="AG13">
            <v>7.6266353871305467E-2</v>
          </cell>
          <cell r="AH13">
            <v>0.75569395468048395</v>
          </cell>
          <cell r="AI13">
            <v>7.4612831178253125E-2</v>
          </cell>
          <cell r="AJ13">
            <v>0.125079688890437</v>
          </cell>
          <cell r="AK13">
            <v>8.76190840477966E-2</v>
          </cell>
          <cell r="AL13">
            <v>405613032</v>
          </cell>
          <cell r="AM13">
            <v>394802321</v>
          </cell>
          <cell r="AN13">
            <v>361019068</v>
          </cell>
          <cell r="AO13">
            <v>335021539</v>
          </cell>
          <cell r="AP13">
            <v>315510359</v>
          </cell>
          <cell r="AQ13">
            <v>307761847</v>
          </cell>
          <cell r="AR13">
            <v>319449313</v>
          </cell>
          <cell r="AS13">
            <v>310788286</v>
          </cell>
          <cell r="AT13">
            <v>307802267</v>
          </cell>
          <cell r="AU13">
            <v>294915555</v>
          </cell>
          <cell r="AV13">
            <v>282176390</v>
          </cell>
          <cell r="AW13">
            <v>282856056</v>
          </cell>
          <cell r="AX13">
            <v>283568547</v>
          </cell>
          <cell r="AY13">
            <v>273350161</v>
          </cell>
          <cell r="AZ13">
            <v>272302524</v>
          </cell>
          <cell r="BA13">
            <v>270017846</v>
          </cell>
          <cell r="BB13">
            <v>254252172</v>
          </cell>
          <cell r="BC13">
            <v>261333135</v>
          </cell>
          <cell r="BD13">
            <v>253552590</v>
          </cell>
          <cell r="BE13">
            <v>240237282</v>
          </cell>
          <cell r="BF13">
            <v>229161134</v>
          </cell>
          <cell r="BG13">
            <v>230291099</v>
          </cell>
          <cell r="BH13">
            <v>225143541</v>
          </cell>
          <cell r="BI13">
            <v>189087939</v>
          </cell>
          <cell r="BJ13">
            <v>183952517</v>
          </cell>
          <cell r="BK13">
            <v>182817876</v>
          </cell>
          <cell r="BL13">
            <v>177329585</v>
          </cell>
          <cell r="BM13">
            <v>181582075</v>
          </cell>
          <cell r="BN13">
            <v>164116122</v>
          </cell>
          <cell r="BO13">
            <v>164730002</v>
          </cell>
          <cell r="BP13">
            <v>164425933</v>
          </cell>
          <cell r="BQ13">
            <v>157775781</v>
          </cell>
          <cell r="BR13">
            <v>147846339</v>
          </cell>
          <cell r="BS13">
            <v>151975238</v>
          </cell>
          <cell r="BT13">
            <v>154327389</v>
          </cell>
          <cell r="BU13">
            <v>140517390</v>
          </cell>
          <cell r="BV13">
            <v>137299354</v>
          </cell>
          <cell r="BW13">
            <v>124648548</v>
          </cell>
          <cell r="BX13">
            <v>118333769</v>
          </cell>
          <cell r="BY13">
            <v>114972436</v>
          </cell>
          <cell r="BZ13">
            <v>110315682</v>
          </cell>
          <cell r="CA13">
            <v>56755091</v>
          </cell>
          <cell r="CB13">
            <v>50024715</v>
          </cell>
          <cell r="CC13">
            <v>50900757</v>
          </cell>
          <cell r="CD13">
            <v>49407753</v>
          </cell>
          <cell r="CE13">
            <v>54633758</v>
          </cell>
          <cell r="CF13">
            <v>47771474</v>
          </cell>
          <cell r="CG13">
            <v>46299154</v>
          </cell>
          <cell r="CH13">
            <v>47879036</v>
          </cell>
          <cell r="CI13">
            <v>51920427</v>
          </cell>
          <cell r="CJ13">
            <v>49557073</v>
          </cell>
          <cell r="CK13">
            <v>48589355</v>
          </cell>
          <cell r="CL13">
            <v>53515552</v>
          </cell>
          <cell r="CM13">
            <v>52323720</v>
          </cell>
          <cell r="CN13">
            <v>48455958</v>
          </cell>
          <cell r="CO13">
            <v>47985683</v>
          </cell>
          <cell r="CP13">
            <v>46615223</v>
          </cell>
          <cell r="CQ13">
            <v>47015135</v>
          </cell>
          <cell r="CR13">
            <v>44004173</v>
          </cell>
          <cell r="CS13">
            <v>42072924</v>
          </cell>
          <cell r="CT13">
            <v>40314439</v>
          </cell>
          <cell r="CU13">
            <v>38338590</v>
          </cell>
          <cell r="CV13">
            <v>37568688</v>
          </cell>
          <cell r="CW13">
            <v>35886888</v>
          </cell>
          <cell r="CX13">
            <v>35595491</v>
          </cell>
          <cell r="CY13">
            <v>35023511</v>
          </cell>
          <cell r="CZ13">
            <v>31519089</v>
          </cell>
          <cell r="DA13">
            <v>30474944</v>
          </cell>
          <cell r="DB13">
            <v>28754066</v>
          </cell>
          <cell r="DC13">
            <v>31304829</v>
          </cell>
          <cell r="DD13">
            <v>30151112</v>
          </cell>
          <cell r="DE13">
            <v>28576772</v>
          </cell>
          <cell r="DF13">
            <v>26482435</v>
          </cell>
          <cell r="DG13">
            <v>26186678</v>
          </cell>
          <cell r="DH13">
            <v>24079849</v>
          </cell>
          <cell r="DI13">
            <v>23296896</v>
          </cell>
          <cell r="DJ13">
            <v>22159420</v>
          </cell>
          <cell r="DK13">
            <v>21814043</v>
          </cell>
          <cell r="DL13">
            <v>21814043</v>
          </cell>
          <cell r="DM13">
            <v>20071699</v>
          </cell>
          <cell r="DN13">
            <v>19500454</v>
          </cell>
          <cell r="DO13">
            <v>20524634</v>
          </cell>
          <cell r="DP13"/>
          <cell r="DQ13">
            <v>9763278</v>
          </cell>
          <cell r="DR13">
            <v>19272388</v>
          </cell>
          <cell r="DS13"/>
          <cell r="DT13">
            <v>29035666</v>
          </cell>
          <cell r="DU13">
            <v>11629365</v>
          </cell>
          <cell r="DV13">
            <v>12147612</v>
          </cell>
          <cell r="DW13">
            <v>11871110</v>
          </cell>
          <cell r="DX13">
            <v>24018722</v>
          </cell>
          <cell r="DY13">
            <v>9715999</v>
          </cell>
          <cell r="DZ13">
            <v>5703908</v>
          </cell>
          <cell r="EA13">
            <v>231238716</v>
          </cell>
        </row>
        <row r="14">
          <cell r="B14" t="str">
            <v>Diamond Trust Bank</v>
          </cell>
          <cell r="C14">
            <v>399.61563100000001</v>
          </cell>
          <cell r="D14">
            <v>208.07467199999999</v>
          </cell>
          <cell r="E14">
            <v>296.72729399999997</v>
          </cell>
          <cell r="F14">
            <v>51.404727999999999</v>
          </cell>
          <cell r="G14">
            <v>53.463808999999998</v>
          </cell>
          <cell r="H14">
            <v>56.692779999999999</v>
          </cell>
          <cell r="I14">
            <v>315.35581200000001</v>
          </cell>
          <cell r="J14">
            <v>3.9703119999999998</v>
          </cell>
          <cell r="K14">
            <v>5.4335899999999997</v>
          </cell>
          <cell r="L14"/>
          <cell r="M14">
            <v>5.4336436729698741E-2</v>
          </cell>
          <cell r="N14">
            <v>5.4045428948839604E-2</v>
          </cell>
          <cell r="O14">
            <v>5.4770953245993417E-2</v>
          </cell>
          <cell r="P14">
            <v>5.6887074967966245E-2</v>
          </cell>
          <cell r="Q14">
            <v>5.7090662078682672E-2</v>
          </cell>
          <cell r="R14">
            <v>5.1980656333876239E-2</v>
          </cell>
          <cell r="S14">
            <v>5.4759438473213129E-2</v>
          </cell>
          <cell r="T14">
            <v>5.3282062017689501E-2</v>
          </cell>
          <cell r="U14">
            <v>5.7746591837530496E-2</v>
          </cell>
          <cell r="V14">
            <v>2.4673764852403399E-2</v>
          </cell>
          <cell r="W14">
            <v>8.8241959612201701E-2</v>
          </cell>
          <cell r="X14">
            <v>1.3135949727183949E-2</v>
          </cell>
          <cell r="Y14">
            <v>0.16953487763846889</v>
          </cell>
          <cell r="Z14">
            <v>0.16300548790900354</v>
          </cell>
          <cell r="AA14">
            <v>0.30672223953921263</v>
          </cell>
          <cell r="AB14">
            <v>0.44799268478675563</v>
          </cell>
          <cell r="AC14">
            <v>0.16837276809795837</v>
          </cell>
          <cell r="AD14">
            <v>0.39856083947240706</v>
          </cell>
          <cell r="AE14">
            <v>9.9393703411364054E-2</v>
          </cell>
          <cell r="AF14">
            <v>5.2385025107935357E-2</v>
          </cell>
          <cell r="AG14">
            <v>4.7008678303428697E-2</v>
          </cell>
          <cell r="AH14">
            <v>0.7012319938455005</v>
          </cell>
          <cell r="AI14">
            <v>5.4216168146187335E-2</v>
          </cell>
          <cell r="AJ14">
            <v>3.986925120514033E-2</v>
          </cell>
          <cell r="AK14">
            <v>4.985254729615117E-2</v>
          </cell>
          <cell r="AL14">
            <v>399615631</v>
          </cell>
          <cell r="AM14">
            <v>383446676</v>
          </cell>
          <cell r="AN14">
            <v>379470284</v>
          </cell>
          <cell r="AO14">
            <v>368490815</v>
          </cell>
          <cell r="AP14">
            <v>359269886</v>
          </cell>
          <cell r="AQ14">
            <v>358590855</v>
          </cell>
          <cell r="AR14">
            <v>344374278</v>
          </cell>
          <cell r="AS14">
            <v>332541413</v>
          </cell>
          <cell r="AT14">
            <v>326376730</v>
          </cell>
          <cell r="AU14">
            <v>311475984</v>
          </cell>
          <cell r="AV14">
            <v>311029629</v>
          </cell>
          <cell r="AW14">
            <v>305166682</v>
          </cell>
          <cell r="AX14">
            <v>312189185</v>
          </cell>
          <cell r="AY14">
            <v>285772503</v>
          </cell>
          <cell r="AZ14">
            <v>284319070</v>
          </cell>
          <cell r="BA14">
            <v>286363190</v>
          </cell>
          <cell r="BB14">
            <v>287250595</v>
          </cell>
          <cell r="BC14">
            <v>283581295</v>
          </cell>
          <cell r="BD14">
            <v>280115753</v>
          </cell>
          <cell r="BE14">
            <v>277153801</v>
          </cell>
          <cell r="BF14">
            <v>281515703</v>
          </cell>
          <cell r="BG14">
            <v>291515544</v>
          </cell>
          <cell r="BH14">
            <v>285735153</v>
          </cell>
          <cell r="BI14">
            <v>277054843</v>
          </cell>
          <cell r="BJ14">
            <v>270081538</v>
          </cell>
          <cell r="BK14">
            <v>267675547</v>
          </cell>
          <cell r="BL14">
            <v>258159603</v>
          </cell>
          <cell r="BM14">
            <v>248863252</v>
          </cell>
          <cell r="BN14">
            <v>244123818</v>
          </cell>
          <cell r="BO14">
            <v>230711438</v>
          </cell>
          <cell r="BP14">
            <v>222154764</v>
          </cell>
          <cell r="BQ14">
            <v>205480349</v>
          </cell>
          <cell r="BR14">
            <v>190947903</v>
          </cell>
          <cell r="BS14">
            <v>166004397</v>
          </cell>
          <cell r="BT14">
            <v>158030111</v>
          </cell>
          <cell r="BU14">
            <v>148561346</v>
          </cell>
          <cell r="BV14">
            <v>141175794</v>
          </cell>
          <cell r="BW14">
            <v>126274802</v>
          </cell>
          <cell r="BX14">
            <v>120443207</v>
          </cell>
          <cell r="BY14">
            <v>116208461</v>
          </cell>
          <cell r="BZ14">
            <v>114136429</v>
          </cell>
          <cell r="CA14">
            <v>56692780</v>
          </cell>
          <cell r="CB14">
            <v>55078147</v>
          </cell>
          <cell r="CC14">
            <v>56830643</v>
          </cell>
          <cell r="CD14">
            <v>58370004</v>
          </cell>
          <cell r="CE14">
            <v>56277082</v>
          </cell>
          <cell r="CF14">
            <v>58955053</v>
          </cell>
          <cell r="CG14">
            <v>58150262</v>
          </cell>
          <cell r="CH14">
            <v>58834909</v>
          </cell>
          <cell r="CI14">
            <v>57567384</v>
          </cell>
          <cell r="CJ14">
            <v>58162510</v>
          </cell>
          <cell r="CK14">
            <v>56582338</v>
          </cell>
          <cell r="CL14">
            <v>55669588</v>
          </cell>
          <cell r="CM14">
            <v>54031914</v>
          </cell>
          <cell r="CN14">
            <v>55081135</v>
          </cell>
          <cell r="CO14">
            <v>53625595</v>
          </cell>
          <cell r="CP14">
            <v>53605998</v>
          </cell>
          <cell r="CQ14">
            <v>52001378</v>
          </cell>
          <cell r="CR14">
            <v>51826136</v>
          </cell>
          <cell r="CS14">
            <v>50349508</v>
          </cell>
          <cell r="CT14">
            <v>49236941</v>
          </cell>
          <cell r="CU14">
            <v>47712838</v>
          </cell>
          <cell r="CV14">
            <v>46325610</v>
          </cell>
          <cell r="CW14">
            <v>44769721</v>
          </cell>
          <cell r="CX14">
            <v>44323296</v>
          </cell>
          <cell r="CY14">
            <v>43003972</v>
          </cell>
          <cell r="CZ14">
            <v>41508356</v>
          </cell>
          <cell r="DA14">
            <v>37678168</v>
          </cell>
          <cell r="DB14">
            <v>37678168</v>
          </cell>
          <cell r="DC14">
            <v>36431809</v>
          </cell>
          <cell r="DD14">
            <v>33545124</v>
          </cell>
          <cell r="DE14">
            <v>32359121</v>
          </cell>
          <cell r="DF14">
            <v>31216658</v>
          </cell>
          <cell r="DG14">
            <v>29996201</v>
          </cell>
          <cell r="DH14">
            <v>28616712</v>
          </cell>
          <cell r="DI14">
            <v>27536573</v>
          </cell>
          <cell r="DJ14">
            <v>26882050</v>
          </cell>
          <cell r="DK14">
            <v>25784414</v>
          </cell>
          <cell r="DL14">
            <v>25784414</v>
          </cell>
          <cell r="DM14">
            <v>24822904</v>
          </cell>
          <cell r="DN14">
            <v>19515880</v>
          </cell>
          <cell r="DO14">
            <v>18568277</v>
          </cell>
          <cell r="DP14"/>
          <cell r="DQ14">
            <v>7284640</v>
          </cell>
          <cell r="DR14">
            <v>16465317</v>
          </cell>
          <cell r="DS14"/>
          <cell r="DT14">
            <v>23749957</v>
          </cell>
          <cell r="DU14">
            <v>10639807</v>
          </cell>
          <cell r="DV14">
            <v>14967655</v>
          </cell>
          <cell r="DW14">
            <v>22586599</v>
          </cell>
          <cell r="DX14">
            <v>37554254</v>
          </cell>
          <cell r="DY14">
            <v>4984341</v>
          </cell>
          <cell r="DZ14">
            <v>4579659</v>
          </cell>
          <cell r="EA14">
            <v>208074672</v>
          </cell>
        </row>
        <row r="15">
          <cell r="B15" t="str">
            <v>Bank of Baroda</v>
          </cell>
          <cell r="C15">
            <v>201.93844799999999</v>
          </cell>
          <cell r="D15">
            <v>67.785362000000006</v>
          </cell>
          <cell r="E15">
            <v>170.126801</v>
          </cell>
          <cell r="F15">
            <v>33.543585999999998</v>
          </cell>
          <cell r="G15">
            <v>33.682645999999998</v>
          </cell>
          <cell r="H15">
            <v>27.901033000000002</v>
          </cell>
          <cell r="I15">
            <v>104.2097</v>
          </cell>
          <cell r="J15">
            <v>0.112563</v>
          </cell>
          <cell r="K15">
            <v>7.2878080000000001</v>
          </cell>
          <cell r="L15"/>
          <cell r="M15">
            <v>2.8412027512558596E-2</v>
          </cell>
          <cell r="N15">
            <v>2.8708926645739381E-2</v>
          </cell>
          <cell r="O15">
            <v>3.0521893530860093E-2</v>
          </cell>
          <cell r="P15">
            <v>3.24793274276148E-2</v>
          </cell>
          <cell r="Q15">
            <v>3.2287497801064838E-2</v>
          </cell>
          <cell r="R15">
            <v>2.6267473671680117E-2</v>
          </cell>
          <cell r="S15">
            <v>1.7839212837127433E-2</v>
          </cell>
          <cell r="T15">
            <v>3.0548948293759325E-2</v>
          </cell>
          <cell r="U15">
            <v>2.8419660572236344E-2</v>
          </cell>
          <cell r="V15">
            <v>3.3093711686281876E-2</v>
          </cell>
          <cell r="W15">
            <v>0.2011026028929751</v>
          </cell>
          <cell r="X15">
            <v>2.8835824041624002E-2</v>
          </cell>
          <cell r="Y15">
            <v>0.32321987300606375</v>
          </cell>
          <cell r="Z15">
            <v>0.32188544828360505</v>
          </cell>
          <cell r="AA15">
            <v>2.9075890095523301E-2</v>
          </cell>
          <cell r="AB15">
            <v>0.19873035848455087</v>
          </cell>
          <cell r="AC15">
            <v>7.5829356867815362E-2</v>
          </cell>
          <cell r="AD15">
            <v>0.57329878006569734</v>
          </cell>
          <cell r="AE15">
            <v>0.11623535206094791</v>
          </cell>
          <cell r="AF15">
            <v>7.6565604269238044E-2</v>
          </cell>
          <cell r="AG15">
            <v>3.966974779170987E-2</v>
          </cell>
          <cell r="AH15">
            <v>0.39844023164815756</v>
          </cell>
          <cell r="AI15">
            <v>4.2814467952796064E-3</v>
          </cell>
          <cell r="AJ15">
            <v>5.1008443741177732E-4</v>
          </cell>
          <cell r="AK15">
            <v>5.8275078584255641E-3</v>
          </cell>
          <cell r="AL15">
            <v>201938448</v>
          </cell>
          <cell r="AM15">
            <v>200448487</v>
          </cell>
          <cell r="AN15">
            <v>202578550</v>
          </cell>
          <cell r="AO15">
            <v>201190336</v>
          </cell>
          <cell r="AP15">
            <v>193775161</v>
          </cell>
          <cell r="AQ15">
            <v>183047516</v>
          </cell>
          <cell r="AR15">
            <v>180358888</v>
          </cell>
          <cell r="AS15">
            <v>180201950</v>
          </cell>
          <cell r="AT15">
            <v>180381073</v>
          </cell>
          <cell r="AU15">
            <v>175379528</v>
          </cell>
          <cell r="AV15">
            <v>167348843</v>
          </cell>
          <cell r="AW15">
            <v>170989698</v>
          </cell>
          <cell r="AX15">
            <v>166312530</v>
          </cell>
          <cell r="AY15">
            <v>161761428</v>
          </cell>
          <cell r="AZ15">
            <v>150394659</v>
          </cell>
          <cell r="BA15">
            <v>144943386</v>
          </cell>
          <cell r="BB15">
            <v>143311335</v>
          </cell>
          <cell r="BC15">
            <v>139149950</v>
          </cell>
          <cell r="BD15">
            <v>133955456</v>
          </cell>
          <cell r="BE15">
            <v>125015672</v>
          </cell>
          <cell r="BF15">
            <v>123014401</v>
          </cell>
          <cell r="BG15">
            <v>122198105</v>
          </cell>
          <cell r="BH15">
            <v>123352716</v>
          </cell>
          <cell r="BI15">
            <v>98429020</v>
          </cell>
          <cell r="BJ15">
            <v>96132100</v>
          </cell>
          <cell r="BK15">
            <v>92015867</v>
          </cell>
          <cell r="BL15">
            <v>88413486</v>
          </cell>
          <cell r="BM15">
            <v>85368565</v>
          </cell>
          <cell r="BN15">
            <v>82907475</v>
          </cell>
          <cell r="BO15">
            <v>81225195</v>
          </cell>
          <cell r="BP15">
            <v>78391648</v>
          </cell>
          <cell r="BQ15">
            <v>71954794</v>
          </cell>
          <cell r="BR15">
            <v>68177548</v>
          </cell>
          <cell r="BS15">
            <v>65254206</v>
          </cell>
          <cell r="BT15">
            <v>64198677</v>
          </cell>
          <cell r="BU15">
            <v>62518263</v>
          </cell>
          <cell r="BV15">
            <v>61944650</v>
          </cell>
          <cell r="BW15">
            <v>59182328</v>
          </cell>
          <cell r="BX15">
            <v>56105943</v>
          </cell>
          <cell r="BY15">
            <v>53949524</v>
          </cell>
          <cell r="BZ15">
            <v>52021524</v>
          </cell>
          <cell r="CA15">
            <v>27901033</v>
          </cell>
          <cell r="CB15">
            <v>26169071</v>
          </cell>
          <cell r="CC15">
            <v>27366459</v>
          </cell>
          <cell r="CD15">
            <v>29802099</v>
          </cell>
          <cell r="CE15">
            <v>28839794</v>
          </cell>
          <cell r="CF15">
            <v>27348922</v>
          </cell>
          <cell r="CG15">
            <v>26716205</v>
          </cell>
          <cell r="CH15">
            <v>29072622</v>
          </cell>
          <cell r="CI15">
            <v>28832041</v>
          </cell>
          <cell r="CJ15">
            <v>27332810</v>
          </cell>
          <cell r="CK15">
            <v>26199740</v>
          </cell>
          <cell r="CL15">
            <v>27004855</v>
          </cell>
          <cell r="CM15">
            <v>26676675</v>
          </cell>
          <cell r="CN15">
            <v>25744734</v>
          </cell>
          <cell r="CO15">
            <v>25685500</v>
          </cell>
          <cell r="CP15">
            <v>23954402</v>
          </cell>
          <cell r="CQ15">
            <v>22942662</v>
          </cell>
          <cell r="CR15">
            <v>22343103</v>
          </cell>
          <cell r="CS15">
            <v>21247935</v>
          </cell>
          <cell r="CT15">
            <v>19883698</v>
          </cell>
          <cell r="CU15">
            <v>20414825</v>
          </cell>
          <cell r="CV15">
            <v>18995628</v>
          </cell>
          <cell r="CW15">
            <v>17769713</v>
          </cell>
          <cell r="CX15">
            <v>16954349</v>
          </cell>
          <cell r="CY15">
            <v>17899936</v>
          </cell>
          <cell r="CZ15">
            <v>16692069</v>
          </cell>
          <cell r="DA15">
            <v>16254476</v>
          </cell>
          <cell r="DB15">
            <v>14925822</v>
          </cell>
          <cell r="DC15">
            <v>14224907</v>
          </cell>
          <cell r="DD15">
            <v>13387842</v>
          </cell>
          <cell r="DE15">
            <v>12776983</v>
          </cell>
          <cell r="DF15">
            <v>11846009</v>
          </cell>
          <cell r="DG15">
            <v>11273086</v>
          </cell>
          <cell r="DH15">
            <v>10242135</v>
          </cell>
          <cell r="DI15">
            <v>10844344</v>
          </cell>
          <cell r="DJ15">
            <v>10371347</v>
          </cell>
          <cell r="DK15">
            <v>9867331</v>
          </cell>
          <cell r="DL15">
            <v>9867331</v>
          </cell>
          <cell r="DM15">
            <v>9132583</v>
          </cell>
          <cell r="DN15">
            <v>8026209</v>
          </cell>
          <cell r="DO15">
            <v>7569115</v>
          </cell>
          <cell r="DP15"/>
          <cell r="DQ15">
            <v>298325</v>
          </cell>
          <cell r="DR15">
            <v>9961894</v>
          </cell>
          <cell r="DS15"/>
          <cell r="DT15">
            <v>10260219</v>
          </cell>
          <cell r="DU15">
            <v>2039017</v>
          </cell>
          <cell r="DV15">
            <v>3080754</v>
          </cell>
          <cell r="DW15">
            <v>2292978</v>
          </cell>
          <cell r="DX15">
            <v>5373732</v>
          </cell>
          <cell r="DY15">
            <v>5705364</v>
          </cell>
          <cell r="DZ15">
            <v>3931764</v>
          </cell>
          <cell r="EA15">
            <v>67785362</v>
          </cell>
        </row>
        <row r="16">
          <cell r="B16" t="str">
            <v>Prime Bank</v>
          </cell>
          <cell r="C16">
            <v>166.064763</v>
          </cell>
          <cell r="D16">
            <v>55.858567999999998</v>
          </cell>
          <cell r="E16">
            <v>127.546289</v>
          </cell>
          <cell r="F16">
            <v>27.314958000000001</v>
          </cell>
          <cell r="G16">
            <v>28.514631000000001</v>
          </cell>
          <cell r="H16">
            <v>36.857362000000002</v>
          </cell>
          <cell r="I16">
            <v>90.242673999999994</v>
          </cell>
          <cell r="J16">
            <v>1.0276000000000001</v>
          </cell>
          <cell r="K16">
            <v>4.3432310000000003</v>
          </cell>
          <cell r="L16"/>
          <cell r="M16">
            <v>2.7348854199417627E-2</v>
          </cell>
          <cell r="N16">
            <v>3.0593469113137053E-2</v>
          </cell>
          <cell r="O16">
            <v>2.8730741373480907E-2</v>
          </cell>
          <cell r="P16">
            <v>2.7187166197934667E-2</v>
          </cell>
          <cell r="Q16">
            <v>2.6441179571536581E-2</v>
          </cell>
          <cell r="R16">
            <v>2.1601145463375548E-2</v>
          </cell>
          <cell r="S16">
            <v>1.4700413982139027E-2</v>
          </cell>
          <cell r="T16">
            <v>2.2902946301340748E-2</v>
          </cell>
          <cell r="U16">
            <v>3.7542470833536595E-2</v>
          </cell>
          <cell r="V16">
            <v>1.9722478213054145E-2</v>
          </cell>
          <cell r="W16">
            <v>0.12410339041862763</v>
          </cell>
          <cell r="X16">
            <v>2.7634080722475453E-2</v>
          </cell>
          <cell r="Y16">
            <v>0.31597723932692867</v>
          </cell>
          <cell r="Z16">
            <v>0.30268338458144539</v>
          </cell>
          <cell r="AA16">
            <v>0.25586294051873393</v>
          </cell>
          <cell r="AB16">
            <v>0.44908376269809391</v>
          </cell>
          <cell r="AC16">
            <v>8.6932444089102417E-2</v>
          </cell>
          <cell r="AD16">
            <v>0.71864308216444706</v>
          </cell>
          <cell r="AE16">
            <v>0.11459512947064208</v>
          </cell>
          <cell r="AF16">
            <v>6.8943700263151442E-2</v>
          </cell>
          <cell r="AG16">
            <v>4.5651429207490643E-2</v>
          </cell>
          <cell r="AH16">
            <v>0.4379474184466472</v>
          </cell>
          <cell r="AI16">
            <v>8.9562932810172136E-3</v>
          </cell>
          <cell r="AJ16">
            <v>3.3793593427925803E-2</v>
          </cell>
          <cell r="AK16">
            <v>1.8123275811852156E-2</v>
          </cell>
          <cell r="AL16">
            <v>166064763</v>
          </cell>
          <cell r="AM16">
            <v>168580692</v>
          </cell>
          <cell r="AN16">
            <v>159356167</v>
          </cell>
          <cell r="AO16">
            <v>148530870</v>
          </cell>
          <cell r="AP16">
            <v>140402895</v>
          </cell>
          <cell r="AQ16">
            <v>135867074</v>
          </cell>
          <cell r="AR16">
            <v>131912743</v>
          </cell>
          <cell r="AS16">
            <v>128980351</v>
          </cell>
          <cell r="AT16">
            <v>126482223</v>
          </cell>
          <cell r="AU16">
            <v>125887144</v>
          </cell>
          <cell r="AV16">
            <v>122289360</v>
          </cell>
          <cell r="AW16">
            <v>118339577</v>
          </cell>
          <cell r="AX16">
            <v>116203591</v>
          </cell>
          <cell r="AY16">
            <v>113554074</v>
          </cell>
          <cell r="AZ16">
            <v>111259126</v>
          </cell>
          <cell r="BA16">
            <v>109986499</v>
          </cell>
          <cell r="BB16">
            <v>108785527</v>
          </cell>
          <cell r="BC16">
            <v>108120587</v>
          </cell>
          <cell r="BD16">
            <v>106049114</v>
          </cell>
          <cell r="BE16">
            <v>100982938</v>
          </cell>
          <cell r="BF16">
            <v>98534545</v>
          </cell>
          <cell r="BG16">
            <v>90725741</v>
          </cell>
          <cell r="BH16">
            <v>89623204</v>
          </cell>
          <cell r="BI16">
            <v>77137825</v>
          </cell>
          <cell r="BJ16">
            <v>76438199</v>
          </cell>
          <cell r="BK16">
            <v>73601507</v>
          </cell>
          <cell r="BL16">
            <v>70961293</v>
          </cell>
          <cell r="BM16">
            <v>67925542</v>
          </cell>
          <cell r="BN16">
            <v>65335545</v>
          </cell>
          <cell r="BO16">
            <v>66915856</v>
          </cell>
          <cell r="BP16">
            <v>65000953</v>
          </cell>
          <cell r="BQ16">
            <v>66032315</v>
          </cell>
          <cell r="BR16">
            <v>65001313</v>
          </cell>
          <cell r="BS16">
            <v>64343912</v>
          </cell>
          <cell r="BT16">
            <v>61271772</v>
          </cell>
          <cell r="BU16">
            <v>58715051</v>
          </cell>
          <cell r="BV16">
            <v>54917674</v>
          </cell>
          <cell r="BW16">
            <v>55249673</v>
          </cell>
          <cell r="BX16">
            <v>53395624</v>
          </cell>
          <cell r="BY16">
            <v>51258965</v>
          </cell>
          <cell r="BZ16">
            <v>49460889</v>
          </cell>
          <cell r="CA16">
            <v>36857362</v>
          </cell>
          <cell r="CB16">
            <v>43559822</v>
          </cell>
          <cell r="CC16">
            <v>37161167</v>
          </cell>
          <cell r="CD16">
            <v>33385267</v>
          </cell>
          <cell r="CE16">
            <v>31383739</v>
          </cell>
          <cell r="CF16">
            <v>29965175</v>
          </cell>
          <cell r="CG16">
            <v>29782355</v>
          </cell>
          <cell r="CH16">
            <v>28349931</v>
          </cell>
          <cell r="CI16">
            <v>28111037</v>
          </cell>
          <cell r="CJ16">
            <v>27753166</v>
          </cell>
          <cell r="CK16">
            <v>26752617</v>
          </cell>
          <cell r="CL16">
            <v>25329218</v>
          </cell>
          <cell r="CM16">
            <v>24901601</v>
          </cell>
          <cell r="CN16">
            <v>24388063</v>
          </cell>
          <cell r="CO16">
            <v>23972691</v>
          </cell>
          <cell r="CP16">
            <v>23424338</v>
          </cell>
          <cell r="CQ16">
            <v>24455363</v>
          </cell>
          <cell r="CR16">
            <v>24207762</v>
          </cell>
          <cell r="CS16">
            <v>23862687</v>
          </cell>
          <cell r="CT16">
            <v>23023119</v>
          </cell>
          <cell r="CU16">
            <v>23038973</v>
          </cell>
          <cell r="CV16">
            <v>20916339</v>
          </cell>
          <cell r="CW16">
            <v>20542739</v>
          </cell>
          <cell r="CX16">
            <v>15775115</v>
          </cell>
          <cell r="CY16">
            <v>14337719</v>
          </cell>
          <cell r="CZ16">
            <v>12972256</v>
          </cell>
          <cell r="DA16">
            <v>11428716</v>
          </cell>
          <cell r="DB16">
            <v>11134955</v>
          </cell>
          <cell r="DC16">
            <v>10833063</v>
          </cell>
          <cell r="DD16">
            <v>9814195</v>
          </cell>
          <cell r="DE16">
            <v>9578743</v>
          </cell>
          <cell r="DF16">
            <v>9224281</v>
          </cell>
          <cell r="DG16">
            <v>8725208</v>
          </cell>
          <cell r="DH16">
            <v>8252089</v>
          </cell>
          <cell r="DI16">
            <v>8248978</v>
          </cell>
          <cell r="DJ16">
            <v>8276028</v>
          </cell>
          <cell r="DK16">
            <v>7735022</v>
          </cell>
          <cell r="DL16">
            <v>7735022</v>
          </cell>
          <cell r="DM16">
            <v>7246225</v>
          </cell>
          <cell r="DN16">
            <v>6301136</v>
          </cell>
          <cell r="DO16">
            <v>5815849</v>
          </cell>
          <cell r="DP16"/>
          <cell r="DQ16">
            <v>2259891</v>
          </cell>
          <cell r="DR16">
            <v>6572537</v>
          </cell>
          <cell r="DS16"/>
          <cell r="DT16">
            <v>8832428</v>
          </cell>
          <cell r="DU16">
            <v>3966500</v>
          </cell>
          <cell r="DV16">
            <v>3722214</v>
          </cell>
          <cell r="DW16">
            <v>1457289</v>
          </cell>
          <cell r="DX16">
            <v>5179503</v>
          </cell>
          <cell r="DY16">
            <v>4234476</v>
          </cell>
          <cell r="DZ16">
            <v>3250764</v>
          </cell>
          <cell r="EA16">
            <v>55858568</v>
          </cell>
        </row>
        <row r="17">
          <cell r="B17" t="str">
            <v>Citibank</v>
          </cell>
          <cell r="C17">
            <v>151.772199</v>
          </cell>
          <cell r="D17">
            <v>55.668405999999997</v>
          </cell>
          <cell r="E17">
            <v>110.318465</v>
          </cell>
          <cell r="F17">
            <v>24.387153000000001</v>
          </cell>
          <cell r="G17">
            <v>25.388612999999999</v>
          </cell>
          <cell r="H17">
            <v>30.296174000000001</v>
          </cell>
          <cell r="I17">
            <v>110.08363900000001</v>
          </cell>
          <cell r="J17">
            <v>6.7898909999999999</v>
          </cell>
          <cell r="K17">
            <v>14.122102999999999</v>
          </cell>
          <cell r="L17"/>
          <cell r="M17">
            <v>2.3470252853580571E-2</v>
          </cell>
          <cell r="N17">
            <v>2.3775908487032746E-2</v>
          </cell>
          <cell r="O17">
            <v>2.373234082824506E-2</v>
          </cell>
          <cell r="P17">
            <v>2.5374515830649272E-2</v>
          </cell>
          <cell r="Q17">
            <v>2.4221340816701679E-2</v>
          </cell>
          <cell r="R17">
            <v>1.9742016841317388E-2</v>
          </cell>
          <cell r="S17">
            <v>1.4650368658319205E-2</v>
          </cell>
          <cell r="T17">
            <v>1.9809418994082523E-2</v>
          </cell>
          <cell r="U17">
            <v>3.0859322725341812E-2</v>
          </cell>
          <cell r="V17">
            <v>6.4128034806347295E-2</v>
          </cell>
          <cell r="W17">
            <v>0.30264788616841914</v>
          </cell>
          <cell r="X17">
            <v>5.7282257063584356E-2</v>
          </cell>
          <cell r="Y17">
            <v>0.23063021199726144</v>
          </cell>
          <cell r="Z17">
            <v>0.22153294732562392</v>
          </cell>
          <cell r="AA17">
            <v>0.45385432210760723</v>
          </cell>
          <cell r="AB17">
            <v>0.28205234919137534</v>
          </cell>
          <cell r="AC17">
            <v>3.7070727229756836E-2</v>
          </cell>
          <cell r="AD17">
            <v>0.73685510425514067</v>
          </cell>
          <cell r="AE17">
            <v>0.16099638596910515</v>
          </cell>
          <cell r="AF17">
            <v>2.2190346352125544E-2</v>
          </cell>
          <cell r="AG17">
            <v>0.1388060396169796</v>
          </cell>
          <cell r="AH17">
            <v>0.50461548753420382</v>
          </cell>
          <cell r="AI17">
            <v>1.5462214013181069E-2</v>
          </cell>
          <cell r="AJ17">
            <v>4.4975922488872923E-2</v>
          </cell>
          <cell r="AK17">
            <v>2.5538550333043822E-2</v>
          </cell>
          <cell r="AL17">
            <v>151772199</v>
          </cell>
          <cell r="AM17">
            <v>145748157</v>
          </cell>
          <cell r="AN17">
            <v>139929702</v>
          </cell>
          <cell r="AO17">
            <v>156976438</v>
          </cell>
          <cell r="AP17">
            <v>139827065</v>
          </cell>
          <cell r="AQ17">
            <v>127420769</v>
          </cell>
          <cell r="AR17">
            <v>126499445</v>
          </cell>
          <cell r="AS17">
            <v>132170712</v>
          </cell>
          <cell r="AT17">
            <v>130940063</v>
          </cell>
          <cell r="AU17">
            <v>115595604</v>
          </cell>
          <cell r="AV17">
            <v>107034617</v>
          </cell>
          <cell r="AW17">
            <v>115188165</v>
          </cell>
          <cell r="AX17">
            <v>106453856</v>
          </cell>
          <cell r="AY17">
            <v>101750445</v>
          </cell>
          <cell r="AZ17">
            <v>103211168</v>
          </cell>
          <cell r="BA17">
            <v>95052722</v>
          </cell>
          <cell r="BB17">
            <v>96570193</v>
          </cell>
          <cell r="BC17">
            <v>93526049</v>
          </cell>
          <cell r="BD17">
            <v>90132862</v>
          </cell>
          <cell r="BE17">
            <v>93274626</v>
          </cell>
          <cell r="BF17">
            <v>85638687</v>
          </cell>
          <cell r="BG17">
            <v>100756266</v>
          </cell>
          <cell r="BH17">
            <v>85155116</v>
          </cell>
          <cell r="BI17">
            <v>90072120</v>
          </cell>
          <cell r="BJ17">
            <v>98231911</v>
          </cell>
          <cell r="BK17">
            <v>88851809</v>
          </cell>
          <cell r="BL17">
            <v>90025078</v>
          </cell>
          <cell r="BM17">
            <v>101117630</v>
          </cell>
          <cell r="BN17">
            <v>103323540</v>
          </cell>
          <cell r="BO17">
            <v>116502032</v>
          </cell>
          <cell r="BP17">
            <v>103254695</v>
          </cell>
          <cell r="BQ17">
            <v>89167854</v>
          </cell>
          <cell r="BR17">
            <v>88147287</v>
          </cell>
          <cell r="BS17">
            <v>93483001</v>
          </cell>
          <cell r="BT17">
            <v>115826138</v>
          </cell>
          <cell r="BU17">
            <v>82954185</v>
          </cell>
          <cell r="BV17">
            <v>79397808</v>
          </cell>
          <cell r="BW17">
            <v>81940917</v>
          </cell>
          <cell r="BX17">
            <v>80054734</v>
          </cell>
          <cell r="BY17">
            <v>72191900</v>
          </cell>
          <cell r="BZ17">
            <v>71242659</v>
          </cell>
          <cell r="CA17">
            <v>30296174</v>
          </cell>
          <cell r="CB17">
            <v>30924319</v>
          </cell>
          <cell r="CC17">
            <v>29275321</v>
          </cell>
          <cell r="CD17">
            <v>27059245</v>
          </cell>
          <cell r="CE17">
            <v>24894907</v>
          </cell>
          <cell r="CF17">
            <v>23167077</v>
          </cell>
          <cell r="CG17">
            <v>25016935</v>
          </cell>
          <cell r="CH17">
            <v>23492235</v>
          </cell>
          <cell r="CI17">
            <v>22536160</v>
          </cell>
          <cell r="CJ17">
            <v>24731559</v>
          </cell>
          <cell r="CK17">
            <v>23826398</v>
          </cell>
          <cell r="CL17">
            <v>23000535</v>
          </cell>
          <cell r="CM17">
            <v>22134310</v>
          </cell>
          <cell r="CN17">
            <v>21634232</v>
          </cell>
          <cell r="CO17">
            <v>20801681</v>
          </cell>
          <cell r="CP17">
            <v>20000679</v>
          </cell>
          <cell r="CQ17">
            <v>19046566</v>
          </cell>
          <cell r="CR17">
            <v>18621201</v>
          </cell>
          <cell r="CS17">
            <v>17811829</v>
          </cell>
          <cell r="CT17">
            <v>20388513</v>
          </cell>
          <cell r="CU17">
            <v>19409582</v>
          </cell>
          <cell r="CV17">
            <v>19201130</v>
          </cell>
          <cell r="CW17">
            <v>18246232</v>
          </cell>
          <cell r="CX17">
            <v>21172148</v>
          </cell>
          <cell r="CY17">
            <v>20177310</v>
          </cell>
          <cell r="CZ17">
            <v>19161379</v>
          </cell>
          <cell r="DA17">
            <v>18414690</v>
          </cell>
          <cell r="DB17">
            <v>20400169</v>
          </cell>
          <cell r="DC17">
            <v>19628607</v>
          </cell>
          <cell r="DD17">
            <v>21705386</v>
          </cell>
          <cell r="DE17">
            <v>21022221</v>
          </cell>
          <cell r="DF17">
            <v>20267062</v>
          </cell>
          <cell r="DG17">
            <v>19407199</v>
          </cell>
          <cell r="DH17">
            <v>20351926</v>
          </cell>
          <cell r="DI17">
            <v>19913000</v>
          </cell>
          <cell r="DJ17">
            <v>19188220</v>
          </cell>
          <cell r="DK17">
            <v>18358760</v>
          </cell>
          <cell r="DL17">
            <v>18358760</v>
          </cell>
          <cell r="DM17">
            <v>18002473</v>
          </cell>
          <cell r="DN17">
            <v>16706767</v>
          </cell>
          <cell r="DO17">
            <v>15963873</v>
          </cell>
          <cell r="DP17"/>
          <cell r="DQ17">
            <v>9029439</v>
          </cell>
          <cell r="DR17">
            <v>10865577</v>
          </cell>
          <cell r="DS17"/>
          <cell r="DT17">
            <v>19895016</v>
          </cell>
          <cell r="DU17">
            <v>5611436</v>
          </cell>
          <cell r="DV17">
            <v>1563328</v>
          </cell>
          <cell r="DW17">
            <v>558294</v>
          </cell>
          <cell r="DX17">
            <v>2121622</v>
          </cell>
          <cell r="DY17">
            <v>8351732</v>
          </cell>
          <cell r="DZ17">
            <v>6451100</v>
          </cell>
          <cell r="EA17">
            <v>55668406</v>
          </cell>
        </row>
        <row r="18">
          <cell r="B18" t="str">
            <v>Family Bank Limited</v>
          </cell>
          <cell r="C18">
            <v>142.31571199999999</v>
          </cell>
          <cell r="D18">
            <v>86.921358999999995</v>
          </cell>
          <cell r="E18">
            <v>103.137731</v>
          </cell>
          <cell r="F18">
            <v>13.695126</v>
          </cell>
          <cell r="G18">
            <v>18.247337999999999</v>
          </cell>
          <cell r="H18">
            <v>16.402159999999999</v>
          </cell>
          <cell r="I18">
            <v>108.176948</v>
          </cell>
          <cell r="J18">
            <v>1.0314829999999999</v>
          </cell>
          <cell r="K18">
            <v>3.0577030000000001</v>
          </cell>
          <cell r="L18"/>
          <cell r="M18">
            <v>1.7912999696755187E-2</v>
          </cell>
          <cell r="N18">
            <v>1.8666309373070289E-2</v>
          </cell>
          <cell r="O18">
            <v>1.8711634237474212E-2</v>
          </cell>
          <cell r="P18">
            <v>1.8809701046972348E-2</v>
          </cell>
          <cell r="Q18">
            <v>1.8794876480916236E-2</v>
          </cell>
          <cell r="R18">
            <v>1.8511948839115621E-2</v>
          </cell>
          <cell r="S18">
            <v>2.2875272441465488E-2</v>
          </cell>
          <cell r="T18">
            <v>1.8520005037035041E-2</v>
          </cell>
          <cell r="U18">
            <v>1.6707045214114903E-2</v>
          </cell>
          <cell r="V18">
            <v>1.3884935155300352E-2</v>
          </cell>
          <cell r="W18">
            <v>0.1499501253694708</v>
          </cell>
          <cell r="X18">
            <v>1.7799562488009228E-2</v>
          </cell>
          <cell r="Y18">
            <v>0.16868046600834033</v>
          </cell>
          <cell r="Z18">
            <v>0.12659930098970809</v>
          </cell>
          <cell r="AA18">
            <v>0.28985571282924261</v>
          </cell>
          <cell r="AB18">
            <v>0.66194019192355058</v>
          </cell>
          <cell r="AC18">
            <v>0.13021647278245915</v>
          </cell>
          <cell r="AD18">
            <v>0.59855957009173577</v>
          </cell>
          <cell r="AE18">
            <v>0.1441148701681976</v>
          </cell>
          <cell r="AF18">
            <v>4.9611669908363874E-2</v>
          </cell>
          <cell r="AG18">
            <v>9.450320025983372E-2</v>
          </cell>
          <cell r="AH18">
            <v>0.84276974253001546</v>
          </cell>
          <cell r="AI18">
            <v>1.4221996679753745E-2</v>
          </cell>
          <cell r="AJ18">
            <v>3.9384442385895705E-5</v>
          </cell>
          <cell r="AK18">
            <v>1.0664043609200403E-2</v>
          </cell>
          <cell r="AL18">
            <v>142315712</v>
          </cell>
          <cell r="AM18">
            <v>140978977</v>
          </cell>
          <cell r="AN18">
            <v>132757693</v>
          </cell>
          <cell r="AO18">
            <v>131853129</v>
          </cell>
          <cell r="AP18">
            <v>128465438</v>
          </cell>
          <cell r="AQ18">
            <v>128525706</v>
          </cell>
          <cell r="AR18">
            <v>124240335</v>
          </cell>
          <cell r="AS18">
            <v>122200171</v>
          </cell>
          <cell r="AT18">
            <v>111683065</v>
          </cell>
          <cell r="AU18">
            <v>107193925</v>
          </cell>
          <cell r="AV18">
            <v>100001548</v>
          </cell>
          <cell r="AW18">
            <v>94790889</v>
          </cell>
          <cell r="AX18">
            <v>90590626</v>
          </cell>
          <cell r="AY18">
            <v>90164189</v>
          </cell>
          <cell r="AZ18">
            <v>86910641</v>
          </cell>
          <cell r="BA18">
            <v>82192596</v>
          </cell>
          <cell r="BB18">
            <v>78857125</v>
          </cell>
          <cell r="BC18">
            <v>78926424</v>
          </cell>
          <cell r="BD18">
            <v>72596791</v>
          </cell>
          <cell r="BE18">
            <v>70149732</v>
          </cell>
          <cell r="BF18">
            <v>66909838</v>
          </cell>
          <cell r="BG18">
            <v>68730617</v>
          </cell>
          <cell r="BH18">
            <v>69033491</v>
          </cell>
          <cell r="BI18">
            <v>67725435</v>
          </cell>
          <cell r="BJ18">
            <v>69050943</v>
          </cell>
          <cell r="BK18">
            <v>71479580</v>
          </cell>
          <cell r="BL18">
            <v>69391049</v>
          </cell>
          <cell r="BM18">
            <v>66706579</v>
          </cell>
          <cell r="BN18">
            <v>69432374</v>
          </cell>
          <cell r="BO18">
            <v>78734331</v>
          </cell>
          <cell r="BP18">
            <v>80104753</v>
          </cell>
          <cell r="BQ18">
            <v>85939969</v>
          </cell>
          <cell r="BR18">
            <v>81190214</v>
          </cell>
          <cell r="BS18">
            <v>80554920</v>
          </cell>
          <cell r="BT18">
            <v>74747708</v>
          </cell>
          <cell r="BU18">
            <v>71030126</v>
          </cell>
          <cell r="BV18">
            <v>61812663</v>
          </cell>
          <cell r="BW18">
            <v>56171763</v>
          </cell>
          <cell r="BX18">
            <v>50563721</v>
          </cell>
          <cell r="BY18">
            <v>54011901</v>
          </cell>
          <cell r="BZ18">
            <v>43500989</v>
          </cell>
          <cell r="CA18">
            <v>16402160</v>
          </cell>
          <cell r="CB18">
            <v>15828682</v>
          </cell>
          <cell r="CC18">
            <v>16111669</v>
          </cell>
          <cell r="CD18">
            <v>16031431</v>
          </cell>
          <cell r="CE18">
            <v>15740434</v>
          </cell>
          <cell r="CF18">
            <v>15619713</v>
          </cell>
          <cell r="CG18">
            <v>14922588</v>
          </cell>
          <cell r="CH18">
            <v>15768988</v>
          </cell>
          <cell r="CI18">
            <v>15164281</v>
          </cell>
          <cell r="CJ18">
            <v>14801770</v>
          </cell>
          <cell r="CK18">
            <v>14173036</v>
          </cell>
          <cell r="CL18">
            <v>13736643</v>
          </cell>
          <cell r="CM18">
            <v>13161565</v>
          </cell>
          <cell r="CN18">
            <v>13157788</v>
          </cell>
          <cell r="CO18">
            <v>12700975</v>
          </cell>
          <cell r="CP18">
            <v>12684775</v>
          </cell>
          <cell r="CQ18">
            <v>12408203</v>
          </cell>
          <cell r="CR18">
            <v>12092368</v>
          </cell>
          <cell r="CS18">
            <v>11763776</v>
          </cell>
          <cell r="CT18">
            <v>11570555</v>
          </cell>
          <cell r="CU18">
            <v>11426448</v>
          </cell>
          <cell r="CV18">
            <v>11785863</v>
          </cell>
          <cell r="CW18">
            <v>11219706</v>
          </cell>
          <cell r="CX18">
            <v>11157254</v>
          </cell>
          <cell r="CY18">
            <v>11608295</v>
          </cell>
          <cell r="CZ18">
            <v>11865416</v>
          </cell>
          <cell r="DA18">
            <v>12115533</v>
          </cell>
          <cell r="DB18">
            <v>12355585</v>
          </cell>
          <cell r="DC18">
            <v>12618877</v>
          </cell>
          <cell r="DD18">
            <v>13113788</v>
          </cell>
          <cell r="DE18">
            <v>12011680</v>
          </cell>
          <cell r="DF18">
            <v>12271025</v>
          </cell>
          <cell r="DG18">
            <v>11926782</v>
          </cell>
          <cell r="DH18">
            <v>11770798</v>
          </cell>
          <cell r="DI18">
            <v>11141694</v>
          </cell>
          <cell r="DJ18">
            <v>11113094</v>
          </cell>
          <cell r="DK18">
            <v>10620650</v>
          </cell>
          <cell r="DL18">
            <v>10620650</v>
          </cell>
          <cell r="DM18">
            <v>7213495</v>
          </cell>
          <cell r="DN18">
            <v>6411938</v>
          </cell>
          <cell r="DO18">
            <v>5968296</v>
          </cell>
          <cell r="DP18"/>
          <cell r="DQ18">
            <v>3811369</v>
          </cell>
          <cell r="DR18">
            <v>9337825</v>
          </cell>
          <cell r="DS18"/>
          <cell r="DT18">
            <v>13149194</v>
          </cell>
          <cell r="DU18">
            <v>8703980</v>
          </cell>
          <cell r="DV18">
            <v>7347536</v>
          </cell>
          <cell r="DW18">
            <v>4927827</v>
          </cell>
          <cell r="DX18">
            <v>12275363</v>
          </cell>
          <cell r="DY18">
            <v>2409893</v>
          </cell>
          <cell r="DZ18">
            <v>1911327</v>
          </cell>
          <cell r="EA18">
            <v>86921359</v>
          </cell>
        </row>
        <row r="19">
          <cell r="B19" t="str">
            <v>National Bank of Kenya</v>
          </cell>
          <cell r="C19">
            <v>161.10636400000001</v>
          </cell>
          <cell r="D19">
            <v>79.483475999999996</v>
          </cell>
          <cell r="E19">
            <v>118.30763</v>
          </cell>
          <cell r="F19">
            <v>8.1831250000000004</v>
          </cell>
          <cell r="G19">
            <v>13.640219999999999</v>
          </cell>
          <cell r="H19">
            <v>10.573067</v>
          </cell>
          <cell r="I19">
            <v>109.242549</v>
          </cell>
          <cell r="J19">
            <v>0.95208700000000002</v>
          </cell>
          <cell r="K19">
            <v>-3.5689920000000002</v>
          </cell>
          <cell r="L19"/>
          <cell r="M19">
            <v>1.7656591152787803E-2</v>
          </cell>
          <cell r="N19">
            <v>1.7783050822997967E-2</v>
          </cell>
          <cell r="O19">
            <v>1.8851326083686504E-2</v>
          </cell>
          <cell r="P19">
            <v>1.990279874138234E-2</v>
          </cell>
          <cell r="Q19">
            <v>2.0474282879049732E-2</v>
          </cell>
          <cell r="R19">
            <v>2.0956173609446151E-2</v>
          </cell>
          <cell r="S19">
            <v>2.0917829507183423E-2</v>
          </cell>
          <cell r="T19">
            <v>2.1243999477937692E-2</v>
          </cell>
          <cell r="U19">
            <v>1.0769600370979569E-2</v>
          </cell>
          <cell r="V19">
            <v>-1.6206682758196502E-2</v>
          </cell>
          <cell r="W19">
            <v>-0.26044602191661231</v>
          </cell>
          <cell r="X19">
            <v>-2.1995267682498456E-2</v>
          </cell>
          <cell r="Y19">
            <v>0.12486178805659322</v>
          </cell>
          <cell r="Z19">
            <v>7.4907854813969971E-2</v>
          </cell>
          <cell r="AA19">
            <v>0.29256706677620592</v>
          </cell>
          <cell r="AB19">
            <v>1.0457907946015956</v>
          </cell>
          <cell r="AC19">
            <v>0.24619667386998878</v>
          </cell>
          <cell r="AD19">
            <v>0.52401316808509957</v>
          </cell>
          <cell r="AE19">
            <v>0.10074869177880584</v>
          </cell>
          <cell r="AF19">
            <v>3.4934991498928335E-2</v>
          </cell>
          <cell r="AG19">
            <v>6.5813700279877513E-2</v>
          </cell>
          <cell r="AH19">
            <v>0.67183727710545793</v>
          </cell>
          <cell r="AI19">
            <v>1.3759385066613151E-2</v>
          </cell>
          <cell r="AJ19">
            <v>3.9011718956376187E-5</v>
          </cell>
          <cell r="AK19">
            <v>1.0140117609817992E-2</v>
          </cell>
          <cell r="AL19">
            <v>161106364</v>
          </cell>
          <cell r="AM19">
            <v>151107089</v>
          </cell>
          <cell r="AN19">
            <v>151616396</v>
          </cell>
          <cell r="AO19">
            <v>151573063</v>
          </cell>
          <cell r="AP19">
            <v>142769274</v>
          </cell>
          <cell r="AQ19">
            <v>139938813</v>
          </cell>
          <cell r="AR19">
            <v>139006624</v>
          </cell>
          <cell r="AS19">
            <v>140499545</v>
          </cell>
          <cell r="AT19">
            <v>146543305</v>
          </cell>
          <cell r="AU19">
            <v>146251458</v>
          </cell>
          <cell r="AV19">
            <v>133633970</v>
          </cell>
          <cell r="AW19">
            <v>129588169</v>
          </cell>
          <cell r="AX19">
            <v>126841620</v>
          </cell>
          <cell r="AY19">
            <v>129590385</v>
          </cell>
          <cell r="AZ19">
            <v>119225458</v>
          </cell>
          <cell r="BA19">
            <v>113796756</v>
          </cell>
          <cell r="BB19">
            <v>112028747</v>
          </cell>
          <cell r="BC19">
            <v>107216724</v>
          </cell>
          <cell r="BD19">
            <v>114922318</v>
          </cell>
          <cell r="BE19">
            <v>105065267</v>
          </cell>
          <cell r="BF19">
            <v>115143443</v>
          </cell>
          <cell r="BG19">
            <v>112734821</v>
          </cell>
          <cell r="BH19">
            <v>113569560</v>
          </cell>
          <cell r="BI19">
            <v>105472552</v>
          </cell>
          <cell r="BJ19">
            <v>109942042</v>
          </cell>
          <cell r="BK19">
            <v>116315700</v>
          </cell>
          <cell r="BL19">
            <v>116378429</v>
          </cell>
          <cell r="BM19">
            <v>115442827</v>
          </cell>
          <cell r="BN19">
            <v>115114374</v>
          </cell>
          <cell r="BO19">
            <v>113215137</v>
          </cell>
          <cell r="BP19">
            <v>116157723</v>
          </cell>
          <cell r="BQ19">
            <v>115220642</v>
          </cell>
          <cell r="BR19">
            <v>125295035</v>
          </cell>
          <cell r="BS19">
            <v>117789712</v>
          </cell>
          <cell r="BT19">
            <v>124144110</v>
          </cell>
          <cell r="BU19">
            <v>116587690</v>
          </cell>
          <cell r="BV19">
            <v>122864886</v>
          </cell>
          <cell r="BW19">
            <v>116897968</v>
          </cell>
          <cell r="BX19">
            <v>109102269</v>
          </cell>
          <cell r="BY19">
            <v>98916489</v>
          </cell>
          <cell r="BZ19">
            <v>92493034</v>
          </cell>
          <cell r="CA19">
            <v>10573067</v>
          </cell>
          <cell r="CB19">
            <v>10665056</v>
          </cell>
          <cell r="CC19">
            <v>10864606</v>
          </cell>
          <cell r="CD19">
            <v>15037893</v>
          </cell>
          <cell r="CE19">
            <v>15089932</v>
          </cell>
          <cell r="CF19">
            <v>15054282</v>
          </cell>
          <cell r="CG19">
            <v>16232085</v>
          </cell>
          <cell r="CH19">
            <v>16383342</v>
          </cell>
          <cell r="CI19">
            <v>16364722</v>
          </cell>
          <cell r="CJ19">
            <v>13025652</v>
          </cell>
          <cell r="CK19">
            <v>12645620</v>
          </cell>
          <cell r="CL19">
            <v>12185411</v>
          </cell>
          <cell r="CM19">
            <v>11935544</v>
          </cell>
          <cell r="CN19">
            <v>11913390</v>
          </cell>
          <cell r="CO19">
            <v>11338933</v>
          </cell>
          <cell r="CP19">
            <v>11859422</v>
          </cell>
          <cell r="CQ19">
            <v>11704420</v>
          </cell>
          <cell r="CR19">
            <v>7228992</v>
          </cell>
          <cell r="CS19">
            <v>7243874</v>
          </cell>
          <cell r="CT19">
            <v>7148430</v>
          </cell>
          <cell r="CU19">
            <v>6935718</v>
          </cell>
          <cell r="CV19">
            <v>6919427</v>
          </cell>
          <cell r="CW19">
            <v>5790240</v>
          </cell>
          <cell r="CX19">
            <v>6414689</v>
          </cell>
          <cell r="CY19">
            <v>7047537</v>
          </cell>
          <cell r="CZ19">
            <v>10989919</v>
          </cell>
          <cell r="DA19">
            <v>11217864</v>
          </cell>
          <cell r="DB19">
            <v>10987755</v>
          </cell>
          <cell r="DC19">
            <v>10996083</v>
          </cell>
          <cell r="DD19">
            <v>11315041</v>
          </cell>
          <cell r="DE19">
            <v>11222418</v>
          </cell>
          <cell r="DF19">
            <v>11237917</v>
          </cell>
          <cell r="DG19">
            <v>10913622</v>
          </cell>
          <cell r="DH19">
            <v>13443880</v>
          </cell>
          <cell r="DI19">
            <v>13116009</v>
          </cell>
          <cell r="DJ19">
            <v>12606495</v>
          </cell>
          <cell r="DK19">
            <v>12113912</v>
          </cell>
          <cell r="DL19">
            <v>12113912</v>
          </cell>
          <cell r="DM19">
            <v>12251404</v>
          </cell>
          <cell r="DN19">
            <v>12223289</v>
          </cell>
          <cell r="DO19">
            <v>11848291</v>
          </cell>
          <cell r="DP19"/>
          <cell r="DQ19">
            <v>3268810</v>
          </cell>
          <cell r="DR19">
            <v>7904047</v>
          </cell>
          <cell r="DS19"/>
          <cell r="DT19">
            <v>11172857</v>
          </cell>
          <cell r="DU19">
            <v>11684471</v>
          </cell>
          <cell r="DV19">
            <v>11773029</v>
          </cell>
          <cell r="DW19">
            <v>10694019</v>
          </cell>
          <cell r="DX19">
            <v>22467048</v>
          </cell>
          <cell r="DY19">
            <v>-3341913</v>
          </cell>
          <cell r="DZ19">
            <v>-3051748</v>
          </cell>
          <cell r="EA19">
            <v>79483476</v>
          </cell>
        </row>
        <row r="20">
          <cell r="B20" t="str">
            <v>Bank of India</v>
          </cell>
          <cell r="C20">
            <v>103.082409</v>
          </cell>
          <cell r="D20">
            <v>25.503042000000001</v>
          </cell>
          <cell r="E20">
            <v>56.780907999999997</v>
          </cell>
          <cell r="F20">
            <v>26.126867000000001</v>
          </cell>
          <cell r="G20">
            <v>26.384084000000001</v>
          </cell>
          <cell r="H20">
            <v>27.155733999999999</v>
          </cell>
          <cell r="I20">
            <v>49.815418000000001</v>
          </cell>
          <cell r="J20">
            <v>0.10337499999999999</v>
          </cell>
          <cell r="K20">
            <v>4.3716860000000004</v>
          </cell>
          <cell r="L20"/>
          <cell r="M20">
            <v>1.7088342529556468E-2</v>
          </cell>
          <cell r="N20">
            <v>1.7941792550095315E-2</v>
          </cell>
          <cell r="O20">
            <v>1.9036452902887503E-2</v>
          </cell>
          <cell r="P20">
            <v>1.9085839974746534E-2</v>
          </cell>
          <cell r="Q20">
            <v>1.9037386576101094E-2</v>
          </cell>
          <cell r="R20">
            <v>1.3408612828503376E-2</v>
          </cell>
          <cell r="S20">
            <v>6.7116879044210173E-3</v>
          </cell>
          <cell r="T20">
            <v>1.0195906890441706E-2</v>
          </cell>
          <cell r="U20">
            <v>2.7660507869724318E-2</v>
          </cell>
          <cell r="V20">
            <v>1.9851691491729044E-2</v>
          </cell>
          <cell r="W20">
            <v>0.13759262378584008</v>
          </cell>
          <cell r="X20">
            <v>3.1509782376839497E-2</v>
          </cell>
          <cell r="Y20">
            <v>0.52963690879799508</v>
          </cell>
          <cell r="Z20">
            <v>0.52447350737877985</v>
          </cell>
          <cell r="AA20">
            <v>4.046126751558092E-2</v>
          </cell>
          <cell r="AB20">
            <v>0.13316559648440496</v>
          </cell>
          <cell r="AC20">
            <v>6.9378436363988633E-2</v>
          </cell>
          <cell r="AD20">
            <v>0.55739547751552943</v>
          </cell>
          <cell r="AE20">
            <v>0.11143055920825616</v>
          </cell>
          <cell r="AF20">
            <v>6.9014948842525445E-2</v>
          </cell>
          <cell r="AG20">
            <v>4.2415610365730716E-2</v>
          </cell>
          <cell r="AH20">
            <v>0.44914818903565268</v>
          </cell>
          <cell r="AI20">
            <v>1.0202456930485974E-3</v>
          </cell>
          <cell r="AJ20">
            <v>1.6887725868099827E-2</v>
          </cell>
          <cell r="AK20">
            <v>5.0452429360243684E-3</v>
          </cell>
          <cell r="AL20">
            <v>103082409</v>
          </cell>
          <cell r="AM20">
            <v>114583684</v>
          </cell>
          <cell r="AN20">
            <v>132232284</v>
          </cell>
          <cell r="AO20">
            <v>128475122</v>
          </cell>
          <cell r="AP20">
            <v>121649324</v>
          </cell>
          <cell r="AQ20">
            <v>104651445</v>
          </cell>
          <cell r="AR20">
            <v>102548347</v>
          </cell>
          <cell r="AS20">
            <v>94518340</v>
          </cell>
          <cell r="AT20">
            <v>86867130</v>
          </cell>
          <cell r="AU20">
            <v>81019912</v>
          </cell>
          <cell r="AV20">
            <v>77906775</v>
          </cell>
          <cell r="AW20">
            <v>72897951</v>
          </cell>
          <cell r="AX20">
            <v>75129210</v>
          </cell>
          <cell r="AY20">
            <v>71225163</v>
          </cell>
          <cell r="AZ20">
            <v>63601238</v>
          </cell>
          <cell r="BA20">
            <v>62976730</v>
          </cell>
          <cell r="BB20">
            <v>62543244</v>
          </cell>
          <cell r="BC20">
            <v>62121431</v>
          </cell>
          <cell r="BD20">
            <v>62225153</v>
          </cell>
          <cell r="BE20">
            <v>59776568</v>
          </cell>
          <cell r="BF20">
            <v>62689134</v>
          </cell>
          <cell r="BG20">
            <v>62563918</v>
          </cell>
          <cell r="BH20">
            <v>64098285</v>
          </cell>
          <cell r="BI20">
            <v>55328548</v>
          </cell>
          <cell r="BJ20">
            <v>56630656</v>
          </cell>
          <cell r="BK20">
            <v>57297472</v>
          </cell>
          <cell r="BL20">
            <v>56956597</v>
          </cell>
          <cell r="BM20">
            <v>49736103</v>
          </cell>
          <cell r="BN20">
            <v>47815075</v>
          </cell>
          <cell r="BO20">
            <v>46410726</v>
          </cell>
          <cell r="BP20">
            <v>43717462</v>
          </cell>
          <cell r="BQ20">
            <v>41427446</v>
          </cell>
          <cell r="BR20">
            <v>42162947</v>
          </cell>
          <cell r="BS20">
            <v>37527774</v>
          </cell>
          <cell r="BT20">
            <v>36899261</v>
          </cell>
          <cell r="BU20">
            <v>36656582</v>
          </cell>
          <cell r="BV20">
            <v>34370422</v>
          </cell>
          <cell r="BW20">
            <v>33998194</v>
          </cell>
          <cell r="BX20">
            <v>34265232</v>
          </cell>
          <cell r="BY20">
            <v>32447854</v>
          </cell>
          <cell r="BZ20">
            <v>30721440</v>
          </cell>
          <cell r="CA20">
            <v>27155734</v>
          </cell>
          <cell r="CB20">
            <v>26194430</v>
          </cell>
          <cell r="CC20">
            <v>25363624</v>
          </cell>
          <cell r="CD20">
            <v>25112048</v>
          </cell>
          <cell r="CE20">
            <v>24309583</v>
          </cell>
          <cell r="CF20">
            <v>23368201</v>
          </cell>
          <cell r="CG20">
            <v>22277354</v>
          </cell>
          <cell r="CH20">
            <v>21473077</v>
          </cell>
          <cell r="CI20">
            <v>20707536</v>
          </cell>
          <cell r="CJ20">
            <v>19918816</v>
          </cell>
          <cell r="CK20">
            <v>19200438</v>
          </cell>
          <cell r="CL20">
            <v>18444475</v>
          </cell>
          <cell r="CM20">
            <v>17853192</v>
          </cell>
          <cell r="CN20">
            <v>17191218</v>
          </cell>
          <cell r="CO20">
            <v>16620563</v>
          </cell>
          <cell r="CP20">
            <v>16141439</v>
          </cell>
          <cell r="CQ20">
            <v>15532469</v>
          </cell>
          <cell r="CR20">
            <v>14747740</v>
          </cell>
          <cell r="CS20">
            <v>14293811</v>
          </cell>
          <cell r="CT20">
            <v>13727053</v>
          </cell>
          <cell r="CU20">
            <v>13191378</v>
          </cell>
          <cell r="CV20">
            <v>12461590</v>
          </cell>
          <cell r="CW20">
            <v>11954133</v>
          </cell>
          <cell r="CX20">
            <v>11502121</v>
          </cell>
          <cell r="CY20">
            <v>11625015</v>
          </cell>
          <cell r="CZ20">
            <v>10920398</v>
          </cell>
          <cell r="DA20">
            <v>10412590</v>
          </cell>
          <cell r="DB20">
            <v>9978992</v>
          </cell>
          <cell r="DC20">
            <v>9536344</v>
          </cell>
          <cell r="DD20">
            <v>9176776</v>
          </cell>
          <cell r="DE20">
            <v>8545484</v>
          </cell>
          <cell r="DF20">
            <v>7597500</v>
          </cell>
          <cell r="DG20">
            <v>7182738</v>
          </cell>
          <cell r="DH20">
            <v>6881061</v>
          </cell>
          <cell r="DI20">
            <v>6580115</v>
          </cell>
          <cell r="DJ20">
            <v>6305179</v>
          </cell>
          <cell r="DK20">
            <v>6074801</v>
          </cell>
          <cell r="DL20">
            <v>6074801</v>
          </cell>
          <cell r="DM20">
            <v>5733008</v>
          </cell>
          <cell r="DN20">
            <v>5254372</v>
          </cell>
          <cell r="DO20">
            <v>5086879</v>
          </cell>
          <cell r="DP20"/>
          <cell r="DQ20">
            <v>229399</v>
          </cell>
          <cell r="DR20">
            <v>5440196</v>
          </cell>
          <cell r="DS20"/>
          <cell r="DT20">
            <v>5669595</v>
          </cell>
          <cell r="DU20">
            <v>754995</v>
          </cell>
          <cell r="DV20">
            <v>1025907</v>
          </cell>
          <cell r="DW20">
            <v>814630</v>
          </cell>
          <cell r="DX20">
            <v>1840537</v>
          </cell>
          <cell r="DY20">
            <v>3540624</v>
          </cell>
          <cell r="DZ20">
            <v>2590449</v>
          </cell>
          <cell r="EA20">
            <v>25503042</v>
          </cell>
        </row>
        <row r="21">
          <cell r="B21" t="str">
            <v>SBM Bank</v>
          </cell>
          <cell r="C21">
            <v>94.919434999999993</v>
          </cell>
          <cell r="D21">
            <v>45.590300999999997</v>
          </cell>
          <cell r="E21">
            <v>63.117066999999999</v>
          </cell>
          <cell r="F21">
            <v>8.0947589999999998</v>
          </cell>
          <cell r="G21">
            <v>8.8057029999999994</v>
          </cell>
          <cell r="H21">
            <v>8.7828599999999994</v>
          </cell>
          <cell r="I21">
            <v>56.875532999999997</v>
          </cell>
          <cell r="J21">
            <v>0.81040900000000005</v>
          </cell>
          <cell r="K21">
            <v>0.12964999999999999</v>
          </cell>
          <cell r="L21"/>
          <cell r="M21">
            <v>1.0875527179854978E-2</v>
          </cell>
          <cell r="N21">
            <v>1.028310746959555E-2</v>
          </cell>
          <cell r="O21">
            <v>1.068159175731102E-2</v>
          </cell>
          <cell r="P21">
            <v>1.0823515011930348E-2</v>
          </cell>
          <cell r="Q21">
            <v>1.0626324739375637E-2</v>
          </cell>
          <cell r="R21">
            <v>1.234680064389349E-2</v>
          </cell>
          <cell r="S21">
            <v>1.1998093081625845E-2</v>
          </cell>
          <cell r="T21">
            <v>1.1333664095857201E-2</v>
          </cell>
          <cell r="U21">
            <v>8.9461167998142466E-3</v>
          </cell>
          <cell r="V21">
            <v>5.8873665718504724E-4</v>
          </cell>
          <cell r="W21">
            <v>1.8115421871641803E-2</v>
          </cell>
          <cell r="X21">
            <v>1.7069545600975808E-3</v>
          </cell>
          <cell r="Y21">
            <v>0.15482409632978736</v>
          </cell>
          <cell r="Z21">
            <v>0.14232409918690345</v>
          </cell>
          <cell r="AA21">
            <v>0.33722487489175834</v>
          </cell>
          <cell r="AB21">
            <v>0.83743318576530767</v>
          </cell>
          <cell r="AC21">
            <v>0.20546032646072016</v>
          </cell>
          <cell r="AD21">
            <v>0.69539501003165516</v>
          </cell>
          <cell r="AE21">
            <v>0.11073578187203303</v>
          </cell>
          <cell r="AF21">
            <v>6.9389405857467681E-2</v>
          </cell>
          <cell r="AG21">
            <v>4.1346376014565353E-2</v>
          </cell>
          <cell r="AH21">
            <v>0.72231336414919278</v>
          </cell>
          <cell r="AI21">
            <v>4.9264008861830966E-3</v>
          </cell>
          <cell r="AJ21">
            <v>3.3844977079919361E-2</v>
          </cell>
          <cell r="AK21">
            <v>1.2061490670264326E-2</v>
          </cell>
          <cell r="AL21">
            <v>94919435</v>
          </cell>
          <cell r="AM21">
            <v>87254405</v>
          </cell>
          <cell r="AN21">
            <v>86541318</v>
          </cell>
          <cell r="AO21">
            <v>84397730</v>
          </cell>
          <cell r="AP21">
            <v>81757793</v>
          </cell>
          <cell r="AQ21">
            <v>82294995</v>
          </cell>
          <cell r="AR21">
            <v>84248686</v>
          </cell>
          <cell r="AS21">
            <v>81930944</v>
          </cell>
          <cell r="AT21">
            <v>81957761</v>
          </cell>
          <cell r="AU21">
            <v>80920858</v>
          </cell>
          <cell r="AV21">
            <v>82320357</v>
          </cell>
          <cell r="AW21">
            <v>79151145</v>
          </cell>
          <cell r="AX21">
            <v>79189802</v>
          </cell>
          <cell r="AY21">
            <v>80060974</v>
          </cell>
          <cell r="AZ21">
            <v>79684610</v>
          </cell>
          <cell r="BA21">
            <v>78139646</v>
          </cell>
          <cell r="BB21">
            <v>72519356</v>
          </cell>
          <cell r="BC21">
            <v>72049204</v>
          </cell>
          <cell r="BD21">
            <v>72532337</v>
          </cell>
          <cell r="BE21">
            <v>70221531</v>
          </cell>
          <cell r="BF21">
            <v>70647739</v>
          </cell>
          <cell r="BG21">
            <v>75549229</v>
          </cell>
          <cell r="BH21">
            <v>0</v>
          </cell>
          <cell r="BI21">
            <v>0</v>
          </cell>
          <cell r="BJ21">
            <v>11754154</v>
          </cell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>
            <v>8782860</v>
          </cell>
          <cell r="CB21">
            <v>7917228</v>
          </cell>
          <cell r="CC21">
            <v>8518290</v>
          </cell>
          <cell r="CD21">
            <v>8368941</v>
          </cell>
          <cell r="CE21">
            <v>7864834</v>
          </cell>
          <cell r="CF21">
            <v>7952021</v>
          </cell>
          <cell r="CG21">
            <v>8403301</v>
          </cell>
          <cell r="CH21">
            <v>8401138</v>
          </cell>
          <cell r="CI21">
            <v>8596262</v>
          </cell>
          <cell r="CJ21">
            <v>8620422</v>
          </cell>
          <cell r="CK21">
            <v>8781774</v>
          </cell>
          <cell r="CL21">
            <v>8562864</v>
          </cell>
          <cell r="CM21">
            <v>8870990</v>
          </cell>
          <cell r="CN21">
            <v>8680444</v>
          </cell>
          <cell r="CO21">
            <v>8200262</v>
          </cell>
          <cell r="CP21">
            <v>7884030</v>
          </cell>
          <cell r="CQ21">
            <v>7877176</v>
          </cell>
          <cell r="CR21">
            <v>8153603</v>
          </cell>
          <cell r="CS21">
            <v>8047697</v>
          </cell>
          <cell r="CT21">
            <v>7076650</v>
          </cell>
          <cell r="CU21">
            <v>6937506</v>
          </cell>
          <cell r="CV21">
            <v>8065025</v>
          </cell>
          <cell r="CW21">
            <v>0</v>
          </cell>
          <cell r="CX21">
            <v>0</v>
          </cell>
          <cell r="CY21">
            <v>1607161</v>
          </cell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K21"/>
          <cell r="DL21"/>
          <cell r="DM21"/>
          <cell r="DN21"/>
          <cell r="DO21"/>
          <cell r="DP21"/>
          <cell r="DQ21">
            <v>1939387</v>
          </cell>
          <cell r="DR21">
            <v>3811633</v>
          </cell>
          <cell r="DS21"/>
          <cell r="DT21">
            <v>5751020</v>
          </cell>
          <cell r="DU21">
            <v>4816095</v>
          </cell>
          <cell r="DV21">
            <v>7599559</v>
          </cell>
          <cell r="DW21">
            <v>3328847</v>
          </cell>
          <cell r="DX21">
            <v>10928406</v>
          </cell>
          <cell r="DY21">
            <v>150790</v>
          </cell>
          <cell r="DZ21">
            <v>75198</v>
          </cell>
          <cell r="EA21">
            <v>45590301</v>
          </cell>
        </row>
        <row r="22">
          <cell r="B22" t="str">
            <v>EcoBank</v>
          </cell>
          <cell r="C22">
            <v>103.936673</v>
          </cell>
          <cell r="D22">
            <v>24.889531999999999</v>
          </cell>
          <cell r="E22">
            <v>92.560125999999997</v>
          </cell>
          <cell r="F22">
            <v>7.8035500000000004</v>
          </cell>
          <cell r="G22">
            <v>8.0664370000000005</v>
          </cell>
          <cell r="H22">
            <v>-0.28188999999999997</v>
          </cell>
          <cell r="I22">
            <v>51.838693999999997</v>
          </cell>
          <cell r="J22">
            <v>0.49790099999999998</v>
          </cell>
          <cell r="K22">
            <v>0.16031599999999999</v>
          </cell>
          <cell r="L22"/>
          <cell r="M22">
            <v>9.9266645009760471E-3</v>
          </cell>
          <cell r="N22">
            <v>1.0047794807603948E-2</v>
          </cell>
          <cell r="O22">
            <v>9.3697450670795386E-3</v>
          </cell>
          <cell r="P22">
            <v>9.3867936648529479E-3</v>
          </cell>
          <cell r="Q22">
            <v>1.1546826317945649E-2</v>
          </cell>
          <cell r="R22">
            <v>1.3519732614511953E-2</v>
          </cell>
          <cell r="S22">
            <v>6.5497121082276994E-3</v>
          </cell>
          <cell r="T22">
            <v>1.6547390691771774E-2</v>
          </cell>
          <cell r="U22">
            <v>-2.8712980335558551E-4</v>
          </cell>
          <cell r="V22">
            <v>7.2799001876805262E-4</v>
          </cell>
          <cell r="W22">
            <v>2.7226628895184137</v>
          </cell>
          <cell r="X22">
            <v>4.3098200534658045E-3</v>
          </cell>
          <cell r="Y22">
            <v>0.1556064857652471</v>
          </cell>
          <cell r="Z22">
            <v>0.15053523532055033</v>
          </cell>
          <cell r="AA22">
            <v>0.34391008074116453</v>
          </cell>
          <cell r="AB22">
            <v>0.81994701328126463</v>
          </cell>
          <cell r="AC22">
            <v>0.15432767694561042</v>
          </cell>
          <cell r="AD22">
            <v>0.21711612402753583</v>
          </cell>
          <cell r="AE22">
            <v>0.10864864310496597</v>
          </cell>
          <cell r="AF22">
            <v>1.930152838759297E-2</v>
          </cell>
          <cell r="AG22">
            <v>8.9347114717373E-2</v>
          </cell>
          <cell r="AH22">
            <v>0.26890123291318768</v>
          </cell>
          <cell r="AI22">
            <v>1.0832131428245928E-2</v>
          </cell>
          <cell r="AJ22">
            <v>1.5614055364745732E-2</v>
          </cell>
          <cell r="AK22">
            <v>1.2000299660518294E-2</v>
          </cell>
          <cell r="AL22">
            <v>103936673</v>
          </cell>
          <cell r="AM22">
            <v>108310345</v>
          </cell>
          <cell r="AN22">
            <v>95339982</v>
          </cell>
          <cell r="AO22">
            <v>94584579</v>
          </cell>
          <cell r="AP22">
            <v>101225489</v>
          </cell>
          <cell r="AQ22">
            <v>87984450</v>
          </cell>
          <cell r="AR22">
            <v>114043611</v>
          </cell>
          <cell r="AS22">
            <v>113077437</v>
          </cell>
          <cell r="AT22">
            <v>103388399</v>
          </cell>
          <cell r="AU22">
            <v>97864874</v>
          </cell>
          <cell r="AV22">
            <v>102889555</v>
          </cell>
          <cell r="AW22">
            <v>104143882</v>
          </cell>
          <cell r="AX22">
            <v>94428325</v>
          </cell>
          <cell r="AY22">
            <v>87169871</v>
          </cell>
          <cell r="AZ22">
            <v>90133682</v>
          </cell>
          <cell r="BA22">
            <v>70619437</v>
          </cell>
          <cell r="BB22">
            <v>75377851</v>
          </cell>
          <cell r="BC22">
            <v>72920768</v>
          </cell>
          <cell r="BD22">
            <v>59578476</v>
          </cell>
          <cell r="BE22">
            <v>53501730</v>
          </cell>
          <cell r="BF22">
            <v>54463878</v>
          </cell>
          <cell r="BG22">
            <v>54003632</v>
          </cell>
          <cell r="BH22">
            <v>43138954</v>
          </cell>
          <cell r="BI22">
            <v>48619617</v>
          </cell>
          <cell r="BJ22">
            <v>53545760</v>
          </cell>
          <cell r="BK22">
            <v>44295854</v>
          </cell>
          <cell r="BL22">
            <v>54154977</v>
          </cell>
          <cell r="BM22">
            <v>47908081</v>
          </cell>
          <cell r="BN22">
            <v>47123839</v>
          </cell>
          <cell r="BO22">
            <v>49308904</v>
          </cell>
          <cell r="BP22">
            <v>46581940</v>
          </cell>
          <cell r="BQ22">
            <v>49286922</v>
          </cell>
          <cell r="BR22">
            <v>52426513</v>
          </cell>
          <cell r="BS22">
            <v>55142958</v>
          </cell>
          <cell r="BT22">
            <v>48824375</v>
          </cell>
          <cell r="BU22">
            <v>44920413</v>
          </cell>
          <cell r="BV22">
            <v>54934548</v>
          </cell>
          <cell r="BW22">
            <v>42241117</v>
          </cell>
          <cell r="BX22">
            <v>36647025</v>
          </cell>
          <cell r="BY22">
            <v>36143426</v>
          </cell>
          <cell r="BZ22">
            <v>36907136</v>
          </cell>
          <cell r="CA22">
            <v>-281890</v>
          </cell>
          <cell r="CB22">
            <v>-879245</v>
          </cell>
          <cell r="CC22">
            <v>-350192</v>
          </cell>
          <cell r="CD22">
            <v>-647422</v>
          </cell>
          <cell r="CE22">
            <v>606650</v>
          </cell>
          <cell r="CF22">
            <v>894186</v>
          </cell>
          <cell r="CG22">
            <v>2442546</v>
          </cell>
          <cell r="CH22">
            <v>4272281</v>
          </cell>
          <cell r="CI22">
            <v>6425934</v>
          </cell>
          <cell r="CJ22">
            <v>6837792</v>
          </cell>
          <cell r="CK22">
            <v>6969627</v>
          </cell>
          <cell r="CL22">
            <v>6830652</v>
          </cell>
          <cell r="CM22">
            <v>7070007</v>
          </cell>
          <cell r="CN22">
            <v>6719127</v>
          </cell>
          <cell r="CO22">
            <v>7084318</v>
          </cell>
          <cell r="CP22">
            <v>6685067</v>
          </cell>
          <cell r="CQ22">
            <v>6567798</v>
          </cell>
          <cell r="CR22">
            <v>6590221</v>
          </cell>
          <cell r="CS22">
            <v>6751746</v>
          </cell>
          <cell r="CT22">
            <v>6540128</v>
          </cell>
          <cell r="CU22">
            <v>6408303</v>
          </cell>
          <cell r="CV22">
            <v>6485189</v>
          </cell>
          <cell r="CW22">
            <v>6477054</v>
          </cell>
          <cell r="CX22">
            <v>6366947</v>
          </cell>
          <cell r="CY22">
            <v>6438538</v>
          </cell>
          <cell r="CZ22">
            <v>7617842</v>
          </cell>
          <cell r="DA22">
            <v>7534386</v>
          </cell>
          <cell r="DB22">
            <v>7305154</v>
          </cell>
          <cell r="DC22">
            <v>7307241</v>
          </cell>
          <cell r="DD22">
            <v>7946220</v>
          </cell>
          <cell r="DE22">
            <v>7959585</v>
          </cell>
          <cell r="DF22">
            <v>7699140</v>
          </cell>
          <cell r="DG22">
            <v>7560671</v>
          </cell>
          <cell r="DH22">
            <v>7294222</v>
          </cell>
          <cell r="DI22">
            <v>7595021</v>
          </cell>
          <cell r="DJ22">
            <v>7740628</v>
          </cell>
          <cell r="DK22">
            <v>7827942</v>
          </cell>
          <cell r="DL22">
            <v>7827942</v>
          </cell>
          <cell r="DM22">
            <v>3657839</v>
          </cell>
          <cell r="DN22">
            <v>3764734</v>
          </cell>
          <cell r="DO22">
            <v>3390412</v>
          </cell>
          <cell r="DP22"/>
          <cell r="DQ22">
            <v>1630802</v>
          </cell>
          <cell r="DR22">
            <v>3111141</v>
          </cell>
          <cell r="DS22"/>
          <cell r="DT22">
            <v>4741943</v>
          </cell>
          <cell r="DU22">
            <v>3888142</v>
          </cell>
          <cell r="DV22">
            <v>862887</v>
          </cell>
          <cell r="DW22">
            <v>3111424</v>
          </cell>
          <cell r="DX22">
            <v>3974311</v>
          </cell>
          <cell r="DY22">
            <v>442106</v>
          </cell>
          <cell r="DZ22">
            <v>267768</v>
          </cell>
          <cell r="EA22">
            <v>24889532</v>
          </cell>
        </row>
        <row r="23">
          <cell r="B23" t="str">
            <v>Housing Finance Company of Kenya</v>
          </cell>
          <cell r="C23">
            <v>59.145971000000003</v>
          </cell>
          <cell r="D23">
            <v>38.787793000000001</v>
          </cell>
          <cell r="E23">
            <v>43.868948000000003</v>
          </cell>
          <cell r="F23">
            <v>2.0822820000000002</v>
          </cell>
          <cell r="G23">
            <v>3.5468540000000002</v>
          </cell>
          <cell r="H23">
            <v>8.3018239999999999</v>
          </cell>
          <cell r="I23">
            <v>39.372404000000003</v>
          </cell>
          <cell r="J23">
            <v>0.17440700000000001</v>
          </cell>
          <cell r="K23">
            <v>1.6719000000000001E-2</v>
          </cell>
          <cell r="L23"/>
          <cell r="M23">
            <v>7.9974325165464259E-3</v>
          </cell>
          <cell r="N23">
            <v>8.2205961074738182E-3</v>
          </cell>
          <cell r="O23">
            <v>8.4327178871353124E-3</v>
          </cell>
          <cell r="P23">
            <v>8.7087883190664038E-3</v>
          </cell>
          <cell r="Q23">
            <v>8.7652068095611223E-3</v>
          </cell>
          <cell r="R23">
            <v>7.6935088459650636E-3</v>
          </cell>
          <cell r="S23">
            <v>1.0207057226448839E-2</v>
          </cell>
          <cell r="T23">
            <v>7.8426494556956428E-3</v>
          </cell>
          <cell r="U23">
            <v>8.4561392479785748E-3</v>
          </cell>
          <cell r="V23">
            <v>7.5920464107032826E-5</v>
          </cell>
          <cell r="W23">
            <v>2.2460550438125771E-2</v>
          </cell>
          <cell r="X23">
            <v>3.2742523243496427E-3</v>
          </cell>
          <cell r="Y23">
            <v>9.0084771049286194E-2</v>
          </cell>
          <cell r="Z23">
            <v>5.2886839218656806E-2</v>
          </cell>
          <cell r="AA23">
            <v>0.22105739533866112</v>
          </cell>
          <cell r="AB23">
            <v>0.85763390522373861</v>
          </cell>
          <cell r="AC23">
            <v>0.17625321710310099</v>
          </cell>
          <cell r="AD23">
            <v>0.64759605547872279</v>
          </cell>
          <cell r="AE23">
            <v>0.10796050851284654</v>
          </cell>
          <cell r="AF23">
            <v>4.817531638343317E-2</v>
          </cell>
          <cell r="AG23">
            <v>5.978519212941337E-2</v>
          </cell>
          <cell r="AH23">
            <v>0.88417422273267177</v>
          </cell>
          <cell r="AI23">
            <v>2.0757765058831115E-3</v>
          </cell>
          <cell r="AJ23">
            <v>7.1938355202416724E-4</v>
          </cell>
          <cell r="AK23">
            <v>1.7075732811679309E-3</v>
          </cell>
          <cell r="AL23">
            <v>59145971</v>
          </cell>
          <cell r="AM23">
            <v>58301452</v>
          </cell>
          <cell r="AN23">
            <v>58508883</v>
          </cell>
          <cell r="AO23">
            <v>56964794</v>
          </cell>
          <cell r="AP23">
            <v>55168371</v>
          </cell>
          <cell r="AQ23">
            <v>54494874</v>
          </cell>
          <cell r="AR23">
            <v>55116279</v>
          </cell>
          <cell r="AS23">
            <v>53015176</v>
          </cell>
          <cell r="AT23">
            <v>52098236</v>
          </cell>
          <cell r="AU23">
            <v>51413811</v>
          </cell>
          <cell r="AV23">
            <v>52033451</v>
          </cell>
          <cell r="AW23">
            <v>53015176</v>
          </cell>
          <cell r="AX23">
            <v>54478060</v>
          </cell>
          <cell r="AY23">
            <v>53555134</v>
          </cell>
          <cell r="AZ23">
            <v>54886729</v>
          </cell>
          <cell r="BA23">
            <v>54969337</v>
          </cell>
          <cell r="BB23">
            <v>54531890</v>
          </cell>
          <cell r="BC23">
            <v>54356615</v>
          </cell>
          <cell r="BD23">
            <v>54022492</v>
          </cell>
          <cell r="BE23">
            <v>55205731</v>
          </cell>
          <cell r="BF23">
            <v>57083283</v>
          </cell>
          <cell r="BG23">
            <v>58349730</v>
          </cell>
          <cell r="BH23">
            <v>60262912</v>
          </cell>
          <cell r="BI23">
            <v>61411498</v>
          </cell>
          <cell r="BJ23">
            <v>62126556</v>
          </cell>
          <cell r="BK23">
            <v>66807678</v>
          </cell>
          <cell r="BL23">
            <v>67587483</v>
          </cell>
          <cell r="BM23">
            <v>67986372</v>
          </cell>
          <cell r="BN23">
            <v>68084930</v>
          </cell>
          <cell r="BO23">
            <v>69695177</v>
          </cell>
          <cell r="BP23">
            <v>67895556</v>
          </cell>
          <cell r="BQ23">
            <v>69122232</v>
          </cell>
          <cell r="BR23">
            <v>68808654</v>
          </cell>
          <cell r="BS23">
            <v>64907602</v>
          </cell>
          <cell r="BT23">
            <v>66538187</v>
          </cell>
          <cell r="BU23">
            <v>62781072</v>
          </cell>
          <cell r="BV23">
            <v>60490833</v>
          </cell>
          <cell r="BW23">
            <v>56632118</v>
          </cell>
          <cell r="BX23">
            <v>49099911</v>
          </cell>
          <cell r="BY23">
            <v>50361123</v>
          </cell>
          <cell r="BZ23">
            <v>46755111</v>
          </cell>
          <cell r="CA23">
            <v>8301824</v>
          </cell>
          <cell r="CB23">
            <v>8161971</v>
          </cell>
          <cell r="CC23">
            <v>8358023</v>
          </cell>
          <cell r="CD23">
            <v>8391619</v>
          </cell>
          <cell r="CE23">
            <v>8362683</v>
          </cell>
          <cell r="CF23">
            <v>7840806</v>
          </cell>
          <cell r="CG23">
            <v>7848103</v>
          </cell>
          <cell r="CH23">
            <v>8087909</v>
          </cell>
          <cell r="CI23">
            <v>7865592</v>
          </cell>
          <cell r="CJ23">
            <v>7906246</v>
          </cell>
          <cell r="CK23">
            <v>7973751</v>
          </cell>
          <cell r="CL23">
            <v>8087909</v>
          </cell>
          <cell r="CM23">
            <v>8247107</v>
          </cell>
          <cell r="CN23">
            <v>8641879</v>
          </cell>
          <cell r="CO23">
            <v>8901367</v>
          </cell>
          <cell r="CP23">
            <v>9137633</v>
          </cell>
          <cell r="CQ23">
            <v>9152404</v>
          </cell>
          <cell r="CR23">
            <v>9248186</v>
          </cell>
          <cell r="CS23">
            <v>9187855</v>
          </cell>
          <cell r="CT23">
            <v>9165467</v>
          </cell>
          <cell r="CU23">
            <v>9164960</v>
          </cell>
          <cell r="CV23">
            <v>9559815</v>
          </cell>
          <cell r="CW23">
            <v>9698019</v>
          </cell>
          <cell r="CX23">
            <v>9793315</v>
          </cell>
          <cell r="CY23">
            <v>9963461</v>
          </cell>
          <cell r="CZ23">
            <v>9780759</v>
          </cell>
          <cell r="DA23">
            <v>9774298</v>
          </cell>
          <cell r="DB23">
            <v>9871533</v>
          </cell>
          <cell r="DC23">
            <v>9774970</v>
          </cell>
          <cell r="DD23">
            <v>9634289</v>
          </cell>
          <cell r="DE23">
            <v>9386355</v>
          </cell>
          <cell r="DF23">
            <v>9444788</v>
          </cell>
          <cell r="DG23">
            <v>9089954</v>
          </cell>
          <cell r="DH23">
            <v>8746393</v>
          </cell>
          <cell r="DI23">
            <v>9662314</v>
          </cell>
          <cell r="DJ23">
            <v>9820564</v>
          </cell>
          <cell r="DK23">
            <v>6276033</v>
          </cell>
          <cell r="DL23">
            <v>6276033</v>
          </cell>
          <cell r="DM23">
            <v>5886067</v>
          </cell>
          <cell r="DN23">
            <v>5912076</v>
          </cell>
          <cell r="DO23">
            <v>5681853</v>
          </cell>
          <cell r="DP23"/>
          <cell r="DQ23">
            <v>737579</v>
          </cell>
          <cell r="DR23">
            <v>2599016</v>
          </cell>
          <cell r="DS23"/>
          <cell r="DT23">
            <v>3336595</v>
          </cell>
          <cell r="DU23">
            <v>2861577</v>
          </cell>
          <cell r="DV23">
            <v>4997717</v>
          </cell>
          <cell r="DW23">
            <v>2719620</v>
          </cell>
          <cell r="DX23">
            <v>7717337</v>
          </cell>
          <cell r="DY23">
            <v>187147</v>
          </cell>
          <cell r="DZ23">
            <v>99340</v>
          </cell>
          <cell r="EA23">
            <v>38787793</v>
          </cell>
        </row>
        <row r="24">
          <cell r="B24" t="str">
            <v>Victoria Commercial Bank</v>
          </cell>
          <cell r="C24">
            <v>59.200749999999999</v>
          </cell>
          <cell r="D24">
            <v>41.348964000000002</v>
          </cell>
          <cell r="E24">
            <v>39.898096000000002</v>
          </cell>
          <cell r="F24">
            <v>7.3613970000000002</v>
          </cell>
          <cell r="G24">
            <v>9.1688290000000006</v>
          </cell>
          <cell r="H24">
            <v>7.5986779999999996</v>
          </cell>
          <cell r="I24">
            <v>58.305919000000003</v>
          </cell>
          <cell r="J24">
            <v>0.170101</v>
          </cell>
          <cell r="K24">
            <v>0.78092399999999995</v>
          </cell>
          <cell r="L24"/>
          <cell r="M24">
            <v>7.5244399199406974E-3</v>
          </cell>
          <cell r="N24">
            <v>7.5855869508095093E-3</v>
          </cell>
          <cell r="O24">
            <v>7.9462504321950629E-3</v>
          </cell>
          <cell r="P24">
            <v>8.2929713709996421E-3</v>
          </cell>
          <cell r="Q24">
            <v>8.1571377133991645E-3</v>
          </cell>
          <cell r="R24">
            <v>7.7006343139208282E-3</v>
          </cell>
          <cell r="S24">
            <v>1.0881032643501343E-2</v>
          </cell>
          <cell r="T24">
            <v>7.1327623556802066E-3</v>
          </cell>
          <cell r="U24">
            <v>7.7399230902210573E-3</v>
          </cell>
          <cell r="V24">
            <v>3.5461518339805309E-3</v>
          </cell>
          <cell r="W24">
            <v>9.701156597568282E-2</v>
          </cell>
          <cell r="X24">
            <v>1.3003952399392747E-2</v>
          </cell>
          <cell r="Y24">
            <v>0.15725382872363267</v>
          </cell>
          <cell r="Z24">
            <v>0.12625471180721806</v>
          </cell>
          <cell r="AA24">
            <v>0.20269905823027903</v>
          </cell>
          <cell r="AB24">
            <v>4.3081519278828591</v>
          </cell>
          <cell r="AC24">
            <v>9.6767935465501956E-2</v>
          </cell>
          <cell r="AD24">
            <v>0.59178820392200471</v>
          </cell>
          <cell r="AE24">
            <v>0.13669592444384832</v>
          </cell>
          <cell r="AF24">
            <v>7.8590802173574101E-2</v>
          </cell>
          <cell r="AG24">
            <v>5.8105122270274215E-2</v>
          </cell>
          <cell r="AH24">
            <v>1.0363643417971624</v>
          </cell>
          <cell r="AI24">
            <v>7.0958440651336446E-3</v>
          </cell>
          <cell r="AJ24">
            <v>2.24774342923754E-3</v>
          </cell>
          <cell r="AK24">
            <v>5.8348668549526982E-3</v>
          </cell>
          <cell r="AL24">
            <v>59200750</v>
          </cell>
          <cell r="AM24">
            <v>57641111</v>
          </cell>
          <cell r="AN24">
            <v>55187171</v>
          </cell>
          <cell r="AO24">
            <v>55368819</v>
          </cell>
          <cell r="AP24">
            <v>52082032</v>
          </cell>
          <cell r="AQ24">
            <v>49735410</v>
          </cell>
          <cell r="AR24">
            <v>46878195</v>
          </cell>
          <cell r="AS24">
            <v>45516369</v>
          </cell>
          <cell r="AT24">
            <v>43470927</v>
          </cell>
          <cell r="AU24">
            <v>41448905</v>
          </cell>
          <cell r="AV24">
            <v>39774659</v>
          </cell>
          <cell r="AW24">
            <v>39272494</v>
          </cell>
          <cell r="AX24">
            <v>37890143</v>
          </cell>
          <cell r="AY24">
            <v>37224447</v>
          </cell>
          <cell r="AZ24">
            <v>35713809</v>
          </cell>
          <cell r="BA24">
            <v>36034584</v>
          </cell>
          <cell r="BB24">
            <v>36072410</v>
          </cell>
          <cell r="BC24">
            <v>34922820</v>
          </cell>
          <cell r="BD24">
            <v>34230016</v>
          </cell>
          <cell r="BE24">
            <v>33289034</v>
          </cell>
          <cell r="BF24">
            <v>32336933</v>
          </cell>
          <cell r="BG24">
            <v>31020952</v>
          </cell>
          <cell r="BH24">
            <v>31644922</v>
          </cell>
          <cell r="BI24">
            <v>27319018</v>
          </cell>
          <cell r="BJ24">
            <v>25985160</v>
          </cell>
          <cell r="BK24">
            <v>24299684</v>
          </cell>
          <cell r="BL24">
            <v>22927255</v>
          </cell>
          <cell r="BM24">
            <v>22872534</v>
          </cell>
          <cell r="BN24">
            <v>22403481</v>
          </cell>
          <cell r="BO24">
            <v>21792966</v>
          </cell>
          <cell r="BP24">
            <v>21246376</v>
          </cell>
          <cell r="BQ24">
            <v>21158718</v>
          </cell>
          <cell r="BR24">
            <v>20020072</v>
          </cell>
          <cell r="BS24">
            <v>20651449</v>
          </cell>
          <cell r="BT24">
            <v>19226689</v>
          </cell>
          <cell r="BU24">
            <v>18420007</v>
          </cell>
          <cell r="BV24">
            <v>17244092</v>
          </cell>
          <cell r="BW24">
            <v>16469538</v>
          </cell>
          <cell r="BX24">
            <v>15834869</v>
          </cell>
          <cell r="BY24">
            <v>14801213</v>
          </cell>
          <cell r="BZ24">
            <v>13644242</v>
          </cell>
          <cell r="CA24">
            <v>7598678</v>
          </cell>
          <cell r="CB24">
            <v>7680579</v>
          </cell>
          <cell r="CC24">
            <v>7601431</v>
          </cell>
          <cell r="CD24">
            <v>7565182</v>
          </cell>
          <cell r="CE24">
            <v>7318265</v>
          </cell>
          <cell r="CF24">
            <v>7205477</v>
          </cell>
          <cell r="CG24">
            <v>7141505</v>
          </cell>
          <cell r="CH24">
            <v>7153058</v>
          </cell>
          <cell r="CI24">
            <v>6987758</v>
          </cell>
          <cell r="CJ24">
            <v>7031305</v>
          </cell>
          <cell r="CK24">
            <v>6821230</v>
          </cell>
          <cell r="CL24">
            <v>6870891</v>
          </cell>
          <cell r="CM24">
            <v>6744596</v>
          </cell>
          <cell r="CN24">
            <v>6790868</v>
          </cell>
          <cell r="CO24">
            <v>6549592</v>
          </cell>
          <cell r="CP24">
            <v>6448768</v>
          </cell>
          <cell r="CQ24">
            <v>6356485</v>
          </cell>
          <cell r="CR24">
            <v>6349030</v>
          </cell>
          <cell r="CS24">
            <v>6267554</v>
          </cell>
          <cell r="CT24">
            <v>6103035</v>
          </cell>
          <cell r="CU24">
            <v>5962898</v>
          </cell>
          <cell r="CV24">
            <v>5921756</v>
          </cell>
          <cell r="CW24">
            <v>5907742</v>
          </cell>
          <cell r="CX24">
            <v>5777623</v>
          </cell>
          <cell r="CY24">
            <v>5611893</v>
          </cell>
          <cell r="CZ24">
            <v>5635865</v>
          </cell>
          <cell r="DA24">
            <v>5435443</v>
          </cell>
          <cell r="DB24">
            <v>5287038</v>
          </cell>
          <cell r="DC24">
            <v>5060037</v>
          </cell>
          <cell r="DD24">
            <v>3877320</v>
          </cell>
          <cell r="DE24">
            <v>3810416</v>
          </cell>
          <cell r="DF24">
            <v>3651938</v>
          </cell>
          <cell r="DG24">
            <v>3511509</v>
          </cell>
          <cell r="DH24">
            <v>3435516</v>
          </cell>
          <cell r="DI24">
            <v>3109258</v>
          </cell>
          <cell r="DJ24">
            <v>2963622</v>
          </cell>
          <cell r="DK24">
            <v>2875548</v>
          </cell>
          <cell r="DL24">
            <v>2875548</v>
          </cell>
          <cell r="DM24">
            <v>2852514</v>
          </cell>
          <cell r="DN24">
            <v>2586428</v>
          </cell>
          <cell r="DO24">
            <v>2528144</v>
          </cell>
          <cell r="DP24"/>
          <cell r="DQ24">
            <v>547163</v>
          </cell>
          <cell r="DR24">
            <v>2152223</v>
          </cell>
          <cell r="DS24"/>
          <cell r="DT24">
            <v>2699386</v>
          </cell>
          <cell r="DU24">
            <v>11629365</v>
          </cell>
          <cell r="DV24">
            <v>2511732</v>
          </cell>
          <cell r="DW24">
            <v>1732577</v>
          </cell>
          <cell r="DX24">
            <v>4244309</v>
          </cell>
          <cell r="DY24">
            <v>723558</v>
          </cell>
          <cell r="DZ24">
            <v>600716</v>
          </cell>
          <cell r="EA24">
            <v>41348964</v>
          </cell>
        </row>
        <row r="25">
          <cell r="B25" t="str">
            <v>Bank of Africa Kenya Ltd</v>
          </cell>
          <cell r="C25">
            <v>51.723886</v>
          </cell>
          <cell r="D25">
            <v>16.832573</v>
          </cell>
          <cell r="E25">
            <v>33.129038999999999</v>
          </cell>
          <cell r="F25">
            <v>2.9327000000000001</v>
          </cell>
          <cell r="G25">
            <v>4.5252359999999996</v>
          </cell>
          <cell r="H25">
            <v>6.0543560000000003</v>
          </cell>
          <cell r="I25">
            <v>24.922924999999999</v>
          </cell>
          <cell r="J25">
            <v>0.73865700000000001</v>
          </cell>
          <cell r="K25">
            <v>0.37581599999999998</v>
          </cell>
          <cell r="L25"/>
          <cell r="M25">
            <v>6.2725305362405981E-3</v>
          </cell>
          <cell r="N25">
            <v>6.2821267147762528E-3</v>
          </cell>
          <cell r="O25">
            <v>6.3165233902640009E-3</v>
          </cell>
          <cell r="P25">
            <v>6.8680461923703966E-3</v>
          </cell>
          <cell r="Q25">
            <v>6.9887620821745284E-3</v>
          </cell>
          <cell r="R25">
            <v>6.7280690089387236E-3</v>
          </cell>
          <cell r="S25">
            <v>4.4295130656023043E-3</v>
          </cell>
          <cell r="T25">
            <v>5.9226275424035628E-3</v>
          </cell>
          <cell r="U25">
            <v>6.1668950573795078E-3</v>
          </cell>
          <cell r="V25">
            <v>1.706568882041309E-3</v>
          </cell>
          <cell r="W25">
            <v>4.7405388232153886E-2</v>
          </cell>
          <cell r="X25">
            <v>5.5873339657528959E-3</v>
          </cell>
          <cell r="Y25">
            <v>0.18156921789878194</v>
          </cell>
          <cell r="Z25">
            <v>0.11767077901169305</v>
          </cell>
          <cell r="AA25">
            <v>0.37558087645362803</v>
          </cell>
          <cell r="AB25">
            <v>0.65259977398652058</v>
          </cell>
          <cell r="AC25">
            <v>0.17055254801779587</v>
          </cell>
          <cell r="AD25">
            <v>0.50653580731342118</v>
          </cell>
          <cell r="AE25">
            <v>0.11202486633936043</v>
          </cell>
          <cell r="AF25">
            <v>3.678613747849134E-2</v>
          </cell>
          <cell r="AG25">
            <v>7.5238728860869089E-2</v>
          </cell>
          <cell r="AH25">
            <v>0.50809119455593021</v>
          </cell>
          <cell r="AI25">
            <v>6.2067453396015063E-3</v>
          </cell>
          <cell r="AJ25">
            <v>6.9809607455287585E-4</v>
          </cell>
          <cell r="AK25">
            <v>5.5170348663546101E-3</v>
          </cell>
          <cell r="AL25">
            <v>51723886</v>
          </cell>
          <cell r="AM25">
            <v>47414877</v>
          </cell>
          <cell r="AN25">
            <v>47129303</v>
          </cell>
          <cell r="AO25">
            <v>49307821</v>
          </cell>
          <cell r="AP25">
            <v>48848588</v>
          </cell>
          <cell r="AQ25">
            <v>47263441</v>
          </cell>
          <cell r="AR25">
            <v>42673602</v>
          </cell>
          <cell r="AS25">
            <v>44697896</v>
          </cell>
          <cell r="AT25">
            <v>43349642</v>
          </cell>
          <cell r="AU25">
            <v>39208733</v>
          </cell>
          <cell r="AV25">
            <v>39721058</v>
          </cell>
          <cell r="AW25">
            <v>42948867</v>
          </cell>
          <cell r="AX25">
            <v>44917325</v>
          </cell>
          <cell r="AY25">
            <v>45547821</v>
          </cell>
          <cell r="AZ25">
            <v>51147174</v>
          </cell>
          <cell r="BA25">
            <v>48980847</v>
          </cell>
          <cell r="BB25">
            <v>43996118</v>
          </cell>
          <cell r="BC25">
            <v>43839025</v>
          </cell>
          <cell r="BD25">
            <v>46211260</v>
          </cell>
          <cell r="BE25">
            <v>46357461</v>
          </cell>
          <cell r="BF25">
            <v>49080859</v>
          </cell>
          <cell r="BG25">
            <v>43111732</v>
          </cell>
          <cell r="BH25">
            <v>54594970</v>
          </cell>
          <cell r="BI25">
            <v>46661321</v>
          </cell>
          <cell r="BJ25">
            <v>54191291</v>
          </cell>
          <cell r="BK25">
            <v>53979562</v>
          </cell>
          <cell r="BL25">
            <v>59626808</v>
          </cell>
          <cell r="BM25">
            <v>59921903</v>
          </cell>
          <cell r="BN25">
            <v>55995671</v>
          </cell>
          <cell r="BO25">
            <v>60364364</v>
          </cell>
          <cell r="BP25">
            <v>62805476</v>
          </cell>
          <cell r="BQ25">
            <v>66482816</v>
          </cell>
          <cell r="BR25">
            <v>69280267</v>
          </cell>
          <cell r="BS25">
            <v>65069310</v>
          </cell>
          <cell r="BT25">
            <v>63122599</v>
          </cell>
          <cell r="BU25">
            <v>63211641</v>
          </cell>
          <cell r="BV25">
            <v>62211641</v>
          </cell>
          <cell r="BW25">
            <v>58432443</v>
          </cell>
          <cell r="BX25">
            <v>57647846</v>
          </cell>
          <cell r="BY25">
            <v>51954246</v>
          </cell>
          <cell r="BZ25">
            <v>52683299</v>
          </cell>
          <cell r="CA25">
            <v>6054356</v>
          </cell>
          <cell r="CB25">
            <v>5984861</v>
          </cell>
          <cell r="CC25">
            <v>5988738</v>
          </cell>
          <cell r="CD25">
            <v>5915871</v>
          </cell>
          <cell r="CE25">
            <v>5799402</v>
          </cell>
          <cell r="CF25">
            <v>5759944</v>
          </cell>
          <cell r="CG25">
            <v>5734646</v>
          </cell>
          <cell r="CH25">
            <v>5676564</v>
          </cell>
          <cell r="CI25">
            <v>5621285</v>
          </cell>
          <cell r="CJ25">
            <v>5423964</v>
          </cell>
          <cell r="CK25">
            <v>5362034</v>
          </cell>
          <cell r="CL25">
            <v>5402513</v>
          </cell>
          <cell r="CM25">
            <v>5419387</v>
          </cell>
          <cell r="CN25">
            <v>5580391</v>
          </cell>
          <cell r="CO25">
            <v>4096269</v>
          </cell>
          <cell r="CP25">
            <v>3985851</v>
          </cell>
          <cell r="CQ25">
            <v>4275761</v>
          </cell>
          <cell r="CR25">
            <v>6816863</v>
          </cell>
          <cell r="CS25">
            <v>6811351</v>
          </cell>
          <cell r="CT25">
            <v>6736020</v>
          </cell>
          <cell r="CU25">
            <v>6736182</v>
          </cell>
          <cell r="CV25">
            <v>6115405</v>
          </cell>
          <cell r="CW25">
            <v>6099322</v>
          </cell>
          <cell r="CX25">
            <v>6207582</v>
          </cell>
          <cell r="CY25">
            <v>8467705</v>
          </cell>
          <cell r="CZ25">
            <v>8397488</v>
          </cell>
          <cell r="DA25">
            <v>8447965</v>
          </cell>
          <cell r="DB25">
            <v>8434199</v>
          </cell>
          <cell r="DC25">
            <v>8417986</v>
          </cell>
          <cell r="DD25">
            <v>8547381</v>
          </cell>
          <cell r="DE25">
            <v>8543254</v>
          </cell>
          <cell r="DF25">
            <v>8408203</v>
          </cell>
          <cell r="DG25">
            <v>8495736</v>
          </cell>
          <cell r="DH25">
            <v>9750300</v>
          </cell>
          <cell r="DI25">
            <v>9135664</v>
          </cell>
          <cell r="DJ25">
            <v>8014300</v>
          </cell>
          <cell r="DK25">
            <v>7913209</v>
          </cell>
          <cell r="DL25">
            <v>7913209</v>
          </cell>
          <cell r="DM25">
            <v>8135465</v>
          </cell>
          <cell r="DN25">
            <v>6710063</v>
          </cell>
          <cell r="DO25">
            <v>6539160</v>
          </cell>
          <cell r="DP25"/>
          <cell r="DQ25">
            <v>1274240</v>
          </cell>
          <cell r="DR25">
            <v>2118478</v>
          </cell>
          <cell r="DS25"/>
          <cell r="DT25">
            <v>3392718</v>
          </cell>
          <cell r="DU25">
            <v>2214087</v>
          </cell>
          <cell r="DV25">
            <v>1591690</v>
          </cell>
          <cell r="DW25">
            <v>1550615</v>
          </cell>
          <cell r="DX25">
            <v>3142305</v>
          </cell>
          <cell r="DY25">
            <v>280966</v>
          </cell>
          <cell r="DZ25">
            <v>223431</v>
          </cell>
          <cell r="EA25">
            <v>16832573</v>
          </cell>
        </row>
        <row r="26">
          <cell r="B26" t="str">
            <v>Gulf African Bank</v>
          </cell>
          <cell r="C26">
            <v>42.125681</v>
          </cell>
          <cell r="D26">
            <v>24.318549999999998</v>
          </cell>
          <cell r="E26">
            <v>34.062615000000001</v>
          </cell>
          <cell r="F26">
            <v>6.8194710000000001</v>
          </cell>
          <cell r="G26">
            <v>6.8479010000000002</v>
          </cell>
          <cell r="H26">
            <v>7.0676949999999996</v>
          </cell>
          <cell r="I26">
            <v>35.135139000000002</v>
          </cell>
          <cell r="J26">
            <v>0.388544</v>
          </cell>
          <cell r="K26">
            <v>1.529485</v>
          </cell>
          <cell r="L26"/>
          <cell r="M26">
            <v>6.2560546845507057E-3</v>
          </cell>
          <cell r="N26">
            <v>6.4145733299200373E-3</v>
          </cell>
          <cell r="O26">
            <v>6.4793371073100896E-3</v>
          </cell>
          <cell r="P26">
            <v>4.4787290633459074E-3</v>
          </cell>
          <cell r="Q26">
            <v>6.427772410447832E-3</v>
          </cell>
          <cell r="R26">
            <v>5.4795668062631413E-3</v>
          </cell>
          <cell r="S26">
            <v>6.3994574662770169E-3</v>
          </cell>
          <cell r="T26">
            <v>6.0895271295158529E-3</v>
          </cell>
          <cell r="U26">
            <v>7.1990701178731237E-3</v>
          </cell>
          <cell r="V26">
            <v>6.9453442816403551E-3</v>
          </cell>
          <cell r="W26">
            <v>0.15881737641970589</v>
          </cell>
          <cell r="X26">
            <v>2.590409603648618E-2</v>
          </cell>
          <cell r="Y26">
            <v>0.19490177625311231</v>
          </cell>
          <cell r="Z26">
            <v>0.19409261480365853</v>
          </cell>
          <cell r="AA26">
            <v>0.22508987104314696</v>
          </cell>
          <cell r="AB26">
            <v>0.5239084691899657</v>
          </cell>
          <cell r="AC26">
            <v>0.12764358487950711</v>
          </cell>
          <cell r="AD26">
            <v>0.6268044671444496</v>
          </cell>
          <cell r="AE26">
            <v>0.11870777463680207</v>
          </cell>
          <cell r="AF26">
            <v>1.8335234742668752E-2</v>
          </cell>
          <cell r="AG26">
            <v>0.10037253989413332</v>
          </cell>
          <cell r="AH26">
            <v>0.71393667221380386</v>
          </cell>
          <cell r="AI26">
            <v>1.3979090931055655E-3</v>
          </cell>
          <cell r="AJ26">
            <v>2.9723972905551133E-3</v>
          </cell>
          <cell r="AK26">
            <v>2.4403841864329319E-3</v>
          </cell>
          <cell r="AL26">
            <v>42125681</v>
          </cell>
          <cell r="AM26">
            <v>42120292</v>
          </cell>
          <cell r="AN26">
            <v>41149977</v>
          </cell>
          <cell r="AO26">
            <v>0</v>
          </cell>
          <cell r="AP26">
            <v>38162471</v>
          </cell>
          <cell r="AQ26">
            <v>36741533</v>
          </cell>
          <cell r="AR26">
            <v>37690697</v>
          </cell>
          <cell r="AS26">
            <v>39333966</v>
          </cell>
          <cell r="AT26">
            <v>37678495</v>
          </cell>
          <cell r="AU26">
            <v>37369290</v>
          </cell>
          <cell r="AV26">
            <v>37690697</v>
          </cell>
          <cell r="AW26">
            <v>36396267</v>
          </cell>
          <cell r="AX26">
            <v>37652623</v>
          </cell>
          <cell r="AY26">
            <v>34525893</v>
          </cell>
          <cell r="AZ26">
            <v>33982466</v>
          </cell>
          <cell r="BA26">
            <v>34764839</v>
          </cell>
          <cell r="BB26">
            <v>35122982</v>
          </cell>
          <cell r="BC26">
            <v>33153032</v>
          </cell>
          <cell r="BD26">
            <v>32861161</v>
          </cell>
          <cell r="BE26">
            <v>32810542</v>
          </cell>
          <cell r="BF26">
            <v>33325575</v>
          </cell>
          <cell r="BG26">
            <v>32403890</v>
          </cell>
          <cell r="BH26">
            <v>32288071</v>
          </cell>
          <cell r="BI26">
            <v>30042805</v>
          </cell>
          <cell r="BJ26">
            <v>31316228</v>
          </cell>
          <cell r="BK26">
            <v>29751830</v>
          </cell>
          <cell r="BL26">
            <v>30065287</v>
          </cell>
          <cell r="BM26">
            <v>26213067</v>
          </cell>
          <cell r="BN26">
            <v>27156264</v>
          </cell>
          <cell r="BO26">
            <v>23703026</v>
          </cell>
          <cell r="BP26">
            <v>22877199</v>
          </cell>
          <cell r="BQ26">
            <v>23398523</v>
          </cell>
          <cell r="BR26">
            <v>24713782</v>
          </cell>
          <cell r="BS26">
            <v>23723135</v>
          </cell>
          <cell r="BT26">
            <v>21903335</v>
          </cell>
          <cell r="BU26">
            <v>20817084</v>
          </cell>
          <cell r="BV26">
            <v>19753647</v>
          </cell>
          <cell r="BW26">
            <v>19148625</v>
          </cell>
          <cell r="BX26">
            <v>17319720</v>
          </cell>
          <cell r="BY26">
            <v>16958464</v>
          </cell>
          <cell r="BZ26">
            <v>16053971</v>
          </cell>
          <cell r="CA26">
            <v>7067695</v>
          </cell>
          <cell r="CB26">
            <v>6726411</v>
          </cell>
          <cell r="CC26">
            <v>6419541</v>
          </cell>
          <cell r="CD26">
            <v>6218286</v>
          </cell>
          <cell r="CE26">
            <v>6027799</v>
          </cell>
          <cell r="CF26">
            <v>5827607</v>
          </cell>
          <cell r="CG26">
            <v>3277432</v>
          </cell>
          <cell r="CH26">
            <v>5610614</v>
          </cell>
          <cell r="CI26">
            <v>5472695</v>
          </cell>
          <cell r="CJ26">
            <v>5364305</v>
          </cell>
          <cell r="CK26">
            <v>5277432</v>
          </cell>
          <cell r="CL26">
            <v>5167049</v>
          </cell>
          <cell r="CM26">
            <v>5028633</v>
          </cell>
          <cell r="CN26">
            <v>4760309</v>
          </cell>
          <cell r="CO26">
            <v>4782828</v>
          </cell>
          <cell r="CP26">
            <v>4733857</v>
          </cell>
          <cell r="CQ26">
            <v>4634964</v>
          </cell>
          <cell r="CR26">
            <v>5426220</v>
          </cell>
          <cell r="CS26">
            <v>5403831</v>
          </cell>
          <cell r="CT26">
            <v>5411788</v>
          </cell>
          <cell r="CU26">
            <v>4467964</v>
          </cell>
          <cell r="CV26">
            <v>4490592</v>
          </cell>
          <cell r="CW26">
            <v>5413187</v>
          </cell>
          <cell r="CX26">
            <v>4419876</v>
          </cell>
          <cell r="CY26">
            <v>4419463</v>
          </cell>
          <cell r="CZ26">
            <v>5494135</v>
          </cell>
          <cell r="DA26">
            <v>4547413</v>
          </cell>
          <cell r="DB26">
            <v>4495395</v>
          </cell>
          <cell r="DC26">
            <v>4375707</v>
          </cell>
          <cell r="DD26">
            <v>4273794</v>
          </cell>
          <cell r="DE26">
            <v>4167002</v>
          </cell>
          <cell r="DF26">
            <v>4055478</v>
          </cell>
          <cell r="DG26">
            <v>3877386</v>
          </cell>
          <cell r="DH26">
            <v>3147507</v>
          </cell>
          <cell r="DI26">
            <v>3551668</v>
          </cell>
          <cell r="DJ26">
            <v>3303041</v>
          </cell>
          <cell r="DK26">
            <v>3146683</v>
          </cell>
          <cell r="DL26">
            <v>3146683</v>
          </cell>
          <cell r="DM26">
            <v>3015261</v>
          </cell>
          <cell r="DN26">
            <v>2771877</v>
          </cell>
          <cell r="DO26">
            <v>2685926</v>
          </cell>
          <cell r="DP26"/>
          <cell r="DQ26">
            <v>966395</v>
          </cell>
          <cell r="DR26">
            <v>3326979</v>
          </cell>
          <cell r="DS26"/>
          <cell r="DT26">
            <v>4293374</v>
          </cell>
          <cell r="DU26">
            <v>2249335</v>
          </cell>
          <cell r="DV26">
            <v>2114874</v>
          </cell>
          <cell r="DW26">
            <v>1259183</v>
          </cell>
          <cell r="DX26">
            <v>3374057</v>
          </cell>
          <cell r="DY26">
            <v>1039896</v>
          </cell>
          <cell r="DZ26">
            <v>698611</v>
          </cell>
          <cell r="EA26">
            <v>24318550</v>
          </cell>
        </row>
        <row r="27">
          <cell r="B27" t="str">
            <v>GT Bank</v>
          </cell>
          <cell r="C27">
            <v>30.112268</v>
          </cell>
          <cell r="D27">
            <v>6.5385369999999998</v>
          </cell>
          <cell r="E27">
            <v>18.723872</v>
          </cell>
          <cell r="F27">
            <v>5.8393040000000003</v>
          </cell>
          <cell r="G27">
            <v>6.0025219999999999</v>
          </cell>
          <cell r="H27">
            <v>10.766422</v>
          </cell>
          <cell r="I27">
            <v>13.057539</v>
          </cell>
          <cell r="J27">
            <v>0.33382699999999998</v>
          </cell>
          <cell r="K27">
            <v>1.397378</v>
          </cell>
          <cell r="L27"/>
          <cell r="M27">
            <v>6.0769342987962412E-3</v>
          </cell>
          <cell r="N27">
            <v>6.1395892041253303E-3</v>
          </cell>
          <cell r="O27">
            <v>6.3331343707586987E-3</v>
          </cell>
          <cell r="P27">
            <v>7.015491965720334E-3</v>
          </cell>
          <cell r="Q27">
            <v>7.0148980072336602E-3</v>
          </cell>
          <cell r="R27">
            <v>3.9169024755730314E-3</v>
          </cell>
          <cell r="S27">
            <v>1.7206243556124245E-3</v>
          </cell>
          <cell r="T27">
            <v>3.3473509451221596E-3</v>
          </cell>
          <cell r="U27">
            <v>1.0966549475693532E-2</v>
          </cell>
          <cell r="V27">
            <v>6.3454504631232315E-3</v>
          </cell>
          <cell r="W27">
            <v>0.10160634778327907</v>
          </cell>
          <cell r="X27">
            <v>3.3694873728751497E-2</v>
          </cell>
          <cell r="Y27">
            <v>0.45969780369792501</v>
          </cell>
          <cell r="Z27">
            <v>0.44719789847076086</v>
          </cell>
          <cell r="AA27">
            <v>0.29591026429952072</v>
          </cell>
          <cell r="AB27">
            <v>0.41189097977620059</v>
          </cell>
          <cell r="AC27">
            <v>0.26021361765896023</v>
          </cell>
          <cell r="AD27">
            <v>0.49170677752657416</v>
          </cell>
          <cell r="AE27">
            <v>0.14018556420187075</v>
          </cell>
          <cell r="AF27">
            <v>4.2556478904198863E-2</v>
          </cell>
          <cell r="AG27">
            <v>9.7629085297671891E-2</v>
          </cell>
          <cell r="AH27">
            <v>0.34920859317987218</v>
          </cell>
          <cell r="AI27">
            <v>1.6997035561280328E-3</v>
          </cell>
          <cell r="AJ27">
            <v>2.1448990957416512E-4</v>
          </cell>
          <cell r="AK27">
            <v>1.5535093078456927E-3</v>
          </cell>
          <cell r="AL27">
            <v>30112268</v>
          </cell>
          <cell r="AM27">
            <v>29101036</v>
          </cell>
          <cell r="AN27">
            <v>30291437</v>
          </cell>
          <cell r="AO27">
            <v>34356152</v>
          </cell>
          <cell r="AP27">
            <v>32973352</v>
          </cell>
          <cell r="AQ27">
            <v>34965752</v>
          </cell>
          <cell r="AR27">
            <v>35787362</v>
          </cell>
          <cell r="AS27">
            <v>35490863</v>
          </cell>
          <cell r="AT27">
            <v>34301054</v>
          </cell>
          <cell r="AU27">
            <v>34365182</v>
          </cell>
          <cell r="AV27">
            <v>32761507</v>
          </cell>
          <cell r="AW27">
            <v>31640059</v>
          </cell>
          <cell r="AX27">
            <v>31267343</v>
          </cell>
          <cell r="AY27">
            <v>29832275</v>
          </cell>
          <cell r="AZ27">
            <v>28679600</v>
          </cell>
          <cell r="BA27">
            <v>28607547</v>
          </cell>
          <cell r="BB27">
            <v>29082395</v>
          </cell>
          <cell r="BC27">
            <v>27975432</v>
          </cell>
          <cell r="BD27">
            <v>28031809</v>
          </cell>
          <cell r="BE27">
            <v>25762804</v>
          </cell>
          <cell r="BF27">
            <v>25323367</v>
          </cell>
          <cell r="BG27">
            <v>26744918</v>
          </cell>
          <cell r="BH27">
            <v>27018071</v>
          </cell>
          <cell r="BI27">
            <v>25341638</v>
          </cell>
          <cell r="BJ27">
            <v>27627849</v>
          </cell>
          <cell r="BK27">
            <v>27623812</v>
          </cell>
          <cell r="BL27">
            <v>28487642</v>
          </cell>
          <cell r="BM27">
            <v>27803556</v>
          </cell>
          <cell r="BN27">
            <v>29619072</v>
          </cell>
          <cell r="BO27">
            <v>30685547</v>
          </cell>
          <cell r="BP27">
            <v>28784276</v>
          </cell>
          <cell r="BQ27">
            <v>29252326</v>
          </cell>
          <cell r="BR27">
            <v>29374062</v>
          </cell>
          <cell r="BS27">
            <v>29161835</v>
          </cell>
          <cell r="BT27">
            <v>30169915</v>
          </cell>
          <cell r="BU27">
            <v>31366414</v>
          </cell>
          <cell r="BV27">
            <v>32991926</v>
          </cell>
          <cell r="BW27">
            <v>28103602</v>
          </cell>
          <cell r="BX27">
            <v>27757959</v>
          </cell>
          <cell r="BY27">
            <v>23977044</v>
          </cell>
          <cell r="BZ27">
            <v>25638050</v>
          </cell>
          <cell r="CA27">
            <v>10766422</v>
          </cell>
          <cell r="CB27">
            <v>10521657</v>
          </cell>
          <cell r="CC27">
            <v>10149913</v>
          </cell>
          <cell r="CD27">
            <v>10393723</v>
          </cell>
          <cell r="CE27">
            <v>10154141</v>
          </cell>
          <cell r="CF27">
            <v>10104430</v>
          </cell>
          <cell r="CG27">
            <v>9820271</v>
          </cell>
          <cell r="CH27">
            <v>9944893</v>
          </cell>
          <cell r="CI27">
            <v>9747114</v>
          </cell>
          <cell r="CJ27">
            <v>9617553</v>
          </cell>
          <cell r="CK27">
            <v>9438572</v>
          </cell>
          <cell r="CL27">
            <v>9285760</v>
          </cell>
          <cell r="CM27">
            <v>9189031</v>
          </cell>
          <cell r="CN27">
            <v>9103145</v>
          </cell>
          <cell r="CO27">
            <v>9024408</v>
          </cell>
          <cell r="CP27">
            <v>8894957</v>
          </cell>
          <cell r="CQ27">
            <v>8807741</v>
          </cell>
          <cell r="CR27">
            <v>8751119</v>
          </cell>
          <cell r="CS27">
            <v>8651342</v>
          </cell>
          <cell r="CT27">
            <v>8539089</v>
          </cell>
          <cell r="CU27">
            <v>8543008</v>
          </cell>
          <cell r="CV27">
            <v>8436996</v>
          </cell>
          <cell r="CW27">
            <v>8385219</v>
          </cell>
          <cell r="CX27">
            <v>8111539</v>
          </cell>
          <cell r="CY27">
            <v>8609134</v>
          </cell>
          <cell r="CZ27">
            <v>8624231</v>
          </cell>
          <cell r="DA27">
            <v>8563002</v>
          </cell>
          <cell r="DB27">
            <v>8425536</v>
          </cell>
          <cell r="DC27">
            <v>8366449</v>
          </cell>
          <cell r="DD27">
            <v>8340364</v>
          </cell>
          <cell r="DE27">
            <v>8208287</v>
          </cell>
          <cell r="DF27">
            <v>8043954</v>
          </cell>
          <cell r="DG27">
            <v>7905730</v>
          </cell>
          <cell r="DH27">
            <v>7776166</v>
          </cell>
          <cell r="DI27">
            <v>7670097</v>
          </cell>
          <cell r="DJ27">
            <v>7268290</v>
          </cell>
          <cell r="DK27">
            <v>7165033</v>
          </cell>
          <cell r="DL27">
            <v>6738561</v>
          </cell>
          <cell r="DM27">
            <v>6326694</v>
          </cell>
          <cell r="DN27">
            <v>6219009</v>
          </cell>
          <cell r="DO27">
            <v>6090652</v>
          </cell>
          <cell r="DP27"/>
          <cell r="DQ27">
            <v>811230</v>
          </cell>
          <cell r="DR27">
            <v>1930243</v>
          </cell>
          <cell r="DS27"/>
          <cell r="DT27">
            <v>2741473</v>
          </cell>
          <cell r="DU27">
            <v>1129188</v>
          </cell>
          <cell r="DV27">
            <v>959345</v>
          </cell>
          <cell r="DW27">
            <v>991706</v>
          </cell>
          <cell r="DX27">
            <v>1951051</v>
          </cell>
          <cell r="DY27">
            <v>1062831</v>
          </cell>
          <cell r="DZ27">
            <v>815238</v>
          </cell>
          <cell r="EA27">
            <v>6538537</v>
          </cell>
        </row>
        <row r="28">
          <cell r="B28" t="str">
            <v>ABC Bank</v>
          </cell>
          <cell r="C28">
            <v>41.775948999999997</v>
          </cell>
          <cell r="D28">
            <v>28.493545000000001</v>
          </cell>
          <cell r="E28">
            <v>32.658504999999998</v>
          </cell>
          <cell r="F28">
            <v>3.079447</v>
          </cell>
          <cell r="G28">
            <v>3.7978589999999999</v>
          </cell>
          <cell r="H28">
            <v>4.3891650000000002</v>
          </cell>
          <cell r="I28">
            <v>24.666581999999998</v>
          </cell>
          <cell r="J28">
            <v>0.18507199999999999</v>
          </cell>
          <cell r="K28">
            <v>0.19848099999999999</v>
          </cell>
          <cell r="L28"/>
          <cell r="M28">
            <v>5.2477780673811474E-3</v>
          </cell>
          <cell r="N28">
            <v>5.1732511238872262E-3</v>
          </cell>
          <cell r="O28">
            <v>5.4667303410454076E-3</v>
          </cell>
          <cell r="P28">
            <v>5.5428536292522219E-3</v>
          </cell>
          <cell r="Q28">
            <v>5.5804596942226926E-3</v>
          </cell>
          <cell r="R28">
            <v>5.4340748447613664E-3</v>
          </cell>
          <cell r="S28">
            <v>7.4981127283884185E-3</v>
          </cell>
          <cell r="T28">
            <v>5.8385080595523596E-3</v>
          </cell>
          <cell r="U28">
            <v>4.470751297829716E-3</v>
          </cell>
          <cell r="V28">
            <v>9.0129610840528626E-4</v>
          </cell>
          <cell r="W28">
            <v>5.8260393520603936E-2</v>
          </cell>
          <cell r="X28">
            <v>6.3156477180556156E-3</v>
          </cell>
          <cell r="Y28">
            <v>0.15396778524077637</v>
          </cell>
          <cell r="Z28">
            <v>0.12484287446067721</v>
          </cell>
          <cell r="AA28">
            <v>0.15324145513463466</v>
          </cell>
          <cell r="AB28">
            <v>0.79988619705269659</v>
          </cell>
          <cell r="AC28">
            <v>0.14016151520184686</v>
          </cell>
          <cell r="AD28">
            <v>3.3574400118028772E-2</v>
          </cell>
          <cell r="AE28">
            <v>0.13778072626169335</v>
          </cell>
          <cell r="AF28">
            <v>7.9037261237101378E-2</v>
          </cell>
          <cell r="AG28">
            <v>5.8743465024591976E-2</v>
          </cell>
          <cell r="AH28">
            <v>0.8724693613501292</v>
          </cell>
          <cell r="AI28">
            <v>1.7289162004091151E-3</v>
          </cell>
          <cell r="AJ28">
            <v>3.456249452997307E-3</v>
          </cell>
          <cell r="AK28">
            <v>3.0901797405178443E-3</v>
          </cell>
          <cell r="AL28">
            <v>41775949</v>
          </cell>
          <cell r="AM28">
            <v>38928901</v>
          </cell>
          <cell r="AN28">
            <v>39538678</v>
          </cell>
          <cell r="AO28">
            <v>38192523</v>
          </cell>
          <cell r="AP28">
            <v>36965935</v>
          </cell>
          <cell r="AQ28">
            <v>35907961</v>
          </cell>
          <cell r="AR28">
            <v>35675091</v>
          </cell>
          <cell r="AS28">
            <v>36175999</v>
          </cell>
          <cell r="AT28">
            <v>36340535</v>
          </cell>
          <cell r="AU28">
            <v>34587302</v>
          </cell>
          <cell r="AV28">
            <v>34314271</v>
          </cell>
          <cell r="AW28">
            <v>33170147</v>
          </cell>
          <cell r="AX28">
            <v>32643367</v>
          </cell>
          <cell r="AY28">
            <v>30743922</v>
          </cell>
          <cell r="AZ28">
            <v>29905320</v>
          </cell>
          <cell r="BA28">
            <v>28616088</v>
          </cell>
          <cell r="BB28">
            <v>28680487</v>
          </cell>
          <cell r="BC28">
            <v>27040256</v>
          </cell>
          <cell r="BD28">
            <v>28133820</v>
          </cell>
          <cell r="BE28">
            <v>28261644</v>
          </cell>
          <cell r="BF28">
            <v>27212707</v>
          </cell>
          <cell r="BG28">
            <v>25184867</v>
          </cell>
          <cell r="BH28">
            <v>25360907</v>
          </cell>
          <cell r="BI28">
            <v>24740084</v>
          </cell>
          <cell r="BJ28">
            <v>24804407</v>
          </cell>
          <cell r="BK28">
            <v>23670819</v>
          </cell>
          <cell r="BL28">
            <v>23705934</v>
          </cell>
          <cell r="BM28">
            <v>22678535</v>
          </cell>
          <cell r="BN28">
            <v>22422351</v>
          </cell>
          <cell r="BO28">
            <v>21654599</v>
          </cell>
          <cell r="BP28">
            <v>24039489</v>
          </cell>
          <cell r="BQ28">
            <v>21727653</v>
          </cell>
          <cell r="BR28">
            <v>22058297</v>
          </cell>
          <cell r="BS28">
            <v>21758165</v>
          </cell>
          <cell r="BT28">
            <v>21979802</v>
          </cell>
          <cell r="BU28">
            <v>21807865</v>
          </cell>
          <cell r="BV28">
            <v>21438729</v>
          </cell>
          <cell r="BW28">
            <v>21618307</v>
          </cell>
          <cell r="BX28">
            <v>20733310</v>
          </cell>
          <cell r="BY28">
            <v>20231896</v>
          </cell>
          <cell r="BZ28">
            <v>19639370</v>
          </cell>
          <cell r="CA28">
            <v>4389165</v>
          </cell>
          <cell r="CB28">
            <v>4202602</v>
          </cell>
          <cell r="CC28">
            <v>4189502</v>
          </cell>
          <cell r="CD28">
            <v>4178233</v>
          </cell>
          <cell r="CE28">
            <v>4146754</v>
          </cell>
          <cell r="CF28">
            <v>3970403</v>
          </cell>
          <cell r="CG28">
            <v>3953157</v>
          </cell>
          <cell r="CH28">
            <v>3940336</v>
          </cell>
          <cell r="CI28">
            <v>3919502</v>
          </cell>
          <cell r="CJ28">
            <v>3862024</v>
          </cell>
          <cell r="CK28">
            <v>3851387</v>
          </cell>
          <cell r="CL28">
            <v>3835571</v>
          </cell>
          <cell r="CM28">
            <v>3816281</v>
          </cell>
          <cell r="CN28">
            <v>3735388</v>
          </cell>
          <cell r="CO28">
            <v>3730737</v>
          </cell>
          <cell r="CP28">
            <v>3718046</v>
          </cell>
          <cell r="CQ28">
            <v>3689483</v>
          </cell>
          <cell r="CR28">
            <v>3634989</v>
          </cell>
          <cell r="CS28">
            <v>3622525</v>
          </cell>
          <cell r="CT28">
            <v>3594363</v>
          </cell>
          <cell r="CU28">
            <v>3556818</v>
          </cell>
          <cell r="CV28">
            <v>3243659</v>
          </cell>
          <cell r="CW28">
            <v>3228032</v>
          </cell>
          <cell r="CX28">
            <v>3204998</v>
          </cell>
          <cell r="CY28">
            <v>3160146</v>
          </cell>
          <cell r="CZ28">
            <v>3129773</v>
          </cell>
          <cell r="DA28">
            <v>3096861</v>
          </cell>
          <cell r="DB28">
            <v>22678535</v>
          </cell>
          <cell r="DC28">
            <v>2996763</v>
          </cell>
          <cell r="DD28">
            <v>2998032</v>
          </cell>
          <cell r="DE28">
            <v>2943527</v>
          </cell>
          <cell r="DF28">
            <v>2896590</v>
          </cell>
          <cell r="DG28">
            <v>2836608</v>
          </cell>
          <cell r="DH28">
            <v>2749967</v>
          </cell>
          <cell r="DI28">
            <v>2705531</v>
          </cell>
          <cell r="DJ28">
            <v>2688873</v>
          </cell>
          <cell r="DK28">
            <v>2622550</v>
          </cell>
          <cell r="DL28">
            <v>2622550</v>
          </cell>
          <cell r="DM28">
            <v>2610617</v>
          </cell>
          <cell r="DN28">
            <v>2530689</v>
          </cell>
          <cell r="DO28">
            <v>2449940</v>
          </cell>
          <cell r="DP28"/>
          <cell r="DQ28">
            <v>317786</v>
          </cell>
          <cell r="DR28">
            <v>1755974</v>
          </cell>
          <cell r="DS28"/>
          <cell r="DT28">
            <v>2073760</v>
          </cell>
          <cell r="DU28">
            <v>1658772</v>
          </cell>
          <cell r="DV28">
            <v>134720</v>
          </cell>
          <cell r="DW28">
            <v>3877861</v>
          </cell>
          <cell r="DX28">
            <v>4012581</v>
          </cell>
          <cell r="DY28">
            <v>248653</v>
          </cell>
          <cell r="DZ28">
            <v>61568</v>
          </cell>
          <cell r="EA28">
            <v>28493545</v>
          </cell>
        </row>
        <row r="29">
          <cell r="B29" t="str">
            <v>Sidian Bank</v>
          </cell>
          <cell r="C29">
            <v>44.738528000000002</v>
          </cell>
          <cell r="D29">
            <v>23.222155000000001</v>
          </cell>
          <cell r="E29">
            <v>27.644767000000002</v>
          </cell>
          <cell r="F29">
            <v>4.1395099999999996</v>
          </cell>
          <cell r="G29">
            <v>5.9038079999999997</v>
          </cell>
          <cell r="H29">
            <v>4.70383</v>
          </cell>
          <cell r="I29">
            <v>37.666590999999997</v>
          </cell>
          <cell r="J29">
            <v>0.27623900000000001</v>
          </cell>
          <cell r="K29">
            <v>-0.25095099999999998</v>
          </cell>
          <cell r="L29"/>
          <cell r="M29">
            <v>5.1842940027121602E-3</v>
          </cell>
          <cell r="N29">
            <v>5.5533632554401139E-3</v>
          </cell>
          <cell r="O29">
            <v>5.6549209914275363E-3</v>
          </cell>
          <cell r="P29">
            <v>5.689714184352818E-3</v>
          </cell>
          <cell r="Q29">
            <v>5.8993860465676113E-3</v>
          </cell>
          <cell r="R29">
            <v>5.8194371502237347E-3</v>
          </cell>
          <cell r="S29">
            <v>6.1109397228778922E-3</v>
          </cell>
          <cell r="T29">
            <v>4.9421795313027081E-3</v>
          </cell>
          <cell r="U29">
            <v>4.7912653266100388E-3</v>
          </cell>
          <cell r="V29">
            <v>-1.1395607624932109E-3</v>
          </cell>
          <cell r="W29">
            <v>-8.8968748289216831E-2</v>
          </cell>
          <cell r="X29">
            <v>-1.003107161633671E-2</v>
          </cell>
          <cell r="Y29">
            <v>0.15673858035095345</v>
          </cell>
          <cell r="Z29">
            <v>0.10989871634520894</v>
          </cell>
          <cell r="AA29">
            <v>0.38000124028560395</v>
          </cell>
          <cell r="AB29">
            <v>0.68748608202234207</v>
          </cell>
          <cell r="AC29">
            <v>0.16103865589648178</v>
          </cell>
          <cell r="AD29">
            <v>0.31926052302761243</v>
          </cell>
          <cell r="AE29">
            <v>0.1632298184359246</v>
          </cell>
          <cell r="AF29">
            <v>6.6310113408603544E-2</v>
          </cell>
          <cell r="AG29">
            <v>9.6919705027321057E-2</v>
          </cell>
          <cell r="AH29">
            <v>0.84001992131096637</v>
          </cell>
          <cell r="AI29">
            <v>9.5121291680402668E-3</v>
          </cell>
          <cell r="AJ29">
            <v>6.6319922225839519E-3</v>
          </cell>
          <cell r="AK29">
            <v>9.1142782001264241E-3</v>
          </cell>
          <cell r="AL29">
            <v>44738528</v>
          </cell>
          <cell r="AM29">
            <v>44705134</v>
          </cell>
          <cell r="AN29">
            <v>43283091</v>
          </cell>
          <cell r="AO29">
            <v>42838456</v>
          </cell>
          <cell r="AP29">
            <v>42585542</v>
          </cell>
          <cell r="AQ29">
            <v>44047606</v>
          </cell>
          <cell r="AR29">
            <v>43576418</v>
          </cell>
          <cell r="AS29">
            <v>43159438</v>
          </cell>
          <cell r="AT29">
            <v>41410124</v>
          </cell>
          <cell r="AU29">
            <v>36951341</v>
          </cell>
          <cell r="AV29">
            <v>34943200</v>
          </cell>
          <cell r="AW29">
            <v>33424261</v>
          </cell>
          <cell r="AX29">
            <v>33499603</v>
          </cell>
          <cell r="AY29">
            <v>33543757</v>
          </cell>
          <cell r="AZ29">
            <v>36222538</v>
          </cell>
          <cell r="BA29">
            <v>27465185</v>
          </cell>
          <cell r="BB29">
            <v>26451638</v>
          </cell>
          <cell r="BC29">
            <v>24265663</v>
          </cell>
          <cell r="BD29">
            <v>25406971</v>
          </cell>
          <cell r="BE29">
            <v>23400474</v>
          </cell>
          <cell r="BF29">
            <v>25329169</v>
          </cell>
          <cell r="BG29">
            <v>25417843</v>
          </cell>
          <cell r="BH29">
            <v>22865505</v>
          </cell>
          <cell r="BI29">
            <v>21357207</v>
          </cell>
          <cell r="BJ29">
            <v>19301752</v>
          </cell>
          <cell r="BK29">
            <v>18479802</v>
          </cell>
          <cell r="BL29">
            <v>19185126</v>
          </cell>
          <cell r="BM29">
            <v>20996154</v>
          </cell>
          <cell r="BN29">
            <v>20875499</v>
          </cell>
          <cell r="BO29">
            <v>21348559</v>
          </cell>
          <cell r="BP29">
            <v>20249944</v>
          </cell>
          <cell r="BQ29">
            <v>19948959</v>
          </cell>
          <cell r="BR29">
            <v>19106557</v>
          </cell>
          <cell r="BS29">
            <v>17879138</v>
          </cell>
          <cell r="BT29">
            <v>17208615</v>
          </cell>
          <cell r="BU29">
            <v>16838487</v>
          </cell>
          <cell r="BV29">
            <v>15798777</v>
          </cell>
          <cell r="BW29">
            <v>14462755</v>
          </cell>
          <cell r="BX29">
            <v>13719401</v>
          </cell>
          <cell r="BY29">
            <v>13910275</v>
          </cell>
          <cell r="BZ29">
            <v>13199239</v>
          </cell>
          <cell r="CA29">
            <v>4703830</v>
          </cell>
          <cell r="CB29">
            <v>5352342</v>
          </cell>
          <cell r="CC29">
            <v>5321758</v>
          </cell>
          <cell r="CD29">
            <v>5242921</v>
          </cell>
          <cell r="CE29">
            <v>5141807</v>
          </cell>
          <cell r="CF29">
            <v>5103726</v>
          </cell>
          <cell r="CG29">
            <v>4976301</v>
          </cell>
          <cell r="CH29">
            <v>4852329</v>
          </cell>
          <cell r="CI29">
            <v>4746329</v>
          </cell>
          <cell r="CJ29">
            <v>4593835</v>
          </cell>
          <cell r="CK29">
            <v>4331441</v>
          </cell>
          <cell r="CL29">
            <v>4183013</v>
          </cell>
          <cell r="CM29">
            <v>4080432</v>
          </cell>
          <cell r="CN29">
            <v>3998982</v>
          </cell>
          <cell r="CO29">
            <v>3912805</v>
          </cell>
          <cell r="CP29">
            <v>4002096</v>
          </cell>
          <cell r="CQ29">
            <v>4017983</v>
          </cell>
          <cell r="CR29">
            <v>4105425</v>
          </cell>
          <cell r="CS29">
            <v>4070510</v>
          </cell>
          <cell r="CT29">
            <v>4098554</v>
          </cell>
          <cell r="CU29">
            <v>4037126</v>
          </cell>
          <cell r="CV29">
            <v>3646485</v>
          </cell>
          <cell r="CW29">
            <v>3547795</v>
          </cell>
          <cell r="CX29">
            <v>3316125</v>
          </cell>
          <cell r="CY29">
            <v>3446978</v>
          </cell>
          <cell r="CZ29">
            <v>3593855</v>
          </cell>
          <cell r="DA29">
            <v>3754991</v>
          </cell>
          <cell r="DB29">
            <v>3806165</v>
          </cell>
          <cell r="DC29">
            <v>3868788</v>
          </cell>
          <cell r="DD29">
            <v>4047881</v>
          </cell>
          <cell r="DE29">
            <v>3986414</v>
          </cell>
          <cell r="DF29">
            <v>3928335</v>
          </cell>
          <cell r="DG29">
            <v>3837485</v>
          </cell>
          <cell r="DH29">
            <v>2689538</v>
          </cell>
          <cell r="DI29">
            <v>2636901</v>
          </cell>
          <cell r="DJ29">
            <v>2529002</v>
          </cell>
          <cell r="DK29">
            <v>2431774</v>
          </cell>
          <cell r="DL29">
            <v>2431774</v>
          </cell>
          <cell r="DM29">
            <v>2197975</v>
          </cell>
          <cell r="DN29">
            <v>1985856</v>
          </cell>
          <cell r="DO29">
            <v>1867591</v>
          </cell>
          <cell r="DP29"/>
          <cell r="DQ29">
            <v>1348081</v>
          </cell>
          <cell r="DR29">
            <v>2199489</v>
          </cell>
          <cell r="DS29"/>
          <cell r="DT29">
            <v>3547570</v>
          </cell>
          <cell r="DU29">
            <v>2438905</v>
          </cell>
          <cell r="DV29">
            <v>1258638</v>
          </cell>
          <cell r="DW29">
            <v>2683716</v>
          </cell>
          <cell r="DX29">
            <v>3942354</v>
          </cell>
          <cell r="DY29">
            <v>-437977</v>
          </cell>
          <cell r="DZ29">
            <v>210537</v>
          </cell>
          <cell r="EA29">
            <v>23222155</v>
          </cell>
        </row>
        <row r="30">
          <cell r="B30" t="str">
            <v>Habib A.G.Zurich</v>
          </cell>
          <cell r="C30">
            <v>36.125056999999998</v>
          </cell>
          <cell r="D30">
            <v>8.9358489999999993</v>
          </cell>
          <cell r="E30">
            <v>30.773247000000001</v>
          </cell>
          <cell r="F30">
            <v>2.8245079999999998</v>
          </cell>
          <cell r="G30">
            <v>12.049602999999999</v>
          </cell>
          <cell r="H30">
            <v>3.0466709999999999</v>
          </cell>
          <cell r="I30">
            <v>12.049602999999999</v>
          </cell>
          <cell r="J30">
            <v>0.116734</v>
          </cell>
          <cell r="K30">
            <v>0.51695100000000005</v>
          </cell>
          <cell r="L30"/>
          <cell r="M30">
            <v>4.4346002309931234E-3</v>
          </cell>
          <cell r="N30">
            <v>4.642671887714481E-3</v>
          </cell>
          <cell r="O30">
            <v>4.6982209755294718E-3</v>
          </cell>
          <cell r="P30">
            <v>4.6796952818797984E-3</v>
          </cell>
          <cell r="Q30">
            <v>4.5998360637182316E-3</v>
          </cell>
          <cell r="R30">
            <v>4.6990258320468202E-3</v>
          </cell>
          <cell r="S30">
            <v>2.3514800677085605E-3</v>
          </cell>
          <cell r="T30">
            <v>5.501471994143501E-3</v>
          </cell>
          <cell r="U30">
            <v>3.1033028667890494E-3</v>
          </cell>
          <cell r="V30">
            <v>2.3474585705242374E-3</v>
          </cell>
          <cell r="W30">
            <v>6.3809623447798544E-2</v>
          </cell>
          <cell r="X30">
            <v>5.9188199636548387E-3</v>
          </cell>
          <cell r="Y30">
            <v>1</v>
          </cell>
          <cell r="Z30">
            <v>0.23440672692701991</v>
          </cell>
          <cell r="AA30">
            <v>0.13247984949688466</v>
          </cell>
          <cell r="AB30">
            <v>0.68663224622940877</v>
          </cell>
          <cell r="AC30">
            <v>4.4583456999194526E-2</v>
          </cell>
          <cell r="AD30">
            <v>0.66359913966341644</v>
          </cell>
          <cell r="AE30">
            <v>0.1026835491966054</v>
          </cell>
          <cell r="AF30">
            <v>5.3097826340922964E-2</v>
          </cell>
          <cell r="AG30">
            <v>4.9585722855682433E-2</v>
          </cell>
          <cell r="AH30">
            <v>0.29037719029129422</v>
          </cell>
          <cell r="AI30">
            <v>5.9630868394384799E-4</v>
          </cell>
          <cell r="AJ30">
            <v>0</v>
          </cell>
          <cell r="AK30">
            <v>4.9873177751241879E-4</v>
          </cell>
          <cell r="AL30">
            <v>36125057</v>
          </cell>
          <cell r="AM30">
            <v>35684549</v>
          </cell>
          <cell r="AN30">
            <v>34534627</v>
          </cell>
          <cell r="AO30">
            <v>32336603</v>
          </cell>
          <cell r="AP30">
            <v>30855524</v>
          </cell>
          <cell r="AQ30">
            <v>30688189</v>
          </cell>
          <cell r="AR30">
            <v>29789842</v>
          </cell>
          <cell r="AS30">
            <v>29909063</v>
          </cell>
          <cell r="AT30">
            <v>28553963</v>
          </cell>
          <cell r="AU30">
            <v>28135856</v>
          </cell>
          <cell r="AV30">
            <v>27794292</v>
          </cell>
          <cell r="AW30">
            <v>27711004</v>
          </cell>
          <cell r="AX30">
            <v>27211884</v>
          </cell>
          <cell r="AY30">
            <v>25894922</v>
          </cell>
          <cell r="AZ30">
            <v>26075152</v>
          </cell>
          <cell r="BA30">
            <v>25157373</v>
          </cell>
          <cell r="BB30">
            <v>24823459</v>
          </cell>
          <cell r="BC30">
            <v>24204929</v>
          </cell>
          <cell r="BD30">
            <v>23887444</v>
          </cell>
          <cell r="BE30">
            <v>22222555</v>
          </cell>
          <cell r="BF30">
            <v>21520666</v>
          </cell>
          <cell r="BG30">
            <v>21236872</v>
          </cell>
          <cell r="BH30">
            <v>20679736</v>
          </cell>
          <cell r="BI30">
            <v>18939954</v>
          </cell>
          <cell r="BJ30">
            <v>18708241</v>
          </cell>
          <cell r="BK30">
            <v>17856497</v>
          </cell>
          <cell r="BL30">
            <v>16899767</v>
          </cell>
          <cell r="BM30">
            <v>16831253</v>
          </cell>
          <cell r="BN30">
            <v>17032990</v>
          </cell>
          <cell r="BO30">
            <v>17578063</v>
          </cell>
          <cell r="BP30">
            <v>16765434</v>
          </cell>
          <cell r="BQ30">
            <v>16490956</v>
          </cell>
          <cell r="BR30">
            <v>14439951</v>
          </cell>
          <cell r="BS30">
            <v>15043832</v>
          </cell>
          <cell r="BT30">
            <v>13721500</v>
          </cell>
          <cell r="BU30">
            <v>13293182</v>
          </cell>
          <cell r="BV30">
            <v>12147286</v>
          </cell>
          <cell r="BW30">
            <v>11960038</v>
          </cell>
          <cell r="BX30">
            <v>10918785</v>
          </cell>
          <cell r="BY30">
            <v>11152222</v>
          </cell>
          <cell r="BZ30">
            <v>11009480</v>
          </cell>
          <cell r="CA30">
            <v>3046671</v>
          </cell>
          <cell r="CB30">
            <v>3239837</v>
          </cell>
          <cell r="CC30">
            <v>3288673</v>
          </cell>
          <cell r="CD30">
            <v>3225217</v>
          </cell>
          <cell r="CE30">
            <v>3166279</v>
          </cell>
          <cell r="CF30">
            <v>3094971</v>
          </cell>
          <cell r="CG30">
            <v>3587043</v>
          </cell>
          <cell r="CH30">
            <v>3485838</v>
          </cell>
          <cell r="CI30">
            <v>3327467</v>
          </cell>
          <cell r="CJ30">
            <v>3113171</v>
          </cell>
          <cell r="CK30">
            <v>3337167</v>
          </cell>
          <cell r="CL30">
            <v>3263409</v>
          </cell>
          <cell r="CM30">
            <v>3203662</v>
          </cell>
          <cell r="CN30">
            <v>3064719</v>
          </cell>
          <cell r="CO30">
            <v>2984600</v>
          </cell>
          <cell r="CP30">
            <v>3118021</v>
          </cell>
          <cell r="CQ30">
            <v>3077319</v>
          </cell>
          <cell r="CR30">
            <v>2972069</v>
          </cell>
          <cell r="CS30">
            <v>2927282</v>
          </cell>
          <cell r="CT30">
            <v>3088516</v>
          </cell>
          <cell r="CU30">
            <v>3038750</v>
          </cell>
          <cell r="CV30">
            <v>2907253</v>
          </cell>
          <cell r="CW30">
            <v>2829038</v>
          </cell>
          <cell r="CX30">
            <v>2886981</v>
          </cell>
          <cell r="CY30">
            <v>2842332</v>
          </cell>
          <cell r="CZ30">
            <v>2755123</v>
          </cell>
          <cell r="DA30">
            <v>2695383</v>
          </cell>
          <cell r="DB30">
            <v>2641360</v>
          </cell>
          <cell r="DC30">
            <v>2964975</v>
          </cell>
          <cell r="DD30">
            <v>2894970</v>
          </cell>
          <cell r="DE30">
            <v>2774860</v>
          </cell>
          <cell r="DF30">
            <v>2663303</v>
          </cell>
          <cell r="DG30">
            <v>2572730</v>
          </cell>
          <cell r="DH30">
            <v>2542577</v>
          </cell>
          <cell r="DI30">
            <v>2380916</v>
          </cell>
          <cell r="DJ30">
            <v>2310783</v>
          </cell>
          <cell r="DK30">
            <v>2243442</v>
          </cell>
          <cell r="DL30">
            <v>2243442</v>
          </cell>
          <cell r="DM30">
            <v>2054499</v>
          </cell>
          <cell r="DN30">
            <v>1912037</v>
          </cell>
          <cell r="DO30">
            <v>1843465</v>
          </cell>
          <cell r="DP30"/>
          <cell r="DQ30">
            <v>214921</v>
          </cell>
          <cell r="DR30">
            <v>1407371</v>
          </cell>
          <cell r="DS30"/>
          <cell r="DT30">
            <v>1622292</v>
          </cell>
          <cell r="DU30">
            <v>1113918</v>
          </cell>
          <cell r="DV30">
            <v>272432</v>
          </cell>
          <cell r="DW30">
            <v>138105</v>
          </cell>
          <cell r="DX30">
            <v>410537</v>
          </cell>
          <cell r="DY30">
            <v>198223</v>
          </cell>
          <cell r="DZ30">
            <v>287113</v>
          </cell>
          <cell r="EA30">
            <v>8935849</v>
          </cell>
        </row>
        <row r="31">
          <cell r="B31" t="str">
            <v xml:space="preserve">Dubai Islamic Bank </v>
          </cell>
          <cell r="C31">
            <v>26.489664000000001</v>
          </cell>
          <cell r="D31">
            <v>17.366261000000002</v>
          </cell>
          <cell r="E31">
            <v>20.450800999999998</v>
          </cell>
          <cell r="F31">
            <v>3.1763859999999999</v>
          </cell>
          <cell r="G31">
            <v>3.285428</v>
          </cell>
          <cell r="H31">
            <v>4.878107</v>
          </cell>
          <cell r="I31">
            <v>20.787967999999999</v>
          </cell>
          <cell r="J31">
            <v>0.113076</v>
          </cell>
          <cell r="K31">
            <v>-0.25657600000000003</v>
          </cell>
          <cell r="L31"/>
          <cell r="M31">
            <v>4.0235166562467865E-3</v>
          </cell>
          <cell r="N31">
            <v>3.9215749434463312E-3</v>
          </cell>
          <cell r="O31">
            <v>3.6162468655886642E-3</v>
          </cell>
          <cell r="P31">
            <v>3.2458599544084293E-3</v>
          </cell>
          <cell r="Q31">
            <v>3.3032867333059632E-3</v>
          </cell>
          <cell r="R31">
            <v>3.4456863394911933E-3</v>
          </cell>
          <cell r="S31">
            <v>4.5699537438607723E-3</v>
          </cell>
          <cell r="T31">
            <v>3.6560818219572959E-3</v>
          </cell>
          <cell r="U31">
            <v>4.9687818072918699E-3</v>
          </cell>
          <cell r="V31">
            <v>-1.1651037142607844E-3</v>
          </cell>
          <cell r="W31">
            <v>-4.6387901319232643E-2</v>
          </cell>
          <cell r="X31">
            <v>-8.9078410317544911E-3</v>
          </cell>
          <cell r="Y31">
            <v>0.15804469200645296</v>
          </cell>
          <cell r="Z31">
            <v>0.15279925387608834</v>
          </cell>
          <cell r="AA31">
            <v>0.20187853305807454</v>
          </cell>
          <cell r="AB31">
            <v>1.2369675418022243</v>
          </cell>
          <cell r="AC31">
            <v>9.8690422447493653E-2</v>
          </cell>
          <cell r="AD31">
            <v>0.11519947300202528</v>
          </cell>
          <cell r="AE31">
            <v>0.1128907327034079</v>
          </cell>
          <cell r="AF31">
            <v>5.3945516904980194E-2</v>
          </cell>
          <cell r="AG31">
            <v>5.8945215798427701E-2</v>
          </cell>
          <cell r="AH31">
            <v>0.84917265587787993</v>
          </cell>
          <cell r="AI31">
            <v>8.2259839024948693E-4</v>
          </cell>
          <cell r="AJ31">
            <v>2.1934898068366789E-3</v>
          </cell>
          <cell r="AK31">
            <v>1.1522743265473217E-3</v>
          </cell>
          <cell r="AL31">
            <v>26489664</v>
          </cell>
          <cell r="AM31">
            <v>24268538</v>
          </cell>
          <cell r="AN31">
            <v>21663039</v>
          </cell>
          <cell r="AO31">
            <v>18812369</v>
          </cell>
          <cell r="AP31">
            <v>18236325</v>
          </cell>
          <cell r="AQ31">
            <v>14788083</v>
          </cell>
          <cell r="AR31">
            <v>15263934</v>
          </cell>
          <cell r="AS31">
            <v>15136740</v>
          </cell>
          <cell r="AT31">
            <v>15522711</v>
          </cell>
          <cell r="AU31">
            <v>15156913</v>
          </cell>
          <cell r="AV31">
            <v>14451756</v>
          </cell>
          <cell r="AW31">
            <v>14646688</v>
          </cell>
          <cell r="AX31">
            <v>13263344</v>
          </cell>
          <cell r="AY31">
            <v>12187744</v>
          </cell>
          <cell r="AZ31">
            <v>10535250</v>
          </cell>
          <cell r="BA31">
            <v>10132445</v>
          </cell>
          <cell r="BB31">
            <v>8987918</v>
          </cell>
          <cell r="BC31">
            <v>7622519</v>
          </cell>
          <cell r="BD31">
            <v>7177523</v>
          </cell>
          <cell r="BE31">
            <v>5925048</v>
          </cell>
          <cell r="BF31">
            <v>5250614</v>
          </cell>
          <cell r="BG31">
            <v>4183358</v>
          </cell>
          <cell r="BH31">
            <v>4169057</v>
          </cell>
          <cell r="BI31">
            <v>3312834</v>
          </cell>
          <cell r="BJ31">
            <v>2610309</v>
          </cell>
          <cell r="BK31">
            <v>1855248</v>
          </cell>
          <cell r="BL31">
            <v>1412715</v>
          </cell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>
            <v>4878107</v>
          </cell>
          <cell r="CB31">
            <v>4782883</v>
          </cell>
          <cell r="CC31">
            <v>4361827</v>
          </cell>
          <cell r="CD31">
            <v>3654427</v>
          </cell>
          <cell r="CE31">
            <v>3710598</v>
          </cell>
          <cell r="CF31">
            <v>3193534</v>
          </cell>
          <cell r="CG31">
            <v>3132955</v>
          </cell>
          <cell r="CH31">
            <v>3093203</v>
          </cell>
          <cell r="CI31">
            <v>3163353</v>
          </cell>
          <cell r="CJ31">
            <v>2884069</v>
          </cell>
          <cell r="CK31">
            <v>2970982</v>
          </cell>
          <cell r="CL31">
            <v>2979746</v>
          </cell>
          <cell r="CM31">
            <v>2846757</v>
          </cell>
          <cell r="CN31">
            <v>2387840</v>
          </cell>
          <cell r="CO31">
            <v>2230577</v>
          </cell>
          <cell r="CP31">
            <v>2136914</v>
          </cell>
          <cell r="CQ31">
            <v>2008977</v>
          </cell>
          <cell r="CR31">
            <v>1837901</v>
          </cell>
          <cell r="CS31">
            <v>1792549</v>
          </cell>
          <cell r="CT31">
            <v>1888237</v>
          </cell>
          <cell r="CU31">
            <v>1954260</v>
          </cell>
          <cell r="CV31">
            <v>1603170</v>
          </cell>
          <cell r="CW31">
            <v>1576015</v>
          </cell>
          <cell r="CX31">
            <v>1550896</v>
          </cell>
          <cell r="CY31">
            <v>1268840</v>
          </cell>
          <cell r="CZ31">
            <v>1296179</v>
          </cell>
          <cell r="DA31">
            <v>1252725</v>
          </cell>
          <cell r="DB31"/>
          <cell r="DC31"/>
          <cell r="DD31"/>
          <cell r="DE31"/>
          <cell r="DF31"/>
          <cell r="DG31"/>
          <cell r="DH31"/>
          <cell r="DI31"/>
          <cell r="DJ31"/>
          <cell r="DK31"/>
          <cell r="DL31"/>
          <cell r="DM31"/>
          <cell r="DN31"/>
          <cell r="DO31"/>
          <cell r="DP31"/>
          <cell r="DQ31">
            <v>186776</v>
          </cell>
          <cell r="DR31">
            <v>738414</v>
          </cell>
          <cell r="DS31"/>
          <cell r="DT31">
            <v>925190</v>
          </cell>
          <cell r="DU31">
            <v>1144430</v>
          </cell>
          <cell r="DV31">
            <v>199709</v>
          </cell>
          <cell r="DW31">
            <v>1533884</v>
          </cell>
          <cell r="DX31">
            <v>1733593</v>
          </cell>
          <cell r="DY31">
            <v>-199206</v>
          </cell>
          <cell r="DZ31">
            <v>-294431</v>
          </cell>
          <cell r="EA31">
            <v>17366261</v>
          </cell>
        </row>
        <row r="32">
          <cell r="B32" t="str">
            <v>Credit Bank</v>
          </cell>
          <cell r="C32">
            <v>27.218772999999999</v>
          </cell>
          <cell r="D32">
            <v>18.961400999999999</v>
          </cell>
          <cell r="E32">
            <v>18.363931000000001</v>
          </cell>
          <cell r="F32">
            <v>2.5126200000000001</v>
          </cell>
          <cell r="G32">
            <v>3.4734660000000002</v>
          </cell>
          <cell r="H32">
            <v>3.9779990000000001</v>
          </cell>
          <cell r="I32">
            <v>21.266969</v>
          </cell>
          <cell r="J32">
            <v>0.31548799999999999</v>
          </cell>
          <cell r="K32">
            <v>4.7913999999999998E-2</v>
          </cell>
          <cell r="L32"/>
          <cell r="M32">
            <v>3.625157184299517E-3</v>
          </cell>
          <cell r="N32">
            <v>3.5945876700048695E-3</v>
          </cell>
          <cell r="O32">
            <v>3.7932335087586398E-3</v>
          </cell>
          <cell r="P32">
            <v>3.734213638195729E-3</v>
          </cell>
          <cell r="Q32">
            <v>3.7798344184152666E-3</v>
          </cell>
          <cell r="R32">
            <v>3.5405263843215121E-3</v>
          </cell>
          <cell r="S32">
            <v>4.9897168704763437E-3</v>
          </cell>
          <cell r="T32">
            <v>3.283002671082569E-3</v>
          </cell>
          <cell r="U32">
            <v>4.0519424974944694E-3</v>
          </cell>
          <cell r="V32">
            <v>2.1757599839849096E-4</v>
          </cell>
          <cell r="W32">
            <v>6.837825311519794E-3</v>
          </cell>
          <cell r="X32">
            <v>9.3580677567777328E-4</v>
          </cell>
          <cell r="Y32">
            <v>0.16332680035410782</v>
          </cell>
          <cell r="Z32">
            <v>0.11814659625450152</v>
          </cell>
          <cell r="AA32">
            <v>0.36852679733055121</v>
          </cell>
          <cell r="AB32">
            <v>0.91174302218675729</v>
          </cell>
          <cell r="AC32">
            <v>0.39600084186110396</v>
          </cell>
          <cell r="AD32">
            <v>0.28678747631846868</v>
          </cell>
          <cell r="AE32">
            <v>0.12424413394332105</v>
          </cell>
          <cell r="AF32">
            <v>7.1465924354558993E-2</v>
          </cell>
          <cell r="AG32">
            <v>5.2778209588762059E-2</v>
          </cell>
          <cell r="AH32">
            <v>1.0325349730403581</v>
          </cell>
          <cell r="AI32">
            <v>4.0190838930733649E-3</v>
          </cell>
          <cell r="AJ32">
            <v>2.7267253388673454E-3</v>
          </cell>
          <cell r="AK32">
            <v>3.8305638978467001E-3</v>
          </cell>
          <cell r="AL32">
            <v>27218773</v>
          </cell>
          <cell r="AM32">
            <v>26132986</v>
          </cell>
          <cell r="AN32">
            <v>26159287</v>
          </cell>
          <cell r="AO32">
            <v>26471116</v>
          </cell>
          <cell r="AP32">
            <v>25721643</v>
          </cell>
          <cell r="AQ32">
            <v>25472250</v>
          </cell>
          <cell r="AR32">
            <v>25392064</v>
          </cell>
          <cell r="AS32">
            <v>24582495</v>
          </cell>
          <cell r="AT32">
            <v>25893498</v>
          </cell>
          <cell r="AU32">
            <v>23854042</v>
          </cell>
          <cell r="AV32">
            <v>23711687</v>
          </cell>
          <cell r="AW32">
            <v>24274757</v>
          </cell>
          <cell r="AX32">
            <v>23145338</v>
          </cell>
          <cell r="AY32">
            <v>22816483</v>
          </cell>
          <cell r="AZ32">
            <v>22964867</v>
          </cell>
          <cell r="BA32">
            <v>22735271</v>
          </cell>
          <cell r="BB32">
            <v>21540739</v>
          </cell>
          <cell r="BC32">
            <v>20824293</v>
          </cell>
          <cell r="BD32">
            <v>19725905</v>
          </cell>
          <cell r="BE32">
            <v>19401870</v>
          </cell>
          <cell r="BF32">
            <v>17805424</v>
          </cell>
          <cell r="BG32">
            <v>16287851</v>
          </cell>
          <cell r="BH32">
            <v>16132842</v>
          </cell>
          <cell r="BI32">
            <v>14933181</v>
          </cell>
          <cell r="BJ32">
            <v>14465074</v>
          </cell>
          <cell r="BK32">
            <v>14411385</v>
          </cell>
          <cell r="BL32">
            <v>13959063</v>
          </cell>
          <cell r="BM32">
            <v>13010223</v>
          </cell>
          <cell r="BN32">
            <v>12201968</v>
          </cell>
          <cell r="BO32">
            <v>11780598</v>
          </cell>
          <cell r="BP32">
            <v>11197836</v>
          </cell>
          <cell r="BQ32">
            <v>11153369</v>
          </cell>
          <cell r="BR32">
            <v>10287085</v>
          </cell>
          <cell r="BS32">
            <v>10189227</v>
          </cell>
          <cell r="BT32">
            <v>8742291</v>
          </cell>
          <cell r="BU32">
            <v>8885481</v>
          </cell>
          <cell r="BV32">
            <v>8865437</v>
          </cell>
          <cell r="BW32">
            <v>8592048</v>
          </cell>
          <cell r="BX32">
            <v>8241305</v>
          </cell>
          <cell r="BY32">
            <v>7936623</v>
          </cell>
          <cell r="BZ32">
            <v>7308855</v>
          </cell>
          <cell r="CA32">
            <v>3977999</v>
          </cell>
          <cell r="CB32">
            <v>3977384</v>
          </cell>
          <cell r="CC32">
            <v>4019324</v>
          </cell>
          <cell r="CD32">
            <v>3261657</v>
          </cell>
          <cell r="CE32">
            <v>3267287</v>
          </cell>
          <cell r="CF32">
            <v>3340592</v>
          </cell>
          <cell r="CG32">
            <v>3355937</v>
          </cell>
          <cell r="CH32">
            <v>3324701</v>
          </cell>
          <cell r="CI32">
            <v>3328300</v>
          </cell>
          <cell r="CJ32">
            <v>3309242</v>
          </cell>
          <cell r="CK32">
            <v>3317361</v>
          </cell>
          <cell r="CL32">
            <v>3269650</v>
          </cell>
          <cell r="CM32">
            <v>3218211</v>
          </cell>
          <cell r="CN32">
            <v>3271996</v>
          </cell>
          <cell r="CO32">
            <v>3263591</v>
          </cell>
          <cell r="CP32">
            <v>3224489</v>
          </cell>
          <cell r="CQ32">
            <v>3000431</v>
          </cell>
          <cell r="CR32">
            <v>3039106</v>
          </cell>
          <cell r="CS32">
            <v>3049040</v>
          </cell>
          <cell r="CT32">
            <v>2941285</v>
          </cell>
          <cell r="CU32">
            <v>2863025</v>
          </cell>
          <cell r="CV32">
            <v>2850911</v>
          </cell>
          <cell r="CW32">
            <v>2769610</v>
          </cell>
          <cell r="CX32">
            <v>2653211</v>
          </cell>
          <cell r="CY32">
            <v>2665073</v>
          </cell>
          <cell r="CZ32">
            <v>2667664</v>
          </cell>
          <cell r="DA32">
            <v>2622954</v>
          </cell>
          <cell r="DB32">
            <v>2482312</v>
          </cell>
          <cell r="DC32">
            <v>2549574</v>
          </cell>
          <cell r="DD32">
            <v>2374315</v>
          </cell>
          <cell r="DE32">
            <v>2107998</v>
          </cell>
          <cell r="DF32">
            <v>1425282</v>
          </cell>
          <cell r="DG32">
            <v>1391955</v>
          </cell>
          <cell r="DH32">
            <v>1294064</v>
          </cell>
          <cell r="DI32">
            <v>1263351</v>
          </cell>
          <cell r="DJ32">
            <v>1159432</v>
          </cell>
          <cell r="DK32">
            <v>1151660</v>
          </cell>
          <cell r="DL32">
            <v>1151660</v>
          </cell>
          <cell r="DM32">
            <v>1283466</v>
          </cell>
          <cell r="DN32">
            <v>1274332</v>
          </cell>
          <cell r="DO32">
            <v>1237653</v>
          </cell>
          <cell r="DP32"/>
          <cell r="DQ32">
            <v>594845</v>
          </cell>
          <cell r="DR32">
            <v>1019271</v>
          </cell>
          <cell r="DS32"/>
          <cell r="DT32">
            <v>1614116</v>
          </cell>
          <cell r="DU32">
            <v>1471659</v>
          </cell>
          <cell r="DV32">
            <v>2429301</v>
          </cell>
          <cell r="DW32">
            <v>6041435</v>
          </cell>
          <cell r="DX32">
            <v>8470736</v>
          </cell>
          <cell r="DY32">
            <v>24771</v>
          </cell>
          <cell r="DZ32">
            <v>34961</v>
          </cell>
          <cell r="EA32">
            <v>18961401</v>
          </cell>
        </row>
        <row r="33">
          <cell r="B33" t="str">
            <v>United Bank for Africa</v>
          </cell>
          <cell r="C33">
            <v>31.209554000000001</v>
          </cell>
          <cell r="D33">
            <v>4.0602729999999996</v>
          </cell>
          <cell r="E33">
            <v>24.998595000000002</v>
          </cell>
          <cell r="F33">
            <v>2.0787840000000002</v>
          </cell>
          <cell r="G33">
            <v>2.0787840000000002</v>
          </cell>
          <cell r="H33">
            <v>2.078783</v>
          </cell>
          <cell r="I33">
            <v>11.771747</v>
          </cell>
          <cell r="J33">
            <v>0.430479</v>
          </cell>
          <cell r="K33">
            <v>-0.34411999999999998</v>
          </cell>
          <cell r="L33"/>
          <cell r="M33">
            <v>3.5487229474694126E-3</v>
          </cell>
          <cell r="N33">
            <v>2.3870100609106239E-3</v>
          </cell>
          <cell r="O33">
            <v>2.044460404850291E-3</v>
          </cell>
          <cell r="P33">
            <v>2.1358034299002676E-3</v>
          </cell>
          <cell r="Q33">
            <v>2.3134878489159223E-3</v>
          </cell>
          <cell r="R33">
            <v>4.0596337454266215E-3</v>
          </cell>
          <cell r="S33">
            <v>1.0684660214105273E-3</v>
          </cell>
          <cell r="T33">
            <v>4.469111442332873E-3</v>
          </cell>
          <cell r="U33">
            <v>2.117423654648743E-3</v>
          </cell>
          <cell r="V33">
            <v>-1.5626383221790856E-3</v>
          </cell>
          <cell r="W33">
            <v>-0.15288497529258488</v>
          </cell>
          <cell r="X33">
            <v>-1.4489277494653521E-2</v>
          </cell>
          <cell r="Y33">
            <v>0.17659095119866239</v>
          </cell>
          <cell r="Z33">
            <v>0.17659095119866239</v>
          </cell>
          <cell r="AA33">
            <v>0.57994467649580927</v>
          </cell>
          <cell r="AB33">
            <v>1.0328699067798954</v>
          </cell>
          <cell r="AC33">
            <v>0.20915070419899082</v>
          </cell>
          <cell r="AD33">
            <v>0.91585349832162055</v>
          </cell>
          <cell r="AE33">
            <v>5.5021661809713268E-2</v>
          </cell>
          <cell r="AF33">
            <v>1.5795383486652746E-2</v>
          </cell>
          <cell r="AG33">
            <v>3.9226278323060526E-2</v>
          </cell>
          <cell r="AH33">
            <v>0.16242004800669796</v>
          </cell>
          <cell r="AI33">
            <v>1.368107200024111E-2</v>
          </cell>
          <cell r="AJ33">
            <v>1.1178214194285229E-2</v>
          </cell>
          <cell r="AK33">
            <v>1.2858428381516957E-2</v>
          </cell>
          <cell r="AL33">
            <v>31209554</v>
          </cell>
          <cell r="AM33">
            <v>17930838</v>
          </cell>
          <cell r="AN33">
            <v>15972329</v>
          </cell>
          <cell r="AO33">
            <v>15368024</v>
          </cell>
          <cell r="AP33">
            <v>16290399</v>
          </cell>
          <cell r="AQ33">
            <v>16625399</v>
          </cell>
          <cell r="AR33">
            <v>19070484</v>
          </cell>
          <cell r="AS33">
            <v>19313635</v>
          </cell>
          <cell r="AT33">
            <v>13598404</v>
          </cell>
          <cell r="AU33">
            <v>19710685</v>
          </cell>
          <cell r="AV33">
            <v>19720292</v>
          </cell>
          <cell r="AW33">
            <v>18997417</v>
          </cell>
          <cell r="AX33">
            <v>18743174</v>
          </cell>
          <cell r="AY33">
            <v>21806135</v>
          </cell>
          <cell r="AZ33">
            <v>19040103</v>
          </cell>
          <cell r="BA33">
            <v>18752922</v>
          </cell>
          <cell r="BB33">
            <v>16088319</v>
          </cell>
          <cell r="BC33">
            <v>15970502</v>
          </cell>
          <cell r="BD33">
            <v>15739828</v>
          </cell>
          <cell r="BE33">
            <v>17169559</v>
          </cell>
          <cell r="BF33">
            <v>15332118</v>
          </cell>
          <cell r="BG33">
            <v>15793296</v>
          </cell>
          <cell r="BH33">
            <v>13811976</v>
          </cell>
          <cell r="BI33">
            <v>7086915</v>
          </cell>
          <cell r="BJ33">
            <v>6504732</v>
          </cell>
          <cell r="BK33">
            <v>6937385</v>
          </cell>
          <cell r="BL33">
            <v>7748462</v>
          </cell>
          <cell r="BM33">
            <v>6281056</v>
          </cell>
          <cell r="BN33">
            <v>5601281</v>
          </cell>
          <cell r="BO33">
            <v>7539176</v>
          </cell>
          <cell r="BP33">
            <v>5761555</v>
          </cell>
          <cell r="BQ33">
            <v>6538183</v>
          </cell>
          <cell r="BR33">
            <v>7781237</v>
          </cell>
          <cell r="BS33">
            <v>8176112</v>
          </cell>
          <cell r="BT33">
            <v>7269162</v>
          </cell>
          <cell r="BU33">
            <v>5332978</v>
          </cell>
          <cell r="BV33">
            <v>4755787</v>
          </cell>
          <cell r="BW33">
            <v>4354318</v>
          </cell>
          <cell r="BX33">
            <v>3726303</v>
          </cell>
          <cell r="BY33">
            <v>3984411</v>
          </cell>
          <cell r="BZ33">
            <v>3709630</v>
          </cell>
          <cell r="CA33">
            <v>2078783</v>
          </cell>
          <cell r="CB33">
            <v>2265207</v>
          </cell>
          <cell r="CC33">
            <v>2266357</v>
          </cell>
          <cell r="CD33">
            <v>2366871</v>
          </cell>
          <cell r="CE33">
            <v>2422902</v>
          </cell>
          <cell r="CF33">
            <v>2522662</v>
          </cell>
          <cell r="CG33">
            <v>598452</v>
          </cell>
          <cell r="CH33">
            <v>569035</v>
          </cell>
          <cell r="CI33">
            <v>822704</v>
          </cell>
          <cell r="CJ33">
            <v>2094574</v>
          </cell>
          <cell r="CK33">
            <v>2149378</v>
          </cell>
          <cell r="CL33">
            <v>2164973</v>
          </cell>
          <cell r="CM33">
            <v>2256791</v>
          </cell>
          <cell r="CN33">
            <v>2493102</v>
          </cell>
          <cell r="CO33">
            <v>2428989</v>
          </cell>
          <cell r="CP33">
            <v>2312994</v>
          </cell>
          <cell r="CQ33">
            <v>2241806</v>
          </cell>
          <cell r="CR33">
            <v>2299717</v>
          </cell>
          <cell r="CS33">
            <v>2212823</v>
          </cell>
          <cell r="CT33">
            <v>2184034</v>
          </cell>
          <cell r="CU33">
            <v>2174218</v>
          </cell>
          <cell r="CV33">
            <v>2131778</v>
          </cell>
          <cell r="CW33">
            <v>2127002</v>
          </cell>
          <cell r="CX33">
            <v>2123592</v>
          </cell>
          <cell r="CY33">
            <v>2161995</v>
          </cell>
          <cell r="CZ33">
            <v>2159848</v>
          </cell>
          <cell r="DA33">
            <v>2153962</v>
          </cell>
          <cell r="DB33">
            <v>2148603</v>
          </cell>
          <cell r="DC33">
            <v>2143386</v>
          </cell>
          <cell r="DD33">
            <v>2175142</v>
          </cell>
          <cell r="DE33">
            <v>2185477</v>
          </cell>
          <cell r="DF33">
            <v>1135692</v>
          </cell>
          <cell r="DG33">
            <v>1119088</v>
          </cell>
          <cell r="DH33">
            <v>1043147</v>
          </cell>
          <cell r="DI33">
            <v>1172769</v>
          </cell>
          <cell r="DJ33">
            <v>1222199</v>
          </cell>
          <cell r="DK33">
            <v>1138961</v>
          </cell>
          <cell r="DL33">
            <v>1138961</v>
          </cell>
          <cell r="DM33">
            <v>807249</v>
          </cell>
          <cell r="DN33">
            <v>1007444</v>
          </cell>
          <cell r="DO33">
            <v>1059034</v>
          </cell>
          <cell r="DP33"/>
          <cell r="DQ33">
            <v>1048279</v>
          </cell>
          <cell r="DR33">
            <v>759271</v>
          </cell>
          <cell r="DS33"/>
          <cell r="DT33">
            <v>1807550</v>
          </cell>
          <cell r="DU33">
            <v>1866964</v>
          </cell>
          <cell r="DV33">
            <v>962029</v>
          </cell>
          <cell r="DW33">
            <v>88389</v>
          </cell>
          <cell r="DX33">
            <v>1050418</v>
          </cell>
          <cell r="DY33">
            <v>-344120</v>
          </cell>
          <cell r="DZ33">
            <v>-157696</v>
          </cell>
          <cell r="EA33">
            <v>4060273</v>
          </cell>
        </row>
        <row r="34">
          <cell r="B34" t="str">
            <v>Premier Bank</v>
          </cell>
          <cell r="C34">
            <v>23.304561</v>
          </cell>
          <cell r="D34">
            <v>13.446545</v>
          </cell>
          <cell r="E34">
            <v>10.652301</v>
          </cell>
          <cell r="F34">
            <v>2.8650730000000002</v>
          </cell>
          <cell r="G34">
            <v>3.1512519999999999</v>
          </cell>
          <cell r="H34">
            <v>5.261889</v>
          </cell>
          <cell r="I34">
            <v>22.894279999999998</v>
          </cell>
          <cell r="J34">
            <v>0.34786800000000001</v>
          </cell>
          <cell r="K34">
            <v>-0.31758900000000001</v>
          </cell>
          <cell r="L34"/>
          <cell r="M34">
            <v>3.4318120960775134E-3</v>
          </cell>
          <cell r="N34">
            <v>3.7049044925098204E-3</v>
          </cell>
          <cell r="O34">
            <v>3.7235206871455233E-3</v>
          </cell>
          <cell r="P34">
            <v>3.9529304428432017E-3</v>
          </cell>
          <cell r="Q34">
            <v>2.9041687308202892E-3</v>
          </cell>
          <cell r="R34">
            <v>3.0313788610357318E-3</v>
          </cell>
          <cell r="S34">
            <v>3.5384754763700919E-3</v>
          </cell>
          <cell r="T34">
            <v>1.9043598364737659E-3</v>
          </cell>
          <cell r="U34">
            <v>5.3596975907230426E-3</v>
          </cell>
          <cell r="V34">
            <v>-1.4421618682509986E-3</v>
          </cell>
          <cell r="W34">
            <v>-5.6461148369402685E-2</v>
          </cell>
          <cell r="X34">
            <v>-1.1052238348136081E-2</v>
          </cell>
          <cell r="Y34">
            <v>0.13764363849834982</v>
          </cell>
          <cell r="Z34">
            <v>0.12514361665883358</v>
          </cell>
          <cell r="AA34">
            <v>0.26676315678267248</v>
          </cell>
          <cell r="AB34">
            <v>0.75220704333027277</v>
          </cell>
          <cell r="AC34">
            <v>0.61935634818079532</v>
          </cell>
          <cell r="AD34">
            <v>0.33250817923708509</v>
          </cell>
          <cell r="AE34">
            <v>0.10700133054975101</v>
          </cell>
          <cell r="AF34">
            <v>9.0861623679310416E-3</v>
          </cell>
          <cell r="AG34">
            <v>9.7915168181819973E-2</v>
          </cell>
          <cell r="AH34">
            <v>1.2623136541109758</v>
          </cell>
          <cell r="AI34">
            <v>2.8700268647073292E-4</v>
          </cell>
          <cell r="AJ34">
            <v>0</v>
          </cell>
          <cell r="AK34">
            <v>2.1130673653031945E-4</v>
          </cell>
          <cell r="AL34">
            <v>23304561</v>
          </cell>
          <cell r="AM34">
            <v>23299621</v>
          </cell>
          <cell r="AN34">
            <v>22531039</v>
          </cell>
          <cell r="AO34">
            <v>24163787</v>
          </cell>
          <cell r="AP34">
            <v>17640991</v>
          </cell>
          <cell r="AQ34">
            <v>22125549</v>
          </cell>
          <cell r="AR34">
            <v>26209349</v>
          </cell>
          <cell r="AS34">
            <v>23919643</v>
          </cell>
          <cell r="AT34">
            <v>24701113</v>
          </cell>
          <cell r="AU34">
            <v>22150730</v>
          </cell>
          <cell r="AV34">
            <v>21987686</v>
          </cell>
          <cell r="AW34">
            <v>20704593</v>
          </cell>
          <cell r="AX34">
            <v>21946547</v>
          </cell>
          <cell r="AY34">
            <v>18494579</v>
          </cell>
          <cell r="AZ34">
            <v>18683241</v>
          </cell>
          <cell r="BA34">
            <v>16054493</v>
          </cell>
          <cell r="BB34">
            <v>18762844</v>
          </cell>
          <cell r="BC34">
            <v>17185364</v>
          </cell>
          <cell r="BD34">
            <v>17946262</v>
          </cell>
          <cell r="BE34">
            <v>15211531</v>
          </cell>
          <cell r="BF34">
            <v>17880462</v>
          </cell>
          <cell r="BG34">
            <v>15775791</v>
          </cell>
          <cell r="BH34">
            <v>15865463</v>
          </cell>
          <cell r="BI34">
            <v>15583625</v>
          </cell>
          <cell r="BJ34">
            <v>17359968</v>
          </cell>
          <cell r="BK34">
            <v>15050947</v>
          </cell>
          <cell r="BL34">
            <v>16489388</v>
          </cell>
          <cell r="BM34">
            <v>15521372</v>
          </cell>
          <cell r="BN34">
            <v>14962089</v>
          </cell>
          <cell r="BO34">
            <v>15419582</v>
          </cell>
          <cell r="BP34">
            <v>15069141</v>
          </cell>
          <cell r="BQ34">
            <v>14827754</v>
          </cell>
          <cell r="BR34">
            <v>15464631</v>
          </cell>
          <cell r="BS34">
            <v>15726633</v>
          </cell>
          <cell r="BT34">
            <v>16180372</v>
          </cell>
          <cell r="BU34">
            <v>15121959</v>
          </cell>
          <cell r="BV34">
            <v>15278026</v>
          </cell>
          <cell r="BW34">
            <v>12978408</v>
          </cell>
          <cell r="BX34">
            <v>12696667</v>
          </cell>
          <cell r="BY34">
            <v>12503956</v>
          </cell>
          <cell r="BZ34">
            <v>11305398</v>
          </cell>
          <cell r="CA34">
            <v>5261889</v>
          </cell>
          <cell r="CB34">
            <v>5436854</v>
          </cell>
          <cell r="CC34">
            <v>5465709</v>
          </cell>
          <cell r="CD34">
            <v>5435496</v>
          </cell>
          <cell r="CE34">
            <v>2753180</v>
          </cell>
          <cell r="CF34">
            <v>3183427</v>
          </cell>
          <cell r="CG34">
            <v>3163114</v>
          </cell>
          <cell r="CH34">
            <v>2552004</v>
          </cell>
          <cell r="CI34">
            <v>2467351</v>
          </cell>
          <cell r="CJ34">
            <v>2274933</v>
          </cell>
          <cell r="CK34">
            <v>2208124</v>
          </cell>
          <cell r="CL34">
            <v>2116644</v>
          </cell>
          <cell r="CM34">
            <v>2050795</v>
          </cell>
          <cell r="CN34">
            <v>1952901</v>
          </cell>
          <cell r="CO34">
            <v>1481372</v>
          </cell>
          <cell r="CP34">
            <v>1467563</v>
          </cell>
          <cell r="CQ34">
            <v>1462059</v>
          </cell>
          <cell r="CR34">
            <v>1353278</v>
          </cell>
          <cell r="CS34">
            <v>1283380</v>
          </cell>
          <cell r="CT34">
            <v>1256304</v>
          </cell>
          <cell r="CU34">
            <v>1271103</v>
          </cell>
          <cell r="CV34">
            <v>1554299</v>
          </cell>
          <cell r="CW34">
            <v>1673485</v>
          </cell>
          <cell r="CX34">
            <v>1724306</v>
          </cell>
          <cell r="CY34">
            <v>1709205</v>
          </cell>
          <cell r="CZ34">
            <v>1622135</v>
          </cell>
          <cell r="DA34">
            <v>1608542</v>
          </cell>
          <cell r="DB34">
            <v>1602035</v>
          </cell>
          <cell r="DC34">
            <v>1557408</v>
          </cell>
          <cell r="DD34">
            <v>1687582</v>
          </cell>
          <cell r="DE34">
            <v>1698111</v>
          </cell>
          <cell r="DF34">
            <v>1669863</v>
          </cell>
          <cell r="DG34">
            <v>1611608</v>
          </cell>
          <cell r="DH34">
            <v>1687798</v>
          </cell>
          <cell r="DI34">
            <v>1677757</v>
          </cell>
          <cell r="DJ34">
            <v>1661381</v>
          </cell>
          <cell r="DK34">
            <v>1517722</v>
          </cell>
          <cell r="DL34">
            <v>1517722</v>
          </cell>
          <cell r="DM34">
            <v>1301967</v>
          </cell>
          <cell r="DN34">
            <v>1225689</v>
          </cell>
          <cell r="DO34">
            <v>1210095</v>
          </cell>
          <cell r="DP34"/>
          <cell r="DQ34">
            <v>555514</v>
          </cell>
          <cell r="DR34">
            <v>1526910</v>
          </cell>
          <cell r="DS34"/>
          <cell r="DT34">
            <v>2082424</v>
          </cell>
          <cell r="DU34">
            <v>1566414</v>
          </cell>
          <cell r="DV34">
            <v>3487393</v>
          </cell>
          <cell r="DW34">
            <v>7000749</v>
          </cell>
          <cell r="DX34">
            <v>10488142</v>
          </cell>
          <cell r="DY34">
            <v>-226270</v>
          </cell>
          <cell r="DZ34">
            <v>-51306</v>
          </cell>
          <cell r="EA34">
            <v>13446545</v>
          </cell>
        </row>
        <row r="35">
          <cell r="B35" t="str">
            <v>Mayfair Bank - CIB</v>
          </cell>
          <cell r="C35">
            <v>17.543453</v>
          </cell>
          <cell r="D35">
            <v>5.901605</v>
          </cell>
          <cell r="E35">
            <v>11.494870000000001</v>
          </cell>
          <cell r="F35">
            <v>3.2584409999999999</v>
          </cell>
          <cell r="G35">
            <v>3.2584409999999999</v>
          </cell>
          <cell r="H35">
            <v>4.1914829999999998</v>
          </cell>
          <cell r="I35">
            <v>12.820653</v>
          </cell>
          <cell r="J35">
            <v>8.1563999999999998E-2</v>
          </cell>
          <cell r="K35">
            <v>-0.27988400000000002</v>
          </cell>
          <cell r="L35"/>
          <cell r="M35">
            <v>2.8687925921860279E-3</v>
          </cell>
          <cell r="N35">
            <v>2.793000054451461E-3</v>
          </cell>
          <cell r="O35">
            <v>3.0515570967206778E-3</v>
          </cell>
          <cell r="P35">
            <v>3.2426411823693524E-3</v>
          </cell>
          <cell r="Q35">
            <v>2.8604556583796182E-3</v>
          </cell>
          <cell r="R35">
            <v>2.2819933219842196E-3</v>
          </cell>
          <cell r="S35">
            <v>1.5530148870005725E-3</v>
          </cell>
          <cell r="T35">
            <v>2.0549896922258579E-3</v>
          </cell>
          <cell r="U35">
            <v>4.2693947623480069E-3</v>
          </cell>
          <cell r="V35">
            <v>-1.2709446244472023E-3</v>
          </cell>
          <cell r="W35">
            <v>1.433375037831607E-4</v>
          </cell>
          <cell r="X35">
            <v>4.0626754654109785E-5</v>
          </cell>
          <cell r="Y35">
            <v>0.25415561906246115</v>
          </cell>
          <cell r="Z35">
            <v>0.25415561906246115</v>
          </cell>
          <cell r="AA35">
            <v>0.14947119977275244</v>
          </cell>
          <cell r="AB35">
            <v>1.391359328610708</v>
          </cell>
          <cell r="AC35">
            <v>0.13559602677084093</v>
          </cell>
          <cell r="AD35">
            <v>0.66480276697009044</v>
          </cell>
          <cell r="AE35">
            <v>0.12283754430467432</v>
          </cell>
          <cell r="AF35">
            <v>7.6228460839608422E-2</v>
          </cell>
          <cell r="AG35">
            <v>4.6609083465065898E-2</v>
          </cell>
          <cell r="AH35">
            <v>0.51341206990596677</v>
          </cell>
          <cell r="AI35">
            <v>2.0485605453760564E-4</v>
          </cell>
          <cell r="AJ35">
            <v>2.133344669426546E-3</v>
          </cell>
          <cell r="AK35">
            <v>6.8247076190612599E-4</v>
          </cell>
          <cell r="AL35">
            <v>17543453</v>
          </cell>
          <cell r="AM35">
            <v>14444015</v>
          </cell>
          <cell r="AN35">
            <v>15627033</v>
          </cell>
          <cell r="AO35">
            <v>16763434</v>
          </cell>
          <cell r="AP35">
            <v>12929077</v>
          </cell>
          <cell r="AQ35">
            <v>13397795</v>
          </cell>
          <cell r="AR35">
            <v>13642086</v>
          </cell>
          <cell r="AS35">
            <v>13326361</v>
          </cell>
          <cell r="AT35">
            <v>13460819</v>
          </cell>
          <cell r="AU35">
            <v>12737025</v>
          </cell>
          <cell r="AV35">
            <v>12981818</v>
          </cell>
          <cell r="AW35">
            <v>12768436</v>
          </cell>
          <cell r="AX35">
            <v>12729360</v>
          </cell>
          <cell r="AY35">
            <v>12255188</v>
          </cell>
          <cell r="AZ35">
            <v>13328328</v>
          </cell>
          <cell r="BA35">
            <v>9063470</v>
          </cell>
          <cell r="BB35">
            <v>8652475</v>
          </cell>
          <cell r="BC35">
            <v>8213097</v>
          </cell>
          <cell r="BD35">
            <v>7447262</v>
          </cell>
          <cell r="BE35">
            <v>6689148</v>
          </cell>
          <cell r="BF35">
            <v>6856572</v>
          </cell>
          <cell r="BG35">
            <v>5369117</v>
          </cell>
          <cell r="BH35">
            <v>4475770</v>
          </cell>
          <cell r="BI35">
            <v>3953412</v>
          </cell>
          <cell r="BJ35">
            <v>3547988</v>
          </cell>
          <cell r="BK35">
            <v>2563150</v>
          </cell>
          <cell r="BL35">
            <v>1412715</v>
          </cell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>
            <v>4191483</v>
          </cell>
          <cell r="CB35">
            <v>4349180</v>
          </cell>
          <cell r="CC35">
            <v>4494598</v>
          </cell>
          <cell r="CD35">
            <v>4461540</v>
          </cell>
          <cell r="CE35">
            <v>4445475</v>
          </cell>
          <cell r="CF35">
            <v>4340678</v>
          </cell>
          <cell r="CG35">
            <v>4238217</v>
          </cell>
          <cell r="CH35">
            <v>4302461</v>
          </cell>
          <cell r="CI35">
            <v>4152937</v>
          </cell>
          <cell r="CJ35">
            <v>4125827</v>
          </cell>
          <cell r="CK35">
            <v>4116937</v>
          </cell>
          <cell r="CL35">
            <v>4115454</v>
          </cell>
          <cell r="CM35">
            <v>4120947</v>
          </cell>
          <cell r="CN35">
            <v>4290154</v>
          </cell>
          <cell r="CO35">
            <v>4317761</v>
          </cell>
          <cell r="CP35">
            <v>958454</v>
          </cell>
          <cell r="CQ35">
            <v>1039865</v>
          </cell>
          <cell r="CR35">
            <v>1117525</v>
          </cell>
          <cell r="CS35">
            <v>1189040</v>
          </cell>
          <cell r="CT35">
            <v>1026771</v>
          </cell>
          <cell r="CU35">
            <v>1019868</v>
          </cell>
          <cell r="CV35">
            <v>1020349</v>
          </cell>
          <cell r="CW35">
            <v>1112957</v>
          </cell>
          <cell r="CX35">
            <v>1079558</v>
          </cell>
          <cell r="CY35">
            <v>1168946</v>
          </cell>
          <cell r="CZ35">
            <v>1120846</v>
          </cell>
          <cell r="DA35">
            <v>1252725</v>
          </cell>
          <cell r="DB35"/>
          <cell r="DC35"/>
          <cell r="DD35"/>
          <cell r="DE35"/>
          <cell r="DF35"/>
          <cell r="DG35"/>
          <cell r="DH35"/>
          <cell r="DI35"/>
          <cell r="DJ35"/>
          <cell r="DK35"/>
          <cell r="DL35"/>
          <cell r="DM35"/>
          <cell r="DN35"/>
          <cell r="DO35"/>
          <cell r="DP35"/>
          <cell r="DQ35">
            <v>136285</v>
          </cell>
          <cell r="DR35">
            <v>775496</v>
          </cell>
          <cell r="DS35"/>
          <cell r="DT35">
            <v>911781</v>
          </cell>
          <cell r="DU35">
            <v>1268615</v>
          </cell>
          <cell r="DV35">
            <v>584706</v>
          </cell>
          <cell r="DW35">
            <v>294812</v>
          </cell>
          <cell r="DX35">
            <v>879518</v>
          </cell>
          <cell r="DY35">
            <v>619</v>
          </cell>
          <cell r="DZ35">
            <v>171664</v>
          </cell>
          <cell r="EA35">
            <v>5901605</v>
          </cell>
        </row>
        <row r="36">
          <cell r="B36" t="str">
            <v>Kingdom Bank</v>
          </cell>
          <cell r="C36">
            <v>36.720398000000003</v>
          </cell>
          <cell r="D36">
            <v>9.8161339999999999</v>
          </cell>
          <cell r="E36">
            <v>12.296313</v>
          </cell>
          <cell r="F36">
            <v>3.3292389999999998</v>
          </cell>
          <cell r="G36">
            <v>3.3292389999999998</v>
          </cell>
          <cell r="H36">
            <v>1.476758</v>
          </cell>
          <cell r="I36">
            <v>16.830449999999999</v>
          </cell>
          <cell r="J36">
            <v>0.105366</v>
          </cell>
          <cell r="K36">
            <v>1.0635319999999999</v>
          </cell>
          <cell r="L36"/>
          <cell r="M36">
            <v>2.8263137329568979E-3</v>
          </cell>
          <cell r="N36">
            <v>3.0907845168821981E-3</v>
          </cell>
          <cell r="O36">
            <v>3.2394114676001602E-3</v>
          </cell>
          <cell r="P36">
            <v>3.1663802487744107E-3</v>
          </cell>
          <cell r="Q36">
            <v>3.1325577394461929E-3</v>
          </cell>
          <cell r="R36">
            <v>4.7764657856467999E-3</v>
          </cell>
          <cell r="S36">
            <v>2.5831281888219356E-3</v>
          </cell>
          <cell r="T36">
            <v>2.1982672676927025E-3</v>
          </cell>
          <cell r="U36">
            <v>1.5042081455311923E-3</v>
          </cell>
          <cell r="V36">
            <v>4.8294660585370434E-3</v>
          </cell>
          <cell r="W36">
            <v>0.39773739311504569</v>
          </cell>
          <cell r="X36">
            <v>1.8356859364530766E-2</v>
          </cell>
          <cell r="Y36">
            <v>0.19781045664257343</v>
          </cell>
          <cell r="Z36">
            <v>0.19781045664257343</v>
          </cell>
          <cell r="AA36">
            <v>0.14328213528677347</v>
          </cell>
          <cell r="AB36">
            <v>0.57530346115973241</v>
          </cell>
          <cell r="AC36">
            <v>0.24160481266383768</v>
          </cell>
          <cell r="AD36">
            <v>0.46134289248872479</v>
          </cell>
          <cell r="AE36">
            <v>0.12311475410859259</v>
          </cell>
          <cell r="AF36">
            <v>8.2591733797629616E-2</v>
          </cell>
          <cell r="AG36">
            <v>4.0523020310962971E-2</v>
          </cell>
          <cell r="AH36">
            <v>0.79829896978061632</v>
          </cell>
          <cell r="AI36">
            <v>3.8846937862845184E-4</v>
          </cell>
          <cell r="AJ36">
            <v>1.7339963629250175E-3</v>
          </cell>
          <cell r="AK36">
            <v>7.1813625870660038E-4</v>
          </cell>
          <cell r="AL36">
            <v>36720398</v>
          </cell>
          <cell r="AM36">
            <v>35732803</v>
          </cell>
          <cell r="AN36">
            <v>35884135</v>
          </cell>
          <cell r="AO36">
            <v>34194624</v>
          </cell>
          <cell r="AP36">
            <v>34659895</v>
          </cell>
          <cell r="AQ36">
            <v>33189020</v>
          </cell>
          <cell r="AR36">
            <v>32010609</v>
          </cell>
          <cell r="AS36">
            <v>32009833</v>
          </cell>
          <cell r="AT36">
            <v>31690666</v>
          </cell>
          <cell r="AU36">
            <v>30970754</v>
          </cell>
          <cell r="AV36">
            <v>32049485</v>
          </cell>
          <cell r="AW36">
            <v>31555773</v>
          </cell>
          <cell r="AX36">
            <v>30611960</v>
          </cell>
          <cell r="AY36"/>
          <cell r="AZ36">
            <v>0</v>
          </cell>
          <cell r="BA36">
            <v>0</v>
          </cell>
          <cell r="BB36">
            <v>9169794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12448282</v>
          </cell>
          <cell r="BJ36">
            <v>12850795</v>
          </cell>
          <cell r="BK36">
            <v>13778388</v>
          </cell>
          <cell r="BL36">
            <v>15494119</v>
          </cell>
          <cell r="BM36">
            <v>15336497</v>
          </cell>
          <cell r="BN36">
            <v>15724254</v>
          </cell>
          <cell r="BO36">
            <v>17244601</v>
          </cell>
          <cell r="BP36">
            <v>17103526</v>
          </cell>
          <cell r="BQ36">
            <v>17281779</v>
          </cell>
          <cell r="BR36">
            <v>16781543</v>
          </cell>
          <cell r="BS36">
            <v>17042346</v>
          </cell>
          <cell r="BT36">
            <v>15896471</v>
          </cell>
          <cell r="BU36">
            <v>13724146</v>
          </cell>
          <cell r="BV36">
            <v>13117892</v>
          </cell>
          <cell r="BW36">
            <v>9437406</v>
          </cell>
          <cell r="BX36">
            <v>9034229</v>
          </cell>
          <cell r="BY36">
            <v>7577619</v>
          </cell>
          <cell r="BZ36">
            <v>7010323</v>
          </cell>
          <cell r="CA36">
            <v>1476758</v>
          </cell>
          <cell r="CB36">
            <v>2107728</v>
          </cell>
          <cell r="CC36">
            <v>2251439</v>
          </cell>
          <cell r="CD36">
            <v>2189782</v>
          </cell>
          <cell r="CE36">
            <v>1817672</v>
          </cell>
          <cell r="CF36">
            <v>1453335</v>
          </cell>
          <cell r="CG36">
            <v>1317814</v>
          </cell>
          <cell r="CH36">
            <v>1482400</v>
          </cell>
          <cell r="CI36">
            <v>1884091</v>
          </cell>
          <cell r="CJ36">
            <v>1615954</v>
          </cell>
          <cell r="CK36">
            <v>2542539</v>
          </cell>
          <cell r="CL36">
            <v>1578878</v>
          </cell>
          <cell r="CM36">
            <v>1299807</v>
          </cell>
          <cell r="CN36"/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3395143</v>
          </cell>
          <cell r="CY36">
            <v>3544435</v>
          </cell>
          <cell r="CZ36">
            <v>3236996</v>
          </cell>
          <cell r="DA36">
            <v>3382368</v>
          </cell>
          <cell r="DB36">
            <v>3496554</v>
          </cell>
          <cell r="DC36">
            <v>3590079</v>
          </cell>
          <cell r="DD36">
            <v>3135336</v>
          </cell>
          <cell r="DE36">
            <v>3149170</v>
          </cell>
          <cell r="DF36">
            <v>3166310</v>
          </cell>
          <cell r="DG36">
            <v>3162791</v>
          </cell>
          <cell r="DH36">
            <v>3167542</v>
          </cell>
          <cell r="DI36">
            <v>3150756</v>
          </cell>
          <cell r="DJ36">
            <v>3126920</v>
          </cell>
          <cell r="DK36">
            <v>3105500</v>
          </cell>
          <cell r="DL36">
            <v>3105500</v>
          </cell>
          <cell r="DM36">
            <v>2308081</v>
          </cell>
          <cell r="DN36">
            <v>2269490</v>
          </cell>
          <cell r="DO36">
            <v>2250639</v>
          </cell>
          <cell r="DP36"/>
          <cell r="DQ36">
            <v>467084</v>
          </cell>
          <cell r="DR36">
            <v>2792806</v>
          </cell>
          <cell r="DS36"/>
          <cell r="DT36">
            <v>3259890</v>
          </cell>
          <cell r="DU36">
            <v>1875426</v>
          </cell>
          <cell r="DV36">
            <v>1231386</v>
          </cell>
          <cell r="DW36">
            <v>1437748</v>
          </cell>
          <cell r="DX36">
            <v>2669134</v>
          </cell>
          <cell r="DY36">
            <v>655159</v>
          </cell>
          <cell r="DZ36">
            <v>783954</v>
          </cell>
          <cell r="EA36">
            <v>9816134</v>
          </cell>
        </row>
        <row r="37">
          <cell r="B37" t="str">
            <v>Guardian  Bank</v>
          </cell>
          <cell r="C37">
            <v>15.853009999999999</v>
          </cell>
          <cell r="D37">
            <v>6.8106010000000001</v>
          </cell>
          <cell r="E37">
            <v>11.773111</v>
          </cell>
          <cell r="F37">
            <v>3.190925</v>
          </cell>
          <cell r="G37">
            <v>3.337472</v>
          </cell>
          <cell r="H37">
            <v>3.577591</v>
          </cell>
          <cell r="I37">
            <v>11.723725999999999</v>
          </cell>
          <cell r="J37">
            <v>0.11221200000000001</v>
          </cell>
          <cell r="K37">
            <v>0.37915399999999999</v>
          </cell>
          <cell r="L37"/>
          <cell r="M37">
            <v>2.6036433144025388E-3</v>
          </cell>
          <cell r="N37">
            <v>2.6733102747902829E-3</v>
          </cell>
          <cell r="O37">
            <v>2.7247699187232478E-3</v>
          </cell>
          <cell r="P37">
            <v>7.0721895831306622E-3</v>
          </cell>
          <cell r="Q37">
            <v>2.8445788221196939E-3</v>
          </cell>
          <cell r="R37">
            <v>2.0621061859001791E-3</v>
          </cell>
          <cell r="S37">
            <v>1.7922183444030882E-3</v>
          </cell>
          <cell r="T37">
            <v>2.1047320892216147E-3</v>
          </cell>
          <cell r="U37">
            <v>3.6440916680858227E-3</v>
          </cell>
          <cell r="V37">
            <v>1.7217266372413374E-3</v>
          </cell>
          <cell r="W37">
            <v>9.9386630870907877E-2</v>
          </cell>
          <cell r="X37">
            <v>2.1499193174121047E-2</v>
          </cell>
          <cell r="Y37">
            <v>0.28467673161245838</v>
          </cell>
          <cell r="Z37">
            <v>0.27217669536118466</v>
          </cell>
          <cell r="AA37">
            <v>0.16119155626098475</v>
          </cell>
          <cell r="AB37">
            <v>0.62733435598878928</v>
          </cell>
          <cell r="AC37">
            <v>0.10440901142146584</v>
          </cell>
          <cell r="AD37">
            <v>0.42285931663200854</v>
          </cell>
          <cell r="AE37">
            <v>0.16215552175648273</v>
          </cell>
          <cell r="AF37">
            <v>5.5936164291044026E-2</v>
          </cell>
          <cell r="AG37">
            <v>0.1062193574654387</v>
          </cell>
          <cell r="AH37">
            <v>0.57848779307355547</v>
          </cell>
          <cell r="AI37">
            <v>9.4985291778860873E-4</v>
          </cell>
          <cell r="AJ37">
            <v>0</v>
          </cell>
          <cell r="AK37">
            <v>6.9933254879891223E-4</v>
          </cell>
          <cell r="AL37">
            <v>15853010</v>
          </cell>
          <cell r="AM37">
            <v>15920381</v>
          </cell>
          <cell r="AN37">
            <v>15744241</v>
          </cell>
          <cell r="AO37">
            <v>15589453</v>
          </cell>
          <cell r="AP37">
            <v>15658126</v>
          </cell>
          <cell r="AQ37">
            <v>16485292</v>
          </cell>
          <cell r="AR37">
            <v>16757176</v>
          </cell>
          <cell r="AS37">
            <v>17265306</v>
          </cell>
          <cell r="AT37">
            <v>17736400</v>
          </cell>
          <cell r="AU37">
            <v>17021470</v>
          </cell>
          <cell r="AV37">
            <v>16843240</v>
          </cell>
          <cell r="AW37">
            <v>16700710</v>
          </cell>
          <cell r="AX37">
            <v>16858235</v>
          </cell>
          <cell r="AY37">
            <v>16497509</v>
          </cell>
          <cell r="AZ37">
            <v>16765424</v>
          </cell>
          <cell r="BA37">
            <v>17027259</v>
          </cell>
          <cell r="BB37">
            <v>16386450</v>
          </cell>
          <cell r="BC37">
            <v>16539262</v>
          </cell>
          <cell r="BD37">
            <v>16225698</v>
          </cell>
          <cell r="BE37">
            <v>16638307</v>
          </cell>
          <cell r="BF37">
            <v>16185964</v>
          </cell>
          <cell r="BG37">
            <v>16012016</v>
          </cell>
          <cell r="BH37">
            <v>16028257</v>
          </cell>
          <cell r="BI37">
            <v>15665170</v>
          </cell>
          <cell r="BJ37">
            <v>15802759</v>
          </cell>
          <cell r="BK37">
            <v>15520532</v>
          </cell>
          <cell r="BL37">
            <v>15271509</v>
          </cell>
          <cell r="BM37">
            <v>15019755</v>
          </cell>
          <cell r="BN37">
            <v>14705351</v>
          </cell>
          <cell r="BO37">
            <v>15135225</v>
          </cell>
          <cell r="BP37">
            <v>15349948</v>
          </cell>
          <cell r="BQ37">
            <v>15386946</v>
          </cell>
          <cell r="BR37">
            <v>14609492</v>
          </cell>
          <cell r="BS37">
            <v>15113307</v>
          </cell>
          <cell r="BT37">
            <v>15694727</v>
          </cell>
          <cell r="BU37">
            <v>15383115</v>
          </cell>
          <cell r="BV37">
            <v>15470598</v>
          </cell>
          <cell r="BW37">
            <v>14464148</v>
          </cell>
          <cell r="BX37">
            <v>14195379</v>
          </cell>
          <cell r="BY37">
            <v>13997862</v>
          </cell>
          <cell r="BZ37">
            <v>12834687</v>
          </cell>
          <cell r="CA37">
            <v>3577591</v>
          </cell>
          <cell r="CB37">
            <v>3446851</v>
          </cell>
          <cell r="CC37">
            <v>3359794</v>
          </cell>
          <cell r="CD37">
            <v>15589453</v>
          </cell>
          <cell r="CE37">
            <v>3238859</v>
          </cell>
          <cell r="CF37">
            <v>3252700</v>
          </cell>
          <cell r="CG37">
            <v>3168931</v>
          </cell>
          <cell r="CH37">
            <v>3061169</v>
          </cell>
          <cell r="CI37">
            <v>2989050</v>
          </cell>
          <cell r="CJ37">
            <v>2938311</v>
          </cell>
          <cell r="CK37">
            <v>2880150</v>
          </cell>
          <cell r="CL37">
            <v>2872764</v>
          </cell>
          <cell r="CM37">
            <v>2834017</v>
          </cell>
          <cell r="CN37">
            <v>2745034</v>
          </cell>
          <cell r="CO37">
            <v>2737699</v>
          </cell>
          <cell r="CP37">
            <v>2717961</v>
          </cell>
          <cell r="CQ37">
            <v>2740810</v>
          </cell>
          <cell r="CR37">
            <v>2693257</v>
          </cell>
          <cell r="CS37">
            <v>2643318</v>
          </cell>
          <cell r="CT37">
            <v>2595341</v>
          </cell>
          <cell r="CU37">
            <v>2557152</v>
          </cell>
          <cell r="CV37">
            <v>2636664</v>
          </cell>
          <cell r="CW37">
            <v>2536528</v>
          </cell>
          <cell r="CX37">
            <v>2407699</v>
          </cell>
          <cell r="CY37">
            <v>2374615</v>
          </cell>
          <cell r="CZ37">
            <v>2327011</v>
          </cell>
          <cell r="DA37">
            <v>2291970</v>
          </cell>
          <cell r="DB37">
            <v>2264442</v>
          </cell>
          <cell r="DC37">
            <v>2215494</v>
          </cell>
          <cell r="DD37">
            <v>2049357</v>
          </cell>
          <cell r="DE37">
            <v>2025717</v>
          </cell>
          <cell r="DF37">
            <v>2034496</v>
          </cell>
          <cell r="DG37">
            <v>1984466</v>
          </cell>
          <cell r="DH37">
            <v>1994181</v>
          </cell>
          <cell r="DI37">
            <v>1890337</v>
          </cell>
          <cell r="DJ37">
            <v>1818843</v>
          </cell>
          <cell r="DK37">
            <v>1755138</v>
          </cell>
          <cell r="DL37">
            <v>1755138</v>
          </cell>
          <cell r="DM37">
            <v>1715270</v>
          </cell>
          <cell r="DN37">
            <v>1554857</v>
          </cell>
          <cell r="DO37">
            <v>1493885</v>
          </cell>
          <cell r="DP37"/>
          <cell r="DQ37">
            <v>181684</v>
          </cell>
          <cell r="DR37">
            <v>945447</v>
          </cell>
          <cell r="DS37"/>
          <cell r="DT37">
            <v>1127131</v>
          </cell>
          <cell r="DU37">
            <v>707088</v>
          </cell>
          <cell r="DV37">
            <v>314579</v>
          </cell>
          <cell r="DW37">
            <v>429354</v>
          </cell>
          <cell r="DX37">
            <v>743933</v>
          </cell>
          <cell r="DY37">
            <v>338732</v>
          </cell>
          <cell r="DZ37">
            <v>207995</v>
          </cell>
          <cell r="EA37">
            <v>6810601</v>
          </cell>
        </row>
        <row r="38">
          <cell r="B38" t="str">
            <v>Development Bank of Kenya</v>
          </cell>
          <cell r="C38">
            <v>18.840315</v>
          </cell>
          <cell r="D38">
            <v>10.435214999999999</v>
          </cell>
          <cell r="E38">
            <v>8.2821719999999992</v>
          </cell>
          <cell r="F38">
            <v>2.2773370000000002</v>
          </cell>
          <cell r="G38">
            <v>2.5273979999999998</v>
          </cell>
          <cell r="H38">
            <v>3.7836889999999999</v>
          </cell>
          <cell r="I38">
            <v>12.145943000000001</v>
          </cell>
          <cell r="J38">
            <v>2.647E-3</v>
          </cell>
          <cell r="K38">
            <v>2.5092E-2</v>
          </cell>
          <cell r="L38"/>
          <cell r="M38">
            <v>2.5951155351649239E-3</v>
          </cell>
          <cell r="N38">
            <v>2.6177114915285939E-3</v>
          </cell>
          <cell r="O38">
            <v>2.6888411018818137E-3</v>
          </cell>
          <cell r="P38">
            <v>2.6863841388854392E-3</v>
          </cell>
          <cell r="Q38">
            <v>2.754336519484364E-3</v>
          </cell>
          <cell r="R38">
            <v>2.4506847662247064E-3</v>
          </cell>
          <cell r="S38">
            <v>2.7460401440034836E-3</v>
          </cell>
          <cell r="T38">
            <v>1.4806411981380925E-3</v>
          </cell>
          <cell r="U38">
            <v>3.8540206411319736E-3</v>
          </cell>
          <cell r="V38">
            <v>1.139419992447914E-4</v>
          </cell>
          <cell r="W38">
            <v>1.2208527488797393E-2</v>
          </cell>
          <cell r="X38">
            <v>2.5698315610947326E-3</v>
          </cell>
          <cell r="Y38">
            <v>0.20808577810714241</v>
          </cell>
          <cell r="Z38">
            <v>0.18749775130675322</v>
          </cell>
          <cell r="AA38">
            <v>5.4027021576930831E-2</v>
          </cell>
          <cell r="AB38">
            <v>1.2328668414330846</v>
          </cell>
          <cell r="AC38">
            <v>0.18752922044670825</v>
          </cell>
          <cell r="AD38">
            <v>0.72546743774229483</v>
          </cell>
          <cell r="AE38">
            <v>9.8647039288759009E-2</v>
          </cell>
          <cell r="AF38">
            <v>0.10087943858072718</v>
          </cell>
          <cell r="AG38">
            <v>-2.2323992919681679E-3</v>
          </cell>
          <cell r="AH38">
            <v>1.2599611551172809</v>
          </cell>
          <cell r="AI38">
            <v>5.0016760326765429E-4</v>
          </cell>
          <cell r="AJ38">
            <v>8.7178767753183463E-4</v>
          </cell>
          <cell r="AK38">
            <v>5.8556285880023251E-4</v>
          </cell>
          <cell r="AL38">
            <v>18840315</v>
          </cell>
          <cell r="AM38">
            <v>17872718</v>
          </cell>
          <cell r="AN38">
            <v>17933112</v>
          </cell>
          <cell r="AO38">
            <v>17257834</v>
          </cell>
          <cell r="AP38">
            <v>16891988</v>
          </cell>
          <cell r="AQ38">
            <v>17025387</v>
          </cell>
          <cell r="AR38">
            <v>16967685</v>
          </cell>
          <cell r="AS38">
            <v>16768321</v>
          </cell>
          <cell r="AT38">
            <v>17289207</v>
          </cell>
          <cell r="AU38">
            <v>17488860</v>
          </cell>
          <cell r="AV38">
            <v>17526413</v>
          </cell>
          <cell r="AW38">
            <v>17107796</v>
          </cell>
          <cell r="AX38">
            <v>17222212</v>
          </cell>
          <cell r="AY38">
            <v>17119457</v>
          </cell>
          <cell r="AZ38">
            <v>16274891</v>
          </cell>
          <cell r="BA38">
            <v>16644500</v>
          </cell>
          <cell r="BB38">
            <v>15358069</v>
          </cell>
          <cell r="BC38">
            <v>15549002</v>
          </cell>
          <cell r="BD38">
            <v>15433168</v>
          </cell>
          <cell r="BE38">
            <v>15240102</v>
          </cell>
          <cell r="BF38">
            <v>15323111</v>
          </cell>
          <cell r="BG38">
            <v>15454261</v>
          </cell>
          <cell r="BH38">
            <v>15630629</v>
          </cell>
          <cell r="BI38">
            <v>16040121</v>
          </cell>
          <cell r="BJ38">
            <v>16319925</v>
          </cell>
          <cell r="BK38">
            <v>16127993</v>
          </cell>
          <cell r="BL38">
            <v>16710985</v>
          </cell>
          <cell r="BM38">
            <v>16435365</v>
          </cell>
          <cell r="BN38">
            <v>16418382</v>
          </cell>
          <cell r="BO38">
            <v>17492953</v>
          </cell>
          <cell r="BP38">
            <v>17013141</v>
          </cell>
          <cell r="BQ38">
            <v>17251091</v>
          </cell>
          <cell r="BR38">
            <v>16942714</v>
          </cell>
          <cell r="BS38">
            <v>18106690</v>
          </cell>
          <cell r="BT38">
            <v>17841799</v>
          </cell>
          <cell r="BU38">
            <v>16999848</v>
          </cell>
          <cell r="BV38">
            <v>16954227</v>
          </cell>
          <cell r="BW38">
            <v>16004815</v>
          </cell>
          <cell r="BX38">
            <v>16493105</v>
          </cell>
          <cell r="BY38">
            <v>16082152</v>
          </cell>
          <cell r="BZ38">
            <v>15580630</v>
          </cell>
          <cell r="CA38">
            <v>3783689</v>
          </cell>
          <cell r="CB38">
            <v>3777121</v>
          </cell>
          <cell r="CC38">
            <v>3785479</v>
          </cell>
          <cell r="CD38">
            <v>3751595</v>
          </cell>
          <cell r="CE38">
            <v>3737775</v>
          </cell>
          <cell r="CF38">
            <v>3854718</v>
          </cell>
          <cell r="CG38">
            <v>3850957</v>
          </cell>
          <cell r="CH38">
            <v>3828452</v>
          </cell>
          <cell r="CI38">
            <v>3923282</v>
          </cell>
          <cell r="CJ38">
            <v>3856607</v>
          </cell>
          <cell r="CK38">
            <v>3841310</v>
          </cell>
          <cell r="CL38">
            <v>3830779</v>
          </cell>
          <cell r="CM38">
            <v>3822658</v>
          </cell>
          <cell r="CN38">
            <v>3981067</v>
          </cell>
          <cell r="CO38">
            <v>3966267</v>
          </cell>
          <cell r="CP38">
            <v>3975395</v>
          </cell>
          <cell r="CQ38">
            <v>3950439</v>
          </cell>
          <cell r="CR38">
            <v>3894050</v>
          </cell>
          <cell r="CS38">
            <v>3886424</v>
          </cell>
          <cell r="CT38">
            <v>3866554</v>
          </cell>
          <cell r="CU38">
            <v>2871324</v>
          </cell>
          <cell r="CV38">
            <v>2738684</v>
          </cell>
          <cell r="CW38">
            <v>2702770</v>
          </cell>
          <cell r="CX38">
            <v>2955617</v>
          </cell>
          <cell r="CY38">
            <v>2929746</v>
          </cell>
          <cell r="CZ38">
            <v>2958319</v>
          </cell>
          <cell r="DA38">
            <v>2909847</v>
          </cell>
          <cell r="DB38">
            <v>2919672</v>
          </cell>
          <cell r="DC38">
            <v>2903344</v>
          </cell>
          <cell r="DD38">
            <v>2949975</v>
          </cell>
          <cell r="DE38">
            <v>2912557</v>
          </cell>
          <cell r="DF38">
            <v>2876234</v>
          </cell>
          <cell r="DG38">
            <v>2843621</v>
          </cell>
          <cell r="DH38">
            <v>2856189</v>
          </cell>
          <cell r="DI38">
            <v>2808229</v>
          </cell>
          <cell r="DJ38">
            <v>2806585</v>
          </cell>
          <cell r="DK38">
            <v>2763601</v>
          </cell>
          <cell r="DL38">
            <v>2763601</v>
          </cell>
          <cell r="DM38">
            <v>1999548</v>
          </cell>
          <cell r="DN38">
            <v>1874489</v>
          </cell>
          <cell r="DO38">
            <v>1822274</v>
          </cell>
          <cell r="DP38"/>
          <cell r="DQ38">
            <v>20094</v>
          </cell>
          <cell r="DR38">
            <v>351831</v>
          </cell>
          <cell r="DS38"/>
          <cell r="DT38">
            <v>371925</v>
          </cell>
          <cell r="DU38">
            <v>458534</v>
          </cell>
          <cell r="DV38">
            <v>1643228</v>
          </cell>
          <cell r="DW38">
            <v>621833</v>
          </cell>
          <cell r="DX38">
            <v>2265061</v>
          </cell>
          <cell r="DY38">
            <v>45913</v>
          </cell>
          <cell r="DZ38">
            <v>39346</v>
          </cell>
          <cell r="EA38">
            <v>10435215</v>
          </cell>
        </row>
        <row r="39">
          <cell r="B39" t="str">
            <v>M-Oriental Bank Limited</v>
          </cell>
          <cell r="C39">
            <v>13.859857999999999</v>
          </cell>
          <cell r="D39">
            <v>6.6095139999999999</v>
          </cell>
          <cell r="E39">
            <v>10.326599999999999</v>
          </cell>
          <cell r="F39">
            <v>2.5691030000000001</v>
          </cell>
          <cell r="G39">
            <v>2.682442</v>
          </cell>
          <cell r="H39">
            <v>3.3844650000000001</v>
          </cell>
          <cell r="I39">
            <v>9.0671529999999994</v>
          </cell>
          <cell r="J39">
            <v>6.5031000000000005E-2</v>
          </cell>
          <cell r="K39">
            <v>0.188585</v>
          </cell>
          <cell r="L39"/>
          <cell r="M39">
            <v>2.3654507678076133E-3</v>
          </cell>
          <cell r="N39">
            <v>2.3903219018221317E-3</v>
          </cell>
          <cell r="O39">
            <v>2.4915909763943275E-3</v>
          </cell>
          <cell r="P39">
            <v>2.5031976941519074E-3</v>
          </cell>
          <cell r="Q39">
            <v>2.580526024728266E-3</v>
          </cell>
          <cell r="R39">
            <v>1.8028436818937276E-3</v>
          </cell>
          <cell r="S39">
            <v>1.7393020437387291E-3</v>
          </cell>
          <cell r="T39">
            <v>1.8461328014792288E-3</v>
          </cell>
          <cell r="U39">
            <v>3.4473758200498838E-3</v>
          </cell>
          <cell r="V39">
            <v>8.563586771711696E-4</v>
          </cell>
          <cell r="W39">
            <v>4.1340506998877688E-2</v>
          </cell>
          <cell r="X39">
            <v>1.0081919920216609E-2</v>
          </cell>
          <cell r="Y39">
            <v>0.29584170466738569</v>
          </cell>
          <cell r="Z39">
            <v>0.28334175016126895</v>
          </cell>
          <cell r="AA39">
            <v>0.14066148636861386</v>
          </cell>
          <cell r="AB39">
            <v>0.50265565590602324</v>
          </cell>
          <cell r="AC39">
            <v>0.23388897065555969</v>
          </cell>
          <cell r="AD39">
            <v>0.56859131468696189</v>
          </cell>
          <cell r="AE39">
            <v>0.14461509142890897</v>
          </cell>
          <cell r="AF39">
            <v>6.8259875305047832E-2</v>
          </cell>
          <cell r="AG39">
            <v>7.6355216123861133E-2</v>
          </cell>
          <cell r="AH39">
            <v>0.64004745027404963</v>
          </cell>
          <cell r="AI39">
            <v>1.4963075871134732E-3</v>
          </cell>
          <cell r="AJ39">
            <v>0</v>
          </cell>
          <cell r="AK39">
            <v>1.3627339487012427E-3</v>
          </cell>
          <cell r="AL39">
            <v>13859858</v>
          </cell>
          <cell r="AM39">
            <v>13515443</v>
          </cell>
          <cell r="AN39">
            <v>13622985</v>
          </cell>
          <cell r="AO39">
            <v>13301581</v>
          </cell>
          <cell r="AP39">
            <v>13333772</v>
          </cell>
          <cell r="AQ39">
            <v>14165831</v>
          </cell>
          <cell r="AR39">
            <v>13780277</v>
          </cell>
          <cell r="AS39">
            <v>13748507</v>
          </cell>
          <cell r="AT39">
            <v>13657469</v>
          </cell>
          <cell r="AU39">
            <v>13484334</v>
          </cell>
          <cell r="AV39">
            <v>13618076</v>
          </cell>
          <cell r="AW39">
            <v>13649937</v>
          </cell>
          <cell r="AX39">
            <v>12984554</v>
          </cell>
          <cell r="AY39">
            <v>13063163</v>
          </cell>
          <cell r="AZ39">
            <v>12338623</v>
          </cell>
          <cell r="BA39">
            <v>12065338</v>
          </cell>
          <cell r="BB39">
            <v>12393776</v>
          </cell>
          <cell r="BC39">
            <v>12329132</v>
          </cell>
          <cell r="BD39">
            <v>11841726</v>
          </cell>
          <cell r="BE39">
            <v>10470921</v>
          </cell>
          <cell r="BF39">
            <v>10515015</v>
          </cell>
          <cell r="BG39">
            <v>9898849</v>
          </cell>
          <cell r="BH39">
            <v>11081702</v>
          </cell>
          <cell r="BI39">
            <v>10675058</v>
          </cell>
          <cell r="BJ39">
            <v>10576525</v>
          </cell>
          <cell r="BK39">
            <v>10492155</v>
          </cell>
          <cell r="BL39">
            <v>10482709</v>
          </cell>
          <cell r="BM39">
            <v>10005843</v>
          </cell>
          <cell r="BN39">
            <v>9920247</v>
          </cell>
          <cell r="BO39">
            <v>9809585</v>
          </cell>
          <cell r="BP39">
            <v>8776999</v>
          </cell>
          <cell r="BQ39">
            <v>9024348</v>
          </cell>
          <cell r="BR39">
            <v>8496350</v>
          </cell>
          <cell r="BS39">
            <v>9316625</v>
          </cell>
          <cell r="BT39">
            <v>9056018</v>
          </cell>
          <cell r="BU39">
            <v>9153613</v>
          </cell>
          <cell r="BV39">
            <v>7857515</v>
          </cell>
          <cell r="BW39">
            <v>8092950</v>
          </cell>
          <cell r="BX39">
            <v>7916635</v>
          </cell>
          <cell r="BY39">
            <v>7480066</v>
          </cell>
          <cell r="BZ39">
            <v>7006528</v>
          </cell>
          <cell r="CA39">
            <v>3384465</v>
          </cell>
          <cell r="CB39">
            <v>3353901</v>
          </cell>
          <cell r="CC39">
            <v>3322706</v>
          </cell>
          <cell r="CD39">
            <v>3278783</v>
          </cell>
          <cell r="CE39">
            <v>3247384</v>
          </cell>
          <cell r="CF39">
            <v>3223535</v>
          </cell>
          <cell r="CG39">
            <v>3189548</v>
          </cell>
          <cell r="CH39">
            <v>3135834</v>
          </cell>
          <cell r="CI39">
            <v>3117969</v>
          </cell>
          <cell r="CJ39">
            <v>3086928</v>
          </cell>
          <cell r="CK39">
            <v>3082411</v>
          </cell>
          <cell r="CL39">
            <v>3078286</v>
          </cell>
          <cell r="CM39">
            <v>3070892</v>
          </cell>
          <cell r="CN39">
            <v>3088000</v>
          </cell>
          <cell r="CO39">
            <v>3057788</v>
          </cell>
          <cell r="CP39">
            <v>3049194</v>
          </cell>
          <cell r="CQ39">
            <v>3043171</v>
          </cell>
          <cell r="CR39">
            <v>3108981</v>
          </cell>
          <cell r="CS39">
            <v>3092768</v>
          </cell>
          <cell r="CT39">
            <v>3073672</v>
          </cell>
          <cell r="CU39">
            <v>3065119</v>
          </cell>
          <cell r="CV39">
            <v>3016758</v>
          </cell>
          <cell r="CW39">
            <v>2993218</v>
          </cell>
          <cell r="CX39">
            <v>2981991</v>
          </cell>
          <cell r="CY39">
            <v>3027998</v>
          </cell>
          <cell r="CZ39">
            <v>3020563</v>
          </cell>
          <cell r="DA39">
            <v>2988321</v>
          </cell>
          <cell r="DB39">
            <v>2955250</v>
          </cell>
          <cell r="DC39">
            <v>2931488</v>
          </cell>
          <cell r="DD39">
            <v>2930072</v>
          </cell>
          <cell r="DE39">
            <v>2927334</v>
          </cell>
          <cell r="DF39">
            <v>2262088</v>
          </cell>
          <cell r="DG39">
            <v>2240085</v>
          </cell>
          <cell r="DH39">
            <v>1658696</v>
          </cell>
          <cell r="DI39">
            <v>1630654</v>
          </cell>
          <cell r="DJ39">
            <v>1612058</v>
          </cell>
          <cell r="DK39">
            <v>1596443</v>
          </cell>
          <cell r="DL39">
            <v>1596443</v>
          </cell>
          <cell r="DM39">
            <v>1612493</v>
          </cell>
          <cell r="DN39">
            <v>1548292</v>
          </cell>
          <cell r="DO39">
            <v>1524496</v>
          </cell>
          <cell r="DP39"/>
          <cell r="DQ39">
            <v>133847</v>
          </cell>
          <cell r="DR39">
            <v>817707</v>
          </cell>
          <cell r="DS39"/>
          <cell r="DT39">
            <v>951554</v>
          </cell>
          <cell r="DU39">
            <v>478304</v>
          </cell>
          <cell r="DV39">
            <v>1013804</v>
          </cell>
          <cell r="DW39">
            <v>769206</v>
          </cell>
          <cell r="DX39">
            <v>1783010</v>
          </cell>
          <cell r="DY39">
            <v>137082</v>
          </cell>
          <cell r="DZ39">
            <v>106519</v>
          </cell>
          <cell r="EA39">
            <v>6609514</v>
          </cell>
        </row>
        <row r="40">
          <cell r="B40" t="str">
            <v>Middle East Bank</v>
          </cell>
          <cell r="C40">
            <v>18.848303000000001</v>
          </cell>
          <cell r="D40">
            <v>10.742644</v>
          </cell>
          <cell r="E40">
            <v>12.479931000000001</v>
          </cell>
          <cell r="F40">
            <v>1.998939</v>
          </cell>
          <cell r="G40">
            <v>2.1039500000000002</v>
          </cell>
          <cell r="H40">
            <v>2.1387700000000001</v>
          </cell>
          <cell r="I40">
            <v>10.289417</v>
          </cell>
          <cell r="J40">
            <v>0.17377300000000001</v>
          </cell>
          <cell r="K40">
            <v>0.42161199999999999</v>
          </cell>
          <cell r="L40"/>
          <cell r="M40">
            <v>2.2871143343070424E-3</v>
          </cell>
          <cell r="N40">
            <v>2.1247972572272971E-3</v>
          </cell>
          <cell r="O40">
            <v>2.0758755548296068E-3</v>
          </cell>
          <cell r="P40">
            <v>2.0990220912338693E-3</v>
          </cell>
          <cell r="Q40">
            <v>1.9939535260037645E-3</v>
          </cell>
          <cell r="R40">
            <v>2.4517238183802892E-3</v>
          </cell>
          <cell r="S40">
            <v>2.8269404776746971E-3</v>
          </cell>
          <cell r="T40">
            <v>2.2310934847188306E-3</v>
          </cell>
          <cell r="U40">
            <v>2.1785256998220074E-3</v>
          </cell>
          <cell r="V40">
            <v>1.914527107667583E-3</v>
          </cell>
          <cell r="W40">
            <v>0.18076337958966934</v>
          </cell>
          <cell r="X40">
            <v>2.2344452338066707E-2</v>
          </cell>
          <cell r="Y40">
            <v>0.20447708553361188</v>
          </cell>
          <cell r="Z40">
            <v>0.19427135667647641</v>
          </cell>
          <cell r="AA40">
            <v>0.39685427142007612</v>
          </cell>
          <cell r="AB40">
            <v>0.57663833657658436</v>
          </cell>
          <cell r="AC40">
            <v>0.18707144683462082</v>
          </cell>
          <cell r="AD40">
            <v>0.15545442027987738</v>
          </cell>
          <cell r="AE40">
            <v>0.13533875612199109</v>
          </cell>
          <cell r="AF40">
            <v>6.8055747461389635E-2</v>
          </cell>
          <cell r="AG40">
            <v>6.7283008660601454E-2</v>
          </cell>
          <cell r="AH40">
            <v>0.86079354124634178</v>
          </cell>
          <cell r="AI40">
            <v>2.3501792262128575E-3</v>
          </cell>
          <cell r="AJ40">
            <v>0</v>
          </cell>
          <cell r="AK40">
            <v>1.9144017054393951E-3</v>
          </cell>
          <cell r="AL40">
            <v>18848303</v>
          </cell>
          <cell r="AM40">
            <v>16131291</v>
          </cell>
          <cell r="AN40">
            <v>15206447</v>
          </cell>
          <cell r="AO40">
            <v>14576937</v>
          </cell>
          <cell r="AP40">
            <v>12962188</v>
          </cell>
          <cell r="AQ40">
            <v>11952320</v>
          </cell>
          <cell r="AR40">
            <v>10832612</v>
          </cell>
          <cell r="AS40">
            <v>11977513</v>
          </cell>
          <cell r="AT40">
            <v>11186376</v>
          </cell>
          <cell r="AU40">
            <v>10548437</v>
          </cell>
          <cell r="AV40">
            <v>10259401</v>
          </cell>
          <cell r="AW40">
            <v>9684410</v>
          </cell>
          <cell r="AX40">
            <v>11021603</v>
          </cell>
          <cell r="AY40">
            <v>11047315</v>
          </cell>
          <cell r="AZ40">
            <v>10187423</v>
          </cell>
          <cell r="BA40">
            <v>8963839</v>
          </cell>
          <cell r="BB40">
            <v>8466284</v>
          </cell>
          <cell r="BC40">
            <v>6913684</v>
          </cell>
          <cell r="BD40">
            <v>6607009</v>
          </cell>
          <cell r="BE40">
            <v>5620524</v>
          </cell>
          <cell r="BF40">
            <v>5360864</v>
          </cell>
          <cell r="BG40">
            <v>5343660</v>
          </cell>
          <cell r="BH40">
            <v>5165484</v>
          </cell>
          <cell r="BI40">
            <v>5090148</v>
          </cell>
          <cell r="BJ40">
            <v>5121036</v>
          </cell>
          <cell r="BK40">
            <v>5092123</v>
          </cell>
          <cell r="BL40">
            <v>5249639</v>
          </cell>
          <cell r="BM40">
            <v>5280693</v>
          </cell>
          <cell r="BN40">
            <v>5233522</v>
          </cell>
          <cell r="BO40">
            <v>5237919</v>
          </cell>
          <cell r="BP40">
            <v>5443993</v>
          </cell>
          <cell r="BQ40">
            <v>5375994</v>
          </cell>
          <cell r="BR40">
            <v>5677553</v>
          </cell>
          <cell r="BS40">
            <v>6288542</v>
          </cell>
          <cell r="BT40">
            <v>6192662</v>
          </cell>
          <cell r="BU40">
            <v>5836720</v>
          </cell>
          <cell r="BV40">
            <v>5936601</v>
          </cell>
          <cell r="BW40">
            <v>5906089</v>
          </cell>
          <cell r="BX40">
            <v>6153754</v>
          </cell>
          <cell r="BY40">
            <v>6204136</v>
          </cell>
          <cell r="BZ40">
            <v>5765799</v>
          </cell>
          <cell r="CA40">
            <v>2138770</v>
          </cell>
          <cell r="CB40">
            <v>2025441</v>
          </cell>
          <cell r="CC40">
            <v>1953956</v>
          </cell>
          <cell r="CD40">
            <v>1876171</v>
          </cell>
          <cell r="CE40">
            <v>1793376</v>
          </cell>
          <cell r="CF40">
            <v>1530383</v>
          </cell>
          <cell r="CG40">
            <v>1481412</v>
          </cell>
          <cell r="CH40">
            <v>1440100</v>
          </cell>
          <cell r="CI40">
            <v>1400069</v>
          </cell>
          <cell r="CJ40">
            <v>1358025</v>
          </cell>
          <cell r="CK40">
            <v>1327137</v>
          </cell>
          <cell r="CL40">
            <v>1300810</v>
          </cell>
          <cell r="CM40">
            <v>1274338</v>
          </cell>
          <cell r="CN40">
            <v>1211034</v>
          </cell>
          <cell r="CO40">
            <v>1191351</v>
          </cell>
          <cell r="CP40">
            <v>1183564</v>
          </cell>
          <cell r="CQ40">
            <v>1155784</v>
          </cell>
          <cell r="CR40">
            <v>1220672</v>
          </cell>
          <cell r="CS40">
            <v>1218322</v>
          </cell>
          <cell r="CT40">
            <v>1192491</v>
          </cell>
          <cell r="CU40">
            <v>1157878</v>
          </cell>
          <cell r="CV40">
            <v>1061671</v>
          </cell>
          <cell r="CW40">
            <v>1083394</v>
          </cell>
          <cell r="CX40">
            <v>1098966</v>
          </cell>
          <cell r="CY40">
            <v>1161853</v>
          </cell>
          <cell r="CZ40">
            <v>1143420</v>
          </cell>
          <cell r="DA40">
            <v>1178364</v>
          </cell>
          <cell r="DB40">
            <v>1213931</v>
          </cell>
          <cell r="DC40">
            <v>1192109</v>
          </cell>
          <cell r="DD40">
            <v>1235641</v>
          </cell>
          <cell r="DE40">
            <v>1237851</v>
          </cell>
          <cell r="DF40">
            <v>1252646</v>
          </cell>
          <cell r="DG40">
            <v>1263462</v>
          </cell>
          <cell r="DH40">
            <v>1197477</v>
          </cell>
          <cell r="DI40">
            <v>1193546</v>
          </cell>
          <cell r="DJ40">
            <v>1211872</v>
          </cell>
          <cell r="DK40">
            <v>1233695</v>
          </cell>
          <cell r="DL40">
            <v>1233695</v>
          </cell>
          <cell r="DM40">
            <v>1216395</v>
          </cell>
          <cell r="DN40">
            <v>1169933</v>
          </cell>
          <cell r="DO40">
            <v>1175205</v>
          </cell>
          <cell r="DP40"/>
          <cell r="DQ40">
            <v>441119</v>
          </cell>
          <cell r="DR40">
            <v>670420</v>
          </cell>
          <cell r="DS40"/>
          <cell r="DT40">
            <v>1111539</v>
          </cell>
          <cell r="DU40">
            <v>640956</v>
          </cell>
          <cell r="DV40">
            <v>321765</v>
          </cell>
          <cell r="DW40">
            <v>1748070</v>
          </cell>
          <cell r="DX40">
            <v>2069835</v>
          </cell>
          <cell r="DY40">
            <v>355394</v>
          </cell>
          <cell r="DZ40">
            <v>242065</v>
          </cell>
          <cell r="EA40">
            <v>10742644</v>
          </cell>
        </row>
        <row r="41">
          <cell r="B41" t="str">
            <v>Paramount Universal Bank</v>
          </cell>
          <cell r="C41">
            <v>15.439382999999999</v>
          </cell>
          <cell r="D41">
            <v>8.3798080000000006</v>
          </cell>
          <cell r="E41">
            <v>12.122569</v>
          </cell>
          <cell r="F41">
            <v>2.3621560000000001</v>
          </cell>
          <cell r="G41">
            <v>2.3621560000000001</v>
          </cell>
          <cell r="H41">
            <v>2.5769479999999998</v>
          </cell>
          <cell r="I41">
            <v>8.4111220000000007</v>
          </cell>
          <cell r="J41">
            <v>5.2063999999999999E-2</v>
          </cell>
          <cell r="K41">
            <v>0.28538400000000003</v>
          </cell>
          <cell r="L41"/>
          <cell r="M41">
            <v>2.2667859500845591E-3</v>
          </cell>
          <cell r="N41">
            <v>2.2494315780737591E-3</v>
          </cell>
          <cell r="O41">
            <v>2.2956324801481835E-3</v>
          </cell>
          <cell r="P41">
            <v>2.3447057380275656E-3</v>
          </cell>
          <cell r="Q41">
            <v>1.6087528217179328E-3</v>
          </cell>
          <cell r="R41">
            <v>2.0083029778434546E-3</v>
          </cell>
          <cell r="S41">
            <v>2.2051571689746256E-3</v>
          </cell>
          <cell r="T41">
            <v>2.167206270127172E-3</v>
          </cell>
          <cell r="U41">
            <v>2.6248486022830515E-3</v>
          </cell>
          <cell r="V41">
            <v>1.2959199550643852E-3</v>
          </cell>
          <cell r="W41">
            <v>0.20796141235516527</v>
          </cell>
          <cell r="X41">
            <v>1.9932599002970088E-2</v>
          </cell>
          <cell r="Y41">
            <v>0.28083720578538751</v>
          </cell>
          <cell r="Z41">
            <v>0.28083720578538751</v>
          </cell>
          <cell r="AA41">
            <v>0.23025721403931446</v>
          </cell>
          <cell r="AB41">
            <v>0.50472836700797608</v>
          </cell>
          <cell r="AC41">
            <v>7.4295425192669462E-2</v>
          </cell>
          <cell r="AD41">
            <v>0.26252429263929095</v>
          </cell>
          <cell r="AE41">
            <v>0.13495094426754103</v>
          </cell>
          <cell r="AF41">
            <v>7.6477467336582144E-2</v>
          </cell>
          <cell r="AG41">
            <v>5.847347693095889E-2</v>
          </cell>
          <cell r="AH41">
            <v>0.69125677898801818</v>
          </cell>
          <cell r="AI41">
            <v>3.8360046440442323E-4</v>
          </cell>
          <cell r="AJ41">
            <v>0</v>
          </cell>
          <cell r="AK41">
            <v>2.8242719000847914E-4</v>
          </cell>
          <cell r="AL41">
            <v>15439383</v>
          </cell>
          <cell r="AM41">
            <v>14663720</v>
          </cell>
          <cell r="AN41">
            <v>14189936</v>
          </cell>
          <cell r="AO41">
            <v>14279069</v>
          </cell>
          <cell r="AP41">
            <v>13813300</v>
          </cell>
          <cell r="AQ41">
            <v>13086280</v>
          </cell>
          <cell r="AR41">
            <v>13069958</v>
          </cell>
          <cell r="AS41">
            <v>12802351</v>
          </cell>
          <cell r="AT41">
            <v>12447780</v>
          </cell>
          <cell r="AU41">
            <v>12258411</v>
          </cell>
          <cell r="AV41">
            <v>11805895</v>
          </cell>
          <cell r="AW41">
            <v>11641338</v>
          </cell>
          <cell r="AX41">
            <v>11378331</v>
          </cell>
          <cell r="AY41">
            <v>11073705</v>
          </cell>
          <cell r="AZ41">
            <v>10971375</v>
          </cell>
          <cell r="BA41">
            <v>11290260</v>
          </cell>
          <cell r="BB41">
            <v>10443296</v>
          </cell>
          <cell r="BC41">
            <v>10299566</v>
          </cell>
          <cell r="BD41">
            <v>10020501</v>
          </cell>
          <cell r="BE41">
            <v>10207861</v>
          </cell>
          <cell r="BF41">
            <v>9887407</v>
          </cell>
          <cell r="BG41">
            <v>9850650</v>
          </cell>
          <cell r="BH41">
            <v>9915783</v>
          </cell>
          <cell r="BI41">
            <v>9924109</v>
          </cell>
          <cell r="BJ41">
            <v>9541251</v>
          </cell>
          <cell r="BK41">
            <v>9579358</v>
          </cell>
          <cell r="BL41">
            <v>9754544</v>
          </cell>
          <cell r="BM41">
            <v>9738935</v>
          </cell>
          <cell r="BN41">
            <v>9426931</v>
          </cell>
          <cell r="BO41">
            <v>9582882</v>
          </cell>
          <cell r="BP41">
            <v>9545656</v>
          </cell>
          <cell r="BQ41">
            <v>9853717</v>
          </cell>
          <cell r="BR41">
            <v>10525709</v>
          </cell>
          <cell r="BS41">
            <v>10914946</v>
          </cell>
          <cell r="BT41">
            <v>10818758</v>
          </cell>
          <cell r="BU41">
            <v>10169780</v>
          </cell>
          <cell r="BV41">
            <v>10402326</v>
          </cell>
          <cell r="BW41">
            <v>9042178</v>
          </cell>
          <cell r="BX41">
            <v>8698023</v>
          </cell>
          <cell r="BY41">
            <v>8323852</v>
          </cell>
          <cell r="BZ41">
            <v>8028877</v>
          </cell>
          <cell r="CA41">
            <v>2576948</v>
          </cell>
          <cell r="CB41">
            <v>2478737</v>
          </cell>
          <cell r="CC41">
            <v>2426093</v>
          </cell>
          <cell r="CD41">
            <v>2346918</v>
          </cell>
          <cell r="CE41">
            <v>226851</v>
          </cell>
          <cell r="CF41">
            <v>2204167</v>
          </cell>
          <cell r="CG41">
            <v>2147500</v>
          </cell>
          <cell r="CH41">
            <v>2099404</v>
          </cell>
          <cell r="CI41">
            <v>2058559</v>
          </cell>
          <cell r="CJ41">
            <v>1999971</v>
          </cell>
          <cell r="CK41">
            <v>1971938</v>
          </cell>
          <cell r="CL41">
            <v>1940781</v>
          </cell>
          <cell r="CM41">
            <v>1911298</v>
          </cell>
          <cell r="CN41">
            <v>1842785</v>
          </cell>
          <cell r="CO41">
            <v>1831955</v>
          </cell>
          <cell r="CP41">
            <v>1806427</v>
          </cell>
          <cell r="CQ41">
            <v>1778217</v>
          </cell>
          <cell r="CR41">
            <v>1751003</v>
          </cell>
          <cell r="CS41">
            <v>1728881</v>
          </cell>
          <cell r="CT41">
            <v>1710821</v>
          </cell>
          <cell r="CU41">
            <v>1687268</v>
          </cell>
          <cell r="CV41">
            <v>1601294</v>
          </cell>
          <cell r="CW41">
            <v>1568798</v>
          </cell>
          <cell r="CX41">
            <v>1546091</v>
          </cell>
          <cell r="CY41">
            <v>1759693</v>
          </cell>
          <cell r="CZ41">
            <v>1730416</v>
          </cell>
          <cell r="DA41">
            <v>1700031</v>
          </cell>
          <cell r="DB41">
            <v>1659151</v>
          </cell>
          <cell r="DC41">
            <v>1644209</v>
          </cell>
          <cell r="DD41">
            <v>1624002</v>
          </cell>
          <cell r="DE41">
            <v>1605827</v>
          </cell>
          <cell r="DF41">
            <v>1575131</v>
          </cell>
          <cell r="DG41">
            <v>1536285</v>
          </cell>
          <cell r="DH41">
            <v>1488698</v>
          </cell>
          <cell r="DI41">
            <v>1469236</v>
          </cell>
          <cell r="DJ41">
            <v>1410219</v>
          </cell>
          <cell r="DK41">
            <v>1378260</v>
          </cell>
          <cell r="DL41">
            <v>1378260</v>
          </cell>
          <cell r="DM41">
            <v>1348014</v>
          </cell>
          <cell r="DN41">
            <v>1289232</v>
          </cell>
          <cell r="DO41">
            <v>1230414</v>
          </cell>
          <cell r="DP41"/>
          <cell r="DQ41">
            <v>201849</v>
          </cell>
          <cell r="DR41">
            <v>674775</v>
          </cell>
          <cell r="DS41"/>
          <cell r="DT41">
            <v>876624</v>
          </cell>
          <cell r="DU41">
            <v>442457</v>
          </cell>
          <cell r="DV41">
            <v>166694</v>
          </cell>
          <cell r="DW41">
            <v>468272</v>
          </cell>
          <cell r="DX41">
            <v>634966</v>
          </cell>
          <cell r="DY41">
            <v>291541</v>
          </cell>
          <cell r="DZ41">
            <v>193327</v>
          </cell>
          <cell r="EA41">
            <v>8379808</v>
          </cell>
        </row>
        <row r="42">
          <cell r="B42" t="str">
            <v>Access Bank</v>
          </cell>
          <cell r="C42">
            <v>17.119499999999999</v>
          </cell>
          <cell r="D42">
            <v>3.9773339999999999</v>
          </cell>
          <cell r="E42">
            <v>9.9931190000000001</v>
          </cell>
          <cell r="F42">
            <v>1.4894510000000001</v>
          </cell>
          <cell r="G42">
            <v>1.5345519999999999</v>
          </cell>
          <cell r="H42">
            <v>1.8068249999999999</v>
          </cell>
          <cell r="I42">
            <v>8.3173860000000008</v>
          </cell>
          <cell r="J42">
            <v>0.202565</v>
          </cell>
          <cell r="K42">
            <v>-0.70343</v>
          </cell>
          <cell r="L42"/>
          <cell r="M42">
            <v>1.9512574372919202E-3</v>
          </cell>
          <cell r="N42">
            <v>1.7329672513449303E-3</v>
          </cell>
          <cell r="O42">
            <v>1.866553392754599E-3</v>
          </cell>
          <cell r="P42">
            <v>1.8765232915077803E-3</v>
          </cell>
          <cell r="Q42">
            <v>1.9404206772594427E-3</v>
          </cell>
          <cell r="R42">
            <v>2.2268469426006869E-3</v>
          </cell>
          <cell r="S42">
            <v>1.0466405177190841E-3</v>
          </cell>
          <cell r="T42">
            <v>1.7865149008371884E-3</v>
          </cell>
          <cell r="U42">
            <v>1.8404104684378864E-3</v>
          </cell>
          <cell r="V42">
            <v>-3.1942539665536273E-3</v>
          </cell>
          <cell r="W42">
            <v>-0.32563105359306788</v>
          </cell>
          <cell r="X42">
            <v>-3.2046605081728373E-2</v>
          </cell>
          <cell r="Y42">
            <v>0.18449931264462174</v>
          </cell>
          <cell r="Z42">
            <v>0.17907681572070841</v>
          </cell>
          <cell r="AA42">
            <v>0.44459064403943205</v>
          </cell>
          <cell r="AB42">
            <v>1.541100855058442</v>
          </cell>
          <cell r="AC42">
            <v>0.14240637821765073</v>
          </cell>
          <cell r="AD42">
            <v>0.48403826870284222</v>
          </cell>
          <cell r="AE42">
            <v>0.12526932403071075</v>
          </cell>
          <cell r="AF42">
            <v>5.1693875628031447E-2</v>
          </cell>
          <cell r="AG42">
            <v>7.3575448402679308E-2</v>
          </cell>
          <cell r="AH42">
            <v>0.39800726880166243</v>
          </cell>
          <cell r="AI42">
            <v>3.5837361810359163E-4</v>
          </cell>
          <cell r="AJ42">
            <v>0</v>
          </cell>
          <cell r="AK42">
            <v>4.3042698855873577E-4</v>
          </cell>
          <cell r="AL42">
            <v>17119500</v>
          </cell>
          <cell r="AM42">
            <v>14593974</v>
          </cell>
          <cell r="AN42">
            <v>15109960</v>
          </cell>
          <cell r="AO42">
            <v>15200001</v>
          </cell>
          <cell r="AP42">
            <v>14601676</v>
          </cell>
          <cell r="AQ42">
            <v>16074956</v>
          </cell>
          <cell r="AR42">
            <v>14564949</v>
          </cell>
          <cell r="AS42">
            <v>14013295</v>
          </cell>
          <cell r="AT42">
            <v>13211421</v>
          </cell>
          <cell r="AU42">
            <v>12244938</v>
          </cell>
          <cell r="AV42">
            <v>11114886</v>
          </cell>
          <cell r="AW42">
            <v>9835380</v>
          </cell>
          <cell r="AX42">
            <v>10147491</v>
          </cell>
          <cell r="AY42">
            <v>11016375</v>
          </cell>
          <cell r="AZ42">
            <v>10448828</v>
          </cell>
          <cell r="BA42">
            <v>9704724</v>
          </cell>
          <cell r="BB42">
            <v>9318142</v>
          </cell>
          <cell r="BC42">
            <v>9574020</v>
          </cell>
          <cell r="BD42">
            <v>10039705</v>
          </cell>
          <cell r="BE42">
            <v>10492739</v>
          </cell>
          <cell r="BF42">
            <v>10235524</v>
          </cell>
          <cell r="BG42">
            <v>10105088</v>
          </cell>
          <cell r="BH42">
            <v>10119596</v>
          </cell>
          <cell r="BI42">
            <v>9977176</v>
          </cell>
          <cell r="BJ42">
            <v>10295352</v>
          </cell>
          <cell r="BK42">
            <v>10137915</v>
          </cell>
          <cell r="BL42">
            <v>9885064</v>
          </cell>
          <cell r="BM42">
            <v>10603271</v>
          </cell>
          <cell r="BN42">
            <v>10465400</v>
          </cell>
          <cell r="BO42">
            <v>10351824</v>
          </cell>
          <cell r="BP42">
            <v>9973356</v>
          </cell>
          <cell r="BQ42">
            <v>10507615</v>
          </cell>
          <cell r="BR42">
            <v>10533322</v>
          </cell>
          <cell r="BS42">
            <v>10803306</v>
          </cell>
          <cell r="BT42">
            <v>10546605</v>
          </cell>
          <cell r="BU42">
            <v>10300961</v>
          </cell>
          <cell r="BV42">
            <v>10239922</v>
          </cell>
          <cell r="BW42">
            <v>9678121</v>
          </cell>
          <cell r="BX42">
            <v>8935515</v>
          </cell>
          <cell r="BY42">
            <v>9268777</v>
          </cell>
          <cell r="BZ42">
            <v>9657867</v>
          </cell>
          <cell r="CA42">
            <v>1806825</v>
          </cell>
          <cell r="CB42">
            <v>1253441</v>
          </cell>
          <cell r="CC42">
            <v>1351431</v>
          </cell>
          <cell r="CD42">
            <v>1335341</v>
          </cell>
          <cell r="CE42">
            <v>1314978</v>
          </cell>
          <cell r="CF42">
            <v>1826413</v>
          </cell>
          <cell r="CG42">
            <v>1775574</v>
          </cell>
          <cell r="CH42">
            <v>1650142</v>
          </cell>
          <cell r="CI42">
            <v>1548572</v>
          </cell>
          <cell r="CJ42">
            <v>1767517</v>
          </cell>
          <cell r="CK42">
            <v>1594829</v>
          </cell>
          <cell r="CL42">
            <v>1498504</v>
          </cell>
          <cell r="CM42">
            <v>1412615</v>
          </cell>
          <cell r="CN42">
            <v>1777892</v>
          </cell>
          <cell r="CO42">
            <v>1765576</v>
          </cell>
          <cell r="CP42">
            <v>1815489</v>
          </cell>
          <cell r="CQ42">
            <v>1817951</v>
          </cell>
          <cell r="CR42">
            <v>1905495</v>
          </cell>
          <cell r="CS42">
            <v>1900802</v>
          </cell>
          <cell r="CT42">
            <v>1911485</v>
          </cell>
          <cell r="CU42">
            <v>1928586</v>
          </cell>
          <cell r="CV42">
            <v>2063479</v>
          </cell>
          <cell r="CW42">
            <v>2041690</v>
          </cell>
          <cell r="CX42">
            <v>2053824</v>
          </cell>
          <cell r="CY42">
            <v>2132336</v>
          </cell>
          <cell r="CZ42">
            <v>2074929</v>
          </cell>
          <cell r="DA42">
            <v>2073144</v>
          </cell>
          <cell r="DB42">
            <v>2088544</v>
          </cell>
          <cell r="DC42">
            <v>2073408</v>
          </cell>
          <cell r="DD42">
            <v>2154496</v>
          </cell>
          <cell r="DE42">
            <v>2159748</v>
          </cell>
          <cell r="DF42">
            <v>2080839</v>
          </cell>
          <cell r="DG42">
            <v>2032789</v>
          </cell>
          <cell r="DH42">
            <v>2044903</v>
          </cell>
          <cell r="DI42">
            <v>1975069</v>
          </cell>
          <cell r="DJ42">
            <v>1957169</v>
          </cell>
          <cell r="DK42">
            <v>1914759</v>
          </cell>
          <cell r="DL42">
            <v>1914759</v>
          </cell>
          <cell r="DM42">
            <v>1929129</v>
          </cell>
          <cell r="DN42">
            <v>1905126</v>
          </cell>
          <cell r="DO42">
            <v>1869047</v>
          </cell>
          <cell r="DP42"/>
          <cell r="DQ42">
            <v>425062</v>
          </cell>
          <cell r="DR42">
            <v>531013</v>
          </cell>
          <cell r="DS42"/>
          <cell r="DT42">
            <v>956075</v>
          </cell>
          <cell r="DU42">
            <v>1473408</v>
          </cell>
          <cell r="DV42">
            <v>294455</v>
          </cell>
          <cell r="DW42">
            <v>313875</v>
          </cell>
          <cell r="DX42">
            <v>608330</v>
          </cell>
          <cell r="DY42">
            <v>-508278</v>
          </cell>
          <cell r="DZ42">
            <v>-61537</v>
          </cell>
          <cell r="EA42">
            <v>3977334</v>
          </cell>
        </row>
        <row r="43">
          <cell r="B43" t="str">
            <v>Consolidated Bank of Kenya</v>
          </cell>
          <cell r="C43">
            <v>15.209512</v>
          </cell>
          <cell r="D43">
            <v>8.9431379999999994</v>
          </cell>
          <cell r="E43">
            <v>10.665362</v>
          </cell>
          <cell r="F43">
            <v>-0.52465899999999999</v>
          </cell>
          <cell r="G43">
            <v>-0.52465899999999999</v>
          </cell>
          <cell r="H43">
            <v>0.65198100000000003</v>
          </cell>
          <cell r="I43">
            <v>11.763666000000001</v>
          </cell>
          <cell r="J43">
            <v>5.2052000000000001E-2</v>
          </cell>
          <cell r="K43">
            <v>-0.40815299999999999</v>
          </cell>
          <cell r="L43"/>
          <cell r="M43">
            <v>1.5163990130071631E-3</v>
          </cell>
          <cell r="N43">
            <v>1.6964608905496619E-3</v>
          </cell>
          <cell r="O43">
            <v>1.8677170257707079E-3</v>
          </cell>
          <cell r="P43">
            <v>1.8746950618688005E-3</v>
          </cell>
          <cell r="Q43">
            <v>2.0107305977740413E-3</v>
          </cell>
          <cell r="R43">
            <v>1.9784021318174283E-3</v>
          </cell>
          <cell r="S43">
            <v>2.3533981773603157E-3</v>
          </cell>
          <cell r="T43">
            <v>1.9066948102812262E-3</v>
          </cell>
          <cell r="U43">
            <v>6.6410009692283525E-4</v>
          </cell>
          <cell r="V43">
            <v>-1.8534102031627349E-3</v>
          </cell>
          <cell r="W43">
            <v>-0.52629528948756443</v>
          </cell>
          <cell r="X43">
            <v>-2.9517292028394999E-2</v>
          </cell>
          <cell r="Y43">
            <v>-4.459995719021604E-2</v>
          </cell>
          <cell r="Z43">
            <v>-4.459995719021604E-2</v>
          </cell>
          <cell r="AA43">
            <v>0.42186338195186429</v>
          </cell>
          <cell r="AB43">
            <v>0.97743499976025894</v>
          </cell>
          <cell r="AC43">
            <v>0.23380956931780245</v>
          </cell>
          <cell r="AD43">
            <v>0.53551040865240807</v>
          </cell>
          <cell r="AE43">
            <v>0.13107455499817094</v>
          </cell>
          <cell r="AF43">
            <v>5.0603010374557583E-2</v>
          </cell>
          <cell r="AG43">
            <v>8.0471544623613361E-2</v>
          </cell>
          <cell r="AH43">
            <v>0.83852174919144795</v>
          </cell>
          <cell r="AI43">
            <v>8.8719624082411416E-4</v>
          </cell>
          <cell r="AJ43">
            <v>3.9359594157261068E-4</v>
          </cell>
          <cell r="AK43">
            <v>7.5128827798236599E-4</v>
          </cell>
          <cell r="AL43">
            <v>15209512</v>
          </cell>
          <cell r="AM43">
            <v>15780737</v>
          </cell>
          <cell r="AN43">
            <v>16233893</v>
          </cell>
          <cell r="AO43">
            <v>15298125</v>
          </cell>
          <cell r="AP43">
            <v>15552524</v>
          </cell>
          <cell r="AQ43">
            <v>15518129</v>
          </cell>
          <cell r="AR43">
            <v>14786888</v>
          </cell>
          <cell r="AS43">
            <v>14612501</v>
          </cell>
          <cell r="AT43">
            <v>14283366</v>
          </cell>
          <cell r="AU43">
            <v>13743625</v>
          </cell>
          <cell r="AV43">
            <v>13434472</v>
          </cell>
          <cell r="AW43">
            <v>13072792</v>
          </cell>
          <cell r="AX43">
            <v>12885742</v>
          </cell>
          <cell r="AY43">
            <v>12129533</v>
          </cell>
          <cell r="AZ43">
            <v>12219932</v>
          </cell>
          <cell r="BA43">
            <v>11548350</v>
          </cell>
          <cell r="BB43">
            <v>11865609</v>
          </cell>
          <cell r="BC43">
            <v>12194820</v>
          </cell>
          <cell r="BD43">
            <v>12942903</v>
          </cell>
          <cell r="BE43">
            <v>12972904</v>
          </cell>
          <cell r="BF43">
            <v>12887332</v>
          </cell>
          <cell r="BG43">
            <v>12575456</v>
          </cell>
          <cell r="BH43">
            <v>12421918</v>
          </cell>
          <cell r="BI43">
            <v>12302979</v>
          </cell>
          <cell r="BJ43">
            <v>13545744</v>
          </cell>
          <cell r="BK43">
            <v>13423571</v>
          </cell>
          <cell r="BL43">
            <v>13620906</v>
          </cell>
          <cell r="BM43">
            <v>13697179</v>
          </cell>
          <cell r="BN43">
            <v>13917895</v>
          </cell>
          <cell r="BO43">
            <v>13898951</v>
          </cell>
          <cell r="BP43">
            <v>14419461</v>
          </cell>
          <cell r="BQ43">
            <v>14272743</v>
          </cell>
          <cell r="BR43">
            <v>14135528</v>
          </cell>
          <cell r="BS43">
            <v>14425550</v>
          </cell>
          <cell r="BT43">
            <v>15473039</v>
          </cell>
          <cell r="BU43">
            <v>14428785</v>
          </cell>
          <cell r="BV43">
            <v>15077051</v>
          </cell>
          <cell r="BW43">
            <v>15965750</v>
          </cell>
          <cell r="BX43">
            <v>16616891</v>
          </cell>
          <cell r="BY43">
            <v>16730762</v>
          </cell>
          <cell r="BZ43">
            <v>16778631</v>
          </cell>
          <cell r="CA43">
            <v>651981</v>
          </cell>
          <cell r="CB43">
            <v>815559</v>
          </cell>
          <cell r="CC43">
            <v>904331</v>
          </cell>
          <cell r="CD43">
            <v>994085</v>
          </cell>
          <cell r="CE43">
            <v>1073309</v>
          </cell>
          <cell r="CF43">
            <v>1312301</v>
          </cell>
          <cell r="CG43">
            <v>1369524</v>
          </cell>
          <cell r="CH43">
            <v>1442376</v>
          </cell>
          <cell r="CI43">
            <v>1532628</v>
          </cell>
          <cell r="CJ43">
            <v>1578313</v>
          </cell>
          <cell r="CK43">
            <v>1691552</v>
          </cell>
          <cell r="CL43">
            <v>1773903</v>
          </cell>
          <cell r="CM43">
            <v>1837100</v>
          </cell>
          <cell r="CN43">
            <v>1749420</v>
          </cell>
          <cell r="CO43">
            <v>1819236</v>
          </cell>
          <cell r="CP43">
            <v>1924193</v>
          </cell>
          <cell r="CQ43">
            <v>1999780</v>
          </cell>
          <cell r="CR43">
            <v>463610</v>
          </cell>
          <cell r="CS43">
            <v>729433</v>
          </cell>
          <cell r="CT43">
            <v>870546</v>
          </cell>
          <cell r="CU43">
            <v>925355</v>
          </cell>
          <cell r="CV43">
            <v>795096</v>
          </cell>
          <cell r="CW43">
            <v>966429</v>
          </cell>
          <cell r="CX43">
            <v>562347</v>
          </cell>
          <cell r="CY43">
            <v>1068434</v>
          </cell>
          <cell r="CZ43">
            <v>1054060</v>
          </cell>
          <cell r="DA43">
            <v>1187461</v>
          </cell>
          <cell r="DB43">
            <v>1325354</v>
          </cell>
          <cell r="DC43">
            <v>1403073</v>
          </cell>
          <cell r="DD43">
            <v>1410759</v>
          </cell>
          <cell r="DE43">
            <v>1542883</v>
          </cell>
          <cell r="DF43">
            <v>1586460</v>
          </cell>
          <cell r="DG43">
            <v>1615215</v>
          </cell>
          <cell r="DH43">
            <v>1587672</v>
          </cell>
          <cell r="DI43">
            <v>1606209</v>
          </cell>
          <cell r="DJ43">
            <v>1551228</v>
          </cell>
          <cell r="DK43">
            <v>1567820</v>
          </cell>
          <cell r="DL43">
            <v>1567820</v>
          </cell>
          <cell r="DM43">
            <v>1089376</v>
          </cell>
          <cell r="DN43">
            <v>1258313</v>
          </cell>
          <cell r="DO43">
            <v>1241702</v>
          </cell>
          <cell r="DP43"/>
          <cell r="DQ43">
            <v>589487</v>
          </cell>
          <cell r="DR43">
            <v>807854</v>
          </cell>
          <cell r="DS43"/>
          <cell r="DT43">
            <v>1397341</v>
          </cell>
          <cell r="DU43">
            <v>1365810</v>
          </cell>
          <cell r="DV43">
            <v>1280015</v>
          </cell>
          <cell r="DW43">
            <v>1110256</v>
          </cell>
          <cell r="DX43">
            <v>2390271</v>
          </cell>
          <cell r="DY43">
            <v>-454006</v>
          </cell>
          <cell r="DZ43">
            <v>-257749</v>
          </cell>
          <cell r="EA43">
            <v>8943138</v>
          </cell>
        </row>
        <row r="44">
          <cell r="B44" t="str">
            <v>Dec 2023 (Ranking out of 39 banks)</v>
          </cell>
          <cell r="C44">
            <v>9</v>
          </cell>
          <cell r="D44">
            <v>8</v>
          </cell>
          <cell r="E44">
            <v>9</v>
          </cell>
          <cell r="F44">
            <v>6</v>
          </cell>
          <cell r="G44">
            <v>8</v>
          </cell>
          <cell r="H44">
            <v>9</v>
          </cell>
          <cell r="I44">
            <v>8</v>
          </cell>
          <cell r="J44">
            <v>8</v>
          </cell>
          <cell r="K44">
            <v>11</v>
          </cell>
          <cell r="L44" t="e">
            <v>#N/A</v>
          </cell>
          <cell r="M44">
            <v>9</v>
          </cell>
          <cell r="N44">
            <v>9</v>
          </cell>
          <cell r="O44">
            <v>8</v>
          </cell>
          <cell r="P44">
            <v>8</v>
          </cell>
          <cell r="Q44">
            <v>8</v>
          </cell>
          <cell r="R44">
            <v>9</v>
          </cell>
          <cell r="S44">
            <v>8</v>
          </cell>
          <cell r="T44">
            <v>9</v>
          </cell>
          <cell r="U44">
            <v>9</v>
          </cell>
          <cell r="V44">
            <v>11</v>
          </cell>
          <cell r="W44">
            <v>22</v>
          </cell>
          <cell r="X44">
            <v>20</v>
          </cell>
          <cell r="Y44">
            <v>15</v>
          </cell>
          <cell r="Z44">
            <v>19</v>
          </cell>
          <cell r="AA44">
            <v>22</v>
          </cell>
          <cell r="AB44">
            <v>11</v>
          </cell>
          <cell r="AC44">
            <v>24</v>
          </cell>
          <cell r="AD44">
            <v>30</v>
          </cell>
          <cell r="AE44">
            <v>36</v>
          </cell>
          <cell r="AF44">
            <v>20</v>
          </cell>
          <cell r="AG44">
            <v>30</v>
          </cell>
          <cell r="AH44">
            <v>20</v>
          </cell>
          <cell r="AI44">
            <v>6</v>
          </cell>
          <cell r="AJ44">
            <v>7</v>
          </cell>
          <cell r="AK44">
            <v>7</v>
          </cell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K44"/>
          <cell r="DL44"/>
          <cell r="DM44"/>
          <cell r="DN44"/>
          <cell r="DO44"/>
          <cell r="DP44"/>
          <cell r="DQ44"/>
          <cell r="DR44"/>
          <cell r="DS44"/>
          <cell r="DT44"/>
          <cell r="DU44"/>
          <cell r="DV44"/>
          <cell r="DW44"/>
          <cell r="DX44"/>
          <cell r="DY44"/>
          <cell r="DZ44"/>
          <cell r="EA44"/>
        </row>
        <row r="45">
          <cell r="L45"/>
          <cell r="M45"/>
          <cell r="N45"/>
          <cell r="O45"/>
          <cell r="P45"/>
          <cell r="Q45"/>
          <cell r="R45"/>
        </row>
        <row r="46">
          <cell r="L46"/>
          <cell r="M46"/>
          <cell r="N46"/>
          <cell r="O46"/>
          <cell r="P46"/>
          <cell r="Q46"/>
          <cell r="R46"/>
        </row>
        <row r="47">
          <cell r="L47"/>
          <cell r="M47"/>
          <cell r="N47"/>
          <cell r="O47"/>
          <cell r="P47"/>
          <cell r="Q47"/>
          <cell r="R47"/>
        </row>
        <row r="48">
          <cell r="L48"/>
          <cell r="M48"/>
          <cell r="N48"/>
          <cell r="O48"/>
          <cell r="P48"/>
          <cell r="Q48"/>
          <cell r="R48"/>
        </row>
      </sheetData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2024"/>
      <sheetName val="ind"/>
      <sheetName val="Mar 2024 Final"/>
      <sheetName val="Industry"/>
    </sheetNames>
    <sheetDataSet>
      <sheetData sheetId="0"/>
      <sheetData sheetId="1"/>
      <sheetData sheetId="2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 t="str">
            <v>Figures in KShs billions, except where otherwise indicated</v>
          </cell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P1"/>
          <cell r="DQ1"/>
          <cell r="DR1"/>
          <cell r="DS1"/>
          <cell r="DT1"/>
          <cell r="DU1"/>
          <cell r="DV1"/>
          <cell r="DW1"/>
          <cell r="DX1"/>
          <cell r="DY1"/>
          <cell r="DZ1"/>
          <cell r="EC1"/>
        </row>
        <row r="2">
          <cell r="B2" t="str">
            <v>Kenya Banking Industry analysis as at 31 March 2024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P2"/>
          <cell r="DQ2"/>
          <cell r="DR2"/>
          <cell r="DS2"/>
          <cell r="DT2"/>
          <cell r="DU2"/>
          <cell r="DV2"/>
          <cell r="DW2"/>
          <cell r="DX2"/>
          <cell r="DY2"/>
          <cell r="DZ2"/>
          <cell r="EC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 t="str">
            <v>Market share on:</v>
          </cell>
          <cell r="T3"/>
          <cell r="U3"/>
          <cell r="V3"/>
          <cell r="W3"/>
          <cell r="X3" t="str">
            <v>Key ratios as at 31 March 2024</v>
          </cell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 t="str">
            <v>Market share on off balance sheet items:</v>
          </cell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/>
          <cell r="BZ3" t="str">
            <v>ok</v>
          </cell>
          <cell r="CA3" t="str">
            <v>ok</v>
          </cell>
          <cell r="CB3" t="str">
            <v>ok</v>
          </cell>
          <cell r="CC3"/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 t="str">
            <v>ok</v>
          </cell>
          <cell r="DO3" t="str">
            <v>ok</v>
          </cell>
          <cell r="DQ3"/>
          <cell r="DR3"/>
          <cell r="DS3"/>
          <cell r="DT3" t="str">
            <v>ok</v>
          </cell>
          <cell r="DU3" t="str">
            <v>ok</v>
          </cell>
          <cell r="DV3"/>
          <cell r="DW3"/>
          <cell r="DX3" t="str">
            <v>ok</v>
          </cell>
          <cell r="DY3" t="str">
            <v>ok</v>
          </cell>
          <cell r="DZ3" t="str">
            <v>ok</v>
          </cell>
          <cell r="EA3" t="str">
            <v>ok</v>
          </cell>
          <cell r="EC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Mar- 24</v>
          </cell>
          <cell r="N4" t="str">
            <v>Dec- 23</v>
          </cell>
          <cell r="O4" t="str">
            <v>Sep- 23</v>
          </cell>
          <cell r="P4" t="str">
            <v>Jun- 23</v>
          </cell>
          <cell r="Q4" t="str">
            <v>Mar- 23</v>
          </cell>
          <cell r="R4"/>
          <cell r="S4" t="str">
            <v>Assets</v>
          </cell>
          <cell r="T4" t="str">
            <v xml:space="preserve"> Advances</v>
          </cell>
          <cell r="U4" t="str">
            <v>Deposits</v>
          </cell>
          <cell r="V4" t="str">
            <v>Equity</v>
          </cell>
          <cell r="W4" t="str">
            <v xml:space="preserve">PBT </v>
          </cell>
          <cell r="X4" t="str">
            <v>Annualised ROE</v>
          </cell>
          <cell r="Y4" t="str">
            <v>Annualised ROA</v>
          </cell>
          <cell r="Z4" t="str">
            <v>Total capital/ TRWA</v>
          </cell>
          <cell r="AA4" t="str">
            <v>Core capital/ TRWA</v>
          </cell>
          <cell r="AB4" t="str">
            <v>Fee income/Total income</v>
          </cell>
          <cell r="AC4" t="str">
            <v>Cost
/Income</v>
          </cell>
          <cell r="AD4" t="str">
            <v>NPA ratio</v>
          </cell>
          <cell r="AE4" t="str">
            <v>Coverarge ratio (Specific provision/NPL)</v>
          </cell>
          <cell r="AF4" t="str">
            <v>Yield on Loans</v>
          </cell>
          <cell r="AG4" t="str">
            <v>Cost of customer deposits</v>
          </cell>
          <cell r="AH4" t="str">
            <v>Spread</v>
          </cell>
          <cell r="AI4" t="str">
            <v>Advances to Deposits ratio</v>
          </cell>
          <cell r="AJ4" t="str">
            <v>Letter of credit, guarantees, acceptances</v>
          </cell>
          <cell r="AK4" t="str">
            <v>Forwards swaps &amp; options</v>
          </cell>
          <cell r="AL4" t="str">
            <v>Overall off balance sheet items</v>
          </cell>
          <cell r="AM4" t="str">
            <v>Total assets Mar 24</v>
          </cell>
          <cell r="AN4" t="str">
            <v>Total Assets Dec 23</v>
          </cell>
          <cell r="AO4" t="str">
            <v>Total Assets Sep 23</v>
          </cell>
          <cell r="AP4" t="str">
            <v>Total Assets Jun 23</v>
          </cell>
          <cell r="AQ4" t="str">
            <v>Total assets Mar 23</v>
          </cell>
          <cell r="AR4" t="str">
            <v>Total assets Dec 22</v>
          </cell>
          <cell r="AS4" t="str">
            <v>Total assets Sep 22</v>
          </cell>
          <cell r="AT4" t="str">
            <v>Total assets Jun 22</v>
          </cell>
          <cell r="AU4" t="str">
            <v>Total assets Mar 22</v>
          </cell>
          <cell r="AV4" t="str">
            <v>Total assets Dec 21</v>
          </cell>
          <cell r="AW4" t="str">
            <v>Total assets Sep 21</v>
          </cell>
          <cell r="AX4" t="str">
            <v>Total assets Jun 21</v>
          </cell>
          <cell r="AY4" t="str">
            <v>Total assets Mar 21</v>
          </cell>
          <cell r="AZ4" t="str">
            <v>Total assets Dec 20</v>
          </cell>
          <cell r="BA4" t="str">
            <v>Total assets Sep 20</v>
          </cell>
          <cell r="BB4" t="str">
            <v>Total assets Jun 20</v>
          </cell>
          <cell r="BC4" t="str">
            <v>Total assets Mar 20</v>
          </cell>
          <cell r="BD4" t="str">
            <v>Total assets Dec 19</v>
          </cell>
          <cell r="BE4" t="str">
            <v>Total assets Sep 19</v>
          </cell>
          <cell r="BF4" t="str">
            <v>Total assets Jun 19</v>
          </cell>
          <cell r="BG4" t="str">
            <v>Total assets Mar 19</v>
          </cell>
          <cell r="BH4" t="str">
            <v>Total assets Dec 18</v>
          </cell>
          <cell r="BI4" t="str">
            <v>Total assets Sep 18</v>
          </cell>
          <cell r="BJ4" t="str">
            <v>Total assets Jun 18</v>
          </cell>
          <cell r="BK4" t="str">
            <v>Total assets Mar 18</v>
          </cell>
          <cell r="BL4" t="str">
            <v>Total assets Dec 17</v>
          </cell>
          <cell r="BM4" t="str">
            <v>Total assets Sep 17</v>
          </cell>
          <cell r="BN4" t="str">
            <v>Total assets Jun 17</v>
          </cell>
          <cell r="BO4" t="str">
            <v>Total assets Mar 17</v>
          </cell>
          <cell r="BP4" t="str">
            <v>Total assets Dec 16</v>
          </cell>
          <cell r="BQ4" t="str">
            <v>Total assets Sep 16</v>
          </cell>
          <cell r="BR4" t="str">
            <v>Total assets Jun 16</v>
          </cell>
          <cell r="BS4" t="str">
            <v>Total assets Mar 16</v>
          </cell>
          <cell r="BT4" t="str">
            <v>Total assets Dec 15</v>
          </cell>
          <cell r="BU4" t="str">
            <v>Total assets Sep 15</v>
          </cell>
          <cell r="BV4" t="str">
            <v>Total assets June 15</v>
          </cell>
          <cell r="BW4" t="str">
            <v>Total assets Mar 15</v>
          </cell>
          <cell r="BX4" t="str">
            <v>Total assets Dec 14</v>
          </cell>
          <cell r="BY4" t="str">
            <v>Total assets Sep 14</v>
          </cell>
          <cell r="BZ4" t="str">
            <v>Total assets June 14</v>
          </cell>
          <cell r="CA4" t="str">
            <v>Total assets Mar 14</v>
          </cell>
          <cell r="CB4" t="str">
            <v>Total assets Dec 13</v>
          </cell>
          <cell r="CC4" t="str">
            <v>Total Equity Mar 24</v>
          </cell>
          <cell r="CD4" t="str">
            <v>Total Equity Dec 23</v>
          </cell>
          <cell r="CE4" t="str">
            <v>Total Equity Sep 23</v>
          </cell>
          <cell r="CF4" t="str">
            <v>Total Equity Jun 23</v>
          </cell>
          <cell r="CG4" t="str">
            <v>Total Equity Mar 23</v>
          </cell>
          <cell r="CH4" t="str">
            <v>Total Equity Dec 22</v>
          </cell>
          <cell r="CI4" t="str">
            <v>Total Equity Sep 22</v>
          </cell>
          <cell r="CJ4" t="str">
            <v>Total Equity Jun 22</v>
          </cell>
          <cell r="CK4" t="str">
            <v>Total Equity Mar 22</v>
          </cell>
          <cell r="CL4" t="str">
            <v>Total Equity Dec 21</v>
          </cell>
          <cell r="CM4" t="str">
            <v>Total Equity Sep 21</v>
          </cell>
          <cell r="CN4" t="str">
            <v>Total Equity Jun 21</v>
          </cell>
          <cell r="CO4" t="str">
            <v>Total Equity Mar 21</v>
          </cell>
          <cell r="CP4" t="str">
            <v>Total Equity Dec 20</v>
          </cell>
          <cell r="CQ4" t="str">
            <v>Total Equity Sep 20</v>
          </cell>
          <cell r="CR4" t="str">
            <v>Total Equity Jun 20</v>
          </cell>
          <cell r="CS4" t="str">
            <v>Total Equity Mar 20</v>
          </cell>
          <cell r="CT4" t="str">
            <v>Total Equity Dec 19</v>
          </cell>
          <cell r="CU4" t="str">
            <v>Total Equity Sep 19</v>
          </cell>
          <cell r="CV4" t="str">
            <v>Total Equity Jun 19</v>
          </cell>
          <cell r="CW4" t="str">
            <v>Total Equity Mar 19</v>
          </cell>
          <cell r="CX4" t="str">
            <v>Total Equity Dec 18</v>
          </cell>
          <cell r="CY4" t="str">
            <v>Total Equity Sep 18</v>
          </cell>
          <cell r="CZ4" t="str">
            <v>Total Equity Jun 18</v>
          </cell>
          <cell r="DA4" t="str">
            <v>Total Equity Mar 18</v>
          </cell>
          <cell r="DB4" t="str">
            <v>Total Equity Dec 17</v>
          </cell>
          <cell r="DC4" t="str">
            <v>Total Equity Sep 17</v>
          </cell>
          <cell r="DD4" t="str">
            <v>Total Equity Jun 17</v>
          </cell>
          <cell r="DE4" t="str">
            <v>Total Equity Mar 17</v>
          </cell>
          <cell r="DF4" t="str">
            <v>Total Equity Dec 16</v>
          </cell>
          <cell r="DG4" t="str">
            <v>Total Equity Sep 16</v>
          </cell>
          <cell r="DH4" t="str">
            <v>Total Equity Jun 16</v>
          </cell>
          <cell r="DI4" t="str">
            <v>Total Equity March 16</v>
          </cell>
          <cell r="DJ4" t="str">
            <v>Total Equity December 15</v>
          </cell>
          <cell r="DK4" t="str">
            <v>Total Equity September 15</v>
          </cell>
          <cell r="DL4" t="str">
            <v>Total Equity June 15</v>
          </cell>
          <cell r="DM4" t="str">
            <v>Total Equity Mar 15</v>
          </cell>
          <cell r="DN4" t="str">
            <v>Total equity Dec 14</v>
          </cell>
          <cell r="DO4" t="str">
            <v>Total equity Sep 14</v>
          </cell>
          <cell r="DP4" t="str">
            <v>Total equity June 14</v>
          </cell>
          <cell r="DQ4" t="str">
            <v>Total equity Mar 14</v>
          </cell>
          <cell r="DR4" t="str">
            <v>Total equity Dec 13</v>
          </cell>
          <cell r="DS4"/>
          <cell r="DT4" t="str">
            <v>Fee income Mar 2024</v>
          </cell>
          <cell r="DU4" t="str">
            <v>Net Interest income Mar 2024</v>
          </cell>
          <cell r="DV4"/>
          <cell r="DW4" t="str">
            <v>Total operating income</v>
          </cell>
          <cell r="DX4" t="str">
            <v>Total expenses Mar 2024</v>
          </cell>
          <cell r="DY4" t="str">
            <v>Specific Provision Mar 2024</v>
          </cell>
          <cell r="DZ4" t="str">
            <v>Net non performing loans
Mar 2024</v>
          </cell>
          <cell r="EA4" t="str">
            <v>Total NPA</v>
          </cell>
          <cell r="EB4" t="str">
            <v>Profit after tax
Mar 2024</v>
          </cell>
          <cell r="EC4" t="str">
            <v>Advances - Mar 2024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 t="str">
            <v>CBK Min = 14.5%</v>
          </cell>
          <cell r="AA5" t="str">
            <v>CBK Min = 10.5%</v>
          </cell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C5"/>
        </row>
        <row r="6">
          <cell r="B6" t="str">
            <v>Kenya Commercial Bank</v>
          </cell>
          <cell r="C6">
            <v>1327.8384699999999</v>
          </cell>
          <cell r="D6">
            <v>698.23695499999997</v>
          </cell>
          <cell r="E6">
            <v>997.07818599999996</v>
          </cell>
          <cell r="F6">
            <v>131.67861600000001</v>
          </cell>
          <cell r="G6">
            <v>162.65894900000001</v>
          </cell>
          <cell r="H6">
            <v>151.141853</v>
          </cell>
          <cell r="I6">
            <v>930.96815300000003</v>
          </cell>
          <cell r="J6">
            <v>4.0062990000000003</v>
          </cell>
          <cell r="K6">
            <v>14.619526</v>
          </cell>
          <cell r="L6"/>
          <cell r="M6">
            <v>0.16987168917565948</v>
          </cell>
          <cell r="N6">
            <v>0.17545748740697342</v>
          </cell>
          <cell r="O6">
            <v>0.18121192860674604</v>
          </cell>
          <cell r="P6">
            <v>0.16423651284148194</v>
          </cell>
          <cell r="Q6">
            <v>0.14497289837675106</v>
          </cell>
          <cell r="R6"/>
          <cell r="S6">
            <v>0.17781338462709384</v>
          </cell>
          <cell r="T6">
            <v>0.19103329945337444</v>
          </cell>
          <cell r="U6">
            <v>0.18779363642269109</v>
          </cell>
          <cell r="V6">
            <v>0.14400804647719348</v>
          </cell>
          <cell r="W6">
            <v>0.19932163277414169</v>
          </cell>
          <cell r="X6">
            <v>0.30826813543079573</v>
          </cell>
          <cell r="Y6">
            <v>3.2454680634721331E-2</v>
          </cell>
          <cell r="Z6">
            <v>0.17472020764173229</v>
          </cell>
          <cell r="AA6">
            <v>0.14144266436577022</v>
          </cell>
          <cell r="AB6">
            <v>0.33312876191441254</v>
          </cell>
          <cell r="AC6">
            <v>0.3714035627491446</v>
          </cell>
          <cell r="AD6">
            <v>0.18291401749430874</v>
          </cell>
          <cell r="AE6">
            <v>0.55436900249965659</v>
          </cell>
          <cell r="AF6">
            <v>0.12343835936927249</v>
          </cell>
          <cell r="AG6">
            <v>3.9451969367106016E-2</v>
          </cell>
          <cell r="AH6">
            <v>8.3986390002166469E-2</v>
          </cell>
          <cell r="AI6">
            <v>0.70028305182478434</v>
          </cell>
          <cell r="AJ6">
            <v>0.24265464808811882</v>
          </cell>
          <cell r="AK6">
            <v>8.9314432663932034E-3</v>
          </cell>
          <cell r="AL6">
            <v>0.1528824967806377</v>
          </cell>
          <cell r="AM6">
            <v>1327838470</v>
          </cell>
          <cell r="AN6">
            <v>1425369827</v>
          </cell>
          <cell r="AO6">
            <v>1406894066</v>
          </cell>
          <cell r="AP6">
            <v>1181659343</v>
          </cell>
          <cell r="AQ6">
            <v>995543882</v>
          </cell>
          <cell r="AR6">
            <v>971352761</v>
          </cell>
          <cell r="AS6">
            <v>939598625</v>
          </cell>
          <cell r="AT6">
            <v>887840368</v>
          </cell>
          <cell r="AU6">
            <v>858479952</v>
          </cell>
          <cell r="AV6">
            <v>826394924</v>
          </cell>
          <cell r="AW6">
            <v>818813291</v>
          </cell>
          <cell r="AX6">
            <v>779882254</v>
          </cell>
          <cell r="AY6">
            <v>744461528</v>
          </cell>
          <cell r="AZ6">
            <v>758345431</v>
          </cell>
          <cell r="BA6">
            <v>739376221</v>
          </cell>
          <cell r="BB6">
            <v>730292814</v>
          </cell>
          <cell r="BC6">
            <v>728913837</v>
          </cell>
          <cell r="BD6">
            <v>674301720</v>
          </cell>
          <cell r="BE6">
            <v>667693686</v>
          </cell>
          <cell r="BF6">
            <v>653058422</v>
          </cell>
          <cell r="BG6">
            <v>635446081</v>
          </cell>
          <cell r="BH6">
            <v>621722876</v>
          </cell>
          <cell r="BI6">
            <v>594008882</v>
          </cell>
          <cell r="BJ6">
            <v>582710853</v>
          </cell>
          <cell r="BK6">
            <v>560903987</v>
          </cell>
          <cell r="BL6">
            <v>555630311</v>
          </cell>
          <cell r="BM6">
            <v>551343268</v>
          </cell>
          <cell r="BN6">
            <v>539972430</v>
          </cell>
          <cell r="BO6">
            <v>520535661</v>
          </cell>
          <cell r="BP6">
            <v>504775429</v>
          </cell>
          <cell r="BQ6">
            <v>480228078</v>
          </cell>
          <cell r="BR6">
            <v>468119269</v>
          </cell>
          <cell r="BS6">
            <v>467040289</v>
          </cell>
          <cell r="BT6">
            <v>467741173</v>
          </cell>
          <cell r="BU6">
            <v>454775641</v>
          </cell>
          <cell r="BV6">
            <v>428373929</v>
          </cell>
          <cell r="BW6">
            <v>392112176</v>
          </cell>
          <cell r="BX6">
            <v>376969401</v>
          </cell>
          <cell r="BY6">
            <v>354654696</v>
          </cell>
          <cell r="BZ6">
            <v>357832852</v>
          </cell>
          <cell r="CA6">
            <v>344881270</v>
          </cell>
          <cell r="CB6">
            <v>323312544</v>
          </cell>
          <cell r="CC6">
            <v>151141853</v>
          </cell>
          <cell r="CD6">
            <v>138717804</v>
          </cell>
          <cell r="CE6">
            <v>137231528</v>
          </cell>
          <cell r="CF6">
            <v>130753955</v>
          </cell>
          <cell r="CG6">
            <v>124609502</v>
          </cell>
          <cell r="CH6">
            <v>123394335</v>
          </cell>
          <cell r="CI6">
            <v>142196574</v>
          </cell>
          <cell r="CJ6">
            <v>133185552</v>
          </cell>
          <cell r="CK6">
            <v>125794631</v>
          </cell>
          <cell r="CL6">
            <v>123823465</v>
          </cell>
          <cell r="CM6">
            <v>123352469</v>
          </cell>
          <cell r="CN6">
            <v>115200527</v>
          </cell>
          <cell r="CO6">
            <v>106850003</v>
          </cell>
          <cell r="CP6">
            <v>111270544</v>
          </cell>
          <cell r="CQ6">
            <v>104134722</v>
          </cell>
          <cell r="CR6">
            <v>101108298</v>
          </cell>
          <cell r="CS6">
            <v>98172727</v>
          </cell>
          <cell r="CT6">
            <v>92607634</v>
          </cell>
          <cell r="CU6">
            <v>103799988</v>
          </cell>
          <cell r="CV6">
            <v>100669405</v>
          </cell>
          <cell r="CW6">
            <v>102602551</v>
          </cell>
          <cell r="CX6">
            <v>97788946</v>
          </cell>
          <cell r="CY6">
            <v>86547811</v>
          </cell>
          <cell r="CZ6">
            <v>83188923</v>
          </cell>
          <cell r="DA6">
            <v>77025627</v>
          </cell>
          <cell r="DB6">
            <v>88990915</v>
          </cell>
          <cell r="DC6">
            <v>87543545</v>
          </cell>
          <cell r="DD6">
            <v>82387611</v>
          </cell>
          <cell r="DE6">
            <v>76498794</v>
          </cell>
          <cell r="DF6">
            <v>80989888</v>
          </cell>
          <cell r="DG6">
            <v>79112934</v>
          </cell>
          <cell r="DH6">
            <v>71821971</v>
          </cell>
          <cell r="DI6">
            <v>65237685</v>
          </cell>
          <cell r="DJ6">
            <v>80885958</v>
          </cell>
          <cell r="DK6">
            <v>75806174</v>
          </cell>
          <cell r="DL6">
            <v>73434331</v>
          </cell>
          <cell r="DM6">
            <v>75829560</v>
          </cell>
          <cell r="DN6">
            <v>72167339</v>
          </cell>
          <cell r="DO6">
            <v>72167339</v>
          </cell>
          <cell r="DP6">
            <v>68163363</v>
          </cell>
          <cell r="DQ6">
            <v>65596612</v>
          </cell>
          <cell r="DR6">
            <v>62390636</v>
          </cell>
          <cell r="DS6"/>
          <cell r="DT6">
            <v>10243865</v>
          </cell>
          <cell r="DU6">
            <v>20506602</v>
          </cell>
          <cell r="DV6"/>
          <cell r="DW6">
            <v>30750467</v>
          </cell>
          <cell r="DX6">
            <v>11420833</v>
          </cell>
          <cell r="DY6">
            <v>78792203</v>
          </cell>
          <cell r="DZ6">
            <v>63337322</v>
          </cell>
          <cell r="EA6">
            <v>142129525</v>
          </cell>
          <cell r="EB6">
            <v>11169312</v>
          </cell>
          <cell r="EC6">
            <v>698236955</v>
          </cell>
        </row>
        <row r="7">
          <cell r="B7" t="str">
            <v>Equity Bank</v>
          </cell>
          <cell r="C7">
            <v>960.93870600000002</v>
          </cell>
          <cell r="D7">
            <v>421.55024100000003</v>
          </cell>
          <cell r="E7">
            <v>587.50691200000006</v>
          </cell>
          <cell r="F7">
            <v>129.53006199999999</v>
          </cell>
          <cell r="G7">
            <v>161.37107599999999</v>
          </cell>
          <cell r="H7">
            <v>113.187541</v>
          </cell>
          <cell r="I7">
            <v>849.62559799999997</v>
          </cell>
          <cell r="J7">
            <v>1.2406280000000001</v>
          </cell>
          <cell r="K7">
            <v>6.565995</v>
          </cell>
          <cell r="L7"/>
          <cell r="M7">
            <v>0.11572655346732968</v>
          </cell>
          <cell r="N7">
            <v>0.11408773349452819</v>
          </cell>
          <cell r="O7">
            <v>0.11258231036288732</v>
          </cell>
          <cell r="P7">
            <v>0.12109080496432401</v>
          </cell>
          <cell r="Q7">
            <v>0.11775835315190486</v>
          </cell>
          <cell r="R7"/>
          <cell r="S7">
            <v>0.12868113674477277</v>
          </cell>
          <cell r="T7">
            <v>0.1153335308979674</v>
          </cell>
          <cell r="U7">
            <v>0.11065336798767954</v>
          </cell>
          <cell r="V7">
            <v>0.10784515566953677</v>
          </cell>
          <cell r="W7">
            <v>8.9520333572158939E-2</v>
          </cell>
          <cell r="X7">
            <v>0.22590768613359283</v>
          </cell>
          <cell r="Y7">
            <v>2.2411449814179737E-2</v>
          </cell>
          <cell r="Z7">
            <v>0.18993198460576513</v>
          </cell>
          <cell r="AA7">
            <v>0.15245546074048488</v>
          </cell>
          <cell r="AB7">
            <v>0.30686314742855347</v>
          </cell>
          <cell r="AC7">
            <v>0.55018756192555029</v>
          </cell>
          <cell r="AD7">
            <v>0.14326227808178604</v>
          </cell>
          <cell r="AE7">
            <v>0.43765544850230731</v>
          </cell>
          <cell r="AF7">
            <v>0.14369555650105501</v>
          </cell>
          <cell r="AG7">
            <v>6.4027345329966623E-2</v>
          </cell>
          <cell r="AH7">
            <v>7.9668211171088382E-2</v>
          </cell>
          <cell r="AI7">
            <v>0.71752388336156292</v>
          </cell>
          <cell r="AJ7">
            <v>0.11729233462941263</v>
          </cell>
          <cell r="AK7">
            <v>7.520153757091351E-2</v>
          </cell>
          <cell r="AL7">
            <v>0.10010633403397724</v>
          </cell>
          <cell r="AM7">
            <v>960938706</v>
          </cell>
          <cell r="AN7">
            <v>1004243929</v>
          </cell>
          <cell r="AO7">
            <v>973170195</v>
          </cell>
          <cell r="AP7">
            <v>972933445</v>
          </cell>
          <cell r="AQ7">
            <v>903308779</v>
          </cell>
          <cell r="AR7">
            <v>894011760</v>
          </cell>
          <cell r="AS7">
            <v>877793921</v>
          </cell>
          <cell r="AT7">
            <v>865752093</v>
          </cell>
          <cell r="AU7">
            <v>841956762</v>
          </cell>
          <cell r="AV7">
            <v>877414892</v>
          </cell>
          <cell r="AW7">
            <v>800267712</v>
          </cell>
          <cell r="AX7">
            <v>774729987</v>
          </cell>
          <cell r="AY7">
            <v>717976633</v>
          </cell>
          <cell r="AZ7">
            <v>667649767</v>
          </cell>
          <cell r="BA7">
            <v>598932121</v>
          </cell>
          <cell r="BB7">
            <v>562011143</v>
          </cell>
          <cell r="BC7">
            <v>530686258</v>
          </cell>
          <cell r="BD7">
            <v>507525237</v>
          </cell>
          <cell r="BE7">
            <v>511829030</v>
          </cell>
          <cell r="BF7">
            <v>482709421</v>
          </cell>
          <cell r="BG7">
            <v>465244098</v>
          </cell>
          <cell r="BH7">
            <v>438508784</v>
          </cell>
          <cell r="BI7">
            <v>424255993</v>
          </cell>
          <cell r="BJ7">
            <v>410372609</v>
          </cell>
          <cell r="BK7">
            <v>402181727</v>
          </cell>
          <cell r="BL7">
            <v>406402486</v>
          </cell>
          <cell r="BM7">
            <v>405535402</v>
          </cell>
          <cell r="BN7">
            <v>399529870</v>
          </cell>
          <cell r="BO7">
            <v>393863646</v>
          </cell>
          <cell r="BP7">
            <v>379748996</v>
          </cell>
          <cell r="BQ7">
            <v>380264086</v>
          </cell>
          <cell r="BR7">
            <v>360468890</v>
          </cell>
          <cell r="BS7">
            <v>347559904</v>
          </cell>
          <cell r="BT7">
            <v>341329318</v>
          </cell>
          <cell r="BU7">
            <v>321146247</v>
          </cell>
          <cell r="BV7">
            <v>318183426</v>
          </cell>
          <cell r="BW7">
            <v>300888650</v>
          </cell>
          <cell r="BX7">
            <v>276115727</v>
          </cell>
          <cell r="BY7">
            <v>284368025</v>
          </cell>
          <cell r="BZ7">
            <v>260214926</v>
          </cell>
          <cell r="CA7">
            <v>255340466</v>
          </cell>
          <cell r="CB7">
            <v>238194354</v>
          </cell>
          <cell r="CC7">
            <v>113187541</v>
          </cell>
          <cell r="CD7">
            <v>100766641</v>
          </cell>
          <cell r="CE7">
            <v>95831834</v>
          </cell>
          <cell r="CF7">
            <v>106048896</v>
          </cell>
          <cell r="CG7">
            <v>97430969</v>
          </cell>
          <cell r="CH7">
            <v>97527391</v>
          </cell>
          <cell r="CI7">
            <v>93325406</v>
          </cell>
          <cell r="CJ7">
            <v>91001361</v>
          </cell>
          <cell r="CK7">
            <v>103479191</v>
          </cell>
          <cell r="CL7">
            <v>106399621</v>
          </cell>
          <cell r="CM7">
            <v>104431163</v>
          </cell>
          <cell r="CN7">
            <v>98702087</v>
          </cell>
          <cell r="CO7">
            <v>86409081</v>
          </cell>
          <cell r="CP7">
            <v>86697420</v>
          </cell>
          <cell r="CQ7">
            <v>83817450</v>
          </cell>
          <cell r="CR7">
            <v>78177301</v>
          </cell>
          <cell r="CS7">
            <v>72628489</v>
          </cell>
          <cell r="CT7">
            <v>69914370</v>
          </cell>
          <cell r="CU7">
            <v>78491773</v>
          </cell>
          <cell r="CV7">
            <v>73643524</v>
          </cell>
          <cell r="CW7">
            <v>67538874</v>
          </cell>
          <cell r="CX7">
            <v>60586569</v>
          </cell>
          <cell r="CY7">
            <v>66014329</v>
          </cell>
          <cell r="CZ7">
            <v>62231112</v>
          </cell>
          <cell r="DA7">
            <v>58528396</v>
          </cell>
          <cell r="DB7">
            <v>61906391</v>
          </cell>
          <cell r="DC7">
            <v>66313250</v>
          </cell>
          <cell r="DD7">
            <v>61659481</v>
          </cell>
          <cell r="DE7">
            <v>56267047</v>
          </cell>
          <cell r="DF7">
            <v>52341039</v>
          </cell>
          <cell r="DG7">
            <v>59898173</v>
          </cell>
          <cell r="DH7">
            <v>54059428</v>
          </cell>
          <cell r="DI7">
            <v>52125975</v>
          </cell>
          <cell r="DJ7">
            <v>47439613</v>
          </cell>
          <cell r="DK7">
            <v>50167760</v>
          </cell>
          <cell r="DL7">
            <v>47666080</v>
          </cell>
          <cell r="DM7">
            <v>44265113</v>
          </cell>
          <cell r="DN7">
            <v>39733344</v>
          </cell>
          <cell r="DO7">
            <v>39733344</v>
          </cell>
          <cell r="DP7">
            <v>55681804</v>
          </cell>
          <cell r="DQ7">
            <v>48809621</v>
          </cell>
          <cell r="DR7">
            <v>50686922</v>
          </cell>
          <cell r="DS7"/>
          <cell r="DT7">
            <v>6174993</v>
          </cell>
          <cell r="DU7">
            <v>13947961</v>
          </cell>
          <cell r="DV7"/>
          <cell r="DW7">
            <v>20122954</v>
          </cell>
          <cell r="DX7">
            <v>11071399</v>
          </cell>
          <cell r="DY7">
            <v>28199064</v>
          </cell>
          <cell r="DZ7">
            <v>36233046</v>
          </cell>
          <cell r="EA7">
            <v>64432110</v>
          </cell>
          <cell r="EB7">
            <v>5505324</v>
          </cell>
          <cell r="EC7">
            <v>421550241</v>
          </cell>
        </row>
        <row r="8">
          <cell r="B8" t="str">
            <v>Co-operative Bank of Kenya</v>
          </cell>
          <cell r="C8">
            <v>663.71030900000005</v>
          </cell>
          <cell r="D8">
            <v>364.48058900000001</v>
          </cell>
          <cell r="E8">
            <v>461.453667</v>
          </cell>
          <cell r="F8">
            <v>104.00093699999999</v>
          </cell>
          <cell r="G8">
            <v>124.956971</v>
          </cell>
          <cell r="H8">
            <v>118.471761</v>
          </cell>
          <cell r="I8">
            <v>607.56004099999996</v>
          </cell>
          <cell r="J8">
            <v>1.3014019999999999</v>
          </cell>
          <cell r="K8">
            <v>8.0386860000000002</v>
          </cell>
          <cell r="L8"/>
          <cell r="M8">
            <v>9.6223560367432709E-2</v>
          </cell>
          <cell r="N8">
            <v>8.9023523761380258E-2</v>
          </cell>
          <cell r="O8">
            <v>8.8673574376214537E-2</v>
          </cell>
          <cell r="P8">
            <v>9.4586359630893957E-2</v>
          </cell>
          <cell r="Q8">
            <v>9.4957996201315481E-2</v>
          </cell>
          <cell r="R8"/>
          <cell r="S8">
            <v>8.8878714634005387E-2</v>
          </cell>
          <cell r="T8">
            <v>9.9719628135951782E-2</v>
          </cell>
          <cell r="U8">
            <v>8.6912002873278757E-2</v>
          </cell>
          <cell r="V8">
            <v>0.11287996359501401</v>
          </cell>
          <cell r="W8">
            <v>0.1095989034718796</v>
          </cell>
          <cell r="X8">
            <v>0.22316146400483647</v>
          </cell>
          <cell r="Y8">
            <v>3.5823056144859471E-2</v>
          </cell>
          <cell r="Z8">
            <v>0.2056701602599306</v>
          </cell>
          <cell r="AA8">
            <v>0.17117803999884845</v>
          </cell>
          <cell r="AB8">
            <v>0.37548337845315843</v>
          </cell>
          <cell r="AC8">
            <v>0.51843606976742274</v>
          </cell>
          <cell r="AD8">
            <v>0.1453423240974599</v>
          </cell>
          <cell r="AE8">
            <v>0.55985773321346322</v>
          </cell>
          <cell r="AF8">
            <v>0.13222770946667908</v>
          </cell>
          <cell r="AG8">
            <v>5.3767470186712622E-2</v>
          </cell>
          <cell r="AH8">
            <v>7.8460239279966454E-2</v>
          </cell>
          <cell r="AI8">
            <v>0.78985305582152843</v>
          </cell>
          <cell r="AJ8">
            <v>1.9742775876980576E-2</v>
          </cell>
          <cell r="AK8">
            <v>4.0014208969040663E-2</v>
          </cell>
          <cell r="AL8">
            <v>2.6964121669843449E-2</v>
          </cell>
          <cell r="AM8">
            <v>663710309</v>
          </cell>
          <cell r="AN8">
            <v>624254621</v>
          </cell>
          <cell r="AO8">
            <v>612405646</v>
          </cell>
          <cell r="AP8">
            <v>617091079</v>
          </cell>
          <cell r="AQ8">
            <v>585926405</v>
          </cell>
          <cell r="AR8">
            <v>562082490</v>
          </cell>
          <cell r="AS8">
            <v>580020650</v>
          </cell>
          <cell r="AT8">
            <v>563507219</v>
          </cell>
          <cell r="AU8">
            <v>557429201</v>
          </cell>
          <cell r="AV8">
            <v>540386740</v>
          </cell>
          <cell r="AW8">
            <v>555556211</v>
          </cell>
          <cell r="AX8">
            <v>535319552</v>
          </cell>
          <cell r="AY8">
            <v>512517039</v>
          </cell>
          <cell r="AZ8">
            <v>496822948</v>
          </cell>
          <cell r="BA8">
            <v>502660349</v>
          </cell>
          <cell r="BB8">
            <v>505539914</v>
          </cell>
          <cell r="BC8">
            <v>462827626</v>
          </cell>
          <cell r="BD8">
            <v>449616472</v>
          </cell>
          <cell r="BE8">
            <v>434408831</v>
          </cell>
          <cell r="BF8">
            <v>423857656</v>
          </cell>
          <cell r="BG8">
            <v>419998477</v>
          </cell>
          <cell r="BH8">
            <v>408303625</v>
          </cell>
          <cell r="BI8">
            <v>398614957</v>
          </cell>
          <cell r="BJ8">
            <v>393427494</v>
          </cell>
          <cell r="BK8">
            <v>393425978</v>
          </cell>
          <cell r="BL8">
            <v>382829640</v>
          </cell>
          <cell r="BM8">
            <v>384464971</v>
          </cell>
          <cell r="BN8">
            <v>380086859</v>
          </cell>
          <cell r="BO8">
            <v>376018201</v>
          </cell>
          <cell r="BP8">
            <v>349997760</v>
          </cell>
          <cell r="BQ8">
            <v>351917807</v>
          </cell>
          <cell r="BR8">
            <v>360041467</v>
          </cell>
          <cell r="BS8">
            <v>348354889</v>
          </cell>
          <cell r="BT8">
            <v>339549808</v>
          </cell>
          <cell r="BU8">
            <v>323948110</v>
          </cell>
          <cell r="BV8">
            <v>318998960</v>
          </cell>
          <cell r="BW8">
            <v>304846787</v>
          </cell>
          <cell r="BX8">
            <v>282689098</v>
          </cell>
          <cell r="BY8">
            <v>266799109</v>
          </cell>
          <cell r="BZ8">
            <v>263501814</v>
          </cell>
          <cell r="CA8">
            <v>244073622</v>
          </cell>
          <cell r="CB8">
            <v>228874484</v>
          </cell>
          <cell r="CC8">
            <v>118471761</v>
          </cell>
          <cell r="CD8">
            <v>106560269</v>
          </cell>
          <cell r="CE8">
            <v>100380537</v>
          </cell>
          <cell r="CF8">
            <v>100827735</v>
          </cell>
          <cell r="CG8">
            <v>105490569</v>
          </cell>
          <cell r="CH8">
            <v>101260360</v>
          </cell>
          <cell r="CI8">
            <v>95180947</v>
          </cell>
          <cell r="CJ8">
            <v>91387961</v>
          </cell>
          <cell r="CK8">
            <v>97358447</v>
          </cell>
          <cell r="CL8">
            <v>94919520</v>
          </cell>
          <cell r="CM8">
            <v>90104052</v>
          </cell>
          <cell r="CN8">
            <v>87440846</v>
          </cell>
          <cell r="CO8">
            <v>88939669</v>
          </cell>
          <cell r="CP8">
            <v>85597379</v>
          </cell>
          <cell r="CQ8">
            <v>81353444</v>
          </cell>
          <cell r="CR8">
            <v>78630706</v>
          </cell>
          <cell r="CS8">
            <v>80581126</v>
          </cell>
          <cell r="CT8">
            <v>77087985</v>
          </cell>
          <cell r="CU8">
            <v>73278006</v>
          </cell>
          <cell r="CV8">
            <v>70152002</v>
          </cell>
          <cell r="CW8">
            <v>72018398</v>
          </cell>
          <cell r="CX8">
            <v>68319018</v>
          </cell>
          <cell r="CY8">
            <v>69435424</v>
          </cell>
          <cell r="CZ8">
            <v>66750889</v>
          </cell>
          <cell r="DA8">
            <v>67013872</v>
          </cell>
          <cell r="DB8">
            <v>68227154</v>
          </cell>
          <cell r="DC8">
            <v>65944424</v>
          </cell>
          <cell r="DD8">
            <v>63402505</v>
          </cell>
          <cell r="DE8">
            <v>63072764</v>
          </cell>
          <cell r="DF8">
            <v>60054832</v>
          </cell>
          <cell r="DG8">
            <v>58440502</v>
          </cell>
          <cell r="DH8">
            <v>57116947</v>
          </cell>
          <cell r="DI8">
            <v>54653300</v>
          </cell>
          <cell r="DJ8">
            <v>49310775</v>
          </cell>
          <cell r="DK8">
            <v>47991534</v>
          </cell>
          <cell r="DL8">
            <v>54795678</v>
          </cell>
          <cell r="DM8">
            <v>46164334</v>
          </cell>
          <cell r="DN8">
            <v>42351119</v>
          </cell>
          <cell r="DO8">
            <v>42351119</v>
          </cell>
          <cell r="DP8">
            <v>40634476</v>
          </cell>
          <cell r="DQ8">
            <v>38883993</v>
          </cell>
          <cell r="DR8">
            <v>35652054</v>
          </cell>
          <cell r="DS8"/>
          <cell r="DT8">
            <v>6393173</v>
          </cell>
          <cell r="DU8">
            <v>10633341</v>
          </cell>
          <cell r="DV8"/>
          <cell r="DW8">
            <v>17026514</v>
          </cell>
          <cell r="DX8">
            <v>8827159</v>
          </cell>
          <cell r="DY8">
            <v>32285242</v>
          </cell>
          <cell r="DZ8">
            <v>25381626</v>
          </cell>
          <cell r="EA8">
            <v>57666868</v>
          </cell>
          <cell r="EB8">
            <v>5767355</v>
          </cell>
          <cell r="EC8">
            <v>364480589</v>
          </cell>
        </row>
        <row r="9">
          <cell r="B9" t="str">
            <v>NCBA</v>
          </cell>
          <cell r="C9">
            <v>634.13904600000001</v>
          </cell>
          <cell r="D9">
            <v>282.692834</v>
          </cell>
          <cell r="E9">
            <v>499.96818999999999</v>
          </cell>
          <cell r="F9">
            <v>83.392159000000007</v>
          </cell>
          <cell r="G9">
            <v>83.392159000000007</v>
          </cell>
          <cell r="H9">
            <v>86.981385000000003</v>
          </cell>
          <cell r="I9">
            <v>465.087108</v>
          </cell>
          <cell r="J9">
            <v>2.1108699999999998</v>
          </cell>
          <cell r="K9">
            <v>5.5634449999999998</v>
          </cell>
          <cell r="L9"/>
          <cell r="M9">
            <v>8.7320221711477727E-2</v>
          </cell>
          <cell r="N9">
            <v>8.9175184079221287E-2</v>
          </cell>
          <cell r="O9">
            <v>8.664214135936027E-2</v>
          </cell>
          <cell r="P9">
            <v>8.7614594916871014E-2</v>
          </cell>
          <cell r="Q9">
            <v>8.7759999129788324E-2</v>
          </cell>
          <cell r="R9"/>
          <cell r="S9">
            <v>8.4918770348215891E-2</v>
          </cell>
          <cell r="T9">
            <v>7.7343005729115372E-2</v>
          </cell>
          <cell r="U9">
            <v>9.4165979974383807E-2</v>
          </cell>
          <cell r="V9">
            <v>8.2875914811833498E-2</v>
          </cell>
          <cell r="W9">
            <v>7.585163439971547E-2</v>
          </cell>
          <cell r="X9">
            <v>0.23052282014683445</v>
          </cell>
          <cell r="Y9">
            <v>2.8178237444414517E-2</v>
          </cell>
          <cell r="Z9">
            <v>0.17930438742670976</v>
          </cell>
          <cell r="AA9">
            <v>0.17930438742670976</v>
          </cell>
          <cell r="AB9">
            <v>0.46203236004730913</v>
          </cell>
          <cell r="AC9">
            <v>0.48273995092193683</v>
          </cell>
          <cell r="AD9">
            <v>9.2209124679169252E-2</v>
          </cell>
          <cell r="AE9">
            <v>0.40092799031045467</v>
          </cell>
          <cell r="AF9">
            <v>0.14343496085043331</v>
          </cell>
          <cell r="AG9">
            <v>7.459563360686948E-2</v>
          </cell>
          <cell r="AH9">
            <v>6.8839327243563828E-2</v>
          </cell>
          <cell r="AI9">
            <v>0.56542164012474472</v>
          </cell>
          <cell r="AJ9">
            <v>6.299249992156887E-2</v>
          </cell>
          <cell r="AK9">
            <v>1.9256509911904501E-2</v>
          </cell>
          <cell r="AL9">
            <v>4.5950166450495718E-2</v>
          </cell>
          <cell r="AM9">
            <v>634139046</v>
          </cell>
          <cell r="AN9">
            <v>661743852</v>
          </cell>
          <cell r="AO9">
            <v>611432739</v>
          </cell>
          <cell r="AP9">
            <v>591491984</v>
          </cell>
          <cell r="AQ9">
            <v>565339160</v>
          </cell>
          <cell r="AR9">
            <v>567278106</v>
          </cell>
          <cell r="AS9">
            <v>546015371</v>
          </cell>
          <cell r="AT9">
            <v>545090221</v>
          </cell>
          <cell r="AU9">
            <v>532522640</v>
          </cell>
          <cell r="AV9">
            <v>546733550</v>
          </cell>
          <cell r="AW9">
            <v>520850293</v>
          </cell>
          <cell r="AX9">
            <v>500167097</v>
          </cell>
          <cell r="AY9">
            <v>503274085</v>
          </cell>
          <cell r="AZ9">
            <v>491613725</v>
          </cell>
          <cell r="BA9">
            <v>484389225</v>
          </cell>
          <cell r="BB9">
            <v>480797719</v>
          </cell>
          <cell r="BC9">
            <v>477674950</v>
          </cell>
          <cell r="BD9">
            <v>464890685</v>
          </cell>
          <cell r="BE9">
            <v>547750081</v>
          </cell>
          <cell r="BF9">
            <v>447029877</v>
          </cell>
          <cell r="BG9">
            <v>239013127</v>
          </cell>
          <cell r="BH9">
            <v>0</v>
          </cell>
          <cell r="BI9">
            <v>415348889</v>
          </cell>
          <cell r="BJ9">
            <v>223448379</v>
          </cell>
          <cell r="BK9">
            <v>225544631</v>
          </cell>
          <cell r="BL9">
            <v>229525229</v>
          </cell>
          <cell r="BM9">
            <v>219009371</v>
          </cell>
          <cell r="BN9">
            <v>216387023</v>
          </cell>
          <cell r="BO9">
            <v>202699639</v>
          </cell>
          <cell r="BP9">
            <v>210877927</v>
          </cell>
          <cell r="BQ9">
            <v>211118198</v>
          </cell>
          <cell r="BR9">
            <v>206328561</v>
          </cell>
          <cell r="BS9">
            <v>195962086</v>
          </cell>
          <cell r="BT9">
            <v>198484270</v>
          </cell>
          <cell r="BU9">
            <v>184466862</v>
          </cell>
          <cell r="BV9">
            <v>179346404</v>
          </cell>
          <cell r="BW9">
            <v>174983667</v>
          </cell>
          <cell r="BX9">
            <v>175808828</v>
          </cell>
          <cell r="BY9">
            <v>154710864</v>
          </cell>
          <cell r="BZ9">
            <v>143801266</v>
          </cell>
          <cell r="CA9">
            <v>119783476</v>
          </cell>
          <cell r="CB9">
            <v>124881964</v>
          </cell>
          <cell r="CC9">
            <v>86981385</v>
          </cell>
          <cell r="CD9">
            <v>87817057</v>
          </cell>
          <cell r="CE9">
            <v>81568531</v>
          </cell>
          <cell r="CF9">
            <v>82291074</v>
          </cell>
          <cell r="CG9">
            <v>79370436</v>
          </cell>
          <cell r="CH9">
            <v>79033387</v>
          </cell>
          <cell r="CI9">
            <v>79700816</v>
          </cell>
          <cell r="CJ9">
            <v>78389276</v>
          </cell>
          <cell r="CK9">
            <v>74942826</v>
          </cell>
          <cell r="CL9">
            <v>78642779</v>
          </cell>
          <cell r="CM9">
            <v>75022216</v>
          </cell>
          <cell r="CN9">
            <v>74300657</v>
          </cell>
          <cell r="CO9">
            <v>71734186</v>
          </cell>
          <cell r="CP9">
            <v>72028375</v>
          </cell>
          <cell r="CQ9">
            <v>72553519</v>
          </cell>
          <cell r="CR9">
            <v>72166013</v>
          </cell>
          <cell r="CS9">
            <v>71092199</v>
          </cell>
          <cell r="CT9">
            <v>69416255</v>
          </cell>
          <cell r="CU9">
            <v>70001759</v>
          </cell>
          <cell r="CV9">
            <v>0</v>
          </cell>
          <cell r="CW9">
            <v>33468865</v>
          </cell>
          <cell r="CX9">
            <v>0</v>
          </cell>
          <cell r="CY9">
            <v>32677307</v>
          </cell>
          <cell r="CZ9">
            <v>31950763</v>
          </cell>
          <cell r="DA9">
            <v>31671237</v>
          </cell>
          <cell r="DB9">
            <v>31571015</v>
          </cell>
          <cell r="DC9">
            <v>29764854</v>
          </cell>
          <cell r="DD9">
            <v>28396850</v>
          </cell>
          <cell r="DE9">
            <v>28887284</v>
          </cell>
          <cell r="DF9">
            <v>27470172</v>
          </cell>
          <cell r="DG9">
            <v>26187655</v>
          </cell>
          <cell r="DH9">
            <v>24321102</v>
          </cell>
          <cell r="DI9">
            <v>23949685</v>
          </cell>
          <cell r="DJ9">
            <v>22708080</v>
          </cell>
          <cell r="DK9">
            <v>19085273</v>
          </cell>
          <cell r="DL9">
            <v>18822475</v>
          </cell>
          <cell r="DM9">
            <v>18511215</v>
          </cell>
          <cell r="DN9">
            <v>17856644</v>
          </cell>
          <cell r="DO9">
            <v>17856644</v>
          </cell>
          <cell r="DP9">
            <v>14954339</v>
          </cell>
          <cell r="DQ9">
            <v>15471795</v>
          </cell>
          <cell r="DR9">
            <v>13749281</v>
          </cell>
          <cell r="DS9"/>
          <cell r="DT9">
            <v>6059754</v>
          </cell>
          <cell r="DU9">
            <v>7055678</v>
          </cell>
          <cell r="DV9"/>
          <cell r="DW9">
            <v>13115432</v>
          </cell>
          <cell r="DX9">
            <v>6331343</v>
          </cell>
          <cell r="DY9">
            <v>10852128</v>
          </cell>
          <cell r="DZ9">
            <v>16215396</v>
          </cell>
          <cell r="EA9">
            <v>27067524</v>
          </cell>
          <cell r="EB9">
            <v>4564462</v>
          </cell>
          <cell r="EC9">
            <v>282692834</v>
          </cell>
        </row>
        <row r="10">
          <cell r="B10" t="str">
            <v>Absa Bank Kenya</v>
          </cell>
          <cell r="C10">
            <v>498.11768000000001</v>
          </cell>
          <cell r="D10">
            <v>326.83933200000001</v>
          </cell>
          <cell r="E10">
            <v>359.45586200000002</v>
          </cell>
          <cell r="F10">
            <v>63.394388999999997</v>
          </cell>
          <cell r="G10">
            <v>79.917541999999997</v>
          </cell>
          <cell r="H10">
            <v>70.908187999999996</v>
          </cell>
          <cell r="I10">
            <v>445.70342399999998</v>
          </cell>
          <cell r="J10">
            <v>2.1492450000000001</v>
          </cell>
          <cell r="K10">
            <v>7.9736549999999999</v>
          </cell>
          <cell r="L10"/>
          <cell r="M10">
            <v>6.7322195650528577E-2</v>
          </cell>
          <cell r="N10">
            <v>6.6637480162358473E-2</v>
          </cell>
          <cell r="O10">
            <v>6.6717810699909549E-2</v>
          </cell>
          <cell r="P10">
            <v>6.7536998831149109E-2</v>
          </cell>
          <cell r="Q10">
            <v>7.0661738070421115E-2</v>
          </cell>
          <cell r="R10"/>
          <cell r="S10">
            <v>6.6703889535144778E-2</v>
          </cell>
          <cell r="T10">
            <v>8.9421213724067167E-2</v>
          </cell>
          <cell r="U10">
            <v>6.770133416441329E-2</v>
          </cell>
          <cell r="V10">
            <v>6.7561363252027704E-2</v>
          </cell>
          <cell r="W10">
            <v>0.10871227519809458</v>
          </cell>
          <cell r="X10">
            <v>0.35589653921744352</v>
          </cell>
          <cell r="Y10">
            <v>4.3918776441813197E-2</v>
          </cell>
          <cell r="Z10">
            <v>0.17930654712672792</v>
          </cell>
          <cell r="AA10">
            <v>0.1422344671060907</v>
          </cell>
          <cell r="AB10">
            <v>0.29029267864483072</v>
          </cell>
          <cell r="AC10">
            <v>0.34603636778853014</v>
          </cell>
          <cell r="AD10">
            <v>9.4792594125943333E-2</v>
          </cell>
          <cell r="AE10">
            <v>0.55240043904194402</v>
          </cell>
          <cell r="AF10">
            <v>0.16269323995268961</v>
          </cell>
          <cell r="AG10">
            <v>4.8026003840711505E-2</v>
          </cell>
          <cell r="AH10">
            <v>0.1146672361119781</v>
          </cell>
          <cell r="AI10">
            <v>0.90926137685299446</v>
          </cell>
          <cell r="AJ10">
            <v>7.226252534019216E-2</v>
          </cell>
          <cell r="AK10">
            <v>0.20080015577589896</v>
          </cell>
          <cell r="AL10">
            <v>0.11878468292807499</v>
          </cell>
          <cell r="AM10">
            <v>498117680</v>
          </cell>
          <cell r="AN10">
            <v>520301038</v>
          </cell>
          <cell r="AO10">
            <v>505335584</v>
          </cell>
          <cell r="AP10">
            <v>504089207</v>
          </cell>
          <cell r="AQ10">
            <v>514817820</v>
          </cell>
          <cell r="AR10">
            <v>477290548</v>
          </cell>
          <cell r="AS10">
            <v>481086992</v>
          </cell>
          <cell r="AT10">
            <v>445173825</v>
          </cell>
          <cell r="AU10">
            <v>438718384</v>
          </cell>
          <cell r="AV10">
            <v>428746218</v>
          </cell>
          <cell r="AW10">
            <v>411167687</v>
          </cell>
          <cell r="AX10">
            <v>397890870</v>
          </cell>
          <cell r="AY10">
            <v>384068423</v>
          </cell>
          <cell r="AZ10">
            <v>377935772</v>
          </cell>
          <cell r="BA10">
            <v>388053702</v>
          </cell>
          <cell r="BB10">
            <v>392017704</v>
          </cell>
          <cell r="BC10">
            <v>381692956</v>
          </cell>
          <cell r="BD10">
            <v>374109200</v>
          </cell>
          <cell r="BE10">
            <v>359771428</v>
          </cell>
          <cell r="BF10">
            <v>353740701</v>
          </cell>
          <cell r="BG10">
            <v>354502860</v>
          </cell>
          <cell r="BH10">
            <v>325362737</v>
          </cell>
          <cell r="BI10">
            <v>322637854</v>
          </cell>
          <cell r="BJ10">
            <v>317007311</v>
          </cell>
          <cell r="BK10">
            <v>291293088</v>
          </cell>
          <cell r="BL10">
            <v>271682166</v>
          </cell>
          <cell r="BM10">
            <v>277609552</v>
          </cell>
          <cell r="BN10">
            <v>268015547</v>
          </cell>
          <cell r="BO10">
            <v>260429543</v>
          </cell>
          <cell r="BP10">
            <v>259498223</v>
          </cell>
          <cell r="BQ10">
            <v>264008571</v>
          </cell>
          <cell r="BR10">
            <v>256142570</v>
          </cell>
          <cell r="BS10">
            <v>211913140</v>
          </cell>
          <cell r="BT10">
            <v>241152698</v>
          </cell>
          <cell r="BU10">
            <v>221041523</v>
          </cell>
          <cell r="BV10">
            <v>234699871</v>
          </cell>
          <cell r="BW10">
            <v>230907978</v>
          </cell>
          <cell r="BX10">
            <v>226118124</v>
          </cell>
          <cell r="BY10">
            <v>218771220</v>
          </cell>
          <cell r="BZ10">
            <v>213439675</v>
          </cell>
          <cell r="CA10">
            <v>200975424</v>
          </cell>
          <cell r="CB10">
            <v>207009618</v>
          </cell>
          <cell r="CC10">
            <v>70908188</v>
          </cell>
          <cell r="CD10">
            <v>65424361</v>
          </cell>
          <cell r="CE10">
            <v>61708377</v>
          </cell>
          <cell r="CF10">
            <v>60388690</v>
          </cell>
          <cell r="CG10">
            <v>64864841</v>
          </cell>
          <cell r="CH10">
            <v>60811301</v>
          </cell>
          <cell r="CI10">
            <v>57615232</v>
          </cell>
          <cell r="CJ10">
            <v>53797454</v>
          </cell>
          <cell r="CK10">
            <v>56861889</v>
          </cell>
          <cell r="CL10">
            <v>54352639</v>
          </cell>
          <cell r="CM10">
            <v>52679522</v>
          </cell>
          <cell r="CN10">
            <v>50173619</v>
          </cell>
          <cell r="CO10">
            <v>46982487</v>
          </cell>
          <cell r="CP10">
            <v>44969283</v>
          </cell>
          <cell r="CQ10">
            <v>43215105</v>
          </cell>
          <cell r="CR10">
            <v>41675586</v>
          </cell>
          <cell r="CS10">
            <v>41057360</v>
          </cell>
          <cell r="CT10">
            <v>44079414</v>
          </cell>
          <cell r="CU10">
            <v>42967475</v>
          </cell>
          <cell r="CV10">
            <v>41546560</v>
          </cell>
          <cell r="CW10">
            <v>54143264</v>
          </cell>
          <cell r="CX10">
            <v>43393443</v>
          </cell>
          <cell r="CY10">
            <v>41909848</v>
          </cell>
          <cell r="CZ10">
            <v>40114088</v>
          </cell>
          <cell r="DA10">
            <v>43607960</v>
          </cell>
          <cell r="DB10">
            <v>43559168</v>
          </cell>
          <cell r="DC10">
            <v>42020987</v>
          </cell>
          <cell r="DD10">
            <v>40337534</v>
          </cell>
          <cell r="DE10">
            <v>43652097</v>
          </cell>
          <cell r="DF10">
            <v>42094710</v>
          </cell>
          <cell r="DG10">
            <v>41470872</v>
          </cell>
          <cell r="DH10">
            <v>39103584</v>
          </cell>
          <cell r="DI10">
            <v>42315483</v>
          </cell>
          <cell r="DJ10">
            <v>39716371</v>
          </cell>
          <cell r="DK10">
            <v>36852164</v>
          </cell>
          <cell r="DL10">
            <v>36237869</v>
          </cell>
          <cell r="DM10">
            <v>40265422</v>
          </cell>
          <cell r="DN10">
            <v>38186091</v>
          </cell>
          <cell r="DO10">
            <v>38186091</v>
          </cell>
          <cell r="DP10">
            <v>36042316</v>
          </cell>
          <cell r="DQ10">
            <v>34465579</v>
          </cell>
          <cell r="DR10">
            <v>32370886</v>
          </cell>
          <cell r="DS10"/>
          <cell r="DT10">
            <v>4606667</v>
          </cell>
          <cell r="DU10">
            <v>11262376</v>
          </cell>
          <cell r="DV10"/>
          <cell r="DW10">
            <v>15869043</v>
          </cell>
          <cell r="DX10">
            <v>5491266</v>
          </cell>
          <cell r="DY10">
            <v>18060133</v>
          </cell>
          <cell r="DZ10">
            <v>14633782</v>
          </cell>
          <cell r="EA10">
            <v>32693915</v>
          </cell>
          <cell r="EB10">
            <v>5590963</v>
          </cell>
          <cell r="EC10">
            <v>326839332</v>
          </cell>
        </row>
        <row r="11">
          <cell r="B11" t="str">
            <v>Stanbic Bank</v>
          </cell>
          <cell r="C11">
            <v>491.50367699999998</v>
          </cell>
          <cell r="D11">
            <v>255.78273100000001</v>
          </cell>
          <cell r="E11">
            <v>355.53811999999999</v>
          </cell>
          <cell r="F11">
            <v>52.673383999999999</v>
          </cell>
          <cell r="G11">
            <v>64.508166000000003</v>
          </cell>
          <cell r="H11">
            <v>61.891472</v>
          </cell>
          <cell r="I11">
            <v>397.43206800000002</v>
          </cell>
          <cell r="J11">
            <v>2.38361</v>
          </cell>
          <cell r="K11">
            <v>5.4665309999999998</v>
          </cell>
          <cell r="L11"/>
          <cell r="M11">
            <v>6.3917292632734324E-2</v>
          </cell>
          <cell r="N11">
            <v>5.9027818471740358E-2</v>
          </cell>
          <cell r="O11">
            <v>5.7221386407723812E-2</v>
          </cell>
          <cell r="P11">
            <v>5.4966993954852383E-2</v>
          </cell>
          <cell r="Q11">
            <v>5.9816977124602183E-2</v>
          </cell>
          <cell r="R11"/>
          <cell r="S11">
            <v>6.581819576595932E-2</v>
          </cell>
          <cell r="T11">
            <v>6.9980568482120697E-2</v>
          </cell>
          <cell r="U11">
            <v>6.69634511908649E-2</v>
          </cell>
          <cell r="V11">
            <v>5.8970230941378758E-2</v>
          </cell>
          <cell r="W11">
            <v>7.4530315451435403E-2</v>
          </cell>
          <cell r="X11">
            <v>0.29488864680679533</v>
          </cell>
          <cell r="Y11">
            <v>3.397864712852082E-2</v>
          </cell>
          <cell r="Z11">
            <v>0.16231243322821148</v>
          </cell>
          <cell r="AA11">
            <v>0.13253430772476063</v>
          </cell>
          <cell r="AB11">
            <v>0.3688420631436512</v>
          </cell>
          <cell r="AC11">
            <v>0.35667465735978682</v>
          </cell>
          <cell r="AD11">
            <v>6.9593854018421997E-2</v>
          </cell>
          <cell r="AE11">
            <v>0.6403592102218606</v>
          </cell>
          <cell r="AF11">
            <v>0.14305471242820647</v>
          </cell>
          <cell r="AG11">
            <v>5.7736959937474519E-2</v>
          </cell>
          <cell r="AH11">
            <v>8.5317752490731952E-2</v>
          </cell>
          <cell r="AI11">
            <v>0.71942420970218335</v>
          </cell>
          <cell r="AJ11">
            <v>7.7885808298168033E-2</v>
          </cell>
          <cell r="AK11">
            <v>0.24047203363566144</v>
          </cell>
          <cell r="AL11">
            <v>0.13691851461633101</v>
          </cell>
          <cell r="AM11">
            <v>491503677</v>
          </cell>
          <cell r="AN11">
            <v>449614899</v>
          </cell>
          <cell r="AO11">
            <v>414259681</v>
          </cell>
          <cell r="AP11">
            <v>377015751</v>
          </cell>
          <cell r="AQ11">
            <v>391599948</v>
          </cell>
          <cell r="AR11">
            <v>390319663</v>
          </cell>
          <cell r="AS11">
            <v>371403904</v>
          </cell>
          <cell r="AT11">
            <v>332573463</v>
          </cell>
          <cell r="AU11">
            <v>331021005</v>
          </cell>
          <cell r="AV11">
            <v>319199059</v>
          </cell>
          <cell r="AW11">
            <v>295023697</v>
          </cell>
          <cell r="AX11">
            <v>319955084</v>
          </cell>
          <cell r="AY11">
            <v>316966341</v>
          </cell>
          <cell r="AZ11">
            <v>318986177</v>
          </cell>
          <cell r="BA11">
            <v>317768516</v>
          </cell>
          <cell r="BB11">
            <v>350388140</v>
          </cell>
          <cell r="BC11">
            <v>309651330</v>
          </cell>
          <cell r="BD11">
            <v>292705136</v>
          </cell>
          <cell r="BE11">
            <v>294302229</v>
          </cell>
          <cell r="BF11">
            <v>303663158</v>
          </cell>
          <cell r="BG11">
            <v>284867951</v>
          </cell>
          <cell r="BH11">
            <v>280953012</v>
          </cell>
          <cell r="BI11">
            <v>286308290</v>
          </cell>
          <cell r="BJ11">
            <v>269395802</v>
          </cell>
          <cell r="BK11">
            <v>248985926</v>
          </cell>
          <cell r="BL11">
            <v>239407877</v>
          </cell>
          <cell r="BM11">
            <v>236547378</v>
          </cell>
          <cell r="BN11">
            <v>224804428</v>
          </cell>
          <cell r="BO11">
            <v>212633202</v>
          </cell>
          <cell r="BP11">
            <v>204895157</v>
          </cell>
          <cell r="BQ11">
            <v>229866887</v>
          </cell>
          <cell r="BR11">
            <v>202294738</v>
          </cell>
          <cell r="BS11">
            <v>208287754</v>
          </cell>
          <cell r="BT11">
            <v>198578014</v>
          </cell>
          <cell r="BU11">
            <v>208167708</v>
          </cell>
          <cell r="BV11">
            <v>203595164</v>
          </cell>
          <cell r="BW11">
            <v>184061612</v>
          </cell>
          <cell r="BX11">
            <v>171347152</v>
          </cell>
          <cell r="BY11">
            <v>167107694</v>
          </cell>
          <cell r="BZ11">
            <v>155933918</v>
          </cell>
          <cell r="CA11">
            <v>159885214</v>
          </cell>
          <cell r="CB11">
            <v>170726460</v>
          </cell>
          <cell r="CC11">
            <v>61891472</v>
          </cell>
          <cell r="CD11">
            <v>58358359</v>
          </cell>
          <cell r="CE11">
            <v>55650741</v>
          </cell>
          <cell r="CF11">
            <v>53711933</v>
          </cell>
          <cell r="CG11">
            <v>56082161</v>
          </cell>
          <cell r="CH11">
            <v>52358555</v>
          </cell>
          <cell r="CI11">
            <v>50358825</v>
          </cell>
          <cell r="CJ11">
            <v>48311774</v>
          </cell>
          <cell r="CK11">
            <v>48551800</v>
          </cell>
          <cell r="CL11">
            <v>46512245</v>
          </cell>
          <cell r="CM11">
            <v>44731733</v>
          </cell>
          <cell r="CN11">
            <v>43611079</v>
          </cell>
          <cell r="CO11">
            <v>43469578</v>
          </cell>
          <cell r="CP11">
            <v>41857357</v>
          </cell>
          <cell r="CQ11">
            <v>40311273</v>
          </cell>
          <cell r="CR11">
            <v>39374322</v>
          </cell>
          <cell r="CS11">
            <v>40560887</v>
          </cell>
          <cell r="CT11">
            <v>38939840</v>
          </cell>
          <cell r="CU11">
            <v>37781929</v>
          </cell>
          <cell r="CV11">
            <v>36789253</v>
          </cell>
          <cell r="CW11">
            <v>36836052</v>
          </cell>
          <cell r="CX11">
            <v>35490716</v>
          </cell>
          <cell r="CY11">
            <v>33140213</v>
          </cell>
          <cell r="CZ11">
            <v>32205154</v>
          </cell>
          <cell r="DA11">
            <v>33048626</v>
          </cell>
          <cell r="DB11">
            <v>33051194</v>
          </cell>
          <cell r="DC11">
            <v>31922509</v>
          </cell>
          <cell r="DD11">
            <v>30830481</v>
          </cell>
          <cell r="DE11">
            <v>29267838</v>
          </cell>
          <cell r="DF11">
            <v>30237504</v>
          </cell>
          <cell r="DG11">
            <v>28554962</v>
          </cell>
          <cell r="DH11">
            <v>27656039</v>
          </cell>
          <cell r="DI11">
            <v>27074070</v>
          </cell>
          <cell r="DJ11">
            <v>28250550</v>
          </cell>
          <cell r="DK11">
            <v>26855040</v>
          </cell>
          <cell r="DL11">
            <v>26168836</v>
          </cell>
          <cell r="DM11">
            <v>25907559</v>
          </cell>
          <cell r="DN11">
            <v>26644208</v>
          </cell>
          <cell r="DO11">
            <v>26644208</v>
          </cell>
          <cell r="DP11">
            <v>25311868</v>
          </cell>
          <cell r="DQ11">
            <v>23485250</v>
          </cell>
          <cell r="DR11">
            <v>22353549</v>
          </cell>
          <cell r="DS11"/>
          <cell r="DT11">
            <v>3786727</v>
          </cell>
          <cell r="DU11">
            <v>6479800</v>
          </cell>
          <cell r="DV11"/>
          <cell r="DW11">
            <v>10266527</v>
          </cell>
          <cell r="DX11">
            <v>3661810</v>
          </cell>
          <cell r="DY11">
            <v>11930665</v>
          </cell>
          <cell r="DZ11">
            <v>6700542</v>
          </cell>
          <cell r="EA11">
            <v>18631207</v>
          </cell>
          <cell r="EB11">
            <v>3997242</v>
          </cell>
          <cell r="EC11">
            <v>255782731</v>
          </cell>
        </row>
        <row r="12">
          <cell r="B12" t="str">
            <v>Standard Chartered Bank</v>
          </cell>
          <cell r="C12">
            <v>391.59414299999997</v>
          </cell>
          <cell r="D12">
            <v>153.576269</v>
          </cell>
          <cell r="E12">
            <v>306.00752799999998</v>
          </cell>
          <cell r="F12">
            <v>53.872430000000001</v>
          </cell>
          <cell r="G12">
            <v>54.054423999999997</v>
          </cell>
          <cell r="H12">
            <v>67.378827999999999</v>
          </cell>
          <cell r="I12">
            <v>293.017315</v>
          </cell>
          <cell r="J12">
            <v>2.52549</v>
          </cell>
          <cell r="K12">
            <v>7.1901849999999996</v>
          </cell>
          <cell r="L12"/>
          <cell r="M12">
            <v>5.809079017085627E-2</v>
          </cell>
          <cell r="N12">
            <v>5.9843171807575028E-2</v>
          </cell>
          <cell r="O12">
            <v>5.5999990523447701E-2</v>
          </cell>
          <cell r="P12">
            <v>5.5980732625146495E-2</v>
          </cell>
          <cell r="Q12">
            <v>6.1829409919597025E-2</v>
          </cell>
          <cell r="R12"/>
          <cell r="S12">
            <v>5.2439119320722941E-2</v>
          </cell>
          <cell r="T12">
            <v>4.2017514505242687E-2</v>
          </cell>
          <cell r="U12">
            <v>5.7634664224655359E-2</v>
          </cell>
          <cell r="V12">
            <v>6.4198586967190524E-2</v>
          </cell>
          <cell r="W12">
            <v>9.8030497989342602E-2</v>
          </cell>
          <cell r="X12">
            <v>0.36727331010057335</v>
          </cell>
          <cell r="Y12">
            <v>5.1698928365290386E-2</v>
          </cell>
          <cell r="Z12">
            <v>0.18447518707213598</v>
          </cell>
          <cell r="AA12">
            <v>0.18385408384484037</v>
          </cell>
          <cell r="AB12">
            <v>0.33957553796714479</v>
          </cell>
          <cell r="AC12">
            <v>0.38182138313249853</v>
          </cell>
          <cell r="AD12">
            <v>6.4860184755738959E-2</v>
          </cell>
          <cell r="AE12">
            <v>0.74312384733363024</v>
          </cell>
          <cell r="AF12">
            <v>0.14473022290476592</v>
          </cell>
          <cell r="AG12">
            <v>1.3507378498945743E-2</v>
          </cell>
          <cell r="AH12">
            <v>0.13122284440582019</v>
          </cell>
          <cell r="AI12">
            <v>0.50187088534632396</v>
          </cell>
          <cell r="AJ12">
            <v>7.2563769543585913E-2</v>
          </cell>
          <cell r="AK12">
            <v>4.5376875828290406E-2</v>
          </cell>
          <cell r="AL12">
            <v>6.1507414325077558E-2</v>
          </cell>
          <cell r="AM12">
            <v>391594143</v>
          </cell>
          <cell r="AN12">
            <v>429278578</v>
          </cell>
          <cell r="AO12">
            <v>369592107</v>
          </cell>
          <cell r="AP12">
            <v>361708379</v>
          </cell>
          <cell r="AQ12">
            <v>389031323</v>
          </cell>
          <cell r="AR12">
            <v>381630646</v>
          </cell>
          <cell r="AS12">
            <v>366116424</v>
          </cell>
          <cell r="AT12">
            <v>364290414</v>
          </cell>
          <cell r="AU12">
            <v>340995225</v>
          </cell>
          <cell r="AV12">
            <v>335111486</v>
          </cell>
          <cell r="AW12">
            <v>330612804</v>
          </cell>
          <cell r="AX12">
            <v>345656402</v>
          </cell>
          <cell r="AY12">
            <v>339525181</v>
          </cell>
          <cell r="AZ12">
            <v>325872857</v>
          </cell>
          <cell r="BA12">
            <v>314304906</v>
          </cell>
          <cell r="BB12">
            <v>327214126</v>
          </cell>
          <cell r="BC12">
            <v>311432013</v>
          </cell>
          <cell r="BD12">
            <v>302295903</v>
          </cell>
          <cell r="BE12">
            <v>289422215</v>
          </cell>
          <cell r="BF12">
            <v>293472543</v>
          </cell>
          <cell r="BG12">
            <v>300226174</v>
          </cell>
          <cell r="BH12">
            <v>284691002</v>
          </cell>
          <cell r="BI12">
            <v>287606164</v>
          </cell>
          <cell r="BJ12">
            <v>295049630</v>
          </cell>
          <cell r="BK12">
            <v>293306671</v>
          </cell>
          <cell r="BL12">
            <v>285125438</v>
          </cell>
          <cell r="BM12">
            <v>309951569</v>
          </cell>
          <cell r="BN12">
            <v>288711107</v>
          </cell>
          <cell r="BO12">
            <v>274006884</v>
          </cell>
          <cell r="BP12">
            <v>250274108</v>
          </cell>
          <cell r="BQ12">
            <v>264072997</v>
          </cell>
          <cell r="BR12">
            <v>255903727</v>
          </cell>
          <cell r="BS12">
            <v>249710651</v>
          </cell>
          <cell r="BT12">
            <v>234130556</v>
          </cell>
          <cell r="BU12">
            <v>231786864</v>
          </cell>
          <cell r="BV12">
            <v>228338094</v>
          </cell>
          <cell r="BW12">
            <v>232984465</v>
          </cell>
          <cell r="BX12">
            <v>222635993</v>
          </cell>
          <cell r="BY12">
            <v>223082484</v>
          </cell>
          <cell r="BZ12">
            <v>228860613</v>
          </cell>
          <cell r="CA12">
            <v>217819880</v>
          </cell>
          <cell r="CB12">
            <v>220523869</v>
          </cell>
          <cell r="CC12">
            <v>67378828</v>
          </cell>
          <cell r="CD12">
            <v>61258308</v>
          </cell>
          <cell r="CE12">
            <v>59113928</v>
          </cell>
          <cell r="CF12">
            <v>56618933</v>
          </cell>
          <cell r="CG12">
            <v>59768472</v>
          </cell>
          <cell r="CH12">
            <v>55781008</v>
          </cell>
          <cell r="CI12">
            <v>55471426</v>
          </cell>
          <cell r="CJ12">
            <v>55433068</v>
          </cell>
          <cell r="CK12">
            <v>54625502</v>
          </cell>
          <cell r="CL12">
            <v>52479395</v>
          </cell>
          <cell r="CM12">
            <v>51679000</v>
          </cell>
          <cell r="CN12">
            <v>50558270</v>
          </cell>
          <cell r="CO12">
            <v>51917837</v>
          </cell>
          <cell r="CP12">
            <v>50218630</v>
          </cell>
          <cell r="CQ12">
            <v>50171424</v>
          </cell>
          <cell r="CR12">
            <v>50846552</v>
          </cell>
          <cell r="CS12">
            <v>49068888</v>
          </cell>
          <cell r="CT12">
            <v>47221510</v>
          </cell>
          <cell r="CU12">
            <v>46080820</v>
          </cell>
          <cell r="CV12">
            <v>54194365</v>
          </cell>
          <cell r="CW12">
            <v>47621354</v>
          </cell>
          <cell r="CX12">
            <v>54336279</v>
          </cell>
          <cell r="CY12">
            <v>54209897</v>
          </cell>
          <cell r="CZ12">
            <v>43217065</v>
          </cell>
          <cell r="DA12">
            <v>54028274</v>
          </cell>
          <cell r="DB12">
            <v>45483852</v>
          </cell>
          <cell r="DC12">
            <v>43809586</v>
          </cell>
          <cell r="DD12">
            <v>42698407</v>
          </cell>
          <cell r="DE12">
            <v>54660764</v>
          </cell>
          <cell r="DF12">
            <v>43904779</v>
          </cell>
          <cell r="DG12">
            <v>43288125</v>
          </cell>
          <cell r="DH12">
            <v>43083098</v>
          </cell>
          <cell r="DI12">
            <v>43850954</v>
          </cell>
          <cell r="DJ12">
            <v>40914483</v>
          </cell>
          <cell r="DK12">
            <v>41143859</v>
          </cell>
          <cell r="DL12">
            <v>39848778</v>
          </cell>
          <cell r="DM12">
            <v>42126191</v>
          </cell>
          <cell r="DN12">
            <v>40449853</v>
          </cell>
          <cell r="DO12">
            <v>40449853</v>
          </cell>
          <cell r="DP12">
            <v>39685452</v>
          </cell>
          <cell r="DQ12">
            <v>38765178</v>
          </cell>
          <cell r="DR12">
            <v>36029984</v>
          </cell>
          <cell r="DS12"/>
          <cell r="DT12">
            <v>4250666</v>
          </cell>
          <cell r="DU12">
            <v>8266920</v>
          </cell>
          <cell r="DV12"/>
          <cell r="DW12">
            <v>12517586</v>
          </cell>
          <cell r="DX12">
            <v>4779482</v>
          </cell>
          <cell r="DY12">
            <v>7777095</v>
          </cell>
          <cell r="DZ12">
            <v>2688314</v>
          </cell>
          <cell r="EA12">
            <v>10465409</v>
          </cell>
          <cell r="EB12">
            <v>5304780</v>
          </cell>
          <cell r="EC12">
            <v>153576269</v>
          </cell>
        </row>
        <row r="13">
          <cell r="B13" t="str">
            <v>I&amp;M Bank</v>
          </cell>
          <cell r="C13">
            <v>385.50658600000003</v>
          </cell>
          <cell r="D13">
            <v>224.436193</v>
          </cell>
          <cell r="E13">
            <v>285.986312</v>
          </cell>
          <cell r="F13">
            <v>43.381594</v>
          </cell>
          <cell r="G13">
            <v>53.454462999999997</v>
          </cell>
          <cell r="H13">
            <v>60.177318</v>
          </cell>
          <cell r="I13">
            <v>334.47571199999999</v>
          </cell>
          <cell r="J13">
            <v>0.73968199999999995</v>
          </cell>
          <cell r="K13">
            <v>3.7557559999999999</v>
          </cell>
          <cell r="L13"/>
          <cell r="M13">
            <v>5.4274898804582056E-2</v>
          </cell>
          <cell r="N13">
            <v>5.5091659300351578E-2</v>
          </cell>
          <cell r="O13">
            <v>5.4116448487910043E-2</v>
          </cell>
          <cell r="P13">
            <v>5.2773077231430744E-2</v>
          </cell>
          <cell r="Q13">
            <v>5.109505865928541E-2</v>
          </cell>
          <cell r="R13"/>
          <cell r="S13">
            <v>5.1623922940488266E-2</v>
          </cell>
          <cell r="T13">
            <v>6.1404350140052875E-2</v>
          </cell>
          <cell r="U13">
            <v>5.3863789471765955E-2</v>
          </cell>
          <cell r="V13">
            <v>5.7336984001491981E-2</v>
          </cell>
          <cell r="W13">
            <v>5.1205724332052852E-2</v>
          </cell>
          <cell r="X13">
            <v>0.20215231207090023</v>
          </cell>
          <cell r="Y13">
            <v>2.6585400641651134E-2</v>
          </cell>
          <cell r="Z13">
            <v>0.15981567893336301</v>
          </cell>
          <cell r="AA13">
            <v>0.12970028149607468</v>
          </cell>
          <cell r="AB13">
            <v>0.28503354401626196</v>
          </cell>
          <cell r="AC13">
            <v>0.39113811885222921</v>
          </cell>
          <cell r="AD13">
            <v>0.10325616038898675</v>
          </cell>
          <cell r="AE13">
            <v>0.52656785174685339</v>
          </cell>
          <cell r="AF13">
            <v>0.15146705389477566</v>
          </cell>
          <cell r="AG13">
            <v>6.4429688776948157E-2</v>
          </cell>
          <cell r="AH13">
            <v>8.7037365117827503E-2</v>
          </cell>
          <cell r="AI13">
            <v>0.78477949322273854</v>
          </cell>
          <cell r="AJ13">
            <v>0.11948935555207932</v>
          </cell>
          <cell r="AK13">
            <v>9.9717860612403536E-2</v>
          </cell>
          <cell r="AL13">
            <v>0.11238560463070141</v>
          </cell>
          <cell r="AM13">
            <v>385506586</v>
          </cell>
          <cell r="AN13">
            <v>405613032</v>
          </cell>
          <cell r="AO13">
            <v>394802321</v>
          </cell>
          <cell r="AP13">
            <v>361019068</v>
          </cell>
          <cell r="AQ13">
            <v>335021539</v>
          </cell>
          <cell r="AR13">
            <v>315510359</v>
          </cell>
          <cell r="AS13">
            <v>307761847</v>
          </cell>
          <cell r="AT13">
            <v>319449313</v>
          </cell>
          <cell r="AU13">
            <v>310788286</v>
          </cell>
          <cell r="AV13">
            <v>307802267</v>
          </cell>
          <cell r="AW13">
            <v>294915555</v>
          </cell>
          <cell r="AX13">
            <v>282176390</v>
          </cell>
          <cell r="AY13">
            <v>282856056</v>
          </cell>
          <cell r="AZ13">
            <v>283568547</v>
          </cell>
          <cell r="BA13">
            <v>273350161</v>
          </cell>
          <cell r="BB13">
            <v>272302524</v>
          </cell>
          <cell r="BC13">
            <v>270017846</v>
          </cell>
          <cell r="BD13">
            <v>254252172</v>
          </cell>
          <cell r="BE13">
            <v>261333135</v>
          </cell>
          <cell r="BF13">
            <v>253552590</v>
          </cell>
          <cell r="BG13">
            <v>240237282</v>
          </cell>
          <cell r="BH13">
            <v>229161134</v>
          </cell>
          <cell r="BI13">
            <v>230291099</v>
          </cell>
          <cell r="BJ13">
            <v>225143541</v>
          </cell>
          <cell r="BK13">
            <v>189087939</v>
          </cell>
          <cell r="BL13">
            <v>183952517</v>
          </cell>
          <cell r="BM13">
            <v>182817876</v>
          </cell>
          <cell r="BN13">
            <v>177329585</v>
          </cell>
          <cell r="BO13">
            <v>181582075</v>
          </cell>
          <cell r="BP13">
            <v>164116122</v>
          </cell>
          <cell r="BQ13">
            <v>164730002</v>
          </cell>
          <cell r="BR13">
            <v>164425933</v>
          </cell>
          <cell r="BS13">
            <v>157775781</v>
          </cell>
          <cell r="BT13">
            <v>147846339</v>
          </cell>
          <cell r="BU13">
            <v>151975238</v>
          </cell>
          <cell r="BV13">
            <v>154327389</v>
          </cell>
          <cell r="BW13">
            <v>140517390</v>
          </cell>
          <cell r="BX13">
            <v>137299354</v>
          </cell>
          <cell r="BY13">
            <v>124648548</v>
          </cell>
          <cell r="BZ13">
            <v>118333769</v>
          </cell>
          <cell r="CA13">
            <v>114972436</v>
          </cell>
          <cell r="CB13">
            <v>110315682</v>
          </cell>
          <cell r="CC13">
            <v>60177318</v>
          </cell>
          <cell r="CD13">
            <v>56755091</v>
          </cell>
          <cell r="CE13">
            <v>50024715</v>
          </cell>
          <cell r="CF13">
            <v>50900757</v>
          </cell>
          <cell r="CG13">
            <v>49407753</v>
          </cell>
          <cell r="CH13">
            <v>54633758</v>
          </cell>
          <cell r="CI13">
            <v>47771474</v>
          </cell>
          <cell r="CJ13">
            <v>46299154</v>
          </cell>
          <cell r="CK13">
            <v>47879036</v>
          </cell>
          <cell r="CL13">
            <v>51920427</v>
          </cell>
          <cell r="CM13">
            <v>49557073</v>
          </cell>
          <cell r="CN13">
            <v>48589355</v>
          </cell>
          <cell r="CO13">
            <v>53515552</v>
          </cell>
          <cell r="CP13">
            <v>52323720</v>
          </cell>
          <cell r="CQ13">
            <v>48455958</v>
          </cell>
          <cell r="CR13">
            <v>47985683</v>
          </cell>
          <cell r="CS13">
            <v>46615223</v>
          </cell>
          <cell r="CT13">
            <v>47015135</v>
          </cell>
          <cell r="CU13">
            <v>44004173</v>
          </cell>
          <cell r="CV13">
            <v>42072924</v>
          </cell>
          <cell r="CW13">
            <v>40314439</v>
          </cell>
          <cell r="CX13">
            <v>38338590</v>
          </cell>
          <cell r="CY13">
            <v>37568688</v>
          </cell>
          <cell r="CZ13">
            <v>35886888</v>
          </cell>
          <cell r="DA13">
            <v>35595491</v>
          </cell>
          <cell r="DB13">
            <v>35023511</v>
          </cell>
          <cell r="DC13">
            <v>31519089</v>
          </cell>
          <cell r="DD13">
            <v>30474944</v>
          </cell>
          <cell r="DE13">
            <v>28754066</v>
          </cell>
          <cell r="DF13">
            <v>31304829</v>
          </cell>
          <cell r="DG13">
            <v>30151112</v>
          </cell>
          <cell r="DH13">
            <v>28576772</v>
          </cell>
          <cell r="DI13">
            <v>26482435</v>
          </cell>
          <cell r="DJ13">
            <v>26186678</v>
          </cell>
          <cell r="DK13">
            <v>24079849</v>
          </cell>
          <cell r="DL13">
            <v>23296896</v>
          </cell>
          <cell r="DM13">
            <v>22159420</v>
          </cell>
          <cell r="DN13">
            <v>21814043</v>
          </cell>
          <cell r="DO13">
            <v>21814043</v>
          </cell>
          <cell r="DP13">
            <v>20071699</v>
          </cell>
          <cell r="DQ13">
            <v>19500454</v>
          </cell>
          <cell r="DR13">
            <v>20524634</v>
          </cell>
          <cell r="DS13"/>
          <cell r="DT13">
            <v>2241715</v>
          </cell>
          <cell r="DU13">
            <v>5623026</v>
          </cell>
          <cell r="DV13"/>
          <cell r="DW13">
            <v>7864741</v>
          </cell>
          <cell r="DX13">
            <v>3076200</v>
          </cell>
          <cell r="DY13">
            <v>12904542</v>
          </cell>
          <cell r="DZ13">
            <v>11602351</v>
          </cell>
          <cell r="EA13">
            <v>24506893</v>
          </cell>
          <cell r="EB13">
            <v>2629029</v>
          </cell>
          <cell r="EC13">
            <v>224436193</v>
          </cell>
        </row>
        <row r="14">
          <cell r="B14" t="str">
            <v>Diamond Trust Bank</v>
          </cell>
          <cell r="C14">
            <v>380.18889799999999</v>
          </cell>
          <cell r="D14">
            <v>187.73057399999999</v>
          </cell>
          <cell r="E14">
            <v>273.66442499999999</v>
          </cell>
          <cell r="F14">
            <v>51.031705000000002</v>
          </cell>
          <cell r="G14">
            <v>53.228974000000001</v>
          </cell>
          <cell r="H14">
            <v>57.728625999999998</v>
          </cell>
          <cell r="I14">
            <v>293.143011</v>
          </cell>
          <cell r="J14">
            <v>1.0134909999999999</v>
          </cell>
          <cell r="K14">
            <v>2.7101950000000001</v>
          </cell>
          <cell r="L14"/>
          <cell r="M14">
            <v>5.2486242235781369E-2</v>
          </cell>
          <cell r="N14">
            <v>5.4258174407659815E-2</v>
          </cell>
          <cell r="O14">
            <v>5.4045428948839604E-2</v>
          </cell>
          <cell r="P14">
            <v>5.4770953245993417E-2</v>
          </cell>
          <cell r="Q14">
            <v>5.6887074967966245E-2</v>
          </cell>
          <cell r="R14"/>
          <cell r="S14">
            <v>5.0911821187877578E-2</v>
          </cell>
          <cell r="T14">
            <v>5.1361920480842885E-2</v>
          </cell>
          <cell r="U14">
            <v>5.1543036696497152E-2</v>
          </cell>
          <cell r="V14">
            <v>5.5003868822969378E-2</v>
          </cell>
          <cell r="W14">
            <v>3.695061608264967E-2</v>
          </cell>
          <cell r="X14">
            <v>0.13653168646606509</v>
          </cell>
          <cell r="Y14">
            <v>2.007292778880488E-2</v>
          </cell>
          <cell r="Z14">
            <v>0.18158022535969653</v>
          </cell>
          <cell r="AA14">
            <v>0.17408467227622221</v>
          </cell>
          <cell r="AB14">
            <v>0.35104971480410024</v>
          </cell>
          <cell r="AC14">
            <v>0.42876987109866577</v>
          </cell>
          <cell r="AD14">
            <v>0.18336585260377145</v>
          </cell>
          <cell r="AE14">
            <v>0.42349917190036568</v>
          </cell>
          <cell r="AF14">
            <v>0.10987191412819222</v>
          </cell>
          <cell r="AG14">
            <v>5.9281393599615005E-2</v>
          </cell>
          <cell r="AH14">
            <v>5.0590520528577217E-2</v>
          </cell>
          <cell r="AI14">
            <v>0.68598822810089399</v>
          </cell>
          <cell r="AJ14">
            <v>6.3809423778318219E-2</v>
          </cell>
          <cell r="AK14">
            <v>4.0722732346041762E-2</v>
          </cell>
          <cell r="AL14">
            <v>5.4390219269830925E-2</v>
          </cell>
          <cell r="AM14">
            <v>380188898</v>
          </cell>
          <cell r="AN14">
            <v>399615631</v>
          </cell>
          <cell r="AO14">
            <v>383446676</v>
          </cell>
          <cell r="AP14">
            <v>379470284</v>
          </cell>
          <cell r="AQ14">
            <v>368490815</v>
          </cell>
          <cell r="AR14">
            <v>359269886</v>
          </cell>
          <cell r="AS14">
            <v>358590855</v>
          </cell>
          <cell r="AT14">
            <v>344374278</v>
          </cell>
          <cell r="AU14">
            <v>332541413</v>
          </cell>
          <cell r="AV14">
            <v>326376730</v>
          </cell>
          <cell r="AW14">
            <v>311475984</v>
          </cell>
          <cell r="AX14">
            <v>311029629</v>
          </cell>
          <cell r="AY14">
            <v>305166682</v>
          </cell>
          <cell r="AZ14">
            <v>312189185</v>
          </cell>
          <cell r="BA14">
            <v>285772503</v>
          </cell>
          <cell r="BB14">
            <v>284319070</v>
          </cell>
          <cell r="BC14">
            <v>286363190</v>
          </cell>
          <cell r="BD14">
            <v>287250595</v>
          </cell>
          <cell r="BE14">
            <v>283581295</v>
          </cell>
          <cell r="BF14">
            <v>280115753</v>
          </cell>
          <cell r="BG14">
            <v>277153801</v>
          </cell>
          <cell r="BH14">
            <v>281515703</v>
          </cell>
          <cell r="BI14">
            <v>291515544</v>
          </cell>
          <cell r="BJ14">
            <v>285735153</v>
          </cell>
          <cell r="BK14">
            <v>277054843</v>
          </cell>
          <cell r="BL14">
            <v>270081538</v>
          </cell>
          <cell r="BM14">
            <v>267675547</v>
          </cell>
          <cell r="BN14">
            <v>258159603</v>
          </cell>
          <cell r="BO14">
            <v>248863252</v>
          </cell>
          <cell r="BP14">
            <v>244123818</v>
          </cell>
          <cell r="BQ14">
            <v>230711438</v>
          </cell>
          <cell r="BR14">
            <v>222154764</v>
          </cell>
          <cell r="BS14">
            <v>205480349</v>
          </cell>
          <cell r="BT14">
            <v>190947903</v>
          </cell>
          <cell r="BU14">
            <v>166004397</v>
          </cell>
          <cell r="BV14">
            <v>158030111</v>
          </cell>
          <cell r="BW14">
            <v>148561346</v>
          </cell>
          <cell r="BX14">
            <v>141175794</v>
          </cell>
          <cell r="BY14">
            <v>126274802</v>
          </cell>
          <cell r="BZ14">
            <v>120443207</v>
          </cell>
          <cell r="CA14">
            <v>116208461</v>
          </cell>
          <cell r="CB14">
            <v>114136429</v>
          </cell>
          <cell r="CC14">
            <v>57728626</v>
          </cell>
          <cell r="CD14">
            <v>56692780</v>
          </cell>
          <cell r="CE14">
            <v>55078147</v>
          </cell>
          <cell r="CF14">
            <v>56830643</v>
          </cell>
          <cell r="CG14">
            <v>58370004</v>
          </cell>
          <cell r="CH14">
            <v>56277082</v>
          </cell>
          <cell r="CI14">
            <v>58955053</v>
          </cell>
          <cell r="CJ14">
            <v>58150262</v>
          </cell>
          <cell r="CK14">
            <v>58834909</v>
          </cell>
          <cell r="CL14">
            <v>57567384</v>
          </cell>
          <cell r="CM14">
            <v>58162510</v>
          </cell>
          <cell r="CN14">
            <v>56582338</v>
          </cell>
          <cell r="CO14">
            <v>55669588</v>
          </cell>
          <cell r="CP14">
            <v>54031914</v>
          </cell>
          <cell r="CQ14">
            <v>55081135</v>
          </cell>
          <cell r="CR14">
            <v>53625595</v>
          </cell>
          <cell r="CS14">
            <v>53605998</v>
          </cell>
          <cell r="CT14">
            <v>52001378</v>
          </cell>
          <cell r="CU14">
            <v>51826136</v>
          </cell>
          <cell r="CV14">
            <v>50349508</v>
          </cell>
          <cell r="CW14">
            <v>49236941</v>
          </cell>
          <cell r="CX14">
            <v>47712838</v>
          </cell>
          <cell r="CY14">
            <v>46325610</v>
          </cell>
          <cell r="CZ14">
            <v>44769721</v>
          </cell>
          <cell r="DA14">
            <v>44323296</v>
          </cell>
          <cell r="DB14">
            <v>43003972</v>
          </cell>
          <cell r="DC14">
            <v>41508356</v>
          </cell>
          <cell r="DD14">
            <v>37678168</v>
          </cell>
          <cell r="DE14">
            <v>37678168</v>
          </cell>
          <cell r="DF14">
            <v>36431809</v>
          </cell>
          <cell r="DG14">
            <v>33545124</v>
          </cell>
          <cell r="DH14">
            <v>32359121</v>
          </cell>
          <cell r="DI14">
            <v>31216658</v>
          </cell>
          <cell r="DJ14">
            <v>29996201</v>
          </cell>
          <cell r="DK14">
            <v>28616712</v>
          </cell>
          <cell r="DL14">
            <v>27536573</v>
          </cell>
          <cell r="DM14">
            <v>26882050</v>
          </cell>
          <cell r="DN14">
            <v>25784414</v>
          </cell>
          <cell r="DO14">
            <v>25784414</v>
          </cell>
          <cell r="DP14">
            <v>24822904</v>
          </cell>
          <cell r="DQ14">
            <v>19515880</v>
          </cell>
          <cell r="DR14">
            <v>18568277</v>
          </cell>
          <cell r="DS14"/>
          <cell r="DT14">
            <v>2248683</v>
          </cell>
          <cell r="DU14">
            <v>4156914</v>
          </cell>
          <cell r="DV14"/>
          <cell r="DW14">
            <v>6405597</v>
          </cell>
          <cell r="DX14">
            <v>2746527</v>
          </cell>
          <cell r="DY14">
            <v>15805665</v>
          </cell>
          <cell r="DZ14">
            <v>21515931</v>
          </cell>
          <cell r="EA14">
            <v>37321596</v>
          </cell>
          <cell r="EB14">
            <v>1956620</v>
          </cell>
          <cell r="EC14">
            <v>187730574</v>
          </cell>
        </row>
        <row r="15">
          <cell r="B15" t="str">
            <v>Total - Tier 1</v>
          </cell>
          <cell r="C15">
            <v>5733.5375150000009</v>
          </cell>
          <cell r="D15">
            <v>2915.3257180000005</v>
          </cell>
          <cell r="E15">
            <v>4126.6592019999998</v>
          </cell>
          <cell r="F15">
            <v>712.95527599999991</v>
          </cell>
          <cell r="G15">
            <v>837.54272400000013</v>
          </cell>
          <cell r="H15">
            <v>787.86697200000003</v>
          </cell>
          <cell r="I15">
            <v>4617.0124300000007</v>
          </cell>
          <cell r="J15">
            <v>17.470717</v>
          </cell>
          <cell r="K15">
            <v>61.883974000000002</v>
          </cell>
          <cell r="L15">
            <v>0</v>
          </cell>
          <cell r="M15">
            <v>0.76523344421638229</v>
          </cell>
          <cell r="N15">
            <v>0.7626022328917883</v>
          </cell>
          <cell r="O15">
            <v>0.75721101977303884</v>
          </cell>
          <cell r="P15">
            <v>0.7535570282421431</v>
          </cell>
          <cell r="Q15">
            <v>0.74573950560163182</v>
          </cell>
          <cell r="R15">
            <v>0</v>
          </cell>
          <cell r="S15">
            <v>0.76778895510428091</v>
          </cell>
          <cell r="T15">
            <v>0.79761503154873536</v>
          </cell>
          <cell r="U15">
            <v>0.77723126300622991</v>
          </cell>
          <cell r="V15">
            <v>0.75068011453863603</v>
          </cell>
          <cell r="W15">
            <v>0.84372193327147094</v>
          </cell>
          <cell r="X15">
            <v>0.27303771648644476</v>
          </cell>
          <cell r="Y15">
            <v>3.1911302953101302E-2</v>
          </cell>
          <cell r="Z15">
            <v>0.18140361038620811</v>
          </cell>
          <cell r="AA15">
            <v>0.1544191805435533</v>
          </cell>
          <cell r="AB15">
            <v>0.34348689138098615</v>
          </cell>
          <cell r="AC15">
            <v>0.42859867981108185</v>
          </cell>
          <cell r="AD15">
            <v>0.13247892569892603</v>
          </cell>
          <cell r="AE15">
            <v>0.52205081152431665</v>
          </cell>
          <cell r="AF15">
            <v>0.15744758829951397</v>
          </cell>
          <cell r="AG15">
            <v>6.5689287920735015E-2</v>
          </cell>
          <cell r="AH15">
            <v>9.1758300378778954E-2</v>
          </cell>
          <cell r="AI15">
            <v>0.70646146805315968</v>
          </cell>
          <cell r="AJ15">
            <v>0.84869314102842452</v>
          </cell>
          <cell r="AK15">
            <v>0.77049335791654794</v>
          </cell>
          <cell r="AL15">
            <v>0.80988955470497004</v>
          </cell>
          <cell r="AM15">
            <v>5733537515</v>
          </cell>
          <cell r="AN15">
            <v>5920035407</v>
          </cell>
          <cell r="AO15">
            <v>5671339015</v>
          </cell>
          <cell r="AP15">
            <v>5346478540</v>
          </cell>
          <cell r="AQ15">
            <v>5049079671</v>
          </cell>
          <cell r="AR15">
            <v>4918746219</v>
          </cell>
          <cell r="AS15">
            <v>4828388589</v>
          </cell>
          <cell r="AT15">
            <v>4668051194</v>
          </cell>
          <cell r="AU15">
            <v>4544452868</v>
          </cell>
          <cell r="AV15">
            <v>4508165866</v>
          </cell>
          <cell r="AW15">
            <v>4338683234</v>
          </cell>
          <cell r="AX15">
            <v>4246807265</v>
          </cell>
          <cell r="AY15">
            <v>4106811968</v>
          </cell>
          <cell r="AZ15">
            <v>4032984409</v>
          </cell>
          <cell r="BA15">
            <v>3904607704</v>
          </cell>
          <cell r="BB15">
            <v>3904883154</v>
          </cell>
          <cell r="BC15">
            <v>3759260006</v>
          </cell>
          <cell r="BD15">
            <v>3606947120</v>
          </cell>
          <cell r="BE15">
            <v>3650091930</v>
          </cell>
          <cell r="BF15">
            <v>3491200121</v>
          </cell>
          <cell r="BG15">
            <v>3216689851</v>
          </cell>
          <cell r="BH15">
            <v>2870218873</v>
          </cell>
          <cell r="BI15">
            <v>3250587672</v>
          </cell>
          <cell r="BJ15">
            <v>3002290772</v>
          </cell>
          <cell r="BK15">
            <v>2881784790</v>
          </cell>
          <cell r="BL15">
            <v>2824637202</v>
          </cell>
          <cell r="BM15">
            <v>2834954934</v>
          </cell>
          <cell r="BN15">
            <v>2752996452</v>
          </cell>
          <cell r="BO15">
            <v>2670632103</v>
          </cell>
          <cell r="BP15">
            <v>2568307540</v>
          </cell>
          <cell r="BQ15">
            <v>2576918064</v>
          </cell>
          <cell r="BR15">
            <v>2495879919</v>
          </cell>
          <cell r="BS15">
            <v>2392084843</v>
          </cell>
          <cell r="BT15">
            <v>2359760079</v>
          </cell>
          <cell r="BU15">
            <v>2263312590</v>
          </cell>
          <cell r="BV15">
            <v>2223893348</v>
          </cell>
          <cell r="BW15">
            <v>2109864071</v>
          </cell>
          <cell r="BX15">
            <v>2010159471</v>
          </cell>
          <cell r="BY15">
            <v>1920417442</v>
          </cell>
          <cell r="BZ15">
            <v>1862362040</v>
          </cell>
          <cell r="CA15">
            <v>1773940249</v>
          </cell>
          <cell r="CB15">
            <v>1737975404</v>
          </cell>
          <cell r="CC15">
            <v>787866972</v>
          </cell>
          <cell r="CD15">
            <v>732350670</v>
          </cell>
          <cell r="CE15">
            <v>696588338</v>
          </cell>
          <cell r="CF15">
            <v>698372616</v>
          </cell>
          <cell r="CG15">
            <v>695394707</v>
          </cell>
          <cell r="CH15">
            <v>681077177</v>
          </cell>
          <cell r="CI15">
            <v>680575753</v>
          </cell>
          <cell r="CJ15">
            <v>655955862</v>
          </cell>
          <cell r="CK15">
            <v>668328231</v>
          </cell>
          <cell r="CL15">
            <v>666617475</v>
          </cell>
          <cell r="CM15">
            <v>649719738</v>
          </cell>
          <cell r="CN15">
            <v>625158778</v>
          </cell>
          <cell r="CO15">
            <v>605487981</v>
          </cell>
          <cell r="CP15">
            <v>598994622</v>
          </cell>
          <cell r="CQ15">
            <v>579094030</v>
          </cell>
          <cell r="CR15">
            <v>563590056</v>
          </cell>
          <cell r="CS15">
            <v>553382897</v>
          </cell>
          <cell r="CT15">
            <v>538283521</v>
          </cell>
          <cell r="CU15">
            <v>548232059</v>
          </cell>
          <cell r="CV15">
            <v>469417541</v>
          </cell>
          <cell r="CW15">
            <v>503780738</v>
          </cell>
          <cell r="CX15">
            <v>445966399</v>
          </cell>
          <cell r="CY15">
            <v>467829127</v>
          </cell>
          <cell r="CZ15">
            <v>440314603</v>
          </cell>
          <cell r="DA15">
            <v>444842779</v>
          </cell>
          <cell r="DB15">
            <v>450817172</v>
          </cell>
          <cell r="DC15">
            <v>440346600</v>
          </cell>
          <cell r="DD15">
            <v>417865981</v>
          </cell>
          <cell r="DE15">
            <v>418738822</v>
          </cell>
          <cell r="DF15">
            <v>404829562</v>
          </cell>
          <cell r="DG15">
            <v>400649459</v>
          </cell>
          <cell r="DH15">
            <v>378098062</v>
          </cell>
          <cell r="DI15">
            <v>366906245</v>
          </cell>
          <cell r="DJ15">
            <v>365408709</v>
          </cell>
          <cell r="DK15">
            <v>350598365</v>
          </cell>
          <cell r="DL15">
            <v>347807516</v>
          </cell>
          <cell r="DM15">
            <v>342110864</v>
          </cell>
          <cell r="DN15">
            <v>324987055</v>
          </cell>
          <cell r="DO15">
            <v>324987055</v>
          </cell>
          <cell r="DP15">
            <v>325368221</v>
          </cell>
          <cell r="DQ15">
            <v>304494362</v>
          </cell>
          <cell r="DR15">
            <v>292326223</v>
          </cell>
          <cell r="DS15">
            <v>0</v>
          </cell>
          <cell r="DT15">
            <v>46006243</v>
          </cell>
          <cell r="DU15">
            <v>87932618</v>
          </cell>
          <cell r="DV15">
            <v>0</v>
          </cell>
          <cell r="DW15">
            <v>133938861</v>
          </cell>
          <cell r="DX15">
            <v>57406019</v>
          </cell>
          <cell r="DY15">
            <v>216606737</v>
          </cell>
          <cell r="DZ15">
            <v>198308310</v>
          </cell>
          <cell r="EA15">
            <v>414915047</v>
          </cell>
          <cell r="EB15">
            <v>46485087</v>
          </cell>
          <cell r="EC15">
            <v>2915325718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 t="str">
            <v/>
          </cell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Z16"/>
          <cell r="CA16" t="str">
            <v/>
          </cell>
          <cell r="CB16" t="str">
            <v/>
          </cell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>
            <v>0</v>
          </cell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 t="str">
            <v/>
          </cell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EB18">
            <v>0</v>
          </cell>
        </row>
        <row r="19">
          <cell r="B19" t="str">
            <v>Bank of Baroda</v>
          </cell>
          <cell r="C19">
            <v>192.16524699999999</v>
          </cell>
          <cell r="D19">
            <v>62.050567999999998</v>
          </cell>
          <cell r="E19">
            <v>161.78077500000001</v>
          </cell>
          <cell r="F19">
            <v>31.254605999999999</v>
          </cell>
          <cell r="G19">
            <v>31.254605999999999</v>
          </cell>
          <cell r="H19">
            <v>28.705631</v>
          </cell>
          <cell r="I19">
            <v>96.409132</v>
          </cell>
          <cell r="J19">
            <v>9.7822000000000006E-2</v>
          </cell>
          <cell r="K19">
            <v>1.5467219999999999</v>
          </cell>
          <cell r="L19"/>
          <cell r="M19">
            <v>2.7851462060888992E-2</v>
          </cell>
          <cell r="N19">
            <v>2.8367156283128265E-2</v>
          </cell>
          <cell r="O19">
            <v>2.8708926645739381E-2</v>
          </cell>
          <cell r="P19">
            <v>3.0521893530860093E-2</v>
          </cell>
          <cell r="Q19">
            <v>3.24793274276148E-2</v>
          </cell>
          <cell r="R19"/>
          <cell r="S19">
            <v>2.5733215107686624E-2</v>
          </cell>
          <cell r="T19">
            <v>1.697665048106194E-2</v>
          </cell>
          <cell r="U19">
            <v>3.0470428966471435E-2</v>
          </cell>
          <cell r="V19">
            <v>2.7350742108508925E-2</v>
          </cell>
          <cell r="W19">
            <v>2.108790356730348E-2</v>
          </cell>
          <cell r="X19">
            <v>0.14770396310364675</v>
          </cell>
          <cell r="Y19">
            <v>2.1978073562593722E-2</v>
          </cell>
          <cell r="Z19">
            <v>0.3241871942172449</v>
          </cell>
          <cell r="AA19">
            <v>0.3241871942172449</v>
          </cell>
          <cell r="AB19">
            <v>6.1417132662487398E-2</v>
          </cell>
          <cell r="AC19">
            <v>0.28255741797180756</v>
          </cell>
          <cell r="AD19">
            <v>0.13837641143286977</v>
          </cell>
          <cell r="AE19">
            <v>0.3010601603555878</v>
          </cell>
          <cell r="AF19">
            <v>0.12928778651641346</v>
          </cell>
          <cell r="AG19">
            <v>8.8201035820887674E-2</v>
          </cell>
          <cell r="AH19">
            <v>4.1086750695525781E-2</v>
          </cell>
          <cell r="AI19">
            <v>0.38354722926750717</v>
          </cell>
          <cell r="AJ19">
            <v>4.182535694085057E-3</v>
          </cell>
          <cell r="AK19">
            <v>6.6484274048381274E-4</v>
          </cell>
          <cell r="AL19">
            <v>3.509650967338236E-3</v>
          </cell>
          <cell r="AM19">
            <v>192165247</v>
          </cell>
          <cell r="AN19">
            <v>201938448</v>
          </cell>
          <cell r="AO19">
            <v>200448487</v>
          </cell>
          <cell r="AP19">
            <v>202578550</v>
          </cell>
          <cell r="AQ19">
            <v>201190336</v>
          </cell>
          <cell r="AR19">
            <v>193775161</v>
          </cell>
          <cell r="AS19">
            <v>183047516</v>
          </cell>
          <cell r="AT19">
            <v>180358888</v>
          </cell>
          <cell r="AU19">
            <v>180201950</v>
          </cell>
          <cell r="AV19">
            <v>180381073</v>
          </cell>
          <cell r="AW19">
            <v>175379528</v>
          </cell>
          <cell r="AX19">
            <v>167348843</v>
          </cell>
          <cell r="AY19">
            <v>170989698</v>
          </cell>
          <cell r="AZ19">
            <v>166312530</v>
          </cell>
          <cell r="BA19">
            <v>161761428</v>
          </cell>
          <cell r="BB19">
            <v>150394659</v>
          </cell>
          <cell r="BC19">
            <v>144943386</v>
          </cell>
          <cell r="BD19">
            <v>143311335</v>
          </cell>
          <cell r="BE19">
            <v>139149950</v>
          </cell>
          <cell r="BF19">
            <v>133955456</v>
          </cell>
          <cell r="BG19">
            <v>125015672</v>
          </cell>
          <cell r="BH19">
            <v>123014401</v>
          </cell>
          <cell r="BI19">
            <v>122198105</v>
          </cell>
          <cell r="BJ19">
            <v>123352716</v>
          </cell>
          <cell r="BK19">
            <v>98429020</v>
          </cell>
          <cell r="BL19">
            <v>96132100</v>
          </cell>
          <cell r="BM19">
            <v>92015867</v>
          </cell>
          <cell r="BN19">
            <v>88413486</v>
          </cell>
          <cell r="BO19">
            <v>85368565</v>
          </cell>
          <cell r="BP19">
            <v>82907475</v>
          </cell>
          <cell r="BQ19">
            <v>81225195</v>
          </cell>
          <cell r="BR19">
            <v>78391648</v>
          </cell>
          <cell r="BS19">
            <v>71954794</v>
          </cell>
          <cell r="BT19">
            <v>68177548</v>
          </cell>
          <cell r="BU19">
            <v>65254206</v>
          </cell>
          <cell r="BV19">
            <v>64198677</v>
          </cell>
          <cell r="BW19">
            <v>62518263</v>
          </cell>
          <cell r="BX19">
            <v>61944650</v>
          </cell>
          <cell r="BY19">
            <v>59182328</v>
          </cell>
          <cell r="BZ19">
            <v>56105943</v>
          </cell>
          <cell r="CA19">
            <v>53949524</v>
          </cell>
          <cell r="CB19">
            <v>52021524</v>
          </cell>
          <cell r="CC19">
            <v>28705631</v>
          </cell>
          <cell r="CD19">
            <v>27901033</v>
          </cell>
          <cell r="CE19">
            <v>26169071</v>
          </cell>
          <cell r="CF19">
            <v>27366459</v>
          </cell>
          <cell r="CG19">
            <v>29802099</v>
          </cell>
          <cell r="CH19">
            <v>28839794</v>
          </cell>
          <cell r="CI19">
            <v>27348922</v>
          </cell>
          <cell r="CJ19">
            <v>26716205</v>
          </cell>
          <cell r="CK19">
            <v>29072622</v>
          </cell>
          <cell r="CL19">
            <v>28832041</v>
          </cell>
          <cell r="CM19">
            <v>27332810</v>
          </cell>
          <cell r="CN19">
            <v>26199740</v>
          </cell>
          <cell r="CO19">
            <v>27004855</v>
          </cell>
          <cell r="CP19">
            <v>26676675</v>
          </cell>
          <cell r="CQ19">
            <v>25744734</v>
          </cell>
          <cell r="CR19">
            <v>25685500</v>
          </cell>
          <cell r="CS19">
            <v>23954402</v>
          </cell>
          <cell r="CT19">
            <v>22942662</v>
          </cell>
          <cell r="CU19">
            <v>22343103</v>
          </cell>
          <cell r="CV19">
            <v>21247935</v>
          </cell>
          <cell r="CW19">
            <v>19883698</v>
          </cell>
          <cell r="CX19">
            <v>20414825</v>
          </cell>
          <cell r="CY19">
            <v>18995628</v>
          </cell>
          <cell r="CZ19">
            <v>17769713</v>
          </cell>
          <cell r="DA19">
            <v>16954349</v>
          </cell>
          <cell r="DB19">
            <v>17899936</v>
          </cell>
          <cell r="DC19">
            <v>16692069</v>
          </cell>
          <cell r="DD19">
            <v>16254476</v>
          </cell>
          <cell r="DE19">
            <v>14925822</v>
          </cell>
          <cell r="DF19">
            <v>14224907</v>
          </cell>
          <cell r="DG19">
            <v>13387842</v>
          </cell>
          <cell r="DH19">
            <v>12776983</v>
          </cell>
          <cell r="DI19">
            <v>11846009</v>
          </cell>
          <cell r="DJ19">
            <v>11273086</v>
          </cell>
          <cell r="DK19">
            <v>10242135</v>
          </cell>
          <cell r="DL19">
            <v>10844344</v>
          </cell>
          <cell r="DM19">
            <v>10371347</v>
          </cell>
          <cell r="DN19">
            <v>9867331</v>
          </cell>
          <cell r="DO19">
            <v>9867331</v>
          </cell>
          <cell r="DP19">
            <v>9132583</v>
          </cell>
          <cell r="DQ19">
            <v>8026209</v>
          </cell>
          <cell r="DR19">
            <v>7569115</v>
          </cell>
          <cell r="DS19"/>
          <cell r="DT19">
            <v>139354</v>
          </cell>
          <cell r="DU19">
            <v>2129622</v>
          </cell>
          <cell r="DV19"/>
          <cell r="DW19">
            <v>2268976</v>
          </cell>
          <cell r="DX19">
            <v>641116</v>
          </cell>
          <cell r="DY19">
            <v>2697375</v>
          </cell>
          <cell r="DZ19">
            <v>6262213</v>
          </cell>
          <cell r="EA19">
            <v>8959588</v>
          </cell>
          <cell r="EB19">
            <v>1082705</v>
          </cell>
          <cell r="EC19">
            <v>62050568</v>
          </cell>
        </row>
        <row r="20">
          <cell r="B20" t="str">
            <v>Prime Bank</v>
          </cell>
          <cell r="C20">
            <v>166.48248000000001</v>
          </cell>
          <cell r="D20">
            <v>55.259636999999998</v>
          </cell>
          <cell r="E20">
            <v>127.814125</v>
          </cell>
          <cell r="F20">
            <v>27.096782999999999</v>
          </cell>
          <cell r="G20">
            <v>28.296455999999999</v>
          </cell>
          <cell r="H20">
            <v>37.933228999999997</v>
          </cell>
          <cell r="I20">
            <v>94.515721999999997</v>
          </cell>
          <cell r="J20">
            <v>0.342088</v>
          </cell>
          <cell r="K20">
            <v>1.2333940000000001</v>
          </cell>
          <cell r="L20"/>
          <cell r="M20">
            <v>2.7503268617900638E-2</v>
          </cell>
          <cell r="N20">
            <v>2.7315213651525908E-2</v>
          </cell>
          <cell r="O20">
            <v>3.0593469113137053E-2</v>
          </cell>
          <cell r="P20">
            <v>2.8730741373480907E-2</v>
          </cell>
          <cell r="Q20">
            <v>2.7187166197934667E-2</v>
          </cell>
          <cell r="R20"/>
          <cell r="S20">
            <v>2.2293986745174254E-2</v>
          </cell>
          <cell r="T20">
            <v>1.5118693886240625E-2</v>
          </cell>
          <cell r="U20">
            <v>2.4073016195677151E-2</v>
          </cell>
          <cell r="V20">
            <v>3.6142802912850512E-2</v>
          </cell>
          <cell r="W20">
            <v>1.6816010719761347E-2</v>
          </cell>
          <cell r="X20">
            <v>0.14419168328752799</v>
          </cell>
          <cell r="Y20">
            <v>2.8083684939766589E-2</v>
          </cell>
          <cell r="Z20">
            <v>0.29938358826693406</v>
          </cell>
          <cell r="AA20">
            <v>0.28669074759858471</v>
          </cell>
          <cell r="AB20">
            <v>0.29328344880337792</v>
          </cell>
          <cell r="AC20">
            <v>0.43225434492191295</v>
          </cell>
          <cell r="AD20">
            <v>8.3436982295169326E-2</v>
          </cell>
          <cell r="AE20">
            <v>0.7287505092479426</v>
          </cell>
          <cell r="AF20">
            <v>0.13228485827322353</v>
          </cell>
          <cell r="AG20">
            <v>8.2175806622869899E-2</v>
          </cell>
          <cell r="AH20">
            <v>5.0109051650353634E-2</v>
          </cell>
          <cell r="AI20">
            <v>0.4323437413509657</v>
          </cell>
          <cell r="AJ20">
            <v>1.2624658539772231E-2</v>
          </cell>
          <cell r="AK20">
            <v>5.6099661021061988E-2</v>
          </cell>
          <cell r="AL20">
            <v>3.1816103095775969E-2</v>
          </cell>
          <cell r="AM20">
            <v>166482480</v>
          </cell>
          <cell r="AN20">
            <v>166064763</v>
          </cell>
          <cell r="AO20">
            <v>168580692</v>
          </cell>
          <cell r="AP20">
            <v>159356167</v>
          </cell>
          <cell r="AQ20">
            <v>148530870</v>
          </cell>
          <cell r="AR20">
            <v>140402895</v>
          </cell>
          <cell r="AS20">
            <v>135867074</v>
          </cell>
          <cell r="AT20">
            <v>131912743</v>
          </cell>
          <cell r="AU20">
            <v>128980351</v>
          </cell>
          <cell r="AV20">
            <v>126482223</v>
          </cell>
          <cell r="AW20">
            <v>125887144</v>
          </cell>
          <cell r="AX20">
            <v>122289360</v>
          </cell>
          <cell r="AY20">
            <v>118339577</v>
          </cell>
          <cell r="AZ20">
            <v>116203591</v>
          </cell>
          <cell r="BA20">
            <v>113554074</v>
          </cell>
          <cell r="BB20">
            <v>111259126</v>
          </cell>
          <cell r="BC20">
            <v>109986499</v>
          </cell>
          <cell r="BD20">
            <v>108785527</v>
          </cell>
          <cell r="BE20">
            <v>108120587</v>
          </cell>
          <cell r="BF20">
            <v>106049114</v>
          </cell>
          <cell r="BG20">
            <v>100982938</v>
          </cell>
          <cell r="BH20">
            <v>98534545</v>
          </cell>
          <cell r="BI20">
            <v>90725741</v>
          </cell>
          <cell r="BJ20">
            <v>89623204</v>
          </cell>
          <cell r="BK20">
            <v>77137825</v>
          </cell>
          <cell r="BL20">
            <v>76438199</v>
          </cell>
          <cell r="BM20">
            <v>73601507</v>
          </cell>
          <cell r="BN20">
            <v>70961293</v>
          </cell>
          <cell r="BO20">
            <v>67925542</v>
          </cell>
          <cell r="BP20">
            <v>65335545</v>
          </cell>
          <cell r="BQ20">
            <v>66915856</v>
          </cell>
          <cell r="BR20">
            <v>65000953</v>
          </cell>
          <cell r="BS20">
            <v>66032315</v>
          </cell>
          <cell r="BT20">
            <v>65001313</v>
          </cell>
          <cell r="BU20">
            <v>64343912</v>
          </cell>
          <cell r="BV20">
            <v>61271772</v>
          </cell>
          <cell r="BW20">
            <v>58715051</v>
          </cell>
          <cell r="BX20">
            <v>54917674</v>
          </cell>
          <cell r="BY20">
            <v>55249673</v>
          </cell>
          <cell r="BZ20">
            <v>53395624</v>
          </cell>
          <cell r="CA20">
            <v>51258965</v>
          </cell>
          <cell r="CB20">
            <v>49460889</v>
          </cell>
          <cell r="CC20">
            <v>37933229</v>
          </cell>
          <cell r="CD20">
            <v>36857362</v>
          </cell>
          <cell r="CE20">
            <v>43559822</v>
          </cell>
          <cell r="CF20">
            <v>37161167</v>
          </cell>
          <cell r="CG20">
            <v>33385267</v>
          </cell>
          <cell r="CH20">
            <v>31383739</v>
          </cell>
          <cell r="CI20">
            <v>29965175</v>
          </cell>
          <cell r="CJ20">
            <v>29782355</v>
          </cell>
          <cell r="CK20">
            <v>28349931</v>
          </cell>
          <cell r="CL20">
            <v>28111037</v>
          </cell>
          <cell r="CM20">
            <v>27753166</v>
          </cell>
          <cell r="CN20">
            <v>26752617</v>
          </cell>
          <cell r="CO20">
            <v>25329218</v>
          </cell>
          <cell r="CP20">
            <v>24901601</v>
          </cell>
          <cell r="CQ20">
            <v>24388063</v>
          </cell>
          <cell r="CR20">
            <v>23972691</v>
          </cell>
          <cell r="CS20">
            <v>23424338</v>
          </cell>
          <cell r="CT20">
            <v>24455363</v>
          </cell>
          <cell r="CU20">
            <v>24207762</v>
          </cell>
          <cell r="CV20">
            <v>23862687</v>
          </cell>
          <cell r="CW20">
            <v>23023119</v>
          </cell>
          <cell r="CX20">
            <v>23038973</v>
          </cell>
          <cell r="CY20">
            <v>20916339</v>
          </cell>
          <cell r="CZ20">
            <v>20542739</v>
          </cell>
          <cell r="DA20">
            <v>15775115</v>
          </cell>
          <cell r="DB20">
            <v>14337719</v>
          </cell>
          <cell r="DC20">
            <v>12972256</v>
          </cell>
          <cell r="DD20">
            <v>11428716</v>
          </cell>
          <cell r="DE20">
            <v>11134955</v>
          </cell>
          <cell r="DF20">
            <v>10833063</v>
          </cell>
          <cell r="DG20">
            <v>9814195</v>
          </cell>
          <cell r="DH20">
            <v>9578743</v>
          </cell>
          <cell r="DI20">
            <v>9224281</v>
          </cell>
          <cell r="DJ20">
            <v>8725208</v>
          </cell>
          <cell r="DK20">
            <v>8252089</v>
          </cell>
          <cell r="DL20">
            <v>8248978</v>
          </cell>
          <cell r="DM20">
            <v>8276028</v>
          </cell>
          <cell r="DN20">
            <v>7735022</v>
          </cell>
          <cell r="DO20">
            <v>7735022</v>
          </cell>
          <cell r="DP20">
            <v>7246225</v>
          </cell>
          <cell r="DQ20">
            <v>6301136</v>
          </cell>
          <cell r="DR20">
            <v>5815849</v>
          </cell>
          <cell r="DS20"/>
          <cell r="DT20">
            <v>691321</v>
          </cell>
          <cell r="DU20">
            <v>1665856</v>
          </cell>
          <cell r="DV20"/>
          <cell r="DW20">
            <v>2357177</v>
          </cell>
          <cell r="DX20">
            <v>1018900</v>
          </cell>
          <cell r="DY20">
            <v>3577582</v>
          </cell>
          <cell r="DZ20">
            <v>1331618</v>
          </cell>
          <cell r="EA20">
            <v>4909200</v>
          </cell>
          <cell r="EB20">
            <v>1167394</v>
          </cell>
          <cell r="EC20">
            <v>55259637</v>
          </cell>
        </row>
        <row r="21">
          <cell r="B21" t="str">
            <v>Citibank</v>
          </cell>
          <cell r="C21">
            <v>161.24780899999999</v>
          </cell>
          <cell r="D21">
            <v>55.821213999999998</v>
          </cell>
          <cell r="E21">
            <v>105.49224</v>
          </cell>
          <cell r="F21">
            <v>25.917151</v>
          </cell>
          <cell r="G21">
            <v>54.054423999999997</v>
          </cell>
          <cell r="H21">
            <v>33.162685000000003</v>
          </cell>
          <cell r="I21">
            <v>129.089529</v>
          </cell>
          <cell r="J21">
            <v>1.648172</v>
          </cell>
          <cell r="K21">
            <v>4.4742920000000002</v>
          </cell>
          <cell r="L21"/>
          <cell r="M21">
            <v>2.4353084037721941E-2</v>
          </cell>
          <cell r="N21">
            <v>2.3441156173196764E-2</v>
          </cell>
          <cell r="O21">
            <v>2.3775908487032746E-2</v>
          </cell>
          <cell r="P21">
            <v>2.373234082824506E-2</v>
          </cell>
          <cell r="Q21">
            <v>2.5374515830649272E-2</v>
          </cell>
          <cell r="R21"/>
          <cell r="S21">
            <v>2.1593001957529639E-2</v>
          </cell>
          <cell r="T21">
            <v>1.52723378697607E-2</v>
          </cell>
          <cell r="U21">
            <v>1.9868824373192404E-2</v>
          </cell>
          <cell r="V21">
            <v>3.1597425782443782E-2</v>
          </cell>
          <cell r="W21">
            <v>6.100219575848629E-2</v>
          </cell>
          <cell r="X21">
            <v>0.48402152728813669</v>
          </cell>
          <cell r="Y21">
            <v>8.0336487627972963E-2</v>
          </cell>
          <cell r="Z21">
            <v>0.41873593016208155</v>
          </cell>
          <cell r="AA21">
            <v>0.20076880906428901</v>
          </cell>
          <cell r="AB21">
            <v>0.45558557273159245</v>
          </cell>
          <cell r="AC21">
            <v>0.25044579218659613</v>
          </cell>
          <cell r="AD21">
            <v>3.1209217590314576E-2</v>
          </cell>
          <cell r="AE21">
            <v>0.8616921803380696</v>
          </cell>
          <cell r="AF21">
            <v>0.20820793899916423</v>
          </cell>
          <cell r="AG21">
            <v>3.2021951830424722E-2</v>
          </cell>
          <cell r="AH21">
            <v>0.17618598716873951</v>
          </cell>
          <cell r="AI21">
            <v>0.52914995453694036</v>
          </cell>
          <cell r="AJ21">
            <v>2.1739251781760303E-2</v>
          </cell>
          <cell r="AK21">
            <v>0.10907070378053935</v>
          </cell>
          <cell r="AL21">
            <v>5.6566353757853544E-2</v>
          </cell>
          <cell r="AM21">
            <v>161247809</v>
          </cell>
          <cell r="AN21">
            <v>151772199</v>
          </cell>
          <cell r="AO21">
            <v>145748157</v>
          </cell>
          <cell r="AP21">
            <v>139929702</v>
          </cell>
          <cell r="AQ21">
            <v>156976438</v>
          </cell>
          <cell r="AR21">
            <v>139827065</v>
          </cell>
          <cell r="AS21">
            <v>127420769</v>
          </cell>
          <cell r="AT21">
            <v>126499445</v>
          </cell>
          <cell r="AU21">
            <v>132170712</v>
          </cell>
          <cell r="AV21">
            <v>130940063</v>
          </cell>
          <cell r="AW21">
            <v>115595604</v>
          </cell>
          <cell r="AX21">
            <v>107034617</v>
          </cell>
          <cell r="AY21">
            <v>115188165</v>
          </cell>
          <cell r="AZ21">
            <v>106453856</v>
          </cell>
          <cell r="BA21">
            <v>101750445</v>
          </cell>
          <cell r="BB21">
            <v>103211168</v>
          </cell>
          <cell r="BC21">
            <v>95052722</v>
          </cell>
          <cell r="BD21">
            <v>96570193</v>
          </cell>
          <cell r="BE21">
            <v>93526049</v>
          </cell>
          <cell r="BF21">
            <v>90132862</v>
          </cell>
          <cell r="BG21">
            <v>93274626</v>
          </cell>
          <cell r="BH21">
            <v>85638687</v>
          </cell>
          <cell r="BI21">
            <v>100756266</v>
          </cell>
          <cell r="BJ21">
            <v>85155116</v>
          </cell>
          <cell r="BK21">
            <v>90072120</v>
          </cell>
          <cell r="BL21">
            <v>98231911</v>
          </cell>
          <cell r="BM21">
            <v>88851809</v>
          </cell>
          <cell r="BN21">
            <v>90025078</v>
          </cell>
          <cell r="BO21">
            <v>101117630</v>
          </cell>
          <cell r="BP21">
            <v>103323540</v>
          </cell>
          <cell r="BQ21">
            <v>116502032</v>
          </cell>
          <cell r="BR21">
            <v>103254695</v>
          </cell>
          <cell r="BS21">
            <v>89167854</v>
          </cell>
          <cell r="BT21">
            <v>88147287</v>
          </cell>
          <cell r="BU21">
            <v>93483001</v>
          </cell>
          <cell r="BV21">
            <v>115826138</v>
          </cell>
          <cell r="BW21">
            <v>82954185</v>
          </cell>
          <cell r="BX21">
            <v>79397808</v>
          </cell>
          <cell r="BY21">
            <v>81940917</v>
          </cell>
          <cell r="BZ21">
            <v>80054734</v>
          </cell>
          <cell r="CA21">
            <v>72191900</v>
          </cell>
          <cell r="CB21">
            <v>71242659</v>
          </cell>
          <cell r="CC21">
            <v>33162685</v>
          </cell>
          <cell r="CD21">
            <v>30296174</v>
          </cell>
          <cell r="CE21">
            <v>30924319</v>
          </cell>
          <cell r="CF21">
            <v>29275321</v>
          </cell>
          <cell r="CG21">
            <v>27059245</v>
          </cell>
          <cell r="CH21">
            <v>24894907</v>
          </cell>
          <cell r="CI21">
            <v>23167077</v>
          </cell>
          <cell r="CJ21">
            <v>25016935</v>
          </cell>
          <cell r="CK21">
            <v>23492235</v>
          </cell>
          <cell r="CL21">
            <v>22536160</v>
          </cell>
          <cell r="CM21">
            <v>24731559</v>
          </cell>
          <cell r="CN21">
            <v>23826398</v>
          </cell>
          <cell r="CO21">
            <v>23000535</v>
          </cell>
          <cell r="CP21">
            <v>22134310</v>
          </cell>
          <cell r="CQ21">
            <v>21634232</v>
          </cell>
          <cell r="CR21">
            <v>20801681</v>
          </cell>
          <cell r="CS21">
            <v>20000679</v>
          </cell>
          <cell r="CT21">
            <v>19046566</v>
          </cell>
          <cell r="CU21">
            <v>18621201</v>
          </cell>
          <cell r="CV21">
            <v>17811829</v>
          </cell>
          <cell r="CW21">
            <v>20388513</v>
          </cell>
          <cell r="CX21">
            <v>19409582</v>
          </cell>
          <cell r="CY21">
            <v>19201130</v>
          </cell>
          <cell r="CZ21">
            <v>18246232</v>
          </cell>
          <cell r="DA21">
            <v>21172148</v>
          </cell>
          <cell r="DB21">
            <v>20177310</v>
          </cell>
          <cell r="DC21">
            <v>19161379</v>
          </cell>
          <cell r="DD21">
            <v>18414690</v>
          </cell>
          <cell r="DE21">
            <v>20400169</v>
          </cell>
          <cell r="DF21">
            <v>19628607</v>
          </cell>
          <cell r="DG21">
            <v>21705386</v>
          </cell>
          <cell r="DH21">
            <v>21022221</v>
          </cell>
          <cell r="DI21">
            <v>20267062</v>
          </cell>
          <cell r="DJ21">
            <v>19407199</v>
          </cell>
          <cell r="DK21">
            <v>20351926</v>
          </cell>
          <cell r="DL21">
            <v>19913000</v>
          </cell>
          <cell r="DM21">
            <v>19188220</v>
          </cell>
          <cell r="DN21">
            <v>18358760</v>
          </cell>
          <cell r="DO21">
            <v>18358760</v>
          </cell>
          <cell r="DP21">
            <v>18002473</v>
          </cell>
          <cell r="DQ21">
            <v>16706767</v>
          </cell>
          <cell r="DR21">
            <v>15963873</v>
          </cell>
          <cell r="DS21"/>
          <cell r="DT21">
            <v>2822677</v>
          </cell>
          <cell r="DU21">
            <v>3373035</v>
          </cell>
          <cell r="DV21"/>
          <cell r="DW21">
            <v>6195712</v>
          </cell>
          <cell r="DX21">
            <v>1551690</v>
          </cell>
          <cell r="DY21">
            <v>1542672</v>
          </cell>
          <cell r="DZ21">
            <v>247610</v>
          </cell>
          <cell r="EA21">
            <v>1790282</v>
          </cell>
          <cell r="EB21">
            <v>3143366</v>
          </cell>
          <cell r="EC21">
            <v>55821214</v>
          </cell>
        </row>
        <row r="22">
          <cell r="B22" t="str">
            <v>Family Bank Limited</v>
          </cell>
          <cell r="C22">
            <v>145.88312099999999</v>
          </cell>
          <cell r="D22">
            <v>87.445774999999998</v>
          </cell>
          <cell r="E22">
            <v>110.981621</v>
          </cell>
          <cell r="F22">
            <v>14.028941</v>
          </cell>
          <cell r="G22">
            <v>17.774035999999999</v>
          </cell>
          <cell r="H22">
            <v>17.303611</v>
          </cell>
          <cell r="I22">
            <v>107.60760399999999</v>
          </cell>
          <cell r="J22">
            <v>0.32750000000000001</v>
          </cell>
          <cell r="K22">
            <v>1.2077990000000001</v>
          </cell>
          <cell r="L22"/>
          <cell r="M22">
            <v>1.8975031342746064E-2</v>
          </cell>
          <cell r="N22">
            <v>1.7885796947021332E-2</v>
          </cell>
          <cell r="O22">
            <v>1.8666309373070289E-2</v>
          </cell>
          <cell r="P22">
            <v>1.8711634237474212E-2</v>
          </cell>
          <cell r="Q22">
            <v>1.8809701046972348E-2</v>
          </cell>
          <cell r="R22"/>
          <cell r="S22">
            <v>1.9535487253185147E-2</v>
          </cell>
          <cell r="T22">
            <v>2.3924621579944023E-2</v>
          </cell>
          <cell r="U22">
            <v>2.0902716032015267E-2</v>
          </cell>
          <cell r="V22">
            <v>1.6486890743037778E-2</v>
          </cell>
          <cell r="W22">
            <v>1.6467050213733028E-2</v>
          </cell>
          <cell r="X22">
            <v>0.21288243545035837</v>
          </cell>
          <cell r="Y22">
            <v>2.3468769562991255E-2</v>
          </cell>
          <cell r="Z22">
            <v>0.16517453543524674</v>
          </cell>
          <cell r="AA22">
            <v>0.1303712793382148</v>
          </cell>
          <cell r="AB22">
            <v>0.32839926325739172</v>
          </cell>
          <cell r="AC22">
            <v>0.60883544535825651</v>
          </cell>
          <cell r="AD22">
            <v>0.1272203597614838</v>
          </cell>
          <cell r="AE22">
            <v>0.63799646354677231</v>
          </cell>
          <cell r="AF22">
            <v>0.15296171582426765</v>
          </cell>
          <cell r="AG22">
            <v>5.8826593123633218E-2</v>
          </cell>
          <cell r="AH22">
            <v>9.4135122700634427E-2</v>
          </cell>
          <cell r="AI22">
            <v>0.78793023756609204</v>
          </cell>
          <cell r="AJ22">
            <v>1.385888614170136E-2</v>
          </cell>
          <cell r="AK22">
            <v>1.4981383410435879E-3</v>
          </cell>
          <cell r="AL22">
            <v>9.31080359318694E-3</v>
          </cell>
          <cell r="AM22">
            <v>145883121</v>
          </cell>
          <cell r="AN22">
            <v>142315712</v>
          </cell>
          <cell r="AO22">
            <v>140978977</v>
          </cell>
          <cell r="AP22">
            <v>132757693</v>
          </cell>
          <cell r="AQ22">
            <v>131853129</v>
          </cell>
          <cell r="AR22">
            <v>128465438</v>
          </cell>
          <cell r="AS22">
            <v>128525706</v>
          </cell>
          <cell r="AT22">
            <v>124240335</v>
          </cell>
          <cell r="AU22">
            <v>122200171</v>
          </cell>
          <cell r="AV22">
            <v>111683065</v>
          </cell>
          <cell r="AW22">
            <v>107193925</v>
          </cell>
          <cell r="AX22">
            <v>100001548</v>
          </cell>
          <cell r="AY22">
            <v>94790889</v>
          </cell>
          <cell r="AZ22">
            <v>90590626</v>
          </cell>
          <cell r="BA22">
            <v>90164189</v>
          </cell>
          <cell r="BB22">
            <v>86910641</v>
          </cell>
          <cell r="BC22">
            <v>82192596</v>
          </cell>
          <cell r="BD22">
            <v>78857125</v>
          </cell>
          <cell r="BE22">
            <v>78926424</v>
          </cell>
          <cell r="BF22">
            <v>72596791</v>
          </cell>
          <cell r="BG22">
            <v>70149732</v>
          </cell>
          <cell r="BH22">
            <v>66909838</v>
          </cell>
          <cell r="BI22">
            <v>68730617</v>
          </cell>
          <cell r="BJ22">
            <v>69033491</v>
          </cell>
          <cell r="BK22">
            <v>67725435</v>
          </cell>
          <cell r="BL22">
            <v>69050943</v>
          </cell>
          <cell r="BM22">
            <v>71479580</v>
          </cell>
          <cell r="BN22">
            <v>69391049</v>
          </cell>
          <cell r="BO22">
            <v>66706579</v>
          </cell>
          <cell r="BP22">
            <v>69432374</v>
          </cell>
          <cell r="BQ22">
            <v>78734331</v>
          </cell>
          <cell r="BR22">
            <v>80104753</v>
          </cell>
          <cell r="BS22">
            <v>85939969</v>
          </cell>
          <cell r="BT22">
            <v>81190214</v>
          </cell>
          <cell r="BU22">
            <v>80554920</v>
          </cell>
          <cell r="BV22">
            <v>74747708</v>
          </cell>
          <cell r="BW22">
            <v>71030126</v>
          </cell>
          <cell r="BX22">
            <v>61812663</v>
          </cell>
          <cell r="BY22">
            <v>56171763</v>
          </cell>
          <cell r="BZ22">
            <v>50563721</v>
          </cell>
          <cell r="CA22">
            <v>54011901</v>
          </cell>
          <cell r="CB22">
            <v>43500989</v>
          </cell>
          <cell r="CC22">
            <v>17303611</v>
          </cell>
          <cell r="CD22">
            <v>16402160</v>
          </cell>
          <cell r="CE22">
            <v>15828682</v>
          </cell>
          <cell r="CF22">
            <v>16111669</v>
          </cell>
          <cell r="CG22">
            <v>16031431</v>
          </cell>
          <cell r="CH22">
            <v>15740434</v>
          </cell>
          <cell r="CI22">
            <v>15619713</v>
          </cell>
          <cell r="CJ22">
            <v>14922588</v>
          </cell>
          <cell r="CK22">
            <v>15768988</v>
          </cell>
          <cell r="CL22">
            <v>15164281</v>
          </cell>
          <cell r="CM22">
            <v>14801770</v>
          </cell>
          <cell r="CN22">
            <v>14173036</v>
          </cell>
          <cell r="CO22">
            <v>13736643</v>
          </cell>
          <cell r="CP22">
            <v>13161565</v>
          </cell>
          <cell r="CQ22">
            <v>13157788</v>
          </cell>
          <cell r="CR22">
            <v>12700975</v>
          </cell>
          <cell r="CS22">
            <v>12684775</v>
          </cell>
          <cell r="CT22">
            <v>12408203</v>
          </cell>
          <cell r="CU22">
            <v>12092368</v>
          </cell>
          <cell r="CV22">
            <v>11763776</v>
          </cell>
          <cell r="CW22">
            <v>11570555</v>
          </cell>
          <cell r="CX22">
            <v>11426448</v>
          </cell>
          <cell r="CY22">
            <v>11785863</v>
          </cell>
          <cell r="CZ22">
            <v>11219706</v>
          </cell>
          <cell r="DA22">
            <v>11157254</v>
          </cell>
          <cell r="DB22">
            <v>11608295</v>
          </cell>
          <cell r="DC22">
            <v>11865416</v>
          </cell>
          <cell r="DD22">
            <v>12115533</v>
          </cell>
          <cell r="DE22">
            <v>12355585</v>
          </cell>
          <cell r="DF22">
            <v>12618877</v>
          </cell>
          <cell r="DG22">
            <v>13113788</v>
          </cell>
          <cell r="DH22">
            <v>12011680</v>
          </cell>
          <cell r="DI22">
            <v>12271025</v>
          </cell>
          <cell r="DJ22">
            <v>11926782</v>
          </cell>
          <cell r="DK22">
            <v>11770798</v>
          </cell>
          <cell r="DL22">
            <v>11141694</v>
          </cell>
          <cell r="DM22">
            <v>11113094</v>
          </cell>
          <cell r="DN22">
            <v>10620650</v>
          </cell>
          <cell r="DO22">
            <v>10620650</v>
          </cell>
          <cell r="DP22">
            <v>7213495</v>
          </cell>
          <cell r="DQ22">
            <v>6411938</v>
          </cell>
          <cell r="DR22">
            <v>5968296</v>
          </cell>
          <cell r="DS22"/>
          <cell r="DT22">
            <v>1189604</v>
          </cell>
          <cell r="DU22">
            <v>2432828</v>
          </cell>
          <cell r="DV22"/>
          <cell r="DW22">
            <v>3622432</v>
          </cell>
          <cell r="DX22">
            <v>2205465</v>
          </cell>
          <cell r="DY22">
            <v>7724613</v>
          </cell>
          <cell r="DZ22">
            <v>4382998</v>
          </cell>
          <cell r="EA22">
            <v>12107611</v>
          </cell>
          <cell r="EB22">
            <v>845459</v>
          </cell>
          <cell r="EC22">
            <v>87445775</v>
          </cell>
        </row>
        <row r="23">
          <cell r="B23" t="str">
            <v>National Bank of Kenya</v>
          </cell>
          <cell r="C23">
            <v>156.95078599999999</v>
          </cell>
          <cell r="D23">
            <v>81.867745999999997</v>
          </cell>
          <cell r="E23">
            <v>105.443195</v>
          </cell>
          <cell r="F23">
            <v>9.0010019999999997</v>
          </cell>
          <cell r="G23">
            <v>14.342345999999999</v>
          </cell>
          <cell r="H23">
            <v>11.163774999999999</v>
          </cell>
          <cell r="I23">
            <v>111.47958199999999</v>
          </cell>
          <cell r="J23">
            <v>0.37853799999999999</v>
          </cell>
          <cell r="K23">
            <v>0.440583</v>
          </cell>
          <cell r="L23"/>
          <cell r="M23">
            <v>1.7150870681086963E-2</v>
          </cell>
          <cell r="N23">
            <v>1.7625387316720323E-2</v>
          </cell>
          <cell r="O23">
            <v>1.7783050822997967E-2</v>
          </cell>
          <cell r="P23">
            <v>1.8851326083686504E-2</v>
          </cell>
          <cell r="Q23">
            <v>1.990279874138234E-2</v>
          </cell>
          <cell r="R23">
            <v>2.0474282879049732E-2</v>
          </cell>
          <cell r="S23">
            <v>2.0956173609446151E-2</v>
          </cell>
          <cell r="T23">
            <v>2.2398507448221208E-2</v>
          </cell>
          <cell r="U23">
            <v>1.9859587044537868E-2</v>
          </cell>
          <cell r="V23">
            <v>1.063685138927687E-2</v>
          </cell>
          <cell r="W23">
            <v>6.0068789461799011E-3</v>
          </cell>
          <cell r="X23">
            <v>0.11795501334729606</v>
          </cell>
          <cell r="Y23">
            <v>1.117323726254857E-2</v>
          </cell>
          <cell r="Z23">
            <v>0.12865446517372123</v>
          </cell>
          <cell r="AA23">
            <v>8.0741260762890191E-2</v>
          </cell>
          <cell r="AB23">
            <v>0.27129949892171479</v>
          </cell>
          <cell r="AC23">
            <v>0.6973739287523959</v>
          </cell>
          <cell r="AD23">
            <v>0.237679852460524</v>
          </cell>
          <cell r="AE23">
            <v>0.52271011172338278</v>
          </cell>
          <cell r="AF23">
            <v>0.11665399100603031</v>
          </cell>
          <cell r="AG23">
            <v>3.8989764618744982E-2</v>
          </cell>
          <cell r="AH23">
            <v>7.7664226387285332E-2</v>
          </cell>
          <cell r="AI23">
            <v>0.7764156425647003</v>
          </cell>
          <cell r="AJ23">
            <v>1.623162161620928E-2</v>
          </cell>
          <cell r="AK23">
            <v>2.7124600362240879E-4</v>
          </cell>
          <cell r="AL23">
            <v>1.0105994618459409E-2</v>
          </cell>
          <cell r="AM23">
            <v>156950786</v>
          </cell>
          <cell r="AN23">
            <v>161106364</v>
          </cell>
          <cell r="AO23">
            <v>151107089</v>
          </cell>
          <cell r="AP23">
            <v>151616396</v>
          </cell>
          <cell r="AQ23">
            <v>151573063</v>
          </cell>
          <cell r="AR23">
            <v>142769274</v>
          </cell>
          <cell r="AS23">
            <v>139938813</v>
          </cell>
          <cell r="AT23">
            <v>139006624</v>
          </cell>
          <cell r="AU23">
            <v>140499545</v>
          </cell>
          <cell r="AV23">
            <v>146543305</v>
          </cell>
          <cell r="AW23">
            <v>146251458</v>
          </cell>
          <cell r="AX23">
            <v>133633970</v>
          </cell>
          <cell r="AY23">
            <v>129588169</v>
          </cell>
          <cell r="AZ23">
            <v>126841620</v>
          </cell>
          <cell r="BA23">
            <v>129590385</v>
          </cell>
          <cell r="BB23">
            <v>119225458</v>
          </cell>
          <cell r="BC23">
            <v>113796756</v>
          </cell>
          <cell r="BD23">
            <v>112028747</v>
          </cell>
          <cell r="BE23">
            <v>107216724</v>
          </cell>
          <cell r="BF23">
            <v>114922318</v>
          </cell>
          <cell r="BG23">
            <v>105065267</v>
          </cell>
          <cell r="BH23">
            <v>115143443</v>
          </cell>
          <cell r="BI23">
            <v>112734821</v>
          </cell>
          <cell r="BJ23">
            <v>113569560</v>
          </cell>
          <cell r="BK23">
            <v>105472552</v>
          </cell>
          <cell r="BL23">
            <v>109942042</v>
          </cell>
          <cell r="BM23">
            <v>116315700</v>
          </cell>
          <cell r="BN23">
            <v>116378429</v>
          </cell>
          <cell r="BO23">
            <v>115442827</v>
          </cell>
          <cell r="BP23">
            <v>115114374</v>
          </cell>
          <cell r="BQ23">
            <v>113215137</v>
          </cell>
          <cell r="BR23">
            <v>116157723</v>
          </cell>
          <cell r="BS23">
            <v>115220642</v>
          </cell>
          <cell r="BT23">
            <v>125295035</v>
          </cell>
          <cell r="BU23">
            <v>117789712</v>
          </cell>
          <cell r="BV23">
            <v>124144110</v>
          </cell>
          <cell r="BW23">
            <v>116587690</v>
          </cell>
          <cell r="BX23">
            <v>122864886</v>
          </cell>
          <cell r="BY23">
            <v>116897968</v>
          </cell>
          <cell r="BZ23">
            <v>109102269</v>
          </cell>
          <cell r="CA23">
            <v>98916489</v>
          </cell>
          <cell r="CB23">
            <v>92493034</v>
          </cell>
          <cell r="CC23">
            <v>11163775</v>
          </cell>
          <cell r="CD23">
            <v>10573067</v>
          </cell>
          <cell r="CE23">
            <v>10665056</v>
          </cell>
          <cell r="CF23">
            <v>10864606</v>
          </cell>
          <cell r="CG23">
            <v>15037893</v>
          </cell>
          <cell r="CH23">
            <v>15089932</v>
          </cell>
          <cell r="CI23">
            <v>15054282</v>
          </cell>
          <cell r="CJ23">
            <v>16232085</v>
          </cell>
          <cell r="CK23">
            <v>16383342</v>
          </cell>
          <cell r="CL23">
            <v>16364722</v>
          </cell>
          <cell r="CM23">
            <v>13025652</v>
          </cell>
          <cell r="CN23">
            <v>12645620</v>
          </cell>
          <cell r="CO23">
            <v>12185411</v>
          </cell>
          <cell r="CP23">
            <v>11935544</v>
          </cell>
          <cell r="CQ23">
            <v>11913390</v>
          </cell>
          <cell r="CR23">
            <v>11338933</v>
          </cell>
          <cell r="CS23">
            <v>11859422</v>
          </cell>
          <cell r="CT23">
            <v>11704420</v>
          </cell>
          <cell r="CU23">
            <v>7228992</v>
          </cell>
          <cell r="CV23">
            <v>7243874</v>
          </cell>
          <cell r="CW23">
            <v>7148430</v>
          </cell>
          <cell r="CX23">
            <v>6935718</v>
          </cell>
          <cell r="CY23">
            <v>6919427</v>
          </cell>
          <cell r="CZ23">
            <v>5790240</v>
          </cell>
          <cell r="DA23">
            <v>6414689</v>
          </cell>
          <cell r="DB23">
            <v>7047537</v>
          </cell>
          <cell r="DC23">
            <v>10989919</v>
          </cell>
          <cell r="DD23">
            <v>11217864</v>
          </cell>
          <cell r="DE23">
            <v>10987755</v>
          </cell>
          <cell r="DF23">
            <v>10996083</v>
          </cell>
          <cell r="DG23">
            <v>11315041</v>
          </cell>
          <cell r="DH23">
            <v>11222418</v>
          </cell>
          <cell r="DI23">
            <v>11237917</v>
          </cell>
          <cell r="DJ23">
            <v>10913622</v>
          </cell>
          <cell r="DK23">
            <v>13443880</v>
          </cell>
          <cell r="DL23">
            <v>13116009</v>
          </cell>
          <cell r="DM23">
            <v>12606495</v>
          </cell>
          <cell r="DN23">
            <v>12113912</v>
          </cell>
          <cell r="DO23">
            <v>12113912</v>
          </cell>
          <cell r="DP23">
            <v>12251404</v>
          </cell>
          <cell r="DQ23">
            <v>12223289</v>
          </cell>
          <cell r="DR23">
            <v>11848291</v>
          </cell>
          <cell r="DS23"/>
          <cell r="DT23">
            <v>886648</v>
          </cell>
          <cell r="DU23">
            <v>2381504</v>
          </cell>
          <cell r="DV23"/>
          <cell r="DW23">
            <v>3268152</v>
          </cell>
          <cell r="DX23">
            <v>2279124</v>
          </cell>
          <cell r="DY23">
            <v>11613947</v>
          </cell>
          <cell r="DZ23">
            <v>10604768</v>
          </cell>
          <cell r="EA23">
            <v>22218715</v>
          </cell>
          <cell r="EB23">
            <v>444216</v>
          </cell>
          <cell r="EC23">
            <v>81867746</v>
          </cell>
        </row>
        <row r="24">
          <cell r="B24" t="str">
            <v>Bank of India</v>
          </cell>
          <cell r="C24">
            <v>95.062696000000003</v>
          </cell>
          <cell r="D24">
            <v>22.361060999999999</v>
          </cell>
          <cell r="E24">
            <v>56.072805000000002</v>
          </cell>
          <cell r="F24">
            <v>26.595984000000001</v>
          </cell>
          <cell r="G24">
            <v>26.853200999999999</v>
          </cell>
          <cell r="H24">
            <v>28.093966999999999</v>
          </cell>
          <cell r="I24">
            <v>48.268192999999997</v>
          </cell>
          <cell r="J24">
            <v>2.7331000000000001E-2</v>
          </cell>
          <cell r="K24">
            <v>1.1432329999999999</v>
          </cell>
          <cell r="L24"/>
          <cell r="M24">
            <v>1.6912511424156104E-2</v>
          </cell>
          <cell r="N24">
            <v>1.7073366469728419E-2</v>
          </cell>
          <cell r="O24">
            <v>1.7941792550095315E-2</v>
          </cell>
          <cell r="P24">
            <v>1.9036452902887503E-2</v>
          </cell>
          <cell r="Q24">
            <v>1.9085839974746534E-2</v>
          </cell>
          <cell r="R24">
            <v>1.9037386576101094E-2</v>
          </cell>
          <cell r="S24">
            <v>1.3408612828503376E-2</v>
          </cell>
          <cell r="T24">
            <v>6.1178475752664404E-3</v>
          </cell>
          <cell r="U24">
            <v>1.0560973154587153E-2</v>
          </cell>
          <cell r="V24">
            <v>2.6767948289377792E-2</v>
          </cell>
          <cell r="W24">
            <v>1.5586761718627561E-2</v>
          </cell>
          <cell r="X24">
            <v>0.15187406502225714</v>
          </cell>
          <cell r="Y24">
            <v>3.7880643077203444E-2</v>
          </cell>
          <cell r="Z24">
            <v>0.55633325656089927</v>
          </cell>
          <cell r="AA24">
            <v>0.55100434358501893</v>
          </cell>
          <cell r="AB24">
            <v>9.3124609144241449E-2</v>
          </cell>
          <cell r="AC24">
            <v>0.17343088077332477</v>
          </cell>
          <cell r="AD24">
            <v>8.137630103075387E-2</v>
          </cell>
          <cell r="AE24">
            <v>0.60236744527569241</v>
          </cell>
          <cell r="AF24">
            <v>0.12476222525260737</v>
          </cell>
          <cell r="AG24">
            <v>7.7839530188962419E-2</v>
          </cell>
          <cell r="AH24">
            <v>4.6922695063644951E-2</v>
          </cell>
          <cell r="AI24">
            <v>0.39878620304441698</v>
          </cell>
          <cell r="AJ24">
            <v>1.3514874645965708E-3</v>
          </cell>
          <cell r="AK24">
            <v>0</v>
          </cell>
          <cell r="AL24">
            <v>9.6019192560549448E-4</v>
          </cell>
          <cell r="AM24">
            <v>95062696</v>
          </cell>
          <cell r="AN24">
            <v>103082409</v>
          </cell>
          <cell r="AO24">
            <v>114583684</v>
          </cell>
          <cell r="AP24">
            <v>132232284</v>
          </cell>
          <cell r="AQ24">
            <v>128475122</v>
          </cell>
          <cell r="AR24">
            <v>121649324</v>
          </cell>
          <cell r="AS24">
            <v>104651445</v>
          </cell>
          <cell r="AT24">
            <v>102548347</v>
          </cell>
          <cell r="AU24">
            <v>94518340</v>
          </cell>
          <cell r="AV24">
            <v>86867130</v>
          </cell>
          <cell r="AW24">
            <v>81019912</v>
          </cell>
          <cell r="AX24">
            <v>77906775</v>
          </cell>
          <cell r="AY24">
            <v>72897951</v>
          </cell>
          <cell r="AZ24">
            <v>75129210</v>
          </cell>
          <cell r="BA24">
            <v>71225163</v>
          </cell>
          <cell r="BB24">
            <v>63601238</v>
          </cell>
          <cell r="BC24">
            <v>62976730</v>
          </cell>
          <cell r="BD24">
            <v>62543244</v>
          </cell>
          <cell r="BE24">
            <v>62121431</v>
          </cell>
          <cell r="BF24">
            <v>62225153</v>
          </cell>
          <cell r="BG24">
            <v>59776568</v>
          </cell>
          <cell r="BH24">
            <v>62689134</v>
          </cell>
          <cell r="BI24">
            <v>62563918</v>
          </cell>
          <cell r="BJ24">
            <v>64098285</v>
          </cell>
          <cell r="BK24">
            <v>55328548</v>
          </cell>
          <cell r="BL24">
            <v>56630656</v>
          </cell>
          <cell r="BM24">
            <v>57297472</v>
          </cell>
          <cell r="BN24">
            <v>56956597</v>
          </cell>
          <cell r="BO24">
            <v>49736103</v>
          </cell>
          <cell r="BP24">
            <v>47815075</v>
          </cell>
          <cell r="BQ24">
            <v>46410726</v>
          </cell>
          <cell r="BR24">
            <v>43717462</v>
          </cell>
          <cell r="BS24">
            <v>41427446</v>
          </cell>
          <cell r="BT24">
            <v>42162947</v>
          </cell>
          <cell r="BU24">
            <v>37527774</v>
          </cell>
          <cell r="BV24">
            <v>36899261</v>
          </cell>
          <cell r="BW24">
            <v>36656582</v>
          </cell>
          <cell r="BX24">
            <v>34370422</v>
          </cell>
          <cell r="BY24">
            <v>33998194</v>
          </cell>
          <cell r="BZ24">
            <v>34265232</v>
          </cell>
          <cell r="CA24">
            <v>32447854</v>
          </cell>
          <cell r="CB24">
            <v>30721440</v>
          </cell>
          <cell r="CC24">
            <v>28093967</v>
          </cell>
          <cell r="CD24">
            <v>27155734</v>
          </cell>
          <cell r="CE24">
            <v>26194430</v>
          </cell>
          <cell r="CF24">
            <v>25363624</v>
          </cell>
          <cell r="CG24">
            <v>25112048</v>
          </cell>
          <cell r="CH24">
            <v>24309583</v>
          </cell>
          <cell r="CI24">
            <v>23368201</v>
          </cell>
          <cell r="CJ24">
            <v>22277354</v>
          </cell>
          <cell r="CK24">
            <v>21473077</v>
          </cell>
          <cell r="CL24">
            <v>20707536</v>
          </cell>
          <cell r="CM24">
            <v>19918816</v>
          </cell>
          <cell r="CN24">
            <v>19200438</v>
          </cell>
          <cell r="CO24">
            <v>18444475</v>
          </cell>
          <cell r="CP24">
            <v>17853192</v>
          </cell>
          <cell r="CQ24">
            <v>17191218</v>
          </cell>
          <cell r="CR24">
            <v>16620563</v>
          </cell>
          <cell r="CS24">
            <v>16141439</v>
          </cell>
          <cell r="CT24">
            <v>15532469</v>
          </cell>
          <cell r="CU24">
            <v>14747740</v>
          </cell>
          <cell r="CV24">
            <v>14293811</v>
          </cell>
          <cell r="CW24">
            <v>13727053</v>
          </cell>
          <cell r="CX24">
            <v>13191378</v>
          </cell>
          <cell r="CY24">
            <v>12461590</v>
          </cell>
          <cell r="CZ24">
            <v>11954133</v>
          </cell>
          <cell r="DA24">
            <v>11502121</v>
          </cell>
          <cell r="DB24">
            <v>11625015</v>
          </cell>
          <cell r="DC24">
            <v>10920398</v>
          </cell>
          <cell r="DD24">
            <v>10412590</v>
          </cell>
          <cell r="DE24">
            <v>9978992</v>
          </cell>
          <cell r="DF24">
            <v>9536344</v>
          </cell>
          <cell r="DG24">
            <v>9176776</v>
          </cell>
          <cell r="DH24">
            <v>8545484</v>
          </cell>
          <cell r="DI24">
            <v>7597500</v>
          </cell>
          <cell r="DJ24">
            <v>7182738</v>
          </cell>
          <cell r="DK24">
            <v>6881061</v>
          </cell>
          <cell r="DL24">
            <v>6580115</v>
          </cell>
          <cell r="DM24">
            <v>6305179</v>
          </cell>
          <cell r="DN24">
            <v>6074801</v>
          </cell>
          <cell r="DO24">
            <v>6074801</v>
          </cell>
          <cell r="DP24">
            <v>5733008</v>
          </cell>
          <cell r="DQ24">
            <v>5254372</v>
          </cell>
          <cell r="DR24">
            <v>5086879</v>
          </cell>
          <cell r="DS24"/>
          <cell r="DT24">
            <v>134467</v>
          </cell>
          <cell r="DU24">
            <v>1309480</v>
          </cell>
          <cell r="DV24"/>
          <cell r="DW24">
            <v>1443947</v>
          </cell>
          <cell r="DX24">
            <v>250425</v>
          </cell>
          <cell r="DY24">
            <v>1152603</v>
          </cell>
          <cell r="DZ24">
            <v>760852</v>
          </cell>
          <cell r="EA24">
            <v>1913455</v>
          </cell>
          <cell r="EB24">
            <v>938233</v>
          </cell>
          <cell r="EC24">
            <v>22361061</v>
          </cell>
        </row>
        <row r="25">
          <cell r="B25" t="str">
            <v>EcoBank</v>
          </cell>
          <cell r="C25">
            <v>99.143564999999995</v>
          </cell>
          <cell r="D25">
            <v>21.589262000000002</v>
          </cell>
          <cell r="E25">
            <v>80.761499000000001</v>
          </cell>
          <cell r="F25">
            <v>8.0206529999999994</v>
          </cell>
          <cell r="G25">
            <v>8.2835400000000003</v>
          </cell>
          <cell r="H25">
            <v>2.6578309999999998</v>
          </cell>
          <cell r="I25">
            <v>54.332175999999997</v>
          </cell>
          <cell r="J25">
            <v>0.21868599999999999</v>
          </cell>
          <cell r="K25">
            <v>5.2529999999999999E-3</v>
          </cell>
          <cell r="L25"/>
          <cell r="M25">
            <v>1.0339942043288254E-2</v>
          </cell>
          <cell r="N25">
            <v>9.9266645009760471E-3</v>
          </cell>
          <cell r="O25">
            <v>1.0047794807603948E-2</v>
          </cell>
          <cell r="P25">
            <v>9.3697450670795386E-3</v>
          </cell>
          <cell r="Q25">
            <v>9.3867936648529479E-3</v>
          </cell>
          <cell r="R25"/>
          <cell r="S25">
            <v>1.3276504074058254E-2</v>
          </cell>
          <cell r="T25">
            <v>5.9066881566349604E-3</v>
          </cell>
          <cell r="U25">
            <v>1.5210939115016935E-2</v>
          </cell>
          <cell r="V25">
            <v>2.5323829407895748E-3</v>
          </cell>
          <cell r="W25">
            <v>7.1619048179986564E-5</v>
          </cell>
          <cell r="X25">
            <v>-15.605415481212598</v>
          </cell>
          <cell r="Y25">
            <v>3.1330670392458373E-3</v>
          </cell>
          <cell r="Z25">
            <v>0.15246103892470644</v>
          </cell>
          <cell r="AA25">
            <v>0.14762252481844276</v>
          </cell>
          <cell r="AB25">
            <v>0.34444856957983727</v>
          </cell>
          <cell r="AC25">
            <v>0.96409046068333459</v>
          </cell>
          <cell r="AD25">
            <v>0.15659912654607022</v>
          </cell>
          <cell r="AE25">
            <v>0.34342229181797446</v>
          </cell>
          <cell r="AF25">
            <v>0.11378419156056416</v>
          </cell>
          <cell r="AG25">
            <v>2.8318589789358369E-2</v>
          </cell>
          <cell r="AH25">
            <v>8.5465601771205796E-2</v>
          </cell>
          <cell r="AI25">
            <v>0.26732121453070107</v>
          </cell>
          <cell r="AJ25">
            <v>1.2094856361046355E-2</v>
          </cell>
          <cell r="AK25">
            <v>6.0196353588150677E-3</v>
          </cell>
          <cell r="AL25">
            <v>9.6812450695629229E-3</v>
          </cell>
          <cell r="AM25">
            <v>99143565</v>
          </cell>
          <cell r="AN25">
            <v>103936673</v>
          </cell>
          <cell r="AO25">
            <v>108310345</v>
          </cell>
          <cell r="AP25">
            <v>95339982</v>
          </cell>
          <cell r="AQ25">
            <v>94584579</v>
          </cell>
          <cell r="AR25">
            <v>101225489</v>
          </cell>
          <cell r="AS25">
            <v>87984450</v>
          </cell>
          <cell r="AT25">
            <v>114043611</v>
          </cell>
          <cell r="AU25">
            <v>113077437</v>
          </cell>
          <cell r="AV25">
            <v>103388399</v>
          </cell>
          <cell r="AW25">
            <v>97864874</v>
          </cell>
          <cell r="AX25">
            <v>102889555</v>
          </cell>
          <cell r="AY25">
            <v>104143882</v>
          </cell>
          <cell r="AZ25">
            <v>94428325</v>
          </cell>
          <cell r="BA25">
            <v>87169871</v>
          </cell>
          <cell r="BB25">
            <v>90133682</v>
          </cell>
          <cell r="BC25">
            <v>70619437</v>
          </cell>
          <cell r="BD25">
            <v>75377851</v>
          </cell>
          <cell r="BE25">
            <v>72920768</v>
          </cell>
          <cell r="BF25">
            <v>59578476</v>
          </cell>
          <cell r="BG25">
            <v>53501730</v>
          </cell>
          <cell r="BH25">
            <v>54463878</v>
          </cell>
          <cell r="BI25">
            <v>54003632</v>
          </cell>
          <cell r="BJ25">
            <v>43138954</v>
          </cell>
          <cell r="BK25">
            <v>48619617</v>
          </cell>
          <cell r="BL25">
            <v>53545760</v>
          </cell>
          <cell r="BM25">
            <v>44295854</v>
          </cell>
          <cell r="BN25">
            <v>54154977</v>
          </cell>
          <cell r="BO25">
            <v>47908081</v>
          </cell>
          <cell r="BP25">
            <v>47123839</v>
          </cell>
          <cell r="BQ25">
            <v>49308904</v>
          </cell>
          <cell r="BR25">
            <v>46581940</v>
          </cell>
          <cell r="BS25">
            <v>49286922</v>
          </cell>
          <cell r="BT25">
            <v>52426513</v>
          </cell>
          <cell r="BU25">
            <v>55142958</v>
          </cell>
          <cell r="BV25">
            <v>48824375</v>
          </cell>
          <cell r="BW25">
            <v>44920413</v>
          </cell>
          <cell r="BX25">
            <v>54934548</v>
          </cell>
          <cell r="BY25">
            <v>42241117</v>
          </cell>
          <cell r="BZ25">
            <v>36647025</v>
          </cell>
          <cell r="CA25">
            <v>36143426</v>
          </cell>
          <cell r="CB25">
            <v>36907136</v>
          </cell>
          <cell r="CC25">
            <v>2657831</v>
          </cell>
          <cell r="CD25">
            <v>-281890</v>
          </cell>
          <cell r="CE25">
            <v>-879245</v>
          </cell>
          <cell r="CF25">
            <v>-350192</v>
          </cell>
          <cell r="CG25">
            <v>-647422</v>
          </cell>
          <cell r="CH25">
            <v>606650</v>
          </cell>
          <cell r="CI25">
            <v>894186</v>
          </cell>
          <cell r="CJ25">
            <v>2442546</v>
          </cell>
          <cell r="CK25">
            <v>4272281</v>
          </cell>
          <cell r="CL25">
            <v>6425934</v>
          </cell>
          <cell r="CM25">
            <v>6837792</v>
          </cell>
          <cell r="CN25">
            <v>6969627</v>
          </cell>
          <cell r="CO25">
            <v>6830652</v>
          </cell>
          <cell r="CP25">
            <v>7070007</v>
          </cell>
          <cell r="CQ25">
            <v>6719127</v>
          </cell>
          <cell r="CR25">
            <v>7084318</v>
          </cell>
          <cell r="CS25">
            <v>6685067</v>
          </cell>
          <cell r="CT25">
            <v>6567798</v>
          </cell>
          <cell r="CU25">
            <v>6590221</v>
          </cell>
          <cell r="CV25">
            <v>6751746</v>
          </cell>
          <cell r="CW25">
            <v>6540128</v>
          </cell>
          <cell r="CX25">
            <v>6408303</v>
          </cell>
          <cell r="CY25">
            <v>6485189</v>
          </cell>
          <cell r="CZ25">
            <v>6477054</v>
          </cell>
          <cell r="DA25">
            <v>6366947</v>
          </cell>
          <cell r="DB25">
            <v>6438538</v>
          </cell>
          <cell r="DC25">
            <v>7617842</v>
          </cell>
          <cell r="DD25">
            <v>7534386</v>
          </cell>
          <cell r="DE25">
            <v>7305154</v>
          </cell>
          <cell r="DF25">
            <v>7307241</v>
          </cell>
          <cell r="DG25">
            <v>7946220</v>
          </cell>
          <cell r="DH25">
            <v>7959585</v>
          </cell>
          <cell r="DI25">
            <v>7699140</v>
          </cell>
          <cell r="DJ25">
            <v>7560671</v>
          </cell>
          <cell r="DK25">
            <v>7294222</v>
          </cell>
          <cell r="DL25">
            <v>7595021</v>
          </cell>
          <cell r="DM25">
            <v>7740628</v>
          </cell>
          <cell r="DN25">
            <v>7827942</v>
          </cell>
          <cell r="DO25">
            <v>7827942</v>
          </cell>
          <cell r="DP25">
            <v>3657839</v>
          </cell>
          <cell r="DQ25">
            <v>3764734</v>
          </cell>
          <cell r="DR25">
            <v>3390412</v>
          </cell>
          <cell r="DS25"/>
          <cell r="DT25">
            <v>324722</v>
          </cell>
          <cell r="DU25">
            <v>618008</v>
          </cell>
          <cell r="DV25"/>
          <cell r="DW25">
            <v>942730</v>
          </cell>
          <cell r="DX25">
            <v>908877</v>
          </cell>
          <cell r="DY25">
            <v>1227053</v>
          </cell>
          <cell r="DZ25">
            <v>2345962</v>
          </cell>
          <cell r="EA25">
            <v>3573015</v>
          </cell>
          <cell r="EB25">
            <v>79533</v>
          </cell>
          <cell r="EC25">
            <v>21589262</v>
          </cell>
        </row>
        <row r="26">
          <cell r="B26" t="str">
            <v>SBM Bank</v>
          </cell>
          <cell r="C26">
            <v>90.586061999999998</v>
          </cell>
          <cell r="D26">
            <v>42.579414</v>
          </cell>
          <cell r="E26">
            <v>56.466718999999998</v>
          </cell>
          <cell r="F26">
            <v>7.7290419999999997</v>
          </cell>
          <cell r="G26">
            <v>8.4149809999999992</v>
          </cell>
          <cell r="H26">
            <v>8.3997010000000003</v>
          </cell>
          <cell r="I26">
            <v>54.875103000000003</v>
          </cell>
          <cell r="J26">
            <v>0.18381600000000001</v>
          </cell>
          <cell r="K26">
            <v>-0.37046600000000002</v>
          </cell>
          <cell r="L26"/>
          <cell r="M26">
            <v>1.0328401723257484E-2</v>
          </cell>
          <cell r="N26">
            <v>1.0858879947451387E-2</v>
          </cell>
          <cell r="O26">
            <v>1.028310746959555E-2</v>
          </cell>
          <cell r="P26">
            <v>1.068159175731102E-2</v>
          </cell>
          <cell r="Q26">
            <v>1.0823515011930348E-2</v>
          </cell>
          <cell r="R26">
            <v>1.0626324739375637E-2</v>
          </cell>
          <cell r="S26">
            <v>1.234680064389349E-2</v>
          </cell>
          <cell r="T26">
            <v>1.1649463533781601E-2</v>
          </cell>
          <cell r="U26">
            <v>1.0635164470309917E-2</v>
          </cell>
          <cell r="V26">
            <v>8.0032400555690459E-3</v>
          </cell>
          <cell r="W26">
            <v>-5.0509084909664773E-3</v>
          </cell>
          <cell r="X26">
            <v>-0.18258279420529114</v>
          </cell>
          <cell r="Y26">
            <v>-1.5978006301344268E-2</v>
          </cell>
          <cell r="Z26">
            <v>0.15334788528779617</v>
          </cell>
          <cell r="AA26">
            <v>0.14084788141536608</v>
          </cell>
          <cell r="AB26">
            <v>0.3850635493285588</v>
          </cell>
          <cell r="AC26">
            <v>1.4896888123589269</v>
          </cell>
          <cell r="AD26">
            <v>0.20439826634630237</v>
          </cell>
          <cell r="AE26">
            <v>0.70414110153365717</v>
          </cell>
          <cell r="AF26">
            <v>0.13511750605068873</v>
          </cell>
          <cell r="AG26">
            <v>0.15725666653307765</v>
          </cell>
          <cell r="AH26">
            <v>-2.2139160482388925E-2</v>
          </cell>
          <cell r="AI26">
            <v>0.7540621228585993</v>
          </cell>
          <cell r="AJ26">
            <v>7.2481646027031891E-3</v>
          </cell>
          <cell r="AK26">
            <v>3.0494198930038217E-2</v>
          </cell>
          <cell r="AL26">
            <v>1.5742298807463185E-2</v>
          </cell>
          <cell r="AM26">
            <v>90586062</v>
          </cell>
          <cell r="AN26">
            <v>94919435</v>
          </cell>
          <cell r="AO26">
            <v>87254405</v>
          </cell>
          <cell r="AP26">
            <v>86541318</v>
          </cell>
          <cell r="AQ26">
            <v>84397730</v>
          </cell>
          <cell r="AR26">
            <v>81757793</v>
          </cell>
          <cell r="AS26">
            <v>82294995</v>
          </cell>
          <cell r="AT26">
            <v>84248686</v>
          </cell>
          <cell r="AU26">
            <v>81930944</v>
          </cell>
          <cell r="AV26">
            <v>81957761</v>
          </cell>
          <cell r="AW26">
            <v>80920858</v>
          </cell>
          <cell r="AX26">
            <v>82320357</v>
          </cell>
          <cell r="AY26">
            <v>79151145</v>
          </cell>
          <cell r="AZ26">
            <v>79189802</v>
          </cell>
          <cell r="BA26">
            <v>80060974</v>
          </cell>
          <cell r="BB26">
            <v>79684610</v>
          </cell>
          <cell r="BC26">
            <v>78139646</v>
          </cell>
          <cell r="BD26">
            <v>72519356</v>
          </cell>
          <cell r="BE26">
            <v>72049204</v>
          </cell>
          <cell r="BF26">
            <v>72532337</v>
          </cell>
          <cell r="BG26">
            <v>70221531</v>
          </cell>
          <cell r="BH26">
            <v>70647739</v>
          </cell>
          <cell r="BI26">
            <v>75549229</v>
          </cell>
          <cell r="BJ26">
            <v>0</v>
          </cell>
          <cell r="BK26">
            <v>0</v>
          </cell>
          <cell r="BL26">
            <v>11754154</v>
          </cell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>
            <v>8368941</v>
          </cell>
          <cell r="CH26">
            <v>7864834</v>
          </cell>
          <cell r="CI26">
            <v>7952021</v>
          </cell>
          <cell r="CJ26">
            <v>8403301</v>
          </cell>
          <cell r="CK26">
            <v>8401138</v>
          </cell>
          <cell r="CL26">
            <v>8596262</v>
          </cell>
          <cell r="CM26">
            <v>8620422</v>
          </cell>
          <cell r="CN26">
            <v>8781774</v>
          </cell>
          <cell r="CO26">
            <v>8562864</v>
          </cell>
          <cell r="CP26">
            <v>8870990</v>
          </cell>
          <cell r="CQ26">
            <v>8680444</v>
          </cell>
          <cell r="CR26">
            <v>8200262</v>
          </cell>
          <cell r="CS26">
            <v>7884030</v>
          </cell>
          <cell r="CT26">
            <v>7877176</v>
          </cell>
          <cell r="CU26">
            <v>8153603</v>
          </cell>
          <cell r="CV26">
            <v>8047697</v>
          </cell>
          <cell r="CW26">
            <v>7076650</v>
          </cell>
          <cell r="CX26">
            <v>6937506</v>
          </cell>
          <cell r="CY26">
            <v>8065025</v>
          </cell>
          <cell r="CZ26">
            <v>0</v>
          </cell>
          <cell r="DA26">
            <v>0</v>
          </cell>
          <cell r="DB26">
            <v>1607161</v>
          </cell>
          <cell r="DC26"/>
          <cell r="DD26"/>
          <cell r="DE26"/>
          <cell r="DF26"/>
          <cell r="DG26"/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>
            <v>387764</v>
          </cell>
          <cell r="DU26">
            <v>619249</v>
          </cell>
          <cell r="DV26"/>
          <cell r="DW26">
            <v>1007013</v>
          </cell>
          <cell r="DX26">
            <v>1500136</v>
          </cell>
          <cell r="DY26">
            <v>7158547</v>
          </cell>
          <cell r="DZ26">
            <v>3007806</v>
          </cell>
          <cell r="EA26">
            <v>10166353</v>
          </cell>
          <cell r="EB26">
            <v>-370501</v>
          </cell>
          <cell r="EC26">
            <v>42579414</v>
          </cell>
        </row>
        <row r="27">
          <cell r="B27" t="str">
            <v>Total - Medium Tier banks</v>
          </cell>
          <cell r="C27">
            <v>1107.5217659999998</v>
          </cell>
          <cell r="D27">
            <v>428.97467699999999</v>
          </cell>
          <cell r="E27">
            <v>804.81297900000004</v>
          </cell>
          <cell r="F27">
            <v>149.64416200000002</v>
          </cell>
          <cell r="G27">
            <v>189.27358999999998</v>
          </cell>
          <cell r="H27">
            <v>167.42042999999998</v>
          </cell>
          <cell r="I27">
            <v>696.57704099999989</v>
          </cell>
          <cell r="J27">
            <v>3.2239530000000003</v>
          </cell>
          <cell r="K27">
            <v>9.6808099999999992</v>
          </cell>
          <cell r="L27"/>
          <cell r="M27">
            <v>0.15341457193104643</v>
          </cell>
          <cell r="N27">
            <v>0.15249362128974844</v>
          </cell>
          <cell r="O27">
            <v>0.15780035926927224</v>
          </cell>
          <cell r="P27">
            <v>0.15963572578102483</v>
          </cell>
          <cell r="Q27">
            <v>0.16304965789608328</v>
          </cell>
          <cell r="R27"/>
          <cell r="S27">
            <v>0.14914378221947694</v>
          </cell>
          <cell r="T27">
            <v>0.1173648105309115</v>
          </cell>
          <cell r="U27">
            <v>0.15158164935180812</v>
          </cell>
          <cell r="V27">
            <v>0.15951828422185427</v>
          </cell>
          <cell r="W27">
            <v>0.13198751148130511</v>
          </cell>
          <cell r="X27">
            <v>0.19490090107605842</v>
          </cell>
          <cell r="Y27">
            <v>2.6266112439734153E-2</v>
          </cell>
          <cell r="Z27">
            <v>0.27171953547059269</v>
          </cell>
          <cell r="AA27">
            <v>0.2148278699871764</v>
          </cell>
          <cell r="AB27">
            <v>0.31159450811917805</v>
          </cell>
          <cell r="AC27">
            <v>0.49065027952293883</v>
          </cell>
          <cell r="AD27">
            <v>0.14095464648522749</v>
          </cell>
          <cell r="AE27">
            <v>0.55904003123546053</v>
          </cell>
          <cell r="AF27">
            <v>0.15879842880019868</v>
          </cell>
          <cell r="AG27">
            <v>6.7249431749595592E-2</v>
          </cell>
          <cell r="AH27">
            <v>9.1548997050603084E-2</v>
          </cell>
          <cell r="AI27">
            <v>0.53301162902841304</v>
          </cell>
          <cell r="AJ27">
            <v>8.9331462201874351E-2</v>
          </cell>
          <cell r="AK27">
            <v>0.20411842617560441</v>
          </cell>
          <cell r="AL27">
            <v>0.13769264183524571</v>
          </cell>
          <cell r="AM27">
            <v>1107521766</v>
          </cell>
          <cell r="AN27">
            <v>1125136003</v>
          </cell>
          <cell r="AO27">
            <v>1117011836</v>
          </cell>
          <cell r="AP27">
            <v>1100352092</v>
          </cell>
          <cell r="AQ27">
            <v>1097581267</v>
          </cell>
          <cell r="AR27">
            <v>1049872439</v>
          </cell>
          <cell r="AS27">
            <v>989730768</v>
          </cell>
          <cell r="AT27">
            <v>1002858679</v>
          </cell>
          <cell r="AU27">
            <v>993579450</v>
          </cell>
          <cell r="AV27">
            <v>968243019</v>
          </cell>
          <cell r="AW27">
            <v>930113303</v>
          </cell>
          <cell r="AX27">
            <v>893425025</v>
          </cell>
          <cell r="AY27">
            <v>885089476</v>
          </cell>
          <cell r="AZ27">
            <v>855149560</v>
          </cell>
          <cell r="BA27">
            <v>835276529</v>
          </cell>
          <cell r="BB27">
            <v>804420582</v>
          </cell>
          <cell r="BC27">
            <v>757707772</v>
          </cell>
          <cell r="BD27">
            <v>749993378</v>
          </cell>
          <cell r="BE27">
            <v>734031137</v>
          </cell>
          <cell r="BF27">
            <v>711992507</v>
          </cell>
          <cell r="BG27">
            <v>677988064</v>
          </cell>
          <cell r="BH27">
            <v>677041665</v>
          </cell>
          <cell r="BI27">
            <v>687262329</v>
          </cell>
          <cell r="BJ27">
            <v>587971326</v>
          </cell>
          <cell r="BK27">
            <v>542785117</v>
          </cell>
          <cell r="BL27">
            <v>571725765</v>
          </cell>
          <cell r="BM27">
            <v>543857789</v>
          </cell>
          <cell r="BN27">
            <v>546280909</v>
          </cell>
          <cell r="BO27">
            <v>534205327</v>
          </cell>
          <cell r="BP27">
            <v>531052222</v>
          </cell>
          <cell r="BQ27">
            <v>552312181</v>
          </cell>
          <cell r="BR27">
            <v>533209174</v>
          </cell>
          <cell r="BS27">
            <v>519029942</v>
          </cell>
          <cell r="BT27">
            <v>522400857</v>
          </cell>
          <cell r="BU27">
            <v>514096483</v>
          </cell>
          <cell r="BV27">
            <v>525912041</v>
          </cell>
          <cell r="BW27">
            <v>473382310</v>
          </cell>
          <cell r="BX27">
            <v>470242651</v>
          </cell>
          <cell r="BY27">
            <v>445681960</v>
          </cell>
          <cell r="BZ27">
            <v>420134548</v>
          </cell>
          <cell r="CA27">
            <v>398920059</v>
          </cell>
          <cell r="CB27">
            <v>376347671</v>
          </cell>
          <cell r="CC27">
            <v>159020729</v>
          </cell>
          <cell r="CD27">
            <v>148903640</v>
          </cell>
          <cell r="CE27">
            <v>152462135</v>
          </cell>
          <cell r="CF27">
            <v>145792654</v>
          </cell>
          <cell r="CG27">
            <v>154149502</v>
          </cell>
          <cell r="CH27">
            <v>148729873</v>
          </cell>
          <cell r="CI27">
            <v>143369577</v>
          </cell>
          <cell r="CJ27">
            <v>145793369</v>
          </cell>
          <cell r="CK27">
            <v>147213614</v>
          </cell>
          <cell r="CL27">
            <v>146737973</v>
          </cell>
          <cell r="CM27">
            <v>143021987</v>
          </cell>
          <cell r="CN27">
            <v>138549250</v>
          </cell>
          <cell r="CO27">
            <v>135094653</v>
          </cell>
          <cell r="CP27">
            <v>132603884</v>
          </cell>
          <cell r="CQ27">
            <v>129428996</v>
          </cell>
          <cell r="CR27">
            <v>126404923</v>
          </cell>
          <cell r="CS27">
            <v>122634152</v>
          </cell>
          <cell r="CT27">
            <v>120534657</v>
          </cell>
          <cell r="CU27">
            <v>113984990</v>
          </cell>
          <cell r="CV27">
            <v>111023355</v>
          </cell>
          <cell r="CW27">
            <v>109358146</v>
          </cell>
          <cell r="CX27">
            <v>107762733</v>
          </cell>
          <cell r="CY27">
            <v>104830191</v>
          </cell>
          <cell r="CZ27">
            <v>91999817</v>
          </cell>
          <cell r="DA27">
            <v>89342623</v>
          </cell>
          <cell r="DB27">
            <v>90741511</v>
          </cell>
          <cell r="DC27">
            <v>90219279</v>
          </cell>
          <cell r="DD27">
            <v>87378255</v>
          </cell>
          <cell r="DE27">
            <v>87088432</v>
          </cell>
          <cell r="DF27">
            <v>85145122</v>
          </cell>
          <cell r="DG27">
            <v>86459248</v>
          </cell>
          <cell r="DH27">
            <v>83117114</v>
          </cell>
          <cell r="DI27">
            <v>80142934</v>
          </cell>
          <cell r="DJ27">
            <v>76989306</v>
          </cell>
          <cell r="DK27">
            <v>78236111</v>
          </cell>
          <cell r="DL27">
            <v>77439161</v>
          </cell>
          <cell r="DM27">
            <v>75600991</v>
          </cell>
          <cell r="DN27">
            <v>72598418</v>
          </cell>
          <cell r="DO27">
            <v>72598418</v>
          </cell>
          <cell r="DP27">
            <v>63237027</v>
          </cell>
          <cell r="DQ27">
            <v>58688445</v>
          </cell>
          <cell r="DR27">
            <v>55642715</v>
          </cell>
          <cell r="DS27">
            <v>0</v>
          </cell>
          <cell r="DT27">
            <v>6576557</v>
          </cell>
          <cell r="DU27">
            <v>14529582</v>
          </cell>
          <cell r="DV27">
            <v>0</v>
          </cell>
          <cell r="DW27">
            <v>21106139</v>
          </cell>
          <cell r="DX27">
            <v>10355733</v>
          </cell>
          <cell r="DY27">
            <v>36694392</v>
          </cell>
          <cell r="DZ27">
            <v>28943827</v>
          </cell>
          <cell r="EA27">
            <v>65638219</v>
          </cell>
          <cell r="EB27">
            <v>7330405</v>
          </cell>
          <cell r="EC27">
            <v>428974677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 t="str">
            <v/>
          </cell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</row>
        <row r="29">
          <cell r="B29" t="str">
            <v>TIER 3 - Small banks WMSI  &lt; 1%</v>
          </cell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 t="str">
            <v/>
          </cell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</row>
        <row r="30">
          <cell r="B30" t="str">
            <v>Housing Finance Company of Kenya</v>
          </cell>
          <cell r="C30">
            <v>59.81033</v>
          </cell>
          <cell r="D30">
            <v>38.128098000000001</v>
          </cell>
          <cell r="E30">
            <v>43.876573</v>
          </cell>
          <cell r="F30">
            <v>1.989487</v>
          </cell>
          <cell r="G30">
            <v>3.3910439999999999</v>
          </cell>
          <cell r="H30">
            <v>8.3346699999999991</v>
          </cell>
          <cell r="I30">
            <v>38.331192000000001</v>
          </cell>
          <cell r="J30">
            <v>4.8127000000000003E-2</v>
          </cell>
          <cell r="K30">
            <v>4.9255E-2</v>
          </cell>
          <cell r="L30"/>
          <cell r="M30">
            <v>8.0714935660305652E-3</v>
          </cell>
          <cell r="N30">
            <v>7.9974325165464259E-3</v>
          </cell>
          <cell r="O30">
            <v>8.2205961074738182E-3</v>
          </cell>
          <cell r="P30">
            <v>8.4327178871353124E-3</v>
          </cell>
          <cell r="Q30">
            <v>8.7087883190664038E-3</v>
          </cell>
          <cell r="R30"/>
          <cell r="S30">
            <v>8.0093154801904563E-3</v>
          </cell>
          <cell r="T30">
            <v>1.043161108942108E-2</v>
          </cell>
          <cell r="U30">
            <v>8.2638867373994122E-3</v>
          </cell>
          <cell r="V30">
            <v>7.9412784805018254E-3</v>
          </cell>
          <cell r="W30">
            <v>6.7153935239010816E-4</v>
          </cell>
          <cell r="X30">
            <v>2.1899569435957403E-2</v>
          </cell>
          <cell r="Y30">
            <v>3.0844267761822889E-3</v>
          </cell>
          <cell r="Z30">
            <v>8.846695923257486E-2</v>
          </cell>
          <cell r="AA30">
            <v>5.1902560191710183E-2</v>
          </cell>
          <cell r="AB30">
            <v>0.20836303353916402</v>
          </cell>
          <cell r="AC30">
            <v>0.81527619149837194</v>
          </cell>
          <cell r="AD30">
            <v>0.18078431125667185</v>
          </cell>
          <cell r="AE30">
            <v>0.63203618013998664</v>
          </cell>
          <cell r="AF30">
            <v>0.12133170244364717</v>
          </cell>
          <cell r="AG30">
            <v>5.9871865140557999E-2</v>
          </cell>
          <cell r="AH30">
            <v>6.1459837303089175E-2</v>
          </cell>
          <cell r="AI30">
            <v>0.86898532389938477</v>
          </cell>
          <cell r="AJ30">
            <v>2.6073278755211729E-3</v>
          </cell>
          <cell r="AK30">
            <v>8.6151700509264236E-4</v>
          </cell>
          <cell r="AL30">
            <v>1.9257627052649631E-3</v>
          </cell>
          <cell r="AM30">
            <v>59810330</v>
          </cell>
          <cell r="AN30">
            <v>59145971</v>
          </cell>
          <cell r="AO30">
            <v>58301452</v>
          </cell>
          <cell r="AP30">
            <v>58508883</v>
          </cell>
          <cell r="AQ30">
            <v>56964794</v>
          </cell>
          <cell r="AR30">
            <v>55168371</v>
          </cell>
          <cell r="AS30">
            <v>54494874</v>
          </cell>
          <cell r="AT30">
            <v>55116279</v>
          </cell>
          <cell r="AU30">
            <v>53015176</v>
          </cell>
          <cell r="AV30">
            <v>52098236</v>
          </cell>
          <cell r="AW30">
            <v>51413811</v>
          </cell>
          <cell r="AX30">
            <v>52033451</v>
          </cell>
          <cell r="AY30">
            <v>53015176</v>
          </cell>
          <cell r="AZ30">
            <v>54478060</v>
          </cell>
          <cell r="BA30">
            <v>53555134</v>
          </cell>
          <cell r="BB30">
            <v>54886729</v>
          </cell>
          <cell r="BC30">
            <v>54969337</v>
          </cell>
          <cell r="BD30">
            <v>54531890</v>
          </cell>
          <cell r="BE30">
            <v>54356615</v>
          </cell>
          <cell r="BF30">
            <v>54022492</v>
          </cell>
          <cell r="BG30">
            <v>55205731</v>
          </cell>
          <cell r="BH30">
            <v>57083283</v>
          </cell>
          <cell r="BI30">
            <v>58349730</v>
          </cell>
          <cell r="BJ30">
            <v>60262912</v>
          </cell>
          <cell r="BK30">
            <v>61411498</v>
          </cell>
          <cell r="BL30">
            <v>62126556</v>
          </cell>
          <cell r="BM30">
            <v>66807678</v>
          </cell>
          <cell r="BN30">
            <v>67587483</v>
          </cell>
          <cell r="BO30">
            <v>67986372</v>
          </cell>
          <cell r="BP30">
            <v>68084930</v>
          </cell>
          <cell r="BQ30">
            <v>69695177</v>
          </cell>
          <cell r="BR30">
            <v>67895556</v>
          </cell>
          <cell r="BS30">
            <v>69122232</v>
          </cell>
          <cell r="BT30">
            <v>68808654</v>
          </cell>
          <cell r="BU30">
            <v>64907602</v>
          </cell>
          <cell r="BV30">
            <v>66538187</v>
          </cell>
          <cell r="BW30">
            <v>62781072</v>
          </cell>
          <cell r="BX30">
            <v>60490833</v>
          </cell>
          <cell r="BY30">
            <v>56632118</v>
          </cell>
          <cell r="BZ30">
            <v>49099911</v>
          </cell>
          <cell r="CA30">
            <v>50361123</v>
          </cell>
          <cell r="CB30">
            <v>46755111</v>
          </cell>
          <cell r="CC30">
            <v>8334670</v>
          </cell>
          <cell r="CD30">
            <v>8301824</v>
          </cell>
          <cell r="CE30">
            <v>8161971</v>
          </cell>
          <cell r="CF30">
            <v>8358023</v>
          </cell>
          <cell r="CG30">
            <v>8391619</v>
          </cell>
          <cell r="CH30">
            <v>8362683</v>
          </cell>
          <cell r="CI30">
            <v>7840806</v>
          </cell>
          <cell r="CJ30">
            <v>7848103</v>
          </cell>
          <cell r="CK30">
            <v>8087909</v>
          </cell>
          <cell r="CL30">
            <v>7865592</v>
          </cell>
          <cell r="CM30">
            <v>7906246</v>
          </cell>
          <cell r="CN30">
            <v>7973751</v>
          </cell>
          <cell r="CO30">
            <v>8087909</v>
          </cell>
          <cell r="CP30">
            <v>8247107</v>
          </cell>
          <cell r="CQ30">
            <v>8641879</v>
          </cell>
          <cell r="CR30">
            <v>8901367</v>
          </cell>
          <cell r="CS30">
            <v>9137633</v>
          </cell>
          <cell r="CT30">
            <v>9152404</v>
          </cell>
          <cell r="CU30">
            <v>9248186</v>
          </cell>
          <cell r="CV30">
            <v>9187855</v>
          </cell>
          <cell r="CW30">
            <v>9165467</v>
          </cell>
          <cell r="CX30">
            <v>9164960</v>
          </cell>
          <cell r="CY30">
            <v>9559815</v>
          </cell>
          <cell r="CZ30">
            <v>9698019</v>
          </cell>
          <cell r="DA30">
            <v>9793315</v>
          </cell>
          <cell r="DB30">
            <v>9963461</v>
          </cell>
          <cell r="DC30">
            <v>9780759</v>
          </cell>
          <cell r="DD30">
            <v>9774298</v>
          </cell>
          <cell r="DE30">
            <v>9871533</v>
          </cell>
          <cell r="DF30">
            <v>9774970</v>
          </cell>
          <cell r="DG30">
            <v>9634289</v>
          </cell>
          <cell r="DH30">
            <v>9386355</v>
          </cell>
          <cell r="DI30">
            <v>9444788</v>
          </cell>
          <cell r="DJ30">
            <v>9089954</v>
          </cell>
          <cell r="DK30">
            <v>8746393</v>
          </cell>
          <cell r="DL30">
            <v>9662314</v>
          </cell>
          <cell r="DM30">
            <v>9820564</v>
          </cell>
          <cell r="DN30">
            <v>6276033</v>
          </cell>
          <cell r="DO30">
            <v>6276033</v>
          </cell>
          <cell r="DP30">
            <v>5886067</v>
          </cell>
          <cell r="DQ30">
            <v>5912076</v>
          </cell>
          <cell r="DR30">
            <v>5681853</v>
          </cell>
          <cell r="DS30"/>
          <cell r="DT30">
            <v>178604</v>
          </cell>
          <cell r="DU30">
            <v>678573</v>
          </cell>
          <cell r="DV30"/>
          <cell r="DW30">
            <v>857177</v>
          </cell>
          <cell r="DX30">
            <v>698836</v>
          </cell>
          <cell r="DY30">
            <v>4918613</v>
          </cell>
          <cell r="DZ30">
            <v>2863557</v>
          </cell>
          <cell r="EA30">
            <v>7782170</v>
          </cell>
          <cell r="EB30">
            <v>45864</v>
          </cell>
          <cell r="EC30">
            <v>38128098</v>
          </cell>
        </row>
        <row r="31">
          <cell r="B31" t="str">
            <v>Victoria Commercial Bank</v>
          </cell>
          <cell r="C31">
            <v>58.914372999999998</v>
          </cell>
          <cell r="D31">
            <v>39.543497000000002</v>
          </cell>
          <cell r="E31">
            <v>41.867407</v>
          </cell>
          <cell r="F31">
            <v>7.4270990000000001</v>
          </cell>
          <cell r="G31">
            <v>8.9220939999999995</v>
          </cell>
          <cell r="H31">
            <v>7.7618330000000002</v>
          </cell>
          <cell r="I31">
            <v>56.956398999999998</v>
          </cell>
          <cell r="J31">
            <v>6.1508E-2</v>
          </cell>
          <cell r="K31">
            <v>0.19350300000000001</v>
          </cell>
          <cell r="L31"/>
          <cell r="M31">
            <v>7.7234292365400675E-3</v>
          </cell>
          <cell r="N31">
            <v>7.5244399199406974E-3</v>
          </cell>
          <cell r="O31">
            <v>7.5855869508095093E-3</v>
          </cell>
          <cell r="P31">
            <v>7.9462504321950629E-3</v>
          </cell>
          <cell r="Q31">
            <v>8.2929713709996421E-3</v>
          </cell>
          <cell r="R31"/>
          <cell r="S31">
            <v>7.8893361677592252E-3</v>
          </cell>
          <cell r="T31">
            <v>1.0818855475552155E-2</v>
          </cell>
          <cell r="U31">
            <v>7.8854724920426975E-3</v>
          </cell>
          <cell r="V31">
            <v>7.3954790498182805E-3</v>
          </cell>
          <cell r="W31">
            <v>2.6382068684507789E-3</v>
          </cell>
          <cell r="X31">
            <v>7.8478056864112189E-2</v>
          </cell>
          <cell r="Y31">
            <v>9.888860717691501E-3</v>
          </cell>
          <cell r="Z31">
            <v>0.15664778947840435</v>
          </cell>
          <cell r="AA31">
            <v>0.13039972909804218</v>
          </cell>
          <cell r="AB31">
            <v>0.21819720992575087</v>
          </cell>
          <cell r="AC31">
            <v>0.63363961834888272</v>
          </cell>
          <cell r="AD31">
            <v>0.10139003481956091</v>
          </cell>
          <cell r="AE31">
            <v>0.58491040162362229</v>
          </cell>
          <cell r="AF31">
            <v>0.15471681594654413</v>
          </cell>
          <cell r="AG31">
            <v>9.9703367568105092E-2</v>
          </cell>
          <cell r="AH31">
            <v>5.5013448378439037E-2</v>
          </cell>
          <cell r="AI31">
            <v>0.94449357706819537</v>
          </cell>
          <cell r="AJ31">
            <v>1.0417351664239979E-2</v>
          </cell>
          <cell r="AK31">
            <v>1.1114034706167336E-4</v>
          </cell>
          <cell r="AL31">
            <v>6.5283868448250742E-3</v>
          </cell>
          <cell r="AM31">
            <v>58914373</v>
          </cell>
          <cell r="AN31">
            <v>59200750</v>
          </cell>
          <cell r="AO31">
            <v>57641111</v>
          </cell>
          <cell r="AP31">
            <v>55187171</v>
          </cell>
          <cell r="AQ31">
            <v>55368819</v>
          </cell>
          <cell r="AR31">
            <v>52082032</v>
          </cell>
          <cell r="AS31">
            <v>49735410</v>
          </cell>
          <cell r="AT31">
            <v>46878195</v>
          </cell>
          <cell r="AU31">
            <v>45516369</v>
          </cell>
          <cell r="AV31">
            <v>43470927</v>
          </cell>
          <cell r="AW31">
            <v>41448905</v>
          </cell>
          <cell r="AX31">
            <v>39774659</v>
          </cell>
          <cell r="AY31">
            <v>39272494</v>
          </cell>
          <cell r="AZ31">
            <v>37890143</v>
          </cell>
          <cell r="BA31">
            <v>37224447</v>
          </cell>
          <cell r="BB31">
            <v>35713809</v>
          </cell>
          <cell r="BC31">
            <v>36034584</v>
          </cell>
          <cell r="BD31">
            <v>36072410</v>
          </cell>
          <cell r="BE31">
            <v>34922820</v>
          </cell>
          <cell r="BF31">
            <v>34230016</v>
          </cell>
          <cell r="BG31">
            <v>33289034</v>
          </cell>
          <cell r="BH31">
            <v>32336933</v>
          </cell>
          <cell r="BI31">
            <v>31020952</v>
          </cell>
          <cell r="BJ31">
            <v>31644922</v>
          </cell>
          <cell r="BK31">
            <v>27319018</v>
          </cell>
          <cell r="BL31">
            <v>25985160</v>
          </cell>
          <cell r="BM31">
            <v>24299684</v>
          </cell>
          <cell r="BN31">
            <v>22927255</v>
          </cell>
          <cell r="BO31">
            <v>22872534</v>
          </cell>
          <cell r="BP31">
            <v>22403481</v>
          </cell>
          <cell r="BQ31">
            <v>21792966</v>
          </cell>
          <cell r="BR31">
            <v>21246376</v>
          </cell>
          <cell r="BS31">
            <v>21158718</v>
          </cell>
          <cell r="BT31">
            <v>20020072</v>
          </cell>
          <cell r="BU31">
            <v>20651449</v>
          </cell>
          <cell r="BV31">
            <v>19226689</v>
          </cell>
          <cell r="BW31">
            <v>18420007</v>
          </cell>
          <cell r="BX31">
            <v>17244092</v>
          </cell>
          <cell r="BY31">
            <v>16469538</v>
          </cell>
          <cell r="BZ31">
            <v>15834869</v>
          </cell>
          <cell r="CA31">
            <v>14801213</v>
          </cell>
          <cell r="CB31">
            <v>13644242</v>
          </cell>
          <cell r="CC31">
            <v>7761833</v>
          </cell>
          <cell r="CD31">
            <v>7598678</v>
          </cell>
          <cell r="CE31">
            <v>7680579</v>
          </cell>
          <cell r="CF31">
            <v>7601431</v>
          </cell>
          <cell r="CG31">
            <v>7565182</v>
          </cell>
          <cell r="CH31">
            <v>7318265</v>
          </cell>
          <cell r="CI31">
            <v>7205477</v>
          </cell>
          <cell r="CJ31">
            <v>7141505</v>
          </cell>
          <cell r="CK31">
            <v>7153058</v>
          </cell>
          <cell r="CL31">
            <v>6987758</v>
          </cell>
          <cell r="CM31">
            <v>7031305</v>
          </cell>
          <cell r="CN31">
            <v>6821230</v>
          </cell>
          <cell r="CO31">
            <v>6870891</v>
          </cell>
          <cell r="CP31">
            <v>6744596</v>
          </cell>
          <cell r="CQ31">
            <v>6790868</v>
          </cell>
          <cell r="CR31">
            <v>6549592</v>
          </cell>
          <cell r="CS31">
            <v>6448768</v>
          </cell>
          <cell r="CT31">
            <v>6356485</v>
          </cell>
          <cell r="CU31">
            <v>6349030</v>
          </cell>
          <cell r="CV31">
            <v>6267554</v>
          </cell>
          <cell r="CW31">
            <v>6103035</v>
          </cell>
          <cell r="CX31">
            <v>5962898</v>
          </cell>
          <cell r="CY31">
            <v>5921756</v>
          </cell>
          <cell r="CZ31">
            <v>5907742</v>
          </cell>
          <cell r="DA31">
            <v>5777623</v>
          </cell>
          <cell r="DB31">
            <v>5611893</v>
          </cell>
          <cell r="DC31">
            <v>5635865</v>
          </cell>
          <cell r="DD31">
            <v>5435443</v>
          </cell>
          <cell r="DE31">
            <v>5287038</v>
          </cell>
          <cell r="DF31">
            <v>5060037</v>
          </cell>
          <cell r="DG31">
            <v>3877320</v>
          </cell>
          <cell r="DH31">
            <v>3810416</v>
          </cell>
          <cell r="DI31">
            <v>3651938</v>
          </cell>
          <cell r="DJ31">
            <v>3511509</v>
          </cell>
          <cell r="DK31">
            <v>3435516</v>
          </cell>
          <cell r="DL31">
            <v>3109258</v>
          </cell>
          <cell r="DM31">
            <v>2963622</v>
          </cell>
          <cell r="DN31">
            <v>2875548</v>
          </cell>
          <cell r="DO31">
            <v>2875548</v>
          </cell>
          <cell r="DP31">
            <v>2852514</v>
          </cell>
          <cell r="DQ31">
            <v>2586428</v>
          </cell>
          <cell r="DR31">
            <v>2528144</v>
          </cell>
          <cell r="DS31"/>
          <cell r="DT31">
            <v>136092</v>
          </cell>
          <cell r="DU31">
            <v>487619</v>
          </cell>
          <cell r="DV31"/>
          <cell r="DW31">
            <v>623711</v>
          </cell>
          <cell r="DX31">
            <v>395208</v>
          </cell>
          <cell r="DY31">
            <v>2492932</v>
          </cell>
          <cell r="DZ31">
            <v>1769143</v>
          </cell>
          <cell r="EA31">
            <v>4262075</v>
          </cell>
          <cell r="EB31">
            <v>146003</v>
          </cell>
          <cell r="EC31">
            <v>39543497</v>
          </cell>
        </row>
        <row r="32">
          <cell r="B32" t="str">
            <v>Gulf African Bank</v>
          </cell>
          <cell r="C32">
            <v>42.310417999999999</v>
          </cell>
          <cell r="D32">
            <v>24.373678000000002</v>
          </cell>
          <cell r="E32">
            <v>33.448968000000001</v>
          </cell>
          <cell r="F32">
            <v>7.0219699999999996</v>
          </cell>
          <cell r="G32">
            <v>7.0219699999999996</v>
          </cell>
          <cell r="H32">
            <v>7.4158289999999996</v>
          </cell>
          <cell r="I32">
            <v>36.949821</v>
          </cell>
          <cell r="J32">
            <v>0.11919200000000001</v>
          </cell>
          <cell r="K32">
            <v>0.53559000000000001</v>
          </cell>
          <cell r="L32"/>
          <cell r="M32">
            <v>6.3438618634864725E-3</v>
          </cell>
          <cell r="N32">
            <v>6.2560546845507057E-3</v>
          </cell>
          <cell r="O32">
            <v>6.4145733299200373E-3</v>
          </cell>
          <cell r="P32">
            <v>6.4793371073100896E-3</v>
          </cell>
          <cell r="Q32">
            <v>4.4787290633459074E-3</v>
          </cell>
          <cell r="R32"/>
          <cell r="S32">
            <v>5.6658688534360017E-3</v>
          </cell>
          <cell r="T32">
            <v>6.668487101422647E-3</v>
          </cell>
          <cell r="U32">
            <v>6.2999105020097477E-3</v>
          </cell>
          <cell r="V32">
            <v>7.0658062350136682E-3</v>
          </cell>
          <cell r="W32">
            <v>7.3021979849074827E-3</v>
          </cell>
          <cell r="X32">
            <v>0.22742484638968291</v>
          </cell>
          <cell r="Y32">
            <v>3.2984280810983466E-2</v>
          </cell>
          <cell r="Z32">
            <v>0.1900407041214083</v>
          </cell>
          <cell r="AA32">
            <v>0.1900407041214083</v>
          </cell>
          <cell r="AB32">
            <v>0.22049108871005813</v>
          </cell>
          <cell r="AC32">
            <v>0.48169747248562517</v>
          </cell>
          <cell r="AD32">
            <v>0.1269140895491557</v>
          </cell>
          <cell r="AE32">
            <v>0.64005949753806368</v>
          </cell>
          <cell r="AF32">
            <v>0.13063768616215302</v>
          </cell>
          <cell r="AG32">
            <v>2.1444497901937806E-2</v>
          </cell>
          <cell r="AH32">
            <v>0.10919318826021521</v>
          </cell>
          <cell r="AI32">
            <v>0.72868251122127303</v>
          </cell>
          <cell r="AJ32">
            <v>2.0707621699537805E-3</v>
          </cell>
          <cell r="AK32">
            <v>2.5427505028022368E-3</v>
          </cell>
          <cell r="AL32">
            <v>3.03140552109006E-3</v>
          </cell>
          <cell r="AM32">
            <v>42310418</v>
          </cell>
          <cell r="AN32">
            <v>42125681</v>
          </cell>
          <cell r="AO32">
            <v>42120292</v>
          </cell>
          <cell r="AP32">
            <v>41149977</v>
          </cell>
          <cell r="AQ32">
            <v>39285693</v>
          </cell>
          <cell r="AR32">
            <v>38162471</v>
          </cell>
          <cell r="AS32">
            <v>36741533</v>
          </cell>
          <cell r="AT32">
            <v>37690697</v>
          </cell>
          <cell r="AU32">
            <v>39333966</v>
          </cell>
          <cell r="AV32">
            <v>37678495</v>
          </cell>
          <cell r="AW32">
            <v>37369290</v>
          </cell>
          <cell r="AX32">
            <v>37690697</v>
          </cell>
          <cell r="AY32">
            <v>36396267</v>
          </cell>
          <cell r="AZ32">
            <v>37652623</v>
          </cell>
          <cell r="BA32">
            <v>34525893</v>
          </cell>
          <cell r="BB32">
            <v>33982466</v>
          </cell>
          <cell r="BC32">
            <v>34764839</v>
          </cell>
          <cell r="BD32">
            <v>35122982</v>
          </cell>
          <cell r="BE32">
            <v>33153032</v>
          </cell>
          <cell r="BF32">
            <v>32861161</v>
          </cell>
          <cell r="BG32">
            <v>32810542</v>
          </cell>
          <cell r="BH32">
            <v>33325575</v>
          </cell>
          <cell r="BI32">
            <v>32403890</v>
          </cell>
          <cell r="BJ32">
            <v>32288071</v>
          </cell>
          <cell r="BK32">
            <v>30042805</v>
          </cell>
          <cell r="BL32">
            <v>31316228</v>
          </cell>
          <cell r="BM32">
            <v>29751830</v>
          </cell>
          <cell r="BN32">
            <v>30065287</v>
          </cell>
          <cell r="BO32">
            <v>26213067</v>
          </cell>
          <cell r="BP32">
            <v>27156264</v>
          </cell>
          <cell r="BQ32">
            <v>23703026</v>
          </cell>
          <cell r="BR32">
            <v>22877199</v>
          </cell>
          <cell r="BS32">
            <v>23398523</v>
          </cell>
          <cell r="BT32">
            <v>24713782</v>
          </cell>
          <cell r="BU32">
            <v>23723135</v>
          </cell>
          <cell r="BV32">
            <v>21903335</v>
          </cell>
          <cell r="BW32">
            <v>20817084</v>
          </cell>
          <cell r="BX32">
            <v>19753647</v>
          </cell>
          <cell r="BY32">
            <v>19148625</v>
          </cell>
          <cell r="BZ32">
            <v>17319720</v>
          </cell>
          <cell r="CA32">
            <v>16958464</v>
          </cell>
          <cell r="CB32">
            <v>16053971</v>
          </cell>
          <cell r="CC32">
            <v>7415829</v>
          </cell>
          <cell r="CD32">
            <v>7067695</v>
          </cell>
          <cell r="CE32">
            <v>6726411</v>
          </cell>
          <cell r="CF32">
            <v>6419541</v>
          </cell>
          <cell r="CG32">
            <v>6218286</v>
          </cell>
          <cell r="CH32">
            <v>6027799</v>
          </cell>
          <cell r="CI32">
            <v>5827607</v>
          </cell>
          <cell r="CJ32">
            <v>3277432</v>
          </cell>
          <cell r="CK32">
            <v>5610614</v>
          </cell>
          <cell r="CL32">
            <v>5472695</v>
          </cell>
          <cell r="CM32">
            <v>5364305</v>
          </cell>
          <cell r="CN32">
            <v>5277432</v>
          </cell>
          <cell r="CO32">
            <v>5167049</v>
          </cell>
          <cell r="CP32">
            <v>5028633</v>
          </cell>
          <cell r="CQ32">
            <v>4760309</v>
          </cell>
          <cell r="CR32">
            <v>4782828</v>
          </cell>
          <cell r="CS32">
            <v>4733857</v>
          </cell>
          <cell r="CT32">
            <v>4634964</v>
          </cell>
          <cell r="CU32">
            <v>5426220</v>
          </cell>
          <cell r="CV32">
            <v>5403831</v>
          </cell>
          <cell r="CW32">
            <v>5411788</v>
          </cell>
          <cell r="CX32">
            <v>4467964</v>
          </cell>
          <cell r="CY32">
            <v>4490592</v>
          </cell>
          <cell r="CZ32">
            <v>5413187</v>
          </cell>
          <cell r="DA32">
            <v>4419876</v>
          </cell>
          <cell r="DB32">
            <v>4419463</v>
          </cell>
          <cell r="DC32">
            <v>5494135</v>
          </cell>
          <cell r="DD32">
            <v>4547413</v>
          </cell>
          <cell r="DE32">
            <v>4495395</v>
          </cell>
          <cell r="DF32">
            <v>4375707</v>
          </cell>
          <cell r="DG32">
            <v>4273794</v>
          </cell>
          <cell r="DH32">
            <v>4167002</v>
          </cell>
          <cell r="DI32">
            <v>4055478</v>
          </cell>
          <cell r="DJ32">
            <v>3877386</v>
          </cell>
          <cell r="DK32">
            <v>3147507</v>
          </cell>
          <cell r="DL32">
            <v>3551668</v>
          </cell>
          <cell r="DM32">
            <v>3303041</v>
          </cell>
          <cell r="DN32">
            <v>3146683</v>
          </cell>
          <cell r="DO32">
            <v>3146683</v>
          </cell>
          <cell r="DP32">
            <v>3015261</v>
          </cell>
          <cell r="DQ32">
            <v>2771877</v>
          </cell>
          <cell r="DR32">
            <v>2685926</v>
          </cell>
          <cell r="DS32"/>
          <cell r="DT32">
            <v>280238</v>
          </cell>
          <cell r="DU32">
            <v>990734</v>
          </cell>
          <cell r="DV32"/>
          <cell r="DW32">
            <v>1270972</v>
          </cell>
          <cell r="DX32">
            <v>612224</v>
          </cell>
          <cell r="DY32">
            <v>2154992</v>
          </cell>
          <cell r="DZ32">
            <v>1211870</v>
          </cell>
          <cell r="EA32">
            <v>3366862</v>
          </cell>
          <cell r="EB32">
            <v>348133</v>
          </cell>
          <cell r="EC32">
            <v>24373678</v>
          </cell>
        </row>
        <row r="33">
          <cell r="B33" t="str">
            <v>Bank of Africa Kenya Ltd</v>
          </cell>
          <cell r="C33">
            <v>52.244796000000001</v>
          </cell>
          <cell r="D33">
            <v>15.781912999999999</v>
          </cell>
          <cell r="E33">
            <v>30.556419999999999</v>
          </cell>
          <cell r="F33">
            <v>2.9736989999999999</v>
          </cell>
          <cell r="G33">
            <v>4.332484</v>
          </cell>
          <cell r="H33">
            <v>6.2220399999999998</v>
          </cell>
          <cell r="I33">
            <v>24.745560000000001</v>
          </cell>
          <cell r="J33">
            <v>0.197515</v>
          </cell>
          <cell r="K33">
            <v>0.10649</v>
          </cell>
          <cell r="L33"/>
          <cell r="M33">
            <v>6.2265601198672384E-3</v>
          </cell>
          <cell r="N33">
            <v>6.2725305362405981E-3</v>
          </cell>
          <cell r="O33">
            <v>6.2821267147762528E-3</v>
          </cell>
          <cell r="P33">
            <v>6.3165233902640009E-3</v>
          </cell>
          <cell r="Q33">
            <v>6.8680461923703966E-3</v>
          </cell>
          <cell r="R33"/>
          <cell r="S33">
            <v>6.9962003781318775E-3</v>
          </cell>
          <cell r="T33">
            <v>4.317833495473042E-3</v>
          </cell>
          <cell r="U33">
            <v>5.7551166081363314E-3</v>
          </cell>
          <cell r="V33">
            <v>5.9283633733335063E-3</v>
          </cell>
          <cell r="W33">
            <v>1.4518774872809385E-3</v>
          </cell>
          <cell r="X33">
            <v>5.0903124493983196E-2</v>
          </cell>
          <cell r="Y33">
            <v>5.7358041722602579E-3</v>
          </cell>
          <cell r="Z33">
            <v>0.17508126710407845</v>
          </cell>
          <cell r="AA33">
            <v>0.12017101249678729</v>
          </cell>
          <cell r="AB33">
            <v>0.47460437282629275</v>
          </cell>
          <cell r="AC33">
            <v>0.76441373434183379</v>
          </cell>
          <cell r="AD33">
            <v>0.15947966770088204</v>
          </cell>
          <cell r="AE33">
            <v>0.52768029855569032</v>
          </cell>
          <cell r="AF33">
            <v>0.13437587212013705</v>
          </cell>
          <cell r="AG33">
            <v>4.7152364875002316E-2</v>
          </cell>
          <cell r="AH33">
            <v>8.7223507245134724E-2</v>
          </cell>
          <cell r="AI33">
            <v>0.51648435909704082</v>
          </cell>
          <cell r="AJ33">
            <v>7.1472251185824426E-3</v>
          </cell>
          <cell r="AK33">
            <v>7.8011662428973912E-4</v>
          </cell>
          <cell r="AL33">
            <v>5.220761700606447E-3</v>
          </cell>
          <cell r="AM33">
            <v>52244796</v>
          </cell>
          <cell r="AN33">
            <v>51723886</v>
          </cell>
          <cell r="AO33">
            <v>47414877</v>
          </cell>
          <cell r="AP33">
            <v>47129303</v>
          </cell>
          <cell r="AQ33">
            <v>49307821</v>
          </cell>
          <cell r="AR33">
            <v>48848588</v>
          </cell>
          <cell r="AS33">
            <v>47263441</v>
          </cell>
          <cell r="AT33">
            <v>42673602</v>
          </cell>
          <cell r="AU33">
            <v>44697896</v>
          </cell>
          <cell r="AV33">
            <v>43349642</v>
          </cell>
          <cell r="AW33">
            <v>39208733</v>
          </cell>
          <cell r="AX33">
            <v>39721058</v>
          </cell>
          <cell r="AY33">
            <v>42948867</v>
          </cell>
          <cell r="AZ33">
            <v>44917325</v>
          </cell>
          <cell r="BA33">
            <v>45547821</v>
          </cell>
          <cell r="BB33">
            <v>51147174</v>
          </cell>
          <cell r="BC33">
            <v>48980847</v>
          </cell>
          <cell r="BD33">
            <v>43996118</v>
          </cell>
          <cell r="BE33">
            <v>43839025</v>
          </cell>
          <cell r="BF33">
            <v>46211260</v>
          </cell>
          <cell r="BG33">
            <v>46357461</v>
          </cell>
          <cell r="BH33">
            <v>49080859</v>
          </cell>
          <cell r="BI33">
            <v>43111732</v>
          </cell>
          <cell r="BJ33">
            <v>54594970</v>
          </cell>
          <cell r="BK33">
            <v>46661321</v>
          </cell>
          <cell r="BL33">
            <v>54191291</v>
          </cell>
          <cell r="BM33">
            <v>53979562</v>
          </cell>
          <cell r="BN33">
            <v>59626808</v>
          </cell>
          <cell r="BO33">
            <v>59921903</v>
          </cell>
          <cell r="BP33">
            <v>55995671</v>
          </cell>
          <cell r="BQ33">
            <v>60364364</v>
          </cell>
          <cell r="BR33">
            <v>62805476</v>
          </cell>
          <cell r="BS33">
            <v>66482816</v>
          </cell>
          <cell r="BT33">
            <v>69280267</v>
          </cell>
          <cell r="BU33">
            <v>65069310</v>
          </cell>
          <cell r="BV33">
            <v>63122599</v>
          </cell>
          <cell r="BW33">
            <v>63211641</v>
          </cell>
          <cell r="BX33">
            <v>62211641</v>
          </cell>
          <cell r="BY33">
            <v>58432443</v>
          </cell>
          <cell r="BZ33">
            <v>57647846</v>
          </cell>
          <cell r="CA33">
            <v>51954246</v>
          </cell>
          <cell r="CB33">
            <v>52683299</v>
          </cell>
          <cell r="CC33">
            <v>6222040</v>
          </cell>
          <cell r="CD33">
            <v>6054356</v>
          </cell>
          <cell r="CE33">
            <v>5984861</v>
          </cell>
          <cell r="CF33">
            <v>5988738</v>
          </cell>
          <cell r="CG33">
            <v>5915871</v>
          </cell>
          <cell r="CH33">
            <v>5799402</v>
          </cell>
          <cell r="CI33">
            <v>5759944</v>
          </cell>
          <cell r="CJ33">
            <v>5734646</v>
          </cell>
          <cell r="CK33">
            <v>5676564</v>
          </cell>
          <cell r="CL33">
            <v>5621285</v>
          </cell>
          <cell r="CM33">
            <v>5423964</v>
          </cell>
          <cell r="CN33">
            <v>5362034</v>
          </cell>
          <cell r="CO33">
            <v>5402513</v>
          </cell>
          <cell r="CP33">
            <v>5419387</v>
          </cell>
          <cell r="CQ33">
            <v>5580391</v>
          </cell>
          <cell r="CR33">
            <v>4096269</v>
          </cell>
          <cell r="CS33">
            <v>3985851</v>
          </cell>
          <cell r="CT33">
            <v>4275761</v>
          </cell>
          <cell r="CU33">
            <v>6816863</v>
          </cell>
          <cell r="CV33">
            <v>6811351</v>
          </cell>
          <cell r="CW33">
            <v>6736020</v>
          </cell>
          <cell r="CX33">
            <v>6736182</v>
          </cell>
          <cell r="CY33">
            <v>6115405</v>
          </cell>
          <cell r="CZ33">
            <v>6099322</v>
          </cell>
          <cell r="DA33">
            <v>6207582</v>
          </cell>
          <cell r="DB33">
            <v>8467705</v>
          </cell>
          <cell r="DC33">
            <v>8397488</v>
          </cell>
          <cell r="DD33">
            <v>8447965</v>
          </cell>
          <cell r="DE33">
            <v>8434199</v>
          </cell>
          <cell r="DF33">
            <v>8417986</v>
          </cell>
          <cell r="DG33">
            <v>8547381</v>
          </cell>
          <cell r="DH33">
            <v>8543254</v>
          </cell>
          <cell r="DI33">
            <v>8408203</v>
          </cell>
          <cell r="DJ33">
            <v>8495736</v>
          </cell>
          <cell r="DK33">
            <v>9750300</v>
          </cell>
          <cell r="DL33">
            <v>9135664</v>
          </cell>
          <cell r="DM33">
            <v>8014300</v>
          </cell>
          <cell r="DN33">
            <v>7913209</v>
          </cell>
          <cell r="DO33">
            <v>7913209</v>
          </cell>
          <cell r="DP33">
            <v>8135465</v>
          </cell>
          <cell r="DQ33">
            <v>6710063</v>
          </cell>
          <cell r="DR33">
            <v>6539160</v>
          </cell>
          <cell r="DS33"/>
          <cell r="DT33">
            <v>381001</v>
          </cell>
          <cell r="DU33">
            <v>421775</v>
          </cell>
          <cell r="DV33"/>
          <cell r="DW33">
            <v>802776</v>
          </cell>
          <cell r="DX33">
            <v>613653</v>
          </cell>
          <cell r="DY33">
            <v>1450152</v>
          </cell>
          <cell r="DZ33">
            <v>1298012</v>
          </cell>
          <cell r="EA33">
            <v>2748164</v>
          </cell>
          <cell r="EB33">
            <v>74543</v>
          </cell>
          <cell r="EC33">
            <v>15781913</v>
          </cell>
        </row>
        <row r="34">
          <cell r="B34" t="str">
            <v>GT Bank</v>
          </cell>
          <cell r="C34">
            <v>32.650792000000003</v>
          </cell>
          <cell r="D34">
            <v>5.5203290000000003</v>
          </cell>
          <cell r="E34">
            <v>16.22308</v>
          </cell>
          <cell r="F34">
            <v>5.9969029999999997</v>
          </cell>
          <cell r="G34">
            <v>6.1489940000000001</v>
          </cell>
          <cell r="H34">
            <v>10.989826000000001</v>
          </cell>
          <cell r="I34">
            <v>12.444846</v>
          </cell>
          <cell r="J34">
            <v>0.103925</v>
          </cell>
          <cell r="K34">
            <v>0.32003500000000001</v>
          </cell>
          <cell r="L34"/>
          <cell r="M34">
            <v>5.966320472749519E-3</v>
          </cell>
          <cell r="N34">
            <v>6.0769342987962412E-3</v>
          </cell>
          <cell r="O34">
            <v>6.1395892041253303E-3</v>
          </cell>
          <cell r="P34">
            <v>6.3331343707586987E-3</v>
          </cell>
          <cell r="Q34">
            <v>7.015491965720334E-3</v>
          </cell>
          <cell r="R34"/>
          <cell r="S34">
            <v>4.3723298936166827E-3</v>
          </cell>
          <cell r="T34">
            <v>1.5103277696582919E-3</v>
          </cell>
          <cell r="U34">
            <v>3.0555188449145664E-3</v>
          </cell>
          <cell r="V34">
            <v>1.0471112679717308E-2</v>
          </cell>
          <cell r="W34">
            <v>4.363335633786789E-3</v>
          </cell>
          <cell r="X34">
            <v>8.7146381735833958E-2</v>
          </cell>
          <cell r="Y34">
            <v>2.8530667561460516E-2</v>
          </cell>
          <cell r="Z34">
            <v>0.49409964574893095</v>
          </cell>
          <cell r="AA34">
            <v>0.48187844188670553</v>
          </cell>
          <cell r="AB34">
            <v>0.21945075507324829</v>
          </cell>
          <cell r="AC34">
            <v>0.64342413534913523</v>
          </cell>
          <cell r="AD34">
            <v>0.29771295826595867</v>
          </cell>
          <cell r="AE34">
            <v>0.51290358336920738</v>
          </cell>
          <cell r="AF34">
            <v>0.15195060630079146</v>
          </cell>
          <cell r="AG34">
            <v>5.548638404860029E-2</v>
          </cell>
          <cell r="AH34">
            <v>9.6464222252191173E-2</v>
          </cell>
          <cell r="AI34">
            <v>0.3402762607347064</v>
          </cell>
          <cell r="AJ34">
            <v>1.7873317130783161E-3</v>
          </cell>
          <cell r="AK34">
            <v>0</v>
          </cell>
          <cell r="AL34">
            <v>1.4035550264136381E-3</v>
          </cell>
          <cell r="AM34">
            <v>32650792</v>
          </cell>
          <cell r="AN34">
            <v>30112268</v>
          </cell>
          <cell r="AO34">
            <v>29101036</v>
          </cell>
          <cell r="AP34">
            <v>30291437</v>
          </cell>
          <cell r="AQ34">
            <v>34356152</v>
          </cell>
          <cell r="AR34">
            <v>32973352</v>
          </cell>
          <cell r="AS34">
            <v>34965752</v>
          </cell>
          <cell r="AT34">
            <v>35787362</v>
          </cell>
          <cell r="AU34">
            <v>35490863</v>
          </cell>
          <cell r="AV34">
            <v>34301054</v>
          </cell>
          <cell r="AW34">
            <v>34365182</v>
          </cell>
          <cell r="AX34">
            <v>32761507</v>
          </cell>
          <cell r="AY34">
            <v>31640059</v>
          </cell>
          <cell r="AZ34">
            <v>31267343</v>
          </cell>
          <cell r="BA34">
            <v>29832275</v>
          </cell>
          <cell r="BB34">
            <v>28679600</v>
          </cell>
          <cell r="BC34">
            <v>28607547</v>
          </cell>
          <cell r="BD34">
            <v>29082395</v>
          </cell>
          <cell r="BE34">
            <v>27975432</v>
          </cell>
          <cell r="BF34">
            <v>28031809</v>
          </cell>
          <cell r="BG34">
            <v>25762804</v>
          </cell>
          <cell r="BH34">
            <v>25323367</v>
          </cell>
          <cell r="BI34">
            <v>26744918</v>
          </cell>
          <cell r="BJ34">
            <v>27018071</v>
          </cell>
          <cell r="BK34">
            <v>25341638</v>
          </cell>
          <cell r="BL34">
            <v>27627849</v>
          </cell>
          <cell r="BM34">
            <v>27623812</v>
          </cell>
          <cell r="BN34">
            <v>28487642</v>
          </cell>
          <cell r="BO34">
            <v>27803556</v>
          </cell>
          <cell r="BP34">
            <v>29619072</v>
          </cell>
          <cell r="BQ34">
            <v>30685547</v>
          </cell>
          <cell r="BR34">
            <v>28784276</v>
          </cell>
          <cell r="BS34">
            <v>29252326</v>
          </cell>
          <cell r="BT34">
            <v>29374062</v>
          </cell>
          <cell r="BU34">
            <v>29161835</v>
          </cell>
          <cell r="BV34">
            <v>30169915</v>
          </cell>
          <cell r="BW34">
            <v>31366414</v>
          </cell>
          <cell r="BX34">
            <v>32991926</v>
          </cell>
          <cell r="BY34">
            <v>28103602</v>
          </cell>
          <cell r="BZ34">
            <v>27757959</v>
          </cell>
          <cell r="CA34">
            <v>23977044</v>
          </cell>
          <cell r="CB34">
            <v>25638050</v>
          </cell>
          <cell r="CC34">
            <v>10989826</v>
          </cell>
          <cell r="CD34">
            <v>10766422</v>
          </cell>
          <cell r="CE34">
            <v>10521657</v>
          </cell>
          <cell r="CF34">
            <v>10149913</v>
          </cell>
          <cell r="CG34">
            <v>10393723</v>
          </cell>
          <cell r="CH34">
            <v>10154141</v>
          </cell>
          <cell r="CI34">
            <v>10104430</v>
          </cell>
          <cell r="CJ34">
            <v>9820271</v>
          </cell>
          <cell r="CK34">
            <v>9944893</v>
          </cell>
          <cell r="CL34">
            <v>9747114</v>
          </cell>
          <cell r="CM34">
            <v>9617553</v>
          </cell>
          <cell r="CN34">
            <v>9438572</v>
          </cell>
          <cell r="CO34">
            <v>9285760</v>
          </cell>
          <cell r="CP34">
            <v>9189031</v>
          </cell>
          <cell r="CQ34">
            <v>9103145</v>
          </cell>
          <cell r="CR34">
            <v>9024408</v>
          </cell>
          <cell r="CS34">
            <v>8894957</v>
          </cell>
          <cell r="CT34">
            <v>8807741</v>
          </cell>
          <cell r="CU34">
            <v>8751119</v>
          </cell>
          <cell r="CV34">
            <v>8651342</v>
          </cell>
          <cell r="CW34">
            <v>8539089</v>
          </cell>
          <cell r="CX34">
            <v>8543008</v>
          </cell>
          <cell r="CY34">
            <v>8436996</v>
          </cell>
          <cell r="CZ34">
            <v>8385219</v>
          </cell>
          <cell r="DA34">
            <v>8111539</v>
          </cell>
          <cell r="DB34">
            <v>8609134</v>
          </cell>
          <cell r="DC34">
            <v>8624231</v>
          </cell>
          <cell r="DD34">
            <v>8563002</v>
          </cell>
          <cell r="DE34">
            <v>8425536</v>
          </cell>
          <cell r="DF34">
            <v>8366449</v>
          </cell>
          <cell r="DG34">
            <v>8340364</v>
          </cell>
          <cell r="DH34">
            <v>8208287</v>
          </cell>
          <cell r="DI34">
            <v>8043954</v>
          </cell>
          <cell r="DJ34">
            <v>7905730</v>
          </cell>
          <cell r="DK34">
            <v>7776166</v>
          </cell>
          <cell r="DL34">
            <v>7670097</v>
          </cell>
          <cell r="DM34">
            <v>7268290</v>
          </cell>
          <cell r="DN34">
            <v>7165033</v>
          </cell>
          <cell r="DO34">
            <v>6738561</v>
          </cell>
          <cell r="DP34">
            <v>6326694</v>
          </cell>
          <cell r="DQ34">
            <v>6219009</v>
          </cell>
          <cell r="DR34">
            <v>6090652</v>
          </cell>
          <cell r="DS34"/>
          <cell r="DT34">
            <v>154458</v>
          </cell>
          <cell r="DU34">
            <v>549381</v>
          </cell>
          <cell r="DV34"/>
          <cell r="DW34">
            <v>703839</v>
          </cell>
          <cell r="DX34">
            <v>452867</v>
          </cell>
          <cell r="DY34">
            <v>994856</v>
          </cell>
          <cell r="DZ34">
            <v>944799</v>
          </cell>
          <cell r="EA34">
            <v>1939655</v>
          </cell>
          <cell r="EB34">
            <v>223834</v>
          </cell>
          <cell r="EC34">
            <v>5520329</v>
          </cell>
        </row>
        <row r="35">
          <cell r="B35" t="str">
            <v>Sidian Bank</v>
          </cell>
          <cell r="C35">
            <v>45.911704999999998</v>
          </cell>
          <cell r="D35">
            <v>24.885539999999999</v>
          </cell>
          <cell r="E35">
            <v>31.077808000000001</v>
          </cell>
          <cell r="F35">
            <v>4.7216699999999996</v>
          </cell>
          <cell r="G35">
            <v>6.2704659999999999</v>
          </cell>
          <cell r="H35">
            <v>5.341297</v>
          </cell>
          <cell r="I35">
            <v>39.346747999999998</v>
          </cell>
          <cell r="J35">
            <v>0.13866200000000001</v>
          </cell>
          <cell r="K35">
            <v>0.196383</v>
          </cell>
          <cell r="L35"/>
          <cell r="M35">
            <v>5.6968772918063251E-3</v>
          </cell>
          <cell r="N35">
            <v>5.1842940027121602E-3</v>
          </cell>
          <cell r="O35">
            <v>5.5533632554401139E-3</v>
          </cell>
          <cell r="P35">
            <v>5.6549209914275363E-3</v>
          </cell>
          <cell r="Q35">
            <v>5.689714184352818E-3</v>
          </cell>
          <cell r="R35"/>
          <cell r="S35">
            <v>6.1481240711836489E-3</v>
          </cell>
          <cell r="T35">
            <v>6.8085293693441471E-3</v>
          </cell>
          <cell r="U35">
            <v>5.8533168795713688E-3</v>
          </cell>
          <cell r="V35">
            <v>5.0891909246639586E-3</v>
          </cell>
          <cell r="W35">
            <v>2.6774725944660768E-3</v>
          </cell>
          <cell r="X35">
            <v>0.10590012564604484</v>
          </cell>
          <cell r="Y35">
            <v>1.2131728332126846E-2</v>
          </cell>
          <cell r="Z35">
            <v>0.15936427579732892</v>
          </cell>
          <cell r="AA35">
            <v>0.12000153100327376</v>
          </cell>
          <cell r="AB35">
            <v>0.42814452786908147</v>
          </cell>
          <cell r="AC35">
            <v>0.6544185307298368</v>
          </cell>
          <cell r="AD35">
            <v>0.17135697523893925</v>
          </cell>
          <cell r="AE35">
            <v>0.3187724840230004</v>
          </cell>
          <cell r="AF35">
            <v>0.17482359111156751</v>
          </cell>
          <cell r="AG35">
            <v>8.3943457860967435E-2</v>
          </cell>
          <cell r="AH35">
            <v>9.088013325060007E-2</v>
          </cell>
          <cell r="AI35">
            <v>0.80074952519173803</v>
          </cell>
          <cell r="AJ35">
            <v>1.5393368620047769E-2</v>
          </cell>
          <cell r="AK35">
            <v>3.0840288333008697E-3</v>
          </cell>
          <cell r="AL35">
            <v>1.1935213974698112E-2</v>
          </cell>
          <cell r="AM35">
            <v>45911705</v>
          </cell>
          <cell r="AN35">
            <v>44738528</v>
          </cell>
          <cell r="AO35">
            <v>44705134</v>
          </cell>
          <cell r="AP35">
            <v>43283091</v>
          </cell>
          <cell r="AQ35">
            <v>42838456</v>
          </cell>
          <cell r="AR35">
            <v>42585542</v>
          </cell>
          <cell r="AS35">
            <v>44047606</v>
          </cell>
          <cell r="AT35">
            <v>43576418</v>
          </cell>
          <cell r="AU35">
            <v>43159438</v>
          </cell>
          <cell r="AV35">
            <v>41410124</v>
          </cell>
          <cell r="AW35">
            <v>36951341</v>
          </cell>
          <cell r="AX35">
            <v>34943200</v>
          </cell>
          <cell r="AY35">
            <v>33424261</v>
          </cell>
          <cell r="AZ35">
            <v>33499603</v>
          </cell>
          <cell r="BA35">
            <v>33543757</v>
          </cell>
          <cell r="BB35">
            <v>36222538</v>
          </cell>
          <cell r="BC35">
            <v>27465185</v>
          </cell>
          <cell r="BD35">
            <v>26451638</v>
          </cell>
          <cell r="BE35">
            <v>24265663</v>
          </cell>
          <cell r="BF35">
            <v>25406971</v>
          </cell>
          <cell r="BG35">
            <v>23400474</v>
          </cell>
          <cell r="BH35">
            <v>25329169</v>
          </cell>
          <cell r="BI35">
            <v>25417843</v>
          </cell>
          <cell r="BJ35">
            <v>22865505</v>
          </cell>
          <cell r="BK35">
            <v>21357207</v>
          </cell>
          <cell r="BL35">
            <v>19301752</v>
          </cell>
          <cell r="BM35">
            <v>18479802</v>
          </cell>
          <cell r="BN35">
            <v>19185126</v>
          </cell>
          <cell r="BO35">
            <v>20996154</v>
          </cell>
          <cell r="BP35">
            <v>20875499</v>
          </cell>
          <cell r="BQ35">
            <v>21348559</v>
          </cell>
          <cell r="BR35">
            <v>20249944</v>
          </cell>
          <cell r="BS35">
            <v>19948959</v>
          </cell>
          <cell r="BT35">
            <v>19106557</v>
          </cell>
          <cell r="BU35">
            <v>17879138</v>
          </cell>
          <cell r="BV35">
            <v>17208615</v>
          </cell>
          <cell r="BW35">
            <v>16838487</v>
          </cell>
          <cell r="BX35">
            <v>15798777</v>
          </cell>
          <cell r="BY35">
            <v>14462755</v>
          </cell>
          <cell r="BZ35">
            <v>13719401</v>
          </cell>
          <cell r="CA35">
            <v>13910275</v>
          </cell>
          <cell r="CB35">
            <v>13199239</v>
          </cell>
          <cell r="CC35">
            <v>5341297</v>
          </cell>
          <cell r="CD35">
            <v>4703830</v>
          </cell>
          <cell r="CE35">
            <v>5352342</v>
          </cell>
          <cell r="CF35">
            <v>5321758</v>
          </cell>
          <cell r="CG35">
            <v>5242921</v>
          </cell>
          <cell r="CH35">
            <v>5141807</v>
          </cell>
          <cell r="CI35">
            <v>5103726</v>
          </cell>
          <cell r="CJ35">
            <v>4976301</v>
          </cell>
          <cell r="CK35">
            <v>4852329</v>
          </cell>
          <cell r="CL35">
            <v>4746329</v>
          </cell>
          <cell r="CM35">
            <v>4593835</v>
          </cell>
          <cell r="CN35">
            <v>4331441</v>
          </cell>
          <cell r="CO35">
            <v>4183013</v>
          </cell>
          <cell r="CP35">
            <v>4080432</v>
          </cell>
          <cell r="CQ35">
            <v>3998982</v>
          </cell>
          <cell r="CR35">
            <v>3912805</v>
          </cell>
          <cell r="CS35">
            <v>4002096</v>
          </cell>
          <cell r="CT35">
            <v>4017983</v>
          </cell>
          <cell r="CU35">
            <v>4105425</v>
          </cell>
          <cell r="CV35">
            <v>4070510</v>
          </cell>
          <cell r="CW35">
            <v>4098554</v>
          </cell>
          <cell r="CX35">
            <v>4037126</v>
          </cell>
          <cell r="CY35">
            <v>3646485</v>
          </cell>
          <cell r="CZ35">
            <v>3547795</v>
          </cell>
          <cell r="DA35">
            <v>3316125</v>
          </cell>
          <cell r="DB35">
            <v>3446978</v>
          </cell>
          <cell r="DC35">
            <v>3593855</v>
          </cell>
          <cell r="DD35">
            <v>3754991</v>
          </cell>
          <cell r="DE35">
            <v>3806165</v>
          </cell>
          <cell r="DF35">
            <v>3868788</v>
          </cell>
          <cell r="DG35">
            <v>4047881</v>
          </cell>
          <cell r="DH35">
            <v>3986414</v>
          </cell>
          <cell r="DI35">
            <v>3928335</v>
          </cell>
          <cell r="DJ35">
            <v>3837485</v>
          </cell>
          <cell r="DK35">
            <v>2689538</v>
          </cell>
          <cell r="DL35">
            <v>2636901</v>
          </cell>
          <cell r="DM35">
            <v>2529002</v>
          </cell>
          <cell r="DN35">
            <v>2431774</v>
          </cell>
          <cell r="DO35">
            <v>2431774</v>
          </cell>
          <cell r="DP35">
            <v>2197975</v>
          </cell>
          <cell r="DQ35">
            <v>1985856</v>
          </cell>
          <cell r="DR35">
            <v>1867591</v>
          </cell>
          <cell r="DS35"/>
          <cell r="DT35">
            <v>422943</v>
          </cell>
          <cell r="DU35">
            <v>564908</v>
          </cell>
          <cell r="DV35"/>
          <cell r="DW35">
            <v>987851</v>
          </cell>
          <cell r="DX35">
            <v>646468</v>
          </cell>
          <cell r="DY35">
            <v>1437888</v>
          </cell>
          <cell r="DZ35">
            <v>3072815</v>
          </cell>
          <cell r="EA35">
            <v>4510703</v>
          </cell>
          <cell r="EB35">
            <v>137468</v>
          </cell>
          <cell r="EC35">
            <v>24885540</v>
          </cell>
        </row>
        <row r="36">
          <cell r="B36" t="str">
            <v>ABC Bank</v>
          </cell>
          <cell r="C36">
            <v>44.001198000000002</v>
          </cell>
          <cell r="D36">
            <v>30.717780999999999</v>
          </cell>
          <cell r="E36">
            <v>32.201858999999999</v>
          </cell>
          <cell r="F36">
            <v>3.095596</v>
          </cell>
          <cell r="G36">
            <v>3.8140079999999998</v>
          </cell>
          <cell r="H36">
            <v>4.4203919999999997</v>
          </cell>
          <cell r="I36">
            <v>25.050729</v>
          </cell>
          <cell r="J36">
            <v>0.12288499999999999</v>
          </cell>
          <cell r="K36">
            <v>4.6142000000000002E-2</v>
          </cell>
          <cell r="L36"/>
          <cell r="M36">
            <v>5.389687202131295E-3</v>
          </cell>
          <cell r="N36">
            <v>5.2477780673811474E-3</v>
          </cell>
          <cell r="O36">
            <v>5.1732511238872262E-3</v>
          </cell>
          <cell r="P36">
            <v>5.4667303410454076E-3</v>
          </cell>
          <cell r="Q36">
            <v>5.5428536292522219E-3</v>
          </cell>
          <cell r="R36"/>
          <cell r="S36">
            <v>5.8922844312734157E-3</v>
          </cell>
          <cell r="T36">
            <v>8.4041943272913366E-3</v>
          </cell>
          <cell r="U36">
            <v>6.0650250763592201E-3</v>
          </cell>
          <cell r="V36">
            <v>4.2117520987612492E-3</v>
          </cell>
          <cell r="W36">
            <v>6.2909692006871132E-4</v>
          </cell>
          <cell r="X36">
            <v>3.1039087508484997E-2</v>
          </cell>
          <cell r="Y36">
            <v>3.0124573856484173E-3</v>
          </cell>
          <cell r="Z36">
            <v>0.15225137759464005</v>
          </cell>
          <cell r="AA36">
            <v>0.12357309042782746</v>
          </cell>
          <cell r="AB36">
            <v>0.31944996935912184</v>
          </cell>
          <cell r="AC36">
            <v>0.85384623654757941</v>
          </cell>
          <cell r="AD36">
            <v>0.16997367654297094</v>
          </cell>
          <cell r="AE36">
            <v>0.24737610471472771</v>
          </cell>
          <cell r="AF36">
            <v>0.143701426311581</v>
          </cell>
          <cell r="AG36">
            <v>9.8207774473791115E-2</v>
          </cell>
          <cell r="AH36">
            <v>4.5493651837789889E-2</v>
          </cell>
          <cell r="AI36">
            <v>0.95391328183879076</v>
          </cell>
          <cell r="AJ36">
            <v>9.2776364376496155E-4</v>
          </cell>
          <cell r="AK36">
            <v>3.9656545663186273E-3</v>
          </cell>
          <cell r="AL36">
            <v>3.1761352806882405E-3</v>
          </cell>
          <cell r="AM36">
            <v>44001198</v>
          </cell>
          <cell r="AN36">
            <v>41775949</v>
          </cell>
          <cell r="AO36">
            <v>38928901</v>
          </cell>
          <cell r="AP36">
            <v>39538678</v>
          </cell>
          <cell r="AQ36">
            <v>38192523</v>
          </cell>
          <cell r="AR36">
            <v>36965935</v>
          </cell>
          <cell r="AS36">
            <v>35907961</v>
          </cell>
          <cell r="AT36">
            <v>35675091</v>
          </cell>
          <cell r="AU36">
            <v>36175999</v>
          </cell>
          <cell r="AV36">
            <v>36340535</v>
          </cell>
          <cell r="AW36">
            <v>34587302</v>
          </cell>
          <cell r="AX36">
            <v>34314271</v>
          </cell>
          <cell r="AY36">
            <v>33170147</v>
          </cell>
          <cell r="AZ36">
            <v>32643367</v>
          </cell>
          <cell r="BA36">
            <v>30743922</v>
          </cell>
          <cell r="BB36">
            <v>29905320</v>
          </cell>
          <cell r="BC36">
            <v>28616088</v>
          </cell>
          <cell r="BD36">
            <v>28680487</v>
          </cell>
          <cell r="BE36">
            <v>27040256</v>
          </cell>
          <cell r="BF36">
            <v>28133820</v>
          </cell>
          <cell r="BG36">
            <v>28261644</v>
          </cell>
          <cell r="BH36">
            <v>27212707</v>
          </cell>
          <cell r="BI36">
            <v>25184867</v>
          </cell>
          <cell r="BJ36">
            <v>25360907</v>
          </cell>
          <cell r="BK36">
            <v>24740084</v>
          </cell>
          <cell r="BL36">
            <v>24804407</v>
          </cell>
          <cell r="BM36">
            <v>23670819</v>
          </cell>
          <cell r="BN36">
            <v>23705934</v>
          </cell>
          <cell r="BO36">
            <v>22678535</v>
          </cell>
          <cell r="BP36">
            <v>22422351</v>
          </cell>
          <cell r="BQ36">
            <v>21654599</v>
          </cell>
          <cell r="BR36">
            <v>24039489</v>
          </cell>
          <cell r="BS36">
            <v>21727653</v>
          </cell>
          <cell r="BT36">
            <v>22058297</v>
          </cell>
          <cell r="BU36">
            <v>21758165</v>
          </cell>
          <cell r="BV36">
            <v>21979802</v>
          </cell>
          <cell r="BW36">
            <v>21807865</v>
          </cell>
          <cell r="BX36">
            <v>21438729</v>
          </cell>
          <cell r="BY36">
            <v>21618307</v>
          </cell>
          <cell r="BZ36">
            <v>20733310</v>
          </cell>
          <cell r="CA36">
            <v>20231896</v>
          </cell>
          <cell r="CB36">
            <v>19639370</v>
          </cell>
          <cell r="CC36">
            <v>4420392</v>
          </cell>
          <cell r="CD36">
            <v>4389165</v>
          </cell>
          <cell r="CE36">
            <v>4202602</v>
          </cell>
          <cell r="CF36">
            <v>4189502</v>
          </cell>
          <cell r="CG36">
            <v>4178233</v>
          </cell>
          <cell r="CH36">
            <v>4146754</v>
          </cell>
          <cell r="CI36">
            <v>3970403</v>
          </cell>
          <cell r="CJ36">
            <v>3953157</v>
          </cell>
          <cell r="CK36">
            <v>3940336</v>
          </cell>
          <cell r="CL36">
            <v>3919502</v>
          </cell>
          <cell r="CM36">
            <v>3862024</v>
          </cell>
          <cell r="CN36">
            <v>3851387</v>
          </cell>
          <cell r="CO36">
            <v>3835571</v>
          </cell>
          <cell r="CP36">
            <v>3816281</v>
          </cell>
          <cell r="CQ36">
            <v>3735388</v>
          </cell>
          <cell r="CR36">
            <v>3730737</v>
          </cell>
          <cell r="CS36">
            <v>3718046</v>
          </cell>
          <cell r="CT36">
            <v>3689483</v>
          </cell>
          <cell r="CU36">
            <v>3634989</v>
          </cell>
          <cell r="CV36">
            <v>3622525</v>
          </cell>
          <cell r="CW36">
            <v>3594363</v>
          </cell>
          <cell r="CX36">
            <v>3556818</v>
          </cell>
          <cell r="CY36">
            <v>3243659</v>
          </cell>
          <cell r="CZ36">
            <v>3228032</v>
          </cell>
          <cell r="DA36">
            <v>3204998</v>
          </cell>
          <cell r="DB36">
            <v>3160146</v>
          </cell>
          <cell r="DC36">
            <v>3129773</v>
          </cell>
          <cell r="DD36">
            <v>3096861</v>
          </cell>
          <cell r="DE36">
            <v>22678535</v>
          </cell>
          <cell r="DF36">
            <v>2996763</v>
          </cell>
          <cell r="DG36">
            <v>2998032</v>
          </cell>
          <cell r="DH36">
            <v>2943527</v>
          </cell>
          <cell r="DI36">
            <v>2896590</v>
          </cell>
          <cell r="DJ36">
            <v>2836608</v>
          </cell>
          <cell r="DK36">
            <v>2749967</v>
          </cell>
          <cell r="DL36">
            <v>2705531</v>
          </cell>
          <cell r="DM36">
            <v>2688873</v>
          </cell>
          <cell r="DN36">
            <v>2622550</v>
          </cell>
          <cell r="DO36">
            <v>2622550</v>
          </cell>
          <cell r="DP36">
            <v>2610617</v>
          </cell>
          <cell r="DQ36">
            <v>2530689</v>
          </cell>
          <cell r="DR36">
            <v>2449940</v>
          </cell>
          <cell r="DS36"/>
          <cell r="DT36">
            <v>148565</v>
          </cell>
          <cell r="DU36">
            <v>316500</v>
          </cell>
          <cell r="DV36"/>
          <cell r="DW36">
            <v>465065</v>
          </cell>
          <cell r="DX36">
            <v>397094</v>
          </cell>
          <cell r="DY36">
            <v>1348296</v>
          </cell>
          <cell r="DZ36">
            <v>4102093</v>
          </cell>
          <cell r="EA36">
            <v>5450389</v>
          </cell>
          <cell r="EB36">
            <v>32300</v>
          </cell>
          <cell r="EC36">
            <v>30717781</v>
          </cell>
        </row>
        <row r="37">
          <cell r="B37" t="str">
            <v xml:space="preserve">Dubai Islamic Bank </v>
          </cell>
          <cell r="C37">
            <v>28.173584000000002</v>
          </cell>
          <cell r="D37">
            <v>17.185307000000002</v>
          </cell>
          <cell r="E37">
            <v>21.617923000000001</v>
          </cell>
          <cell r="F37">
            <v>3.8835579999999998</v>
          </cell>
          <cell r="G37">
            <v>3.9925999999999999</v>
          </cell>
          <cell r="H37">
            <v>5.5884510000000001</v>
          </cell>
          <cell r="I37">
            <v>21.130542999999999</v>
          </cell>
          <cell r="J37">
            <v>7.1786000000000003E-2</v>
          </cell>
          <cell r="K37">
            <v>6.3439999999999998E-3</v>
          </cell>
          <cell r="L37"/>
          <cell r="M37">
            <v>4.3896875559543214E-3</v>
          </cell>
          <cell r="N37">
            <v>4.0235166562467865E-3</v>
          </cell>
          <cell r="O37">
            <v>3.9215749434463312E-3</v>
          </cell>
          <cell r="P37">
            <v>3.6162468655886642E-3</v>
          </cell>
          <cell r="Q37">
            <v>3.2458599544084293E-3</v>
          </cell>
          <cell r="R37"/>
          <cell r="S37">
            <v>3.772778422450539E-3</v>
          </cell>
          <cell r="T37">
            <v>4.7017933880757895E-3</v>
          </cell>
          <cell r="U37">
            <v>4.0716048441117253E-3</v>
          </cell>
          <cell r="V37">
            <v>5.3246794013006998E-3</v>
          </cell>
          <cell r="W37">
            <v>8.6493668694809594E-5</v>
          </cell>
          <cell r="X37">
            <v>6.8909474170148781E-3</v>
          </cell>
          <cell r="Y37">
            <v>9.2844830588917804E-4</v>
          </cell>
          <cell r="Z37">
            <v>0.18894923807684449</v>
          </cell>
          <cell r="AA37">
            <v>0.18378884063698694</v>
          </cell>
          <cell r="AB37">
            <v>0.30977098440189887</v>
          </cell>
          <cell r="AC37">
            <v>0.95977228859095409</v>
          </cell>
          <cell r="AD37">
            <v>0.11648235880959723</v>
          </cell>
          <cell r="AE37">
            <v>0.10749577736033718</v>
          </cell>
          <cell r="AF37">
            <v>0.12686289664191217</v>
          </cell>
          <cell r="AG37">
            <v>6.437580564601865E-2</v>
          </cell>
          <cell r="AH37">
            <v>6.2487090995893516E-2</v>
          </cell>
          <cell r="AI37">
            <v>0.79495643499146518</v>
          </cell>
          <cell r="AJ37">
            <v>8.7751544530476977E-4</v>
          </cell>
          <cell r="AK37">
            <v>2.6545455708139455E-3</v>
          </cell>
          <cell r="AL37">
            <v>1.5223659930354548E-3</v>
          </cell>
          <cell r="AM37">
            <v>28173584</v>
          </cell>
          <cell r="AN37">
            <v>26489664</v>
          </cell>
          <cell r="AO37">
            <v>24268538</v>
          </cell>
          <cell r="AP37">
            <v>21663039</v>
          </cell>
          <cell r="AQ37">
            <v>18812369</v>
          </cell>
          <cell r="AR37">
            <v>18236325</v>
          </cell>
          <cell r="AS37">
            <v>14788083</v>
          </cell>
          <cell r="AT37">
            <v>15263934</v>
          </cell>
          <cell r="AU37">
            <v>15136740</v>
          </cell>
          <cell r="AV37">
            <v>15522711</v>
          </cell>
          <cell r="AW37">
            <v>15156913</v>
          </cell>
          <cell r="AX37">
            <v>14451756</v>
          </cell>
          <cell r="AY37">
            <v>14646688</v>
          </cell>
          <cell r="AZ37">
            <v>13263344</v>
          </cell>
          <cell r="BA37">
            <v>12187744</v>
          </cell>
          <cell r="BB37">
            <v>10535250</v>
          </cell>
          <cell r="BC37">
            <v>10132445</v>
          </cell>
          <cell r="BD37">
            <v>8987918</v>
          </cell>
          <cell r="BE37">
            <v>7622519</v>
          </cell>
          <cell r="BF37">
            <v>7177523</v>
          </cell>
          <cell r="BG37">
            <v>5925048</v>
          </cell>
          <cell r="BH37">
            <v>5250614</v>
          </cell>
          <cell r="BI37">
            <v>4183358</v>
          </cell>
          <cell r="BJ37">
            <v>4169057</v>
          </cell>
          <cell r="BK37">
            <v>3312834</v>
          </cell>
          <cell r="BL37">
            <v>2610309</v>
          </cell>
          <cell r="BM37">
            <v>1855248</v>
          </cell>
          <cell r="BN37">
            <v>1412715</v>
          </cell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>
            <v>5588451</v>
          </cell>
          <cell r="CD37">
            <v>4878107</v>
          </cell>
          <cell r="CE37">
            <v>4782883</v>
          </cell>
          <cell r="CF37">
            <v>4361827</v>
          </cell>
          <cell r="CG37">
            <v>3654427</v>
          </cell>
          <cell r="CH37">
            <v>3710598</v>
          </cell>
          <cell r="CI37">
            <v>3193534</v>
          </cell>
          <cell r="CJ37">
            <v>3132955</v>
          </cell>
          <cell r="CK37">
            <v>3093203</v>
          </cell>
          <cell r="CL37">
            <v>3163353</v>
          </cell>
          <cell r="CM37">
            <v>2884069</v>
          </cell>
          <cell r="CN37">
            <v>2970982</v>
          </cell>
          <cell r="CO37">
            <v>2979746</v>
          </cell>
          <cell r="CP37">
            <v>2846757</v>
          </cell>
          <cell r="CQ37">
            <v>2387840</v>
          </cell>
          <cell r="CR37">
            <v>2230577</v>
          </cell>
          <cell r="CS37">
            <v>2136914</v>
          </cell>
          <cell r="CT37">
            <v>2008977</v>
          </cell>
          <cell r="CU37">
            <v>1837901</v>
          </cell>
          <cell r="CV37">
            <v>1792549</v>
          </cell>
          <cell r="CW37">
            <v>1888237</v>
          </cell>
          <cell r="CX37">
            <v>1954260</v>
          </cell>
          <cell r="CY37">
            <v>1603170</v>
          </cell>
          <cell r="CZ37">
            <v>1576015</v>
          </cell>
          <cell r="DA37">
            <v>1550896</v>
          </cell>
          <cell r="DB37">
            <v>1268840</v>
          </cell>
          <cell r="DC37">
            <v>1296179</v>
          </cell>
          <cell r="DD37">
            <v>1252725</v>
          </cell>
          <cell r="DE37"/>
          <cell r="DF37"/>
          <cell r="DG37"/>
          <cell r="DH37"/>
          <cell r="DI37"/>
          <cell r="DJ37"/>
          <cell r="DK37"/>
          <cell r="DL37"/>
          <cell r="DM37"/>
          <cell r="DN37"/>
          <cell r="DO37"/>
          <cell r="DP37"/>
          <cell r="DQ37"/>
          <cell r="DR37"/>
          <cell r="DS37"/>
          <cell r="DT37">
            <v>95008</v>
          </cell>
          <cell r="DU37">
            <v>211696</v>
          </cell>
          <cell r="DV37"/>
          <cell r="DW37">
            <v>306704</v>
          </cell>
          <cell r="DX37">
            <v>294366</v>
          </cell>
          <cell r="DY37">
            <v>217912</v>
          </cell>
          <cell r="DZ37">
            <v>1809256</v>
          </cell>
          <cell r="EA37">
            <v>2027168</v>
          </cell>
          <cell r="EB37">
            <v>6344</v>
          </cell>
          <cell r="EC37">
            <v>17185307</v>
          </cell>
        </row>
        <row r="38">
          <cell r="B38" t="str">
            <v>Credit Bank</v>
          </cell>
          <cell r="C38">
            <v>27.352944000000001</v>
          </cell>
          <cell r="D38">
            <v>19.385235000000002</v>
          </cell>
          <cell r="E38">
            <v>17.997547999999998</v>
          </cell>
          <cell r="F38">
            <v>2.5188009999999998</v>
          </cell>
          <cell r="G38">
            <v>3.197778</v>
          </cell>
          <cell r="H38">
            <v>3.965192</v>
          </cell>
          <cell r="I38">
            <v>22.009066000000001</v>
          </cell>
          <cell r="J38">
            <v>7.4886999999999995E-2</v>
          </cell>
          <cell r="K38">
            <v>1.1239000000000001E-2</v>
          </cell>
          <cell r="L38"/>
          <cell r="M38">
            <v>3.6102171226217949E-3</v>
          </cell>
          <cell r="N38">
            <v>3.625157184299517E-3</v>
          </cell>
          <cell r="O38">
            <v>3.5945876700048695E-3</v>
          </cell>
          <cell r="P38">
            <v>3.7932335087586398E-3</v>
          </cell>
          <cell r="Q38">
            <v>3.734213638195729E-3</v>
          </cell>
          <cell r="R38"/>
          <cell r="S38">
            <v>3.6628849532845354E-3</v>
          </cell>
          <cell r="T38">
            <v>5.303680041869218E-3</v>
          </cell>
          <cell r="U38">
            <v>3.3897291436801435E-3</v>
          </cell>
          <cell r="V38">
            <v>3.778037270900707E-3</v>
          </cell>
          <cell r="W38">
            <v>1.532317689881723E-4</v>
          </cell>
          <cell r="X38">
            <v>1.377129287676537E-2</v>
          </cell>
          <cell r="Y38">
            <v>1.6475933861490927E-3</v>
          </cell>
          <cell r="Z38">
            <v>0.14529367125347345</v>
          </cell>
          <cell r="AA38">
            <v>0.11444379329863429</v>
          </cell>
          <cell r="AB38">
            <v>0.53958206223306893</v>
          </cell>
          <cell r="AC38">
            <v>0.86208152099037572</v>
          </cell>
          <cell r="AD38">
            <v>0.37426099156251524</v>
          </cell>
          <cell r="AE38">
            <v>0.30241917198226892</v>
          </cell>
          <cell r="AF38">
            <v>0.12049348996350032</v>
          </cell>
          <cell r="AG38">
            <v>8.4364885157724195E-2</v>
          </cell>
          <cell r="AH38">
            <v>3.6128604805776121E-2</v>
          </cell>
          <cell r="AI38">
            <v>1.0771042255311669</v>
          </cell>
          <cell r="AJ38">
            <v>5.4025809890374931E-3</v>
          </cell>
          <cell r="AK38">
            <v>4.6587792974530723E-4</v>
          </cell>
          <cell r="AL38">
            <v>3.7096671670535206E-3</v>
          </cell>
          <cell r="AM38">
            <v>27352944</v>
          </cell>
          <cell r="AN38">
            <v>27218773</v>
          </cell>
          <cell r="AO38">
            <v>26132986</v>
          </cell>
          <cell r="AP38">
            <v>26159287</v>
          </cell>
          <cell r="AQ38">
            <v>26471116</v>
          </cell>
          <cell r="AR38">
            <v>25721643</v>
          </cell>
          <cell r="AS38">
            <v>25472250</v>
          </cell>
          <cell r="AT38">
            <v>25392064</v>
          </cell>
          <cell r="AU38">
            <v>24582495</v>
          </cell>
          <cell r="AV38">
            <v>25893498</v>
          </cell>
          <cell r="AW38">
            <v>23854042</v>
          </cell>
          <cell r="AX38">
            <v>23711687</v>
          </cell>
          <cell r="AY38">
            <v>24274757</v>
          </cell>
          <cell r="AZ38">
            <v>23145338</v>
          </cell>
          <cell r="BA38">
            <v>22816483</v>
          </cell>
          <cell r="BB38">
            <v>22964867</v>
          </cell>
          <cell r="BC38">
            <v>22735271</v>
          </cell>
          <cell r="BD38">
            <v>21540739</v>
          </cell>
          <cell r="BE38">
            <v>20824293</v>
          </cell>
          <cell r="BF38">
            <v>19725905</v>
          </cell>
          <cell r="BG38">
            <v>19401870</v>
          </cell>
          <cell r="BH38">
            <v>17805424</v>
          </cell>
          <cell r="BI38">
            <v>16287851</v>
          </cell>
          <cell r="BJ38">
            <v>16132842</v>
          </cell>
          <cell r="BK38">
            <v>14933181</v>
          </cell>
          <cell r="BL38">
            <v>14465074</v>
          </cell>
          <cell r="BM38">
            <v>14411385</v>
          </cell>
          <cell r="BN38">
            <v>13959063</v>
          </cell>
          <cell r="BO38">
            <v>13010223</v>
          </cell>
          <cell r="BP38">
            <v>12201968</v>
          </cell>
          <cell r="BQ38">
            <v>11780598</v>
          </cell>
          <cell r="BR38">
            <v>11197836</v>
          </cell>
          <cell r="BS38">
            <v>11153369</v>
          </cell>
          <cell r="BT38">
            <v>10287085</v>
          </cell>
          <cell r="BU38">
            <v>10189227</v>
          </cell>
          <cell r="BV38">
            <v>8742291</v>
          </cell>
          <cell r="BW38">
            <v>8885481</v>
          </cell>
          <cell r="BX38">
            <v>8865437</v>
          </cell>
          <cell r="BY38">
            <v>8592048</v>
          </cell>
          <cell r="BZ38">
            <v>8241305</v>
          </cell>
          <cell r="CA38">
            <v>7936623</v>
          </cell>
          <cell r="CB38">
            <v>7308855</v>
          </cell>
          <cell r="CC38">
            <v>3965192</v>
          </cell>
          <cell r="CD38">
            <v>3977999</v>
          </cell>
          <cell r="CE38">
            <v>3977384</v>
          </cell>
          <cell r="CF38">
            <v>4019324</v>
          </cell>
          <cell r="CG38">
            <v>3261657</v>
          </cell>
          <cell r="CH38">
            <v>3267287</v>
          </cell>
          <cell r="CI38">
            <v>3340592</v>
          </cell>
          <cell r="CJ38">
            <v>3355937</v>
          </cell>
          <cell r="CK38">
            <v>3324701</v>
          </cell>
          <cell r="CL38">
            <v>3328300</v>
          </cell>
          <cell r="CM38">
            <v>3309242</v>
          </cell>
          <cell r="CN38">
            <v>3317361</v>
          </cell>
          <cell r="CO38">
            <v>3269650</v>
          </cell>
          <cell r="CP38">
            <v>3218211</v>
          </cell>
          <cell r="CQ38">
            <v>3271996</v>
          </cell>
          <cell r="CR38">
            <v>3263591</v>
          </cell>
          <cell r="CS38">
            <v>3224489</v>
          </cell>
          <cell r="CT38">
            <v>3000431</v>
          </cell>
          <cell r="CU38">
            <v>3039106</v>
          </cell>
          <cell r="CV38">
            <v>3049040</v>
          </cell>
          <cell r="CW38">
            <v>2941285</v>
          </cell>
          <cell r="CX38">
            <v>2863025</v>
          </cell>
          <cell r="CY38">
            <v>2850911</v>
          </cell>
          <cell r="CZ38">
            <v>2769610</v>
          </cell>
          <cell r="DA38">
            <v>2653211</v>
          </cell>
          <cell r="DB38">
            <v>2665073</v>
          </cell>
          <cell r="DC38">
            <v>2667664</v>
          </cell>
          <cell r="DD38">
            <v>2622954</v>
          </cell>
          <cell r="DE38">
            <v>2482312</v>
          </cell>
          <cell r="DF38">
            <v>2549574</v>
          </cell>
          <cell r="DG38">
            <v>2374315</v>
          </cell>
          <cell r="DH38">
            <v>2107998</v>
          </cell>
          <cell r="DI38">
            <v>1425282</v>
          </cell>
          <cell r="DJ38">
            <v>1391955</v>
          </cell>
          <cell r="DK38">
            <v>1294064</v>
          </cell>
          <cell r="DL38">
            <v>1263351</v>
          </cell>
          <cell r="DM38">
            <v>1159432</v>
          </cell>
          <cell r="DN38">
            <v>1151660</v>
          </cell>
          <cell r="DO38">
            <v>1151660</v>
          </cell>
          <cell r="DP38">
            <v>1283466</v>
          </cell>
          <cell r="DQ38">
            <v>1274332</v>
          </cell>
          <cell r="DR38">
            <v>1237653</v>
          </cell>
          <cell r="DS38"/>
          <cell r="DT38">
            <v>219325</v>
          </cell>
          <cell r="DU38">
            <v>187147</v>
          </cell>
          <cell r="DV38"/>
          <cell r="DW38">
            <v>406472</v>
          </cell>
          <cell r="DX38">
            <v>350412</v>
          </cell>
          <cell r="DY38">
            <v>2474123</v>
          </cell>
          <cell r="DZ38">
            <v>5706982</v>
          </cell>
          <cell r="EA38">
            <v>8181105</v>
          </cell>
          <cell r="EB38">
            <v>11239</v>
          </cell>
          <cell r="EC38">
            <v>19385235</v>
          </cell>
        </row>
        <row r="39">
          <cell r="B39" t="str">
            <v>Premier Bank</v>
          </cell>
          <cell r="C39">
            <v>21.152743000000001</v>
          </cell>
          <cell r="D39">
            <v>14.098428999999999</v>
          </cell>
          <cell r="E39">
            <v>10.150833</v>
          </cell>
          <cell r="F39">
            <v>2.8325659999999999</v>
          </cell>
          <cell r="G39">
            <v>3.1152030000000002</v>
          </cell>
          <cell r="H39">
            <v>5.2323370000000002</v>
          </cell>
          <cell r="I39">
            <v>22.610996</v>
          </cell>
          <cell r="J39">
            <v>0.16687199999999999</v>
          </cell>
          <cell r="K39">
            <v>-2.8702999999999999E-2</v>
          </cell>
          <cell r="L39"/>
          <cell r="M39">
            <v>3.2432752927544026E-3</v>
          </cell>
          <cell r="N39">
            <v>3.4318120960775134E-3</v>
          </cell>
          <cell r="O39">
            <v>3.7049044925098204E-3</v>
          </cell>
          <cell r="P39">
            <v>3.7235206871455233E-3</v>
          </cell>
          <cell r="Q39">
            <v>3.9529304428432017E-3</v>
          </cell>
          <cell r="R39"/>
          <cell r="S39">
            <v>2.8326041999499132E-3</v>
          </cell>
          <cell r="T39">
            <v>3.857242716377191E-3</v>
          </cell>
          <cell r="U39">
            <v>1.9118479057663937E-3</v>
          </cell>
          <cell r="V39">
            <v>4.985373772546901E-3</v>
          </cell>
          <cell r="W39">
            <v>-3.9133476868649425E-4</v>
          </cell>
          <cell r="X39">
            <v>-2.8871089783012539E-2</v>
          </cell>
          <cell r="Y39">
            <v>-5.3178213415730289E-3</v>
          </cell>
          <cell r="Z39">
            <v>0.13777380704503242</v>
          </cell>
          <cell r="AA39">
            <v>0.12527382694685363</v>
          </cell>
          <cell r="AB39">
            <v>0.50464570667808695</v>
          </cell>
          <cell r="AC39">
            <v>1.0668064723352357</v>
          </cell>
          <cell r="AD39">
            <v>0.44377841358688436</v>
          </cell>
          <cell r="AE39">
            <v>0.43305806443949302</v>
          </cell>
          <cell r="AF39">
            <v>5.591379392843137E-2</v>
          </cell>
          <cell r="AG39">
            <v>1.1292144731654375E-2</v>
          </cell>
          <cell r="AH39">
            <v>4.4621649196776997E-2</v>
          </cell>
          <cell r="AI39">
            <v>1.3888937981740019</v>
          </cell>
          <cell r="AJ39">
            <v>3.5578730000772752E-4</v>
          </cell>
          <cell r="AK39">
            <v>0</v>
          </cell>
          <cell r="AL39">
            <v>2.1931908891435284E-4</v>
          </cell>
          <cell r="AM39">
            <v>21152743</v>
          </cell>
          <cell r="AN39">
            <v>23304561</v>
          </cell>
          <cell r="AO39">
            <v>23299621</v>
          </cell>
          <cell r="AP39">
            <v>22531039</v>
          </cell>
          <cell r="AQ39">
            <v>24163787</v>
          </cell>
          <cell r="AR39">
            <v>17640991</v>
          </cell>
          <cell r="AS39">
            <v>22125549</v>
          </cell>
          <cell r="AT39">
            <v>26209349</v>
          </cell>
          <cell r="AU39">
            <v>23919643</v>
          </cell>
          <cell r="AV39">
            <v>24701113</v>
          </cell>
          <cell r="AW39">
            <v>22150730</v>
          </cell>
          <cell r="AX39">
            <v>21987686</v>
          </cell>
          <cell r="AY39">
            <v>20704593</v>
          </cell>
          <cell r="AZ39">
            <v>21946547</v>
          </cell>
          <cell r="BA39">
            <v>18494579</v>
          </cell>
          <cell r="BB39">
            <v>18683241</v>
          </cell>
          <cell r="BC39">
            <v>16054493</v>
          </cell>
          <cell r="BD39">
            <v>18762844</v>
          </cell>
          <cell r="BE39">
            <v>17185364</v>
          </cell>
          <cell r="BF39">
            <v>17946262</v>
          </cell>
          <cell r="BG39">
            <v>15211531</v>
          </cell>
          <cell r="BH39">
            <v>17880462</v>
          </cell>
          <cell r="BI39">
            <v>15775791</v>
          </cell>
          <cell r="BJ39">
            <v>15865463</v>
          </cell>
          <cell r="BK39">
            <v>15583625</v>
          </cell>
          <cell r="BL39">
            <v>17359968</v>
          </cell>
          <cell r="BM39">
            <v>15050947</v>
          </cell>
          <cell r="BN39">
            <v>16489388</v>
          </cell>
          <cell r="BO39">
            <v>15521372</v>
          </cell>
          <cell r="BP39">
            <v>14962089</v>
          </cell>
          <cell r="BQ39">
            <v>15419582</v>
          </cell>
          <cell r="BR39">
            <v>15069141</v>
          </cell>
          <cell r="BS39">
            <v>14827754</v>
          </cell>
          <cell r="BT39">
            <v>15464631</v>
          </cell>
          <cell r="BU39">
            <v>15726633</v>
          </cell>
          <cell r="BV39">
            <v>16180372</v>
          </cell>
          <cell r="BW39">
            <v>15121959</v>
          </cell>
          <cell r="BX39">
            <v>15278026</v>
          </cell>
          <cell r="BY39">
            <v>12978408</v>
          </cell>
          <cell r="BZ39">
            <v>12696667</v>
          </cell>
          <cell r="CA39">
            <v>12503956</v>
          </cell>
          <cell r="CB39">
            <v>11305398</v>
          </cell>
          <cell r="CC39">
            <v>5232337</v>
          </cell>
          <cell r="CD39">
            <v>5261889</v>
          </cell>
          <cell r="CE39">
            <v>5436854</v>
          </cell>
          <cell r="CF39">
            <v>5465709</v>
          </cell>
          <cell r="CG39">
            <v>5435496</v>
          </cell>
          <cell r="CH39">
            <v>2753180</v>
          </cell>
          <cell r="CI39">
            <v>3183427</v>
          </cell>
          <cell r="CJ39">
            <v>3163114</v>
          </cell>
          <cell r="CK39">
            <v>2552004</v>
          </cell>
          <cell r="CL39">
            <v>2467351</v>
          </cell>
          <cell r="CM39">
            <v>2274933</v>
          </cell>
          <cell r="CN39">
            <v>2208124</v>
          </cell>
          <cell r="CO39">
            <v>2116644</v>
          </cell>
          <cell r="CP39">
            <v>2050795</v>
          </cell>
          <cell r="CQ39">
            <v>1952901</v>
          </cell>
          <cell r="CR39">
            <v>1481372</v>
          </cell>
          <cell r="CS39">
            <v>1467563</v>
          </cell>
          <cell r="CT39">
            <v>1462059</v>
          </cell>
          <cell r="CU39">
            <v>1353278</v>
          </cell>
          <cell r="CV39">
            <v>1283380</v>
          </cell>
          <cell r="CW39">
            <v>1256304</v>
          </cell>
          <cell r="CX39">
            <v>1271103</v>
          </cell>
          <cell r="CY39">
            <v>1554299</v>
          </cell>
          <cell r="CZ39">
            <v>1673485</v>
          </cell>
          <cell r="DA39">
            <v>1724306</v>
          </cell>
          <cell r="DB39">
            <v>1709205</v>
          </cell>
          <cell r="DC39">
            <v>1622135</v>
          </cell>
          <cell r="DD39">
            <v>1608542</v>
          </cell>
          <cell r="DE39">
            <v>1602035</v>
          </cell>
          <cell r="DF39">
            <v>1557408</v>
          </cell>
          <cell r="DG39">
            <v>1687582</v>
          </cell>
          <cell r="DH39">
            <v>1698111</v>
          </cell>
          <cell r="DI39">
            <v>1669863</v>
          </cell>
          <cell r="DJ39">
            <v>1611608</v>
          </cell>
          <cell r="DK39">
            <v>1687798</v>
          </cell>
          <cell r="DL39">
            <v>1677757</v>
          </cell>
          <cell r="DM39">
            <v>1661381</v>
          </cell>
          <cell r="DN39">
            <v>1517722</v>
          </cell>
          <cell r="DO39">
            <v>1517722</v>
          </cell>
          <cell r="DP39">
            <v>1301967</v>
          </cell>
          <cell r="DQ39">
            <v>1225689</v>
          </cell>
          <cell r="DR39">
            <v>1210095</v>
          </cell>
          <cell r="DS39"/>
          <cell r="DT39">
            <v>216818</v>
          </cell>
          <cell r="DU39">
            <v>212826</v>
          </cell>
          <cell r="DV39"/>
          <cell r="DW39">
            <v>429644</v>
          </cell>
          <cell r="DX39">
            <v>458347</v>
          </cell>
          <cell r="DY39">
            <v>3354049</v>
          </cell>
          <cell r="DZ39">
            <v>4390984</v>
          </cell>
          <cell r="EA39">
            <v>7745033</v>
          </cell>
          <cell r="EB39">
            <v>-29552</v>
          </cell>
          <cell r="EC39">
            <v>14098429</v>
          </cell>
        </row>
        <row r="40">
          <cell r="B40" t="str">
            <v>Kingdom Bank</v>
          </cell>
          <cell r="C40">
            <v>37.803902999999998</v>
          </cell>
          <cell r="D40">
            <v>10.358326</v>
          </cell>
          <cell r="E40">
            <v>14.941927</v>
          </cell>
          <cell r="F40">
            <v>3.4863</v>
          </cell>
          <cell r="G40">
            <v>3.4863</v>
          </cell>
          <cell r="H40">
            <v>1.7390840000000001</v>
          </cell>
          <cell r="I40">
            <v>17.509546</v>
          </cell>
          <cell r="J40">
            <v>1.5504E-2</v>
          </cell>
          <cell r="K40">
            <v>0.34167999999999998</v>
          </cell>
          <cell r="L40"/>
          <cell r="M40">
            <v>3.1778715075309865E-3</v>
          </cell>
          <cell r="N40">
            <v>2.8263137329568979E-3</v>
          </cell>
          <cell r="O40">
            <v>3.0907845168821981E-3</v>
          </cell>
          <cell r="P40">
            <v>3.2394114676001602E-3</v>
          </cell>
          <cell r="Q40">
            <v>3.1663802487744107E-3</v>
          </cell>
          <cell r="R40"/>
          <cell r="S40">
            <v>5.0623928259469287E-3</v>
          </cell>
          <cell r="T40">
            <v>2.8339737368866052E-3</v>
          </cell>
          <cell r="U40">
            <v>2.8142214380893009E-3</v>
          </cell>
          <cell r="V40">
            <v>1.6570002585567319E-3</v>
          </cell>
          <cell r="W40">
            <v>4.6584421058705142E-3</v>
          </cell>
          <cell r="X40">
            <v>0.68208892728400627</v>
          </cell>
          <cell r="Y40">
            <v>3.6678505713190118E-2</v>
          </cell>
          <cell r="Z40">
            <v>0.19910853199734591</v>
          </cell>
          <cell r="AA40">
            <v>0.19910853199734591</v>
          </cell>
          <cell r="AB40">
            <v>0.13388931426718817</v>
          </cell>
          <cell r="AC40">
            <v>0.55914712800667732</v>
          </cell>
          <cell r="AD40">
            <v>0.2506622374330375</v>
          </cell>
          <cell r="AE40">
            <v>0.43953036393402284</v>
          </cell>
          <cell r="AF40">
            <v>0.13574113012194627</v>
          </cell>
          <cell r="AG40">
            <v>0.10813826443999319</v>
          </cell>
          <cell r="AH40">
            <v>2.7602865681953082E-2</v>
          </cell>
          <cell r="AI40">
            <v>0.69323896442540511</v>
          </cell>
          <cell r="AJ40">
            <v>5.3734052207384713E-4</v>
          </cell>
          <cell r="AK40">
            <v>8.5570073778725364E-4</v>
          </cell>
          <cell r="AL40">
            <v>6.4760347849219938E-4</v>
          </cell>
          <cell r="AM40">
            <v>37803903</v>
          </cell>
          <cell r="AN40">
            <v>36720398</v>
          </cell>
          <cell r="AO40">
            <v>35732803</v>
          </cell>
          <cell r="AP40">
            <v>35884135</v>
          </cell>
          <cell r="AQ40">
            <v>34194624</v>
          </cell>
          <cell r="AR40">
            <v>34659895</v>
          </cell>
          <cell r="AS40">
            <v>33189020</v>
          </cell>
          <cell r="AT40">
            <v>32010609</v>
          </cell>
          <cell r="AU40">
            <v>32009833</v>
          </cell>
          <cell r="AV40">
            <v>31690666</v>
          </cell>
          <cell r="AW40">
            <v>30970754</v>
          </cell>
          <cell r="AX40">
            <v>32049485</v>
          </cell>
          <cell r="AY40">
            <v>31555773</v>
          </cell>
          <cell r="AZ40">
            <v>30611960</v>
          </cell>
          <cell r="BA40"/>
          <cell r="BB40">
            <v>0</v>
          </cell>
          <cell r="BC40">
            <v>0</v>
          </cell>
          <cell r="BD40">
            <v>9169794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12448282</v>
          </cell>
          <cell r="BL40">
            <v>12850795</v>
          </cell>
          <cell r="BM40">
            <v>13778388</v>
          </cell>
          <cell r="BN40">
            <v>15494119</v>
          </cell>
          <cell r="BO40">
            <v>15336497</v>
          </cell>
          <cell r="BP40">
            <v>15724254</v>
          </cell>
          <cell r="BQ40">
            <v>17244601</v>
          </cell>
          <cell r="BR40">
            <v>17103526</v>
          </cell>
          <cell r="BS40">
            <v>17281779</v>
          </cell>
          <cell r="BT40">
            <v>16781543</v>
          </cell>
          <cell r="BU40">
            <v>17042346</v>
          </cell>
          <cell r="BV40">
            <v>15896471</v>
          </cell>
          <cell r="BW40">
            <v>13724146</v>
          </cell>
          <cell r="BX40">
            <v>13117892</v>
          </cell>
          <cell r="BY40">
            <v>9437406</v>
          </cell>
          <cell r="BZ40">
            <v>9034229</v>
          </cell>
          <cell r="CA40">
            <v>7577619</v>
          </cell>
          <cell r="CB40">
            <v>7010323</v>
          </cell>
          <cell r="CC40">
            <v>1739084</v>
          </cell>
          <cell r="CD40">
            <v>1476758</v>
          </cell>
          <cell r="CE40">
            <v>2107728</v>
          </cell>
          <cell r="CF40">
            <v>2251439</v>
          </cell>
          <cell r="CG40">
            <v>2189782</v>
          </cell>
          <cell r="CH40">
            <v>1817672</v>
          </cell>
          <cell r="CI40">
            <v>1453335</v>
          </cell>
          <cell r="CJ40">
            <v>1317814</v>
          </cell>
          <cell r="CK40">
            <v>1482400</v>
          </cell>
          <cell r="CL40">
            <v>1884091</v>
          </cell>
          <cell r="CM40">
            <v>1615954</v>
          </cell>
          <cell r="CN40">
            <v>2542539</v>
          </cell>
          <cell r="CO40">
            <v>1578878</v>
          </cell>
          <cell r="CP40">
            <v>1299807</v>
          </cell>
          <cell r="CQ40"/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3395143</v>
          </cell>
          <cell r="DB40">
            <v>3544435</v>
          </cell>
          <cell r="DC40">
            <v>3236996</v>
          </cell>
          <cell r="DD40">
            <v>3382368</v>
          </cell>
          <cell r="DE40">
            <v>3496554</v>
          </cell>
          <cell r="DF40">
            <v>3590079</v>
          </cell>
          <cell r="DG40">
            <v>3135336</v>
          </cell>
          <cell r="DH40">
            <v>3149170</v>
          </cell>
          <cell r="DI40">
            <v>3166310</v>
          </cell>
          <cell r="DJ40">
            <v>3162791</v>
          </cell>
          <cell r="DK40">
            <v>3167542</v>
          </cell>
          <cell r="DL40">
            <v>3150756</v>
          </cell>
          <cell r="DM40">
            <v>3126920</v>
          </cell>
          <cell r="DN40">
            <v>3105500</v>
          </cell>
          <cell r="DO40">
            <v>3105500</v>
          </cell>
          <cell r="DP40">
            <v>2308081</v>
          </cell>
          <cell r="DQ40">
            <v>2269490</v>
          </cell>
          <cell r="DR40">
            <v>2250639</v>
          </cell>
          <cell r="DS40"/>
          <cell r="DT40">
            <v>97049</v>
          </cell>
          <cell r="DU40">
            <v>627796</v>
          </cell>
          <cell r="DV40"/>
          <cell r="DW40">
            <v>724845</v>
          </cell>
          <cell r="DX40">
            <v>405295</v>
          </cell>
          <cell r="DY40">
            <v>1282514</v>
          </cell>
          <cell r="DZ40">
            <v>1635405</v>
          </cell>
          <cell r="EA40">
            <v>2917919</v>
          </cell>
          <cell r="EB40">
            <v>341680</v>
          </cell>
          <cell r="EC40">
            <v>10358326</v>
          </cell>
        </row>
        <row r="41">
          <cell r="B41" t="str">
            <v>Mayfair Bank - CIB</v>
          </cell>
          <cell r="C41">
            <v>15.818096000000001</v>
          </cell>
          <cell r="D41">
            <v>5.6409450000000003</v>
          </cell>
          <cell r="E41">
            <v>11.46407</v>
          </cell>
          <cell r="F41">
            <v>2.9801760000000002</v>
          </cell>
          <cell r="G41">
            <v>3.238626</v>
          </cell>
          <cell r="H41">
            <v>4.0696300000000001</v>
          </cell>
          <cell r="I41">
            <v>13.611682999999999</v>
          </cell>
          <cell r="J41">
            <v>-2.0929999999999998E-3</v>
          </cell>
          <cell r="K41">
            <v>-0.20648900000000001</v>
          </cell>
          <cell r="L41"/>
          <cell r="M41">
            <v>2.7183218112224114E-3</v>
          </cell>
          <cell r="N41">
            <v>2.8687925921860279E-3</v>
          </cell>
          <cell r="O41">
            <v>2.793000054451461E-3</v>
          </cell>
          <cell r="P41">
            <v>3.0515570967206778E-3</v>
          </cell>
          <cell r="Q41">
            <v>3.2426411823693524E-3</v>
          </cell>
          <cell r="R41"/>
          <cell r="S41">
            <v>2.1182314352711099E-3</v>
          </cell>
          <cell r="T41">
            <v>1.5433275590304662E-3</v>
          </cell>
          <cell r="U41">
            <v>2.1591881396393121E-3</v>
          </cell>
          <cell r="V41">
            <v>3.8775458587568127E-3</v>
          </cell>
          <cell r="W41">
            <v>-2.81525711776837E-3</v>
          </cell>
          <cell r="X41">
            <v>-0.11754420532580219</v>
          </cell>
          <cell r="Y41">
            <v>-3.1382475675814696E-2</v>
          </cell>
          <cell r="Z41">
            <v>0.23792987244854294</v>
          </cell>
          <cell r="AA41">
            <v>0.21894250696258502</v>
          </cell>
          <cell r="AB41">
            <v>3.6482742886940651E-2</v>
          </cell>
          <cell r="AC41">
            <v>2.2814001238470816</v>
          </cell>
          <cell r="AD41">
            <v>0.12905858003942294</v>
          </cell>
          <cell r="AE41">
            <v>0.91337916728260582</v>
          </cell>
          <cell r="AF41">
            <v>0.1474232297022755</v>
          </cell>
          <cell r="AG41">
            <v>9.5143068451766497E-2</v>
          </cell>
          <cell r="AH41">
            <v>5.2280161250509008E-2</v>
          </cell>
          <cell r="AI41">
            <v>0.49205430532088523</v>
          </cell>
          <cell r="AJ41">
            <v>1.3228520751318537E-3</v>
          </cell>
          <cell r="AK41">
            <v>1.1617876679060216E-3</v>
          </cell>
          <cell r="AL41">
            <v>1.2635429640371659E-3</v>
          </cell>
          <cell r="AM41">
            <v>15818096</v>
          </cell>
          <cell r="AN41">
            <v>17543453</v>
          </cell>
          <cell r="AO41">
            <v>14444015</v>
          </cell>
          <cell r="AP41">
            <v>15627033</v>
          </cell>
          <cell r="AQ41">
            <v>16763434</v>
          </cell>
          <cell r="AR41">
            <v>12929077</v>
          </cell>
          <cell r="AS41">
            <v>13397795</v>
          </cell>
          <cell r="AT41">
            <v>13642086</v>
          </cell>
          <cell r="AU41">
            <v>13326361</v>
          </cell>
          <cell r="AV41">
            <v>13460819</v>
          </cell>
          <cell r="AW41">
            <v>12737025</v>
          </cell>
          <cell r="AX41">
            <v>12981818</v>
          </cell>
          <cell r="AY41">
            <v>12768436</v>
          </cell>
          <cell r="AZ41">
            <v>12729360</v>
          </cell>
          <cell r="BA41">
            <v>12255188</v>
          </cell>
          <cell r="BB41">
            <v>13328328</v>
          </cell>
          <cell r="BC41">
            <v>9063470</v>
          </cell>
          <cell r="BD41">
            <v>8652475</v>
          </cell>
          <cell r="BE41">
            <v>8213097</v>
          </cell>
          <cell r="BF41">
            <v>7447262</v>
          </cell>
          <cell r="BG41">
            <v>6689148</v>
          </cell>
          <cell r="BH41">
            <v>6856572</v>
          </cell>
          <cell r="BI41">
            <v>5369117</v>
          </cell>
          <cell r="BJ41">
            <v>4475770</v>
          </cell>
          <cell r="BK41">
            <v>3953412</v>
          </cell>
          <cell r="BL41">
            <v>3547988</v>
          </cell>
          <cell r="BM41">
            <v>2563150</v>
          </cell>
          <cell r="BN41">
            <v>1412715</v>
          </cell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>
            <v>4069630</v>
          </cell>
          <cell r="CD41">
            <v>4191483</v>
          </cell>
          <cell r="CE41">
            <v>4349180</v>
          </cell>
          <cell r="CF41">
            <v>4494598</v>
          </cell>
          <cell r="CG41">
            <v>4461540</v>
          </cell>
          <cell r="CH41">
            <v>4445475</v>
          </cell>
          <cell r="CI41">
            <v>4340678</v>
          </cell>
          <cell r="CJ41">
            <v>4238217</v>
          </cell>
          <cell r="CK41">
            <v>4302461</v>
          </cell>
          <cell r="CL41">
            <v>4152937</v>
          </cell>
          <cell r="CM41">
            <v>4125827</v>
          </cell>
          <cell r="CN41">
            <v>4116937</v>
          </cell>
          <cell r="CO41">
            <v>4115454</v>
          </cell>
          <cell r="CP41">
            <v>4120947</v>
          </cell>
          <cell r="CQ41">
            <v>4290154</v>
          </cell>
          <cell r="CR41">
            <v>4317761</v>
          </cell>
          <cell r="CS41">
            <v>958454</v>
          </cell>
          <cell r="CT41">
            <v>1039865</v>
          </cell>
          <cell r="CU41">
            <v>1117525</v>
          </cell>
          <cell r="CV41">
            <v>1189040</v>
          </cell>
          <cell r="CW41">
            <v>1026771</v>
          </cell>
          <cell r="CX41">
            <v>1019868</v>
          </cell>
          <cell r="CY41">
            <v>1020349</v>
          </cell>
          <cell r="CZ41">
            <v>1112957</v>
          </cell>
          <cell r="DA41">
            <v>1079558</v>
          </cell>
          <cell r="DB41">
            <v>1168946</v>
          </cell>
          <cell r="DC41">
            <v>1120846</v>
          </cell>
          <cell r="DD41">
            <v>1252725</v>
          </cell>
          <cell r="DE41"/>
          <cell r="DF41"/>
          <cell r="DG41"/>
          <cell r="DH41"/>
          <cell r="DI41"/>
          <cell r="DJ41"/>
          <cell r="DK41"/>
          <cell r="DL41"/>
          <cell r="DM41"/>
          <cell r="DN41"/>
          <cell r="DO41"/>
          <cell r="DP41"/>
          <cell r="DQ41"/>
          <cell r="DR41"/>
          <cell r="DS41"/>
          <cell r="DT41">
            <v>5597</v>
          </cell>
          <cell r="DU41">
            <v>147818</v>
          </cell>
          <cell r="DV41"/>
          <cell r="DW41">
            <v>153415</v>
          </cell>
          <cell r="DX41">
            <v>350001</v>
          </cell>
          <cell r="DY41">
            <v>753810</v>
          </cell>
          <cell r="DZ41">
            <v>71488</v>
          </cell>
          <cell r="EA41">
            <v>825298</v>
          </cell>
          <cell r="EB41">
            <v>-130871</v>
          </cell>
          <cell r="EC41">
            <v>5640945</v>
          </cell>
        </row>
        <row r="42">
          <cell r="B42" t="str">
            <v>Guardian  Bank</v>
          </cell>
          <cell r="C42">
            <v>16.117360000000001</v>
          </cell>
          <cell r="D42">
            <v>7.4036600000000004</v>
          </cell>
          <cell r="E42">
            <v>11.829966000000001</v>
          </cell>
          <cell r="F42">
            <v>3.2310509999999999</v>
          </cell>
          <cell r="G42">
            <v>3.3839239999999999</v>
          </cell>
          <cell r="H42">
            <v>3.7138429999999998</v>
          </cell>
          <cell r="I42">
            <v>12.229808</v>
          </cell>
          <cell r="J42">
            <v>4.5808000000000001E-2</v>
          </cell>
          <cell r="K42">
            <v>0.14675199999999999</v>
          </cell>
          <cell r="L42"/>
          <cell r="M42">
            <v>2.6416535598152002E-3</v>
          </cell>
          <cell r="N42">
            <v>2.6036433144025388E-3</v>
          </cell>
          <cell r="O42">
            <v>2.6733102747902829E-3</v>
          </cell>
          <cell r="P42">
            <v>2.7247699187232478E-3</v>
          </cell>
          <cell r="Q42">
            <v>7.0721895831306622E-3</v>
          </cell>
          <cell r="R42"/>
          <cell r="S42">
            <v>2.1583064488659809E-3</v>
          </cell>
          <cell r="T42">
            <v>2.0255954482256964E-3</v>
          </cell>
          <cell r="U42">
            <v>2.228102434784184E-3</v>
          </cell>
          <cell r="V42">
            <v>3.5385517957954352E-3</v>
          </cell>
          <cell r="W42">
            <v>2.0008068834017493E-3</v>
          </cell>
          <cell r="X42">
            <v>5.7892390990759025E-2</v>
          </cell>
          <cell r="Y42">
            <v>3.4094569440391215E-2</v>
          </cell>
          <cell r="Z42">
            <v>0.27669477721972413</v>
          </cell>
          <cell r="AA42">
            <v>0.2641947445127511</v>
          </cell>
          <cell r="AB42">
            <v>0.27512848332571949</v>
          </cell>
          <cell r="AC42">
            <v>0.49410689812699865</v>
          </cell>
          <cell r="AD42">
            <v>9.3056233142748856E-2</v>
          </cell>
          <cell r="AE42">
            <v>0.44772425995501519</v>
          </cell>
          <cell r="AF42">
            <v>0.16687128511288768</v>
          </cell>
          <cell r="AG42">
            <v>6.4398383312480822E-2</v>
          </cell>
          <cell r="AH42">
            <v>0.10247290180040686</v>
          </cell>
          <cell r="AI42">
            <v>0.62583949945418271</v>
          </cell>
          <cell r="AJ42">
            <v>9.4806477398475908E-4</v>
          </cell>
          <cell r="AK42">
            <v>0</v>
          </cell>
          <cell r="AL42">
            <v>5.8441856260078168E-4</v>
          </cell>
          <cell r="AM42">
            <v>16117360</v>
          </cell>
          <cell r="AN42">
            <v>15853010</v>
          </cell>
          <cell r="AO42">
            <v>15920381</v>
          </cell>
          <cell r="AP42">
            <v>15744241</v>
          </cell>
          <cell r="AQ42">
            <v>15589453</v>
          </cell>
          <cell r="AR42">
            <v>15658126</v>
          </cell>
          <cell r="AS42">
            <v>16485292</v>
          </cell>
          <cell r="AT42">
            <v>16757176</v>
          </cell>
          <cell r="AU42">
            <v>17265306</v>
          </cell>
          <cell r="AV42">
            <v>17736400</v>
          </cell>
          <cell r="AW42">
            <v>17021470</v>
          </cell>
          <cell r="AX42">
            <v>16843240</v>
          </cell>
          <cell r="AY42">
            <v>16700710</v>
          </cell>
          <cell r="AZ42">
            <v>16858235</v>
          </cell>
          <cell r="BA42">
            <v>16497509</v>
          </cell>
          <cell r="BB42">
            <v>16765424</v>
          </cell>
          <cell r="BC42">
            <v>17027259</v>
          </cell>
          <cell r="BD42">
            <v>16386450</v>
          </cell>
          <cell r="BE42">
            <v>16539262</v>
          </cell>
          <cell r="BF42">
            <v>16225698</v>
          </cell>
          <cell r="BG42">
            <v>16638307</v>
          </cell>
          <cell r="BH42">
            <v>16185964</v>
          </cell>
          <cell r="BI42">
            <v>16012016</v>
          </cell>
          <cell r="BJ42">
            <v>16028257</v>
          </cell>
          <cell r="BK42">
            <v>15665170</v>
          </cell>
          <cell r="BL42">
            <v>15802759</v>
          </cell>
          <cell r="BM42">
            <v>15520532</v>
          </cell>
          <cell r="BN42">
            <v>15271509</v>
          </cell>
          <cell r="BO42">
            <v>15019755</v>
          </cell>
          <cell r="BP42">
            <v>14705351</v>
          </cell>
          <cell r="BQ42">
            <v>15135225</v>
          </cell>
          <cell r="BR42">
            <v>15349948</v>
          </cell>
          <cell r="BS42">
            <v>15386946</v>
          </cell>
          <cell r="BT42">
            <v>14609492</v>
          </cell>
          <cell r="BU42">
            <v>15113307</v>
          </cell>
          <cell r="BV42">
            <v>15694727</v>
          </cell>
          <cell r="BW42">
            <v>15383115</v>
          </cell>
          <cell r="BX42">
            <v>15470598</v>
          </cell>
          <cell r="BY42">
            <v>14464148</v>
          </cell>
          <cell r="BZ42">
            <v>14195379</v>
          </cell>
          <cell r="CA42">
            <v>13997862</v>
          </cell>
          <cell r="CB42">
            <v>12834687</v>
          </cell>
          <cell r="CC42">
            <v>3713843</v>
          </cell>
          <cell r="CD42">
            <v>3577591</v>
          </cell>
          <cell r="CE42">
            <v>3446851</v>
          </cell>
          <cell r="CF42">
            <v>3359794</v>
          </cell>
          <cell r="CG42">
            <v>15589453</v>
          </cell>
          <cell r="CH42">
            <v>3238859</v>
          </cell>
          <cell r="CI42">
            <v>3252700</v>
          </cell>
          <cell r="CJ42">
            <v>3168931</v>
          </cell>
          <cell r="CK42">
            <v>3061169</v>
          </cell>
          <cell r="CL42">
            <v>2989050</v>
          </cell>
          <cell r="CM42">
            <v>2938311</v>
          </cell>
          <cell r="CN42">
            <v>2880150</v>
          </cell>
          <cell r="CO42">
            <v>2872764</v>
          </cell>
          <cell r="CP42">
            <v>2834017</v>
          </cell>
          <cell r="CQ42">
            <v>2745034</v>
          </cell>
          <cell r="CR42">
            <v>2737699</v>
          </cell>
          <cell r="CS42">
            <v>2717961</v>
          </cell>
          <cell r="CT42">
            <v>2740810</v>
          </cell>
          <cell r="CU42">
            <v>2693257</v>
          </cell>
          <cell r="CV42">
            <v>2643318</v>
          </cell>
          <cell r="CW42">
            <v>2595341</v>
          </cell>
          <cell r="CX42">
            <v>2557152</v>
          </cell>
          <cell r="CY42">
            <v>2636664</v>
          </cell>
          <cell r="CZ42">
            <v>2536528</v>
          </cell>
          <cell r="DA42">
            <v>2407699</v>
          </cell>
          <cell r="DB42">
            <v>2374615</v>
          </cell>
          <cell r="DC42">
            <v>2327011</v>
          </cell>
          <cell r="DD42">
            <v>2291970</v>
          </cell>
          <cell r="DE42">
            <v>2264442</v>
          </cell>
          <cell r="DF42">
            <v>2215494</v>
          </cell>
          <cell r="DG42">
            <v>2049357</v>
          </cell>
          <cell r="DH42">
            <v>2025717</v>
          </cell>
          <cell r="DI42">
            <v>2034496</v>
          </cell>
          <cell r="DJ42">
            <v>1984466</v>
          </cell>
          <cell r="DK42">
            <v>1994181</v>
          </cell>
          <cell r="DL42">
            <v>1890337</v>
          </cell>
          <cell r="DM42">
            <v>1818843</v>
          </cell>
          <cell r="DN42">
            <v>1755138</v>
          </cell>
          <cell r="DO42">
            <v>1755138</v>
          </cell>
          <cell r="DP42">
            <v>1715270</v>
          </cell>
          <cell r="DQ42">
            <v>1554857</v>
          </cell>
          <cell r="DR42">
            <v>1493885</v>
          </cell>
          <cell r="DS42"/>
          <cell r="DT42">
            <v>96361</v>
          </cell>
          <cell r="DU42">
            <v>253879</v>
          </cell>
          <cell r="DV42"/>
          <cell r="DW42">
            <v>350240</v>
          </cell>
          <cell r="DX42">
            <v>173056</v>
          </cell>
          <cell r="DY42">
            <v>321873</v>
          </cell>
          <cell r="DZ42">
            <v>397036</v>
          </cell>
          <cell r="EA42">
            <v>718909</v>
          </cell>
          <cell r="EB42">
            <v>136252</v>
          </cell>
          <cell r="EC42">
            <v>7403660</v>
          </cell>
        </row>
        <row r="43">
          <cell r="B43" t="str">
            <v>Habib A.G.Zurich</v>
          </cell>
          <cell r="C43">
            <v>36.145166000000003</v>
          </cell>
          <cell r="D43">
            <v>6.7252510000000001</v>
          </cell>
          <cell r="E43">
            <v>5.0937000000000003E-2</v>
          </cell>
          <cell r="F43">
            <v>2.8764310000000002</v>
          </cell>
          <cell r="G43">
            <v>2.9500479999999998</v>
          </cell>
          <cell r="H43">
            <v>3.1536909999999998</v>
          </cell>
          <cell r="I43">
            <v>10.887634</v>
          </cell>
          <cell r="J43">
            <v>6.0680999999999999E-2</v>
          </cell>
          <cell r="K43">
            <v>0.15265300000000001</v>
          </cell>
          <cell r="L43"/>
          <cell r="M43">
            <v>2.6182335011286266E-3</v>
          </cell>
          <cell r="N43">
            <v>4.4346002309931234E-3</v>
          </cell>
          <cell r="O43">
            <v>4.642671887714481E-3</v>
          </cell>
          <cell r="P43">
            <v>4.6982209755294718E-3</v>
          </cell>
          <cell r="Q43">
            <v>4.6796952818797984E-3</v>
          </cell>
          <cell r="R43"/>
          <cell r="S43">
            <v>4.8402681874160159E-3</v>
          </cell>
          <cell r="T43">
            <v>1.8399869542598272E-3</v>
          </cell>
          <cell r="U43">
            <v>9.5936753935389147E-6</v>
          </cell>
          <cell r="V43">
            <v>3.0048386405763252E-3</v>
          </cell>
          <cell r="W43">
            <v>2.081260719935178E-3</v>
          </cell>
          <cell r="X43">
            <v>0.1299827145319343</v>
          </cell>
          <cell r="Y43">
            <v>1.1495522851783645E-2</v>
          </cell>
          <cell r="Z43">
            <v>0.27095400157646737</v>
          </cell>
          <cell r="AA43">
            <v>0.26419247744734992</v>
          </cell>
          <cell r="AB43">
            <v>0.17931936883959956</v>
          </cell>
          <cell r="AC43">
            <v>0.74587431073021226</v>
          </cell>
          <cell r="AD43">
            <v>5.401561769807367E-2</v>
          </cell>
          <cell r="AE43">
            <v>0.69797695900143308</v>
          </cell>
          <cell r="AF43">
            <v>0.12068475394448666</v>
          </cell>
          <cell r="AG43">
            <v>0.12674541522331945</v>
          </cell>
          <cell r="AH43">
            <v>-6.0606612788327852E-3</v>
          </cell>
          <cell r="AI43">
            <v>132.03076349215698</v>
          </cell>
          <cell r="AJ43">
            <v>9.106192168006588E-4</v>
          </cell>
          <cell r="AK43">
            <v>0</v>
          </cell>
          <cell r="AL43">
            <v>5.8758777994101952E-4</v>
          </cell>
          <cell r="AM43">
            <v>36145166</v>
          </cell>
          <cell r="AN43">
            <v>36125057</v>
          </cell>
          <cell r="AO43">
            <v>35684549</v>
          </cell>
          <cell r="AP43">
            <v>34534627</v>
          </cell>
          <cell r="AQ43">
            <v>32336603</v>
          </cell>
          <cell r="AR43">
            <v>30855524</v>
          </cell>
          <cell r="AS43">
            <v>30688189</v>
          </cell>
          <cell r="AT43">
            <v>29789842</v>
          </cell>
          <cell r="AU43">
            <v>29909063</v>
          </cell>
          <cell r="AV43">
            <v>28553963</v>
          </cell>
          <cell r="AW43">
            <v>28135856</v>
          </cell>
          <cell r="AX43">
            <v>27794292</v>
          </cell>
          <cell r="AY43">
            <v>27711004</v>
          </cell>
          <cell r="AZ43">
            <v>27211884</v>
          </cell>
          <cell r="BA43">
            <v>25894922</v>
          </cell>
          <cell r="BB43">
            <v>26075152</v>
          </cell>
          <cell r="BC43">
            <v>25157373</v>
          </cell>
          <cell r="BD43">
            <v>24823459</v>
          </cell>
          <cell r="BE43">
            <v>24204929</v>
          </cell>
          <cell r="BF43">
            <v>23887444</v>
          </cell>
          <cell r="BG43">
            <v>22222555</v>
          </cell>
          <cell r="BH43">
            <v>21520666</v>
          </cell>
          <cell r="BI43">
            <v>21236872</v>
          </cell>
          <cell r="BJ43">
            <v>20679736</v>
          </cell>
          <cell r="BK43">
            <v>18939954</v>
          </cell>
          <cell r="BL43">
            <v>18708241</v>
          </cell>
          <cell r="BM43">
            <v>17856497</v>
          </cell>
          <cell r="BN43">
            <v>16899767</v>
          </cell>
          <cell r="BO43">
            <v>16831253</v>
          </cell>
          <cell r="BP43">
            <v>17032990</v>
          </cell>
          <cell r="BQ43">
            <v>17578063</v>
          </cell>
          <cell r="BR43">
            <v>16765434</v>
          </cell>
          <cell r="BS43">
            <v>16490956</v>
          </cell>
          <cell r="BT43">
            <v>14439951</v>
          </cell>
          <cell r="BU43">
            <v>15043832</v>
          </cell>
          <cell r="BV43">
            <v>13721500</v>
          </cell>
          <cell r="BW43">
            <v>13293182</v>
          </cell>
          <cell r="BX43">
            <v>12147286</v>
          </cell>
          <cell r="BY43">
            <v>11960038</v>
          </cell>
          <cell r="BZ43">
            <v>10918785</v>
          </cell>
          <cell r="CA43">
            <v>11152222</v>
          </cell>
          <cell r="CB43">
            <v>11009480</v>
          </cell>
          <cell r="CC43">
            <v>3153691</v>
          </cell>
          <cell r="CD43">
            <v>3046671</v>
          </cell>
          <cell r="CE43">
            <v>3239837</v>
          </cell>
          <cell r="CF43">
            <v>3288673</v>
          </cell>
          <cell r="CG43">
            <v>3225217</v>
          </cell>
          <cell r="CH43">
            <v>3166279</v>
          </cell>
          <cell r="CI43">
            <v>3094971</v>
          </cell>
          <cell r="CJ43">
            <v>3587043</v>
          </cell>
          <cell r="CK43">
            <v>3485838</v>
          </cell>
          <cell r="CL43">
            <v>3327467</v>
          </cell>
          <cell r="CM43">
            <v>3113171</v>
          </cell>
          <cell r="CN43">
            <v>3337167</v>
          </cell>
          <cell r="CO43">
            <v>3263409</v>
          </cell>
          <cell r="CP43">
            <v>3203662</v>
          </cell>
          <cell r="CQ43">
            <v>3064719</v>
          </cell>
          <cell r="CR43">
            <v>2984600</v>
          </cell>
          <cell r="CS43">
            <v>3118021</v>
          </cell>
          <cell r="CT43">
            <v>3077319</v>
          </cell>
          <cell r="CU43">
            <v>2972069</v>
          </cell>
          <cell r="CV43">
            <v>2927282</v>
          </cell>
          <cell r="CW43">
            <v>3088516</v>
          </cell>
          <cell r="CX43">
            <v>3038750</v>
          </cell>
          <cell r="CY43">
            <v>2907253</v>
          </cell>
          <cell r="CZ43">
            <v>2829038</v>
          </cell>
          <cell r="DA43">
            <v>2886981</v>
          </cell>
          <cell r="DB43">
            <v>2842332</v>
          </cell>
          <cell r="DC43">
            <v>2755123</v>
          </cell>
          <cell r="DD43">
            <v>2695383</v>
          </cell>
          <cell r="DE43">
            <v>2641360</v>
          </cell>
          <cell r="DF43">
            <v>2964975</v>
          </cell>
          <cell r="DG43">
            <v>2894970</v>
          </cell>
          <cell r="DH43">
            <v>2774860</v>
          </cell>
          <cell r="DI43">
            <v>2663303</v>
          </cell>
          <cell r="DJ43">
            <v>2572730</v>
          </cell>
          <cell r="DK43">
            <v>2542577</v>
          </cell>
          <cell r="DL43">
            <v>2380916</v>
          </cell>
          <cell r="DM43">
            <v>2310783</v>
          </cell>
          <cell r="DN43">
            <v>2243442</v>
          </cell>
          <cell r="DO43">
            <v>2243442</v>
          </cell>
          <cell r="DP43">
            <v>2054499</v>
          </cell>
          <cell r="DQ43">
            <v>1912037</v>
          </cell>
          <cell r="DR43">
            <v>1843465</v>
          </cell>
          <cell r="DS43"/>
          <cell r="DT43">
            <v>81267</v>
          </cell>
          <cell r="DU43">
            <v>371930</v>
          </cell>
          <cell r="DV43"/>
          <cell r="DW43">
            <v>453197</v>
          </cell>
          <cell r="DX43">
            <v>338028</v>
          </cell>
          <cell r="DY43">
            <v>263487</v>
          </cell>
          <cell r="DZ43">
            <v>114014</v>
          </cell>
          <cell r="EA43">
            <v>377501</v>
          </cell>
          <cell r="EB43">
            <v>103848</v>
          </cell>
          <cell r="EC43">
            <v>6725251</v>
          </cell>
        </row>
        <row r="44">
          <cell r="B44" t="str">
            <v>Development Bank of Kenya</v>
          </cell>
          <cell r="C44">
            <v>18.482389999999999</v>
          </cell>
          <cell r="D44">
            <v>10.435214999999999</v>
          </cell>
          <cell r="E44">
            <v>8.4108830000000001</v>
          </cell>
          <cell r="F44">
            <v>2.2077239999999998</v>
          </cell>
          <cell r="G44">
            <v>2.4618630000000001</v>
          </cell>
          <cell r="H44">
            <v>3.7999070000000001</v>
          </cell>
          <cell r="I44">
            <v>2.4618630000000001</v>
          </cell>
          <cell r="J44">
            <v>2.0969999999999999E-3</v>
          </cell>
          <cell r="K44">
            <v>2.5169E-2</v>
          </cell>
          <cell r="L44"/>
          <cell r="M44">
            <v>2.5599015401084248E-3</v>
          </cell>
          <cell r="N44">
            <v>2.5951155351649239E-3</v>
          </cell>
          <cell r="O44">
            <v>2.6177114915285939E-3</v>
          </cell>
          <cell r="P44">
            <v>2.6888411018818137E-3</v>
          </cell>
          <cell r="Q44">
            <v>2.6863841388854392E-3</v>
          </cell>
          <cell r="R44"/>
          <cell r="S44">
            <v>2.4750121314815895E-3</v>
          </cell>
          <cell r="T44">
            <v>2.8550100903143184E-3</v>
          </cell>
          <cell r="U44">
            <v>1.5841388632042476E-3</v>
          </cell>
          <cell r="V44">
            <v>3.6205536256394377E-3</v>
          </cell>
          <cell r="W44">
            <v>3.4315245072188879E-4</v>
          </cell>
          <cell r="X44">
            <v>1.7323753533341257E-2</v>
          </cell>
          <cell r="Y44">
            <v>3.4762753664290946E-3</v>
          </cell>
          <cell r="Z44">
            <v>1</v>
          </cell>
          <cell r="AA44">
            <v>0.89676964152757477</v>
          </cell>
          <cell r="AB44">
            <v>0.10992949242335709</v>
          </cell>
          <cell r="AC44">
            <v>2.4610065833041177</v>
          </cell>
          <cell r="AD44">
            <v>0.18034364307832737</v>
          </cell>
          <cell r="AE44">
            <v>0.75387262785904596</v>
          </cell>
          <cell r="AF44">
            <v>0.10753012755367283</v>
          </cell>
          <cell r="AG44">
            <v>0.1222942115748136</v>
          </cell>
          <cell r="AH44">
            <v>-1.4764084021140766E-2</v>
          </cell>
          <cell r="AI44">
            <v>1.240680080795322</v>
          </cell>
          <cell r="AJ44">
            <v>6.6803014679038205E-4</v>
          </cell>
          <cell r="AK44">
            <v>2.5239004026139054E-4</v>
          </cell>
          <cell r="AL44">
            <v>5.0517584530669504E-4</v>
          </cell>
          <cell r="AM44">
            <v>18482390</v>
          </cell>
          <cell r="AN44">
            <v>18840315</v>
          </cell>
          <cell r="AO44">
            <v>17872718</v>
          </cell>
          <cell r="AP44">
            <v>17933112</v>
          </cell>
          <cell r="AQ44">
            <v>17257834</v>
          </cell>
          <cell r="AR44">
            <v>16891988</v>
          </cell>
          <cell r="AS44">
            <v>17025387</v>
          </cell>
          <cell r="AT44">
            <v>16967685</v>
          </cell>
          <cell r="AU44">
            <v>16768321</v>
          </cell>
          <cell r="AV44">
            <v>17289207</v>
          </cell>
          <cell r="AW44">
            <v>17488860</v>
          </cell>
          <cell r="AX44">
            <v>17526413</v>
          </cell>
          <cell r="AY44">
            <v>17107796</v>
          </cell>
          <cell r="AZ44">
            <v>17222212</v>
          </cell>
          <cell r="BA44">
            <v>17119457</v>
          </cell>
          <cell r="BB44">
            <v>16274891</v>
          </cell>
          <cell r="BC44">
            <v>16644500</v>
          </cell>
          <cell r="BD44">
            <v>15358069</v>
          </cell>
          <cell r="BE44">
            <v>15549002</v>
          </cell>
          <cell r="BF44">
            <v>15433168</v>
          </cell>
          <cell r="BG44">
            <v>15240102</v>
          </cell>
          <cell r="BH44">
            <v>15323111</v>
          </cell>
          <cell r="BI44">
            <v>15454261</v>
          </cell>
          <cell r="BJ44">
            <v>15630629</v>
          </cell>
          <cell r="BK44">
            <v>16040121</v>
          </cell>
          <cell r="BL44">
            <v>16319925</v>
          </cell>
          <cell r="BM44">
            <v>16127993</v>
          </cell>
          <cell r="BN44">
            <v>16710985</v>
          </cell>
          <cell r="BO44">
            <v>16435365</v>
          </cell>
          <cell r="BP44">
            <v>16418382</v>
          </cell>
          <cell r="BQ44">
            <v>17492953</v>
          </cell>
          <cell r="BR44">
            <v>17013141</v>
          </cell>
          <cell r="BS44">
            <v>17251091</v>
          </cell>
          <cell r="BT44">
            <v>16942714</v>
          </cell>
          <cell r="BU44">
            <v>18106690</v>
          </cell>
          <cell r="BV44">
            <v>17841799</v>
          </cell>
          <cell r="BW44">
            <v>16999848</v>
          </cell>
          <cell r="BX44">
            <v>16954227</v>
          </cell>
          <cell r="BY44">
            <v>16004815</v>
          </cell>
          <cell r="BZ44">
            <v>16493105</v>
          </cell>
          <cell r="CA44">
            <v>16082152</v>
          </cell>
          <cell r="CB44">
            <v>15580630</v>
          </cell>
          <cell r="CC44">
            <v>3799907</v>
          </cell>
          <cell r="CD44">
            <v>3783689</v>
          </cell>
          <cell r="CE44">
            <v>3777121</v>
          </cell>
          <cell r="CF44">
            <v>3785479</v>
          </cell>
          <cell r="CG44">
            <v>3751595</v>
          </cell>
          <cell r="CH44">
            <v>3737775</v>
          </cell>
          <cell r="CI44">
            <v>3854718</v>
          </cell>
          <cell r="CJ44">
            <v>3850957</v>
          </cell>
          <cell r="CK44">
            <v>3828452</v>
          </cell>
          <cell r="CL44">
            <v>3923282</v>
          </cell>
          <cell r="CM44">
            <v>3856607</v>
          </cell>
          <cell r="CN44">
            <v>3841310</v>
          </cell>
          <cell r="CO44">
            <v>3830779</v>
          </cell>
          <cell r="CP44">
            <v>3822658</v>
          </cell>
          <cell r="CQ44">
            <v>3981067</v>
          </cell>
          <cell r="CR44">
            <v>3966267</v>
          </cell>
          <cell r="CS44">
            <v>3975395</v>
          </cell>
          <cell r="CT44">
            <v>3950439</v>
          </cell>
          <cell r="CU44">
            <v>3894050</v>
          </cell>
          <cell r="CV44">
            <v>3886424</v>
          </cell>
          <cell r="CW44">
            <v>3866554</v>
          </cell>
          <cell r="CX44">
            <v>2871324</v>
          </cell>
          <cell r="CY44">
            <v>2738684</v>
          </cell>
          <cell r="CZ44">
            <v>2702770</v>
          </cell>
          <cell r="DA44">
            <v>2955617</v>
          </cell>
          <cell r="DB44">
            <v>2929746</v>
          </cell>
          <cell r="DC44">
            <v>2958319</v>
          </cell>
          <cell r="DD44">
            <v>2909847</v>
          </cell>
          <cell r="DE44">
            <v>2919672</v>
          </cell>
          <cell r="DF44">
            <v>2903344</v>
          </cell>
          <cell r="DG44">
            <v>2949975</v>
          </cell>
          <cell r="DH44">
            <v>2912557</v>
          </cell>
          <cell r="DI44">
            <v>2876234</v>
          </cell>
          <cell r="DJ44">
            <v>2843621</v>
          </cell>
          <cell r="DK44">
            <v>2856189</v>
          </cell>
          <cell r="DL44">
            <v>2808229</v>
          </cell>
          <cell r="DM44">
            <v>2806585</v>
          </cell>
          <cell r="DN44">
            <v>2763601</v>
          </cell>
          <cell r="DO44">
            <v>2763601</v>
          </cell>
          <cell r="DP44">
            <v>1999548</v>
          </cell>
          <cell r="DQ44">
            <v>1874489</v>
          </cell>
          <cell r="DR44">
            <v>1822274</v>
          </cell>
          <cell r="DS44"/>
          <cell r="DT44">
            <v>5644</v>
          </cell>
          <cell r="DU44">
            <v>45698</v>
          </cell>
          <cell r="DV44"/>
          <cell r="DW44">
            <v>51342</v>
          </cell>
          <cell r="DX44">
            <v>126353</v>
          </cell>
          <cell r="DY44">
            <v>1641967</v>
          </cell>
          <cell r="DZ44">
            <v>536076</v>
          </cell>
          <cell r="EA44">
            <v>2178043</v>
          </cell>
          <cell r="EB44">
            <v>16218</v>
          </cell>
          <cell r="EC44">
            <v>10435215</v>
          </cell>
        </row>
        <row r="45">
          <cell r="B45" t="str">
            <v>M-Oriental Bank Limited</v>
          </cell>
          <cell r="C45">
            <v>12.715529999999999</v>
          </cell>
          <cell r="D45">
            <v>6.3270860000000004</v>
          </cell>
          <cell r="E45">
            <v>9.1572230000000001</v>
          </cell>
          <cell r="F45">
            <v>2.508311</v>
          </cell>
          <cell r="G45">
            <v>2.614557</v>
          </cell>
          <cell r="H45">
            <v>3.409357</v>
          </cell>
          <cell r="I45">
            <v>8.4997419999999995</v>
          </cell>
          <cell r="J45">
            <v>1.7807E-2</v>
          </cell>
          <cell r="K45">
            <v>3.1775999999999999E-2</v>
          </cell>
          <cell r="L45"/>
          <cell r="M45">
            <v>2.225301911927156E-3</v>
          </cell>
          <cell r="N45">
            <v>2.3654507678076133E-3</v>
          </cell>
          <cell r="O45">
            <v>2.3903219018221317E-3</v>
          </cell>
          <cell r="P45">
            <v>2.4915909763943275E-3</v>
          </cell>
          <cell r="Q45">
            <v>2.5031976941519074E-3</v>
          </cell>
          <cell r="R45"/>
          <cell r="S45">
            <v>1.7027608987916659E-3</v>
          </cell>
          <cell r="T45">
            <v>1.7310514802317406E-3</v>
          </cell>
          <cell r="U45">
            <v>1.7247074811678857E-3</v>
          </cell>
          <cell r="V45">
            <v>3.2484373558219174E-3</v>
          </cell>
          <cell r="W45">
            <v>4.3323184370212321E-4</v>
          </cell>
          <cell r="X45">
            <v>3.0513469851445728E-2</v>
          </cell>
          <cell r="Y45">
            <v>7.4932490167217876E-3</v>
          </cell>
          <cell r="Z45">
            <v>0.30760427787102246</v>
          </cell>
          <cell r="AA45">
            <v>0.29510436905026061</v>
          </cell>
          <cell r="AB45">
            <v>0.17423556508617266</v>
          </cell>
          <cell r="AC45">
            <v>0.64114049718052579</v>
          </cell>
          <cell r="AD45">
            <v>0.22886338410289225</v>
          </cell>
          <cell r="AE45">
            <v>0.61357345406646213</v>
          </cell>
          <cell r="AF45">
            <v>0.13164077114543235</v>
          </cell>
          <cell r="AG45">
            <v>8.4384260727476332E-2</v>
          </cell>
          <cell r="AH45">
            <v>4.7256510417956019E-2</v>
          </cell>
          <cell r="AI45">
            <v>0.69093938195018301</v>
          </cell>
          <cell r="AJ45">
            <v>1.9271808176457373E-3</v>
          </cell>
          <cell r="AK45">
            <v>0</v>
          </cell>
          <cell r="AL45">
            <v>1.6107073844627551E-3</v>
          </cell>
          <cell r="AM45">
            <v>12715530</v>
          </cell>
          <cell r="AN45">
            <v>13859858</v>
          </cell>
          <cell r="AO45">
            <v>13515443</v>
          </cell>
          <cell r="AP45">
            <v>13622985</v>
          </cell>
          <cell r="AQ45">
            <v>13301581</v>
          </cell>
          <cell r="AR45">
            <v>13333772</v>
          </cell>
          <cell r="AS45">
            <v>14165831</v>
          </cell>
          <cell r="AT45">
            <v>13780277</v>
          </cell>
          <cell r="AU45">
            <v>13748507</v>
          </cell>
          <cell r="AV45">
            <v>13657469</v>
          </cell>
          <cell r="AW45">
            <v>13484334</v>
          </cell>
          <cell r="AX45">
            <v>13618076</v>
          </cell>
          <cell r="AY45">
            <v>13649937</v>
          </cell>
          <cell r="AZ45">
            <v>12984554</v>
          </cell>
          <cell r="BA45">
            <v>13063163</v>
          </cell>
          <cell r="BB45">
            <v>12338623</v>
          </cell>
          <cell r="BC45">
            <v>12065338</v>
          </cell>
          <cell r="BD45">
            <v>12393776</v>
          </cell>
          <cell r="BE45">
            <v>12329132</v>
          </cell>
          <cell r="BF45">
            <v>11841726</v>
          </cell>
          <cell r="BG45">
            <v>10470921</v>
          </cell>
          <cell r="BH45">
            <v>10515015</v>
          </cell>
          <cell r="BI45">
            <v>9898849</v>
          </cell>
          <cell r="BJ45">
            <v>11081702</v>
          </cell>
          <cell r="BK45">
            <v>10675058</v>
          </cell>
          <cell r="BL45">
            <v>10576525</v>
          </cell>
          <cell r="BM45">
            <v>10492155</v>
          </cell>
          <cell r="BN45">
            <v>10482709</v>
          </cell>
          <cell r="BO45">
            <v>10005843</v>
          </cell>
          <cell r="BP45">
            <v>9920247</v>
          </cell>
          <cell r="BQ45">
            <v>9809585</v>
          </cell>
          <cell r="BR45">
            <v>8776999</v>
          </cell>
          <cell r="BS45">
            <v>9024348</v>
          </cell>
          <cell r="BT45">
            <v>8496350</v>
          </cell>
          <cell r="BU45">
            <v>9316625</v>
          </cell>
          <cell r="BV45">
            <v>9056018</v>
          </cell>
          <cell r="BW45">
            <v>9153613</v>
          </cell>
          <cell r="BX45">
            <v>7857515</v>
          </cell>
          <cell r="BY45">
            <v>8092950</v>
          </cell>
          <cell r="BZ45">
            <v>7916635</v>
          </cell>
          <cell r="CA45">
            <v>7480066</v>
          </cell>
          <cell r="CB45">
            <v>7006528</v>
          </cell>
          <cell r="CC45">
            <v>3409357</v>
          </cell>
          <cell r="CD45">
            <v>3384465</v>
          </cell>
          <cell r="CE45">
            <v>3353901</v>
          </cell>
          <cell r="CF45">
            <v>3322706</v>
          </cell>
          <cell r="CG45">
            <v>3278783</v>
          </cell>
          <cell r="CH45">
            <v>3247384</v>
          </cell>
          <cell r="CI45">
            <v>3223535</v>
          </cell>
          <cell r="CJ45">
            <v>3189548</v>
          </cell>
          <cell r="CK45">
            <v>3135834</v>
          </cell>
          <cell r="CL45">
            <v>3117969</v>
          </cell>
          <cell r="CM45">
            <v>3086928</v>
          </cell>
          <cell r="CN45">
            <v>3082411</v>
          </cell>
          <cell r="CO45">
            <v>3078286</v>
          </cell>
          <cell r="CP45">
            <v>3070892</v>
          </cell>
          <cell r="CQ45">
            <v>3088000</v>
          </cell>
          <cell r="CR45">
            <v>3057788</v>
          </cell>
          <cell r="CS45">
            <v>3049194</v>
          </cell>
          <cell r="CT45">
            <v>3043171</v>
          </cell>
          <cell r="CU45">
            <v>3108981</v>
          </cell>
          <cell r="CV45">
            <v>3092768</v>
          </cell>
          <cell r="CW45">
            <v>3073672</v>
          </cell>
          <cell r="CX45">
            <v>3065119</v>
          </cell>
          <cell r="CY45">
            <v>3016758</v>
          </cell>
          <cell r="CZ45">
            <v>2993218</v>
          </cell>
          <cell r="DA45">
            <v>2981991</v>
          </cell>
          <cell r="DB45">
            <v>3027998</v>
          </cell>
          <cell r="DC45">
            <v>3020563</v>
          </cell>
          <cell r="DD45">
            <v>2988321</v>
          </cell>
          <cell r="DE45">
            <v>2955250</v>
          </cell>
          <cell r="DF45">
            <v>2931488</v>
          </cell>
          <cell r="DG45">
            <v>2930072</v>
          </cell>
          <cell r="DH45">
            <v>2927334</v>
          </cell>
          <cell r="DI45">
            <v>2262088</v>
          </cell>
          <cell r="DJ45">
            <v>2240085</v>
          </cell>
          <cell r="DK45">
            <v>1658696</v>
          </cell>
          <cell r="DL45">
            <v>1630654</v>
          </cell>
          <cell r="DM45">
            <v>1612058</v>
          </cell>
          <cell r="DN45">
            <v>1596443</v>
          </cell>
          <cell r="DO45">
            <v>1596443</v>
          </cell>
          <cell r="DP45">
            <v>1612493</v>
          </cell>
          <cell r="DQ45">
            <v>1548292</v>
          </cell>
          <cell r="DR45">
            <v>1524496</v>
          </cell>
          <cell r="DS45"/>
          <cell r="DT45">
            <v>32907</v>
          </cell>
          <cell r="DU45">
            <v>155958</v>
          </cell>
          <cell r="DV45"/>
          <cell r="DW45">
            <v>188865</v>
          </cell>
          <cell r="DX45">
            <v>121089</v>
          </cell>
          <cell r="DY45">
            <v>1033624</v>
          </cell>
          <cell r="DZ45">
            <v>650973</v>
          </cell>
          <cell r="EA45">
            <v>1684597</v>
          </cell>
          <cell r="EB45">
            <v>24892</v>
          </cell>
          <cell r="EC45">
            <v>6327086</v>
          </cell>
        </row>
        <row r="46">
          <cell r="B46" t="str">
            <v>Paramount Universal Bank</v>
          </cell>
          <cell r="C46">
            <v>15.020034000000001</v>
          </cell>
          <cell r="D46">
            <v>8.126512</v>
          </cell>
          <cell r="E46">
            <v>11.333111000000001</v>
          </cell>
          <cell r="F46">
            <v>2.398037</v>
          </cell>
          <cell r="G46">
            <v>2.398037</v>
          </cell>
          <cell r="H46">
            <v>2.6487120000000002</v>
          </cell>
          <cell r="I46">
            <v>8.5328359999999996</v>
          </cell>
          <cell r="J46">
            <v>-8.8529999999999998E-3</v>
          </cell>
          <cell r="K46">
            <v>7.2943999999999995E-2</v>
          </cell>
          <cell r="L46"/>
          <cell r="M46">
            <v>2.2231928622341249E-3</v>
          </cell>
          <cell r="N46">
            <v>2.2667859500845591E-3</v>
          </cell>
          <cell r="O46">
            <v>2.2494315780737591E-3</v>
          </cell>
          <cell r="P46">
            <v>2.2956324801481835E-3</v>
          </cell>
          <cell r="Q46">
            <v>2.3447057380275656E-3</v>
          </cell>
          <cell r="R46"/>
          <cell r="S46">
            <v>2.0113614291910275E-3</v>
          </cell>
          <cell r="T46">
            <v>2.2233632712944E-3</v>
          </cell>
          <cell r="U46">
            <v>2.1345228052878102E-3</v>
          </cell>
          <cell r="V46">
            <v>2.5236943522235376E-3</v>
          </cell>
          <cell r="W46">
            <v>9.9451358279857983E-4</v>
          </cell>
          <cell r="X46">
            <v>0.22305342864880259</v>
          </cell>
          <cell r="Y46">
            <v>1.8847635855932503E-2</v>
          </cell>
          <cell r="Z46">
            <v>0.2810363400866957</v>
          </cell>
          <cell r="AA46">
            <v>0.2810363400866957</v>
          </cell>
          <cell r="AB46">
            <v>0.23905194384886119</v>
          </cell>
          <cell r="AC46">
            <v>0.60584975120352769</v>
          </cell>
          <cell r="AD46">
            <v>7.5794561802464938E-2</v>
          </cell>
          <cell r="AE46">
            <v>0.27261380638247468</v>
          </cell>
          <cell r="AF46">
            <v>0.14501500031503084</v>
          </cell>
          <cell r="AG46">
            <v>0.1037193549707363</v>
          </cell>
          <cell r="AH46">
            <v>4.1295645344294543E-2</v>
          </cell>
          <cell r="AI46">
            <v>0.71705924348574712</v>
          </cell>
          <cell r="AJ46">
            <v>3.3065909811836903E-4</v>
          </cell>
          <cell r="AK46">
            <v>0</v>
          </cell>
          <cell r="AL46">
            <v>2.0382923206923686E-4</v>
          </cell>
          <cell r="AM46">
            <v>15020034</v>
          </cell>
          <cell r="AN46">
            <v>15439383</v>
          </cell>
          <cell r="AO46">
            <v>14663720</v>
          </cell>
          <cell r="AP46">
            <v>14189936</v>
          </cell>
          <cell r="AQ46">
            <v>14279069</v>
          </cell>
          <cell r="AR46">
            <v>13813300</v>
          </cell>
          <cell r="AS46">
            <v>13086280</v>
          </cell>
          <cell r="AT46">
            <v>13069958</v>
          </cell>
          <cell r="AU46">
            <v>12802351</v>
          </cell>
          <cell r="AV46">
            <v>12447780</v>
          </cell>
          <cell r="AW46">
            <v>12258411</v>
          </cell>
          <cell r="AX46">
            <v>11805895</v>
          </cell>
          <cell r="AY46">
            <v>11641338</v>
          </cell>
          <cell r="AZ46">
            <v>11378331</v>
          </cell>
          <cell r="BA46">
            <v>11073705</v>
          </cell>
          <cell r="BB46">
            <v>10971375</v>
          </cell>
          <cell r="BC46">
            <v>11290260</v>
          </cell>
          <cell r="BD46">
            <v>10443296</v>
          </cell>
          <cell r="BE46">
            <v>10299566</v>
          </cell>
          <cell r="BF46">
            <v>10020501</v>
          </cell>
          <cell r="BG46">
            <v>10207861</v>
          </cell>
          <cell r="BH46">
            <v>9887407</v>
          </cell>
          <cell r="BI46">
            <v>9850650</v>
          </cell>
          <cell r="BJ46">
            <v>9915783</v>
          </cell>
          <cell r="BK46">
            <v>9924109</v>
          </cell>
          <cell r="BL46">
            <v>9541251</v>
          </cell>
          <cell r="BM46">
            <v>9579358</v>
          </cell>
          <cell r="BN46">
            <v>9754544</v>
          </cell>
          <cell r="BO46">
            <v>9738935</v>
          </cell>
          <cell r="BP46">
            <v>9426931</v>
          </cell>
          <cell r="BQ46">
            <v>9582882</v>
          </cell>
          <cell r="BR46">
            <v>9545656</v>
          </cell>
          <cell r="BS46">
            <v>9853717</v>
          </cell>
          <cell r="BT46">
            <v>10525709</v>
          </cell>
          <cell r="BU46">
            <v>10914946</v>
          </cell>
          <cell r="BV46">
            <v>10818758</v>
          </cell>
          <cell r="BW46">
            <v>10169780</v>
          </cell>
          <cell r="BX46">
            <v>10402326</v>
          </cell>
          <cell r="BY46">
            <v>9042178</v>
          </cell>
          <cell r="BZ46">
            <v>8698023</v>
          </cell>
          <cell r="CA46">
            <v>8323852</v>
          </cell>
          <cell r="CB46">
            <v>8028877</v>
          </cell>
          <cell r="CC46">
            <v>2648712</v>
          </cell>
          <cell r="CD46">
            <v>2576948</v>
          </cell>
          <cell r="CE46">
            <v>2478737</v>
          </cell>
          <cell r="CF46">
            <v>2426093</v>
          </cell>
          <cell r="CG46">
            <v>2346918</v>
          </cell>
          <cell r="CH46">
            <v>226851</v>
          </cell>
          <cell r="CI46">
            <v>2204167</v>
          </cell>
          <cell r="CJ46">
            <v>2147500</v>
          </cell>
          <cell r="CK46">
            <v>2099404</v>
          </cell>
          <cell r="CL46">
            <v>2058559</v>
          </cell>
          <cell r="CM46">
            <v>1999971</v>
          </cell>
          <cell r="CN46">
            <v>1971938</v>
          </cell>
          <cell r="CO46">
            <v>1940781</v>
          </cell>
          <cell r="CP46">
            <v>1911298</v>
          </cell>
          <cell r="CQ46">
            <v>1842785</v>
          </cell>
          <cell r="CR46">
            <v>1831955</v>
          </cell>
          <cell r="CS46">
            <v>1806427</v>
          </cell>
          <cell r="CT46">
            <v>1778217</v>
          </cell>
          <cell r="CU46">
            <v>1751003</v>
          </cell>
          <cell r="CV46">
            <v>1728881</v>
          </cell>
          <cell r="CW46">
            <v>1710821</v>
          </cell>
          <cell r="CX46">
            <v>1687268</v>
          </cell>
          <cell r="CY46">
            <v>1601294</v>
          </cell>
          <cell r="CZ46">
            <v>1568798</v>
          </cell>
          <cell r="DA46">
            <v>1546091</v>
          </cell>
          <cell r="DB46">
            <v>1759693</v>
          </cell>
          <cell r="DC46">
            <v>1730416</v>
          </cell>
          <cell r="DD46">
            <v>1700031</v>
          </cell>
          <cell r="DE46">
            <v>1659151</v>
          </cell>
          <cell r="DF46">
            <v>1644209</v>
          </cell>
          <cell r="DG46">
            <v>1624002</v>
          </cell>
          <cell r="DH46">
            <v>1605827</v>
          </cell>
          <cell r="DI46">
            <v>1575131</v>
          </cell>
          <cell r="DJ46">
            <v>1536285</v>
          </cell>
          <cell r="DK46">
            <v>1488698</v>
          </cell>
          <cell r="DL46">
            <v>1469236</v>
          </cell>
          <cell r="DM46">
            <v>1410219</v>
          </cell>
          <cell r="DN46">
            <v>1378260</v>
          </cell>
          <cell r="DO46">
            <v>1378260</v>
          </cell>
          <cell r="DP46">
            <v>1348014</v>
          </cell>
          <cell r="DQ46">
            <v>1289232</v>
          </cell>
          <cell r="DR46">
            <v>1230414</v>
          </cell>
          <cell r="DS46"/>
          <cell r="DT46">
            <v>47273</v>
          </cell>
          <cell r="DU46">
            <v>150479</v>
          </cell>
          <cell r="DV46"/>
          <cell r="DW46">
            <v>197752</v>
          </cell>
          <cell r="DX46">
            <v>119808</v>
          </cell>
          <cell r="DY46">
            <v>171458</v>
          </cell>
          <cell r="DZ46">
            <v>457483</v>
          </cell>
          <cell r="EA46">
            <v>628941</v>
          </cell>
          <cell r="EB46">
            <v>71761</v>
          </cell>
          <cell r="EC46">
            <v>8126512</v>
          </cell>
        </row>
        <row r="47">
          <cell r="B47" t="str">
            <v>Access Bank</v>
          </cell>
          <cell r="C47">
            <v>14.236618</v>
          </cell>
          <cell r="D47">
            <v>3.4985439999999999</v>
          </cell>
          <cell r="E47">
            <v>10.926247</v>
          </cell>
          <cell r="F47">
            <v>1.4259820000000001</v>
          </cell>
          <cell r="G47">
            <v>1.471082</v>
          </cell>
          <cell r="H47">
            <v>1.743355</v>
          </cell>
          <cell r="I47">
            <v>7.822063</v>
          </cell>
          <cell r="J47">
            <v>1.8596000000000001E-2</v>
          </cell>
          <cell r="K47">
            <v>-6.3468999999999998E-2</v>
          </cell>
          <cell r="L47"/>
          <cell r="M47">
            <v>1.8751382674380545E-3</v>
          </cell>
          <cell r="N47">
            <v>1.9512574372919202E-3</v>
          </cell>
          <cell r="O47">
            <v>1.7329672513449303E-3</v>
          </cell>
          <cell r="P47">
            <v>1.866553392754599E-3</v>
          </cell>
          <cell r="Q47">
            <v>1.8765232915077803E-3</v>
          </cell>
          <cell r="R47"/>
          <cell r="S47">
            <v>1.9064526969330897E-3</v>
          </cell>
          <cell r="T47">
            <v>9.5717993557474545E-4</v>
          </cell>
          <cell r="U47">
            <v>2.0578924355110898E-3</v>
          </cell>
          <cell r="V47">
            <v>1.661069669869984E-3</v>
          </cell>
          <cell r="W47">
            <v>-8.6533207099477767E-4</v>
          </cell>
          <cell r="X47">
            <v>-0.19158146623104616</v>
          </cell>
          <cell r="Y47">
            <v>-1.6193075941352178E-2</v>
          </cell>
          <cell r="Z47">
            <v>0.18806828837865408</v>
          </cell>
          <cell r="AA47">
            <v>0.1823025460163131</v>
          </cell>
          <cell r="AB47">
            <v>0.75765212414252647</v>
          </cell>
          <cell r="AC47">
            <v>1.180732223351757</v>
          </cell>
          <cell r="AD47">
            <v>0.12017368764550981</v>
          </cell>
          <cell r="AE47">
            <v>0.156220753972792</v>
          </cell>
          <cell r="AF47">
            <v>0.13619376881217163</v>
          </cell>
          <cell r="AG47">
            <v>7.5814917144238506E-2</v>
          </cell>
          <cell r="AH47">
            <v>6.0378851667933123E-2</v>
          </cell>
          <cell r="AI47">
            <v>0.32019631260395265</v>
          </cell>
          <cell r="AJ47">
            <v>5.2002847217395734E-4</v>
          </cell>
          <cell r="AK47">
            <v>2.757450114641443E-5</v>
          </cell>
          <cell r="AL47">
            <v>3.3075761492457658E-4</v>
          </cell>
          <cell r="AM47">
            <v>14236618</v>
          </cell>
          <cell r="AN47">
            <v>17119500</v>
          </cell>
          <cell r="AO47">
            <v>14593974</v>
          </cell>
          <cell r="AP47">
            <v>15109960</v>
          </cell>
          <cell r="AQ47">
            <v>15200001</v>
          </cell>
          <cell r="AR47">
            <v>14601676</v>
          </cell>
          <cell r="AS47">
            <v>16074956</v>
          </cell>
          <cell r="AT47">
            <v>14564949</v>
          </cell>
          <cell r="AU47">
            <v>14013295</v>
          </cell>
          <cell r="AV47">
            <v>13211421</v>
          </cell>
          <cell r="AW47">
            <v>12244938</v>
          </cell>
          <cell r="AX47">
            <v>11114886</v>
          </cell>
          <cell r="AY47">
            <v>9835380</v>
          </cell>
          <cell r="AZ47">
            <v>10147491</v>
          </cell>
          <cell r="BA47">
            <v>11016375</v>
          </cell>
          <cell r="BB47">
            <v>10448828</v>
          </cell>
          <cell r="BC47">
            <v>9704724</v>
          </cell>
          <cell r="BD47">
            <v>9318142</v>
          </cell>
          <cell r="BE47">
            <v>9574020</v>
          </cell>
          <cell r="BF47">
            <v>10039705</v>
          </cell>
          <cell r="BG47">
            <v>10492739</v>
          </cell>
          <cell r="BH47">
            <v>10235524</v>
          </cell>
          <cell r="BI47">
            <v>10105088</v>
          </cell>
          <cell r="BJ47">
            <v>10119596</v>
          </cell>
          <cell r="BK47">
            <v>9977176</v>
          </cell>
          <cell r="BL47">
            <v>10295352</v>
          </cell>
          <cell r="BM47">
            <v>10137915</v>
          </cell>
          <cell r="BN47">
            <v>9885064</v>
          </cell>
          <cell r="BO47">
            <v>10603271</v>
          </cell>
          <cell r="BP47">
            <v>10465400</v>
          </cell>
          <cell r="BQ47">
            <v>10351824</v>
          </cell>
          <cell r="BR47">
            <v>9973356</v>
          </cell>
          <cell r="BS47">
            <v>10507615</v>
          </cell>
          <cell r="BT47">
            <v>10533322</v>
          </cell>
          <cell r="BU47">
            <v>10803306</v>
          </cell>
          <cell r="BV47">
            <v>10546605</v>
          </cell>
          <cell r="BW47">
            <v>10300961</v>
          </cell>
          <cell r="BX47">
            <v>10239922</v>
          </cell>
          <cell r="BY47">
            <v>9678121</v>
          </cell>
          <cell r="BZ47">
            <v>8935515</v>
          </cell>
          <cell r="CA47">
            <v>9268777</v>
          </cell>
          <cell r="CB47">
            <v>9657867</v>
          </cell>
          <cell r="CC47">
            <v>1743355</v>
          </cell>
          <cell r="CD47">
            <v>1806825</v>
          </cell>
          <cell r="CE47">
            <v>1253441</v>
          </cell>
          <cell r="CF47">
            <v>1351431</v>
          </cell>
          <cell r="CG47">
            <v>1335341</v>
          </cell>
          <cell r="CH47">
            <v>1314978</v>
          </cell>
          <cell r="CI47">
            <v>1826413</v>
          </cell>
          <cell r="CJ47">
            <v>1775574</v>
          </cell>
          <cell r="CK47">
            <v>1650142</v>
          </cell>
          <cell r="CL47">
            <v>1548572</v>
          </cell>
          <cell r="CM47">
            <v>1767517</v>
          </cell>
          <cell r="CN47">
            <v>1594829</v>
          </cell>
          <cell r="CO47">
            <v>1498504</v>
          </cell>
          <cell r="CP47">
            <v>1412615</v>
          </cell>
          <cell r="CQ47">
            <v>1777892</v>
          </cell>
          <cell r="CR47">
            <v>1765576</v>
          </cell>
          <cell r="CS47">
            <v>1815489</v>
          </cell>
          <cell r="CT47">
            <v>1817951</v>
          </cell>
          <cell r="CU47">
            <v>1905495</v>
          </cell>
          <cell r="CV47">
            <v>1900802</v>
          </cell>
          <cell r="CW47">
            <v>1911485</v>
          </cell>
          <cell r="CX47">
            <v>1928586</v>
          </cell>
          <cell r="CY47">
            <v>2063479</v>
          </cell>
          <cell r="CZ47">
            <v>2041690</v>
          </cell>
          <cell r="DA47">
            <v>2053824</v>
          </cell>
          <cell r="DB47">
            <v>2132336</v>
          </cell>
          <cell r="DC47">
            <v>2074929</v>
          </cell>
          <cell r="DD47">
            <v>2073144</v>
          </cell>
          <cell r="DE47">
            <v>2088544</v>
          </cell>
          <cell r="DF47">
            <v>2073408</v>
          </cell>
          <cell r="DG47">
            <v>2154496</v>
          </cell>
          <cell r="DH47">
            <v>2159748</v>
          </cell>
          <cell r="DI47">
            <v>2080839</v>
          </cell>
          <cell r="DJ47">
            <v>2032789</v>
          </cell>
          <cell r="DK47">
            <v>2044903</v>
          </cell>
          <cell r="DL47">
            <v>1975069</v>
          </cell>
          <cell r="DM47">
            <v>1957169</v>
          </cell>
          <cell r="DN47">
            <v>1914759</v>
          </cell>
          <cell r="DO47">
            <v>1914759</v>
          </cell>
          <cell r="DP47">
            <v>1929129</v>
          </cell>
          <cell r="DQ47">
            <v>1905126</v>
          </cell>
          <cell r="DR47">
            <v>1869047</v>
          </cell>
          <cell r="DS47"/>
          <cell r="DT47">
            <v>266070</v>
          </cell>
          <cell r="DU47">
            <v>85107</v>
          </cell>
          <cell r="DV47"/>
          <cell r="DW47">
            <v>351177</v>
          </cell>
          <cell r="DX47">
            <v>414646</v>
          </cell>
          <cell r="DY47">
            <v>66937</v>
          </cell>
          <cell r="DZ47">
            <v>361540</v>
          </cell>
          <cell r="EA47">
            <v>428477</v>
          </cell>
          <cell r="EB47">
            <v>-63469</v>
          </cell>
          <cell r="EC47">
            <v>3498544</v>
          </cell>
        </row>
        <row r="48">
          <cell r="B48" t="str">
            <v>United Bank for Africa</v>
          </cell>
          <cell r="C48">
            <v>14.896049</v>
          </cell>
          <cell r="D48">
            <v>3.1237439999999999</v>
          </cell>
          <cell r="E48">
            <v>9.5079019999999996</v>
          </cell>
          <cell r="F48">
            <v>1.896711</v>
          </cell>
          <cell r="G48">
            <v>1.896711</v>
          </cell>
          <cell r="H48">
            <v>1.896711</v>
          </cell>
          <cell r="I48">
            <v>9.2096479999999996</v>
          </cell>
          <cell r="J48">
            <v>-8.3436999999999997E-2</v>
          </cell>
          <cell r="K48">
            <v>-0.18207200000000001</v>
          </cell>
          <cell r="L48"/>
          <cell r="M48">
            <v>1.8642338215273111E-3</v>
          </cell>
          <cell r="N48">
            <v>3.5487229474694126E-3</v>
          </cell>
          <cell r="O48">
            <v>2.3870100609106239E-3</v>
          </cell>
          <cell r="P48">
            <v>2.044460404850291E-3</v>
          </cell>
          <cell r="Q48">
            <v>2.1358034299002676E-3</v>
          </cell>
          <cell r="R48"/>
          <cell r="S48">
            <v>1.9947583611288479E-3</v>
          </cell>
          <cell r="T48">
            <v>8.546369806045022E-4</v>
          </cell>
          <cell r="U48">
            <v>1.7907557465414025E-3</v>
          </cell>
          <cell r="V48">
            <v>1.8071873569116832E-3</v>
          </cell>
          <cell r="W48">
            <v>-2.4823573843949201E-3</v>
          </cell>
          <cell r="X48">
            <v>-0.30410125907845736</v>
          </cell>
          <cell r="Y48">
            <v>-3.1592168960462352E-2</v>
          </cell>
          <cell r="Z48">
            <v>0.20594826208341516</v>
          </cell>
          <cell r="AA48">
            <v>0.20594826208341516</v>
          </cell>
          <cell r="AB48">
            <v>0.48015667500816017</v>
          </cell>
          <cell r="AC48">
            <v>1.2407681427483408</v>
          </cell>
          <cell r="AD48">
            <v>6.0258965391110017E-2</v>
          </cell>
          <cell r="AE48">
            <v>0.36079972143833444</v>
          </cell>
          <cell r="AF48">
            <v>7.678266908332762E-2</v>
          </cell>
          <cell r="AG48">
            <v>4.7221020435658824E-2</v>
          </cell>
          <cell r="AH48">
            <v>2.9561648647668796E-2</v>
          </cell>
          <cell r="AI48">
            <v>0.32854188021710784</v>
          </cell>
          <cell r="AJ48">
            <v>3.4633582803617895E-3</v>
          </cell>
          <cell r="AK48">
            <v>8.3155560634539747E-3</v>
          </cell>
          <cell r="AL48">
            <v>5.2093493388481894E-3</v>
          </cell>
          <cell r="AM48">
            <v>14896049</v>
          </cell>
          <cell r="AN48">
            <v>31209554</v>
          </cell>
          <cell r="AO48">
            <v>17930838</v>
          </cell>
          <cell r="AP48">
            <v>15972329</v>
          </cell>
          <cell r="AQ48">
            <v>15368024</v>
          </cell>
          <cell r="AR48">
            <v>16290399</v>
          </cell>
          <cell r="AS48">
            <v>16625399</v>
          </cell>
          <cell r="AT48">
            <v>19070484</v>
          </cell>
          <cell r="AU48">
            <v>19313635</v>
          </cell>
          <cell r="AV48">
            <v>13598404</v>
          </cell>
          <cell r="AW48">
            <v>19710685</v>
          </cell>
          <cell r="AX48">
            <v>19720292</v>
          </cell>
          <cell r="AY48">
            <v>18997417</v>
          </cell>
          <cell r="AZ48">
            <v>18743174</v>
          </cell>
          <cell r="BA48">
            <v>21806135</v>
          </cell>
          <cell r="BB48">
            <v>19040103</v>
          </cell>
          <cell r="BC48">
            <v>18752922</v>
          </cell>
          <cell r="BD48">
            <v>16088319</v>
          </cell>
          <cell r="BE48">
            <v>15970502</v>
          </cell>
          <cell r="BF48">
            <v>15739828</v>
          </cell>
          <cell r="BG48">
            <v>17169559</v>
          </cell>
          <cell r="BH48">
            <v>15332118</v>
          </cell>
          <cell r="BI48">
            <v>15793296</v>
          </cell>
          <cell r="BJ48">
            <v>13811976</v>
          </cell>
          <cell r="BK48">
            <v>7086915</v>
          </cell>
          <cell r="BL48">
            <v>6504732</v>
          </cell>
          <cell r="BM48">
            <v>6937385</v>
          </cell>
          <cell r="BN48">
            <v>7748462</v>
          </cell>
          <cell r="BO48">
            <v>6281056</v>
          </cell>
          <cell r="BP48">
            <v>5601281</v>
          </cell>
          <cell r="BQ48">
            <v>7539176</v>
          </cell>
          <cell r="BR48">
            <v>5761555</v>
          </cell>
          <cell r="BS48">
            <v>6538183</v>
          </cell>
          <cell r="BT48">
            <v>7781237</v>
          </cell>
          <cell r="BU48">
            <v>8176112</v>
          </cell>
          <cell r="BV48">
            <v>7269162</v>
          </cell>
          <cell r="BW48">
            <v>5332978</v>
          </cell>
          <cell r="BX48">
            <v>4755787</v>
          </cell>
          <cell r="BY48">
            <v>4354318</v>
          </cell>
          <cell r="BZ48">
            <v>3726303</v>
          </cell>
          <cell r="CA48">
            <v>3984411</v>
          </cell>
          <cell r="CB48">
            <v>3709630</v>
          </cell>
          <cell r="CC48">
            <v>1896711</v>
          </cell>
          <cell r="CD48">
            <v>2078783</v>
          </cell>
          <cell r="CE48">
            <v>2265207</v>
          </cell>
          <cell r="CF48">
            <v>2266357</v>
          </cell>
          <cell r="CG48">
            <v>2366871</v>
          </cell>
          <cell r="CH48">
            <v>2422902</v>
          </cell>
          <cell r="CI48">
            <v>2522662</v>
          </cell>
          <cell r="CJ48">
            <v>598452</v>
          </cell>
          <cell r="CK48">
            <v>569035</v>
          </cell>
          <cell r="CL48">
            <v>822704</v>
          </cell>
          <cell r="CM48">
            <v>2094574</v>
          </cell>
          <cell r="CN48">
            <v>2149378</v>
          </cell>
          <cell r="CO48">
            <v>2164973</v>
          </cell>
          <cell r="CP48">
            <v>2256791</v>
          </cell>
          <cell r="CQ48">
            <v>2493102</v>
          </cell>
          <cell r="CR48">
            <v>2428989</v>
          </cell>
          <cell r="CS48">
            <v>2312994</v>
          </cell>
          <cell r="CT48">
            <v>2241806</v>
          </cell>
          <cell r="CU48">
            <v>2299717</v>
          </cell>
          <cell r="CV48">
            <v>2212823</v>
          </cell>
          <cell r="CW48">
            <v>2184034</v>
          </cell>
          <cell r="CX48">
            <v>2174218</v>
          </cell>
          <cell r="CY48">
            <v>2131778</v>
          </cell>
          <cell r="CZ48">
            <v>2127002</v>
          </cell>
          <cell r="DA48">
            <v>2123592</v>
          </cell>
          <cell r="DB48">
            <v>2161995</v>
          </cell>
          <cell r="DC48">
            <v>2159848</v>
          </cell>
          <cell r="DD48">
            <v>2153962</v>
          </cell>
          <cell r="DE48">
            <v>2148603</v>
          </cell>
          <cell r="DF48">
            <v>2143386</v>
          </cell>
          <cell r="DG48">
            <v>2175142</v>
          </cell>
          <cell r="DH48">
            <v>2185477</v>
          </cell>
          <cell r="DI48">
            <v>1135692</v>
          </cell>
          <cell r="DJ48">
            <v>1119088</v>
          </cell>
          <cell r="DK48">
            <v>1043147</v>
          </cell>
          <cell r="DL48">
            <v>1172769</v>
          </cell>
          <cell r="DM48">
            <v>1222199</v>
          </cell>
          <cell r="DN48">
            <v>1138961</v>
          </cell>
          <cell r="DO48">
            <v>1138961</v>
          </cell>
          <cell r="DP48">
            <v>807249</v>
          </cell>
          <cell r="DQ48">
            <v>1007444</v>
          </cell>
          <cell r="DR48">
            <v>1059034</v>
          </cell>
          <cell r="DS48"/>
          <cell r="DT48">
            <v>220656</v>
          </cell>
          <cell r="DU48">
            <v>238894</v>
          </cell>
          <cell r="DV48"/>
          <cell r="DW48">
            <v>459550</v>
          </cell>
          <cell r="DX48">
            <v>570195</v>
          </cell>
          <cell r="DY48">
            <v>69424</v>
          </cell>
          <cell r="DZ48">
            <v>122993</v>
          </cell>
          <cell r="EA48">
            <v>192417</v>
          </cell>
          <cell r="EB48">
            <v>-182072</v>
          </cell>
          <cell r="EC48">
            <v>3123744</v>
          </cell>
        </row>
        <row r="49">
          <cell r="B49" t="str">
            <v>Consolidated Bank of Kenya</v>
          </cell>
          <cell r="C49">
            <v>15.331256</v>
          </cell>
          <cell r="D49">
            <v>8.8361900000000002</v>
          </cell>
          <cell r="E49">
            <v>11.097922000000001</v>
          </cell>
          <cell r="F49">
            <v>0.57155699999999998</v>
          </cell>
          <cell r="G49">
            <v>-0.57155699999999998</v>
          </cell>
          <cell r="H49">
            <v>0.60820600000000002</v>
          </cell>
          <cell r="I49">
            <v>11.973967999999999</v>
          </cell>
          <cell r="J49">
            <v>1.8692E-2</v>
          </cell>
          <cell r="K49">
            <v>-5.3543E-2</v>
          </cell>
          <cell r="L49"/>
          <cell r="M49">
            <v>1.574254392637786E-3</v>
          </cell>
          <cell r="N49">
            <v>1.5163990130071631E-3</v>
          </cell>
          <cell r="O49">
            <v>1.6964608905496619E-3</v>
          </cell>
          <cell r="P49">
            <v>1.8677170257707079E-3</v>
          </cell>
          <cell r="Q49">
            <v>1.8746950618688005E-3</v>
          </cell>
          <cell r="R49"/>
          <cell r="S49">
            <v>2.0530377613961134E-3</v>
          </cell>
          <cell r="T49">
            <v>2.4175267696865356E-3</v>
          </cell>
          <cell r="U49">
            <v>2.0902263818209587E-3</v>
          </cell>
          <cell r="V49">
            <v>5.7949903469628591E-4</v>
          </cell>
          <cell r="W49">
            <v>-7.3000165556844109E-4</v>
          </cell>
          <cell r="X49">
            <v>-0.20719030818508713</v>
          </cell>
          <cell r="Y49">
            <v>-1.4025318551255817E-2</v>
          </cell>
          <cell r="Z49">
            <v>-4.7733299437579924E-2</v>
          </cell>
          <cell r="AA49">
            <v>4.7733299437579924E-2</v>
          </cell>
          <cell r="AB49">
            <v>0.36394748925514714</v>
          </cell>
          <cell r="AC49">
            <v>0.96598152484221389</v>
          </cell>
          <cell r="AD49">
            <v>0.22564884796477513</v>
          </cell>
          <cell r="AE49">
            <v>0.56380539081127434</v>
          </cell>
          <cell r="AF49">
            <v>0.14027931764350149</v>
          </cell>
          <cell r="AG49">
            <v>6.053167343678463E-2</v>
          </cell>
          <cell r="AH49">
            <v>7.9747644206716858E-2</v>
          </cell>
          <cell r="AI49">
            <v>0.79620220794487473</v>
          </cell>
          <cell r="AJ49">
            <v>1.1046363177066136E-3</v>
          </cell>
          <cell r="AK49">
            <v>3.0957551786746373E-4</v>
          </cell>
          <cell r="AL49">
            <v>7.9539045618580765E-4</v>
          </cell>
          <cell r="AM49">
            <v>15331256</v>
          </cell>
          <cell r="AN49">
            <v>15209512</v>
          </cell>
          <cell r="AO49">
            <v>15780737</v>
          </cell>
          <cell r="AP49">
            <v>16233893</v>
          </cell>
          <cell r="AQ49">
            <v>15298125</v>
          </cell>
          <cell r="AR49">
            <v>15552524</v>
          </cell>
          <cell r="AS49">
            <v>15518129</v>
          </cell>
          <cell r="AT49">
            <v>14786888</v>
          </cell>
          <cell r="AU49">
            <v>14612501</v>
          </cell>
          <cell r="AV49">
            <v>14283366</v>
          </cell>
          <cell r="AW49">
            <v>13743625</v>
          </cell>
          <cell r="AX49">
            <v>13434472</v>
          </cell>
          <cell r="AY49">
            <v>13072792</v>
          </cell>
          <cell r="AZ49">
            <v>12885742</v>
          </cell>
          <cell r="BA49">
            <v>12129533</v>
          </cell>
          <cell r="BB49">
            <v>12219932</v>
          </cell>
          <cell r="BC49">
            <v>11548350</v>
          </cell>
          <cell r="BD49">
            <v>11865609</v>
          </cell>
          <cell r="BE49">
            <v>12194820</v>
          </cell>
          <cell r="BF49">
            <v>12942903</v>
          </cell>
          <cell r="BG49">
            <v>12972904</v>
          </cell>
          <cell r="BH49">
            <v>12887332</v>
          </cell>
          <cell r="BI49">
            <v>12575456</v>
          </cell>
          <cell r="BJ49">
            <v>12421918</v>
          </cell>
          <cell r="BK49">
            <v>12302979</v>
          </cell>
          <cell r="BL49">
            <v>13545744</v>
          </cell>
          <cell r="BM49">
            <v>13423571</v>
          </cell>
          <cell r="BN49">
            <v>13620906</v>
          </cell>
          <cell r="BO49">
            <v>13697179</v>
          </cell>
          <cell r="BP49">
            <v>13917895</v>
          </cell>
          <cell r="BQ49">
            <v>13898951</v>
          </cell>
          <cell r="BR49">
            <v>14419461</v>
          </cell>
          <cell r="BS49">
            <v>14272743</v>
          </cell>
          <cell r="BT49">
            <v>14135528</v>
          </cell>
          <cell r="BU49">
            <v>14425550</v>
          </cell>
          <cell r="BV49">
            <v>15473039</v>
          </cell>
          <cell r="BW49">
            <v>14428785</v>
          </cell>
          <cell r="BX49">
            <v>15077051</v>
          </cell>
          <cell r="BY49">
            <v>15965750</v>
          </cell>
          <cell r="BZ49">
            <v>16616891</v>
          </cell>
          <cell r="CA49">
            <v>16730762</v>
          </cell>
          <cell r="CB49">
            <v>16778631</v>
          </cell>
          <cell r="CC49">
            <v>608206</v>
          </cell>
          <cell r="CD49">
            <v>651981</v>
          </cell>
          <cell r="CE49">
            <v>815559</v>
          </cell>
          <cell r="CF49">
            <v>904331</v>
          </cell>
          <cell r="CG49">
            <v>994085</v>
          </cell>
          <cell r="CH49">
            <v>1073309</v>
          </cell>
          <cell r="CI49">
            <v>1312301</v>
          </cell>
          <cell r="CJ49">
            <v>1369524</v>
          </cell>
          <cell r="CK49">
            <v>1442376</v>
          </cell>
          <cell r="CL49">
            <v>1532628</v>
          </cell>
          <cell r="CM49">
            <v>1578313</v>
          </cell>
          <cell r="CN49">
            <v>1691552</v>
          </cell>
          <cell r="CO49">
            <v>1773903</v>
          </cell>
          <cell r="CP49">
            <v>1837100</v>
          </cell>
          <cell r="CQ49">
            <v>1749420</v>
          </cell>
          <cell r="CR49">
            <v>1819236</v>
          </cell>
          <cell r="CS49">
            <v>1924193</v>
          </cell>
          <cell r="CT49">
            <v>1999780</v>
          </cell>
          <cell r="CU49">
            <v>463610</v>
          </cell>
          <cell r="CV49">
            <v>729433</v>
          </cell>
          <cell r="CW49">
            <v>870546</v>
          </cell>
          <cell r="CX49">
            <v>925355</v>
          </cell>
          <cell r="CY49">
            <v>795096</v>
          </cell>
          <cell r="CZ49">
            <v>966429</v>
          </cell>
          <cell r="DA49">
            <v>562347</v>
          </cell>
          <cell r="DB49">
            <v>1068434</v>
          </cell>
          <cell r="DC49">
            <v>1054060</v>
          </cell>
          <cell r="DD49">
            <v>1187461</v>
          </cell>
          <cell r="DE49">
            <v>1325354</v>
          </cell>
          <cell r="DF49">
            <v>1403073</v>
          </cell>
          <cell r="DG49">
            <v>1410759</v>
          </cell>
          <cell r="DH49">
            <v>1542883</v>
          </cell>
          <cell r="DI49">
            <v>1586460</v>
          </cell>
          <cell r="DJ49">
            <v>1615215</v>
          </cell>
          <cell r="DK49">
            <v>1587672</v>
          </cell>
          <cell r="DL49">
            <v>1606209</v>
          </cell>
          <cell r="DM49">
            <v>1551228</v>
          </cell>
          <cell r="DN49">
            <v>1567820</v>
          </cell>
          <cell r="DO49">
            <v>1567820</v>
          </cell>
          <cell r="DP49">
            <v>1089376</v>
          </cell>
          <cell r="DQ49">
            <v>1258313</v>
          </cell>
          <cell r="DR49">
            <v>1241702</v>
          </cell>
          <cell r="DS49"/>
          <cell r="DT49">
            <v>127612</v>
          </cell>
          <cell r="DU49">
            <v>223021</v>
          </cell>
          <cell r="DV49"/>
          <cell r="DW49">
            <v>350633</v>
          </cell>
          <cell r="DX49">
            <v>338705</v>
          </cell>
          <cell r="DY49">
            <v>1288023</v>
          </cell>
          <cell r="DZ49">
            <v>996494</v>
          </cell>
          <cell r="EA49">
            <v>2284517</v>
          </cell>
          <cell r="EB49">
            <v>-53543</v>
          </cell>
          <cell r="EC49">
            <v>8836190</v>
          </cell>
        </row>
        <row r="50">
          <cell r="B50" t="str">
            <v>Middle East Bank</v>
          </cell>
          <cell r="C50">
            <v>17.447154000000001</v>
          </cell>
          <cell r="D50">
            <v>10.657957</v>
          </cell>
          <cell r="E50">
            <v>0.224638</v>
          </cell>
          <cell r="F50">
            <v>2.0274559999999999</v>
          </cell>
          <cell r="G50">
            <v>2.1377670000000002</v>
          </cell>
          <cell r="H50">
            <v>2.1957900000000001</v>
          </cell>
          <cell r="I50">
            <v>10.22064</v>
          </cell>
          <cell r="J50">
            <v>3.0242999999999999E-2</v>
          </cell>
          <cell r="K50">
            <v>7.9946000000000003E-2</v>
          </cell>
          <cell r="L50"/>
          <cell r="M50">
            <v>1.4902803042943459E-3</v>
          </cell>
          <cell r="N50">
            <v>2.2871143343070424E-3</v>
          </cell>
          <cell r="O50">
            <v>2.1247972572272971E-3</v>
          </cell>
          <cell r="P50">
            <v>2.0758755548296068E-3</v>
          </cell>
          <cell r="Q50">
            <v>2.0990220912338693E-3</v>
          </cell>
          <cell r="R50"/>
          <cell r="S50">
            <v>2.336381702248873E-3</v>
          </cell>
          <cell r="T50">
            <v>2.9159509197593078E-3</v>
          </cell>
          <cell r="U50">
            <v>4.2309206530690747E-5</v>
          </cell>
          <cell r="V50">
            <v>2.0921500041034742E-3</v>
          </cell>
          <cell r="W50">
            <v>1.0899783791732736E-3</v>
          </cell>
          <cell r="X50">
            <v>0.12631095881862256</v>
          </cell>
          <cell r="Y50">
            <v>1.2770303456986366E-2</v>
          </cell>
          <cell r="Z50">
            <v>0.2091617550368666</v>
          </cell>
          <cell r="AA50">
            <v>0.19836879099547583</v>
          </cell>
          <cell r="AB50">
            <v>0.32365066302288747</v>
          </cell>
          <cell r="AC50">
            <v>0.32457454737430513</v>
          </cell>
          <cell r="AD50">
            <v>0.20245171941761014</v>
          </cell>
          <cell r="AE50">
            <v>0.14760103138902564</v>
          </cell>
          <cell r="AF50">
            <v>0.14375633656269746</v>
          </cell>
          <cell r="AG50">
            <v>0.14145336217230195</v>
          </cell>
          <cell r="AH50">
            <v>2.3029743903955069E-3</v>
          </cell>
          <cell r="AI50">
            <v>47.445031561890687</v>
          </cell>
          <cell r="AJ50">
            <v>3.2556125093747522E-3</v>
          </cell>
          <cell r="AK50">
            <v>0</v>
          </cell>
          <cell r="AL50">
            <v>2.0068675003259884E-3</v>
          </cell>
          <cell r="AM50">
            <v>17447154</v>
          </cell>
          <cell r="AN50">
            <v>18848303</v>
          </cell>
          <cell r="AO50">
            <v>16131291</v>
          </cell>
          <cell r="AP50">
            <v>15206447</v>
          </cell>
          <cell r="AQ50">
            <v>14576937</v>
          </cell>
          <cell r="AR50">
            <v>12962188</v>
          </cell>
          <cell r="AS50">
            <v>11952320</v>
          </cell>
          <cell r="AT50">
            <v>10832612</v>
          </cell>
          <cell r="AU50">
            <v>11977513</v>
          </cell>
          <cell r="AV50">
            <v>11186376</v>
          </cell>
          <cell r="AW50">
            <v>10548437</v>
          </cell>
          <cell r="AX50">
            <v>10259401</v>
          </cell>
          <cell r="AY50">
            <v>9684410</v>
          </cell>
          <cell r="AZ50">
            <v>11021603</v>
          </cell>
          <cell r="BA50">
            <v>11047315</v>
          </cell>
          <cell r="BB50">
            <v>10187423</v>
          </cell>
          <cell r="BC50">
            <v>8963839</v>
          </cell>
          <cell r="BD50">
            <v>8466284</v>
          </cell>
          <cell r="BE50">
            <v>6913684</v>
          </cell>
          <cell r="BF50">
            <v>6607009</v>
          </cell>
          <cell r="BG50">
            <v>5620524</v>
          </cell>
          <cell r="BH50">
            <v>5360864</v>
          </cell>
          <cell r="BI50">
            <v>5343660</v>
          </cell>
          <cell r="BJ50">
            <v>5165484</v>
          </cell>
          <cell r="BK50">
            <v>5090148</v>
          </cell>
          <cell r="BL50">
            <v>5121036</v>
          </cell>
          <cell r="BM50">
            <v>5092123</v>
          </cell>
          <cell r="BN50">
            <v>5249639</v>
          </cell>
          <cell r="BO50">
            <v>5280693</v>
          </cell>
          <cell r="BP50">
            <v>5233522</v>
          </cell>
          <cell r="BQ50">
            <v>5237919</v>
          </cell>
          <cell r="BR50">
            <v>5443993</v>
          </cell>
          <cell r="BS50">
            <v>5375994</v>
          </cell>
          <cell r="BT50">
            <v>5677553</v>
          </cell>
          <cell r="BU50">
            <v>6288542</v>
          </cell>
          <cell r="BV50">
            <v>6192662</v>
          </cell>
          <cell r="BW50">
            <v>5836720</v>
          </cell>
          <cell r="BX50">
            <v>5936601</v>
          </cell>
          <cell r="BY50">
            <v>5906089</v>
          </cell>
          <cell r="BZ50">
            <v>6153754</v>
          </cell>
          <cell r="CA50">
            <v>6204136</v>
          </cell>
          <cell r="CB50">
            <v>5765799</v>
          </cell>
          <cell r="CC50">
            <v>2195790</v>
          </cell>
          <cell r="CD50">
            <v>2138770</v>
          </cell>
          <cell r="CE50">
            <v>2025441</v>
          </cell>
          <cell r="CF50">
            <v>1953956</v>
          </cell>
          <cell r="CG50">
            <v>1876171</v>
          </cell>
          <cell r="CH50">
            <v>1793376</v>
          </cell>
          <cell r="CI50">
            <v>1530383</v>
          </cell>
          <cell r="CJ50">
            <v>1481412</v>
          </cell>
          <cell r="CK50">
            <v>1440100</v>
          </cell>
          <cell r="CL50">
            <v>1400069</v>
          </cell>
          <cell r="CM50">
            <v>1358025</v>
          </cell>
          <cell r="CN50">
            <v>1327137</v>
          </cell>
          <cell r="CO50">
            <v>1300810</v>
          </cell>
          <cell r="CP50">
            <v>1274338</v>
          </cell>
          <cell r="CQ50">
            <v>1211034</v>
          </cell>
          <cell r="CR50">
            <v>1191351</v>
          </cell>
          <cell r="CS50">
            <v>1183564</v>
          </cell>
          <cell r="CT50">
            <v>1155784</v>
          </cell>
          <cell r="CU50">
            <v>1220672</v>
          </cell>
          <cell r="CV50">
            <v>1218322</v>
          </cell>
          <cell r="CW50">
            <v>1192491</v>
          </cell>
          <cell r="CX50">
            <v>1157878</v>
          </cell>
          <cell r="CY50">
            <v>1061671</v>
          </cell>
          <cell r="CZ50">
            <v>1083394</v>
          </cell>
          <cell r="DA50">
            <v>1098966</v>
          </cell>
          <cell r="DB50">
            <v>1161853</v>
          </cell>
          <cell r="DC50">
            <v>1143420</v>
          </cell>
          <cell r="DD50">
            <v>1178364</v>
          </cell>
          <cell r="DE50">
            <v>1213931</v>
          </cell>
          <cell r="DF50">
            <v>1192109</v>
          </cell>
          <cell r="DG50">
            <v>1235641</v>
          </cell>
          <cell r="DH50">
            <v>1237851</v>
          </cell>
          <cell r="DI50">
            <v>1252646</v>
          </cell>
          <cell r="DJ50">
            <v>1263462</v>
          </cell>
          <cell r="DK50">
            <v>1197477</v>
          </cell>
          <cell r="DL50">
            <v>1193546</v>
          </cell>
          <cell r="DM50">
            <v>1211872</v>
          </cell>
          <cell r="DN50">
            <v>1233695</v>
          </cell>
          <cell r="DO50">
            <v>1233695</v>
          </cell>
          <cell r="DP50">
            <v>1216395</v>
          </cell>
          <cell r="DQ50">
            <v>1169933</v>
          </cell>
          <cell r="DR50">
            <v>1175205</v>
          </cell>
          <cell r="DS50"/>
          <cell r="DT50">
            <v>83375</v>
          </cell>
          <cell r="DU50">
            <v>174233</v>
          </cell>
          <cell r="DV50"/>
          <cell r="DW50">
            <v>257608</v>
          </cell>
          <cell r="DX50">
            <v>83613</v>
          </cell>
          <cell r="DY50">
            <v>328292</v>
          </cell>
          <cell r="DZ50">
            <v>1895893</v>
          </cell>
          <cell r="EA50">
            <v>2224185</v>
          </cell>
          <cell r="EB50">
            <v>57938</v>
          </cell>
          <cell r="EC50">
            <v>10657957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0</v>
          </cell>
          <cell r="O51">
            <v>2.4748638570368979E-4</v>
          </cell>
          <cell r="P51">
            <v>3.3757978709973832E-4</v>
          </cell>
          <cell r="Q51">
            <v>4.3462748054179736E-4</v>
          </cell>
          <cell r="R51"/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e">
            <v>#DIV/0!</v>
          </cell>
          <cell r="Z51" t="e">
            <v>#DIV/0!</v>
          </cell>
          <cell r="AA51" t="e">
            <v>#DIV/0!</v>
          </cell>
          <cell r="AB51" t="e">
            <v>#DIV/0!</v>
          </cell>
          <cell r="AC51" t="e">
            <v>#DIV/0!</v>
          </cell>
          <cell r="AD51" t="e">
            <v>#DIV/0!</v>
          </cell>
          <cell r="AE51">
            <v>0</v>
          </cell>
          <cell r="AF51" t="e">
            <v>#DIV/0!</v>
          </cell>
          <cell r="AG51" t="e">
            <v>#DIV/0!</v>
          </cell>
          <cell r="AH51" t="e">
            <v>#DIV/0!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/>
          <cell r="AO51"/>
          <cell r="AP51"/>
          <cell r="AQ51">
            <v>0</v>
          </cell>
          <cell r="AR51">
            <v>0</v>
          </cell>
          <cell r="AS51">
            <v>3370260</v>
          </cell>
          <cell r="AT51">
            <v>3546067</v>
          </cell>
          <cell r="AU51">
            <v>3713690</v>
          </cell>
          <cell r="AV51">
            <v>0</v>
          </cell>
          <cell r="AW51">
            <v>4226650</v>
          </cell>
          <cell r="AX51">
            <v>4514148</v>
          </cell>
          <cell r="AY51">
            <v>4679366</v>
          </cell>
          <cell r="AZ51">
            <v>5114288</v>
          </cell>
          <cell r="BA51">
            <v>6195518</v>
          </cell>
          <cell r="BB51">
            <v>6130265</v>
          </cell>
          <cell r="BC51">
            <v>6535587</v>
          </cell>
          <cell r="BD51">
            <v>6860301</v>
          </cell>
          <cell r="BE51">
            <v>6663514</v>
          </cell>
          <cell r="BF51">
            <v>7377349</v>
          </cell>
          <cell r="BG51">
            <v>8516128</v>
          </cell>
          <cell r="BH51">
            <v>9223078</v>
          </cell>
          <cell r="BI51">
            <v>10827687</v>
          </cell>
          <cell r="BJ51">
            <v>10965040</v>
          </cell>
          <cell r="BK51">
            <v>11203247</v>
          </cell>
          <cell r="BL51">
            <v>11147949</v>
          </cell>
          <cell r="BM51">
            <v>11686475</v>
          </cell>
          <cell r="BN51">
            <v>13074106</v>
          </cell>
          <cell r="BO51">
            <v>13185616</v>
          </cell>
          <cell r="BP51">
            <v>13802498</v>
          </cell>
          <cell r="BQ51">
            <v>14204005</v>
          </cell>
          <cell r="BR51">
            <v>14382397</v>
          </cell>
          <cell r="BS51">
            <v>15107721</v>
          </cell>
          <cell r="BT51">
            <v>14469562</v>
          </cell>
          <cell r="BU51">
            <v>15826494</v>
          </cell>
          <cell r="BV51">
            <v>16857598</v>
          </cell>
          <cell r="BW51">
            <v>16800655</v>
          </cell>
          <cell r="BX51">
            <v>16589359</v>
          </cell>
          <cell r="BY51">
            <v>17019940</v>
          </cell>
          <cell r="BZ51">
            <v>16250564</v>
          </cell>
          <cell r="CA51">
            <v>16544140</v>
          </cell>
          <cell r="CB51">
            <v>15562476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-213671</v>
          </cell>
          <cell r="CJ51">
            <v>9554</v>
          </cell>
          <cell r="CK51">
            <v>224483</v>
          </cell>
          <cell r="CL51">
            <v>412582</v>
          </cell>
          <cell r="CM51">
            <v>-2623862</v>
          </cell>
          <cell r="CN51">
            <v>-2324570</v>
          </cell>
          <cell r="CO51">
            <v>-2083344</v>
          </cell>
          <cell r="CP51">
            <v>-1819961</v>
          </cell>
          <cell r="CQ51">
            <v>-1320406</v>
          </cell>
          <cell r="CR51">
            <v>-1098807</v>
          </cell>
          <cell r="CS51">
            <v>-806676</v>
          </cell>
          <cell r="CT51">
            <v>-551990</v>
          </cell>
          <cell r="CU51">
            <v>-291997</v>
          </cell>
          <cell r="CV51">
            <v>1530</v>
          </cell>
          <cell r="CW51">
            <v>-923614</v>
          </cell>
          <cell r="CX51">
            <v>-1029954</v>
          </cell>
          <cell r="CY51">
            <v>551632</v>
          </cell>
          <cell r="CZ51">
            <v>768190</v>
          </cell>
          <cell r="DA51">
            <v>992269</v>
          </cell>
          <cell r="DB51">
            <v>1187760</v>
          </cell>
          <cell r="DC51">
            <v>1425436</v>
          </cell>
          <cell r="DD51">
            <v>1628858</v>
          </cell>
          <cell r="DE51">
            <v>1717309</v>
          </cell>
          <cell r="DF51">
            <v>1817222</v>
          </cell>
          <cell r="DG51">
            <v>2037416</v>
          </cell>
          <cell r="DH51">
            <v>2182475</v>
          </cell>
          <cell r="DI51">
            <v>1933604</v>
          </cell>
          <cell r="DJ51">
            <v>2068854</v>
          </cell>
          <cell r="DK51">
            <v>1993347</v>
          </cell>
          <cell r="DL51">
            <v>2106331</v>
          </cell>
          <cell r="DM51">
            <v>1718831</v>
          </cell>
          <cell r="DN51">
            <v>1154947</v>
          </cell>
          <cell r="DO51">
            <v>1154947</v>
          </cell>
          <cell r="DP51">
            <v>1526979</v>
          </cell>
          <cell r="DQ51">
            <v>1408728</v>
          </cell>
          <cell r="DR51">
            <v>1371482</v>
          </cell>
          <cell r="DS51"/>
          <cell r="DT51">
            <v>0</v>
          </cell>
          <cell r="DU51">
            <v>0</v>
          </cell>
          <cell r="DV51"/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</row>
        <row r="52">
          <cell r="B52" t="str">
            <v>Total - Tier 3</v>
          </cell>
          <cell r="C52">
            <v>626.53643899999997</v>
          </cell>
          <cell r="D52">
            <v>310.75323700000001</v>
          </cell>
          <cell r="E52">
            <v>377.96324499999997</v>
          </cell>
          <cell r="F52">
            <v>68.071084999999997</v>
          </cell>
          <cell r="G52">
            <v>75.673998999999995</v>
          </cell>
          <cell r="H52">
            <v>94.250152999999997</v>
          </cell>
          <cell r="I52">
            <v>412.53533100000004</v>
          </cell>
          <cell r="J52">
            <v>1.2204040000000003</v>
          </cell>
          <cell r="K52">
            <v>1.7816250000000002</v>
          </cell>
          <cell r="L52"/>
          <cell r="M52">
            <v>8.1629793203806422E-2</v>
          </cell>
          <cell r="N52">
            <v>8.490414581846302E-2</v>
          </cell>
          <cell r="O52">
            <v>8.5236107343392417E-2</v>
          </cell>
          <cell r="P52">
            <v>8.6807245976832023E-2</v>
          </cell>
          <cell r="Q52">
            <v>9.1210836502284939E-2</v>
          </cell>
          <cell r="R52">
            <v>0</v>
          </cell>
          <cell r="S52">
            <v>8.3900690729947519E-2</v>
          </cell>
          <cell r="T52">
            <v>8.5020157920353071E-2</v>
          </cell>
          <cell r="U52">
            <v>7.1187087641962035E-2</v>
          </cell>
          <cell r="V52">
            <v>8.9801601239509726E-2</v>
          </cell>
          <cell r="W52">
            <v>2.429055524722418E-2</v>
          </cell>
          <cell r="X52">
            <v>5.7918002379854984E-2</v>
          </cell>
          <cell r="Y52">
            <v>8.3130885808177062E-3</v>
          </cell>
          <cell r="Z52">
            <v>0.18343640729283375</v>
          </cell>
          <cell r="AA52">
            <v>0.16500667914913689</v>
          </cell>
          <cell r="AB52">
            <v>0.31722460714521111</v>
          </cell>
          <cell r="AC52">
            <v>0.76593768687754593</v>
          </cell>
          <cell r="AD52">
            <v>0.18438820654691662</v>
          </cell>
          <cell r="AE52">
            <v>0.44922951145472573</v>
          </cell>
          <cell r="AF52">
            <v>0.14515176143727188</v>
          </cell>
          <cell r="AG52">
            <v>7.7380177809702577E-2</v>
          </cell>
          <cell r="AH52">
            <v>6.7771583627569298E-2</v>
          </cell>
          <cell r="AI52">
            <v>0.82217845547389146</v>
          </cell>
          <cell r="AJ52">
            <v>6.1975396769701138E-2</v>
          </cell>
          <cell r="AK52">
            <v>2.538821590784756E-2</v>
          </cell>
          <cell r="AL52">
            <v>5.2417803459784286E-2</v>
          </cell>
          <cell r="AM52">
            <v>626536439</v>
          </cell>
          <cell r="AN52">
            <v>642604374</v>
          </cell>
          <cell r="AO52">
            <v>604184417</v>
          </cell>
          <cell r="AP52">
            <v>595500603</v>
          </cell>
          <cell r="AQ52">
            <v>589927215</v>
          </cell>
          <cell r="AR52">
            <v>565933719</v>
          </cell>
          <cell r="AS52">
            <v>567121317</v>
          </cell>
          <cell r="AT52">
            <v>563081624</v>
          </cell>
          <cell r="AU52">
            <v>560488961</v>
          </cell>
          <cell r="AV52">
            <v>541882206</v>
          </cell>
          <cell r="AW52">
            <v>529077294</v>
          </cell>
          <cell r="AX52">
            <v>523052390</v>
          </cell>
          <cell r="AY52">
            <v>516897668</v>
          </cell>
          <cell r="AZ52">
            <v>517612527</v>
          </cell>
          <cell r="BA52">
            <v>476570875</v>
          </cell>
          <cell r="BB52">
            <v>476501338</v>
          </cell>
          <cell r="BC52">
            <v>455114258</v>
          </cell>
          <cell r="BD52">
            <v>453055395</v>
          </cell>
          <cell r="BE52">
            <v>429636547</v>
          </cell>
          <cell r="BF52">
            <v>431309812</v>
          </cell>
          <cell r="BG52">
            <v>421866887</v>
          </cell>
          <cell r="BH52">
            <v>423956044</v>
          </cell>
          <cell r="BI52">
            <v>410947884</v>
          </cell>
          <cell r="BJ52">
            <v>420498611</v>
          </cell>
          <cell r="BK52">
            <v>404009782</v>
          </cell>
          <cell r="BL52">
            <v>413750891</v>
          </cell>
          <cell r="BM52">
            <v>409126309</v>
          </cell>
          <cell r="BN52">
            <v>419051226</v>
          </cell>
          <cell r="BO52">
            <v>409419179</v>
          </cell>
          <cell r="BP52">
            <v>405970076</v>
          </cell>
          <cell r="BQ52">
            <v>414519602</v>
          </cell>
          <cell r="BR52">
            <v>408700759</v>
          </cell>
          <cell r="BS52">
            <v>414163443</v>
          </cell>
          <cell r="BT52">
            <v>413506368</v>
          </cell>
          <cell r="BU52">
            <v>410124244</v>
          </cell>
          <cell r="BV52">
            <v>404440144</v>
          </cell>
          <cell r="BW52">
            <v>390673793</v>
          </cell>
          <cell r="BX52">
            <v>382621672</v>
          </cell>
          <cell r="BY52">
            <v>358363597</v>
          </cell>
          <cell r="BZ52">
            <v>341990171</v>
          </cell>
          <cell r="CA52">
            <v>329980839</v>
          </cell>
          <cell r="CB52">
            <v>319172463</v>
          </cell>
          <cell r="CC52" t="e">
            <v>#N/A</v>
          </cell>
          <cell r="CD52">
            <v>91713929</v>
          </cell>
          <cell r="CE52">
            <v>91940547</v>
          </cell>
          <cell r="CF52">
            <v>91280623</v>
          </cell>
          <cell r="CG52">
            <v>101673171</v>
          </cell>
          <cell r="CH52">
            <v>83166776</v>
          </cell>
          <cell r="CI52">
            <v>83932138</v>
          </cell>
          <cell r="CJ52">
            <v>79137947</v>
          </cell>
          <cell r="CK52">
            <v>80957305</v>
          </cell>
          <cell r="CL52">
            <v>80489189</v>
          </cell>
          <cell r="CM52">
            <v>77178812</v>
          </cell>
          <cell r="CN52">
            <v>77763092</v>
          </cell>
          <cell r="CO52">
            <v>76533943</v>
          </cell>
          <cell r="CP52">
            <v>75865394</v>
          </cell>
          <cell r="CQ52">
            <v>75146500</v>
          </cell>
          <cell r="CR52">
            <v>72975961</v>
          </cell>
          <cell r="CS52">
            <v>69805190</v>
          </cell>
          <cell r="CT52">
            <v>69699440</v>
          </cell>
          <cell r="CU52">
            <v>71696499</v>
          </cell>
          <cell r="CV52">
            <v>71670560</v>
          </cell>
          <cell r="CW52">
            <v>70330759</v>
          </cell>
          <cell r="CX52">
            <v>67952908</v>
          </cell>
          <cell r="CY52">
            <v>67947746</v>
          </cell>
          <cell r="CZ52">
            <v>69028440</v>
          </cell>
          <cell r="DA52">
            <v>70843549</v>
          </cell>
          <cell r="DB52">
            <v>74682041</v>
          </cell>
          <cell r="DC52">
            <v>75249051</v>
          </cell>
          <cell r="DD52">
            <v>74546628</v>
          </cell>
          <cell r="DE52">
            <v>91512918</v>
          </cell>
          <cell r="DF52">
            <v>71846469</v>
          </cell>
          <cell r="DG52">
            <v>70378124</v>
          </cell>
          <cell r="DH52">
            <v>69555263</v>
          </cell>
          <cell r="DI52">
            <v>66091234</v>
          </cell>
          <cell r="DJ52">
            <v>64997357</v>
          </cell>
          <cell r="DK52">
            <v>62851678</v>
          </cell>
          <cell r="DL52">
            <v>62796593</v>
          </cell>
          <cell r="DM52">
            <v>60155212</v>
          </cell>
          <cell r="DN52">
            <v>54952778</v>
          </cell>
          <cell r="DO52">
            <v>54526306</v>
          </cell>
          <cell r="DP52">
            <v>51217059</v>
          </cell>
          <cell r="DQ52">
            <v>48413960</v>
          </cell>
          <cell r="DR52">
            <v>47172657</v>
          </cell>
          <cell r="DS52">
            <v>0</v>
          </cell>
          <cell r="DT52">
            <v>3296863</v>
          </cell>
          <cell r="DU52">
            <v>7095972</v>
          </cell>
          <cell r="DV52">
            <v>0</v>
          </cell>
          <cell r="DW52">
            <v>10392835</v>
          </cell>
          <cell r="DX52">
            <v>7960264</v>
          </cell>
          <cell r="DY52">
            <v>28065222</v>
          </cell>
          <cell r="DZ52">
            <v>34408906</v>
          </cell>
          <cell r="EA52">
            <v>62474128</v>
          </cell>
          <cell r="EB52">
            <v>1318810</v>
          </cell>
          <cell r="EC52">
            <v>310753237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CC53" t="e">
            <v>#N/A</v>
          </cell>
          <cell r="DT53"/>
          <cell r="DU53"/>
          <cell r="DV53"/>
          <cell r="DW53"/>
          <cell r="DX53"/>
          <cell r="DY53"/>
          <cell r="DZ53"/>
        </row>
        <row r="54">
          <cell r="B54" t="str">
            <v>TOTAL/ Average</v>
          </cell>
          <cell r="C54">
            <v>7467.5957200000012</v>
          </cell>
          <cell r="D54">
            <v>3655.0536320000006</v>
          </cell>
          <cell r="E54">
            <v>5309.435426</v>
          </cell>
          <cell r="F54">
            <v>930.670523</v>
          </cell>
          <cell r="G54">
            <v>1102.4903130000002</v>
          </cell>
          <cell r="H54">
            <v>1049.5375549999999</v>
          </cell>
          <cell r="I54">
            <v>5726.1248020000003</v>
          </cell>
          <cell r="J54">
            <v>21.915074000000001</v>
          </cell>
          <cell r="K54">
            <v>73.346408999999994</v>
          </cell>
          <cell r="L54">
            <v>0</v>
          </cell>
          <cell r="M54">
            <v>1.0002778093512352</v>
          </cell>
          <cell r="N54">
            <v>0.99999999999999978</v>
          </cell>
          <cell r="O54">
            <v>1.0002474863857036</v>
          </cell>
          <cell r="P54">
            <v>1</v>
          </cell>
          <cell r="Q54">
            <v>1</v>
          </cell>
          <cell r="R54"/>
          <cell r="S54">
            <v>1.0008334280537055</v>
          </cell>
          <cell r="T54">
            <v>1</v>
          </cell>
          <cell r="U54">
            <v>1</v>
          </cell>
          <cell r="V54">
            <v>1</v>
          </cell>
          <cell r="W54">
            <v>1.0000000000000002</v>
          </cell>
          <cell r="X54">
            <v>0.23905668857525453</v>
          </cell>
          <cell r="Y54">
            <v>2.9103504053568464E-2</v>
          </cell>
          <cell r="Z54">
            <v>0.19253689905866642</v>
          </cell>
          <cell r="AA54">
            <v>0.16253060406139572</v>
          </cell>
          <cell r="AB54">
            <v>0.33776834059754229</v>
          </cell>
          <cell r="AC54">
            <v>0.45770676338940242</v>
          </cell>
          <cell r="AD54">
            <v>0.13794955729956215</v>
          </cell>
          <cell r="AE54">
            <v>0.51814393547887938</v>
          </cell>
          <cell r="AF54">
            <v>0.15652390423040549</v>
          </cell>
          <cell r="AG54">
            <v>6.6964089794436243E-2</v>
          </cell>
          <cell r="AH54">
            <v>8.9559814435969248E-2</v>
          </cell>
          <cell r="AI54">
            <v>0.68840721069916644</v>
          </cell>
          <cell r="AJ54">
            <v>1</v>
          </cell>
          <cell r="AK54">
            <v>0.99999999999999989</v>
          </cell>
          <cell r="AL54">
            <v>1</v>
          </cell>
          <cell r="AM54">
            <v>7467595720</v>
          </cell>
          <cell r="AN54">
            <v>7687775784</v>
          </cell>
          <cell r="AO54">
            <v>7392535268</v>
          </cell>
          <cell r="AP54">
            <v>7042331235</v>
          </cell>
          <cell r="AQ54">
            <v>6736588153</v>
          </cell>
          <cell r="AR54">
            <v>6534552377</v>
          </cell>
          <cell r="AS54">
            <v>6385240674</v>
          </cell>
          <cell r="AT54">
            <v>6233991497</v>
          </cell>
          <cell r="AU54">
            <v>6098521279</v>
          </cell>
          <cell r="AV54">
            <v>6018291091</v>
          </cell>
          <cell r="AW54">
            <v>5797873831</v>
          </cell>
          <cell r="AX54">
            <v>5663284680</v>
          </cell>
          <cell r="AY54">
            <v>5508799112</v>
          </cell>
          <cell r="AZ54">
            <v>5405746496</v>
          </cell>
          <cell r="BA54">
            <v>5216455108</v>
          </cell>
          <cell r="BB54">
            <v>5185805074</v>
          </cell>
          <cell r="BC54">
            <v>4972082036</v>
          </cell>
          <cell r="BD54">
            <v>4809995893</v>
          </cell>
          <cell r="BE54">
            <v>4813759614</v>
          </cell>
          <cell r="BF54">
            <v>4634502440</v>
          </cell>
          <cell r="BG54">
            <v>4316544802</v>
          </cell>
          <cell r="BH54">
            <v>3971216582</v>
          </cell>
          <cell r="BI54">
            <v>4348797885</v>
          </cell>
          <cell r="BJ54">
            <v>4010760709</v>
          </cell>
          <cell r="BK54">
            <v>3828579689</v>
          </cell>
          <cell r="BL54">
            <v>3810113858</v>
          </cell>
          <cell r="BM54">
            <v>3787939032</v>
          </cell>
          <cell r="BN54">
            <v>3718328587</v>
          </cell>
          <cell r="BO54">
            <v>3614256609</v>
          </cell>
          <cell r="BP54">
            <v>3505329838</v>
          </cell>
          <cell r="BQ54">
            <v>3543749847</v>
          </cell>
          <cell r="BR54">
            <v>3437789852</v>
          </cell>
          <cell r="BS54">
            <v>3325278228</v>
          </cell>
          <cell r="BT54">
            <v>3295667304</v>
          </cell>
          <cell r="BU54">
            <v>3187533317</v>
          </cell>
          <cell r="BV54">
            <v>3154245533</v>
          </cell>
          <cell r="BW54">
            <v>2973920174</v>
          </cell>
          <cell r="BX54">
            <v>2863023794</v>
          </cell>
          <cell r="BY54">
            <v>2724462999</v>
          </cell>
          <cell r="BZ54">
            <v>2624486759</v>
          </cell>
          <cell r="CA54">
            <v>2502841147</v>
          </cell>
          <cell r="CB54">
            <v>2433495538</v>
          </cell>
          <cell r="CC54" t="e">
            <v>#N/A</v>
          </cell>
          <cell r="CD54">
            <v>972968239</v>
          </cell>
          <cell r="CE54">
            <v>940991020</v>
          </cell>
          <cell r="CF54">
            <v>935445893</v>
          </cell>
          <cell r="CG54">
            <v>951217380</v>
          </cell>
          <cell r="CH54">
            <v>912973826</v>
          </cell>
          <cell r="CI54">
            <v>907877468</v>
          </cell>
          <cell r="CJ54">
            <v>880887178</v>
          </cell>
          <cell r="CK54">
            <v>896499150</v>
          </cell>
          <cell r="CL54">
            <v>893844637</v>
          </cell>
          <cell r="CM54">
            <v>869920537</v>
          </cell>
          <cell r="CN54">
            <v>841471120</v>
          </cell>
          <cell r="CO54">
            <v>817116577</v>
          </cell>
          <cell r="CP54">
            <v>807463900</v>
          </cell>
          <cell r="CQ54">
            <v>783669526</v>
          </cell>
          <cell r="CR54">
            <v>762970940</v>
          </cell>
          <cell r="CS54">
            <v>745822239</v>
          </cell>
          <cell r="CT54">
            <v>728517618</v>
          </cell>
          <cell r="CU54">
            <v>733913548</v>
          </cell>
          <cell r="CV54">
            <v>652111456</v>
          </cell>
          <cell r="CW54">
            <v>683469643</v>
          </cell>
          <cell r="CX54">
            <v>621682040</v>
          </cell>
          <cell r="CY54">
            <v>640607064</v>
          </cell>
          <cell r="CZ54">
            <v>601342860</v>
          </cell>
          <cell r="DA54">
            <v>605028951</v>
          </cell>
          <cell r="DB54">
            <v>616240724</v>
          </cell>
          <cell r="DC54">
            <v>605814930</v>
          </cell>
          <cell r="DD54">
            <v>579790864</v>
          </cell>
          <cell r="DE54">
            <v>597340172</v>
          </cell>
          <cell r="DF54">
            <v>561821153</v>
          </cell>
          <cell r="DG54">
            <v>557486831</v>
          </cell>
          <cell r="DH54">
            <v>530770439</v>
          </cell>
          <cell r="DI54">
            <v>513140413</v>
          </cell>
          <cell r="DJ54">
            <v>507395372</v>
          </cell>
          <cell r="DK54">
            <v>491686154</v>
          </cell>
          <cell r="DL54">
            <v>488043270</v>
          </cell>
          <cell r="DM54">
            <v>477867067</v>
          </cell>
          <cell r="DN54">
            <v>452538251</v>
          </cell>
          <cell r="DO54">
            <v>452111779</v>
          </cell>
          <cell r="DP54">
            <v>439822307</v>
          </cell>
          <cell r="DQ54">
            <v>411596767</v>
          </cell>
          <cell r="DR54">
            <v>395141595</v>
          </cell>
          <cell r="DS54">
            <v>0</v>
          </cell>
          <cell r="DT54">
            <v>55879663</v>
          </cell>
          <cell r="DU54">
            <v>109558172</v>
          </cell>
          <cell r="DV54">
            <v>0</v>
          </cell>
          <cell r="DW54">
            <v>165437835</v>
          </cell>
          <cell r="DX54">
            <v>75722016</v>
          </cell>
          <cell r="DY54">
            <v>281366351</v>
          </cell>
          <cell r="DZ54">
            <v>261661043</v>
          </cell>
          <cell r="EA54">
            <v>543027394</v>
          </cell>
          <cell r="EB54">
            <v>55134302</v>
          </cell>
          <cell r="EC54">
            <v>3655053632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</row>
        <row r="57">
          <cell r="B57" t="str">
            <v>Mar 2024 (Ranking out of 9 banks)</v>
          </cell>
          <cell r="C57">
            <v>9</v>
          </cell>
          <cell r="D57">
            <v>8</v>
          </cell>
          <cell r="E57">
            <v>9</v>
          </cell>
          <cell r="F57">
            <v>8</v>
          </cell>
          <cell r="G57">
            <v>9</v>
          </cell>
          <cell r="H57">
            <v>9</v>
          </cell>
          <cell r="I57">
            <v>8</v>
          </cell>
          <cell r="J57">
            <v>8</v>
          </cell>
          <cell r="K57">
            <v>9</v>
          </cell>
          <cell r="L57" t="e">
            <v>#N/A</v>
          </cell>
          <cell r="M57">
            <v>9</v>
          </cell>
          <cell r="N57"/>
          <cell r="O57"/>
          <cell r="P57"/>
          <cell r="Q57"/>
          <cell r="R57" t="e">
            <v>#N/A</v>
          </cell>
          <cell r="S57">
            <v>9</v>
          </cell>
          <cell r="T57">
            <v>8</v>
          </cell>
          <cell r="U57">
            <v>9</v>
          </cell>
          <cell r="V57">
            <v>9</v>
          </cell>
          <cell r="W57">
            <v>9</v>
          </cell>
          <cell r="X57">
            <v>9</v>
          </cell>
          <cell r="Y57">
            <v>9</v>
          </cell>
          <cell r="Z57">
            <v>4</v>
          </cell>
          <cell r="AA57">
            <v>3</v>
          </cell>
          <cell r="AB57">
            <v>4</v>
          </cell>
          <cell r="AC57">
            <v>6</v>
          </cell>
          <cell r="AD57">
            <v>9</v>
          </cell>
          <cell r="AE57">
            <v>8</v>
          </cell>
          <cell r="AF57">
            <v>9</v>
          </cell>
          <cell r="AG57">
            <v>6</v>
          </cell>
          <cell r="AH57">
            <v>9</v>
          </cell>
          <cell r="AI57">
            <v>7</v>
          </cell>
          <cell r="AJ57">
            <v>7</v>
          </cell>
          <cell r="AK57">
            <v>6</v>
          </cell>
          <cell r="AL57">
            <v>7</v>
          </cell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</row>
        <row r="58">
          <cell r="B58" t="str">
            <v>Dec 2023 (Ranking out of 9 banks)</v>
          </cell>
          <cell r="C58">
            <v>9</v>
          </cell>
          <cell r="D58">
            <v>8</v>
          </cell>
          <cell r="E58">
            <v>9</v>
          </cell>
          <cell r="F58">
            <v>6</v>
          </cell>
          <cell r="G58">
            <v>8</v>
          </cell>
          <cell r="H58">
            <v>9</v>
          </cell>
          <cell r="I58">
            <v>8</v>
          </cell>
          <cell r="J58">
            <v>7</v>
          </cell>
          <cell r="K58">
            <v>9</v>
          </cell>
          <cell r="L58"/>
          <cell r="M58"/>
          <cell r="N58">
            <v>9</v>
          </cell>
          <cell r="O58"/>
          <cell r="P58"/>
          <cell r="Q58"/>
          <cell r="R58"/>
          <cell r="S58">
            <v>9</v>
          </cell>
          <cell r="T58">
            <v>8</v>
          </cell>
          <cell r="U58">
            <v>9</v>
          </cell>
          <cell r="V58">
            <v>9</v>
          </cell>
          <cell r="W58">
            <v>9</v>
          </cell>
          <cell r="X58">
            <v>9</v>
          </cell>
          <cell r="Y58">
            <v>9</v>
          </cell>
          <cell r="Z58">
            <v>7</v>
          </cell>
          <cell r="AA58">
            <v>4</v>
          </cell>
          <cell r="AB58">
            <v>7</v>
          </cell>
          <cell r="AC58">
            <v>7</v>
          </cell>
          <cell r="AD58">
            <v>8</v>
          </cell>
          <cell r="AE58">
            <v>9</v>
          </cell>
          <cell r="AF58">
            <v>9</v>
          </cell>
          <cell r="AG58">
            <v>7</v>
          </cell>
          <cell r="AH58">
            <v>9</v>
          </cell>
          <cell r="AI58">
            <v>6</v>
          </cell>
          <cell r="AJ58">
            <v>6</v>
          </cell>
          <cell r="AK58">
            <v>6</v>
          </cell>
          <cell r="AL58">
            <v>7</v>
          </cell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</row>
        <row r="59">
          <cell r="B59" t="str">
            <v>Sep 2023 (Ranking out of 9 banks)</v>
          </cell>
          <cell r="C59">
            <v>8</v>
          </cell>
          <cell r="D59">
            <v>8</v>
          </cell>
          <cell r="E59">
            <v>9</v>
          </cell>
          <cell r="F59">
            <v>6</v>
          </cell>
          <cell r="G59">
            <v>7</v>
          </cell>
          <cell r="H59">
            <v>8</v>
          </cell>
          <cell r="I59">
            <v>8</v>
          </cell>
          <cell r="J59">
            <v>7</v>
          </cell>
          <cell r="K59">
            <v>9</v>
          </cell>
          <cell r="L59" t="e">
            <v>#N/A</v>
          </cell>
          <cell r="M59"/>
          <cell r="N59"/>
          <cell r="O59">
            <v>9</v>
          </cell>
          <cell r="P59"/>
          <cell r="Q59"/>
          <cell r="R59" t="e">
            <v>#N/A</v>
          </cell>
          <cell r="S59">
            <v>8</v>
          </cell>
          <cell r="T59">
            <v>8</v>
          </cell>
          <cell r="U59">
            <v>9</v>
          </cell>
          <cell r="V59">
            <v>8</v>
          </cell>
          <cell r="W59">
            <v>9</v>
          </cell>
          <cell r="X59">
            <v>9</v>
          </cell>
          <cell r="Y59">
            <v>9</v>
          </cell>
          <cell r="Z59">
            <v>3</v>
          </cell>
          <cell r="AA59">
            <v>1</v>
          </cell>
          <cell r="AB59">
            <v>7</v>
          </cell>
          <cell r="AC59">
            <v>6</v>
          </cell>
          <cell r="AD59">
            <v>7</v>
          </cell>
          <cell r="AE59">
            <v>6</v>
          </cell>
          <cell r="AF59">
            <v>9</v>
          </cell>
          <cell r="AG59">
            <v>8</v>
          </cell>
          <cell r="AH59">
            <v>9</v>
          </cell>
          <cell r="AI59">
            <v>6</v>
          </cell>
          <cell r="AJ59">
            <v>7</v>
          </cell>
          <cell r="AK59">
            <v>5</v>
          </cell>
          <cell r="AL59">
            <v>7</v>
          </cell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</row>
        <row r="60">
          <cell r="B60" t="str">
            <v>Jun 2023 (Ranking out of 9 banks)</v>
          </cell>
          <cell r="C60">
            <v>6</v>
          </cell>
          <cell r="D60">
            <v>8</v>
          </cell>
          <cell r="E60">
            <v>9</v>
          </cell>
          <cell r="F60">
            <v>6</v>
          </cell>
          <cell r="G60">
            <v>7</v>
          </cell>
          <cell r="H60">
            <v>6</v>
          </cell>
          <cell r="I60">
            <v>8</v>
          </cell>
          <cell r="J60">
            <v>8</v>
          </cell>
          <cell r="K60">
            <v>9</v>
          </cell>
          <cell r="L60" t="e">
            <v>#N/A</v>
          </cell>
          <cell r="M60"/>
          <cell r="N60"/>
          <cell r="O60"/>
          <cell r="P60">
            <v>8</v>
          </cell>
          <cell r="Q60"/>
          <cell r="R60" t="e">
            <v>#N/A</v>
          </cell>
          <cell r="S60">
            <v>6</v>
          </cell>
          <cell r="T60">
            <v>8</v>
          </cell>
          <cell r="U60">
            <v>9</v>
          </cell>
          <cell r="V60">
            <v>6</v>
          </cell>
          <cell r="W60">
            <v>9</v>
          </cell>
          <cell r="X60">
            <v>9</v>
          </cell>
          <cell r="Y60">
            <v>9</v>
          </cell>
          <cell r="Z60">
            <v>3</v>
          </cell>
          <cell r="AA60">
            <v>1</v>
          </cell>
          <cell r="AB60">
            <v>8</v>
          </cell>
          <cell r="AC60">
            <v>5</v>
          </cell>
          <cell r="AD60">
            <v>8</v>
          </cell>
          <cell r="AE60">
            <v>6</v>
          </cell>
          <cell r="AF60">
            <v>9</v>
          </cell>
          <cell r="AG60">
            <v>9</v>
          </cell>
          <cell r="AH60">
            <v>9</v>
          </cell>
          <cell r="AI60">
            <v>5</v>
          </cell>
          <cell r="AJ60">
            <v>9</v>
          </cell>
          <cell r="AK60">
            <v>8</v>
          </cell>
          <cell r="AL60">
            <v>9</v>
          </cell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</row>
        <row r="61">
          <cell r="B61" t="str">
            <v>Mar 2023 (Ranking out of 9 banks)</v>
          </cell>
          <cell r="C61">
            <v>8</v>
          </cell>
          <cell r="D61">
            <v>8</v>
          </cell>
          <cell r="E61">
            <v>8</v>
          </cell>
          <cell r="F61">
            <v>6</v>
          </cell>
          <cell r="G61">
            <v>7</v>
          </cell>
          <cell r="H61">
            <v>7</v>
          </cell>
          <cell r="I61">
            <v>9</v>
          </cell>
          <cell r="J61">
            <v>7</v>
          </cell>
          <cell r="K61">
            <v>9</v>
          </cell>
          <cell r="L61">
            <v>1</v>
          </cell>
          <cell r="M61"/>
          <cell r="N61"/>
          <cell r="O61"/>
          <cell r="P61"/>
          <cell r="Q61">
            <v>8</v>
          </cell>
          <cell r="R61">
            <v>1</v>
          </cell>
          <cell r="S61">
            <v>8</v>
          </cell>
          <cell r="T61">
            <v>8</v>
          </cell>
          <cell r="U61">
            <v>8</v>
          </cell>
          <cell r="V61">
            <v>7</v>
          </cell>
          <cell r="W61">
            <v>9</v>
          </cell>
          <cell r="X61">
            <v>9</v>
          </cell>
          <cell r="Y61">
            <v>9</v>
          </cell>
          <cell r="Z61">
            <v>1</v>
          </cell>
          <cell r="AA61">
            <v>1</v>
          </cell>
          <cell r="AB61">
            <v>9</v>
          </cell>
          <cell r="AC61">
            <v>3</v>
          </cell>
          <cell r="AD61">
            <v>8</v>
          </cell>
          <cell r="AE61">
            <v>8</v>
          </cell>
          <cell r="AF61">
            <v>9</v>
          </cell>
          <cell r="AG61">
            <v>9</v>
          </cell>
          <cell r="AH61">
            <v>9</v>
          </cell>
          <cell r="AI61">
            <v>7</v>
          </cell>
          <cell r="AJ61">
            <v>9</v>
          </cell>
          <cell r="AK61">
            <v>8</v>
          </cell>
          <cell r="AL61">
            <v>9</v>
          </cell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</row>
        <row r="63">
          <cell r="B63" t="str">
            <v>Mar 2024 (Ranking out of 39 banks)</v>
          </cell>
          <cell r="C63">
            <v>9</v>
          </cell>
          <cell r="D63">
            <v>8</v>
          </cell>
          <cell r="E63">
            <v>9</v>
          </cell>
          <cell r="F63">
            <v>8</v>
          </cell>
          <cell r="G63">
            <v>10</v>
          </cell>
          <cell r="H63">
            <v>9</v>
          </cell>
          <cell r="I63">
            <v>8</v>
          </cell>
          <cell r="J63">
            <v>9</v>
          </cell>
          <cell r="K63">
            <v>10</v>
          </cell>
          <cell r="L63" t="e">
            <v>#N/A</v>
          </cell>
          <cell r="M63">
            <v>9</v>
          </cell>
          <cell r="N63"/>
          <cell r="O63"/>
          <cell r="P63"/>
          <cell r="Q63"/>
          <cell r="R63" t="e">
            <v>#N/A</v>
          </cell>
          <cell r="S63">
            <v>9</v>
          </cell>
          <cell r="T63">
            <v>8</v>
          </cell>
          <cell r="U63">
            <v>9</v>
          </cell>
          <cell r="V63">
            <v>9</v>
          </cell>
          <cell r="W63">
            <v>10</v>
          </cell>
          <cell r="X63">
            <v>17</v>
          </cell>
          <cell r="Y63">
            <v>18</v>
          </cell>
          <cell r="Z63">
            <v>21</v>
          </cell>
          <cell r="AA63">
            <v>19</v>
          </cell>
          <cell r="AB63">
            <v>13</v>
          </cell>
          <cell r="AC63">
            <v>29</v>
          </cell>
          <cell r="AD63">
            <v>29</v>
          </cell>
          <cell r="AE63">
            <v>27</v>
          </cell>
          <cell r="AF63">
            <v>35</v>
          </cell>
          <cell r="AG63">
            <v>15</v>
          </cell>
          <cell r="AH63">
            <v>24</v>
          </cell>
          <cell r="AI63">
            <v>25</v>
          </cell>
          <cell r="AJ63">
            <v>7</v>
          </cell>
          <cell r="AK63">
            <v>8</v>
          </cell>
          <cell r="AL63">
            <v>8</v>
          </cell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</row>
        <row r="64">
          <cell r="B64" t="str">
            <v>Dec 2023 (Ranking out of 39 banks)</v>
          </cell>
          <cell r="C64">
            <v>9</v>
          </cell>
          <cell r="D64">
            <v>8</v>
          </cell>
          <cell r="E64">
            <v>9</v>
          </cell>
          <cell r="F64">
            <v>6</v>
          </cell>
          <cell r="G64">
            <v>8</v>
          </cell>
          <cell r="H64">
            <v>9</v>
          </cell>
          <cell r="I64">
            <v>8</v>
          </cell>
          <cell r="J64">
            <v>8</v>
          </cell>
          <cell r="K64">
            <v>11</v>
          </cell>
          <cell r="L64"/>
          <cell r="M64"/>
          <cell r="N64">
            <v>9</v>
          </cell>
          <cell r="O64"/>
          <cell r="P64"/>
          <cell r="Q64"/>
          <cell r="R64"/>
          <cell r="S64">
            <v>9</v>
          </cell>
          <cell r="T64">
            <v>8</v>
          </cell>
          <cell r="U64">
            <v>9</v>
          </cell>
          <cell r="V64">
            <v>9</v>
          </cell>
          <cell r="W64">
            <v>11</v>
          </cell>
          <cell r="X64">
            <v>22</v>
          </cell>
          <cell r="Y64">
            <v>20</v>
          </cell>
          <cell r="Z64">
            <v>15</v>
          </cell>
          <cell r="AA64">
            <v>19</v>
          </cell>
          <cell r="AB64">
            <v>22</v>
          </cell>
          <cell r="AC64">
            <v>11</v>
          </cell>
          <cell r="AD64">
            <v>24</v>
          </cell>
          <cell r="AE64">
            <v>30</v>
          </cell>
          <cell r="AF64">
            <v>36</v>
          </cell>
          <cell r="AG64">
            <v>20</v>
          </cell>
          <cell r="AH64">
            <v>30</v>
          </cell>
          <cell r="AI64">
            <v>20</v>
          </cell>
          <cell r="AJ64">
            <v>6</v>
          </cell>
          <cell r="AK64">
            <v>7</v>
          </cell>
          <cell r="AL64">
            <v>7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</row>
        <row r="65">
          <cell r="B65" t="str">
            <v>Sep 2023 (Ranking out of 39 banks)</v>
          </cell>
          <cell r="C65">
            <v>8</v>
          </cell>
          <cell r="D65">
            <v>8</v>
          </cell>
          <cell r="E65">
            <v>9</v>
          </cell>
          <cell r="F65">
            <v>6</v>
          </cell>
          <cell r="G65">
            <v>7</v>
          </cell>
          <cell r="H65">
            <v>8</v>
          </cell>
          <cell r="I65">
            <v>8</v>
          </cell>
          <cell r="J65">
            <v>8</v>
          </cell>
          <cell r="K65">
            <v>10</v>
          </cell>
          <cell r="L65" t="e">
            <v>#N/A</v>
          </cell>
          <cell r="M65"/>
          <cell r="N65"/>
          <cell r="O65">
            <v>9</v>
          </cell>
          <cell r="P65"/>
          <cell r="Q65"/>
          <cell r="R65" t="e">
            <v>#REF!</v>
          </cell>
          <cell r="S65">
            <v>8</v>
          </cell>
          <cell r="T65">
            <v>8</v>
          </cell>
          <cell r="U65">
            <v>9</v>
          </cell>
          <cell r="V65">
            <v>8</v>
          </cell>
          <cell r="W65">
            <v>10</v>
          </cell>
          <cell r="X65">
            <v>19</v>
          </cell>
          <cell r="Y65">
            <v>21</v>
          </cell>
          <cell r="Z65">
            <v>16</v>
          </cell>
          <cell r="AA65">
            <v>16</v>
          </cell>
          <cell r="AB65">
            <v>21</v>
          </cell>
          <cell r="AC65">
            <v>10</v>
          </cell>
          <cell r="AD65">
            <v>21</v>
          </cell>
          <cell r="AE65">
            <v>24</v>
          </cell>
          <cell r="AF65">
            <v>36</v>
          </cell>
          <cell r="AG65">
            <v>19</v>
          </cell>
          <cell r="AH65">
            <v>27</v>
          </cell>
          <cell r="AI65">
            <v>21</v>
          </cell>
          <cell r="AJ65">
            <v>7</v>
          </cell>
          <cell r="AK65">
            <v>6</v>
          </cell>
          <cell r="AL65">
            <v>7</v>
          </cell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</row>
        <row r="66">
          <cell r="B66" t="str">
            <v>Jun 2023 (Ranking out of 39 banks)</v>
          </cell>
          <cell r="C66">
            <v>6</v>
          </cell>
          <cell r="D66">
            <v>8</v>
          </cell>
          <cell r="E66">
            <v>9</v>
          </cell>
          <cell r="F66">
            <v>6</v>
          </cell>
          <cell r="G66">
            <v>7</v>
          </cell>
          <cell r="H66">
            <v>6</v>
          </cell>
          <cell r="I66">
            <v>8</v>
          </cell>
          <cell r="J66">
            <v>9</v>
          </cell>
          <cell r="K66">
            <v>10</v>
          </cell>
          <cell r="L66" t="e">
            <v>#REF!</v>
          </cell>
          <cell r="M66"/>
          <cell r="N66"/>
          <cell r="O66"/>
          <cell r="P66">
            <v>8</v>
          </cell>
          <cell r="Q66"/>
          <cell r="R66" t="e">
            <v>#REF!</v>
          </cell>
          <cell r="S66">
            <v>8</v>
          </cell>
          <cell r="T66">
            <v>8</v>
          </cell>
          <cell r="U66">
            <v>9</v>
          </cell>
          <cell r="V66">
            <v>7</v>
          </cell>
          <cell r="W66">
            <v>10</v>
          </cell>
          <cell r="X66">
            <v>15</v>
          </cell>
          <cell r="Y66">
            <v>18</v>
          </cell>
          <cell r="Z66">
            <v>12</v>
          </cell>
          <cell r="AA66">
            <v>14</v>
          </cell>
          <cell r="AB66">
            <v>23</v>
          </cell>
          <cell r="AC66">
            <v>8</v>
          </cell>
          <cell r="AD66">
            <v>22</v>
          </cell>
          <cell r="AE66">
            <v>28</v>
          </cell>
          <cell r="AF66">
            <v>32</v>
          </cell>
          <cell r="AG66">
            <v>17</v>
          </cell>
          <cell r="AH66">
            <v>29</v>
          </cell>
          <cell r="AI66">
            <v>19</v>
          </cell>
          <cell r="AJ66">
            <v>9</v>
          </cell>
          <cell r="AK66">
            <v>11</v>
          </cell>
          <cell r="AL66">
            <v>10</v>
          </cell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</row>
        <row r="67">
          <cell r="B67" t="str">
            <v>Mar 2023 (Ranking out of 39 banks)</v>
          </cell>
          <cell r="C67">
            <v>8</v>
          </cell>
          <cell r="D67">
            <v>8</v>
          </cell>
          <cell r="E67">
            <v>8</v>
          </cell>
          <cell r="F67">
            <v>6</v>
          </cell>
          <cell r="G67">
            <v>7</v>
          </cell>
          <cell r="H67">
            <v>7</v>
          </cell>
          <cell r="I67">
            <v>9</v>
          </cell>
          <cell r="J67">
            <v>8</v>
          </cell>
          <cell r="K67">
            <v>10</v>
          </cell>
          <cell r="L67" t="e">
            <v>#REF!</v>
          </cell>
          <cell r="M67"/>
          <cell r="N67"/>
          <cell r="O67"/>
          <cell r="P67"/>
          <cell r="Q67">
            <v>8</v>
          </cell>
          <cell r="R67" t="e">
            <v>#REF!</v>
          </cell>
          <cell r="S67">
            <v>8</v>
          </cell>
          <cell r="T67">
            <v>8</v>
          </cell>
          <cell r="U67">
            <v>8</v>
          </cell>
          <cell r="V67">
            <v>7</v>
          </cell>
          <cell r="W67">
            <v>10</v>
          </cell>
          <cell r="X67">
            <v>15</v>
          </cell>
          <cell r="Y67">
            <v>18</v>
          </cell>
          <cell r="Z67">
            <v>12</v>
          </cell>
          <cell r="AA67">
            <v>14</v>
          </cell>
          <cell r="AB67">
            <v>23</v>
          </cell>
          <cell r="AC67">
            <v>8</v>
          </cell>
          <cell r="AD67">
            <v>22</v>
          </cell>
          <cell r="AE67">
            <v>28</v>
          </cell>
          <cell r="AF67">
            <v>32</v>
          </cell>
          <cell r="AG67">
            <v>17</v>
          </cell>
          <cell r="AH67">
            <v>29</v>
          </cell>
          <cell r="AI67">
            <v>19</v>
          </cell>
          <cell r="AJ67">
            <v>9</v>
          </cell>
          <cell r="AK67">
            <v>11</v>
          </cell>
          <cell r="AL67">
            <v>10</v>
          </cell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</row>
        <row r="69">
          <cell r="L69"/>
          <cell r="M69"/>
          <cell r="N69"/>
          <cell r="O69"/>
          <cell r="P69"/>
          <cell r="Q69"/>
          <cell r="R69"/>
          <cell r="S69"/>
        </row>
        <row r="70">
          <cell r="F70"/>
          <cell r="L70"/>
          <cell r="M70"/>
          <cell r="N70"/>
          <cell r="O70"/>
          <cell r="P70"/>
          <cell r="Q70"/>
          <cell r="R70"/>
          <cell r="S70"/>
        </row>
        <row r="71">
          <cell r="L71"/>
          <cell r="M71"/>
          <cell r="N71"/>
          <cell r="O71"/>
          <cell r="P71"/>
          <cell r="Q71"/>
          <cell r="R71"/>
          <cell r="S71"/>
        </row>
        <row r="72">
          <cell r="L72"/>
          <cell r="M72"/>
          <cell r="N72"/>
          <cell r="O72"/>
          <cell r="P72"/>
          <cell r="Q72"/>
          <cell r="R72"/>
          <cell r="S72"/>
        </row>
        <row r="73">
          <cell r="L73"/>
          <cell r="M73"/>
          <cell r="N73"/>
          <cell r="O73"/>
          <cell r="P73"/>
          <cell r="Q73"/>
          <cell r="R73"/>
          <cell r="S73"/>
        </row>
        <row r="74">
          <cell r="L74"/>
          <cell r="M74"/>
          <cell r="N74"/>
          <cell r="O74"/>
          <cell r="P74"/>
          <cell r="Q74"/>
          <cell r="R74"/>
          <cell r="S74"/>
        </row>
        <row r="75">
          <cell r="L75"/>
          <cell r="M75"/>
          <cell r="N75"/>
          <cell r="O75"/>
          <cell r="P75"/>
          <cell r="Q75"/>
          <cell r="R75"/>
          <cell r="S75"/>
        </row>
        <row r="76">
          <cell r="L76"/>
          <cell r="M76"/>
          <cell r="N76"/>
          <cell r="O76"/>
          <cell r="P76"/>
          <cell r="Q76"/>
          <cell r="R76"/>
          <cell r="S76"/>
        </row>
        <row r="77">
          <cell r="L77"/>
          <cell r="M77"/>
          <cell r="N77"/>
          <cell r="O77"/>
          <cell r="P77"/>
          <cell r="Q77"/>
          <cell r="R77"/>
          <cell r="S77"/>
        </row>
        <row r="78">
          <cell r="L78"/>
          <cell r="M78"/>
          <cell r="N78"/>
          <cell r="O78"/>
          <cell r="P78"/>
          <cell r="Q78"/>
          <cell r="R78"/>
          <cell r="S78"/>
        </row>
      </sheetData>
      <sheetData sheetId="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2024 Final"/>
      <sheetName val="FEE INCOME "/>
      <sheetName val="Indust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 t="str">
            <v>Figures in KShs billions, except where otherwise indicated</v>
          </cell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U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H1"/>
        </row>
        <row r="2">
          <cell r="B2" t="str">
            <v>Kenya Banking Industry analysis as at 30 June 2024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U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H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/>
          <cell r="T3" t="str">
            <v>Market share on:</v>
          </cell>
          <cell r="U3"/>
          <cell r="V3"/>
          <cell r="W3"/>
          <cell r="X3"/>
          <cell r="Y3" t="str">
            <v>Key ratios as at 30 June 2024</v>
          </cell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 t="str">
            <v>Market share on off balance sheet items:</v>
          </cell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 t="str">
            <v>ok</v>
          </cell>
          <cell r="CE3" t="str">
            <v>ok</v>
          </cell>
          <cell r="CF3" t="str">
            <v>ok</v>
          </cell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 t="str">
            <v>ok</v>
          </cell>
          <cell r="DT3" t="str">
            <v>ok</v>
          </cell>
          <cell r="DV3"/>
          <cell r="DW3"/>
          <cell r="DX3"/>
          <cell r="DY3" t="str">
            <v>ok</v>
          </cell>
          <cell r="DZ3" t="str">
            <v>ok</v>
          </cell>
          <cell r="EA3"/>
          <cell r="EB3"/>
          <cell r="EC3" t="str">
            <v>ok</v>
          </cell>
          <cell r="ED3" t="str">
            <v>ok</v>
          </cell>
          <cell r="EE3" t="str">
            <v>ok</v>
          </cell>
          <cell r="EF3" t="str">
            <v>ok</v>
          </cell>
          <cell r="EH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Jun- 24</v>
          </cell>
          <cell r="N4" t="str">
            <v>Mar- 24</v>
          </cell>
          <cell r="O4" t="str">
            <v>Dec- 23</v>
          </cell>
          <cell r="P4" t="str">
            <v>Sep- 23</v>
          </cell>
          <cell r="Q4" t="str">
            <v>Jun- 23</v>
          </cell>
          <cell r="R4" t="str">
            <v>Mar- 23</v>
          </cell>
          <cell r="S4"/>
          <cell r="T4" t="str">
            <v>Assets</v>
          </cell>
          <cell r="U4" t="str">
            <v xml:space="preserve"> Advances</v>
          </cell>
          <cell r="V4" t="str">
            <v>Deposits</v>
          </cell>
          <cell r="W4" t="str">
            <v>Equity</v>
          </cell>
          <cell r="X4" t="str">
            <v xml:space="preserve">PBT </v>
          </cell>
          <cell r="Y4" t="str">
            <v>Annualised ROE</v>
          </cell>
          <cell r="Z4" t="str">
            <v>Annualised ROA</v>
          </cell>
          <cell r="AA4" t="str">
            <v>Total capital/ TRWA</v>
          </cell>
          <cell r="AB4" t="str">
            <v>Core capital/ TRWA</v>
          </cell>
          <cell r="AC4" t="str">
            <v>Fee income/Total income</v>
          </cell>
          <cell r="AD4" t="str">
            <v>Cost
/Income</v>
          </cell>
          <cell r="AE4" t="str">
            <v>NPA ratio</v>
          </cell>
          <cell r="AF4" t="str">
            <v>Coverarge ratio (Specific provision/NPL)</v>
          </cell>
          <cell r="AG4" t="str">
            <v>Yield on Loans</v>
          </cell>
          <cell r="AH4" t="str">
            <v>Cost of customer deposits</v>
          </cell>
          <cell r="AI4" t="str">
            <v>Spread</v>
          </cell>
          <cell r="AJ4" t="str">
            <v>Advances to Deposits ratio</v>
          </cell>
          <cell r="AK4" t="str">
            <v>Letter of credit, guarantees, acceptances</v>
          </cell>
          <cell r="AL4" t="str">
            <v>Forwards swaps &amp; options</v>
          </cell>
          <cell r="AM4" t="str">
            <v>Overall off balance sheet items</v>
          </cell>
          <cell r="AN4" t="str">
            <v>Yield on Performing Loans</v>
          </cell>
          <cell r="AO4" t="str">
            <v>Cost of Funds</v>
          </cell>
          <cell r="AP4" t="str">
            <v>Total assets Jun 24</v>
          </cell>
          <cell r="AQ4" t="str">
            <v>Total assets Mar 24</v>
          </cell>
          <cell r="AR4" t="str">
            <v>Total Assets Dec 23</v>
          </cell>
          <cell r="AS4" t="str">
            <v>Total Assets Sep 23</v>
          </cell>
          <cell r="AT4" t="str">
            <v>Total Assets Jun 23</v>
          </cell>
          <cell r="AU4" t="str">
            <v>Total assets Mar 23</v>
          </cell>
          <cell r="AV4" t="str">
            <v>Total assets Dec 22</v>
          </cell>
          <cell r="AW4" t="str">
            <v>Total assets Sep 22</v>
          </cell>
          <cell r="AX4" t="str">
            <v>Total assets Jun 22</v>
          </cell>
          <cell r="AY4" t="str">
            <v>Total assets Mar 22</v>
          </cell>
          <cell r="AZ4" t="str">
            <v>Total assets Dec 21</v>
          </cell>
          <cell r="BA4" t="str">
            <v>Total assets Sep 21</v>
          </cell>
          <cell r="BB4" t="str">
            <v>Total assets Jun 21</v>
          </cell>
          <cell r="BC4" t="str">
            <v>Total assets Mar 21</v>
          </cell>
          <cell r="BD4" t="str">
            <v>Total assets Dec 20</v>
          </cell>
          <cell r="BE4" t="str">
            <v>Total assets Sep 20</v>
          </cell>
          <cell r="BF4" t="str">
            <v>Total assets Jun 20</v>
          </cell>
          <cell r="BG4" t="str">
            <v>Total assets Mar 20</v>
          </cell>
          <cell r="BH4" t="str">
            <v>Total assets Dec 19</v>
          </cell>
          <cell r="BI4" t="str">
            <v>Total assets Sep 19</v>
          </cell>
          <cell r="BJ4" t="str">
            <v>Total assets Jun 19</v>
          </cell>
          <cell r="BK4" t="str">
            <v>Total assets Mar 19</v>
          </cell>
          <cell r="BL4" t="str">
            <v>Total assets Dec 18</v>
          </cell>
          <cell r="BM4" t="str">
            <v>Total assets Sep 18</v>
          </cell>
          <cell r="BN4" t="str">
            <v>Total assets Jun 18</v>
          </cell>
          <cell r="BO4" t="str">
            <v>Total assets Mar 18</v>
          </cell>
          <cell r="BP4" t="str">
            <v>Total assets Dec 17</v>
          </cell>
          <cell r="BQ4" t="str">
            <v>Total assets Sep 17</v>
          </cell>
          <cell r="BR4" t="str">
            <v>Total assets Jun 17</v>
          </cell>
          <cell r="BS4" t="str">
            <v>Total assets Mar 17</v>
          </cell>
          <cell r="BT4" t="str">
            <v>Total assets Dec 16</v>
          </cell>
          <cell r="BU4" t="str">
            <v>Total assets Sep 16</v>
          </cell>
          <cell r="BV4" t="str">
            <v>Total assets Jun 16</v>
          </cell>
          <cell r="BW4" t="str">
            <v>Total assets Mar 16</v>
          </cell>
          <cell r="BX4" t="str">
            <v>Total assets Dec 15</v>
          </cell>
          <cell r="BY4" t="str">
            <v>Total assets Sep 15</v>
          </cell>
          <cell r="BZ4" t="str">
            <v>Total assets June 15</v>
          </cell>
          <cell r="CA4" t="str">
            <v>Total assets Mar 15</v>
          </cell>
          <cell r="CB4" t="str">
            <v>Total assets Dec 14</v>
          </cell>
          <cell r="CC4" t="str">
            <v>Total assets Sep 14</v>
          </cell>
          <cell r="CD4" t="str">
            <v>Total assets June 14</v>
          </cell>
          <cell r="CE4" t="str">
            <v>Total assets Mar 14</v>
          </cell>
          <cell r="CF4" t="str">
            <v>Total assets Dec 13</v>
          </cell>
          <cell r="CG4" t="str">
            <v>Total Equity Jun 24</v>
          </cell>
          <cell r="CH4" t="str">
            <v>Total Equity Mar 24</v>
          </cell>
          <cell r="CI4" t="str">
            <v>Total Equity Dec 23</v>
          </cell>
          <cell r="CJ4" t="str">
            <v>Total Equity Sep 23</v>
          </cell>
          <cell r="CK4" t="str">
            <v>Total Equity Jun 23</v>
          </cell>
          <cell r="CL4" t="str">
            <v>Total Equity Mar 23</v>
          </cell>
          <cell r="CM4" t="str">
            <v>Total Equity Dec 22</v>
          </cell>
          <cell r="CN4" t="str">
            <v>Total Equity Sep 22</v>
          </cell>
          <cell r="CO4" t="str">
            <v>Total Equity Jun 22</v>
          </cell>
          <cell r="CP4" t="str">
            <v>Total Equity Mar 22</v>
          </cell>
          <cell r="CQ4" t="str">
            <v>Total Equity Dec 21</v>
          </cell>
          <cell r="CR4" t="str">
            <v>Total Equity Sep 21</v>
          </cell>
          <cell r="CS4" t="str">
            <v>Total Equity Jun 21</v>
          </cell>
          <cell r="CT4" t="str">
            <v>Total Equity Mar 21</v>
          </cell>
          <cell r="CU4" t="str">
            <v>Total Equity Dec 20</v>
          </cell>
          <cell r="CV4" t="str">
            <v>Total Equity Sep 20</v>
          </cell>
          <cell r="CW4" t="str">
            <v>Total Equity Jun 20</v>
          </cell>
          <cell r="CX4" t="str">
            <v>Total Equity Mar 20</v>
          </cell>
          <cell r="CY4" t="str">
            <v>Total Equity Dec 19</v>
          </cell>
          <cell r="CZ4" t="str">
            <v>Total Equity Sep 19</v>
          </cell>
          <cell r="DA4" t="str">
            <v>Total Equity Jun 19</v>
          </cell>
          <cell r="DB4" t="str">
            <v>Total Equity Mar 19</v>
          </cell>
          <cell r="DC4" t="str">
            <v>Total Equity Dec 18</v>
          </cell>
          <cell r="DD4" t="str">
            <v>Total Equity Sep 18</v>
          </cell>
          <cell r="DE4" t="str">
            <v>Total Equity Jun 18</v>
          </cell>
          <cell r="DF4" t="str">
            <v>Total Equity Mar 18</v>
          </cell>
          <cell r="DG4" t="str">
            <v>Total Equity Dec 17</v>
          </cell>
          <cell r="DH4" t="str">
            <v>Total Equity Sep 17</v>
          </cell>
          <cell r="DI4" t="str">
            <v>Total Equity Jun 17</v>
          </cell>
          <cell r="DJ4" t="str">
            <v>Total Equity Mar 17</v>
          </cell>
          <cell r="DK4" t="str">
            <v>Total Equity Dec 16</v>
          </cell>
          <cell r="DL4" t="str">
            <v>Total Equity Sep 16</v>
          </cell>
          <cell r="DM4" t="str">
            <v>Total Equity Jun 16</v>
          </cell>
          <cell r="DN4" t="str">
            <v>Total Equity March 16</v>
          </cell>
          <cell r="DO4" t="str">
            <v>Total Equity December 15</v>
          </cell>
          <cell r="DP4" t="str">
            <v>Total Equity September 15</v>
          </cell>
          <cell r="DQ4" t="str">
            <v>Total Equity June 15</v>
          </cell>
          <cell r="DR4" t="str">
            <v>Total Equity Mar 15</v>
          </cell>
          <cell r="DS4" t="str">
            <v>Total equity Dec 14</v>
          </cell>
          <cell r="DT4" t="str">
            <v>Total equity Sep 14</v>
          </cell>
          <cell r="DU4" t="str">
            <v>Total equity June 14</v>
          </cell>
          <cell r="DV4" t="str">
            <v>Total equity Mar 14</v>
          </cell>
          <cell r="DW4" t="str">
            <v>Total equity Dec 13</v>
          </cell>
          <cell r="DX4"/>
          <cell r="DY4" t="str">
            <v>Fee income Jun 2024</v>
          </cell>
          <cell r="DZ4" t="str">
            <v>Net Interest income Jun 2024</v>
          </cell>
          <cell r="EA4"/>
          <cell r="EB4" t="str">
            <v>Total operating income</v>
          </cell>
          <cell r="EC4" t="str">
            <v>Total expenses Jun 2024</v>
          </cell>
          <cell r="ED4" t="str">
            <v>Specific Provision Jun 2024</v>
          </cell>
          <cell r="EE4" t="str">
            <v>Net non performing loans
Jun 2024</v>
          </cell>
          <cell r="EF4" t="str">
            <v>Total NPA</v>
          </cell>
          <cell r="EG4" t="str">
            <v>Profit after tax
Jun 2024</v>
          </cell>
          <cell r="EH4" t="str">
            <v>Advances - Jun 2024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 t="str">
            <v>CBK Min = 14.5%</v>
          </cell>
          <cell r="AB5" t="str">
            <v>CBK Min = 10.5%</v>
          </cell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H5"/>
        </row>
        <row r="6">
          <cell r="B6" t="str">
            <v>Kenya Commercial Bank</v>
          </cell>
          <cell r="C6">
            <v>1296.698247</v>
          </cell>
          <cell r="D6">
            <v>710.04655600000001</v>
          </cell>
          <cell r="E6">
            <v>978.41304600000001</v>
          </cell>
          <cell r="F6">
            <v>124.804331</v>
          </cell>
          <cell r="G6">
            <v>156.33320599999999</v>
          </cell>
          <cell r="H6">
            <v>158.79944399999999</v>
          </cell>
          <cell r="I6">
            <v>924.766344</v>
          </cell>
          <cell r="J6">
            <v>6.0903929999999997</v>
          </cell>
          <cell r="K6">
            <v>27.247302000000001</v>
          </cell>
          <cell r="L6"/>
          <cell r="M6">
            <v>0.16739839587116934</v>
          </cell>
          <cell r="N6">
            <v>0.16987168917565948</v>
          </cell>
          <cell r="O6">
            <v>0.17545748740697342</v>
          </cell>
          <cell r="P6">
            <v>0.18121192860674604</v>
          </cell>
          <cell r="Q6">
            <v>0.16423651284148194</v>
          </cell>
          <cell r="R6">
            <v>0.14497289837675106</v>
          </cell>
          <cell r="S6"/>
          <cell r="T6">
            <v>0.17264512820535244</v>
          </cell>
          <cell r="U6">
            <v>0.19642012653439564</v>
          </cell>
          <cell r="V6">
            <v>0.18163077943933051</v>
          </cell>
          <cell r="W6">
            <v>0.14791927996882512</v>
          </cell>
          <cell r="X6">
            <v>0.19586572416571812</v>
          </cell>
          <cell r="Y6">
            <v>0.28533978641802976</v>
          </cell>
          <cell r="Z6">
            <v>3.1187136284674708E-2</v>
          </cell>
          <cell r="AA6">
            <v>0.16905157396169251</v>
          </cell>
          <cell r="AB6">
            <v>0.13495769153986426</v>
          </cell>
          <cell r="AC6">
            <v>0.32919180359925226</v>
          </cell>
          <cell r="AD6">
            <v>0.38608663317718189</v>
          </cell>
          <cell r="AE6">
            <v>0.18120000152379703</v>
          </cell>
          <cell r="AF6">
            <v>0.59859285548084928</v>
          </cell>
          <cell r="AG6">
            <v>0.12335531810500139</v>
          </cell>
          <cell r="AH6">
            <v>3.9107070090397093E-2</v>
          </cell>
          <cell r="AI6">
            <v>8.4248248014604288E-2</v>
          </cell>
          <cell r="AJ6">
            <v>0.72571247787716031</v>
          </cell>
          <cell r="AK6">
            <v>0.27288620807264308</v>
          </cell>
          <cell r="AL6">
            <v>1.6500268937051907E-2</v>
          </cell>
          <cell r="AM6">
            <v>0.18558960278411979</v>
          </cell>
          <cell r="AN6">
            <v>0.1346275396375837</v>
          </cell>
          <cell r="AO6">
            <v>4.6241345163451263E-2</v>
          </cell>
          <cell r="AP6">
            <v>1296698247</v>
          </cell>
          <cell r="AQ6">
            <v>1327838470</v>
          </cell>
          <cell r="AR6">
            <v>1425369827</v>
          </cell>
          <cell r="AS6">
            <v>1296698247</v>
          </cell>
          <cell r="AT6">
            <v>1181659343</v>
          </cell>
          <cell r="AU6">
            <v>995543882</v>
          </cell>
          <cell r="AV6">
            <v>971352761</v>
          </cell>
          <cell r="AW6">
            <v>939598625</v>
          </cell>
          <cell r="AX6">
            <v>887840368</v>
          </cell>
          <cell r="AY6">
            <v>858479952</v>
          </cell>
          <cell r="AZ6">
            <v>826394924</v>
          </cell>
          <cell r="BA6">
            <v>818813291</v>
          </cell>
          <cell r="BB6">
            <v>779882254</v>
          </cell>
          <cell r="BC6">
            <v>744461528</v>
          </cell>
          <cell r="BD6">
            <v>758345431</v>
          </cell>
          <cell r="BE6">
            <v>739376221</v>
          </cell>
          <cell r="BF6">
            <v>730292814</v>
          </cell>
          <cell r="BG6">
            <v>728913837</v>
          </cell>
          <cell r="BH6">
            <v>674301720</v>
          </cell>
          <cell r="BI6">
            <v>667693686</v>
          </cell>
          <cell r="BJ6">
            <v>653058422</v>
          </cell>
          <cell r="BK6">
            <v>635446081</v>
          </cell>
          <cell r="BL6">
            <v>621722876</v>
          </cell>
          <cell r="BM6">
            <v>594008882</v>
          </cell>
          <cell r="BN6">
            <v>582710853</v>
          </cell>
          <cell r="BO6">
            <v>560903987</v>
          </cell>
          <cell r="BP6">
            <v>555630311</v>
          </cell>
          <cell r="BQ6">
            <v>551343268</v>
          </cell>
          <cell r="BR6">
            <v>539972430</v>
          </cell>
          <cell r="BS6">
            <v>520535661</v>
          </cell>
          <cell r="BT6">
            <v>504775429</v>
          </cell>
          <cell r="BU6">
            <v>480228078</v>
          </cell>
          <cell r="BV6">
            <v>468119269</v>
          </cell>
          <cell r="BW6">
            <v>467040289</v>
          </cell>
          <cell r="BX6">
            <v>467741173</v>
          </cell>
          <cell r="BY6">
            <v>454775641</v>
          </cell>
          <cell r="BZ6">
            <v>428373929</v>
          </cell>
          <cell r="CA6">
            <v>392112176</v>
          </cell>
          <cell r="CB6">
            <v>376969401</v>
          </cell>
          <cell r="CC6">
            <v>354654696</v>
          </cell>
          <cell r="CD6">
            <v>357832852</v>
          </cell>
          <cell r="CE6">
            <v>344881270</v>
          </cell>
          <cell r="CF6">
            <v>323312544</v>
          </cell>
          <cell r="CG6">
            <v>158799444</v>
          </cell>
          <cell r="CH6">
            <v>151141853</v>
          </cell>
          <cell r="CI6">
            <v>138717804</v>
          </cell>
          <cell r="CJ6">
            <v>137231528</v>
          </cell>
          <cell r="CK6">
            <v>130753955</v>
          </cell>
          <cell r="CL6">
            <v>124609502</v>
          </cell>
          <cell r="CM6">
            <v>123394335</v>
          </cell>
          <cell r="CN6">
            <v>142196574</v>
          </cell>
          <cell r="CO6">
            <v>133185552</v>
          </cell>
          <cell r="CP6">
            <v>125794631</v>
          </cell>
          <cell r="CQ6">
            <v>123823465</v>
          </cell>
          <cell r="CR6">
            <v>123352469</v>
          </cell>
          <cell r="CS6">
            <v>115200527</v>
          </cell>
          <cell r="CT6">
            <v>106850003</v>
          </cell>
          <cell r="CU6">
            <v>111270544</v>
          </cell>
          <cell r="CV6">
            <v>104134722</v>
          </cell>
          <cell r="CW6">
            <v>101108298</v>
          </cell>
          <cell r="CX6">
            <v>98172727</v>
          </cell>
          <cell r="CY6">
            <v>92607634</v>
          </cell>
          <cell r="CZ6">
            <v>103799988</v>
          </cell>
          <cell r="DA6">
            <v>100669405</v>
          </cell>
          <cell r="DB6">
            <v>102602551</v>
          </cell>
          <cell r="DC6">
            <v>97788946</v>
          </cell>
          <cell r="DD6">
            <v>86547811</v>
          </cell>
          <cell r="DE6">
            <v>83188923</v>
          </cell>
          <cell r="DF6">
            <v>77025627</v>
          </cell>
          <cell r="DG6">
            <v>88990915</v>
          </cell>
          <cell r="DH6">
            <v>87543545</v>
          </cell>
          <cell r="DI6">
            <v>82387611</v>
          </cell>
          <cell r="DJ6">
            <v>76498794</v>
          </cell>
          <cell r="DK6">
            <v>80989888</v>
          </cell>
          <cell r="DL6">
            <v>79112934</v>
          </cell>
          <cell r="DM6">
            <v>71821971</v>
          </cell>
          <cell r="DN6">
            <v>65237685</v>
          </cell>
          <cell r="DO6">
            <v>80885958</v>
          </cell>
          <cell r="DP6">
            <v>75806174</v>
          </cell>
          <cell r="DQ6">
            <v>73434331</v>
          </cell>
          <cell r="DR6">
            <v>75829560</v>
          </cell>
          <cell r="DS6">
            <v>72167339</v>
          </cell>
          <cell r="DT6">
            <v>72167339</v>
          </cell>
          <cell r="DU6">
            <v>68163363</v>
          </cell>
          <cell r="DV6">
            <v>65596612</v>
          </cell>
          <cell r="DW6">
            <v>62390636</v>
          </cell>
          <cell r="DX6"/>
          <cell r="DY6">
            <v>19571994</v>
          </cell>
          <cell r="DZ6">
            <v>39882688</v>
          </cell>
          <cell r="EA6"/>
          <cell r="EB6">
            <v>59454682</v>
          </cell>
          <cell r="EC6">
            <v>22954658</v>
          </cell>
          <cell r="ED6">
            <v>86384966</v>
          </cell>
          <cell r="EE6">
            <v>57928427</v>
          </cell>
          <cell r="EF6">
            <v>144313393</v>
          </cell>
          <cell r="EG6">
            <v>21223377</v>
          </cell>
          <cell r="EH6">
            <v>710046556</v>
          </cell>
        </row>
        <row r="7">
          <cell r="B7" t="str">
            <v>Equity Bank</v>
          </cell>
          <cell r="C7">
            <v>1013.54974</v>
          </cell>
          <cell r="D7">
            <v>423.009117</v>
          </cell>
          <cell r="E7">
            <v>614.84651099999996</v>
          </cell>
          <cell r="F7">
            <v>134.75939099999999</v>
          </cell>
          <cell r="G7">
            <v>163.70324600000001</v>
          </cell>
          <cell r="H7">
            <v>127.247517</v>
          </cell>
          <cell r="I7">
            <v>879.57473300000004</v>
          </cell>
          <cell r="J7">
            <v>2.0518679999999998</v>
          </cell>
          <cell r="K7">
            <v>15.55231</v>
          </cell>
          <cell r="L7"/>
          <cell r="M7">
            <v>0.12253808069533302</v>
          </cell>
          <cell r="N7">
            <v>0.11572655346732968</v>
          </cell>
          <cell r="O7">
            <v>0.11408773349452819</v>
          </cell>
          <cell r="P7">
            <v>0.11258231036288732</v>
          </cell>
          <cell r="Q7">
            <v>0.12109080496432401</v>
          </cell>
          <cell r="R7">
            <v>0.11775835315190486</v>
          </cell>
          <cell r="S7"/>
          <cell r="T7">
            <v>0.13494614125502219</v>
          </cell>
          <cell r="U7">
            <v>0.11701698090673222</v>
          </cell>
          <cell r="V7">
            <v>0.11413896358499995</v>
          </cell>
          <cell r="W7">
            <v>0.11852913724597697</v>
          </cell>
          <cell r="X7">
            <v>0.11179692068593579</v>
          </cell>
          <cell r="Y7">
            <v>0.24413131398621307</v>
          </cell>
          <cell r="Z7">
            <v>2.7587258724816627E-2</v>
          </cell>
          <cell r="AA7">
            <v>0.18611635811962324</v>
          </cell>
          <cell r="AB7">
            <v>0.15320971140265802</v>
          </cell>
          <cell r="AC7">
            <v>0.35502109783203195</v>
          </cell>
          <cell r="AD7">
            <v>0.54567418803020962</v>
          </cell>
          <cell r="AE7">
            <v>0.15816115345517326</v>
          </cell>
          <cell r="AF7">
            <v>0.41673326636365093</v>
          </cell>
          <cell r="AG7">
            <v>0.14016267528887033</v>
          </cell>
          <cell r="AH7">
            <v>6.1518163444188097E-2</v>
          </cell>
          <cell r="AI7">
            <v>7.8644511844682241E-2</v>
          </cell>
          <cell r="AJ7">
            <v>0.68799140831426142</v>
          </cell>
          <cell r="AK7">
            <v>0.1042526845181828</v>
          </cell>
          <cell r="AL7">
            <v>3.6662943313490133E-2</v>
          </cell>
          <cell r="AM7">
            <v>8.0661491978363337E-2</v>
          </cell>
          <cell r="AN7">
            <v>0.15393792258855937</v>
          </cell>
          <cell r="AO7">
            <v>5.8291184853123533E-2</v>
          </cell>
          <cell r="AP7">
            <v>1013549740</v>
          </cell>
          <cell r="AQ7">
            <v>960938706</v>
          </cell>
          <cell r="AR7">
            <v>1004243929</v>
          </cell>
          <cell r="AS7">
            <v>1013549740</v>
          </cell>
          <cell r="AT7">
            <v>972933445</v>
          </cell>
          <cell r="AU7">
            <v>903308779</v>
          </cell>
          <cell r="AV7">
            <v>894011760</v>
          </cell>
          <cell r="AW7">
            <v>877793921</v>
          </cell>
          <cell r="AX7">
            <v>865752093</v>
          </cell>
          <cell r="AY7">
            <v>841956762</v>
          </cell>
          <cell r="AZ7">
            <v>877414892</v>
          </cell>
          <cell r="BA7">
            <v>800267712</v>
          </cell>
          <cell r="BB7">
            <v>774729987</v>
          </cell>
          <cell r="BC7">
            <v>717976633</v>
          </cell>
          <cell r="BD7">
            <v>667649767</v>
          </cell>
          <cell r="BE7">
            <v>598932121</v>
          </cell>
          <cell r="BF7">
            <v>562011143</v>
          </cell>
          <cell r="BG7">
            <v>530686258</v>
          </cell>
          <cell r="BH7">
            <v>507525237</v>
          </cell>
          <cell r="BI7">
            <v>511829030</v>
          </cell>
          <cell r="BJ7">
            <v>482709421</v>
          </cell>
          <cell r="BK7">
            <v>465244098</v>
          </cell>
          <cell r="BL7">
            <v>438508784</v>
          </cell>
          <cell r="BM7">
            <v>424255993</v>
          </cell>
          <cell r="BN7">
            <v>410372609</v>
          </cell>
          <cell r="BO7">
            <v>402181727</v>
          </cell>
          <cell r="BP7">
            <v>406402486</v>
          </cell>
          <cell r="BQ7">
            <v>405535402</v>
          </cell>
          <cell r="BR7">
            <v>399529870</v>
          </cell>
          <cell r="BS7">
            <v>393863646</v>
          </cell>
          <cell r="BT7">
            <v>379748996</v>
          </cell>
          <cell r="BU7">
            <v>380264086</v>
          </cell>
          <cell r="BV7">
            <v>360468890</v>
          </cell>
          <cell r="BW7">
            <v>347559904</v>
          </cell>
          <cell r="BX7">
            <v>341329318</v>
          </cell>
          <cell r="BY7">
            <v>321146247</v>
          </cell>
          <cell r="BZ7">
            <v>318183426</v>
          </cell>
          <cell r="CA7">
            <v>300888650</v>
          </cell>
          <cell r="CB7">
            <v>276115727</v>
          </cell>
          <cell r="CC7">
            <v>284368025</v>
          </cell>
          <cell r="CD7">
            <v>260214926</v>
          </cell>
          <cell r="CE7">
            <v>255340466</v>
          </cell>
          <cell r="CF7">
            <v>238194354</v>
          </cell>
          <cell r="CG7">
            <v>127247517</v>
          </cell>
          <cell r="CH7">
            <v>113187541</v>
          </cell>
          <cell r="CI7">
            <v>100766641</v>
          </cell>
          <cell r="CJ7">
            <v>95831834</v>
          </cell>
          <cell r="CK7">
            <v>106048896</v>
          </cell>
          <cell r="CL7">
            <v>97430969</v>
          </cell>
          <cell r="CM7">
            <v>97527391</v>
          </cell>
          <cell r="CN7">
            <v>93325406</v>
          </cell>
          <cell r="CO7">
            <v>91001361</v>
          </cell>
          <cell r="CP7">
            <v>103479191</v>
          </cell>
          <cell r="CQ7">
            <v>106399621</v>
          </cell>
          <cell r="CR7">
            <v>104431163</v>
          </cell>
          <cell r="CS7">
            <v>98702087</v>
          </cell>
          <cell r="CT7">
            <v>86409081</v>
          </cell>
          <cell r="CU7">
            <v>86697420</v>
          </cell>
          <cell r="CV7">
            <v>83817450</v>
          </cell>
          <cell r="CW7">
            <v>78177301</v>
          </cell>
          <cell r="CX7">
            <v>72628489</v>
          </cell>
          <cell r="CY7">
            <v>69914370</v>
          </cell>
          <cell r="CZ7">
            <v>78491773</v>
          </cell>
          <cell r="DA7">
            <v>73643524</v>
          </cell>
          <cell r="DB7">
            <v>67538874</v>
          </cell>
          <cell r="DC7">
            <v>60586569</v>
          </cell>
          <cell r="DD7">
            <v>66014329</v>
          </cell>
          <cell r="DE7">
            <v>62231112</v>
          </cell>
          <cell r="DF7">
            <v>58528396</v>
          </cell>
          <cell r="DG7">
            <v>61906391</v>
          </cell>
          <cell r="DH7">
            <v>66313250</v>
          </cell>
          <cell r="DI7">
            <v>61659481</v>
          </cell>
          <cell r="DJ7">
            <v>56267047</v>
          </cell>
          <cell r="DK7">
            <v>52341039</v>
          </cell>
          <cell r="DL7">
            <v>59898173</v>
          </cell>
          <cell r="DM7">
            <v>54059428</v>
          </cell>
          <cell r="DN7">
            <v>52125975</v>
          </cell>
          <cell r="DO7">
            <v>47439613</v>
          </cell>
          <cell r="DP7">
            <v>50167760</v>
          </cell>
          <cell r="DQ7">
            <v>47666080</v>
          </cell>
          <cell r="DR7">
            <v>44265113</v>
          </cell>
          <cell r="DS7">
            <v>39733344</v>
          </cell>
          <cell r="DT7">
            <v>39733344</v>
          </cell>
          <cell r="DU7">
            <v>55681804</v>
          </cell>
          <cell r="DV7">
            <v>48809621</v>
          </cell>
          <cell r="DW7">
            <v>50686922</v>
          </cell>
          <cell r="DX7"/>
          <cell r="DY7">
            <v>15254014</v>
          </cell>
          <cell r="DZ7">
            <v>27712486</v>
          </cell>
          <cell r="EA7"/>
          <cell r="EB7">
            <v>42966500</v>
          </cell>
          <cell r="EC7">
            <v>23445710</v>
          </cell>
          <cell r="ED7">
            <v>29848291</v>
          </cell>
          <cell r="EE7">
            <v>41776159</v>
          </cell>
          <cell r="EF7">
            <v>71624450</v>
          </cell>
          <cell r="EG7">
            <v>13916349</v>
          </cell>
          <cell r="EH7">
            <v>423009117</v>
          </cell>
        </row>
        <row r="8">
          <cell r="B8" t="str">
            <v>Co-operative Bank of Kenya</v>
          </cell>
          <cell r="C8">
            <v>665.10181999999998</v>
          </cell>
          <cell r="D8">
            <v>360.93393400000002</v>
          </cell>
          <cell r="E8">
            <v>484.24833699999999</v>
          </cell>
          <cell r="F8">
            <v>106.974205</v>
          </cell>
          <cell r="G8">
            <v>127.089279</v>
          </cell>
          <cell r="H8">
            <v>118.54208800000001</v>
          </cell>
          <cell r="I8">
            <v>594.15758200000005</v>
          </cell>
          <cell r="J8">
            <v>2.3392569999999999</v>
          </cell>
          <cell r="K8">
            <v>16.704469</v>
          </cell>
          <cell r="L8"/>
          <cell r="M8">
            <v>9.6289392135017637E-2</v>
          </cell>
          <cell r="N8">
            <v>9.6223560367432709E-2</v>
          </cell>
          <cell r="O8">
            <v>8.9023523761380258E-2</v>
          </cell>
          <cell r="P8">
            <v>8.8673574376214537E-2</v>
          </cell>
          <cell r="Q8">
            <v>9.4586359630893957E-2</v>
          </cell>
          <cell r="R8">
            <v>9.4957996201315481E-2</v>
          </cell>
          <cell r="S8"/>
          <cell r="T8">
            <v>8.8553053302240822E-2</v>
          </cell>
          <cell r="U8">
            <v>9.9845127601516329E-2</v>
          </cell>
          <cell r="V8">
            <v>8.9894961285613917E-2</v>
          </cell>
          <cell r="W8">
            <v>0.11042016181719821</v>
          </cell>
          <cell r="X8">
            <v>0.12007915196479964</v>
          </cell>
          <cell r="Y8">
            <v>0.21330166702785791</v>
          </cell>
          <cell r="Z8">
            <v>3.7239281918629664E-2</v>
          </cell>
          <cell r="AA8">
            <v>0.21389827017304644</v>
          </cell>
          <cell r="AB8">
            <v>0.18004349054995311</v>
          </cell>
          <cell r="AC8">
            <v>0.38325558743611332</v>
          </cell>
          <cell r="AD8">
            <v>0.44433886272123713</v>
          </cell>
          <cell r="AE8">
            <v>0.15322126444607886</v>
          </cell>
          <cell r="AF8">
            <v>0.572276647527591</v>
          </cell>
          <cell r="AG8">
            <v>0.13612920799290945</v>
          </cell>
          <cell r="AH8">
            <v>5.5477830151503559E-2</v>
          </cell>
          <cell r="AI8">
            <v>8.0651377841405886E-2</v>
          </cell>
          <cell r="AJ8">
            <v>0.74534883534354812</v>
          </cell>
          <cell r="AK8">
            <v>1.8543958853830294E-2</v>
          </cell>
          <cell r="AL8">
            <v>3.7746122351589029E-2</v>
          </cell>
          <cell r="AM8">
            <v>2.438524765987829E-2</v>
          </cell>
          <cell r="AN8">
            <v>0.14655395522271744</v>
          </cell>
          <cell r="AO8">
            <v>5.9515043586914972E-2</v>
          </cell>
          <cell r="AP8">
            <v>665101820</v>
          </cell>
          <cell r="AQ8">
            <v>663710309</v>
          </cell>
          <cell r="AR8">
            <v>624254621</v>
          </cell>
          <cell r="AS8">
            <v>665101820</v>
          </cell>
          <cell r="AT8">
            <v>617091079</v>
          </cell>
          <cell r="AU8">
            <v>585926405</v>
          </cell>
          <cell r="AV8">
            <v>562082490</v>
          </cell>
          <cell r="AW8">
            <v>580020650</v>
          </cell>
          <cell r="AX8">
            <v>563507219</v>
          </cell>
          <cell r="AY8">
            <v>557429201</v>
          </cell>
          <cell r="AZ8">
            <v>540386740</v>
          </cell>
          <cell r="BA8">
            <v>555556211</v>
          </cell>
          <cell r="BB8">
            <v>535319552</v>
          </cell>
          <cell r="BC8">
            <v>512517039</v>
          </cell>
          <cell r="BD8">
            <v>496822948</v>
          </cell>
          <cell r="BE8">
            <v>502660349</v>
          </cell>
          <cell r="BF8">
            <v>505539914</v>
          </cell>
          <cell r="BG8">
            <v>462827626</v>
          </cell>
          <cell r="BH8">
            <v>449616472</v>
          </cell>
          <cell r="BI8">
            <v>434408831</v>
          </cell>
          <cell r="BJ8">
            <v>423857656</v>
          </cell>
          <cell r="BK8">
            <v>419998477</v>
          </cell>
          <cell r="BL8">
            <v>408303625</v>
          </cell>
          <cell r="BM8">
            <v>398614957</v>
          </cell>
          <cell r="BN8">
            <v>393427494</v>
          </cell>
          <cell r="BO8">
            <v>393425978</v>
          </cell>
          <cell r="BP8">
            <v>382829640</v>
          </cell>
          <cell r="BQ8">
            <v>384464971</v>
          </cell>
          <cell r="BR8">
            <v>380086859</v>
          </cell>
          <cell r="BS8">
            <v>376018201</v>
          </cell>
          <cell r="BT8">
            <v>349997760</v>
          </cell>
          <cell r="BU8">
            <v>351917807</v>
          </cell>
          <cell r="BV8">
            <v>360041467</v>
          </cell>
          <cell r="BW8">
            <v>348354889</v>
          </cell>
          <cell r="BX8">
            <v>339549808</v>
          </cell>
          <cell r="BY8">
            <v>323948110</v>
          </cell>
          <cell r="BZ8">
            <v>318998960</v>
          </cell>
          <cell r="CA8">
            <v>304846787</v>
          </cell>
          <cell r="CB8">
            <v>282689098</v>
          </cell>
          <cell r="CC8">
            <v>266799109</v>
          </cell>
          <cell r="CD8">
            <v>263501814</v>
          </cell>
          <cell r="CE8">
            <v>244073622</v>
          </cell>
          <cell r="CF8">
            <v>228874484</v>
          </cell>
          <cell r="CG8">
            <v>118542088</v>
          </cell>
          <cell r="CH8">
            <v>118471761</v>
          </cell>
          <cell r="CI8">
            <v>106560269</v>
          </cell>
          <cell r="CJ8">
            <v>100380537</v>
          </cell>
          <cell r="CK8">
            <v>100827735</v>
          </cell>
          <cell r="CL8">
            <v>105490569</v>
          </cell>
          <cell r="CM8">
            <v>101260360</v>
          </cell>
          <cell r="CN8">
            <v>95180947</v>
          </cell>
          <cell r="CO8">
            <v>91387961</v>
          </cell>
          <cell r="CP8">
            <v>97358447</v>
          </cell>
          <cell r="CQ8">
            <v>94919520</v>
          </cell>
          <cell r="CR8">
            <v>90104052</v>
          </cell>
          <cell r="CS8">
            <v>87440846</v>
          </cell>
          <cell r="CT8">
            <v>88939669</v>
          </cell>
          <cell r="CU8">
            <v>85597379</v>
          </cell>
          <cell r="CV8">
            <v>81353444</v>
          </cell>
          <cell r="CW8">
            <v>78630706</v>
          </cell>
          <cell r="CX8">
            <v>80581126</v>
          </cell>
          <cell r="CY8">
            <v>77087985</v>
          </cell>
          <cell r="CZ8">
            <v>73278006</v>
          </cell>
          <cell r="DA8">
            <v>70152002</v>
          </cell>
          <cell r="DB8">
            <v>72018398</v>
          </cell>
          <cell r="DC8">
            <v>68319018</v>
          </cell>
          <cell r="DD8">
            <v>69435424</v>
          </cell>
          <cell r="DE8">
            <v>66750889</v>
          </cell>
          <cell r="DF8">
            <v>67013872</v>
          </cell>
          <cell r="DG8">
            <v>68227154</v>
          </cell>
          <cell r="DH8">
            <v>65944424</v>
          </cell>
          <cell r="DI8">
            <v>63402505</v>
          </cell>
          <cell r="DJ8">
            <v>63072764</v>
          </cell>
          <cell r="DK8">
            <v>60054832</v>
          </cell>
          <cell r="DL8">
            <v>58440502</v>
          </cell>
          <cell r="DM8">
            <v>57116947</v>
          </cell>
          <cell r="DN8">
            <v>54653300</v>
          </cell>
          <cell r="DO8">
            <v>49310775</v>
          </cell>
          <cell r="DP8">
            <v>47991534</v>
          </cell>
          <cell r="DQ8">
            <v>54795678</v>
          </cell>
          <cell r="DR8">
            <v>46164334</v>
          </cell>
          <cell r="DS8">
            <v>42351119</v>
          </cell>
          <cell r="DT8">
            <v>42351119</v>
          </cell>
          <cell r="DU8">
            <v>40634476</v>
          </cell>
          <cell r="DV8">
            <v>38883993</v>
          </cell>
          <cell r="DW8">
            <v>35652054</v>
          </cell>
          <cell r="DX8"/>
          <cell r="DY8">
            <v>13516696</v>
          </cell>
          <cell r="DZ8">
            <v>21751403</v>
          </cell>
          <cell r="EA8"/>
          <cell r="EB8">
            <v>35268099</v>
          </cell>
          <cell r="EC8">
            <v>15670987</v>
          </cell>
          <cell r="ED8">
            <v>34690291</v>
          </cell>
          <cell r="EE8">
            <v>25927753</v>
          </cell>
          <cell r="EF8">
            <v>60618044</v>
          </cell>
          <cell r="EG8">
            <v>12003677</v>
          </cell>
          <cell r="EH8">
            <v>360933934</v>
          </cell>
        </row>
        <row r="9">
          <cell r="B9" t="str">
            <v>NCBA</v>
          </cell>
          <cell r="C9">
            <v>620.445742</v>
          </cell>
          <cell r="D9">
            <v>272.87319300000001</v>
          </cell>
          <cell r="E9">
            <v>473.51879400000001</v>
          </cell>
          <cell r="F9">
            <v>88.080100999999999</v>
          </cell>
          <cell r="G9">
            <v>88.080100999999999</v>
          </cell>
          <cell r="H9">
            <v>93.956479999999999</v>
          </cell>
          <cell r="I9">
            <v>452.17736400000001</v>
          </cell>
          <cell r="J9">
            <v>3.2693850000000002</v>
          </cell>
          <cell r="K9">
            <v>10.226845000000001</v>
          </cell>
          <cell r="L9"/>
          <cell r="M9">
            <v>8.6009879336917935E-2</v>
          </cell>
          <cell r="N9">
            <v>8.7320221711477727E-2</v>
          </cell>
          <cell r="O9">
            <v>8.9175184079221287E-2</v>
          </cell>
          <cell r="P9">
            <v>8.664214135936027E-2</v>
          </cell>
          <cell r="Q9">
            <v>8.7614594916871014E-2</v>
          </cell>
          <cell r="R9">
            <v>8.7759999129788324E-2</v>
          </cell>
          <cell r="S9"/>
          <cell r="T9">
            <v>8.2607449281185796E-2</v>
          </cell>
          <cell r="U9">
            <v>7.5484891299021473E-2</v>
          </cell>
          <cell r="V9">
            <v>8.7903148864382344E-2</v>
          </cell>
          <cell r="W9">
            <v>8.7519039865185666E-2</v>
          </cell>
          <cell r="X9">
            <v>7.3515109931087994E-2</v>
          </cell>
          <cell r="Y9">
            <v>0.18453759856144517</v>
          </cell>
          <cell r="Z9">
            <v>2.61615381664063E-2</v>
          </cell>
          <cell r="AA9">
            <v>0.19479104442742515</v>
          </cell>
          <cell r="AB9">
            <v>0.19479104442742515</v>
          </cell>
          <cell r="AC9">
            <v>0.4516873873125396</v>
          </cell>
          <cell r="AD9">
            <v>0.50743068927199009</v>
          </cell>
          <cell r="AE9">
            <v>9.452266728972597E-2</v>
          </cell>
          <cell r="AF9">
            <v>0.40225053956885515</v>
          </cell>
          <cell r="AG9">
            <v>0.14709209204238261</v>
          </cell>
          <cell r="AH9">
            <v>7.5517148716661875E-2</v>
          </cell>
          <cell r="AI9">
            <v>7.157494332572073E-2</v>
          </cell>
          <cell r="AJ9">
            <v>0.57626686935682647</v>
          </cell>
          <cell r="AK9">
            <v>5.8999752128440899E-2</v>
          </cell>
          <cell r="AL9">
            <v>1.2518406843003448E-2</v>
          </cell>
          <cell r="AM9">
            <v>4.3003059070494204E-2</v>
          </cell>
          <cell r="AN9">
            <v>0.1559232254804262</v>
          </cell>
          <cell r="AO9">
            <v>7.5189557254504408E-2</v>
          </cell>
          <cell r="AP9">
            <v>620445742</v>
          </cell>
          <cell r="AQ9">
            <v>634139046</v>
          </cell>
          <cell r="AR9">
            <v>661743852</v>
          </cell>
          <cell r="AS9">
            <v>620445742</v>
          </cell>
          <cell r="AT9">
            <v>591491984</v>
          </cell>
          <cell r="AU9">
            <v>565339160</v>
          </cell>
          <cell r="AV9">
            <v>567278106</v>
          </cell>
          <cell r="AW9">
            <v>546015371</v>
          </cell>
          <cell r="AX9">
            <v>545090221</v>
          </cell>
          <cell r="AY9">
            <v>532522640</v>
          </cell>
          <cell r="AZ9">
            <v>546733550</v>
          </cell>
          <cell r="BA9">
            <v>520850293</v>
          </cell>
          <cell r="BB9">
            <v>500167097</v>
          </cell>
          <cell r="BC9">
            <v>503274085</v>
          </cell>
          <cell r="BD9">
            <v>491613725</v>
          </cell>
          <cell r="BE9">
            <v>484389225</v>
          </cell>
          <cell r="BF9">
            <v>480797719</v>
          </cell>
          <cell r="BG9">
            <v>477674950</v>
          </cell>
          <cell r="BH9">
            <v>464890685</v>
          </cell>
          <cell r="BI9">
            <v>547750081</v>
          </cell>
          <cell r="BJ9">
            <v>447029877</v>
          </cell>
          <cell r="BK9">
            <v>239013127</v>
          </cell>
          <cell r="BL9">
            <v>0</v>
          </cell>
          <cell r="BM9">
            <v>415348889</v>
          </cell>
          <cell r="BN9">
            <v>223448379</v>
          </cell>
          <cell r="BO9">
            <v>225544631</v>
          </cell>
          <cell r="BP9">
            <v>229525229</v>
          </cell>
          <cell r="BQ9">
            <v>219009371</v>
          </cell>
          <cell r="BR9">
            <v>216387023</v>
          </cell>
          <cell r="BS9">
            <v>202699639</v>
          </cell>
          <cell r="BT9">
            <v>210877927</v>
          </cell>
          <cell r="BU9">
            <v>211118198</v>
          </cell>
          <cell r="BV9">
            <v>206328561</v>
          </cell>
          <cell r="BW9">
            <v>195962086</v>
          </cell>
          <cell r="BX9">
            <v>198484270</v>
          </cell>
          <cell r="BY9">
            <v>184466862</v>
          </cell>
          <cell r="BZ9">
            <v>179346404</v>
          </cell>
          <cell r="CA9">
            <v>174983667</v>
          </cell>
          <cell r="CB9">
            <v>175808828</v>
          </cell>
          <cell r="CC9">
            <v>154710864</v>
          </cell>
          <cell r="CD9">
            <v>143801266</v>
          </cell>
          <cell r="CE9">
            <v>119783476</v>
          </cell>
          <cell r="CF9">
            <v>124881964</v>
          </cell>
          <cell r="CG9">
            <v>93956480</v>
          </cell>
          <cell r="CH9">
            <v>86981385</v>
          </cell>
          <cell r="CI9">
            <v>87817057</v>
          </cell>
          <cell r="CJ9">
            <v>81568531</v>
          </cell>
          <cell r="CK9">
            <v>82291074</v>
          </cell>
          <cell r="CL9">
            <v>79370436</v>
          </cell>
          <cell r="CM9">
            <v>79033387</v>
          </cell>
          <cell r="CN9">
            <v>79700816</v>
          </cell>
          <cell r="CO9">
            <v>78389276</v>
          </cell>
          <cell r="CP9">
            <v>74942826</v>
          </cell>
          <cell r="CQ9">
            <v>78642779</v>
          </cell>
          <cell r="CR9">
            <v>75022216</v>
          </cell>
          <cell r="CS9">
            <v>74300657</v>
          </cell>
          <cell r="CT9">
            <v>71734186</v>
          </cell>
          <cell r="CU9">
            <v>72028375</v>
          </cell>
          <cell r="CV9">
            <v>72553519</v>
          </cell>
          <cell r="CW9">
            <v>72166013</v>
          </cell>
          <cell r="CX9">
            <v>71092199</v>
          </cell>
          <cell r="CY9">
            <v>69416255</v>
          </cell>
          <cell r="CZ9">
            <v>70001759</v>
          </cell>
          <cell r="DA9">
            <v>0</v>
          </cell>
          <cell r="DB9">
            <v>33468865</v>
          </cell>
          <cell r="DC9">
            <v>0</v>
          </cell>
          <cell r="DD9">
            <v>32677307</v>
          </cell>
          <cell r="DE9">
            <v>31950763</v>
          </cell>
          <cell r="DF9">
            <v>31671237</v>
          </cell>
          <cell r="DG9">
            <v>31571015</v>
          </cell>
          <cell r="DH9">
            <v>29764854</v>
          </cell>
          <cell r="DI9">
            <v>28396850</v>
          </cell>
          <cell r="DJ9">
            <v>28887284</v>
          </cell>
          <cell r="DK9">
            <v>27470172</v>
          </cell>
          <cell r="DL9">
            <v>26187655</v>
          </cell>
          <cell r="DM9">
            <v>24321102</v>
          </cell>
          <cell r="DN9">
            <v>23949685</v>
          </cell>
          <cell r="DO9">
            <v>22708080</v>
          </cell>
          <cell r="DP9">
            <v>19085273</v>
          </cell>
          <cell r="DQ9">
            <v>18822475</v>
          </cell>
          <cell r="DR9">
            <v>18511215</v>
          </cell>
          <cell r="DS9">
            <v>17856644</v>
          </cell>
          <cell r="DT9">
            <v>17856644</v>
          </cell>
          <cell r="DU9">
            <v>14954339</v>
          </cell>
          <cell r="DV9">
            <v>15471795</v>
          </cell>
          <cell r="DW9">
            <v>13749281</v>
          </cell>
          <cell r="DX9"/>
          <cell r="DY9">
            <v>11591059</v>
          </cell>
          <cell r="DZ9">
            <v>14070625</v>
          </cell>
          <cell r="EA9"/>
          <cell r="EB9">
            <v>25661684</v>
          </cell>
          <cell r="EC9">
            <v>13021526</v>
          </cell>
          <cell r="ED9">
            <v>10785201</v>
          </cell>
          <cell r="EE9">
            <v>16026947</v>
          </cell>
          <cell r="EF9">
            <v>26812148</v>
          </cell>
          <cell r="EG9">
            <v>8386013</v>
          </cell>
          <cell r="EH9">
            <v>272873193</v>
          </cell>
        </row>
        <row r="10">
          <cell r="B10" t="str">
            <v>Absa Bank Kenya</v>
          </cell>
          <cell r="C10">
            <v>481.82423299999999</v>
          </cell>
          <cell r="D10">
            <v>316.370228</v>
          </cell>
          <cell r="E10">
            <v>358.05708700000002</v>
          </cell>
          <cell r="F10">
            <v>64.090991000000002</v>
          </cell>
          <cell r="G10">
            <v>80.328196000000005</v>
          </cell>
          <cell r="H10">
            <v>68.639657999999997</v>
          </cell>
          <cell r="I10">
            <v>432.54400399999997</v>
          </cell>
          <cell r="J10">
            <v>3.6531199999999999</v>
          </cell>
          <cell r="K10">
            <v>14.387650000000001</v>
          </cell>
          <cell r="L10"/>
          <cell r="M10">
            <v>6.485231523697485E-2</v>
          </cell>
          <cell r="N10">
            <v>6.7322195650528577E-2</v>
          </cell>
          <cell r="O10">
            <v>6.6637480162358473E-2</v>
          </cell>
          <cell r="P10">
            <v>6.6717810699909549E-2</v>
          </cell>
          <cell r="Q10">
            <v>6.7536998831149109E-2</v>
          </cell>
          <cell r="R10">
            <v>7.0661738070421115E-2</v>
          </cell>
          <cell r="S10"/>
          <cell r="T10">
            <v>6.4151090410728848E-2</v>
          </cell>
          <cell r="U10">
            <v>8.7517472890151715E-2</v>
          </cell>
          <cell r="V10">
            <v>6.646905216714187E-2</v>
          </cell>
          <cell r="W10">
            <v>6.3936803133053832E-2</v>
          </cell>
          <cell r="X10">
            <v>0.10342482665964117</v>
          </cell>
          <cell r="Y10">
            <v>0.30087905987661012</v>
          </cell>
          <cell r="Z10">
            <v>4.0251510631748151E-2</v>
          </cell>
          <cell r="AA10">
            <v>0.18571103808434716</v>
          </cell>
          <cell r="AB10">
            <v>0.14817218689268896</v>
          </cell>
          <cell r="AC10">
            <v>0.26084473479393305</v>
          </cell>
          <cell r="AD10">
            <v>0.36422822118229997</v>
          </cell>
          <cell r="AE10">
            <v>9.7232280459468731E-2</v>
          </cell>
          <cell r="AF10">
            <v>0.61099182676284158</v>
          </cell>
          <cell r="AG10">
            <v>0.16779985340138137</v>
          </cell>
          <cell r="AH10">
            <v>5.0140394636099213E-2</v>
          </cell>
          <cell r="AI10">
            <v>0.11765945876528217</v>
          </cell>
          <cell r="AJ10">
            <v>0.88357482503900275</v>
          </cell>
          <cell r="AK10">
            <v>0.11805285959815386</v>
          </cell>
          <cell r="AL10">
            <v>0.18713405252500206</v>
          </cell>
          <cell r="AM10">
            <v>0.138149582267236</v>
          </cell>
          <cell r="AN10">
            <v>0.17514759085869841</v>
          </cell>
          <cell r="AO10">
            <v>5.1337604538760385E-2</v>
          </cell>
          <cell r="AP10">
            <v>481824233</v>
          </cell>
          <cell r="AQ10">
            <v>498117680</v>
          </cell>
          <cell r="AR10">
            <v>520301038</v>
          </cell>
          <cell r="AS10">
            <v>481824233</v>
          </cell>
          <cell r="AT10">
            <v>504089207</v>
          </cell>
          <cell r="AU10">
            <v>514817820</v>
          </cell>
          <cell r="AV10">
            <v>477290548</v>
          </cell>
          <cell r="AW10">
            <v>481086992</v>
          </cell>
          <cell r="AX10">
            <v>445173825</v>
          </cell>
          <cell r="AY10">
            <v>438718384</v>
          </cell>
          <cell r="AZ10">
            <v>428746218</v>
          </cell>
          <cell r="BA10">
            <v>411167687</v>
          </cell>
          <cell r="BB10">
            <v>397890870</v>
          </cell>
          <cell r="BC10">
            <v>384068423</v>
          </cell>
          <cell r="BD10">
            <v>377935772</v>
          </cell>
          <cell r="BE10">
            <v>388053702</v>
          </cell>
          <cell r="BF10">
            <v>392017704</v>
          </cell>
          <cell r="BG10">
            <v>381692956</v>
          </cell>
          <cell r="BH10">
            <v>374109200</v>
          </cell>
          <cell r="BI10">
            <v>359771428</v>
          </cell>
          <cell r="BJ10">
            <v>353740701</v>
          </cell>
          <cell r="BK10">
            <v>354502860</v>
          </cell>
          <cell r="BL10">
            <v>325362737</v>
          </cell>
          <cell r="BM10">
            <v>322637854</v>
          </cell>
          <cell r="BN10">
            <v>317007311</v>
          </cell>
          <cell r="BO10">
            <v>291293088</v>
          </cell>
          <cell r="BP10">
            <v>271682166</v>
          </cell>
          <cell r="BQ10">
            <v>277609552</v>
          </cell>
          <cell r="BR10">
            <v>268015547</v>
          </cell>
          <cell r="BS10">
            <v>260429543</v>
          </cell>
          <cell r="BT10">
            <v>259498223</v>
          </cell>
          <cell r="BU10">
            <v>264008571</v>
          </cell>
          <cell r="BV10">
            <v>256142570</v>
          </cell>
          <cell r="BW10">
            <v>211913140</v>
          </cell>
          <cell r="BX10">
            <v>241152698</v>
          </cell>
          <cell r="BY10">
            <v>221041523</v>
          </cell>
          <cell r="BZ10">
            <v>234699871</v>
          </cell>
          <cell r="CA10">
            <v>230907978</v>
          </cell>
          <cell r="CB10">
            <v>226118124</v>
          </cell>
          <cell r="CC10">
            <v>218771220</v>
          </cell>
          <cell r="CD10">
            <v>213439675</v>
          </cell>
          <cell r="CE10">
            <v>200975424</v>
          </cell>
          <cell r="CF10">
            <v>207009618</v>
          </cell>
          <cell r="CG10">
            <v>68639658</v>
          </cell>
          <cell r="CH10">
            <v>70908188</v>
          </cell>
          <cell r="CI10">
            <v>65424361</v>
          </cell>
          <cell r="CJ10">
            <v>61708377</v>
          </cell>
          <cell r="CK10">
            <v>60388690</v>
          </cell>
          <cell r="CL10">
            <v>64864841</v>
          </cell>
          <cell r="CM10">
            <v>60811301</v>
          </cell>
          <cell r="CN10">
            <v>57615232</v>
          </cell>
          <cell r="CO10">
            <v>53797454</v>
          </cell>
          <cell r="CP10">
            <v>56861889</v>
          </cell>
          <cell r="CQ10">
            <v>54352639</v>
          </cell>
          <cell r="CR10">
            <v>52679522</v>
          </cell>
          <cell r="CS10">
            <v>50173619</v>
          </cell>
          <cell r="CT10">
            <v>46982487</v>
          </cell>
          <cell r="CU10">
            <v>44969283</v>
          </cell>
          <cell r="CV10">
            <v>43215105</v>
          </cell>
          <cell r="CW10">
            <v>41675586</v>
          </cell>
          <cell r="CX10">
            <v>41057360</v>
          </cell>
          <cell r="CY10">
            <v>44079414</v>
          </cell>
          <cell r="CZ10">
            <v>42967475</v>
          </cell>
          <cell r="DA10">
            <v>41546560</v>
          </cell>
          <cell r="DB10">
            <v>54143264</v>
          </cell>
          <cell r="DC10">
            <v>43393443</v>
          </cell>
          <cell r="DD10">
            <v>41909848</v>
          </cell>
          <cell r="DE10">
            <v>40114088</v>
          </cell>
          <cell r="DF10">
            <v>43607960</v>
          </cell>
          <cell r="DG10">
            <v>43559168</v>
          </cell>
          <cell r="DH10">
            <v>42020987</v>
          </cell>
          <cell r="DI10">
            <v>40337534</v>
          </cell>
          <cell r="DJ10">
            <v>43652097</v>
          </cell>
          <cell r="DK10">
            <v>42094710</v>
          </cell>
          <cell r="DL10">
            <v>41470872</v>
          </cell>
          <cell r="DM10">
            <v>39103584</v>
          </cell>
          <cell r="DN10">
            <v>42315483</v>
          </cell>
          <cell r="DO10">
            <v>39716371</v>
          </cell>
          <cell r="DP10">
            <v>36852164</v>
          </cell>
          <cell r="DQ10">
            <v>36237869</v>
          </cell>
          <cell r="DR10">
            <v>40265422</v>
          </cell>
          <cell r="DS10">
            <v>38186091</v>
          </cell>
          <cell r="DT10">
            <v>38186091</v>
          </cell>
          <cell r="DU10">
            <v>36042316</v>
          </cell>
          <cell r="DV10">
            <v>34465579</v>
          </cell>
          <cell r="DW10">
            <v>32370886</v>
          </cell>
          <cell r="DX10"/>
          <cell r="DY10">
            <v>8024028</v>
          </cell>
          <cell r="DZ10">
            <v>22737674</v>
          </cell>
          <cell r="EA10"/>
          <cell r="EB10">
            <v>30761702</v>
          </cell>
          <cell r="EC10">
            <v>11204280</v>
          </cell>
          <cell r="ED10">
            <v>19982060</v>
          </cell>
          <cell r="EE10">
            <v>12722240</v>
          </cell>
          <cell r="EF10">
            <v>32704300</v>
          </cell>
          <cell r="EG10">
            <v>10084264</v>
          </cell>
          <cell r="EH10">
            <v>316370228</v>
          </cell>
        </row>
        <row r="11">
          <cell r="B11" t="str">
            <v>Stanbic Bank</v>
          </cell>
          <cell r="C11">
            <v>489.26627400000001</v>
          </cell>
          <cell r="D11">
            <v>238.17154199999999</v>
          </cell>
          <cell r="E11">
            <v>355.59523999999999</v>
          </cell>
          <cell r="F11">
            <v>53.022773000000001</v>
          </cell>
          <cell r="G11">
            <v>64.633122</v>
          </cell>
          <cell r="H11">
            <v>59.354228999999997</v>
          </cell>
          <cell r="I11">
            <v>393.26883299999997</v>
          </cell>
          <cell r="J11">
            <v>4.6953500000000004</v>
          </cell>
          <cell r="K11">
            <v>9.9042019999999997</v>
          </cell>
          <cell r="L11"/>
          <cell r="M11">
            <v>6.2147181774700654E-2</v>
          </cell>
          <cell r="N11">
            <v>6.3917292632734324E-2</v>
          </cell>
          <cell r="O11">
            <v>5.9027818471740358E-2</v>
          </cell>
          <cell r="P11">
            <v>5.7221386407723812E-2</v>
          </cell>
          <cell r="Q11">
            <v>5.4966993954852383E-2</v>
          </cell>
          <cell r="R11">
            <v>5.9816977124602183E-2</v>
          </cell>
          <cell r="S11"/>
          <cell r="T11">
            <v>6.5141939380816555E-2</v>
          </cell>
          <cell r="U11">
            <v>6.588537613656438E-2</v>
          </cell>
          <cell r="V11">
            <v>6.6012039465503811E-2</v>
          </cell>
          <cell r="W11">
            <v>5.5287566477781609E-2</v>
          </cell>
          <cell r="X11">
            <v>7.119580856165332E-2</v>
          </cell>
          <cell r="Y11">
            <v>0.24177380247556871</v>
          </cell>
          <cell r="Z11">
            <v>3.0312483430744011E-2</v>
          </cell>
          <cell r="AA11">
            <v>0.16434844710920685</v>
          </cell>
          <cell r="AB11">
            <v>0.1348257694247538</v>
          </cell>
          <cell r="AC11">
            <v>0.38127521071171983</v>
          </cell>
          <cell r="AD11">
            <v>0.40373904899444207</v>
          </cell>
          <cell r="AE11">
            <v>7.4222506184930939E-2</v>
          </cell>
          <cell r="AF11">
            <v>0.67255813638519779</v>
          </cell>
          <cell r="AG11">
            <v>0.14659843213536711</v>
          </cell>
          <cell r="AH11">
            <v>6.3341857310348595E-2</v>
          </cell>
          <cell r="AI11">
            <v>8.3256574825018512E-2</v>
          </cell>
          <cell r="AJ11">
            <v>0.66978270575275412</v>
          </cell>
          <cell r="AK11">
            <v>7.1057964562184883E-2</v>
          </cell>
          <cell r="AL11">
            <v>0.20387735000589319</v>
          </cell>
          <cell r="AM11">
            <v>0.11248421495186035</v>
          </cell>
          <cell r="AN11">
            <v>0.15045828067739772</v>
          </cell>
          <cell r="AO11">
            <v>6.4990123382756837E-2</v>
          </cell>
          <cell r="AP11">
            <v>489266274</v>
          </cell>
          <cell r="AQ11">
            <v>491503677</v>
          </cell>
          <cell r="AR11">
            <v>449614899</v>
          </cell>
          <cell r="AS11">
            <v>489266274</v>
          </cell>
          <cell r="AT11">
            <v>377015751</v>
          </cell>
          <cell r="AU11">
            <v>391599948</v>
          </cell>
          <cell r="AV11">
            <v>390319663</v>
          </cell>
          <cell r="AW11">
            <v>371403904</v>
          </cell>
          <cell r="AX11">
            <v>332573463</v>
          </cell>
          <cell r="AY11">
            <v>331021005</v>
          </cell>
          <cell r="AZ11">
            <v>319199059</v>
          </cell>
          <cell r="BA11">
            <v>295023697</v>
          </cell>
          <cell r="BB11">
            <v>319955084</v>
          </cell>
          <cell r="BC11">
            <v>316966341</v>
          </cell>
          <cell r="BD11">
            <v>318986177</v>
          </cell>
          <cell r="BE11">
            <v>317768516</v>
          </cell>
          <cell r="BF11">
            <v>350388140</v>
          </cell>
          <cell r="BG11">
            <v>309651330</v>
          </cell>
          <cell r="BH11">
            <v>292705136</v>
          </cell>
          <cell r="BI11">
            <v>294302229</v>
          </cell>
          <cell r="BJ11">
            <v>303663158</v>
          </cell>
          <cell r="BK11">
            <v>284867951</v>
          </cell>
          <cell r="BL11">
            <v>280953012</v>
          </cell>
          <cell r="BM11">
            <v>286308290</v>
          </cell>
          <cell r="BN11">
            <v>269395802</v>
          </cell>
          <cell r="BO11">
            <v>248985926</v>
          </cell>
          <cell r="BP11">
            <v>239407877</v>
          </cell>
          <cell r="BQ11">
            <v>236547378</v>
          </cell>
          <cell r="BR11">
            <v>224804428</v>
          </cell>
          <cell r="BS11">
            <v>212633202</v>
          </cell>
          <cell r="BT11">
            <v>204895157</v>
          </cell>
          <cell r="BU11">
            <v>229866887</v>
          </cell>
          <cell r="BV11">
            <v>202294738</v>
          </cell>
          <cell r="BW11">
            <v>208287754</v>
          </cell>
          <cell r="BX11">
            <v>198578014</v>
          </cell>
          <cell r="BY11">
            <v>208167708</v>
          </cell>
          <cell r="BZ11">
            <v>203595164</v>
          </cell>
          <cell r="CA11">
            <v>184061612</v>
          </cell>
          <cell r="CB11">
            <v>171347152</v>
          </cell>
          <cell r="CC11">
            <v>167107694</v>
          </cell>
          <cell r="CD11">
            <v>155933918</v>
          </cell>
          <cell r="CE11">
            <v>159885214</v>
          </cell>
          <cell r="CF11">
            <v>170726460</v>
          </cell>
          <cell r="CG11">
            <v>59354229</v>
          </cell>
          <cell r="CH11">
            <v>61891472</v>
          </cell>
          <cell r="CI11">
            <v>58358359</v>
          </cell>
          <cell r="CJ11">
            <v>55650741</v>
          </cell>
          <cell r="CK11">
            <v>53711933</v>
          </cell>
          <cell r="CL11">
            <v>56082161</v>
          </cell>
          <cell r="CM11">
            <v>52358555</v>
          </cell>
          <cell r="CN11">
            <v>50358825</v>
          </cell>
          <cell r="CO11">
            <v>48311774</v>
          </cell>
          <cell r="CP11">
            <v>48551800</v>
          </cell>
          <cell r="CQ11">
            <v>46512245</v>
          </cell>
          <cell r="CR11">
            <v>44731733</v>
          </cell>
          <cell r="CS11">
            <v>43611079</v>
          </cell>
          <cell r="CT11">
            <v>43469578</v>
          </cell>
          <cell r="CU11">
            <v>41857357</v>
          </cell>
          <cell r="CV11">
            <v>40311273</v>
          </cell>
          <cell r="CW11">
            <v>39374322</v>
          </cell>
          <cell r="CX11">
            <v>40560887</v>
          </cell>
          <cell r="CY11">
            <v>38939840</v>
          </cell>
          <cell r="CZ11">
            <v>37781929</v>
          </cell>
          <cell r="DA11">
            <v>36789253</v>
          </cell>
          <cell r="DB11">
            <v>36836052</v>
          </cell>
          <cell r="DC11">
            <v>35490716</v>
          </cell>
          <cell r="DD11">
            <v>33140213</v>
          </cell>
          <cell r="DE11">
            <v>32205154</v>
          </cell>
          <cell r="DF11">
            <v>33048626</v>
          </cell>
          <cell r="DG11">
            <v>33051194</v>
          </cell>
          <cell r="DH11">
            <v>31922509</v>
          </cell>
          <cell r="DI11">
            <v>30830481</v>
          </cell>
          <cell r="DJ11">
            <v>29267838</v>
          </cell>
          <cell r="DK11">
            <v>30237504</v>
          </cell>
          <cell r="DL11">
            <v>28554962</v>
          </cell>
          <cell r="DM11">
            <v>27656039</v>
          </cell>
          <cell r="DN11">
            <v>27074070</v>
          </cell>
          <cell r="DO11">
            <v>28250550</v>
          </cell>
          <cell r="DP11">
            <v>26855040</v>
          </cell>
          <cell r="DQ11">
            <v>26168836</v>
          </cell>
          <cell r="DR11">
            <v>25907559</v>
          </cell>
          <cell r="DS11">
            <v>26644208</v>
          </cell>
          <cell r="DT11">
            <v>26644208</v>
          </cell>
          <cell r="DU11">
            <v>25311868</v>
          </cell>
          <cell r="DV11">
            <v>23485250</v>
          </cell>
          <cell r="DW11">
            <v>22353549</v>
          </cell>
          <cell r="DX11"/>
          <cell r="DY11">
            <v>7544378</v>
          </cell>
          <cell r="DZ11">
            <v>12242846</v>
          </cell>
          <cell r="EA11"/>
          <cell r="EB11">
            <v>19787224</v>
          </cell>
          <cell r="EC11">
            <v>7988875</v>
          </cell>
          <cell r="ED11">
            <v>12513957</v>
          </cell>
          <cell r="EE11">
            <v>6092549</v>
          </cell>
          <cell r="EF11">
            <v>18606506</v>
          </cell>
          <cell r="EG11">
            <v>7114955</v>
          </cell>
          <cell r="EH11">
            <v>238171542</v>
          </cell>
        </row>
        <row r="12">
          <cell r="B12" t="str">
            <v>I&amp;M Bank</v>
          </cell>
          <cell r="C12">
            <v>408.70425899999998</v>
          </cell>
          <cell r="D12">
            <v>216.69207800000001</v>
          </cell>
          <cell r="E12">
            <v>313.501576</v>
          </cell>
          <cell r="F12">
            <v>44.425212999999999</v>
          </cell>
          <cell r="G12">
            <v>54.009487999999997</v>
          </cell>
          <cell r="H12">
            <v>59.270065000000002</v>
          </cell>
          <cell r="I12">
            <v>324.62027499999999</v>
          </cell>
          <cell r="J12">
            <v>1.1590149999999999</v>
          </cell>
          <cell r="K12">
            <v>6.2886699999999998</v>
          </cell>
          <cell r="L12"/>
          <cell r="M12">
            <v>5.5940920796188891E-2</v>
          </cell>
          <cell r="N12">
            <v>5.4274898804582056E-2</v>
          </cell>
          <cell r="O12">
            <v>5.5091659300351578E-2</v>
          </cell>
          <cell r="P12">
            <v>5.4116448487910043E-2</v>
          </cell>
          <cell r="Q12">
            <v>5.2773077231430744E-2</v>
          </cell>
          <cell r="R12">
            <v>5.109505865928541E-2</v>
          </cell>
          <cell r="S12"/>
          <cell r="T12">
            <v>5.4415743490342332E-2</v>
          </cell>
          <cell r="U12">
            <v>5.994351359090478E-2</v>
          </cell>
          <cell r="V12">
            <v>5.8197849913316169E-2</v>
          </cell>
          <cell r="W12">
            <v>5.5209168984908179E-2</v>
          </cell>
          <cell r="X12">
            <v>4.5205756650299779E-2</v>
          </cell>
          <cell r="Y12">
            <v>0.15176257121343581</v>
          </cell>
          <cell r="Z12">
            <v>2.16233600767296E-2</v>
          </cell>
          <cell r="AA12">
            <v>0.1663774328328691</v>
          </cell>
          <cell r="AB12">
            <v>0.13685285985294665</v>
          </cell>
          <cell r="AC12">
            <v>0.27527778540303938</v>
          </cell>
          <cell r="AD12">
            <v>0.42473398483568542</v>
          </cell>
          <cell r="AE12">
            <v>0.11132757117514472</v>
          </cell>
          <cell r="AF12">
            <v>0.45258270721235472</v>
          </cell>
          <cell r="AG12">
            <v>0.1532427261520225</v>
          </cell>
          <cell r="AH12">
            <v>6.5815917325037471E-2</v>
          </cell>
          <cell r="AI12">
            <v>8.7426808826985031E-2</v>
          </cell>
          <cell r="AJ12">
            <v>0.69119932590067745</v>
          </cell>
          <cell r="AK12">
            <v>9.2953207213990779E-2</v>
          </cell>
          <cell r="AL12">
            <v>0.116251337580875</v>
          </cell>
          <cell r="AM12">
            <v>0.10038037018776023</v>
          </cell>
          <cell r="AN12">
            <v>0.16249660114750658</v>
          </cell>
          <cell r="AO12">
            <v>7.0366206539597367E-2</v>
          </cell>
          <cell r="AP12">
            <v>408704259</v>
          </cell>
          <cell r="AQ12">
            <v>385506586</v>
          </cell>
          <cell r="AR12">
            <v>405613032</v>
          </cell>
          <cell r="AS12">
            <v>408704259</v>
          </cell>
          <cell r="AT12">
            <v>361019068</v>
          </cell>
          <cell r="AU12">
            <v>335021539</v>
          </cell>
          <cell r="AV12">
            <v>315510359</v>
          </cell>
          <cell r="AW12">
            <v>307761847</v>
          </cell>
          <cell r="AX12">
            <v>319449313</v>
          </cell>
          <cell r="AY12">
            <v>310788286</v>
          </cell>
          <cell r="AZ12">
            <v>307802267</v>
          </cell>
          <cell r="BA12">
            <v>294915555</v>
          </cell>
          <cell r="BB12">
            <v>282176390</v>
          </cell>
          <cell r="BC12">
            <v>282856056</v>
          </cell>
          <cell r="BD12">
            <v>283568547</v>
          </cell>
          <cell r="BE12">
            <v>273350161</v>
          </cell>
          <cell r="BF12">
            <v>272302524</v>
          </cell>
          <cell r="BG12">
            <v>270017846</v>
          </cell>
          <cell r="BH12">
            <v>254252172</v>
          </cell>
          <cell r="BI12">
            <v>261333135</v>
          </cell>
          <cell r="BJ12">
            <v>253552590</v>
          </cell>
          <cell r="BK12">
            <v>240237282</v>
          </cell>
          <cell r="BL12">
            <v>229161134</v>
          </cell>
          <cell r="BM12">
            <v>230291099</v>
          </cell>
          <cell r="BN12">
            <v>225143541</v>
          </cell>
          <cell r="BO12">
            <v>189087939</v>
          </cell>
          <cell r="BP12">
            <v>183952517</v>
          </cell>
          <cell r="BQ12">
            <v>182817876</v>
          </cell>
          <cell r="BR12">
            <v>177329585</v>
          </cell>
          <cell r="BS12">
            <v>181582075</v>
          </cell>
          <cell r="BT12">
            <v>164116122</v>
          </cell>
          <cell r="BU12">
            <v>164730002</v>
          </cell>
          <cell r="BV12">
            <v>164425933</v>
          </cell>
          <cell r="BW12">
            <v>157775781</v>
          </cell>
          <cell r="BX12">
            <v>147846339</v>
          </cell>
          <cell r="BY12">
            <v>151975238</v>
          </cell>
          <cell r="BZ12">
            <v>154327389</v>
          </cell>
          <cell r="CA12">
            <v>140517390</v>
          </cell>
          <cell r="CB12">
            <v>137299354</v>
          </cell>
          <cell r="CC12">
            <v>124648548</v>
          </cell>
          <cell r="CD12">
            <v>118333769</v>
          </cell>
          <cell r="CE12">
            <v>114972436</v>
          </cell>
          <cell r="CF12">
            <v>110315682</v>
          </cell>
          <cell r="CG12">
            <v>59270065</v>
          </cell>
          <cell r="CH12">
            <v>60177318</v>
          </cell>
          <cell r="CI12">
            <v>56755091</v>
          </cell>
          <cell r="CJ12">
            <v>50024715</v>
          </cell>
          <cell r="CK12">
            <v>50900757</v>
          </cell>
          <cell r="CL12">
            <v>49407753</v>
          </cell>
          <cell r="CM12">
            <v>54633758</v>
          </cell>
          <cell r="CN12">
            <v>47771474</v>
          </cell>
          <cell r="CO12">
            <v>46299154</v>
          </cell>
          <cell r="CP12">
            <v>47879036</v>
          </cell>
          <cell r="CQ12">
            <v>51920427</v>
          </cell>
          <cell r="CR12">
            <v>49557073</v>
          </cell>
          <cell r="CS12">
            <v>48589355</v>
          </cell>
          <cell r="CT12">
            <v>53515552</v>
          </cell>
          <cell r="CU12">
            <v>52323720</v>
          </cell>
          <cell r="CV12">
            <v>48455958</v>
          </cell>
          <cell r="CW12">
            <v>47985683</v>
          </cell>
          <cell r="CX12">
            <v>46615223</v>
          </cell>
          <cell r="CY12">
            <v>47015135</v>
          </cell>
          <cell r="CZ12">
            <v>44004173</v>
          </cell>
          <cell r="DA12">
            <v>42072924</v>
          </cell>
          <cell r="DB12">
            <v>40314439</v>
          </cell>
          <cell r="DC12">
            <v>38338590</v>
          </cell>
          <cell r="DD12">
            <v>37568688</v>
          </cell>
          <cell r="DE12">
            <v>35886888</v>
          </cell>
          <cell r="DF12">
            <v>35595491</v>
          </cell>
          <cell r="DG12">
            <v>35023511</v>
          </cell>
          <cell r="DH12">
            <v>31519089</v>
          </cell>
          <cell r="DI12">
            <v>30474944</v>
          </cell>
          <cell r="DJ12">
            <v>28754066</v>
          </cell>
          <cell r="DK12">
            <v>31304829</v>
          </cell>
          <cell r="DL12">
            <v>30151112</v>
          </cell>
          <cell r="DM12">
            <v>28576772</v>
          </cell>
          <cell r="DN12">
            <v>26482435</v>
          </cell>
          <cell r="DO12">
            <v>26186678</v>
          </cell>
          <cell r="DP12">
            <v>24079849</v>
          </cell>
          <cell r="DQ12">
            <v>23296896</v>
          </cell>
          <cell r="DR12">
            <v>22159420</v>
          </cell>
          <cell r="DS12">
            <v>21814043</v>
          </cell>
          <cell r="DT12">
            <v>21814043</v>
          </cell>
          <cell r="DU12">
            <v>20071699</v>
          </cell>
          <cell r="DV12">
            <v>19500454</v>
          </cell>
          <cell r="DW12">
            <v>20524634</v>
          </cell>
          <cell r="DX12"/>
          <cell r="DY12">
            <v>4251868</v>
          </cell>
          <cell r="DZ12">
            <v>11193868</v>
          </cell>
          <cell r="EA12"/>
          <cell r="EB12">
            <v>15445736</v>
          </cell>
          <cell r="EC12">
            <v>6560329</v>
          </cell>
          <cell r="ED12">
            <v>11497307</v>
          </cell>
          <cell r="EE12">
            <v>13906463</v>
          </cell>
          <cell r="EF12">
            <v>25403770</v>
          </cell>
          <cell r="EG12">
            <v>4402069</v>
          </cell>
          <cell r="EH12">
            <v>216692078</v>
          </cell>
        </row>
        <row r="13">
          <cell r="B13" t="str">
            <v>Standard Chartered Bank</v>
          </cell>
          <cell r="C13">
            <v>377.029652</v>
          </cell>
          <cell r="D13">
            <v>149.309</v>
          </cell>
          <cell r="E13">
            <v>276.40212000000002</v>
          </cell>
          <cell r="F13">
            <v>54.517519</v>
          </cell>
          <cell r="G13">
            <v>54.698987000000002</v>
          </cell>
          <cell r="H13">
            <v>63.252797999999999</v>
          </cell>
          <cell r="I13">
            <v>289.92953999999997</v>
          </cell>
          <cell r="J13">
            <v>4.9166270000000001</v>
          </cell>
          <cell r="K13">
            <v>13.734451</v>
          </cell>
          <cell r="L13"/>
          <cell r="M13">
            <v>5.3476106721876075E-2</v>
          </cell>
          <cell r="N13">
            <v>5.809079017085627E-2</v>
          </cell>
          <cell r="O13">
            <v>5.9843171807575028E-2</v>
          </cell>
          <cell r="P13">
            <v>5.5999990523447701E-2</v>
          </cell>
          <cell r="Q13">
            <v>5.5980732625146495E-2</v>
          </cell>
          <cell r="R13">
            <v>6.1829409919597025E-2</v>
          </cell>
          <cell r="S13"/>
          <cell r="T13">
            <v>5.0198519784656899E-2</v>
          </cell>
          <cell r="U13">
            <v>4.1303337682443569E-2</v>
          </cell>
          <cell r="V13">
            <v>5.1310775852311523E-2</v>
          </cell>
          <cell r="W13">
            <v>5.8919024528659818E-2</v>
          </cell>
          <cell r="X13">
            <v>9.8729341757711322E-2</v>
          </cell>
          <cell r="Y13">
            <v>0.31153310934367573</v>
          </cell>
          <cell r="Z13">
            <v>4.8107324912211299E-2</v>
          </cell>
          <cell r="AA13">
            <v>0.18866303516364702</v>
          </cell>
          <cell r="AB13">
            <v>0.18803713136646927</v>
          </cell>
          <cell r="AC13">
            <v>0.34214859941014414</v>
          </cell>
          <cell r="AD13">
            <v>0.39044916025023302</v>
          </cell>
          <cell r="AE13">
            <v>5.5242457880881918E-2</v>
          </cell>
          <cell r="AF13">
            <v>0.76552393580890832</v>
          </cell>
          <cell r="AG13">
            <v>0.14713983957610219</v>
          </cell>
          <cell r="AH13">
            <v>1.4259952446338207E-2</v>
          </cell>
          <cell r="AI13">
            <v>0.13287988712976398</v>
          </cell>
          <cell r="AJ13">
            <v>0.54018760782297903</v>
          </cell>
          <cell r="AK13">
            <v>6.2609492820301191E-2</v>
          </cell>
          <cell r="AL13">
            <v>5.9010622944494384E-2</v>
          </cell>
          <cell r="AM13">
            <v>6.033338819485471E-2</v>
          </cell>
          <cell r="AN13">
            <v>0.14939057387001081</v>
          </cell>
          <cell r="AO13">
            <v>1.6904956375213883E-2</v>
          </cell>
          <cell r="AP13">
            <v>377029652</v>
          </cell>
          <cell r="AQ13">
            <v>391594143</v>
          </cell>
          <cell r="AR13">
            <v>429278578</v>
          </cell>
          <cell r="AS13">
            <v>377029652</v>
          </cell>
          <cell r="AT13">
            <v>361708379</v>
          </cell>
          <cell r="AU13">
            <v>389031323</v>
          </cell>
          <cell r="AV13">
            <v>381630646</v>
          </cell>
          <cell r="AW13">
            <v>366116424</v>
          </cell>
          <cell r="AX13">
            <v>364290414</v>
          </cell>
          <cell r="AY13">
            <v>340995225</v>
          </cell>
          <cell r="AZ13">
            <v>335111486</v>
          </cell>
          <cell r="BA13">
            <v>330612804</v>
          </cell>
          <cell r="BB13">
            <v>345656402</v>
          </cell>
          <cell r="BC13">
            <v>339525181</v>
          </cell>
          <cell r="BD13">
            <v>325872857</v>
          </cell>
          <cell r="BE13">
            <v>314304906</v>
          </cell>
          <cell r="BF13">
            <v>327214126</v>
          </cell>
          <cell r="BG13">
            <v>311432013</v>
          </cell>
          <cell r="BH13">
            <v>302295903</v>
          </cell>
          <cell r="BI13">
            <v>289422215</v>
          </cell>
          <cell r="BJ13">
            <v>293472543</v>
          </cell>
          <cell r="BK13">
            <v>300226174</v>
          </cell>
          <cell r="BL13">
            <v>284691002</v>
          </cell>
          <cell r="BM13">
            <v>287606164</v>
          </cell>
          <cell r="BN13">
            <v>295049630</v>
          </cell>
          <cell r="BO13">
            <v>293306671</v>
          </cell>
          <cell r="BP13">
            <v>285125438</v>
          </cell>
          <cell r="BQ13">
            <v>309951569</v>
          </cell>
          <cell r="BR13">
            <v>288711107</v>
          </cell>
          <cell r="BS13">
            <v>274006884</v>
          </cell>
          <cell r="BT13">
            <v>250274108</v>
          </cell>
          <cell r="BU13">
            <v>264072997</v>
          </cell>
          <cell r="BV13">
            <v>255903727</v>
          </cell>
          <cell r="BW13">
            <v>249710651</v>
          </cell>
          <cell r="BX13">
            <v>234130556</v>
          </cell>
          <cell r="BY13">
            <v>231786864</v>
          </cell>
          <cell r="BZ13">
            <v>228338094</v>
          </cell>
          <cell r="CA13">
            <v>232984465</v>
          </cell>
          <cell r="CB13">
            <v>222635993</v>
          </cell>
          <cell r="CC13">
            <v>223082484</v>
          </cell>
          <cell r="CD13">
            <v>228860613</v>
          </cell>
          <cell r="CE13">
            <v>217819880</v>
          </cell>
          <cell r="CF13">
            <v>220523869</v>
          </cell>
          <cell r="CG13">
            <v>63252798</v>
          </cell>
          <cell r="CH13">
            <v>67378828</v>
          </cell>
          <cell r="CI13">
            <v>61258308</v>
          </cell>
          <cell r="CJ13">
            <v>59113928</v>
          </cell>
          <cell r="CK13">
            <v>56618933</v>
          </cell>
          <cell r="CL13">
            <v>59768472</v>
          </cell>
          <cell r="CM13">
            <v>55781008</v>
          </cell>
          <cell r="CN13">
            <v>55471426</v>
          </cell>
          <cell r="CO13">
            <v>55433068</v>
          </cell>
          <cell r="CP13">
            <v>54625502</v>
          </cell>
          <cell r="CQ13">
            <v>52479395</v>
          </cell>
          <cell r="CR13">
            <v>51679000</v>
          </cell>
          <cell r="CS13">
            <v>50558270</v>
          </cell>
          <cell r="CT13">
            <v>51917837</v>
          </cell>
          <cell r="CU13">
            <v>50218630</v>
          </cell>
          <cell r="CV13">
            <v>50171424</v>
          </cell>
          <cell r="CW13">
            <v>50846552</v>
          </cell>
          <cell r="CX13">
            <v>49068888</v>
          </cell>
          <cell r="CY13">
            <v>47221510</v>
          </cell>
          <cell r="CZ13">
            <v>46080820</v>
          </cell>
          <cell r="DA13">
            <v>54194365</v>
          </cell>
          <cell r="DB13">
            <v>47621354</v>
          </cell>
          <cell r="DC13">
            <v>54336279</v>
          </cell>
          <cell r="DD13">
            <v>54209897</v>
          </cell>
          <cell r="DE13">
            <v>43217065</v>
          </cell>
          <cell r="DF13">
            <v>54028274</v>
          </cell>
          <cell r="DG13">
            <v>45483852</v>
          </cell>
          <cell r="DH13">
            <v>43809586</v>
          </cell>
          <cell r="DI13">
            <v>42698407</v>
          </cell>
          <cell r="DJ13">
            <v>54660764</v>
          </cell>
          <cell r="DK13">
            <v>43904779</v>
          </cell>
          <cell r="DL13">
            <v>43288125</v>
          </cell>
          <cell r="DM13">
            <v>43083098</v>
          </cell>
          <cell r="DN13">
            <v>43850954</v>
          </cell>
          <cell r="DO13">
            <v>40914483</v>
          </cell>
          <cell r="DP13">
            <v>41143859</v>
          </cell>
          <cell r="DQ13">
            <v>39848778</v>
          </cell>
          <cell r="DR13">
            <v>42126191</v>
          </cell>
          <cell r="DS13">
            <v>40449853</v>
          </cell>
          <cell r="DT13">
            <v>40449853</v>
          </cell>
          <cell r="DU13">
            <v>39685452</v>
          </cell>
          <cell r="DV13">
            <v>38765178</v>
          </cell>
          <cell r="DW13">
            <v>36029984</v>
          </cell>
          <cell r="DX13"/>
          <cell r="DY13">
            <v>8585620</v>
          </cell>
          <cell r="DZ13">
            <v>16507629</v>
          </cell>
          <cell r="EA13"/>
          <cell r="EB13">
            <v>25093249</v>
          </cell>
          <cell r="EC13">
            <v>9797638</v>
          </cell>
          <cell r="ED13">
            <v>6593006</v>
          </cell>
          <cell r="EE13">
            <v>2019404</v>
          </cell>
          <cell r="EF13">
            <v>8612410</v>
          </cell>
          <cell r="EG13">
            <v>9697333</v>
          </cell>
          <cell r="EH13">
            <v>149309000</v>
          </cell>
        </row>
        <row r="14">
          <cell r="B14" t="str">
            <v>Diamond Trust Bank</v>
          </cell>
          <cell r="C14">
            <v>387.26760300000001</v>
          </cell>
          <cell r="D14">
            <v>184.98957200000001</v>
          </cell>
          <cell r="E14">
            <v>278.34184299999998</v>
          </cell>
          <cell r="F14">
            <v>50.726297000000002</v>
          </cell>
          <cell r="G14">
            <v>55.159883999999998</v>
          </cell>
          <cell r="H14">
            <v>60.151927000000001</v>
          </cell>
          <cell r="I14">
            <v>288.70254499999999</v>
          </cell>
          <cell r="J14">
            <v>1.560611</v>
          </cell>
          <cell r="K14">
            <v>4.1666730000000003</v>
          </cell>
          <cell r="L14"/>
          <cell r="M14">
            <v>5.3087698202632969E-2</v>
          </cell>
          <cell r="N14">
            <v>5.2486242235781369E-2</v>
          </cell>
          <cell r="O14">
            <v>5.4258174407659815E-2</v>
          </cell>
          <cell r="P14">
            <v>5.4045428948839604E-2</v>
          </cell>
          <cell r="Q14">
            <v>5.4770953245993417E-2</v>
          </cell>
          <cell r="R14">
            <v>5.6887074967966245E-2</v>
          </cell>
          <cell r="S14"/>
          <cell r="T14">
            <v>5.1561622084705827E-2</v>
          </cell>
          <cell r="U14">
            <v>5.1173651689092471E-2</v>
          </cell>
          <cell r="V14">
            <v>5.1670862424978085E-2</v>
          </cell>
          <cell r="W14">
            <v>5.6030610098215021E-2</v>
          </cell>
          <cell r="X14">
            <v>2.9951898522163598E-2</v>
          </cell>
          <cell r="Y14">
            <v>0.11029627555144625</v>
          </cell>
          <cell r="Z14">
            <v>1.6377952208345058E-2</v>
          </cell>
          <cell r="AA14">
            <v>0.19106130152056677</v>
          </cell>
          <cell r="AB14">
            <v>0.17570436381154869</v>
          </cell>
          <cell r="AC14">
            <v>0.29275733302575235</v>
          </cell>
          <cell r="AD14">
            <v>0.46032151824168038</v>
          </cell>
          <cell r="AE14">
            <v>0.16230265473144212</v>
          </cell>
          <cell r="AF14">
            <v>0.41938017479600653</v>
          </cell>
          <cell r="AG14">
            <v>0.11366514426583152</v>
          </cell>
          <cell r="AH14">
            <v>6.1819147842740167E-2</v>
          </cell>
          <cell r="AI14">
            <v>5.1845996423091352E-2</v>
          </cell>
          <cell r="AJ14">
            <v>0.66461287317121065</v>
          </cell>
          <cell r="AK14">
            <v>6.1675552886870967E-2</v>
          </cell>
          <cell r="AL14">
            <v>3.0238120889412527E-2</v>
          </cell>
          <cell r="AM14">
            <v>5.0467084252615299E-2</v>
          </cell>
          <cell r="AN14">
            <v>0.12662227934700845</v>
          </cell>
          <cell r="AO14">
            <v>6.8759063662641076E-2</v>
          </cell>
          <cell r="AP14">
            <v>387267603</v>
          </cell>
          <cell r="AQ14">
            <v>380188898</v>
          </cell>
          <cell r="AR14">
            <v>399615631</v>
          </cell>
          <cell r="AS14">
            <v>387267603</v>
          </cell>
          <cell r="AT14">
            <v>379470284</v>
          </cell>
          <cell r="AU14">
            <v>368490815</v>
          </cell>
          <cell r="AV14">
            <v>359269886</v>
          </cell>
          <cell r="AW14">
            <v>358590855</v>
          </cell>
          <cell r="AX14">
            <v>344374278</v>
          </cell>
          <cell r="AY14">
            <v>332541413</v>
          </cell>
          <cell r="AZ14">
            <v>326376730</v>
          </cell>
          <cell r="BA14">
            <v>311475984</v>
          </cell>
          <cell r="BB14">
            <v>311029629</v>
          </cell>
          <cell r="BC14">
            <v>305166682</v>
          </cell>
          <cell r="BD14">
            <v>312189185</v>
          </cell>
          <cell r="BE14">
            <v>285772503</v>
          </cell>
          <cell r="BF14">
            <v>284319070</v>
          </cell>
          <cell r="BG14">
            <v>286363190</v>
          </cell>
          <cell r="BH14">
            <v>287250595</v>
          </cell>
          <cell r="BI14">
            <v>283581295</v>
          </cell>
          <cell r="BJ14">
            <v>280115753</v>
          </cell>
          <cell r="BK14">
            <v>277153801</v>
          </cell>
          <cell r="BL14">
            <v>281515703</v>
          </cell>
          <cell r="BM14">
            <v>291515544</v>
          </cell>
          <cell r="BN14">
            <v>285735153</v>
          </cell>
          <cell r="BO14">
            <v>277054843</v>
          </cell>
          <cell r="BP14">
            <v>270081538</v>
          </cell>
          <cell r="BQ14">
            <v>267675547</v>
          </cell>
          <cell r="BR14">
            <v>258159603</v>
          </cell>
          <cell r="BS14">
            <v>248863252</v>
          </cell>
          <cell r="BT14">
            <v>244123818</v>
          </cell>
          <cell r="BU14">
            <v>230711438</v>
          </cell>
          <cell r="BV14">
            <v>222154764</v>
          </cell>
          <cell r="BW14">
            <v>205480349</v>
          </cell>
          <cell r="BX14">
            <v>190947903</v>
          </cell>
          <cell r="BY14">
            <v>166004397</v>
          </cell>
          <cell r="BZ14">
            <v>158030111</v>
          </cell>
          <cell r="CA14">
            <v>148561346</v>
          </cell>
          <cell r="CB14">
            <v>141175794</v>
          </cell>
          <cell r="CC14">
            <v>126274802</v>
          </cell>
          <cell r="CD14">
            <v>120443207</v>
          </cell>
          <cell r="CE14">
            <v>116208461</v>
          </cell>
          <cell r="CF14">
            <v>114136429</v>
          </cell>
          <cell r="CG14">
            <v>60151927</v>
          </cell>
          <cell r="CH14">
            <v>57728626</v>
          </cell>
          <cell r="CI14">
            <v>56692780</v>
          </cell>
          <cell r="CJ14">
            <v>55078147</v>
          </cell>
          <cell r="CK14">
            <v>56830643</v>
          </cell>
          <cell r="CL14">
            <v>58370004</v>
          </cell>
          <cell r="CM14">
            <v>56277082</v>
          </cell>
          <cell r="CN14">
            <v>58955053</v>
          </cell>
          <cell r="CO14">
            <v>58150262</v>
          </cell>
          <cell r="CP14">
            <v>58834909</v>
          </cell>
          <cell r="CQ14">
            <v>57567384</v>
          </cell>
          <cell r="CR14">
            <v>58162510</v>
          </cell>
          <cell r="CS14">
            <v>56582338</v>
          </cell>
          <cell r="CT14">
            <v>55669588</v>
          </cell>
          <cell r="CU14">
            <v>54031914</v>
          </cell>
          <cell r="CV14">
            <v>55081135</v>
          </cell>
          <cell r="CW14">
            <v>53625595</v>
          </cell>
          <cell r="CX14">
            <v>53605998</v>
          </cell>
          <cell r="CY14">
            <v>52001378</v>
          </cell>
          <cell r="CZ14">
            <v>51826136</v>
          </cell>
          <cell r="DA14">
            <v>50349508</v>
          </cell>
          <cell r="DB14">
            <v>49236941</v>
          </cell>
          <cell r="DC14">
            <v>47712838</v>
          </cell>
          <cell r="DD14">
            <v>46325610</v>
          </cell>
          <cell r="DE14">
            <v>44769721</v>
          </cell>
          <cell r="DF14">
            <v>44323296</v>
          </cell>
          <cell r="DG14">
            <v>43003972</v>
          </cell>
          <cell r="DH14">
            <v>41508356</v>
          </cell>
          <cell r="DI14">
            <v>37678168</v>
          </cell>
          <cell r="DJ14">
            <v>37678168</v>
          </cell>
          <cell r="DK14">
            <v>36431809</v>
          </cell>
          <cell r="DL14">
            <v>33545124</v>
          </cell>
          <cell r="DM14">
            <v>32359121</v>
          </cell>
          <cell r="DN14">
            <v>31216658</v>
          </cell>
          <cell r="DO14">
            <v>29996201</v>
          </cell>
          <cell r="DP14">
            <v>28616712</v>
          </cell>
          <cell r="DQ14">
            <v>27536573</v>
          </cell>
          <cell r="DR14">
            <v>26882050</v>
          </cell>
          <cell r="DS14">
            <v>25784414</v>
          </cell>
          <cell r="DT14">
            <v>25784414</v>
          </cell>
          <cell r="DU14">
            <v>24822904</v>
          </cell>
          <cell r="DV14">
            <v>19515880</v>
          </cell>
          <cell r="DW14">
            <v>18568277</v>
          </cell>
          <cell r="DX14"/>
          <cell r="DY14">
            <v>3553408</v>
          </cell>
          <cell r="DZ14">
            <v>8584317</v>
          </cell>
          <cell r="EA14"/>
          <cell r="EB14">
            <v>12137725</v>
          </cell>
          <cell r="EC14">
            <v>5587256</v>
          </cell>
          <cell r="ED14">
            <v>13511260</v>
          </cell>
          <cell r="EE14">
            <v>18705952</v>
          </cell>
          <cell r="EF14">
            <v>32217212</v>
          </cell>
          <cell r="EG14">
            <v>3221884</v>
          </cell>
          <cell r="EH14">
            <v>184989572</v>
          </cell>
        </row>
        <row r="15">
          <cell r="B15" t="str">
            <v>Total - Tier 1</v>
          </cell>
          <cell r="C15">
            <v>5739.8875699999999</v>
          </cell>
          <cell r="D15">
            <v>2872.3952199999999</v>
          </cell>
          <cell r="E15">
            <v>4132.9245540000002</v>
          </cell>
          <cell r="F15">
            <v>721.40082100000006</v>
          </cell>
          <cell r="G15">
            <v>844.03550900000005</v>
          </cell>
          <cell r="H15">
            <v>809.2142060000001</v>
          </cell>
          <cell r="I15">
            <v>4579.7412199999999</v>
          </cell>
          <cell r="J15">
            <v>29.735626000000003</v>
          </cell>
          <cell r="K15">
            <v>118.21257199999999</v>
          </cell>
          <cell r="L15">
            <v>0</v>
          </cell>
          <cell r="M15">
            <v>0.76173997077081135</v>
          </cell>
          <cell r="N15">
            <v>0.76523344421638229</v>
          </cell>
          <cell r="O15">
            <v>0.7626022328917883</v>
          </cell>
          <cell r="P15">
            <v>0.75721101977303884</v>
          </cell>
          <cell r="Q15">
            <v>0.7535570282421431</v>
          </cell>
          <cell r="R15">
            <v>0.74573950560163182</v>
          </cell>
          <cell r="S15">
            <v>0</v>
          </cell>
          <cell r="T15">
            <v>0.76422068719505176</v>
          </cell>
          <cell r="U15">
            <v>0.79459047833082252</v>
          </cell>
          <cell r="V15">
            <v>0.76722843299757815</v>
          </cell>
          <cell r="W15">
            <v>0.75377079211980436</v>
          </cell>
          <cell r="X15">
            <v>0.84976453889901071</v>
          </cell>
          <cell r="Y15">
            <v>0.2336584658925506</v>
          </cell>
          <cell r="Z15">
            <v>3.0892115214698986E-2</v>
          </cell>
          <cell r="AA15">
            <v>0.18429764225848552</v>
          </cell>
          <cell r="AB15">
            <v>0.15751999651194268</v>
          </cell>
          <cell r="AC15">
            <v>0.34471542009045275</v>
          </cell>
          <cell r="AD15">
            <v>0.43601448350675009</v>
          </cell>
          <cell r="AE15">
            <v>0.1358569560386694</v>
          </cell>
          <cell r="AF15">
            <v>0.53646893888208758</v>
          </cell>
          <cell r="AG15">
            <v>0.15939299502243559</v>
          </cell>
          <cell r="AH15">
            <v>6.6991162857643033E-2</v>
          </cell>
          <cell r="AI15">
            <v>9.2401832164792558E-2</v>
          </cell>
          <cell r="AJ15">
            <v>0.69500306198911554</v>
          </cell>
          <cell r="AK15">
            <v>0.86103168065459879</v>
          </cell>
          <cell r="AL15">
            <v>0.69993922539081177</v>
          </cell>
          <cell r="AM15">
            <v>0.79545404134718212</v>
          </cell>
          <cell r="AN15">
            <v>0.1493383745111839</v>
          </cell>
          <cell r="AO15">
            <v>5.6107503516204339E-2</v>
          </cell>
          <cell r="AP15">
            <v>5739887570</v>
          </cell>
          <cell r="AQ15">
            <v>5733537515</v>
          </cell>
          <cell r="AR15">
            <v>5920035407</v>
          </cell>
          <cell r="AS15">
            <v>5739887570</v>
          </cell>
          <cell r="AT15">
            <v>5346478540</v>
          </cell>
          <cell r="AU15">
            <v>5049079671</v>
          </cell>
          <cell r="AV15">
            <v>4918746219</v>
          </cell>
          <cell r="AW15">
            <v>4828388589</v>
          </cell>
          <cell r="AX15">
            <v>4668051194</v>
          </cell>
          <cell r="AY15">
            <v>4544452868</v>
          </cell>
          <cell r="AZ15">
            <v>4508165866</v>
          </cell>
          <cell r="BA15">
            <v>4338683234</v>
          </cell>
          <cell r="BB15">
            <v>4246807265</v>
          </cell>
          <cell r="BC15">
            <v>4106811968</v>
          </cell>
          <cell r="BD15">
            <v>4032984409</v>
          </cell>
          <cell r="BE15">
            <v>3904607704</v>
          </cell>
          <cell r="BF15">
            <v>3904883154</v>
          </cell>
          <cell r="BG15">
            <v>3759260006</v>
          </cell>
          <cell r="BH15">
            <v>3606947120</v>
          </cell>
          <cell r="BI15">
            <v>3650091930</v>
          </cell>
          <cell r="BJ15">
            <v>3491200121</v>
          </cell>
          <cell r="BK15">
            <v>3216689851</v>
          </cell>
          <cell r="BL15">
            <v>2870218873</v>
          </cell>
          <cell r="BM15">
            <v>3250587672</v>
          </cell>
          <cell r="BN15">
            <v>3002290772</v>
          </cell>
          <cell r="BO15">
            <v>2881784790</v>
          </cell>
          <cell r="BP15">
            <v>2824637202</v>
          </cell>
          <cell r="BQ15">
            <v>2834954934</v>
          </cell>
          <cell r="BR15">
            <v>2752996452</v>
          </cell>
          <cell r="BS15">
            <v>2670632103</v>
          </cell>
          <cell r="BT15">
            <v>2568307540</v>
          </cell>
          <cell r="BU15">
            <v>2576918064</v>
          </cell>
          <cell r="BV15">
            <v>2495879919</v>
          </cell>
          <cell r="BW15">
            <v>2392084843</v>
          </cell>
          <cell r="BX15">
            <v>2359760079</v>
          </cell>
          <cell r="BY15">
            <v>2263312590</v>
          </cell>
          <cell r="BZ15">
            <v>2223893348</v>
          </cell>
          <cell r="CA15">
            <v>2109864071</v>
          </cell>
          <cell r="CB15">
            <v>2010159471</v>
          </cell>
          <cell r="CC15">
            <v>1920417442</v>
          </cell>
          <cell r="CD15">
            <v>1862362040</v>
          </cell>
          <cell r="CE15">
            <v>1773940249</v>
          </cell>
          <cell r="CF15">
            <v>1737975404</v>
          </cell>
          <cell r="CG15">
            <v>809214206</v>
          </cell>
          <cell r="CH15">
            <v>787866972</v>
          </cell>
          <cell r="CI15">
            <v>732350670</v>
          </cell>
          <cell r="CJ15">
            <v>696588338</v>
          </cell>
          <cell r="CK15">
            <v>698372616</v>
          </cell>
          <cell r="CL15">
            <v>695394707</v>
          </cell>
          <cell r="CM15">
            <v>681077177</v>
          </cell>
          <cell r="CN15">
            <v>680575753</v>
          </cell>
          <cell r="CO15">
            <v>655955862</v>
          </cell>
          <cell r="CP15">
            <v>668328231</v>
          </cell>
          <cell r="CQ15">
            <v>666617475</v>
          </cell>
          <cell r="CR15">
            <v>649719738</v>
          </cell>
          <cell r="CS15">
            <v>625158778</v>
          </cell>
          <cell r="CT15">
            <v>605487981</v>
          </cell>
          <cell r="CU15">
            <v>598994622</v>
          </cell>
          <cell r="CV15">
            <v>579094030</v>
          </cell>
          <cell r="CW15">
            <v>563590056</v>
          </cell>
          <cell r="CX15">
            <v>553382897</v>
          </cell>
          <cell r="CY15">
            <v>538283521</v>
          </cell>
          <cell r="CZ15">
            <v>548232059</v>
          </cell>
          <cell r="DA15">
            <v>469417541</v>
          </cell>
          <cell r="DB15">
            <v>503780738</v>
          </cell>
          <cell r="DC15">
            <v>445966399</v>
          </cell>
          <cell r="DD15">
            <v>467829127</v>
          </cell>
          <cell r="DE15">
            <v>440314603</v>
          </cell>
          <cell r="DF15">
            <v>444842779</v>
          </cell>
          <cell r="DG15">
            <v>450817172</v>
          </cell>
          <cell r="DH15">
            <v>440346600</v>
          </cell>
          <cell r="DI15">
            <v>417865981</v>
          </cell>
          <cell r="DJ15">
            <v>418738822</v>
          </cell>
          <cell r="DK15">
            <v>404829562</v>
          </cell>
          <cell r="DL15">
            <v>400649459</v>
          </cell>
          <cell r="DM15">
            <v>378098062</v>
          </cell>
          <cell r="DN15">
            <v>366906245</v>
          </cell>
          <cell r="DO15">
            <v>365408709</v>
          </cell>
          <cell r="DP15">
            <v>350598365</v>
          </cell>
          <cell r="DQ15">
            <v>347807516</v>
          </cell>
          <cell r="DR15">
            <v>342110864</v>
          </cell>
          <cell r="DS15">
            <v>324987055</v>
          </cell>
          <cell r="DT15">
            <v>324987055</v>
          </cell>
          <cell r="DU15">
            <v>325368221</v>
          </cell>
          <cell r="DV15">
            <v>304494362</v>
          </cell>
          <cell r="DW15">
            <v>292326223</v>
          </cell>
          <cell r="DX15">
            <v>0</v>
          </cell>
          <cell r="DY15">
            <v>91893065</v>
          </cell>
          <cell r="DZ15">
            <v>174683536</v>
          </cell>
          <cell r="EA15">
            <v>0</v>
          </cell>
          <cell r="EB15">
            <v>266576601</v>
          </cell>
          <cell r="EC15">
            <v>116231259</v>
          </cell>
          <cell r="ED15">
            <v>225806339</v>
          </cell>
          <cell r="EE15">
            <v>195105894</v>
          </cell>
          <cell r="EF15">
            <v>420912233</v>
          </cell>
          <cell r="EG15">
            <v>90049921</v>
          </cell>
          <cell r="EH15">
            <v>2872395220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 t="str">
            <v/>
          </cell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 t="str">
            <v/>
          </cell>
          <cell r="CF16" t="str">
            <v/>
          </cell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>
            <v>0</v>
          </cell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 t="str">
            <v/>
          </cell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EG18">
            <v>0</v>
          </cell>
        </row>
        <row r="19">
          <cell r="B19" t="str">
            <v>Bank of Baroda</v>
          </cell>
          <cell r="C19">
            <v>195.99079399999999</v>
          </cell>
          <cell r="D19">
            <v>61.042020999999998</v>
          </cell>
          <cell r="E19">
            <v>164.42095900000001</v>
          </cell>
          <cell r="F19">
            <v>31.733293</v>
          </cell>
          <cell r="G19">
            <v>31.733293</v>
          </cell>
          <cell r="H19">
            <v>29.258222</v>
          </cell>
          <cell r="I19">
            <v>96.213339000000005</v>
          </cell>
          <cell r="J19">
            <v>0.21484700000000001</v>
          </cell>
          <cell r="K19">
            <v>2.9144100000000002</v>
          </cell>
          <cell r="L19"/>
          <cell r="M19">
            <v>2.7957006143949852E-2</v>
          </cell>
          <cell r="N19">
            <v>2.7851462060888992E-2</v>
          </cell>
          <cell r="O19">
            <v>2.8367156283128265E-2</v>
          </cell>
          <cell r="P19">
            <v>2.8708926645739381E-2</v>
          </cell>
          <cell r="Q19">
            <v>3.0521893530860093E-2</v>
          </cell>
          <cell r="R19">
            <v>3.24793274276148E-2</v>
          </cell>
          <cell r="S19"/>
          <cell r="T19">
            <v>2.6094625974456817E-2</v>
          </cell>
          <cell r="U19">
            <v>1.6886049777185646E-2</v>
          </cell>
          <cell r="V19">
            <v>3.0522801245775912E-2</v>
          </cell>
          <cell r="W19">
            <v>2.7253591211616825E-2</v>
          </cell>
          <cell r="X19">
            <v>2.0950075173160651E-2</v>
          </cell>
          <cell r="Y19">
            <v>0.14276505178382748</v>
          </cell>
          <cell r="Z19">
            <v>2.0507022703297587E-2</v>
          </cell>
          <cell r="AA19">
            <v>0.32982217777516276</v>
          </cell>
          <cell r="AB19">
            <v>0.32982217777516276</v>
          </cell>
          <cell r="AC19">
            <v>7.7864085183715737E-2</v>
          </cell>
          <cell r="AD19">
            <v>0.24703613240046118</v>
          </cell>
          <cell r="AE19">
            <v>0.13774590763477909</v>
          </cell>
          <cell r="AF19">
            <v>0.3770901816513898</v>
          </cell>
          <cell r="AG19">
            <v>0.12893010486753426</v>
          </cell>
          <cell r="AH19">
            <v>9.1488378221393565E-2</v>
          </cell>
          <cell r="AI19">
            <v>3.7441726646140691E-2</v>
          </cell>
          <cell r="AJ19">
            <v>0.3712545004679117</v>
          </cell>
          <cell r="AK19">
            <v>3.5567376520343908E-3</v>
          </cell>
          <cell r="AL19">
            <v>1.0216502550710511E-3</v>
          </cell>
          <cell r="AM19">
            <v>3.5069639774326523E-3</v>
          </cell>
          <cell r="AN19">
            <v>0.13725931822783435</v>
          </cell>
          <cell r="AO19">
            <v>9.1078976099318545E-2</v>
          </cell>
          <cell r="AP19">
            <v>195990794</v>
          </cell>
          <cell r="AQ19">
            <v>192165247</v>
          </cell>
          <cell r="AR19">
            <v>201938448</v>
          </cell>
          <cell r="AS19">
            <v>195990794</v>
          </cell>
          <cell r="AT19">
            <v>202578550</v>
          </cell>
          <cell r="AU19">
            <v>201190336</v>
          </cell>
          <cell r="AV19">
            <v>193775161</v>
          </cell>
          <cell r="AW19">
            <v>183047516</v>
          </cell>
          <cell r="AX19">
            <v>180358888</v>
          </cell>
          <cell r="AY19">
            <v>180201950</v>
          </cell>
          <cell r="AZ19">
            <v>180381073</v>
          </cell>
          <cell r="BA19">
            <v>175379528</v>
          </cell>
          <cell r="BB19">
            <v>167348843</v>
          </cell>
          <cell r="BC19">
            <v>170989698</v>
          </cell>
          <cell r="BD19">
            <v>166312530</v>
          </cell>
          <cell r="BE19">
            <v>161761428</v>
          </cell>
          <cell r="BF19">
            <v>150394659</v>
          </cell>
          <cell r="BG19">
            <v>144943386</v>
          </cell>
          <cell r="BH19">
            <v>143311335</v>
          </cell>
          <cell r="BI19">
            <v>139149950</v>
          </cell>
          <cell r="BJ19">
            <v>133955456</v>
          </cell>
          <cell r="BK19">
            <v>125015672</v>
          </cell>
          <cell r="BL19">
            <v>123014401</v>
          </cell>
          <cell r="BM19">
            <v>122198105</v>
          </cell>
          <cell r="BN19">
            <v>123352716</v>
          </cell>
          <cell r="BO19">
            <v>98429020</v>
          </cell>
          <cell r="BP19">
            <v>96132100</v>
          </cell>
          <cell r="BQ19">
            <v>92015867</v>
          </cell>
          <cell r="BR19">
            <v>88413486</v>
          </cell>
          <cell r="BS19">
            <v>85368565</v>
          </cell>
          <cell r="BT19">
            <v>82907475</v>
          </cell>
          <cell r="BU19">
            <v>81225195</v>
          </cell>
          <cell r="BV19">
            <v>78391648</v>
          </cell>
          <cell r="BW19">
            <v>71954794</v>
          </cell>
          <cell r="BX19">
            <v>68177548</v>
          </cell>
          <cell r="BY19">
            <v>65254206</v>
          </cell>
          <cell r="BZ19">
            <v>64198677</v>
          </cell>
          <cell r="CA19">
            <v>62518263</v>
          </cell>
          <cell r="CB19">
            <v>61944650</v>
          </cell>
          <cell r="CC19">
            <v>59182328</v>
          </cell>
          <cell r="CD19">
            <v>56105943</v>
          </cell>
          <cell r="CE19">
            <v>53949524</v>
          </cell>
          <cell r="CF19">
            <v>52021524</v>
          </cell>
          <cell r="CG19">
            <v>29258222</v>
          </cell>
          <cell r="CH19">
            <v>28705631</v>
          </cell>
          <cell r="CI19">
            <v>27901033</v>
          </cell>
          <cell r="CJ19">
            <v>26169071</v>
          </cell>
          <cell r="CK19">
            <v>27366459</v>
          </cell>
          <cell r="CL19">
            <v>29802099</v>
          </cell>
          <cell r="CM19">
            <v>28839794</v>
          </cell>
          <cell r="CN19">
            <v>27348922</v>
          </cell>
          <cell r="CO19">
            <v>26716205</v>
          </cell>
          <cell r="CP19">
            <v>29072622</v>
          </cell>
          <cell r="CQ19">
            <v>28832041</v>
          </cell>
          <cell r="CR19">
            <v>27332810</v>
          </cell>
          <cell r="CS19">
            <v>26199740</v>
          </cell>
          <cell r="CT19">
            <v>27004855</v>
          </cell>
          <cell r="CU19">
            <v>26676675</v>
          </cell>
          <cell r="CV19">
            <v>25744734</v>
          </cell>
          <cell r="CW19">
            <v>25685500</v>
          </cell>
          <cell r="CX19">
            <v>23954402</v>
          </cell>
          <cell r="CY19">
            <v>22942662</v>
          </cell>
          <cell r="CZ19">
            <v>22343103</v>
          </cell>
          <cell r="DA19">
            <v>21247935</v>
          </cell>
          <cell r="DB19">
            <v>19883698</v>
          </cell>
          <cell r="DC19">
            <v>20414825</v>
          </cell>
          <cell r="DD19">
            <v>18995628</v>
          </cell>
          <cell r="DE19">
            <v>17769713</v>
          </cell>
          <cell r="DF19">
            <v>16954349</v>
          </cell>
          <cell r="DG19">
            <v>17899936</v>
          </cell>
          <cell r="DH19">
            <v>16692069</v>
          </cell>
          <cell r="DI19">
            <v>16254476</v>
          </cell>
          <cell r="DJ19">
            <v>14925822</v>
          </cell>
          <cell r="DK19">
            <v>14224907</v>
          </cell>
          <cell r="DL19">
            <v>13387842</v>
          </cell>
          <cell r="DM19">
            <v>12776983</v>
          </cell>
          <cell r="DN19">
            <v>11846009</v>
          </cell>
          <cell r="DO19">
            <v>11273086</v>
          </cell>
          <cell r="DP19">
            <v>10242135</v>
          </cell>
          <cell r="DQ19">
            <v>10844344</v>
          </cell>
          <cell r="DR19">
            <v>10371347</v>
          </cell>
          <cell r="DS19">
            <v>9867331</v>
          </cell>
          <cell r="DT19">
            <v>9867331</v>
          </cell>
          <cell r="DU19">
            <v>9132583</v>
          </cell>
          <cell r="DV19">
            <v>8026209</v>
          </cell>
          <cell r="DW19">
            <v>7569115</v>
          </cell>
          <cell r="DX19"/>
          <cell r="DY19">
            <v>334024</v>
          </cell>
          <cell r="DZ19">
            <v>3955810</v>
          </cell>
          <cell r="EA19"/>
          <cell r="EB19">
            <v>4289834</v>
          </cell>
          <cell r="EC19">
            <v>1059744</v>
          </cell>
          <cell r="ED19">
            <v>3344400</v>
          </cell>
          <cell r="EE19">
            <v>5524566</v>
          </cell>
          <cell r="EF19">
            <v>8868966</v>
          </cell>
          <cell r="EG19">
            <v>2040086</v>
          </cell>
          <cell r="EH19">
            <v>61042021</v>
          </cell>
        </row>
        <row r="20">
          <cell r="B20" t="str">
            <v>Prime Bank</v>
          </cell>
          <cell r="C20">
            <v>169.715925</v>
          </cell>
          <cell r="D20">
            <v>56.352248000000003</v>
          </cell>
          <cell r="E20">
            <v>130.179687</v>
          </cell>
          <cell r="F20">
            <v>27.594369</v>
          </cell>
          <cell r="G20">
            <v>28.865292</v>
          </cell>
          <cell r="H20">
            <v>38.739187999999999</v>
          </cell>
          <cell r="I20">
            <v>93.256769000000006</v>
          </cell>
          <cell r="J20">
            <v>0.68874899999999994</v>
          </cell>
          <cell r="K20">
            <v>2.3858510000000002</v>
          </cell>
          <cell r="L20"/>
          <cell r="M20">
            <v>2.7615872500932063E-2</v>
          </cell>
          <cell r="N20">
            <v>2.7503268617900638E-2</v>
          </cell>
          <cell r="O20">
            <v>2.7315213651525908E-2</v>
          </cell>
          <cell r="P20">
            <v>3.0593469113137053E-2</v>
          </cell>
          <cell r="Q20">
            <v>2.8730741373480907E-2</v>
          </cell>
          <cell r="R20">
            <v>2.7187166197934667E-2</v>
          </cell>
          <cell r="S20"/>
          <cell r="T20">
            <v>2.2596334727762596E-2</v>
          </cell>
          <cell r="U20">
            <v>1.5588718217313125E-2</v>
          </cell>
          <cell r="V20">
            <v>2.4166315150481017E-2</v>
          </cell>
          <cell r="W20">
            <v>3.6084967624552579E-2</v>
          </cell>
          <cell r="X20">
            <v>1.7150558020992419E-2</v>
          </cell>
          <cell r="Y20">
            <v>0.11851604339086903</v>
          </cell>
          <cell r="Z20">
            <v>2.6682308781260225E-2</v>
          </cell>
          <cell r="AA20">
            <v>0.30952489893789908</v>
          </cell>
          <cell r="AB20">
            <v>0.29589668713485023</v>
          </cell>
          <cell r="AC20">
            <v>0.30323809388871681</v>
          </cell>
          <cell r="AD20">
            <v>0.44859445423815564</v>
          </cell>
          <cell r="AE20">
            <v>8.5969684979721239E-2</v>
          </cell>
          <cell r="AF20">
            <v>0.69697448348342284</v>
          </cell>
          <cell r="AG20">
            <v>0.1347431962352007</v>
          </cell>
          <cell r="AH20">
            <v>8.639808972922465E-2</v>
          </cell>
          <cell r="AI20">
            <v>4.8345106505976052E-2</v>
          </cell>
          <cell r="AJ20">
            <v>0.43288050001226386</v>
          </cell>
          <cell r="AK20">
            <v>1.1739968151664167E-2</v>
          </cell>
          <cell r="AL20">
            <v>4.8161145889555453E-2</v>
          </cell>
          <cell r="AM20">
            <v>2.5712348904665054E-2</v>
          </cell>
          <cell r="AN20">
            <v>0.13846851770403351</v>
          </cell>
          <cell r="AO20">
            <v>8.6399564258612546E-2</v>
          </cell>
          <cell r="AP20">
            <v>169715925</v>
          </cell>
          <cell r="AQ20">
            <v>166482480</v>
          </cell>
          <cell r="AR20">
            <v>166064763</v>
          </cell>
          <cell r="AS20">
            <v>169715925</v>
          </cell>
          <cell r="AT20">
            <v>159356167</v>
          </cell>
          <cell r="AU20">
            <v>148530870</v>
          </cell>
          <cell r="AV20">
            <v>140402895</v>
          </cell>
          <cell r="AW20">
            <v>135867074</v>
          </cell>
          <cell r="AX20">
            <v>131912743</v>
          </cell>
          <cell r="AY20">
            <v>128980351</v>
          </cell>
          <cell r="AZ20">
            <v>126482223</v>
          </cell>
          <cell r="BA20">
            <v>125887144</v>
          </cell>
          <cell r="BB20">
            <v>122289360</v>
          </cell>
          <cell r="BC20">
            <v>118339577</v>
          </cell>
          <cell r="BD20">
            <v>116203591</v>
          </cell>
          <cell r="BE20">
            <v>113554074</v>
          </cell>
          <cell r="BF20">
            <v>111259126</v>
          </cell>
          <cell r="BG20">
            <v>109986499</v>
          </cell>
          <cell r="BH20">
            <v>108785527</v>
          </cell>
          <cell r="BI20">
            <v>108120587</v>
          </cell>
          <cell r="BJ20">
            <v>106049114</v>
          </cell>
          <cell r="BK20">
            <v>100982938</v>
          </cell>
          <cell r="BL20">
            <v>98534545</v>
          </cell>
          <cell r="BM20">
            <v>90725741</v>
          </cell>
          <cell r="BN20">
            <v>89623204</v>
          </cell>
          <cell r="BO20">
            <v>77137825</v>
          </cell>
          <cell r="BP20">
            <v>76438199</v>
          </cell>
          <cell r="BQ20">
            <v>73601507</v>
          </cell>
          <cell r="BR20">
            <v>70961293</v>
          </cell>
          <cell r="BS20">
            <v>67925542</v>
          </cell>
          <cell r="BT20">
            <v>65335545</v>
          </cell>
          <cell r="BU20">
            <v>66915856</v>
          </cell>
          <cell r="BV20">
            <v>65000953</v>
          </cell>
          <cell r="BW20">
            <v>66032315</v>
          </cell>
          <cell r="BX20">
            <v>65001313</v>
          </cell>
          <cell r="BY20">
            <v>64343912</v>
          </cell>
          <cell r="BZ20">
            <v>61271772</v>
          </cell>
          <cell r="CA20">
            <v>58715051</v>
          </cell>
          <cell r="CB20">
            <v>54917674</v>
          </cell>
          <cell r="CC20">
            <v>55249673</v>
          </cell>
          <cell r="CD20">
            <v>53395624</v>
          </cell>
          <cell r="CE20">
            <v>51258965</v>
          </cell>
          <cell r="CF20">
            <v>49460889</v>
          </cell>
          <cell r="CG20">
            <v>38739188</v>
          </cell>
          <cell r="CH20">
            <v>37933229</v>
          </cell>
          <cell r="CI20">
            <v>36857362</v>
          </cell>
          <cell r="CJ20">
            <v>43559822</v>
          </cell>
          <cell r="CK20">
            <v>37161167</v>
          </cell>
          <cell r="CL20">
            <v>33385267</v>
          </cell>
          <cell r="CM20">
            <v>31383739</v>
          </cell>
          <cell r="CN20">
            <v>29965175</v>
          </cell>
          <cell r="CO20">
            <v>29782355</v>
          </cell>
          <cell r="CP20">
            <v>28349931</v>
          </cell>
          <cell r="CQ20">
            <v>28111037</v>
          </cell>
          <cell r="CR20">
            <v>27753166</v>
          </cell>
          <cell r="CS20">
            <v>26752617</v>
          </cell>
          <cell r="CT20">
            <v>25329218</v>
          </cell>
          <cell r="CU20">
            <v>24901601</v>
          </cell>
          <cell r="CV20">
            <v>24388063</v>
          </cell>
          <cell r="CW20">
            <v>23972691</v>
          </cell>
          <cell r="CX20">
            <v>23424338</v>
          </cell>
          <cell r="CY20">
            <v>24455363</v>
          </cell>
          <cell r="CZ20">
            <v>24207762</v>
          </cell>
          <cell r="DA20">
            <v>23862687</v>
          </cell>
          <cell r="DB20">
            <v>23023119</v>
          </cell>
          <cell r="DC20">
            <v>23038973</v>
          </cell>
          <cell r="DD20">
            <v>20916339</v>
          </cell>
          <cell r="DE20">
            <v>20542739</v>
          </cell>
          <cell r="DF20">
            <v>15775115</v>
          </cell>
          <cell r="DG20">
            <v>14337719</v>
          </cell>
          <cell r="DH20">
            <v>12972256</v>
          </cell>
          <cell r="DI20">
            <v>11428716</v>
          </cell>
          <cell r="DJ20">
            <v>11134955</v>
          </cell>
          <cell r="DK20">
            <v>10833063</v>
          </cell>
          <cell r="DL20">
            <v>9814195</v>
          </cell>
          <cell r="DM20">
            <v>9578743</v>
          </cell>
          <cell r="DN20">
            <v>9224281</v>
          </cell>
          <cell r="DO20">
            <v>8725208</v>
          </cell>
          <cell r="DP20">
            <v>8252089</v>
          </cell>
          <cell r="DQ20">
            <v>8248978</v>
          </cell>
          <cell r="DR20">
            <v>8276028</v>
          </cell>
          <cell r="DS20">
            <v>7735022</v>
          </cell>
          <cell r="DT20">
            <v>7735022</v>
          </cell>
          <cell r="DU20">
            <v>7246225</v>
          </cell>
          <cell r="DV20">
            <v>6301136</v>
          </cell>
          <cell r="DW20">
            <v>5815849</v>
          </cell>
          <cell r="DX20"/>
          <cell r="DY20">
            <v>1369748</v>
          </cell>
          <cell r="DZ20">
            <v>3147323</v>
          </cell>
          <cell r="EA20"/>
          <cell r="EB20">
            <v>4517071</v>
          </cell>
          <cell r="EC20">
            <v>2026333</v>
          </cell>
          <cell r="ED20">
            <v>3591766</v>
          </cell>
          <cell r="EE20">
            <v>1561602</v>
          </cell>
          <cell r="EF20">
            <v>5153368</v>
          </cell>
          <cell r="EG20">
            <v>2239851</v>
          </cell>
          <cell r="EH20">
            <v>56352248</v>
          </cell>
        </row>
        <row r="21">
          <cell r="B21" t="str">
            <v>Citibank</v>
          </cell>
          <cell r="C21">
            <v>170.84250299999999</v>
          </cell>
          <cell r="D21">
            <v>55.031875999999997</v>
          </cell>
          <cell r="E21">
            <v>106.891468</v>
          </cell>
          <cell r="F21">
            <v>27.516141999999999</v>
          </cell>
          <cell r="G21">
            <v>28.350345999999998</v>
          </cell>
          <cell r="H21">
            <v>31.803719999999998</v>
          </cell>
          <cell r="I21">
            <v>144.422865</v>
          </cell>
          <cell r="J21">
            <v>3.2396449999999999</v>
          </cell>
          <cell r="K21">
            <v>7.9513730000000002</v>
          </cell>
          <cell r="L21"/>
          <cell r="M21">
            <v>2.4071382413305753E-2</v>
          </cell>
          <cell r="N21">
            <v>2.4353084037721941E-2</v>
          </cell>
          <cell r="O21">
            <v>2.3441156173196764E-2</v>
          </cell>
          <cell r="P21">
            <v>2.3775908487032746E-2</v>
          </cell>
          <cell r="Q21">
            <v>2.373234082824506E-2</v>
          </cell>
          <cell r="R21">
            <v>2.5374515830649272E-2</v>
          </cell>
          <cell r="S21"/>
          <cell r="T21">
            <v>2.2746329688959861E-2</v>
          </cell>
          <cell r="U21">
            <v>1.5223463808118478E-2</v>
          </cell>
          <cell r="V21">
            <v>1.9843133457415341E-2</v>
          </cell>
          <cell r="W21">
            <v>2.9624684093542058E-2</v>
          </cell>
          <cell r="X21">
            <v>5.7158005249721186E-2</v>
          </cell>
          <cell r="Y21">
            <v>0.35238288812538071</v>
          </cell>
          <cell r="Z21">
            <v>6.7829952771340227E-2</v>
          </cell>
          <cell r="AA21">
            <v>0.196300952761185</v>
          </cell>
          <cell r="AB21">
            <v>0.19052483136932644</v>
          </cell>
          <cell r="AC21">
            <v>0.45389638015873118</v>
          </cell>
          <cell r="AD21">
            <v>0.2725764767898109</v>
          </cell>
          <cell r="AE21">
            <v>3.1750334433961525E-2</v>
          </cell>
          <cell r="AF21">
            <v>0.87953608281835194</v>
          </cell>
          <cell r="AG21">
            <v>0.20370788215336252</v>
          </cell>
          <cell r="AH21">
            <v>3.3621390601874544E-2</v>
          </cell>
          <cell r="AI21">
            <v>0.17008649155148797</v>
          </cell>
          <cell r="AJ21">
            <v>0.51483880827607298</v>
          </cell>
          <cell r="AK21">
            <v>1.8432794510807867E-2</v>
          </cell>
          <cell r="AL21">
            <v>0.18397047323203092</v>
          </cell>
          <cell r="AM21">
            <v>7.985133082678976E-2</v>
          </cell>
          <cell r="AN21">
            <v>0.20514374572943553</v>
          </cell>
          <cell r="AO21">
            <v>3.8602344937562975E-2</v>
          </cell>
          <cell r="AP21">
            <v>170842503</v>
          </cell>
          <cell r="AQ21">
            <v>161247809</v>
          </cell>
          <cell r="AR21">
            <v>151772199</v>
          </cell>
          <cell r="AS21">
            <v>170842503</v>
          </cell>
          <cell r="AT21">
            <v>139929702</v>
          </cell>
          <cell r="AU21">
            <v>156976438</v>
          </cell>
          <cell r="AV21">
            <v>139827065</v>
          </cell>
          <cell r="AW21">
            <v>127420769</v>
          </cell>
          <cell r="AX21">
            <v>126499445</v>
          </cell>
          <cell r="AY21">
            <v>132170712</v>
          </cell>
          <cell r="AZ21">
            <v>130940063</v>
          </cell>
          <cell r="BA21">
            <v>115595604</v>
          </cell>
          <cell r="BB21">
            <v>107034617</v>
          </cell>
          <cell r="BC21">
            <v>115188165</v>
          </cell>
          <cell r="BD21">
            <v>106453856</v>
          </cell>
          <cell r="BE21">
            <v>101750445</v>
          </cell>
          <cell r="BF21">
            <v>103211168</v>
          </cell>
          <cell r="BG21">
            <v>95052722</v>
          </cell>
          <cell r="BH21">
            <v>96570193</v>
          </cell>
          <cell r="BI21">
            <v>93526049</v>
          </cell>
          <cell r="BJ21">
            <v>90132862</v>
          </cell>
          <cell r="BK21">
            <v>93274626</v>
          </cell>
          <cell r="BL21">
            <v>85638687</v>
          </cell>
          <cell r="BM21">
            <v>100756266</v>
          </cell>
          <cell r="BN21">
            <v>85155116</v>
          </cell>
          <cell r="BO21">
            <v>90072120</v>
          </cell>
          <cell r="BP21">
            <v>98231911</v>
          </cell>
          <cell r="BQ21">
            <v>88851809</v>
          </cell>
          <cell r="BR21">
            <v>90025078</v>
          </cell>
          <cell r="BS21">
            <v>101117630</v>
          </cell>
          <cell r="BT21">
            <v>103323540</v>
          </cell>
          <cell r="BU21">
            <v>116502032</v>
          </cell>
          <cell r="BV21">
            <v>103254695</v>
          </cell>
          <cell r="BW21">
            <v>89167854</v>
          </cell>
          <cell r="BX21">
            <v>88147287</v>
          </cell>
          <cell r="BY21">
            <v>93483001</v>
          </cell>
          <cell r="BZ21">
            <v>115826138</v>
          </cell>
          <cell r="CA21">
            <v>82954185</v>
          </cell>
          <cell r="CB21">
            <v>79397808</v>
          </cell>
          <cell r="CC21">
            <v>81940917</v>
          </cell>
          <cell r="CD21">
            <v>80054734</v>
          </cell>
          <cell r="CE21">
            <v>72191900</v>
          </cell>
          <cell r="CF21">
            <v>71242659</v>
          </cell>
          <cell r="CG21">
            <v>31803720</v>
          </cell>
          <cell r="CH21">
            <v>33162685</v>
          </cell>
          <cell r="CI21">
            <v>30296174</v>
          </cell>
          <cell r="CJ21">
            <v>30924319</v>
          </cell>
          <cell r="CK21">
            <v>29275321</v>
          </cell>
          <cell r="CL21">
            <v>27059245</v>
          </cell>
          <cell r="CM21">
            <v>24894907</v>
          </cell>
          <cell r="CN21">
            <v>23167077</v>
          </cell>
          <cell r="CO21">
            <v>25016935</v>
          </cell>
          <cell r="CP21">
            <v>23492235</v>
          </cell>
          <cell r="CQ21">
            <v>22536160</v>
          </cell>
          <cell r="CR21">
            <v>24731559</v>
          </cell>
          <cell r="CS21">
            <v>23826398</v>
          </cell>
          <cell r="CT21">
            <v>23000535</v>
          </cell>
          <cell r="CU21">
            <v>22134310</v>
          </cell>
          <cell r="CV21">
            <v>21634232</v>
          </cell>
          <cell r="CW21">
            <v>20801681</v>
          </cell>
          <cell r="CX21">
            <v>20000679</v>
          </cell>
          <cell r="CY21">
            <v>19046566</v>
          </cell>
          <cell r="CZ21">
            <v>18621201</v>
          </cell>
          <cell r="DA21">
            <v>17811829</v>
          </cell>
          <cell r="DB21">
            <v>20388513</v>
          </cell>
          <cell r="DC21">
            <v>19409582</v>
          </cell>
          <cell r="DD21">
            <v>19201130</v>
          </cell>
          <cell r="DE21">
            <v>18246232</v>
          </cell>
          <cell r="DF21">
            <v>21172148</v>
          </cell>
          <cell r="DG21">
            <v>20177310</v>
          </cell>
          <cell r="DH21">
            <v>19161379</v>
          </cell>
          <cell r="DI21">
            <v>18414690</v>
          </cell>
          <cell r="DJ21">
            <v>20400169</v>
          </cell>
          <cell r="DK21">
            <v>19628607</v>
          </cell>
          <cell r="DL21">
            <v>21705386</v>
          </cell>
          <cell r="DM21">
            <v>21022221</v>
          </cell>
          <cell r="DN21">
            <v>20267062</v>
          </cell>
          <cell r="DO21">
            <v>19407199</v>
          </cell>
          <cell r="DP21">
            <v>20351926</v>
          </cell>
          <cell r="DQ21">
            <v>19913000</v>
          </cell>
          <cell r="DR21">
            <v>19188220</v>
          </cell>
          <cell r="DS21">
            <v>18358760</v>
          </cell>
          <cell r="DT21">
            <v>18358760</v>
          </cell>
          <cell r="DU21">
            <v>18002473</v>
          </cell>
          <cell r="DV21">
            <v>16706767</v>
          </cell>
          <cell r="DW21">
            <v>15963873</v>
          </cell>
          <cell r="DX21"/>
          <cell r="DY21">
            <v>5222357</v>
          </cell>
          <cell r="DZ21">
            <v>6283258</v>
          </cell>
          <cell r="EA21"/>
          <cell r="EB21">
            <v>11505615</v>
          </cell>
          <cell r="EC21">
            <v>3136160</v>
          </cell>
          <cell r="ED21">
            <v>1580945</v>
          </cell>
          <cell r="EE21">
            <v>216531</v>
          </cell>
          <cell r="EF21">
            <v>1797476</v>
          </cell>
          <cell r="EG21">
            <v>5470735</v>
          </cell>
          <cell r="EH21">
            <v>55031876</v>
          </cell>
        </row>
        <row r="22">
          <cell r="B22" t="str">
            <v>Family Bank Limited</v>
          </cell>
          <cell r="C22">
            <v>158.229162</v>
          </cell>
          <cell r="D22">
            <v>91.404263</v>
          </cell>
          <cell r="E22">
            <v>119.623603</v>
          </cell>
          <cell r="F22">
            <v>14.535159999999999</v>
          </cell>
          <cell r="G22">
            <v>18.317395999999999</v>
          </cell>
          <cell r="H22">
            <v>18.350906999999999</v>
          </cell>
          <cell r="I22">
            <v>110.57888</v>
          </cell>
          <cell r="J22">
            <v>0.48098600000000002</v>
          </cell>
          <cell r="K22">
            <v>2.187805</v>
          </cell>
          <cell r="L22"/>
          <cell r="M22">
            <v>2.0122419530609541E-2</v>
          </cell>
          <cell r="N22">
            <v>1.8975031342746064E-2</v>
          </cell>
          <cell r="O22">
            <v>1.7885796947021332E-2</v>
          </cell>
          <cell r="P22">
            <v>1.8666309373070289E-2</v>
          </cell>
          <cell r="Q22">
            <v>1.8711634237474212E-2</v>
          </cell>
          <cell r="R22">
            <v>1.8809701046972348E-2</v>
          </cell>
          <cell r="S22"/>
          <cell r="T22">
            <v>2.1066962975014713E-2</v>
          </cell>
          <cell r="U22">
            <v>2.5285154547307145E-2</v>
          </cell>
          <cell r="V22">
            <v>2.2206703335628901E-2</v>
          </cell>
          <cell r="W22">
            <v>1.7093592281185017E-2</v>
          </cell>
          <cell r="X22">
            <v>1.5726915298196458E-2</v>
          </cell>
          <cell r="Y22">
            <v>0.17627232727402159</v>
          </cell>
          <cell r="Z22">
            <v>2.0382992790620679E-2</v>
          </cell>
          <cell r="AA22">
            <v>0.16565004094814489</v>
          </cell>
          <cell r="AB22">
            <v>0.13144607722559679</v>
          </cell>
          <cell r="AC22">
            <v>0.30056130919888524</v>
          </cell>
          <cell r="AD22">
            <v>0.63403969831987128</v>
          </cell>
          <cell r="AE22">
            <v>0.12125958664269501</v>
          </cell>
          <cell r="AF22">
            <v>0.66351129848797363</v>
          </cell>
          <cell r="AG22">
            <v>0.15240726315817926</v>
          </cell>
          <cell r="AH22">
            <v>6.0741870041054788E-2</v>
          </cell>
          <cell r="AI22">
            <v>9.1665393117124475E-2</v>
          </cell>
          <cell r="AJ22">
            <v>0.76409889610163306</v>
          </cell>
          <cell r="AK22">
            <v>1.2829964388982902E-2</v>
          </cell>
          <cell r="AL22">
            <v>0</v>
          </cell>
          <cell r="AM22">
            <v>8.6753767227593179E-3</v>
          </cell>
          <cell r="AN22">
            <v>0.16049253902250674</v>
          </cell>
          <cell r="AO22">
            <v>6.5899666327409692E-2</v>
          </cell>
          <cell r="AP22">
            <v>158229162</v>
          </cell>
          <cell r="AQ22">
            <v>145883121</v>
          </cell>
          <cell r="AR22">
            <v>142315712</v>
          </cell>
          <cell r="AS22">
            <v>158229162</v>
          </cell>
          <cell r="AT22">
            <v>132757693</v>
          </cell>
          <cell r="AU22">
            <v>131853129</v>
          </cell>
          <cell r="AV22">
            <v>128465438</v>
          </cell>
          <cell r="AW22">
            <v>128525706</v>
          </cell>
          <cell r="AX22">
            <v>124240335</v>
          </cell>
          <cell r="AY22">
            <v>122200171</v>
          </cell>
          <cell r="AZ22">
            <v>111683065</v>
          </cell>
          <cell r="BA22">
            <v>107193925</v>
          </cell>
          <cell r="BB22">
            <v>100001548</v>
          </cell>
          <cell r="BC22">
            <v>94790889</v>
          </cell>
          <cell r="BD22">
            <v>90590626</v>
          </cell>
          <cell r="BE22">
            <v>90164189</v>
          </cell>
          <cell r="BF22">
            <v>86910641</v>
          </cell>
          <cell r="BG22">
            <v>82192596</v>
          </cell>
          <cell r="BH22">
            <v>78857125</v>
          </cell>
          <cell r="BI22">
            <v>78926424</v>
          </cell>
          <cell r="BJ22">
            <v>72596791</v>
          </cell>
          <cell r="BK22">
            <v>70149732</v>
          </cell>
          <cell r="BL22">
            <v>66909838</v>
          </cell>
          <cell r="BM22">
            <v>68730617</v>
          </cell>
          <cell r="BN22">
            <v>69033491</v>
          </cell>
          <cell r="BO22">
            <v>67725435</v>
          </cell>
          <cell r="BP22">
            <v>69050943</v>
          </cell>
          <cell r="BQ22">
            <v>71479580</v>
          </cell>
          <cell r="BR22">
            <v>69391049</v>
          </cell>
          <cell r="BS22">
            <v>66706579</v>
          </cell>
          <cell r="BT22">
            <v>69432374</v>
          </cell>
          <cell r="BU22">
            <v>78734331</v>
          </cell>
          <cell r="BV22">
            <v>80104753</v>
          </cell>
          <cell r="BW22">
            <v>85939969</v>
          </cell>
          <cell r="BX22">
            <v>81190214</v>
          </cell>
          <cell r="BY22">
            <v>80554920</v>
          </cell>
          <cell r="BZ22">
            <v>74747708</v>
          </cell>
          <cell r="CA22">
            <v>71030126</v>
          </cell>
          <cell r="CB22">
            <v>61812663</v>
          </cell>
          <cell r="CC22">
            <v>56171763</v>
          </cell>
          <cell r="CD22">
            <v>50563721</v>
          </cell>
          <cell r="CE22">
            <v>54011901</v>
          </cell>
          <cell r="CF22">
            <v>43500989</v>
          </cell>
          <cell r="CG22">
            <v>18350907</v>
          </cell>
          <cell r="CH22">
            <v>17303611</v>
          </cell>
          <cell r="CI22">
            <v>16402160</v>
          </cell>
          <cell r="CJ22">
            <v>15828682</v>
          </cell>
          <cell r="CK22">
            <v>16111669</v>
          </cell>
          <cell r="CL22">
            <v>16031431</v>
          </cell>
          <cell r="CM22">
            <v>15740434</v>
          </cell>
          <cell r="CN22">
            <v>15619713</v>
          </cell>
          <cell r="CO22">
            <v>14922588</v>
          </cell>
          <cell r="CP22">
            <v>15768988</v>
          </cell>
          <cell r="CQ22">
            <v>15164281</v>
          </cell>
          <cell r="CR22">
            <v>14801770</v>
          </cell>
          <cell r="CS22">
            <v>14173036</v>
          </cell>
          <cell r="CT22">
            <v>13736643</v>
          </cell>
          <cell r="CU22">
            <v>13161565</v>
          </cell>
          <cell r="CV22">
            <v>13157788</v>
          </cell>
          <cell r="CW22">
            <v>12700975</v>
          </cell>
          <cell r="CX22">
            <v>12684775</v>
          </cell>
          <cell r="CY22">
            <v>12408203</v>
          </cell>
          <cell r="CZ22">
            <v>12092368</v>
          </cell>
          <cell r="DA22">
            <v>11763776</v>
          </cell>
          <cell r="DB22">
            <v>11570555</v>
          </cell>
          <cell r="DC22">
            <v>11426448</v>
          </cell>
          <cell r="DD22">
            <v>11785863</v>
          </cell>
          <cell r="DE22">
            <v>11219706</v>
          </cell>
          <cell r="DF22">
            <v>11157254</v>
          </cell>
          <cell r="DG22">
            <v>11608295</v>
          </cell>
          <cell r="DH22">
            <v>11865416</v>
          </cell>
          <cell r="DI22">
            <v>12115533</v>
          </cell>
          <cell r="DJ22">
            <v>12355585</v>
          </cell>
          <cell r="DK22">
            <v>12618877</v>
          </cell>
          <cell r="DL22">
            <v>13113788</v>
          </cell>
          <cell r="DM22">
            <v>12011680</v>
          </cell>
          <cell r="DN22">
            <v>12271025</v>
          </cell>
          <cell r="DO22">
            <v>11926782</v>
          </cell>
          <cell r="DP22">
            <v>11770798</v>
          </cell>
          <cell r="DQ22">
            <v>11141694</v>
          </cell>
          <cell r="DR22">
            <v>11113094</v>
          </cell>
          <cell r="DS22">
            <v>10620650</v>
          </cell>
          <cell r="DT22">
            <v>10620650</v>
          </cell>
          <cell r="DU22">
            <v>7213495</v>
          </cell>
          <cell r="DV22">
            <v>6411938</v>
          </cell>
          <cell r="DW22">
            <v>5968296</v>
          </cell>
          <cell r="DX22"/>
          <cell r="DY22">
            <v>2120387</v>
          </cell>
          <cell r="DZ22">
            <v>4934370</v>
          </cell>
          <cell r="EA22"/>
          <cell r="EB22">
            <v>7054757</v>
          </cell>
          <cell r="EC22">
            <v>4472996</v>
          </cell>
          <cell r="ED22">
            <v>7997585</v>
          </cell>
          <cell r="EE22">
            <v>4055842</v>
          </cell>
          <cell r="EF22">
            <v>12053427</v>
          </cell>
          <cell r="EG22">
            <v>1531501</v>
          </cell>
          <cell r="EH22">
            <v>91404263</v>
          </cell>
        </row>
        <row r="23">
          <cell r="B23" t="str">
            <v>National Bank of Kenya</v>
          </cell>
          <cell r="C23">
            <v>152.26035899999999</v>
          </cell>
          <cell r="D23">
            <v>75.198672000000002</v>
          </cell>
          <cell r="E23">
            <v>101.752988</v>
          </cell>
          <cell r="F23">
            <v>9.0487079999999995</v>
          </cell>
          <cell r="G23">
            <v>14.131428</v>
          </cell>
          <cell r="H23">
            <v>12.475262000000001</v>
          </cell>
          <cell r="I23">
            <v>106.87282399999999</v>
          </cell>
          <cell r="J23">
            <v>0.58206599999999997</v>
          </cell>
          <cell r="K23">
            <v>1.051866</v>
          </cell>
          <cell r="L23"/>
          <cell r="M23">
            <v>1.7155309010915401E-2</v>
          </cell>
          <cell r="N23">
            <v>1.7150870681086963E-2</v>
          </cell>
          <cell r="O23">
            <v>1.7625387316720323E-2</v>
          </cell>
          <cell r="P23">
            <v>1.7783050822997967E-2</v>
          </cell>
          <cell r="Q23">
            <v>1.8851326083686504E-2</v>
          </cell>
          <cell r="R23">
            <v>1.990279874138234E-2</v>
          </cell>
          <cell r="S23">
            <v>2.0474282879049732E-2</v>
          </cell>
          <cell r="T23">
            <v>2.0956173609446151E-2</v>
          </cell>
          <cell r="U23">
            <v>2.0802203101536507E-2</v>
          </cell>
          <cell r="V23">
            <v>1.8889235580287676E-2</v>
          </cell>
          <cell r="W23">
            <v>1.1620517843012381E-2</v>
          </cell>
          <cell r="X23">
            <v>7.5612805926728909E-3</v>
          </cell>
          <cell r="Y23">
            <v>0.14382647870047324</v>
          </cell>
          <cell r="Z23">
            <v>1.0578532296806767E-2</v>
          </cell>
          <cell r="AA23">
            <v>0.13222657988339487</v>
          </cell>
          <cell r="AB23">
            <v>8.4667997544445914E-2</v>
          </cell>
          <cell r="AC23">
            <v>0.25566877075163119</v>
          </cell>
          <cell r="AD23">
            <v>2.5247802079146609E-2</v>
          </cell>
          <cell r="AE23">
            <v>0.26111336968350768</v>
          </cell>
          <cell r="AF23">
            <v>0.53271058154824358</v>
          </cell>
          <cell r="AG23">
            <v>0.13164231466452095</v>
          </cell>
          <cell r="AH23">
            <v>3.5044362185695579E-2</v>
          </cell>
          <cell r="AI23">
            <v>9.6597952478825369E-2</v>
          </cell>
          <cell r="AJ23">
            <v>0.73903158499876187</v>
          </cell>
          <cell r="AK23">
            <v>1.687289432811187E-2</v>
          </cell>
          <cell r="AL23">
            <v>1.1775281943202474E-4</v>
          </cell>
          <cell r="AM23">
            <v>1.1185122984203604E-2</v>
          </cell>
          <cell r="AN23">
            <v>0.15272392006752197</v>
          </cell>
          <cell r="AO23">
            <v>4.7174612748129154E-2</v>
          </cell>
          <cell r="AP23">
            <v>152260359</v>
          </cell>
          <cell r="AQ23">
            <v>156950786</v>
          </cell>
          <cell r="AR23">
            <v>161106364</v>
          </cell>
          <cell r="AS23">
            <v>152260359</v>
          </cell>
          <cell r="AT23">
            <v>151616396</v>
          </cell>
          <cell r="AU23">
            <v>151573063</v>
          </cell>
          <cell r="AV23">
            <v>142769274</v>
          </cell>
          <cell r="AW23">
            <v>139938813</v>
          </cell>
          <cell r="AX23">
            <v>139006624</v>
          </cell>
          <cell r="AY23">
            <v>140499545</v>
          </cell>
          <cell r="AZ23">
            <v>146543305</v>
          </cell>
          <cell r="BA23">
            <v>146251458</v>
          </cell>
          <cell r="BB23">
            <v>133633970</v>
          </cell>
          <cell r="BC23">
            <v>129588169</v>
          </cell>
          <cell r="BD23">
            <v>126841620</v>
          </cell>
          <cell r="BE23">
            <v>129590385</v>
          </cell>
          <cell r="BF23">
            <v>119225458</v>
          </cell>
          <cell r="BG23">
            <v>113796756</v>
          </cell>
          <cell r="BH23">
            <v>112028747</v>
          </cell>
          <cell r="BI23">
            <v>107216724</v>
          </cell>
          <cell r="BJ23">
            <v>114922318</v>
          </cell>
          <cell r="BK23">
            <v>105065267</v>
          </cell>
          <cell r="BL23">
            <v>115143443</v>
          </cell>
          <cell r="BM23">
            <v>112734821</v>
          </cell>
          <cell r="BN23">
            <v>113569560</v>
          </cell>
          <cell r="BO23">
            <v>105472552</v>
          </cell>
          <cell r="BP23">
            <v>109942042</v>
          </cell>
          <cell r="BQ23">
            <v>116315700</v>
          </cell>
          <cell r="BR23">
            <v>116378429</v>
          </cell>
          <cell r="BS23">
            <v>115442827</v>
          </cell>
          <cell r="BT23">
            <v>115114374</v>
          </cell>
          <cell r="BU23">
            <v>113215137</v>
          </cell>
          <cell r="BV23">
            <v>116157723</v>
          </cell>
          <cell r="BW23">
            <v>115220642</v>
          </cell>
          <cell r="BX23">
            <v>125295035</v>
          </cell>
          <cell r="BY23">
            <v>117789712</v>
          </cell>
          <cell r="BZ23">
            <v>124144110</v>
          </cell>
          <cell r="CA23">
            <v>116587690</v>
          </cell>
          <cell r="CB23">
            <v>122864886</v>
          </cell>
          <cell r="CC23">
            <v>116897968</v>
          </cell>
          <cell r="CD23">
            <v>109102269</v>
          </cell>
          <cell r="CE23">
            <v>98916489</v>
          </cell>
          <cell r="CF23">
            <v>92493034</v>
          </cell>
          <cell r="CG23">
            <v>12475262</v>
          </cell>
          <cell r="CH23">
            <v>11163775</v>
          </cell>
          <cell r="CI23">
            <v>10573067</v>
          </cell>
          <cell r="CJ23">
            <v>10665056</v>
          </cell>
          <cell r="CK23">
            <v>10864606</v>
          </cell>
          <cell r="CL23">
            <v>15037893</v>
          </cell>
          <cell r="CM23">
            <v>15089932</v>
          </cell>
          <cell r="CN23">
            <v>15054282</v>
          </cell>
          <cell r="CO23">
            <v>16232085</v>
          </cell>
          <cell r="CP23">
            <v>16383342</v>
          </cell>
          <cell r="CQ23">
            <v>16364722</v>
          </cell>
          <cell r="CR23">
            <v>13025652</v>
          </cell>
          <cell r="CS23">
            <v>12645620</v>
          </cell>
          <cell r="CT23">
            <v>12185411</v>
          </cell>
          <cell r="CU23">
            <v>11935544</v>
          </cell>
          <cell r="CV23">
            <v>11913390</v>
          </cell>
          <cell r="CW23">
            <v>11338933</v>
          </cell>
          <cell r="CX23">
            <v>11859422</v>
          </cell>
          <cell r="CY23">
            <v>11704420</v>
          </cell>
          <cell r="CZ23">
            <v>7228992</v>
          </cell>
          <cell r="DA23">
            <v>7243874</v>
          </cell>
          <cell r="DB23">
            <v>7148430</v>
          </cell>
          <cell r="DC23">
            <v>6935718</v>
          </cell>
          <cell r="DD23">
            <v>6919427</v>
          </cell>
          <cell r="DE23">
            <v>5790240</v>
          </cell>
          <cell r="DF23">
            <v>6414689</v>
          </cell>
          <cell r="DG23">
            <v>7047537</v>
          </cell>
          <cell r="DH23">
            <v>10989919</v>
          </cell>
          <cell r="DI23">
            <v>11217864</v>
          </cell>
          <cell r="DJ23">
            <v>10987755</v>
          </cell>
          <cell r="DK23">
            <v>10996083</v>
          </cell>
          <cell r="DL23">
            <v>11315041</v>
          </cell>
          <cell r="DM23">
            <v>11222418</v>
          </cell>
          <cell r="DN23">
            <v>11237917</v>
          </cell>
          <cell r="DO23">
            <v>10913622</v>
          </cell>
          <cell r="DP23">
            <v>13443880</v>
          </cell>
          <cell r="DQ23">
            <v>13116009</v>
          </cell>
          <cell r="DR23">
            <v>12606495</v>
          </cell>
          <cell r="DS23">
            <v>12113912</v>
          </cell>
          <cell r="DT23">
            <v>12113912</v>
          </cell>
          <cell r="DU23">
            <v>12251404</v>
          </cell>
          <cell r="DV23">
            <v>12223289</v>
          </cell>
          <cell r="DW23">
            <v>11848291</v>
          </cell>
          <cell r="DX23"/>
          <cell r="DY23">
            <v>1679966</v>
          </cell>
          <cell r="DZ23">
            <v>4890903</v>
          </cell>
          <cell r="EA23"/>
          <cell r="EB23">
            <v>6570869</v>
          </cell>
          <cell r="EC23">
            <v>165900</v>
          </cell>
          <cell r="ED23">
            <v>12150015</v>
          </cell>
          <cell r="EE23">
            <v>10657895</v>
          </cell>
          <cell r="EF23">
            <v>22807910</v>
          </cell>
          <cell r="EG23">
            <v>828740</v>
          </cell>
          <cell r="EH23">
            <v>75198672</v>
          </cell>
        </row>
        <row r="24">
          <cell r="B24" t="str">
            <v>Bank of India</v>
          </cell>
          <cell r="C24">
            <v>95.319592999999998</v>
          </cell>
          <cell r="D24">
            <v>22.177285999999999</v>
          </cell>
          <cell r="E24">
            <v>54.911420999999997</v>
          </cell>
          <cell r="F24">
            <v>25.000361999999999</v>
          </cell>
          <cell r="G24">
            <v>25.257579</v>
          </cell>
          <cell r="H24">
            <v>26.973766000000001</v>
          </cell>
          <cell r="I24">
            <v>39.988607000000002</v>
          </cell>
          <cell r="J24">
            <v>3.2271000000000001E-2</v>
          </cell>
          <cell r="K24">
            <v>2.3738139999999999</v>
          </cell>
          <cell r="L24"/>
          <cell r="M24">
            <v>1.6242640657276989E-2</v>
          </cell>
          <cell r="N24">
            <v>1.6912511424156104E-2</v>
          </cell>
          <cell r="O24">
            <v>1.7073366469728419E-2</v>
          </cell>
          <cell r="P24">
            <v>1.7941792550095315E-2</v>
          </cell>
          <cell r="Q24">
            <v>1.9036452902887503E-2</v>
          </cell>
          <cell r="R24">
            <v>1.9085839974746534E-2</v>
          </cell>
          <cell r="S24">
            <v>1.9037386576101094E-2</v>
          </cell>
          <cell r="T24">
            <v>1.3408612828503376E-2</v>
          </cell>
          <cell r="U24">
            <v>6.1349009941673183E-3</v>
          </cell>
          <cell r="V24">
            <v>1.0193654139349263E-2</v>
          </cell>
          <cell r="W24">
            <v>2.5125655003978328E-2</v>
          </cell>
          <cell r="X24">
            <v>1.7064030711911218E-2</v>
          </cell>
          <cell r="Y24">
            <v>0.13942962709797799</v>
          </cell>
          <cell r="Z24">
            <v>3.8040220985270101E-2</v>
          </cell>
          <cell r="AA24">
            <v>0.63161937598876594</v>
          </cell>
          <cell r="AB24">
            <v>0.62518711892114665</v>
          </cell>
          <cell r="AC24">
            <v>6.4013380139409645E-2</v>
          </cell>
          <cell r="AD24">
            <v>0.13189568142317196</v>
          </cell>
          <cell r="AE24">
            <v>9.2966107821849525E-2</v>
          </cell>
          <cell r="AF24">
            <v>0.65302424792436597</v>
          </cell>
          <cell r="AG24">
            <v>0.1221620790863687</v>
          </cell>
          <cell r="AH24">
            <v>7.9371610202523396E-2</v>
          </cell>
          <cell r="AI24">
            <v>4.2790468883845301E-2</v>
          </cell>
          <cell r="AJ24">
            <v>0.40387383163877694</v>
          </cell>
          <cell r="AK24">
            <v>1.2341588036564597E-3</v>
          </cell>
          <cell r="AL24">
            <v>0</v>
          </cell>
          <cell r="AM24">
            <v>8.5807307602408665E-4</v>
          </cell>
          <cell r="AN24">
            <v>0.12633864211046444</v>
          </cell>
          <cell r="AO24">
            <v>7.7650311496928234E-2</v>
          </cell>
          <cell r="AP24">
            <v>95319593</v>
          </cell>
          <cell r="AQ24">
            <v>95062696</v>
          </cell>
          <cell r="AR24">
            <v>103082409</v>
          </cell>
          <cell r="AS24">
            <v>95319593</v>
          </cell>
          <cell r="AT24">
            <v>132232284</v>
          </cell>
          <cell r="AU24">
            <v>128475122</v>
          </cell>
          <cell r="AV24">
            <v>121649324</v>
          </cell>
          <cell r="AW24">
            <v>104651445</v>
          </cell>
          <cell r="AX24">
            <v>102548347</v>
          </cell>
          <cell r="AY24">
            <v>94518340</v>
          </cell>
          <cell r="AZ24">
            <v>86867130</v>
          </cell>
          <cell r="BA24">
            <v>81019912</v>
          </cell>
          <cell r="BB24">
            <v>77906775</v>
          </cell>
          <cell r="BC24">
            <v>72897951</v>
          </cell>
          <cell r="BD24">
            <v>75129210</v>
          </cell>
          <cell r="BE24">
            <v>71225163</v>
          </cell>
          <cell r="BF24">
            <v>63601238</v>
          </cell>
          <cell r="BG24">
            <v>62976730</v>
          </cell>
          <cell r="BH24">
            <v>62543244</v>
          </cell>
          <cell r="BI24">
            <v>62121431</v>
          </cell>
          <cell r="BJ24">
            <v>62225153</v>
          </cell>
          <cell r="BK24">
            <v>59776568</v>
          </cell>
          <cell r="BL24">
            <v>62689134</v>
          </cell>
          <cell r="BM24">
            <v>62563918</v>
          </cell>
          <cell r="BN24">
            <v>64098285</v>
          </cell>
          <cell r="BO24">
            <v>55328548</v>
          </cell>
          <cell r="BP24">
            <v>56630656</v>
          </cell>
          <cell r="BQ24">
            <v>57297472</v>
          </cell>
          <cell r="BR24">
            <v>56956597</v>
          </cell>
          <cell r="BS24">
            <v>49736103</v>
          </cell>
          <cell r="BT24">
            <v>47815075</v>
          </cell>
          <cell r="BU24">
            <v>46410726</v>
          </cell>
          <cell r="BV24">
            <v>43717462</v>
          </cell>
          <cell r="BW24">
            <v>41427446</v>
          </cell>
          <cell r="BX24">
            <v>42162947</v>
          </cell>
          <cell r="BY24">
            <v>37527774</v>
          </cell>
          <cell r="BZ24">
            <v>36899261</v>
          </cell>
          <cell r="CA24">
            <v>36656582</v>
          </cell>
          <cell r="CB24">
            <v>34370422</v>
          </cell>
          <cell r="CC24">
            <v>33998194</v>
          </cell>
          <cell r="CD24">
            <v>34265232</v>
          </cell>
          <cell r="CE24">
            <v>32447854</v>
          </cell>
          <cell r="CF24">
            <v>30721440</v>
          </cell>
          <cell r="CG24">
            <v>26973766</v>
          </cell>
          <cell r="CH24">
            <v>28093967</v>
          </cell>
          <cell r="CI24">
            <v>27155734</v>
          </cell>
          <cell r="CJ24">
            <v>26194430</v>
          </cell>
          <cell r="CK24">
            <v>25363624</v>
          </cell>
          <cell r="CL24">
            <v>25112048</v>
          </cell>
          <cell r="CM24">
            <v>24309583</v>
          </cell>
          <cell r="CN24">
            <v>23368201</v>
          </cell>
          <cell r="CO24">
            <v>22277354</v>
          </cell>
          <cell r="CP24">
            <v>21473077</v>
          </cell>
          <cell r="CQ24">
            <v>20707536</v>
          </cell>
          <cell r="CR24">
            <v>19918816</v>
          </cell>
          <cell r="CS24">
            <v>19200438</v>
          </cell>
          <cell r="CT24">
            <v>18444475</v>
          </cell>
          <cell r="CU24">
            <v>17853192</v>
          </cell>
          <cell r="CV24">
            <v>17191218</v>
          </cell>
          <cell r="CW24">
            <v>16620563</v>
          </cell>
          <cell r="CX24">
            <v>16141439</v>
          </cell>
          <cell r="CY24">
            <v>15532469</v>
          </cell>
          <cell r="CZ24">
            <v>14747740</v>
          </cell>
          <cell r="DA24">
            <v>14293811</v>
          </cell>
          <cell r="DB24">
            <v>13727053</v>
          </cell>
          <cell r="DC24">
            <v>13191378</v>
          </cell>
          <cell r="DD24">
            <v>12461590</v>
          </cell>
          <cell r="DE24">
            <v>11954133</v>
          </cell>
          <cell r="DF24">
            <v>11502121</v>
          </cell>
          <cell r="DG24">
            <v>11625015</v>
          </cell>
          <cell r="DH24">
            <v>10920398</v>
          </cell>
          <cell r="DI24">
            <v>10412590</v>
          </cell>
          <cell r="DJ24">
            <v>9978992</v>
          </cell>
          <cell r="DK24">
            <v>9536344</v>
          </cell>
          <cell r="DL24">
            <v>9176776</v>
          </cell>
          <cell r="DM24">
            <v>8545484</v>
          </cell>
          <cell r="DN24">
            <v>7597500</v>
          </cell>
          <cell r="DO24">
            <v>7182738</v>
          </cell>
          <cell r="DP24">
            <v>6881061</v>
          </cell>
          <cell r="DQ24">
            <v>6580115</v>
          </cell>
          <cell r="DR24">
            <v>6305179</v>
          </cell>
          <cell r="DS24">
            <v>6074801</v>
          </cell>
          <cell r="DT24">
            <v>6074801</v>
          </cell>
          <cell r="DU24">
            <v>5733008</v>
          </cell>
          <cell r="DV24">
            <v>5254372</v>
          </cell>
          <cell r="DW24">
            <v>5086879</v>
          </cell>
          <cell r="DX24"/>
          <cell r="DY24">
            <v>199291</v>
          </cell>
          <cell r="DZ24">
            <v>2913980</v>
          </cell>
          <cell r="EA24"/>
          <cell r="EB24">
            <v>3113271</v>
          </cell>
          <cell r="EC24">
            <v>410627</v>
          </cell>
          <cell r="ED24">
            <v>1433383</v>
          </cell>
          <cell r="EE24">
            <v>761609</v>
          </cell>
          <cell r="EF24">
            <v>2194992</v>
          </cell>
          <cell r="EG24">
            <v>1886814</v>
          </cell>
          <cell r="EH24">
            <v>22177286</v>
          </cell>
        </row>
        <row r="25">
          <cell r="B25" t="str">
            <v>SBM Bank</v>
          </cell>
          <cell r="C25">
            <v>92.609129999999993</v>
          </cell>
          <cell r="D25">
            <v>43.636448999999999</v>
          </cell>
          <cell r="E25">
            <v>55.688665</v>
          </cell>
          <cell r="F25">
            <v>7.5447879999999996</v>
          </cell>
          <cell r="G25">
            <v>8.2284229999999994</v>
          </cell>
          <cell r="H25">
            <v>8.3523940000000003</v>
          </cell>
          <cell r="I25">
            <v>54.690862000000003</v>
          </cell>
          <cell r="J25">
            <v>0.36171500000000001</v>
          </cell>
          <cell r="K25">
            <v>-0.94311</v>
          </cell>
          <cell r="L25"/>
          <cell r="M25">
            <v>1.0154956527136411E-2</v>
          </cell>
          <cell r="N25">
            <v>1.0328401723257484E-2</v>
          </cell>
          <cell r="O25">
            <v>1.0858879947451387E-2</v>
          </cell>
          <cell r="P25">
            <v>1.028310746959555E-2</v>
          </cell>
          <cell r="Q25">
            <v>1.068159175731102E-2</v>
          </cell>
          <cell r="R25">
            <v>1.0823515011930348E-2</v>
          </cell>
          <cell r="S25">
            <v>1.0626324739375637E-2</v>
          </cell>
          <cell r="T25">
            <v>1.234680064389349E-2</v>
          </cell>
          <cell r="U25">
            <v>1.2071147675690862E-2</v>
          </cell>
          <cell r="V25">
            <v>1.033794027096994E-2</v>
          </cell>
          <cell r="W25">
            <v>7.7801286665458045E-3</v>
          </cell>
          <cell r="X25">
            <v>-6.7794940988260199E-3</v>
          </cell>
          <cell r="Y25">
            <v>-0.2201566431405102</v>
          </cell>
          <cell r="Z25">
            <v>-2.0116615300714319E-2</v>
          </cell>
          <cell r="AA25">
            <v>0.15045334264433424</v>
          </cell>
          <cell r="AB25">
            <v>0.13795335681489165</v>
          </cell>
          <cell r="AC25">
            <v>0.4457131358130062</v>
          </cell>
          <cell r="AD25">
            <v>1.4740308591538627</v>
          </cell>
          <cell r="AE25">
            <v>0.21010909482549428</v>
          </cell>
          <cell r="AF25">
            <v>0.66874614299123791</v>
          </cell>
          <cell r="AG25">
            <v>0.13459560053459305</v>
          </cell>
          <cell r="AH25">
            <v>0.16380985250768715</v>
          </cell>
          <cell r="AI25">
            <v>-2.9214251973094102E-2</v>
          </cell>
          <cell r="AJ25">
            <v>0.78357865105942115</v>
          </cell>
          <cell r="AK25">
            <v>5.0894770223712292E-3</v>
          </cell>
          <cell r="AL25">
            <v>3.4045213031384004E-2</v>
          </cell>
          <cell r="AM25">
            <v>1.4306686707956125E-2</v>
          </cell>
          <cell r="AN25">
            <v>0.14580982017105973</v>
          </cell>
          <cell r="AO25">
            <v>9.8551910216788038E-2</v>
          </cell>
          <cell r="AP25">
            <v>92609130</v>
          </cell>
          <cell r="AQ25">
            <v>90586062</v>
          </cell>
          <cell r="AR25">
            <v>94919435</v>
          </cell>
          <cell r="AS25">
            <v>92609130</v>
          </cell>
          <cell r="AT25">
            <v>86541318</v>
          </cell>
          <cell r="AU25">
            <v>84397730</v>
          </cell>
          <cell r="AV25">
            <v>81757793</v>
          </cell>
          <cell r="AW25">
            <v>82294995</v>
          </cell>
          <cell r="AX25">
            <v>84248686</v>
          </cell>
          <cell r="AY25">
            <v>81930944</v>
          </cell>
          <cell r="AZ25">
            <v>81957761</v>
          </cell>
          <cell r="BA25">
            <v>80920858</v>
          </cell>
          <cell r="BB25">
            <v>82320357</v>
          </cell>
          <cell r="BC25">
            <v>79151145</v>
          </cell>
          <cell r="BD25">
            <v>79189802</v>
          </cell>
          <cell r="BE25">
            <v>80060974</v>
          </cell>
          <cell r="BF25">
            <v>79684610</v>
          </cell>
          <cell r="BG25">
            <v>78139646</v>
          </cell>
          <cell r="BH25">
            <v>72519356</v>
          </cell>
          <cell r="BI25">
            <v>72049204</v>
          </cell>
          <cell r="BJ25">
            <v>72532337</v>
          </cell>
          <cell r="BK25">
            <v>70221531</v>
          </cell>
          <cell r="BL25">
            <v>70647739</v>
          </cell>
          <cell r="BM25">
            <v>75549229</v>
          </cell>
          <cell r="BN25">
            <v>0</v>
          </cell>
          <cell r="BO25">
            <v>0</v>
          </cell>
          <cell r="BP25">
            <v>11754154</v>
          </cell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>
            <v>8352394</v>
          </cell>
          <cell r="CH25">
            <v>8399701</v>
          </cell>
          <cell r="CI25">
            <v>8782860</v>
          </cell>
          <cell r="CJ25"/>
          <cell r="CK25"/>
          <cell r="CL25">
            <v>8368941</v>
          </cell>
          <cell r="CM25">
            <v>7864834</v>
          </cell>
          <cell r="CN25">
            <v>7952021</v>
          </cell>
          <cell r="CO25">
            <v>8403301</v>
          </cell>
          <cell r="CP25">
            <v>8401138</v>
          </cell>
          <cell r="CQ25">
            <v>8596262</v>
          </cell>
          <cell r="CR25">
            <v>8620422</v>
          </cell>
          <cell r="CS25">
            <v>8781774</v>
          </cell>
          <cell r="CT25">
            <v>8562864</v>
          </cell>
          <cell r="CU25">
            <v>8870990</v>
          </cell>
          <cell r="CV25">
            <v>8680444</v>
          </cell>
          <cell r="CW25">
            <v>8200262</v>
          </cell>
          <cell r="CX25">
            <v>7884030</v>
          </cell>
          <cell r="CY25">
            <v>7877176</v>
          </cell>
          <cell r="CZ25">
            <v>8153603</v>
          </cell>
          <cell r="DA25">
            <v>8047697</v>
          </cell>
          <cell r="DB25">
            <v>7076650</v>
          </cell>
          <cell r="DC25">
            <v>6937506</v>
          </cell>
          <cell r="DD25">
            <v>8065025</v>
          </cell>
          <cell r="DE25">
            <v>0</v>
          </cell>
          <cell r="DF25">
            <v>0</v>
          </cell>
          <cell r="DG25">
            <v>1607161</v>
          </cell>
          <cell r="DH25"/>
          <cell r="DI25"/>
          <cell r="DJ25"/>
          <cell r="DK25"/>
          <cell r="DL25"/>
          <cell r="DM25"/>
          <cell r="DN25"/>
          <cell r="DO25"/>
          <cell r="DP25"/>
          <cell r="DQ25"/>
          <cell r="DR25"/>
          <cell r="DS25"/>
          <cell r="DT25"/>
          <cell r="DU25"/>
          <cell r="DV25"/>
          <cell r="DW25"/>
          <cell r="DX25"/>
          <cell r="DY25">
            <v>770790</v>
          </cell>
          <cell r="DZ25">
            <v>958551</v>
          </cell>
          <cell r="EA25"/>
          <cell r="EB25">
            <v>1729341</v>
          </cell>
          <cell r="EC25">
            <v>2549102</v>
          </cell>
          <cell r="ED25">
            <v>7133695</v>
          </cell>
          <cell r="EE25">
            <v>3533574</v>
          </cell>
          <cell r="EF25">
            <v>10667269</v>
          </cell>
          <cell r="EG25">
            <v>-943110</v>
          </cell>
          <cell r="EH25">
            <v>43636449</v>
          </cell>
        </row>
        <row r="26">
          <cell r="B26" t="str">
            <v>Total - Medium Tier banks</v>
          </cell>
          <cell r="C26">
            <v>1121.373893</v>
          </cell>
          <cell r="D26">
            <v>425.04145599999998</v>
          </cell>
          <cell r="E26">
            <v>805.91572800000006</v>
          </cell>
          <cell r="F26">
            <v>151.05241800000005</v>
          </cell>
          <cell r="G26">
            <v>163.22623999999999</v>
          </cell>
          <cell r="H26">
            <v>168.58179800000002</v>
          </cell>
          <cell r="I26">
            <v>699.37978700000008</v>
          </cell>
          <cell r="J26">
            <v>5.9740629999999992</v>
          </cell>
          <cell r="K26">
            <v>17.931263999999999</v>
          </cell>
          <cell r="L26"/>
          <cell r="M26">
            <v>0.14299999999999999</v>
          </cell>
          <cell r="N26">
            <v>0.15341457193104643</v>
          </cell>
          <cell r="O26">
            <v>0.15249362128974844</v>
          </cell>
          <cell r="P26">
            <v>0.15780035926927224</v>
          </cell>
          <cell r="Q26">
            <v>0.15963572578102483</v>
          </cell>
          <cell r="R26">
            <v>0.16304965789608328</v>
          </cell>
          <cell r="S26"/>
          <cell r="T26">
            <v>0.15072017362786078</v>
          </cell>
          <cell r="U26">
            <v>0.11757918669474364</v>
          </cell>
          <cell r="V26">
            <v>0.14960869791903353</v>
          </cell>
          <cell r="W26">
            <v>0.15703139474474437</v>
          </cell>
          <cell r="X26">
            <v>0.12889790000370205</v>
          </cell>
          <cell r="Y26">
            <v>0.16579838222375415</v>
          </cell>
          <cell r="Z26">
            <v>2.3431266469702654E-2</v>
          </cell>
          <cell r="AA26">
            <v>0.23338712818704893</v>
          </cell>
          <cell r="AB26">
            <v>0.2159805313332569</v>
          </cell>
          <cell r="AC26">
            <v>0.3028850049298879</v>
          </cell>
          <cell r="AD26">
            <v>0.38408486398655745</v>
          </cell>
          <cell r="AE26">
            <v>0.14510251896661339</v>
          </cell>
          <cell r="AF26">
            <v>0.56524840882343541</v>
          </cell>
          <cell r="AG26">
            <v>0.16221020351799106</v>
          </cell>
          <cell r="AH26">
            <v>6.9409620226958527E-2</v>
          </cell>
          <cell r="AI26">
            <v>9.2800583291032537E-2</v>
          </cell>
          <cell r="AJ26">
            <v>0.52740186254312682</v>
          </cell>
          <cell r="AK26">
            <v>8.4291790630362184E-2</v>
          </cell>
          <cell r="AL26">
            <v>0.28026448558476225</v>
          </cell>
          <cell r="AM26">
            <v>0.15786152164280293</v>
          </cell>
          <cell r="AN26">
            <v>0.15472153415723824</v>
          </cell>
          <cell r="AO26">
            <v>6.7392613469032803E-2</v>
          </cell>
          <cell r="AP26">
            <v>1121373893</v>
          </cell>
          <cell r="AQ26">
            <v>1107521766</v>
          </cell>
          <cell r="AR26">
            <v>1125136003</v>
          </cell>
          <cell r="AS26">
            <v>1121373893</v>
          </cell>
          <cell r="AT26">
            <v>1100352092</v>
          </cell>
          <cell r="AU26">
            <v>1097581267</v>
          </cell>
          <cell r="AV26">
            <v>1049872439</v>
          </cell>
          <cell r="AW26">
            <v>989730768</v>
          </cell>
          <cell r="AX26">
            <v>1002858679</v>
          </cell>
          <cell r="AY26">
            <v>993579450</v>
          </cell>
          <cell r="AZ26">
            <v>968243019</v>
          </cell>
          <cell r="BA26">
            <v>930113303</v>
          </cell>
          <cell r="BB26">
            <v>893425025</v>
          </cell>
          <cell r="BC26">
            <v>885089476</v>
          </cell>
          <cell r="BD26">
            <v>855149560</v>
          </cell>
          <cell r="BE26">
            <v>835276529</v>
          </cell>
          <cell r="BF26">
            <v>804420582</v>
          </cell>
          <cell r="BG26">
            <v>757707772</v>
          </cell>
          <cell r="BH26">
            <v>749993378</v>
          </cell>
          <cell r="BI26">
            <v>734031137</v>
          </cell>
          <cell r="BJ26">
            <v>711992507</v>
          </cell>
          <cell r="BK26">
            <v>677988064</v>
          </cell>
          <cell r="BL26">
            <v>677041665</v>
          </cell>
          <cell r="BM26">
            <v>687262329</v>
          </cell>
          <cell r="BN26">
            <v>587971326</v>
          </cell>
          <cell r="BO26">
            <v>542785117</v>
          </cell>
          <cell r="BP26">
            <v>571725765</v>
          </cell>
          <cell r="BQ26">
            <v>543857789</v>
          </cell>
          <cell r="BR26">
            <v>546280909</v>
          </cell>
          <cell r="BS26">
            <v>534205327</v>
          </cell>
          <cell r="BT26">
            <v>531052222</v>
          </cell>
          <cell r="BU26">
            <v>552312181</v>
          </cell>
          <cell r="BV26">
            <v>533209174</v>
          </cell>
          <cell r="BW26">
            <v>519029942</v>
          </cell>
          <cell r="BX26">
            <v>522400857</v>
          </cell>
          <cell r="BY26">
            <v>514096483</v>
          </cell>
          <cell r="BZ26">
            <v>525912041</v>
          </cell>
          <cell r="CA26">
            <v>473382310</v>
          </cell>
          <cell r="CB26">
            <v>470242651</v>
          </cell>
          <cell r="CC26">
            <v>445681960</v>
          </cell>
          <cell r="CD26">
            <v>420134548</v>
          </cell>
          <cell r="CE26">
            <v>398920059</v>
          </cell>
          <cell r="CF26">
            <v>376347671</v>
          </cell>
          <cell r="CG26">
            <v>168581798</v>
          </cell>
          <cell r="CH26">
            <v>167420430</v>
          </cell>
          <cell r="CI26">
            <v>148903640</v>
          </cell>
          <cell r="CJ26">
            <v>152462135</v>
          </cell>
          <cell r="CK26">
            <v>145792654</v>
          </cell>
          <cell r="CL26">
            <v>154149502</v>
          </cell>
          <cell r="CM26">
            <v>148729873</v>
          </cell>
          <cell r="CN26">
            <v>143369577</v>
          </cell>
          <cell r="CO26">
            <v>145793369</v>
          </cell>
          <cell r="CP26">
            <v>147213614</v>
          </cell>
          <cell r="CQ26">
            <v>146737973</v>
          </cell>
          <cell r="CR26">
            <v>143021987</v>
          </cell>
          <cell r="CS26">
            <v>138549250</v>
          </cell>
          <cell r="CT26">
            <v>135094653</v>
          </cell>
          <cell r="CU26">
            <v>132603884</v>
          </cell>
          <cell r="CV26">
            <v>129428996</v>
          </cell>
          <cell r="CW26">
            <v>126404923</v>
          </cell>
          <cell r="CX26">
            <v>122634152</v>
          </cell>
          <cell r="CY26">
            <v>120534657</v>
          </cell>
          <cell r="CZ26">
            <v>113984990</v>
          </cell>
          <cell r="DA26">
            <v>111023355</v>
          </cell>
          <cell r="DB26">
            <v>109358146</v>
          </cell>
          <cell r="DC26">
            <v>107762733</v>
          </cell>
          <cell r="DD26">
            <v>104830191</v>
          </cell>
          <cell r="DE26">
            <v>91999817</v>
          </cell>
          <cell r="DF26">
            <v>89342623</v>
          </cell>
          <cell r="DG26">
            <v>90741511</v>
          </cell>
          <cell r="DH26">
            <v>90219279</v>
          </cell>
          <cell r="DI26">
            <v>87378255</v>
          </cell>
          <cell r="DJ26">
            <v>87088432</v>
          </cell>
          <cell r="DK26">
            <v>85145122</v>
          </cell>
          <cell r="DL26">
            <v>86459248</v>
          </cell>
          <cell r="DM26">
            <v>83117114</v>
          </cell>
          <cell r="DN26">
            <v>80142934</v>
          </cell>
          <cell r="DO26">
            <v>76989306</v>
          </cell>
          <cell r="DP26">
            <v>78236111</v>
          </cell>
          <cell r="DQ26">
            <v>77439161</v>
          </cell>
          <cell r="DR26">
            <v>75600991</v>
          </cell>
          <cell r="DS26">
            <v>72598418</v>
          </cell>
          <cell r="DT26">
            <v>72598418</v>
          </cell>
          <cell r="DU26">
            <v>63237027</v>
          </cell>
          <cell r="DV26">
            <v>58688445</v>
          </cell>
          <cell r="DW26">
            <v>55642715</v>
          </cell>
          <cell r="DX26">
            <v>0</v>
          </cell>
          <cell r="DY26">
            <v>12294769</v>
          </cell>
          <cell r="DZ26">
            <v>28297432</v>
          </cell>
          <cell r="EA26">
            <v>0</v>
          </cell>
          <cell r="EB26">
            <v>40592201</v>
          </cell>
          <cell r="EC26">
            <v>15590850</v>
          </cell>
          <cell r="ED26">
            <v>37976233</v>
          </cell>
          <cell r="EE26">
            <v>29208800</v>
          </cell>
          <cell r="EF26">
            <v>67185033</v>
          </cell>
          <cell r="EG26">
            <v>13159643</v>
          </cell>
          <cell r="EH26">
            <v>425041456</v>
          </cell>
        </row>
        <row r="27"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 t="str">
            <v/>
          </cell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  <cell r="DW27"/>
          <cell r="DX27"/>
          <cell r="DY27"/>
          <cell r="DZ27"/>
          <cell r="EA27"/>
          <cell r="EB27"/>
          <cell r="EC27"/>
          <cell r="ED27"/>
          <cell r="EE27"/>
          <cell r="EF27"/>
          <cell r="EG27"/>
          <cell r="EH27"/>
        </row>
        <row r="28">
          <cell r="B28" t="str">
            <v>TIER 3 - Small banks WMSI  &lt; 1%</v>
          </cell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 t="str">
            <v/>
          </cell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</row>
        <row r="29">
          <cell r="B29" t="str">
            <v>EcoBank</v>
          </cell>
          <cell r="C29">
            <v>86.406426999999994</v>
          </cell>
          <cell r="D29">
            <v>20.198640999999999</v>
          </cell>
          <cell r="E29">
            <v>72.446937000000005</v>
          </cell>
          <cell r="F29">
            <v>8.0795960000000004</v>
          </cell>
          <cell r="G29">
            <v>8.3424829999999996</v>
          </cell>
          <cell r="H29">
            <v>2.628339</v>
          </cell>
          <cell r="I29">
            <v>53.355640999999999</v>
          </cell>
          <cell r="J29">
            <v>0.37378400000000001</v>
          </cell>
          <cell r="K29">
            <v>9.2549999999999993E-3</v>
          </cell>
          <cell r="L29"/>
          <cell r="M29">
            <v>9.1338353130868705E-3</v>
          </cell>
          <cell r="N29">
            <v>1.0339942043288254E-2</v>
          </cell>
          <cell r="O29">
            <v>9.9266645009760471E-3</v>
          </cell>
          <cell r="P29">
            <v>1.0047794807603948E-2</v>
          </cell>
          <cell r="Q29">
            <v>9.3697450670795386E-3</v>
          </cell>
          <cell r="R29">
            <v>9.3867936648529479E-3</v>
          </cell>
          <cell r="S29"/>
          <cell r="T29">
            <v>1.1504333179823776E-2</v>
          </cell>
          <cell r="U29">
            <v>5.5875485734245729E-3</v>
          </cell>
          <cell r="V29">
            <v>1.3448914739125496E-2</v>
          </cell>
          <cell r="W29">
            <v>2.448258020311342E-3</v>
          </cell>
          <cell r="X29">
            <v>6.6529055873264849E-5</v>
          </cell>
          <cell r="Y29">
            <v>0.17903819771919185</v>
          </cell>
          <cell r="Z29">
            <v>2.2070881476659778E-3</v>
          </cell>
          <cell r="AA29">
            <v>0.15635615735550812</v>
          </cell>
          <cell r="AB29">
            <v>0.15142908694508986</v>
          </cell>
          <cell r="AC29">
            <v>0.33023727492391425</v>
          </cell>
          <cell r="AD29">
            <v>0.97711492992051086</v>
          </cell>
          <cell r="AE29">
            <v>0.17388197584071305</v>
          </cell>
          <cell r="AF29">
            <v>0.20442632066728453</v>
          </cell>
          <cell r="AG29">
            <v>0.12693368613538633</v>
          </cell>
          <cell r="AH29">
            <v>2.9701007404755758E-2</v>
          </cell>
          <cell r="AI29">
            <v>9.7232678730630573E-2</v>
          </cell>
          <cell r="AJ29">
            <v>0.27880600390324295</v>
          </cell>
          <cell r="AK29">
            <v>1.4535795772733319E-2</v>
          </cell>
          <cell r="AL29">
            <v>1.2948250357288809E-2</v>
          </cell>
          <cell r="AM29">
            <v>1.3765618442972307E-2</v>
          </cell>
          <cell r="AN29">
            <v>0.14645013476095745</v>
          </cell>
          <cell r="AO29">
            <v>3.2376325269715109E-2</v>
          </cell>
          <cell r="AP29">
            <v>86406427</v>
          </cell>
          <cell r="AQ29">
            <v>99143565</v>
          </cell>
          <cell r="AR29">
            <v>103936673</v>
          </cell>
          <cell r="AS29">
            <v>86406427</v>
          </cell>
          <cell r="AT29">
            <v>95339982</v>
          </cell>
          <cell r="AU29">
            <v>94584579</v>
          </cell>
          <cell r="AV29">
            <v>101225489</v>
          </cell>
          <cell r="AW29">
            <v>87984450</v>
          </cell>
          <cell r="AX29">
            <v>114043611</v>
          </cell>
          <cell r="AY29">
            <v>113077437</v>
          </cell>
          <cell r="AZ29">
            <v>103388399</v>
          </cell>
          <cell r="BA29">
            <v>97864874</v>
          </cell>
          <cell r="BB29">
            <v>102889555</v>
          </cell>
          <cell r="BC29">
            <v>104143882</v>
          </cell>
          <cell r="BD29">
            <v>94428325</v>
          </cell>
          <cell r="BE29">
            <v>87169871</v>
          </cell>
          <cell r="BF29">
            <v>90133682</v>
          </cell>
          <cell r="BG29">
            <v>70619437</v>
          </cell>
          <cell r="BH29">
            <v>75377851</v>
          </cell>
          <cell r="BI29">
            <v>72920768</v>
          </cell>
          <cell r="BJ29">
            <v>59578476</v>
          </cell>
          <cell r="BK29">
            <v>53501730</v>
          </cell>
          <cell r="BL29">
            <v>54463878</v>
          </cell>
          <cell r="BM29">
            <v>54003632</v>
          </cell>
          <cell r="BN29">
            <v>43138954</v>
          </cell>
          <cell r="BO29">
            <v>48619617</v>
          </cell>
          <cell r="BP29">
            <v>53545760</v>
          </cell>
          <cell r="BQ29">
            <v>44295854</v>
          </cell>
          <cell r="BR29">
            <v>54154977</v>
          </cell>
          <cell r="BS29">
            <v>47908081</v>
          </cell>
          <cell r="BT29">
            <v>47123839</v>
          </cell>
          <cell r="BU29">
            <v>49308904</v>
          </cell>
          <cell r="BV29">
            <v>46581940</v>
          </cell>
          <cell r="BW29">
            <v>49286922</v>
          </cell>
          <cell r="BX29">
            <v>52426513</v>
          </cell>
          <cell r="BY29">
            <v>55142958</v>
          </cell>
          <cell r="BZ29">
            <v>48824375</v>
          </cell>
          <cell r="CA29">
            <v>44920413</v>
          </cell>
          <cell r="CB29">
            <v>54934548</v>
          </cell>
          <cell r="CC29">
            <v>42241117</v>
          </cell>
          <cell r="CD29">
            <v>36647025</v>
          </cell>
          <cell r="CE29">
            <v>36143426</v>
          </cell>
          <cell r="CF29">
            <v>36907136</v>
          </cell>
          <cell r="CG29">
            <v>2628339</v>
          </cell>
          <cell r="CH29">
            <v>2657831</v>
          </cell>
          <cell r="CI29">
            <v>-281890</v>
          </cell>
          <cell r="CJ29">
            <v>-879245</v>
          </cell>
          <cell r="CK29">
            <v>-350192</v>
          </cell>
          <cell r="CL29">
            <v>-647422</v>
          </cell>
          <cell r="CM29">
            <v>606650</v>
          </cell>
          <cell r="CN29">
            <v>894186</v>
          </cell>
          <cell r="CO29">
            <v>2442546</v>
          </cell>
          <cell r="CP29">
            <v>4272281</v>
          </cell>
          <cell r="CQ29">
            <v>6425934</v>
          </cell>
          <cell r="CR29">
            <v>6837792</v>
          </cell>
          <cell r="CS29">
            <v>6969627</v>
          </cell>
          <cell r="CT29">
            <v>6830652</v>
          </cell>
          <cell r="CU29">
            <v>7070007</v>
          </cell>
          <cell r="CV29">
            <v>6719127</v>
          </cell>
          <cell r="CW29">
            <v>7084318</v>
          </cell>
          <cell r="CX29">
            <v>6685067</v>
          </cell>
          <cell r="CY29">
            <v>6567798</v>
          </cell>
          <cell r="CZ29">
            <v>6590221</v>
          </cell>
          <cell r="DA29">
            <v>6751746</v>
          </cell>
          <cell r="DB29">
            <v>6540128</v>
          </cell>
          <cell r="DC29">
            <v>6408303</v>
          </cell>
          <cell r="DD29">
            <v>6485189</v>
          </cell>
          <cell r="DE29">
            <v>6477054</v>
          </cell>
          <cell r="DF29">
            <v>6366947</v>
          </cell>
          <cell r="DG29">
            <v>6438538</v>
          </cell>
          <cell r="DH29">
            <v>7617842</v>
          </cell>
          <cell r="DI29">
            <v>7534386</v>
          </cell>
          <cell r="DJ29">
            <v>7305154</v>
          </cell>
          <cell r="DK29">
            <v>7307241</v>
          </cell>
          <cell r="DL29">
            <v>7946220</v>
          </cell>
          <cell r="DM29">
            <v>7959585</v>
          </cell>
          <cell r="DN29">
            <v>7699140</v>
          </cell>
          <cell r="DO29">
            <v>7560671</v>
          </cell>
          <cell r="DP29">
            <v>7294222</v>
          </cell>
          <cell r="DQ29">
            <v>7595021</v>
          </cell>
          <cell r="DR29">
            <v>7740628</v>
          </cell>
          <cell r="DS29">
            <v>7827942</v>
          </cell>
          <cell r="DT29">
            <v>7827942</v>
          </cell>
          <cell r="DU29">
            <v>3657839</v>
          </cell>
          <cell r="DV29">
            <v>3764734</v>
          </cell>
          <cell r="DW29">
            <v>3390412</v>
          </cell>
          <cell r="DX29"/>
          <cell r="DY29">
            <v>598206</v>
          </cell>
          <cell r="DZ29">
            <v>1213237</v>
          </cell>
          <cell r="EA29"/>
          <cell r="EB29">
            <v>1811443</v>
          </cell>
          <cell r="EC29">
            <v>1769988</v>
          </cell>
          <cell r="ED29">
            <v>744444</v>
          </cell>
          <cell r="EE29">
            <v>2897181</v>
          </cell>
          <cell r="EF29">
            <v>3641625</v>
          </cell>
          <cell r="EG29">
            <v>105026</v>
          </cell>
          <cell r="EH29">
            <v>20198641</v>
          </cell>
        </row>
        <row r="30">
          <cell r="B30" t="str">
            <v>Housing Finance Company of Kenya</v>
          </cell>
          <cell r="C30">
            <v>61.115498000000002</v>
          </cell>
          <cell r="D30">
            <v>37.916739</v>
          </cell>
          <cell r="E30">
            <v>45.210127999999997</v>
          </cell>
          <cell r="F30">
            <v>1.788945</v>
          </cell>
          <cell r="G30">
            <v>3.1455280000000001</v>
          </cell>
          <cell r="H30">
            <v>8.5822669999999999</v>
          </cell>
          <cell r="I30">
            <v>38.733288999999999</v>
          </cell>
          <cell r="J30">
            <v>9.1508000000000006E-2</v>
          </cell>
          <cell r="K30">
            <v>0.101734</v>
          </cell>
          <cell r="L30"/>
          <cell r="M30">
            <v>8.1746739324332299E-3</v>
          </cell>
          <cell r="N30">
            <v>8.0714935660305652E-3</v>
          </cell>
          <cell r="O30">
            <v>7.9974325165464259E-3</v>
          </cell>
          <cell r="P30">
            <v>8.2205961074738182E-3</v>
          </cell>
          <cell r="Q30">
            <v>8.4327178871353124E-3</v>
          </cell>
          <cell r="R30">
            <v>8.7087883190664038E-3</v>
          </cell>
          <cell r="S30"/>
          <cell r="T30">
            <v>8.1370457714083425E-3</v>
          </cell>
          <cell r="U30">
            <v>1.0488904719300763E-2</v>
          </cell>
          <cell r="V30">
            <v>8.3927241370735962E-3</v>
          </cell>
          <cell r="W30">
            <v>7.9942518888177511E-3</v>
          </cell>
          <cell r="X30">
            <v>7.3130923503087267E-4</v>
          </cell>
          <cell r="Y30">
            <v>2.2665596862750857E-2</v>
          </cell>
          <cell r="Z30">
            <v>3.1821330903583091E-3</v>
          </cell>
          <cell r="AA30">
            <v>8.1209938045798277E-2</v>
          </cell>
          <cell r="AB30">
            <v>4.6186240471342364E-2</v>
          </cell>
          <cell r="AC30">
            <v>0.20876833914001</v>
          </cell>
          <cell r="AD30">
            <v>0.84016751262402789</v>
          </cell>
          <cell r="AE30">
            <v>0.18245923367490874</v>
          </cell>
          <cell r="AF30">
            <v>0.65163438665256213</v>
          </cell>
          <cell r="AG30">
            <v>0.12139256647834056</v>
          </cell>
          <cell r="AH30">
            <v>5.9688540101156866E-2</v>
          </cell>
          <cell r="AI30">
            <v>6.1704026377183689E-2</v>
          </cell>
          <cell r="AJ30">
            <v>0.83867798383583436</v>
          </cell>
          <cell r="AK30">
            <v>1.4870063661339698E-3</v>
          </cell>
          <cell r="AL30">
            <v>1.4413069817572044E-3</v>
          </cell>
          <cell r="AM30">
            <v>1.445734113433156E-3</v>
          </cell>
          <cell r="AN30">
            <v>0.13068646972243075</v>
          </cell>
          <cell r="AO30">
            <v>6.8436636916949983E-2</v>
          </cell>
          <cell r="AP30">
            <v>61115498</v>
          </cell>
          <cell r="AQ30">
            <v>59810330</v>
          </cell>
          <cell r="AR30">
            <v>59145971</v>
          </cell>
          <cell r="AS30">
            <v>61115498</v>
          </cell>
          <cell r="AT30">
            <v>58508883</v>
          </cell>
          <cell r="AU30">
            <v>56964794</v>
          </cell>
          <cell r="AV30">
            <v>55168371</v>
          </cell>
          <cell r="AW30">
            <v>54494874</v>
          </cell>
          <cell r="AX30">
            <v>55116279</v>
          </cell>
          <cell r="AY30">
            <v>53015176</v>
          </cell>
          <cell r="AZ30">
            <v>52098236</v>
          </cell>
          <cell r="BA30">
            <v>51413811</v>
          </cell>
          <cell r="BB30">
            <v>52033451</v>
          </cell>
          <cell r="BC30">
            <v>53015176</v>
          </cell>
          <cell r="BD30">
            <v>54478060</v>
          </cell>
          <cell r="BE30">
            <v>53555134</v>
          </cell>
          <cell r="BF30">
            <v>54886729</v>
          </cell>
          <cell r="BG30">
            <v>54969337</v>
          </cell>
          <cell r="BH30">
            <v>54531890</v>
          </cell>
          <cell r="BI30">
            <v>54356615</v>
          </cell>
          <cell r="BJ30">
            <v>54022492</v>
          </cell>
          <cell r="BK30">
            <v>55205731</v>
          </cell>
          <cell r="BL30">
            <v>57083283</v>
          </cell>
          <cell r="BM30">
            <v>58349730</v>
          </cell>
          <cell r="BN30">
            <v>60262912</v>
          </cell>
          <cell r="BO30">
            <v>61411498</v>
          </cell>
          <cell r="BP30">
            <v>62126556</v>
          </cell>
          <cell r="BQ30">
            <v>66807678</v>
          </cell>
          <cell r="BR30">
            <v>67587483</v>
          </cell>
          <cell r="BS30">
            <v>67986372</v>
          </cell>
          <cell r="BT30">
            <v>68084930</v>
          </cell>
          <cell r="BU30">
            <v>69695177</v>
          </cell>
          <cell r="BV30">
            <v>67895556</v>
          </cell>
          <cell r="BW30">
            <v>69122232</v>
          </cell>
          <cell r="BX30">
            <v>68808654</v>
          </cell>
          <cell r="BY30">
            <v>64907602</v>
          </cell>
          <cell r="BZ30">
            <v>66538187</v>
          </cell>
          <cell r="CA30">
            <v>62781072</v>
          </cell>
          <cell r="CB30">
            <v>60490833</v>
          </cell>
          <cell r="CC30">
            <v>56632118</v>
          </cell>
          <cell r="CD30">
            <v>49099911</v>
          </cell>
          <cell r="CE30">
            <v>50361123</v>
          </cell>
          <cell r="CF30">
            <v>46755111</v>
          </cell>
          <cell r="CG30">
            <v>8582267</v>
          </cell>
          <cell r="CH30">
            <v>8334670</v>
          </cell>
          <cell r="CI30">
            <v>8301824</v>
          </cell>
          <cell r="CJ30">
            <v>8161971</v>
          </cell>
          <cell r="CK30">
            <v>8358023</v>
          </cell>
          <cell r="CL30">
            <v>8391619</v>
          </cell>
          <cell r="CM30">
            <v>8362683</v>
          </cell>
          <cell r="CN30">
            <v>7840806</v>
          </cell>
          <cell r="CO30">
            <v>7848103</v>
          </cell>
          <cell r="CP30">
            <v>8087909</v>
          </cell>
          <cell r="CQ30">
            <v>7865592</v>
          </cell>
          <cell r="CR30">
            <v>7906246</v>
          </cell>
          <cell r="CS30">
            <v>7973751</v>
          </cell>
          <cell r="CT30">
            <v>8087909</v>
          </cell>
          <cell r="CU30">
            <v>8247107</v>
          </cell>
          <cell r="CV30">
            <v>8641879</v>
          </cell>
          <cell r="CW30">
            <v>8901367</v>
          </cell>
          <cell r="CX30">
            <v>9137633</v>
          </cell>
          <cell r="CY30">
            <v>9152404</v>
          </cell>
          <cell r="CZ30">
            <v>9248186</v>
          </cell>
          <cell r="DA30">
            <v>9187855</v>
          </cell>
          <cell r="DB30">
            <v>9165467</v>
          </cell>
          <cell r="DC30">
            <v>9164960</v>
          </cell>
          <cell r="DD30">
            <v>9559815</v>
          </cell>
          <cell r="DE30">
            <v>9698019</v>
          </cell>
          <cell r="DF30">
            <v>9793315</v>
          </cell>
          <cell r="DG30">
            <v>9963461</v>
          </cell>
          <cell r="DH30">
            <v>9780759</v>
          </cell>
          <cell r="DI30">
            <v>9774298</v>
          </cell>
          <cell r="DJ30">
            <v>9871533</v>
          </cell>
          <cell r="DK30">
            <v>9774970</v>
          </cell>
          <cell r="DL30">
            <v>9634289</v>
          </cell>
          <cell r="DM30">
            <v>9386355</v>
          </cell>
          <cell r="DN30">
            <v>9444788</v>
          </cell>
          <cell r="DO30">
            <v>9089954</v>
          </cell>
          <cell r="DP30">
            <v>8746393</v>
          </cell>
          <cell r="DQ30">
            <v>9662314</v>
          </cell>
          <cell r="DR30">
            <v>9820564</v>
          </cell>
          <cell r="DS30">
            <v>6276033</v>
          </cell>
          <cell r="DT30">
            <v>6276033</v>
          </cell>
          <cell r="DU30">
            <v>5886067</v>
          </cell>
          <cell r="DV30">
            <v>5912076</v>
          </cell>
          <cell r="DW30">
            <v>5681853</v>
          </cell>
          <cell r="DX30"/>
          <cell r="DY30">
            <v>351502</v>
          </cell>
          <cell r="DZ30">
            <v>1332192</v>
          </cell>
          <cell r="EA30"/>
          <cell r="EB30">
            <v>1683694</v>
          </cell>
          <cell r="EC30">
            <v>1414585</v>
          </cell>
          <cell r="ED30">
            <v>5116512</v>
          </cell>
          <cell r="EE30">
            <v>2735302</v>
          </cell>
          <cell r="EF30">
            <v>7851814</v>
          </cell>
          <cell r="EG30">
            <v>95672</v>
          </cell>
          <cell r="EH30">
            <v>37916739</v>
          </cell>
        </row>
        <row r="31">
          <cell r="B31" t="str">
            <v>Victoria Commercial Bank</v>
          </cell>
          <cell r="C31">
            <v>61.218988000000003</v>
          </cell>
          <cell r="D31">
            <v>39.5197</v>
          </cell>
          <cell r="E31">
            <v>45.328398999999997</v>
          </cell>
          <cell r="F31">
            <v>7.4933610000000002</v>
          </cell>
          <cell r="G31">
            <v>8.9307770000000009</v>
          </cell>
          <cell r="H31">
            <v>8.0777730000000005</v>
          </cell>
          <cell r="I31">
            <v>55.834449999999997</v>
          </cell>
          <cell r="J31">
            <v>0.118841</v>
          </cell>
          <cell r="K31">
            <v>0.36428300000000002</v>
          </cell>
          <cell r="L31"/>
          <cell r="M31">
            <v>8.0299425840823675E-3</v>
          </cell>
          <cell r="N31">
            <v>7.7234292365400675E-3</v>
          </cell>
          <cell r="O31">
            <v>7.5244399199406974E-3</v>
          </cell>
          <cell r="P31">
            <v>7.5855869508095093E-3</v>
          </cell>
          <cell r="Q31">
            <v>7.9462504321950629E-3</v>
          </cell>
          <cell r="R31">
            <v>8.2929713709996421E-3</v>
          </cell>
          <cell r="S31"/>
          <cell r="T31">
            <v>8.150824647379918E-3</v>
          </cell>
          <cell r="U31">
            <v>1.0932331702769861E-2</v>
          </cell>
          <cell r="V31">
            <v>8.4146797457021732E-3</v>
          </cell>
          <cell r="W31">
            <v>7.5243233591650131E-3</v>
          </cell>
          <cell r="X31">
            <v>2.6186282075289619E-3</v>
          </cell>
          <cell r="Y31">
            <v>7.4826374923763039E-2</v>
          </cell>
          <cell r="Z31">
            <v>9.7410276710616986E-3</v>
          </cell>
          <cell r="AA31">
            <v>0.15995101590505506</v>
          </cell>
          <cell r="AB31">
            <v>0.13420676661093645</v>
          </cell>
          <cell r="AC31">
            <v>0.21097287468036319</v>
          </cell>
          <cell r="AD31">
            <v>0.61786367086876781</v>
          </cell>
          <cell r="AE31">
            <v>0.10419699155565065</v>
          </cell>
          <cell r="AF31">
            <v>0.58813195931752094</v>
          </cell>
          <cell r="AG31">
            <v>0.15884956378159035</v>
          </cell>
          <cell r="AH31">
            <v>0.10111794460161713</v>
          </cell>
          <cell r="AI31">
            <v>5.7731619179973215E-2</v>
          </cell>
          <cell r="AJ31">
            <v>0.87185298558636504</v>
          </cell>
          <cell r="AK31">
            <v>9.0243400202096001E-3</v>
          </cell>
          <cell r="AL31">
            <v>5.4209697508741158E-4</v>
          </cell>
          <cell r="AM31">
            <v>6.2155893921974079E-3</v>
          </cell>
          <cell r="AN31">
            <v>0.16611997481318999</v>
          </cell>
          <cell r="AO31">
            <v>0.10384537743926973</v>
          </cell>
          <cell r="AP31">
            <v>61218988</v>
          </cell>
          <cell r="AQ31">
            <v>58914373</v>
          </cell>
          <cell r="AR31">
            <v>59200750</v>
          </cell>
          <cell r="AS31">
            <v>61218988</v>
          </cell>
          <cell r="AT31">
            <v>55187171</v>
          </cell>
          <cell r="AU31">
            <v>55368819</v>
          </cell>
          <cell r="AV31">
            <v>52082032</v>
          </cell>
          <cell r="AW31">
            <v>49735410</v>
          </cell>
          <cell r="AX31">
            <v>46878195</v>
          </cell>
          <cell r="AY31">
            <v>45516369</v>
          </cell>
          <cell r="AZ31">
            <v>43470927</v>
          </cell>
          <cell r="BA31">
            <v>41448905</v>
          </cell>
          <cell r="BB31">
            <v>39774659</v>
          </cell>
          <cell r="BC31">
            <v>39272494</v>
          </cell>
          <cell r="BD31">
            <v>37890143</v>
          </cell>
          <cell r="BE31">
            <v>37224447</v>
          </cell>
          <cell r="BF31">
            <v>35713809</v>
          </cell>
          <cell r="BG31">
            <v>36034584</v>
          </cell>
          <cell r="BH31">
            <v>36072410</v>
          </cell>
          <cell r="BI31">
            <v>34922820</v>
          </cell>
          <cell r="BJ31">
            <v>34230016</v>
          </cell>
          <cell r="BK31">
            <v>33289034</v>
          </cell>
          <cell r="BL31">
            <v>32336933</v>
          </cell>
          <cell r="BM31">
            <v>31020952</v>
          </cell>
          <cell r="BN31">
            <v>31644922</v>
          </cell>
          <cell r="BO31">
            <v>27319018</v>
          </cell>
          <cell r="BP31">
            <v>25985160</v>
          </cell>
          <cell r="BQ31">
            <v>24299684</v>
          </cell>
          <cell r="BR31">
            <v>22927255</v>
          </cell>
          <cell r="BS31">
            <v>22872534</v>
          </cell>
          <cell r="BT31">
            <v>22403481</v>
          </cell>
          <cell r="BU31">
            <v>21792966</v>
          </cell>
          <cell r="BV31">
            <v>21246376</v>
          </cell>
          <cell r="BW31">
            <v>21158718</v>
          </cell>
          <cell r="BX31">
            <v>20020072</v>
          </cell>
          <cell r="BY31">
            <v>20651449</v>
          </cell>
          <cell r="BZ31">
            <v>19226689</v>
          </cell>
          <cell r="CA31">
            <v>18420007</v>
          </cell>
          <cell r="CB31">
            <v>17244092</v>
          </cell>
          <cell r="CC31">
            <v>16469538</v>
          </cell>
          <cell r="CD31">
            <v>15834869</v>
          </cell>
          <cell r="CE31">
            <v>14801213</v>
          </cell>
          <cell r="CF31">
            <v>13644242</v>
          </cell>
          <cell r="CG31">
            <v>8077773</v>
          </cell>
          <cell r="CH31">
            <v>7761833</v>
          </cell>
          <cell r="CI31">
            <v>7598678</v>
          </cell>
          <cell r="CJ31">
            <v>7680579</v>
          </cell>
          <cell r="CK31">
            <v>7601431</v>
          </cell>
          <cell r="CL31">
            <v>7565182</v>
          </cell>
          <cell r="CM31">
            <v>7318265</v>
          </cell>
          <cell r="CN31">
            <v>7205477</v>
          </cell>
          <cell r="CO31">
            <v>7141505</v>
          </cell>
          <cell r="CP31">
            <v>7153058</v>
          </cell>
          <cell r="CQ31">
            <v>6987758</v>
          </cell>
          <cell r="CR31">
            <v>7031305</v>
          </cell>
          <cell r="CS31">
            <v>6821230</v>
          </cell>
          <cell r="CT31">
            <v>6870891</v>
          </cell>
          <cell r="CU31">
            <v>6744596</v>
          </cell>
          <cell r="CV31">
            <v>6790868</v>
          </cell>
          <cell r="CW31">
            <v>6549592</v>
          </cell>
          <cell r="CX31">
            <v>6448768</v>
          </cell>
          <cell r="CY31">
            <v>6356485</v>
          </cell>
          <cell r="CZ31">
            <v>6349030</v>
          </cell>
          <cell r="DA31">
            <v>6267554</v>
          </cell>
          <cell r="DB31">
            <v>6103035</v>
          </cell>
          <cell r="DC31">
            <v>5962898</v>
          </cell>
          <cell r="DD31">
            <v>5921756</v>
          </cell>
          <cell r="DE31">
            <v>5907742</v>
          </cell>
          <cell r="DF31">
            <v>5777623</v>
          </cell>
          <cell r="DG31">
            <v>5611893</v>
          </cell>
          <cell r="DH31">
            <v>5635865</v>
          </cell>
          <cell r="DI31">
            <v>5435443</v>
          </cell>
          <cell r="DJ31">
            <v>5287038</v>
          </cell>
          <cell r="DK31">
            <v>5060037</v>
          </cell>
          <cell r="DL31">
            <v>3877320</v>
          </cell>
          <cell r="DM31">
            <v>3810416</v>
          </cell>
          <cell r="DN31">
            <v>3651938</v>
          </cell>
          <cell r="DO31">
            <v>3511509</v>
          </cell>
          <cell r="DP31">
            <v>3435516</v>
          </cell>
          <cell r="DQ31">
            <v>3109258</v>
          </cell>
          <cell r="DR31">
            <v>2963622</v>
          </cell>
          <cell r="DS31">
            <v>2875548</v>
          </cell>
          <cell r="DT31">
            <v>2875548</v>
          </cell>
          <cell r="DU31">
            <v>2852514</v>
          </cell>
          <cell r="DV31">
            <v>2586428</v>
          </cell>
          <cell r="DW31">
            <v>2528144</v>
          </cell>
          <cell r="DX31"/>
          <cell r="DY31">
            <v>268471</v>
          </cell>
          <cell r="DZ31">
            <v>1004067</v>
          </cell>
          <cell r="EA31"/>
          <cell r="EB31">
            <v>1272538</v>
          </cell>
          <cell r="EC31">
            <v>786255</v>
          </cell>
          <cell r="ED31">
            <v>2579932</v>
          </cell>
          <cell r="EE31">
            <v>1806723</v>
          </cell>
          <cell r="EF31">
            <v>4386655</v>
          </cell>
          <cell r="EG31">
            <v>293253</v>
          </cell>
          <cell r="EH31">
            <v>39519700</v>
          </cell>
        </row>
        <row r="32">
          <cell r="B32" t="str">
            <v>Gulf African Bank</v>
          </cell>
          <cell r="C32">
            <v>43.209243000000001</v>
          </cell>
          <cell r="D32">
            <v>24.735637000000001</v>
          </cell>
          <cell r="E32">
            <v>34.979317999999999</v>
          </cell>
          <cell r="F32">
            <v>7.1343620000000003</v>
          </cell>
          <cell r="G32">
            <v>7.1343620000000003</v>
          </cell>
          <cell r="H32">
            <v>7.42082</v>
          </cell>
          <cell r="I32">
            <v>37.763196000000001</v>
          </cell>
          <cell r="J32">
            <v>0.206841</v>
          </cell>
          <cell r="K32">
            <v>0.88141199999999997</v>
          </cell>
          <cell r="L32"/>
          <cell r="M32">
            <v>6.3862821768240607E-3</v>
          </cell>
          <cell r="N32">
            <v>6.3438618634864725E-3</v>
          </cell>
          <cell r="O32">
            <v>6.2560546845507057E-3</v>
          </cell>
          <cell r="P32">
            <v>6.4145733299200373E-3</v>
          </cell>
          <cell r="Q32">
            <v>6.4793371073100896E-3</v>
          </cell>
          <cell r="R32">
            <v>4.4787290633459074E-3</v>
          </cell>
          <cell r="S32"/>
          <cell r="T32">
            <v>5.7529693702063189E-3</v>
          </cell>
          <cell r="U32">
            <v>6.8426174430298607E-3</v>
          </cell>
          <cell r="V32">
            <v>6.4934955830466337E-3</v>
          </cell>
          <cell r="W32">
            <v>6.9123815772192303E-3</v>
          </cell>
          <cell r="X32">
            <v>6.3359814365603583E-3</v>
          </cell>
          <cell r="Y32">
            <v>0.15817162766508508</v>
          </cell>
          <cell r="Z32">
            <v>2.6855030655444187E-2</v>
          </cell>
          <cell r="AA32">
            <v>0.18892368114181862</v>
          </cell>
          <cell r="AB32">
            <v>0.18892368114181862</v>
          </cell>
          <cell r="AC32">
            <v>0.2125418236097539</v>
          </cell>
          <cell r="AD32">
            <v>0.49134621638353343</v>
          </cell>
          <cell r="AE32">
            <v>0.12803913741624792</v>
          </cell>
          <cell r="AF32">
            <v>0.66177397904364144</v>
          </cell>
          <cell r="AG32">
            <v>0.1322785351635733</v>
          </cell>
          <cell r="AH32">
            <v>2.3576454616356123E-2</v>
          </cell>
          <cell r="AI32">
            <v>0.10870208054721717</v>
          </cell>
          <cell r="AJ32">
            <v>0.70715035095881518</v>
          </cell>
          <cell r="AK32">
            <v>2.219057206670135E-3</v>
          </cell>
          <cell r="AL32">
            <v>5.0984537117686702E-3</v>
          </cell>
          <cell r="AM32">
            <v>3.9020200741370836E-3</v>
          </cell>
          <cell r="AN32">
            <v>0.13917142375545766</v>
          </cell>
          <cell r="AO32">
            <v>2.4833371916165789E-2</v>
          </cell>
          <cell r="AP32">
            <v>43209243</v>
          </cell>
          <cell r="AQ32">
            <v>42310418</v>
          </cell>
          <cell r="AR32">
            <v>42125681</v>
          </cell>
          <cell r="AS32">
            <v>43209243</v>
          </cell>
          <cell r="AT32">
            <v>41149977</v>
          </cell>
          <cell r="AU32">
            <v>39285693</v>
          </cell>
          <cell r="AV32">
            <v>38162471</v>
          </cell>
          <cell r="AW32">
            <v>36741533</v>
          </cell>
          <cell r="AX32">
            <v>37690697</v>
          </cell>
          <cell r="AY32">
            <v>39333966</v>
          </cell>
          <cell r="AZ32">
            <v>37678495</v>
          </cell>
          <cell r="BA32">
            <v>37369290</v>
          </cell>
          <cell r="BB32">
            <v>37690697</v>
          </cell>
          <cell r="BC32">
            <v>36396267</v>
          </cell>
          <cell r="BD32">
            <v>37652623</v>
          </cell>
          <cell r="BE32">
            <v>34525893</v>
          </cell>
          <cell r="BF32">
            <v>33982466</v>
          </cell>
          <cell r="BG32">
            <v>34764839</v>
          </cell>
          <cell r="BH32">
            <v>35122982</v>
          </cell>
          <cell r="BI32">
            <v>33153032</v>
          </cell>
          <cell r="BJ32">
            <v>32861161</v>
          </cell>
          <cell r="BK32">
            <v>32810542</v>
          </cell>
          <cell r="BL32">
            <v>33325575</v>
          </cell>
          <cell r="BM32">
            <v>32403890</v>
          </cell>
          <cell r="BN32">
            <v>32288071</v>
          </cell>
          <cell r="BO32">
            <v>30042805</v>
          </cell>
          <cell r="BP32">
            <v>31316228</v>
          </cell>
          <cell r="BQ32">
            <v>29751830</v>
          </cell>
          <cell r="BR32">
            <v>30065287</v>
          </cell>
          <cell r="BS32">
            <v>26213067</v>
          </cell>
          <cell r="BT32">
            <v>27156264</v>
          </cell>
          <cell r="BU32">
            <v>23703026</v>
          </cell>
          <cell r="BV32">
            <v>22877199</v>
          </cell>
          <cell r="BW32">
            <v>23398523</v>
          </cell>
          <cell r="BX32">
            <v>24713782</v>
          </cell>
          <cell r="BY32">
            <v>23723135</v>
          </cell>
          <cell r="BZ32">
            <v>21903335</v>
          </cell>
          <cell r="CA32">
            <v>20817084</v>
          </cell>
          <cell r="CB32">
            <v>19753647</v>
          </cell>
          <cell r="CC32">
            <v>19148625</v>
          </cell>
          <cell r="CD32">
            <v>17319720</v>
          </cell>
          <cell r="CE32">
            <v>16958464</v>
          </cell>
          <cell r="CF32">
            <v>16053971</v>
          </cell>
          <cell r="CG32">
            <v>7420820</v>
          </cell>
          <cell r="CH32">
            <v>7415829</v>
          </cell>
          <cell r="CI32">
            <v>7067695</v>
          </cell>
          <cell r="CJ32">
            <v>6726411</v>
          </cell>
          <cell r="CK32">
            <v>6419541</v>
          </cell>
          <cell r="CL32">
            <v>6218286</v>
          </cell>
          <cell r="CM32">
            <v>6027799</v>
          </cell>
          <cell r="CN32">
            <v>5827607</v>
          </cell>
          <cell r="CO32">
            <v>3277432</v>
          </cell>
          <cell r="CP32">
            <v>5610614</v>
          </cell>
          <cell r="CQ32">
            <v>5472695</v>
          </cell>
          <cell r="CR32">
            <v>5364305</v>
          </cell>
          <cell r="CS32">
            <v>5277432</v>
          </cell>
          <cell r="CT32">
            <v>5167049</v>
          </cell>
          <cell r="CU32">
            <v>5028633</v>
          </cell>
          <cell r="CV32">
            <v>4760309</v>
          </cell>
          <cell r="CW32">
            <v>4782828</v>
          </cell>
          <cell r="CX32">
            <v>4733857</v>
          </cell>
          <cell r="CY32">
            <v>4634964</v>
          </cell>
          <cell r="CZ32">
            <v>5426220</v>
          </cell>
          <cell r="DA32">
            <v>5403831</v>
          </cell>
          <cell r="DB32">
            <v>5411788</v>
          </cell>
          <cell r="DC32">
            <v>4467964</v>
          </cell>
          <cell r="DD32">
            <v>4490592</v>
          </cell>
          <cell r="DE32">
            <v>5413187</v>
          </cell>
          <cell r="DF32">
            <v>4419876</v>
          </cell>
          <cell r="DG32">
            <v>4419463</v>
          </cell>
          <cell r="DH32">
            <v>5494135</v>
          </cell>
          <cell r="DI32">
            <v>4547413</v>
          </cell>
          <cell r="DJ32">
            <v>4495395</v>
          </cell>
          <cell r="DK32">
            <v>4375707</v>
          </cell>
          <cell r="DL32">
            <v>4273794</v>
          </cell>
          <cell r="DM32">
            <v>4167002</v>
          </cell>
          <cell r="DN32">
            <v>4055478</v>
          </cell>
          <cell r="DO32">
            <v>3877386</v>
          </cell>
          <cell r="DP32">
            <v>3147507</v>
          </cell>
          <cell r="DQ32">
            <v>3551668</v>
          </cell>
          <cell r="DR32">
            <v>3303041</v>
          </cell>
          <cell r="DS32">
            <v>3146683</v>
          </cell>
          <cell r="DT32">
            <v>3146683</v>
          </cell>
          <cell r="DU32">
            <v>3015261</v>
          </cell>
          <cell r="DV32">
            <v>2771877</v>
          </cell>
          <cell r="DW32">
            <v>2685926</v>
          </cell>
          <cell r="DX32"/>
          <cell r="DY32">
            <v>529403</v>
          </cell>
          <cell r="DZ32">
            <v>1961415</v>
          </cell>
          <cell r="EA32"/>
          <cell r="EB32">
            <v>2490818</v>
          </cell>
          <cell r="EC32">
            <v>1223854</v>
          </cell>
          <cell r="ED32">
            <v>2289959</v>
          </cell>
          <cell r="EE32">
            <v>1170375</v>
          </cell>
          <cell r="EF32">
            <v>3460334</v>
          </cell>
          <cell r="EG32">
            <v>572918</v>
          </cell>
          <cell r="EH32">
            <v>24735637</v>
          </cell>
        </row>
        <row r="33">
          <cell r="B33" t="str">
            <v>Bank of Africa Kenya Ltd</v>
          </cell>
          <cell r="C33">
            <v>55.711944000000003</v>
          </cell>
          <cell r="D33">
            <v>18.754452000000001</v>
          </cell>
          <cell r="E33">
            <v>31.614276</v>
          </cell>
          <cell r="F33">
            <v>3.0077250000000002</v>
          </cell>
          <cell r="G33">
            <v>4.3704700000000001</v>
          </cell>
          <cell r="H33">
            <v>6.2830880000000002</v>
          </cell>
          <cell r="I33">
            <v>27.524633999999999</v>
          </cell>
          <cell r="J33">
            <v>0.40179300000000001</v>
          </cell>
          <cell r="K33">
            <v>0.19370100000000001</v>
          </cell>
          <cell r="L33"/>
          <cell r="M33">
            <v>6.3796740372616826E-3</v>
          </cell>
          <cell r="N33">
            <v>6.2265601198672384E-3</v>
          </cell>
          <cell r="O33">
            <v>6.2725305362405981E-3</v>
          </cell>
          <cell r="P33">
            <v>6.2821267147762528E-3</v>
          </cell>
          <cell r="Q33">
            <v>6.3165233902640009E-3</v>
          </cell>
          <cell r="R33">
            <v>6.8680461923703966E-3</v>
          </cell>
          <cell r="S33"/>
          <cell r="T33">
            <v>7.4176052421619544E-3</v>
          </cell>
          <cell r="U33">
            <v>5.1880426766315437E-3</v>
          </cell>
          <cell r="V33">
            <v>5.8688154402329173E-3</v>
          </cell>
          <cell r="W33">
            <v>5.8526014293901777E-3</v>
          </cell>
          <cell r="X33">
            <v>1.3924089304924122E-3</v>
          </cell>
          <cell r="Y33">
            <v>4.3960807441152314E-2</v>
          </cell>
          <cell r="Z33">
            <v>5.0482599706261864E-3</v>
          </cell>
          <cell r="AA33">
            <v>0.15878394604629439</v>
          </cell>
          <cell r="AB33">
            <v>0.10927393257981197</v>
          </cell>
          <cell r="AC33">
            <v>0.44813062679532295</v>
          </cell>
          <cell r="AD33">
            <v>0.75220845695761829</v>
          </cell>
          <cell r="AE33">
            <v>0.12494070780727705</v>
          </cell>
          <cell r="AF33">
            <v>0.52466848409537192</v>
          </cell>
          <cell r="AG33">
            <v>0.12434284686623846</v>
          </cell>
          <cell r="AH33">
            <v>4.6422584323956843E-2</v>
          </cell>
          <cell r="AI33">
            <v>7.7920262542281626E-2</v>
          </cell>
          <cell r="AJ33">
            <v>0.59322731287599317</v>
          </cell>
          <cell r="AK33">
            <v>5.5095669687589121E-3</v>
          </cell>
          <cell r="AL33">
            <v>9.6990020220982649E-5</v>
          </cell>
          <cell r="AM33">
            <v>4.3684301196553295E-3</v>
          </cell>
          <cell r="AN33">
            <v>0.13472558343285793</v>
          </cell>
          <cell r="AO33">
            <v>7.5062170384513571E-2</v>
          </cell>
          <cell r="AP33">
            <v>55711944</v>
          </cell>
          <cell r="AQ33">
            <v>52244796</v>
          </cell>
          <cell r="AR33">
            <v>51723886</v>
          </cell>
          <cell r="AS33">
            <v>55711944</v>
          </cell>
          <cell r="AT33">
            <v>47129303</v>
          </cell>
          <cell r="AU33">
            <v>49307821</v>
          </cell>
          <cell r="AV33">
            <v>48848588</v>
          </cell>
          <cell r="AW33">
            <v>47263441</v>
          </cell>
          <cell r="AX33">
            <v>42673602</v>
          </cell>
          <cell r="AY33">
            <v>44697896</v>
          </cell>
          <cell r="AZ33">
            <v>43349642</v>
          </cell>
          <cell r="BA33">
            <v>39208733</v>
          </cell>
          <cell r="BB33">
            <v>39721058</v>
          </cell>
          <cell r="BC33">
            <v>42948867</v>
          </cell>
          <cell r="BD33">
            <v>44917325</v>
          </cell>
          <cell r="BE33">
            <v>45547821</v>
          </cell>
          <cell r="BF33">
            <v>51147174</v>
          </cell>
          <cell r="BG33">
            <v>48980847</v>
          </cell>
          <cell r="BH33">
            <v>43996118</v>
          </cell>
          <cell r="BI33">
            <v>43839025</v>
          </cell>
          <cell r="BJ33">
            <v>46211260</v>
          </cell>
          <cell r="BK33">
            <v>46357461</v>
          </cell>
          <cell r="BL33">
            <v>49080859</v>
          </cell>
          <cell r="BM33">
            <v>43111732</v>
          </cell>
          <cell r="BN33">
            <v>54594970</v>
          </cell>
          <cell r="BO33">
            <v>46661321</v>
          </cell>
          <cell r="BP33">
            <v>54191291</v>
          </cell>
          <cell r="BQ33">
            <v>53979562</v>
          </cell>
          <cell r="BR33">
            <v>59626808</v>
          </cell>
          <cell r="BS33">
            <v>59921903</v>
          </cell>
          <cell r="BT33">
            <v>55995671</v>
          </cell>
          <cell r="BU33">
            <v>60364364</v>
          </cell>
          <cell r="BV33">
            <v>62805476</v>
          </cell>
          <cell r="BW33">
            <v>66482816</v>
          </cell>
          <cell r="BX33">
            <v>69280267</v>
          </cell>
          <cell r="BY33">
            <v>65069310</v>
          </cell>
          <cell r="BZ33">
            <v>63122599</v>
          </cell>
          <cell r="CA33">
            <v>63211641</v>
          </cell>
          <cell r="CB33">
            <v>62211641</v>
          </cell>
          <cell r="CC33">
            <v>58432443</v>
          </cell>
          <cell r="CD33">
            <v>57647846</v>
          </cell>
          <cell r="CE33">
            <v>51954246</v>
          </cell>
          <cell r="CF33">
            <v>52683299</v>
          </cell>
          <cell r="CG33">
            <v>6283088</v>
          </cell>
          <cell r="CH33">
            <v>6222040</v>
          </cell>
          <cell r="CI33">
            <v>6054356</v>
          </cell>
          <cell r="CJ33">
            <v>5984861</v>
          </cell>
          <cell r="CK33">
            <v>5988738</v>
          </cell>
          <cell r="CL33">
            <v>5915871</v>
          </cell>
          <cell r="CM33">
            <v>5799402</v>
          </cell>
          <cell r="CN33">
            <v>5759944</v>
          </cell>
          <cell r="CO33">
            <v>5734646</v>
          </cell>
          <cell r="CP33">
            <v>5676564</v>
          </cell>
          <cell r="CQ33">
            <v>5621285</v>
          </cell>
          <cell r="CR33">
            <v>5423964</v>
          </cell>
          <cell r="CS33">
            <v>5362034</v>
          </cell>
          <cell r="CT33">
            <v>5402513</v>
          </cell>
          <cell r="CU33">
            <v>5419387</v>
          </cell>
          <cell r="CV33">
            <v>5580391</v>
          </cell>
          <cell r="CW33">
            <v>4096269</v>
          </cell>
          <cell r="CX33">
            <v>3985851</v>
          </cell>
          <cell r="CY33">
            <v>4275761</v>
          </cell>
          <cell r="CZ33">
            <v>6816863</v>
          </cell>
          <cell r="DA33">
            <v>6811351</v>
          </cell>
          <cell r="DB33">
            <v>6736020</v>
          </cell>
          <cell r="DC33">
            <v>6736182</v>
          </cell>
          <cell r="DD33">
            <v>6115405</v>
          </cell>
          <cell r="DE33">
            <v>6099322</v>
          </cell>
          <cell r="DF33">
            <v>6207582</v>
          </cell>
          <cell r="DG33">
            <v>8467705</v>
          </cell>
          <cell r="DH33">
            <v>8397488</v>
          </cell>
          <cell r="DI33">
            <v>8447965</v>
          </cell>
          <cell r="DJ33">
            <v>8434199</v>
          </cell>
          <cell r="DK33">
            <v>8417986</v>
          </cell>
          <cell r="DL33">
            <v>8547381</v>
          </cell>
          <cell r="DM33">
            <v>8543254</v>
          </cell>
          <cell r="DN33">
            <v>8408203</v>
          </cell>
          <cell r="DO33">
            <v>8495736</v>
          </cell>
          <cell r="DP33">
            <v>9750300</v>
          </cell>
          <cell r="DQ33">
            <v>9135664</v>
          </cell>
          <cell r="DR33">
            <v>8014300</v>
          </cell>
          <cell r="DS33">
            <v>7913209</v>
          </cell>
          <cell r="DT33">
            <v>7913209</v>
          </cell>
          <cell r="DU33">
            <v>8135465</v>
          </cell>
          <cell r="DV33">
            <v>6710063</v>
          </cell>
          <cell r="DW33">
            <v>6539160</v>
          </cell>
          <cell r="DX33"/>
          <cell r="DY33">
            <v>721061</v>
          </cell>
          <cell r="DZ33">
            <v>887981</v>
          </cell>
          <cell r="EA33"/>
          <cell r="EB33">
            <v>1609042</v>
          </cell>
          <cell r="EC33">
            <v>1210335</v>
          </cell>
          <cell r="ED33">
            <v>1315644</v>
          </cell>
          <cell r="EE33">
            <v>1191928</v>
          </cell>
          <cell r="EF33">
            <v>2507572</v>
          </cell>
          <cell r="EG33">
            <v>135591</v>
          </cell>
          <cell r="EH33">
            <v>18754452</v>
          </cell>
        </row>
        <row r="34">
          <cell r="B34" t="str">
            <v>GT Bank</v>
          </cell>
          <cell r="C34">
            <v>33.622537999999999</v>
          </cell>
          <cell r="D34">
            <v>4.6877060000000004</v>
          </cell>
          <cell r="E34">
            <v>17.188689</v>
          </cell>
          <cell r="F34">
            <v>6.7402699999999998</v>
          </cell>
          <cell r="G34">
            <v>6.9062570000000001</v>
          </cell>
          <cell r="H34">
            <v>11.223231999999999</v>
          </cell>
          <cell r="I34">
            <v>13.278994000000001</v>
          </cell>
          <cell r="J34">
            <v>0.172621</v>
          </cell>
          <cell r="K34">
            <v>0.68412099999999998</v>
          </cell>
          <cell r="L34"/>
          <cell r="M34">
            <v>6.0405741492363472E-3</v>
          </cell>
          <cell r="N34">
            <v>5.966320472749519E-3</v>
          </cell>
          <cell r="O34">
            <v>6.0769342987962412E-3</v>
          </cell>
          <cell r="P34">
            <v>6.1395892041253303E-3</v>
          </cell>
          <cell r="Q34">
            <v>6.3331343707586987E-3</v>
          </cell>
          <cell r="R34">
            <v>7.015491965720334E-3</v>
          </cell>
          <cell r="S34"/>
          <cell r="T34">
            <v>4.4765753304819066E-3</v>
          </cell>
          <cell r="U34">
            <v>1.2967597658146315E-3</v>
          </cell>
          <cell r="V34">
            <v>3.1908762800882014E-3</v>
          </cell>
          <cell r="W34">
            <v>1.0454270837138933E-2</v>
          </cell>
          <cell r="X34">
            <v>4.9177659895271548E-3</v>
          </cell>
          <cell r="Y34">
            <v>8.4035883420448543E-2</v>
          </cell>
          <cell r="Z34">
            <v>2.8993890716479155E-2</v>
          </cell>
          <cell r="AA34">
            <v>0.52008887119009162</v>
          </cell>
          <cell r="AB34">
            <v>0.50758890319552818</v>
          </cell>
          <cell r="AC34">
            <v>0.19344504534237431</v>
          </cell>
          <cell r="AD34">
            <v>0.44350167643021626</v>
          </cell>
          <cell r="AE34">
            <v>0.32476951907247187</v>
          </cell>
          <cell r="AF34">
            <v>0.55118156095146109</v>
          </cell>
          <cell r="AG34">
            <v>0.12882243863775264</v>
          </cell>
          <cell r="AH34">
            <v>5.6455789939347405E-2</v>
          </cell>
          <cell r="AI34">
            <v>7.2366648698405228E-2</v>
          </cell>
          <cell r="AJ34">
            <v>0.27272039188096314</v>
          </cell>
          <cell r="AK34">
            <v>1.3184749254872769E-3</v>
          </cell>
          <cell r="AL34">
            <v>0</v>
          </cell>
          <cell r="AM34">
            <v>1.1859284338096485E-3</v>
          </cell>
          <cell r="AN34">
            <v>0.15381319941945884</v>
          </cell>
          <cell r="AO34">
            <v>4.5165349643412185E-2</v>
          </cell>
          <cell r="AP34">
            <v>33622538</v>
          </cell>
          <cell r="AQ34">
            <v>32650792</v>
          </cell>
          <cell r="AR34">
            <v>30112268</v>
          </cell>
          <cell r="AS34">
            <v>33622538</v>
          </cell>
          <cell r="AT34">
            <v>30291437</v>
          </cell>
          <cell r="AU34">
            <v>34356152</v>
          </cell>
          <cell r="AV34">
            <v>32973352</v>
          </cell>
          <cell r="AW34">
            <v>34965752</v>
          </cell>
          <cell r="AX34">
            <v>35787362</v>
          </cell>
          <cell r="AY34">
            <v>35490863</v>
          </cell>
          <cell r="AZ34">
            <v>34301054</v>
          </cell>
          <cell r="BA34">
            <v>34365182</v>
          </cell>
          <cell r="BB34">
            <v>32761507</v>
          </cell>
          <cell r="BC34">
            <v>31640059</v>
          </cell>
          <cell r="BD34">
            <v>31267343</v>
          </cell>
          <cell r="BE34">
            <v>29832275</v>
          </cell>
          <cell r="BF34">
            <v>28679600</v>
          </cell>
          <cell r="BG34">
            <v>28607547</v>
          </cell>
          <cell r="BH34">
            <v>29082395</v>
          </cell>
          <cell r="BI34">
            <v>27975432</v>
          </cell>
          <cell r="BJ34">
            <v>28031809</v>
          </cell>
          <cell r="BK34">
            <v>25762804</v>
          </cell>
          <cell r="BL34">
            <v>25323367</v>
          </cell>
          <cell r="BM34">
            <v>26744918</v>
          </cell>
          <cell r="BN34">
            <v>27018071</v>
          </cell>
          <cell r="BO34">
            <v>25341638</v>
          </cell>
          <cell r="BP34">
            <v>27627849</v>
          </cell>
          <cell r="BQ34">
            <v>27623812</v>
          </cell>
          <cell r="BR34">
            <v>28487642</v>
          </cell>
          <cell r="BS34">
            <v>27803556</v>
          </cell>
          <cell r="BT34">
            <v>29619072</v>
          </cell>
          <cell r="BU34">
            <v>30685547</v>
          </cell>
          <cell r="BV34">
            <v>28784276</v>
          </cell>
          <cell r="BW34">
            <v>29252326</v>
          </cell>
          <cell r="BX34">
            <v>29374062</v>
          </cell>
          <cell r="BY34">
            <v>29161835</v>
          </cell>
          <cell r="BZ34">
            <v>30169915</v>
          </cell>
          <cell r="CA34">
            <v>31366414</v>
          </cell>
          <cell r="CB34">
            <v>32991926</v>
          </cell>
          <cell r="CC34">
            <v>28103602</v>
          </cell>
          <cell r="CD34">
            <v>27757959</v>
          </cell>
          <cell r="CE34">
            <v>23977044</v>
          </cell>
          <cell r="CF34">
            <v>25638050</v>
          </cell>
          <cell r="CG34">
            <v>11223232</v>
          </cell>
          <cell r="CH34">
            <v>10989826</v>
          </cell>
          <cell r="CI34">
            <v>10766422</v>
          </cell>
          <cell r="CJ34">
            <v>10521657</v>
          </cell>
          <cell r="CK34">
            <v>10149913</v>
          </cell>
          <cell r="CL34">
            <v>10393723</v>
          </cell>
          <cell r="CM34">
            <v>10154141</v>
          </cell>
          <cell r="CN34">
            <v>10104430</v>
          </cell>
          <cell r="CO34">
            <v>9820271</v>
          </cell>
          <cell r="CP34">
            <v>9944893</v>
          </cell>
          <cell r="CQ34">
            <v>9747114</v>
          </cell>
          <cell r="CR34">
            <v>9617553</v>
          </cell>
          <cell r="CS34">
            <v>9438572</v>
          </cell>
          <cell r="CT34">
            <v>9285760</v>
          </cell>
          <cell r="CU34">
            <v>9189031</v>
          </cell>
          <cell r="CV34">
            <v>9103145</v>
          </cell>
          <cell r="CW34">
            <v>9024408</v>
          </cell>
          <cell r="CX34">
            <v>8894957</v>
          </cell>
          <cell r="CY34">
            <v>8807741</v>
          </cell>
          <cell r="CZ34">
            <v>8751119</v>
          </cell>
          <cell r="DA34">
            <v>8651342</v>
          </cell>
          <cell r="DB34">
            <v>8539089</v>
          </cell>
          <cell r="DC34">
            <v>8543008</v>
          </cell>
          <cell r="DD34">
            <v>8436996</v>
          </cell>
          <cell r="DE34">
            <v>8385219</v>
          </cell>
          <cell r="DF34">
            <v>8111539</v>
          </cell>
          <cell r="DG34">
            <v>8609134</v>
          </cell>
          <cell r="DH34">
            <v>8624231</v>
          </cell>
          <cell r="DI34">
            <v>8563002</v>
          </cell>
          <cell r="DJ34">
            <v>8425536</v>
          </cell>
          <cell r="DK34">
            <v>8366449</v>
          </cell>
          <cell r="DL34">
            <v>8340364</v>
          </cell>
          <cell r="DM34">
            <v>8208287</v>
          </cell>
          <cell r="DN34">
            <v>8043954</v>
          </cell>
          <cell r="DO34">
            <v>7905730</v>
          </cell>
          <cell r="DP34">
            <v>7776166</v>
          </cell>
          <cell r="DQ34">
            <v>7670097</v>
          </cell>
          <cell r="DR34">
            <v>7268290</v>
          </cell>
          <cell r="DS34">
            <v>7165033</v>
          </cell>
          <cell r="DT34">
            <v>6738561</v>
          </cell>
          <cell r="DU34">
            <v>6326694</v>
          </cell>
          <cell r="DV34">
            <v>6219009</v>
          </cell>
          <cell r="DW34">
            <v>6090652</v>
          </cell>
          <cell r="DX34"/>
          <cell r="DY34">
            <v>257899</v>
          </cell>
          <cell r="DZ34">
            <v>1075291</v>
          </cell>
          <cell r="EA34"/>
          <cell r="EB34">
            <v>1333190</v>
          </cell>
          <cell r="EC34">
            <v>591272</v>
          </cell>
          <cell r="ED34">
            <v>1022094</v>
          </cell>
          <cell r="EE34">
            <v>832275</v>
          </cell>
          <cell r="EF34">
            <v>1854369</v>
          </cell>
          <cell r="EG34">
            <v>461980</v>
          </cell>
          <cell r="EH34">
            <v>4687706</v>
          </cell>
        </row>
        <row r="35">
          <cell r="B35" t="str">
            <v>Sidian Bank</v>
          </cell>
          <cell r="C35">
            <v>49.311014999999998</v>
          </cell>
          <cell r="D35">
            <v>25.626476</v>
          </cell>
          <cell r="E35">
            <v>35.063326000000004</v>
          </cell>
          <cell r="F35">
            <v>4.5166779999999997</v>
          </cell>
          <cell r="G35">
            <v>6.2514019999999997</v>
          </cell>
          <cell r="H35">
            <v>5.3838400000000002</v>
          </cell>
          <cell r="I35">
            <v>39.642403999999999</v>
          </cell>
          <cell r="J35">
            <v>0.21127499999999999</v>
          </cell>
          <cell r="K35">
            <v>0.25716</v>
          </cell>
          <cell r="L35"/>
          <cell r="M35">
            <v>6.0298094342096271E-3</v>
          </cell>
          <cell r="N35">
            <v>5.6968772918063251E-3</v>
          </cell>
          <cell r="O35">
            <v>5.1842940027121602E-3</v>
          </cell>
          <cell r="P35">
            <v>5.5533632554401139E-3</v>
          </cell>
          <cell r="Q35">
            <v>5.6549209914275363E-3</v>
          </cell>
          <cell r="R35">
            <v>5.689714184352818E-3</v>
          </cell>
          <cell r="S35"/>
          <cell r="T35">
            <v>6.5653721105177502E-3</v>
          </cell>
          <cell r="U35">
            <v>7.0890501700435725E-3</v>
          </cell>
          <cell r="V35">
            <v>6.5090906720343782E-3</v>
          </cell>
          <cell r="W35">
            <v>5.0149655200767548E-3</v>
          </cell>
          <cell r="X35">
            <v>1.8485804439080269E-3</v>
          </cell>
          <cell r="Y35">
            <v>7.1379020130515766E-2</v>
          </cell>
          <cell r="Z35">
            <v>7.6560499608169285E-3</v>
          </cell>
          <cell r="AA35">
            <v>0.1576948259747315</v>
          </cell>
          <cell r="AB35">
            <v>0.1139355221746895</v>
          </cell>
          <cell r="AC35">
            <v>0.38983032762921754</v>
          </cell>
          <cell r="AD35">
            <v>0.72274113386640038</v>
          </cell>
          <cell r="AE35">
            <v>0.18496364103127788</v>
          </cell>
          <cell r="AF35">
            <v>0.34697051780998472</v>
          </cell>
          <cell r="AG35">
            <v>0.17421966236883896</v>
          </cell>
          <cell r="AH35">
            <v>8.6867894388049718E-2</v>
          </cell>
          <cell r="AI35">
            <v>8.7351767980789238E-2</v>
          </cell>
          <cell r="AJ35">
            <v>0.73086266830476943</v>
          </cell>
          <cell r="AK35">
            <v>1.5000579128594021E-2</v>
          </cell>
          <cell r="AL35">
            <v>0</v>
          </cell>
          <cell r="AM35">
            <v>1.0205166584364295E-2</v>
          </cell>
          <cell r="AN35">
            <v>0.19857506205768188</v>
          </cell>
          <cell r="AO35">
            <v>9.4763569847502616E-2</v>
          </cell>
          <cell r="AP35">
            <v>49311015</v>
          </cell>
          <cell r="AQ35">
            <v>45911705</v>
          </cell>
          <cell r="AR35">
            <v>44738528</v>
          </cell>
          <cell r="AS35">
            <v>49311015</v>
          </cell>
          <cell r="AT35">
            <v>43283091</v>
          </cell>
          <cell r="AU35">
            <v>42838456</v>
          </cell>
          <cell r="AV35">
            <v>42585542</v>
          </cell>
          <cell r="AW35">
            <v>44047606</v>
          </cell>
          <cell r="AX35">
            <v>43576418</v>
          </cell>
          <cell r="AY35">
            <v>43159438</v>
          </cell>
          <cell r="AZ35">
            <v>41410124</v>
          </cell>
          <cell r="BA35">
            <v>36951341</v>
          </cell>
          <cell r="BB35">
            <v>34943200</v>
          </cell>
          <cell r="BC35">
            <v>33424261</v>
          </cell>
          <cell r="BD35">
            <v>33499603</v>
          </cell>
          <cell r="BE35">
            <v>33543757</v>
          </cell>
          <cell r="BF35">
            <v>36222538</v>
          </cell>
          <cell r="BG35">
            <v>27465185</v>
          </cell>
          <cell r="BH35">
            <v>26451638</v>
          </cell>
          <cell r="BI35">
            <v>24265663</v>
          </cell>
          <cell r="BJ35">
            <v>25406971</v>
          </cell>
          <cell r="BK35">
            <v>23400474</v>
          </cell>
          <cell r="BL35">
            <v>25329169</v>
          </cell>
          <cell r="BM35">
            <v>25417843</v>
          </cell>
          <cell r="BN35">
            <v>22865505</v>
          </cell>
          <cell r="BO35">
            <v>21357207</v>
          </cell>
          <cell r="BP35">
            <v>19301752</v>
          </cell>
          <cell r="BQ35">
            <v>18479802</v>
          </cell>
          <cell r="BR35">
            <v>19185126</v>
          </cell>
          <cell r="BS35">
            <v>20996154</v>
          </cell>
          <cell r="BT35">
            <v>20875499</v>
          </cell>
          <cell r="BU35">
            <v>21348559</v>
          </cell>
          <cell r="BV35">
            <v>20249944</v>
          </cell>
          <cell r="BW35">
            <v>19948959</v>
          </cell>
          <cell r="BX35">
            <v>19106557</v>
          </cell>
          <cell r="BY35">
            <v>17879138</v>
          </cell>
          <cell r="BZ35">
            <v>17208615</v>
          </cell>
          <cell r="CA35">
            <v>16838487</v>
          </cell>
          <cell r="CB35">
            <v>15798777</v>
          </cell>
          <cell r="CC35">
            <v>14462755</v>
          </cell>
          <cell r="CD35">
            <v>13719401</v>
          </cell>
          <cell r="CE35">
            <v>13910275</v>
          </cell>
          <cell r="CF35">
            <v>13199239</v>
          </cell>
          <cell r="CG35">
            <v>5383840</v>
          </cell>
          <cell r="CH35">
            <v>5341297</v>
          </cell>
          <cell r="CI35">
            <v>4703830</v>
          </cell>
          <cell r="CJ35">
            <v>5352342</v>
          </cell>
          <cell r="CK35">
            <v>5321758</v>
          </cell>
          <cell r="CL35">
            <v>5242921</v>
          </cell>
          <cell r="CM35">
            <v>5141807</v>
          </cell>
          <cell r="CN35">
            <v>5103726</v>
          </cell>
          <cell r="CO35">
            <v>4976301</v>
          </cell>
          <cell r="CP35">
            <v>4852329</v>
          </cell>
          <cell r="CQ35">
            <v>4746329</v>
          </cell>
          <cell r="CR35">
            <v>4593835</v>
          </cell>
          <cell r="CS35">
            <v>4331441</v>
          </cell>
          <cell r="CT35">
            <v>4183013</v>
          </cell>
          <cell r="CU35">
            <v>4080432</v>
          </cell>
          <cell r="CV35">
            <v>3998982</v>
          </cell>
          <cell r="CW35">
            <v>3912805</v>
          </cell>
          <cell r="CX35">
            <v>4002096</v>
          </cell>
          <cell r="CY35">
            <v>4017983</v>
          </cell>
          <cell r="CZ35">
            <v>4105425</v>
          </cell>
          <cell r="DA35">
            <v>4070510</v>
          </cell>
          <cell r="DB35">
            <v>4098554</v>
          </cell>
          <cell r="DC35">
            <v>4037126</v>
          </cell>
          <cell r="DD35">
            <v>3646485</v>
          </cell>
          <cell r="DE35">
            <v>3547795</v>
          </cell>
          <cell r="DF35">
            <v>3316125</v>
          </cell>
          <cell r="DG35">
            <v>3446978</v>
          </cell>
          <cell r="DH35">
            <v>3593855</v>
          </cell>
          <cell r="DI35">
            <v>3754991</v>
          </cell>
          <cell r="DJ35">
            <v>3806165</v>
          </cell>
          <cell r="DK35">
            <v>3868788</v>
          </cell>
          <cell r="DL35">
            <v>4047881</v>
          </cell>
          <cell r="DM35">
            <v>3986414</v>
          </cell>
          <cell r="DN35">
            <v>3928335</v>
          </cell>
          <cell r="DO35">
            <v>3837485</v>
          </cell>
          <cell r="DP35">
            <v>2689538</v>
          </cell>
          <cell r="DQ35">
            <v>2636901</v>
          </cell>
          <cell r="DR35">
            <v>2529002</v>
          </cell>
          <cell r="DS35">
            <v>2431774</v>
          </cell>
          <cell r="DT35">
            <v>2431774</v>
          </cell>
          <cell r="DU35">
            <v>2197975</v>
          </cell>
          <cell r="DV35">
            <v>1985856</v>
          </cell>
          <cell r="DW35">
            <v>1867591</v>
          </cell>
          <cell r="DX35"/>
          <cell r="DY35">
            <v>730712</v>
          </cell>
          <cell r="DZ35">
            <v>1143724</v>
          </cell>
          <cell r="EA35"/>
          <cell r="EB35">
            <v>1874436</v>
          </cell>
          <cell r="EC35">
            <v>1354732</v>
          </cell>
          <cell r="ED35">
            <v>1757414</v>
          </cell>
          <cell r="EE35">
            <v>3307610</v>
          </cell>
          <cell r="EF35">
            <v>5065024</v>
          </cell>
          <cell r="EG35">
            <v>180012</v>
          </cell>
          <cell r="EH35">
            <v>25626476</v>
          </cell>
        </row>
        <row r="36">
          <cell r="B36" t="str">
            <v>ABC Bank</v>
          </cell>
          <cell r="C36">
            <v>47.822429</v>
          </cell>
          <cell r="D36">
            <v>31.509419000000001</v>
          </cell>
          <cell r="E36">
            <v>36.349305999999999</v>
          </cell>
          <cell r="F36">
            <v>3.1032410000000001</v>
          </cell>
          <cell r="G36">
            <v>3.821653</v>
          </cell>
          <cell r="H36">
            <v>4.4400740000000001</v>
          </cell>
          <cell r="I36">
            <v>26.208264</v>
          </cell>
          <cell r="J36">
            <v>0.126947</v>
          </cell>
          <cell r="K36">
            <v>6.7985000000000004E-2</v>
          </cell>
          <cell r="L36"/>
          <cell r="M36">
            <v>5.7502860067329235E-3</v>
          </cell>
          <cell r="N36">
            <v>5.389687202131295E-3</v>
          </cell>
          <cell r="O36">
            <v>5.2477780673811474E-3</v>
          </cell>
          <cell r="P36">
            <v>5.1732511238872262E-3</v>
          </cell>
          <cell r="Q36">
            <v>5.4667303410454076E-3</v>
          </cell>
          <cell r="R36">
            <v>5.5428536292522219E-3</v>
          </cell>
          <cell r="S36"/>
          <cell r="T36">
            <v>6.3671786438347557E-3</v>
          </cell>
          <cell r="U36">
            <v>8.716448259211456E-3</v>
          </cell>
          <cell r="V36">
            <v>6.7478176091886784E-3</v>
          </cell>
          <cell r="W36">
            <v>4.1358617671753382E-3</v>
          </cell>
          <cell r="X36">
            <v>4.8870641421328053E-4</v>
          </cell>
          <cell r="Y36">
            <v>2.1560182027012747E-2</v>
          </cell>
          <cell r="Z36">
            <v>2.1245920322352264E-3</v>
          </cell>
          <cell r="AA36">
            <v>0.14581862423241768</v>
          </cell>
          <cell r="AB36">
            <v>0.11840696507025418</v>
          </cell>
          <cell r="AC36">
            <v>0.1946461123062023</v>
          </cell>
          <cell r="AD36">
            <v>0.86312552515470664</v>
          </cell>
          <cell r="AE36">
            <v>0.17475120819146669</v>
          </cell>
          <cell r="AF36">
            <v>0.23952418505005171</v>
          </cell>
          <cell r="AG36">
            <v>0.15352414924036087</v>
          </cell>
          <cell r="AH36">
            <v>9.7559680599055662E-2</v>
          </cell>
          <cell r="AI36">
            <v>5.5964468641305207E-2</v>
          </cell>
          <cell r="AJ36">
            <v>0.86685063533262507</v>
          </cell>
          <cell r="AK36">
            <v>1.1258474914205485E-3</v>
          </cell>
          <cell r="AL36">
            <v>2.90662448136842E-4</v>
          </cell>
          <cell r="AM36">
            <v>1.9135171264595941E-3</v>
          </cell>
          <cell r="AN36">
            <v>0.17799144186897753</v>
          </cell>
          <cell r="AO36">
            <v>0.10371097143512925</v>
          </cell>
          <cell r="AP36">
            <v>47822429</v>
          </cell>
          <cell r="AQ36">
            <v>44001198</v>
          </cell>
          <cell r="AR36">
            <v>41775949</v>
          </cell>
          <cell r="AS36">
            <v>47822429</v>
          </cell>
          <cell r="AT36">
            <v>39538678</v>
          </cell>
          <cell r="AU36">
            <v>38192523</v>
          </cell>
          <cell r="AV36">
            <v>36965935</v>
          </cell>
          <cell r="AW36">
            <v>35907961</v>
          </cell>
          <cell r="AX36">
            <v>35675091</v>
          </cell>
          <cell r="AY36">
            <v>36175999</v>
          </cell>
          <cell r="AZ36">
            <v>36340535</v>
          </cell>
          <cell r="BA36">
            <v>34587302</v>
          </cell>
          <cell r="BB36">
            <v>34314271</v>
          </cell>
          <cell r="BC36">
            <v>33170147</v>
          </cell>
          <cell r="BD36">
            <v>32643367</v>
          </cell>
          <cell r="BE36">
            <v>30743922</v>
          </cell>
          <cell r="BF36">
            <v>29905320</v>
          </cell>
          <cell r="BG36">
            <v>28616088</v>
          </cell>
          <cell r="BH36">
            <v>28680487</v>
          </cell>
          <cell r="BI36">
            <v>27040256</v>
          </cell>
          <cell r="BJ36">
            <v>28133820</v>
          </cell>
          <cell r="BK36">
            <v>28261644</v>
          </cell>
          <cell r="BL36">
            <v>27212707</v>
          </cell>
          <cell r="BM36">
            <v>25184867</v>
          </cell>
          <cell r="BN36">
            <v>25360907</v>
          </cell>
          <cell r="BO36">
            <v>24740084</v>
          </cell>
          <cell r="BP36">
            <v>24804407</v>
          </cell>
          <cell r="BQ36">
            <v>23670819</v>
          </cell>
          <cell r="BR36">
            <v>23705934</v>
          </cell>
          <cell r="BS36">
            <v>22678535</v>
          </cell>
          <cell r="BT36">
            <v>22422351</v>
          </cell>
          <cell r="BU36">
            <v>21654599</v>
          </cell>
          <cell r="BV36">
            <v>24039489</v>
          </cell>
          <cell r="BW36">
            <v>21727653</v>
          </cell>
          <cell r="BX36">
            <v>22058297</v>
          </cell>
          <cell r="BY36">
            <v>21758165</v>
          </cell>
          <cell r="BZ36">
            <v>21979802</v>
          </cell>
          <cell r="CA36">
            <v>21807865</v>
          </cell>
          <cell r="CB36">
            <v>21438729</v>
          </cell>
          <cell r="CC36">
            <v>21618307</v>
          </cell>
          <cell r="CD36">
            <v>20733310</v>
          </cell>
          <cell r="CE36">
            <v>20231896</v>
          </cell>
          <cell r="CF36">
            <v>19639370</v>
          </cell>
          <cell r="CG36">
            <v>4440074</v>
          </cell>
          <cell r="CH36">
            <v>4420392</v>
          </cell>
          <cell r="CI36">
            <v>4389165</v>
          </cell>
          <cell r="CJ36">
            <v>4202602</v>
          </cell>
          <cell r="CK36">
            <v>4189502</v>
          </cell>
          <cell r="CL36">
            <v>4178233</v>
          </cell>
          <cell r="CM36">
            <v>4146754</v>
          </cell>
          <cell r="CN36">
            <v>3970403</v>
          </cell>
          <cell r="CO36">
            <v>3953157</v>
          </cell>
          <cell r="CP36">
            <v>3940336</v>
          </cell>
          <cell r="CQ36">
            <v>3919502</v>
          </cell>
          <cell r="CR36">
            <v>3862024</v>
          </cell>
          <cell r="CS36">
            <v>3851387</v>
          </cell>
          <cell r="CT36">
            <v>3835571</v>
          </cell>
          <cell r="CU36">
            <v>3816281</v>
          </cell>
          <cell r="CV36">
            <v>3735388</v>
          </cell>
          <cell r="CW36">
            <v>3730737</v>
          </cell>
          <cell r="CX36">
            <v>3718046</v>
          </cell>
          <cell r="CY36">
            <v>3689483</v>
          </cell>
          <cell r="CZ36">
            <v>3634989</v>
          </cell>
          <cell r="DA36">
            <v>3622525</v>
          </cell>
          <cell r="DB36">
            <v>3594363</v>
          </cell>
          <cell r="DC36">
            <v>3556818</v>
          </cell>
          <cell r="DD36">
            <v>3243659</v>
          </cell>
          <cell r="DE36">
            <v>3228032</v>
          </cell>
          <cell r="DF36">
            <v>3204998</v>
          </cell>
          <cell r="DG36">
            <v>3160146</v>
          </cell>
          <cell r="DH36">
            <v>3129773</v>
          </cell>
          <cell r="DI36">
            <v>3096861</v>
          </cell>
          <cell r="DJ36">
            <v>22678535</v>
          </cell>
          <cell r="DK36">
            <v>2996763</v>
          </cell>
          <cell r="DL36">
            <v>2998032</v>
          </cell>
          <cell r="DM36">
            <v>2943527</v>
          </cell>
          <cell r="DN36">
            <v>2896590</v>
          </cell>
          <cell r="DO36">
            <v>2836608</v>
          </cell>
          <cell r="DP36">
            <v>2749967</v>
          </cell>
          <cell r="DQ36">
            <v>2705531</v>
          </cell>
          <cell r="DR36">
            <v>2688873</v>
          </cell>
          <cell r="DS36">
            <v>2622550</v>
          </cell>
          <cell r="DT36">
            <v>2622550</v>
          </cell>
          <cell r="DU36">
            <v>2610617</v>
          </cell>
          <cell r="DV36">
            <v>2530689</v>
          </cell>
          <cell r="DW36">
            <v>2449940</v>
          </cell>
          <cell r="DX36"/>
          <cell r="DY36">
            <v>179068</v>
          </cell>
          <cell r="DZ36">
            <v>740899</v>
          </cell>
          <cell r="EA36"/>
          <cell r="EB36">
            <v>919967</v>
          </cell>
          <cell r="EC36">
            <v>794047</v>
          </cell>
          <cell r="ED36">
            <v>1376511</v>
          </cell>
          <cell r="EE36">
            <v>4370345</v>
          </cell>
          <cell r="EF36">
            <v>5746856</v>
          </cell>
          <cell r="EG36">
            <v>47590</v>
          </cell>
          <cell r="EH36">
            <v>31509419</v>
          </cell>
        </row>
        <row r="37">
          <cell r="B37" t="str">
            <v>Habib A.G.Zurich</v>
          </cell>
          <cell r="C37">
            <v>36.895470000000003</v>
          </cell>
          <cell r="D37">
            <v>6.6920029999999997</v>
          </cell>
          <cell r="E37">
            <v>32.160643</v>
          </cell>
          <cell r="F37">
            <v>2.8650989999999998</v>
          </cell>
          <cell r="G37">
            <v>2.9387159999999999</v>
          </cell>
          <cell r="H37">
            <v>3.2004060000000001</v>
          </cell>
          <cell r="I37">
            <v>11.092283</v>
          </cell>
          <cell r="J37">
            <v>9.9263000000000004E-2</v>
          </cell>
          <cell r="K37">
            <v>0.31745400000000001</v>
          </cell>
          <cell r="L37"/>
          <cell r="M37">
            <v>4.6212373811461895E-3</v>
          </cell>
          <cell r="N37">
            <v>2.6182335011286266E-3</v>
          </cell>
          <cell r="O37">
            <v>4.4346002309931234E-3</v>
          </cell>
          <cell r="P37">
            <v>4.642671887714481E-3</v>
          </cell>
          <cell r="Q37">
            <v>4.6982209755294718E-3</v>
          </cell>
          <cell r="R37">
            <v>4.6796952818797984E-3</v>
          </cell>
          <cell r="S37"/>
          <cell r="T37">
            <v>4.9123403714655713E-3</v>
          </cell>
          <cell r="U37">
            <v>1.8512082974296621E-3</v>
          </cell>
          <cell r="V37">
            <v>5.9702419946678102E-3</v>
          </cell>
          <cell r="W37">
            <v>2.9811297773051884E-3</v>
          </cell>
          <cell r="X37">
            <v>2.2820005297883761E-3</v>
          </cell>
          <cell r="Y37">
            <v>0.14082810248697111</v>
          </cell>
          <cell r="Z37">
            <v>1.2048173796390158E-2</v>
          </cell>
          <cell r="AA37">
            <v>0.26493337755627039</v>
          </cell>
          <cell r="AB37">
            <v>0.25829660133986843</v>
          </cell>
          <cell r="AC37">
            <v>0.15563545156124092</v>
          </cell>
          <cell r="AD37">
            <v>0.69867226436811236</v>
          </cell>
          <cell r="AE37">
            <v>5.3650123084709886E-2</v>
          </cell>
          <cell r="AF37">
            <v>0.70369298309091344</v>
          </cell>
          <cell r="AG37">
            <v>0.11479274311018559</v>
          </cell>
          <cell r="AH37">
            <v>6.7664210809152275E-2</v>
          </cell>
          <cell r="AI37">
            <v>4.712853230103331E-2</v>
          </cell>
          <cell r="AJ37">
            <v>0.20808051008184134</v>
          </cell>
          <cell r="AK37">
            <v>7.831579691113537E-4</v>
          </cell>
          <cell r="AL37">
            <v>0</v>
          </cell>
          <cell r="AM37">
            <v>5.4225624176944742E-4</v>
          </cell>
          <cell r="AN37">
            <v>0.11664878861313316</v>
          </cell>
          <cell r="AO37">
            <v>7.0037653409003101E-2</v>
          </cell>
          <cell r="AP37">
            <v>36895470</v>
          </cell>
          <cell r="AQ37">
            <v>36145166</v>
          </cell>
          <cell r="AR37">
            <v>36125057</v>
          </cell>
          <cell r="AS37">
            <v>36895470</v>
          </cell>
          <cell r="AT37">
            <v>34534627</v>
          </cell>
          <cell r="AU37">
            <v>32336603</v>
          </cell>
          <cell r="AV37">
            <v>30855524</v>
          </cell>
          <cell r="AW37">
            <v>30688189</v>
          </cell>
          <cell r="AX37">
            <v>29789842</v>
          </cell>
          <cell r="AY37">
            <v>29909063</v>
          </cell>
          <cell r="AZ37">
            <v>28553963</v>
          </cell>
          <cell r="BA37">
            <v>28135856</v>
          </cell>
          <cell r="BB37">
            <v>27794292</v>
          </cell>
          <cell r="BC37">
            <v>27711004</v>
          </cell>
          <cell r="BD37">
            <v>27211884</v>
          </cell>
          <cell r="BE37">
            <v>25894922</v>
          </cell>
          <cell r="BF37">
            <v>26075152</v>
          </cell>
          <cell r="BG37">
            <v>25157373</v>
          </cell>
          <cell r="BH37">
            <v>24823459</v>
          </cell>
          <cell r="BI37">
            <v>24204929</v>
          </cell>
          <cell r="BJ37">
            <v>23887444</v>
          </cell>
          <cell r="BK37">
            <v>22222555</v>
          </cell>
          <cell r="BL37">
            <v>21520666</v>
          </cell>
          <cell r="BM37">
            <v>21236872</v>
          </cell>
          <cell r="BN37">
            <v>20679736</v>
          </cell>
          <cell r="BO37">
            <v>18939954</v>
          </cell>
          <cell r="BP37">
            <v>18708241</v>
          </cell>
          <cell r="BQ37">
            <v>17856497</v>
          </cell>
          <cell r="BR37">
            <v>16899767</v>
          </cell>
          <cell r="BS37">
            <v>16831253</v>
          </cell>
          <cell r="BT37">
            <v>17032990</v>
          </cell>
          <cell r="BU37">
            <v>17578063</v>
          </cell>
          <cell r="BV37">
            <v>16765434</v>
          </cell>
          <cell r="BW37">
            <v>16490956</v>
          </cell>
          <cell r="BX37">
            <v>14439951</v>
          </cell>
          <cell r="BY37">
            <v>15043832</v>
          </cell>
          <cell r="BZ37">
            <v>13721500</v>
          </cell>
          <cell r="CA37">
            <v>13293182</v>
          </cell>
          <cell r="CB37">
            <v>12147286</v>
          </cell>
          <cell r="CC37">
            <v>11960038</v>
          </cell>
          <cell r="CD37">
            <v>10918785</v>
          </cell>
          <cell r="CE37">
            <v>11152222</v>
          </cell>
          <cell r="CF37">
            <v>11009480</v>
          </cell>
          <cell r="CG37">
            <v>3200406</v>
          </cell>
          <cell r="CH37">
            <v>3153691</v>
          </cell>
          <cell r="CI37">
            <v>3046671</v>
          </cell>
          <cell r="CJ37">
            <v>3239837</v>
          </cell>
          <cell r="CK37">
            <v>3288673</v>
          </cell>
          <cell r="CL37">
            <v>3225217</v>
          </cell>
          <cell r="CM37">
            <v>3166279</v>
          </cell>
          <cell r="CN37">
            <v>3094971</v>
          </cell>
          <cell r="CO37">
            <v>3587043</v>
          </cell>
          <cell r="CP37">
            <v>3485838</v>
          </cell>
          <cell r="CQ37">
            <v>3327467</v>
          </cell>
          <cell r="CR37">
            <v>3113171</v>
          </cell>
          <cell r="CS37">
            <v>3337167</v>
          </cell>
          <cell r="CT37">
            <v>3263409</v>
          </cell>
          <cell r="CU37">
            <v>3203662</v>
          </cell>
          <cell r="CV37">
            <v>3064719</v>
          </cell>
          <cell r="CW37">
            <v>2984600</v>
          </cell>
          <cell r="CX37">
            <v>3118021</v>
          </cell>
          <cell r="CY37">
            <v>3077319</v>
          </cell>
          <cell r="CZ37">
            <v>2972069</v>
          </cell>
          <cell r="DA37">
            <v>2927282</v>
          </cell>
          <cell r="DB37">
            <v>3088516</v>
          </cell>
          <cell r="DC37">
            <v>3038750</v>
          </cell>
          <cell r="DD37">
            <v>2907253</v>
          </cell>
          <cell r="DE37">
            <v>2829038</v>
          </cell>
          <cell r="DF37">
            <v>2886981</v>
          </cell>
          <cell r="DG37">
            <v>2842332</v>
          </cell>
          <cell r="DH37">
            <v>2755123</v>
          </cell>
          <cell r="DI37">
            <v>2695383</v>
          </cell>
          <cell r="DJ37">
            <v>2641360</v>
          </cell>
          <cell r="DK37">
            <v>2964975</v>
          </cell>
          <cell r="DL37">
            <v>2894970</v>
          </cell>
          <cell r="DM37">
            <v>2774860</v>
          </cell>
          <cell r="DN37">
            <v>2663303</v>
          </cell>
          <cell r="DO37">
            <v>2572730</v>
          </cell>
          <cell r="DP37">
            <v>2542577</v>
          </cell>
          <cell r="DQ37">
            <v>2380916</v>
          </cell>
          <cell r="DR37">
            <v>2310783</v>
          </cell>
          <cell r="DS37">
            <v>2243442</v>
          </cell>
          <cell r="DT37">
            <v>2243442</v>
          </cell>
          <cell r="DU37">
            <v>2054499</v>
          </cell>
          <cell r="DV37">
            <v>1912037</v>
          </cell>
          <cell r="DW37">
            <v>1843465</v>
          </cell>
          <cell r="DX37"/>
          <cell r="DY37">
            <v>138869</v>
          </cell>
          <cell r="DZ37">
            <v>753402</v>
          </cell>
          <cell r="EA37"/>
          <cell r="EB37">
            <v>892271</v>
          </cell>
          <cell r="EC37">
            <v>623405</v>
          </cell>
          <cell r="ED37">
            <v>262557</v>
          </cell>
          <cell r="EE37">
            <v>110556</v>
          </cell>
          <cell r="EF37">
            <v>373113</v>
          </cell>
          <cell r="EG37">
            <v>219941</v>
          </cell>
          <cell r="EH37">
            <v>6692003</v>
          </cell>
        </row>
        <row r="38">
          <cell r="B38" t="str">
            <v xml:space="preserve">Dubai Islamic Bank </v>
          </cell>
          <cell r="C38">
            <v>30.043548999999999</v>
          </cell>
          <cell r="D38">
            <v>19.959775</v>
          </cell>
          <cell r="E38">
            <v>23.47805</v>
          </cell>
          <cell r="F38">
            <v>3.808611</v>
          </cell>
          <cell r="G38">
            <v>3.9176519999999999</v>
          </cell>
          <cell r="H38">
            <v>5.510332</v>
          </cell>
          <cell r="I38">
            <v>23.781835000000001</v>
          </cell>
          <cell r="J38">
            <v>0.100839</v>
          </cell>
          <cell r="K38">
            <v>-7.1775000000000005E-2</v>
          </cell>
          <cell r="L38"/>
          <cell r="M38">
            <v>4.4970912298118249E-3</v>
          </cell>
          <cell r="N38">
            <v>4.3896875559543214E-3</v>
          </cell>
          <cell r="O38">
            <v>4.0235166562467865E-3</v>
          </cell>
          <cell r="P38">
            <v>3.9215749434463312E-3</v>
          </cell>
          <cell r="Q38">
            <v>3.6162468655886642E-3</v>
          </cell>
          <cell r="R38">
            <v>3.2458599544084293E-3</v>
          </cell>
          <cell r="S38"/>
          <cell r="T38">
            <v>4.0000612176726326E-3</v>
          </cell>
          <cell r="U38">
            <v>5.5214710894225744E-3</v>
          </cell>
          <cell r="V38">
            <v>4.3584215670971066E-3</v>
          </cell>
          <cell r="W38">
            <v>5.1327909046657372E-3</v>
          </cell>
          <cell r="X38">
            <v>-5.159506196978482E-4</v>
          </cell>
          <cell r="Y38">
            <v>-2.7636490910713341E-2</v>
          </cell>
          <cell r="Z38">
            <v>-5.0784306209519705E-3</v>
          </cell>
          <cell r="AA38">
            <v>0.16473295689756487</v>
          </cell>
          <cell r="AB38">
            <v>0.1601479028006039</v>
          </cell>
          <cell r="AC38">
            <v>0.27454364036884754</v>
          </cell>
          <cell r="AD38">
            <v>1.0015906910829715</v>
          </cell>
          <cell r="AE38">
            <v>0.12253770442708127</v>
          </cell>
          <cell r="AF38">
            <v>9.5044301285921298E-2</v>
          </cell>
          <cell r="AG38">
            <v>0.12244182586117637</v>
          </cell>
          <cell r="AH38">
            <v>6.6720616025217686E-2</v>
          </cell>
          <cell r="AI38">
            <v>5.5721209835958685E-2</v>
          </cell>
          <cell r="AJ38">
            <v>0.85014620038717015</v>
          </cell>
          <cell r="AK38">
            <v>1.2410622828615237E-3</v>
          </cell>
          <cell r="AL38">
            <v>1.4970518122533695E-3</v>
          </cell>
          <cell r="AM38">
            <v>1.3011682362574504E-3</v>
          </cell>
          <cell r="AN38">
            <v>0.1362116028372912</v>
          </cell>
          <cell r="AO38">
            <v>7.1585727481692896E-2</v>
          </cell>
          <cell r="AP38">
            <v>30043549</v>
          </cell>
          <cell r="AQ38">
            <v>28173584</v>
          </cell>
          <cell r="AR38">
            <v>26489664</v>
          </cell>
          <cell r="AS38">
            <v>30043549</v>
          </cell>
          <cell r="AT38">
            <v>21663039</v>
          </cell>
          <cell r="AU38">
            <v>18812369</v>
          </cell>
          <cell r="AV38">
            <v>18236325</v>
          </cell>
          <cell r="AW38">
            <v>14788083</v>
          </cell>
          <cell r="AX38">
            <v>15263934</v>
          </cell>
          <cell r="AY38">
            <v>15136740</v>
          </cell>
          <cell r="AZ38">
            <v>15522711</v>
          </cell>
          <cell r="BA38">
            <v>15156913</v>
          </cell>
          <cell r="BB38">
            <v>14451756</v>
          </cell>
          <cell r="BC38">
            <v>14646688</v>
          </cell>
          <cell r="BD38">
            <v>13263344</v>
          </cell>
          <cell r="BE38">
            <v>12187744</v>
          </cell>
          <cell r="BF38">
            <v>10535250</v>
          </cell>
          <cell r="BG38">
            <v>10132445</v>
          </cell>
          <cell r="BH38">
            <v>8987918</v>
          </cell>
          <cell r="BI38">
            <v>7622519</v>
          </cell>
          <cell r="BJ38">
            <v>7177523</v>
          </cell>
          <cell r="BK38">
            <v>5925048</v>
          </cell>
          <cell r="BL38">
            <v>5250614</v>
          </cell>
          <cell r="BM38">
            <v>4183358</v>
          </cell>
          <cell r="BN38">
            <v>4169057</v>
          </cell>
          <cell r="BO38">
            <v>3312834</v>
          </cell>
          <cell r="BP38">
            <v>2610309</v>
          </cell>
          <cell r="BQ38">
            <v>1855248</v>
          </cell>
          <cell r="BR38">
            <v>1412715</v>
          </cell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>
            <v>5510332</v>
          </cell>
          <cell r="CH38">
            <v>5588451</v>
          </cell>
          <cell r="CI38">
            <v>4878107</v>
          </cell>
          <cell r="CJ38">
            <v>4782883</v>
          </cell>
          <cell r="CK38">
            <v>4361827</v>
          </cell>
          <cell r="CL38">
            <v>3654427</v>
          </cell>
          <cell r="CM38">
            <v>3710598</v>
          </cell>
          <cell r="CN38">
            <v>3193534</v>
          </cell>
          <cell r="CO38">
            <v>3132955</v>
          </cell>
          <cell r="CP38">
            <v>3093203</v>
          </cell>
          <cell r="CQ38">
            <v>3163353</v>
          </cell>
          <cell r="CR38">
            <v>2884069</v>
          </cell>
          <cell r="CS38">
            <v>2970982</v>
          </cell>
          <cell r="CT38">
            <v>2979746</v>
          </cell>
          <cell r="CU38">
            <v>2846757</v>
          </cell>
          <cell r="CV38">
            <v>2387840</v>
          </cell>
          <cell r="CW38">
            <v>2230577</v>
          </cell>
          <cell r="CX38">
            <v>2136914</v>
          </cell>
          <cell r="CY38">
            <v>2008977</v>
          </cell>
          <cell r="CZ38">
            <v>1837901</v>
          </cell>
          <cell r="DA38">
            <v>1792549</v>
          </cell>
          <cell r="DB38">
            <v>1888237</v>
          </cell>
          <cell r="DC38">
            <v>1954260</v>
          </cell>
          <cell r="DD38">
            <v>1603170</v>
          </cell>
          <cell r="DE38">
            <v>1576015</v>
          </cell>
          <cell r="DF38">
            <v>1550896</v>
          </cell>
          <cell r="DG38">
            <v>1268840</v>
          </cell>
          <cell r="DH38">
            <v>1296179</v>
          </cell>
          <cell r="DI38">
            <v>1252725</v>
          </cell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T38"/>
          <cell r="DU38"/>
          <cell r="DV38"/>
          <cell r="DW38"/>
          <cell r="DX38"/>
          <cell r="DY38">
            <v>170868</v>
          </cell>
          <cell r="DZ38">
            <v>451503</v>
          </cell>
          <cell r="EA38"/>
          <cell r="EB38">
            <v>622371</v>
          </cell>
          <cell r="EC38">
            <v>623361</v>
          </cell>
          <cell r="ED38">
            <v>235201</v>
          </cell>
          <cell r="EE38">
            <v>2239445</v>
          </cell>
          <cell r="EF38">
            <v>2474646</v>
          </cell>
          <cell r="EG38">
            <v>-71775</v>
          </cell>
          <cell r="EH38">
            <v>19959775</v>
          </cell>
        </row>
        <row r="39">
          <cell r="B39" t="str">
            <v>Credit Bank</v>
          </cell>
          <cell r="C39">
            <v>27.661407000000001</v>
          </cell>
          <cell r="D39">
            <v>19.509537000000002</v>
          </cell>
          <cell r="E39">
            <v>18.871852000000001</v>
          </cell>
          <cell r="F39">
            <v>2.4640230000000001</v>
          </cell>
          <cell r="G39">
            <v>3.1353080000000002</v>
          </cell>
          <cell r="H39">
            <v>3.9005640000000001</v>
          </cell>
          <cell r="I39">
            <v>21.285654999999998</v>
          </cell>
          <cell r="J39">
            <v>0.10095700000000001</v>
          </cell>
          <cell r="K39">
            <v>-8.8357000000000005E-2</v>
          </cell>
          <cell r="L39"/>
          <cell r="M39">
            <v>3.6065165742322257E-3</v>
          </cell>
          <cell r="N39">
            <v>3.6102171226217949E-3</v>
          </cell>
          <cell r="O39">
            <v>3.625157184299517E-3</v>
          </cell>
          <cell r="P39">
            <v>3.5945876700048695E-3</v>
          </cell>
          <cell r="Q39">
            <v>3.7932335087586398E-3</v>
          </cell>
          <cell r="R39">
            <v>3.734213638195729E-3</v>
          </cell>
          <cell r="S39"/>
          <cell r="T39">
            <v>3.6828978283144341E-3</v>
          </cell>
          <cell r="U39">
            <v>5.3969217846153083E-3</v>
          </cell>
          <cell r="V39">
            <v>3.5033355311818769E-3</v>
          </cell>
          <cell r="W39">
            <v>3.6333163632003675E-3</v>
          </cell>
          <cell r="X39">
            <v>-6.3514941002637093E-4</v>
          </cell>
          <cell r="Y39">
            <v>-4.2828622427719371E-2</v>
          </cell>
          <cell r="Z39">
            <v>-6.1484492215586753E-3</v>
          </cell>
          <cell r="AA39">
            <v>0.14729675924936303</v>
          </cell>
          <cell r="AB39">
            <v>0.11575979221687095</v>
          </cell>
          <cell r="AC39">
            <v>0.51585117052619656</v>
          </cell>
          <cell r="AD39">
            <v>1.063389779485949</v>
          </cell>
          <cell r="AE39">
            <v>0.36586290507114089</v>
          </cell>
          <cell r="AF39">
            <v>0.30552034282399237</v>
          </cell>
          <cell r="AG39">
            <v>0.11915727139275886</v>
          </cell>
          <cell r="AH39">
            <v>8.6015540481584607E-2</v>
          </cell>
          <cell r="AI39">
            <v>3.3141730911174255E-2</v>
          </cell>
          <cell r="AJ39">
            <v>1.0337902713522764</v>
          </cell>
          <cell r="AK39">
            <v>3.7049944499183648E-3</v>
          </cell>
          <cell r="AL39">
            <v>2.3026994811359316E-5</v>
          </cell>
          <cell r="AM39">
            <v>2.7184312684477162E-3</v>
          </cell>
          <cell r="AN39">
            <v>0.17073851604464751</v>
          </cell>
          <cell r="AO39">
            <v>9.651600789130392E-2</v>
          </cell>
          <cell r="AP39">
            <v>27661407</v>
          </cell>
          <cell r="AQ39">
            <v>27352944</v>
          </cell>
          <cell r="AR39">
            <v>27218773</v>
          </cell>
          <cell r="AS39">
            <v>27661407</v>
          </cell>
          <cell r="AT39">
            <v>26159287</v>
          </cell>
          <cell r="AU39">
            <v>26471116</v>
          </cell>
          <cell r="AV39">
            <v>25721643</v>
          </cell>
          <cell r="AW39">
            <v>25472250</v>
          </cell>
          <cell r="AX39">
            <v>25392064</v>
          </cell>
          <cell r="AY39">
            <v>24582495</v>
          </cell>
          <cell r="AZ39">
            <v>25893498</v>
          </cell>
          <cell r="BA39">
            <v>23854042</v>
          </cell>
          <cell r="BB39">
            <v>23711687</v>
          </cell>
          <cell r="BC39">
            <v>24274757</v>
          </cell>
          <cell r="BD39">
            <v>23145338</v>
          </cell>
          <cell r="BE39">
            <v>22816483</v>
          </cell>
          <cell r="BF39">
            <v>22964867</v>
          </cell>
          <cell r="BG39">
            <v>22735271</v>
          </cell>
          <cell r="BH39">
            <v>21540739</v>
          </cell>
          <cell r="BI39">
            <v>20824293</v>
          </cell>
          <cell r="BJ39">
            <v>19725905</v>
          </cell>
          <cell r="BK39">
            <v>19401870</v>
          </cell>
          <cell r="BL39">
            <v>17805424</v>
          </cell>
          <cell r="BM39">
            <v>16287851</v>
          </cell>
          <cell r="BN39">
            <v>16132842</v>
          </cell>
          <cell r="BO39">
            <v>14933181</v>
          </cell>
          <cell r="BP39">
            <v>14465074</v>
          </cell>
          <cell r="BQ39">
            <v>14411385</v>
          </cell>
          <cell r="BR39">
            <v>13959063</v>
          </cell>
          <cell r="BS39">
            <v>13010223</v>
          </cell>
          <cell r="BT39">
            <v>12201968</v>
          </cell>
          <cell r="BU39">
            <v>11780598</v>
          </cell>
          <cell r="BV39">
            <v>11197836</v>
          </cell>
          <cell r="BW39">
            <v>11153369</v>
          </cell>
          <cell r="BX39">
            <v>10287085</v>
          </cell>
          <cell r="BY39">
            <v>10189227</v>
          </cell>
          <cell r="BZ39">
            <v>8742291</v>
          </cell>
          <cell r="CA39">
            <v>8885481</v>
          </cell>
          <cell r="CB39">
            <v>8865437</v>
          </cell>
          <cell r="CC39">
            <v>8592048</v>
          </cell>
          <cell r="CD39">
            <v>8241305</v>
          </cell>
          <cell r="CE39">
            <v>7936623</v>
          </cell>
          <cell r="CF39">
            <v>7308855</v>
          </cell>
          <cell r="CG39">
            <v>3900564</v>
          </cell>
          <cell r="CH39">
            <v>3965192</v>
          </cell>
          <cell r="CI39">
            <v>3977999</v>
          </cell>
          <cell r="CJ39">
            <v>3977384</v>
          </cell>
          <cell r="CK39">
            <v>4019324</v>
          </cell>
          <cell r="CL39">
            <v>3261657</v>
          </cell>
          <cell r="CM39">
            <v>3267287</v>
          </cell>
          <cell r="CN39">
            <v>3340592</v>
          </cell>
          <cell r="CO39">
            <v>3355937</v>
          </cell>
          <cell r="CP39">
            <v>3324701</v>
          </cell>
          <cell r="CQ39">
            <v>3328300</v>
          </cell>
          <cell r="CR39">
            <v>3309242</v>
          </cell>
          <cell r="CS39">
            <v>3317361</v>
          </cell>
          <cell r="CT39">
            <v>3269650</v>
          </cell>
          <cell r="CU39">
            <v>3218211</v>
          </cell>
          <cell r="CV39">
            <v>3271996</v>
          </cell>
          <cell r="CW39">
            <v>3263591</v>
          </cell>
          <cell r="CX39">
            <v>3224489</v>
          </cell>
          <cell r="CY39">
            <v>3000431</v>
          </cell>
          <cell r="CZ39">
            <v>3039106</v>
          </cell>
          <cell r="DA39">
            <v>3049040</v>
          </cell>
          <cell r="DB39">
            <v>2941285</v>
          </cell>
          <cell r="DC39">
            <v>2863025</v>
          </cell>
          <cell r="DD39">
            <v>2850911</v>
          </cell>
          <cell r="DE39">
            <v>2769610</v>
          </cell>
          <cell r="DF39">
            <v>2653211</v>
          </cell>
          <cell r="DG39">
            <v>2665073</v>
          </cell>
          <cell r="DH39">
            <v>2667664</v>
          </cell>
          <cell r="DI39">
            <v>2622954</v>
          </cell>
          <cell r="DJ39">
            <v>2482312</v>
          </cell>
          <cell r="DK39">
            <v>2549574</v>
          </cell>
          <cell r="DL39">
            <v>2374315</v>
          </cell>
          <cell r="DM39">
            <v>2107998</v>
          </cell>
          <cell r="DN39">
            <v>1425282</v>
          </cell>
          <cell r="DO39">
            <v>1391955</v>
          </cell>
          <cell r="DP39">
            <v>1294064</v>
          </cell>
          <cell r="DQ39">
            <v>1263351</v>
          </cell>
          <cell r="DR39">
            <v>1159432</v>
          </cell>
          <cell r="DS39">
            <v>1151660</v>
          </cell>
          <cell r="DT39">
            <v>1151660</v>
          </cell>
          <cell r="DU39">
            <v>1283466</v>
          </cell>
          <cell r="DV39">
            <v>1274332</v>
          </cell>
          <cell r="DW39">
            <v>1237653</v>
          </cell>
          <cell r="DX39"/>
          <cell r="DY39">
            <v>346148</v>
          </cell>
          <cell r="DZ39">
            <v>324875</v>
          </cell>
          <cell r="EA39"/>
          <cell r="EB39">
            <v>671023</v>
          </cell>
          <cell r="EC39">
            <v>713559</v>
          </cell>
          <cell r="ED39">
            <v>2455185</v>
          </cell>
          <cell r="EE39">
            <v>5580892</v>
          </cell>
          <cell r="EF39">
            <v>8036077</v>
          </cell>
          <cell r="EG39">
            <v>-84357</v>
          </cell>
          <cell r="EH39">
            <v>19509537</v>
          </cell>
        </row>
        <row r="40">
          <cell r="B40" t="str">
            <v>Kingdom Bank</v>
          </cell>
          <cell r="C40">
            <v>37.527740000000001</v>
          </cell>
          <cell r="D40">
            <v>10.948326</v>
          </cell>
          <cell r="E40">
            <v>17.437698999999999</v>
          </cell>
          <cell r="F40">
            <v>3.53789</v>
          </cell>
          <cell r="G40">
            <v>3.53789</v>
          </cell>
          <cell r="H40">
            <v>2.1839970000000002</v>
          </cell>
          <cell r="I40">
            <v>18.401973000000002</v>
          </cell>
          <cell r="J40">
            <v>3.8524999999999997E-2</v>
          </cell>
          <cell r="K40">
            <v>0.63551500000000005</v>
          </cell>
          <cell r="L40"/>
          <cell r="M40">
            <v>3.4226614432469895E-3</v>
          </cell>
          <cell r="N40">
            <v>3.1778715075309865E-3</v>
          </cell>
          <cell r="O40">
            <v>2.8263137329568979E-3</v>
          </cell>
          <cell r="P40">
            <v>3.0907845168821981E-3</v>
          </cell>
          <cell r="Q40">
            <v>3.2394114676001602E-3</v>
          </cell>
          <cell r="R40">
            <v>3.1663802487744107E-3</v>
          </cell>
          <cell r="S40"/>
          <cell r="T40">
            <v>4.9965221272926831E-3</v>
          </cell>
          <cell r="U40">
            <v>3.0286346156995002E-3</v>
          </cell>
          <cell r="V40">
            <v>3.2371020336930726E-3</v>
          </cell>
          <cell r="W40">
            <v>2.034360168755214E-3</v>
          </cell>
          <cell r="X40">
            <v>4.5683644455211149E-3</v>
          </cell>
          <cell r="Y40">
            <v>0.48608661328059377</v>
          </cell>
          <cell r="Z40">
            <v>2.3966176767961509E-2</v>
          </cell>
          <cell r="AA40">
            <v>0.19225601515663562</v>
          </cell>
          <cell r="AB40">
            <v>0.19225601515663562</v>
          </cell>
          <cell r="AC40">
            <v>0.18452189296385588</v>
          </cell>
          <cell r="AD40">
            <v>0.46911261595533826</v>
          </cell>
          <cell r="AE40">
            <v>0.24919121354153823</v>
          </cell>
          <cell r="AF40">
            <v>0.46034290972903652</v>
          </cell>
          <cell r="AG40">
            <v>0.12988462016349089</v>
          </cell>
          <cell r="AH40">
            <v>0.11296975329128138</v>
          </cell>
          <cell r="AI40">
            <v>1.6914866872209514E-2</v>
          </cell>
          <cell r="AJ40">
            <v>0.62785382406245227</v>
          </cell>
          <cell r="AK40">
            <v>5.9038085784062172E-4</v>
          </cell>
          <cell r="AL40">
            <v>4.6110489882615644E-5</v>
          </cell>
          <cell r="AM40">
            <v>4.0486464116153831E-4</v>
          </cell>
          <cell r="AN40">
            <v>0.152685742288376</v>
          </cell>
          <cell r="AO40">
            <v>5.2936530278614863E-2</v>
          </cell>
          <cell r="AP40">
            <v>37527740</v>
          </cell>
          <cell r="AQ40">
            <v>37803903</v>
          </cell>
          <cell r="AR40">
            <v>36720398</v>
          </cell>
          <cell r="AS40">
            <v>37527740</v>
          </cell>
          <cell r="AT40">
            <v>35884135</v>
          </cell>
          <cell r="AU40">
            <v>34194624</v>
          </cell>
          <cell r="AV40">
            <v>34659895</v>
          </cell>
          <cell r="AW40">
            <v>33189020</v>
          </cell>
          <cell r="AX40">
            <v>32010609</v>
          </cell>
          <cell r="AY40">
            <v>32009833</v>
          </cell>
          <cell r="AZ40">
            <v>31690666</v>
          </cell>
          <cell r="BA40">
            <v>30970754</v>
          </cell>
          <cell r="BB40">
            <v>32049485</v>
          </cell>
          <cell r="BC40">
            <v>31555773</v>
          </cell>
          <cell r="BD40">
            <v>30611960</v>
          </cell>
          <cell r="BE40"/>
          <cell r="BF40">
            <v>0</v>
          </cell>
          <cell r="BG40">
            <v>0</v>
          </cell>
          <cell r="BH40">
            <v>9169794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12448282</v>
          </cell>
          <cell r="BP40">
            <v>12850795</v>
          </cell>
          <cell r="BQ40">
            <v>13778388</v>
          </cell>
          <cell r="BR40">
            <v>15494119</v>
          </cell>
          <cell r="BS40">
            <v>15336497</v>
          </cell>
          <cell r="BT40">
            <v>15724254</v>
          </cell>
          <cell r="BU40">
            <v>17244601</v>
          </cell>
          <cell r="BV40">
            <v>17103526</v>
          </cell>
          <cell r="BW40">
            <v>17281779</v>
          </cell>
          <cell r="BX40">
            <v>16781543</v>
          </cell>
          <cell r="BY40">
            <v>17042346</v>
          </cell>
          <cell r="BZ40">
            <v>15896471</v>
          </cell>
          <cell r="CA40">
            <v>13724146</v>
          </cell>
          <cell r="CB40">
            <v>13117892</v>
          </cell>
          <cell r="CC40">
            <v>9437406</v>
          </cell>
          <cell r="CD40">
            <v>9034229</v>
          </cell>
          <cell r="CE40">
            <v>7577619</v>
          </cell>
          <cell r="CF40">
            <v>7010323</v>
          </cell>
          <cell r="CG40">
            <v>2183997</v>
          </cell>
          <cell r="CH40">
            <v>1739084</v>
          </cell>
          <cell r="CI40">
            <v>1476758</v>
          </cell>
          <cell r="CJ40">
            <v>2107728</v>
          </cell>
          <cell r="CK40">
            <v>2251439</v>
          </cell>
          <cell r="CL40">
            <v>2189782</v>
          </cell>
          <cell r="CM40">
            <v>1817672</v>
          </cell>
          <cell r="CN40">
            <v>1453335</v>
          </cell>
          <cell r="CO40">
            <v>1317814</v>
          </cell>
          <cell r="CP40">
            <v>1482400</v>
          </cell>
          <cell r="CQ40">
            <v>1884091</v>
          </cell>
          <cell r="CR40">
            <v>1615954</v>
          </cell>
          <cell r="CS40">
            <v>2542539</v>
          </cell>
          <cell r="CT40">
            <v>1578878</v>
          </cell>
          <cell r="CU40">
            <v>1299807</v>
          </cell>
          <cell r="CV40"/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3395143</v>
          </cell>
          <cell r="DG40">
            <v>3544435</v>
          </cell>
          <cell r="DH40">
            <v>3236996</v>
          </cell>
          <cell r="DI40">
            <v>3382368</v>
          </cell>
          <cell r="DJ40">
            <v>3496554</v>
          </cell>
          <cell r="DK40">
            <v>3590079</v>
          </cell>
          <cell r="DL40">
            <v>3135336</v>
          </cell>
          <cell r="DM40">
            <v>3149170</v>
          </cell>
          <cell r="DN40">
            <v>3166310</v>
          </cell>
          <cell r="DO40">
            <v>3162791</v>
          </cell>
          <cell r="DP40">
            <v>3167542</v>
          </cell>
          <cell r="DQ40">
            <v>3150756</v>
          </cell>
          <cell r="DR40">
            <v>3126920</v>
          </cell>
          <cell r="DS40">
            <v>3105500</v>
          </cell>
          <cell r="DT40">
            <v>3105500</v>
          </cell>
          <cell r="DU40">
            <v>2308081</v>
          </cell>
          <cell r="DV40">
            <v>2269490</v>
          </cell>
          <cell r="DW40">
            <v>2250639</v>
          </cell>
          <cell r="DX40"/>
          <cell r="DY40">
            <v>253875</v>
          </cell>
          <cell r="DZ40">
            <v>1121978</v>
          </cell>
          <cell r="EA40"/>
          <cell r="EB40">
            <v>1375853</v>
          </cell>
          <cell r="EC40">
            <v>645430</v>
          </cell>
          <cell r="ED40">
            <v>1418659</v>
          </cell>
          <cell r="EE40">
            <v>1663085</v>
          </cell>
          <cell r="EF40">
            <v>3081744</v>
          </cell>
          <cell r="EG40">
            <v>444861</v>
          </cell>
          <cell r="EH40">
            <v>10948326</v>
          </cell>
        </row>
        <row r="41">
          <cell r="B41" t="str">
            <v>Premier Bank</v>
          </cell>
          <cell r="C41">
            <v>21.935151000000001</v>
          </cell>
          <cell r="D41">
            <v>13.855351000000001</v>
          </cell>
          <cell r="E41">
            <v>10.690644000000001</v>
          </cell>
          <cell r="F41">
            <v>2.8625319999999999</v>
          </cell>
          <cell r="G41">
            <v>3.1418900000000001</v>
          </cell>
          <cell r="H41">
            <v>5.2467480000000002</v>
          </cell>
          <cell r="I41">
            <v>22.348637</v>
          </cell>
          <cell r="J41">
            <v>0.42816399999999999</v>
          </cell>
          <cell r="K41">
            <v>-4.2900000000000002E-4</v>
          </cell>
          <cell r="L41"/>
          <cell r="M41">
            <v>3.2641165853263938E-3</v>
          </cell>
          <cell r="N41">
            <v>3.2432752927544026E-3</v>
          </cell>
          <cell r="O41">
            <v>3.4318120960775134E-3</v>
          </cell>
          <cell r="P41">
            <v>3.7049044925098204E-3</v>
          </cell>
          <cell r="Q41">
            <v>3.7235206871455233E-3</v>
          </cell>
          <cell r="R41">
            <v>3.9529304428432017E-3</v>
          </cell>
          <cell r="S41"/>
          <cell r="T41">
            <v>2.9204920769810875E-3</v>
          </cell>
          <cell r="U41">
            <v>3.8328047275233389E-3</v>
          </cell>
          <cell r="V41">
            <v>1.9845912831669274E-3</v>
          </cell>
          <cell r="W41">
            <v>4.8872663958311668E-3</v>
          </cell>
          <cell r="X41">
            <v>-3.0838427844009318E-6</v>
          </cell>
          <cell r="Y41">
            <v>-5.763259307558154E-3</v>
          </cell>
          <cell r="Z41">
            <v>-1.3387353129038486E-3</v>
          </cell>
          <cell r="AA41">
            <v>0.14058530728294527</v>
          </cell>
          <cell r="AB41">
            <v>0.12808530560499057</v>
          </cell>
          <cell r="AC41">
            <v>0.57504909419583061</v>
          </cell>
          <cell r="AD41">
            <v>0.98662752136085208</v>
          </cell>
          <cell r="AE41">
            <v>0.56037388694304968</v>
          </cell>
          <cell r="AF41">
            <v>0.35587677309251708</v>
          </cell>
          <cell r="AG41">
            <v>5.2320029348877459E-2</v>
          </cell>
          <cell r="AH41">
            <v>1.1422603581651923E-2</v>
          </cell>
          <cell r="AI41">
            <v>4.0897425767225534E-2</v>
          </cell>
          <cell r="AJ41">
            <v>1.296025852137626</v>
          </cell>
          <cell r="AK41">
            <v>1.6390875693120767E-4</v>
          </cell>
          <cell r="AL41">
            <v>0</v>
          </cell>
          <cell r="AM41">
            <v>1.0828818744061861E-4</v>
          </cell>
          <cell r="AN41">
            <v>0.10163703798257699</v>
          </cell>
          <cell r="AO41">
            <v>7.2829560092632197E-3</v>
          </cell>
          <cell r="AP41">
            <v>21935151</v>
          </cell>
          <cell r="AQ41">
            <v>21152743</v>
          </cell>
          <cell r="AR41">
            <v>23304561</v>
          </cell>
          <cell r="AS41">
            <v>21935151</v>
          </cell>
          <cell r="AT41">
            <v>22531039</v>
          </cell>
          <cell r="AU41">
            <v>24163787</v>
          </cell>
          <cell r="AV41">
            <v>17640991</v>
          </cell>
          <cell r="AW41">
            <v>22125549</v>
          </cell>
          <cell r="AX41">
            <v>26209349</v>
          </cell>
          <cell r="AY41">
            <v>23919643</v>
          </cell>
          <cell r="AZ41">
            <v>24701113</v>
          </cell>
          <cell r="BA41">
            <v>22150730</v>
          </cell>
          <cell r="BB41">
            <v>21987686</v>
          </cell>
          <cell r="BC41">
            <v>20704593</v>
          </cell>
          <cell r="BD41">
            <v>21946547</v>
          </cell>
          <cell r="BE41">
            <v>18494579</v>
          </cell>
          <cell r="BF41">
            <v>18683241</v>
          </cell>
          <cell r="BG41">
            <v>16054493</v>
          </cell>
          <cell r="BH41">
            <v>18762844</v>
          </cell>
          <cell r="BI41">
            <v>17185364</v>
          </cell>
          <cell r="BJ41">
            <v>17946262</v>
          </cell>
          <cell r="BK41">
            <v>15211531</v>
          </cell>
          <cell r="BL41">
            <v>17880462</v>
          </cell>
          <cell r="BM41">
            <v>15775791</v>
          </cell>
          <cell r="BN41">
            <v>15865463</v>
          </cell>
          <cell r="BO41">
            <v>15583625</v>
          </cell>
          <cell r="BP41">
            <v>17359968</v>
          </cell>
          <cell r="BQ41">
            <v>15050947</v>
          </cell>
          <cell r="BR41">
            <v>16489388</v>
          </cell>
          <cell r="BS41">
            <v>15521372</v>
          </cell>
          <cell r="BT41">
            <v>14962089</v>
          </cell>
          <cell r="BU41">
            <v>15419582</v>
          </cell>
          <cell r="BV41">
            <v>15069141</v>
          </cell>
          <cell r="BW41">
            <v>14827754</v>
          </cell>
          <cell r="BX41">
            <v>15464631</v>
          </cell>
          <cell r="BY41">
            <v>15726633</v>
          </cell>
          <cell r="BZ41">
            <v>16180372</v>
          </cell>
          <cell r="CA41">
            <v>15121959</v>
          </cell>
          <cell r="CB41">
            <v>15278026</v>
          </cell>
          <cell r="CC41">
            <v>12978408</v>
          </cell>
          <cell r="CD41">
            <v>12696667</v>
          </cell>
          <cell r="CE41">
            <v>12503956</v>
          </cell>
          <cell r="CF41">
            <v>11305398</v>
          </cell>
          <cell r="CG41">
            <v>5246748</v>
          </cell>
          <cell r="CH41">
            <v>5232337</v>
          </cell>
          <cell r="CI41">
            <v>5261889</v>
          </cell>
          <cell r="CJ41">
            <v>5436854</v>
          </cell>
          <cell r="CK41">
            <v>5465709</v>
          </cell>
          <cell r="CL41">
            <v>5435496</v>
          </cell>
          <cell r="CM41">
            <v>2753180</v>
          </cell>
          <cell r="CN41">
            <v>3183427</v>
          </cell>
          <cell r="CO41">
            <v>3163114</v>
          </cell>
          <cell r="CP41">
            <v>2552004</v>
          </cell>
          <cell r="CQ41">
            <v>2467351</v>
          </cell>
          <cell r="CR41">
            <v>2274933</v>
          </cell>
          <cell r="CS41">
            <v>2208124</v>
          </cell>
          <cell r="CT41">
            <v>2116644</v>
          </cell>
          <cell r="CU41">
            <v>2050795</v>
          </cell>
          <cell r="CV41">
            <v>1952901</v>
          </cell>
          <cell r="CW41">
            <v>1481372</v>
          </cell>
          <cell r="CX41">
            <v>1467563</v>
          </cell>
          <cell r="CY41">
            <v>1462059</v>
          </cell>
          <cell r="CZ41">
            <v>1353278</v>
          </cell>
          <cell r="DA41">
            <v>1283380</v>
          </cell>
          <cell r="DB41">
            <v>1256304</v>
          </cell>
          <cell r="DC41">
            <v>1271103</v>
          </cell>
          <cell r="DD41">
            <v>1554299</v>
          </cell>
          <cell r="DE41">
            <v>1673485</v>
          </cell>
          <cell r="DF41">
            <v>1724306</v>
          </cell>
          <cell r="DG41">
            <v>1709205</v>
          </cell>
          <cell r="DH41">
            <v>1622135</v>
          </cell>
          <cell r="DI41">
            <v>1608542</v>
          </cell>
          <cell r="DJ41">
            <v>1602035</v>
          </cell>
          <cell r="DK41">
            <v>1557408</v>
          </cell>
          <cell r="DL41">
            <v>1687582</v>
          </cell>
          <cell r="DM41">
            <v>1698111</v>
          </cell>
          <cell r="DN41">
            <v>1669863</v>
          </cell>
          <cell r="DO41">
            <v>1611608</v>
          </cell>
          <cell r="DP41">
            <v>1687798</v>
          </cell>
          <cell r="DQ41">
            <v>1677757</v>
          </cell>
          <cell r="DR41">
            <v>1661381</v>
          </cell>
          <cell r="DS41">
            <v>1517722</v>
          </cell>
          <cell r="DT41">
            <v>1517722</v>
          </cell>
          <cell r="DU41">
            <v>1301967</v>
          </cell>
          <cell r="DV41">
            <v>1225689</v>
          </cell>
          <cell r="DW41">
            <v>1210095</v>
          </cell>
          <cell r="DX41"/>
          <cell r="DY41">
            <v>530607</v>
          </cell>
          <cell r="DZ41">
            <v>392109</v>
          </cell>
          <cell r="EA41"/>
          <cell r="EB41">
            <v>922716</v>
          </cell>
          <cell r="EC41">
            <v>910377</v>
          </cell>
          <cell r="ED41">
            <v>3451378</v>
          </cell>
          <cell r="EE41">
            <v>6246861</v>
          </cell>
          <cell r="EF41">
            <v>9698239</v>
          </cell>
          <cell r="EG41">
            <v>-15141</v>
          </cell>
          <cell r="EH41">
            <v>13855351</v>
          </cell>
        </row>
        <row r="42">
          <cell r="B42" t="str">
            <v>Mayfair Bank - CIB</v>
          </cell>
          <cell r="C42">
            <v>16.572776000000001</v>
          </cell>
          <cell r="D42">
            <v>5.554805</v>
          </cell>
          <cell r="E42">
            <v>12.064897</v>
          </cell>
          <cell r="F42">
            <v>2.959727</v>
          </cell>
          <cell r="G42">
            <v>3.0090469999999998</v>
          </cell>
          <cell r="H42">
            <v>4.2656150000000004</v>
          </cell>
          <cell r="I42">
            <v>13.927381</v>
          </cell>
          <cell r="J42">
            <v>1.6832E-2</v>
          </cell>
          <cell r="K42">
            <v>-0.43606800000000001</v>
          </cell>
          <cell r="L42"/>
          <cell r="M42">
            <v>2.8065317033134371E-3</v>
          </cell>
          <cell r="N42">
            <v>2.7183218112224114E-3</v>
          </cell>
          <cell r="O42">
            <v>2.8687925921860279E-3</v>
          </cell>
          <cell r="P42">
            <v>2.793000054451461E-3</v>
          </cell>
          <cell r="Q42">
            <v>3.0515570967206778E-3</v>
          </cell>
          <cell r="R42">
            <v>3.2426411823693524E-3</v>
          </cell>
          <cell r="S42"/>
          <cell r="T42">
            <v>2.2065342062875391E-3</v>
          </cell>
          <cell r="U42">
            <v>1.5366252983753555E-3</v>
          </cell>
          <cell r="V42">
            <v>2.2397050559822976E-3</v>
          </cell>
          <cell r="W42">
            <v>3.9733558476704742E-3</v>
          </cell>
          <cell r="X42">
            <v>-3.1346507116739985E-3</v>
          </cell>
          <cell r="Y42">
            <v>-0.16059882479782073</v>
          </cell>
          <cell r="Z42">
            <v>-3.9810965039541742E-2</v>
          </cell>
          <cell r="AA42">
            <v>0.21605260888604969</v>
          </cell>
          <cell r="AB42">
            <v>0.21251138315236726</v>
          </cell>
          <cell r="AC42">
            <v>0.11197673444937553</v>
          </cell>
          <cell r="AD42">
            <v>2.3584002679531855</v>
          </cell>
          <cell r="AE42">
            <v>0.11698894164098755</v>
          </cell>
          <cell r="AF42">
            <v>0.75646508496447828</v>
          </cell>
          <cell r="AG42">
            <v>0.15905820409709498</v>
          </cell>
          <cell r="AH42">
            <v>9.9961430009048904E-2</v>
          </cell>
          <cell r="AI42">
            <v>5.9096774088046075E-2</v>
          </cell>
          <cell r="AJ42">
            <v>0.4604104784317678</v>
          </cell>
          <cell r="AK42">
            <v>1.9248620802458346E-3</v>
          </cell>
          <cell r="AL42">
            <v>6.753873659911141E-4</v>
          </cell>
          <cell r="AM42">
            <v>1.4887938994042045E-3</v>
          </cell>
          <cell r="AN42">
            <v>0.16583917085329039</v>
          </cell>
          <cell r="AO42">
            <v>9.6845271616886816E-2</v>
          </cell>
          <cell r="AP42">
            <v>16572776</v>
          </cell>
          <cell r="AQ42">
            <v>15818096</v>
          </cell>
          <cell r="AR42">
            <v>17543453</v>
          </cell>
          <cell r="AS42">
            <v>16572776</v>
          </cell>
          <cell r="AT42">
            <v>15627033</v>
          </cell>
          <cell r="AU42">
            <v>17543453</v>
          </cell>
          <cell r="AV42">
            <v>12929077</v>
          </cell>
          <cell r="AW42">
            <v>13397795</v>
          </cell>
          <cell r="AX42">
            <v>13642086</v>
          </cell>
          <cell r="AY42">
            <v>13326361</v>
          </cell>
          <cell r="AZ42">
            <v>13460819</v>
          </cell>
          <cell r="BA42">
            <v>12737025</v>
          </cell>
          <cell r="BB42">
            <v>12981818</v>
          </cell>
          <cell r="BC42">
            <v>12768436</v>
          </cell>
          <cell r="BD42">
            <v>12729360</v>
          </cell>
          <cell r="BE42">
            <v>12255188</v>
          </cell>
          <cell r="BF42">
            <v>13328328</v>
          </cell>
          <cell r="BG42">
            <v>9063470</v>
          </cell>
          <cell r="BH42">
            <v>8652475</v>
          </cell>
          <cell r="BI42">
            <v>8213097</v>
          </cell>
          <cell r="BJ42">
            <v>7447262</v>
          </cell>
          <cell r="BK42">
            <v>6689148</v>
          </cell>
          <cell r="BL42">
            <v>6856572</v>
          </cell>
          <cell r="BM42">
            <v>5369117</v>
          </cell>
          <cell r="BN42">
            <v>4475770</v>
          </cell>
          <cell r="BO42">
            <v>3953412</v>
          </cell>
          <cell r="BP42">
            <v>3547988</v>
          </cell>
          <cell r="BQ42">
            <v>2563150</v>
          </cell>
          <cell r="BR42">
            <v>1412715</v>
          </cell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>
            <v>4265615</v>
          </cell>
          <cell r="CH42">
            <v>4069630</v>
          </cell>
          <cell r="CI42">
            <v>4191483</v>
          </cell>
          <cell r="CJ42">
            <v>4349180</v>
          </cell>
          <cell r="CK42">
            <v>4494598</v>
          </cell>
          <cell r="CL42">
            <v>4461540</v>
          </cell>
          <cell r="CM42">
            <v>4445475</v>
          </cell>
          <cell r="CN42">
            <v>4340678</v>
          </cell>
          <cell r="CO42">
            <v>4238217</v>
          </cell>
          <cell r="CP42">
            <v>4302461</v>
          </cell>
          <cell r="CQ42">
            <v>4152937</v>
          </cell>
          <cell r="CR42">
            <v>4125827</v>
          </cell>
          <cell r="CS42">
            <v>4116937</v>
          </cell>
          <cell r="CT42">
            <v>4115454</v>
          </cell>
          <cell r="CU42">
            <v>4120947</v>
          </cell>
          <cell r="CV42">
            <v>4290154</v>
          </cell>
          <cell r="CW42">
            <v>4317761</v>
          </cell>
          <cell r="CX42">
            <v>958454</v>
          </cell>
          <cell r="CY42">
            <v>1039865</v>
          </cell>
          <cell r="CZ42">
            <v>1117525</v>
          </cell>
          <cell r="DA42">
            <v>1189040</v>
          </cell>
          <cell r="DB42">
            <v>1026771</v>
          </cell>
          <cell r="DC42">
            <v>1019868</v>
          </cell>
          <cell r="DD42">
            <v>1020349</v>
          </cell>
          <cell r="DE42">
            <v>1112957</v>
          </cell>
          <cell r="DF42">
            <v>1079558</v>
          </cell>
          <cell r="DG42">
            <v>1168946</v>
          </cell>
          <cell r="DH42">
            <v>1120846</v>
          </cell>
          <cell r="DI42">
            <v>1252725</v>
          </cell>
          <cell r="DJ42"/>
          <cell r="DK42"/>
          <cell r="DL42"/>
          <cell r="DM42"/>
          <cell r="DN42"/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>
            <v>34769</v>
          </cell>
          <cell r="DZ42">
            <v>275733</v>
          </cell>
          <cell r="EA42"/>
          <cell r="EB42">
            <v>310502</v>
          </cell>
          <cell r="EC42">
            <v>732288</v>
          </cell>
          <cell r="ED42">
            <v>539318</v>
          </cell>
          <cell r="EE42">
            <v>173627</v>
          </cell>
          <cell r="EF42">
            <v>712945</v>
          </cell>
          <cell r="EG42">
            <v>-339550</v>
          </cell>
          <cell r="EH42">
            <v>5554805</v>
          </cell>
        </row>
        <row r="43">
          <cell r="B43" t="str">
            <v>Development Bank of Kenya</v>
          </cell>
          <cell r="C43">
            <v>19.148351000000002</v>
          </cell>
          <cell r="D43">
            <v>10.498303</v>
          </cell>
          <cell r="E43">
            <v>9.9782689999999992</v>
          </cell>
          <cell r="F43">
            <v>2.1711049999999998</v>
          </cell>
          <cell r="G43">
            <v>2.4350209999999999</v>
          </cell>
          <cell r="H43">
            <v>3.8090850000000001</v>
          </cell>
          <cell r="I43">
            <v>13.254332</v>
          </cell>
          <cell r="J43">
            <v>7.3530000000000002E-3</v>
          </cell>
          <cell r="K43">
            <v>3.6281000000000001E-2</v>
          </cell>
          <cell r="L43"/>
          <cell r="M43">
            <v>2.6499680140594029E-3</v>
          </cell>
          <cell r="N43">
            <v>2.5599015401084248E-3</v>
          </cell>
          <cell r="O43">
            <v>2.5951155351649239E-3</v>
          </cell>
          <cell r="P43">
            <v>2.6177114915285939E-3</v>
          </cell>
          <cell r="Q43">
            <v>2.6888411018818137E-3</v>
          </cell>
          <cell r="R43">
            <v>2.6863841388854392E-3</v>
          </cell>
          <cell r="S43"/>
          <cell r="T43">
            <v>2.5494516715546148E-3</v>
          </cell>
          <cell r="U43">
            <v>2.9041447863264128E-3</v>
          </cell>
          <cell r="V43">
            <v>1.8523473121445978E-3</v>
          </cell>
          <cell r="W43">
            <v>3.548105058478997E-3</v>
          </cell>
          <cell r="X43">
            <v>2.6080396284580465E-4</v>
          </cell>
          <cell r="Y43">
            <v>1.3379563253166761E-2</v>
          </cell>
          <cell r="Z43">
            <v>2.6741660262563577E-3</v>
          </cell>
          <cell r="AA43">
            <v>0.18371510537083272</v>
          </cell>
          <cell r="AB43">
            <v>0.16380342668344205</v>
          </cell>
          <cell r="AC43">
            <v>0.2390248671903008</v>
          </cell>
          <cell r="AD43">
            <v>3.8740996643092265</v>
          </cell>
          <cell r="AE43">
            <v>0.18354539037892767</v>
          </cell>
          <cell r="AF43">
            <v>0.71589317043001932</v>
          </cell>
          <cell r="AG43">
            <v>0.10440118091951864</v>
          </cell>
          <cell r="AH43">
            <v>0.11480620867809271</v>
          </cell>
          <cell r="AI43">
            <v>-1.0405027758574076E-2</v>
          </cell>
          <cell r="AJ43">
            <v>1.0521166547023337</v>
          </cell>
          <cell r="AK43">
            <v>5.2421131512376488E-4</v>
          </cell>
          <cell r="AL43">
            <v>8.067818592849393E-5</v>
          </cell>
          <cell r="AM43">
            <v>3.7232309132870554E-4</v>
          </cell>
          <cell r="AN43">
            <v>0.11104300965291171</v>
          </cell>
          <cell r="AO43">
            <v>0.10515376516853896</v>
          </cell>
          <cell r="AP43">
            <v>19148351</v>
          </cell>
          <cell r="AQ43">
            <v>18482390</v>
          </cell>
          <cell r="AR43">
            <v>18840315</v>
          </cell>
          <cell r="AS43">
            <v>19148351</v>
          </cell>
          <cell r="AT43">
            <v>17933112</v>
          </cell>
          <cell r="AU43">
            <v>17257834</v>
          </cell>
          <cell r="AV43">
            <v>16891988</v>
          </cell>
          <cell r="AW43">
            <v>17025387</v>
          </cell>
          <cell r="AX43">
            <v>16967685</v>
          </cell>
          <cell r="AY43">
            <v>16768321</v>
          </cell>
          <cell r="AZ43">
            <v>17289207</v>
          </cell>
          <cell r="BA43">
            <v>17488860</v>
          </cell>
          <cell r="BB43">
            <v>17526413</v>
          </cell>
          <cell r="BC43">
            <v>17107796</v>
          </cell>
          <cell r="BD43">
            <v>17222212</v>
          </cell>
          <cell r="BE43">
            <v>17119457</v>
          </cell>
          <cell r="BF43">
            <v>16274891</v>
          </cell>
          <cell r="BG43">
            <v>16644500</v>
          </cell>
          <cell r="BH43">
            <v>15358069</v>
          </cell>
          <cell r="BI43">
            <v>15549002</v>
          </cell>
          <cell r="BJ43">
            <v>15433168</v>
          </cell>
          <cell r="BK43">
            <v>15240102</v>
          </cell>
          <cell r="BL43">
            <v>15323111</v>
          </cell>
          <cell r="BM43">
            <v>15454261</v>
          </cell>
          <cell r="BN43">
            <v>15630629</v>
          </cell>
          <cell r="BO43">
            <v>16040121</v>
          </cell>
          <cell r="BP43">
            <v>16319925</v>
          </cell>
          <cell r="BQ43">
            <v>16127993</v>
          </cell>
          <cell r="BR43">
            <v>16710985</v>
          </cell>
          <cell r="BS43">
            <v>16435365</v>
          </cell>
          <cell r="BT43">
            <v>16418382</v>
          </cell>
          <cell r="BU43">
            <v>17492953</v>
          </cell>
          <cell r="BV43">
            <v>17013141</v>
          </cell>
          <cell r="BW43">
            <v>17251091</v>
          </cell>
          <cell r="BX43">
            <v>16942714</v>
          </cell>
          <cell r="BY43">
            <v>18106690</v>
          </cell>
          <cell r="BZ43">
            <v>17841799</v>
          </cell>
          <cell r="CA43">
            <v>16999848</v>
          </cell>
          <cell r="CB43">
            <v>16954227</v>
          </cell>
          <cell r="CC43">
            <v>16004815</v>
          </cell>
          <cell r="CD43">
            <v>16493105</v>
          </cell>
          <cell r="CE43">
            <v>16082152</v>
          </cell>
          <cell r="CF43">
            <v>15580630</v>
          </cell>
          <cell r="CG43">
            <v>3809085</v>
          </cell>
          <cell r="CH43">
            <v>3799907</v>
          </cell>
          <cell r="CI43">
            <v>3783689</v>
          </cell>
          <cell r="CJ43">
            <v>3777121</v>
          </cell>
          <cell r="CK43">
            <v>3785479</v>
          </cell>
          <cell r="CL43">
            <v>3751595</v>
          </cell>
          <cell r="CM43">
            <v>3737775</v>
          </cell>
          <cell r="CN43">
            <v>3854718</v>
          </cell>
          <cell r="CO43">
            <v>3850957</v>
          </cell>
          <cell r="CP43">
            <v>3828452</v>
          </cell>
          <cell r="CQ43">
            <v>3923282</v>
          </cell>
          <cell r="CR43">
            <v>3856607</v>
          </cell>
          <cell r="CS43">
            <v>3841310</v>
          </cell>
          <cell r="CT43">
            <v>3830779</v>
          </cell>
          <cell r="CU43">
            <v>3822658</v>
          </cell>
          <cell r="CV43">
            <v>3981067</v>
          </cell>
          <cell r="CW43">
            <v>3966267</v>
          </cell>
          <cell r="CX43">
            <v>3975395</v>
          </cell>
          <cell r="CY43">
            <v>3950439</v>
          </cell>
          <cell r="CZ43">
            <v>3894050</v>
          </cell>
          <cell r="DA43">
            <v>3886424</v>
          </cell>
          <cell r="DB43">
            <v>3866554</v>
          </cell>
          <cell r="DC43">
            <v>2871324</v>
          </cell>
          <cell r="DD43">
            <v>2738684</v>
          </cell>
          <cell r="DE43">
            <v>2702770</v>
          </cell>
          <cell r="DF43">
            <v>2955617</v>
          </cell>
          <cell r="DG43">
            <v>2929746</v>
          </cell>
          <cell r="DH43">
            <v>2958319</v>
          </cell>
          <cell r="DI43">
            <v>2909847</v>
          </cell>
          <cell r="DJ43">
            <v>2919672</v>
          </cell>
          <cell r="DK43">
            <v>2903344</v>
          </cell>
          <cell r="DL43">
            <v>2949975</v>
          </cell>
          <cell r="DM43">
            <v>2912557</v>
          </cell>
          <cell r="DN43">
            <v>2876234</v>
          </cell>
          <cell r="DO43">
            <v>2843621</v>
          </cell>
          <cell r="DP43">
            <v>2856189</v>
          </cell>
          <cell r="DQ43">
            <v>2808229</v>
          </cell>
          <cell r="DR43">
            <v>2806585</v>
          </cell>
          <cell r="DS43">
            <v>2763601</v>
          </cell>
          <cell r="DT43">
            <v>2763601</v>
          </cell>
          <cell r="DU43">
            <v>1999548</v>
          </cell>
          <cell r="DV43">
            <v>1874489</v>
          </cell>
          <cell r="DW43">
            <v>1822274</v>
          </cell>
          <cell r="DX43"/>
          <cell r="DY43">
            <v>14668</v>
          </cell>
          <cell r="DZ43">
            <v>46698</v>
          </cell>
          <cell r="EA43"/>
          <cell r="EB43">
            <v>61366</v>
          </cell>
          <cell r="EC43">
            <v>237738</v>
          </cell>
          <cell r="ED43">
            <v>1588146</v>
          </cell>
          <cell r="EE43">
            <v>630266</v>
          </cell>
          <cell r="EF43">
            <v>2218412</v>
          </cell>
          <cell r="EG43">
            <v>25397</v>
          </cell>
          <cell r="EH43">
            <v>10498303</v>
          </cell>
        </row>
        <row r="44">
          <cell r="B44" t="str">
            <v>Guardian  Bank</v>
          </cell>
          <cell r="C44">
            <v>16.219937000000002</v>
          </cell>
          <cell r="D44">
            <v>8.1031060000000004</v>
          </cell>
          <cell r="E44">
            <v>11.881057</v>
          </cell>
          <cell r="F44">
            <v>3.2582819999999999</v>
          </cell>
          <cell r="G44">
            <v>3.4253689999999999</v>
          </cell>
          <cell r="H44">
            <v>3.8072159999999999</v>
          </cell>
          <cell r="I44">
            <v>13.366947</v>
          </cell>
          <cell r="J44">
            <v>8.3831000000000003E-2</v>
          </cell>
          <cell r="K44">
            <v>0.24973699999999999</v>
          </cell>
          <cell r="L44"/>
          <cell r="M44">
            <v>2.6371659780092338E-3</v>
          </cell>
          <cell r="N44">
            <v>2.6416535598152002E-3</v>
          </cell>
          <cell r="O44">
            <v>2.6036433144025388E-3</v>
          </cell>
          <cell r="P44">
            <v>2.6733102747902829E-3</v>
          </cell>
          <cell r="Q44">
            <v>2.7247699187232478E-3</v>
          </cell>
          <cell r="R44">
            <v>7.0721895831306622E-3</v>
          </cell>
          <cell r="S44"/>
          <cell r="T44">
            <v>2.1595564807204834E-3</v>
          </cell>
          <cell r="U44">
            <v>2.2415616164774702E-3</v>
          </cell>
          <cell r="V44">
            <v>2.2055773400563527E-3</v>
          </cell>
          <cell r="W44">
            <v>3.5463641132508655E-3</v>
          </cell>
          <cell r="X44">
            <v>1.7952206187597563E-3</v>
          </cell>
          <cell r="Y44">
            <v>0.12457305925530619</v>
          </cell>
          <cell r="Z44">
            <v>2.8682989436549126E-2</v>
          </cell>
          <cell r="AA44">
            <v>0.25625664559005135</v>
          </cell>
          <cell r="AB44">
            <v>0.24375663343319906</v>
          </cell>
          <cell r="AC44">
            <v>0.23184326821946538</v>
          </cell>
          <cell r="AD44">
            <v>0.50482429169112764</v>
          </cell>
          <cell r="AE44">
            <v>8.3109525655902183E-2</v>
          </cell>
          <cell r="AF44">
            <v>0.4607639151687728</v>
          </cell>
          <cell r="AG44">
            <v>0.16439909943248851</v>
          </cell>
          <cell r="AH44">
            <v>6.9180873324312234E-2</v>
          </cell>
          <cell r="AI44">
            <v>9.5218226108176277E-2</v>
          </cell>
          <cell r="AJ44">
            <v>0.68201894831411047</v>
          </cell>
          <cell r="AK44">
            <v>1.0450279105322373E-3</v>
          </cell>
          <cell r="AL44">
            <v>0</v>
          </cell>
          <cell r="AM44">
            <v>7.0679237196607939E-4</v>
          </cell>
          <cell r="AN44">
            <v>0.17380335806688813</v>
          </cell>
          <cell r="AO44">
            <v>4.8118513420124652E-2</v>
          </cell>
          <cell r="AP44">
            <v>16219937</v>
          </cell>
          <cell r="AQ44">
            <v>16117360</v>
          </cell>
          <cell r="AR44">
            <v>15853010</v>
          </cell>
          <cell r="AS44">
            <v>16219937</v>
          </cell>
          <cell r="AT44">
            <v>15744241</v>
          </cell>
          <cell r="AU44">
            <v>15589453</v>
          </cell>
          <cell r="AV44">
            <v>15658126</v>
          </cell>
          <cell r="AW44">
            <v>16485292</v>
          </cell>
          <cell r="AX44">
            <v>16757176</v>
          </cell>
          <cell r="AY44">
            <v>17265306</v>
          </cell>
          <cell r="AZ44">
            <v>17736400</v>
          </cell>
          <cell r="BA44">
            <v>17021470</v>
          </cell>
          <cell r="BB44">
            <v>16843240</v>
          </cell>
          <cell r="BC44">
            <v>16700710</v>
          </cell>
          <cell r="BD44">
            <v>16858235</v>
          </cell>
          <cell r="BE44">
            <v>16497509</v>
          </cell>
          <cell r="BF44">
            <v>16765424</v>
          </cell>
          <cell r="BG44">
            <v>17027259</v>
          </cell>
          <cell r="BH44">
            <v>16386450</v>
          </cell>
          <cell r="BI44">
            <v>16539262</v>
          </cell>
          <cell r="BJ44">
            <v>16225698</v>
          </cell>
          <cell r="BK44">
            <v>16638307</v>
          </cell>
          <cell r="BL44">
            <v>16185964</v>
          </cell>
          <cell r="BM44">
            <v>16012016</v>
          </cell>
          <cell r="BN44">
            <v>16028257</v>
          </cell>
          <cell r="BO44">
            <v>15665170</v>
          </cell>
          <cell r="BP44">
            <v>15802759</v>
          </cell>
          <cell r="BQ44">
            <v>15520532</v>
          </cell>
          <cell r="BR44">
            <v>15271509</v>
          </cell>
          <cell r="BS44">
            <v>15019755</v>
          </cell>
          <cell r="BT44">
            <v>14705351</v>
          </cell>
          <cell r="BU44">
            <v>15135225</v>
          </cell>
          <cell r="BV44">
            <v>15349948</v>
          </cell>
          <cell r="BW44">
            <v>15386946</v>
          </cell>
          <cell r="BX44">
            <v>14609492</v>
          </cell>
          <cell r="BY44">
            <v>15113307</v>
          </cell>
          <cell r="BZ44">
            <v>15694727</v>
          </cell>
          <cell r="CA44">
            <v>15383115</v>
          </cell>
          <cell r="CB44">
            <v>15470598</v>
          </cell>
          <cell r="CC44">
            <v>14464148</v>
          </cell>
          <cell r="CD44">
            <v>14195379</v>
          </cell>
          <cell r="CE44">
            <v>13997862</v>
          </cell>
          <cell r="CF44">
            <v>12834687</v>
          </cell>
          <cell r="CG44">
            <v>3807216</v>
          </cell>
          <cell r="CH44">
            <v>3713843</v>
          </cell>
          <cell r="CI44">
            <v>3577591</v>
          </cell>
          <cell r="CJ44">
            <v>3446851</v>
          </cell>
          <cell r="CK44">
            <v>3359794</v>
          </cell>
          <cell r="CL44">
            <v>15589453</v>
          </cell>
          <cell r="CM44">
            <v>3238859</v>
          </cell>
          <cell r="CN44">
            <v>3252700</v>
          </cell>
          <cell r="CO44">
            <v>3168931</v>
          </cell>
          <cell r="CP44">
            <v>3061169</v>
          </cell>
          <cell r="CQ44">
            <v>2989050</v>
          </cell>
          <cell r="CR44">
            <v>2938311</v>
          </cell>
          <cell r="CS44">
            <v>2880150</v>
          </cell>
          <cell r="CT44">
            <v>2872764</v>
          </cell>
          <cell r="CU44">
            <v>2834017</v>
          </cell>
          <cell r="CV44">
            <v>2745034</v>
          </cell>
          <cell r="CW44">
            <v>2737699</v>
          </cell>
          <cell r="CX44">
            <v>2717961</v>
          </cell>
          <cell r="CY44">
            <v>2740810</v>
          </cell>
          <cell r="CZ44">
            <v>2693257</v>
          </cell>
          <cell r="DA44">
            <v>2643318</v>
          </cell>
          <cell r="DB44">
            <v>2595341</v>
          </cell>
          <cell r="DC44">
            <v>2557152</v>
          </cell>
          <cell r="DD44">
            <v>2636664</v>
          </cell>
          <cell r="DE44">
            <v>2536528</v>
          </cell>
          <cell r="DF44">
            <v>2407699</v>
          </cell>
          <cell r="DG44">
            <v>2374615</v>
          </cell>
          <cell r="DH44">
            <v>2327011</v>
          </cell>
          <cell r="DI44">
            <v>2291970</v>
          </cell>
          <cell r="DJ44">
            <v>2264442</v>
          </cell>
          <cell r="DK44">
            <v>2215494</v>
          </cell>
          <cell r="DL44">
            <v>2049357</v>
          </cell>
          <cell r="DM44">
            <v>2025717</v>
          </cell>
          <cell r="DN44">
            <v>2034496</v>
          </cell>
          <cell r="DO44">
            <v>1984466</v>
          </cell>
          <cell r="DP44">
            <v>1994181</v>
          </cell>
          <cell r="DQ44">
            <v>1890337</v>
          </cell>
          <cell r="DR44">
            <v>1818843</v>
          </cell>
          <cell r="DS44">
            <v>1755138</v>
          </cell>
          <cell r="DT44">
            <v>1755138</v>
          </cell>
          <cell r="DU44">
            <v>1715270</v>
          </cell>
          <cell r="DV44">
            <v>1554857</v>
          </cell>
          <cell r="DW44">
            <v>1493885</v>
          </cell>
          <cell r="DX44"/>
          <cell r="DY44">
            <v>149675</v>
          </cell>
          <cell r="DZ44">
            <v>495912</v>
          </cell>
          <cell r="EA44"/>
          <cell r="EB44">
            <v>645587</v>
          </cell>
          <cell r="EC44">
            <v>325908</v>
          </cell>
          <cell r="ED44">
            <v>322655</v>
          </cell>
          <cell r="EE44">
            <v>377606</v>
          </cell>
          <cell r="EF44">
            <v>700261</v>
          </cell>
          <cell r="EG44">
            <v>229987</v>
          </cell>
          <cell r="EH44">
            <v>8103106</v>
          </cell>
        </row>
        <row r="45">
          <cell r="B45" t="str">
            <v>Paramount Universal Bank</v>
          </cell>
          <cell r="C45">
            <v>15.804717</v>
          </cell>
          <cell r="D45">
            <v>8.1847480000000008</v>
          </cell>
          <cell r="E45">
            <v>12.042230999999999</v>
          </cell>
          <cell r="F45">
            <v>2.438377</v>
          </cell>
          <cell r="G45">
            <v>2.438377</v>
          </cell>
          <cell r="H45">
            <v>2.7293919999999998</v>
          </cell>
          <cell r="I45">
            <v>8.4169689999999999</v>
          </cell>
          <cell r="J45">
            <v>-1.1199999999999999E-3</v>
          </cell>
          <cell r="K45">
            <v>0.15014</v>
          </cell>
          <cell r="L45"/>
          <cell r="M45">
            <v>2.2940526536216611E-3</v>
          </cell>
          <cell r="N45">
            <v>2.2231928622341249E-3</v>
          </cell>
          <cell r="O45">
            <v>2.2667859500845591E-3</v>
          </cell>
          <cell r="P45">
            <v>2.2494315780737591E-3</v>
          </cell>
          <cell r="Q45">
            <v>2.2956324801481835E-3</v>
          </cell>
          <cell r="R45">
            <v>2.3447057380275656E-3</v>
          </cell>
          <cell r="S45"/>
          <cell r="T45">
            <v>2.104273217787664E-3</v>
          </cell>
          <cell r="U45">
            <v>2.2641462369294863E-3</v>
          </cell>
          <cell r="V45">
            <v>2.2354973818679725E-3</v>
          </cell>
          <cell r="W45">
            <v>2.5423873612093473E-3</v>
          </cell>
          <cell r="X45">
            <v>1.0792730900931371E-3</v>
          </cell>
          <cell r="Y45">
            <v>0.11491235013210613</v>
          </cell>
          <cell r="Z45">
            <v>1.9516132645843537E-2</v>
          </cell>
          <cell r="AA45">
            <v>0.28969775224311745</v>
          </cell>
          <cell r="AB45">
            <v>0.28969775224311745</v>
          </cell>
          <cell r="AC45">
            <v>0.23389910313339796</v>
          </cell>
          <cell r="AD45">
            <v>0.61139954768470173</v>
          </cell>
          <cell r="AE45">
            <v>7.508449379460809E-2</v>
          </cell>
          <cell r="AF45">
            <v>0.2654621829977386</v>
          </cell>
          <cell r="AG45">
            <v>0.12253102346962998</v>
          </cell>
          <cell r="AH45">
            <v>9.9565483678739325E-2</v>
          </cell>
          <cell r="AI45">
            <v>2.2965539790890652E-2</v>
          </cell>
          <cell r="AJ45">
            <v>0.6796704032666373</v>
          </cell>
          <cell r="AK45">
            <v>2.6272829436629197E-4</v>
          </cell>
          <cell r="AL45">
            <v>0</v>
          </cell>
          <cell r="AM45">
            <v>1.7357444055433619E-4</v>
          </cell>
          <cell r="AN45">
            <v>0.12981015554473274</v>
          </cell>
          <cell r="AO45">
            <v>9.4357389072476414E-2</v>
          </cell>
          <cell r="AP45">
            <v>15804717</v>
          </cell>
          <cell r="AQ45">
            <v>15020034</v>
          </cell>
          <cell r="AR45">
            <v>15439383</v>
          </cell>
          <cell r="AS45">
            <v>15804717</v>
          </cell>
          <cell r="AT45">
            <v>14189936</v>
          </cell>
          <cell r="AU45">
            <v>14279069</v>
          </cell>
          <cell r="AV45">
            <v>13813300</v>
          </cell>
          <cell r="AW45">
            <v>13086280</v>
          </cell>
          <cell r="AX45">
            <v>13069958</v>
          </cell>
          <cell r="AY45">
            <v>12802351</v>
          </cell>
          <cell r="AZ45">
            <v>12447780</v>
          </cell>
          <cell r="BA45">
            <v>12258411</v>
          </cell>
          <cell r="BB45">
            <v>11805895</v>
          </cell>
          <cell r="BC45">
            <v>11641338</v>
          </cell>
          <cell r="BD45">
            <v>11378331</v>
          </cell>
          <cell r="BE45">
            <v>11073705</v>
          </cell>
          <cell r="BF45">
            <v>10971375</v>
          </cell>
          <cell r="BG45">
            <v>11290260</v>
          </cell>
          <cell r="BH45">
            <v>10443296</v>
          </cell>
          <cell r="BI45">
            <v>10299566</v>
          </cell>
          <cell r="BJ45">
            <v>10020501</v>
          </cell>
          <cell r="BK45">
            <v>10207861</v>
          </cell>
          <cell r="BL45">
            <v>9887407</v>
          </cell>
          <cell r="BM45">
            <v>9850650</v>
          </cell>
          <cell r="BN45">
            <v>9915783</v>
          </cell>
          <cell r="BO45">
            <v>9924109</v>
          </cell>
          <cell r="BP45">
            <v>9541251</v>
          </cell>
          <cell r="BQ45">
            <v>9579358</v>
          </cell>
          <cell r="BR45">
            <v>9754544</v>
          </cell>
          <cell r="BS45">
            <v>9738935</v>
          </cell>
          <cell r="BT45">
            <v>9426931</v>
          </cell>
          <cell r="BU45">
            <v>9582882</v>
          </cell>
          <cell r="BV45">
            <v>9545656</v>
          </cell>
          <cell r="BW45">
            <v>9853717</v>
          </cell>
          <cell r="BX45">
            <v>10525709</v>
          </cell>
          <cell r="BY45">
            <v>10914946</v>
          </cell>
          <cell r="BZ45">
            <v>10818758</v>
          </cell>
          <cell r="CA45">
            <v>10169780</v>
          </cell>
          <cell r="CB45">
            <v>10402326</v>
          </cell>
          <cell r="CC45">
            <v>9042178</v>
          </cell>
          <cell r="CD45">
            <v>8698023</v>
          </cell>
          <cell r="CE45">
            <v>8323852</v>
          </cell>
          <cell r="CF45">
            <v>8028877</v>
          </cell>
          <cell r="CG45">
            <v>2729392</v>
          </cell>
          <cell r="CH45">
            <v>2648712</v>
          </cell>
          <cell r="CI45">
            <v>2576948</v>
          </cell>
          <cell r="CJ45">
            <v>2478737</v>
          </cell>
          <cell r="CK45">
            <v>2426093</v>
          </cell>
          <cell r="CL45">
            <v>2346918</v>
          </cell>
          <cell r="CM45">
            <v>226851</v>
          </cell>
          <cell r="CN45">
            <v>2204167</v>
          </cell>
          <cell r="CO45">
            <v>2147500</v>
          </cell>
          <cell r="CP45">
            <v>2099404</v>
          </cell>
          <cell r="CQ45">
            <v>2058559</v>
          </cell>
          <cell r="CR45">
            <v>1999971</v>
          </cell>
          <cell r="CS45">
            <v>1971938</v>
          </cell>
          <cell r="CT45">
            <v>1940781</v>
          </cell>
          <cell r="CU45">
            <v>1911298</v>
          </cell>
          <cell r="CV45">
            <v>1842785</v>
          </cell>
          <cell r="CW45">
            <v>1831955</v>
          </cell>
          <cell r="CX45">
            <v>1806427</v>
          </cell>
          <cell r="CY45">
            <v>1778217</v>
          </cell>
          <cell r="CZ45">
            <v>1751003</v>
          </cell>
          <cell r="DA45">
            <v>1728881</v>
          </cell>
          <cell r="DB45">
            <v>1710821</v>
          </cell>
          <cell r="DC45">
            <v>1687268</v>
          </cell>
          <cell r="DD45">
            <v>1601294</v>
          </cell>
          <cell r="DE45">
            <v>1568798</v>
          </cell>
          <cell r="DF45">
            <v>1546091</v>
          </cell>
          <cell r="DG45">
            <v>1759693</v>
          </cell>
          <cell r="DH45">
            <v>1730416</v>
          </cell>
          <cell r="DI45">
            <v>1700031</v>
          </cell>
          <cell r="DJ45">
            <v>1659151</v>
          </cell>
          <cell r="DK45">
            <v>1644209</v>
          </cell>
          <cell r="DL45">
            <v>1624002</v>
          </cell>
          <cell r="DM45">
            <v>1605827</v>
          </cell>
          <cell r="DN45">
            <v>1575131</v>
          </cell>
          <cell r="DO45">
            <v>1536285</v>
          </cell>
          <cell r="DP45">
            <v>1488698</v>
          </cell>
          <cell r="DQ45">
            <v>1469236</v>
          </cell>
          <cell r="DR45">
            <v>1410219</v>
          </cell>
          <cell r="DS45">
            <v>1378260</v>
          </cell>
          <cell r="DT45">
            <v>1378260</v>
          </cell>
          <cell r="DU45">
            <v>1348014</v>
          </cell>
          <cell r="DV45">
            <v>1289232</v>
          </cell>
          <cell r="DW45">
            <v>1230414</v>
          </cell>
          <cell r="DX45"/>
          <cell r="DY45">
            <v>93391</v>
          </cell>
          <cell r="DZ45">
            <v>305888</v>
          </cell>
          <cell r="EA45"/>
          <cell r="EB45">
            <v>399279</v>
          </cell>
          <cell r="EC45">
            <v>244119</v>
          </cell>
          <cell r="ED45">
            <v>166457</v>
          </cell>
          <cell r="EE45">
            <v>460589</v>
          </cell>
          <cell r="EF45">
            <v>627046</v>
          </cell>
          <cell r="EG45">
            <v>152441</v>
          </cell>
          <cell r="EH45">
            <v>8184748</v>
          </cell>
        </row>
        <row r="46">
          <cell r="B46" t="str">
            <v>M-Oriental Bank Limited</v>
          </cell>
          <cell r="C46">
            <v>13.043507</v>
          </cell>
          <cell r="D46">
            <v>5.9465079999999997</v>
          </cell>
          <cell r="E46">
            <v>9.4530890000000003</v>
          </cell>
          <cell r="F46">
            <v>2.5904060000000002</v>
          </cell>
          <cell r="G46">
            <v>2.704091</v>
          </cell>
          <cell r="H46">
            <v>3.4625180000000002</v>
          </cell>
          <cell r="I46">
            <v>9.0947549999999993</v>
          </cell>
          <cell r="J46">
            <v>3.2680000000000001E-2</v>
          </cell>
          <cell r="K46">
            <v>0.109261</v>
          </cell>
          <cell r="L46"/>
          <cell r="M46">
            <v>2.2389256440432806E-3</v>
          </cell>
          <cell r="N46">
            <v>2.225301911927156E-3</v>
          </cell>
          <cell r="O46">
            <v>2.3654507678076133E-3</v>
          </cell>
          <cell r="P46">
            <v>2.3903219018221317E-3</v>
          </cell>
          <cell r="Q46">
            <v>2.4915909763943275E-3</v>
          </cell>
          <cell r="R46">
            <v>2.5031976941519074E-3</v>
          </cell>
          <cell r="S46"/>
          <cell r="T46">
            <v>1.7366399187107192E-3</v>
          </cell>
          <cell r="U46">
            <v>1.6449820704401753E-3</v>
          </cell>
          <cell r="V46">
            <v>1.7548538730128107E-3</v>
          </cell>
          <cell r="W46">
            <v>3.2252831404063131E-3</v>
          </cell>
          <cell r="X46">
            <v>7.854166584299071E-4</v>
          </cell>
          <cell r="Y46">
            <v>4.5598477460802811E-2</v>
          </cell>
          <cell r="Z46">
            <v>1.1604942355723903E-2</v>
          </cell>
          <cell r="AA46">
            <v>0.29732422698577371</v>
          </cell>
          <cell r="AB46">
            <v>0.28482416513693887</v>
          </cell>
          <cell r="AC46">
            <v>0.21286990309664275</v>
          </cell>
          <cell r="AD46">
            <v>0.57528135143459613</v>
          </cell>
          <cell r="AE46">
            <v>0.22795354965824385</v>
          </cell>
          <cell r="AF46">
            <v>0.62532197420157987</v>
          </cell>
          <cell r="AG46">
            <v>0.13565060653764385</v>
          </cell>
          <cell r="AH46">
            <v>8.5359886093254553E-2</v>
          </cell>
          <cell r="AI46">
            <v>5.02907204443893E-2</v>
          </cell>
          <cell r="AJ46">
            <v>0.62905448155624044</v>
          </cell>
          <cell r="AK46">
            <v>2.1041244600285406E-3</v>
          </cell>
          <cell r="AL46">
            <v>0</v>
          </cell>
          <cell r="AM46">
            <v>1.7199468705299409E-3</v>
          </cell>
          <cell r="AN46">
            <v>0.15214902892474499</v>
          </cell>
          <cell r="AO46">
            <v>8.5415094241370546E-2</v>
          </cell>
          <cell r="AP46">
            <v>13043507</v>
          </cell>
          <cell r="AQ46">
            <v>12715530</v>
          </cell>
          <cell r="AR46">
            <v>13859858</v>
          </cell>
          <cell r="AS46">
            <v>13043507</v>
          </cell>
          <cell r="AT46">
            <v>13622985</v>
          </cell>
          <cell r="AU46">
            <v>13301581</v>
          </cell>
          <cell r="AV46">
            <v>13333772</v>
          </cell>
          <cell r="AW46">
            <v>14165831</v>
          </cell>
          <cell r="AX46">
            <v>13780277</v>
          </cell>
          <cell r="AY46">
            <v>13748507</v>
          </cell>
          <cell r="AZ46">
            <v>13657469</v>
          </cell>
          <cell r="BA46">
            <v>13484334</v>
          </cell>
          <cell r="BB46">
            <v>13618076</v>
          </cell>
          <cell r="BC46">
            <v>13649937</v>
          </cell>
          <cell r="BD46">
            <v>12984554</v>
          </cell>
          <cell r="BE46">
            <v>13063163</v>
          </cell>
          <cell r="BF46">
            <v>12338623</v>
          </cell>
          <cell r="BG46">
            <v>12065338</v>
          </cell>
          <cell r="BH46">
            <v>12393776</v>
          </cell>
          <cell r="BI46">
            <v>12329132</v>
          </cell>
          <cell r="BJ46">
            <v>11841726</v>
          </cell>
          <cell r="BK46">
            <v>10470921</v>
          </cell>
          <cell r="BL46">
            <v>10515015</v>
          </cell>
          <cell r="BM46">
            <v>9898849</v>
          </cell>
          <cell r="BN46">
            <v>11081702</v>
          </cell>
          <cell r="BO46">
            <v>10675058</v>
          </cell>
          <cell r="BP46">
            <v>10576525</v>
          </cell>
          <cell r="BQ46">
            <v>10492155</v>
          </cell>
          <cell r="BR46">
            <v>10482709</v>
          </cell>
          <cell r="BS46">
            <v>10005843</v>
          </cell>
          <cell r="BT46">
            <v>9920247</v>
          </cell>
          <cell r="BU46">
            <v>9809585</v>
          </cell>
          <cell r="BV46">
            <v>8776999</v>
          </cell>
          <cell r="BW46">
            <v>9024348</v>
          </cell>
          <cell r="BX46">
            <v>8496350</v>
          </cell>
          <cell r="BY46">
            <v>9316625</v>
          </cell>
          <cell r="BZ46">
            <v>9056018</v>
          </cell>
          <cell r="CA46">
            <v>9153613</v>
          </cell>
          <cell r="CB46">
            <v>7857515</v>
          </cell>
          <cell r="CC46">
            <v>8092950</v>
          </cell>
          <cell r="CD46">
            <v>7916635</v>
          </cell>
          <cell r="CE46">
            <v>7480066</v>
          </cell>
          <cell r="CF46">
            <v>7006528</v>
          </cell>
          <cell r="CG46">
            <v>3462518</v>
          </cell>
          <cell r="CH46">
            <v>3409357</v>
          </cell>
          <cell r="CI46">
            <v>3384465</v>
          </cell>
          <cell r="CJ46">
            <v>3353901</v>
          </cell>
          <cell r="CK46">
            <v>3322706</v>
          </cell>
          <cell r="CL46">
            <v>3278783</v>
          </cell>
          <cell r="CM46">
            <v>3247384</v>
          </cell>
          <cell r="CN46">
            <v>3223535</v>
          </cell>
          <cell r="CO46">
            <v>3189548</v>
          </cell>
          <cell r="CP46">
            <v>3135834</v>
          </cell>
          <cell r="CQ46">
            <v>3117969</v>
          </cell>
          <cell r="CR46">
            <v>3086928</v>
          </cell>
          <cell r="CS46">
            <v>3082411</v>
          </cell>
          <cell r="CT46">
            <v>3078286</v>
          </cell>
          <cell r="CU46">
            <v>3070892</v>
          </cell>
          <cell r="CV46">
            <v>3088000</v>
          </cell>
          <cell r="CW46">
            <v>3057788</v>
          </cell>
          <cell r="CX46">
            <v>3049194</v>
          </cell>
          <cell r="CY46">
            <v>3043171</v>
          </cell>
          <cell r="CZ46">
            <v>3108981</v>
          </cell>
          <cell r="DA46">
            <v>3092768</v>
          </cell>
          <cell r="DB46">
            <v>3073672</v>
          </cell>
          <cell r="DC46">
            <v>3065119</v>
          </cell>
          <cell r="DD46">
            <v>3016758</v>
          </cell>
          <cell r="DE46">
            <v>2993218</v>
          </cell>
          <cell r="DF46">
            <v>2981991</v>
          </cell>
          <cell r="DG46">
            <v>3027998</v>
          </cell>
          <cell r="DH46">
            <v>3020563</v>
          </cell>
          <cell r="DI46">
            <v>2988321</v>
          </cell>
          <cell r="DJ46">
            <v>2955250</v>
          </cell>
          <cell r="DK46">
            <v>2931488</v>
          </cell>
          <cell r="DL46">
            <v>2930072</v>
          </cell>
          <cell r="DM46">
            <v>2927334</v>
          </cell>
          <cell r="DN46">
            <v>2262088</v>
          </cell>
          <cell r="DO46">
            <v>2240085</v>
          </cell>
          <cell r="DP46">
            <v>1658696</v>
          </cell>
          <cell r="DQ46">
            <v>1630654</v>
          </cell>
          <cell r="DR46">
            <v>1612058</v>
          </cell>
          <cell r="DS46">
            <v>1596443</v>
          </cell>
          <cell r="DT46">
            <v>1596443</v>
          </cell>
          <cell r="DU46">
            <v>1612493</v>
          </cell>
          <cell r="DV46">
            <v>1548292</v>
          </cell>
          <cell r="DW46">
            <v>1524496</v>
          </cell>
          <cell r="DX46"/>
          <cell r="DY46">
            <v>89846</v>
          </cell>
          <cell r="DZ46">
            <v>332224</v>
          </cell>
          <cell r="EA46"/>
          <cell r="EB46">
            <v>422070</v>
          </cell>
          <cell r="EC46">
            <v>242809</v>
          </cell>
          <cell r="ED46">
            <v>988554</v>
          </cell>
          <cell r="EE46">
            <v>592318</v>
          </cell>
          <cell r="EF46">
            <v>1580872</v>
          </cell>
          <cell r="EG46">
            <v>78053</v>
          </cell>
          <cell r="EH46">
            <v>5946508</v>
          </cell>
        </row>
        <row r="47">
          <cell r="B47" t="str">
            <v>Middle East Bank</v>
          </cell>
          <cell r="C47">
            <v>17.340250999999999</v>
          </cell>
          <cell r="D47">
            <v>10.172625</v>
          </cell>
          <cell r="E47">
            <v>11.583041</v>
          </cell>
          <cell r="F47">
            <v>2.049903</v>
          </cell>
          <cell r="G47">
            <v>2.1691950000000002</v>
          </cell>
          <cell r="H47">
            <v>2.2582589999999998</v>
          </cell>
          <cell r="I47">
            <v>10.2826</v>
          </cell>
          <cell r="J47">
            <v>5.6548000000000001E-2</v>
          </cell>
          <cell r="K47">
            <v>0.167877</v>
          </cell>
          <cell r="L47"/>
          <cell r="M47">
            <v>2.18750191396849E-3</v>
          </cell>
          <cell r="N47">
            <v>1.4902803042943459E-3</v>
          </cell>
          <cell r="O47">
            <v>2.2871143343070424E-3</v>
          </cell>
          <cell r="P47">
            <v>2.1247972572272971E-3</v>
          </cell>
          <cell r="Q47">
            <v>2.0758755548296068E-3</v>
          </cell>
          <cell r="R47">
            <v>2.0990220912338693E-3</v>
          </cell>
          <cell r="S47"/>
          <cell r="T47">
            <v>2.3087174398007731E-3</v>
          </cell>
          <cell r="U47">
            <v>2.8140525051528541E-3</v>
          </cell>
          <cell r="V47">
            <v>2.1502542036911086E-3</v>
          </cell>
          <cell r="W47">
            <v>2.1035340984135878E-3</v>
          </cell>
          <cell r="X47">
            <v>1.2067745340719701E-3</v>
          </cell>
          <cell r="Y47">
            <v>0.10869976067931324</v>
          </cell>
          <cell r="Z47">
            <v>1.3207380433050737E-2</v>
          </cell>
          <cell r="AA47">
            <v>0.21095783167681326</v>
          </cell>
          <cell r="AB47">
            <v>0.19935648571372999</v>
          </cell>
          <cell r="AC47">
            <v>0.32794477690530821</v>
          </cell>
          <cell r="AD47">
            <v>0.67021611877885012</v>
          </cell>
          <cell r="AE47">
            <v>0.20702008428788457</v>
          </cell>
          <cell r="AF47">
            <v>0.15661216335922196</v>
          </cell>
          <cell r="AG47">
            <v>0.1478779928673162</v>
          </cell>
          <cell r="AH47">
            <v>8.0763091109444005E-2</v>
          </cell>
          <cell r="AI47">
            <v>6.71149017578722E-2</v>
          </cell>
          <cell r="AJ47">
            <v>0.87823439457738262</v>
          </cell>
          <cell r="AK47">
            <v>1.7997523019442675E-3</v>
          </cell>
          <cell r="AL47">
            <v>6.6536589396715921E-4</v>
          </cell>
          <cell r="AM47">
            <v>1.7069006520811975E-3</v>
          </cell>
          <cell r="AN47">
            <v>0.1784552367524635</v>
          </cell>
          <cell r="AO47">
            <v>8.8433848973913057E-2</v>
          </cell>
          <cell r="AP47">
            <v>17340251</v>
          </cell>
          <cell r="AQ47">
            <v>17447154</v>
          </cell>
          <cell r="AR47">
            <v>18848303</v>
          </cell>
          <cell r="AS47">
            <v>17340251</v>
          </cell>
          <cell r="AT47">
            <v>15206447</v>
          </cell>
          <cell r="AU47">
            <v>14576937</v>
          </cell>
          <cell r="AV47">
            <v>12962188</v>
          </cell>
          <cell r="AW47">
            <v>11952320</v>
          </cell>
          <cell r="AX47">
            <v>10832612</v>
          </cell>
          <cell r="AY47">
            <v>11977513</v>
          </cell>
          <cell r="AZ47">
            <v>11186376</v>
          </cell>
          <cell r="BA47">
            <v>10548437</v>
          </cell>
          <cell r="BB47">
            <v>10259401</v>
          </cell>
          <cell r="BC47">
            <v>9684410</v>
          </cell>
          <cell r="BD47">
            <v>11021603</v>
          </cell>
          <cell r="BE47">
            <v>11047315</v>
          </cell>
          <cell r="BF47">
            <v>10187423</v>
          </cell>
          <cell r="BG47">
            <v>8963839</v>
          </cell>
          <cell r="BH47">
            <v>8466284</v>
          </cell>
          <cell r="BI47">
            <v>6913684</v>
          </cell>
          <cell r="BJ47">
            <v>6607009</v>
          </cell>
          <cell r="BK47">
            <v>5620524</v>
          </cell>
          <cell r="BL47">
            <v>5360864</v>
          </cell>
          <cell r="BM47">
            <v>5343660</v>
          </cell>
          <cell r="BN47">
            <v>5165484</v>
          </cell>
          <cell r="BO47">
            <v>5090148</v>
          </cell>
          <cell r="BP47">
            <v>5121036</v>
          </cell>
          <cell r="BQ47">
            <v>5092123</v>
          </cell>
          <cell r="BR47">
            <v>5249639</v>
          </cell>
          <cell r="BS47">
            <v>5280693</v>
          </cell>
          <cell r="BT47">
            <v>5233522</v>
          </cell>
          <cell r="BU47">
            <v>5237919</v>
          </cell>
          <cell r="BV47">
            <v>5443993</v>
          </cell>
          <cell r="BW47">
            <v>5375994</v>
          </cell>
          <cell r="BX47">
            <v>5677553</v>
          </cell>
          <cell r="BY47">
            <v>6288542</v>
          </cell>
          <cell r="BZ47">
            <v>6192662</v>
          </cell>
          <cell r="CA47">
            <v>5836720</v>
          </cell>
          <cell r="CB47">
            <v>5936601</v>
          </cell>
          <cell r="CC47">
            <v>5906089</v>
          </cell>
          <cell r="CD47">
            <v>6153754</v>
          </cell>
          <cell r="CE47">
            <v>6204136</v>
          </cell>
          <cell r="CF47">
            <v>5765799</v>
          </cell>
          <cell r="CG47">
            <v>2258259</v>
          </cell>
          <cell r="CH47">
            <v>2195790</v>
          </cell>
          <cell r="CI47">
            <v>2138770</v>
          </cell>
          <cell r="CJ47">
            <v>2025441</v>
          </cell>
          <cell r="CK47">
            <v>1953956</v>
          </cell>
          <cell r="CL47">
            <v>1876171</v>
          </cell>
          <cell r="CM47">
            <v>1793376</v>
          </cell>
          <cell r="CN47">
            <v>1530383</v>
          </cell>
          <cell r="CO47">
            <v>1481412</v>
          </cell>
          <cell r="CP47">
            <v>1440100</v>
          </cell>
          <cell r="CQ47">
            <v>1400069</v>
          </cell>
          <cell r="CR47">
            <v>1358025</v>
          </cell>
          <cell r="CS47">
            <v>1327137</v>
          </cell>
          <cell r="CT47">
            <v>1300810</v>
          </cell>
          <cell r="CU47">
            <v>1274338</v>
          </cell>
          <cell r="CV47">
            <v>1211034</v>
          </cell>
          <cell r="CW47">
            <v>1191351</v>
          </cell>
          <cell r="CX47">
            <v>1183564</v>
          </cell>
          <cell r="CY47">
            <v>1155784</v>
          </cell>
          <cell r="CZ47">
            <v>1220672</v>
          </cell>
          <cell r="DA47">
            <v>1218322</v>
          </cell>
          <cell r="DB47">
            <v>1192491</v>
          </cell>
          <cell r="DC47">
            <v>1157878</v>
          </cell>
          <cell r="DD47">
            <v>1061671</v>
          </cell>
          <cell r="DE47">
            <v>1083394</v>
          </cell>
          <cell r="DF47">
            <v>1098966</v>
          </cell>
          <cell r="DG47">
            <v>1161853</v>
          </cell>
          <cell r="DH47">
            <v>1143420</v>
          </cell>
          <cell r="DI47">
            <v>1178364</v>
          </cell>
          <cell r="DJ47">
            <v>1213931</v>
          </cell>
          <cell r="DK47">
            <v>1192109</v>
          </cell>
          <cell r="DL47">
            <v>1235641</v>
          </cell>
          <cell r="DM47">
            <v>1237851</v>
          </cell>
          <cell r="DN47">
            <v>1252646</v>
          </cell>
          <cell r="DO47">
            <v>1263462</v>
          </cell>
          <cell r="DP47">
            <v>1197477</v>
          </cell>
          <cell r="DQ47">
            <v>1193546</v>
          </cell>
          <cell r="DR47">
            <v>1211872</v>
          </cell>
          <cell r="DS47">
            <v>1233695</v>
          </cell>
          <cell r="DT47">
            <v>1233695</v>
          </cell>
          <cell r="DU47">
            <v>1216395</v>
          </cell>
          <cell r="DV47">
            <v>1169933</v>
          </cell>
          <cell r="DW47">
            <v>1175205</v>
          </cell>
          <cell r="DX47"/>
          <cell r="DY47">
            <v>170650</v>
          </cell>
          <cell r="DZ47">
            <v>349712</v>
          </cell>
          <cell r="EA47"/>
          <cell r="EB47">
            <v>520362</v>
          </cell>
          <cell r="EC47">
            <v>348755</v>
          </cell>
          <cell r="ED47">
            <v>340867</v>
          </cell>
          <cell r="EE47">
            <v>1835637</v>
          </cell>
          <cell r="EF47">
            <v>2176504</v>
          </cell>
          <cell r="EG47">
            <v>119489</v>
          </cell>
          <cell r="EH47">
            <v>10172625</v>
          </cell>
        </row>
        <row r="48">
          <cell r="B48" t="str">
            <v>Access Bank</v>
          </cell>
          <cell r="C48">
            <v>14.827753</v>
          </cell>
          <cell r="D48">
            <v>3.623726</v>
          </cell>
          <cell r="E48">
            <v>12.182407</v>
          </cell>
          <cell r="F48">
            <v>1.2672680000000001</v>
          </cell>
          <cell r="G48">
            <v>1.3123689999999999</v>
          </cell>
          <cell r="H48">
            <v>1.5846420000000001</v>
          </cell>
          <cell r="I48">
            <v>7.9519270000000004</v>
          </cell>
          <cell r="J48">
            <v>4.5726000000000003E-2</v>
          </cell>
          <cell r="K48">
            <v>-0.31740499999999999</v>
          </cell>
          <cell r="L48"/>
          <cell r="M48">
            <v>1.9039292084420977E-3</v>
          </cell>
          <cell r="N48">
            <v>1.8751382674380545E-3</v>
          </cell>
          <cell r="O48">
            <v>1.9512574372919202E-3</v>
          </cell>
          <cell r="P48">
            <v>1.7329672513449303E-3</v>
          </cell>
          <cell r="Q48">
            <v>1.866553392754599E-3</v>
          </cell>
          <cell r="R48">
            <v>1.8765232915077803E-3</v>
          </cell>
          <cell r="S48"/>
          <cell r="T48">
            <v>1.9741981788013469E-3</v>
          </cell>
          <cell r="U48">
            <v>1.0024310567122577E-3</v>
          </cell>
          <cell r="V48">
            <v>2.2615193939852225E-3</v>
          </cell>
          <cell r="W48">
            <v>1.4760700525397242E-3</v>
          </cell>
          <cell r="X48">
            <v>-2.2816482959971507E-3</v>
          </cell>
          <cell r="Y48">
            <v>-0.2620494317061024</v>
          </cell>
          <cell r="Z48">
            <v>-2.7818729829447306E-2</v>
          </cell>
          <cell r="AA48">
            <v>0.16503785811917035</v>
          </cell>
          <cell r="AB48">
            <v>0.1593661511228662</v>
          </cell>
          <cell r="AC48">
            <v>0.68517266568014512</v>
          </cell>
          <cell r="AD48">
            <v>1.6552965529655297</v>
          </cell>
          <cell r="AE48">
            <v>0.11436358252124093</v>
          </cell>
          <cell r="AF48">
            <v>0.26772815733827354</v>
          </cell>
          <cell r="AG48">
            <v>0.13650622413189739</v>
          </cell>
          <cell r="AH48">
            <v>8.0030931397072611E-2</v>
          </cell>
          <cell r="AI48">
            <v>5.6475292734824781E-2</v>
          </cell>
          <cell r="AJ48">
            <v>0.29745566701227433</v>
          </cell>
          <cell r="AK48">
            <v>4.9980782159754532E-4</v>
          </cell>
          <cell r="AL48">
            <v>0</v>
          </cell>
          <cell r="AM48">
            <v>3.3020373092181851E-4</v>
          </cell>
          <cell r="AN48">
            <v>0.14877726684188566</v>
          </cell>
          <cell r="AO48">
            <v>7.9680977162530711E-2</v>
          </cell>
          <cell r="AP48">
            <v>14827753</v>
          </cell>
          <cell r="AQ48">
            <v>14236618</v>
          </cell>
          <cell r="AR48">
            <v>17119500</v>
          </cell>
          <cell r="AS48">
            <v>14827753</v>
          </cell>
          <cell r="AT48">
            <v>15109960</v>
          </cell>
          <cell r="AU48">
            <v>15200001</v>
          </cell>
          <cell r="AV48">
            <v>14601676</v>
          </cell>
          <cell r="AW48">
            <v>16074956</v>
          </cell>
          <cell r="AX48">
            <v>14564949</v>
          </cell>
          <cell r="AY48">
            <v>14013295</v>
          </cell>
          <cell r="AZ48">
            <v>13211421</v>
          </cell>
          <cell r="BA48">
            <v>12244938</v>
          </cell>
          <cell r="BB48">
            <v>11114886</v>
          </cell>
          <cell r="BC48">
            <v>9835380</v>
          </cell>
          <cell r="BD48">
            <v>10147491</v>
          </cell>
          <cell r="BE48">
            <v>11016375</v>
          </cell>
          <cell r="BF48">
            <v>10448828</v>
          </cell>
          <cell r="BG48">
            <v>9704724</v>
          </cell>
          <cell r="BH48">
            <v>9318142</v>
          </cell>
          <cell r="BI48">
            <v>9574020</v>
          </cell>
          <cell r="BJ48">
            <v>10039705</v>
          </cell>
          <cell r="BK48">
            <v>10492739</v>
          </cell>
          <cell r="BL48">
            <v>10235524</v>
          </cell>
          <cell r="BM48">
            <v>10105088</v>
          </cell>
          <cell r="BN48">
            <v>10119596</v>
          </cell>
          <cell r="BO48">
            <v>9977176</v>
          </cell>
          <cell r="BP48">
            <v>10295352</v>
          </cell>
          <cell r="BQ48">
            <v>10137915</v>
          </cell>
          <cell r="BR48">
            <v>9885064</v>
          </cell>
          <cell r="BS48">
            <v>10603271</v>
          </cell>
          <cell r="BT48">
            <v>10465400</v>
          </cell>
          <cell r="BU48">
            <v>10351824</v>
          </cell>
          <cell r="BV48">
            <v>9973356</v>
          </cell>
          <cell r="BW48">
            <v>10507615</v>
          </cell>
          <cell r="BX48">
            <v>10533322</v>
          </cell>
          <cell r="BY48">
            <v>10803306</v>
          </cell>
          <cell r="BZ48">
            <v>10546605</v>
          </cell>
          <cell r="CA48">
            <v>10300961</v>
          </cell>
          <cell r="CB48">
            <v>10239922</v>
          </cell>
          <cell r="CC48">
            <v>9678121</v>
          </cell>
          <cell r="CD48">
            <v>8935515</v>
          </cell>
          <cell r="CE48">
            <v>9268777</v>
          </cell>
          <cell r="CF48">
            <v>9657867</v>
          </cell>
          <cell r="CG48">
            <v>1584642</v>
          </cell>
          <cell r="CH48">
            <v>1743355</v>
          </cell>
          <cell r="CI48">
            <v>1806825</v>
          </cell>
          <cell r="CJ48">
            <v>1253441</v>
          </cell>
          <cell r="CK48">
            <v>1351431</v>
          </cell>
          <cell r="CL48">
            <v>1335341</v>
          </cell>
          <cell r="CM48">
            <v>1314978</v>
          </cell>
          <cell r="CN48">
            <v>1826413</v>
          </cell>
          <cell r="CO48">
            <v>1775574</v>
          </cell>
          <cell r="CP48">
            <v>1650142</v>
          </cell>
          <cell r="CQ48">
            <v>1548572</v>
          </cell>
          <cell r="CR48">
            <v>1767517</v>
          </cell>
          <cell r="CS48">
            <v>1594829</v>
          </cell>
          <cell r="CT48">
            <v>1498504</v>
          </cell>
          <cell r="CU48">
            <v>1412615</v>
          </cell>
          <cell r="CV48">
            <v>1777892</v>
          </cell>
          <cell r="CW48">
            <v>1765576</v>
          </cell>
          <cell r="CX48">
            <v>1815489</v>
          </cell>
          <cell r="CY48">
            <v>1817951</v>
          </cell>
          <cell r="CZ48">
            <v>1905495</v>
          </cell>
          <cell r="DA48">
            <v>1900802</v>
          </cell>
          <cell r="DB48">
            <v>1911485</v>
          </cell>
          <cell r="DC48">
            <v>1928586</v>
          </cell>
          <cell r="DD48">
            <v>2063479</v>
          </cell>
          <cell r="DE48">
            <v>2041690</v>
          </cell>
          <cell r="DF48">
            <v>2053824</v>
          </cell>
          <cell r="DG48">
            <v>2132336</v>
          </cell>
          <cell r="DH48">
            <v>2074929</v>
          </cell>
          <cell r="DI48">
            <v>2073144</v>
          </cell>
          <cell r="DJ48">
            <v>2088544</v>
          </cell>
          <cell r="DK48">
            <v>2073408</v>
          </cell>
          <cell r="DL48">
            <v>2154496</v>
          </cell>
          <cell r="DM48">
            <v>2159748</v>
          </cell>
          <cell r="DN48">
            <v>2080839</v>
          </cell>
          <cell r="DO48">
            <v>2032789</v>
          </cell>
          <cell r="DP48">
            <v>2044903</v>
          </cell>
          <cell r="DQ48">
            <v>1975069</v>
          </cell>
          <cell r="DR48">
            <v>1957169</v>
          </cell>
          <cell r="DS48">
            <v>1914759</v>
          </cell>
          <cell r="DT48">
            <v>1914759</v>
          </cell>
          <cell r="DU48">
            <v>1929129</v>
          </cell>
          <cell r="DV48">
            <v>1905126</v>
          </cell>
          <cell r="DW48">
            <v>1869047</v>
          </cell>
          <cell r="DX48"/>
          <cell r="DY48">
            <v>327357</v>
          </cell>
          <cell r="DZ48">
            <v>150416</v>
          </cell>
          <cell r="EA48"/>
          <cell r="EB48">
            <v>477773</v>
          </cell>
          <cell r="EC48">
            <v>790856</v>
          </cell>
          <cell r="ED48">
            <v>114457</v>
          </cell>
          <cell r="EE48">
            <v>313055</v>
          </cell>
          <cell r="EF48">
            <v>427512</v>
          </cell>
          <cell r="EG48">
            <v>-222183</v>
          </cell>
          <cell r="EH48">
            <v>3623726</v>
          </cell>
        </row>
        <row r="49">
          <cell r="B49" t="str">
            <v>United Bank for Africa</v>
          </cell>
          <cell r="C49">
            <v>14.974888</v>
          </cell>
          <cell r="D49">
            <v>2.8744960000000002</v>
          </cell>
          <cell r="E49">
            <v>9.2990750000000002</v>
          </cell>
          <cell r="F49">
            <v>1.8302389999999999</v>
          </cell>
          <cell r="G49">
            <v>1.8302389999999999</v>
          </cell>
          <cell r="H49">
            <v>1.8302389999999999</v>
          </cell>
          <cell r="I49">
            <v>8.8358410000000003</v>
          </cell>
          <cell r="J49">
            <v>-3.5476000000000001E-2</v>
          </cell>
          <cell r="K49">
            <v>-0.24854399999999999</v>
          </cell>
          <cell r="L49"/>
          <cell r="M49">
            <v>1.8082969949994342E-3</v>
          </cell>
          <cell r="N49">
            <v>1.8642338215273111E-3</v>
          </cell>
          <cell r="O49">
            <v>3.5487229474694126E-3</v>
          </cell>
          <cell r="P49">
            <v>2.3870100609106239E-3</v>
          </cell>
          <cell r="Q49">
            <v>2.044460404850291E-3</v>
          </cell>
          <cell r="R49">
            <v>2.1358034299002676E-3</v>
          </cell>
          <cell r="S49"/>
          <cell r="T49">
            <v>1.9937880417453774E-3</v>
          </cell>
          <cell r="U49">
            <v>7.9517161694762754E-4</v>
          </cell>
          <cell r="V49">
            <v>1.7262630002940417E-3</v>
          </cell>
          <cell r="W49">
            <v>1.704839942958884E-3</v>
          </cell>
          <cell r="X49">
            <v>-1.7866448042101284E-3</v>
          </cell>
          <cell r="Y49">
            <v>-0.25432857630374045</v>
          </cell>
          <cell r="Z49">
            <v>-2.1526210060089066E-2</v>
          </cell>
          <cell r="AA49">
            <v>0.20713806416389791</v>
          </cell>
          <cell r="AB49">
            <v>0.20713806416389791</v>
          </cell>
          <cell r="AC49">
            <v>0.49675577795323839</v>
          </cell>
          <cell r="AD49">
            <v>1.1815718224681993</v>
          </cell>
          <cell r="AE49">
            <v>6.0687840009396136E-2</v>
          </cell>
          <cell r="AF49">
            <v>0.67341104024631626</v>
          </cell>
          <cell r="AG49">
            <v>5.6225665195192516E-2</v>
          </cell>
          <cell r="AH49">
            <v>2.7961083070657568E-2</v>
          </cell>
          <cell r="AI49">
            <v>2.8264582124534948E-2</v>
          </cell>
          <cell r="AJ49">
            <v>0.30911633683995454</v>
          </cell>
          <cell r="AK49">
            <v>3.4908807004850788E-3</v>
          </cell>
          <cell r="AL49">
            <v>9.0076899532250676E-3</v>
          </cell>
          <cell r="AM49">
            <v>5.2019263373198803E-3</v>
          </cell>
          <cell r="AN49">
            <v>5.7449999852659063E-2</v>
          </cell>
          <cell r="AO49">
            <v>3.3698830036617312E-2</v>
          </cell>
          <cell r="AP49">
            <v>14974888</v>
          </cell>
          <cell r="AQ49">
            <v>14896049</v>
          </cell>
          <cell r="AR49">
            <v>31209554</v>
          </cell>
          <cell r="AS49">
            <v>14974888</v>
          </cell>
          <cell r="AT49">
            <v>15972329</v>
          </cell>
          <cell r="AU49">
            <v>15368024</v>
          </cell>
          <cell r="AV49">
            <v>16290399</v>
          </cell>
          <cell r="AW49">
            <v>16625399</v>
          </cell>
          <cell r="AX49">
            <v>19070484</v>
          </cell>
          <cell r="AY49">
            <v>19313635</v>
          </cell>
          <cell r="AZ49">
            <v>13598404</v>
          </cell>
          <cell r="BA49">
            <v>19710685</v>
          </cell>
          <cell r="BB49">
            <v>19720292</v>
          </cell>
          <cell r="BC49">
            <v>18997417</v>
          </cell>
          <cell r="BD49">
            <v>18743174</v>
          </cell>
          <cell r="BE49">
            <v>21806135</v>
          </cell>
          <cell r="BF49">
            <v>19040103</v>
          </cell>
          <cell r="BG49">
            <v>18752922</v>
          </cell>
          <cell r="BH49">
            <v>16088319</v>
          </cell>
          <cell r="BI49">
            <v>15970502</v>
          </cell>
          <cell r="BJ49">
            <v>15739828</v>
          </cell>
          <cell r="BK49">
            <v>17169559</v>
          </cell>
          <cell r="BL49">
            <v>15332118</v>
          </cell>
          <cell r="BM49">
            <v>15793296</v>
          </cell>
          <cell r="BN49">
            <v>13811976</v>
          </cell>
          <cell r="BO49">
            <v>7086915</v>
          </cell>
          <cell r="BP49">
            <v>6504732</v>
          </cell>
          <cell r="BQ49">
            <v>6937385</v>
          </cell>
          <cell r="BR49">
            <v>7748462</v>
          </cell>
          <cell r="BS49">
            <v>6281056</v>
          </cell>
          <cell r="BT49">
            <v>5601281</v>
          </cell>
          <cell r="BU49">
            <v>7539176</v>
          </cell>
          <cell r="BV49">
            <v>5761555</v>
          </cell>
          <cell r="BW49">
            <v>6538183</v>
          </cell>
          <cell r="BX49">
            <v>7781237</v>
          </cell>
          <cell r="BY49">
            <v>8176112</v>
          </cell>
          <cell r="BZ49">
            <v>7269162</v>
          </cell>
          <cell r="CA49">
            <v>5332978</v>
          </cell>
          <cell r="CB49">
            <v>4755787</v>
          </cell>
          <cell r="CC49">
            <v>4354318</v>
          </cell>
          <cell r="CD49">
            <v>3726303</v>
          </cell>
          <cell r="CE49">
            <v>3984411</v>
          </cell>
          <cell r="CF49">
            <v>3709630</v>
          </cell>
          <cell r="CG49">
            <v>1830239</v>
          </cell>
          <cell r="CH49">
            <v>1896711</v>
          </cell>
          <cell r="CI49">
            <v>2078783</v>
          </cell>
          <cell r="CJ49">
            <v>2265207</v>
          </cell>
          <cell r="CK49">
            <v>2266357</v>
          </cell>
          <cell r="CL49">
            <v>2366871</v>
          </cell>
          <cell r="CM49">
            <v>2422902</v>
          </cell>
          <cell r="CN49">
            <v>2522662</v>
          </cell>
          <cell r="CO49">
            <v>598452</v>
          </cell>
          <cell r="CP49">
            <v>569035</v>
          </cell>
          <cell r="CQ49">
            <v>822704</v>
          </cell>
          <cell r="CR49">
            <v>2094574</v>
          </cell>
          <cell r="CS49">
            <v>2149378</v>
          </cell>
          <cell r="CT49">
            <v>2164973</v>
          </cell>
          <cell r="CU49">
            <v>2256791</v>
          </cell>
          <cell r="CV49">
            <v>2493102</v>
          </cell>
          <cell r="CW49">
            <v>2428989</v>
          </cell>
          <cell r="CX49">
            <v>2312994</v>
          </cell>
          <cell r="CY49">
            <v>2241806</v>
          </cell>
          <cell r="CZ49">
            <v>2299717</v>
          </cell>
          <cell r="DA49">
            <v>2212823</v>
          </cell>
          <cell r="DB49">
            <v>2184034</v>
          </cell>
          <cell r="DC49">
            <v>2174218</v>
          </cell>
          <cell r="DD49">
            <v>2131778</v>
          </cell>
          <cell r="DE49">
            <v>2127002</v>
          </cell>
          <cell r="DF49">
            <v>2123592</v>
          </cell>
          <cell r="DG49">
            <v>2161995</v>
          </cell>
          <cell r="DH49">
            <v>2159848</v>
          </cell>
          <cell r="DI49">
            <v>2153962</v>
          </cell>
          <cell r="DJ49">
            <v>2148603</v>
          </cell>
          <cell r="DK49">
            <v>2143386</v>
          </cell>
          <cell r="DL49">
            <v>2175142</v>
          </cell>
          <cell r="DM49">
            <v>2185477</v>
          </cell>
          <cell r="DN49">
            <v>1135692</v>
          </cell>
          <cell r="DO49">
            <v>1119088</v>
          </cell>
          <cell r="DP49">
            <v>1043147</v>
          </cell>
          <cell r="DQ49">
            <v>1172769</v>
          </cell>
          <cell r="DR49">
            <v>1222199</v>
          </cell>
          <cell r="DS49">
            <v>1138961</v>
          </cell>
          <cell r="DT49">
            <v>1138961</v>
          </cell>
          <cell r="DU49">
            <v>807249</v>
          </cell>
          <cell r="DV49">
            <v>1007444</v>
          </cell>
          <cell r="DW49">
            <v>1059034</v>
          </cell>
          <cell r="DX49"/>
          <cell r="DY49">
            <v>398878</v>
          </cell>
          <cell r="DZ49">
            <v>404088</v>
          </cell>
          <cell r="EA49"/>
          <cell r="EB49">
            <v>802966</v>
          </cell>
          <cell r="EC49">
            <v>948762</v>
          </cell>
          <cell r="ED49">
            <v>122480</v>
          </cell>
          <cell r="EE49">
            <v>59400</v>
          </cell>
          <cell r="EF49">
            <v>181880</v>
          </cell>
          <cell r="EG49">
            <v>-248544</v>
          </cell>
          <cell r="EH49">
            <v>2874496</v>
          </cell>
        </row>
        <row r="50">
          <cell r="B50" t="str">
            <v>Consolidated Bank of Kenya</v>
          </cell>
          <cell r="C50">
            <v>15.503686999999999</v>
          </cell>
          <cell r="D50">
            <v>8.8277669999999997</v>
          </cell>
          <cell r="E50">
            <v>11.127345</v>
          </cell>
          <cell r="F50">
            <v>-0.64383100000000004</v>
          </cell>
          <cell r="G50">
            <v>-0.64383100000000004</v>
          </cell>
          <cell r="H50">
            <v>0.55862800000000001</v>
          </cell>
          <cell r="I50">
            <v>11.766818000000001</v>
          </cell>
          <cell r="J50">
            <v>2.9703E-2</v>
          </cell>
          <cell r="K50">
            <v>-8.5768999999999998E-2</v>
          </cell>
          <cell r="L50"/>
          <cell r="M50">
            <v>1.5500688760877901E-3</v>
          </cell>
          <cell r="N50">
            <v>1.574254392637786E-3</v>
          </cell>
          <cell r="O50">
            <v>1.5163990130071631E-3</v>
          </cell>
          <cell r="P50">
            <v>1.6964608905496619E-3</v>
          </cell>
          <cell r="Q50">
            <v>1.8677170257707079E-3</v>
          </cell>
          <cell r="R50">
            <v>1.8746950618688005E-3</v>
          </cell>
          <cell r="S50"/>
          <cell r="T50">
            <v>2.064193451300822E-3</v>
          </cell>
          <cell r="U50">
            <v>2.4420245355801177E-3</v>
          </cell>
          <cell r="V50">
            <v>2.065659645180505E-3</v>
          </cell>
          <cell r="W50">
            <v>5.2035353178204351E-4</v>
          </cell>
          <cell r="X50">
            <v>-6.165457150939009E-4</v>
          </cell>
          <cell r="Y50">
            <v>-0.30633507598241877</v>
          </cell>
          <cell r="Z50">
            <v>-1.2074678381760233E-2</v>
          </cell>
          <cell r="AA50">
            <v>-5.4715811870294929E-2</v>
          </cell>
          <cell r="AB50">
            <v>-5.4715811870294929E-2</v>
          </cell>
          <cell r="AC50">
            <v>0.39843739663133937</v>
          </cell>
          <cell r="AD50">
            <v>0.90591831064184491</v>
          </cell>
          <cell r="AE50">
            <v>0.22398301921493782</v>
          </cell>
          <cell r="AF50">
            <v>0.57377060018485126</v>
          </cell>
          <cell r="AG50">
            <v>0.14338515680546376</v>
          </cell>
          <cell r="AH50">
            <v>6.2860111871370541E-2</v>
          </cell>
          <cell r="AI50">
            <v>8.0525044934093223E-2</v>
          </cell>
          <cell r="AJ50">
            <v>0.79333992070884829</v>
          </cell>
          <cell r="AK50">
            <v>8.5675740677796741E-4</v>
          </cell>
          <cell r="AL50">
            <v>3.3146819139579387E-4</v>
          </cell>
          <cell r="AM50">
            <v>6.725811967754153E-4</v>
          </cell>
          <cell r="AN50">
            <v>0.16236455145595038</v>
          </cell>
          <cell r="AO50">
            <v>5.8733307312321591E-2</v>
          </cell>
          <cell r="AP50">
            <v>15503687</v>
          </cell>
          <cell r="AQ50">
            <v>15331256</v>
          </cell>
          <cell r="AR50">
            <v>15209512</v>
          </cell>
          <cell r="AS50">
            <v>15503687</v>
          </cell>
          <cell r="AT50">
            <v>16233893</v>
          </cell>
          <cell r="AU50">
            <v>15298125</v>
          </cell>
          <cell r="AV50">
            <v>15552524</v>
          </cell>
          <cell r="AW50">
            <v>15518129</v>
          </cell>
          <cell r="AX50">
            <v>14786888</v>
          </cell>
          <cell r="AY50">
            <v>14612501</v>
          </cell>
          <cell r="AZ50">
            <v>14283366</v>
          </cell>
          <cell r="BA50">
            <v>13743625</v>
          </cell>
          <cell r="BB50">
            <v>13434472</v>
          </cell>
          <cell r="BC50">
            <v>13072792</v>
          </cell>
          <cell r="BD50">
            <v>12885742</v>
          </cell>
          <cell r="BE50">
            <v>12129533</v>
          </cell>
          <cell r="BF50">
            <v>12219932</v>
          </cell>
          <cell r="BG50">
            <v>11548350</v>
          </cell>
          <cell r="BH50">
            <v>11865609</v>
          </cell>
          <cell r="BI50">
            <v>12194820</v>
          </cell>
          <cell r="BJ50">
            <v>12942903</v>
          </cell>
          <cell r="BK50">
            <v>12972904</v>
          </cell>
          <cell r="BL50">
            <v>12887332</v>
          </cell>
          <cell r="BM50">
            <v>12575456</v>
          </cell>
          <cell r="BN50">
            <v>12421918</v>
          </cell>
          <cell r="BO50">
            <v>12302979</v>
          </cell>
          <cell r="BP50">
            <v>13545744</v>
          </cell>
          <cell r="BQ50">
            <v>13423571</v>
          </cell>
          <cell r="BR50">
            <v>13620906</v>
          </cell>
          <cell r="BS50">
            <v>13697179</v>
          </cell>
          <cell r="BT50">
            <v>13917895</v>
          </cell>
          <cell r="BU50">
            <v>13898951</v>
          </cell>
          <cell r="BV50">
            <v>14419461</v>
          </cell>
          <cell r="BW50">
            <v>14272743</v>
          </cell>
          <cell r="BX50">
            <v>14135528</v>
          </cell>
          <cell r="BY50">
            <v>14425550</v>
          </cell>
          <cell r="BZ50">
            <v>15473039</v>
          </cell>
          <cell r="CA50">
            <v>14428785</v>
          </cell>
          <cell r="CB50">
            <v>15077051</v>
          </cell>
          <cell r="CC50">
            <v>15965750</v>
          </cell>
          <cell r="CD50">
            <v>16616891</v>
          </cell>
          <cell r="CE50">
            <v>16730762</v>
          </cell>
          <cell r="CF50">
            <v>16778631</v>
          </cell>
          <cell r="CG50">
            <v>558628</v>
          </cell>
          <cell r="CH50">
            <v>608206</v>
          </cell>
          <cell r="CI50">
            <v>651981</v>
          </cell>
          <cell r="CJ50">
            <v>815559</v>
          </cell>
          <cell r="CK50">
            <v>904331</v>
          </cell>
          <cell r="CL50">
            <v>994085</v>
          </cell>
          <cell r="CM50">
            <v>1073309</v>
          </cell>
          <cell r="CN50">
            <v>1312301</v>
          </cell>
          <cell r="CO50">
            <v>1369524</v>
          </cell>
          <cell r="CP50">
            <v>1442376</v>
          </cell>
          <cell r="CQ50">
            <v>1532628</v>
          </cell>
          <cell r="CR50">
            <v>1578313</v>
          </cell>
          <cell r="CS50">
            <v>1691552</v>
          </cell>
          <cell r="CT50">
            <v>1773903</v>
          </cell>
          <cell r="CU50">
            <v>1837100</v>
          </cell>
          <cell r="CV50">
            <v>1749420</v>
          </cell>
          <cell r="CW50">
            <v>1819236</v>
          </cell>
          <cell r="CX50">
            <v>1924193</v>
          </cell>
          <cell r="CY50">
            <v>1999780</v>
          </cell>
          <cell r="CZ50">
            <v>463610</v>
          </cell>
          <cell r="DA50">
            <v>729433</v>
          </cell>
          <cell r="DB50">
            <v>870546</v>
          </cell>
          <cell r="DC50">
            <v>925355</v>
          </cell>
          <cell r="DD50">
            <v>795096</v>
          </cell>
          <cell r="DE50">
            <v>966429</v>
          </cell>
          <cell r="DF50">
            <v>562347</v>
          </cell>
          <cell r="DG50">
            <v>1068434</v>
          </cell>
          <cell r="DH50">
            <v>1054060</v>
          </cell>
          <cell r="DI50">
            <v>1187461</v>
          </cell>
          <cell r="DJ50">
            <v>1325354</v>
          </cell>
          <cell r="DK50">
            <v>1403073</v>
          </cell>
          <cell r="DL50">
            <v>1410759</v>
          </cell>
          <cell r="DM50">
            <v>1542883</v>
          </cell>
          <cell r="DN50">
            <v>1586460</v>
          </cell>
          <cell r="DO50">
            <v>1615215</v>
          </cell>
          <cell r="DP50">
            <v>1587672</v>
          </cell>
          <cell r="DQ50">
            <v>1606209</v>
          </cell>
          <cell r="DR50">
            <v>1551228</v>
          </cell>
          <cell r="DS50">
            <v>1567820</v>
          </cell>
          <cell r="DT50">
            <v>1567820</v>
          </cell>
          <cell r="DU50">
            <v>1089376</v>
          </cell>
          <cell r="DV50">
            <v>1258313</v>
          </cell>
          <cell r="DW50">
            <v>1241702</v>
          </cell>
          <cell r="DX50"/>
          <cell r="DY50">
            <v>301135</v>
          </cell>
          <cell r="DZ50">
            <v>454655</v>
          </cell>
          <cell r="EA50"/>
          <cell r="EB50">
            <v>755790</v>
          </cell>
          <cell r="EC50">
            <v>684684</v>
          </cell>
          <cell r="ED50">
            <v>1301800</v>
          </cell>
          <cell r="EE50">
            <v>967051</v>
          </cell>
          <cell r="EF50">
            <v>2268851</v>
          </cell>
          <cell r="EG50">
            <v>-92713</v>
          </cell>
          <cell r="EH50">
            <v>8827767</v>
          </cell>
        </row>
        <row r="51">
          <cell r="B51" t="str">
            <v>Spire Bank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3.3872976841739609E-9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0</v>
          </cell>
          <cell r="O51">
            <v>1.0517388513507244E-12</v>
          </cell>
          <cell r="P51">
            <v>2.4748638570368979E-4</v>
          </cell>
          <cell r="Q51">
            <v>3.3757978709973832E-4</v>
          </cell>
          <cell r="R51">
            <v>4.3462748054179736E-4</v>
          </cell>
          <cell r="S51"/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e">
            <v>#DIV/0!</v>
          </cell>
          <cell r="AA51">
            <v>0</v>
          </cell>
          <cell r="AB51">
            <v>0</v>
          </cell>
          <cell r="AC51" t="e">
            <v>#DIV/0!</v>
          </cell>
          <cell r="AD51" t="e">
            <v>#DIV/0!</v>
          </cell>
          <cell r="AE51" t="e">
            <v>#DIV/0!</v>
          </cell>
          <cell r="AF51">
            <v>0</v>
          </cell>
          <cell r="AG51" t="e">
            <v>#DIV/0!</v>
          </cell>
          <cell r="AH51" t="e">
            <v>#DIV/0!</v>
          </cell>
          <cell r="AI51" t="e">
            <v>#DIV/0!</v>
          </cell>
          <cell r="AJ51" t="e">
            <v>#DIV/0!</v>
          </cell>
          <cell r="AK51">
            <v>0</v>
          </cell>
          <cell r="AL51">
            <v>0</v>
          </cell>
          <cell r="AM51">
            <v>0</v>
          </cell>
          <cell r="AN51"/>
          <cell r="AO51"/>
          <cell r="AP51">
            <v>0</v>
          </cell>
          <cell r="AQ51">
            <v>0</v>
          </cell>
          <cell r="AR51">
            <v>0</v>
          </cell>
          <cell r="AS51"/>
          <cell r="AT51"/>
          <cell r="AU51">
            <v>0</v>
          </cell>
          <cell r="AV51">
            <v>0</v>
          </cell>
          <cell r="AW51">
            <v>3370260</v>
          </cell>
          <cell r="AX51">
            <v>3546067</v>
          </cell>
          <cell r="AY51">
            <v>3713690</v>
          </cell>
          <cell r="AZ51">
            <v>0</v>
          </cell>
          <cell r="BA51">
            <v>4226650</v>
          </cell>
          <cell r="BB51">
            <v>4514148</v>
          </cell>
          <cell r="BC51">
            <v>4679366</v>
          </cell>
          <cell r="BD51">
            <v>5114288</v>
          </cell>
          <cell r="BE51">
            <v>6195518</v>
          </cell>
          <cell r="BF51">
            <v>6130265</v>
          </cell>
          <cell r="BG51">
            <v>6535587</v>
          </cell>
          <cell r="BH51">
            <v>6860301</v>
          </cell>
          <cell r="BI51">
            <v>6663514</v>
          </cell>
          <cell r="BJ51">
            <v>7377349</v>
          </cell>
          <cell r="BK51">
            <v>8516128</v>
          </cell>
          <cell r="BL51">
            <v>9223078</v>
          </cell>
          <cell r="BM51">
            <v>10827687</v>
          </cell>
          <cell r="BN51">
            <v>10965040</v>
          </cell>
          <cell r="BO51">
            <v>11203247</v>
          </cell>
          <cell r="BP51">
            <v>11147949</v>
          </cell>
          <cell r="BQ51">
            <v>11686475</v>
          </cell>
          <cell r="BR51">
            <v>13074106</v>
          </cell>
          <cell r="BS51">
            <v>13185616</v>
          </cell>
          <cell r="BT51">
            <v>13802498</v>
          </cell>
          <cell r="BU51">
            <v>14204005</v>
          </cell>
          <cell r="BV51">
            <v>14382397</v>
          </cell>
          <cell r="BW51">
            <v>15107721</v>
          </cell>
          <cell r="BX51">
            <v>14469562</v>
          </cell>
          <cell r="BY51">
            <v>15826494</v>
          </cell>
          <cell r="BZ51">
            <v>16857598</v>
          </cell>
          <cell r="CA51">
            <v>16800655</v>
          </cell>
          <cell r="CB51">
            <v>16589359</v>
          </cell>
          <cell r="CC51">
            <v>17019940</v>
          </cell>
          <cell r="CD51">
            <v>16250564</v>
          </cell>
          <cell r="CE51">
            <v>16544140</v>
          </cell>
          <cell r="CF51">
            <v>15562476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-213671</v>
          </cell>
          <cell r="CO51">
            <v>9554</v>
          </cell>
          <cell r="CP51">
            <v>224483</v>
          </cell>
          <cell r="CQ51">
            <v>412582</v>
          </cell>
          <cell r="CR51">
            <v>-2623862</v>
          </cell>
          <cell r="CS51">
            <v>-2324570</v>
          </cell>
          <cell r="CT51">
            <v>-2083344</v>
          </cell>
          <cell r="CU51">
            <v>-1819961</v>
          </cell>
          <cell r="CV51">
            <v>-1320406</v>
          </cell>
          <cell r="CW51">
            <v>-1098807</v>
          </cell>
          <cell r="CX51">
            <v>-806676</v>
          </cell>
          <cell r="CY51">
            <v>-551990</v>
          </cell>
          <cell r="CZ51">
            <v>-291997</v>
          </cell>
          <cell r="DA51">
            <v>1530</v>
          </cell>
          <cell r="DB51">
            <v>-923614</v>
          </cell>
          <cell r="DC51">
            <v>-1029954</v>
          </cell>
          <cell r="DD51">
            <v>551632</v>
          </cell>
          <cell r="DE51">
            <v>768190</v>
          </cell>
          <cell r="DF51">
            <v>992269</v>
          </cell>
          <cell r="DG51">
            <v>1187760</v>
          </cell>
          <cell r="DH51">
            <v>1425436</v>
          </cell>
          <cell r="DI51">
            <v>1628858</v>
          </cell>
          <cell r="DJ51">
            <v>1717309</v>
          </cell>
          <cell r="DK51">
            <v>1817222</v>
          </cell>
          <cell r="DL51">
            <v>2037416</v>
          </cell>
          <cell r="DM51">
            <v>2182475</v>
          </cell>
          <cell r="DN51">
            <v>1933604</v>
          </cell>
          <cell r="DO51">
            <v>2068854</v>
          </cell>
          <cell r="DP51">
            <v>1993347</v>
          </cell>
          <cell r="DQ51">
            <v>2106331</v>
          </cell>
          <cell r="DR51">
            <v>1718831</v>
          </cell>
          <cell r="DS51">
            <v>1154947</v>
          </cell>
          <cell r="DT51">
            <v>1154947</v>
          </cell>
          <cell r="DU51">
            <v>1526979</v>
          </cell>
          <cell r="DV51">
            <v>1408728</v>
          </cell>
          <cell r="DW51">
            <v>1371482</v>
          </cell>
          <cell r="DX51"/>
          <cell r="DY51">
            <v>0</v>
          </cell>
          <cell r="DZ51">
            <v>0</v>
          </cell>
          <cell r="EA51"/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</row>
        <row r="52">
          <cell r="B52" t="str">
            <v>Total - Tier 3</v>
          </cell>
          <cell r="C52">
            <v>649.51083899999992</v>
          </cell>
          <cell r="D52">
            <v>317.50120500000008</v>
          </cell>
          <cell r="E52">
            <v>447.98374100000001</v>
          </cell>
          <cell r="F52">
            <v>67.244213000000002</v>
          </cell>
          <cell r="G52">
            <v>75.911782000000017</v>
          </cell>
          <cell r="H52">
            <v>95.758735000000001</v>
          </cell>
          <cell r="I52">
            <v>432.79318400338735</v>
          </cell>
          <cell r="J52">
            <v>2.3336510000000001</v>
          </cell>
          <cell r="K52">
            <v>2.9683140000000003</v>
          </cell>
          <cell r="L52"/>
          <cell r="M52">
            <v>9.5000000000000001E-2</v>
          </cell>
          <cell r="N52">
            <v>8.1629793203806422E-2</v>
          </cell>
          <cell r="O52">
            <v>8.4904145819514776E-2</v>
          </cell>
          <cell r="P52">
            <v>8.5236107343392417E-2</v>
          </cell>
          <cell r="Q52">
            <v>8.6807245976832037E-2</v>
          </cell>
          <cell r="R52">
            <v>9.1210836502284939E-2</v>
          </cell>
          <cell r="S52">
            <v>0</v>
          </cell>
          <cell r="T52">
            <v>8.647723734442668E-2</v>
          </cell>
          <cell r="U52">
            <v>8.7830334974433821E-2</v>
          </cell>
          <cell r="V52">
            <v>8.3162869083388297E-2</v>
          </cell>
          <cell r="W52">
            <v>8.9197813135451109E-2</v>
          </cell>
          <cell r="X52">
            <v>2.1337561097287329E-2</v>
          </cell>
          <cell r="Y52">
            <v>4.230850424145037E-2</v>
          </cell>
          <cell r="Z52">
            <v>6.138530001194251E-3</v>
          </cell>
          <cell r="AA52">
            <v>0.17539967080305469</v>
          </cell>
          <cell r="AB52">
            <v>0.15537262481350375</v>
          </cell>
          <cell r="AC52">
            <v>0.30198208558039447</v>
          </cell>
          <cell r="AD52">
            <v>0.76990770456409297</v>
          </cell>
          <cell r="AE52">
            <v>0.18896033648717622</v>
          </cell>
          <cell r="AF52">
            <v>0.43963718207864605</v>
          </cell>
          <cell r="AG52">
            <v>0.14434046556475413</v>
          </cell>
          <cell r="AH52">
            <v>8.1099526275539957E-2</v>
          </cell>
          <cell r="AI52">
            <v>6.3240939289214176E-2</v>
          </cell>
          <cell r="AJ52">
            <v>0.70873376853201486</v>
          </cell>
          <cell r="AK52">
            <v>5.4676528715039072E-2</v>
          </cell>
          <cell r="AL52">
            <v>1.9796289024426084E-2</v>
          </cell>
          <cell r="AM52">
            <v>4.6684437010014859E-2</v>
          </cell>
          <cell r="AN52">
            <v>0.15157944579145452</v>
          </cell>
          <cell r="AO52">
            <v>7.3146528513493694E-2</v>
          </cell>
          <cell r="AP52">
            <v>649510839</v>
          </cell>
          <cell r="AQ52">
            <v>626536439</v>
          </cell>
          <cell r="AR52">
            <v>642604374</v>
          </cell>
          <cell r="AS52">
            <v>649510839</v>
          </cell>
          <cell r="AT52">
            <v>595500603</v>
          </cell>
          <cell r="AU52">
            <v>590707234</v>
          </cell>
          <cell r="AV52">
            <v>565933719</v>
          </cell>
          <cell r="AW52">
            <v>567121317</v>
          </cell>
          <cell r="AX52">
            <v>563081624</v>
          </cell>
          <cell r="AY52">
            <v>560488961</v>
          </cell>
          <cell r="AZ52">
            <v>541882206</v>
          </cell>
          <cell r="BA52">
            <v>529077294</v>
          </cell>
          <cell r="BB52">
            <v>523052390</v>
          </cell>
          <cell r="BC52">
            <v>516897668</v>
          </cell>
          <cell r="BD52">
            <v>517612527</v>
          </cell>
          <cell r="BE52">
            <v>476570875</v>
          </cell>
          <cell r="BF52">
            <v>476501338</v>
          </cell>
          <cell r="BG52">
            <v>455114258</v>
          </cell>
          <cell r="BH52">
            <v>453055395</v>
          </cell>
          <cell r="BI52">
            <v>429636547</v>
          </cell>
          <cell r="BJ52">
            <v>431309812</v>
          </cell>
          <cell r="BK52">
            <v>421866887</v>
          </cell>
          <cell r="BL52">
            <v>423956044</v>
          </cell>
          <cell r="BM52">
            <v>410947884</v>
          </cell>
          <cell r="BN52">
            <v>420498611</v>
          </cell>
          <cell r="BO52">
            <v>404009782</v>
          </cell>
          <cell r="BP52">
            <v>413750891</v>
          </cell>
          <cell r="BQ52">
            <v>409126309</v>
          </cell>
          <cell r="BR52">
            <v>419051226</v>
          </cell>
          <cell r="BS52">
            <v>409419179</v>
          </cell>
          <cell r="BT52">
            <v>405970076</v>
          </cell>
          <cell r="BU52">
            <v>414519602</v>
          </cell>
          <cell r="BV52">
            <v>408700759</v>
          </cell>
          <cell r="BW52">
            <v>414163443</v>
          </cell>
          <cell r="BX52">
            <v>413506368</v>
          </cell>
          <cell r="BY52">
            <v>410124244</v>
          </cell>
          <cell r="BZ52">
            <v>404440144</v>
          </cell>
          <cell r="CA52">
            <v>390673793</v>
          </cell>
          <cell r="CB52">
            <v>382621672</v>
          </cell>
          <cell r="CC52">
            <v>358363597</v>
          </cell>
          <cell r="CD52">
            <v>341990171</v>
          </cell>
          <cell r="CE52">
            <v>329980839</v>
          </cell>
          <cell r="CF52">
            <v>319172463</v>
          </cell>
          <cell r="CG52">
            <v>95758735</v>
          </cell>
          <cell r="CH52">
            <v>94250153</v>
          </cell>
          <cell r="CI52">
            <v>91713929</v>
          </cell>
          <cell r="CJ52">
            <v>91940547</v>
          </cell>
          <cell r="CK52">
            <v>91280623</v>
          </cell>
          <cell r="CL52">
            <v>101673171</v>
          </cell>
          <cell r="CM52">
            <v>83166776</v>
          </cell>
          <cell r="CN52">
            <v>83932138</v>
          </cell>
          <cell r="CO52">
            <v>79137947</v>
          </cell>
          <cell r="CP52">
            <v>80957305</v>
          </cell>
          <cell r="CQ52">
            <v>80489189</v>
          </cell>
          <cell r="CR52">
            <v>77178812</v>
          </cell>
          <cell r="CS52">
            <v>77763092</v>
          </cell>
          <cell r="CT52">
            <v>76533943</v>
          </cell>
          <cell r="CU52">
            <v>75865394</v>
          </cell>
          <cell r="CV52">
            <v>75146500</v>
          </cell>
          <cell r="CW52">
            <v>72975961</v>
          </cell>
          <cell r="CX52">
            <v>69805190</v>
          </cell>
          <cell r="CY52">
            <v>69699440</v>
          </cell>
          <cell r="CZ52">
            <v>71696499</v>
          </cell>
          <cell r="DA52">
            <v>71670560</v>
          </cell>
          <cell r="DB52">
            <v>70330759</v>
          </cell>
          <cell r="DC52">
            <v>67952908</v>
          </cell>
          <cell r="DD52">
            <v>67947746</v>
          </cell>
          <cell r="DE52">
            <v>69028440</v>
          </cell>
          <cell r="DF52">
            <v>70843549</v>
          </cell>
          <cell r="DG52">
            <v>74682041</v>
          </cell>
          <cell r="DH52">
            <v>75249051</v>
          </cell>
          <cell r="DI52">
            <v>74546628</v>
          </cell>
          <cell r="DJ52">
            <v>91512918</v>
          </cell>
          <cell r="DK52">
            <v>71846469</v>
          </cell>
          <cell r="DL52">
            <v>70378124</v>
          </cell>
          <cell r="DM52">
            <v>69555263</v>
          </cell>
          <cell r="DN52">
            <v>66091234</v>
          </cell>
          <cell r="DO52">
            <v>64997357</v>
          </cell>
          <cell r="DP52">
            <v>62851678</v>
          </cell>
          <cell r="DQ52">
            <v>62796593</v>
          </cell>
          <cell r="DR52">
            <v>60155212</v>
          </cell>
          <cell r="DS52">
            <v>54952778</v>
          </cell>
          <cell r="DT52">
            <v>54526306</v>
          </cell>
          <cell r="DU52">
            <v>51217059</v>
          </cell>
          <cell r="DV52">
            <v>48413960</v>
          </cell>
          <cell r="DW52">
            <v>47172657</v>
          </cell>
          <cell r="DX52">
            <v>0</v>
          </cell>
          <cell r="DY52">
            <v>6058852</v>
          </cell>
          <cell r="DZ52">
            <v>14004762</v>
          </cell>
          <cell r="EA52">
            <v>0</v>
          </cell>
          <cell r="EB52">
            <v>20063614</v>
          </cell>
          <cell r="EC52">
            <v>15447131</v>
          </cell>
          <cell r="ED52">
            <v>28765780</v>
          </cell>
          <cell r="EE52">
            <v>36664946</v>
          </cell>
          <cell r="EF52">
            <v>65430726</v>
          </cell>
          <cell r="EG52">
            <v>1982922</v>
          </cell>
          <cell r="EH52">
            <v>317501205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DY53"/>
          <cell r="DZ53"/>
          <cell r="EA53"/>
          <cell r="EB53"/>
          <cell r="EC53"/>
          <cell r="ED53"/>
          <cell r="EE53"/>
        </row>
        <row r="54">
          <cell r="B54" t="str">
            <v>TOTAL/ Average</v>
          </cell>
          <cell r="C54">
            <v>7510.7723019999994</v>
          </cell>
          <cell r="D54">
            <v>3614.9378809999998</v>
          </cell>
          <cell r="E54">
            <v>5386.8240230000001</v>
          </cell>
          <cell r="F54">
            <v>939.69745200000011</v>
          </cell>
          <cell r="G54">
            <v>1083.1735310000001</v>
          </cell>
          <cell r="H54">
            <v>1073.5547390000002</v>
          </cell>
          <cell r="I54">
            <v>5711.9141910033868</v>
          </cell>
          <cell r="J54">
            <v>38.043340000000001</v>
          </cell>
          <cell r="K54">
            <v>139.11214999999999</v>
          </cell>
          <cell r="L54">
            <v>0</v>
          </cell>
          <cell r="M54">
            <v>1.0004726993891129</v>
          </cell>
          <cell r="N54">
            <v>1.0002778093512352</v>
          </cell>
          <cell r="O54">
            <v>1.0000000000010516</v>
          </cell>
          <cell r="P54">
            <v>1.0002474863857036</v>
          </cell>
          <cell r="Q54">
            <v>1</v>
          </cell>
          <cell r="R54">
            <v>1</v>
          </cell>
          <cell r="S54"/>
          <cell r="T54">
            <v>1.0014180981673393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0.20560235507895674</v>
          </cell>
          <cell r="Z54">
            <v>2.7684877635620227E-2</v>
          </cell>
          <cell r="AA54">
            <v>0.18963406920679315</v>
          </cell>
          <cell r="AB54">
            <v>0.16451533068898005</v>
          </cell>
          <cell r="AC54">
            <v>0.33690637176972099</v>
          </cell>
          <cell r="AD54">
            <v>0.450044777959895</v>
          </cell>
          <cell r="AE54">
            <v>0.14165833453878224</v>
          </cell>
          <cell r="AF54">
            <v>0.52851591288629896</v>
          </cell>
          <cell r="AG54">
            <v>0.15837638089075917</v>
          </cell>
          <cell r="AH54">
            <v>6.8619389181425502E-2</v>
          </cell>
          <cell r="AI54">
            <v>8.9756991709333669E-2</v>
          </cell>
          <cell r="AJ54">
            <v>0.67107034972098245</v>
          </cell>
          <cell r="AK54">
            <v>1</v>
          </cell>
          <cell r="AL54">
            <v>1</v>
          </cell>
          <cell r="AM54">
            <v>0.99999999999999989</v>
          </cell>
          <cell r="AN54">
            <v>0.1501527944104914</v>
          </cell>
          <cell r="AO54">
            <v>5.9224610562771479E-2</v>
          </cell>
          <cell r="AP54">
            <v>7510772302</v>
          </cell>
          <cell r="AQ54">
            <v>7467595720</v>
          </cell>
          <cell r="AR54">
            <v>7687775784</v>
          </cell>
          <cell r="AS54">
            <v>7510772302</v>
          </cell>
          <cell r="AT54">
            <v>7042331235</v>
          </cell>
          <cell r="AU54">
            <v>6737368172</v>
          </cell>
          <cell r="AV54">
            <v>6534552377</v>
          </cell>
          <cell r="AW54">
            <v>6385240674</v>
          </cell>
          <cell r="AX54">
            <v>6233991497</v>
          </cell>
          <cell r="AY54">
            <v>6098521279</v>
          </cell>
          <cell r="AZ54">
            <v>6018291091</v>
          </cell>
          <cell r="BA54">
            <v>5797873831</v>
          </cell>
          <cell r="BB54">
            <v>5663284680</v>
          </cell>
          <cell r="BC54">
            <v>5508799112</v>
          </cell>
          <cell r="BD54">
            <v>5405746496</v>
          </cell>
          <cell r="BE54">
            <v>5216455108</v>
          </cell>
          <cell r="BF54">
            <v>5185805074</v>
          </cell>
          <cell r="BG54">
            <v>4972082036</v>
          </cell>
          <cell r="BH54">
            <v>4809995893</v>
          </cell>
          <cell r="BI54">
            <v>4813759614</v>
          </cell>
          <cell r="BJ54">
            <v>4634502440</v>
          </cell>
          <cell r="BK54">
            <v>4316544802</v>
          </cell>
          <cell r="BL54">
            <v>3971216582</v>
          </cell>
          <cell r="BM54">
            <v>4348797885</v>
          </cell>
          <cell r="BN54">
            <v>4010760709</v>
          </cell>
          <cell r="BO54">
            <v>3828579689</v>
          </cell>
          <cell r="BP54">
            <v>3810113858</v>
          </cell>
          <cell r="BQ54">
            <v>3787939032</v>
          </cell>
          <cell r="BR54">
            <v>3718328587</v>
          </cell>
          <cell r="BS54">
            <v>3614256609</v>
          </cell>
          <cell r="BT54">
            <v>3505329838</v>
          </cell>
          <cell r="BU54">
            <v>3543749847</v>
          </cell>
          <cell r="BV54">
            <v>3437789852</v>
          </cell>
          <cell r="BW54">
            <v>3325278228</v>
          </cell>
          <cell r="BX54">
            <v>3295667304</v>
          </cell>
          <cell r="BY54">
            <v>3187533317</v>
          </cell>
          <cell r="BZ54">
            <v>3154245533</v>
          </cell>
          <cell r="CA54">
            <v>2973920174</v>
          </cell>
          <cell r="CB54">
            <v>2863023794</v>
          </cell>
          <cell r="CC54">
            <v>2724462999</v>
          </cell>
          <cell r="CD54">
            <v>2624486759</v>
          </cell>
          <cell r="CE54">
            <v>2502841147</v>
          </cell>
          <cell r="CF54">
            <v>2433495538</v>
          </cell>
          <cell r="CG54">
            <v>1073554739</v>
          </cell>
          <cell r="CH54">
            <v>1049537555</v>
          </cell>
          <cell r="CI54">
            <v>972968239</v>
          </cell>
          <cell r="CJ54">
            <v>940991020</v>
          </cell>
          <cell r="CK54">
            <v>935445893</v>
          </cell>
          <cell r="CL54">
            <v>951217380</v>
          </cell>
          <cell r="CM54">
            <v>912973826</v>
          </cell>
          <cell r="CN54">
            <v>907877468</v>
          </cell>
          <cell r="CO54">
            <v>880887178</v>
          </cell>
          <cell r="CP54">
            <v>896499150</v>
          </cell>
          <cell r="CQ54">
            <v>893844637</v>
          </cell>
          <cell r="CR54">
            <v>869920537</v>
          </cell>
          <cell r="CS54">
            <v>841471120</v>
          </cell>
          <cell r="CT54">
            <v>817116577</v>
          </cell>
          <cell r="CU54">
            <v>807463900</v>
          </cell>
          <cell r="CV54">
            <v>783669526</v>
          </cell>
          <cell r="CW54">
            <v>762970940</v>
          </cell>
          <cell r="CX54">
            <v>745822239</v>
          </cell>
          <cell r="CY54">
            <v>728517618</v>
          </cell>
          <cell r="CZ54">
            <v>733913548</v>
          </cell>
          <cell r="DA54">
            <v>652111456</v>
          </cell>
          <cell r="DB54">
            <v>683469643</v>
          </cell>
          <cell r="DC54">
            <v>621682040</v>
          </cell>
          <cell r="DD54">
            <v>640607064</v>
          </cell>
          <cell r="DE54">
            <v>601342860</v>
          </cell>
          <cell r="DF54">
            <v>605028951</v>
          </cell>
          <cell r="DG54">
            <v>616240724</v>
          </cell>
          <cell r="DH54">
            <v>605814930</v>
          </cell>
          <cell r="DI54">
            <v>579790864</v>
          </cell>
          <cell r="DJ54">
            <v>597340172</v>
          </cell>
          <cell r="DK54">
            <v>561821153</v>
          </cell>
          <cell r="DL54">
            <v>557486831</v>
          </cell>
          <cell r="DM54">
            <v>530770439</v>
          </cell>
          <cell r="DN54">
            <v>513140413</v>
          </cell>
          <cell r="DO54">
            <v>507395372</v>
          </cell>
          <cell r="DP54">
            <v>491686154</v>
          </cell>
          <cell r="DQ54">
            <v>488043270</v>
          </cell>
          <cell r="DR54">
            <v>477867067</v>
          </cell>
          <cell r="DS54">
            <v>452538251</v>
          </cell>
          <cell r="DT54">
            <v>452111779</v>
          </cell>
          <cell r="DU54">
            <v>439822307</v>
          </cell>
          <cell r="DV54">
            <v>411596767</v>
          </cell>
          <cell r="DW54">
            <v>395141595</v>
          </cell>
          <cell r="DX54">
            <v>0</v>
          </cell>
          <cell r="DY54">
            <v>110246686</v>
          </cell>
          <cell r="DZ54">
            <v>216985730</v>
          </cell>
          <cell r="EA54">
            <v>0</v>
          </cell>
          <cell r="EB54">
            <v>327232416</v>
          </cell>
          <cell r="EC54">
            <v>147269240</v>
          </cell>
          <cell r="ED54">
            <v>292548352</v>
          </cell>
          <cell r="EE54">
            <v>260979640</v>
          </cell>
          <cell r="EF54">
            <v>553527992</v>
          </cell>
          <cell r="EG54">
            <v>105192486</v>
          </cell>
          <cell r="EH54">
            <v>3614937881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</row>
        <row r="57">
          <cell r="B57" t="str">
            <v>Jun 2024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8</v>
          </cell>
          <cell r="G57">
            <v>7</v>
          </cell>
          <cell r="H57">
            <v>7</v>
          </cell>
          <cell r="I57">
            <v>9</v>
          </cell>
          <cell r="J57">
            <v>8</v>
          </cell>
          <cell r="K57">
            <v>9</v>
          </cell>
          <cell r="L57" t="e">
            <v>#N/A</v>
          </cell>
          <cell r="M57">
            <v>9</v>
          </cell>
          <cell r="N57"/>
          <cell r="O57"/>
          <cell r="P57"/>
          <cell r="Q57"/>
          <cell r="R57"/>
          <cell r="S57" t="e">
            <v>#N/A</v>
          </cell>
          <cell r="T57">
            <v>8</v>
          </cell>
          <cell r="U57">
            <v>8</v>
          </cell>
          <cell r="V57">
            <v>8</v>
          </cell>
          <cell r="W57">
            <v>7</v>
          </cell>
          <cell r="X57">
            <v>9</v>
          </cell>
          <cell r="Y57">
            <v>9</v>
          </cell>
          <cell r="Z57">
            <v>9</v>
          </cell>
          <cell r="AA57">
            <v>3</v>
          </cell>
          <cell r="AB57">
            <v>4</v>
          </cell>
          <cell r="AC57">
            <v>7</v>
          </cell>
          <cell r="AD57">
            <v>7</v>
          </cell>
          <cell r="AE57">
            <v>8</v>
          </cell>
          <cell r="AF57">
            <v>7</v>
          </cell>
          <cell r="AG57">
            <v>9</v>
          </cell>
          <cell r="AH57">
            <v>6</v>
          </cell>
          <cell r="AI57">
            <v>9</v>
          </cell>
          <cell r="AJ57">
            <v>7</v>
          </cell>
          <cell r="AK57">
            <v>7</v>
          </cell>
          <cell r="AL57">
            <v>7</v>
          </cell>
          <cell r="AM57">
            <v>7</v>
          </cell>
          <cell r="AN57">
            <v>9</v>
          </cell>
          <cell r="AO57">
            <v>3</v>
          </cell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</row>
        <row r="58">
          <cell r="B58" t="str">
            <v>Mar 2024 (Ranking out of 9 banks)</v>
          </cell>
          <cell r="C58">
            <v>9</v>
          </cell>
          <cell r="D58">
            <v>8</v>
          </cell>
          <cell r="E58">
            <v>9</v>
          </cell>
          <cell r="F58">
            <v>8</v>
          </cell>
          <cell r="G58">
            <v>9</v>
          </cell>
          <cell r="H58">
            <v>9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9</v>
          </cell>
          <cell r="O58"/>
          <cell r="P58"/>
          <cell r="Q58"/>
          <cell r="R58"/>
          <cell r="S58" t="e">
            <v>#N/A</v>
          </cell>
          <cell r="T58">
            <v>9</v>
          </cell>
          <cell r="U58">
            <v>8</v>
          </cell>
          <cell r="V58">
            <v>9</v>
          </cell>
          <cell r="W58">
            <v>9</v>
          </cell>
          <cell r="X58">
            <v>9</v>
          </cell>
          <cell r="Y58">
            <v>9</v>
          </cell>
          <cell r="Z58">
            <v>9</v>
          </cell>
          <cell r="AA58">
            <v>4</v>
          </cell>
          <cell r="AB58">
            <v>3</v>
          </cell>
          <cell r="AC58">
            <v>4</v>
          </cell>
          <cell r="AD58">
            <v>6</v>
          </cell>
          <cell r="AE58">
            <v>9</v>
          </cell>
          <cell r="AF58">
            <v>8</v>
          </cell>
          <cell r="AG58">
            <v>9</v>
          </cell>
          <cell r="AH58">
            <v>6</v>
          </cell>
          <cell r="AI58">
            <v>9</v>
          </cell>
          <cell r="AJ58">
            <v>7</v>
          </cell>
          <cell r="AK58">
            <v>7</v>
          </cell>
          <cell r="AL58">
            <v>6</v>
          </cell>
          <cell r="AM58">
            <v>7</v>
          </cell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</row>
        <row r="59">
          <cell r="B59" t="str">
            <v>Dec 2023 (Ranking out of 9 banks)</v>
          </cell>
          <cell r="C59">
            <v>9</v>
          </cell>
          <cell r="D59">
            <v>8</v>
          </cell>
          <cell r="E59">
            <v>9</v>
          </cell>
          <cell r="F59">
            <v>6</v>
          </cell>
          <cell r="G59">
            <v>8</v>
          </cell>
          <cell r="H59">
            <v>9</v>
          </cell>
          <cell r="I59">
            <v>8</v>
          </cell>
          <cell r="J59">
            <v>7</v>
          </cell>
          <cell r="K59">
            <v>9</v>
          </cell>
          <cell r="L59"/>
          <cell r="M59"/>
          <cell r="N59"/>
          <cell r="O59">
            <v>9</v>
          </cell>
          <cell r="P59"/>
          <cell r="Q59"/>
          <cell r="R59"/>
          <cell r="S59"/>
          <cell r="T59">
            <v>9</v>
          </cell>
          <cell r="U59">
            <v>8</v>
          </cell>
          <cell r="V59">
            <v>9</v>
          </cell>
          <cell r="W59">
            <v>9</v>
          </cell>
          <cell r="X59">
            <v>9</v>
          </cell>
          <cell r="Y59">
            <v>9</v>
          </cell>
          <cell r="Z59">
            <v>9</v>
          </cell>
          <cell r="AA59">
            <v>7</v>
          </cell>
          <cell r="AB59">
            <v>4</v>
          </cell>
          <cell r="AC59">
            <v>7</v>
          </cell>
          <cell r="AD59">
            <v>7</v>
          </cell>
          <cell r="AE59">
            <v>8</v>
          </cell>
          <cell r="AF59">
            <v>9</v>
          </cell>
          <cell r="AG59">
            <v>9</v>
          </cell>
          <cell r="AH59">
            <v>7</v>
          </cell>
          <cell r="AI59">
            <v>9</v>
          </cell>
          <cell r="AJ59">
            <v>6</v>
          </cell>
          <cell r="AK59">
            <v>6</v>
          </cell>
          <cell r="AL59">
            <v>6</v>
          </cell>
          <cell r="AM59">
            <v>7</v>
          </cell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</row>
        <row r="60">
          <cell r="B60" t="str">
            <v>Sep 2023 (Ranking out of 9 banks)</v>
          </cell>
          <cell r="C60">
            <v>8</v>
          </cell>
          <cell r="D60">
            <v>8</v>
          </cell>
          <cell r="E60">
            <v>9</v>
          </cell>
          <cell r="F60">
            <v>6</v>
          </cell>
          <cell r="G60">
            <v>7</v>
          </cell>
          <cell r="H60">
            <v>8</v>
          </cell>
          <cell r="I60">
            <v>8</v>
          </cell>
          <cell r="J60">
            <v>7</v>
          </cell>
          <cell r="K60">
            <v>9</v>
          </cell>
          <cell r="L60" t="e">
            <v>#N/A</v>
          </cell>
          <cell r="M60"/>
          <cell r="N60"/>
          <cell r="O60"/>
          <cell r="P60">
            <v>9</v>
          </cell>
          <cell r="Q60"/>
          <cell r="R60"/>
          <cell r="S60" t="e">
            <v>#N/A</v>
          </cell>
          <cell r="T60">
            <v>8</v>
          </cell>
          <cell r="U60">
            <v>8</v>
          </cell>
          <cell r="V60">
            <v>9</v>
          </cell>
          <cell r="W60">
            <v>8</v>
          </cell>
          <cell r="X60">
            <v>9</v>
          </cell>
          <cell r="Y60">
            <v>9</v>
          </cell>
          <cell r="Z60">
            <v>9</v>
          </cell>
          <cell r="AA60">
            <v>3</v>
          </cell>
          <cell r="AB60">
            <v>1</v>
          </cell>
          <cell r="AC60">
            <v>7</v>
          </cell>
          <cell r="AD60">
            <v>6</v>
          </cell>
          <cell r="AE60">
            <v>7</v>
          </cell>
          <cell r="AF60">
            <v>6</v>
          </cell>
          <cell r="AG60">
            <v>9</v>
          </cell>
          <cell r="AH60">
            <v>8</v>
          </cell>
          <cell r="AI60">
            <v>9</v>
          </cell>
          <cell r="AJ60">
            <v>6</v>
          </cell>
          <cell r="AK60">
            <v>7</v>
          </cell>
          <cell r="AL60">
            <v>5</v>
          </cell>
          <cell r="AM60">
            <v>7</v>
          </cell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</row>
        <row r="61">
          <cell r="B61" t="str">
            <v>Jun 2023 (Ranking out of 9 banks)</v>
          </cell>
          <cell r="C61">
            <v>6</v>
          </cell>
          <cell r="D61">
            <v>8</v>
          </cell>
          <cell r="E61">
            <v>9</v>
          </cell>
          <cell r="F61">
            <v>6</v>
          </cell>
          <cell r="G61">
            <v>7</v>
          </cell>
          <cell r="H61">
            <v>6</v>
          </cell>
          <cell r="I61">
            <v>8</v>
          </cell>
          <cell r="J61">
            <v>8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8</v>
          </cell>
          <cell r="R61"/>
          <cell r="S61" t="e">
            <v>#N/A</v>
          </cell>
          <cell r="T61">
            <v>6</v>
          </cell>
          <cell r="U61">
            <v>8</v>
          </cell>
          <cell r="V61">
            <v>9</v>
          </cell>
          <cell r="W61">
            <v>6</v>
          </cell>
          <cell r="X61">
            <v>9</v>
          </cell>
          <cell r="Y61">
            <v>9</v>
          </cell>
          <cell r="Z61">
            <v>9</v>
          </cell>
          <cell r="AA61">
            <v>3</v>
          </cell>
          <cell r="AB61">
            <v>1</v>
          </cell>
          <cell r="AC61">
            <v>8</v>
          </cell>
          <cell r="AD61">
            <v>5</v>
          </cell>
          <cell r="AE61">
            <v>8</v>
          </cell>
          <cell r="AF61">
            <v>6</v>
          </cell>
          <cell r="AG61">
            <v>9</v>
          </cell>
          <cell r="AH61">
            <v>9</v>
          </cell>
          <cell r="AI61">
            <v>9</v>
          </cell>
          <cell r="AJ61">
            <v>5</v>
          </cell>
          <cell r="AK61">
            <v>9</v>
          </cell>
          <cell r="AL61">
            <v>8</v>
          </cell>
          <cell r="AM61">
            <v>9</v>
          </cell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</row>
        <row r="62">
          <cell r="B62" t="str">
            <v>Mar 2023 (Ranking out of 9 banks)</v>
          </cell>
          <cell r="C62">
            <v>8</v>
          </cell>
          <cell r="D62">
            <v>8</v>
          </cell>
          <cell r="E62">
            <v>8</v>
          </cell>
          <cell r="F62">
            <v>6</v>
          </cell>
          <cell r="G62">
            <v>7</v>
          </cell>
          <cell r="H62">
            <v>7</v>
          </cell>
          <cell r="I62">
            <v>9</v>
          </cell>
          <cell r="J62">
            <v>7</v>
          </cell>
          <cell r="K62">
            <v>9</v>
          </cell>
          <cell r="L62">
            <v>1</v>
          </cell>
          <cell r="M62"/>
          <cell r="N62"/>
          <cell r="O62"/>
          <cell r="P62"/>
          <cell r="Q62"/>
          <cell r="R62">
            <v>8</v>
          </cell>
          <cell r="S62">
            <v>1</v>
          </cell>
          <cell r="T62">
            <v>8</v>
          </cell>
          <cell r="U62">
            <v>8</v>
          </cell>
          <cell r="V62">
            <v>8</v>
          </cell>
          <cell r="W62">
            <v>7</v>
          </cell>
          <cell r="X62">
            <v>9</v>
          </cell>
          <cell r="Y62">
            <v>9</v>
          </cell>
          <cell r="Z62">
            <v>9</v>
          </cell>
          <cell r="AA62">
            <v>1</v>
          </cell>
          <cell r="AB62">
            <v>1</v>
          </cell>
          <cell r="AC62">
            <v>9</v>
          </cell>
          <cell r="AD62">
            <v>3</v>
          </cell>
          <cell r="AE62">
            <v>8</v>
          </cell>
          <cell r="AF62">
            <v>8</v>
          </cell>
          <cell r="AG62">
            <v>9</v>
          </cell>
          <cell r="AH62">
            <v>9</v>
          </cell>
          <cell r="AI62">
            <v>9</v>
          </cell>
          <cell r="AJ62">
            <v>7</v>
          </cell>
          <cell r="AK62">
            <v>9</v>
          </cell>
          <cell r="AL62">
            <v>8</v>
          </cell>
          <cell r="AM62">
            <v>9</v>
          </cell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</row>
        <row r="64">
          <cell r="B64" t="str">
            <v>Jun 2024 (Ranking out of 39 banks)</v>
          </cell>
          <cell r="C64">
            <v>8</v>
          </cell>
          <cell r="D64">
            <v>8</v>
          </cell>
          <cell r="E64">
            <v>8</v>
          </cell>
          <cell r="F64">
            <v>8</v>
          </cell>
          <cell r="G64">
            <v>7</v>
          </cell>
          <cell r="H64">
            <v>7</v>
          </cell>
          <cell r="I64">
            <v>9</v>
          </cell>
          <cell r="J64">
            <v>9</v>
          </cell>
          <cell r="K64">
            <v>10</v>
          </cell>
          <cell r="L64" t="e">
            <v>#N/A</v>
          </cell>
          <cell r="M64">
            <v>9</v>
          </cell>
          <cell r="N64"/>
          <cell r="O64"/>
          <cell r="P64"/>
          <cell r="Q64"/>
          <cell r="R64"/>
          <cell r="S64" t="e">
            <v>#REF!</v>
          </cell>
          <cell r="T64">
            <v>8</v>
          </cell>
          <cell r="U64">
            <v>8</v>
          </cell>
          <cell r="V64">
            <v>8</v>
          </cell>
          <cell r="W64">
            <v>7</v>
          </cell>
          <cell r="X64">
            <v>10</v>
          </cell>
          <cell r="Y64">
            <v>21</v>
          </cell>
          <cell r="Z64">
            <v>19</v>
          </cell>
          <cell r="AA64">
            <v>16</v>
          </cell>
          <cell r="AB64">
            <v>18</v>
          </cell>
          <cell r="AC64">
            <v>20</v>
          </cell>
          <cell r="AD64">
            <v>13</v>
          </cell>
          <cell r="AE64">
            <v>23</v>
          </cell>
          <cell r="AF64">
            <v>26</v>
          </cell>
          <cell r="AG64">
            <v>35</v>
          </cell>
          <cell r="AH64">
            <v>16</v>
          </cell>
          <cell r="AI64">
            <v>26</v>
          </cell>
          <cell r="AJ64">
            <v>24</v>
          </cell>
          <cell r="AK64">
            <v>7</v>
          </cell>
          <cell r="AL64">
            <v>10</v>
          </cell>
          <cell r="AM64">
            <v>8</v>
          </cell>
          <cell r="AN64">
            <v>33</v>
          </cell>
          <cell r="AO64">
            <v>29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</row>
        <row r="65">
          <cell r="B65" t="str">
            <v>Mar 2024 (Ranking out of 39 banks)</v>
          </cell>
          <cell r="C65">
            <v>9</v>
          </cell>
          <cell r="D65">
            <v>8</v>
          </cell>
          <cell r="E65">
            <v>9</v>
          </cell>
          <cell r="F65">
            <v>8</v>
          </cell>
          <cell r="G65">
            <v>10</v>
          </cell>
          <cell r="H65">
            <v>9</v>
          </cell>
          <cell r="I65">
            <v>8</v>
          </cell>
          <cell r="J65">
            <v>9</v>
          </cell>
          <cell r="K65">
            <v>10</v>
          </cell>
          <cell r="L65" t="e">
            <v>#N/A</v>
          </cell>
          <cell r="M65"/>
          <cell r="N65">
            <v>9</v>
          </cell>
          <cell r="O65"/>
          <cell r="P65"/>
          <cell r="Q65"/>
          <cell r="R65"/>
          <cell r="S65" t="e">
            <v>#N/A</v>
          </cell>
          <cell r="T65">
            <v>9</v>
          </cell>
          <cell r="U65">
            <v>8</v>
          </cell>
          <cell r="V65">
            <v>9</v>
          </cell>
          <cell r="W65">
            <v>9</v>
          </cell>
          <cell r="X65">
            <v>10</v>
          </cell>
          <cell r="Y65">
            <v>17</v>
          </cell>
          <cell r="Z65">
            <v>18</v>
          </cell>
          <cell r="AA65">
            <v>21</v>
          </cell>
          <cell r="AB65">
            <v>20</v>
          </cell>
          <cell r="AC65">
            <v>13</v>
          </cell>
          <cell r="AD65">
            <v>29</v>
          </cell>
          <cell r="AE65">
            <v>10</v>
          </cell>
          <cell r="AF65">
            <v>27</v>
          </cell>
          <cell r="AG65">
            <v>35</v>
          </cell>
          <cell r="AH65">
            <v>24</v>
          </cell>
          <cell r="AI65">
            <v>24</v>
          </cell>
          <cell r="AJ65">
            <v>25</v>
          </cell>
          <cell r="AK65">
            <v>7</v>
          </cell>
          <cell r="AL65">
            <v>8</v>
          </cell>
          <cell r="AM65">
            <v>8</v>
          </cell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</row>
        <row r="66">
          <cell r="B66" t="str">
            <v>Dec 2023 (Ranking out of 39 banks)</v>
          </cell>
          <cell r="C66">
            <v>9</v>
          </cell>
          <cell r="D66">
            <v>8</v>
          </cell>
          <cell r="E66">
            <v>9</v>
          </cell>
          <cell r="F66">
            <v>6</v>
          </cell>
          <cell r="G66">
            <v>8</v>
          </cell>
          <cell r="H66">
            <v>9</v>
          </cell>
          <cell r="I66">
            <v>8</v>
          </cell>
          <cell r="J66">
            <v>8</v>
          </cell>
          <cell r="K66">
            <v>11</v>
          </cell>
          <cell r="L66"/>
          <cell r="M66"/>
          <cell r="N66"/>
          <cell r="O66">
            <v>9</v>
          </cell>
          <cell r="P66"/>
          <cell r="Q66"/>
          <cell r="R66"/>
          <cell r="S66"/>
          <cell r="T66">
            <v>9</v>
          </cell>
          <cell r="U66">
            <v>8</v>
          </cell>
          <cell r="V66">
            <v>9</v>
          </cell>
          <cell r="W66">
            <v>9</v>
          </cell>
          <cell r="X66">
            <v>11</v>
          </cell>
          <cell r="Y66">
            <v>22</v>
          </cell>
          <cell r="Z66">
            <v>20</v>
          </cell>
          <cell r="AA66">
            <v>15</v>
          </cell>
          <cell r="AB66">
            <v>19</v>
          </cell>
          <cell r="AC66">
            <v>22</v>
          </cell>
          <cell r="AD66">
            <v>11</v>
          </cell>
          <cell r="AE66">
            <v>24</v>
          </cell>
          <cell r="AF66">
            <v>30</v>
          </cell>
          <cell r="AG66">
            <v>36</v>
          </cell>
          <cell r="AH66">
            <v>20</v>
          </cell>
          <cell r="AI66">
            <v>30</v>
          </cell>
          <cell r="AJ66">
            <v>20</v>
          </cell>
          <cell r="AK66">
            <v>6</v>
          </cell>
          <cell r="AL66">
            <v>7</v>
          </cell>
          <cell r="AM66">
            <v>7</v>
          </cell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</row>
        <row r="67">
          <cell r="B67" t="str">
            <v>Sep 2023 (Ranking out of 39 banks)</v>
          </cell>
          <cell r="C67">
            <v>8</v>
          </cell>
          <cell r="D67">
            <v>8</v>
          </cell>
          <cell r="E67">
            <v>9</v>
          </cell>
          <cell r="F67">
            <v>6</v>
          </cell>
          <cell r="G67">
            <v>7</v>
          </cell>
          <cell r="H67">
            <v>8</v>
          </cell>
          <cell r="I67">
            <v>8</v>
          </cell>
          <cell r="J67">
            <v>8</v>
          </cell>
          <cell r="K67">
            <v>10</v>
          </cell>
          <cell r="L67" t="e">
            <v>#N/A</v>
          </cell>
          <cell r="M67"/>
          <cell r="N67"/>
          <cell r="O67"/>
          <cell r="P67">
            <v>9</v>
          </cell>
          <cell r="Q67"/>
          <cell r="R67"/>
          <cell r="S67" t="e">
            <v>#REF!</v>
          </cell>
          <cell r="T67">
            <v>8</v>
          </cell>
          <cell r="U67">
            <v>8</v>
          </cell>
          <cell r="V67">
            <v>9</v>
          </cell>
          <cell r="W67">
            <v>8</v>
          </cell>
          <cell r="X67">
            <v>10</v>
          </cell>
          <cell r="Y67">
            <v>19</v>
          </cell>
          <cell r="Z67">
            <v>21</v>
          </cell>
          <cell r="AA67">
            <v>16</v>
          </cell>
          <cell r="AB67">
            <v>16</v>
          </cell>
          <cell r="AC67">
            <v>21</v>
          </cell>
          <cell r="AD67">
            <v>10</v>
          </cell>
          <cell r="AE67">
            <v>21</v>
          </cell>
          <cell r="AF67">
            <v>24</v>
          </cell>
          <cell r="AG67">
            <v>36</v>
          </cell>
          <cell r="AH67">
            <v>19</v>
          </cell>
          <cell r="AI67">
            <v>27</v>
          </cell>
          <cell r="AJ67">
            <v>21</v>
          </cell>
          <cell r="AK67">
            <v>7</v>
          </cell>
          <cell r="AL67">
            <v>6</v>
          </cell>
          <cell r="AM67">
            <v>7</v>
          </cell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</row>
        <row r="68">
          <cell r="B68" t="str">
            <v>Jun 2023 (Ranking out of 39 banks)</v>
          </cell>
          <cell r="C68">
            <v>6</v>
          </cell>
          <cell r="D68">
            <v>8</v>
          </cell>
          <cell r="E68">
            <v>9</v>
          </cell>
          <cell r="F68">
            <v>6</v>
          </cell>
          <cell r="G68">
            <v>7</v>
          </cell>
          <cell r="H68">
            <v>6</v>
          </cell>
          <cell r="I68">
            <v>8</v>
          </cell>
          <cell r="J68">
            <v>9</v>
          </cell>
          <cell r="K68">
            <v>10</v>
          </cell>
          <cell r="L68" t="e">
            <v>#REF!</v>
          </cell>
          <cell r="M68"/>
          <cell r="N68"/>
          <cell r="O68"/>
          <cell r="P68"/>
          <cell r="Q68">
            <v>8</v>
          </cell>
          <cell r="R68"/>
          <cell r="S68" t="e">
            <v>#REF!</v>
          </cell>
          <cell r="T68">
            <v>8</v>
          </cell>
          <cell r="U68">
            <v>8</v>
          </cell>
          <cell r="V68">
            <v>9</v>
          </cell>
          <cell r="W68">
            <v>7</v>
          </cell>
          <cell r="X68">
            <v>10</v>
          </cell>
          <cell r="Y68">
            <v>15</v>
          </cell>
          <cell r="Z68">
            <v>18</v>
          </cell>
          <cell r="AA68">
            <v>12</v>
          </cell>
          <cell r="AB68">
            <v>14</v>
          </cell>
          <cell r="AC68">
            <v>23</v>
          </cell>
          <cell r="AD68">
            <v>8</v>
          </cell>
          <cell r="AE68">
            <v>22</v>
          </cell>
          <cell r="AF68">
            <v>28</v>
          </cell>
          <cell r="AG68">
            <v>32</v>
          </cell>
          <cell r="AH68">
            <v>17</v>
          </cell>
          <cell r="AI68">
            <v>29</v>
          </cell>
          <cell r="AJ68">
            <v>19</v>
          </cell>
          <cell r="AK68">
            <v>9</v>
          </cell>
          <cell r="AL68">
            <v>11</v>
          </cell>
          <cell r="AM68">
            <v>10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</row>
        <row r="69">
          <cell r="B69" t="str">
            <v>Mar 2023 (Ranking out of 39 banks)</v>
          </cell>
          <cell r="C69">
            <v>8</v>
          </cell>
          <cell r="D69">
            <v>8</v>
          </cell>
          <cell r="E69">
            <v>8</v>
          </cell>
          <cell r="F69">
            <v>6</v>
          </cell>
          <cell r="G69">
            <v>7</v>
          </cell>
          <cell r="H69">
            <v>7</v>
          </cell>
          <cell r="I69">
            <v>9</v>
          </cell>
          <cell r="J69">
            <v>8</v>
          </cell>
          <cell r="K69">
            <v>10</v>
          </cell>
          <cell r="L69" t="e">
            <v>#REF!</v>
          </cell>
          <cell r="M69"/>
          <cell r="N69"/>
          <cell r="O69"/>
          <cell r="P69"/>
          <cell r="Q69"/>
          <cell r="R69">
            <v>8</v>
          </cell>
          <cell r="S69" t="e">
            <v>#REF!</v>
          </cell>
          <cell r="T69">
            <v>8</v>
          </cell>
          <cell r="U69">
            <v>8</v>
          </cell>
          <cell r="V69">
            <v>8</v>
          </cell>
          <cell r="W69">
            <v>7</v>
          </cell>
          <cell r="X69">
            <v>10</v>
          </cell>
          <cell r="Y69">
            <v>15</v>
          </cell>
          <cell r="Z69">
            <v>18</v>
          </cell>
          <cell r="AA69">
            <v>12</v>
          </cell>
          <cell r="AB69">
            <v>14</v>
          </cell>
          <cell r="AC69">
            <v>23</v>
          </cell>
          <cell r="AD69">
            <v>8</v>
          </cell>
          <cell r="AE69">
            <v>22</v>
          </cell>
          <cell r="AF69">
            <v>28</v>
          </cell>
          <cell r="AG69">
            <v>32</v>
          </cell>
          <cell r="AH69">
            <v>17</v>
          </cell>
          <cell r="AI69">
            <v>29</v>
          </cell>
          <cell r="AJ69">
            <v>19</v>
          </cell>
          <cell r="AK69">
            <v>9</v>
          </cell>
          <cell r="AL69">
            <v>11</v>
          </cell>
          <cell r="AM69">
            <v>10</v>
          </cell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</row>
        <row r="72">
          <cell r="F72"/>
          <cell r="L72"/>
          <cell r="M72"/>
          <cell r="N72"/>
          <cell r="O72"/>
          <cell r="P72"/>
          <cell r="Q72"/>
          <cell r="R72"/>
          <cell r="S72"/>
          <cell r="T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</row>
      </sheetData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024 Final"/>
      <sheetName val="All"/>
      <sheetName val="Industry"/>
    </sheetNames>
    <sheetDataSet>
      <sheetData sheetId="0">
        <row r="1">
          <cell r="B1" t="str">
            <v>DIAMOND TRUST BANK KENYA LIMITED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 t="str">
            <v>Figures in KShs billions, except where otherwise indicated</v>
          </cell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I1"/>
          <cell r="DJ1"/>
          <cell r="DK1"/>
          <cell r="DL1"/>
          <cell r="DM1"/>
          <cell r="DN1"/>
          <cell r="DO1"/>
          <cell r="DP1"/>
          <cell r="DQ1"/>
          <cell r="DR1"/>
          <cell r="DS1"/>
          <cell r="DV1"/>
          <cell r="DW1"/>
          <cell r="DX1"/>
          <cell r="DY1"/>
          <cell r="DZ1"/>
          <cell r="EA1"/>
          <cell r="EB1"/>
          <cell r="EC1"/>
          <cell r="ED1"/>
          <cell r="EE1"/>
          <cell r="EF1"/>
          <cell r="EI1"/>
        </row>
        <row r="2">
          <cell r="B2" t="str">
            <v>Kenya Banking Industry analysis as at 30 September 2024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I2"/>
          <cell r="BJ2"/>
          <cell r="BK2"/>
          <cell r="BL2"/>
          <cell r="BM2"/>
          <cell r="BN2"/>
          <cell r="BO2"/>
          <cell r="BP2"/>
          <cell r="BQ2"/>
          <cell r="BR2"/>
          <cell r="BS2"/>
          <cell r="BT2"/>
          <cell r="BU2"/>
          <cell r="BV2"/>
          <cell r="BW2"/>
          <cell r="BX2"/>
          <cell r="BY2"/>
          <cell r="BZ2"/>
          <cell r="CA2"/>
          <cell r="CB2"/>
          <cell r="CC2"/>
          <cell r="CD2"/>
          <cell r="CE2"/>
          <cell r="CF2"/>
          <cell r="CG2"/>
          <cell r="CH2"/>
          <cell r="CI2"/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  <cell r="DA2"/>
          <cell r="DB2"/>
          <cell r="DC2"/>
          <cell r="DD2"/>
          <cell r="DE2"/>
          <cell r="DF2"/>
          <cell r="DG2"/>
          <cell r="DH2"/>
          <cell r="DI2"/>
          <cell r="DJ2"/>
          <cell r="DK2"/>
          <cell r="DL2"/>
          <cell r="DM2"/>
          <cell r="DN2"/>
          <cell r="DO2"/>
          <cell r="DP2"/>
          <cell r="DQ2"/>
          <cell r="DR2"/>
          <cell r="DS2"/>
          <cell r="DV2"/>
          <cell r="DW2"/>
          <cell r="DX2"/>
          <cell r="DY2"/>
          <cell r="DZ2"/>
          <cell r="EA2"/>
          <cell r="EB2"/>
          <cell r="EC2"/>
          <cell r="ED2"/>
          <cell r="EE2"/>
          <cell r="EF2"/>
          <cell r="EI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 t="str">
            <v xml:space="preserve">Weighted market share index </v>
          </cell>
          <cell r="N3"/>
          <cell r="O3"/>
          <cell r="P3"/>
          <cell r="Q3"/>
          <cell r="R3"/>
          <cell r="S3" t="str">
            <v>Market share on:</v>
          </cell>
          <cell r="T3"/>
          <cell r="U3"/>
          <cell r="V3"/>
          <cell r="W3"/>
          <cell r="X3" t="str">
            <v>Key ratios as at 30 September 2024</v>
          </cell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 t="str">
            <v>Market share on off balance sheet items:</v>
          </cell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/>
          <cell r="BZ3"/>
          <cell r="CA3"/>
          <cell r="CB3"/>
          <cell r="CC3"/>
          <cell r="CD3" t="str">
            <v>ok</v>
          </cell>
          <cell r="CE3" t="str">
            <v>ok</v>
          </cell>
          <cell r="CF3" t="str">
            <v>ok</v>
          </cell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  <cell r="DA3"/>
          <cell r="DB3"/>
          <cell r="DC3"/>
          <cell r="DD3"/>
          <cell r="DE3"/>
          <cell r="DF3"/>
          <cell r="DG3"/>
          <cell r="DH3"/>
          <cell r="DI3"/>
          <cell r="DJ3"/>
          <cell r="DK3"/>
          <cell r="DL3"/>
          <cell r="DM3"/>
          <cell r="DN3"/>
          <cell r="DO3"/>
          <cell r="DP3"/>
          <cell r="DQ3"/>
          <cell r="DR3"/>
          <cell r="DS3"/>
          <cell r="DT3" t="str">
            <v>ok</v>
          </cell>
          <cell r="DU3" t="str">
            <v>ok</v>
          </cell>
          <cell r="DW3"/>
          <cell r="DX3"/>
          <cell r="DY3"/>
          <cell r="DZ3" t="str">
            <v>ok</v>
          </cell>
          <cell r="EA3" t="str">
            <v>ok</v>
          </cell>
          <cell r="EB3"/>
          <cell r="EC3"/>
          <cell r="ED3" t="str">
            <v>ok</v>
          </cell>
          <cell r="EE3" t="str">
            <v>ok</v>
          </cell>
          <cell r="EF3" t="str">
            <v>ok</v>
          </cell>
          <cell r="EG3" t="str">
            <v>ok</v>
          </cell>
          <cell r="EI3"/>
        </row>
        <row r="4">
          <cell r="B4"/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L4"/>
          <cell r="M4" t="str">
            <v>Sep- 24</v>
          </cell>
          <cell r="N4" t="str">
            <v>Jun- 24</v>
          </cell>
          <cell r="O4" t="str">
            <v>Mar- 24</v>
          </cell>
          <cell r="P4" t="str">
            <v>Dec- 23</v>
          </cell>
          <cell r="Q4" t="str">
            <v>Sep- 23</v>
          </cell>
          <cell r="R4"/>
          <cell r="S4" t="str">
            <v>Assets</v>
          </cell>
          <cell r="T4" t="str">
            <v xml:space="preserve"> Advances</v>
          </cell>
          <cell r="U4" t="str">
            <v>Deposits</v>
          </cell>
          <cell r="V4" t="str">
            <v>Equity</v>
          </cell>
          <cell r="W4" t="str">
            <v xml:space="preserve">PBT </v>
          </cell>
          <cell r="X4" t="str">
            <v>Annualised ROE</v>
          </cell>
          <cell r="Y4" t="str">
            <v>Annualised ROA</v>
          </cell>
          <cell r="Z4" t="str">
            <v>Total capital/ TRWA</v>
          </cell>
          <cell r="AA4" t="str">
            <v>Core capital/ TRWA</v>
          </cell>
          <cell r="AB4" t="str">
            <v>Fee income/Total income</v>
          </cell>
          <cell r="AC4" t="str">
            <v>Cost
/Income</v>
          </cell>
          <cell r="AD4" t="str">
            <v>NPA ratio</v>
          </cell>
          <cell r="AE4" t="str">
            <v>Coverarge ratio (Specific provision/NPL)</v>
          </cell>
          <cell r="AF4" t="str">
            <v>Yield on Loans</v>
          </cell>
          <cell r="AG4" t="str">
            <v>Cost of customer deposits</v>
          </cell>
          <cell r="AH4" t="str">
            <v>Spread</v>
          </cell>
          <cell r="AI4" t="str">
            <v>Advances to Deposits ratio</v>
          </cell>
          <cell r="AJ4" t="str">
            <v>Letter of credit, guarantees, acceptances</v>
          </cell>
          <cell r="AK4" t="str">
            <v>Forwards swaps &amp; options</v>
          </cell>
          <cell r="AL4" t="str">
            <v>Overall off balance sheet items</v>
          </cell>
          <cell r="AM4" t="str">
            <v>Yield on Performing Loans</v>
          </cell>
          <cell r="AN4" t="str">
            <v>Cost of Funds</v>
          </cell>
          <cell r="AO4" t="str">
            <v>Total assets Sep 24</v>
          </cell>
          <cell r="AP4" t="str">
            <v>Total assets Jun 24</v>
          </cell>
          <cell r="AQ4" t="str">
            <v>Total assets Mar 24</v>
          </cell>
          <cell r="AR4" t="str">
            <v>Total Assets Dec 23</v>
          </cell>
          <cell r="AS4" t="str">
            <v>Total Assets Sep 23</v>
          </cell>
          <cell r="AT4" t="str">
            <v>Total Assets Jun 23</v>
          </cell>
          <cell r="AU4" t="str">
            <v>Total assets Mar 23</v>
          </cell>
          <cell r="AV4" t="str">
            <v>Total assets Dec 22</v>
          </cell>
          <cell r="AW4" t="str">
            <v>Total assets Sep 22</v>
          </cell>
          <cell r="AX4" t="str">
            <v>Total assets Jun 22</v>
          </cell>
          <cell r="AY4" t="str">
            <v>Total assets Mar 22</v>
          </cell>
          <cell r="AZ4" t="str">
            <v>Total assets Dec 21</v>
          </cell>
          <cell r="BA4" t="str">
            <v>Total assets Sep 21</v>
          </cell>
          <cell r="BB4" t="str">
            <v>Total assets Jun 21</v>
          </cell>
          <cell r="BC4" t="str">
            <v>Total assets Mar 21</v>
          </cell>
          <cell r="BD4" t="str">
            <v>Total assets Dec 20</v>
          </cell>
          <cell r="BE4" t="str">
            <v>Total assets Sep 20</v>
          </cell>
          <cell r="BF4" t="str">
            <v>Total assets Jun 20</v>
          </cell>
          <cell r="BG4" t="str">
            <v>Total assets Mar 20</v>
          </cell>
          <cell r="BH4" t="str">
            <v>Total assets Dec 19</v>
          </cell>
          <cell r="BI4" t="str">
            <v>Total assets Sep 19</v>
          </cell>
          <cell r="BJ4" t="str">
            <v>Total assets Jun 19</v>
          </cell>
          <cell r="BK4" t="str">
            <v>Total assets Mar 19</v>
          </cell>
          <cell r="BL4" t="str">
            <v>Total assets Dec 18</v>
          </cell>
          <cell r="BM4" t="str">
            <v>Total assets Sep 18</v>
          </cell>
          <cell r="BN4" t="str">
            <v>Total assets Jun 18</v>
          </cell>
          <cell r="BO4" t="str">
            <v>Total assets Mar 18</v>
          </cell>
          <cell r="BP4" t="str">
            <v>Total assets Dec 17</v>
          </cell>
          <cell r="BQ4" t="str">
            <v>Total assets Sep 17</v>
          </cell>
          <cell r="BR4" t="str">
            <v>Total assets Jun 17</v>
          </cell>
          <cell r="BS4" t="str">
            <v>Total assets Mar 17</v>
          </cell>
          <cell r="BT4" t="str">
            <v>Total assets Dec 16</v>
          </cell>
          <cell r="BU4" t="str">
            <v>Total assets Sep 16</v>
          </cell>
          <cell r="BV4" t="str">
            <v>Total assets Jun 16</v>
          </cell>
          <cell r="BW4" t="str">
            <v>Total assets Mar 16</v>
          </cell>
          <cell r="BX4" t="str">
            <v>Total assets Dec 15</v>
          </cell>
          <cell r="BY4" t="str">
            <v>Total assets Sep 15</v>
          </cell>
          <cell r="BZ4" t="str">
            <v>Total assets June 15</v>
          </cell>
          <cell r="CA4" t="str">
            <v>Total assets Mar 15</v>
          </cell>
          <cell r="CB4" t="str">
            <v>Total assets Dec 14</v>
          </cell>
          <cell r="CC4" t="str">
            <v>Total assets Sep 14</v>
          </cell>
          <cell r="CD4" t="str">
            <v>Total assets June 14</v>
          </cell>
          <cell r="CE4" t="str">
            <v>Total assets Mar 14</v>
          </cell>
          <cell r="CF4" t="str">
            <v>Total assets Dec 13</v>
          </cell>
          <cell r="CG4" t="str">
            <v>Total Equity Sep 24</v>
          </cell>
          <cell r="CH4" t="str">
            <v>Total Equity Jun 24</v>
          </cell>
          <cell r="CI4" t="str">
            <v>Total Equity Mar 24</v>
          </cell>
          <cell r="CJ4" t="str">
            <v>Total Equity Dec 23</v>
          </cell>
          <cell r="CK4" t="str">
            <v>Total Equity Sep 23</v>
          </cell>
          <cell r="CL4" t="str">
            <v>Total Equity Jun 23</v>
          </cell>
          <cell r="CM4" t="str">
            <v>Total Equity Mar 23</v>
          </cell>
          <cell r="CN4" t="str">
            <v>Total Equity Dec 22</v>
          </cell>
          <cell r="CO4" t="str">
            <v>Total Equity Sep 22</v>
          </cell>
          <cell r="CP4" t="str">
            <v>Total Equity Jun 22</v>
          </cell>
          <cell r="CQ4" t="str">
            <v>Total Equity Mar 22</v>
          </cell>
          <cell r="CR4" t="str">
            <v>Total Equity Dec 21</v>
          </cell>
          <cell r="CS4" t="str">
            <v>Total Equity Sep 21</v>
          </cell>
          <cell r="CT4" t="str">
            <v>Total Equity Jun 21</v>
          </cell>
          <cell r="CU4" t="str">
            <v>Total Equity Mar 21</v>
          </cell>
          <cell r="CV4" t="str">
            <v>Total Equity Dec 20</v>
          </cell>
          <cell r="CW4" t="str">
            <v>Total Equity Sep 20</v>
          </cell>
          <cell r="CX4" t="str">
            <v>Total Equity Jun 20</v>
          </cell>
          <cell r="CY4" t="str">
            <v>Total Equity Mar 20</v>
          </cell>
          <cell r="CZ4" t="str">
            <v>Total Equity Dec 19</v>
          </cell>
          <cell r="DA4" t="str">
            <v>Total Equity Sep 19</v>
          </cell>
          <cell r="DB4" t="str">
            <v>Total Equity Jun 19</v>
          </cell>
          <cell r="DC4" t="str">
            <v>Total Equity Mar 19</v>
          </cell>
          <cell r="DD4" t="str">
            <v>Total Equity Dec 18</v>
          </cell>
          <cell r="DE4" t="str">
            <v>Total Equity Sep 18</v>
          </cell>
          <cell r="DF4" t="str">
            <v>Total Equity Jun 18</v>
          </cell>
          <cell r="DG4" t="str">
            <v>Total Equity Mar 18</v>
          </cell>
          <cell r="DH4" t="str">
            <v>Total Equity Dec 17</v>
          </cell>
          <cell r="DI4" t="str">
            <v>Total Equity Sep 17</v>
          </cell>
          <cell r="DJ4" t="str">
            <v>Total Equity Jun 17</v>
          </cell>
          <cell r="DK4" t="str">
            <v>Total Equity Mar 17</v>
          </cell>
          <cell r="DL4" t="str">
            <v>Total Equity Dec 16</v>
          </cell>
          <cell r="DM4" t="str">
            <v>Total Equity Sep 16</v>
          </cell>
          <cell r="DN4" t="str">
            <v>Total Equity Jun 16</v>
          </cell>
          <cell r="DO4" t="str">
            <v>Total Equity March 16</v>
          </cell>
          <cell r="DP4" t="str">
            <v>Total Equity December 15</v>
          </cell>
          <cell r="DQ4" t="str">
            <v>Total Equity September 15</v>
          </cell>
          <cell r="DR4" t="str">
            <v>Total Equity June 15</v>
          </cell>
          <cell r="DS4" t="str">
            <v>Total Equity Mar 15</v>
          </cell>
          <cell r="DT4" t="str">
            <v>Total equity Dec 14</v>
          </cell>
          <cell r="DU4" t="str">
            <v>Total equity Sep 14</v>
          </cell>
          <cell r="DV4" t="str">
            <v>Total equity June 14</v>
          </cell>
          <cell r="DW4" t="str">
            <v>Total equity Mar 14</v>
          </cell>
          <cell r="DX4" t="str">
            <v>Total equity Dec 13</v>
          </cell>
          <cell r="DY4"/>
          <cell r="DZ4" t="str">
            <v>Fee income Sep 2024</v>
          </cell>
          <cell r="EA4" t="str">
            <v>Net Interest income Sep 2024</v>
          </cell>
          <cell r="EB4"/>
          <cell r="EC4" t="str">
            <v>Total operating income</v>
          </cell>
          <cell r="ED4" t="str">
            <v>Total expenses Sep 2024</v>
          </cell>
          <cell r="EE4" t="str">
            <v>Specific Provision Sep 2024</v>
          </cell>
          <cell r="EF4" t="str">
            <v>Net non performing loans
Sep 2024</v>
          </cell>
          <cell r="EG4" t="str">
            <v>Total NPA</v>
          </cell>
          <cell r="EH4" t="str">
            <v>Profit after tax
Sep 2024</v>
          </cell>
          <cell r="EI4" t="str">
            <v>Advances - Sep 2024</v>
          </cell>
        </row>
        <row r="5">
          <cell r="B5" t="str">
            <v>TIER 1: Large banks ( Weighted market share index (WMSI) &gt; 5%)</v>
          </cell>
          <cell r="C5"/>
          <cell r="D5"/>
          <cell r="E5"/>
          <cell r="F5"/>
          <cell r="G5" t="str">
            <v>CBK Min: KShs 1Bn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 t="str">
            <v>CBK Min = 14.5%</v>
          </cell>
          <cell r="AA5" t="str">
            <v>CBK Min = 10.5%</v>
          </cell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T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  <cell r="EF5"/>
          <cell r="EI5"/>
        </row>
        <row r="6">
          <cell r="B6" t="str">
            <v>Kenya Commercial Bank</v>
          </cell>
          <cell r="C6">
            <v>1325.02304</v>
          </cell>
          <cell r="D6">
            <v>726.954611</v>
          </cell>
          <cell r="E6">
            <v>1033.725604</v>
          </cell>
          <cell r="F6">
            <v>123.454234</v>
          </cell>
          <cell r="G6">
            <v>155.83447000000001</v>
          </cell>
          <cell r="H6">
            <v>164.429835</v>
          </cell>
          <cell r="I6">
            <v>934.70088199999998</v>
          </cell>
          <cell r="J6">
            <v>8.0394889999999997</v>
          </cell>
          <cell r="K6">
            <v>40.121786999999998</v>
          </cell>
          <cell r="L6"/>
          <cell r="M6">
            <v>0.17058289553585551</v>
          </cell>
          <cell r="N6">
            <v>0.16739839587116934</v>
          </cell>
          <cell r="O6">
            <v>0.16987168917565948</v>
          </cell>
          <cell r="P6">
            <v>0.17545748740697342</v>
          </cell>
          <cell r="Q6">
            <v>0.18121192860674604</v>
          </cell>
          <cell r="R6"/>
          <cell r="S6">
            <v>0.175953638466674</v>
          </cell>
          <cell r="T6">
            <v>0.20046122687990572</v>
          </cell>
          <cell r="U6">
            <v>0.18906419423291113</v>
          </cell>
          <cell r="V6">
            <v>0.14673085390798143</v>
          </cell>
          <cell r="W6">
            <v>0.19589640121870058</v>
          </cell>
          <cell r="X6">
            <v>0.27929321043906702</v>
          </cell>
          <cell r="Y6">
            <v>3.078363034939231E-2</v>
          </cell>
          <cell r="Z6">
            <v>0.16672121852132799</v>
          </cell>
          <cell r="AA6">
            <v>0.13207886755797454</v>
          </cell>
          <cell r="AB6">
            <v>0.32429373678209084</v>
          </cell>
          <cell r="AC6">
            <v>0.38742952570050015</v>
          </cell>
          <cell r="AD6">
            <v>0.17637015972997558</v>
          </cell>
          <cell r="AE6">
            <v>0.59108862551340435</v>
          </cell>
          <cell r="AF6">
            <v>0.12548214377785744</v>
          </cell>
          <cell r="AG6">
            <v>4.0342646525160807E-2</v>
          </cell>
          <cell r="AH6">
            <v>8.5139497252696622E-2</v>
          </cell>
          <cell r="AI6">
            <v>0.70323750150625075</v>
          </cell>
          <cell r="AJ6">
            <v>0.31439636774314184</v>
          </cell>
          <cell r="AK6">
            <v>3.9668126151388351E-2</v>
          </cell>
          <cell r="AL6">
            <v>0.21790217151176558</v>
          </cell>
          <cell r="AM6">
            <v>0.13686578195639118</v>
          </cell>
          <cell r="AN6">
            <v>4.6241345163451263E-2</v>
          </cell>
          <cell r="AO6">
            <v>1325023040</v>
          </cell>
          <cell r="AP6">
            <v>1296698247</v>
          </cell>
          <cell r="AQ6">
            <v>1327838470</v>
          </cell>
          <cell r="AR6">
            <v>1425369827</v>
          </cell>
          <cell r="AS6">
            <v>1406894066</v>
          </cell>
          <cell r="AT6">
            <v>1181659343</v>
          </cell>
          <cell r="AU6">
            <v>995543882</v>
          </cell>
          <cell r="AV6">
            <v>971352761</v>
          </cell>
          <cell r="AW6">
            <v>939598625</v>
          </cell>
          <cell r="AX6">
            <v>887840368</v>
          </cell>
          <cell r="AY6">
            <v>858479952</v>
          </cell>
          <cell r="AZ6">
            <v>826394924</v>
          </cell>
          <cell r="BA6">
            <v>818813291</v>
          </cell>
          <cell r="BB6">
            <v>779882254</v>
          </cell>
          <cell r="BC6">
            <v>744461528</v>
          </cell>
          <cell r="BD6">
            <v>758345431</v>
          </cell>
          <cell r="BE6">
            <v>739376221</v>
          </cell>
          <cell r="BF6">
            <v>730292814</v>
          </cell>
          <cell r="BG6">
            <v>728913837</v>
          </cell>
          <cell r="BH6">
            <v>674301720</v>
          </cell>
          <cell r="BI6">
            <v>667693686</v>
          </cell>
          <cell r="BJ6">
            <v>653058422</v>
          </cell>
          <cell r="BK6">
            <v>635446081</v>
          </cell>
          <cell r="BL6">
            <v>621722876</v>
          </cell>
          <cell r="BM6">
            <v>594008882</v>
          </cell>
          <cell r="BN6">
            <v>582710853</v>
          </cell>
          <cell r="BO6">
            <v>560903987</v>
          </cell>
          <cell r="BP6">
            <v>555630311</v>
          </cell>
          <cell r="BQ6">
            <v>551343268</v>
          </cell>
          <cell r="BR6">
            <v>539972430</v>
          </cell>
          <cell r="BS6">
            <v>520535661</v>
          </cell>
          <cell r="BT6">
            <v>504775429</v>
          </cell>
          <cell r="BU6">
            <v>480228078</v>
          </cell>
          <cell r="BV6">
            <v>468119269</v>
          </cell>
          <cell r="BW6">
            <v>467040289</v>
          </cell>
          <cell r="BX6">
            <v>467741173</v>
          </cell>
          <cell r="BY6">
            <v>454775641</v>
          </cell>
          <cell r="BZ6">
            <v>428373929</v>
          </cell>
          <cell r="CA6">
            <v>392112176</v>
          </cell>
          <cell r="CB6">
            <v>376969401</v>
          </cell>
          <cell r="CC6">
            <v>354654696</v>
          </cell>
          <cell r="CD6">
            <v>357832852</v>
          </cell>
          <cell r="CE6">
            <v>344881270</v>
          </cell>
          <cell r="CF6">
            <v>323312544</v>
          </cell>
          <cell r="CG6">
            <v>164429835</v>
          </cell>
          <cell r="CH6">
            <v>158799444</v>
          </cell>
          <cell r="CI6">
            <v>151141853</v>
          </cell>
          <cell r="CJ6">
            <v>138717804</v>
          </cell>
          <cell r="CK6">
            <v>137231528</v>
          </cell>
          <cell r="CL6">
            <v>130753955</v>
          </cell>
          <cell r="CM6">
            <v>124609502</v>
          </cell>
          <cell r="CN6">
            <v>123394335</v>
          </cell>
          <cell r="CO6">
            <v>142196574</v>
          </cell>
          <cell r="CP6">
            <v>133185552</v>
          </cell>
          <cell r="CQ6">
            <v>125794631</v>
          </cell>
          <cell r="CR6">
            <v>123823465</v>
          </cell>
          <cell r="CS6">
            <v>123352469</v>
          </cell>
          <cell r="CT6">
            <v>115200527</v>
          </cell>
          <cell r="CU6">
            <v>106850003</v>
          </cell>
          <cell r="CV6">
            <v>111270544</v>
          </cell>
          <cell r="CW6">
            <v>104134722</v>
          </cell>
          <cell r="CX6">
            <v>101108298</v>
          </cell>
          <cell r="CY6">
            <v>98172727</v>
          </cell>
          <cell r="CZ6">
            <v>92607634</v>
          </cell>
          <cell r="DA6">
            <v>103799988</v>
          </cell>
          <cell r="DB6">
            <v>100669405</v>
          </cell>
          <cell r="DC6">
            <v>102602551</v>
          </cell>
          <cell r="DD6">
            <v>97788946</v>
          </cell>
          <cell r="DE6">
            <v>86547811</v>
          </cell>
          <cell r="DF6">
            <v>83188923</v>
          </cell>
          <cell r="DG6">
            <v>77025627</v>
          </cell>
          <cell r="DH6">
            <v>88990915</v>
          </cell>
          <cell r="DI6">
            <v>87543545</v>
          </cell>
          <cell r="DJ6">
            <v>82387611</v>
          </cell>
          <cell r="DK6">
            <v>76498794</v>
          </cell>
          <cell r="DL6">
            <v>80989888</v>
          </cell>
          <cell r="DM6">
            <v>79112934</v>
          </cell>
          <cell r="DN6">
            <v>71821971</v>
          </cell>
          <cell r="DO6">
            <v>65237685</v>
          </cell>
          <cell r="DP6">
            <v>80885958</v>
          </cell>
          <cell r="DQ6">
            <v>75806174</v>
          </cell>
          <cell r="DR6">
            <v>73434331</v>
          </cell>
          <cell r="DS6">
            <v>75829560</v>
          </cell>
          <cell r="DT6">
            <v>72167339</v>
          </cell>
          <cell r="DU6">
            <v>72167339</v>
          </cell>
          <cell r="DV6">
            <v>68163363</v>
          </cell>
          <cell r="DW6">
            <v>65596612</v>
          </cell>
          <cell r="DX6">
            <v>62390636</v>
          </cell>
          <cell r="DY6"/>
          <cell r="DZ6">
            <v>28723519</v>
          </cell>
          <cell r="EA6">
            <v>59849018</v>
          </cell>
          <cell r="EB6"/>
          <cell r="EC6">
            <v>88572537</v>
          </cell>
          <cell r="ED6">
            <v>34315616</v>
          </cell>
          <cell r="EE6">
            <v>84605458</v>
          </cell>
          <cell r="EF6">
            <v>58529521</v>
          </cell>
          <cell r="EG6">
            <v>143134979</v>
          </cell>
          <cell r="EH6">
            <v>31750154</v>
          </cell>
          <cell r="EI6">
            <v>726954611</v>
          </cell>
        </row>
        <row r="7">
          <cell r="B7" t="str">
            <v>Equity Bank</v>
          </cell>
          <cell r="C7">
            <v>985.38828799999999</v>
          </cell>
          <cell r="D7">
            <v>423.19711000000001</v>
          </cell>
          <cell r="E7">
            <v>607.95110999999997</v>
          </cell>
          <cell r="F7">
            <v>132.014104</v>
          </cell>
          <cell r="G7">
            <v>155.98123100000001</v>
          </cell>
          <cell r="H7">
            <v>126.070494</v>
          </cell>
          <cell r="I7">
            <v>833.71580900000004</v>
          </cell>
          <cell r="J7">
            <v>3.07396</v>
          </cell>
          <cell r="K7">
            <v>23.479766999999999</v>
          </cell>
          <cell r="L7"/>
          <cell r="M7">
            <v>0.11818159670059342</v>
          </cell>
          <cell r="N7">
            <v>0.12253808069533302</v>
          </cell>
          <cell r="O7">
            <v>0.11572655346732968</v>
          </cell>
          <cell r="P7">
            <v>0.11408773349452819</v>
          </cell>
          <cell r="Q7">
            <v>0.11258231036288732</v>
          </cell>
          <cell r="R7"/>
          <cell r="S7">
            <v>0.13085255828913497</v>
          </cell>
          <cell r="T7">
            <v>0.11669863647460986</v>
          </cell>
          <cell r="U7">
            <v>0.11119177690906253</v>
          </cell>
          <cell r="V7">
            <v>0.11250045490358272</v>
          </cell>
          <cell r="W7">
            <v>0.11464100182660374</v>
          </cell>
          <cell r="X7">
            <v>0.241691714189566</v>
          </cell>
          <cell r="Y7">
            <v>2.7555171016815115E-2</v>
          </cell>
          <cell r="Z7">
            <v>0.18709160761517957</v>
          </cell>
          <cell r="AA7">
            <v>0.15834424941317143</v>
          </cell>
          <cell r="AB7">
            <v>0.36151485197050409</v>
          </cell>
          <cell r="AC7">
            <v>0.5737384965619452</v>
          </cell>
          <cell r="AD7">
            <v>0.15814671417376422</v>
          </cell>
          <cell r="AE7">
            <v>0.46209281888911818</v>
          </cell>
          <cell r="AF7">
            <v>0.13969585444558982</v>
          </cell>
          <cell r="AG7">
            <v>6.3212050560993036E-2</v>
          </cell>
          <cell r="AH7">
            <v>7.6483803884596788E-2</v>
          </cell>
          <cell r="AI7">
            <v>0.69610385282461285</v>
          </cell>
          <cell r="AJ7">
            <v>8.9969706905897159E-2</v>
          </cell>
          <cell r="AK7">
            <v>3.1486494690733717E-2</v>
          </cell>
          <cell r="AL7">
            <v>6.9033813487212478E-2</v>
          </cell>
          <cell r="AM7">
            <v>0.15345548242865609</v>
          </cell>
          <cell r="AN7">
            <v>5.8291184853123533E-2</v>
          </cell>
          <cell r="AO7">
            <v>985388288</v>
          </cell>
          <cell r="AP7">
            <v>1013549740</v>
          </cell>
          <cell r="AQ7">
            <v>960938706</v>
          </cell>
          <cell r="AR7">
            <v>1004243929</v>
          </cell>
          <cell r="AS7">
            <v>973170195</v>
          </cell>
          <cell r="AT7">
            <v>972933445</v>
          </cell>
          <cell r="AU7">
            <v>903308779</v>
          </cell>
          <cell r="AV7">
            <v>894011760</v>
          </cell>
          <cell r="AW7">
            <v>877793921</v>
          </cell>
          <cell r="AX7">
            <v>865752093</v>
          </cell>
          <cell r="AY7">
            <v>841956762</v>
          </cell>
          <cell r="AZ7">
            <v>877414892</v>
          </cell>
          <cell r="BA7">
            <v>800267712</v>
          </cell>
          <cell r="BB7">
            <v>774729987</v>
          </cell>
          <cell r="BC7">
            <v>717976633</v>
          </cell>
          <cell r="BD7">
            <v>667649767</v>
          </cell>
          <cell r="BE7">
            <v>598932121</v>
          </cell>
          <cell r="BF7">
            <v>562011143</v>
          </cell>
          <cell r="BG7">
            <v>530686258</v>
          </cell>
          <cell r="BH7">
            <v>507525237</v>
          </cell>
          <cell r="BI7">
            <v>511829030</v>
          </cell>
          <cell r="BJ7">
            <v>482709421</v>
          </cell>
          <cell r="BK7">
            <v>465244098</v>
          </cell>
          <cell r="BL7">
            <v>438508784</v>
          </cell>
          <cell r="BM7">
            <v>424255993</v>
          </cell>
          <cell r="BN7">
            <v>410372609</v>
          </cell>
          <cell r="BO7">
            <v>402181727</v>
          </cell>
          <cell r="BP7">
            <v>406402486</v>
          </cell>
          <cell r="BQ7">
            <v>405535402</v>
          </cell>
          <cell r="BR7">
            <v>399529870</v>
          </cell>
          <cell r="BS7">
            <v>393863646</v>
          </cell>
          <cell r="BT7">
            <v>379748996</v>
          </cell>
          <cell r="BU7">
            <v>380264086</v>
          </cell>
          <cell r="BV7">
            <v>360468890</v>
          </cell>
          <cell r="BW7">
            <v>347559904</v>
          </cell>
          <cell r="BX7">
            <v>341329318</v>
          </cell>
          <cell r="BY7">
            <v>321146247</v>
          </cell>
          <cell r="BZ7">
            <v>318183426</v>
          </cell>
          <cell r="CA7">
            <v>300888650</v>
          </cell>
          <cell r="CB7">
            <v>276115727</v>
          </cell>
          <cell r="CC7">
            <v>284368025</v>
          </cell>
          <cell r="CD7">
            <v>260214926</v>
          </cell>
          <cell r="CE7">
            <v>255340466</v>
          </cell>
          <cell r="CF7">
            <v>238194354</v>
          </cell>
          <cell r="CG7">
            <v>126070494</v>
          </cell>
          <cell r="CH7">
            <v>127247517</v>
          </cell>
          <cell r="CI7">
            <v>113187541</v>
          </cell>
          <cell r="CJ7">
            <v>100766641</v>
          </cell>
          <cell r="CK7">
            <v>95831834</v>
          </cell>
          <cell r="CL7">
            <v>106048896</v>
          </cell>
          <cell r="CM7">
            <v>97430969</v>
          </cell>
          <cell r="CN7">
            <v>97527391</v>
          </cell>
          <cell r="CO7">
            <v>93325406</v>
          </cell>
          <cell r="CP7">
            <v>91001361</v>
          </cell>
          <cell r="CQ7">
            <v>103479191</v>
          </cell>
          <cell r="CR7">
            <v>106399621</v>
          </cell>
          <cell r="CS7">
            <v>104431163</v>
          </cell>
          <cell r="CT7">
            <v>98702087</v>
          </cell>
          <cell r="CU7">
            <v>86409081</v>
          </cell>
          <cell r="CV7">
            <v>86697420</v>
          </cell>
          <cell r="CW7">
            <v>83817450</v>
          </cell>
          <cell r="CX7">
            <v>78177301</v>
          </cell>
          <cell r="CY7">
            <v>72628489</v>
          </cell>
          <cell r="CZ7">
            <v>69914370</v>
          </cell>
          <cell r="DA7">
            <v>78491773</v>
          </cell>
          <cell r="DB7">
            <v>73643524</v>
          </cell>
          <cell r="DC7">
            <v>67538874</v>
          </cell>
          <cell r="DD7">
            <v>60586569</v>
          </cell>
          <cell r="DE7">
            <v>66014329</v>
          </cell>
          <cell r="DF7">
            <v>62231112</v>
          </cell>
          <cell r="DG7">
            <v>58528396</v>
          </cell>
          <cell r="DH7">
            <v>61906391</v>
          </cell>
          <cell r="DI7">
            <v>66313250</v>
          </cell>
          <cell r="DJ7">
            <v>61659481</v>
          </cell>
          <cell r="DK7">
            <v>56267047</v>
          </cell>
          <cell r="DL7">
            <v>52341039</v>
          </cell>
          <cell r="DM7">
            <v>59898173</v>
          </cell>
          <cell r="DN7">
            <v>54059428</v>
          </cell>
          <cell r="DO7">
            <v>52125975</v>
          </cell>
          <cell r="DP7">
            <v>47439613</v>
          </cell>
          <cell r="DQ7">
            <v>50167760</v>
          </cell>
          <cell r="DR7">
            <v>47666080</v>
          </cell>
          <cell r="DS7">
            <v>44265113</v>
          </cell>
          <cell r="DT7">
            <v>39733344</v>
          </cell>
          <cell r="DU7">
            <v>39733344</v>
          </cell>
          <cell r="DV7">
            <v>55681804</v>
          </cell>
          <cell r="DW7">
            <v>48809621</v>
          </cell>
          <cell r="DX7">
            <v>50686922</v>
          </cell>
          <cell r="DY7"/>
          <cell r="DZ7">
            <v>23805552</v>
          </cell>
          <cell r="EA7">
            <v>42043892</v>
          </cell>
          <cell r="EB7"/>
          <cell r="EC7">
            <v>65849444</v>
          </cell>
          <cell r="ED7">
            <v>37780361</v>
          </cell>
          <cell r="EE7">
            <v>33364845</v>
          </cell>
          <cell r="EF7">
            <v>38838928</v>
          </cell>
          <cell r="EG7">
            <v>72203773</v>
          </cell>
          <cell r="EH7">
            <v>20559246</v>
          </cell>
          <cell r="EI7">
            <v>423197110</v>
          </cell>
        </row>
        <row r="8">
          <cell r="B8" t="str">
            <v>Co-operative Bank of Kenya</v>
          </cell>
          <cell r="C8">
            <v>698.08823800000005</v>
          </cell>
          <cell r="D8">
            <v>365.72815000000003</v>
          </cell>
          <cell r="E8">
            <v>488.33911499999999</v>
          </cell>
          <cell r="F8">
            <v>109.60422</v>
          </cell>
          <cell r="G8">
            <v>129.18428599999999</v>
          </cell>
          <cell r="H8">
            <v>122.471424</v>
          </cell>
          <cell r="I8">
            <v>603.58069599999999</v>
          </cell>
          <cell r="J8">
            <v>3.182598</v>
          </cell>
          <cell r="K8">
            <v>24.475227</v>
          </cell>
          <cell r="L8"/>
          <cell r="M8">
            <v>9.7101723000954432E-2</v>
          </cell>
          <cell r="N8">
            <v>9.6289392135017637E-2</v>
          </cell>
          <cell r="O8">
            <v>9.6223560367432709E-2</v>
          </cell>
          <cell r="P8">
            <v>8.9023523761380258E-2</v>
          </cell>
          <cell r="Q8">
            <v>8.8673574376214537E-2</v>
          </cell>
          <cell r="R8"/>
          <cell r="S8">
            <v>9.2701154424370977E-2</v>
          </cell>
          <cell r="T8">
            <v>0.10085129462576337</v>
          </cell>
          <cell r="U8">
            <v>8.9315231172205661E-2</v>
          </cell>
          <cell r="V8">
            <v>0.10928878340628664</v>
          </cell>
          <cell r="W8">
            <v>0.11950137934561025</v>
          </cell>
          <cell r="X8">
            <v>0.20437920208128865</v>
          </cell>
          <cell r="Y8">
            <v>3.5398772979396156E-2</v>
          </cell>
          <cell r="Z8">
            <v>0.2140298502853378</v>
          </cell>
          <cell r="AA8">
            <v>0.18159000234162559</v>
          </cell>
          <cell r="AB8">
            <v>0.37112072925649758</v>
          </cell>
          <cell r="AC8">
            <v>0.4442428240186016</v>
          </cell>
          <cell r="AD8">
            <v>0.15227346634588595</v>
          </cell>
          <cell r="AE8">
            <v>0.58530069115177574</v>
          </cell>
          <cell r="AF8">
            <v>0.13951329824367417</v>
          </cell>
          <cell r="AG8">
            <v>5.8583048523001148E-2</v>
          </cell>
          <cell r="AH8">
            <v>8.0930249720673031E-2</v>
          </cell>
          <cell r="AI8">
            <v>0.74892249825206003</v>
          </cell>
          <cell r="AJ8">
            <v>1.8464558777910482E-2</v>
          </cell>
          <cell r="AK8">
            <v>2.1905863027563633E-2</v>
          </cell>
          <cell r="AL8">
            <v>1.9289674752750906E-2</v>
          </cell>
          <cell r="AM8">
            <v>0.15028347974563838</v>
          </cell>
          <cell r="AN8">
            <v>5.9515043586914972E-2</v>
          </cell>
          <cell r="AO8">
            <v>698088238</v>
          </cell>
          <cell r="AP8">
            <v>665101820</v>
          </cell>
          <cell r="AQ8">
            <v>663710309</v>
          </cell>
          <cell r="AR8">
            <v>624254621</v>
          </cell>
          <cell r="AS8">
            <v>612405646</v>
          </cell>
          <cell r="AT8">
            <v>617091079</v>
          </cell>
          <cell r="AU8">
            <v>585926405</v>
          </cell>
          <cell r="AV8">
            <v>562082490</v>
          </cell>
          <cell r="AW8">
            <v>580020650</v>
          </cell>
          <cell r="AX8">
            <v>563507219</v>
          </cell>
          <cell r="AY8">
            <v>557429201</v>
          </cell>
          <cell r="AZ8">
            <v>540386740</v>
          </cell>
          <cell r="BA8">
            <v>555556211</v>
          </cell>
          <cell r="BB8">
            <v>535319552</v>
          </cell>
          <cell r="BC8">
            <v>512517039</v>
          </cell>
          <cell r="BD8">
            <v>496822948</v>
          </cell>
          <cell r="BE8">
            <v>502660349</v>
          </cell>
          <cell r="BF8">
            <v>505539914</v>
          </cell>
          <cell r="BG8">
            <v>462827626</v>
          </cell>
          <cell r="BH8">
            <v>449616472</v>
          </cell>
          <cell r="BI8">
            <v>434408831</v>
          </cell>
          <cell r="BJ8">
            <v>423857656</v>
          </cell>
          <cell r="BK8">
            <v>419998477</v>
          </cell>
          <cell r="BL8">
            <v>408303625</v>
          </cell>
          <cell r="BM8">
            <v>398614957</v>
          </cell>
          <cell r="BN8">
            <v>393427494</v>
          </cell>
          <cell r="BO8">
            <v>393425978</v>
          </cell>
          <cell r="BP8">
            <v>382829640</v>
          </cell>
          <cell r="BQ8">
            <v>384464971</v>
          </cell>
          <cell r="BR8">
            <v>380086859</v>
          </cell>
          <cell r="BS8">
            <v>376018201</v>
          </cell>
          <cell r="BT8">
            <v>349997760</v>
          </cell>
          <cell r="BU8">
            <v>351917807</v>
          </cell>
          <cell r="BV8">
            <v>360041467</v>
          </cell>
          <cell r="BW8">
            <v>348354889</v>
          </cell>
          <cell r="BX8">
            <v>339549808</v>
          </cell>
          <cell r="BY8">
            <v>323948110</v>
          </cell>
          <cell r="BZ8">
            <v>318998960</v>
          </cell>
          <cell r="CA8">
            <v>304846787</v>
          </cell>
          <cell r="CB8">
            <v>282689098</v>
          </cell>
          <cell r="CC8">
            <v>266799109</v>
          </cell>
          <cell r="CD8">
            <v>263501814</v>
          </cell>
          <cell r="CE8">
            <v>244073622</v>
          </cell>
          <cell r="CF8">
            <v>228874484</v>
          </cell>
          <cell r="CG8">
            <v>122471424</v>
          </cell>
          <cell r="CH8">
            <v>118542088</v>
          </cell>
          <cell r="CI8">
            <v>118471761</v>
          </cell>
          <cell r="CJ8">
            <v>106560269</v>
          </cell>
          <cell r="CK8">
            <v>100380537</v>
          </cell>
          <cell r="CL8">
            <v>100827735</v>
          </cell>
          <cell r="CM8">
            <v>105490569</v>
          </cell>
          <cell r="CN8">
            <v>101260360</v>
          </cell>
          <cell r="CO8">
            <v>95180947</v>
          </cell>
          <cell r="CP8">
            <v>91387961</v>
          </cell>
          <cell r="CQ8">
            <v>97358447</v>
          </cell>
          <cell r="CR8">
            <v>94919520</v>
          </cell>
          <cell r="CS8">
            <v>90104052</v>
          </cell>
          <cell r="CT8">
            <v>87440846</v>
          </cell>
          <cell r="CU8">
            <v>88939669</v>
          </cell>
          <cell r="CV8">
            <v>85597379</v>
          </cell>
          <cell r="CW8">
            <v>81353444</v>
          </cell>
          <cell r="CX8">
            <v>78630706</v>
          </cell>
          <cell r="CY8">
            <v>80581126</v>
          </cell>
          <cell r="CZ8">
            <v>77087985</v>
          </cell>
          <cell r="DA8">
            <v>73278006</v>
          </cell>
          <cell r="DB8">
            <v>70152002</v>
          </cell>
          <cell r="DC8">
            <v>72018398</v>
          </cell>
          <cell r="DD8">
            <v>68319018</v>
          </cell>
          <cell r="DE8">
            <v>69435424</v>
          </cell>
          <cell r="DF8">
            <v>66750889</v>
          </cell>
          <cell r="DG8">
            <v>67013872</v>
          </cell>
          <cell r="DH8">
            <v>68227154</v>
          </cell>
          <cell r="DI8">
            <v>65944424</v>
          </cell>
          <cell r="DJ8">
            <v>63402505</v>
          </cell>
          <cell r="DK8">
            <v>63072764</v>
          </cell>
          <cell r="DL8">
            <v>60054832</v>
          </cell>
          <cell r="DM8">
            <v>58440502</v>
          </cell>
          <cell r="DN8">
            <v>57116947</v>
          </cell>
          <cell r="DO8">
            <v>54653300</v>
          </cell>
          <cell r="DP8">
            <v>49310775</v>
          </cell>
          <cell r="DQ8">
            <v>47991534</v>
          </cell>
          <cell r="DR8">
            <v>54795678</v>
          </cell>
          <cell r="DS8">
            <v>46164334</v>
          </cell>
          <cell r="DT8">
            <v>42351119</v>
          </cell>
          <cell r="DU8">
            <v>42351119</v>
          </cell>
          <cell r="DV8">
            <v>40634476</v>
          </cell>
          <cell r="DW8">
            <v>38883993</v>
          </cell>
          <cell r="DX8">
            <v>35652054</v>
          </cell>
          <cell r="DY8"/>
          <cell r="DZ8">
            <v>19966784</v>
          </cell>
          <cell r="EA8">
            <v>33834533</v>
          </cell>
          <cell r="EB8"/>
          <cell r="EC8">
            <v>53801317</v>
          </cell>
          <cell r="ED8">
            <v>23900849</v>
          </cell>
          <cell r="EE8">
            <v>35785183</v>
          </cell>
          <cell r="EF8">
            <v>25354644</v>
          </cell>
          <cell r="EG8">
            <v>61139827</v>
          </cell>
          <cell r="EH8">
            <v>17553493</v>
          </cell>
          <cell r="EI8">
            <v>365728150</v>
          </cell>
        </row>
        <row r="9">
          <cell r="B9" t="str">
            <v>NCBA</v>
          </cell>
          <cell r="C9">
            <v>600.00127399999997</v>
          </cell>
          <cell r="D9">
            <v>268.28055499999999</v>
          </cell>
          <cell r="E9">
            <v>462.910663</v>
          </cell>
          <cell r="F9">
            <v>84.084530999999998</v>
          </cell>
          <cell r="G9">
            <v>84.084530999999998</v>
          </cell>
          <cell r="H9">
            <v>89.846310000000003</v>
          </cell>
          <cell r="I9">
            <v>441.219673</v>
          </cell>
          <cell r="J9">
            <v>4.4652839999999996</v>
          </cell>
          <cell r="K9">
            <v>15.32211</v>
          </cell>
          <cell r="L9"/>
          <cell r="M9">
            <v>8.1505253968030877E-2</v>
          </cell>
          <cell r="N9">
            <v>8.6009879336917935E-2</v>
          </cell>
          <cell r="O9">
            <v>8.7320221711477727E-2</v>
          </cell>
          <cell r="P9">
            <v>8.9175184079221287E-2</v>
          </cell>
          <cell r="Q9">
            <v>8.664214135936027E-2</v>
          </cell>
          <cell r="R9"/>
          <cell r="S9">
            <v>7.9675903028025685E-2</v>
          </cell>
          <cell r="T9">
            <v>7.3979652084938799E-2</v>
          </cell>
          <cell r="U9">
            <v>8.4664471077488826E-2</v>
          </cell>
          <cell r="V9">
            <v>8.0175387798578107E-2</v>
          </cell>
          <cell r="W9">
            <v>7.4810880384691358E-2</v>
          </cell>
          <cell r="X9">
            <v>0.19088310985347925</v>
          </cell>
          <cell r="Y9">
            <v>2.6877802260676219E-2</v>
          </cell>
          <cell r="Z9">
            <v>0.19057294165575431</v>
          </cell>
          <cell r="AA9">
            <v>0.19057294165575431</v>
          </cell>
          <cell r="AB9">
            <v>0.4342577219193105</v>
          </cell>
          <cell r="AC9">
            <v>0.50383192320291181</v>
          </cell>
          <cell r="AD9">
            <v>9.722799796295456E-2</v>
          </cell>
          <cell r="AE9">
            <v>0.40546007876373469</v>
          </cell>
          <cell r="AF9">
            <v>0.15012647285675254</v>
          </cell>
          <cell r="AG9">
            <v>7.5533624254121981E-2</v>
          </cell>
          <cell r="AH9">
            <v>7.459284860263056E-2</v>
          </cell>
          <cell r="AI9">
            <v>0.57955146952404502</v>
          </cell>
          <cell r="AJ9">
            <v>5.0506920577267217E-2</v>
          </cell>
          <cell r="AK9">
            <v>8.6637439633929399E-3</v>
          </cell>
          <cell r="AL9">
            <v>3.5765234059644775E-2</v>
          </cell>
          <cell r="AM9">
            <v>0.16001461751794166</v>
          </cell>
          <cell r="AN9">
            <v>7.5189557254504408E-2</v>
          </cell>
          <cell r="AO9">
            <v>600001274</v>
          </cell>
          <cell r="AP9">
            <v>620445742</v>
          </cell>
          <cell r="AQ9">
            <v>634139046</v>
          </cell>
          <cell r="AR9">
            <v>661743852</v>
          </cell>
          <cell r="AS9">
            <v>611432739</v>
          </cell>
          <cell r="AT9">
            <v>591491984</v>
          </cell>
          <cell r="AU9">
            <v>565339160</v>
          </cell>
          <cell r="AV9">
            <v>567278106</v>
          </cell>
          <cell r="AW9">
            <v>546015371</v>
          </cell>
          <cell r="AX9">
            <v>545090221</v>
          </cell>
          <cell r="AY9">
            <v>532522640</v>
          </cell>
          <cell r="AZ9">
            <v>546733550</v>
          </cell>
          <cell r="BA9">
            <v>520850293</v>
          </cell>
          <cell r="BB9">
            <v>500167097</v>
          </cell>
          <cell r="BC9">
            <v>503274085</v>
          </cell>
          <cell r="BD9">
            <v>491613725</v>
          </cell>
          <cell r="BE9">
            <v>484389225</v>
          </cell>
          <cell r="BF9">
            <v>480797719</v>
          </cell>
          <cell r="BG9">
            <v>477674950</v>
          </cell>
          <cell r="BH9">
            <v>464890685</v>
          </cell>
          <cell r="BI9">
            <v>547750081</v>
          </cell>
          <cell r="BJ9">
            <v>447029877</v>
          </cell>
          <cell r="BK9">
            <v>239013127</v>
          </cell>
          <cell r="BL9">
            <v>0</v>
          </cell>
          <cell r="BM9">
            <v>415348889</v>
          </cell>
          <cell r="BN9">
            <v>223448379</v>
          </cell>
          <cell r="BO9">
            <v>225544631</v>
          </cell>
          <cell r="BP9">
            <v>229525229</v>
          </cell>
          <cell r="BQ9">
            <v>219009371</v>
          </cell>
          <cell r="BR9">
            <v>216387023</v>
          </cell>
          <cell r="BS9">
            <v>202699639</v>
          </cell>
          <cell r="BT9">
            <v>210877927</v>
          </cell>
          <cell r="BU9">
            <v>211118198</v>
          </cell>
          <cell r="BV9">
            <v>206328561</v>
          </cell>
          <cell r="BW9">
            <v>195962086</v>
          </cell>
          <cell r="BX9">
            <v>198484270</v>
          </cell>
          <cell r="BY9">
            <v>184466862</v>
          </cell>
          <cell r="BZ9">
            <v>179346404</v>
          </cell>
          <cell r="CA9">
            <v>174983667</v>
          </cell>
          <cell r="CB9">
            <v>175808828</v>
          </cell>
          <cell r="CC9">
            <v>154710864</v>
          </cell>
          <cell r="CD9">
            <v>143801266</v>
          </cell>
          <cell r="CE9">
            <v>119783476</v>
          </cell>
          <cell r="CF9">
            <v>124881964</v>
          </cell>
          <cell r="CG9">
            <v>89846310</v>
          </cell>
          <cell r="CH9">
            <v>93956480</v>
          </cell>
          <cell r="CI9">
            <v>86981385</v>
          </cell>
          <cell r="CJ9">
            <v>87817057</v>
          </cell>
          <cell r="CK9">
            <v>81568531</v>
          </cell>
          <cell r="CL9">
            <v>82291074</v>
          </cell>
          <cell r="CM9">
            <v>79370436</v>
          </cell>
          <cell r="CN9">
            <v>79033387</v>
          </cell>
          <cell r="CO9">
            <v>79700816</v>
          </cell>
          <cell r="CP9">
            <v>78389276</v>
          </cell>
          <cell r="CQ9">
            <v>74942826</v>
          </cell>
          <cell r="CR9">
            <v>78642779</v>
          </cell>
          <cell r="CS9">
            <v>75022216</v>
          </cell>
          <cell r="CT9">
            <v>74300657</v>
          </cell>
          <cell r="CU9">
            <v>71734186</v>
          </cell>
          <cell r="CV9">
            <v>72028375</v>
          </cell>
          <cell r="CW9">
            <v>72553519</v>
          </cell>
          <cell r="CX9">
            <v>72166013</v>
          </cell>
          <cell r="CY9">
            <v>71092199</v>
          </cell>
          <cell r="CZ9">
            <v>69416255</v>
          </cell>
          <cell r="DA9">
            <v>70001759</v>
          </cell>
          <cell r="DB9">
            <v>0</v>
          </cell>
          <cell r="DC9">
            <v>33468865</v>
          </cell>
          <cell r="DD9">
            <v>0</v>
          </cell>
          <cell r="DE9">
            <v>32677307</v>
          </cell>
          <cell r="DF9">
            <v>31950763</v>
          </cell>
          <cell r="DG9">
            <v>31671237</v>
          </cell>
          <cell r="DH9">
            <v>31571015</v>
          </cell>
          <cell r="DI9">
            <v>29764854</v>
          </cell>
          <cell r="DJ9">
            <v>28396850</v>
          </cell>
          <cell r="DK9">
            <v>28887284</v>
          </cell>
          <cell r="DL9">
            <v>27470172</v>
          </cell>
          <cell r="DM9">
            <v>26187655</v>
          </cell>
          <cell r="DN9">
            <v>24321102</v>
          </cell>
          <cell r="DO9">
            <v>23949685</v>
          </cell>
          <cell r="DP9">
            <v>22708080</v>
          </cell>
          <cell r="DQ9">
            <v>19085273</v>
          </cell>
          <cell r="DR9">
            <v>18822475</v>
          </cell>
          <cell r="DS9">
            <v>18511215</v>
          </cell>
          <cell r="DT9">
            <v>17856644</v>
          </cell>
          <cell r="DU9">
            <v>17856644</v>
          </cell>
          <cell r="DV9">
            <v>14954339</v>
          </cell>
          <cell r="DW9">
            <v>15471795</v>
          </cell>
          <cell r="DX9">
            <v>13749281</v>
          </cell>
          <cell r="DY9"/>
          <cell r="DZ9">
            <v>16617547</v>
          </cell>
          <cell r="EA9">
            <v>21649008</v>
          </cell>
          <cell r="EB9"/>
          <cell r="EC9">
            <v>38266555</v>
          </cell>
          <cell r="ED9">
            <v>19279912</v>
          </cell>
          <cell r="EE9">
            <v>11010221</v>
          </cell>
          <cell r="EF9">
            <v>16144662</v>
          </cell>
          <cell r="EG9">
            <v>27154883</v>
          </cell>
          <cell r="EH9">
            <v>12717351</v>
          </cell>
          <cell r="EI9">
            <v>268280555</v>
          </cell>
        </row>
        <row r="10">
          <cell r="B10" t="str">
            <v>Absa Bank Kenya</v>
          </cell>
          <cell r="C10">
            <v>483.84413799999999</v>
          </cell>
          <cell r="D10">
            <v>311.46050500000001</v>
          </cell>
          <cell r="E10">
            <v>356.08114499999999</v>
          </cell>
          <cell r="F10">
            <v>66.523239000000004</v>
          </cell>
          <cell r="G10">
            <v>82.715778</v>
          </cell>
          <cell r="H10">
            <v>72.606765999999993</v>
          </cell>
          <cell r="I10">
            <v>426.81396699999999</v>
          </cell>
          <cell r="J10">
            <v>4.7580080000000002</v>
          </cell>
          <cell r="K10">
            <v>19.707502000000002</v>
          </cell>
          <cell r="L10"/>
          <cell r="M10">
            <v>6.4722777325825084E-2</v>
          </cell>
          <cell r="N10">
            <v>6.485231523697485E-2</v>
          </cell>
          <cell r="O10">
            <v>6.7322195650528577E-2</v>
          </cell>
          <cell r="P10">
            <v>6.6637480162358473E-2</v>
          </cell>
          <cell r="Q10">
            <v>6.6717810699909549E-2</v>
          </cell>
          <cell r="R10"/>
          <cell r="S10">
            <v>6.4251061273524354E-2</v>
          </cell>
          <cell r="T10">
            <v>8.5886730769955899E-2</v>
          </cell>
          <cell r="U10">
            <v>6.5125788217351141E-2</v>
          </cell>
          <cell r="V10">
            <v>6.4791482486599786E-2</v>
          </cell>
          <cell r="W10">
            <v>9.6222750965961334E-2</v>
          </cell>
          <cell r="X10">
            <v>0.26655577960083354</v>
          </cell>
          <cell r="Y10">
            <v>3.6641110813509167E-2</v>
          </cell>
          <cell r="Z10">
            <v>0.1937981987360784</v>
          </cell>
          <cell r="AA10">
            <v>0.15586003304338913</v>
          </cell>
          <cell r="AB10">
            <v>0.24478267361870718</v>
          </cell>
          <cell r="AC10">
            <v>0.38560151110737084</v>
          </cell>
          <cell r="AD10">
            <v>0.10697969040440028</v>
          </cell>
          <cell r="AE10">
            <v>0.58387751313826997</v>
          </cell>
          <cell r="AF10">
            <v>0.16725992683704866</v>
          </cell>
          <cell r="AG10">
            <v>5.0834657397085974E-2</v>
          </cell>
          <cell r="AH10">
            <v>0.11642526943996268</v>
          </cell>
          <cell r="AI10">
            <v>0.8746896862511494</v>
          </cell>
          <cell r="AJ10">
            <v>5.9641941622637397E-2</v>
          </cell>
          <cell r="AK10">
            <v>0.1900849422765723</v>
          </cell>
          <cell r="AL10">
            <v>0.10188087598533845</v>
          </cell>
          <cell r="AM10">
            <v>0.17449629621943233</v>
          </cell>
          <cell r="AN10">
            <v>5.1337604538760385E-2</v>
          </cell>
          <cell r="AO10">
            <v>483844138</v>
          </cell>
          <cell r="AP10">
            <v>481824233</v>
          </cell>
          <cell r="AQ10">
            <v>498117680</v>
          </cell>
          <cell r="AR10">
            <v>520301038</v>
          </cell>
          <cell r="AS10">
            <v>505335584</v>
          </cell>
          <cell r="AT10">
            <v>504089207</v>
          </cell>
          <cell r="AU10">
            <v>514817820</v>
          </cell>
          <cell r="AV10">
            <v>477290548</v>
          </cell>
          <cell r="AW10">
            <v>481086992</v>
          </cell>
          <cell r="AX10">
            <v>445173825</v>
          </cell>
          <cell r="AY10">
            <v>438718384</v>
          </cell>
          <cell r="AZ10">
            <v>428746218</v>
          </cell>
          <cell r="BA10">
            <v>411167687</v>
          </cell>
          <cell r="BB10">
            <v>397890870</v>
          </cell>
          <cell r="BC10">
            <v>384068423</v>
          </cell>
          <cell r="BD10">
            <v>377935772</v>
          </cell>
          <cell r="BE10">
            <v>388053702</v>
          </cell>
          <cell r="BF10">
            <v>392017704</v>
          </cell>
          <cell r="BG10">
            <v>381692956</v>
          </cell>
          <cell r="BH10">
            <v>374109200</v>
          </cell>
          <cell r="BI10">
            <v>359771428</v>
          </cell>
          <cell r="BJ10">
            <v>353740701</v>
          </cell>
          <cell r="BK10">
            <v>354502860</v>
          </cell>
          <cell r="BL10">
            <v>325362737</v>
          </cell>
          <cell r="BM10">
            <v>322637854</v>
          </cell>
          <cell r="BN10">
            <v>317007311</v>
          </cell>
          <cell r="BO10">
            <v>291293088</v>
          </cell>
          <cell r="BP10">
            <v>271682166</v>
          </cell>
          <cell r="BQ10">
            <v>277609552</v>
          </cell>
          <cell r="BR10">
            <v>268015547</v>
          </cell>
          <cell r="BS10">
            <v>260429543</v>
          </cell>
          <cell r="BT10">
            <v>259498223</v>
          </cell>
          <cell r="BU10">
            <v>264008571</v>
          </cell>
          <cell r="BV10">
            <v>256142570</v>
          </cell>
          <cell r="BW10">
            <v>211913140</v>
          </cell>
          <cell r="BX10">
            <v>241152698</v>
          </cell>
          <cell r="BY10">
            <v>221041523</v>
          </cell>
          <cell r="BZ10">
            <v>234699871</v>
          </cell>
          <cell r="CA10">
            <v>230907978</v>
          </cell>
          <cell r="CB10">
            <v>226118124</v>
          </cell>
          <cell r="CC10">
            <v>218771220</v>
          </cell>
          <cell r="CD10">
            <v>213439675</v>
          </cell>
          <cell r="CE10">
            <v>200975424</v>
          </cell>
          <cell r="CF10">
            <v>207009618</v>
          </cell>
          <cell r="CG10">
            <v>72606766</v>
          </cell>
          <cell r="CH10">
            <v>68639658</v>
          </cell>
          <cell r="CI10">
            <v>70908188</v>
          </cell>
          <cell r="CJ10">
            <v>65424361</v>
          </cell>
          <cell r="CK10">
            <v>61708377</v>
          </cell>
          <cell r="CL10">
            <v>60388690</v>
          </cell>
          <cell r="CM10">
            <v>64864841</v>
          </cell>
          <cell r="CN10">
            <v>60811301</v>
          </cell>
          <cell r="CO10">
            <v>57615232</v>
          </cell>
          <cell r="CP10">
            <v>53797454</v>
          </cell>
          <cell r="CQ10">
            <v>56861889</v>
          </cell>
          <cell r="CR10">
            <v>54352639</v>
          </cell>
          <cell r="CS10">
            <v>52679522</v>
          </cell>
          <cell r="CT10">
            <v>50173619</v>
          </cell>
          <cell r="CU10">
            <v>46982487</v>
          </cell>
          <cell r="CV10">
            <v>44969283</v>
          </cell>
          <cell r="CW10">
            <v>43215105</v>
          </cell>
          <cell r="CX10">
            <v>41675586</v>
          </cell>
          <cell r="CY10">
            <v>41057360</v>
          </cell>
          <cell r="CZ10">
            <v>44079414</v>
          </cell>
          <cell r="DA10">
            <v>42967475</v>
          </cell>
          <cell r="DB10">
            <v>41546560</v>
          </cell>
          <cell r="DC10">
            <v>54143264</v>
          </cell>
          <cell r="DD10">
            <v>43393443</v>
          </cell>
          <cell r="DE10">
            <v>41909848</v>
          </cell>
          <cell r="DF10">
            <v>40114088</v>
          </cell>
          <cell r="DG10">
            <v>43607960</v>
          </cell>
          <cell r="DH10">
            <v>43559168</v>
          </cell>
          <cell r="DI10">
            <v>42020987</v>
          </cell>
          <cell r="DJ10">
            <v>40337534</v>
          </cell>
          <cell r="DK10">
            <v>43652097</v>
          </cell>
          <cell r="DL10">
            <v>42094710</v>
          </cell>
          <cell r="DM10">
            <v>41470872</v>
          </cell>
          <cell r="DN10">
            <v>39103584</v>
          </cell>
          <cell r="DO10">
            <v>42315483</v>
          </cell>
          <cell r="DP10">
            <v>39716371</v>
          </cell>
          <cell r="DQ10">
            <v>36852164</v>
          </cell>
          <cell r="DR10">
            <v>36237869</v>
          </cell>
          <cell r="DS10">
            <v>40265422</v>
          </cell>
          <cell r="DT10">
            <v>38186091</v>
          </cell>
          <cell r="DU10">
            <v>38186091</v>
          </cell>
          <cell r="DV10">
            <v>36042316</v>
          </cell>
          <cell r="DW10">
            <v>34465579</v>
          </cell>
          <cell r="DX10">
            <v>32370886</v>
          </cell>
          <cell r="DY10"/>
          <cell r="DZ10">
            <v>11047127</v>
          </cell>
          <cell r="EA10">
            <v>34083220</v>
          </cell>
          <cell r="EB10"/>
          <cell r="EC10">
            <v>45130347</v>
          </cell>
          <cell r="ED10">
            <v>17402330</v>
          </cell>
          <cell r="EE10">
            <v>20750935</v>
          </cell>
          <cell r="EF10">
            <v>14788942</v>
          </cell>
          <cell r="EG10">
            <v>35539877</v>
          </cell>
          <cell r="EH10">
            <v>13797373</v>
          </cell>
          <cell r="EI10">
            <v>311460505</v>
          </cell>
        </row>
        <row r="11">
          <cell r="B11" t="str">
            <v>Stanbic Bank</v>
          </cell>
          <cell r="C11">
            <v>462.55497600000001</v>
          </cell>
          <cell r="D11">
            <v>218.76439500000001</v>
          </cell>
          <cell r="E11">
            <v>327.84917999999999</v>
          </cell>
          <cell r="F11">
            <v>54.113670999999997</v>
          </cell>
          <cell r="G11">
            <v>65.861529000000004</v>
          </cell>
          <cell r="H11">
            <v>61.532832999999997</v>
          </cell>
          <cell r="I11">
            <v>368.98377900000003</v>
          </cell>
          <cell r="J11">
            <v>6.1594790000000001</v>
          </cell>
          <cell r="K11">
            <v>14.063287000000001</v>
          </cell>
          <cell r="L11"/>
          <cell r="M11">
            <v>5.8765273337131441E-2</v>
          </cell>
          <cell r="N11">
            <v>6.2147181774700654E-2</v>
          </cell>
          <cell r="O11">
            <v>6.3917292632734324E-2</v>
          </cell>
          <cell r="P11">
            <v>5.9027818471740358E-2</v>
          </cell>
          <cell r="Q11">
            <v>5.7221386407723812E-2</v>
          </cell>
          <cell r="R11"/>
          <cell r="S11">
            <v>6.1424011931192582E-2</v>
          </cell>
          <cell r="T11">
            <v>6.0325333047980788E-2</v>
          </cell>
          <cell r="U11">
            <v>5.9962277036354268E-2</v>
          </cell>
          <cell r="V11">
            <v>5.4909531043847479E-2</v>
          </cell>
          <cell r="W11">
            <v>6.8664621359106878E-2</v>
          </cell>
          <cell r="X11">
            <v>0.2255850343590434</v>
          </cell>
          <cell r="Y11">
            <v>2.964980472158946E-2</v>
          </cell>
          <cell r="Z11">
            <v>0.17849437495191353</v>
          </cell>
          <cell r="AA11">
            <v>0.14665596180584403</v>
          </cell>
          <cell r="AB11">
            <v>0.35310950868715568</v>
          </cell>
          <cell r="AC11">
            <v>0.42941957966489175</v>
          </cell>
          <cell r="AD11">
            <v>8.1121992856534597E-2</v>
          </cell>
          <cell r="AE11">
            <v>0.69011759321378252</v>
          </cell>
          <cell r="AF11">
            <v>0.14968942762508661</v>
          </cell>
          <cell r="AG11">
            <v>6.7252032010660198E-2</v>
          </cell>
          <cell r="AH11">
            <v>8.2437395614426409E-2</v>
          </cell>
          <cell r="AI11">
            <v>0.66727144170377373</v>
          </cell>
          <cell r="AJ11">
            <v>8.3818841260815791E-2</v>
          </cell>
          <cell r="AK11">
            <v>0.18611302315926218</v>
          </cell>
          <cell r="AL11">
            <v>0.11630852506691765</v>
          </cell>
          <cell r="AM11">
            <v>0.15407828799289389</v>
          </cell>
          <cell r="AN11">
            <v>6.4990123382756837E-2</v>
          </cell>
          <cell r="AO11">
            <v>462554976</v>
          </cell>
          <cell r="AP11">
            <v>489266274</v>
          </cell>
          <cell r="AQ11">
            <v>491503677</v>
          </cell>
          <cell r="AR11">
            <v>449614899</v>
          </cell>
          <cell r="AS11">
            <v>414259681</v>
          </cell>
          <cell r="AT11">
            <v>377015751</v>
          </cell>
          <cell r="AU11">
            <v>391599948</v>
          </cell>
          <cell r="AV11">
            <v>390319663</v>
          </cell>
          <cell r="AW11">
            <v>371403904</v>
          </cell>
          <cell r="AX11">
            <v>332573463</v>
          </cell>
          <cell r="AY11">
            <v>331021005</v>
          </cell>
          <cell r="AZ11">
            <v>319199059</v>
          </cell>
          <cell r="BA11">
            <v>295023697</v>
          </cell>
          <cell r="BB11">
            <v>319955084</v>
          </cell>
          <cell r="BC11">
            <v>316966341</v>
          </cell>
          <cell r="BD11">
            <v>318986177</v>
          </cell>
          <cell r="BE11">
            <v>317768516</v>
          </cell>
          <cell r="BF11">
            <v>350388140</v>
          </cell>
          <cell r="BG11">
            <v>309651330</v>
          </cell>
          <cell r="BH11">
            <v>292705136</v>
          </cell>
          <cell r="BI11">
            <v>294302229</v>
          </cell>
          <cell r="BJ11">
            <v>303663158</v>
          </cell>
          <cell r="BK11">
            <v>284867951</v>
          </cell>
          <cell r="BL11">
            <v>280953012</v>
          </cell>
          <cell r="BM11">
            <v>286308290</v>
          </cell>
          <cell r="BN11">
            <v>269395802</v>
          </cell>
          <cell r="BO11">
            <v>248985926</v>
          </cell>
          <cell r="BP11">
            <v>239407877</v>
          </cell>
          <cell r="BQ11">
            <v>236547378</v>
          </cell>
          <cell r="BR11">
            <v>224804428</v>
          </cell>
          <cell r="BS11">
            <v>212633202</v>
          </cell>
          <cell r="BT11">
            <v>204895157</v>
          </cell>
          <cell r="BU11">
            <v>229866887</v>
          </cell>
          <cell r="BV11">
            <v>202294738</v>
          </cell>
          <cell r="BW11">
            <v>208287754</v>
          </cell>
          <cell r="BX11">
            <v>198578014</v>
          </cell>
          <cell r="BY11">
            <v>208167708</v>
          </cell>
          <cell r="BZ11">
            <v>203595164</v>
          </cell>
          <cell r="CA11">
            <v>184061612</v>
          </cell>
          <cell r="CB11">
            <v>171347152</v>
          </cell>
          <cell r="CC11">
            <v>167107694</v>
          </cell>
          <cell r="CD11">
            <v>155933918</v>
          </cell>
          <cell r="CE11">
            <v>159885214</v>
          </cell>
          <cell r="CF11">
            <v>170726460</v>
          </cell>
          <cell r="CG11">
            <v>61532833</v>
          </cell>
          <cell r="CH11">
            <v>59354229</v>
          </cell>
          <cell r="CI11">
            <v>61891472</v>
          </cell>
          <cell r="CJ11">
            <v>58358359</v>
          </cell>
          <cell r="CK11">
            <v>55650741</v>
          </cell>
          <cell r="CL11">
            <v>53711933</v>
          </cell>
          <cell r="CM11">
            <v>56082161</v>
          </cell>
          <cell r="CN11">
            <v>52358555</v>
          </cell>
          <cell r="CO11">
            <v>50358825</v>
          </cell>
          <cell r="CP11">
            <v>48311774</v>
          </cell>
          <cell r="CQ11">
            <v>48551800</v>
          </cell>
          <cell r="CR11">
            <v>46512245</v>
          </cell>
          <cell r="CS11">
            <v>44731733</v>
          </cell>
          <cell r="CT11">
            <v>43611079</v>
          </cell>
          <cell r="CU11">
            <v>43469578</v>
          </cell>
          <cell r="CV11">
            <v>41857357</v>
          </cell>
          <cell r="CW11">
            <v>40311273</v>
          </cell>
          <cell r="CX11">
            <v>39374322</v>
          </cell>
          <cell r="CY11">
            <v>40560887</v>
          </cell>
          <cell r="CZ11">
            <v>38939840</v>
          </cell>
          <cell r="DA11">
            <v>37781929</v>
          </cell>
          <cell r="DB11">
            <v>36789253</v>
          </cell>
          <cell r="DC11">
            <v>36836052</v>
          </cell>
          <cell r="DD11">
            <v>35490716</v>
          </cell>
          <cell r="DE11">
            <v>33140213</v>
          </cell>
          <cell r="DF11">
            <v>32205154</v>
          </cell>
          <cell r="DG11">
            <v>33048626</v>
          </cell>
          <cell r="DH11">
            <v>33051194</v>
          </cell>
          <cell r="DI11">
            <v>31922509</v>
          </cell>
          <cell r="DJ11">
            <v>30830481</v>
          </cell>
          <cell r="DK11">
            <v>29267838</v>
          </cell>
          <cell r="DL11">
            <v>30237504</v>
          </cell>
          <cell r="DM11">
            <v>28554962</v>
          </cell>
          <cell r="DN11">
            <v>27656039</v>
          </cell>
          <cell r="DO11">
            <v>27074070</v>
          </cell>
          <cell r="DP11">
            <v>28250550</v>
          </cell>
          <cell r="DQ11">
            <v>26855040</v>
          </cell>
          <cell r="DR11">
            <v>26168836</v>
          </cell>
          <cell r="DS11">
            <v>25907559</v>
          </cell>
          <cell r="DT11">
            <v>26644208</v>
          </cell>
          <cell r="DU11">
            <v>26644208</v>
          </cell>
          <cell r="DV11">
            <v>25311868</v>
          </cell>
          <cell r="DW11">
            <v>23485250</v>
          </cell>
          <cell r="DX11">
            <v>22353549</v>
          </cell>
          <cell r="DY11"/>
          <cell r="DZ11">
            <v>10362239</v>
          </cell>
          <cell r="EA11">
            <v>18983442</v>
          </cell>
          <cell r="EB11"/>
          <cell r="EC11">
            <v>29345681</v>
          </cell>
          <cell r="ED11">
            <v>12601610</v>
          </cell>
          <cell r="EE11">
            <v>12973551</v>
          </cell>
          <cell r="EF11">
            <v>5825493</v>
          </cell>
          <cell r="EG11">
            <v>18799044</v>
          </cell>
          <cell r="EH11">
            <v>10142122</v>
          </cell>
          <cell r="EI11">
            <v>218764395</v>
          </cell>
        </row>
        <row r="12">
          <cell r="B12" t="str">
            <v>I&amp;M Bank</v>
          </cell>
          <cell r="C12">
            <v>407.736828</v>
          </cell>
          <cell r="D12">
            <v>213.96089599999999</v>
          </cell>
          <cell r="E12">
            <v>303.765511</v>
          </cell>
          <cell r="F12">
            <v>44.665903</v>
          </cell>
          <cell r="G12">
            <v>53.421466000000002</v>
          </cell>
          <cell r="H12">
            <v>59.794713000000002</v>
          </cell>
          <cell r="I12">
            <v>318.17835000000002</v>
          </cell>
          <cell r="J12">
            <v>1.6719390000000001</v>
          </cell>
          <cell r="K12">
            <v>9.8663279999999993</v>
          </cell>
          <cell r="L12"/>
          <cell r="M12">
            <v>5.4353507862764307E-2</v>
          </cell>
          <cell r="N12">
            <v>5.5940920796188891E-2</v>
          </cell>
          <cell r="O12">
            <v>5.4274898804582056E-2</v>
          </cell>
          <cell r="P12">
            <v>5.5091659300351578E-2</v>
          </cell>
          <cell r="Q12">
            <v>5.4116448487910043E-2</v>
          </cell>
          <cell r="R12"/>
          <cell r="S12">
            <v>5.4144551647539986E-2</v>
          </cell>
          <cell r="T12">
            <v>5.9000745118712665E-2</v>
          </cell>
          <cell r="U12">
            <v>5.5557472264142066E-2</v>
          </cell>
          <cell r="V12">
            <v>5.3358499676610868E-2</v>
          </cell>
          <cell r="W12">
            <v>4.8172783242264351E-2</v>
          </cell>
          <cell r="X12">
            <v>0.15801954215784583</v>
          </cell>
          <cell r="Y12">
            <v>2.2643572676912575E-2</v>
          </cell>
          <cell r="Z12">
            <v>0.16789786608674034</v>
          </cell>
          <cell r="AA12">
            <v>0.14038008242861275</v>
          </cell>
          <cell r="AB12">
            <v>0.26259456221125904</v>
          </cell>
          <cell r="AC12">
            <v>0.41952420070562441</v>
          </cell>
          <cell r="AD12">
            <v>0.11322154413400426</v>
          </cell>
          <cell r="AE12">
            <v>0.54525082216934961</v>
          </cell>
          <cell r="AF12">
            <v>0.15841094967830593</v>
          </cell>
          <cell r="AG12">
            <v>6.9400103780384331E-2</v>
          </cell>
          <cell r="AH12">
            <v>8.9010845897921603E-2</v>
          </cell>
          <cell r="AI12">
            <v>0.70436204326040153</v>
          </cell>
          <cell r="AJ12">
            <v>8.4134866397686262E-2</v>
          </cell>
          <cell r="AK12">
            <v>0.12055092202334702</v>
          </cell>
          <cell r="AL12">
            <v>9.6365971475197806E-2</v>
          </cell>
          <cell r="AM12">
            <v>0.16728321618992409</v>
          </cell>
          <cell r="AN12">
            <v>7.0366206539597367E-2</v>
          </cell>
          <cell r="AO12">
            <v>407736828</v>
          </cell>
          <cell r="AP12">
            <v>408704259</v>
          </cell>
          <cell r="AQ12">
            <v>385506586</v>
          </cell>
          <cell r="AR12">
            <v>405613032</v>
          </cell>
          <cell r="AS12">
            <v>394802321</v>
          </cell>
          <cell r="AT12">
            <v>361019068</v>
          </cell>
          <cell r="AU12">
            <v>335021539</v>
          </cell>
          <cell r="AV12">
            <v>315510359</v>
          </cell>
          <cell r="AW12">
            <v>307761847</v>
          </cell>
          <cell r="AX12">
            <v>319449313</v>
          </cell>
          <cell r="AY12">
            <v>310788286</v>
          </cell>
          <cell r="AZ12">
            <v>307802267</v>
          </cell>
          <cell r="BA12">
            <v>294915555</v>
          </cell>
          <cell r="BB12">
            <v>282176390</v>
          </cell>
          <cell r="BC12">
            <v>282856056</v>
          </cell>
          <cell r="BD12">
            <v>283568547</v>
          </cell>
          <cell r="BE12">
            <v>273350161</v>
          </cell>
          <cell r="BF12">
            <v>272302524</v>
          </cell>
          <cell r="BG12">
            <v>270017846</v>
          </cell>
          <cell r="BH12">
            <v>254252172</v>
          </cell>
          <cell r="BI12">
            <v>261333135</v>
          </cell>
          <cell r="BJ12">
            <v>253552590</v>
          </cell>
          <cell r="BK12">
            <v>240237282</v>
          </cell>
          <cell r="BL12">
            <v>229161134</v>
          </cell>
          <cell r="BM12">
            <v>230291099</v>
          </cell>
          <cell r="BN12">
            <v>225143541</v>
          </cell>
          <cell r="BO12">
            <v>189087939</v>
          </cell>
          <cell r="BP12">
            <v>183952517</v>
          </cell>
          <cell r="BQ12">
            <v>182817876</v>
          </cell>
          <cell r="BR12">
            <v>177329585</v>
          </cell>
          <cell r="BS12">
            <v>181582075</v>
          </cell>
          <cell r="BT12">
            <v>164116122</v>
          </cell>
          <cell r="BU12">
            <v>164730002</v>
          </cell>
          <cell r="BV12">
            <v>164425933</v>
          </cell>
          <cell r="BW12">
            <v>157775781</v>
          </cell>
          <cell r="BX12">
            <v>147846339</v>
          </cell>
          <cell r="BY12">
            <v>151975238</v>
          </cell>
          <cell r="BZ12">
            <v>154327389</v>
          </cell>
          <cell r="CA12">
            <v>140517390</v>
          </cell>
          <cell r="CB12">
            <v>137299354</v>
          </cell>
          <cell r="CC12">
            <v>124648548</v>
          </cell>
          <cell r="CD12">
            <v>118333769</v>
          </cell>
          <cell r="CE12">
            <v>114972436</v>
          </cell>
          <cell r="CF12">
            <v>110315682</v>
          </cell>
          <cell r="CG12">
            <v>59794713</v>
          </cell>
          <cell r="CH12">
            <v>59270065</v>
          </cell>
          <cell r="CI12">
            <v>60177318</v>
          </cell>
          <cell r="CJ12">
            <v>56755091</v>
          </cell>
          <cell r="CK12">
            <v>50024715</v>
          </cell>
          <cell r="CL12">
            <v>50900757</v>
          </cell>
          <cell r="CM12">
            <v>49407753</v>
          </cell>
          <cell r="CN12">
            <v>54633758</v>
          </cell>
          <cell r="CO12">
            <v>47771474</v>
          </cell>
          <cell r="CP12">
            <v>46299154</v>
          </cell>
          <cell r="CQ12">
            <v>47879036</v>
          </cell>
          <cell r="CR12">
            <v>51920427</v>
          </cell>
          <cell r="CS12">
            <v>49557073</v>
          </cell>
          <cell r="CT12">
            <v>48589355</v>
          </cell>
          <cell r="CU12">
            <v>53515552</v>
          </cell>
          <cell r="CV12">
            <v>52323720</v>
          </cell>
          <cell r="CW12">
            <v>48455958</v>
          </cell>
          <cell r="CX12">
            <v>47985683</v>
          </cell>
          <cell r="CY12">
            <v>46615223</v>
          </cell>
          <cell r="CZ12">
            <v>47015135</v>
          </cell>
          <cell r="DA12">
            <v>44004173</v>
          </cell>
          <cell r="DB12">
            <v>42072924</v>
          </cell>
          <cell r="DC12">
            <v>40314439</v>
          </cell>
          <cell r="DD12">
            <v>38338590</v>
          </cell>
          <cell r="DE12">
            <v>37568688</v>
          </cell>
          <cell r="DF12">
            <v>35886888</v>
          </cell>
          <cell r="DG12">
            <v>35595491</v>
          </cell>
          <cell r="DH12">
            <v>35023511</v>
          </cell>
          <cell r="DI12">
            <v>31519089</v>
          </cell>
          <cell r="DJ12">
            <v>30474944</v>
          </cell>
          <cell r="DK12">
            <v>28754066</v>
          </cell>
          <cell r="DL12">
            <v>31304829</v>
          </cell>
          <cell r="DM12">
            <v>30151112</v>
          </cell>
          <cell r="DN12">
            <v>28576772</v>
          </cell>
          <cell r="DO12">
            <v>26482435</v>
          </cell>
          <cell r="DP12">
            <v>26186678</v>
          </cell>
          <cell r="DQ12">
            <v>24079849</v>
          </cell>
          <cell r="DR12">
            <v>23296896</v>
          </cell>
          <cell r="DS12">
            <v>22159420</v>
          </cell>
          <cell r="DT12">
            <v>21814043</v>
          </cell>
          <cell r="DU12">
            <v>21814043</v>
          </cell>
          <cell r="DV12">
            <v>20071699</v>
          </cell>
          <cell r="DW12">
            <v>19500454</v>
          </cell>
          <cell r="DX12">
            <v>20524634</v>
          </cell>
          <cell r="DY12"/>
          <cell r="DZ12">
            <v>6364423</v>
          </cell>
          <cell r="EA12">
            <v>17872267</v>
          </cell>
          <cell r="EB12"/>
          <cell r="EC12">
            <v>24236690</v>
          </cell>
          <cell r="ED12">
            <v>10167878</v>
          </cell>
          <cell r="EE12">
            <v>14077771</v>
          </cell>
          <cell r="EF12">
            <v>11741119</v>
          </cell>
          <cell r="EG12">
            <v>25818890</v>
          </cell>
          <cell r="EH12">
            <v>6906430</v>
          </cell>
          <cell r="EI12">
            <v>213960896</v>
          </cell>
        </row>
        <row r="13">
          <cell r="B13" t="str">
            <v>Standard Chartered Bank</v>
          </cell>
          <cell r="C13">
            <v>371.39245899999997</v>
          </cell>
          <cell r="D13">
            <v>151.28219999999999</v>
          </cell>
          <cell r="E13">
            <v>284.41673400000002</v>
          </cell>
          <cell r="F13">
            <v>57.570234999999997</v>
          </cell>
          <cell r="G13">
            <v>57.751176999999998</v>
          </cell>
          <cell r="H13">
            <v>66.213969000000006</v>
          </cell>
          <cell r="I13">
            <v>274.981179</v>
          </cell>
          <cell r="J13">
            <v>6.6824700000000004</v>
          </cell>
          <cell r="K13">
            <v>22.040174</v>
          </cell>
          <cell r="L13"/>
          <cell r="M13">
            <v>5.347457811836643E-2</v>
          </cell>
          <cell r="N13">
            <v>5.3476106721876075E-2</v>
          </cell>
          <cell r="O13">
            <v>5.809079017085627E-2</v>
          </cell>
          <cell r="P13">
            <v>5.9843171807575028E-2</v>
          </cell>
          <cell r="Q13">
            <v>5.5999990523447701E-2</v>
          </cell>
          <cell r="R13"/>
          <cell r="S13">
            <v>4.931827786189668E-2</v>
          </cell>
          <cell r="T13">
            <v>4.1716793535946463E-2</v>
          </cell>
          <cell r="U13">
            <v>5.2018659915156966E-2</v>
          </cell>
          <cell r="V13">
            <v>5.9086796578045657E-2</v>
          </cell>
          <cell r="W13">
            <v>0.10761212527333275</v>
          </cell>
          <cell r="X13">
            <v>0.33049919813806522</v>
          </cell>
          <cell r="Y13">
            <v>5.2617721119508083E-2</v>
          </cell>
          <cell r="Z13">
            <v>0.21001865367665762</v>
          </cell>
          <cell r="AA13">
            <v>0.20936063773295552</v>
          </cell>
          <cell r="AB13">
            <v>0.35093069958541262</v>
          </cell>
          <cell r="AC13">
            <v>0.37247344390356563</v>
          </cell>
          <cell r="AD13">
            <v>4.9196007970839353E-2</v>
          </cell>
          <cell r="AE13">
            <v>0.76876478664567127</v>
          </cell>
          <cell r="AF13">
            <v>0.14686928688307063</v>
          </cell>
          <cell r="AG13">
            <v>1.3901131911608978E-2</v>
          </cell>
          <cell r="AH13">
            <v>0.13296815497146167</v>
          </cell>
          <cell r="AI13">
            <v>0.5319033021453653</v>
          </cell>
          <cell r="AJ13">
            <v>6.3820324840677595E-2</v>
          </cell>
          <cell r="AK13">
            <v>4.9785701779245989E-2</v>
          </cell>
          <cell r="AL13">
            <v>5.8073116107393082E-2</v>
          </cell>
          <cell r="AM13">
            <v>0.14922580851321568</v>
          </cell>
          <cell r="AN13">
            <v>1.6904956375213883E-2</v>
          </cell>
          <cell r="AO13">
            <v>371392459</v>
          </cell>
          <cell r="AP13">
            <v>377029652</v>
          </cell>
          <cell r="AQ13">
            <v>391594143</v>
          </cell>
          <cell r="AR13">
            <v>429278578</v>
          </cell>
          <cell r="AS13">
            <v>369592107</v>
          </cell>
          <cell r="AT13">
            <v>361708379</v>
          </cell>
          <cell r="AU13">
            <v>389031323</v>
          </cell>
          <cell r="AV13">
            <v>381630646</v>
          </cell>
          <cell r="AW13">
            <v>366116424</v>
          </cell>
          <cell r="AX13">
            <v>364290414</v>
          </cell>
          <cell r="AY13">
            <v>340995225</v>
          </cell>
          <cell r="AZ13">
            <v>335111486</v>
          </cell>
          <cell r="BA13">
            <v>330612804</v>
          </cell>
          <cell r="BB13">
            <v>345656402</v>
          </cell>
          <cell r="BC13">
            <v>339525181</v>
          </cell>
          <cell r="BD13">
            <v>325872857</v>
          </cell>
          <cell r="BE13">
            <v>314304906</v>
          </cell>
          <cell r="BF13">
            <v>327214126</v>
          </cell>
          <cell r="BG13">
            <v>311432013</v>
          </cell>
          <cell r="BH13">
            <v>302295903</v>
          </cell>
          <cell r="BI13">
            <v>289422215</v>
          </cell>
          <cell r="BJ13">
            <v>293472543</v>
          </cell>
          <cell r="BK13">
            <v>300226174</v>
          </cell>
          <cell r="BL13">
            <v>284691002</v>
          </cell>
          <cell r="BM13">
            <v>287606164</v>
          </cell>
          <cell r="BN13">
            <v>295049630</v>
          </cell>
          <cell r="BO13">
            <v>293306671</v>
          </cell>
          <cell r="BP13">
            <v>285125438</v>
          </cell>
          <cell r="BQ13">
            <v>309951569</v>
          </cell>
          <cell r="BR13">
            <v>288711107</v>
          </cell>
          <cell r="BS13">
            <v>274006884</v>
          </cell>
          <cell r="BT13">
            <v>250274108</v>
          </cell>
          <cell r="BU13">
            <v>264072997</v>
          </cell>
          <cell r="BV13">
            <v>255903727</v>
          </cell>
          <cell r="BW13">
            <v>249710651</v>
          </cell>
          <cell r="BX13">
            <v>234130556</v>
          </cell>
          <cell r="BY13">
            <v>231786864</v>
          </cell>
          <cell r="BZ13">
            <v>228338094</v>
          </cell>
          <cell r="CA13">
            <v>232984465</v>
          </cell>
          <cell r="CB13">
            <v>222635993</v>
          </cell>
          <cell r="CC13">
            <v>223082484</v>
          </cell>
          <cell r="CD13">
            <v>228860613</v>
          </cell>
          <cell r="CE13">
            <v>217819880</v>
          </cell>
          <cell r="CF13">
            <v>220523869</v>
          </cell>
          <cell r="CG13">
            <v>66213969</v>
          </cell>
          <cell r="CH13">
            <v>63252798</v>
          </cell>
          <cell r="CI13">
            <v>67378828</v>
          </cell>
          <cell r="CJ13">
            <v>61258308</v>
          </cell>
          <cell r="CK13">
            <v>59113928</v>
          </cell>
          <cell r="CL13">
            <v>56618933</v>
          </cell>
          <cell r="CM13">
            <v>59768472</v>
          </cell>
          <cell r="CN13">
            <v>55781008</v>
          </cell>
          <cell r="CO13">
            <v>55471426</v>
          </cell>
          <cell r="CP13">
            <v>55433068</v>
          </cell>
          <cell r="CQ13">
            <v>54625502</v>
          </cell>
          <cell r="CR13">
            <v>52479395</v>
          </cell>
          <cell r="CS13">
            <v>51679000</v>
          </cell>
          <cell r="CT13">
            <v>50558270</v>
          </cell>
          <cell r="CU13">
            <v>51917837</v>
          </cell>
          <cell r="CV13">
            <v>50218630</v>
          </cell>
          <cell r="CW13">
            <v>50171424</v>
          </cell>
          <cell r="CX13">
            <v>50846552</v>
          </cell>
          <cell r="CY13">
            <v>49068888</v>
          </cell>
          <cell r="CZ13">
            <v>47221510</v>
          </cell>
          <cell r="DA13">
            <v>46080820</v>
          </cell>
          <cell r="DB13">
            <v>54194365</v>
          </cell>
          <cell r="DC13">
            <v>47621354</v>
          </cell>
          <cell r="DD13">
            <v>54336279</v>
          </cell>
          <cell r="DE13">
            <v>54209897</v>
          </cell>
          <cell r="DF13">
            <v>43217065</v>
          </cell>
          <cell r="DG13">
            <v>54028274</v>
          </cell>
          <cell r="DH13">
            <v>45483852</v>
          </cell>
          <cell r="DI13">
            <v>43809586</v>
          </cell>
          <cell r="DJ13">
            <v>42698407</v>
          </cell>
          <cell r="DK13">
            <v>54660764</v>
          </cell>
          <cell r="DL13">
            <v>43904779</v>
          </cell>
          <cell r="DM13">
            <v>43288125</v>
          </cell>
          <cell r="DN13">
            <v>43083098</v>
          </cell>
          <cell r="DO13">
            <v>43850954</v>
          </cell>
          <cell r="DP13">
            <v>40914483</v>
          </cell>
          <cell r="DQ13">
            <v>41143859</v>
          </cell>
          <cell r="DR13">
            <v>39848778</v>
          </cell>
          <cell r="DS13">
            <v>42126191</v>
          </cell>
          <cell r="DT13">
            <v>40449853</v>
          </cell>
          <cell r="DU13">
            <v>40449853</v>
          </cell>
          <cell r="DV13">
            <v>39685452</v>
          </cell>
          <cell r="DW13">
            <v>38765178</v>
          </cell>
          <cell r="DX13">
            <v>36029984</v>
          </cell>
          <cell r="DY13"/>
          <cell r="DZ13">
            <v>13420249</v>
          </cell>
          <cell r="EA13">
            <v>24821629</v>
          </cell>
          <cell r="EB13"/>
          <cell r="EC13">
            <v>38241878</v>
          </cell>
          <cell r="ED13">
            <v>14244084</v>
          </cell>
          <cell r="EE13">
            <v>5946411</v>
          </cell>
          <cell r="EF13">
            <v>1788609</v>
          </cell>
          <cell r="EG13">
            <v>7735020</v>
          </cell>
          <cell r="EH13">
            <v>15798557</v>
          </cell>
          <cell r="EI13">
            <v>151282200</v>
          </cell>
        </row>
        <row r="14">
          <cell r="B14" t="str">
            <v>Diamond Trust Bank</v>
          </cell>
          <cell r="C14">
            <v>399.16457400000002</v>
          </cell>
          <cell r="D14">
            <v>193.521128</v>
          </cell>
          <cell r="E14">
            <v>289.65435000000002</v>
          </cell>
          <cell r="F14">
            <v>50.689261999999999</v>
          </cell>
          <cell r="G14">
            <v>55.858870000000003</v>
          </cell>
          <cell r="H14">
            <v>59.176872000000003</v>
          </cell>
          <cell r="I14">
            <v>310.93379900000002</v>
          </cell>
          <cell r="J14">
            <v>2.2450389999999998</v>
          </cell>
          <cell r="K14">
            <v>5.83209</v>
          </cell>
          <cell r="L14"/>
          <cell r="M14">
            <v>5.2929992643244654E-2</v>
          </cell>
          <cell r="N14">
            <v>5.3087698202632969E-2</v>
          </cell>
          <cell r="O14">
            <v>5.2486242235781369E-2</v>
          </cell>
          <cell r="P14">
            <v>5.4258174407659815E-2</v>
          </cell>
          <cell r="Q14">
            <v>5.4045428948839604E-2</v>
          </cell>
          <cell r="R14"/>
          <cell r="S14">
            <v>5.3006217267210644E-2</v>
          </cell>
          <cell r="T14">
            <v>5.3364380883008496E-2</v>
          </cell>
          <cell r="U14">
            <v>5.2976598506316606E-2</v>
          </cell>
          <cell r="V14">
            <v>5.2807162156206733E-2</v>
          </cell>
          <cell r="W14">
            <v>2.8475437611579255E-2</v>
          </cell>
          <cell r="X14">
            <v>0.10401474235893968</v>
          </cell>
          <cell r="Y14">
            <v>1.5088195631988653E-2</v>
          </cell>
          <cell r="Z14">
            <v>0.1796487553931054</v>
          </cell>
          <cell r="AA14">
            <v>0.16302268252284788</v>
          </cell>
          <cell r="AB14">
            <v>0.28931907014676028</v>
          </cell>
          <cell r="AC14">
            <v>0.46942461935035534</v>
          </cell>
          <cell r="AD14">
            <v>0.15795026547125793</v>
          </cell>
          <cell r="AE14">
            <v>0.35867654161145857</v>
          </cell>
          <cell r="AF14">
            <v>0.11039701112412033</v>
          </cell>
          <cell r="AG14">
            <v>6.3406200348249647E-2</v>
          </cell>
          <cell r="AH14">
            <v>4.6990810775870681E-2</v>
          </cell>
          <cell r="AI14">
            <v>0.66811055314722523</v>
          </cell>
          <cell r="AJ14">
            <v>8.8297889675629279E-2</v>
          </cell>
          <cell r="AK14">
            <v>4.0675127156693643E-2</v>
          </cell>
          <cell r="AL14">
            <v>7.0992384439715839E-2</v>
          </cell>
          <cell r="AM14">
            <v>0.12376162656458396</v>
          </cell>
          <cell r="AN14">
            <v>6.8759063662641076E-2</v>
          </cell>
          <cell r="AO14">
            <v>399164574</v>
          </cell>
          <cell r="AP14">
            <v>387267603</v>
          </cell>
          <cell r="AQ14">
            <v>380188898</v>
          </cell>
          <cell r="AR14">
            <v>399615631</v>
          </cell>
          <cell r="AS14">
            <v>383446676</v>
          </cell>
          <cell r="AT14">
            <v>379470284</v>
          </cell>
          <cell r="AU14">
            <v>368490815</v>
          </cell>
          <cell r="AV14">
            <v>359269886</v>
          </cell>
          <cell r="AW14">
            <v>358590855</v>
          </cell>
          <cell r="AX14">
            <v>344374278</v>
          </cell>
          <cell r="AY14">
            <v>332541413</v>
          </cell>
          <cell r="AZ14">
            <v>326376730</v>
          </cell>
          <cell r="BA14">
            <v>311475984</v>
          </cell>
          <cell r="BB14">
            <v>311029629</v>
          </cell>
          <cell r="BC14">
            <v>305166682</v>
          </cell>
          <cell r="BD14">
            <v>312189185</v>
          </cell>
          <cell r="BE14">
            <v>285772503</v>
          </cell>
          <cell r="BF14">
            <v>284319070</v>
          </cell>
          <cell r="BG14">
            <v>286363190</v>
          </cell>
          <cell r="BH14">
            <v>287250595</v>
          </cell>
          <cell r="BI14">
            <v>283581295</v>
          </cell>
          <cell r="BJ14">
            <v>280115753</v>
          </cell>
          <cell r="BK14">
            <v>277153801</v>
          </cell>
          <cell r="BL14">
            <v>281515703</v>
          </cell>
          <cell r="BM14">
            <v>291515544</v>
          </cell>
          <cell r="BN14">
            <v>285735153</v>
          </cell>
          <cell r="BO14">
            <v>277054843</v>
          </cell>
          <cell r="BP14">
            <v>270081538</v>
          </cell>
          <cell r="BQ14">
            <v>267675547</v>
          </cell>
          <cell r="BR14">
            <v>258159603</v>
          </cell>
          <cell r="BS14">
            <v>248863252</v>
          </cell>
          <cell r="BT14">
            <v>244123818</v>
          </cell>
          <cell r="BU14">
            <v>230711438</v>
          </cell>
          <cell r="BV14">
            <v>222154764</v>
          </cell>
          <cell r="BW14">
            <v>205480349</v>
          </cell>
          <cell r="BX14">
            <v>190947903</v>
          </cell>
          <cell r="BY14">
            <v>166004397</v>
          </cell>
          <cell r="BZ14">
            <v>158030111</v>
          </cell>
          <cell r="CA14">
            <v>148561346</v>
          </cell>
          <cell r="CB14">
            <v>141175794</v>
          </cell>
          <cell r="CC14">
            <v>126274802</v>
          </cell>
          <cell r="CD14">
            <v>120443207</v>
          </cell>
          <cell r="CE14">
            <v>116208461</v>
          </cell>
          <cell r="CF14">
            <v>114136429</v>
          </cell>
          <cell r="CG14">
            <v>59176872</v>
          </cell>
          <cell r="CH14">
            <v>60151927</v>
          </cell>
          <cell r="CI14">
            <v>57728626</v>
          </cell>
          <cell r="CJ14">
            <v>56692780</v>
          </cell>
          <cell r="CK14">
            <v>55078147</v>
          </cell>
          <cell r="CL14">
            <v>56830643</v>
          </cell>
          <cell r="CM14">
            <v>58370004</v>
          </cell>
          <cell r="CN14">
            <v>56277082</v>
          </cell>
          <cell r="CO14">
            <v>58955053</v>
          </cell>
          <cell r="CP14">
            <v>58150262</v>
          </cell>
          <cell r="CQ14">
            <v>58834909</v>
          </cell>
          <cell r="CR14">
            <v>57567384</v>
          </cell>
          <cell r="CS14">
            <v>58162510</v>
          </cell>
          <cell r="CT14">
            <v>56582338</v>
          </cell>
          <cell r="CU14">
            <v>55669588</v>
          </cell>
          <cell r="CV14">
            <v>54031914</v>
          </cell>
          <cell r="CW14">
            <v>55081135</v>
          </cell>
          <cell r="CX14">
            <v>53625595</v>
          </cell>
          <cell r="CY14">
            <v>53605998</v>
          </cell>
          <cell r="CZ14">
            <v>52001378</v>
          </cell>
          <cell r="DA14">
            <v>51826136</v>
          </cell>
          <cell r="DB14">
            <v>50349508</v>
          </cell>
          <cell r="DC14">
            <v>49236941</v>
          </cell>
          <cell r="DD14">
            <v>47712838</v>
          </cell>
          <cell r="DE14">
            <v>46325610</v>
          </cell>
          <cell r="DF14">
            <v>44769721</v>
          </cell>
          <cell r="DG14">
            <v>44323296</v>
          </cell>
          <cell r="DH14">
            <v>43003972</v>
          </cell>
          <cell r="DI14">
            <v>41508356</v>
          </cell>
          <cell r="DJ14">
            <v>37678168</v>
          </cell>
          <cell r="DK14">
            <v>37678168</v>
          </cell>
          <cell r="DL14">
            <v>36431809</v>
          </cell>
          <cell r="DM14">
            <v>33545124</v>
          </cell>
          <cell r="DN14">
            <v>32359121</v>
          </cell>
          <cell r="DO14">
            <v>31216658</v>
          </cell>
          <cell r="DP14">
            <v>29996201</v>
          </cell>
          <cell r="DQ14">
            <v>28616712</v>
          </cell>
          <cell r="DR14">
            <v>27536573</v>
          </cell>
          <cell r="DS14">
            <v>26882050</v>
          </cell>
          <cell r="DT14">
            <v>25784414</v>
          </cell>
          <cell r="DU14">
            <v>25784414</v>
          </cell>
          <cell r="DV14">
            <v>24822904</v>
          </cell>
          <cell r="DW14">
            <v>19515880</v>
          </cell>
          <cell r="DX14">
            <v>18568277</v>
          </cell>
          <cell r="DY14"/>
          <cell r="DZ14">
            <v>5229163</v>
          </cell>
          <cell r="EA14">
            <v>12844872</v>
          </cell>
          <cell r="EB14"/>
          <cell r="EC14">
            <v>18074035</v>
          </cell>
          <cell r="ED14">
            <v>8484397</v>
          </cell>
          <cell r="EE14">
            <v>11621984</v>
          </cell>
          <cell r="EF14">
            <v>20780425</v>
          </cell>
          <cell r="EG14">
            <v>32402409</v>
          </cell>
          <cell r="EH14">
            <v>4519557</v>
          </cell>
          <cell r="EI14">
            <v>193521128</v>
          </cell>
        </row>
        <row r="15">
          <cell r="B15" t="str">
            <v>Total - Tier 1</v>
          </cell>
          <cell r="C15">
            <v>5733.1938150000005</v>
          </cell>
          <cell r="D15">
            <v>2873.1495500000005</v>
          </cell>
          <cell r="E15">
            <v>4154.6934120000005</v>
          </cell>
          <cell r="F15">
            <v>722.71939899999995</v>
          </cell>
          <cell r="G15">
            <v>840.69333800000004</v>
          </cell>
          <cell r="H15">
            <v>822.14321600000005</v>
          </cell>
          <cell r="I15">
            <v>4513.108134000001</v>
          </cell>
          <cell r="J15">
            <v>40.278266000000002</v>
          </cell>
          <cell r="K15">
            <v>174.90827200000001</v>
          </cell>
          <cell r="L15">
            <v>0</v>
          </cell>
          <cell r="M15">
            <v>0.7516175984927661</v>
          </cell>
          <cell r="N15">
            <v>0.76173997077081135</v>
          </cell>
          <cell r="O15">
            <v>0.76523344421638229</v>
          </cell>
          <cell r="P15">
            <v>0.7626022328917883</v>
          </cell>
          <cell r="Q15">
            <v>0.75721101977303884</v>
          </cell>
          <cell r="R15">
            <v>0</v>
          </cell>
          <cell r="S15">
            <v>0.76132737418956997</v>
          </cell>
          <cell r="T15">
            <v>0.79228479342082214</v>
          </cell>
          <cell r="U15">
            <v>0.75987646933098918</v>
          </cell>
          <cell r="V15">
            <v>0.73364895195773938</v>
          </cell>
          <cell r="W15">
            <v>0.85399738122785041</v>
          </cell>
          <cell r="X15">
            <v>0.22943250182286873</v>
          </cell>
          <cell r="Y15">
            <v>3.060537251425683E-2</v>
          </cell>
          <cell r="Z15">
            <v>0.18627812873938107</v>
          </cell>
          <cell r="AA15">
            <v>0.16013784237858453</v>
          </cell>
          <cell r="AB15">
            <v>0.33756005862982885</v>
          </cell>
          <cell r="AC15">
            <v>0.44375799396572735</v>
          </cell>
          <cell r="AD15">
            <v>0.13660639542445716</v>
          </cell>
          <cell r="AE15">
            <v>0.54286571754700397</v>
          </cell>
          <cell r="AF15">
            <v>0.16095049202093917</v>
          </cell>
          <cell r="AG15">
            <v>6.8942999637572056E-2</v>
          </cell>
          <cell r="AH15">
            <v>9.2007492383367112E-2</v>
          </cell>
          <cell r="AI15">
            <v>0.69154309718774509</v>
          </cell>
          <cell r="AJ15">
            <v>0.85305141780166305</v>
          </cell>
          <cell r="AK15">
            <v>0.68893394422819976</v>
          </cell>
          <cell r="AL15">
            <v>0.78561176688593659</v>
          </cell>
          <cell r="AM15">
            <v>0.15096304899002397</v>
          </cell>
          <cell r="AN15">
            <v>5.6107503516204339E-2</v>
          </cell>
          <cell r="AO15">
            <v>5733193815</v>
          </cell>
          <cell r="AP15">
            <v>5739887570</v>
          </cell>
          <cell r="AQ15">
            <v>5733537515</v>
          </cell>
          <cell r="AR15">
            <v>5920035407</v>
          </cell>
          <cell r="AS15">
            <v>5671339015</v>
          </cell>
          <cell r="AT15">
            <v>5346478540</v>
          </cell>
          <cell r="AU15">
            <v>5049079671</v>
          </cell>
          <cell r="AV15">
            <v>4918746219</v>
          </cell>
          <cell r="AW15">
            <v>4828388589</v>
          </cell>
          <cell r="AX15">
            <v>4668051194</v>
          </cell>
          <cell r="AY15">
            <v>4544452868</v>
          </cell>
          <cell r="AZ15">
            <v>4508165866</v>
          </cell>
          <cell r="BA15">
            <v>4338683234</v>
          </cell>
          <cell r="BB15">
            <v>4246807265</v>
          </cell>
          <cell r="BC15">
            <v>4106811968</v>
          </cell>
          <cell r="BD15">
            <v>4032984409</v>
          </cell>
          <cell r="BE15">
            <v>3904607704</v>
          </cell>
          <cell r="BF15">
            <v>3904883154</v>
          </cell>
          <cell r="BG15">
            <v>3759260006</v>
          </cell>
          <cell r="BH15">
            <v>3606947120</v>
          </cell>
          <cell r="BI15">
            <v>3650091930</v>
          </cell>
          <cell r="BJ15">
            <v>3491200121</v>
          </cell>
          <cell r="BK15">
            <v>3216689851</v>
          </cell>
          <cell r="BL15">
            <v>2870218873</v>
          </cell>
          <cell r="BM15">
            <v>3250587672</v>
          </cell>
          <cell r="BN15">
            <v>3002290772</v>
          </cell>
          <cell r="BO15">
            <v>2881784790</v>
          </cell>
          <cell r="BP15">
            <v>2824637202</v>
          </cell>
          <cell r="BQ15">
            <v>2834954934</v>
          </cell>
          <cell r="BR15">
            <v>2752996452</v>
          </cell>
          <cell r="BS15">
            <v>2670632103</v>
          </cell>
          <cell r="BT15">
            <v>2568307540</v>
          </cell>
          <cell r="BU15">
            <v>2576918064</v>
          </cell>
          <cell r="BV15">
            <v>2495879919</v>
          </cell>
          <cell r="BW15">
            <v>2392084843</v>
          </cell>
          <cell r="BX15">
            <v>2359760079</v>
          </cell>
          <cell r="BY15">
            <v>2263312590</v>
          </cell>
          <cell r="BZ15">
            <v>2223893348</v>
          </cell>
          <cell r="CA15">
            <v>2109864071</v>
          </cell>
          <cell r="CB15">
            <v>2010159471</v>
          </cell>
          <cell r="CC15">
            <v>1920417442</v>
          </cell>
          <cell r="CD15">
            <v>1862362040</v>
          </cell>
          <cell r="CE15">
            <v>1773940249</v>
          </cell>
          <cell r="CF15">
            <v>1737975404</v>
          </cell>
          <cell r="CG15">
            <v>822143216</v>
          </cell>
          <cell r="CH15">
            <v>809214206</v>
          </cell>
          <cell r="CI15">
            <v>787866972</v>
          </cell>
          <cell r="CJ15">
            <v>732350670</v>
          </cell>
          <cell r="CK15">
            <v>696588338</v>
          </cell>
          <cell r="CL15">
            <v>698372616</v>
          </cell>
          <cell r="CM15">
            <v>695394707</v>
          </cell>
          <cell r="CN15">
            <v>681077177</v>
          </cell>
          <cell r="CO15">
            <v>680575753</v>
          </cell>
          <cell r="CP15">
            <v>655955862</v>
          </cell>
          <cell r="CQ15">
            <v>668328231</v>
          </cell>
          <cell r="CR15">
            <v>666617475</v>
          </cell>
          <cell r="CS15">
            <v>649719738</v>
          </cell>
          <cell r="CT15">
            <v>625158778</v>
          </cell>
          <cell r="CU15">
            <v>605487981</v>
          </cell>
          <cell r="CV15">
            <v>598994622</v>
          </cell>
          <cell r="CW15">
            <v>579094030</v>
          </cell>
          <cell r="CX15">
            <v>563590056</v>
          </cell>
          <cell r="CY15">
            <v>553382897</v>
          </cell>
          <cell r="CZ15">
            <v>538283521</v>
          </cell>
          <cell r="DA15">
            <v>548232059</v>
          </cell>
          <cell r="DB15">
            <v>469417541</v>
          </cell>
          <cell r="DC15">
            <v>503780738</v>
          </cell>
          <cell r="DD15">
            <v>445966399</v>
          </cell>
          <cell r="DE15">
            <v>467829127</v>
          </cell>
          <cell r="DF15">
            <v>440314603</v>
          </cell>
          <cell r="DG15">
            <v>444842779</v>
          </cell>
          <cell r="DH15">
            <v>450817172</v>
          </cell>
          <cell r="DI15">
            <v>440346600</v>
          </cell>
          <cell r="DJ15">
            <v>417865981</v>
          </cell>
          <cell r="DK15">
            <v>418738822</v>
          </cell>
          <cell r="DL15">
            <v>404829562</v>
          </cell>
          <cell r="DM15">
            <v>400649459</v>
          </cell>
          <cell r="DN15">
            <v>378098062</v>
          </cell>
          <cell r="DO15">
            <v>366906245</v>
          </cell>
          <cell r="DP15">
            <v>365408709</v>
          </cell>
          <cell r="DQ15">
            <v>350598365</v>
          </cell>
          <cell r="DR15">
            <v>347807516</v>
          </cell>
          <cell r="DS15">
            <v>342110864</v>
          </cell>
          <cell r="DT15">
            <v>324987055</v>
          </cell>
          <cell r="DU15">
            <v>324987055</v>
          </cell>
          <cell r="DV15">
            <v>325368221</v>
          </cell>
          <cell r="DW15">
            <v>304494362</v>
          </cell>
          <cell r="DX15">
            <v>292326223</v>
          </cell>
          <cell r="DY15">
            <v>0</v>
          </cell>
          <cell r="DZ15">
            <v>135536603</v>
          </cell>
          <cell r="EA15">
            <v>265981881</v>
          </cell>
          <cell r="EB15">
            <v>0</v>
          </cell>
          <cell r="EC15">
            <v>401518484</v>
          </cell>
          <cell r="ED15">
            <v>178177037</v>
          </cell>
          <cell r="EE15">
            <v>230136359</v>
          </cell>
          <cell r="EF15">
            <v>193792343</v>
          </cell>
          <cell r="EG15">
            <v>423928702</v>
          </cell>
          <cell r="EH15">
            <v>133744283</v>
          </cell>
          <cell r="EI15">
            <v>2873149550</v>
          </cell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 t="str">
            <v/>
          </cell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 t="str">
            <v/>
          </cell>
          <cell r="CF16" t="str">
            <v/>
          </cell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>
            <v>0</v>
          </cell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  <cell r="EI16"/>
        </row>
        <row r="17">
          <cell r="B17" t="str">
            <v>TIER 2: Medium banks - WMSI between 1% &amp; 5%</v>
          </cell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 t="str">
            <v/>
          </cell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EH18">
            <v>0</v>
          </cell>
        </row>
        <row r="19">
          <cell r="B19" t="str">
            <v>Prime Bank</v>
          </cell>
          <cell r="C19">
            <v>175.58539500000001</v>
          </cell>
          <cell r="D19">
            <v>56.070419000000001</v>
          </cell>
          <cell r="E19">
            <v>135.58251799999999</v>
          </cell>
          <cell r="F19">
            <v>27.460615000000001</v>
          </cell>
          <cell r="G19">
            <v>28.731538</v>
          </cell>
          <cell r="H19">
            <v>39.216388999999999</v>
          </cell>
          <cell r="I19">
            <v>93.176993999999993</v>
          </cell>
          <cell r="J19">
            <v>0.950936</v>
          </cell>
          <cell r="K19">
            <v>3.524648</v>
          </cell>
          <cell r="L19"/>
          <cell r="M19">
            <v>2.770305895261669E-2</v>
          </cell>
          <cell r="N19">
            <v>2.7615872500932063E-2</v>
          </cell>
          <cell r="O19">
            <v>2.7503268617900638E-2</v>
          </cell>
          <cell r="P19">
            <v>2.7315213651525908E-2</v>
          </cell>
          <cell r="Q19">
            <v>3.0593469113137053E-2</v>
          </cell>
          <cell r="R19"/>
          <cell r="S19">
            <v>2.3316491999911298E-2</v>
          </cell>
          <cell r="T19">
            <v>1.5461687448338335E-2</v>
          </cell>
          <cell r="U19">
            <v>2.4797489216238054E-2</v>
          </cell>
          <cell r="V19">
            <v>3.4995195641700727E-2</v>
          </cell>
          <cell r="W19">
            <v>1.7209249896139738E-2</v>
          </cell>
          <cell r="X19">
            <v>0.11608552512854708</v>
          </cell>
          <cell r="Y19">
            <v>2.5848257717865111E-2</v>
          </cell>
          <cell r="Z19">
            <v>0.30835442062018015</v>
          </cell>
          <cell r="AA19">
            <v>0.29471454080177778</v>
          </cell>
          <cell r="AB19">
            <v>0.32491833800061021</v>
          </cell>
          <cell r="AC19">
            <v>0.44858229347760276</v>
          </cell>
          <cell r="AD19">
            <v>8.8315000933034668E-2</v>
          </cell>
          <cell r="AE19">
            <v>0.70515302935073798</v>
          </cell>
          <cell r="AF19">
            <v>0.13853038206566931</v>
          </cell>
          <cell r="AG19">
            <v>8.9631356858620198E-2</v>
          </cell>
          <cell r="AH19">
            <v>4.8899025207049113E-2</v>
          </cell>
          <cell r="AI19">
            <v>0.413551981679526</v>
          </cell>
          <cell r="AJ19">
            <v>1.1688289595785413E-2</v>
          </cell>
          <cell r="AK19">
            <v>4.5309028717321412E-2</v>
          </cell>
          <cell r="AL19">
            <v>2.658901453941814E-2</v>
          </cell>
          <cell r="AM19">
            <v>0.14236431067173852</v>
          </cell>
          <cell r="AN19">
            <v>8.6399564258612546E-2</v>
          </cell>
          <cell r="AO19">
            <v>175585395</v>
          </cell>
          <cell r="AP19">
            <v>169715925</v>
          </cell>
          <cell r="AQ19">
            <v>166482480</v>
          </cell>
          <cell r="AR19">
            <v>166064763</v>
          </cell>
          <cell r="AS19">
            <v>168580692</v>
          </cell>
          <cell r="AT19">
            <v>159356167</v>
          </cell>
          <cell r="AU19">
            <v>148530870</v>
          </cell>
          <cell r="AV19">
            <v>140402895</v>
          </cell>
          <cell r="AW19">
            <v>135867074</v>
          </cell>
          <cell r="AX19">
            <v>131912743</v>
          </cell>
          <cell r="AY19">
            <v>128980351</v>
          </cell>
          <cell r="AZ19">
            <v>126482223</v>
          </cell>
          <cell r="BA19">
            <v>125887144</v>
          </cell>
          <cell r="BB19">
            <v>122289360</v>
          </cell>
          <cell r="BC19">
            <v>118339577</v>
          </cell>
          <cell r="BD19">
            <v>116203591</v>
          </cell>
          <cell r="BE19">
            <v>113554074</v>
          </cell>
          <cell r="BF19">
            <v>111259126</v>
          </cell>
          <cell r="BG19">
            <v>109986499</v>
          </cell>
          <cell r="BH19">
            <v>108785527</v>
          </cell>
          <cell r="BI19">
            <v>108120587</v>
          </cell>
          <cell r="BJ19">
            <v>106049114</v>
          </cell>
          <cell r="BK19">
            <v>100982938</v>
          </cell>
          <cell r="BL19">
            <v>98534545</v>
          </cell>
          <cell r="BM19">
            <v>90725741</v>
          </cell>
          <cell r="BN19">
            <v>89623204</v>
          </cell>
          <cell r="BO19">
            <v>77137825</v>
          </cell>
          <cell r="BP19">
            <v>76438199</v>
          </cell>
          <cell r="BQ19">
            <v>73601507</v>
          </cell>
          <cell r="BR19">
            <v>70961293</v>
          </cell>
          <cell r="BS19">
            <v>67925542</v>
          </cell>
          <cell r="BT19">
            <v>65335545</v>
          </cell>
          <cell r="BU19">
            <v>66915856</v>
          </cell>
          <cell r="BV19">
            <v>65000953</v>
          </cell>
          <cell r="BW19">
            <v>66032315</v>
          </cell>
          <cell r="BX19">
            <v>65001313</v>
          </cell>
          <cell r="BY19">
            <v>64343912</v>
          </cell>
          <cell r="BZ19">
            <v>61271772</v>
          </cell>
          <cell r="CA19">
            <v>58715051</v>
          </cell>
          <cell r="CB19">
            <v>54917674</v>
          </cell>
          <cell r="CC19">
            <v>55249673</v>
          </cell>
          <cell r="CD19">
            <v>53395624</v>
          </cell>
          <cell r="CE19">
            <v>51258965</v>
          </cell>
          <cell r="CF19">
            <v>49460889</v>
          </cell>
          <cell r="CG19">
            <v>39216389</v>
          </cell>
          <cell r="CH19">
            <v>38739188</v>
          </cell>
          <cell r="CI19">
            <v>37933229</v>
          </cell>
          <cell r="CJ19">
            <v>36857362</v>
          </cell>
          <cell r="CK19">
            <v>43559822</v>
          </cell>
          <cell r="CL19">
            <v>37161167</v>
          </cell>
          <cell r="CM19">
            <v>33385267</v>
          </cell>
          <cell r="CN19">
            <v>31383739</v>
          </cell>
          <cell r="CO19">
            <v>29965175</v>
          </cell>
          <cell r="CP19">
            <v>29782355</v>
          </cell>
          <cell r="CQ19">
            <v>28349931</v>
          </cell>
          <cell r="CR19">
            <v>28111037</v>
          </cell>
          <cell r="CS19">
            <v>27753166</v>
          </cell>
          <cell r="CT19">
            <v>26752617</v>
          </cell>
          <cell r="CU19">
            <v>25329218</v>
          </cell>
          <cell r="CV19">
            <v>24901601</v>
          </cell>
          <cell r="CW19">
            <v>24388063</v>
          </cell>
          <cell r="CX19">
            <v>23972691</v>
          </cell>
          <cell r="CY19">
            <v>23424338</v>
          </cell>
          <cell r="CZ19">
            <v>24455363</v>
          </cell>
          <cell r="DA19">
            <v>24207762</v>
          </cell>
          <cell r="DB19">
            <v>23862687</v>
          </cell>
          <cell r="DC19">
            <v>23023119</v>
          </cell>
          <cell r="DD19">
            <v>23038973</v>
          </cell>
          <cell r="DE19">
            <v>20916339</v>
          </cell>
          <cell r="DF19">
            <v>20542739</v>
          </cell>
          <cell r="DG19">
            <v>15775115</v>
          </cell>
          <cell r="DH19">
            <v>14337719</v>
          </cell>
          <cell r="DI19">
            <v>12972256</v>
          </cell>
          <cell r="DJ19">
            <v>11428716</v>
          </cell>
          <cell r="DK19">
            <v>11134955</v>
          </cell>
          <cell r="DL19">
            <v>10833063</v>
          </cell>
          <cell r="DM19">
            <v>9814195</v>
          </cell>
          <cell r="DN19">
            <v>9578743</v>
          </cell>
          <cell r="DO19">
            <v>9224281</v>
          </cell>
          <cell r="DP19">
            <v>8725208</v>
          </cell>
          <cell r="DQ19">
            <v>8252089</v>
          </cell>
          <cell r="DR19">
            <v>8248978</v>
          </cell>
          <cell r="DS19">
            <v>8276028</v>
          </cell>
          <cell r="DT19">
            <v>7735022</v>
          </cell>
          <cell r="DU19">
            <v>7735022</v>
          </cell>
          <cell r="DV19">
            <v>7246225</v>
          </cell>
          <cell r="DW19">
            <v>6301136</v>
          </cell>
          <cell r="DX19">
            <v>5815849</v>
          </cell>
          <cell r="DY19"/>
          <cell r="DZ19">
            <v>2205559</v>
          </cell>
          <cell r="EA19">
            <v>4582482</v>
          </cell>
          <cell r="EB19"/>
          <cell r="EC19">
            <v>6788041</v>
          </cell>
          <cell r="ED19">
            <v>3044995</v>
          </cell>
          <cell r="EE19">
            <v>3723715</v>
          </cell>
          <cell r="EF19">
            <v>1557004</v>
          </cell>
          <cell r="EG19">
            <v>5280719</v>
          </cell>
          <cell r="EH19">
            <v>3311648</v>
          </cell>
          <cell r="EI19">
            <v>56070419</v>
          </cell>
        </row>
        <row r="20">
          <cell r="B20" t="str">
            <v>Bank of Baroda</v>
          </cell>
          <cell r="C20">
            <v>197.184403</v>
          </cell>
          <cell r="D20">
            <v>63.651262000000003</v>
          </cell>
          <cell r="E20">
            <v>160.64375799999999</v>
          </cell>
          <cell r="F20">
            <v>32.126396</v>
          </cell>
          <cell r="G20">
            <v>32.128396000000002</v>
          </cell>
          <cell r="H20">
            <v>28.872315</v>
          </cell>
          <cell r="I20">
            <v>102.472013</v>
          </cell>
          <cell r="J20">
            <v>0.28729500000000002</v>
          </cell>
          <cell r="K20">
            <v>4.0375420000000002</v>
          </cell>
          <cell r="L20"/>
          <cell r="M20">
            <v>2.7110105564133881E-2</v>
          </cell>
          <cell r="N20">
            <v>2.7957006143949852E-2</v>
          </cell>
          <cell r="O20">
            <v>2.7851462060888992E-2</v>
          </cell>
          <cell r="P20">
            <v>2.8367156283128265E-2</v>
          </cell>
          <cell r="Q20">
            <v>2.8708926645739381E-2</v>
          </cell>
          <cell r="R20"/>
          <cell r="S20">
            <v>2.6184686687960496E-2</v>
          </cell>
          <cell r="T20">
            <v>1.7552141330284956E-2</v>
          </cell>
          <cell r="U20">
            <v>2.9381087734784182E-2</v>
          </cell>
          <cell r="V20">
            <v>2.5764542269656968E-2</v>
          </cell>
          <cell r="W20">
            <v>1.9713477556953157E-2</v>
          </cell>
          <cell r="X20">
            <v>0.13275144527322927</v>
          </cell>
          <cell r="Y20">
            <v>1.8883268600423983E-2</v>
          </cell>
          <cell r="Z20">
            <v>0.31353337422970312</v>
          </cell>
          <cell r="AA20">
            <v>0.31351385670544013</v>
          </cell>
          <cell r="AB20">
            <v>7.458315784496912E-2</v>
          </cell>
          <cell r="AC20">
            <v>0.27382971171985671</v>
          </cell>
          <cell r="AD20">
            <v>0.1309702075099882</v>
          </cell>
          <cell r="AE20">
            <v>0.39166783219130885</v>
          </cell>
          <cell r="AF20">
            <v>0.1286456454734666</v>
          </cell>
          <cell r="AG20">
            <v>9.5254128507045677E-2</v>
          </cell>
          <cell r="AH20">
            <v>3.3391516966420925E-2</v>
          </cell>
          <cell r="AI20">
            <v>0.39622617643195329</v>
          </cell>
          <cell r="AJ20">
            <v>3.8031902924597358E-3</v>
          </cell>
          <cell r="AK20">
            <v>8.603666388257165E-4</v>
          </cell>
          <cell r="AL20">
            <v>5.1473693901606839E-3</v>
          </cell>
          <cell r="AM20">
            <v>0.13658324144045067</v>
          </cell>
          <cell r="AN20">
            <v>9.1078976099318545E-2</v>
          </cell>
          <cell r="AO20">
            <v>197184403</v>
          </cell>
          <cell r="AP20">
            <v>195990794</v>
          </cell>
          <cell r="AQ20">
            <v>192165247</v>
          </cell>
          <cell r="AR20">
            <v>201938448</v>
          </cell>
          <cell r="AS20">
            <v>200448487</v>
          </cell>
          <cell r="AT20">
            <v>202578550</v>
          </cell>
          <cell r="AU20">
            <v>201190336</v>
          </cell>
          <cell r="AV20">
            <v>193775161</v>
          </cell>
          <cell r="AW20">
            <v>183047516</v>
          </cell>
          <cell r="AX20">
            <v>180358888</v>
          </cell>
          <cell r="AY20">
            <v>180201950</v>
          </cell>
          <cell r="AZ20">
            <v>180381073</v>
          </cell>
          <cell r="BA20">
            <v>175379528</v>
          </cell>
          <cell r="BB20">
            <v>167348843</v>
          </cell>
          <cell r="BC20">
            <v>170989698</v>
          </cell>
          <cell r="BD20">
            <v>166312530</v>
          </cell>
          <cell r="BE20">
            <v>161761428</v>
          </cell>
          <cell r="BF20">
            <v>150394659</v>
          </cell>
          <cell r="BG20">
            <v>144943386</v>
          </cell>
          <cell r="BH20">
            <v>143311335</v>
          </cell>
          <cell r="BI20">
            <v>139149950</v>
          </cell>
          <cell r="BJ20">
            <v>133955456</v>
          </cell>
          <cell r="BK20">
            <v>125015672</v>
          </cell>
          <cell r="BL20">
            <v>123014401</v>
          </cell>
          <cell r="BM20">
            <v>122198105</v>
          </cell>
          <cell r="BN20">
            <v>123352716</v>
          </cell>
          <cell r="BO20">
            <v>98429020</v>
          </cell>
          <cell r="BP20">
            <v>96132100</v>
          </cell>
          <cell r="BQ20">
            <v>92015867</v>
          </cell>
          <cell r="BR20">
            <v>88413486</v>
          </cell>
          <cell r="BS20">
            <v>85368565</v>
          </cell>
          <cell r="BT20">
            <v>82907475</v>
          </cell>
          <cell r="BU20">
            <v>81225195</v>
          </cell>
          <cell r="BV20">
            <v>78391648</v>
          </cell>
          <cell r="BW20">
            <v>71954794</v>
          </cell>
          <cell r="BX20">
            <v>68177548</v>
          </cell>
          <cell r="BY20">
            <v>65254206</v>
          </cell>
          <cell r="BZ20">
            <v>64198677</v>
          </cell>
          <cell r="CA20">
            <v>62518263</v>
          </cell>
          <cell r="CB20">
            <v>61944650</v>
          </cell>
          <cell r="CC20">
            <v>59182328</v>
          </cell>
          <cell r="CD20">
            <v>56105943</v>
          </cell>
          <cell r="CE20">
            <v>53949524</v>
          </cell>
          <cell r="CF20">
            <v>52021524</v>
          </cell>
          <cell r="CG20">
            <v>28872315</v>
          </cell>
          <cell r="CH20">
            <v>29258222</v>
          </cell>
          <cell r="CI20">
            <v>28705631</v>
          </cell>
          <cell r="CJ20">
            <v>27901033</v>
          </cell>
          <cell r="CK20">
            <v>26169071</v>
          </cell>
          <cell r="CL20">
            <v>27366459</v>
          </cell>
          <cell r="CM20">
            <v>29802099</v>
          </cell>
          <cell r="CN20">
            <v>28839794</v>
          </cell>
          <cell r="CO20">
            <v>27348922</v>
          </cell>
          <cell r="CP20">
            <v>26716205</v>
          </cell>
          <cell r="CQ20">
            <v>29072622</v>
          </cell>
          <cell r="CR20">
            <v>28832041</v>
          </cell>
          <cell r="CS20">
            <v>27332810</v>
          </cell>
          <cell r="CT20">
            <v>26199740</v>
          </cell>
          <cell r="CU20">
            <v>27004855</v>
          </cell>
          <cell r="CV20">
            <v>26676675</v>
          </cell>
          <cell r="CW20">
            <v>25744734</v>
          </cell>
          <cell r="CX20">
            <v>25685500</v>
          </cell>
          <cell r="CY20">
            <v>23954402</v>
          </cell>
          <cell r="CZ20">
            <v>22942662</v>
          </cell>
          <cell r="DA20">
            <v>22343103</v>
          </cell>
          <cell r="DB20">
            <v>21247935</v>
          </cell>
          <cell r="DC20">
            <v>19883698</v>
          </cell>
          <cell r="DD20">
            <v>20414825</v>
          </cell>
          <cell r="DE20">
            <v>18995628</v>
          </cell>
          <cell r="DF20">
            <v>17769713</v>
          </cell>
          <cell r="DG20">
            <v>16954349</v>
          </cell>
          <cell r="DH20">
            <v>17899936</v>
          </cell>
          <cell r="DI20">
            <v>16692069</v>
          </cell>
          <cell r="DJ20">
            <v>16254476</v>
          </cell>
          <cell r="DK20">
            <v>14925822</v>
          </cell>
          <cell r="DL20">
            <v>14224907</v>
          </cell>
          <cell r="DM20">
            <v>13387842</v>
          </cell>
          <cell r="DN20">
            <v>12776983</v>
          </cell>
          <cell r="DO20">
            <v>11846009</v>
          </cell>
          <cell r="DP20">
            <v>11273086</v>
          </cell>
          <cell r="DQ20">
            <v>10242135</v>
          </cell>
          <cell r="DR20">
            <v>10844344</v>
          </cell>
          <cell r="DS20">
            <v>10371347</v>
          </cell>
          <cell r="DT20">
            <v>9867331</v>
          </cell>
          <cell r="DU20">
            <v>9867331</v>
          </cell>
          <cell r="DV20">
            <v>9132583</v>
          </cell>
          <cell r="DW20">
            <v>8026209</v>
          </cell>
          <cell r="DX20">
            <v>7569115</v>
          </cell>
          <cell r="DY20"/>
          <cell r="DZ20">
            <v>463785</v>
          </cell>
          <cell r="EA20">
            <v>5754576</v>
          </cell>
          <cell r="EB20"/>
          <cell r="EC20">
            <v>6218361</v>
          </cell>
          <cell r="ED20">
            <v>1702772</v>
          </cell>
          <cell r="EE20">
            <v>3441653</v>
          </cell>
          <cell r="EF20">
            <v>5345520</v>
          </cell>
          <cell r="EG20">
            <v>8787173</v>
          </cell>
          <cell r="EH20">
            <v>2826279</v>
          </cell>
          <cell r="EI20">
            <v>63651262</v>
          </cell>
        </row>
        <row r="21">
          <cell r="B21" t="str">
            <v>Citibank</v>
          </cell>
          <cell r="C21">
            <v>160.94593699999999</v>
          </cell>
          <cell r="D21">
            <v>55.208094000000003</v>
          </cell>
          <cell r="E21">
            <v>114.21216800000001</v>
          </cell>
          <cell r="F21">
            <v>28.577385</v>
          </cell>
          <cell r="G21">
            <v>29.689558000000002</v>
          </cell>
          <cell r="H21">
            <v>34.470452999999999</v>
          </cell>
          <cell r="I21">
            <v>130.692632</v>
          </cell>
          <cell r="J21">
            <v>4.3449030000000004</v>
          </cell>
          <cell r="K21">
            <v>11.664051000000001</v>
          </cell>
          <cell r="L21"/>
          <cell r="M21">
            <v>2.4340506855312277E-2</v>
          </cell>
          <cell r="N21">
            <v>2.4071382413305753E-2</v>
          </cell>
          <cell r="O21">
            <v>2.4353084037721941E-2</v>
          </cell>
          <cell r="P21">
            <v>2.3441156173196764E-2</v>
          </cell>
          <cell r="Q21">
            <v>2.3775908487032746E-2</v>
          </cell>
          <cell r="R21"/>
          <cell r="S21">
            <v>2.1372476067720365E-2</v>
          </cell>
          <cell r="T21">
            <v>1.5223897186259354E-2</v>
          </cell>
          <cell r="U21">
            <v>2.0888939415796726E-2</v>
          </cell>
          <cell r="V21">
            <v>3.0760105082419744E-2</v>
          </cell>
          <cell r="W21">
            <v>5.6950245374947681E-2</v>
          </cell>
          <cell r="X21">
            <v>0.33403779593668403</v>
          </cell>
          <cell r="Y21">
            <v>6.9182112716779987E-2</v>
          </cell>
          <cell r="Z21">
            <v>0.22717086300626343</v>
          </cell>
          <cell r="AA21">
            <v>0.21866102597122689</v>
          </cell>
          <cell r="AB21">
            <v>0.41559759130380403</v>
          </cell>
          <cell r="AC21">
            <v>0.27958168977675857</v>
          </cell>
          <cell r="AD21">
            <v>3.209357336292578E-2</v>
          </cell>
          <cell r="AE21">
            <v>0.89396221057242209</v>
          </cell>
          <cell r="AF21">
            <v>0.20796300989539412</v>
          </cell>
          <cell r="AG21">
            <v>3.3939315532059269E-2</v>
          </cell>
          <cell r="AH21">
            <v>0.17402369436333487</v>
          </cell>
          <cell r="AI21">
            <v>0.48338189324976299</v>
          </cell>
          <cell r="AJ21">
            <v>1.9592336873056213E-2</v>
          </cell>
          <cell r="AK21">
            <v>0.17114305778907138</v>
          </cell>
          <cell r="AL21">
            <v>7.3959686720762211E-2</v>
          </cell>
          <cell r="AM21">
            <v>0.20938258858902623</v>
          </cell>
          <cell r="AN21">
            <v>3.8602344937562975E-2</v>
          </cell>
          <cell r="AO21">
            <v>160945937</v>
          </cell>
          <cell r="AP21">
            <v>170842503</v>
          </cell>
          <cell r="AQ21">
            <v>161247809</v>
          </cell>
          <cell r="AR21">
            <v>151772199</v>
          </cell>
          <cell r="AS21">
            <v>145748157</v>
          </cell>
          <cell r="AT21">
            <v>139929702</v>
          </cell>
          <cell r="AU21">
            <v>156976438</v>
          </cell>
          <cell r="AV21">
            <v>139827065</v>
          </cell>
          <cell r="AW21">
            <v>127420769</v>
          </cell>
          <cell r="AX21">
            <v>126499445</v>
          </cell>
          <cell r="AY21">
            <v>132170712</v>
          </cell>
          <cell r="AZ21">
            <v>130940063</v>
          </cell>
          <cell r="BA21">
            <v>115595604</v>
          </cell>
          <cell r="BB21">
            <v>107034617</v>
          </cell>
          <cell r="BC21">
            <v>115188165</v>
          </cell>
          <cell r="BD21">
            <v>106453856</v>
          </cell>
          <cell r="BE21">
            <v>101750445</v>
          </cell>
          <cell r="BF21">
            <v>103211168</v>
          </cell>
          <cell r="BG21">
            <v>95052722</v>
          </cell>
          <cell r="BH21">
            <v>96570193</v>
          </cell>
          <cell r="BI21">
            <v>93526049</v>
          </cell>
          <cell r="BJ21">
            <v>90132862</v>
          </cell>
          <cell r="BK21">
            <v>93274626</v>
          </cell>
          <cell r="BL21">
            <v>85638687</v>
          </cell>
          <cell r="BM21">
            <v>100756266</v>
          </cell>
          <cell r="BN21">
            <v>85155116</v>
          </cell>
          <cell r="BO21">
            <v>90072120</v>
          </cell>
          <cell r="BP21">
            <v>98231911</v>
          </cell>
          <cell r="BQ21">
            <v>88851809</v>
          </cell>
          <cell r="BR21">
            <v>90025078</v>
          </cell>
          <cell r="BS21">
            <v>101117630</v>
          </cell>
          <cell r="BT21">
            <v>103323540</v>
          </cell>
          <cell r="BU21">
            <v>116502032</v>
          </cell>
          <cell r="BV21">
            <v>103254695</v>
          </cell>
          <cell r="BW21">
            <v>89167854</v>
          </cell>
          <cell r="BX21">
            <v>88147287</v>
          </cell>
          <cell r="BY21">
            <v>93483001</v>
          </cell>
          <cell r="BZ21">
            <v>115826138</v>
          </cell>
          <cell r="CA21">
            <v>82954185</v>
          </cell>
          <cell r="CB21">
            <v>79397808</v>
          </cell>
          <cell r="CC21">
            <v>81940917</v>
          </cell>
          <cell r="CD21">
            <v>80054734</v>
          </cell>
          <cell r="CE21">
            <v>72191900</v>
          </cell>
          <cell r="CF21">
            <v>71242659</v>
          </cell>
          <cell r="CG21">
            <v>34470453</v>
          </cell>
          <cell r="CH21">
            <v>31803720</v>
          </cell>
          <cell r="CI21">
            <v>33162685</v>
          </cell>
          <cell r="CJ21">
            <v>30296174</v>
          </cell>
          <cell r="CK21">
            <v>30924319</v>
          </cell>
          <cell r="CL21">
            <v>29275321</v>
          </cell>
          <cell r="CM21">
            <v>27059245</v>
          </cell>
          <cell r="CN21">
            <v>24894907</v>
          </cell>
          <cell r="CO21">
            <v>23167077</v>
          </cell>
          <cell r="CP21">
            <v>25016935</v>
          </cell>
          <cell r="CQ21">
            <v>23492235</v>
          </cell>
          <cell r="CR21">
            <v>22536160</v>
          </cell>
          <cell r="CS21">
            <v>24731559</v>
          </cell>
          <cell r="CT21">
            <v>23826398</v>
          </cell>
          <cell r="CU21">
            <v>23000535</v>
          </cell>
          <cell r="CV21">
            <v>22134310</v>
          </cell>
          <cell r="CW21">
            <v>21634232</v>
          </cell>
          <cell r="CX21">
            <v>20801681</v>
          </cell>
          <cell r="CY21">
            <v>20000679</v>
          </cell>
          <cell r="CZ21">
            <v>19046566</v>
          </cell>
          <cell r="DA21">
            <v>18621201</v>
          </cell>
          <cell r="DB21">
            <v>17811829</v>
          </cell>
          <cell r="DC21">
            <v>20388513</v>
          </cell>
          <cell r="DD21">
            <v>19409582</v>
          </cell>
          <cell r="DE21">
            <v>19201130</v>
          </cell>
          <cell r="DF21">
            <v>18246232</v>
          </cell>
          <cell r="DG21">
            <v>21172148</v>
          </cell>
          <cell r="DH21">
            <v>20177310</v>
          </cell>
          <cell r="DI21">
            <v>19161379</v>
          </cell>
          <cell r="DJ21">
            <v>18414690</v>
          </cell>
          <cell r="DK21">
            <v>20400169</v>
          </cell>
          <cell r="DL21">
            <v>19628607</v>
          </cell>
          <cell r="DM21">
            <v>21705386</v>
          </cell>
          <cell r="DN21">
            <v>21022221</v>
          </cell>
          <cell r="DO21">
            <v>20267062</v>
          </cell>
          <cell r="DP21">
            <v>19407199</v>
          </cell>
          <cell r="DQ21">
            <v>20351926</v>
          </cell>
          <cell r="DR21">
            <v>19913000</v>
          </cell>
          <cell r="DS21">
            <v>19188220</v>
          </cell>
          <cell r="DT21">
            <v>18358760</v>
          </cell>
          <cell r="DU21">
            <v>18358760</v>
          </cell>
          <cell r="DV21">
            <v>18002473</v>
          </cell>
          <cell r="DW21">
            <v>16706767</v>
          </cell>
          <cell r="DX21">
            <v>15963873</v>
          </cell>
          <cell r="DY21"/>
          <cell r="DZ21">
            <v>6871390</v>
          </cell>
          <cell r="EA21">
            <v>9662368</v>
          </cell>
          <cell r="EB21"/>
          <cell r="EC21">
            <v>16533758</v>
          </cell>
          <cell r="ED21">
            <v>4622536</v>
          </cell>
          <cell r="EE21">
            <v>1630731</v>
          </cell>
          <cell r="EF21">
            <v>193430</v>
          </cell>
          <cell r="EG21">
            <v>1824161</v>
          </cell>
          <cell r="EH21">
            <v>8112938</v>
          </cell>
          <cell r="EI21">
            <v>55208094</v>
          </cell>
        </row>
        <row r="22">
          <cell r="B22" t="str">
            <v>Family Bank Limited</v>
          </cell>
          <cell r="C22">
            <v>163.12113299999999</v>
          </cell>
          <cell r="D22">
            <v>94.212217999999993</v>
          </cell>
          <cell r="E22">
            <v>127.92755699999999</v>
          </cell>
          <cell r="F22">
            <v>14.795439999999999</v>
          </cell>
          <cell r="G22">
            <v>18.607733</v>
          </cell>
          <cell r="H22">
            <v>18.463034</v>
          </cell>
          <cell r="I22">
            <v>112.98342599999999</v>
          </cell>
          <cell r="J22">
            <v>0.54807499999999998</v>
          </cell>
          <cell r="K22">
            <v>3.064079</v>
          </cell>
          <cell r="L22"/>
          <cell r="M22">
            <v>2.051148513391365E-2</v>
          </cell>
          <cell r="N22">
            <v>2.0122419530609541E-2</v>
          </cell>
          <cell r="O22">
            <v>1.8975031342746064E-2</v>
          </cell>
          <cell r="P22">
            <v>1.7885796947021332E-2</v>
          </cell>
          <cell r="Q22">
            <v>1.8666309373070289E-2</v>
          </cell>
          <cell r="R22"/>
          <cell r="S22">
            <v>2.1661326630332586E-2</v>
          </cell>
          <cell r="T22">
            <v>2.5979471787623255E-2</v>
          </cell>
          <cell r="U22">
            <v>2.3397428090007732E-2</v>
          </cell>
          <cell r="V22">
            <v>1.6475700681400637E-2</v>
          </cell>
          <cell r="W22">
            <v>1.4960501364253665E-2</v>
          </cell>
          <cell r="X22">
            <v>0.16404945287268444</v>
          </cell>
          <cell r="Y22">
            <v>1.8726018467090964E-2</v>
          </cell>
          <cell r="Z22">
            <v>0.16469435968422483</v>
          </cell>
          <cell r="AA22">
            <v>0.13095230445569955</v>
          </cell>
          <cell r="AB22">
            <v>0.28788459332070498</v>
          </cell>
          <cell r="AC22">
            <v>0.70753763337633846</v>
          </cell>
          <cell r="AD22">
            <v>0.11786036818339701</v>
          </cell>
          <cell r="AE22">
            <v>0.68545733237790851</v>
          </cell>
          <cell r="AF22">
            <v>0.15575924574897193</v>
          </cell>
          <cell r="AG22">
            <v>6.590740997265962E-2</v>
          </cell>
          <cell r="AH22">
            <v>8.9851835776312311E-2</v>
          </cell>
          <cell r="AI22">
            <v>0.73644975491871545</v>
          </cell>
          <cell r="AJ22">
            <v>1.447844207134402E-2</v>
          </cell>
          <cell r="AK22">
            <v>0</v>
          </cell>
          <cell r="AL22">
            <v>9.5763590745325446E-3</v>
          </cell>
          <cell r="AM22">
            <v>0.16364399396293736</v>
          </cell>
          <cell r="AN22">
            <v>6.5899666327409692E-2</v>
          </cell>
          <cell r="AO22">
            <v>163121133</v>
          </cell>
          <cell r="AP22">
            <v>158229162</v>
          </cell>
          <cell r="AQ22">
            <v>145883121</v>
          </cell>
          <cell r="AR22">
            <v>142315712</v>
          </cell>
          <cell r="AS22">
            <v>140978977</v>
          </cell>
          <cell r="AT22">
            <v>132757693</v>
          </cell>
          <cell r="AU22">
            <v>131853129</v>
          </cell>
          <cell r="AV22">
            <v>128465438</v>
          </cell>
          <cell r="AW22">
            <v>128525706</v>
          </cell>
          <cell r="AX22">
            <v>124240335</v>
          </cell>
          <cell r="AY22">
            <v>122200171</v>
          </cell>
          <cell r="AZ22">
            <v>111683065</v>
          </cell>
          <cell r="BA22">
            <v>107193925</v>
          </cell>
          <cell r="BB22">
            <v>100001548</v>
          </cell>
          <cell r="BC22">
            <v>94790889</v>
          </cell>
          <cell r="BD22">
            <v>90590626</v>
          </cell>
          <cell r="BE22">
            <v>90164189</v>
          </cell>
          <cell r="BF22">
            <v>86910641</v>
          </cell>
          <cell r="BG22">
            <v>82192596</v>
          </cell>
          <cell r="BH22">
            <v>78857125</v>
          </cell>
          <cell r="BI22">
            <v>78926424</v>
          </cell>
          <cell r="BJ22">
            <v>72596791</v>
          </cell>
          <cell r="BK22">
            <v>70149732</v>
          </cell>
          <cell r="BL22">
            <v>66909838</v>
          </cell>
          <cell r="BM22">
            <v>68730617</v>
          </cell>
          <cell r="BN22">
            <v>69033491</v>
          </cell>
          <cell r="BO22">
            <v>67725435</v>
          </cell>
          <cell r="BP22">
            <v>69050943</v>
          </cell>
          <cell r="BQ22">
            <v>71479580</v>
          </cell>
          <cell r="BR22">
            <v>69391049</v>
          </cell>
          <cell r="BS22">
            <v>66706579</v>
          </cell>
          <cell r="BT22">
            <v>69432374</v>
          </cell>
          <cell r="BU22">
            <v>78734331</v>
          </cell>
          <cell r="BV22">
            <v>80104753</v>
          </cell>
          <cell r="BW22">
            <v>85939969</v>
          </cell>
          <cell r="BX22">
            <v>81190214</v>
          </cell>
          <cell r="BY22">
            <v>80554920</v>
          </cell>
          <cell r="BZ22">
            <v>74747708</v>
          </cell>
          <cell r="CA22">
            <v>71030126</v>
          </cell>
          <cell r="CB22">
            <v>61812663</v>
          </cell>
          <cell r="CC22">
            <v>56171763</v>
          </cell>
          <cell r="CD22">
            <v>50563721</v>
          </cell>
          <cell r="CE22">
            <v>54011901</v>
          </cell>
          <cell r="CF22">
            <v>43500989</v>
          </cell>
          <cell r="CG22">
            <v>18463034</v>
          </cell>
          <cell r="CH22">
            <v>18350907</v>
          </cell>
          <cell r="CI22">
            <v>17303611</v>
          </cell>
          <cell r="CJ22">
            <v>16402160</v>
          </cell>
          <cell r="CK22">
            <v>15828682</v>
          </cell>
          <cell r="CL22">
            <v>16111669</v>
          </cell>
          <cell r="CM22">
            <v>16031431</v>
          </cell>
          <cell r="CN22">
            <v>15740434</v>
          </cell>
          <cell r="CO22">
            <v>15619713</v>
          </cell>
          <cell r="CP22">
            <v>14922588</v>
          </cell>
          <cell r="CQ22">
            <v>15768988</v>
          </cell>
          <cell r="CR22">
            <v>15164281</v>
          </cell>
          <cell r="CS22">
            <v>14801770</v>
          </cell>
          <cell r="CT22">
            <v>14173036</v>
          </cell>
          <cell r="CU22">
            <v>13736643</v>
          </cell>
          <cell r="CV22">
            <v>13161565</v>
          </cell>
          <cell r="CW22">
            <v>13157788</v>
          </cell>
          <cell r="CX22">
            <v>12700975</v>
          </cell>
          <cell r="CY22">
            <v>12684775</v>
          </cell>
          <cell r="CZ22">
            <v>12408203</v>
          </cell>
          <cell r="DA22">
            <v>12092368</v>
          </cell>
          <cell r="DB22">
            <v>11763776</v>
          </cell>
          <cell r="DC22">
            <v>11570555</v>
          </cell>
          <cell r="DD22">
            <v>11426448</v>
          </cell>
          <cell r="DE22">
            <v>11785863</v>
          </cell>
          <cell r="DF22">
            <v>11219706</v>
          </cell>
          <cell r="DG22">
            <v>11157254</v>
          </cell>
          <cell r="DH22">
            <v>11608295</v>
          </cell>
          <cell r="DI22">
            <v>11865416</v>
          </cell>
          <cell r="DJ22">
            <v>12115533</v>
          </cell>
          <cell r="DK22">
            <v>12355585</v>
          </cell>
          <cell r="DL22">
            <v>12618877</v>
          </cell>
          <cell r="DM22">
            <v>13113788</v>
          </cell>
          <cell r="DN22">
            <v>12011680</v>
          </cell>
          <cell r="DO22">
            <v>12271025</v>
          </cell>
          <cell r="DP22">
            <v>11926782</v>
          </cell>
          <cell r="DQ22">
            <v>11770798</v>
          </cell>
          <cell r="DR22">
            <v>11141694</v>
          </cell>
          <cell r="DS22">
            <v>11113094</v>
          </cell>
          <cell r="DT22">
            <v>10620650</v>
          </cell>
          <cell r="DU22">
            <v>10620650</v>
          </cell>
          <cell r="DV22">
            <v>7213495</v>
          </cell>
          <cell r="DW22">
            <v>6411938</v>
          </cell>
          <cell r="DX22">
            <v>5968296</v>
          </cell>
          <cell r="DY22"/>
          <cell r="DZ22">
            <v>3073751</v>
          </cell>
          <cell r="EA22">
            <v>7603274</v>
          </cell>
          <cell r="EB22"/>
          <cell r="EC22">
            <v>10677025</v>
          </cell>
          <cell r="ED22">
            <v>7554397</v>
          </cell>
          <cell r="EE22">
            <v>8280182</v>
          </cell>
          <cell r="EF22">
            <v>3799610</v>
          </cell>
          <cell r="EG22">
            <v>12079792</v>
          </cell>
          <cell r="EH22">
            <v>2144856</v>
          </cell>
          <cell r="EI22">
            <v>94212218</v>
          </cell>
        </row>
        <row r="23">
          <cell r="B23" t="str">
            <v>National Bank of Kenya</v>
          </cell>
          <cell r="C23">
            <v>149.917866</v>
          </cell>
          <cell r="D23">
            <v>77.409621000000001</v>
          </cell>
          <cell r="E23">
            <v>102.769091</v>
          </cell>
          <cell r="F23">
            <v>8.1731850000000001</v>
          </cell>
          <cell r="G23">
            <v>12.981593</v>
          </cell>
          <cell r="H23">
            <v>12.005496000000001</v>
          </cell>
          <cell r="I23">
            <v>105.98233999999999</v>
          </cell>
          <cell r="J23">
            <v>0.72931199999999996</v>
          </cell>
          <cell r="K23">
            <v>1.3830070000000001</v>
          </cell>
          <cell r="L23"/>
          <cell r="M23">
            <v>1.6821821113129656E-2</v>
          </cell>
          <cell r="N23">
            <v>1.7155309010915401E-2</v>
          </cell>
          <cell r="O23">
            <v>1.7150870681086963E-2</v>
          </cell>
          <cell r="P23">
            <v>1.7625387316720323E-2</v>
          </cell>
          <cell r="Q23">
            <v>1.7783050822997967E-2</v>
          </cell>
          <cell r="R23">
            <v>2.0474282879049732E-2</v>
          </cell>
          <cell r="S23">
            <v>2.0956173609446151E-2</v>
          </cell>
          <cell r="T23">
            <v>2.1346074931174096E-2</v>
          </cell>
          <cell r="U23">
            <v>1.879604733285074E-2</v>
          </cell>
          <cell r="V23">
            <v>1.0713242397092083E-2</v>
          </cell>
          <cell r="W23">
            <v>6.7525929032092088E-3</v>
          </cell>
          <cell r="X23">
            <v>0.14110032895657118</v>
          </cell>
          <cell r="Y23">
            <v>1.0243069058210244E-2</v>
          </cell>
          <cell r="Z23">
            <v>0.12248826549781786</v>
          </cell>
          <cell r="AA23">
            <v>7.711836707889258E-2</v>
          </cell>
          <cell r="AB23">
            <v>0.25104511801843615</v>
          </cell>
          <cell r="AC23">
            <v>0.71344939210310176</v>
          </cell>
          <cell r="AD23">
            <v>0.29688329237167155</v>
          </cell>
          <cell r="AE23">
            <v>0.50702519373576993</v>
          </cell>
          <cell r="AF23">
            <v>0.1280001248238474</v>
          </cell>
          <cell r="AG23">
            <v>3.3622041402842529E-2</v>
          </cell>
          <cell r="AH23">
            <v>9.4378083421004871E-2</v>
          </cell>
          <cell r="AI23">
            <v>0.75323835451653454</v>
          </cell>
          <cell r="AJ23">
            <v>1.2796410828609349E-2</v>
          </cell>
          <cell r="AK23">
            <v>7.6551674936380781E-6</v>
          </cell>
          <cell r="AL23">
            <v>8.3360380508544513E-3</v>
          </cell>
          <cell r="AM23">
            <v>0.1511516779376976</v>
          </cell>
          <cell r="AN23">
            <v>4.7174612748129154E-2</v>
          </cell>
          <cell r="AO23">
            <v>149917866</v>
          </cell>
          <cell r="AP23">
            <v>152260359</v>
          </cell>
          <cell r="AQ23">
            <v>156950786</v>
          </cell>
          <cell r="AR23">
            <v>161106364</v>
          </cell>
          <cell r="AS23">
            <v>151107089</v>
          </cell>
          <cell r="AT23">
            <v>151616396</v>
          </cell>
          <cell r="AU23">
            <v>151573063</v>
          </cell>
          <cell r="AV23">
            <v>142769274</v>
          </cell>
          <cell r="AW23">
            <v>139938813</v>
          </cell>
          <cell r="AX23">
            <v>139006624</v>
          </cell>
          <cell r="AY23">
            <v>140499545</v>
          </cell>
          <cell r="AZ23">
            <v>146543305</v>
          </cell>
          <cell r="BA23">
            <v>146251458</v>
          </cell>
          <cell r="BB23">
            <v>133633970</v>
          </cell>
          <cell r="BC23">
            <v>129588169</v>
          </cell>
          <cell r="BD23">
            <v>126841620</v>
          </cell>
          <cell r="BE23">
            <v>129590385</v>
          </cell>
          <cell r="BF23">
            <v>119225458</v>
          </cell>
          <cell r="BG23">
            <v>113796756</v>
          </cell>
          <cell r="BH23">
            <v>112028747</v>
          </cell>
          <cell r="BI23">
            <v>107216724</v>
          </cell>
          <cell r="BJ23">
            <v>114922318</v>
          </cell>
          <cell r="BK23">
            <v>105065267</v>
          </cell>
          <cell r="BL23">
            <v>115143443</v>
          </cell>
          <cell r="BM23">
            <v>112734821</v>
          </cell>
          <cell r="BN23">
            <v>113569560</v>
          </cell>
          <cell r="BO23">
            <v>105472552</v>
          </cell>
          <cell r="BP23">
            <v>109942042</v>
          </cell>
          <cell r="BQ23">
            <v>116315700</v>
          </cell>
          <cell r="BR23">
            <v>116378429</v>
          </cell>
          <cell r="BS23">
            <v>115442827</v>
          </cell>
          <cell r="BT23">
            <v>115114374</v>
          </cell>
          <cell r="BU23">
            <v>113215137</v>
          </cell>
          <cell r="BV23">
            <v>116157723</v>
          </cell>
          <cell r="BW23">
            <v>115220642</v>
          </cell>
          <cell r="BX23">
            <v>125295035</v>
          </cell>
          <cell r="BY23">
            <v>117789712</v>
          </cell>
          <cell r="BZ23">
            <v>124144110</v>
          </cell>
          <cell r="CA23">
            <v>116587690</v>
          </cell>
          <cell r="CB23">
            <v>122864886</v>
          </cell>
          <cell r="CC23">
            <v>116897968</v>
          </cell>
          <cell r="CD23">
            <v>109102269</v>
          </cell>
          <cell r="CE23">
            <v>98916489</v>
          </cell>
          <cell r="CF23">
            <v>92493034</v>
          </cell>
          <cell r="CG23">
            <v>12005496</v>
          </cell>
          <cell r="CH23">
            <v>12475262</v>
          </cell>
          <cell r="CI23">
            <v>11163775</v>
          </cell>
          <cell r="CJ23">
            <v>10573067</v>
          </cell>
          <cell r="CK23">
            <v>10665056</v>
          </cell>
          <cell r="CL23">
            <v>10864606</v>
          </cell>
          <cell r="CM23">
            <v>15037893</v>
          </cell>
          <cell r="CN23">
            <v>15089932</v>
          </cell>
          <cell r="CO23">
            <v>15054282</v>
          </cell>
          <cell r="CP23">
            <v>16232085</v>
          </cell>
          <cell r="CQ23">
            <v>16383342</v>
          </cell>
          <cell r="CR23">
            <v>16364722</v>
          </cell>
          <cell r="CS23">
            <v>13025652</v>
          </cell>
          <cell r="CT23">
            <v>12645620</v>
          </cell>
          <cell r="CU23">
            <v>12185411</v>
          </cell>
          <cell r="CV23">
            <v>11935544</v>
          </cell>
          <cell r="CW23">
            <v>11913390</v>
          </cell>
          <cell r="CX23">
            <v>11338933</v>
          </cell>
          <cell r="CY23">
            <v>11859422</v>
          </cell>
          <cell r="CZ23">
            <v>11704420</v>
          </cell>
          <cell r="DA23">
            <v>7228992</v>
          </cell>
          <cell r="DB23">
            <v>7243874</v>
          </cell>
          <cell r="DC23">
            <v>7148430</v>
          </cell>
          <cell r="DD23">
            <v>6935718</v>
          </cell>
          <cell r="DE23">
            <v>6919427</v>
          </cell>
          <cell r="DF23">
            <v>5790240</v>
          </cell>
          <cell r="DG23">
            <v>6414689</v>
          </cell>
          <cell r="DH23">
            <v>7047537</v>
          </cell>
          <cell r="DI23">
            <v>10989919</v>
          </cell>
          <cell r="DJ23">
            <v>11217864</v>
          </cell>
          <cell r="DK23">
            <v>10987755</v>
          </cell>
          <cell r="DL23">
            <v>10996083</v>
          </cell>
          <cell r="DM23">
            <v>11315041</v>
          </cell>
          <cell r="DN23">
            <v>11222418</v>
          </cell>
          <cell r="DO23">
            <v>11237917</v>
          </cell>
          <cell r="DP23">
            <v>10913622</v>
          </cell>
          <cell r="DQ23">
            <v>13443880</v>
          </cell>
          <cell r="DR23">
            <v>13116009</v>
          </cell>
          <cell r="DS23">
            <v>12606495</v>
          </cell>
          <cell r="DT23">
            <v>12113912</v>
          </cell>
          <cell r="DU23">
            <v>12113912</v>
          </cell>
          <cell r="DV23">
            <v>12251404</v>
          </cell>
          <cell r="DW23">
            <v>12223289</v>
          </cell>
          <cell r="DX23">
            <v>11848291</v>
          </cell>
          <cell r="DY23"/>
          <cell r="DZ23">
            <v>2424834</v>
          </cell>
          <cell r="EA23">
            <v>7234123</v>
          </cell>
          <cell r="EB23"/>
          <cell r="EC23">
            <v>9658957</v>
          </cell>
          <cell r="ED23">
            <v>6891177</v>
          </cell>
          <cell r="EE23">
            <v>13717053</v>
          </cell>
          <cell r="EF23">
            <v>13336934</v>
          </cell>
          <cell r="EG23">
            <v>27053987</v>
          </cell>
          <cell r="EH23">
            <v>1194691</v>
          </cell>
          <cell r="EI23">
            <v>77409621</v>
          </cell>
        </row>
        <row r="24">
          <cell r="B24" t="str">
            <v>Bank of India</v>
          </cell>
          <cell r="C24">
            <v>91.573498999999998</v>
          </cell>
          <cell r="D24">
            <v>22.601050999999998</v>
          </cell>
          <cell r="E24">
            <v>53.400489999999998</v>
          </cell>
          <cell r="F24">
            <v>25.257445000000001</v>
          </cell>
          <cell r="G24">
            <v>25.514662000000001</v>
          </cell>
          <cell r="H24">
            <v>27.918261999999999</v>
          </cell>
          <cell r="I24">
            <v>35.593035</v>
          </cell>
          <cell r="J24">
            <v>4.2067E-2</v>
          </cell>
          <cell r="K24">
            <v>3.5883099999999999</v>
          </cell>
          <cell r="L24"/>
          <cell r="M24">
            <v>1.6029508873976105E-2</v>
          </cell>
          <cell r="N24">
            <v>1.6242640657276989E-2</v>
          </cell>
          <cell r="O24">
            <v>1.6912511424156104E-2</v>
          </cell>
          <cell r="P24">
            <v>1.7073366469728419E-2</v>
          </cell>
          <cell r="Q24">
            <v>1.7941792550095315E-2</v>
          </cell>
          <cell r="R24">
            <v>1.9037386576101094E-2</v>
          </cell>
          <cell r="S24">
            <v>1.3408612828503376E-2</v>
          </cell>
          <cell r="T24">
            <v>6.2323484075614728E-3</v>
          </cell>
          <cell r="U24">
            <v>9.7667316882020742E-3</v>
          </cell>
          <cell r="V24">
            <v>2.4913182105222871E-2</v>
          </cell>
          <cell r="W24">
            <v>1.7520082429455984E-2</v>
          </cell>
          <cell r="X24">
            <v>0.13621964166173814</v>
          </cell>
          <cell r="Y24">
            <v>3.8540623180057805E-2</v>
          </cell>
          <cell r="Z24">
            <v>0.71684423651986973</v>
          </cell>
          <cell r="AA24">
            <v>0.70961762603273371</v>
          </cell>
          <cell r="AB24">
            <v>5.9448926345437456E-2</v>
          </cell>
          <cell r="AC24">
            <v>0.14156139575831886</v>
          </cell>
          <cell r="AD24">
            <v>9.8135399895865574E-2</v>
          </cell>
          <cell r="AE24">
            <v>0.66400414741008151</v>
          </cell>
          <cell r="AF24">
            <v>0.12058621844645667</v>
          </cell>
          <cell r="AG24">
            <v>8.1800862005157474E-2</v>
          </cell>
          <cell r="AH24">
            <v>3.8785356441299199E-2</v>
          </cell>
          <cell r="AI24">
            <v>0.42323677179741231</v>
          </cell>
          <cell r="AJ24">
            <v>1.1136210856906761E-3</v>
          </cell>
          <cell r="AK24">
            <v>0</v>
          </cell>
          <cell r="AL24">
            <v>7.6112634500025459E-4</v>
          </cell>
          <cell r="AM24">
            <v>0.1247667202863087</v>
          </cell>
          <cell r="AN24">
            <v>7.7650311496928234E-2</v>
          </cell>
          <cell r="AO24">
            <v>91573499</v>
          </cell>
          <cell r="AP24">
            <v>95319593</v>
          </cell>
          <cell r="AQ24">
            <v>95062696</v>
          </cell>
          <cell r="AR24">
            <v>103082409</v>
          </cell>
          <cell r="AS24">
            <v>114583684</v>
          </cell>
          <cell r="AT24">
            <v>132232284</v>
          </cell>
          <cell r="AU24">
            <v>128475122</v>
          </cell>
          <cell r="AV24">
            <v>121649324</v>
          </cell>
          <cell r="AW24">
            <v>104651445</v>
          </cell>
          <cell r="AX24">
            <v>102548347</v>
          </cell>
          <cell r="AY24">
            <v>94518340</v>
          </cell>
          <cell r="AZ24">
            <v>86867130</v>
          </cell>
          <cell r="BA24">
            <v>81019912</v>
          </cell>
          <cell r="BB24">
            <v>77906775</v>
          </cell>
          <cell r="BC24">
            <v>72897951</v>
          </cell>
          <cell r="BD24">
            <v>75129210</v>
          </cell>
          <cell r="BE24">
            <v>71225163</v>
          </cell>
          <cell r="BF24">
            <v>63601238</v>
          </cell>
          <cell r="BG24">
            <v>62976730</v>
          </cell>
          <cell r="BH24">
            <v>62543244</v>
          </cell>
          <cell r="BI24">
            <v>62121431</v>
          </cell>
          <cell r="BJ24">
            <v>62225153</v>
          </cell>
          <cell r="BK24">
            <v>59776568</v>
          </cell>
          <cell r="BL24">
            <v>62689134</v>
          </cell>
          <cell r="BM24">
            <v>62563918</v>
          </cell>
          <cell r="BN24">
            <v>64098285</v>
          </cell>
          <cell r="BO24">
            <v>55328548</v>
          </cell>
          <cell r="BP24">
            <v>56630656</v>
          </cell>
          <cell r="BQ24">
            <v>57297472</v>
          </cell>
          <cell r="BR24">
            <v>56956597</v>
          </cell>
          <cell r="BS24">
            <v>49736103</v>
          </cell>
          <cell r="BT24">
            <v>47815075</v>
          </cell>
          <cell r="BU24">
            <v>46410726</v>
          </cell>
          <cell r="BV24">
            <v>43717462</v>
          </cell>
          <cell r="BW24">
            <v>41427446</v>
          </cell>
          <cell r="BX24">
            <v>42162947</v>
          </cell>
          <cell r="BY24">
            <v>37527774</v>
          </cell>
          <cell r="BZ24">
            <v>36899261</v>
          </cell>
          <cell r="CA24">
            <v>36656582</v>
          </cell>
          <cell r="CB24">
            <v>34370422</v>
          </cell>
          <cell r="CC24">
            <v>33998194</v>
          </cell>
          <cell r="CD24">
            <v>34265232</v>
          </cell>
          <cell r="CE24">
            <v>32447854</v>
          </cell>
          <cell r="CF24">
            <v>30721440</v>
          </cell>
          <cell r="CG24">
            <v>27918262</v>
          </cell>
          <cell r="CH24">
            <v>26973766</v>
          </cell>
          <cell r="CI24">
            <v>28093967</v>
          </cell>
          <cell r="CJ24">
            <v>27155734</v>
          </cell>
          <cell r="CK24">
            <v>26194430</v>
          </cell>
          <cell r="CL24">
            <v>25363624</v>
          </cell>
          <cell r="CM24">
            <v>25112048</v>
          </cell>
          <cell r="CN24">
            <v>24309583</v>
          </cell>
          <cell r="CO24">
            <v>23368201</v>
          </cell>
          <cell r="CP24">
            <v>22277354</v>
          </cell>
          <cell r="CQ24">
            <v>21473077</v>
          </cell>
          <cell r="CR24">
            <v>20707536</v>
          </cell>
          <cell r="CS24">
            <v>19918816</v>
          </cell>
          <cell r="CT24">
            <v>19200438</v>
          </cell>
          <cell r="CU24">
            <v>18444475</v>
          </cell>
          <cell r="CV24">
            <v>17853192</v>
          </cell>
          <cell r="CW24">
            <v>17191218</v>
          </cell>
          <cell r="CX24">
            <v>16620563</v>
          </cell>
          <cell r="CY24">
            <v>16141439</v>
          </cell>
          <cell r="CZ24">
            <v>15532469</v>
          </cell>
          <cell r="DA24">
            <v>14747740</v>
          </cell>
          <cell r="DB24">
            <v>14293811</v>
          </cell>
          <cell r="DC24">
            <v>13727053</v>
          </cell>
          <cell r="DD24">
            <v>13191378</v>
          </cell>
          <cell r="DE24">
            <v>12461590</v>
          </cell>
          <cell r="DF24">
            <v>11954133</v>
          </cell>
          <cell r="DG24">
            <v>11502121</v>
          </cell>
          <cell r="DH24">
            <v>11625015</v>
          </cell>
          <cell r="DI24">
            <v>10920398</v>
          </cell>
          <cell r="DJ24">
            <v>10412590</v>
          </cell>
          <cell r="DK24">
            <v>9978992</v>
          </cell>
          <cell r="DL24">
            <v>9536344</v>
          </cell>
          <cell r="DM24">
            <v>9176776</v>
          </cell>
          <cell r="DN24">
            <v>8545484</v>
          </cell>
          <cell r="DO24">
            <v>7597500</v>
          </cell>
          <cell r="DP24">
            <v>7182738</v>
          </cell>
          <cell r="DQ24">
            <v>6881061</v>
          </cell>
          <cell r="DR24">
            <v>6580115</v>
          </cell>
          <cell r="DS24">
            <v>6305179</v>
          </cell>
          <cell r="DT24">
            <v>6074801</v>
          </cell>
          <cell r="DU24">
            <v>6074801</v>
          </cell>
          <cell r="DV24">
            <v>5733008</v>
          </cell>
          <cell r="DW24">
            <v>5254372</v>
          </cell>
          <cell r="DX24">
            <v>5086879</v>
          </cell>
          <cell r="DY24"/>
          <cell r="DZ24">
            <v>281651</v>
          </cell>
          <cell r="EA24">
            <v>4456046</v>
          </cell>
          <cell r="EB24"/>
          <cell r="EC24">
            <v>4737697</v>
          </cell>
          <cell r="ED24">
            <v>670675</v>
          </cell>
          <cell r="EE24">
            <v>1575393</v>
          </cell>
          <cell r="EF24">
            <v>797172</v>
          </cell>
          <cell r="EG24">
            <v>2372565</v>
          </cell>
          <cell r="EH24">
            <v>2813310</v>
          </cell>
          <cell r="EI24">
            <v>22601051</v>
          </cell>
        </row>
        <row r="25">
          <cell r="B25" t="str">
            <v>Gulf African Bank</v>
          </cell>
          <cell r="C25">
            <v>44.578265000000002</v>
          </cell>
          <cell r="D25">
            <v>25.304670000000002</v>
          </cell>
          <cell r="E25">
            <v>35.868858000000003</v>
          </cell>
          <cell r="F25">
            <v>7.3314630000000003</v>
          </cell>
          <cell r="G25">
            <v>7.3314630000000003</v>
          </cell>
          <cell r="H25">
            <v>38.491664</v>
          </cell>
          <cell r="I25">
            <v>38.491664</v>
          </cell>
          <cell r="J25">
            <v>0.28859200000000002</v>
          </cell>
          <cell r="K25">
            <v>1.4878739999999999</v>
          </cell>
          <cell r="L25"/>
          <cell r="M25">
            <v>1.5609474442690367E-2</v>
          </cell>
          <cell r="N25">
            <v>6.3862821768240607E-3</v>
          </cell>
          <cell r="O25">
            <v>6.3438618634864725E-3</v>
          </cell>
          <cell r="P25">
            <v>6.2560546845507057E-3</v>
          </cell>
          <cell r="Q25">
            <v>6.4145733299200373E-3</v>
          </cell>
          <cell r="R25"/>
          <cell r="S25">
            <v>5.9196766293826766E-3</v>
          </cell>
          <cell r="T25">
            <v>6.9778843372535464E-3</v>
          </cell>
          <cell r="U25">
            <v>6.5602677437645333E-3</v>
          </cell>
          <cell r="V25">
            <v>3.4348478954923892E-2</v>
          </cell>
          <cell r="W25">
            <v>7.2646106731704876E-3</v>
          </cell>
          <cell r="X25">
            <v>5.6607059228672062E-2</v>
          </cell>
          <cell r="Y25">
            <v>2.9744682362361378E-2</v>
          </cell>
          <cell r="Z25">
            <v>0.19046885060619878</v>
          </cell>
          <cell r="AA25">
            <v>0.19046885060619878</v>
          </cell>
          <cell r="AB25">
            <v>0.20876087440694541</v>
          </cell>
          <cell r="AC25">
            <v>0.49277104248071268</v>
          </cell>
          <cell r="AD25">
            <v>0.15255222439040772</v>
          </cell>
          <cell r="AE25">
            <v>0.56486873564850981</v>
          </cell>
          <cell r="AF25">
            <v>0.13360594764574593</v>
          </cell>
          <cell r="AG25">
            <v>2.4854388524034092E-2</v>
          </cell>
          <cell r="AH25">
            <v>0.10875155912171183</v>
          </cell>
          <cell r="AI25">
            <v>0.70547743672240693</v>
          </cell>
          <cell r="AJ25">
            <v>2.4580221835771385E-3</v>
          </cell>
          <cell r="AK25">
            <v>6.3848988377768184E-3</v>
          </cell>
          <cell r="AL25">
            <v>4.53182373362691E-3</v>
          </cell>
          <cell r="AM25">
            <v>0.14250031967849083</v>
          </cell>
          <cell r="AN25">
            <v>2.4833371916165789E-2</v>
          </cell>
          <cell r="AO25">
            <v>44578265</v>
          </cell>
          <cell r="AP25">
            <v>43209243</v>
          </cell>
          <cell r="AQ25">
            <v>42310418</v>
          </cell>
          <cell r="AR25">
            <v>42125681</v>
          </cell>
          <cell r="AS25">
            <v>42120292</v>
          </cell>
          <cell r="AT25">
            <v>41149977</v>
          </cell>
          <cell r="AU25">
            <v>39285693</v>
          </cell>
          <cell r="AV25">
            <v>38162471</v>
          </cell>
          <cell r="AW25">
            <v>36741533</v>
          </cell>
          <cell r="AX25">
            <v>37690697</v>
          </cell>
          <cell r="AY25">
            <v>39333966</v>
          </cell>
          <cell r="AZ25">
            <v>37678495</v>
          </cell>
          <cell r="BA25">
            <v>37369290</v>
          </cell>
          <cell r="BB25">
            <v>37690697</v>
          </cell>
          <cell r="BC25">
            <v>36396267</v>
          </cell>
          <cell r="BD25">
            <v>37652623</v>
          </cell>
          <cell r="BE25">
            <v>34525893</v>
          </cell>
          <cell r="BF25">
            <v>33982466</v>
          </cell>
          <cell r="BG25">
            <v>34764839</v>
          </cell>
          <cell r="BH25">
            <v>35122982</v>
          </cell>
          <cell r="BI25">
            <v>33153032</v>
          </cell>
          <cell r="BJ25">
            <v>32861161</v>
          </cell>
          <cell r="BK25">
            <v>32810542</v>
          </cell>
          <cell r="BL25">
            <v>33325575</v>
          </cell>
          <cell r="BM25">
            <v>32403890</v>
          </cell>
          <cell r="BN25">
            <v>32288071</v>
          </cell>
          <cell r="BO25">
            <v>30042805</v>
          </cell>
          <cell r="BP25">
            <v>31316228</v>
          </cell>
          <cell r="BQ25">
            <v>29751830</v>
          </cell>
          <cell r="BR25">
            <v>30065287</v>
          </cell>
          <cell r="BS25">
            <v>26213067</v>
          </cell>
          <cell r="BT25">
            <v>27156264</v>
          </cell>
          <cell r="BU25">
            <v>23703026</v>
          </cell>
          <cell r="BV25">
            <v>22877199</v>
          </cell>
          <cell r="BW25">
            <v>23398523</v>
          </cell>
          <cell r="BX25">
            <v>24713782</v>
          </cell>
          <cell r="BY25">
            <v>23723135</v>
          </cell>
          <cell r="BZ25">
            <v>21903335</v>
          </cell>
          <cell r="CA25">
            <v>20817084</v>
          </cell>
          <cell r="CB25">
            <v>19753647</v>
          </cell>
          <cell r="CC25">
            <v>19148625</v>
          </cell>
          <cell r="CD25">
            <v>17319720</v>
          </cell>
          <cell r="CE25">
            <v>16958464</v>
          </cell>
          <cell r="CF25">
            <v>16053971</v>
          </cell>
          <cell r="CG25">
            <v>38491664</v>
          </cell>
          <cell r="CH25">
            <v>7420820</v>
          </cell>
          <cell r="CI25">
            <v>7415829</v>
          </cell>
          <cell r="CJ25">
            <v>7067695</v>
          </cell>
          <cell r="CK25">
            <v>6726411</v>
          </cell>
          <cell r="CL25">
            <v>6419541</v>
          </cell>
          <cell r="CM25">
            <v>6218286</v>
          </cell>
          <cell r="CN25">
            <v>6027799</v>
          </cell>
          <cell r="CO25">
            <v>5827607</v>
          </cell>
          <cell r="CP25">
            <v>3277432</v>
          </cell>
          <cell r="CQ25">
            <v>5610614</v>
          </cell>
          <cell r="CR25">
            <v>5472695</v>
          </cell>
          <cell r="CS25">
            <v>5364305</v>
          </cell>
          <cell r="CT25">
            <v>5277432</v>
          </cell>
          <cell r="CU25">
            <v>5167049</v>
          </cell>
          <cell r="CV25">
            <v>5028633</v>
          </cell>
          <cell r="CW25">
            <v>4760309</v>
          </cell>
          <cell r="CX25">
            <v>4782828</v>
          </cell>
          <cell r="CY25">
            <v>4733857</v>
          </cell>
          <cell r="CZ25">
            <v>4634964</v>
          </cell>
          <cell r="DA25">
            <v>5426220</v>
          </cell>
          <cell r="DB25">
            <v>5403831</v>
          </cell>
          <cell r="DC25">
            <v>5411788</v>
          </cell>
          <cell r="DD25">
            <v>4467964</v>
          </cell>
          <cell r="DE25">
            <v>4490592</v>
          </cell>
          <cell r="DF25">
            <v>5413187</v>
          </cell>
          <cell r="DG25">
            <v>4419876</v>
          </cell>
          <cell r="DH25">
            <v>4419463</v>
          </cell>
          <cell r="DI25">
            <v>5494135</v>
          </cell>
          <cell r="DJ25">
            <v>4547413</v>
          </cell>
          <cell r="DK25">
            <v>4495395</v>
          </cell>
          <cell r="DL25">
            <v>4375707</v>
          </cell>
          <cell r="DM25">
            <v>4273794</v>
          </cell>
          <cell r="DN25">
            <v>4167002</v>
          </cell>
          <cell r="DO25">
            <v>4055478</v>
          </cell>
          <cell r="DP25">
            <v>3877386</v>
          </cell>
          <cell r="DQ25">
            <v>3147507</v>
          </cell>
          <cell r="DR25">
            <v>3551668</v>
          </cell>
          <cell r="DS25">
            <v>3303041</v>
          </cell>
          <cell r="DT25">
            <v>3146683</v>
          </cell>
          <cell r="DU25">
            <v>3146683</v>
          </cell>
          <cell r="DV25">
            <v>3015261</v>
          </cell>
          <cell r="DW25">
            <v>2771877</v>
          </cell>
          <cell r="DX25">
            <v>2685926</v>
          </cell>
          <cell r="DY25"/>
          <cell r="DZ25">
            <v>775169</v>
          </cell>
          <cell r="EA25">
            <v>2938022</v>
          </cell>
          <cell r="EB25"/>
          <cell r="EC25">
            <v>3713191</v>
          </cell>
          <cell r="ED25">
            <v>1829753</v>
          </cell>
          <cell r="EE25">
            <v>2386175</v>
          </cell>
          <cell r="EF25">
            <v>1838125</v>
          </cell>
          <cell r="EG25">
            <v>4224300</v>
          </cell>
          <cell r="EH25">
            <v>967118</v>
          </cell>
          <cell r="EI25">
            <v>25304670</v>
          </cell>
        </row>
        <row r="26">
          <cell r="B26" t="str">
            <v>SBM Bank</v>
          </cell>
          <cell r="C26">
            <v>97.468788000000004</v>
          </cell>
          <cell r="D26">
            <v>43.999110000000002</v>
          </cell>
          <cell r="E26">
            <v>63.085943</v>
          </cell>
          <cell r="F26">
            <v>7.517487</v>
          </cell>
          <cell r="G26">
            <v>8.1935570000000002</v>
          </cell>
          <cell r="H26">
            <v>8.4620139999999999</v>
          </cell>
          <cell r="I26">
            <v>54.085588999999999</v>
          </cell>
          <cell r="J26">
            <v>0.57406999999999997</v>
          </cell>
          <cell r="K26">
            <v>-1.336497</v>
          </cell>
          <cell r="L26"/>
          <cell r="M26">
            <v>1.0478712549746746E-2</v>
          </cell>
          <cell r="N26">
            <v>1.0154956527136411E-2</v>
          </cell>
          <cell r="O26">
            <v>1.0328401723257484E-2</v>
          </cell>
          <cell r="P26">
            <v>1.0858879947451387E-2</v>
          </cell>
          <cell r="Q26">
            <v>1.028310746959555E-2</v>
          </cell>
          <cell r="R26">
            <v>1.0626324739375637E-2</v>
          </cell>
          <cell r="S26">
            <v>1.234680064389349E-2</v>
          </cell>
          <cell r="T26">
            <v>1.2132965990945382E-2</v>
          </cell>
          <cell r="U26">
            <v>1.1538161514589283E-2</v>
          </cell>
          <cell r="V26">
            <v>7.5511754907574627E-3</v>
          </cell>
          <cell r="W26">
            <v>-6.5255057692118678E-3</v>
          </cell>
          <cell r="X26">
            <v>-0.2066696457161705</v>
          </cell>
          <cell r="Y26">
            <v>-1.8525000878042312E-2</v>
          </cell>
          <cell r="Z26">
            <v>0.1514924243498578</v>
          </cell>
          <cell r="AA26">
            <v>0.13899242180759094</v>
          </cell>
          <cell r="AB26">
            <v>0.45668670327217603</v>
          </cell>
          <cell r="AC26">
            <v>1.4581511285332813</v>
          </cell>
          <cell r="AD26">
            <v>0.20767848214771042</v>
          </cell>
          <cell r="AE26">
            <v>0.6845364994137717</v>
          </cell>
          <cell r="AF26">
            <v>0.13774383820129518</v>
          </cell>
          <cell r="AG26">
            <v>0.15132148641523305</v>
          </cell>
          <cell r="AH26">
            <v>-1.3577648213937865E-2</v>
          </cell>
          <cell r="AI26">
            <v>0.69744713176436157</v>
          </cell>
          <cell r="AJ26">
            <v>5.5128692197885269E-3</v>
          </cell>
          <cell r="AK26">
            <v>3.815910839261448E-2</v>
          </cell>
          <cell r="AL26">
            <v>1.6245282927592992E-2</v>
          </cell>
          <cell r="AM26">
            <v>0.14885829032109824</v>
          </cell>
          <cell r="AN26">
            <v>9.8551910216788038E-2</v>
          </cell>
          <cell r="AO26">
            <v>97468788</v>
          </cell>
          <cell r="AP26">
            <v>92609130</v>
          </cell>
          <cell r="AQ26">
            <v>90586062</v>
          </cell>
          <cell r="AR26">
            <v>94919435</v>
          </cell>
          <cell r="AS26">
            <v>87254405</v>
          </cell>
          <cell r="AT26">
            <v>86541318</v>
          </cell>
          <cell r="AU26">
            <v>84397730</v>
          </cell>
          <cell r="AV26">
            <v>81757793</v>
          </cell>
          <cell r="AW26">
            <v>82294995</v>
          </cell>
          <cell r="AX26">
            <v>84248686</v>
          </cell>
          <cell r="AY26">
            <v>81930944</v>
          </cell>
          <cell r="AZ26">
            <v>81957761</v>
          </cell>
          <cell r="BA26">
            <v>80920858</v>
          </cell>
          <cell r="BB26">
            <v>82320357</v>
          </cell>
          <cell r="BC26">
            <v>79151145</v>
          </cell>
          <cell r="BD26">
            <v>79189802</v>
          </cell>
          <cell r="BE26">
            <v>80060974</v>
          </cell>
          <cell r="BF26">
            <v>79684610</v>
          </cell>
          <cell r="BG26">
            <v>78139646</v>
          </cell>
          <cell r="BH26">
            <v>72519356</v>
          </cell>
          <cell r="BI26">
            <v>72049204</v>
          </cell>
          <cell r="BJ26">
            <v>72532337</v>
          </cell>
          <cell r="BK26">
            <v>70221531</v>
          </cell>
          <cell r="BL26">
            <v>70647739</v>
          </cell>
          <cell r="BM26">
            <v>75549229</v>
          </cell>
          <cell r="BN26">
            <v>0</v>
          </cell>
          <cell r="BO26">
            <v>0</v>
          </cell>
          <cell r="BP26">
            <v>11754154</v>
          </cell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>
            <v>8462014</v>
          </cell>
          <cell r="CH26">
            <v>8352394</v>
          </cell>
          <cell r="CI26">
            <v>8399701</v>
          </cell>
          <cell r="CJ26">
            <v>8782860</v>
          </cell>
          <cell r="CK26"/>
          <cell r="CL26"/>
          <cell r="CM26">
            <v>8368941</v>
          </cell>
          <cell r="CN26">
            <v>7864834</v>
          </cell>
          <cell r="CO26">
            <v>7952021</v>
          </cell>
          <cell r="CP26">
            <v>8403301</v>
          </cell>
          <cell r="CQ26">
            <v>8401138</v>
          </cell>
          <cell r="CR26">
            <v>8596262</v>
          </cell>
          <cell r="CS26">
            <v>8620422</v>
          </cell>
          <cell r="CT26">
            <v>8781774</v>
          </cell>
          <cell r="CU26">
            <v>8562864</v>
          </cell>
          <cell r="CV26">
            <v>8870990</v>
          </cell>
          <cell r="CW26">
            <v>8680444</v>
          </cell>
          <cell r="CX26">
            <v>8200262</v>
          </cell>
          <cell r="CY26">
            <v>7884030</v>
          </cell>
          <cell r="CZ26">
            <v>7877176</v>
          </cell>
          <cell r="DA26">
            <v>8153603</v>
          </cell>
          <cell r="DB26">
            <v>8047697</v>
          </cell>
          <cell r="DC26">
            <v>7076650</v>
          </cell>
          <cell r="DD26">
            <v>6937506</v>
          </cell>
          <cell r="DE26">
            <v>8065025</v>
          </cell>
          <cell r="DF26">
            <v>0</v>
          </cell>
          <cell r="DG26">
            <v>0</v>
          </cell>
          <cell r="DH26">
            <v>1607161</v>
          </cell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>
            <v>1188787</v>
          </cell>
          <cell r="EA26">
            <v>1414282</v>
          </cell>
          <cell r="EB26"/>
          <cell r="EC26">
            <v>2603069</v>
          </cell>
          <cell r="ED26">
            <v>3795668</v>
          </cell>
          <cell r="EE26">
            <v>7291678</v>
          </cell>
          <cell r="EF26">
            <v>3360315</v>
          </cell>
          <cell r="EG26">
            <v>10651993</v>
          </cell>
          <cell r="EH26">
            <v>-1336497</v>
          </cell>
          <cell r="EI26">
            <v>43999110</v>
          </cell>
        </row>
        <row r="27">
          <cell r="B27" t="str">
            <v>EcoBank</v>
          </cell>
          <cell r="C27">
            <v>99.370810000000006</v>
          </cell>
          <cell r="D27">
            <v>20.950581</v>
          </cell>
          <cell r="E27">
            <v>86.274569999999997</v>
          </cell>
          <cell r="F27">
            <v>7.9594240000000003</v>
          </cell>
          <cell r="G27">
            <v>8.2223109999999995</v>
          </cell>
          <cell r="H27">
            <v>2.5673910000000002</v>
          </cell>
          <cell r="I27">
            <v>55.749043999999998</v>
          </cell>
          <cell r="J27">
            <v>0.59212900000000002</v>
          </cell>
          <cell r="K27">
            <v>-0.22630500000000001</v>
          </cell>
          <cell r="L27"/>
          <cell r="M27">
            <v>1.0422014884546919E-2</v>
          </cell>
          <cell r="N27">
            <v>9.1338353130868705E-3</v>
          </cell>
          <cell r="O27">
            <v>1.0339942043288254E-2</v>
          </cell>
          <cell r="P27">
            <v>9.9266645009760471E-3</v>
          </cell>
          <cell r="Q27">
            <v>1.0047794807603948E-2</v>
          </cell>
          <cell r="R27"/>
          <cell r="S27">
            <v>1.3195737016679011E-2</v>
          </cell>
          <cell r="T27">
            <v>5.7772233748261377E-3</v>
          </cell>
          <cell r="U27">
            <v>1.5779266757758367E-2</v>
          </cell>
          <cell r="V27">
            <v>2.2910408792033779E-3</v>
          </cell>
          <cell r="W27">
            <v>-1.1049441810206022E-3</v>
          </cell>
          <cell r="X27">
            <v>-4.3238368013548592E-2</v>
          </cell>
          <cell r="Y27">
            <v>-4.8606835260133207E-4</v>
          </cell>
          <cell r="Z27">
            <v>0.14748792822348666</v>
          </cell>
          <cell r="AA27">
            <v>0.1427723854780362</v>
          </cell>
          <cell r="AB27">
            <v>0.39674228426717217</v>
          </cell>
          <cell r="AC27">
            <v>1.0421331285616133</v>
          </cell>
          <cell r="AD27">
            <v>0.10964999147725066</v>
          </cell>
          <cell r="AE27">
            <v>0.38843799438866261</v>
          </cell>
          <cell r="AF27">
            <v>0.11578220440541526</v>
          </cell>
          <cell r="AG27">
            <v>2.8103524907344229E-2</v>
          </cell>
          <cell r="AH27">
            <v>8.7678679498071024E-2</v>
          </cell>
          <cell r="AI27">
            <v>0.24283611033935029</v>
          </cell>
          <cell r="AJ27">
            <v>1.4602777771319709E-2</v>
          </cell>
          <cell r="AK27">
            <v>8.3591840621923749E-3</v>
          </cell>
          <cell r="AL27">
            <v>1.2282114811358534E-2</v>
          </cell>
          <cell r="AM27">
            <v>0.12863071739476234</v>
          </cell>
          <cell r="AN27">
            <v>3.2376325269715109E-2</v>
          </cell>
          <cell r="AO27">
            <v>99370810</v>
          </cell>
          <cell r="AP27">
            <v>86406427</v>
          </cell>
          <cell r="AQ27">
            <v>99143565</v>
          </cell>
          <cell r="AR27">
            <v>103936673</v>
          </cell>
          <cell r="AS27">
            <v>108310345</v>
          </cell>
          <cell r="AT27">
            <v>95339982</v>
          </cell>
          <cell r="AU27">
            <v>94584579</v>
          </cell>
          <cell r="AV27">
            <v>101225489</v>
          </cell>
          <cell r="AW27">
            <v>87984450</v>
          </cell>
          <cell r="AX27">
            <v>114043611</v>
          </cell>
          <cell r="AY27">
            <v>113077437</v>
          </cell>
          <cell r="AZ27">
            <v>103388399</v>
          </cell>
          <cell r="BA27">
            <v>97864874</v>
          </cell>
          <cell r="BB27">
            <v>102889555</v>
          </cell>
          <cell r="BC27">
            <v>104143882</v>
          </cell>
          <cell r="BD27">
            <v>94428325</v>
          </cell>
          <cell r="BE27">
            <v>87169871</v>
          </cell>
          <cell r="BF27">
            <v>90133682</v>
          </cell>
          <cell r="BG27">
            <v>70619437</v>
          </cell>
          <cell r="BH27">
            <v>75377851</v>
          </cell>
          <cell r="BI27">
            <v>72920768</v>
          </cell>
          <cell r="BJ27">
            <v>59578476</v>
          </cell>
          <cell r="BK27">
            <v>53501730</v>
          </cell>
          <cell r="BL27">
            <v>54463878</v>
          </cell>
          <cell r="BM27">
            <v>54003632</v>
          </cell>
          <cell r="BN27">
            <v>43138954</v>
          </cell>
          <cell r="BO27">
            <v>48619617</v>
          </cell>
          <cell r="BP27">
            <v>53545760</v>
          </cell>
          <cell r="BQ27">
            <v>44295854</v>
          </cell>
          <cell r="BR27">
            <v>54154977</v>
          </cell>
          <cell r="BS27">
            <v>47908081</v>
          </cell>
          <cell r="BT27">
            <v>47123839</v>
          </cell>
          <cell r="BU27">
            <v>49308904</v>
          </cell>
          <cell r="BV27">
            <v>46581940</v>
          </cell>
          <cell r="BW27">
            <v>49286922</v>
          </cell>
          <cell r="BX27">
            <v>52426513</v>
          </cell>
          <cell r="BY27">
            <v>55142958</v>
          </cell>
          <cell r="BZ27">
            <v>48824375</v>
          </cell>
          <cell r="CA27">
            <v>44920413</v>
          </cell>
          <cell r="CB27">
            <v>54934548</v>
          </cell>
          <cell r="CC27">
            <v>42241117</v>
          </cell>
          <cell r="CD27">
            <v>36647025</v>
          </cell>
          <cell r="CE27">
            <v>36143426</v>
          </cell>
          <cell r="CF27">
            <v>36907136</v>
          </cell>
          <cell r="CG27">
            <v>2567391</v>
          </cell>
          <cell r="CH27">
            <v>2628339</v>
          </cell>
          <cell r="CI27">
            <v>2657831</v>
          </cell>
          <cell r="CJ27">
            <v>-281890</v>
          </cell>
          <cell r="CK27">
            <v>-879245</v>
          </cell>
          <cell r="CL27">
            <v>-350192</v>
          </cell>
          <cell r="CM27">
            <v>-647422</v>
          </cell>
          <cell r="CN27">
            <v>606650</v>
          </cell>
          <cell r="CO27">
            <v>894186</v>
          </cell>
          <cell r="CP27">
            <v>2442546</v>
          </cell>
          <cell r="CQ27">
            <v>4272281</v>
          </cell>
          <cell r="CR27">
            <v>6425934</v>
          </cell>
          <cell r="CS27">
            <v>6837792</v>
          </cell>
          <cell r="CT27">
            <v>6969627</v>
          </cell>
          <cell r="CU27">
            <v>6830652</v>
          </cell>
          <cell r="CV27">
            <v>7070007</v>
          </cell>
          <cell r="CW27">
            <v>6719127</v>
          </cell>
          <cell r="CX27">
            <v>7084318</v>
          </cell>
          <cell r="CY27">
            <v>6685067</v>
          </cell>
          <cell r="CZ27">
            <v>6567798</v>
          </cell>
          <cell r="DA27">
            <v>6590221</v>
          </cell>
          <cell r="DB27">
            <v>6751746</v>
          </cell>
          <cell r="DC27">
            <v>6540128</v>
          </cell>
          <cell r="DD27">
            <v>6408303</v>
          </cell>
          <cell r="DE27">
            <v>6485189</v>
          </cell>
          <cell r="DF27">
            <v>6477054</v>
          </cell>
          <cell r="DG27">
            <v>6366947</v>
          </cell>
          <cell r="DH27">
            <v>6438538</v>
          </cell>
          <cell r="DI27">
            <v>7617842</v>
          </cell>
          <cell r="DJ27">
            <v>7534386</v>
          </cell>
          <cell r="DK27">
            <v>7305154</v>
          </cell>
          <cell r="DL27">
            <v>7307241</v>
          </cell>
          <cell r="DM27">
            <v>7946220</v>
          </cell>
          <cell r="DN27">
            <v>7959585</v>
          </cell>
          <cell r="DO27">
            <v>7699140</v>
          </cell>
          <cell r="DP27">
            <v>7560671</v>
          </cell>
          <cell r="DQ27">
            <v>7294222</v>
          </cell>
          <cell r="DR27">
            <v>7595021</v>
          </cell>
          <cell r="DS27">
            <v>7740628</v>
          </cell>
          <cell r="DT27">
            <v>7827942</v>
          </cell>
          <cell r="DU27">
            <v>7827942</v>
          </cell>
          <cell r="DV27">
            <v>3657839</v>
          </cell>
          <cell r="DW27">
            <v>3764734</v>
          </cell>
          <cell r="DX27">
            <v>3390412</v>
          </cell>
          <cell r="DY27"/>
          <cell r="DZ27">
            <v>1040559</v>
          </cell>
          <cell r="EA27">
            <v>1582199</v>
          </cell>
          <cell r="EB27"/>
          <cell r="EC27">
            <v>2622758</v>
          </cell>
          <cell r="ED27">
            <v>2733263</v>
          </cell>
          <cell r="EE27">
            <v>932029</v>
          </cell>
          <cell r="EF27">
            <v>1467399</v>
          </cell>
          <cell r="EG27">
            <v>2399428</v>
          </cell>
          <cell r="EH27">
            <v>-37058</v>
          </cell>
          <cell r="EI27">
            <v>20950581</v>
          </cell>
        </row>
        <row r="28">
          <cell r="B28" t="str">
            <v>Total - Medium Tier banks</v>
          </cell>
          <cell r="C28">
            <v>1179.7460959999999</v>
          </cell>
          <cell r="D28">
            <v>459.40702600000003</v>
          </cell>
          <cell r="E28">
            <v>879.76495300000011</v>
          </cell>
          <cell r="F28">
            <v>159.19884000000002</v>
          </cell>
          <cell r="G28">
            <v>171.400811</v>
          </cell>
          <cell r="H28">
            <v>210.467018</v>
          </cell>
          <cell r="I28">
            <v>729.22673700000007</v>
          </cell>
          <cell r="J28">
            <v>8.3573790000000017</v>
          </cell>
          <cell r="K28">
            <v>27.186709</v>
          </cell>
          <cell r="L28"/>
          <cell r="M28">
            <v>0.16902668837006629</v>
          </cell>
          <cell r="N28">
            <v>0.15883970427403693</v>
          </cell>
          <cell r="O28">
            <v>0.15975843379453292</v>
          </cell>
          <cell r="P28">
            <v>0.15874967597429915</v>
          </cell>
          <cell r="Q28">
            <v>0.16421493259919229</v>
          </cell>
          <cell r="R28"/>
          <cell r="S28">
            <v>0.15836198211382943</v>
          </cell>
          <cell r="T28">
            <v>0.12668369479426653</v>
          </cell>
          <cell r="U28">
            <v>0.1609054194939917</v>
          </cell>
          <cell r="V28">
            <v>0.18781266350237777</v>
          </cell>
          <cell r="W28">
            <v>0.13274031024789745</v>
          </cell>
          <cell r="X28">
            <v>0.1421190793211719</v>
          </cell>
          <cell r="Y28">
            <v>2.2720884774115803E-2</v>
          </cell>
          <cell r="Z28">
            <v>0.23504460588641307</v>
          </cell>
          <cell r="AA28">
            <v>0.21831185270981088</v>
          </cell>
          <cell r="AB28">
            <v>0.28835029399229056</v>
          </cell>
          <cell r="AC28">
            <v>0.51681761529619352</v>
          </cell>
          <cell r="AD28">
            <v>0.14863903901233164</v>
          </cell>
          <cell r="AE28">
            <v>0.57554893383541539</v>
          </cell>
          <cell r="AF28">
            <v>0.16164949845568188</v>
          </cell>
          <cell r="AG28">
            <v>7.0763200272227975E-2</v>
          </cell>
          <cell r="AH28">
            <v>9.0886298183453909E-2</v>
          </cell>
          <cell r="AI28">
            <v>0.52219291577076499</v>
          </cell>
          <cell r="AJ28">
            <v>8.4291790630362184E-2</v>
          </cell>
          <cell r="AK28">
            <v>0.28026448558476225</v>
          </cell>
          <cell r="AL28">
            <v>0.15786152164280293</v>
          </cell>
          <cell r="AM28">
            <v>0.15468487390783586</v>
          </cell>
          <cell r="AN28">
            <v>6.7392613469032803E-2</v>
          </cell>
          <cell r="AO28">
            <v>1179746096</v>
          </cell>
          <cell r="AP28">
            <v>1164583136</v>
          </cell>
          <cell r="AQ28">
            <v>1149832184</v>
          </cell>
          <cell r="AR28">
            <v>1167261684</v>
          </cell>
          <cell r="AS28">
            <v>1159132128</v>
          </cell>
          <cell r="AT28">
            <v>1141502069</v>
          </cell>
          <cell r="AU28">
            <v>1136866960</v>
          </cell>
          <cell r="AV28">
            <v>1088034910</v>
          </cell>
          <cell r="AW28">
            <v>1026472301</v>
          </cell>
          <cell r="AX28">
            <v>1040549376</v>
          </cell>
          <cell r="AY28">
            <v>1032913416</v>
          </cell>
          <cell r="AZ28">
            <v>1005921514</v>
          </cell>
          <cell r="BA28">
            <v>967482593</v>
          </cell>
          <cell r="BB28">
            <v>931115722</v>
          </cell>
          <cell r="BC28">
            <v>921485743</v>
          </cell>
          <cell r="BD28">
            <v>892802183</v>
          </cell>
          <cell r="BE28">
            <v>869802422</v>
          </cell>
          <cell r="BF28">
            <v>838403048</v>
          </cell>
          <cell r="BG28">
            <v>792472611</v>
          </cell>
          <cell r="BH28">
            <v>785116360</v>
          </cell>
          <cell r="BI28">
            <v>767184169</v>
          </cell>
          <cell r="BJ28">
            <v>744853668</v>
          </cell>
          <cell r="BK28">
            <v>710798606</v>
          </cell>
          <cell r="BL28">
            <v>710367240</v>
          </cell>
          <cell r="BM28">
            <v>719666219</v>
          </cell>
          <cell r="BN28">
            <v>620259397</v>
          </cell>
          <cell r="BO28">
            <v>572827922</v>
          </cell>
          <cell r="BP28">
            <v>603041993</v>
          </cell>
          <cell r="BQ28">
            <v>573609619</v>
          </cell>
          <cell r="BR28">
            <v>576346196</v>
          </cell>
          <cell r="BS28">
            <v>560418394</v>
          </cell>
          <cell r="BT28">
            <v>558208486</v>
          </cell>
          <cell r="BU28">
            <v>576015207</v>
          </cell>
          <cell r="BV28">
            <v>556086373</v>
          </cell>
          <cell r="BW28">
            <v>542428465</v>
          </cell>
          <cell r="BX28">
            <v>547114639</v>
          </cell>
          <cell r="BY28">
            <v>537819618</v>
          </cell>
          <cell r="BZ28">
            <v>547815376</v>
          </cell>
          <cell r="CA28">
            <v>494199394</v>
          </cell>
          <cell r="CB28">
            <v>489996298</v>
          </cell>
          <cell r="CC28">
            <v>464830585</v>
          </cell>
          <cell r="CD28">
            <v>437454268</v>
          </cell>
          <cell r="CE28">
            <v>415878523</v>
          </cell>
          <cell r="CF28">
            <v>392401642</v>
          </cell>
          <cell r="CG28">
            <v>210467018</v>
          </cell>
          <cell r="CH28">
            <v>176002618</v>
          </cell>
          <cell r="CI28">
            <v>174836259</v>
          </cell>
          <cell r="CJ28">
            <v>164754195</v>
          </cell>
          <cell r="CK28">
            <v>159188546</v>
          </cell>
          <cell r="CL28">
            <v>152212195</v>
          </cell>
          <cell r="CM28">
            <v>160367788</v>
          </cell>
          <cell r="CN28">
            <v>154757672</v>
          </cell>
          <cell r="CO28">
            <v>149197184</v>
          </cell>
          <cell r="CP28">
            <v>149070801</v>
          </cell>
          <cell r="CQ28">
            <v>152824228</v>
          </cell>
          <cell r="CR28">
            <v>152210668</v>
          </cell>
          <cell r="CS28">
            <v>148386292</v>
          </cell>
          <cell r="CT28">
            <v>143826682</v>
          </cell>
          <cell r="CU28">
            <v>140261702</v>
          </cell>
          <cell r="CV28">
            <v>137632517</v>
          </cell>
          <cell r="CW28">
            <v>134189305</v>
          </cell>
          <cell r="CX28">
            <v>131187751</v>
          </cell>
          <cell r="CY28">
            <v>127368009</v>
          </cell>
          <cell r="CZ28">
            <v>125169621</v>
          </cell>
          <cell r="DA28">
            <v>119411210</v>
          </cell>
          <cell r="DB28">
            <v>116427186</v>
          </cell>
          <cell r="DC28">
            <v>114769934</v>
          </cell>
          <cell r="DD28">
            <v>112230697</v>
          </cell>
          <cell r="DE28">
            <v>109320783</v>
          </cell>
          <cell r="DF28">
            <v>97413004</v>
          </cell>
          <cell r="DG28">
            <v>93762499</v>
          </cell>
          <cell r="DH28">
            <v>95160974</v>
          </cell>
          <cell r="DI28">
            <v>95713414</v>
          </cell>
          <cell r="DJ28">
            <v>91925668</v>
          </cell>
          <cell r="DK28">
            <v>91583827</v>
          </cell>
          <cell r="DL28">
            <v>89520829</v>
          </cell>
          <cell r="DM28">
            <v>90733042</v>
          </cell>
          <cell r="DN28">
            <v>87284116</v>
          </cell>
          <cell r="DO28">
            <v>84198412</v>
          </cell>
          <cell r="DP28">
            <v>80866692</v>
          </cell>
          <cell r="DQ28">
            <v>81383618</v>
          </cell>
          <cell r="DR28">
            <v>80990829</v>
          </cell>
          <cell r="DS28">
            <v>78904032</v>
          </cell>
          <cell r="DT28">
            <v>75745101</v>
          </cell>
          <cell r="DU28">
            <v>75745101</v>
          </cell>
          <cell r="DV28">
            <v>66252288</v>
          </cell>
          <cell r="DW28">
            <v>61460322</v>
          </cell>
          <cell r="DX28">
            <v>58328641</v>
          </cell>
          <cell r="DY28">
            <v>0</v>
          </cell>
          <cell r="DZ28">
            <v>18325485</v>
          </cell>
          <cell r="EA28">
            <v>45227372</v>
          </cell>
          <cell r="EB28">
            <v>0</v>
          </cell>
          <cell r="EC28">
            <v>63552857</v>
          </cell>
          <cell r="ED28">
            <v>32845236</v>
          </cell>
          <cell r="EE28">
            <v>42978609</v>
          </cell>
          <cell r="EF28">
            <v>31695509</v>
          </cell>
          <cell r="EG28">
            <v>74674118</v>
          </cell>
          <cell r="EH28">
            <v>19997285</v>
          </cell>
          <cell r="EI28">
            <v>459407026</v>
          </cell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 t="str">
            <v/>
          </cell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</row>
        <row r="30">
          <cell r="B30" t="str">
            <v>TIER 3 - Small banks WMSI  &lt; 1%</v>
          </cell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 t="str">
            <v/>
          </cell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</row>
        <row r="31">
          <cell r="B31" t="str">
            <v>Housing Finance Company of Kenya</v>
          </cell>
          <cell r="C31">
            <v>62.902056999999999</v>
          </cell>
          <cell r="D31">
            <v>39.004865000000002</v>
          </cell>
          <cell r="E31">
            <v>45.184795000000001</v>
          </cell>
          <cell r="F31">
            <v>1.6961649999999999</v>
          </cell>
          <cell r="G31">
            <v>3.0090720000000002</v>
          </cell>
          <cell r="H31">
            <v>8.641038</v>
          </cell>
          <cell r="I31">
            <v>39.239201999999999</v>
          </cell>
          <cell r="J31">
            <v>0.13957600000000001</v>
          </cell>
          <cell r="K31">
            <v>0.116146</v>
          </cell>
          <cell r="L31"/>
          <cell r="M31">
            <v>8.1093300458768853E-3</v>
          </cell>
          <cell r="N31">
            <v>8.1746739324332299E-3</v>
          </cell>
          <cell r="O31">
            <v>8.0714935660305652E-3</v>
          </cell>
          <cell r="P31">
            <v>7.9974325165464259E-3</v>
          </cell>
          <cell r="Q31">
            <v>8.2205961074738182E-3</v>
          </cell>
          <cell r="R31"/>
          <cell r="S31">
            <v>8.3529459202370693E-3</v>
          </cell>
          <cell r="T31">
            <v>1.0755778935674287E-2</v>
          </cell>
          <cell r="U31">
            <v>8.2641146017838913E-3</v>
          </cell>
          <cell r="V31">
            <v>7.7109296156096978E-3</v>
          </cell>
          <cell r="W31">
            <v>5.6708798678252296E-4</v>
          </cell>
          <cell r="X31">
            <v>4.75996715706394E-2</v>
          </cell>
          <cell r="Y31">
            <v>6.6078467623144769E-3</v>
          </cell>
          <cell r="Z31">
            <v>7.6685351552256351E-2</v>
          </cell>
          <cell r="AA31">
            <v>4.3226286813885767E-2</v>
          </cell>
          <cell r="AB31">
            <v>0.21211700657200083</v>
          </cell>
          <cell r="AC31">
            <v>0.85403694910698857</v>
          </cell>
          <cell r="AD31">
            <v>0.1816021274972657</v>
          </cell>
          <cell r="AE31">
            <v>0.65900797742672468</v>
          </cell>
          <cell r="AF31">
            <v>0.1212412958902454</v>
          </cell>
          <cell r="AG31">
            <v>6.3331524799955158E-2</v>
          </cell>
          <cell r="AH31">
            <v>5.7909771090290246E-2</v>
          </cell>
          <cell r="AI31">
            <v>0.86322987633339932</v>
          </cell>
          <cell r="AJ31">
            <v>1.4778257224807663E-3</v>
          </cell>
          <cell r="AK31">
            <v>1.5574067328510653E-3</v>
          </cell>
          <cell r="AL31">
            <v>1.4789139433928986E-3</v>
          </cell>
          <cell r="AM31">
            <v>0.13039919016318291</v>
          </cell>
          <cell r="AN31">
            <v>6.8436636916949983E-2</v>
          </cell>
          <cell r="AO31">
            <v>62902057</v>
          </cell>
          <cell r="AP31">
            <v>61115498</v>
          </cell>
          <cell r="AQ31">
            <v>59810330</v>
          </cell>
          <cell r="AR31">
            <v>59145971</v>
          </cell>
          <cell r="AS31">
            <v>58301452</v>
          </cell>
          <cell r="AT31">
            <v>58508883</v>
          </cell>
          <cell r="AU31">
            <v>56964794</v>
          </cell>
          <cell r="AV31">
            <v>55168371</v>
          </cell>
          <cell r="AW31">
            <v>54494874</v>
          </cell>
          <cell r="AX31">
            <v>55116279</v>
          </cell>
          <cell r="AY31">
            <v>53015176</v>
          </cell>
          <cell r="AZ31">
            <v>52098236</v>
          </cell>
          <cell r="BA31">
            <v>51413811</v>
          </cell>
          <cell r="BB31">
            <v>52033451</v>
          </cell>
          <cell r="BC31">
            <v>53015176</v>
          </cell>
          <cell r="BD31">
            <v>54478060</v>
          </cell>
          <cell r="BE31">
            <v>53555134</v>
          </cell>
          <cell r="BF31">
            <v>54886729</v>
          </cell>
          <cell r="BG31">
            <v>54969337</v>
          </cell>
          <cell r="BH31">
            <v>54531890</v>
          </cell>
          <cell r="BI31">
            <v>54356615</v>
          </cell>
          <cell r="BJ31">
            <v>54022492</v>
          </cell>
          <cell r="BK31">
            <v>55205731</v>
          </cell>
          <cell r="BL31">
            <v>57083283</v>
          </cell>
          <cell r="BM31">
            <v>58349730</v>
          </cell>
          <cell r="BN31">
            <v>60262912</v>
          </cell>
          <cell r="BO31">
            <v>61411498</v>
          </cell>
          <cell r="BP31">
            <v>62126556</v>
          </cell>
          <cell r="BQ31">
            <v>66807678</v>
          </cell>
          <cell r="BR31">
            <v>67587483</v>
          </cell>
          <cell r="BS31">
            <v>67986372</v>
          </cell>
          <cell r="BT31">
            <v>68084930</v>
          </cell>
          <cell r="BU31">
            <v>69695177</v>
          </cell>
          <cell r="BV31">
            <v>67895556</v>
          </cell>
          <cell r="BW31">
            <v>69122232</v>
          </cell>
          <cell r="BX31">
            <v>68808654</v>
          </cell>
          <cell r="BY31">
            <v>64907602</v>
          </cell>
          <cell r="BZ31">
            <v>66538187</v>
          </cell>
          <cell r="CA31">
            <v>62781072</v>
          </cell>
          <cell r="CB31">
            <v>60490833</v>
          </cell>
          <cell r="CC31">
            <v>56632118</v>
          </cell>
          <cell r="CD31">
            <v>49099911</v>
          </cell>
          <cell r="CE31">
            <v>50361123</v>
          </cell>
          <cell r="CF31">
            <v>46755111</v>
          </cell>
          <cell r="CG31">
            <v>8641038</v>
          </cell>
          <cell r="CH31">
            <v>8582267</v>
          </cell>
          <cell r="CI31">
            <v>8334670</v>
          </cell>
          <cell r="CJ31">
            <v>8301824</v>
          </cell>
          <cell r="CK31">
            <v>8161971</v>
          </cell>
          <cell r="CL31">
            <v>8358023</v>
          </cell>
          <cell r="CM31">
            <v>8391619</v>
          </cell>
          <cell r="CN31">
            <v>8362683</v>
          </cell>
          <cell r="CO31">
            <v>7840806</v>
          </cell>
          <cell r="CP31">
            <v>7848103</v>
          </cell>
          <cell r="CQ31">
            <v>8087909</v>
          </cell>
          <cell r="CR31">
            <v>7865592</v>
          </cell>
          <cell r="CS31">
            <v>7906246</v>
          </cell>
          <cell r="CT31">
            <v>7973751</v>
          </cell>
          <cell r="CU31">
            <v>8087909</v>
          </cell>
          <cell r="CV31">
            <v>8247107</v>
          </cell>
          <cell r="CW31">
            <v>8641879</v>
          </cell>
          <cell r="CX31">
            <v>8901367</v>
          </cell>
          <cell r="CY31">
            <v>9137633</v>
          </cell>
          <cell r="CZ31">
            <v>9152404</v>
          </cell>
          <cell r="DA31">
            <v>9248186</v>
          </cell>
          <cell r="DB31">
            <v>9187855</v>
          </cell>
          <cell r="DC31">
            <v>9165467</v>
          </cell>
          <cell r="DD31">
            <v>9164960</v>
          </cell>
          <cell r="DE31">
            <v>9559815</v>
          </cell>
          <cell r="DF31">
            <v>9698019</v>
          </cell>
          <cell r="DG31">
            <v>9793315</v>
          </cell>
          <cell r="DH31">
            <v>9963461</v>
          </cell>
          <cell r="DI31">
            <v>9780759</v>
          </cell>
          <cell r="DJ31">
            <v>9774298</v>
          </cell>
          <cell r="DK31">
            <v>9871533</v>
          </cell>
          <cell r="DL31">
            <v>9774970</v>
          </cell>
          <cell r="DM31">
            <v>9634289</v>
          </cell>
          <cell r="DN31">
            <v>9386355</v>
          </cell>
          <cell r="DO31">
            <v>9444788</v>
          </cell>
          <cell r="DP31">
            <v>9089954</v>
          </cell>
          <cell r="DQ31">
            <v>8746393</v>
          </cell>
          <cell r="DR31">
            <v>9662314</v>
          </cell>
          <cell r="DS31">
            <v>9820564</v>
          </cell>
          <cell r="DT31">
            <v>6276033</v>
          </cell>
          <cell r="DU31">
            <v>6276033</v>
          </cell>
          <cell r="DV31">
            <v>5886067</v>
          </cell>
          <cell r="DW31">
            <v>5912076</v>
          </cell>
          <cell r="DX31">
            <v>5681853</v>
          </cell>
          <cell r="DY31"/>
          <cell r="DZ31">
            <v>530357</v>
          </cell>
          <cell r="EA31">
            <v>1969947</v>
          </cell>
          <cell r="EB31"/>
          <cell r="EC31">
            <v>2500304</v>
          </cell>
          <cell r="ED31">
            <v>2135352</v>
          </cell>
          <cell r="EE31">
            <v>5302595</v>
          </cell>
          <cell r="EF31">
            <v>2743734</v>
          </cell>
          <cell r="EG31">
            <v>8046329</v>
          </cell>
          <cell r="EH31">
            <v>302428</v>
          </cell>
          <cell r="EI31">
            <v>39004865</v>
          </cell>
        </row>
        <row r="32">
          <cell r="B32" t="str">
            <v>Victoria Commercial Bank</v>
          </cell>
          <cell r="C32">
            <v>61.537996</v>
          </cell>
          <cell r="D32">
            <v>39.127654</v>
          </cell>
          <cell r="E32">
            <v>47.320431999999997</v>
          </cell>
          <cell r="F32">
            <v>7.553013</v>
          </cell>
          <cell r="G32">
            <v>8.9545410000000007</v>
          </cell>
          <cell r="H32">
            <v>8.0452659999999998</v>
          </cell>
          <cell r="I32">
            <v>55.722887999999998</v>
          </cell>
          <cell r="J32">
            <v>0.154253</v>
          </cell>
          <cell r="K32">
            <v>0.51356800000000002</v>
          </cell>
          <cell r="L32"/>
          <cell r="M32">
            <v>8.0019359442315367E-3</v>
          </cell>
          <cell r="N32">
            <v>8.0299425840823675E-3</v>
          </cell>
          <cell r="O32">
            <v>7.7234292365400675E-3</v>
          </cell>
          <cell r="P32">
            <v>7.5244399199406974E-3</v>
          </cell>
          <cell r="Q32">
            <v>7.5855869508095093E-3</v>
          </cell>
          <cell r="R32"/>
          <cell r="S32">
            <v>8.1718083182520593E-3</v>
          </cell>
          <cell r="T32">
            <v>1.0789638592405119E-2</v>
          </cell>
          <cell r="U32">
            <v>8.6547138933334017E-3</v>
          </cell>
          <cell r="V32">
            <v>7.1792856211091499E-3</v>
          </cell>
          <cell r="W32">
            <v>2.5075184956513934E-3</v>
          </cell>
          <cell r="X32">
            <v>7.2583912769482353E-2</v>
          </cell>
          <cell r="Y32">
            <v>9.404592181756358E-3</v>
          </cell>
          <cell r="Z32">
            <v>0.16069771904141081</v>
          </cell>
          <cell r="AA32">
            <v>0.13554597170196922</v>
          </cell>
          <cell r="AB32">
            <v>0.19776660011196215</v>
          </cell>
          <cell r="AC32">
            <v>0.61884449415902909</v>
          </cell>
          <cell r="AD32">
            <v>0.10566724269163635</v>
          </cell>
          <cell r="AE32">
            <v>0.60557679090022465</v>
          </cell>
          <cell r="AF32">
            <v>0.16269123038942815</v>
          </cell>
          <cell r="AG32">
            <v>0.10409314253350695</v>
          </cell>
          <cell r="AH32">
            <v>5.8598087855921202E-2</v>
          </cell>
          <cell r="AI32">
            <v>0.82686595084339054</v>
          </cell>
          <cell r="AJ32">
            <v>9.6176889217623046E-3</v>
          </cell>
          <cell r="AK32">
            <v>1.4964466530494906E-4</v>
          </cell>
          <cell r="AL32">
            <v>6.502387564589665E-3</v>
          </cell>
          <cell r="AM32">
            <v>0.17003288844811426</v>
          </cell>
          <cell r="AN32">
            <v>0.10384537743926973</v>
          </cell>
          <cell r="AO32">
            <v>61537996</v>
          </cell>
          <cell r="AP32">
            <v>61218988</v>
          </cell>
          <cell r="AQ32">
            <v>58914373</v>
          </cell>
          <cell r="AR32">
            <v>59200750</v>
          </cell>
          <cell r="AS32">
            <v>57641111</v>
          </cell>
          <cell r="AT32">
            <v>55187171</v>
          </cell>
          <cell r="AU32">
            <v>55368819</v>
          </cell>
          <cell r="AV32">
            <v>52082032</v>
          </cell>
          <cell r="AW32">
            <v>49735410</v>
          </cell>
          <cell r="AX32">
            <v>46878195</v>
          </cell>
          <cell r="AY32">
            <v>45516369</v>
          </cell>
          <cell r="AZ32">
            <v>43470927</v>
          </cell>
          <cell r="BA32">
            <v>41448905</v>
          </cell>
          <cell r="BB32">
            <v>39774659</v>
          </cell>
          <cell r="BC32">
            <v>39272494</v>
          </cell>
          <cell r="BD32">
            <v>37890143</v>
          </cell>
          <cell r="BE32">
            <v>37224447</v>
          </cell>
          <cell r="BF32">
            <v>35713809</v>
          </cell>
          <cell r="BG32">
            <v>36034584</v>
          </cell>
          <cell r="BH32">
            <v>36072410</v>
          </cell>
          <cell r="BI32">
            <v>34922820</v>
          </cell>
          <cell r="BJ32">
            <v>34230016</v>
          </cell>
          <cell r="BK32">
            <v>33289034</v>
          </cell>
          <cell r="BL32">
            <v>32336933</v>
          </cell>
          <cell r="BM32">
            <v>31020952</v>
          </cell>
          <cell r="BN32">
            <v>31644922</v>
          </cell>
          <cell r="BO32">
            <v>27319018</v>
          </cell>
          <cell r="BP32">
            <v>25985160</v>
          </cell>
          <cell r="BQ32">
            <v>24299684</v>
          </cell>
          <cell r="BR32">
            <v>22927255</v>
          </cell>
          <cell r="BS32">
            <v>22872534</v>
          </cell>
          <cell r="BT32">
            <v>22403481</v>
          </cell>
          <cell r="BU32">
            <v>21792966</v>
          </cell>
          <cell r="BV32">
            <v>21246376</v>
          </cell>
          <cell r="BW32">
            <v>21158718</v>
          </cell>
          <cell r="BX32">
            <v>20020072</v>
          </cell>
          <cell r="BY32">
            <v>20651449</v>
          </cell>
          <cell r="BZ32">
            <v>19226689</v>
          </cell>
          <cell r="CA32">
            <v>18420007</v>
          </cell>
          <cell r="CB32">
            <v>17244092</v>
          </cell>
          <cell r="CC32">
            <v>16469538</v>
          </cell>
          <cell r="CD32">
            <v>15834869</v>
          </cell>
          <cell r="CE32">
            <v>14801213</v>
          </cell>
          <cell r="CF32">
            <v>13644242</v>
          </cell>
          <cell r="CG32">
            <v>8045266</v>
          </cell>
          <cell r="CH32">
            <v>8077773</v>
          </cell>
          <cell r="CI32">
            <v>7761833</v>
          </cell>
          <cell r="CJ32">
            <v>7598678</v>
          </cell>
          <cell r="CK32">
            <v>7680579</v>
          </cell>
          <cell r="CL32">
            <v>7601431</v>
          </cell>
          <cell r="CM32">
            <v>7565182</v>
          </cell>
          <cell r="CN32">
            <v>7318265</v>
          </cell>
          <cell r="CO32">
            <v>7205477</v>
          </cell>
          <cell r="CP32">
            <v>7141505</v>
          </cell>
          <cell r="CQ32">
            <v>7153058</v>
          </cell>
          <cell r="CR32">
            <v>6987758</v>
          </cell>
          <cell r="CS32">
            <v>7031305</v>
          </cell>
          <cell r="CT32">
            <v>6821230</v>
          </cell>
          <cell r="CU32">
            <v>6870891</v>
          </cell>
          <cell r="CV32">
            <v>6744596</v>
          </cell>
          <cell r="CW32">
            <v>6790868</v>
          </cell>
          <cell r="CX32">
            <v>6549592</v>
          </cell>
          <cell r="CY32">
            <v>6448768</v>
          </cell>
          <cell r="CZ32">
            <v>6356485</v>
          </cell>
          <cell r="DA32">
            <v>6349030</v>
          </cell>
          <cell r="DB32">
            <v>6267554</v>
          </cell>
          <cell r="DC32">
            <v>6103035</v>
          </cell>
          <cell r="DD32">
            <v>5962898</v>
          </cell>
          <cell r="DE32">
            <v>5921756</v>
          </cell>
          <cell r="DF32">
            <v>5907742</v>
          </cell>
          <cell r="DG32">
            <v>5777623</v>
          </cell>
          <cell r="DH32">
            <v>5611893</v>
          </cell>
          <cell r="DI32">
            <v>5635865</v>
          </cell>
          <cell r="DJ32">
            <v>5435443</v>
          </cell>
          <cell r="DK32">
            <v>5287038</v>
          </cell>
          <cell r="DL32">
            <v>5060037</v>
          </cell>
          <cell r="DM32">
            <v>3877320</v>
          </cell>
          <cell r="DN32">
            <v>3810416</v>
          </cell>
          <cell r="DO32">
            <v>3651938</v>
          </cell>
          <cell r="DP32">
            <v>3511509</v>
          </cell>
          <cell r="DQ32">
            <v>3435516</v>
          </cell>
          <cell r="DR32">
            <v>3109258</v>
          </cell>
          <cell r="DS32">
            <v>2963622</v>
          </cell>
          <cell r="DT32">
            <v>2875548</v>
          </cell>
          <cell r="DU32">
            <v>2875548</v>
          </cell>
          <cell r="DV32">
            <v>2852514</v>
          </cell>
          <cell r="DW32">
            <v>2586428</v>
          </cell>
          <cell r="DX32">
            <v>2528144</v>
          </cell>
          <cell r="DY32"/>
          <cell r="DZ32">
            <v>379063</v>
          </cell>
          <cell r="EA32">
            <v>1537656</v>
          </cell>
          <cell r="EB32"/>
          <cell r="EC32">
            <v>1916719</v>
          </cell>
          <cell r="ED32">
            <v>1186151</v>
          </cell>
          <cell r="EE32">
            <v>2674932</v>
          </cell>
          <cell r="EF32">
            <v>1742232</v>
          </cell>
          <cell r="EG32">
            <v>4417164</v>
          </cell>
          <cell r="EH32">
            <v>425812</v>
          </cell>
          <cell r="EI32">
            <v>39127654</v>
          </cell>
        </row>
        <row r="33">
          <cell r="B33" t="str">
            <v>Sidian Bank</v>
          </cell>
          <cell r="C33">
            <v>57.074587999999999</v>
          </cell>
          <cell r="D33">
            <v>25.008794000000002</v>
          </cell>
          <cell r="E33">
            <v>43.598993999999998</v>
          </cell>
          <cell r="F33">
            <v>4.8971109999999998</v>
          </cell>
          <cell r="G33">
            <v>6.6895259999999999</v>
          </cell>
          <cell r="H33">
            <v>5.8023290000000003</v>
          </cell>
          <cell r="I33">
            <v>41.499614999999999</v>
          </cell>
          <cell r="J33">
            <v>0.27728799999999998</v>
          </cell>
          <cell r="K33">
            <v>0.28901399999999999</v>
          </cell>
          <cell r="L33"/>
          <cell r="M33">
            <v>6.9103175139792437E-3</v>
          </cell>
          <cell r="N33">
            <v>6.0298094342096271E-3</v>
          </cell>
          <cell r="O33">
            <v>5.6968772918063251E-3</v>
          </cell>
          <cell r="P33">
            <v>5.1842940027121602E-3</v>
          </cell>
          <cell r="Q33">
            <v>5.5533632554401139E-3</v>
          </cell>
          <cell r="R33"/>
          <cell r="S33">
            <v>7.579099471799652E-3</v>
          </cell>
          <cell r="T33">
            <v>6.896295108618309E-3</v>
          </cell>
          <cell r="U33">
            <v>7.9740780706980801E-3</v>
          </cell>
          <cell r="V33">
            <v>5.1777749994399982E-3</v>
          </cell>
          <cell r="W33">
            <v>1.4111236496475478E-3</v>
          </cell>
          <cell r="X33">
            <v>5.1350196901963255E-2</v>
          </cell>
          <cell r="Y33">
            <v>5.298858875248778E-3</v>
          </cell>
          <cell r="Z33">
            <v>0.16119489301286288</v>
          </cell>
          <cell r="AA33">
            <v>0.11800376943255979</v>
          </cell>
          <cell r="AB33">
            <v>0.38837083196287769</v>
          </cell>
          <cell r="AC33">
            <v>0.74011005129208041</v>
          </cell>
          <cell r="AD33">
            <v>0.19348977130990677</v>
          </cell>
          <cell r="AE33">
            <v>0.38276651887967639</v>
          </cell>
          <cell r="AF33">
            <v>0.17714451357778591</v>
          </cell>
          <cell r="AG33">
            <v>8.5655781142716478E-2</v>
          </cell>
          <cell r="AH33">
            <v>9.1488732435069428E-2</v>
          </cell>
          <cell r="AI33">
            <v>0.57360942777716395</v>
          </cell>
          <cell r="AJ33">
            <v>2.2386290152766171E-2</v>
          </cell>
          <cell r="AK33">
            <v>0</v>
          </cell>
          <cell r="AL33">
            <v>1.5050663672733748E-2</v>
          </cell>
          <cell r="AM33">
            <v>0.20187924471718055</v>
          </cell>
          <cell r="AN33">
            <v>9.4763569847502616E-2</v>
          </cell>
          <cell r="AO33">
            <v>57074588</v>
          </cell>
          <cell r="AP33">
            <v>49311015</v>
          </cell>
          <cell r="AQ33">
            <v>45911705</v>
          </cell>
          <cell r="AR33">
            <v>44738528</v>
          </cell>
          <cell r="AS33">
            <v>44705134</v>
          </cell>
          <cell r="AT33">
            <v>43283091</v>
          </cell>
          <cell r="AU33">
            <v>42838456</v>
          </cell>
          <cell r="AV33">
            <v>42585542</v>
          </cell>
          <cell r="AW33">
            <v>44047606</v>
          </cell>
          <cell r="AX33">
            <v>43576418</v>
          </cell>
          <cell r="AY33">
            <v>43159438</v>
          </cell>
          <cell r="AZ33">
            <v>41410124</v>
          </cell>
          <cell r="BA33">
            <v>36951341</v>
          </cell>
          <cell r="BB33">
            <v>34943200</v>
          </cell>
          <cell r="BC33">
            <v>33424261</v>
          </cell>
          <cell r="BD33">
            <v>33499603</v>
          </cell>
          <cell r="BE33">
            <v>33543757</v>
          </cell>
          <cell r="BF33">
            <v>36222538</v>
          </cell>
          <cell r="BG33">
            <v>27465185</v>
          </cell>
          <cell r="BH33">
            <v>26451638</v>
          </cell>
          <cell r="BI33">
            <v>24265663</v>
          </cell>
          <cell r="BJ33">
            <v>25406971</v>
          </cell>
          <cell r="BK33">
            <v>23400474</v>
          </cell>
          <cell r="BL33">
            <v>25329169</v>
          </cell>
          <cell r="BM33">
            <v>25417843</v>
          </cell>
          <cell r="BN33">
            <v>22865505</v>
          </cell>
          <cell r="BO33">
            <v>21357207</v>
          </cell>
          <cell r="BP33">
            <v>19301752</v>
          </cell>
          <cell r="BQ33">
            <v>18479802</v>
          </cell>
          <cell r="BR33">
            <v>19185126</v>
          </cell>
          <cell r="BS33">
            <v>20996154</v>
          </cell>
          <cell r="BT33">
            <v>20875499</v>
          </cell>
          <cell r="BU33">
            <v>21348559</v>
          </cell>
          <cell r="BV33">
            <v>20249944</v>
          </cell>
          <cell r="BW33">
            <v>19948959</v>
          </cell>
          <cell r="BX33">
            <v>19106557</v>
          </cell>
          <cell r="BY33">
            <v>17879138</v>
          </cell>
          <cell r="BZ33">
            <v>17208615</v>
          </cell>
          <cell r="CA33">
            <v>16838487</v>
          </cell>
          <cell r="CB33">
            <v>15798777</v>
          </cell>
          <cell r="CC33">
            <v>14462755</v>
          </cell>
          <cell r="CD33">
            <v>13719401</v>
          </cell>
          <cell r="CE33">
            <v>13910275</v>
          </cell>
          <cell r="CF33">
            <v>13199239</v>
          </cell>
          <cell r="CG33">
            <v>5802329</v>
          </cell>
          <cell r="CH33">
            <v>5383840</v>
          </cell>
          <cell r="CI33">
            <v>5341297</v>
          </cell>
          <cell r="CJ33">
            <v>4703830</v>
          </cell>
          <cell r="CK33">
            <v>5352342</v>
          </cell>
          <cell r="CL33">
            <v>5321758</v>
          </cell>
          <cell r="CM33">
            <v>5242921</v>
          </cell>
          <cell r="CN33">
            <v>5141807</v>
          </cell>
          <cell r="CO33">
            <v>5103726</v>
          </cell>
          <cell r="CP33">
            <v>4976301</v>
          </cell>
          <cell r="CQ33">
            <v>4852329</v>
          </cell>
          <cell r="CR33">
            <v>4746329</v>
          </cell>
          <cell r="CS33">
            <v>4593835</v>
          </cell>
          <cell r="CT33">
            <v>4331441</v>
          </cell>
          <cell r="CU33">
            <v>4183013</v>
          </cell>
          <cell r="CV33">
            <v>4080432</v>
          </cell>
          <cell r="CW33">
            <v>3998982</v>
          </cell>
          <cell r="CX33">
            <v>3912805</v>
          </cell>
          <cell r="CY33">
            <v>4002096</v>
          </cell>
          <cell r="CZ33">
            <v>4017983</v>
          </cell>
          <cell r="DA33">
            <v>4105425</v>
          </cell>
          <cell r="DB33">
            <v>4070510</v>
          </cell>
          <cell r="DC33">
            <v>4098554</v>
          </cell>
          <cell r="DD33">
            <v>4037126</v>
          </cell>
          <cell r="DE33">
            <v>3646485</v>
          </cell>
          <cell r="DF33">
            <v>3547795</v>
          </cell>
          <cell r="DG33">
            <v>3316125</v>
          </cell>
          <cell r="DH33">
            <v>3446978</v>
          </cell>
          <cell r="DI33">
            <v>3593855</v>
          </cell>
          <cell r="DJ33">
            <v>3754991</v>
          </cell>
          <cell r="DK33">
            <v>3806165</v>
          </cell>
          <cell r="DL33">
            <v>3868788</v>
          </cell>
          <cell r="DM33">
            <v>4047881</v>
          </cell>
          <cell r="DN33">
            <v>3986414</v>
          </cell>
          <cell r="DO33">
            <v>3928335</v>
          </cell>
          <cell r="DP33">
            <v>3837485</v>
          </cell>
          <cell r="DQ33">
            <v>2689538</v>
          </cell>
          <cell r="DR33">
            <v>2636901</v>
          </cell>
          <cell r="DS33">
            <v>2529002</v>
          </cell>
          <cell r="DT33">
            <v>2431774</v>
          </cell>
          <cell r="DU33">
            <v>2431774</v>
          </cell>
          <cell r="DV33">
            <v>2197975</v>
          </cell>
          <cell r="DW33">
            <v>1985856</v>
          </cell>
          <cell r="DX33">
            <v>1867591</v>
          </cell>
          <cell r="DY33"/>
          <cell r="DZ33">
            <v>1092225</v>
          </cell>
          <cell r="EA33">
            <v>1720100</v>
          </cell>
          <cell r="EB33"/>
          <cell r="EC33">
            <v>2812325</v>
          </cell>
          <cell r="ED33">
            <v>2081430</v>
          </cell>
          <cell r="EE33">
            <v>2000334</v>
          </cell>
          <cell r="EF33">
            <v>3225656</v>
          </cell>
          <cell r="EG33">
            <v>5225990</v>
          </cell>
          <cell r="EH33">
            <v>202310</v>
          </cell>
          <cell r="EI33">
            <v>25008794</v>
          </cell>
        </row>
        <row r="34">
          <cell r="B34" t="str">
            <v>Bank of Africa Kenya Ltd</v>
          </cell>
          <cell r="C34">
            <v>51.367251000000003</v>
          </cell>
          <cell r="D34">
            <v>19.134803000000002</v>
          </cell>
          <cell r="E34">
            <v>31.851776000000001</v>
          </cell>
          <cell r="F34">
            <v>3.0610819999999999</v>
          </cell>
          <cell r="G34">
            <v>4.4660780000000004</v>
          </cell>
          <cell r="H34">
            <v>6.3184019999999999</v>
          </cell>
          <cell r="I34">
            <v>27.414124999999999</v>
          </cell>
          <cell r="J34">
            <v>0.59670800000000002</v>
          </cell>
          <cell r="K34">
            <v>0.19817199999999999</v>
          </cell>
          <cell r="L34"/>
          <cell r="M34">
            <v>6.0950214045907003E-3</v>
          </cell>
          <cell r="N34">
            <v>6.3796740372616826E-3</v>
          </cell>
          <cell r="O34">
            <v>6.2265601198672384E-3</v>
          </cell>
          <cell r="P34">
            <v>6.2725305362405981E-3</v>
          </cell>
          <cell r="Q34">
            <v>6.2821267147762528E-3</v>
          </cell>
          <cell r="R34"/>
          <cell r="S34">
            <v>6.8212056987936595E-3</v>
          </cell>
          <cell r="T34">
            <v>5.2765138668132081E-3</v>
          </cell>
          <cell r="U34">
            <v>5.82555984008226E-3</v>
          </cell>
          <cell r="V34">
            <v>5.6382986748961805E-3</v>
          </cell>
          <cell r="W34">
            <v>9.6758356307290931E-4</v>
          </cell>
          <cell r="X34">
            <v>2.9897941914001712E-2</v>
          </cell>
          <cell r="Y34">
            <v>3.5882813087996109E-3</v>
          </cell>
          <cell r="Z34">
            <v>0.16291156474992366</v>
          </cell>
          <cell r="AA34">
            <v>0.11166075882414631</v>
          </cell>
          <cell r="AB34">
            <v>0.44856156374647094</v>
          </cell>
          <cell r="AC34">
            <v>0.76087805072806325</v>
          </cell>
          <cell r="AD34">
            <v>0.12657722719468659</v>
          </cell>
          <cell r="AE34">
            <v>0.5436051518646674</v>
          </cell>
          <cell r="AF34">
            <v>0.13413370309063782</v>
          </cell>
          <cell r="AG34">
            <v>4.8947739421243024E-2</v>
          </cell>
          <cell r="AH34">
            <v>8.5185963669394793E-2</v>
          </cell>
          <cell r="AI34">
            <v>0.60074524572821308</v>
          </cell>
          <cell r="AJ34">
            <v>5.1434709117877987E-3</v>
          </cell>
          <cell r="AK34">
            <v>3.9219893267725315E-4</v>
          </cell>
          <cell r="AL34">
            <v>4.1587778241480335E-3</v>
          </cell>
          <cell r="AM34">
            <v>0.14518459472683826</v>
          </cell>
          <cell r="AN34">
            <v>7.5062170384513571E-2</v>
          </cell>
          <cell r="AO34">
            <v>51367251</v>
          </cell>
          <cell r="AP34">
            <v>55711944</v>
          </cell>
          <cell r="AQ34">
            <v>52244796</v>
          </cell>
          <cell r="AR34">
            <v>51723886</v>
          </cell>
          <cell r="AS34">
            <v>47414877</v>
          </cell>
          <cell r="AT34">
            <v>47129303</v>
          </cell>
          <cell r="AU34">
            <v>49307821</v>
          </cell>
          <cell r="AV34">
            <v>48848588</v>
          </cell>
          <cell r="AW34">
            <v>47263441</v>
          </cell>
          <cell r="AX34">
            <v>42673602</v>
          </cell>
          <cell r="AY34">
            <v>44697896</v>
          </cell>
          <cell r="AZ34">
            <v>43349642</v>
          </cell>
          <cell r="BA34">
            <v>39208733</v>
          </cell>
          <cell r="BB34">
            <v>39721058</v>
          </cell>
          <cell r="BC34">
            <v>42948867</v>
          </cell>
          <cell r="BD34">
            <v>44917325</v>
          </cell>
          <cell r="BE34">
            <v>45547821</v>
          </cell>
          <cell r="BF34">
            <v>51147174</v>
          </cell>
          <cell r="BG34">
            <v>48980847</v>
          </cell>
          <cell r="BH34">
            <v>43996118</v>
          </cell>
          <cell r="BI34">
            <v>43839025</v>
          </cell>
          <cell r="BJ34">
            <v>46211260</v>
          </cell>
          <cell r="BK34">
            <v>46357461</v>
          </cell>
          <cell r="BL34">
            <v>49080859</v>
          </cell>
          <cell r="BM34">
            <v>43111732</v>
          </cell>
          <cell r="BN34">
            <v>54594970</v>
          </cell>
          <cell r="BO34">
            <v>46661321</v>
          </cell>
          <cell r="BP34">
            <v>54191291</v>
          </cell>
          <cell r="BQ34">
            <v>53979562</v>
          </cell>
          <cell r="BR34">
            <v>59626808</v>
          </cell>
          <cell r="BS34">
            <v>59921903</v>
          </cell>
          <cell r="BT34">
            <v>55995671</v>
          </cell>
          <cell r="BU34">
            <v>60364364</v>
          </cell>
          <cell r="BV34">
            <v>62805476</v>
          </cell>
          <cell r="BW34">
            <v>66482816</v>
          </cell>
          <cell r="BX34">
            <v>69280267</v>
          </cell>
          <cell r="BY34">
            <v>65069310</v>
          </cell>
          <cell r="BZ34">
            <v>63122599</v>
          </cell>
          <cell r="CA34">
            <v>63211641</v>
          </cell>
          <cell r="CB34">
            <v>62211641</v>
          </cell>
          <cell r="CC34">
            <v>58432443</v>
          </cell>
          <cell r="CD34">
            <v>57647846</v>
          </cell>
          <cell r="CE34">
            <v>51954246</v>
          </cell>
          <cell r="CF34">
            <v>52683299</v>
          </cell>
          <cell r="CG34">
            <v>6318402</v>
          </cell>
          <cell r="CH34">
            <v>6283088</v>
          </cell>
          <cell r="CI34">
            <v>6222040</v>
          </cell>
          <cell r="CJ34">
            <v>6054356</v>
          </cell>
          <cell r="CK34">
            <v>5984861</v>
          </cell>
          <cell r="CL34">
            <v>5988738</v>
          </cell>
          <cell r="CM34">
            <v>5915871</v>
          </cell>
          <cell r="CN34">
            <v>5799402</v>
          </cell>
          <cell r="CO34">
            <v>5759944</v>
          </cell>
          <cell r="CP34">
            <v>5734646</v>
          </cell>
          <cell r="CQ34">
            <v>5676564</v>
          </cell>
          <cell r="CR34">
            <v>5621285</v>
          </cell>
          <cell r="CS34">
            <v>5423964</v>
          </cell>
          <cell r="CT34">
            <v>5362034</v>
          </cell>
          <cell r="CU34">
            <v>5402513</v>
          </cell>
          <cell r="CV34">
            <v>5419387</v>
          </cell>
          <cell r="CW34">
            <v>5580391</v>
          </cell>
          <cell r="CX34">
            <v>4096269</v>
          </cell>
          <cell r="CY34">
            <v>3985851</v>
          </cell>
          <cell r="CZ34">
            <v>4275761</v>
          </cell>
          <cell r="DA34">
            <v>6816863</v>
          </cell>
          <cell r="DB34">
            <v>6811351</v>
          </cell>
          <cell r="DC34">
            <v>6736020</v>
          </cell>
          <cell r="DD34">
            <v>6736182</v>
          </cell>
          <cell r="DE34">
            <v>6115405</v>
          </cell>
          <cell r="DF34">
            <v>6099322</v>
          </cell>
          <cell r="DG34">
            <v>6207582</v>
          </cell>
          <cell r="DH34">
            <v>8467705</v>
          </cell>
          <cell r="DI34">
            <v>8397488</v>
          </cell>
          <cell r="DJ34">
            <v>8447965</v>
          </cell>
          <cell r="DK34">
            <v>8434199</v>
          </cell>
          <cell r="DL34">
            <v>8417986</v>
          </cell>
          <cell r="DM34">
            <v>8547381</v>
          </cell>
          <cell r="DN34">
            <v>8543254</v>
          </cell>
          <cell r="DO34">
            <v>8408203</v>
          </cell>
          <cell r="DP34">
            <v>8495736</v>
          </cell>
          <cell r="DQ34">
            <v>9750300</v>
          </cell>
          <cell r="DR34">
            <v>9135664</v>
          </cell>
          <cell r="DS34">
            <v>8014300</v>
          </cell>
          <cell r="DT34">
            <v>7913209</v>
          </cell>
          <cell r="DU34">
            <v>7913209</v>
          </cell>
          <cell r="DV34">
            <v>8135465</v>
          </cell>
          <cell r="DW34">
            <v>6710063</v>
          </cell>
          <cell r="DX34">
            <v>6539160</v>
          </cell>
          <cell r="DY34"/>
          <cell r="DZ34">
            <v>1056092</v>
          </cell>
          <cell r="EA34">
            <v>1298305</v>
          </cell>
          <cell r="EB34"/>
          <cell r="EC34">
            <v>2354397</v>
          </cell>
          <cell r="ED34">
            <v>1791409</v>
          </cell>
          <cell r="EE34">
            <v>1413917</v>
          </cell>
          <cell r="EF34">
            <v>1187083</v>
          </cell>
          <cell r="EG34">
            <v>2601000</v>
          </cell>
          <cell r="EH34">
            <v>138720</v>
          </cell>
          <cell r="EI34">
            <v>19134803</v>
          </cell>
        </row>
        <row r="35">
          <cell r="B35" t="str">
            <v>ABC Bank</v>
          </cell>
          <cell r="C35">
            <v>49.474125999999998</v>
          </cell>
          <cell r="D35">
            <v>32.734572999999997</v>
          </cell>
          <cell r="E35">
            <v>39.288150999999999</v>
          </cell>
          <cell r="F35">
            <v>3.1126049999999998</v>
          </cell>
          <cell r="G35">
            <v>3.8310170000000001</v>
          </cell>
          <cell r="H35">
            <v>4.4540759999999997</v>
          </cell>
          <cell r="I35">
            <v>26.315562</v>
          </cell>
          <cell r="J35">
            <v>6.5998000000000001E-2</v>
          </cell>
          <cell r="K35">
            <v>9.4738000000000003E-2</v>
          </cell>
          <cell r="L35"/>
          <cell r="M35">
            <v>5.9100335235963359E-3</v>
          </cell>
          <cell r="N35">
            <v>5.7502860067329235E-3</v>
          </cell>
          <cell r="O35">
            <v>5.389687202131295E-3</v>
          </cell>
          <cell r="P35">
            <v>5.2477780673811474E-3</v>
          </cell>
          <cell r="Q35">
            <v>5.1732511238872262E-3</v>
          </cell>
          <cell r="R35"/>
          <cell r="S35">
            <v>6.5698121593860551E-3</v>
          </cell>
          <cell r="T35">
            <v>9.0267157889584327E-3</v>
          </cell>
          <cell r="U35">
            <v>7.1856424789841439E-3</v>
          </cell>
          <cell r="V35">
            <v>3.9746459324188112E-3</v>
          </cell>
          <cell r="W35">
            <v>4.6256247905052827E-4</v>
          </cell>
          <cell r="X35">
            <v>1.9997796433833856E-2</v>
          </cell>
          <cell r="Y35">
            <v>1.9380294573273869E-3</v>
          </cell>
          <cell r="Z35">
            <v>0.14557990439269358</v>
          </cell>
          <cell r="AA35">
            <v>0.11828001241242729</v>
          </cell>
          <cell r="AB35">
            <v>0.1080175750865648</v>
          </cell>
          <cell r="AC35">
            <v>0.86821729602971454</v>
          </cell>
          <cell r="AD35">
            <v>0.17628285141956967</v>
          </cell>
          <cell r="AE35">
            <v>0.23109388628612207</v>
          </cell>
          <cell r="AF35">
            <v>0.1679518115081266</v>
          </cell>
          <cell r="AG35">
            <v>0.10852299607457318</v>
          </cell>
          <cell r="AH35">
            <v>5.9428815433553425E-2</v>
          </cell>
          <cell r="AI35">
            <v>0.83319199725128312</v>
          </cell>
          <cell r="AJ35">
            <v>2.1697267257103914E-3</v>
          </cell>
          <cell r="AK35">
            <v>1.0102436494699293E-3</v>
          </cell>
          <cell r="AL35">
            <v>2.9960958689115103E-3</v>
          </cell>
          <cell r="AM35">
            <v>0.19503856690896876</v>
          </cell>
          <cell r="AN35">
            <v>0.10371097143512925</v>
          </cell>
          <cell r="AO35">
            <v>49474126</v>
          </cell>
          <cell r="AP35">
            <v>47822429</v>
          </cell>
          <cell r="AQ35">
            <v>44001198</v>
          </cell>
          <cell r="AR35">
            <v>41775949</v>
          </cell>
          <cell r="AS35">
            <v>38928901</v>
          </cell>
          <cell r="AT35">
            <v>39538678</v>
          </cell>
          <cell r="AU35">
            <v>38192523</v>
          </cell>
          <cell r="AV35">
            <v>36965935</v>
          </cell>
          <cell r="AW35">
            <v>35907961</v>
          </cell>
          <cell r="AX35">
            <v>35675091</v>
          </cell>
          <cell r="AY35">
            <v>36175999</v>
          </cell>
          <cell r="AZ35">
            <v>36340535</v>
          </cell>
          <cell r="BA35">
            <v>34587302</v>
          </cell>
          <cell r="BB35">
            <v>34314271</v>
          </cell>
          <cell r="BC35">
            <v>33170147</v>
          </cell>
          <cell r="BD35">
            <v>32643367</v>
          </cell>
          <cell r="BE35">
            <v>30743922</v>
          </cell>
          <cell r="BF35">
            <v>29905320</v>
          </cell>
          <cell r="BG35">
            <v>28616088</v>
          </cell>
          <cell r="BH35">
            <v>28680487</v>
          </cell>
          <cell r="BI35">
            <v>27040256</v>
          </cell>
          <cell r="BJ35">
            <v>28133820</v>
          </cell>
          <cell r="BK35">
            <v>28261644</v>
          </cell>
          <cell r="BL35">
            <v>27212707</v>
          </cell>
          <cell r="BM35">
            <v>25184867</v>
          </cell>
          <cell r="BN35">
            <v>25360907</v>
          </cell>
          <cell r="BO35">
            <v>24740084</v>
          </cell>
          <cell r="BP35">
            <v>24804407</v>
          </cell>
          <cell r="BQ35">
            <v>23670819</v>
          </cell>
          <cell r="BR35">
            <v>23705934</v>
          </cell>
          <cell r="BS35">
            <v>22678535</v>
          </cell>
          <cell r="BT35">
            <v>22422351</v>
          </cell>
          <cell r="BU35">
            <v>21654599</v>
          </cell>
          <cell r="BV35">
            <v>24039489</v>
          </cell>
          <cell r="BW35">
            <v>21727653</v>
          </cell>
          <cell r="BX35">
            <v>22058297</v>
          </cell>
          <cell r="BY35">
            <v>21758165</v>
          </cell>
          <cell r="BZ35">
            <v>21979802</v>
          </cell>
          <cell r="CA35">
            <v>21807865</v>
          </cell>
          <cell r="CB35">
            <v>21438729</v>
          </cell>
          <cell r="CC35">
            <v>21618307</v>
          </cell>
          <cell r="CD35">
            <v>20733310</v>
          </cell>
          <cell r="CE35">
            <v>20231896</v>
          </cell>
          <cell r="CF35">
            <v>19639370</v>
          </cell>
          <cell r="CG35">
            <v>4454076</v>
          </cell>
          <cell r="CH35">
            <v>4440074</v>
          </cell>
          <cell r="CI35">
            <v>4420392</v>
          </cell>
          <cell r="CJ35">
            <v>4389165</v>
          </cell>
          <cell r="CK35">
            <v>4202602</v>
          </cell>
          <cell r="CL35">
            <v>4189502</v>
          </cell>
          <cell r="CM35">
            <v>4178233</v>
          </cell>
          <cell r="CN35">
            <v>4146754</v>
          </cell>
          <cell r="CO35">
            <v>3970403</v>
          </cell>
          <cell r="CP35">
            <v>3953157</v>
          </cell>
          <cell r="CQ35">
            <v>3940336</v>
          </cell>
          <cell r="CR35">
            <v>3919502</v>
          </cell>
          <cell r="CS35">
            <v>3862024</v>
          </cell>
          <cell r="CT35">
            <v>3851387</v>
          </cell>
          <cell r="CU35">
            <v>3835571</v>
          </cell>
          <cell r="CV35">
            <v>3816281</v>
          </cell>
          <cell r="CW35">
            <v>3735388</v>
          </cell>
          <cell r="CX35">
            <v>3730737</v>
          </cell>
          <cell r="CY35">
            <v>3718046</v>
          </cell>
          <cell r="CZ35">
            <v>3689483</v>
          </cell>
          <cell r="DA35">
            <v>3634989</v>
          </cell>
          <cell r="DB35">
            <v>3622525</v>
          </cell>
          <cell r="DC35">
            <v>3594363</v>
          </cell>
          <cell r="DD35">
            <v>3556818</v>
          </cell>
          <cell r="DE35">
            <v>3243659</v>
          </cell>
          <cell r="DF35">
            <v>3228032</v>
          </cell>
          <cell r="DG35">
            <v>3204998</v>
          </cell>
          <cell r="DH35">
            <v>3160146</v>
          </cell>
          <cell r="DI35">
            <v>3129773</v>
          </cell>
          <cell r="DJ35">
            <v>3096861</v>
          </cell>
          <cell r="DK35">
            <v>22678535</v>
          </cell>
          <cell r="DL35">
            <v>2996763</v>
          </cell>
          <cell r="DM35">
            <v>2998032</v>
          </cell>
          <cell r="DN35">
            <v>2943527</v>
          </cell>
          <cell r="DO35">
            <v>2896590</v>
          </cell>
          <cell r="DP35">
            <v>2836608</v>
          </cell>
          <cell r="DQ35">
            <v>2749967</v>
          </cell>
          <cell r="DR35">
            <v>2705531</v>
          </cell>
          <cell r="DS35">
            <v>2688873</v>
          </cell>
          <cell r="DT35">
            <v>2622550</v>
          </cell>
          <cell r="DU35">
            <v>2622550</v>
          </cell>
          <cell r="DV35">
            <v>2610617</v>
          </cell>
          <cell r="DW35">
            <v>2530689</v>
          </cell>
          <cell r="DX35">
            <v>2449940</v>
          </cell>
          <cell r="DY35"/>
          <cell r="DZ35">
            <v>145465</v>
          </cell>
          <cell r="EA35">
            <v>1201214</v>
          </cell>
          <cell r="EB35"/>
          <cell r="EC35">
            <v>1346679</v>
          </cell>
          <cell r="ED35">
            <v>1169210</v>
          </cell>
          <cell r="EE35">
            <v>1390170</v>
          </cell>
          <cell r="EF35">
            <v>4625437</v>
          </cell>
          <cell r="EG35">
            <v>6015607</v>
          </cell>
          <cell r="EH35">
            <v>66317</v>
          </cell>
          <cell r="EI35">
            <v>32734573</v>
          </cell>
        </row>
        <row r="36">
          <cell r="B36" t="str">
            <v>GT Bank</v>
          </cell>
          <cell r="C36">
            <v>33.252631999999998</v>
          </cell>
          <cell r="D36">
            <v>3.7455769999999999</v>
          </cell>
          <cell r="E36">
            <v>16.663644000000001</v>
          </cell>
          <cell r="F36">
            <v>6.9661989999999996</v>
          </cell>
          <cell r="G36">
            <v>7.1135390000000003</v>
          </cell>
          <cell r="H36">
            <v>11.447145000000001</v>
          </cell>
          <cell r="I36">
            <v>11.787288999999999</v>
          </cell>
          <cell r="J36">
            <v>0.20743</v>
          </cell>
          <cell r="K36">
            <v>1.0039769999999999</v>
          </cell>
          <cell r="L36"/>
          <cell r="M36">
            <v>5.8928056796221919E-3</v>
          </cell>
          <cell r="N36">
            <v>6.0405741492363472E-3</v>
          </cell>
          <cell r="O36">
            <v>5.966320472749519E-3</v>
          </cell>
          <cell r="P36">
            <v>6.0769342987962412E-3</v>
          </cell>
          <cell r="Q36">
            <v>6.1395892041253303E-3</v>
          </cell>
          <cell r="R36"/>
          <cell r="S36">
            <v>4.4157130950669013E-3</v>
          </cell>
          <cell r="T36">
            <v>1.0328608546279056E-3</v>
          </cell>
          <cell r="U36">
            <v>3.0477124815843147E-3</v>
          </cell>
          <cell r="V36">
            <v>1.0214991462215359E-2</v>
          </cell>
          <cell r="W36">
            <v>4.9019621485540347E-3</v>
          </cell>
          <cell r="X36">
            <v>8.2339229894955637E-2</v>
          </cell>
          <cell r="Y36">
            <v>2.8865318180885634E-2</v>
          </cell>
          <cell r="Z36">
            <v>0.60349237216462581</v>
          </cell>
          <cell r="AA36">
            <v>0.59099246654595472</v>
          </cell>
          <cell r="AB36">
            <v>0.16414220948705746</v>
          </cell>
          <cell r="AC36">
            <v>0.44786023068355579</v>
          </cell>
          <cell r="AD36">
            <v>0.37607834028494885</v>
          </cell>
          <cell r="AE36">
            <v>0.55023100214280807</v>
          </cell>
          <cell r="AF36">
            <v>0.14616951931882513</v>
          </cell>
          <cell r="AG36">
            <v>6.0778269941297945E-2</v>
          </cell>
          <cell r="AH36">
            <v>8.5391249377527179E-2</v>
          </cell>
          <cell r="AI36">
            <v>0.22477538526387142</v>
          </cell>
          <cell r="AJ36">
            <v>1.2289083393005888E-3</v>
          </cell>
          <cell r="AK36">
            <v>0</v>
          </cell>
          <cell r="AL36">
            <v>9.3594875740912991E-4</v>
          </cell>
          <cell r="AM36">
            <v>0.17698439048971337</v>
          </cell>
          <cell r="AN36">
            <v>4.5165349643412185E-2</v>
          </cell>
          <cell r="AO36">
            <v>33252632</v>
          </cell>
          <cell r="AP36">
            <v>33622538</v>
          </cell>
          <cell r="AQ36">
            <v>32650792</v>
          </cell>
          <cell r="AR36">
            <v>30112268</v>
          </cell>
          <cell r="AS36">
            <v>29101036</v>
          </cell>
          <cell r="AT36">
            <v>30291437</v>
          </cell>
          <cell r="AU36">
            <v>34356152</v>
          </cell>
          <cell r="AV36">
            <v>32973352</v>
          </cell>
          <cell r="AW36">
            <v>34965752</v>
          </cell>
          <cell r="AX36">
            <v>35787362</v>
          </cell>
          <cell r="AY36">
            <v>35490863</v>
          </cell>
          <cell r="AZ36">
            <v>34301054</v>
          </cell>
          <cell r="BA36">
            <v>34365182</v>
          </cell>
          <cell r="BB36">
            <v>32761507</v>
          </cell>
          <cell r="BC36">
            <v>31640059</v>
          </cell>
          <cell r="BD36">
            <v>31267343</v>
          </cell>
          <cell r="BE36">
            <v>29832275</v>
          </cell>
          <cell r="BF36">
            <v>28679600</v>
          </cell>
          <cell r="BG36">
            <v>28607547</v>
          </cell>
          <cell r="BH36">
            <v>29082395</v>
          </cell>
          <cell r="BI36">
            <v>27975432</v>
          </cell>
          <cell r="BJ36">
            <v>28031809</v>
          </cell>
          <cell r="BK36">
            <v>25762804</v>
          </cell>
          <cell r="BL36">
            <v>25323367</v>
          </cell>
          <cell r="BM36">
            <v>26744918</v>
          </cell>
          <cell r="BN36">
            <v>27018071</v>
          </cell>
          <cell r="BO36">
            <v>25341638</v>
          </cell>
          <cell r="BP36">
            <v>27627849</v>
          </cell>
          <cell r="BQ36">
            <v>27623812</v>
          </cell>
          <cell r="BR36">
            <v>28487642</v>
          </cell>
          <cell r="BS36">
            <v>27803556</v>
          </cell>
          <cell r="BT36">
            <v>29619072</v>
          </cell>
          <cell r="BU36">
            <v>30685547</v>
          </cell>
          <cell r="BV36">
            <v>28784276</v>
          </cell>
          <cell r="BW36">
            <v>29252326</v>
          </cell>
          <cell r="BX36">
            <v>29374062</v>
          </cell>
          <cell r="BY36">
            <v>29161835</v>
          </cell>
          <cell r="BZ36">
            <v>30169915</v>
          </cell>
          <cell r="CA36">
            <v>31366414</v>
          </cell>
          <cell r="CB36">
            <v>32991926</v>
          </cell>
          <cell r="CC36">
            <v>28103602</v>
          </cell>
          <cell r="CD36">
            <v>27757959</v>
          </cell>
          <cell r="CE36">
            <v>23977044</v>
          </cell>
          <cell r="CF36">
            <v>25638050</v>
          </cell>
          <cell r="CG36">
            <v>11447145</v>
          </cell>
          <cell r="CH36">
            <v>11223232</v>
          </cell>
          <cell r="CI36">
            <v>10989826</v>
          </cell>
          <cell r="CJ36">
            <v>10766422</v>
          </cell>
          <cell r="CK36">
            <v>10521657</v>
          </cell>
          <cell r="CL36">
            <v>10149913</v>
          </cell>
          <cell r="CM36">
            <v>10393723</v>
          </cell>
          <cell r="CN36">
            <v>10154141</v>
          </cell>
          <cell r="CO36">
            <v>10104430</v>
          </cell>
          <cell r="CP36">
            <v>9820271</v>
          </cell>
          <cell r="CQ36">
            <v>9944893</v>
          </cell>
          <cell r="CR36">
            <v>9747114</v>
          </cell>
          <cell r="CS36">
            <v>9617553</v>
          </cell>
          <cell r="CT36">
            <v>9438572</v>
          </cell>
          <cell r="CU36">
            <v>9285760</v>
          </cell>
          <cell r="CV36">
            <v>9189031</v>
          </cell>
          <cell r="CW36">
            <v>9103145</v>
          </cell>
          <cell r="CX36">
            <v>9024408</v>
          </cell>
          <cell r="CY36">
            <v>8894957</v>
          </cell>
          <cell r="CZ36">
            <v>8807741</v>
          </cell>
          <cell r="DA36">
            <v>8751119</v>
          </cell>
          <cell r="DB36">
            <v>8651342</v>
          </cell>
          <cell r="DC36">
            <v>8539089</v>
          </cell>
          <cell r="DD36">
            <v>8543008</v>
          </cell>
          <cell r="DE36">
            <v>8436996</v>
          </cell>
          <cell r="DF36">
            <v>8385219</v>
          </cell>
          <cell r="DG36">
            <v>8111539</v>
          </cell>
          <cell r="DH36">
            <v>8609134</v>
          </cell>
          <cell r="DI36">
            <v>8624231</v>
          </cell>
          <cell r="DJ36">
            <v>8563002</v>
          </cell>
          <cell r="DK36">
            <v>8425536</v>
          </cell>
          <cell r="DL36">
            <v>8366449</v>
          </cell>
          <cell r="DM36">
            <v>8340364</v>
          </cell>
          <cell r="DN36">
            <v>8208287</v>
          </cell>
          <cell r="DO36">
            <v>8043954</v>
          </cell>
          <cell r="DP36">
            <v>7905730</v>
          </cell>
          <cell r="DQ36">
            <v>7776166</v>
          </cell>
          <cell r="DR36">
            <v>7670097</v>
          </cell>
          <cell r="DS36">
            <v>7268290</v>
          </cell>
          <cell r="DT36">
            <v>7165033</v>
          </cell>
          <cell r="DU36">
            <v>6738561</v>
          </cell>
          <cell r="DV36">
            <v>6326694</v>
          </cell>
          <cell r="DW36">
            <v>6219009</v>
          </cell>
          <cell r="DX36">
            <v>6090652</v>
          </cell>
          <cell r="DY36"/>
          <cell r="DZ36">
            <v>330414</v>
          </cell>
          <cell r="EA36">
            <v>1682560</v>
          </cell>
          <cell r="EB36"/>
          <cell r="EC36">
            <v>2012974</v>
          </cell>
          <cell r="ED36">
            <v>901531</v>
          </cell>
          <cell r="EE36">
            <v>977306</v>
          </cell>
          <cell r="EF36">
            <v>798868</v>
          </cell>
          <cell r="EG36">
            <v>1776174</v>
          </cell>
          <cell r="EH36">
            <v>685893</v>
          </cell>
          <cell r="EI36">
            <v>3745577</v>
          </cell>
        </row>
        <row r="37">
          <cell r="B37" t="str">
            <v>Habib A.G.Zurich</v>
          </cell>
          <cell r="C37">
            <v>38.372030000000002</v>
          </cell>
          <cell r="D37">
            <v>6.5627899999999997</v>
          </cell>
          <cell r="E37">
            <v>33.438324000000001</v>
          </cell>
          <cell r="F37">
            <v>2.915124</v>
          </cell>
          <cell r="G37">
            <v>2.9887410000000001</v>
          </cell>
          <cell r="H37">
            <v>3.3004560000000001</v>
          </cell>
          <cell r="I37">
            <v>10.655906999999999</v>
          </cell>
          <cell r="J37">
            <v>0.125363</v>
          </cell>
          <cell r="K37">
            <v>0.455063</v>
          </cell>
          <cell r="L37"/>
          <cell r="M37">
            <v>4.7188218681869674E-3</v>
          </cell>
          <cell r="N37">
            <v>4.6212373811461895E-3</v>
          </cell>
          <cell r="O37">
            <v>2.6182335011286266E-3</v>
          </cell>
          <cell r="P37">
            <v>4.4346002309931234E-3</v>
          </cell>
          <cell r="Q37">
            <v>4.642671887714481E-3</v>
          </cell>
          <cell r="R37"/>
          <cell r="S37">
            <v>5.0955327492662834E-3</v>
          </cell>
          <cell r="T37">
            <v>1.8097208756203576E-3</v>
          </cell>
          <cell r="U37">
            <v>6.1157329944194882E-3</v>
          </cell>
          <cell r="V37">
            <v>2.9451998608751311E-3</v>
          </cell>
          <cell r="W37">
            <v>2.2218652431354952E-3</v>
          </cell>
          <cell r="X37">
            <v>0.13444024884539624</v>
          </cell>
          <cell r="Y37">
            <v>1.1454264424236258E-2</v>
          </cell>
          <cell r="Z37">
            <v>0.28047739155381146</v>
          </cell>
          <cell r="AA37">
            <v>0.27356882900723517</v>
          </cell>
          <cell r="AB37">
            <v>0.14481328754659561</v>
          </cell>
          <cell r="AC37">
            <v>0.68820922294784626</v>
          </cell>
          <cell r="AD37">
            <v>5.5675078339947406E-2</v>
          </cell>
          <cell r="AE37">
            <v>0.69667322586076275</v>
          </cell>
          <cell r="AF37">
            <v>0.11758899173877999</v>
          </cell>
          <cell r="AG37">
            <v>7.0052130220164419E-2</v>
          </cell>
          <cell r="AH37">
            <v>4.7536861518615567E-2</v>
          </cell>
          <cell r="AI37">
            <v>0.19626551857084701</v>
          </cell>
          <cell r="AJ37">
            <v>6.9838790272332705E-4</v>
          </cell>
          <cell r="AK37">
            <v>0</v>
          </cell>
          <cell r="AL37">
            <v>5.232600410969712E-4</v>
          </cell>
          <cell r="AM37">
            <v>0.11954356961421793</v>
          </cell>
          <cell r="AN37">
            <v>7.0037653409003101E-2</v>
          </cell>
          <cell r="AO37">
            <v>38372030</v>
          </cell>
          <cell r="AP37">
            <v>36895470</v>
          </cell>
          <cell r="AQ37">
            <v>36145166</v>
          </cell>
          <cell r="AR37">
            <v>36125057</v>
          </cell>
          <cell r="AS37">
            <v>35684549</v>
          </cell>
          <cell r="AT37">
            <v>34534627</v>
          </cell>
          <cell r="AU37">
            <v>32336603</v>
          </cell>
          <cell r="AV37">
            <v>30855524</v>
          </cell>
          <cell r="AW37">
            <v>30688189</v>
          </cell>
          <cell r="AX37">
            <v>29789842</v>
          </cell>
          <cell r="AY37">
            <v>29909063</v>
          </cell>
          <cell r="AZ37">
            <v>28553963</v>
          </cell>
          <cell r="BA37">
            <v>28135856</v>
          </cell>
          <cell r="BB37">
            <v>27794292</v>
          </cell>
          <cell r="BC37">
            <v>27711004</v>
          </cell>
          <cell r="BD37">
            <v>27211884</v>
          </cell>
          <cell r="BE37">
            <v>25894922</v>
          </cell>
          <cell r="BF37">
            <v>26075152</v>
          </cell>
          <cell r="BG37">
            <v>25157373</v>
          </cell>
          <cell r="BH37">
            <v>24823459</v>
          </cell>
          <cell r="BI37">
            <v>24204929</v>
          </cell>
          <cell r="BJ37">
            <v>23887444</v>
          </cell>
          <cell r="BK37">
            <v>22222555</v>
          </cell>
          <cell r="BL37">
            <v>21520666</v>
          </cell>
          <cell r="BM37">
            <v>21236872</v>
          </cell>
          <cell r="BN37">
            <v>20679736</v>
          </cell>
          <cell r="BO37">
            <v>18939954</v>
          </cell>
          <cell r="BP37">
            <v>18708241</v>
          </cell>
          <cell r="BQ37">
            <v>17856497</v>
          </cell>
          <cell r="BR37">
            <v>16899767</v>
          </cell>
          <cell r="BS37">
            <v>16831253</v>
          </cell>
          <cell r="BT37">
            <v>17032990</v>
          </cell>
          <cell r="BU37">
            <v>17578063</v>
          </cell>
          <cell r="BV37">
            <v>16765434</v>
          </cell>
          <cell r="BW37">
            <v>16490956</v>
          </cell>
          <cell r="BX37">
            <v>14439951</v>
          </cell>
          <cell r="BY37">
            <v>15043832</v>
          </cell>
          <cell r="BZ37">
            <v>13721500</v>
          </cell>
          <cell r="CA37">
            <v>13293182</v>
          </cell>
          <cell r="CB37">
            <v>12147286</v>
          </cell>
          <cell r="CC37">
            <v>11960038</v>
          </cell>
          <cell r="CD37">
            <v>10918785</v>
          </cell>
          <cell r="CE37">
            <v>11152222</v>
          </cell>
          <cell r="CF37">
            <v>11009480</v>
          </cell>
          <cell r="CG37">
            <v>3300456</v>
          </cell>
          <cell r="CH37">
            <v>3200406</v>
          </cell>
          <cell r="CI37">
            <v>3153691</v>
          </cell>
          <cell r="CJ37">
            <v>3046671</v>
          </cell>
          <cell r="CK37">
            <v>3239837</v>
          </cell>
          <cell r="CL37">
            <v>3288673</v>
          </cell>
          <cell r="CM37">
            <v>3225217</v>
          </cell>
          <cell r="CN37">
            <v>3166279</v>
          </cell>
          <cell r="CO37">
            <v>3094971</v>
          </cell>
          <cell r="CP37">
            <v>3587043</v>
          </cell>
          <cell r="CQ37">
            <v>3485838</v>
          </cell>
          <cell r="CR37">
            <v>3327467</v>
          </cell>
          <cell r="CS37">
            <v>3113171</v>
          </cell>
          <cell r="CT37">
            <v>3337167</v>
          </cell>
          <cell r="CU37">
            <v>3263409</v>
          </cell>
          <cell r="CV37">
            <v>3203662</v>
          </cell>
          <cell r="CW37">
            <v>3064719</v>
          </cell>
          <cell r="CX37">
            <v>2984600</v>
          </cell>
          <cell r="CY37">
            <v>3118021</v>
          </cell>
          <cell r="CZ37">
            <v>3077319</v>
          </cell>
          <cell r="DA37">
            <v>2972069</v>
          </cell>
          <cell r="DB37">
            <v>2927282</v>
          </cell>
          <cell r="DC37">
            <v>3088516</v>
          </cell>
          <cell r="DD37">
            <v>3038750</v>
          </cell>
          <cell r="DE37">
            <v>2907253</v>
          </cell>
          <cell r="DF37">
            <v>2829038</v>
          </cell>
          <cell r="DG37">
            <v>2886981</v>
          </cell>
          <cell r="DH37">
            <v>2842332</v>
          </cell>
          <cell r="DI37">
            <v>2755123</v>
          </cell>
          <cell r="DJ37">
            <v>2695383</v>
          </cell>
          <cell r="DK37">
            <v>2641360</v>
          </cell>
          <cell r="DL37">
            <v>2964975</v>
          </cell>
          <cell r="DM37">
            <v>2894970</v>
          </cell>
          <cell r="DN37">
            <v>2774860</v>
          </cell>
          <cell r="DO37">
            <v>2663303</v>
          </cell>
          <cell r="DP37">
            <v>2572730</v>
          </cell>
          <cell r="DQ37">
            <v>2542577</v>
          </cell>
          <cell r="DR37">
            <v>2380916</v>
          </cell>
          <cell r="DS37">
            <v>2310783</v>
          </cell>
          <cell r="DT37">
            <v>2243442</v>
          </cell>
          <cell r="DU37">
            <v>2243442</v>
          </cell>
          <cell r="DV37">
            <v>2054499</v>
          </cell>
          <cell r="DW37">
            <v>1912037</v>
          </cell>
          <cell r="DX37">
            <v>1843465</v>
          </cell>
          <cell r="DY37"/>
          <cell r="DZ37">
            <v>195291</v>
          </cell>
          <cell r="EA37">
            <v>1153280</v>
          </cell>
          <cell r="EB37"/>
          <cell r="EC37">
            <v>1348571</v>
          </cell>
          <cell r="ED37">
            <v>928099</v>
          </cell>
          <cell r="EE37">
            <v>264825</v>
          </cell>
          <cell r="EF37">
            <v>115303</v>
          </cell>
          <cell r="EG37">
            <v>380128</v>
          </cell>
          <cell r="EH37">
            <v>319991</v>
          </cell>
          <cell r="EI37">
            <v>6562790</v>
          </cell>
        </row>
        <row r="38">
          <cell r="B38" t="str">
            <v xml:space="preserve">Dubai Islamic Bank </v>
          </cell>
          <cell r="C38">
            <v>29.965218</v>
          </cell>
          <cell r="D38">
            <v>19.539379</v>
          </cell>
          <cell r="E38">
            <v>23.221613000000001</v>
          </cell>
          <cell r="F38">
            <v>3.710474</v>
          </cell>
          <cell r="G38">
            <v>3.8195160000000001</v>
          </cell>
          <cell r="H38">
            <v>5.4121959999999998</v>
          </cell>
          <cell r="I38">
            <v>23.363199000000002</v>
          </cell>
          <cell r="J38">
            <v>0.137544</v>
          </cell>
          <cell r="K38">
            <v>-0.16991200000000001</v>
          </cell>
          <cell r="L38"/>
          <cell r="M38">
            <v>4.3519804897396213E-3</v>
          </cell>
          <cell r="N38">
            <v>4.4970912298118249E-3</v>
          </cell>
          <cell r="O38">
            <v>4.3896875559543214E-3</v>
          </cell>
          <cell r="P38">
            <v>4.0235166562467865E-3</v>
          </cell>
          <cell r="Q38">
            <v>3.9215749434463312E-3</v>
          </cell>
          <cell r="R38"/>
          <cell r="S38">
            <v>3.9791678902029292E-3</v>
          </cell>
          <cell r="T38">
            <v>5.3880776427339639E-3</v>
          </cell>
          <cell r="U38">
            <v>4.247138247949883E-3</v>
          </cell>
          <cell r="V38">
            <v>4.8296353310660527E-3</v>
          </cell>
          <cell r="W38">
            <v>-8.2960286200292773E-4</v>
          </cell>
          <cell r="X38">
            <v>-4.4031615654725298E-2</v>
          </cell>
          <cell r="Y38">
            <v>-8.0258544631563785E-3</v>
          </cell>
          <cell r="Z38">
            <v>0.16348428997244768</v>
          </cell>
          <cell r="AA38">
            <v>0.15881703528699129</v>
          </cell>
          <cell r="AB38">
            <v>0.24998365301388553</v>
          </cell>
          <cell r="AC38">
            <v>1.0634329557456608</v>
          </cell>
          <cell r="AD38">
            <v>0.14564447679722406</v>
          </cell>
          <cell r="AE38">
            <v>0.10249954135268075</v>
          </cell>
          <cell r="AF38">
            <v>0.12580364410426156</v>
          </cell>
          <cell r="AG38">
            <v>6.9471100605216524E-2</v>
          </cell>
          <cell r="AH38">
            <v>5.633254349904504E-2</v>
          </cell>
          <cell r="AI38">
            <v>0.84143073954423409</v>
          </cell>
          <cell r="AJ38">
            <v>1.5073935293250203E-3</v>
          </cell>
          <cell r="AK38">
            <v>1.3868978637036314E-4</v>
          </cell>
          <cell r="AL38">
            <v>1.0276659227087324E-3</v>
          </cell>
          <cell r="AM38">
            <v>0.1416416760273517</v>
          </cell>
          <cell r="AN38">
            <v>7.1585727481692896E-2</v>
          </cell>
          <cell r="AO38">
            <v>29965218</v>
          </cell>
          <cell r="AP38">
            <v>30043549</v>
          </cell>
          <cell r="AQ38">
            <v>28173584</v>
          </cell>
          <cell r="AR38">
            <v>26489664</v>
          </cell>
          <cell r="AS38">
            <v>24268538</v>
          </cell>
          <cell r="AT38">
            <v>21663039</v>
          </cell>
          <cell r="AU38">
            <v>18812369</v>
          </cell>
          <cell r="AV38">
            <v>18236325</v>
          </cell>
          <cell r="AW38">
            <v>14788083</v>
          </cell>
          <cell r="AX38">
            <v>15263934</v>
          </cell>
          <cell r="AY38">
            <v>15136740</v>
          </cell>
          <cell r="AZ38">
            <v>15522711</v>
          </cell>
          <cell r="BA38">
            <v>15156913</v>
          </cell>
          <cell r="BB38">
            <v>14451756</v>
          </cell>
          <cell r="BC38">
            <v>14646688</v>
          </cell>
          <cell r="BD38">
            <v>13263344</v>
          </cell>
          <cell r="BE38">
            <v>12187744</v>
          </cell>
          <cell r="BF38">
            <v>10535250</v>
          </cell>
          <cell r="BG38">
            <v>10132445</v>
          </cell>
          <cell r="BH38">
            <v>8987918</v>
          </cell>
          <cell r="BI38">
            <v>7622519</v>
          </cell>
          <cell r="BJ38">
            <v>7177523</v>
          </cell>
          <cell r="BK38">
            <v>5925048</v>
          </cell>
          <cell r="BL38">
            <v>5250614</v>
          </cell>
          <cell r="BM38">
            <v>4183358</v>
          </cell>
          <cell r="BN38">
            <v>4169057</v>
          </cell>
          <cell r="BO38">
            <v>3312834</v>
          </cell>
          <cell r="BP38">
            <v>2610309</v>
          </cell>
          <cell r="BQ38">
            <v>1855248</v>
          </cell>
          <cell r="BR38">
            <v>1412715</v>
          </cell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>
            <v>5412196</v>
          </cell>
          <cell r="CH38">
            <v>5510332</v>
          </cell>
          <cell r="CI38">
            <v>5588451</v>
          </cell>
          <cell r="CJ38">
            <v>4878107</v>
          </cell>
          <cell r="CK38">
            <v>4782883</v>
          </cell>
          <cell r="CL38">
            <v>4361827</v>
          </cell>
          <cell r="CM38">
            <v>3654427</v>
          </cell>
          <cell r="CN38">
            <v>3710598</v>
          </cell>
          <cell r="CO38">
            <v>3193534</v>
          </cell>
          <cell r="CP38">
            <v>3132955</v>
          </cell>
          <cell r="CQ38">
            <v>3093203</v>
          </cell>
          <cell r="CR38">
            <v>3163353</v>
          </cell>
          <cell r="CS38">
            <v>2884069</v>
          </cell>
          <cell r="CT38">
            <v>2970982</v>
          </cell>
          <cell r="CU38">
            <v>2979746</v>
          </cell>
          <cell r="CV38">
            <v>2846757</v>
          </cell>
          <cell r="CW38">
            <v>2387840</v>
          </cell>
          <cell r="CX38">
            <v>2230577</v>
          </cell>
          <cell r="CY38">
            <v>2136914</v>
          </cell>
          <cell r="CZ38">
            <v>2008977</v>
          </cell>
          <cell r="DA38">
            <v>1837901</v>
          </cell>
          <cell r="DB38">
            <v>1792549</v>
          </cell>
          <cell r="DC38">
            <v>1888237</v>
          </cell>
          <cell r="DD38">
            <v>1954260</v>
          </cell>
          <cell r="DE38">
            <v>1603170</v>
          </cell>
          <cell r="DF38">
            <v>1576015</v>
          </cell>
          <cell r="DG38">
            <v>1550896</v>
          </cell>
          <cell r="DH38">
            <v>1268840</v>
          </cell>
          <cell r="DI38">
            <v>1296179</v>
          </cell>
          <cell r="DJ38">
            <v>1252725</v>
          </cell>
          <cell r="DK38"/>
          <cell r="DL38"/>
          <cell r="DM38"/>
          <cell r="DN38"/>
          <cell r="DO38"/>
          <cell r="DP38"/>
          <cell r="DQ38"/>
          <cell r="DR38"/>
          <cell r="DS38"/>
          <cell r="DT38"/>
          <cell r="DU38"/>
          <cell r="DV38"/>
          <cell r="DW38"/>
          <cell r="DX38"/>
          <cell r="DY38"/>
          <cell r="DZ38">
            <v>225562</v>
          </cell>
          <cell r="EA38">
            <v>676745</v>
          </cell>
          <cell r="EB38"/>
          <cell r="EC38">
            <v>902307</v>
          </cell>
          <cell r="ED38">
            <v>959543</v>
          </cell>
          <cell r="EE38">
            <v>296114</v>
          </cell>
          <cell r="EF38">
            <v>2592816</v>
          </cell>
          <cell r="EG38">
            <v>2888930</v>
          </cell>
          <cell r="EH38">
            <v>-169912</v>
          </cell>
          <cell r="EI38">
            <v>19539379</v>
          </cell>
        </row>
        <row r="39">
          <cell r="B39" t="str">
            <v>Kingdom Bank</v>
          </cell>
          <cell r="C39">
            <v>39.315834000000002</v>
          </cell>
          <cell r="D39">
            <v>12.167132000000001</v>
          </cell>
          <cell r="E39">
            <v>20.332222000000002</v>
          </cell>
          <cell r="F39">
            <v>3.6689609999999999</v>
          </cell>
          <cell r="G39">
            <v>3.6689609999999999</v>
          </cell>
          <cell r="H39">
            <v>1.900663</v>
          </cell>
          <cell r="I39">
            <v>19.225712999999999</v>
          </cell>
          <cell r="J39">
            <v>5.0777999999999997E-2</v>
          </cell>
          <cell r="K39">
            <v>0.89765600000000001</v>
          </cell>
          <cell r="L39"/>
          <cell r="M39">
            <v>3.5452073726558357E-3</v>
          </cell>
          <cell r="N39">
            <v>3.4226614432469895E-3</v>
          </cell>
          <cell r="O39">
            <v>3.1778715075309865E-3</v>
          </cell>
          <cell r="P39">
            <v>2.8263137329568979E-3</v>
          </cell>
          <cell r="Q39">
            <v>3.0907845168821981E-3</v>
          </cell>
          <cell r="R39"/>
          <cell r="S39">
            <v>5.2208632097837104E-3</v>
          </cell>
          <cell r="T39">
            <v>3.3551451100566187E-3</v>
          </cell>
          <cell r="U39">
            <v>3.7186804259466415E-3</v>
          </cell>
          <cell r="V39">
            <v>1.6960784822371542E-3</v>
          </cell>
          <cell r="W39">
            <v>4.3828451592241866E-3</v>
          </cell>
          <cell r="X39">
            <v>0.47612818577646471</v>
          </cell>
          <cell r="Y39">
            <v>2.1148935067341754E-2</v>
          </cell>
          <cell r="Z39">
            <v>0.19083614740321986</v>
          </cell>
          <cell r="AA39">
            <v>0.19083614740321986</v>
          </cell>
          <cell r="AB39">
            <v>0.17992706403883996</v>
          </cell>
          <cell r="AC39">
            <v>0.54128788383548987</v>
          </cell>
          <cell r="AD39">
            <v>0.22747183409214944</v>
          </cell>
          <cell r="AE39">
            <v>0.39733577503560996</v>
          </cell>
          <cell r="AF39">
            <v>0.12841840698283868</v>
          </cell>
          <cell r="AG39">
            <v>9.5561752925774943E-2</v>
          </cell>
          <cell r="AH39">
            <v>3.2856654057063742E-2</v>
          </cell>
          <cell r="AI39">
            <v>0.59841624786508818</v>
          </cell>
          <cell r="AJ39">
            <v>6.6374785942695746E-4</v>
          </cell>
          <cell r="AK39">
            <v>0</v>
          </cell>
          <cell r="AL39">
            <v>4.3225732501855842E-4</v>
          </cell>
          <cell r="AM39">
            <v>0.15087035987986191</v>
          </cell>
          <cell r="AN39">
            <v>5.2936530278614863E-2</v>
          </cell>
          <cell r="AO39">
            <v>39315834</v>
          </cell>
          <cell r="AP39">
            <v>37527740</v>
          </cell>
          <cell r="AQ39">
            <v>37803903</v>
          </cell>
          <cell r="AR39">
            <v>36720398</v>
          </cell>
          <cell r="AS39">
            <v>35732803</v>
          </cell>
          <cell r="AT39">
            <v>35884135</v>
          </cell>
          <cell r="AU39">
            <v>34194624</v>
          </cell>
          <cell r="AV39">
            <v>34659895</v>
          </cell>
          <cell r="AW39">
            <v>33189020</v>
          </cell>
          <cell r="AX39">
            <v>32010609</v>
          </cell>
          <cell r="AY39">
            <v>32009833</v>
          </cell>
          <cell r="AZ39">
            <v>31690666</v>
          </cell>
          <cell r="BA39">
            <v>30970754</v>
          </cell>
          <cell r="BB39">
            <v>32049485</v>
          </cell>
          <cell r="BC39">
            <v>31555773</v>
          </cell>
          <cell r="BD39">
            <v>30611960</v>
          </cell>
          <cell r="BE39"/>
          <cell r="BF39">
            <v>0</v>
          </cell>
          <cell r="BG39">
            <v>0</v>
          </cell>
          <cell r="BH39">
            <v>9169794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12448282</v>
          </cell>
          <cell r="BP39">
            <v>12850795</v>
          </cell>
          <cell r="BQ39">
            <v>13778388</v>
          </cell>
          <cell r="BR39">
            <v>15494119</v>
          </cell>
          <cell r="BS39">
            <v>15336497</v>
          </cell>
          <cell r="BT39">
            <v>15724254</v>
          </cell>
          <cell r="BU39">
            <v>17244601</v>
          </cell>
          <cell r="BV39">
            <v>17103526</v>
          </cell>
          <cell r="BW39">
            <v>17281779</v>
          </cell>
          <cell r="BX39">
            <v>16781543</v>
          </cell>
          <cell r="BY39">
            <v>17042346</v>
          </cell>
          <cell r="BZ39">
            <v>15896471</v>
          </cell>
          <cell r="CA39">
            <v>13724146</v>
          </cell>
          <cell r="CB39">
            <v>13117892</v>
          </cell>
          <cell r="CC39">
            <v>9437406</v>
          </cell>
          <cell r="CD39">
            <v>9034229</v>
          </cell>
          <cell r="CE39">
            <v>7577619</v>
          </cell>
          <cell r="CF39">
            <v>7010323</v>
          </cell>
          <cell r="CG39">
            <v>1900663</v>
          </cell>
          <cell r="CH39">
            <v>2183997</v>
          </cell>
          <cell r="CI39">
            <v>1739084</v>
          </cell>
          <cell r="CJ39">
            <v>1476758</v>
          </cell>
          <cell r="CK39">
            <v>2107728</v>
          </cell>
          <cell r="CL39">
            <v>2251439</v>
          </cell>
          <cell r="CM39">
            <v>2189782</v>
          </cell>
          <cell r="CN39">
            <v>1817672</v>
          </cell>
          <cell r="CO39">
            <v>1453335</v>
          </cell>
          <cell r="CP39">
            <v>1317814</v>
          </cell>
          <cell r="CQ39">
            <v>1482400</v>
          </cell>
          <cell r="CR39">
            <v>1884091</v>
          </cell>
          <cell r="CS39">
            <v>1615954</v>
          </cell>
          <cell r="CT39">
            <v>2542539</v>
          </cell>
          <cell r="CU39">
            <v>1578878</v>
          </cell>
          <cell r="CV39">
            <v>1299807</v>
          </cell>
          <cell r="CW39"/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3395143</v>
          </cell>
          <cell r="DH39">
            <v>3544435</v>
          </cell>
          <cell r="DI39">
            <v>3236996</v>
          </cell>
          <cell r="DJ39">
            <v>3382368</v>
          </cell>
          <cell r="DK39">
            <v>3496554</v>
          </cell>
          <cell r="DL39">
            <v>3590079</v>
          </cell>
          <cell r="DM39">
            <v>3135336</v>
          </cell>
          <cell r="DN39">
            <v>3149170</v>
          </cell>
          <cell r="DO39">
            <v>3166310</v>
          </cell>
          <cell r="DP39">
            <v>3162791</v>
          </cell>
          <cell r="DQ39">
            <v>3167542</v>
          </cell>
          <cell r="DR39">
            <v>3150756</v>
          </cell>
          <cell r="DS39">
            <v>3126920</v>
          </cell>
          <cell r="DT39">
            <v>3105500</v>
          </cell>
          <cell r="DU39">
            <v>3105500</v>
          </cell>
          <cell r="DV39">
            <v>2308081</v>
          </cell>
          <cell r="DW39">
            <v>2269490</v>
          </cell>
          <cell r="DX39">
            <v>2250639</v>
          </cell>
          <cell r="DY39"/>
          <cell r="DZ39">
            <v>405068</v>
          </cell>
          <cell r="EA39">
            <v>1846222</v>
          </cell>
          <cell r="EB39"/>
          <cell r="EC39">
            <v>2251290</v>
          </cell>
          <cell r="ED39">
            <v>1218596</v>
          </cell>
          <cell r="EE39">
            <v>1208968</v>
          </cell>
          <cell r="EF39">
            <v>1833718</v>
          </cell>
          <cell r="EG39">
            <v>3042686</v>
          </cell>
          <cell r="EH39">
            <v>603032</v>
          </cell>
          <cell r="EI39">
            <v>12167132</v>
          </cell>
        </row>
        <row r="40">
          <cell r="B40" t="str">
            <v>Credit Bank</v>
          </cell>
          <cell r="C40">
            <v>27.480844999999999</v>
          </cell>
          <cell r="D40">
            <v>19.416070000000001</v>
          </cell>
          <cell r="E40">
            <v>18.93629</v>
          </cell>
          <cell r="F40">
            <v>2.4553349999999998</v>
          </cell>
          <cell r="G40">
            <v>2.8919779999999999</v>
          </cell>
          <cell r="H40">
            <v>3.826397</v>
          </cell>
          <cell r="I40">
            <v>21.190000999999999</v>
          </cell>
          <cell r="J40">
            <v>0.122353</v>
          </cell>
          <cell r="K40">
            <v>-0.14416899999999999</v>
          </cell>
          <cell r="L40"/>
          <cell r="M40">
            <v>3.5090534466660824E-3</v>
          </cell>
          <cell r="N40">
            <v>3.6065165742322257E-3</v>
          </cell>
          <cell r="O40">
            <v>3.6102171226217949E-3</v>
          </cell>
          <cell r="P40">
            <v>3.625157184299517E-3</v>
          </cell>
          <cell r="Q40">
            <v>3.5945876700048695E-3</v>
          </cell>
          <cell r="R40"/>
          <cell r="S40">
            <v>3.6492608203165322E-3</v>
          </cell>
          <cell r="T40">
            <v>5.3540745935046164E-3</v>
          </cell>
          <cell r="U40">
            <v>3.4633701600862475E-3</v>
          </cell>
          <cell r="V40">
            <v>3.4145293595954679E-3</v>
          </cell>
          <cell r="W40">
            <v>-7.0391152486051648E-4</v>
          </cell>
          <cell r="X40">
            <v>-4.9260784135846857E-2</v>
          </cell>
          <cell r="Y40">
            <v>-7.02839765108902E-3</v>
          </cell>
          <cell r="Z40">
            <v>0.13647842678251879</v>
          </cell>
          <cell r="AA40">
            <v>0.11587233997770929</v>
          </cell>
          <cell r="AB40">
            <v>0.41231282863552593</v>
          </cell>
          <cell r="AC40">
            <v>1.0965155556602348</v>
          </cell>
          <cell r="AD40">
            <v>0.68570850515982718</v>
          </cell>
          <cell r="AE40">
            <v>0.81430482570774987</v>
          </cell>
          <cell r="AF40">
            <v>0.13114068928617001</v>
          </cell>
          <cell r="AG40">
            <v>8.9916965013871267E-2</v>
          </cell>
          <cell r="AH40">
            <v>4.1223724272298742E-2</v>
          </cell>
          <cell r="AI40">
            <v>1.0253365363542701</v>
          </cell>
          <cell r="AJ40">
            <v>3.9318685824324883E-3</v>
          </cell>
          <cell r="AK40">
            <v>7.1686689630919107E-4</v>
          </cell>
          <cell r="AL40">
            <v>2.9897807326072761E-3</v>
          </cell>
          <cell r="AM40">
            <v>0.18822945792841708</v>
          </cell>
          <cell r="AN40">
            <v>9.651600789130392E-2</v>
          </cell>
          <cell r="AO40">
            <v>27480845</v>
          </cell>
          <cell r="AP40">
            <v>27661407</v>
          </cell>
          <cell r="AQ40">
            <v>27352944</v>
          </cell>
          <cell r="AR40">
            <v>27218773</v>
          </cell>
          <cell r="AS40">
            <v>26132986</v>
          </cell>
          <cell r="AT40">
            <v>26159287</v>
          </cell>
          <cell r="AU40">
            <v>26471116</v>
          </cell>
          <cell r="AV40">
            <v>25721643</v>
          </cell>
          <cell r="AW40">
            <v>25472250</v>
          </cell>
          <cell r="AX40">
            <v>25392064</v>
          </cell>
          <cell r="AY40">
            <v>24582495</v>
          </cell>
          <cell r="AZ40">
            <v>25893498</v>
          </cell>
          <cell r="BA40">
            <v>23854042</v>
          </cell>
          <cell r="BB40">
            <v>23711687</v>
          </cell>
          <cell r="BC40">
            <v>24274757</v>
          </cell>
          <cell r="BD40">
            <v>23145338</v>
          </cell>
          <cell r="BE40">
            <v>22816483</v>
          </cell>
          <cell r="BF40">
            <v>22964867</v>
          </cell>
          <cell r="BG40">
            <v>22735271</v>
          </cell>
          <cell r="BH40">
            <v>21540739</v>
          </cell>
          <cell r="BI40">
            <v>20824293</v>
          </cell>
          <cell r="BJ40">
            <v>19725905</v>
          </cell>
          <cell r="BK40">
            <v>19401870</v>
          </cell>
          <cell r="BL40">
            <v>17805424</v>
          </cell>
          <cell r="BM40">
            <v>16287851</v>
          </cell>
          <cell r="BN40">
            <v>16132842</v>
          </cell>
          <cell r="BO40">
            <v>14933181</v>
          </cell>
          <cell r="BP40">
            <v>14465074</v>
          </cell>
          <cell r="BQ40">
            <v>14411385</v>
          </cell>
          <cell r="BR40">
            <v>13959063</v>
          </cell>
          <cell r="BS40">
            <v>13010223</v>
          </cell>
          <cell r="BT40">
            <v>12201968</v>
          </cell>
          <cell r="BU40">
            <v>11780598</v>
          </cell>
          <cell r="BV40">
            <v>11197836</v>
          </cell>
          <cell r="BW40">
            <v>11153369</v>
          </cell>
          <cell r="BX40">
            <v>10287085</v>
          </cell>
          <cell r="BY40">
            <v>10189227</v>
          </cell>
          <cell r="BZ40">
            <v>8742291</v>
          </cell>
          <cell r="CA40">
            <v>8885481</v>
          </cell>
          <cell r="CB40">
            <v>8865437</v>
          </cell>
          <cell r="CC40">
            <v>8592048</v>
          </cell>
          <cell r="CD40">
            <v>8241305</v>
          </cell>
          <cell r="CE40">
            <v>7936623</v>
          </cell>
          <cell r="CF40">
            <v>7308855</v>
          </cell>
          <cell r="CG40">
            <v>3826397</v>
          </cell>
          <cell r="CH40">
            <v>3900564</v>
          </cell>
          <cell r="CI40">
            <v>3965192</v>
          </cell>
          <cell r="CJ40">
            <v>3977999</v>
          </cell>
          <cell r="CK40">
            <v>3977384</v>
          </cell>
          <cell r="CL40">
            <v>4019324</v>
          </cell>
          <cell r="CM40">
            <v>3261657</v>
          </cell>
          <cell r="CN40">
            <v>3267287</v>
          </cell>
          <cell r="CO40">
            <v>3340592</v>
          </cell>
          <cell r="CP40">
            <v>3355937</v>
          </cell>
          <cell r="CQ40">
            <v>3324701</v>
          </cell>
          <cell r="CR40">
            <v>3328300</v>
          </cell>
          <cell r="CS40">
            <v>3309242</v>
          </cell>
          <cell r="CT40">
            <v>3317361</v>
          </cell>
          <cell r="CU40">
            <v>3269650</v>
          </cell>
          <cell r="CV40">
            <v>3218211</v>
          </cell>
          <cell r="CW40">
            <v>3271996</v>
          </cell>
          <cell r="CX40">
            <v>3263591</v>
          </cell>
          <cell r="CY40">
            <v>3224489</v>
          </cell>
          <cell r="CZ40">
            <v>3000431</v>
          </cell>
          <cell r="DA40">
            <v>3039106</v>
          </cell>
          <cell r="DB40">
            <v>3049040</v>
          </cell>
          <cell r="DC40">
            <v>2941285</v>
          </cell>
          <cell r="DD40">
            <v>2863025</v>
          </cell>
          <cell r="DE40">
            <v>2850911</v>
          </cell>
          <cell r="DF40">
            <v>2769610</v>
          </cell>
          <cell r="DG40">
            <v>2653211</v>
          </cell>
          <cell r="DH40">
            <v>2665073</v>
          </cell>
          <cell r="DI40">
            <v>2667664</v>
          </cell>
          <cell r="DJ40">
            <v>2622954</v>
          </cell>
          <cell r="DK40">
            <v>2482312</v>
          </cell>
          <cell r="DL40">
            <v>2549574</v>
          </cell>
          <cell r="DM40">
            <v>2374315</v>
          </cell>
          <cell r="DN40">
            <v>2107998</v>
          </cell>
          <cell r="DO40">
            <v>1425282</v>
          </cell>
          <cell r="DP40">
            <v>1391955</v>
          </cell>
          <cell r="DQ40">
            <v>1294064</v>
          </cell>
          <cell r="DR40">
            <v>1263351</v>
          </cell>
          <cell r="DS40">
            <v>1159432</v>
          </cell>
          <cell r="DT40">
            <v>1151660</v>
          </cell>
          <cell r="DU40">
            <v>1151660</v>
          </cell>
          <cell r="DV40">
            <v>1283466</v>
          </cell>
          <cell r="DW40">
            <v>1274332</v>
          </cell>
          <cell r="DX40">
            <v>1237653</v>
          </cell>
          <cell r="DY40"/>
          <cell r="DZ40">
            <v>420141</v>
          </cell>
          <cell r="EA40">
            <v>598845</v>
          </cell>
          <cell r="EB40"/>
          <cell r="EC40">
            <v>1018986</v>
          </cell>
          <cell r="ED40">
            <v>1117334</v>
          </cell>
          <cell r="EE40">
            <v>24549065</v>
          </cell>
          <cell r="EF40">
            <v>5598202</v>
          </cell>
          <cell r="EG40">
            <v>30147267</v>
          </cell>
          <cell r="EH40">
            <v>-144169</v>
          </cell>
          <cell r="EI40">
            <v>19416070</v>
          </cell>
        </row>
        <row r="41">
          <cell r="B41" t="str">
            <v>Premier Bank</v>
          </cell>
          <cell r="C41">
            <v>22.459143000000001</v>
          </cell>
          <cell r="D41">
            <v>14.139426</v>
          </cell>
          <cell r="E41">
            <v>11.978424</v>
          </cell>
          <cell r="F41">
            <v>2.835423</v>
          </cell>
          <cell r="G41">
            <v>3.1160549999999998</v>
          </cell>
          <cell r="H41">
            <v>5.2221039999999999</v>
          </cell>
          <cell r="I41">
            <v>22.450527999999998</v>
          </cell>
          <cell r="J41">
            <v>0.590723</v>
          </cell>
          <cell r="K41">
            <v>-2.777E-2</v>
          </cell>
          <cell r="L41"/>
          <cell r="M41">
            <v>3.2777413046222474E-3</v>
          </cell>
          <cell r="N41">
            <v>3.2641165853263938E-3</v>
          </cell>
          <cell r="O41">
            <v>3.2432752927544026E-3</v>
          </cell>
          <cell r="P41">
            <v>3.4318120960775134E-3</v>
          </cell>
          <cell r="Q41">
            <v>3.7049044925098204E-3</v>
          </cell>
          <cell r="R41"/>
          <cell r="S41">
            <v>2.9824145002741477E-3</v>
          </cell>
          <cell r="T41">
            <v>3.8990146571030388E-3</v>
          </cell>
          <cell r="U41">
            <v>2.1908048644407618E-3</v>
          </cell>
          <cell r="V41">
            <v>4.660004549151834E-3</v>
          </cell>
          <cell r="W41">
            <v>-1.3558825437768552E-4</v>
          </cell>
          <cell r="X41">
            <v>-1.0119808359276852E-2</v>
          </cell>
          <cell r="Y41">
            <v>-2.3183438123802217E-3</v>
          </cell>
          <cell r="Z41">
            <v>0.13879651293724585</v>
          </cell>
          <cell r="AA41">
            <v>0.12629649512029295</v>
          </cell>
          <cell r="AB41">
            <v>0.56208333602177707</v>
          </cell>
          <cell r="AC41">
            <v>1.0107093261756206</v>
          </cell>
          <cell r="AD41">
            <v>0.54928208192402672</v>
          </cell>
          <cell r="AE41">
            <v>0.3563876721777563</v>
          </cell>
          <cell r="AF41">
            <v>5.4378075000513851E-2</v>
          </cell>
          <cell r="AG41">
            <v>1.2000322570310938E-2</v>
          </cell>
          <cell r="AH41">
            <v>4.2377752430202913E-2</v>
          </cell>
          <cell r="AI41">
            <v>1.1804078733562946</v>
          </cell>
          <cell r="AJ41">
            <v>1.7583649243608837E-4</v>
          </cell>
          <cell r="AK41">
            <v>0</v>
          </cell>
          <cell r="AL41">
            <v>1.145112722874758E-4</v>
          </cell>
          <cell r="AM41">
            <v>0.10438995766703262</v>
          </cell>
          <cell r="AN41">
            <v>7.2829560092632197E-3</v>
          </cell>
          <cell r="AO41">
            <v>22459143</v>
          </cell>
          <cell r="AP41">
            <v>21935151</v>
          </cell>
          <cell r="AQ41">
            <v>21152743</v>
          </cell>
          <cell r="AR41">
            <v>23304561</v>
          </cell>
          <cell r="AS41">
            <v>23299621</v>
          </cell>
          <cell r="AT41">
            <v>22531039</v>
          </cell>
          <cell r="AU41">
            <v>24163787</v>
          </cell>
          <cell r="AV41">
            <v>17640991</v>
          </cell>
          <cell r="AW41">
            <v>22125549</v>
          </cell>
          <cell r="AX41">
            <v>26209349</v>
          </cell>
          <cell r="AY41">
            <v>23919643</v>
          </cell>
          <cell r="AZ41">
            <v>24701113</v>
          </cell>
          <cell r="BA41">
            <v>22150730</v>
          </cell>
          <cell r="BB41">
            <v>21987686</v>
          </cell>
          <cell r="BC41">
            <v>20704593</v>
          </cell>
          <cell r="BD41">
            <v>21946547</v>
          </cell>
          <cell r="BE41">
            <v>18494579</v>
          </cell>
          <cell r="BF41">
            <v>18683241</v>
          </cell>
          <cell r="BG41">
            <v>16054493</v>
          </cell>
          <cell r="BH41">
            <v>18762844</v>
          </cell>
          <cell r="BI41">
            <v>17185364</v>
          </cell>
          <cell r="BJ41">
            <v>17946262</v>
          </cell>
          <cell r="BK41">
            <v>15211531</v>
          </cell>
          <cell r="BL41">
            <v>17880462</v>
          </cell>
          <cell r="BM41">
            <v>15775791</v>
          </cell>
          <cell r="BN41">
            <v>15865463</v>
          </cell>
          <cell r="BO41">
            <v>15583625</v>
          </cell>
          <cell r="BP41">
            <v>17359968</v>
          </cell>
          <cell r="BQ41">
            <v>15050947</v>
          </cell>
          <cell r="BR41">
            <v>16489388</v>
          </cell>
          <cell r="BS41">
            <v>15521372</v>
          </cell>
          <cell r="BT41">
            <v>14962089</v>
          </cell>
          <cell r="BU41">
            <v>15419582</v>
          </cell>
          <cell r="BV41">
            <v>15069141</v>
          </cell>
          <cell r="BW41">
            <v>14827754</v>
          </cell>
          <cell r="BX41">
            <v>15464631</v>
          </cell>
          <cell r="BY41">
            <v>15726633</v>
          </cell>
          <cell r="BZ41">
            <v>16180372</v>
          </cell>
          <cell r="CA41">
            <v>15121959</v>
          </cell>
          <cell r="CB41">
            <v>15278026</v>
          </cell>
          <cell r="CC41">
            <v>12978408</v>
          </cell>
          <cell r="CD41">
            <v>12696667</v>
          </cell>
          <cell r="CE41">
            <v>12503956</v>
          </cell>
          <cell r="CF41">
            <v>11305398</v>
          </cell>
          <cell r="CG41">
            <v>5222104</v>
          </cell>
          <cell r="CH41">
            <v>5246748</v>
          </cell>
          <cell r="CI41">
            <v>5232337</v>
          </cell>
          <cell r="CJ41">
            <v>5261889</v>
          </cell>
          <cell r="CK41">
            <v>5436854</v>
          </cell>
          <cell r="CL41">
            <v>5465709</v>
          </cell>
          <cell r="CM41">
            <v>5435496</v>
          </cell>
          <cell r="CN41">
            <v>2753180</v>
          </cell>
          <cell r="CO41">
            <v>3183427</v>
          </cell>
          <cell r="CP41">
            <v>3163114</v>
          </cell>
          <cell r="CQ41">
            <v>2552004</v>
          </cell>
          <cell r="CR41">
            <v>2467351</v>
          </cell>
          <cell r="CS41">
            <v>2274933</v>
          </cell>
          <cell r="CT41">
            <v>2208124</v>
          </cell>
          <cell r="CU41">
            <v>2116644</v>
          </cell>
          <cell r="CV41">
            <v>2050795</v>
          </cell>
          <cell r="CW41">
            <v>1952901</v>
          </cell>
          <cell r="CX41">
            <v>1481372</v>
          </cell>
          <cell r="CY41">
            <v>1467563</v>
          </cell>
          <cell r="CZ41">
            <v>1462059</v>
          </cell>
          <cell r="DA41">
            <v>1353278</v>
          </cell>
          <cell r="DB41">
            <v>1283380</v>
          </cell>
          <cell r="DC41">
            <v>1256304</v>
          </cell>
          <cell r="DD41">
            <v>1271103</v>
          </cell>
          <cell r="DE41">
            <v>1554299</v>
          </cell>
          <cell r="DF41">
            <v>1673485</v>
          </cell>
          <cell r="DG41">
            <v>1724306</v>
          </cell>
          <cell r="DH41">
            <v>1709205</v>
          </cell>
          <cell r="DI41">
            <v>1622135</v>
          </cell>
          <cell r="DJ41">
            <v>1608542</v>
          </cell>
          <cell r="DK41">
            <v>1602035</v>
          </cell>
          <cell r="DL41">
            <v>1557408</v>
          </cell>
          <cell r="DM41">
            <v>1687582</v>
          </cell>
          <cell r="DN41">
            <v>1698111</v>
          </cell>
          <cell r="DO41">
            <v>1669863</v>
          </cell>
          <cell r="DP41">
            <v>1611608</v>
          </cell>
          <cell r="DQ41">
            <v>1687798</v>
          </cell>
          <cell r="DR41">
            <v>1677757</v>
          </cell>
          <cell r="DS41">
            <v>1661381</v>
          </cell>
          <cell r="DT41">
            <v>1517722</v>
          </cell>
          <cell r="DU41">
            <v>1517722</v>
          </cell>
          <cell r="DV41">
            <v>1301967</v>
          </cell>
          <cell r="DW41">
            <v>1225689</v>
          </cell>
          <cell r="DX41">
            <v>1210095</v>
          </cell>
          <cell r="DY41"/>
          <cell r="DZ41">
            <v>784027</v>
          </cell>
          <cell r="EA41">
            <v>610832</v>
          </cell>
          <cell r="EB41"/>
          <cell r="EC41">
            <v>1394859</v>
          </cell>
          <cell r="ED41">
            <v>1409797</v>
          </cell>
          <cell r="EE41">
            <v>3441619</v>
          </cell>
          <cell r="EF41">
            <v>6215334</v>
          </cell>
          <cell r="EG41">
            <v>9656953</v>
          </cell>
          <cell r="EH41">
            <v>-39786</v>
          </cell>
          <cell r="EI41">
            <v>14139426</v>
          </cell>
        </row>
        <row r="42">
          <cell r="B42" t="str">
            <v>Development Bank of Kenya</v>
          </cell>
          <cell r="C42">
            <v>19.806415999999999</v>
          </cell>
          <cell r="D42">
            <v>10.897995</v>
          </cell>
          <cell r="E42">
            <v>10.598552</v>
          </cell>
          <cell r="F42">
            <v>2.1430720000000001</v>
          </cell>
          <cell r="G42">
            <v>2.4022429999999999</v>
          </cell>
          <cell r="H42">
            <v>3.837307</v>
          </cell>
          <cell r="I42">
            <v>12.874775</v>
          </cell>
          <cell r="J42">
            <v>1.2460000000000001E-2</v>
          </cell>
          <cell r="K42">
            <v>7.6596999999999998E-2</v>
          </cell>
          <cell r="L42"/>
          <cell r="M42">
            <v>2.6642827156018109E-3</v>
          </cell>
          <cell r="N42">
            <v>2.6499680140594029E-3</v>
          </cell>
          <cell r="O42">
            <v>2.5599015401084248E-3</v>
          </cell>
          <cell r="P42">
            <v>2.5951155351649239E-3</v>
          </cell>
          <cell r="Q42">
            <v>2.6177114915285939E-3</v>
          </cell>
          <cell r="R42"/>
          <cell r="S42">
            <v>2.6301512162268115E-3</v>
          </cell>
          <cell r="T42">
            <v>3.0051744843132694E-3</v>
          </cell>
          <cell r="U42">
            <v>1.9384319070378843E-3</v>
          </cell>
          <cell r="V42">
            <v>3.4242650235407372E-3</v>
          </cell>
          <cell r="W42">
            <v>3.7398824344859837E-4</v>
          </cell>
          <cell r="X42">
            <v>1.8761502214846109E-2</v>
          </cell>
          <cell r="Y42">
            <v>3.6997005861461696E-3</v>
          </cell>
          <cell r="Z42">
            <v>0.18658524129547896</v>
          </cell>
          <cell r="AA42">
            <v>0.16645510309888911</v>
          </cell>
          <cell r="AB42">
            <v>0.11260471741387219</v>
          </cell>
          <cell r="AC42">
            <v>1.7753699814103956</v>
          </cell>
          <cell r="AD42">
            <v>0.17785946627456189</v>
          </cell>
          <cell r="AE42">
            <v>0.72059467789105514</v>
          </cell>
          <cell r="AF42">
            <v>0.12051144670680128</v>
          </cell>
          <cell r="AG42">
            <v>0.12079042449149019</v>
          </cell>
          <cell r="AH42">
            <v>-2.7897778468891077E-4</v>
          </cell>
          <cell r="AI42">
            <v>1.0282531991162567</v>
          </cell>
          <cell r="AJ42">
            <v>5.0658844801313634E-4</v>
          </cell>
          <cell r="AK42">
            <v>3.2632291464493954E-5</v>
          </cell>
          <cell r="AL42">
            <v>3.4079363035088221E-4</v>
          </cell>
          <cell r="AM42">
            <v>0.12796774226303906</v>
          </cell>
          <cell r="AN42">
            <v>0.10515376516853896</v>
          </cell>
          <cell r="AO42">
            <v>19806416</v>
          </cell>
          <cell r="AP42">
            <v>19148351</v>
          </cell>
          <cell r="AQ42">
            <v>18482390</v>
          </cell>
          <cell r="AR42">
            <v>18840315</v>
          </cell>
          <cell r="AS42">
            <v>17872718</v>
          </cell>
          <cell r="AT42">
            <v>17933112</v>
          </cell>
          <cell r="AU42">
            <v>17257834</v>
          </cell>
          <cell r="AV42">
            <v>16891988</v>
          </cell>
          <cell r="AW42">
            <v>17025387</v>
          </cell>
          <cell r="AX42">
            <v>16967685</v>
          </cell>
          <cell r="AY42">
            <v>16768321</v>
          </cell>
          <cell r="AZ42">
            <v>17289207</v>
          </cell>
          <cell r="BA42">
            <v>17488860</v>
          </cell>
          <cell r="BB42">
            <v>17526413</v>
          </cell>
          <cell r="BC42">
            <v>17107796</v>
          </cell>
          <cell r="BD42">
            <v>17222212</v>
          </cell>
          <cell r="BE42">
            <v>17119457</v>
          </cell>
          <cell r="BF42">
            <v>16274891</v>
          </cell>
          <cell r="BG42">
            <v>16644500</v>
          </cell>
          <cell r="BH42">
            <v>15358069</v>
          </cell>
          <cell r="BI42">
            <v>15549002</v>
          </cell>
          <cell r="BJ42">
            <v>15433168</v>
          </cell>
          <cell r="BK42">
            <v>15240102</v>
          </cell>
          <cell r="BL42">
            <v>15323111</v>
          </cell>
          <cell r="BM42">
            <v>15454261</v>
          </cell>
          <cell r="BN42">
            <v>15630629</v>
          </cell>
          <cell r="BO42">
            <v>16040121</v>
          </cell>
          <cell r="BP42">
            <v>16319925</v>
          </cell>
          <cell r="BQ42">
            <v>16127993</v>
          </cell>
          <cell r="BR42">
            <v>16710985</v>
          </cell>
          <cell r="BS42">
            <v>16435365</v>
          </cell>
          <cell r="BT42">
            <v>16418382</v>
          </cell>
          <cell r="BU42">
            <v>17492953</v>
          </cell>
          <cell r="BV42">
            <v>17013141</v>
          </cell>
          <cell r="BW42">
            <v>17251091</v>
          </cell>
          <cell r="BX42">
            <v>16942714</v>
          </cell>
          <cell r="BY42">
            <v>18106690</v>
          </cell>
          <cell r="BZ42">
            <v>17841799</v>
          </cell>
          <cell r="CA42">
            <v>16999848</v>
          </cell>
          <cell r="CB42">
            <v>16954227</v>
          </cell>
          <cell r="CC42">
            <v>16004815</v>
          </cell>
          <cell r="CD42">
            <v>16493105</v>
          </cell>
          <cell r="CE42">
            <v>16082152</v>
          </cell>
          <cell r="CF42">
            <v>15580630</v>
          </cell>
          <cell r="CG42">
            <v>3837307</v>
          </cell>
          <cell r="CH42">
            <v>3809085</v>
          </cell>
          <cell r="CI42">
            <v>3799907</v>
          </cell>
          <cell r="CJ42">
            <v>3783689</v>
          </cell>
          <cell r="CK42">
            <v>3777121</v>
          </cell>
          <cell r="CL42">
            <v>3785479</v>
          </cell>
          <cell r="CM42">
            <v>3751595</v>
          </cell>
          <cell r="CN42">
            <v>3737775</v>
          </cell>
          <cell r="CO42">
            <v>3854718</v>
          </cell>
          <cell r="CP42">
            <v>3850957</v>
          </cell>
          <cell r="CQ42">
            <v>3828452</v>
          </cell>
          <cell r="CR42">
            <v>3923282</v>
          </cell>
          <cell r="CS42">
            <v>3856607</v>
          </cell>
          <cell r="CT42">
            <v>3841310</v>
          </cell>
          <cell r="CU42">
            <v>3830779</v>
          </cell>
          <cell r="CV42">
            <v>3822658</v>
          </cell>
          <cell r="CW42">
            <v>3981067</v>
          </cell>
          <cell r="CX42">
            <v>3966267</v>
          </cell>
          <cell r="CY42">
            <v>3975395</v>
          </cell>
          <cell r="CZ42">
            <v>3950439</v>
          </cell>
          <cell r="DA42">
            <v>3894050</v>
          </cell>
          <cell r="DB42">
            <v>3886424</v>
          </cell>
          <cell r="DC42">
            <v>3866554</v>
          </cell>
          <cell r="DD42">
            <v>2871324</v>
          </cell>
          <cell r="DE42">
            <v>2738684</v>
          </cell>
          <cell r="DF42">
            <v>2702770</v>
          </cell>
          <cell r="DG42">
            <v>2955617</v>
          </cell>
          <cell r="DH42">
            <v>2929746</v>
          </cell>
          <cell r="DI42">
            <v>2958319</v>
          </cell>
          <cell r="DJ42">
            <v>2909847</v>
          </cell>
          <cell r="DK42">
            <v>2919672</v>
          </cell>
          <cell r="DL42">
            <v>2903344</v>
          </cell>
          <cell r="DM42">
            <v>2949975</v>
          </cell>
          <cell r="DN42">
            <v>2912557</v>
          </cell>
          <cell r="DO42">
            <v>2876234</v>
          </cell>
          <cell r="DP42">
            <v>2843621</v>
          </cell>
          <cell r="DQ42">
            <v>2856189</v>
          </cell>
          <cell r="DR42">
            <v>2808229</v>
          </cell>
          <cell r="DS42">
            <v>2806585</v>
          </cell>
          <cell r="DT42">
            <v>2763601</v>
          </cell>
          <cell r="DU42">
            <v>2763601</v>
          </cell>
          <cell r="DV42">
            <v>1999548</v>
          </cell>
          <cell r="DW42">
            <v>1874489</v>
          </cell>
          <cell r="DX42">
            <v>1822274</v>
          </cell>
          <cell r="DY42"/>
          <cell r="DZ42">
            <v>23321</v>
          </cell>
          <cell r="EA42">
            <v>183784</v>
          </cell>
          <cell r="EB42"/>
          <cell r="EC42">
            <v>207105</v>
          </cell>
          <cell r="ED42">
            <v>367688</v>
          </cell>
          <cell r="EE42">
            <v>1602065</v>
          </cell>
          <cell r="EF42">
            <v>621189</v>
          </cell>
          <cell r="EG42">
            <v>2223254</v>
          </cell>
          <cell r="EH42">
            <v>53618</v>
          </cell>
          <cell r="EI42">
            <v>10897995</v>
          </cell>
        </row>
        <row r="43">
          <cell r="B43" t="str">
            <v>Mayfair Bank - CIB</v>
          </cell>
          <cell r="C43">
            <v>16.405163999999999</v>
          </cell>
          <cell r="D43">
            <v>5.0913130000000004</v>
          </cell>
          <cell r="E43">
            <v>12.448969</v>
          </cell>
          <cell r="F43">
            <v>2.674112</v>
          </cell>
          <cell r="G43">
            <v>2.7330049999999999</v>
          </cell>
          <cell r="H43">
            <v>3.6976390000000001</v>
          </cell>
          <cell r="I43">
            <v>13.725936000000001</v>
          </cell>
          <cell r="J43">
            <v>5.1674999999999999E-2</v>
          </cell>
          <cell r="K43">
            <v>-0.71211100000000005</v>
          </cell>
          <cell r="L43"/>
          <cell r="M43">
            <v>2.5849951455966256E-3</v>
          </cell>
          <cell r="N43">
            <v>2.8065317033134371E-3</v>
          </cell>
          <cell r="O43">
            <v>2.7183218112224114E-3</v>
          </cell>
          <cell r="P43">
            <v>2.8687925921860279E-3</v>
          </cell>
          <cell r="Q43">
            <v>2.793000054451461E-3</v>
          </cell>
          <cell r="R43"/>
          <cell r="S43">
            <v>2.178489134379501E-3</v>
          </cell>
          <cell r="T43">
            <v>1.4039540226667791E-3</v>
          </cell>
          <cell r="U43">
            <v>2.2768656245990494E-3</v>
          </cell>
          <cell r="V43">
            <v>3.2996306778113266E-3</v>
          </cell>
          <cell r="W43">
            <v>-3.4769134826484701E-3</v>
          </cell>
          <cell r="X43">
            <v>-0.18795737556938108</v>
          </cell>
          <cell r="Y43">
            <v>-4.367832323380557E-2</v>
          </cell>
          <cell r="Z43">
            <v>0.19911246854130749</v>
          </cell>
          <cell r="AA43">
            <v>0.19482183218689056</v>
          </cell>
          <cell r="AB43">
            <v>0.18056492924554396</v>
          </cell>
          <cell r="AC43">
            <v>2.4936370777690495</v>
          </cell>
          <cell r="AD43">
            <v>0.10966694788903127</v>
          </cell>
          <cell r="AE43">
            <v>0.71529157781460229</v>
          </cell>
          <cell r="AF43">
            <v>0.17122878566000402</v>
          </cell>
          <cell r="AG43">
            <v>0.10515918799264673</v>
          </cell>
          <cell r="AH43">
            <v>6.6069597667357288E-2</v>
          </cell>
          <cell r="AI43">
            <v>0.40897467091451511</v>
          </cell>
          <cell r="AJ43">
            <v>2.8151991729317314E-3</v>
          </cell>
          <cell r="AK43">
            <v>1.8418463429181928E-3</v>
          </cell>
          <cell r="AL43">
            <v>2.4878237152607661E-3</v>
          </cell>
          <cell r="AM43">
            <v>0.17883090459002463</v>
          </cell>
          <cell r="AN43">
            <v>9.6845271616886816E-2</v>
          </cell>
          <cell r="AO43">
            <v>16405164</v>
          </cell>
          <cell r="AP43">
            <v>16572776</v>
          </cell>
          <cell r="AQ43">
            <v>15818096</v>
          </cell>
          <cell r="AR43">
            <v>17543453</v>
          </cell>
          <cell r="AS43">
            <v>14444015</v>
          </cell>
          <cell r="AT43">
            <v>15627033</v>
          </cell>
          <cell r="AU43">
            <v>16572776</v>
          </cell>
          <cell r="AV43">
            <v>12929077</v>
          </cell>
          <cell r="AW43">
            <v>13397795</v>
          </cell>
          <cell r="AX43">
            <v>13642086</v>
          </cell>
          <cell r="AY43">
            <v>13326361</v>
          </cell>
          <cell r="AZ43">
            <v>13460819</v>
          </cell>
          <cell r="BA43">
            <v>12737025</v>
          </cell>
          <cell r="BB43">
            <v>12981818</v>
          </cell>
          <cell r="BC43">
            <v>12768436</v>
          </cell>
          <cell r="BD43">
            <v>12729360</v>
          </cell>
          <cell r="BE43">
            <v>12255188</v>
          </cell>
          <cell r="BF43">
            <v>13328328</v>
          </cell>
          <cell r="BG43">
            <v>9063470</v>
          </cell>
          <cell r="BH43">
            <v>8652475</v>
          </cell>
          <cell r="BI43">
            <v>8213097</v>
          </cell>
          <cell r="BJ43">
            <v>7447262</v>
          </cell>
          <cell r="BK43">
            <v>6689148</v>
          </cell>
          <cell r="BL43">
            <v>6856572</v>
          </cell>
          <cell r="BM43">
            <v>5369117</v>
          </cell>
          <cell r="BN43">
            <v>4475770</v>
          </cell>
          <cell r="BO43">
            <v>3953412</v>
          </cell>
          <cell r="BP43">
            <v>3547988</v>
          </cell>
          <cell r="BQ43">
            <v>2563150</v>
          </cell>
          <cell r="BR43">
            <v>1412715</v>
          </cell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>
            <v>3697639</v>
          </cell>
          <cell r="CH43">
            <v>4265615</v>
          </cell>
          <cell r="CI43">
            <v>4069630</v>
          </cell>
          <cell r="CJ43">
            <v>4191483</v>
          </cell>
          <cell r="CK43">
            <v>4349180</v>
          </cell>
          <cell r="CL43">
            <v>4494598</v>
          </cell>
          <cell r="CM43">
            <v>4461540</v>
          </cell>
          <cell r="CN43">
            <v>4445475</v>
          </cell>
          <cell r="CO43">
            <v>4340678</v>
          </cell>
          <cell r="CP43">
            <v>4238217</v>
          </cell>
          <cell r="CQ43">
            <v>4302461</v>
          </cell>
          <cell r="CR43">
            <v>4152937</v>
          </cell>
          <cell r="CS43">
            <v>4125827</v>
          </cell>
          <cell r="CT43">
            <v>4116937</v>
          </cell>
          <cell r="CU43">
            <v>4115454</v>
          </cell>
          <cell r="CV43">
            <v>4120947</v>
          </cell>
          <cell r="CW43">
            <v>4290154</v>
          </cell>
          <cell r="CX43">
            <v>4317761</v>
          </cell>
          <cell r="CY43">
            <v>958454</v>
          </cell>
          <cell r="CZ43">
            <v>1039865</v>
          </cell>
          <cell r="DA43">
            <v>1117525</v>
          </cell>
          <cell r="DB43">
            <v>1189040</v>
          </cell>
          <cell r="DC43">
            <v>1026771</v>
          </cell>
          <cell r="DD43">
            <v>1019868</v>
          </cell>
          <cell r="DE43">
            <v>1020349</v>
          </cell>
          <cell r="DF43">
            <v>1112957</v>
          </cell>
          <cell r="DG43">
            <v>1079558</v>
          </cell>
          <cell r="DH43">
            <v>1168946</v>
          </cell>
          <cell r="DI43">
            <v>1120846</v>
          </cell>
          <cell r="DJ43">
            <v>1252725</v>
          </cell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/>
          <cell r="DZ43">
            <v>81600</v>
          </cell>
          <cell r="EA43">
            <v>370315</v>
          </cell>
          <cell r="EB43"/>
          <cell r="EC43">
            <v>451915</v>
          </cell>
          <cell r="ED43">
            <v>1126912</v>
          </cell>
          <cell r="EE43">
            <v>433378</v>
          </cell>
          <cell r="EF43">
            <v>172498</v>
          </cell>
          <cell r="EG43">
            <v>605876</v>
          </cell>
          <cell r="EH43">
            <v>-556057</v>
          </cell>
          <cell r="EI43">
            <v>5091313</v>
          </cell>
        </row>
        <row r="44">
          <cell r="B44" t="str">
            <v>Guardian  Bank</v>
          </cell>
          <cell r="C44">
            <v>15.95635</v>
          </cell>
          <cell r="D44">
            <v>7.3397629999999996</v>
          </cell>
          <cell r="E44">
            <v>11.636362</v>
          </cell>
          <cell r="F44">
            <v>3.2732329999999998</v>
          </cell>
          <cell r="G44">
            <v>3.4281440000000001</v>
          </cell>
          <cell r="H44">
            <v>3.8642189999999998</v>
          </cell>
          <cell r="I44">
            <v>12.392913999999999</v>
          </cell>
          <cell r="J44">
            <v>0.103835</v>
          </cell>
          <cell r="K44">
            <v>0.53512700000000002</v>
          </cell>
          <cell r="L44"/>
          <cell r="M44">
            <v>2.5651377343899199E-3</v>
          </cell>
          <cell r="N44">
            <v>2.6371659780092338E-3</v>
          </cell>
          <cell r="O44">
            <v>2.6416535598152002E-3</v>
          </cell>
          <cell r="P44">
            <v>2.6036433144025388E-3</v>
          </cell>
          <cell r="Q44">
            <v>2.6733102747902829E-3</v>
          </cell>
          <cell r="R44"/>
          <cell r="S44">
            <v>2.1188898263593313E-3</v>
          </cell>
          <cell r="T44">
            <v>2.0239749135970986E-3</v>
          </cell>
          <cell r="U44">
            <v>2.1282431206303626E-3</v>
          </cell>
          <cell r="V44">
            <v>3.4482802561800665E-3</v>
          </cell>
          <cell r="W44">
            <v>2.6127812675681571E-3</v>
          </cell>
          <cell r="X44">
            <v>0.18145298881141372</v>
          </cell>
          <cell r="Y44">
            <v>4.245098507692914E-2</v>
          </cell>
          <cell r="Z44">
            <v>0.27662130149535452</v>
          </cell>
          <cell r="AA44">
            <v>0.26412133578914532</v>
          </cell>
          <cell r="AB44">
            <v>0.26380966172327014</v>
          </cell>
          <cell r="AC44">
            <v>0.49006067799208941</v>
          </cell>
          <cell r="AD44">
            <v>8.8269521103391493E-2</v>
          </cell>
          <cell r="AE44">
            <v>0.33040279317888932</v>
          </cell>
          <cell r="AF44">
            <v>0.18314440533119855</v>
          </cell>
          <cell r="AG44">
            <v>6.9390370300091764E-2</v>
          </cell>
          <cell r="AH44">
            <v>0.11375403503110679</v>
          </cell>
          <cell r="AI44">
            <v>0.6307609715132616</v>
          </cell>
          <cell r="AJ44">
            <v>9.5395617421640741E-4</v>
          </cell>
          <cell r="AK44">
            <v>0</v>
          </cell>
          <cell r="AL44">
            <v>6.2642867158616391E-4</v>
          </cell>
          <cell r="AM44">
            <v>0.19523343132571619</v>
          </cell>
          <cell r="AN44">
            <v>4.8118513420124652E-2</v>
          </cell>
          <cell r="AO44">
            <v>15956350</v>
          </cell>
          <cell r="AP44">
            <v>16219937</v>
          </cell>
          <cell r="AQ44">
            <v>16117360</v>
          </cell>
          <cell r="AR44">
            <v>15853010</v>
          </cell>
          <cell r="AS44">
            <v>15920381</v>
          </cell>
          <cell r="AT44">
            <v>15744241</v>
          </cell>
          <cell r="AU44">
            <v>15589453</v>
          </cell>
          <cell r="AV44">
            <v>15658126</v>
          </cell>
          <cell r="AW44">
            <v>16485292</v>
          </cell>
          <cell r="AX44">
            <v>16757176</v>
          </cell>
          <cell r="AY44">
            <v>17265306</v>
          </cell>
          <cell r="AZ44">
            <v>17736400</v>
          </cell>
          <cell r="BA44">
            <v>17021470</v>
          </cell>
          <cell r="BB44">
            <v>16843240</v>
          </cell>
          <cell r="BC44">
            <v>16700710</v>
          </cell>
          <cell r="BD44">
            <v>16858235</v>
          </cell>
          <cell r="BE44">
            <v>16497509</v>
          </cell>
          <cell r="BF44">
            <v>16765424</v>
          </cell>
          <cell r="BG44">
            <v>17027259</v>
          </cell>
          <cell r="BH44">
            <v>16386450</v>
          </cell>
          <cell r="BI44">
            <v>16539262</v>
          </cell>
          <cell r="BJ44">
            <v>16225698</v>
          </cell>
          <cell r="BK44">
            <v>16638307</v>
          </cell>
          <cell r="BL44">
            <v>16185964</v>
          </cell>
          <cell r="BM44">
            <v>16012016</v>
          </cell>
          <cell r="BN44">
            <v>16028257</v>
          </cell>
          <cell r="BO44">
            <v>15665170</v>
          </cell>
          <cell r="BP44">
            <v>15802759</v>
          </cell>
          <cell r="BQ44">
            <v>15520532</v>
          </cell>
          <cell r="BR44">
            <v>15271509</v>
          </cell>
          <cell r="BS44">
            <v>15019755</v>
          </cell>
          <cell r="BT44">
            <v>14705351</v>
          </cell>
          <cell r="BU44">
            <v>15135225</v>
          </cell>
          <cell r="BV44">
            <v>15349948</v>
          </cell>
          <cell r="BW44">
            <v>15386946</v>
          </cell>
          <cell r="BX44">
            <v>14609492</v>
          </cell>
          <cell r="BY44">
            <v>15113307</v>
          </cell>
          <cell r="BZ44">
            <v>15694727</v>
          </cell>
          <cell r="CA44">
            <v>15383115</v>
          </cell>
          <cell r="CB44">
            <v>15470598</v>
          </cell>
          <cell r="CC44">
            <v>14464148</v>
          </cell>
          <cell r="CD44">
            <v>14195379</v>
          </cell>
          <cell r="CE44">
            <v>13997862</v>
          </cell>
          <cell r="CF44">
            <v>12834687</v>
          </cell>
          <cell r="CG44">
            <v>3864219</v>
          </cell>
          <cell r="CH44">
            <v>3807216</v>
          </cell>
          <cell r="CI44">
            <v>3713843</v>
          </cell>
          <cell r="CJ44">
            <v>3577591</v>
          </cell>
          <cell r="CK44">
            <v>3446851</v>
          </cell>
          <cell r="CL44">
            <v>3359794</v>
          </cell>
          <cell r="CM44">
            <v>15589453</v>
          </cell>
          <cell r="CN44">
            <v>3238859</v>
          </cell>
          <cell r="CO44">
            <v>3252700</v>
          </cell>
          <cell r="CP44">
            <v>3168931</v>
          </cell>
          <cell r="CQ44">
            <v>3061169</v>
          </cell>
          <cell r="CR44">
            <v>2989050</v>
          </cell>
          <cell r="CS44">
            <v>2938311</v>
          </cell>
          <cell r="CT44">
            <v>2880150</v>
          </cell>
          <cell r="CU44">
            <v>2872764</v>
          </cell>
          <cell r="CV44">
            <v>2834017</v>
          </cell>
          <cell r="CW44">
            <v>2745034</v>
          </cell>
          <cell r="CX44">
            <v>2737699</v>
          </cell>
          <cell r="CY44">
            <v>2717961</v>
          </cell>
          <cell r="CZ44">
            <v>2740810</v>
          </cell>
          <cell r="DA44">
            <v>2693257</v>
          </cell>
          <cell r="DB44">
            <v>2643318</v>
          </cell>
          <cell r="DC44">
            <v>2595341</v>
          </cell>
          <cell r="DD44">
            <v>2557152</v>
          </cell>
          <cell r="DE44">
            <v>2636664</v>
          </cell>
          <cell r="DF44">
            <v>2536528</v>
          </cell>
          <cell r="DG44">
            <v>2407699</v>
          </cell>
          <cell r="DH44">
            <v>2374615</v>
          </cell>
          <cell r="DI44">
            <v>2327011</v>
          </cell>
          <cell r="DJ44">
            <v>2291970</v>
          </cell>
          <cell r="DK44">
            <v>2264442</v>
          </cell>
          <cell r="DL44">
            <v>2215494</v>
          </cell>
          <cell r="DM44">
            <v>2049357</v>
          </cell>
          <cell r="DN44">
            <v>2025717</v>
          </cell>
          <cell r="DO44">
            <v>2034496</v>
          </cell>
          <cell r="DP44">
            <v>1984466</v>
          </cell>
          <cell r="DQ44">
            <v>1994181</v>
          </cell>
          <cell r="DR44">
            <v>1890337</v>
          </cell>
          <cell r="DS44">
            <v>1818843</v>
          </cell>
          <cell r="DT44">
            <v>1755138</v>
          </cell>
          <cell r="DU44">
            <v>1755138</v>
          </cell>
          <cell r="DV44">
            <v>1715270</v>
          </cell>
          <cell r="DW44">
            <v>1554857</v>
          </cell>
          <cell r="DX44">
            <v>1493885</v>
          </cell>
          <cell r="DY44"/>
          <cell r="DZ44">
            <v>278731</v>
          </cell>
          <cell r="EA44">
            <v>777830</v>
          </cell>
          <cell r="EB44"/>
          <cell r="EC44">
            <v>1056561</v>
          </cell>
          <cell r="ED44">
            <v>517779</v>
          </cell>
          <cell r="EE44">
            <v>220491</v>
          </cell>
          <cell r="EF44">
            <v>446849</v>
          </cell>
          <cell r="EG44">
            <v>667340</v>
          </cell>
          <cell r="EH44">
            <v>506377</v>
          </cell>
          <cell r="EI44">
            <v>7339763</v>
          </cell>
        </row>
        <row r="45">
          <cell r="B45" t="str">
            <v>Paramount Universal Bank</v>
          </cell>
          <cell r="C45">
            <v>15.868917</v>
          </cell>
          <cell r="D45">
            <v>8.2345290000000002</v>
          </cell>
          <cell r="E45">
            <v>12.273429999999999</v>
          </cell>
          <cell r="F45">
            <v>2.4780899999999999</v>
          </cell>
          <cell r="G45">
            <v>2.4780899999999999</v>
          </cell>
          <cell r="H45">
            <v>2.8088190000000002</v>
          </cell>
          <cell r="I45">
            <v>8.4642110000000006</v>
          </cell>
          <cell r="J45">
            <v>4.1190000000000003E-3</v>
          </cell>
          <cell r="K45">
            <v>0.226047</v>
          </cell>
          <cell r="L45"/>
          <cell r="M45">
            <v>2.2861738448366818E-3</v>
          </cell>
          <cell r="N45">
            <v>2.2940526536216611E-3</v>
          </cell>
          <cell r="O45">
            <v>2.2231928622341249E-3</v>
          </cell>
          <cell r="P45">
            <v>2.2667859500845591E-3</v>
          </cell>
          <cell r="Q45">
            <v>2.2494315780737591E-3</v>
          </cell>
          <cell r="R45"/>
          <cell r="S45">
            <v>2.1072793456298365E-3</v>
          </cell>
          <cell r="T45">
            <v>2.27071093729972E-3</v>
          </cell>
          <cell r="U45">
            <v>2.2447602578914536E-3</v>
          </cell>
          <cell r="V45">
            <v>2.5064819309887558E-3</v>
          </cell>
          <cell r="W45">
            <v>1.103684484598944E-3</v>
          </cell>
          <cell r="X45">
            <v>0.11481521573436058</v>
          </cell>
          <cell r="Y45">
            <v>1.9750928667477952E-2</v>
          </cell>
          <cell r="Z45">
            <v>0.29277271088823281</v>
          </cell>
          <cell r="AA45">
            <v>0.29277271088823281</v>
          </cell>
          <cell r="AB45">
            <v>0.22075050361509752</v>
          </cell>
          <cell r="AC45">
            <v>0.5845417493011853</v>
          </cell>
          <cell r="AD45">
            <v>7.4592077644219379E-2</v>
          </cell>
          <cell r="AE45">
            <v>0.26563120863899453</v>
          </cell>
          <cell r="AF45">
            <v>0.13500307997042954</v>
          </cell>
          <cell r="AG45">
            <v>0.10071465680362859</v>
          </cell>
          <cell r="AH45">
            <v>3.4288423166800946E-2</v>
          </cell>
          <cell r="AI45">
            <v>0.67092320565644659</v>
          </cell>
          <cell r="AJ45">
            <v>1.1120517749651597E-4</v>
          </cell>
          <cell r="AK45">
            <v>0</v>
          </cell>
          <cell r="AL45">
            <v>7.2420953032313007E-5</v>
          </cell>
          <cell r="AM45">
            <v>0.1429940418795041</v>
          </cell>
          <cell r="AN45">
            <v>9.4357389072476414E-2</v>
          </cell>
          <cell r="AO45">
            <v>15868917</v>
          </cell>
          <cell r="AP45">
            <v>15804717</v>
          </cell>
          <cell r="AQ45">
            <v>15020034</v>
          </cell>
          <cell r="AR45">
            <v>15439383</v>
          </cell>
          <cell r="AS45">
            <v>14663720</v>
          </cell>
          <cell r="AT45">
            <v>14189936</v>
          </cell>
          <cell r="AU45">
            <v>14279069</v>
          </cell>
          <cell r="AV45">
            <v>13813300</v>
          </cell>
          <cell r="AW45">
            <v>13086280</v>
          </cell>
          <cell r="AX45">
            <v>13069958</v>
          </cell>
          <cell r="AY45">
            <v>12802351</v>
          </cell>
          <cell r="AZ45">
            <v>12447780</v>
          </cell>
          <cell r="BA45">
            <v>12258411</v>
          </cell>
          <cell r="BB45">
            <v>11805895</v>
          </cell>
          <cell r="BC45">
            <v>11641338</v>
          </cell>
          <cell r="BD45">
            <v>11378331</v>
          </cell>
          <cell r="BE45">
            <v>11073705</v>
          </cell>
          <cell r="BF45">
            <v>10971375</v>
          </cell>
          <cell r="BG45">
            <v>11290260</v>
          </cell>
          <cell r="BH45">
            <v>10443296</v>
          </cell>
          <cell r="BI45">
            <v>10299566</v>
          </cell>
          <cell r="BJ45">
            <v>10020501</v>
          </cell>
          <cell r="BK45">
            <v>10207861</v>
          </cell>
          <cell r="BL45">
            <v>9887407</v>
          </cell>
          <cell r="BM45">
            <v>9850650</v>
          </cell>
          <cell r="BN45">
            <v>9915783</v>
          </cell>
          <cell r="BO45">
            <v>9924109</v>
          </cell>
          <cell r="BP45">
            <v>9541251</v>
          </cell>
          <cell r="BQ45">
            <v>9579358</v>
          </cell>
          <cell r="BR45">
            <v>9754544</v>
          </cell>
          <cell r="BS45">
            <v>9738935</v>
          </cell>
          <cell r="BT45">
            <v>9426931</v>
          </cell>
          <cell r="BU45">
            <v>9582882</v>
          </cell>
          <cell r="BV45">
            <v>9545656</v>
          </cell>
          <cell r="BW45">
            <v>9853717</v>
          </cell>
          <cell r="BX45">
            <v>10525709</v>
          </cell>
          <cell r="BY45">
            <v>10914946</v>
          </cell>
          <cell r="BZ45">
            <v>10818758</v>
          </cell>
          <cell r="CA45">
            <v>10169780</v>
          </cell>
          <cell r="CB45">
            <v>10402326</v>
          </cell>
          <cell r="CC45">
            <v>9042178</v>
          </cell>
          <cell r="CD45">
            <v>8698023</v>
          </cell>
          <cell r="CE45">
            <v>8323852</v>
          </cell>
          <cell r="CF45">
            <v>8028877</v>
          </cell>
          <cell r="CG45">
            <v>2808819</v>
          </cell>
          <cell r="CH45">
            <v>2729392</v>
          </cell>
          <cell r="CI45">
            <v>2648712</v>
          </cell>
          <cell r="CJ45">
            <v>2576948</v>
          </cell>
          <cell r="CK45">
            <v>2478737</v>
          </cell>
          <cell r="CL45">
            <v>2426093</v>
          </cell>
          <cell r="CM45">
            <v>2346918</v>
          </cell>
          <cell r="CN45">
            <v>226851</v>
          </cell>
          <cell r="CO45">
            <v>2204167</v>
          </cell>
          <cell r="CP45">
            <v>2147500</v>
          </cell>
          <cell r="CQ45">
            <v>2099404</v>
          </cell>
          <cell r="CR45">
            <v>2058559</v>
          </cell>
          <cell r="CS45">
            <v>1999971</v>
          </cell>
          <cell r="CT45">
            <v>1971938</v>
          </cell>
          <cell r="CU45">
            <v>1940781</v>
          </cell>
          <cell r="CV45">
            <v>1911298</v>
          </cell>
          <cell r="CW45">
            <v>1842785</v>
          </cell>
          <cell r="CX45">
            <v>1831955</v>
          </cell>
          <cell r="CY45">
            <v>1806427</v>
          </cell>
          <cell r="CZ45">
            <v>1778217</v>
          </cell>
          <cell r="DA45">
            <v>1751003</v>
          </cell>
          <cell r="DB45">
            <v>1728881</v>
          </cell>
          <cell r="DC45">
            <v>1710821</v>
          </cell>
          <cell r="DD45">
            <v>1687268</v>
          </cell>
          <cell r="DE45">
            <v>1601294</v>
          </cell>
          <cell r="DF45">
            <v>1568798</v>
          </cell>
          <cell r="DG45">
            <v>1546091</v>
          </cell>
          <cell r="DH45">
            <v>1759693</v>
          </cell>
          <cell r="DI45">
            <v>1730416</v>
          </cell>
          <cell r="DJ45">
            <v>1700031</v>
          </cell>
          <cell r="DK45">
            <v>1659151</v>
          </cell>
          <cell r="DL45">
            <v>1644209</v>
          </cell>
          <cell r="DM45">
            <v>1624002</v>
          </cell>
          <cell r="DN45">
            <v>1605827</v>
          </cell>
          <cell r="DO45">
            <v>1575131</v>
          </cell>
          <cell r="DP45">
            <v>1536285</v>
          </cell>
          <cell r="DQ45">
            <v>1488698</v>
          </cell>
          <cell r="DR45">
            <v>1469236</v>
          </cell>
          <cell r="DS45">
            <v>1410219</v>
          </cell>
          <cell r="DT45">
            <v>1378260</v>
          </cell>
          <cell r="DU45">
            <v>1378260</v>
          </cell>
          <cell r="DV45">
            <v>1348014</v>
          </cell>
          <cell r="DW45">
            <v>1289232</v>
          </cell>
          <cell r="DX45">
            <v>1230414</v>
          </cell>
          <cell r="DY45"/>
          <cell r="DZ45">
            <v>141362</v>
          </cell>
          <cell r="EA45">
            <v>499008</v>
          </cell>
          <cell r="EB45"/>
          <cell r="EC45">
            <v>640370</v>
          </cell>
          <cell r="ED45">
            <v>374323</v>
          </cell>
          <cell r="EE45">
            <v>166457</v>
          </cell>
          <cell r="EF45">
            <v>460190</v>
          </cell>
          <cell r="EG45">
            <v>626647</v>
          </cell>
          <cell r="EH45">
            <v>231888</v>
          </cell>
          <cell r="EI45">
            <v>8234529</v>
          </cell>
        </row>
        <row r="46">
          <cell r="B46" t="str">
            <v>M-Oriental Bank Limited</v>
          </cell>
          <cell r="C46">
            <v>13.342105999999999</v>
          </cell>
          <cell r="D46">
            <v>6.5111949999999998</v>
          </cell>
          <cell r="E46">
            <v>9.6575900000000008</v>
          </cell>
          <cell r="F46">
            <v>2.582408</v>
          </cell>
          <cell r="G46">
            <v>2.7166350000000001</v>
          </cell>
          <cell r="H46">
            <v>3.520451</v>
          </cell>
          <cell r="I46">
            <v>10.738223</v>
          </cell>
          <cell r="J46">
            <v>4.3714000000000003E-2</v>
          </cell>
          <cell r="K46">
            <v>0.18401999999999999</v>
          </cell>
          <cell r="L46"/>
          <cell r="M46">
            <v>2.2265285123856454E-3</v>
          </cell>
          <cell r="N46">
            <v>2.2389256440432806E-3</v>
          </cell>
          <cell r="O46">
            <v>2.225301911927156E-3</v>
          </cell>
          <cell r="P46">
            <v>2.3654507678076133E-3</v>
          </cell>
          <cell r="Q46">
            <v>2.3903219018221317E-3</v>
          </cell>
          <cell r="R46"/>
          <cell r="S46">
            <v>1.7717368110882373E-3</v>
          </cell>
          <cell r="T46">
            <v>1.7954933064649175E-3</v>
          </cell>
          <cell r="U46">
            <v>1.7663337973989281E-3</v>
          </cell>
          <cell r="V46">
            <v>3.1415149286697706E-3</v>
          </cell>
          <cell r="W46">
            <v>8.984857965639786E-4</v>
          </cell>
          <cell r="X46">
            <v>5.2517172789164512E-2</v>
          </cell>
          <cell r="Y46">
            <v>1.3330900175688295E-2</v>
          </cell>
          <cell r="Z46">
            <v>0.25298738906800505</v>
          </cell>
          <cell r="AA46">
            <v>0.2404874624041613</v>
          </cell>
          <cell r="AB46">
            <v>0.19452833976147679</v>
          </cell>
          <cell r="AC46">
            <v>0.56631867348862008</v>
          </cell>
          <cell r="AD46">
            <v>0.2486951125987385</v>
          </cell>
          <cell r="AE46">
            <v>0.55556957080343561</v>
          </cell>
          <cell r="AF46">
            <v>0.13288326619138241</v>
          </cell>
          <cell r="AG46">
            <v>8.7109126431110462E-2</v>
          </cell>
          <cell r="AH46">
            <v>4.5774139760271948E-2</v>
          </cell>
          <cell r="AI46">
            <v>0.67420495175297346</v>
          </cell>
          <cell r="AJ46">
            <v>3.4301925336679426E-3</v>
          </cell>
          <cell r="AK46">
            <v>0</v>
          </cell>
          <cell r="AL46">
            <v>2.6123055083256967E-3</v>
          </cell>
          <cell r="AM46">
            <v>0.15139397581085393</v>
          </cell>
          <cell r="AN46">
            <v>8.5415094241370546E-2</v>
          </cell>
          <cell r="AO46">
            <v>13342106</v>
          </cell>
          <cell r="AP46">
            <v>13043507</v>
          </cell>
          <cell r="AQ46">
            <v>12715530</v>
          </cell>
          <cell r="AR46">
            <v>13859858</v>
          </cell>
          <cell r="AS46">
            <v>13515443</v>
          </cell>
          <cell r="AT46">
            <v>13622985</v>
          </cell>
          <cell r="AU46">
            <v>13301581</v>
          </cell>
          <cell r="AV46">
            <v>13333772</v>
          </cell>
          <cell r="AW46">
            <v>14165831</v>
          </cell>
          <cell r="AX46">
            <v>13780277</v>
          </cell>
          <cell r="AY46">
            <v>13748507</v>
          </cell>
          <cell r="AZ46">
            <v>13657469</v>
          </cell>
          <cell r="BA46">
            <v>13484334</v>
          </cell>
          <cell r="BB46">
            <v>13618076</v>
          </cell>
          <cell r="BC46">
            <v>13649937</v>
          </cell>
          <cell r="BD46">
            <v>12984554</v>
          </cell>
          <cell r="BE46">
            <v>13063163</v>
          </cell>
          <cell r="BF46">
            <v>12338623</v>
          </cell>
          <cell r="BG46">
            <v>12065338</v>
          </cell>
          <cell r="BH46">
            <v>12393776</v>
          </cell>
          <cell r="BI46">
            <v>12329132</v>
          </cell>
          <cell r="BJ46">
            <v>11841726</v>
          </cell>
          <cell r="BK46">
            <v>10470921</v>
          </cell>
          <cell r="BL46">
            <v>10515015</v>
          </cell>
          <cell r="BM46">
            <v>9898849</v>
          </cell>
          <cell r="BN46">
            <v>11081702</v>
          </cell>
          <cell r="BO46">
            <v>10675058</v>
          </cell>
          <cell r="BP46">
            <v>10576525</v>
          </cell>
          <cell r="BQ46">
            <v>10492155</v>
          </cell>
          <cell r="BR46">
            <v>10482709</v>
          </cell>
          <cell r="BS46">
            <v>10005843</v>
          </cell>
          <cell r="BT46">
            <v>9920247</v>
          </cell>
          <cell r="BU46">
            <v>9809585</v>
          </cell>
          <cell r="BV46">
            <v>8776999</v>
          </cell>
          <cell r="BW46">
            <v>9024348</v>
          </cell>
          <cell r="BX46">
            <v>8496350</v>
          </cell>
          <cell r="BY46">
            <v>9316625</v>
          </cell>
          <cell r="BZ46">
            <v>9056018</v>
          </cell>
          <cell r="CA46">
            <v>9153613</v>
          </cell>
          <cell r="CB46">
            <v>7857515</v>
          </cell>
          <cell r="CC46">
            <v>8092950</v>
          </cell>
          <cell r="CD46">
            <v>7916635</v>
          </cell>
          <cell r="CE46">
            <v>7480066</v>
          </cell>
          <cell r="CF46">
            <v>7006528</v>
          </cell>
          <cell r="CG46">
            <v>3520451</v>
          </cell>
          <cell r="CH46">
            <v>3462518</v>
          </cell>
          <cell r="CI46">
            <v>3409357</v>
          </cell>
          <cell r="CJ46">
            <v>3384465</v>
          </cell>
          <cell r="CK46">
            <v>3353901</v>
          </cell>
          <cell r="CL46">
            <v>3322706</v>
          </cell>
          <cell r="CM46">
            <v>3278783</v>
          </cell>
          <cell r="CN46">
            <v>3247384</v>
          </cell>
          <cell r="CO46">
            <v>3223535</v>
          </cell>
          <cell r="CP46">
            <v>3189548</v>
          </cell>
          <cell r="CQ46">
            <v>3135834</v>
          </cell>
          <cell r="CR46">
            <v>3117969</v>
          </cell>
          <cell r="CS46">
            <v>3086928</v>
          </cell>
          <cell r="CT46">
            <v>3082411</v>
          </cell>
          <cell r="CU46">
            <v>3078286</v>
          </cell>
          <cell r="CV46">
            <v>3070892</v>
          </cell>
          <cell r="CW46">
            <v>3088000</v>
          </cell>
          <cell r="CX46">
            <v>3057788</v>
          </cell>
          <cell r="CY46">
            <v>3049194</v>
          </cell>
          <cell r="CZ46">
            <v>3043171</v>
          </cell>
          <cell r="DA46">
            <v>3108981</v>
          </cell>
          <cell r="DB46">
            <v>3092768</v>
          </cell>
          <cell r="DC46">
            <v>3073672</v>
          </cell>
          <cell r="DD46">
            <v>3065119</v>
          </cell>
          <cell r="DE46">
            <v>3016758</v>
          </cell>
          <cell r="DF46">
            <v>2993218</v>
          </cell>
          <cell r="DG46">
            <v>2981991</v>
          </cell>
          <cell r="DH46">
            <v>3027998</v>
          </cell>
          <cell r="DI46">
            <v>3020563</v>
          </cell>
          <cell r="DJ46">
            <v>2988321</v>
          </cell>
          <cell r="DK46">
            <v>2955250</v>
          </cell>
          <cell r="DL46">
            <v>2931488</v>
          </cell>
          <cell r="DM46">
            <v>2930072</v>
          </cell>
          <cell r="DN46">
            <v>2927334</v>
          </cell>
          <cell r="DO46">
            <v>2262088</v>
          </cell>
          <cell r="DP46">
            <v>2240085</v>
          </cell>
          <cell r="DQ46">
            <v>1658696</v>
          </cell>
          <cell r="DR46">
            <v>1630654</v>
          </cell>
          <cell r="DS46">
            <v>1612058</v>
          </cell>
          <cell r="DT46">
            <v>1596443</v>
          </cell>
          <cell r="DU46">
            <v>1596443</v>
          </cell>
          <cell r="DV46">
            <v>1612493</v>
          </cell>
          <cell r="DW46">
            <v>1548292</v>
          </cell>
          <cell r="DX46">
            <v>1524496</v>
          </cell>
          <cell r="DY46"/>
          <cell r="DZ46">
            <v>126949</v>
          </cell>
          <cell r="EA46">
            <v>525650</v>
          </cell>
          <cell r="EB46"/>
          <cell r="EC46">
            <v>652599</v>
          </cell>
          <cell r="ED46">
            <v>369579</v>
          </cell>
          <cell r="EE46">
            <v>1043863</v>
          </cell>
          <cell r="EF46">
            <v>835043</v>
          </cell>
          <cell r="EG46">
            <v>1878906</v>
          </cell>
          <cell r="EH46">
            <v>135985</v>
          </cell>
          <cell r="EI46">
            <v>6511195</v>
          </cell>
        </row>
        <row r="47">
          <cell r="B47" t="str">
            <v>Middle East Bank</v>
          </cell>
          <cell r="C47">
            <v>17.674932999999999</v>
          </cell>
          <cell r="D47">
            <v>9.9893149999999995</v>
          </cell>
          <cell r="E47">
            <v>11.330843</v>
          </cell>
          <cell r="F47">
            <v>2.0430700000000002</v>
          </cell>
          <cell r="G47">
            <v>2.1816909999999998</v>
          </cell>
          <cell r="H47">
            <v>2.293237</v>
          </cell>
          <cell r="I47">
            <v>10.62021</v>
          </cell>
          <cell r="J47">
            <v>9.5549999999999996E-2</v>
          </cell>
          <cell r="K47">
            <v>0.23186599999999999</v>
          </cell>
          <cell r="L47"/>
          <cell r="M47">
            <v>2.1552889255388981E-3</v>
          </cell>
          <cell r="N47">
            <v>2.18750191396849E-3</v>
          </cell>
          <cell r="O47">
            <v>1.4902803042943459E-3</v>
          </cell>
          <cell r="P47">
            <v>2.2871143343070424E-3</v>
          </cell>
          <cell r="Q47">
            <v>2.1247972572272971E-3</v>
          </cell>
          <cell r="R47"/>
          <cell r="S47">
            <v>2.3471054292042237E-3</v>
          </cell>
          <cell r="T47">
            <v>2.7546016082561795E-3</v>
          </cell>
          <cell r="U47">
            <v>2.0723649423842862E-3</v>
          </cell>
          <cell r="V47">
            <v>2.0463964050281848E-3</v>
          </cell>
          <cell r="W47">
            <v>1.1320960097060291E-3</v>
          </cell>
          <cell r="X47">
            <v>9.8966149346484941E-2</v>
          </cell>
          <cell r="Y47">
            <v>1.2009304615469086E-2</v>
          </cell>
          <cell r="Z47">
            <v>0.20542823541154082</v>
          </cell>
          <cell r="AA47">
            <v>0.19237566865438632</v>
          </cell>
          <cell r="AB47">
            <v>0.33382548981076759</v>
          </cell>
          <cell r="AC47">
            <v>0.68698715259152254</v>
          </cell>
          <cell r="AD47">
            <v>0.21152953705440208</v>
          </cell>
          <cell r="AE47">
            <v>0.16459724500390316</v>
          </cell>
          <cell r="AF47">
            <v>0.14949595453087669</v>
          </cell>
          <cell r="AG47">
            <v>8.3600362312175713E-2</v>
          </cell>
          <cell r="AH47">
            <v>6.5895592218700977E-2</v>
          </cell>
          <cell r="AI47">
            <v>0.88160386654373379</v>
          </cell>
          <cell r="AJ47">
            <v>1.7729215268247514E-3</v>
          </cell>
          <cell r="AK47">
            <v>2.3123354643422829E-3</v>
          </cell>
          <cell r="AL47">
            <v>2.2624869716348661E-3</v>
          </cell>
          <cell r="AM47">
            <v>0.18066734689690034</v>
          </cell>
          <cell r="AN47">
            <v>8.8433848973913057E-2</v>
          </cell>
          <cell r="AO47">
            <v>17674933</v>
          </cell>
          <cell r="AP47">
            <v>17340251</v>
          </cell>
          <cell r="AQ47">
            <v>17447154</v>
          </cell>
          <cell r="AR47">
            <v>18848303</v>
          </cell>
          <cell r="AS47">
            <v>16131291</v>
          </cell>
          <cell r="AT47">
            <v>15206447</v>
          </cell>
          <cell r="AU47">
            <v>14576937</v>
          </cell>
          <cell r="AV47">
            <v>12962188</v>
          </cell>
          <cell r="AW47">
            <v>11952320</v>
          </cell>
          <cell r="AX47">
            <v>10832612</v>
          </cell>
          <cell r="AY47">
            <v>11977513</v>
          </cell>
          <cell r="AZ47">
            <v>11186376</v>
          </cell>
          <cell r="BA47">
            <v>10548437</v>
          </cell>
          <cell r="BB47">
            <v>10259401</v>
          </cell>
          <cell r="BC47">
            <v>9684410</v>
          </cell>
          <cell r="BD47">
            <v>11021603</v>
          </cell>
          <cell r="BE47">
            <v>11047315</v>
          </cell>
          <cell r="BF47">
            <v>10187423</v>
          </cell>
          <cell r="BG47">
            <v>8963839</v>
          </cell>
          <cell r="BH47">
            <v>8466284</v>
          </cell>
          <cell r="BI47">
            <v>6913684</v>
          </cell>
          <cell r="BJ47">
            <v>6607009</v>
          </cell>
          <cell r="BK47">
            <v>5620524</v>
          </cell>
          <cell r="BL47">
            <v>5360864</v>
          </cell>
          <cell r="BM47">
            <v>5343660</v>
          </cell>
          <cell r="BN47">
            <v>5165484</v>
          </cell>
          <cell r="BO47">
            <v>5090148</v>
          </cell>
          <cell r="BP47">
            <v>5121036</v>
          </cell>
          <cell r="BQ47">
            <v>5092123</v>
          </cell>
          <cell r="BR47">
            <v>5249639</v>
          </cell>
          <cell r="BS47">
            <v>5280693</v>
          </cell>
          <cell r="BT47">
            <v>5233522</v>
          </cell>
          <cell r="BU47">
            <v>5237919</v>
          </cell>
          <cell r="BV47">
            <v>5443993</v>
          </cell>
          <cell r="BW47">
            <v>5375994</v>
          </cell>
          <cell r="BX47">
            <v>5677553</v>
          </cell>
          <cell r="BY47">
            <v>6288542</v>
          </cell>
          <cell r="BZ47">
            <v>6192662</v>
          </cell>
          <cell r="CA47">
            <v>5836720</v>
          </cell>
          <cell r="CB47">
            <v>5936601</v>
          </cell>
          <cell r="CC47">
            <v>5906089</v>
          </cell>
          <cell r="CD47">
            <v>6153754</v>
          </cell>
          <cell r="CE47">
            <v>6204136</v>
          </cell>
          <cell r="CF47">
            <v>5765799</v>
          </cell>
          <cell r="CG47">
            <v>2293237</v>
          </cell>
          <cell r="CH47">
            <v>2258259</v>
          </cell>
          <cell r="CI47">
            <v>2195790</v>
          </cell>
          <cell r="CJ47">
            <v>2138770</v>
          </cell>
          <cell r="CK47">
            <v>2025441</v>
          </cell>
          <cell r="CL47">
            <v>1953956</v>
          </cell>
          <cell r="CM47">
            <v>1876171</v>
          </cell>
          <cell r="CN47">
            <v>1793376</v>
          </cell>
          <cell r="CO47">
            <v>1530383</v>
          </cell>
          <cell r="CP47">
            <v>1481412</v>
          </cell>
          <cell r="CQ47">
            <v>1440100</v>
          </cell>
          <cell r="CR47">
            <v>1400069</v>
          </cell>
          <cell r="CS47">
            <v>1358025</v>
          </cell>
          <cell r="CT47">
            <v>1327137</v>
          </cell>
          <cell r="CU47">
            <v>1300810</v>
          </cell>
          <cell r="CV47">
            <v>1274338</v>
          </cell>
          <cell r="CW47">
            <v>1211034</v>
          </cell>
          <cell r="CX47">
            <v>1191351</v>
          </cell>
          <cell r="CY47">
            <v>1183564</v>
          </cell>
          <cell r="CZ47">
            <v>1155784</v>
          </cell>
          <cell r="DA47">
            <v>1220672</v>
          </cell>
          <cell r="DB47">
            <v>1218322</v>
          </cell>
          <cell r="DC47">
            <v>1192491</v>
          </cell>
          <cell r="DD47">
            <v>1157878</v>
          </cell>
          <cell r="DE47">
            <v>1061671</v>
          </cell>
          <cell r="DF47">
            <v>1083394</v>
          </cell>
          <cell r="DG47">
            <v>1098966</v>
          </cell>
          <cell r="DH47">
            <v>1161853</v>
          </cell>
          <cell r="DI47">
            <v>1143420</v>
          </cell>
          <cell r="DJ47">
            <v>1178364</v>
          </cell>
          <cell r="DK47">
            <v>1213931</v>
          </cell>
          <cell r="DL47">
            <v>1192109</v>
          </cell>
          <cell r="DM47">
            <v>1235641</v>
          </cell>
          <cell r="DN47">
            <v>1237851</v>
          </cell>
          <cell r="DO47">
            <v>1252646</v>
          </cell>
          <cell r="DP47">
            <v>1263462</v>
          </cell>
          <cell r="DQ47">
            <v>1197477</v>
          </cell>
          <cell r="DR47">
            <v>1193546</v>
          </cell>
          <cell r="DS47">
            <v>1211872</v>
          </cell>
          <cell r="DT47">
            <v>1233695</v>
          </cell>
          <cell r="DU47">
            <v>1233695</v>
          </cell>
          <cell r="DV47">
            <v>1216395</v>
          </cell>
          <cell r="DW47">
            <v>1169933</v>
          </cell>
          <cell r="DX47">
            <v>1175205</v>
          </cell>
          <cell r="DY47"/>
          <cell r="DZ47">
            <v>251420</v>
          </cell>
          <cell r="EA47">
            <v>501728</v>
          </cell>
          <cell r="EB47"/>
          <cell r="EC47">
            <v>753148</v>
          </cell>
          <cell r="ED47">
            <v>517403</v>
          </cell>
          <cell r="EE47">
            <v>360346</v>
          </cell>
          <cell r="EF47">
            <v>1828913</v>
          </cell>
          <cell r="EG47">
            <v>2189259</v>
          </cell>
          <cell r="EH47">
            <v>164482</v>
          </cell>
          <cell r="EI47">
            <v>9989315</v>
          </cell>
        </row>
        <row r="48">
          <cell r="B48" t="str">
            <v>United Bank for Africa</v>
          </cell>
          <cell r="C48">
            <v>15.132453999999999</v>
          </cell>
          <cell r="D48">
            <v>3.0233680000000001</v>
          </cell>
          <cell r="E48">
            <v>9.6658659999999994</v>
          </cell>
          <cell r="F48">
            <v>1.740764</v>
          </cell>
          <cell r="G48">
            <v>1.740764</v>
          </cell>
          <cell r="H48">
            <v>1.740764</v>
          </cell>
          <cell r="I48">
            <v>7.6243160000000003</v>
          </cell>
          <cell r="J48">
            <v>4.0529999999999997E-2</v>
          </cell>
          <cell r="K48">
            <v>-0.33801900000000001</v>
          </cell>
          <cell r="L48"/>
          <cell r="M48">
            <v>1.7769068369091966E-3</v>
          </cell>
          <cell r="N48">
            <v>1.8082969949994342E-3</v>
          </cell>
          <cell r="O48">
            <v>1.8642338215273111E-3</v>
          </cell>
          <cell r="P48">
            <v>3.5487229474694126E-3</v>
          </cell>
          <cell r="Q48">
            <v>2.3870100609106239E-3</v>
          </cell>
          <cell r="R48"/>
          <cell r="S48">
            <v>2.0094822956660246E-3</v>
          </cell>
          <cell r="T48">
            <v>8.3370825278312577E-4</v>
          </cell>
          <cell r="U48">
            <v>1.767847444023735E-3</v>
          </cell>
          <cell r="V48">
            <v>1.5533907710378312E-3</v>
          </cell>
          <cell r="W48">
            <v>-1.6503927315985193E-3</v>
          </cell>
          <cell r="X48">
            <v>-0.23599238338996745</v>
          </cell>
          <cell r="Y48">
            <v>-1.9450689318425737E-2</v>
          </cell>
          <cell r="Z48">
            <v>0.22831739922636993</v>
          </cell>
          <cell r="AA48">
            <v>0.22831739922636993</v>
          </cell>
          <cell r="AB48">
            <v>0.5327016355839963</v>
          </cell>
          <cell r="AC48">
            <v>1.1982150292564266</v>
          </cell>
          <cell r="AD48">
            <v>5.0892456671723103E-2</v>
          </cell>
          <cell r="AE48">
            <v>0.93742224972922794</v>
          </cell>
          <cell r="AF48">
            <v>5.3664680823510579E-2</v>
          </cell>
          <cell r="AG48">
            <v>2.198486032519973E-2</v>
          </cell>
          <cell r="AH48">
            <v>3.1679820498310848E-2</v>
          </cell>
          <cell r="AI48">
            <v>0.31278811438106013</v>
          </cell>
          <cell r="AJ48">
            <v>8.1024488388097015E-4</v>
          </cell>
          <cell r="AK48">
            <v>3.2398931142958658E-2</v>
          </cell>
          <cell r="AL48">
            <v>1.1272452062733425E-2</v>
          </cell>
          <cell r="AM48">
            <v>5.4421425900111869E-2</v>
          </cell>
          <cell r="AN48">
            <v>3.3698830036617312E-2</v>
          </cell>
          <cell r="AO48">
            <v>15132454</v>
          </cell>
          <cell r="AP48">
            <v>14974888</v>
          </cell>
          <cell r="AQ48">
            <v>14896049</v>
          </cell>
          <cell r="AR48">
            <v>31209554</v>
          </cell>
          <cell r="AS48">
            <v>17930838</v>
          </cell>
          <cell r="AT48">
            <v>15972329</v>
          </cell>
          <cell r="AU48">
            <v>15368024</v>
          </cell>
          <cell r="AV48">
            <v>16290399</v>
          </cell>
          <cell r="AW48">
            <v>16625399</v>
          </cell>
          <cell r="AX48">
            <v>19070484</v>
          </cell>
          <cell r="AY48">
            <v>19313635</v>
          </cell>
          <cell r="AZ48">
            <v>13598404</v>
          </cell>
          <cell r="BA48">
            <v>19710685</v>
          </cell>
          <cell r="BB48">
            <v>19720292</v>
          </cell>
          <cell r="BC48">
            <v>18997417</v>
          </cell>
          <cell r="BD48">
            <v>18743174</v>
          </cell>
          <cell r="BE48">
            <v>21806135</v>
          </cell>
          <cell r="BF48">
            <v>19040103</v>
          </cell>
          <cell r="BG48">
            <v>18752922</v>
          </cell>
          <cell r="BH48">
            <v>16088319</v>
          </cell>
          <cell r="BI48">
            <v>15970502</v>
          </cell>
          <cell r="BJ48">
            <v>15739828</v>
          </cell>
          <cell r="BK48">
            <v>17169559</v>
          </cell>
          <cell r="BL48">
            <v>15332118</v>
          </cell>
          <cell r="BM48">
            <v>15793296</v>
          </cell>
          <cell r="BN48">
            <v>13811976</v>
          </cell>
          <cell r="BO48">
            <v>7086915</v>
          </cell>
          <cell r="BP48">
            <v>6504732</v>
          </cell>
          <cell r="BQ48">
            <v>6937385</v>
          </cell>
          <cell r="BR48">
            <v>7748462</v>
          </cell>
          <cell r="BS48">
            <v>6281056</v>
          </cell>
          <cell r="BT48">
            <v>5601281</v>
          </cell>
          <cell r="BU48">
            <v>7539176</v>
          </cell>
          <cell r="BV48">
            <v>5761555</v>
          </cell>
          <cell r="BW48">
            <v>6538183</v>
          </cell>
          <cell r="BX48">
            <v>7781237</v>
          </cell>
          <cell r="BY48">
            <v>8176112</v>
          </cell>
          <cell r="BZ48">
            <v>7269162</v>
          </cell>
          <cell r="CA48">
            <v>5332978</v>
          </cell>
          <cell r="CB48">
            <v>4755787</v>
          </cell>
          <cell r="CC48">
            <v>4354318</v>
          </cell>
          <cell r="CD48">
            <v>3726303</v>
          </cell>
          <cell r="CE48">
            <v>3984411</v>
          </cell>
          <cell r="CF48">
            <v>3709630</v>
          </cell>
          <cell r="CG48">
            <v>1740764</v>
          </cell>
          <cell r="CH48">
            <v>1830239</v>
          </cell>
          <cell r="CI48">
            <v>1896711</v>
          </cell>
          <cell r="CJ48">
            <v>2078783</v>
          </cell>
          <cell r="CK48">
            <v>2265207</v>
          </cell>
          <cell r="CL48">
            <v>2266357</v>
          </cell>
          <cell r="CM48">
            <v>2366871</v>
          </cell>
          <cell r="CN48">
            <v>2422902</v>
          </cell>
          <cell r="CO48">
            <v>2522662</v>
          </cell>
          <cell r="CP48">
            <v>598452</v>
          </cell>
          <cell r="CQ48">
            <v>569035</v>
          </cell>
          <cell r="CR48">
            <v>822704</v>
          </cell>
          <cell r="CS48">
            <v>2094574</v>
          </cell>
          <cell r="CT48">
            <v>2149378</v>
          </cell>
          <cell r="CU48">
            <v>2164973</v>
          </cell>
          <cell r="CV48">
            <v>2256791</v>
          </cell>
          <cell r="CW48">
            <v>2493102</v>
          </cell>
          <cell r="CX48">
            <v>2428989</v>
          </cell>
          <cell r="CY48">
            <v>2312994</v>
          </cell>
          <cell r="CZ48">
            <v>2241806</v>
          </cell>
          <cell r="DA48">
            <v>2299717</v>
          </cell>
          <cell r="DB48">
            <v>2212823</v>
          </cell>
          <cell r="DC48">
            <v>2184034</v>
          </cell>
          <cell r="DD48">
            <v>2174218</v>
          </cell>
          <cell r="DE48">
            <v>2131778</v>
          </cell>
          <cell r="DF48">
            <v>2127002</v>
          </cell>
          <cell r="DG48">
            <v>2123592</v>
          </cell>
          <cell r="DH48">
            <v>2161995</v>
          </cell>
          <cell r="DI48">
            <v>2159848</v>
          </cell>
          <cell r="DJ48">
            <v>2153962</v>
          </cell>
          <cell r="DK48">
            <v>2148603</v>
          </cell>
          <cell r="DL48">
            <v>2143386</v>
          </cell>
          <cell r="DM48">
            <v>2175142</v>
          </cell>
          <cell r="DN48">
            <v>2185477</v>
          </cell>
          <cell r="DO48">
            <v>1135692</v>
          </cell>
          <cell r="DP48">
            <v>1119088</v>
          </cell>
          <cell r="DQ48">
            <v>1043147</v>
          </cell>
          <cell r="DR48">
            <v>1172769</v>
          </cell>
          <cell r="DS48">
            <v>1222199</v>
          </cell>
          <cell r="DT48">
            <v>1138961</v>
          </cell>
          <cell r="DU48">
            <v>1138961</v>
          </cell>
          <cell r="DV48">
            <v>807249</v>
          </cell>
          <cell r="DW48">
            <v>1007444</v>
          </cell>
          <cell r="DX48">
            <v>1059034</v>
          </cell>
          <cell r="DY48"/>
          <cell r="DZ48">
            <v>583385</v>
          </cell>
          <cell r="EA48">
            <v>511759</v>
          </cell>
          <cell r="EB48"/>
          <cell r="EC48">
            <v>1095144</v>
          </cell>
          <cell r="ED48">
            <v>1312218</v>
          </cell>
          <cell r="EE48">
            <v>151464</v>
          </cell>
          <cell r="EF48">
            <v>10111</v>
          </cell>
          <cell r="EG48">
            <v>161575</v>
          </cell>
          <cell r="EH48">
            <v>-338019</v>
          </cell>
          <cell r="EI48">
            <v>3023368</v>
          </cell>
        </row>
        <row r="49">
          <cell r="B49" t="str">
            <v>Access Bank</v>
          </cell>
          <cell r="C49">
            <v>14.328671999999999</v>
          </cell>
          <cell r="D49">
            <v>3.6878869999999999</v>
          </cell>
          <cell r="E49">
            <v>11.950092</v>
          </cell>
          <cell r="F49">
            <v>1.0033399999999999</v>
          </cell>
          <cell r="G49">
            <v>1.048441</v>
          </cell>
          <cell r="H49">
            <v>1.3207139999999999</v>
          </cell>
          <cell r="I49">
            <v>8.1011509999999998</v>
          </cell>
          <cell r="J49">
            <v>5.5431000000000001E-2</v>
          </cell>
          <cell r="K49">
            <v>-0.58133199999999996</v>
          </cell>
          <cell r="L49"/>
          <cell r="M49">
            <v>1.755641047382051E-3</v>
          </cell>
          <cell r="N49">
            <v>1.9039292084420977E-3</v>
          </cell>
          <cell r="O49">
            <v>1.8751382674380545E-3</v>
          </cell>
          <cell r="P49">
            <v>1.9512574372919202E-3</v>
          </cell>
          <cell r="Q49">
            <v>1.7329672513449303E-3</v>
          </cell>
          <cell r="R49"/>
          <cell r="S49">
            <v>1.9027457611571451E-3</v>
          </cell>
          <cell r="T49">
            <v>1.0169525599369985E-3</v>
          </cell>
          <cell r="U49">
            <v>2.1856230572665177E-3</v>
          </cell>
          <cell r="V49">
            <v>1.1785543237224909E-3</v>
          </cell>
          <cell r="W49">
            <v>-2.8383792255631496E-3</v>
          </cell>
          <cell r="X49">
            <v>-0.41447796494304306</v>
          </cell>
          <cell r="Y49">
            <v>-4.1220074731211719E-2</v>
          </cell>
          <cell r="Z49">
            <v>0.1294187702463514</v>
          </cell>
          <cell r="AA49">
            <v>0.12385153665201401</v>
          </cell>
          <cell r="AB49">
            <v>0.5942762230321087</v>
          </cell>
          <cell r="AC49">
            <v>1.9454407304940011</v>
          </cell>
          <cell r="AD49">
            <v>0.14073034658280612</v>
          </cell>
          <cell r="AE49">
            <v>0.12427399874298609</v>
          </cell>
          <cell r="AF49">
            <v>0.14348618693881537</v>
          </cell>
          <cell r="AG49">
            <v>8.5336644668822625E-2</v>
          </cell>
          <cell r="AH49">
            <v>5.8149542269992749E-2</v>
          </cell>
          <cell r="AI49">
            <v>0.30860741490525762</v>
          </cell>
          <cell r="AJ49">
            <v>6.9392387796774098E-4</v>
          </cell>
          <cell r="AK49">
            <v>0</v>
          </cell>
          <cell r="AL49">
            <v>4.5190907209222999E-4</v>
          </cell>
          <cell r="AM49">
            <v>0.1596592089099009</v>
          </cell>
          <cell r="AN49">
            <v>7.9680977162530711E-2</v>
          </cell>
          <cell r="AO49">
            <v>14328672</v>
          </cell>
          <cell r="AP49">
            <v>14827753</v>
          </cell>
          <cell r="AQ49">
            <v>14236618</v>
          </cell>
          <cell r="AR49">
            <v>17119500</v>
          </cell>
          <cell r="AS49">
            <v>14593974</v>
          </cell>
          <cell r="AT49">
            <v>15109960</v>
          </cell>
          <cell r="AU49">
            <v>15200001</v>
          </cell>
          <cell r="AV49">
            <v>14601676</v>
          </cell>
          <cell r="AW49">
            <v>16074956</v>
          </cell>
          <cell r="AX49">
            <v>14564949</v>
          </cell>
          <cell r="AY49">
            <v>14013295</v>
          </cell>
          <cell r="AZ49">
            <v>13211421</v>
          </cell>
          <cell r="BA49">
            <v>12244938</v>
          </cell>
          <cell r="BB49">
            <v>11114886</v>
          </cell>
          <cell r="BC49">
            <v>9835380</v>
          </cell>
          <cell r="BD49">
            <v>10147491</v>
          </cell>
          <cell r="BE49">
            <v>11016375</v>
          </cell>
          <cell r="BF49">
            <v>10448828</v>
          </cell>
          <cell r="BG49">
            <v>9704724</v>
          </cell>
          <cell r="BH49">
            <v>9318142</v>
          </cell>
          <cell r="BI49">
            <v>9574020</v>
          </cell>
          <cell r="BJ49">
            <v>10039705</v>
          </cell>
          <cell r="BK49">
            <v>10492739</v>
          </cell>
          <cell r="BL49">
            <v>10235524</v>
          </cell>
          <cell r="BM49">
            <v>10105088</v>
          </cell>
          <cell r="BN49">
            <v>10119596</v>
          </cell>
          <cell r="BO49">
            <v>9977176</v>
          </cell>
          <cell r="BP49">
            <v>10295352</v>
          </cell>
          <cell r="BQ49">
            <v>10137915</v>
          </cell>
          <cell r="BR49">
            <v>9885064</v>
          </cell>
          <cell r="BS49">
            <v>10603271</v>
          </cell>
          <cell r="BT49">
            <v>10465400</v>
          </cell>
          <cell r="BU49">
            <v>10351824</v>
          </cell>
          <cell r="BV49">
            <v>9973356</v>
          </cell>
          <cell r="BW49">
            <v>10507615</v>
          </cell>
          <cell r="BX49">
            <v>10533322</v>
          </cell>
          <cell r="BY49">
            <v>10803306</v>
          </cell>
          <cell r="BZ49">
            <v>10546605</v>
          </cell>
          <cell r="CA49">
            <v>10300961</v>
          </cell>
          <cell r="CB49">
            <v>10239922</v>
          </cell>
          <cell r="CC49">
            <v>9678121</v>
          </cell>
          <cell r="CD49">
            <v>8935515</v>
          </cell>
          <cell r="CE49">
            <v>9268777</v>
          </cell>
          <cell r="CF49">
            <v>9657867</v>
          </cell>
          <cell r="CG49">
            <v>1320714</v>
          </cell>
          <cell r="CH49">
            <v>1584642</v>
          </cell>
          <cell r="CI49">
            <v>1743355</v>
          </cell>
          <cell r="CJ49">
            <v>1806825</v>
          </cell>
          <cell r="CK49">
            <v>1253441</v>
          </cell>
          <cell r="CL49">
            <v>1351431</v>
          </cell>
          <cell r="CM49">
            <v>1335341</v>
          </cell>
          <cell r="CN49">
            <v>1314978</v>
          </cell>
          <cell r="CO49">
            <v>1826413</v>
          </cell>
          <cell r="CP49">
            <v>1775574</v>
          </cell>
          <cell r="CQ49">
            <v>1650142</v>
          </cell>
          <cell r="CR49">
            <v>1548572</v>
          </cell>
          <cell r="CS49">
            <v>1767517</v>
          </cell>
          <cell r="CT49">
            <v>1594829</v>
          </cell>
          <cell r="CU49">
            <v>1498504</v>
          </cell>
          <cell r="CV49">
            <v>1412615</v>
          </cell>
          <cell r="CW49">
            <v>1777892</v>
          </cell>
          <cell r="CX49">
            <v>1765576</v>
          </cell>
          <cell r="CY49">
            <v>1815489</v>
          </cell>
          <cell r="CZ49">
            <v>1817951</v>
          </cell>
          <cell r="DA49">
            <v>1905495</v>
          </cell>
          <cell r="DB49">
            <v>1900802</v>
          </cell>
          <cell r="DC49">
            <v>1911485</v>
          </cell>
          <cell r="DD49">
            <v>1928586</v>
          </cell>
          <cell r="DE49">
            <v>2063479</v>
          </cell>
          <cell r="DF49">
            <v>2041690</v>
          </cell>
          <cell r="DG49">
            <v>2053824</v>
          </cell>
          <cell r="DH49">
            <v>2132336</v>
          </cell>
          <cell r="DI49">
            <v>2074929</v>
          </cell>
          <cell r="DJ49">
            <v>2073144</v>
          </cell>
          <cell r="DK49">
            <v>2088544</v>
          </cell>
          <cell r="DL49">
            <v>2073408</v>
          </cell>
          <cell r="DM49">
            <v>2154496</v>
          </cell>
          <cell r="DN49">
            <v>2159748</v>
          </cell>
          <cell r="DO49">
            <v>2080839</v>
          </cell>
          <cell r="DP49">
            <v>2032789</v>
          </cell>
          <cell r="DQ49">
            <v>2044903</v>
          </cell>
          <cell r="DR49">
            <v>1975069</v>
          </cell>
          <cell r="DS49">
            <v>1957169</v>
          </cell>
          <cell r="DT49">
            <v>1914759</v>
          </cell>
          <cell r="DU49">
            <v>1914759</v>
          </cell>
          <cell r="DV49">
            <v>1929129</v>
          </cell>
          <cell r="DW49">
            <v>1905126</v>
          </cell>
          <cell r="DX49">
            <v>1869047</v>
          </cell>
          <cell r="DY49"/>
          <cell r="DZ49">
            <v>357431</v>
          </cell>
          <cell r="EA49">
            <v>244025</v>
          </cell>
          <cell r="EB49"/>
          <cell r="EC49">
            <v>601456</v>
          </cell>
          <cell r="ED49">
            <v>1170097</v>
          </cell>
          <cell r="EE49">
            <v>65646</v>
          </cell>
          <cell r="EF49">
            <v>462590</v>
          </cell>
          <cell r="EG49">
            <v>528236</v>
          </cell>
          <cell r="EH49">
            <v>-486111</v>
          </cell>
          <cell r="EI49">
            <v>3687887</v>
          </cell>
        </row>
        <row r="50">
          <cell r="B50" t="str">
            <v>Consolidated Bank of Kenya</v>
          </cell>
          <cell r="C50">
            <v>15.867031000000001</v>
          </cell>
          <cell r="D50">
            <v>8.4970619999999997</v>
          </cell>
          <cell r="E50">
            <v>11.755827999999999</v>
          </cell>
          <cell r="F50">
            <v>-0.683311</v>
          </cell>
          <cell r="G50">
            <v>-0.683311</v>
          </cell>
          <cell r="H50">
            <v>0.55862599999999996</v>
          </cell>
          <cell r="I50">
            <v>39.239201999999999</v>
          </cell>
          <cell r="J50">
            <v>5.2880999999999997E-2</v>
          </cell>
          <cell r="K50">
            <v>-0.132408</v>
          </cell>
          <cell r="L50"/>
          <cell r="M50">
            <v>1.585206065668678E-3</v>
          </cell>
          <cell r="N50">
            <v>1.5500688760877901E-3</v>
          </cell>
          <cell r="O50">
            <v>1.574254392637786E-3</v>
          </cell>
          <cell r="P50">
            <v>1.5163990130071631E-3</v>
          </cell>
          <cell r="Q50">
            <v>1.6964608905496619E-3</v>
          </cell>
          <cell r="R50"/>
          <cell r="S50">
            <v>2.1070288982397685E-3</v>
          </cell>
          <cell r="T50">
            <v>2.3431056734773575E-3</v>
          </cell>
          <cell r="U50">
            <v>2.1500929644775396E-3</v>
          </cell>
          <cell r="V50">
            <v>4.9849633428872579E-4</v>
          </cell>
          <cell r="W50">
            <v>-6.4648792170113735E-4</v>
          </cell>
          <cell r="X50">
            <v>-0.31039194938296794</v>
          </cell>
          <cell r="Y50">
            <v>-1.2091520818987707E-2</v>
          </cell>
          <cell r="Z50">
            <v>-1.7413988184571134E-2</v>
          </cell>
          <cell r="AA50">
            <v>-1.7413988184571134E-2</v>
          </cell>
          <cell r="AB50">
            <v>0.37108407708386637</v>
          </cell>
          <cell r="AC50">
            <v>0.93079733657481967</v>
          </cell>
          <cell r="AD50">
            <v>0.22994100270977347</v>
          </cell>
          <cell r="AE50">
            <v>0.58956061531818238</v>
          </cell>
          <cell r="AF50">
            <v>0.14811879068665115</v>
          </cell>
          <cell r="AG50">
            <v>6.4199387573392261E-2</v>
          </cell>
          <cell r="AH50">
            <v>8.3919403113258892E-2</v>
          </cell>
          <cell r="AI50">
            <v>0.72279570609573396</v>
          </cell>
          <cell r="AJ50">
            <v>8.0724534155508234E-4</v>
          </cell>
          <cell r="AK50">
            <v>2.9196026183803375E-4</v>
          </cell>
          <cell r="AL50">
            <v>6.225340108364048E-4</v>
          </cell>
          <cell r="AM50">
            <v>0.16771706467002423</v>
          </cell>
          <cell r="AN50">
            <v>5.8733307312321591E-2</v>
          </cell>
          <cell r="AO50">
            <v>15867031</v>
          </cell>
          <cell r="AP50">
            <v>15503687</v>
          </cell>
          <cell r="AQ50">
            <v>15331256</v>
          </cell>
          <cell r="AR50">
            <v>15209512</v>
          </cell>
          <cell r="AS50">
            <v>15780737</v>
          </cell>
          <cell r="AT50">
            <v>16233893</v>
          </cell>
          <cell r="AU50">
            <v>15298125</v>
          </cell>
          <cell r="AV50">
            <v>15552524</v>
          </cell>
          <cell r="AW50">
            <v>15518129</v>
          </cell>
          <cell r="AX50">
            <v>14786888</v>
          </cell>
          <cell r="AY50">
            <v>14612501</v>
          </cell>
          <cell r="AZ50">
            <v>14283366</v>
          </cell>
          <cell r="BA50">
            <v>13743625</v>
          </cell>
          <cell r="BB50">
            <v>13434472</v>
          </cell>
          <cell r="BC50">
            <v>13072792</v>
          </cell>
          <cell r="BD50">
            <v>12885742</v>
          </cell>
          <cell r="BE50">
            <v>12129533</v>
          </cell>
          <cell r="BF50">
            <v>12219932</v>
          </cell>
          <cell r="BG50">
            <v>11548350</v>
          </cell>
          <cell r="BH50">
            <v>11865609</v>
          </cell>
          <cell r="BI50">
            <v>12194820</v>
          </cell>
          <cell r="BJ50">
            <v>12942903</v>
          </cell>
          <cell r="BK50">
            <v>12972904</v>
          </cell>
          <cell r="BL50">
            <v>12887332</v>
          </cell>
          <cell r="BM50">
            <v>12575456</v>
          </cell>
          <cell r="BN50">
            <v>12421918</v>
          </cell>
          <cell r="BO50">
            <v>12302979</v>
          </cell>
          <cell r="BP50">
            <v>13545744</v>
          </cell>
          <cell r="BQ50">
            <v>13423571</v>
          </cell>
          <cell r="BR50">
            <v>13620906</v>
          </cell>
          <cell r="BS50">
            <v>13697179</v>
          </cell>
          <cell r="BT50">
            <v>13917895</v>
          </cell>
          <cell r="BU50">
            <v>13898951</v>
          </cell>
          <cell r="BV50">
            <v>14419461</v>
          </cell>
          <cell r="BW50">
            <v>14272743</v>
          </cell>
          <cell r="BX50">
            <v>14135528</v>
          </cell>
          <cell r="BY50">
            <v>14425550</v>
          </cell>
          <cell r="BZ50">
            <v>15473039</v>
          </cell>
          <cell r="CA50">
            <v>14428785</v>
          </cell>
          <cell r="CB50">
            <v>15077051</v>
          </cell>
          <cell r="CC50">
            <v>15965750</v>
          </cell>
          <cell r="CD50">
            <v>16616891</v>
          </cell>
          <cell r="CE50">
            <v>16730762</v>
          </cell>
          <cell r="CF50">
            <v>16778631</v>
          </cell>
          <cell r="CG50">
            <v>558626</v>
          </cell>
          <cell r="CH50">
            <v>558628</v>
          </cell>
          <cell r="CI50">
            <v>608206</v>
          </cell>
          <cell r="CJ50">
            <v>651981</v>
          </cell>
          <cell r="CK50">
            <v>815559</v>
          </cell>
          <cell r="CL50">
            <v>904331</v>
          </cell>
          <cell r="CM50">
            <v>994085</v>
          </cell>
          <cell r="CN50">
            <v>1073309</v>
          </cell>
          <cell r="CO50">
            <v>1312301</v>
          </cell>
          <cell r="CP50">
            <v>1369524</v>
          </cell>
          <cell r="CQ50">
            <v>1442376</v>
          </cell>
          <cell r="CR50">
            <v>1532628</v>
          </cell>
          <cell r="CS50">
            <v>1578313</v>
          </cell>
          <cell r="CT50">
            <v>1691552</v>
          </cell>
          <cell r="CU50">
            <v>1773903</v>
          </cell>
          <cell r="CV50">
            <v>1837100</v>
          </cell>
          <cell r="CW50">
            <v>1749420</v>
          </cell>
          <cell r="CX50">
            <v>1819236</v>
          </cell>
          <cell r="CY50">
            <v>1924193</v>
          </cell>
          <cell r="CZ50">
            <v>1999780</v>
          </cell>
          <cell r="DA50">
            <v>463610</v>
          </cell>
          <cell r="DB50">
            <v>729433</v>
          </cell>
          <cell r="DC50">
            <v>870546</v>
          </cell>
          <cell r="DD50">
            <v>925355</v>
          </cell>
          <cell r="DE50">
            <v>795096</v>
          </cell>
          <cell r="DF50">
            <v>966429</v>
          </cell>
          <cell r="DG50">
            <v>562347</v>
          </cell>
          <cell r="DH50">
            <v>1068434</v>
          </cell>
          <cell r="DI50">
            <v>1054060</v>
          </cell>
          <cell r="DJ50">
            <v>1187461</v>
          </cell>
          <cell r="DK50">
            <v>1325354</v>
          </cell>
          <cell r="DL50">
            <v>1403073</v>
          </cell>
          <cell r="DM50">
            <v>1410759</v>
          </cell>
          <cell r="DN50">
            <v>1542883</v>
          </cell>
          <cell r="DO50">
            <v>1586460</v>
          </cell>
          <cell r="DP50">
            <v>1615215</v>
          </cell>
          <cell r="DQ50">
            <v>1587672</v>
          </cell>
          <cell r="DR50">
            <v>1606209</v>
          </cell>
          <cell r="DS50">
            <v>1551228</v>
          </cell>
          <cell r="DT50">
            <v>1567820</v>
          </cell>
          <cell r="DU50">
            <v>1567820</v>
          </cell>
          <cell r="DV50">
            <v>1089376</v>
          </cell>
          <cell r="DW50">
            <v>1258313</v>
          </cell>
          <cell r="DX50">
            <v>1241702</v>
          </cell>
          <cell r="DY50"/>
          <cell r="DZ50">
            <v>419148</v>
          </cell>
          <cell r="EA50">
            <v>710375</v>
          </cell>
          <cell r="EB50"/>
          <cell r="EC50">
            <v>1129523</v>
          </cell>
          <cell r="ED50">
            <v>1051357</v>
          </cell>
          <cell r="EE50">
            <v>1332542</v>
          </cell>
          <cell r="EF50">
            <v>927687</v>
          </cell>
          <cell r="EG50">
            <v>2260229</v>
          </cell>
          <cell r="EH50">
            <v>-140911</v>
          </cell>
          <cell r="EI50">
            <v>8497062</v>
          </cell>
        </row>
        <row r="51">
          <cell r="B51" t="str">
            <v>Spire Bank</v>
          </cell>
          <cell r="C51">
            <v>1.5595929531805542E-9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3.4435472500979391E-9</v>
          </cell>
          <cell r="J51">
            <v>0</v>
          </cell>
          <cell r="K51">
            <v>0</v>
          </cell>
          <cell r="L51"/>
          <cell r="M51">
            <v>6.9034285028760369E-14</v>
          </cell>
          <cell r="N51">
            <v>0</v>
          </cell>
          <cell r="O51">
            <v>0</v>
          </cell>
          <cell r="P51">
            <v>1.0242963277302076E-12</v>
          </cell>
          <cell r="Q51">
            <v>2.4748638570368979E-4</v>
          </cell>
          <cell r="R51"/>
          <cell r="S51">
            <v>2.0710285508628111E-13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e">
            <v>#DIV/0!</v>
          </cell>
          <cell r="Z51">
            <v>0</v>
          </cell>
          <cell r="AA51">
            <v>0</v>
          </cell>
          <cell r="AB51" t="e">
            <v>#DIV/0!</v>
          </cell>
          <cell r="AC51" t="e">
            <v>#DIV/0!</v>
          </cell>
          <cell r="AD51" t="e">
            <v>#DIV/0!</v>
          </cell>
          <cell r="AE51">
            <v>0</v>
          </cell>
          <cell r="AF51" t="e">
            <v>#DIV/0!</v>
          </cell>
          <cell r="AG51" t="e">
            <v>#DIV/0!</v>
          </cell>
          <cell r="AH51" t="e">
            <v>#DIV/0!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/>
          <cell r="AN51"/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/>
          <cell r="AT51"/>
          <cell r="AU51">
            <v>0</v>
          </cell>
          <cell r="AV51">
            <v>0</v>
          </cell>
          <cell r="AW51">
            <v>3370260</v>
          </cell>
          <cell r="AX51">
            <v>3546067</v>
          </cell>
          <cell r="AY51">
            <v>3713690</v>
          </cell>
          <cell r="AZ51">
            <v>0</v>
          </cell>
          <cell r="BA51">
            <v>4226650</v>
          </cell>
          <cell r="BB51">
            <v>4514148</v>
          </cell>
          <cell r="BC51">
            <v>4679366</v>
          </cell>
          <cell r="BD51">
            <v>5114288</v>
          </cell>
          <cell r="BE51">
            <v>6195518</v>
          </cell>
          <cell r="BF51">
            <v>6130265</v>
          </cell>
          <cell r="BG51">
            <v>6535587</v>
          </cell>
          <cell r="BH51">
            <v>6860301</v>
          </cell>
          <cell r="BI51">
            <v>6663514</v>
          </cell>
          <cell r="BJ51">
            <v>7377349</v>
          </cell>
          <cell r="BK51">
            <v>8516128</v>
          </cell>
          <cell r="BL51">
            <v>9223078</v>
          </cell>
          <cell r="BM51">
            <v>10827687</v>
          </cell>
          <cell r="BN51">
            <v>10965040</v>
          </cell>
          <cell r="BO51">
            <v>11203247</v>
          </cell>
          <cell r="BP51">
            <v>11147949</v>
          </cell>
          <cell r="BQ51">
            <v>11686475</v>
          </cell>
          <cell r="BR51">
            <v>13074106</v>
          </cell>
          <cell r="BS51">
            <v>13185616</v>
          </cell>
          <cell r="BT51">
            <v>13802498</v>
          </cell>
          <cell r="BU51">
            <v>14204005</v>
          </cell>
          <cell r="BV51">
            <v>14382397</v>
          </cell>
          <cell r="BW51">
            <v>15107721</v>
          </cell>
          <cell r="BX51">
            <v>14469562</v>
          </cell>
          <cell r="BY51">
            <v>15826494</v>
          </cell>
          <cell r="BZ51">
            <v>16857598</v>
          </cell>
          <cell r="CA51">
            <v>16800655</v>
          </cell>
          <cell r="CB51">
            <v>16589359</v>
          </cell>
          <cell r="CC51">
            <v>17019940</v>
          </cell>
          <cell r="CD51">
            <v>16250564</v>
          </cell>
          <cell r="CE51">
            <v>16544140</v>
          </cell>
          <cell r="CF51">
            <v>15562476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-213671</v>
          </cell>
          <cell r="CP51">
            <v>9554</v>
          </cell>
          <cell r="CQ51">
            <v>224483</v>
          </cell>
          <cell r="CR51">
            <v>412582</v>
          </cell>
          <cell r="CS51">
            <v>-2623862</v>
          </cell>
          <cell r="CT51">
            <v>-2324570</v>
          </cell>
          <cell r="CU51">
            <v>-2083344</v>
          </cell>
          <cell r="CV51">
            <v>-1819961</v>
          </cell>
          <cell r="CW51">
            <v>-1320406</v>
          </cell>
          <cell r="CX51">
            <v>-1098807</v>
          </cell>
          <cell r="CY51">
            <v>-806676</v>
          </cell>
          <cell r="CZ51">
            <v>-551990</v>
          </cell>
          <cell r="DA51">
            <v>-291997</v>
          </cell>
          <cell r="DB51">
            <v>1530</v>
          </cell>
          <cell r="DC51">
            <v>-923614</v>
          </cell>
          <cell r="DD51">
            <v>-1029954</v>
          </cell>
          <cell r="DE51">
            <v>551632</v>
          </cell>
          <cell r="DF51">
            <v>768190</v>
          </cell>
          <cell r="DG51">
            <v>992269</v>
          </cell>
          <cell r="DH51">
            <v>1187760</v>
          </cell>
          <cell r="DI51">
            <v>1425436</v>
          </cell>
          <cell r="DJ51">
            <v>1628858</v>
          </cell>
          <cell r="DK51">
            <v>1717309</v>
          </cell>
          <cell r="DL51">
            <v>1817222</v>
          </cell>
          <cell r="DM51">
            <v>2037416</v>
          </cell>
          <cell r="DN51">
            <v>2182475</v>
          </cell>
          <cell r="DO51">
            <v>1933604</v>
          </cell>
          <cell r="DP51">
            <v>2068854</v>
          </cell>
          <cell r="DQ51">
            <v>1993347</v>
          </cell>
          <cell r="DR51">
            <v>2106331</v>
          </cell>
          <cell r="DS51">
            <v>1718831</v>
          </cell>
          <cell r="DT51">
            <v>1154947</v>
          </cell>
          <cell r="DU51">
            <v>1154947</v>
          </cell>
          <cell r="DV51">
            <v>1526979</v>
          </cell>
          <cell r="DW51">
            <v>1408728</v>
          </cell>
          <cell r="DX51">
            <v>1371482</v>
          </cell>
          <cell r="DY51"/>
          <cell r="DZ51">
            <v>0</v>
          </cell>
          <cell r="EA51">
            <v>0</v>
          </cell>
          <cell r="EB51"/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</row>
        <row r="52">
          <cell r="B52" t="str">
            <v>Total - Tier 3</v>
          </cell>
          <cell r="C52">
            <v>617.58376300155953</v>
          </cell>
          <cell r="D52">
            <v>293.85348999999997</v>
          </cell>
          <cell r="E52">
            <v>433.13219700000002</v>
          </cell>
          <cell r="F52">
            <v>60.126269999999991</v>
          </cell>
          <cell r="G52">
            <v>68.594725999999994</v>
          </cell>
          <cell r="H52">
            <v>88.011847999999986</v>
          </cell>
          <cell r="I52">
            <v>422.64496700344358</v>
          </cell>
          <cell r="J52">
            <v>2.9282090000000003</v>
          </cell>
          <cell r="K52">
            <v>2.7162699999999997</v>
          </cell>
          <cell r="L52">
            <v>0</v>
          </cell>
          <cell r="M52">
            <v>7.9922409422146179E-2</v>
          </cell>
          <cell r="N52">
            <v>7.9893024344264638E-2</v>
          </cell>
          <cell r="O52">
            <v>7.5285931340319967E-2</v>
          </cell>
          <cell r="P52">
            <v>7.8648091134936607E-2</v>
          </cell>
          <cell r="Q52">
            <v>7.8821534013472375E-2</v>
          </cell>
          <cell r="R52">
            <v>0</v>
          </cell>
          <cell r="S52">
            <v>8.2010732551329873E-2</v>
          </cell>
          <cell r="T52">
            <v>8.1031511784911303E-2</v>
          </cell>
          <cell r="U52">
            <v>7.921811117501891E-2</v>
          </cell>
          <cell r="V52">
            <v>7.8538384539882711E-2</v>
          </cell>
          <cell r="W52">
            <v>1.326230852425192E-2</v>
          </cell>
          <cell r="X52">
            <v>3.0300935077764463E-2</v>
          </cell>
          <cell r="Y52">
            <v>4.2951010496733782E-3</v>
          </cell>
          <cell r="Z52">
            <v>0.16229869359698565</v>
          </cell>
          <cell r="AA52">
            <v>0.14226188572951845</v>
          </cell>
          <cell r="AB52">
            <v>0.29594976139658019</v>
          </cell>
          <cell r="AC52">
            <v>0.82072135186018713</v>
          </cell>
          <cell r="AD52">
            <v>0.24898512860935992</v>
          </cell>
          <cell r="AE52">
            <v>0.57295939573152188</v>
          </cell>
          <cell r="AF52">
            <v>0.15084334502423327</v>
          </cell>
          <cell r="AG52">
            <v>9.0764071169501914E-2</v>
          </cell>
          <cell r="AH52">
            <v>6.0079273854731358E-2</v>
          </cell>
          <cell r="AI52">
            <v>0.67843834292466587</v>
          </cell>
          <cell r="AJ52">
            <v>6.0902622276706168E-2</v>
          </cell>
          <cell r="AK52">
            <v>4.0842756166504408E-2</v>
          </cell>
          <cell r="AL52">
            <v>5.6959417520756749E-2</v>
          </cell>
          <cell r="AM52">
            <v>0.1597256701825534</v>
          </cell>
          <cell r="AN52">
            <v>7.3146528513493694E-2</v>
          </cell>
          <cell r="AO52">
            <v>617583763</v>
          </cell>
          <cell r="AP52">
            <v>606301596</v>
          </cell>
          <cell r="AQ52">
            <v>584226021</v>
          </cell>
          <cell r="AR52">
            <v>600478693</v>
          </cell>
          <cell r="AS52">
            <v>562064125</v>
          </cell>
          <cell r="AT52">
            <v>554350626</v>
          </cell>
          <cell r="AU52">
            <v>550450864</v>
          </cell>
          <cell r="AV52">
            <v>527771248</v>
          </cell>
          <cell r="AW52">
            <v>530379784</v>
          </cell>
          <cell r="AX52">
            <v>525390927</v>
          </cell>
          <cell r="AY52">
            <v>521154995</v>
          </cell>
          <cell r="AZ52">
            <v>504203711</v>
          </cell>
          <cell r="BA52">
            <v>491708004</v>
          </cell>
          <cell r="BB52">
            <v>485361693</v>
          </cell>
          <cell r="BC52">
            <v>480501401</v>
          </cell>
          <cell r="BD52">
            <v>479959904</v>
          </cell>
          <cell r="BE52">
            <v>442044982</v>
          </cell>
          <cell r="BF52">
            <v>442518872</v>
          </cell>
          <cell r="BG52">
            <v>420349419</v>
          </cell>
          <cell r="BH52">
            <v>417932413</v>
          </cell>
          <cell r="BI52">
            <v>396483515</v>
          </cell>
          <cell r="BJ52">
            <v>398448651</v>
          </cell>
          <cell r="BK52">
            <v>389056345</v>
          </cell>
          <cell r="BL52">
            <v>390630469</v>
          </cell>
          <cell r="BM52">
            <v>378543994</v>
          </cell>
          <cell r="BN52">
            <v>388210540</v>
          </cell>
          <cell r="BO52">
            <v>373966977</v>
          </cell>
          <cell r="BP52">
            <v>382434663</v>
          </cell>
          <cell r="BQ52">
            <v>379374479</v>
          </cell>
          <cell r="BR52">
            <v>388985939</v>
          </cell>
          <cell r="BS52">
            <v>383206112</v>
          </cell>
          <cell r="BT52">
            <v>378813812</v>
          </cell>
          <cell r="BU52">
            <v>390816576</v>
          </cell>
          <cell r="BV52">
            <v>385823560</v>
          </cell>
          <cell r="BW52">
            <v>390764920</v>
          </cell>
          <cell r="BX52">
            <v>388792586</v>
          </cell>
          <cell r="BY52">
            <v>386401109</v>
          </cell>
          <cell r="BZ52">
            <v>382536809</v>
          </cell>
          <cell r="CA52">
            <v>369856709</v>
          </cell>
          <cell r="CB52">
            <v>362868025</v>
          </cell>
          <cell r="CC52">
            <v>339214972</v>
          </cell>
          <cell r="CD52">
            <v>324670451</v>
          </cell>
          <cell r="CE52">
            <v>313022375</v>
          </cell>
          <cell r="CF52">
            <v>303118492</v>
          </cell>
          <cell r="CG52">
            <v>88011848</v>
          </cell>
          <cell r="CH52">
            <v>88337915</v>
          </cell>
          <cell r="CI52">
            <v>86834324</v>
          </cell>
          <cell r="CJ52">
            <v>84646234</v>
          </cell>
          <cell r="CK52">
            <v>85214136</v>
          </cell>
          <cell r="CL52">
            <v>84861082</v>
          </cell>
          <cell r="CM52">
            <v>95454885</v>
          </cell>
          <cell r="CN52">
            <v>77138977</v>
          </cell>
          <cell r="CO52">
            <v>78104531</v>
          </cell>
          <cell r="CP52">
            <v>75860515</v>
          </cell>
          <cell r="CQ52">
            <v>75346691</v>
          </cell>
          <cell r="CR52">
            <v>75016494</v>
          </cell>
          <cell r="CS52">
            <v>71814507</v>
          </cell>
          <cell r="CT52">
            <v>72485660</v>
          </cell>
          <cell r="CU52">
            <v>71366894</v>
          </cell>
          <cell r="CV52">
            <v>70836761</v>
          </cell>
          <cell r="CW52">
            <v>70386191</v>
          </cell>
          <cell r="CX52">
            <v>68193133</v>
          </cell>
          <cell r="CY52">
            <v>65071333</v>
          </cell>
          <cell r="CZ52">
            <v>65064476</v>
          </cell>
          <cell r="DA52">
            <v>66270279</v>
          </cell>
          <cell r="DB52">
            <v>66266729</v>
          </cell>
          <cell r="DC52">
            <v>64918971</v>
          </cell>
          <cell r="DD52">
            <v>63484944</v>
          </cell>
          <cell r="DE52">
            <v>63457154</v>
          </cell>
          <cell r="DF52">
            <v>63615253</v>
          </cell>
          <cell r="DG52">
            <v>66423673</v>
          </cell>
          <cell r="DH52">
            <v>70262578</v>
          </cell>
          <cell r="DI52">
            <v>69754916</v>
          </cell>
          <cell r="DJ52">
            <v>69999215</v>
          </cell>
          <cell r="DK52">
            <v>87017523</v>
          </cell>
          <cell r="DL52">
            <v>67470762</v>
          </cell>
          <cell r="DM52">
            <v>66104330</v>
          </cell>
          <cell r="DN52">
            <v>65388261</v>
          </cell>
          <cell r="DO52">
            <v>62035756</v>
          </cell>
          <cell r="DP52">
            <v>61119971</v>
          </cell>
          <cell r="DQ52">
            <v>59704171</v>
          </cell>
          <cell r="DR52">
            <v>59244925</v>
          </cell>
          <cell r="DS52">
            <v>56852171</v>
          </cell>
          <cell r="DT52">
            <v>51806095</v>
          </cell>
          <cell r="DU52">
            <v>51379623</v>
          </cell>
          <cell r="DV52">
            <v>48201798</v>
          </cell>
          <cell r="DW52">
            <v>45642083</v>
          </cell>
          <cell r="DX52">
            <v>44486731</v>
          </cell>
          <cell r="DY52">
            <v>0</v>
          </cell>
          <cell r="DZ52">
            <v>7827052</v>
          </cell>
          <cell r="EA52">
            <v>18620180</v>
          </cell>
          <cell r="EB52">
            <v>0</v>
          </cell>
          <cell r="EC52">
            <v>26447232</v>
          </cell>
          <cell r="ED52">
            <v>21705808</v>
          </cell>
          <cell r="EE52">
            <v>48896097</v>
          </cell>
          <cell r="EF52">
            <v>36443453</v>
          </cell>
          <cell r="EG52">
            <v>85339550</v>
          </cell>
          <cell r="EH52">
            <v>1961888</v>
          </cell>
          <cell r="EI52">
            <v>293853490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DZ53"/>
          <cell r="EA53"/>
          <cell r="EB53"/>
          <cell r="EC53"/>
          <cell r="ED53"/>
          <cell r="EE53"/>
          <cell r="EF53"/>
        </row>
        <row r="54">
          <cell r="B54" t="str">
            <v>TOTAL/ Average</v>
          </cell>
          <cell r="C54">
            <v>7530.5236740015598</v>
          </cell>
          <cell r="D54">
            <v>3626.4100660000004</v>
          </cell>
          <cell r="E54">
            <v>5467.5905620000012</v>
          </cell>
          <cell r="F54">
            <v>942.04450899999995</v>
          </cell>
          <cell r="G54">
            <v>1080.6888750000001</v>
          </cell>
          <cell r="H54">
            <v>1120.6220820000001</v>
          </cell>
          <cell r="I54">
            <v>5664.9798380034445</v>
          </cell>
          <cell r="J54">
            <v>51.563854000000006</v>
          </cell>
          <cell r="K54">
            <v>204.81125100000003</v>
          </cell>
          <cell r="L54">
            <v>0</v>
          </cell>
          <cell r="M54">
            <v>1.0005666962849786</v>
          </cell>
          <cell r="N54">
            <v>1.0004726993891129</v>
          </cell>
          <cell r="O54">
            <v>1.0002778093512352</v>
          </cell>
          <cell r="P54">
            <v>1.0000000000010241</v>
          </cell>
          <cell r="Q54">
            <v>1.0002474863857036</v>
          </cell>
          <cell r="R54"/>
          <cell r="S54">
            <v>1.0017000888547294</v>
          </cell>
          <cell r="T54">
            <v>1</v>
          </cell>
          <cell r="U54">
            <v>0.99999999999999978</v>
          </cell>
          <cell r="V54">
            <v>1</v>
          </cell>
          <cell r="W54">
            <v>0.99999999999999978</v>
          </cell>
          <cell r="X54">
            <v>0.19832400438385481</v>
          </cell>
          <cell r="Y54">
            <v>2.7283548805561952E-2</v>
          </cell>
          <cell r="Z54">
            <v>0.1907665880380037</v>
          </cell>
          <cell r="AA54">
            <v>0.16629264991912354</v>
          </cell>
          <cell r="AB54">
            <v>0.3289583525056336</v>
          </cell>
          <cell r="AC54">
            <v>0.47348786756833294</v>
          </cell>
          <cell r="AD54">
            <v>0.14789262609687923</v>
          </cell>
          <cell r="AE54">
            <v>0.55144322718010685</v>
          </cell>
          <cell r="AF54">
            <v>0.1602026018719237</v>
          </cell>
          <cell r="AG54">
            <v>7.1002038190085701E-2</v>
          </cell>
          <cell r="AH54">
            <v>8.9200563681837999E-2</v>
          </cell>
          <cell r="AI54">
            <v>0.66325560132532824</v>
          </cell>
          <cell r="AJ54">
            <v>1</v>
          </cell>
          <cell r="AK54">
            <v>1</v>
          </cell>
          <cell r="AL54">
            <v>0.99999999999999989</v>
          </cell>
          <cell r="AM54">
            <v>0.1520801595543525</v>
          </cell>
          <cell r="AN54">
            <v>5.9224610562771479E-2</v>
          </cell>
          <cell r="AO54">
            <v>7530523674</v>
          </cell>
          <cell r="AP54">
            <v>7510772302</v>
          </cell>
          <cell r="AQ54">
            <v>7467595720</v>
          </cell>
          <cell r="AR54">
            <v>7687775784</v>
          </cell>
          <cell r="AS54">
            <v>7392535268</v>
          </cell>
          <cell r="AT54">
            <v>7042331235</v>
          </cell>
          <cell r="AU54">
            <v>6736397495</v>
          </cell>
          <cell r="AV54">
            <v>6534552377</v>
          </cell>
          <cell r="AW54">
            <v>6385240674</v>
          </cell>
          <cell r="AX54">
            <v>6233991497</v>
          </cell>
          <cell r="AY54">
            <v>6098521279</v>
          </cell>
          <cell r="AZ54">
            <v>6018291091</v>
          </cell>
          <cell r="BA54">
            <v>5797873831</v>
          </cell>
          <cell r="BB54">
            <v>5663284680</v>
          </cell>
          <cell r="BC54">
            <v>5508799112</v>
          </cell>
          <cell r="BD54">
            <v>5405746496</v>
          </cell>
          <cell r="BE54">
            <v>5216455108</v>
          </cell>
          <cell r="BF54">
            <v>5185805074</v>
          </cell>
          <cell r="BG54">
            <v>4972082036</v>
          </cell>
          <cell r="BH54">
            <v>4809995893</v>
          </cell>
          <cell r="BI54">
            <v>4813759614</v>
          </cell>
          <cell r="BJ54">
            <v>4634502440</v>
          </cell>
          <cell r="BK54">
            <v>4316544802</v>
          </cell>
          <cell r="BL54">
            <v>3971216582</v>
          </cell>
          <cell r="BM54">
            <v>4348797885</v>
          </cell>
          <cell r="BN54">
            <v>4010760709</v>
          </cell>
          <cell r="BO54">
            <v>3828579689</v>
          </cell>
          <cell r="BP54">
            <v>3810113858</v>
          </cell>
          <cell r="BQ54">
            <v>3787939032</v>
          </cell>
          <cell r="BR54">
            <v>3718328587</v>
          </cell>
          <cell r="BS54">
            <v>3614256609</v>
          </cell>
          <cell r="BT54">
            <v>3505329838</v>
          </cell>
          <cell r="BU54">
            <v>3543749847</v>
          </cell>
          <cell r="BV54">
            <v>3437789852</v>
          </cell>
          <cell r="BW54">
            <v>3325278228</v>
          </cell>
          <cell r="BX54">
            <v>3295667304</v>
          </cell>
          <cell r="BY54">
            <v>3187533317</v>
          </cell>
          <cell r="BZ54">
            <v>3154245533</v>
          </cell>
          <cell r="CA54">
            <v>2973920174</v>
          </cell>
          <cell r="CB54">
            <v>2863023794</v>
          </cell>
          <cell r="CC54">
            <v>2724462999</v>
          </cell>
          <cell r="CD54">
            <v>2624486759</v>
          </cell>
          <cell r="CE54">
            <v>2502841147</v>
          </cell>
          <cell r="CF54">
            <v>2433495538</v>
          </cell>
          <cell r="CG54">
            <v>1120622082</v>
          </cell>
          <cell r="CH54">
            <v>1073554739</v>
          </cell>
          <cell r="CI54">
            <v>1049537555</v>
          </cell>
          <cell r="CJ54">
            <v>972968239</v>
          </cell>
          <cell r="CK54">
            <v>940991020</v>
          </cell>
          <cell r="CL54">
            <v>935445893</v>
          </cell>
          <cell r="CM54">
            <v>951217380</v>
          </cell>
          <cell r="CN54">
            <v>912973826</v>
          </cell>
          <cell r="CO54">
            <v>907877468</v>
          </cell>
          <cell r="CP54">
            <v>880887178</v>
          </cell>
          <cell r="CQ54">
            <v>896499150</v>
          </cell>
          <cell r="CR54">
            <v>893844637</v>
          </cell>
          <cell r="CS54">
            <v>869920537</v>
          </cell>
          <cell r="CT54">
            <v>841471120</v>
          </cell>
          <cell r="CU54">
            <v>817116577</v>
          </cell>
          <cell r="CV54">
            <v>807463900</v>
          </cell>
          <cell r="CW54">
            <v>783669526</v>
          </cell>
          <cell r="CX54">
            <v>762970940</v>
          </cell>
          <cell r="CY54">
            <v>745822239</v>
          </cell>
          <cell r="CZ54">
            <v>728517618</v>
          </cell>
          <cell r="DA54">
            <v>733913548</v>
          </cell>
          <cell r="DB54">
            <v>652111456</v>
          </cell>
          <cell r="DC54">
            <v>683469643</v>
          </cell>
          <cell r="DD54">
            <v>621682040</v>
          </cell>
          <cell r="DE54">
            <v>640607064</v>
          </cell>
          <cell r="DF54">
            <v>601342860</v>
          </cell>
          <cell r="DG54">
            <v>605028951</v>
          </cell>
          <cell r="DH54">
            <v>616240724</v>
          </cell>
          <cell r="DI54">
            <v>605814930</v>
          </cell>
          <cell r="DJ54">
            <v>579790864</v>
          </cell>
          <cell r="DK54">
            <v>597340172</v>
          </cell>
          <cell r="DL54">
            <v>561821153</v>
          </cell>
          <cell r="DM54">
            <v>557486831</v>
          </cell>
          <cell r="DN54">
            <v>530770439</v>
          </cell>
          <cell r="DO54">
            <v>513140413</v>
          </cell>
          <cell r="DP54">
            <v>507395372</v>
          </cell>
          <cell r="DQ54">
            <v>491686154</v>
          </cell>
          <cell r="DR54">
            <v>488043270</v>
          </cell>
          <cell r="DS54">
            <v>477867067</v>
          </cell>
          <cell r="DT54">
            <v>452538251</v>
          </cell>
          <cell r="DU54">
            <v>452111779</v>
          </cell>
          <cell r="DV54">
            <v>439822307</v>
          </cell>
          <cell r="DW54">
            <v>411596767</v>
          </cell>
          <cell r="DX54">
            <v>395141595</v>
          </cell>
          <cell r="DY54">
            <v>0</v>
          </cell>
          <cell r="DZ54">
            <v>161689140</v>
          </cell>
          <cell r="EA54">
            <v>329829433</v>
          </cell>
          <cell r="EB54">
            <v>0</v>
          </cell>
          <cell r="EC54">
            <v>491518573</v>
          </cell>
          <cell r="ED54">
            <v>232728081</v>
          </cell>
          <cell r="EE54">
            <v>322011065</v>
          </cell>
          <cell r="EF54">
            <v>261931305</v>
          </cell>
          <cell r="EG54">
            <v>583942370</v>
          </cell>
          <cell r="EH54">
            <v>155703456</v>
          </cell>
          <cell r="EI54">
            <v>3626410066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</row>
        <row r="57">
          <cell r="B57" t="str">
            <v>Sep 2024 (Ranking out of 9 banks)</v>
          </cell>
          <cell r="C57">
            <v>8</v>
          </cell>
          <cell r="D57">
            <v>8</v>
          </cell>
          <cell r="E57">
            <v>8</v>
          </cell>
          <cell r="F57">
            <v>8</v>
          </cell>
          <cell r="G57">
            <v>8</v>
          </cell>
          <cell r="H57">
            <v>9</v>
          </cell>
          <cell r="I57">
            <v>8</v>
          </cell>
          <cell r="J57">
            <v>8</v>
          </cell>
          <cell r="K57">
            <v>9</v>
          </cell>
          <cell r="L57" t="e">
            <v>#N/A</v>
          </cell>
          <cell r="M57">
            <v>9</v>
          </cell>
          <cell r="N57"/>
          <cell r="O57"/>
          <cell r="P57"/>
          <cell r="Q57"/>
          <cell r="R57"/>
          <cell r="S57">
            <v>8</v>
          </cell>
          <cell r="T57">
            <v>8</v>
          </cell>
          <cell r="U57">
            <v>8</v>
          </cell>
          <cell r="V57">
            <v>9</v>
          </cell>
          <cell r="W57">
            <v>9</v>
          </cell>
          <cell r="X57">
            <v>9</v>
          </cell>
          <cell r="Y57">
            <v>9</v>
          </cell>
          <cell r="Z57">
            <v>6</v>
          </cell>
          <cell r="AA57">
            <v>4</v>
          </cell>
          <cell r="AB57">
            <v>7</v>
          </cell>
          <cell r="AC57">
            <v>7</v>
          </cell>
          <cell r="AD57">
            <v>7</v>
          </cell>
          <cell r="AE57">
            <v>9</v>
          </cell>
          <cell r="AF57">
            <v>9</v>
          </cell>
          <cell r="AG57">
            <v>4</v>
          </cell>
          <cell r="AH57">
            <v>9</v>
          </cell>
          <cell r="AI57">
            <v>6</v>
          </cell>
          <cell r="AJ57">
            <v>3</v>
          </cell>
          <cell r="AK57">
            <v>5</v>
          </cell>
          <cell r="AL57">
            <v>5</v>
          </cell>
          <cell r="AM57">
            <v>9</v>
          </cell>
          <cell r="AN57">
            <v>7</v>
          </cell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</row>
        <row r="58">
          <cell r="B58" t="str">
            <v>Jun 2024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8</v>
          </cell>
          <cell r="G58">
            <v>8</v>
          </cell>
          <cell r="H58">
            <v>9</v>
          </cell>
          <cell r="I58">
            <v>8</v>
          </cell>
          <cell r="J58">
            <v>8</v>
          </cell>
          <cell r="K58">
            <v>9</v>
          </cell>
          <cell r="L58" t="e">
            <v>#N/A</v>
          </cell>
          <cell r="M58"/>
          <cell r="N58">
            <v>9</v>
          </cell>
          <cell r="O58"/>
          <cell r="P58"/>
          <cell r="Q58"/>
          <cell r="R58" t="e">
            <v>#N/A</v>
          </cell>
          <cell r="S58">
            <v>8</v>
          </cell>
          <cell r="T58">
            <v>8</v>
          </cell>
          <cell r="U58">
            <v>8</v>
          </cell>
          <cell r="V58">
            <v>7</v>
          </cell>
          <cell r="W58">
            <v>9</v>
          </cell>
          <cell r="X58">
            <v>9</v>
          </cell>
          <cell r="Y58">
            <v>9</v>
          </cell>
          <cell r="Z58">
            <v>3</v>
          </cell>
          <cell r="AA58">
            <v>4</v>
          </cell>
          <cell r="AB58">
            <v>7</v>
          </cell>
          <cell r="AC58">
            <v>7</v>
          </cell>
          <cell r="AD58">
            <v>8</v>
          </cell>
          <cell r="AE58">
            <v>7</v>
          </cell>
          <cell r="AF58">
            <v>9</v>
          </cell>
          <cell r="AG58">
            <v>6</v>
          </cell>
          <cell r="AH58">
            <v>9</v>
          </cell>
          <cell r="AI58">
            <v>7</v>
          </cell>
          <cell r="AJ58">
            <v>7</v>
          </cell>
          <cell r="AK58">
            <v>7</v>
          </cell>
          <cell r="AL58">
            <v>7</v>
          </cell>
          <cell r="AM58">
            <v>9</v>
          </cell>
          <cell r="AN58">
            <v>3</v>
          </cell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</row>
        <row r="59">
          <cell r="B59" t="str">
            <v>Mar 2024 (Ranking out of 9 banks)</v>
          </cell>
          <cell r="C59">
            <v>9</v>
          </cell>
          <cell r="D59">
            <v>8</v>
          </cell>
          <cell r="E59">
            <v>9</v>
          </cell>
          <cell r="F59">
            <v>8</v>
          </cell>
          <cell r="G59">
            <v>9</v>
          </cell>
          <cell r="H59">
            <v>9</v>
          </cell>
          <cell r="I59">
            <v>8</v>
          </cell>
          <cell r="J59">
            <v>8</v>
          </cell>
          <cell r="K59">
            <v>9</v>
          </cell>
          <cell r="L59" t="e">
            <v>#N/A</v>
          </cell>
          <cell r="M59"/>
          <cell r="N59"/>
          <cell r="O59">
            <v>9</v>
          </cell>
          <cell r="P59"/>
          <cell r="Q59"/>
          <cell r="R59" t="e">
            <v>#N/A</v>
          </cell>
          <cell r="S59">
            <v>9</v>
          </cell>
          <cell r="T59">
            <v>8</v>
          </cell>
          <cell r="U59">
            <v>9</v>
          </cell>
          <cell r="V59">
            <v>9</v>
          </cell>
          <cell r="W59">
            <v>9</v>
          </cell>
          <cell r="X59">
            <v>9</v>
          </cell>
          <cell r="Y59">
            <v>9</v>
          </cell>
          <cell r="Z59">
            <v>4</v>
          </cell>
          <cell r="AA59">
            <v>3</v>
          </cell>
          <cell r="AB59">
            <v>4</v>
          </cell>
          <cell r="AC59">
            <v>6</v>
          </cell>
          <cell r="AD59">
            <v>9</v>
          </cell>
          <cell r="AE59">
            <v>8</v>
          </cell>
          <cell r="AF59">
            <v>9</v>
          </cell>
          <cell r="AG59">
            <v>6</v>
          </cell>
          <cell r="AH59">
            <v>9</v>
          </cell>
          <cell r="AI59">
            <v>7</v>
          </cell>
          <cell r="AJ59">
            <v>7</v>
          </cell>
          <cell r="AK59">
            <v>6</v>
          </cell>
          <cell r="AL59">
            <v>7</v>
          </cell>
          <cell r="AM59">
            <v>7</v>
          </cell>
          <cell r="AN59">
            <v>7</v>
          </cell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</row>
        <row r="60">
          <cell r="B60" t="str">
            <v>Dec 2023 (Ranking out of 9 banks)</v>
          </cell>
          <cell r="C60">
            <v>9</v>
          </cell>
          <cell r="D60">
            <v>8</v>
          </cell>
          <cell r="E60">
            <v>9</v>
          </cell>
          <cell r="F60">
            <v>6</v>
          </cell>
          <cell r="G60">
            <v>8</v>
          </cell>
          <cell r="H60">
            <v>9</v>
          </cell>
          <cell r="I60">
            <v>8</v>
          </cell>
          <cell r="J60">
            <v>7</v>
          </cell>
          <cell r="K60">
            <v>9</v>
          </cell>
          <cell r="L60"/>
          <cell r="M60"/>
          <cell r="N60"/>
          <cell r="O60"/>
          <cell r="P60">
            <v>9</v>
          </cell>
          <cell r="Q60"/>
          <cell r="R60"/>
          <cell r="S60">
            <v>9</v>
          </cell>
          <cell r="T60">
            <v>8</v>
          </cell>
          <cell r="U60">
            <v>9</v>
          </cell>
          <cell r="V60">
            <v>9</v>
          </cell>
          <cell r="W60">
            <v>9</v>
          </cell>
          <cell r="X60">
            <v>9</v>
          </cell>
          <cell r="Y60">
            <v>9</v>
          </cell>
          <cell r="Z60">
            <v>7</v>
          </cell>
          <cell r="AA60">
            <v>4</v>
          </cell>
          <cell r="AB60">
            <v>7</v>
          </cell>
          <cell r="AC60">
            <v>7</v>
          </cell>
          <cell r="AD60">
            <v>8</v>
          </cell>
          <cell r="AE60">
            <v>9</v>
          </cell>
          <cell r="AF60">
            <v>9</v>
          </cell>
          <cell r="AG60">
            <v>7</v>
          </cell>
          <cell r="AH60">
            <v>9</v>
          </cell>
          <cell r="AI60">
            <v>6</v>
          </cell>
          <cell r="AJ60">
            <v>6</v>
          </cell>
          <cell r="AK60">
            <v>6</v>
          </cell>
          <cell r="AL60">
            <v>7</v>
          </cell>
          <cell r="AM60">
            <v>7</v>
          </cell>
          <cell r="AN60">
            <v>7</v>
          </cell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</row>
        <row r="61">
          <cell r="B61" t="str">
            <v>Sep 2023 (Ranking out of 9 banks)</v>
          </cell>
          <cell r="C61">
            <v>8</v>
          </cell>
          <cell r="D61">
            <v>8</v>
          </cell>
          <cell r="E61">
            <v>9</v>
          </cell>
          <cell r="F61">
            <v>6</v>
          </cell>
          <cell r="G61">
            <v>7</v>
          </cell>
          <cell r="H61">
            <v>8</v>
          </cell>
          <cell r="I61">
            <v>8</v>
          </cell>
          <cell r="J61">
            <v>7</v>
          </cell>
          <cell r="K61">
            <v>9</v>
          </cell>
          <cell r="L61" t="e">
            <v>#N/A</v>
          </cell>
          <cell r="M61"/>
          <cell r="N61"/>
          <cell r="O61"/>
          <cell r="P61"/>
          <cell r="Q61">
            <v>9</v>
          </cell>
          <cell r="R61" t="e">
            <v>#N/A</v>
          </cell>
          <cell r="S61">
            <v>8</v>
          </cell>
          <cell r="T61">
            <v>8</v>
          </cell>
          <cell r="U61">
            <v>9</v>
          </cell>
          <cell r="V61">
            <v>8</v>
          </cell>
          <cell r="W61">
            <v>9</v>
          </cell>
          <cell r="X61">
            <v>9</v>
          </cell>
          <cell r="Y61">
            <v>9</v>
          </cell>
          <cell r="Z61">
            <v>3</v>
          </cell>
          <cell r="AA61">
            <v>1</v>
          </cell>
          <cell r="AB61">
            <v>7</v>
          </cell>
          <cell r="AC61">
            <v>6</v>
          </cell>
          <cell r="AD61">
            <v>7</v>
          </cell>
          <cell r="AE61">
            <v>6</v>
          </cell>
          <cell r="AF61">
            <v>9</v>
          </cell>
          <cell r="AG61">
            <v>8</v>
          </cell>
          <cell r="AH61">
            <v>9</v>
          </cell>
          <cell r="AI61">
            <v>6</v>
          </cell>
          <cell r="AJ61">
            <v>7</v>
          </cell>
          <cell r="AK61">
            <v>5</v>
          </cell>
          <cell r="AL61">
            <v>7</v>
          </cell>
          <cell r="AM61">
            <v>7</v>
          </cell>
          <cell r="AN61">
            <v>7</v>
          </cell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</row>
        <row r="63">
          <cell r="B63" t="str">
            <v>Sep 2024 (Ranking out of 39 banks)</v>
          </cell>
          <cell r="C63">
            <v>8</v>
          </cell>
          <cell r="D63">
            <v>8</v>
          </cell>
          <cell r="E63">
            <v>8</v>
          </cell>
          <cell r="F63">
            <v>8</v>
          </cell>
          <cell r="G63">
            <v>8</v>
          </cell>
          <cell r="H63">
            <v>9</v>
          </cell>
          <cell r="I63">
            <v>8</v>
          </cell>
          <cell r="J63">
            <v>9</v>
          </cell>
          <cell r="K63">
            <v>10</v>
          </cell>
          <cell r="L63"/>
          <cell r="M63">
            <v>9</v>
          </cell>
          <cell r="N63"/>
          <cell r="O63"/>
          <cell r="P63"/>
          <cell r="Q63"/>
          <cell r="R63"/>
          <cell r="S63">
            <v>8</v>
          </cell>
          <cell r="T63">
            <v>8</v>
          </cell>
          <cell r="U63">
            <v>8</v>
          </cell>
          <cell r="V63">
            <v>9</v>
          </cell>
          <cell r="W63">
            <v>10</v>
          </cell>
          <cell r="X63">
            <v>19</v>
          </cell>
          <cell r="Y63">
            <v>19</v>
          </cell>
          <cell r="Z63">
            <v>21</v>
          </cell>
          <cell r="AA63">
            <v>19</v>
          </cell>
          <cell r="AB63">
            <v>19</v>
          </cell>
          <cell r="AC63">
            <v>12</v>
          </cell>
          <cell r="AD63">
            <v>23</v>
          </cell>
          <cell r="AE63">
            <v>31</v>
          </cell>
          <cell r="AF63">
            <v>36</v>
          </cell>
          <cell r="AG63">
            <v>15</v>
          </cell>
          <cell r="AH63">
            <v>28</v>
          </cell>
          <cell r="AI63">
            <v>21</v>
          </cell>
          <cell r="AJ63">
            <v>3</v>
          </cell>
          <cell r="AK63">
            <v>7</v>
          </cell>
          <cell r="AL63">
            <v>6</v>
          </cell>
          <cell r="AM63">
            <v>35</v>
          </cell>
          <cell r="AN63">
            <v>19</v>
          </cell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</row>
        <row r="64">
          <cell r="B64" t="str">
            <v>Jun 2024 (Ranking out of 39 banks)</v>
          </cell>
          <cell r="C64">
            <v>8</v>
          </cell>
          <cell r="D64">
            <v>8</v>
          </cell>
          <cell r="E64">
            <v>8</v>
          </cell>
          <cell r="F64">
            <v>8</v>
          </cell>
          <cell r="G64">
            <v>7</v>
          </cell>
          <cell r="H64">
            <v>7</v>
          </cell>
          <cell r="I64">
            <v>9</v>
          </cell>
          <cell r="J64">
            <v>9</v>
          </cell>
          <cell r="K64">
            <v>10</v>
          </cell>
          <cell r="L64" t="e">
            <v>#N/A</v>
          </cell>
          <cell r="M64"/>
          <cell r="N64">
            <v>9</v>
          </cell>
          <cell r="O64"/>
          <cell r="P64"/>
          <cell r="Q64"/>
          <cell r="R64" t="e">
            <v>#REF!</v>
          </cell>
          <cell r="S64">
            <v>8</v>
          </cell>
          <cell r="T64">
            <v>8</v>
          </cell>
          <cell r="U64">
            <v>8</v>
          </cell>
          <cell r="V64">
            <v>7</v>
          </cell>
          <cell r="W64">
            <v>10</v>
          </cell>
          <cell r="X64">
            <v>21</v>
          </cell>
          <cell r="Y64">
            <v>19</v>
          </cell>
          <cell r="Z64">
            <v>16</v>
          </cell>
          <cell r="AA64">
            <v>18</v>
          </cell>
          <cell r="AB64">
            <v>20</v>
          </cell>
          <cell r="AC64">
            <v>26</v>
          </cell>
          <cell r="AD64">
            <v>23</v>
          </cell>
          <cell r="AE64">
            <v>13</v>
          </cell>
          <cell r="AF64">
            <v>35</v>
          </cell>
          <cell r="AG64">
            <v>16</v>
          </cell>
          <cell r="AH64">
            <v>26</v>
          </cell>
          <cell r="AI64">
            <v>24</v>
          </cell>
          <cell r="AJ64">
            <v>7</v>
          </cell>
          <cell r="AK64">
            <v>10</v>
          </cell>
          <cell r="AL64">
            <v>8</v>
          </cell>
          <cell r="AM64">
            <v>33</v>
          </cell>
          <cell r="AN64">
            <v>29</v>
          </cell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</row>
        <row r="65">
          <cell r="B65" t="str">
            <v>Mar 2024 (Ranking out of 39 banks)</v>
          </cell>
          <cell r="C65">
            <v>9</v>
          </cell>
          <cell r="D65">
            <v>8</v>
          </cell>
          <cell r="E65">
            <v>9</v>
          </cell>
          <cell r="F65">
            <v>8</v>
          </cell>
          <cell r="G65">
            <v>10</v>
          </cell>
          <cell r="H65">
            <v>9</v>
          </cell>
          <cell r="I65">
            <v>8</v>
          </cell>
          <cell r="J65">
            <v>9</v>
          </cell>
          <cell r="K65">
            <v>10</v>
          </cell>
          <cell r="L65" t="e">
            <v>#N/A</v>
          </cell>
          <cell r="M65"/>
          <cell r="N65"/>
          <cell r="O65">
            <v>9</v>
          </cell>
          <cell r="P65"/>
          <cell r="Q65"/>
          <cell r="R65" t="e">
            <v>#N/A</v>
          </cell>
          <cell r="S65">
            <v>9</v>
          </cell>
          <cell r="T65">
            <v>8</v>
          </cell>
          <cell r="U65">
            <v>9</v>
          </cell>
          <cell r="V65">
            <v>9</v>
          </cell>
          <cell r="W65">
            <v>10</v>
          </cell>
          <cell r="X65">
            <v>17</v>
          </cell>
          <cell r="Y65">
            <v>18</v>
          </cell>
          <cell r="Z65">
            <v>21</v>
          </cell>
          <cell r="AA65">
            <v>20</v>
          </cell>
          <cell r="AB65">
            <v>13</v>
          </cell>
          <cell r="AC65">
            <v>29</v>
          </cell>
          <cell r="AD65">
            <v>10</v>
          </cell>
          <cell r="AE65">
            <v>27</v>
          </cell>
          <cell r="AF65">
            <v>35</v>
          </cell>
          <cell r="AG65">
            <v>24</v>
          </cell>
          <cell r="AH65">
            <v>24</v>
          </cell>
          <cell r="AI65">
            <v>25</v>
          </cell>
          <cell r="AJ65">
            <v>7</v>
          </cell>
          <cell r="AK65">
            <v>8</v>
          </cell>
          <cell r="AL65">
            <v>8</v>
          </cell>
          <cell r="AM65">
            <v>8</v>
          </cell>
          <cell r="AN65">
            <v>8</v>
          </cell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</row>
        <row r="66">
          <cell r="B66" t="str">
            <v>Dec 2023 (Ranking out of 39 banks)</v>
          </cell>
          <cell r="C66">
            <v>9</v>
          </cell>
          <cell r="D66">
            <v>8</v>
          </cell>
          <cell r="E66">
            <v>9</v>
          </cell>
          <cell r="F66">
            <v>6</v>
          </cell>
          <cell r="G66">
            <v>8</v>
          </cell>
          <cell r="H66">
            <v>9</v>
          </cell>
          <cell r="I66">
            <v>8</v>
          </cell>
          <cell r="J66">
            <v>8</v>
          </cell>
          <cell r="K66">
            <v>11</v>
          </cell>
          <cell r="L66"/>
          <cell r="M66"/>
          <cell r="N66"/>
          <cell r="O66"/>
          <cell r="P66">
            <v>9</v>
          </cell>
          <cell r="Q66"/>
          <cell r="R66"/>
          <cell r="S66">
            <v>9</v>
          </cell>
          <cell r="T66">
            <v>8</v>
          </cell>
          <cell r="U66">
            <v>9</v>
          </cell>
          <cell r="V66">
            <v>9</v>
          </cell>
          <cell r="W66">
            <v>11</v>
          </cell>
          <cell r="X66">
            <v>22</v>
          </cell>
          <cell r="Y66">
            <v>20</v>
          </cell>
          <cell r="Z66">
            <v>15</v>
          </cell>
          <cell r="AA66">
            <v>19</v>
          </cell>
          <cell r="AB66">
            <v>22</v>
          </cell>
          <cell r="AC66">
            <v>11</v>
          </cell>
          <cell r="AD66">
            <v>24</v>
          </cell>
          <cell r="AE66">
            <v>30</v>
          </cell>
          <cell r="AF66">
            <v>36</v>
          </cell>
          <cell r="AG66">
            <v>20</v>
          </cell>
          <cell r="AH66">
            <v>30</v>
          </cell>
          <cell r="AI66">
            <v>20</v>
          </cell>
          <cell r="AJ66">
            <v>6</v>
          </cell>
          <cell r="AK66">
            <v>7</v>
          </cell>
          <cell r="AL66">
            <v>7</v>
          </cell>
          <cell r="AM66">
            <v>7</v>
          </cell>
          <cell r="AN66">
            <v>7</v>
          </cell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</row>
        <row r="67">
          <cell r="B67" t="str">
            <v>Sep 2023 (Ranking out of 39 banks)</v>
          </cell>
          <cell r="C67">
            <v>8</v>
          </cell>
          <cell r="D67">
            <v>8</v>
          </cell>
          <cell r="E67">
            <v>9</v>
          </cell>
          <cell r="F67">
            <v>6</v>
          </cell>
          <cell r="G67">
            <v>7</v>
          </cell>
          <cell r="H67">
            <v>8</v>
          </cell>
          <cell r="I67">
            <v>8</v>
          </cell>
          <cell r="J67">
            <v>8</v>
          </cell>
          <cell r="K67">
            <v>10</v>
          </cell>
          <cell r="L67" t="e">
            <v>#N/A</v>
          </cell>
          <cell r="M67"/>
          <cell r="N67"/>
          <cell r="O67"/>
          <cell r="P67"/>
          <cell r="Q67">
            <v>9</v>
          </cell>
          <cell r="R67" t="e">
            <v>#REF!</v>
          </cell>
          <cell r="S67">
            <v>8</v>
          </cell>
          <cell r="T67">
            <v>8</v>
          </cell>
          <cell r="U67">
            <v>9</v>
          </cell>
          <cell r="V67">
            <v>8</v>
          </cell>
          <cell r="W67">
            <v>10</v>
          </cell>
          <cell r="X67">
            <v>19</v>
          </cell>
          <cell r="Y67">
            <v>21</v>
          </cell>
          <cell r="Z67">
            <v>16</v>
          </cell>
          <cell r="AA67">
            <v>16</v>
          </cell>
          <cell r="AB67">
            <v>21</v>
          </cell>
          <cell r="AC67">
            <v>10</v>
          </cell>
          <cell r="AD67">
            <v>21</v>
          </cell>
          <cell r="AE67">
            <v>24</v>
          </cell>
          <cell r="AF67">
            <v>36</v>
          </cell>
          <cell r="AG67">
            <v>19</v>
          </cell>
          <cell r="AH67">
            <v>27</v>
          </cell>
          <cell r="AI67">
            <v>21</v>
          </cell>
          <cell r="AJ67">
            <v>7</v>
          </cell>
          <cell r="AK67">
            <v>6</v>
          </cell>
          <cell r="AL67">
            <v>7</v>
          </cell>
          <cell r="AM67">
            <v>7</v>
          </cell>
          <cell r="AN67">
            <v>7</v>
          </cell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</row>
        <row r="69">
          <cell r="L69"/>
          <cell r="M69"/>
          <cell r="N69"/>
          <cell r="O69"/>
          <cell r="P69"/>
          <cell r="Q69"/>
          <cell r="R69"/>
          <cell r="S69"/>
        </row>
        <row r="70">
          <cell r="F70"/>
          <cell r="L70"/>
          <cell r="M70"/>
          <cell r="N70"/>
          <cell r="O70"/>
          <cell r="P70"/>
          <cell r="Q70"/>
          <cell r="R70"/>
          <cell r="S70"/>
        </row>
        <row r="71">
          <cell r="L71"/>
          <cell r="M71"/>
          <cell r="N71"/>
          <cell r="O71"/>
          <cell r="P71"/>
          <cell r="Q71"/>
          <cell r="R71"/>
          <cell r="S71"/>
        </row>
      </sheetData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2024 Final"/>
      <sheetName val="All"/>
    </sheetNames>
    <sheetDataSet>
      <sheetData sheetId="0">
        <row r="1">
          <cell r="B1" t="str">
            <v>DIAMOND TRUST BANK KENYA LIMITED</v>
          </cell>
          <cell r="AD1" t="str">
            <v>Figures in KShs billions, except where otherwise indicated</v>
          </cell>
        </row>
        <row r="2">
          <cell r="B2" t="str">
            <v>Kenya Banking Industry analysis as at 31 December 2024</v>
          </cell>
        </row>
        <row r="3">
          <cell r="M3" t="str">
            <v xml:space="preserve">Weighted market share index </v>
          </cell>
          <cell r="S3" t="str">
            <v>Market share on:</v>
          </cell>
          <cell r="X3" t="str">
            <v>Key ratios as at 31 December 2024</v>
          </cell>
          <cell r="AJ3" t="str">
            <v>Market share on off balance sheet items:</v>
          </cell>
          <cell r="CE3" t="str">
            <v>ok</v>
          </cell>
          <cell r="CF3" t="str">
            <v>ok</v>
          </cell>
          <cell r="CG3" t="str">
            <v>ok</v>
          </cell>
          <cell r="DV3" t="str">
            <v>ok</v>
          </cell>
          <cell r="DW3" t="str">
            <v>ok</v>
          </cell>
          <cell r="EB3" t="str">
            <v>ok</v>
          </cell>
          <cell r="EC3" t="str">
            <v>ok</v>
          </cell>
          <cell r="EF3" t="str">
            <v>ok</v>
          </cell>
          <cell r="EG3" t="str">
            <v>ok</v>
          </cell>
          <cell r="EH3" t="str">
            <v>ok</v>
          </cell>
          <cell r="EI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 (Tier I)</v>
          </cell>
          <cell r="G4" t="str">
            <v>Total Capital (Tier I &amp; Tier II)</v>
          </cell>
          <cell r="H4" t="str">
            <v>Equity</v>
          </cell>
          <cell r="I4" t="str">
            <v>Total Risk Weighted Assets</v>
          </cell>
          <cell r="J4" t="str">
            <v>FX Income</v>
          </cell>
          <cell r="K4" t="str">
            <v xml:space="preserve"> PBT (KShs)</v>
          </cell>
          <cell r="M4" t="str">
            <v>Dec- 24</v>
          </cell>
          <cell r="N4" t="str">
            <v>Sep- 24</v>
          </cell>
          <cell r="O4" t="str">
            <v>Jun- 24</v>
          </cell>
          <cell r="P4" t="str">
            <v>Mar- 24</v>
          </cell>
          <cell r="Q4" t="str">
            <v>Dec- 23</v>
          </cell>
          <cell r="S4" t="str">
            <v>Assets</v>
          </cell>
          <cell r="T4" t="str">
            <v xml:space="preserve"> Advances</v>
          </cell>
          <cell r="U4" t="str">
            <v>Deposits</v>
          </cell>
          <cell r="V4" t="str">
            <v>Equity</v>
          </cell>
          <cell r="W4" t="str">
            <v xml:space="preserve">PBT </v>
          </cell>
          <cell r="X4" t="str">
            <v>Annualised ROE</v>
          </cell>
          <cell r="Y4" t="str">
            <v>Annualised ROA</v>
          </cell>
          <cell r="Z4" t="str">
            <v>Total capital/ TRWA</v>
          </cell>
          <cell r="AA4" t="str">
            <v>Core capital/ TRWA</v>
          </cell>
          <cell r="AB4" t="str">
            <v>Fee income/Total income</v>
          </cell>
          <cell r="AC4" t="str">
            <v>Cost
/Income</v>
          </cell>
          <cell r="AD4" t="str">
            <v>NPA ratio</v>
          </cell>
          <cell r="AE4" t="str">
            <v>Coverarge ratio (Specific provision/NPL)</v>
          </cell>
          <cell r="AF4" t="str">
            <v>Yield on Loans</v>
          </cell>
          <cell r="AG4" t="str">
            <v>Cost of customer deposits</v>
          </cell>
          <cell r="AH4" t="str">
            <v>Spread</v>
          </cell>
          <cell r="AI4" t="str">
            <v>Advances to Deposits ratio</v>
          </cell>
          <cell r="AJ4" t="str">
            <v>Letter of credit, guarantees, acceptances</v>
          </cell>
          <cell r="AK4" t="str">
            <v>Forwards swaps &amp; options</v>
          </cell>
          <cell r="AL4" t="str">
            <v>Overall off balance sheet items</v>
          </cell>
          <cell r="AM4" t="str">
            <v>Yield on Performing Loans</v>
          </cell>
          <cell r="AN4" t="str">
            <v>Cost of Funds</v>
          </cell>
          <cell r="AO4" t="str">
            <v>Total assets Dec 24</v>
          </cell>
          <cell r="AP4" t="str">
            <v>Total assets Sep 24</v>
          </cell>
          <cell r="AQ4" t="str">
            <v>Total assets Jun 24</v>
          </cell>
          <cell r="AR4" t="str">
            <v>Total assets Mar 24</v>
          </cell>
          <cell r="AS4" t="str">
            <v>Total Assets Dec 23</v>
          </cell>
          <cell r="AT4" t="str">
            <v>Total Assets Sep 23</v>
          </cell>
          <cell r="AU4" t="str">
            <v>Total Assets Jun 23</v>
          </cell>
          <cell r="AV4" t="str">
            <v>Total assets Mar 23</v>
          </cell>
          <cell r="AW4" t="str">
            <v>Total assets Dec 22</v>
          </cell>
          <cell r="AX4" t="str">
            <v>Total assets Sep 22</v>
          </cell>
          <cell r="AY4" t="str">
            <v>Total assets Jun 22</v>
          </cell>
          <cell r="AZ4" t="str">
            <v>Total assets Mar 22</v>
          </cell>
          <cell r="BA4" t="str">
            <v>Total assets Dec 21</v>
          </cell>
          <cell r="BB4" t="str">
            <v>Total assets Sep 21</v>
          </cell>
          <cell r="BC4" t="str">
            <v>Total assets Jun 21</v>
          </cell>
          <cell r="BD4" t="str">
            <v>Total assets Mar 21</v>
          </cell>
          <cell r="BE4" t="str">
            <v>Total assets Dec 20</v>
          </cell>
          <cell r="BF4" t="str">
            <v>Total assets Sep 20</v>
          </cell>
          <cell r="BG4" t="str">
            <v>Total assets Jun 20</v>
          </cell>
          <cell r="BH4" t="str">
            <v>Total assets Mar 20</v>
          </cell>
          <cell r="BI4" t="str">
            <v>Total assets Dec 19</v>
          </cell>
          <cell r="BJ4" t="str">
            <v>Total assets Sep 19</v>
          </cell>
          <cell r="BK4" t="str">
            <v>Total assets Jun 19</v>
          </cell>
          <cell r="BL4" t="str">
            <v>Total assets Mar 19</v>
          </cell>
          <cell r="BM4" t="str">
            <v>Total assets Dec 18</v>
          </cell>
          <cell r="BN4" t="str">
            <v>Total assets Sep 18</v>
          </cell>
          <cell r="BO4" t="str">
            <v>Total assets Jun 18</v>
          </cell>
          <cell r="BP4" t="str">
            <v>Total assets Mar 18</v>
          </cell>
          <cell r="BQ4" t="str">
            <v>Total assets Dec 17</v>
          </cell>
          <cell r="BR4" t="str">
            <v>Total assets Sep 17</v>
          </cell>
          <cell r="BS4" t="str">
            <v>Total assets Jun 17</v>
          </cell>
          <cell r="BT4" t="str">
            <v>Total assets Mar 17</v>
          </cell>
          <cell r="BU4" t="str">
            <v>Total assets Dec 16</v>
          </cell>
          <cell r="BV4" t="str">
            <v>Total assets Sep 16</v>
          </cell>
          <cell r="BW4" t="str">
            <v>Total assets Jun 16</v>
          </cell>
          <cell r="BX4" t="str">
            <v>Total assets Mar 16</v>
          </cell>
          <cell r="BY4" t="str">
            <v>Total assets Dec 15</v>
          </cell>
          <cell r="BZ4" t="str">
            <v>Total assets Sep 15</v>
          </cell>
          <cell r="CA4" t="str">
            <v>Total assets June 15</v>
          </cell>
          <cell r="CB4" t="str">
            <v>Total assets Mar 15</v>
          </cell>
          <cell r="CC4" t="str">
            <v>Total assets Dec 14</v>
          </cell>
          <cell r="CD4" t="str">
            <v>Total assets Sep 14</v>
          </cell>
          <cell r="CE4" t="str">
            <v>Total assets June 14</v>
          </cell>
          <cell r="CF4" t="str">
            <v>Total assets Mar 14</v>
          </cell>
          <cell r="CG4" t="str">
            <v>Total assets Dec 13</v>
          </cell>
          <cell r="CH4" t="str">
            <v>Total Equity Dec 24</v>
          </cell>
          <cell r="CI4" t="str">
            <v>Total Equity Sep 24</v>
          </cell>
          <cell r="CJ4" t="str">
            <v>Total Equity Jun 24</v>
          </cell>
          <cell r="CK4" t="str">
            <v>Total Equity Mar 24</v>
          </cell>
          <cell r="CL4" t="str">
            <v>Total Equity Dec 23</v>
          </cell>
          <cell r="CM4" t="str">
            <v>Total Equity Sep 23</v>
          </cell>
          <cell r="CN4" t="str">
            <v>Total Equity Jun 23</v>
          </cell>
          <cell r="CO4" t="str">
            <v>Total Equity Mar 23</v>
          </cell>
          <cell r="CP4" t="str">
            <v>Total Equity Dec 22</v>
          </cell>
          <cell r="CQ4" t="str">
            <v>Total Equity Sep 22</v>
          </cell>
          <cell r="CR4" t="str">
            <v>Total Equity Jun 22</v>
          </cell>
          <cell r="CS4" t="str">
            <v>Total Equity Mar 22</v>
          </cell>
          <cell r="CT4" t="str">
            <v>Total Equity Dec 21</v>
          </cell>
          <cell r="CU4" t="str">
            <v>Total Equity Sep 21</v>
          </cell>
          <cell r="CV4" t="str">
            <v>Total Equity Jun 21</v>
          </cell>
          <cell r="CW4" t="str">
            <v>Total Equity Mar 21</v>
          </cell>
          <cell r="CX4" t="str">
            <v>Total Equity Dec 20</v>
          </cell>
          <cell r="CY4" t="str">
            <v>Total Equity Sep 20</v>
          </cell>
          <cell r="CZ4" t="str">
            <v>Total Equity Jun 20</v>
          </cell>
          <cell r="DA4" t="str">
            <v>Total Equity Mar 20</v>
          </cell>
          <cell r="DB4" t="str">
            <v>Total Equity Dec 19</v>
          </cell>
          <cell r="DC4" t="str">
            <v>Total Equity Sep 19</v>
          </cell>
          <cell r="DD4" t="str">
            <v>Total Equity Jun 19</v>
          </cell>
          <cell r="DE4" t="str">
            <v>Total Equity Mar 19</v>
          </cell>
          <cell r="DF4" t="str">
            <v>Total Equity Dec 18</v>
          </cell>
          <cell r="DG4" t="str">
            <v>Total Equity Sep 18</v>
          </cell>
          <cell r="DH4" t="str">
            <v>Total Equity Jun 18</v>
          </cell>
          <cell r="DI4" t="str">
            <v>Total Equity Mar 18</v>
          </cell>
          <cell r="DJ4" t="str">
            <v>Total Equity Dec 17</v>
          </cell>
          <cell r="DK4" t="str">
            <v>Total Equity Sep 17</v>
          </cell>
          <cell r="DL4" t="str">
            <v>Total Equity Jun 17</v>
          </cell>
          <cell r="DM4" t="str">
            <v>Total Equity Mar 17</v>
          </cell>
          <cell r="DN4" t="str">
            <v>Total Equity Dec 16</v>
          </cell>
          <cell r="DO4" t="str">
            <v>Total Equity Sep 16</v>
          </cell>
          <cell r="DP4" t="str">
            <v>Total Equity Jun 16</v>
          </cell>
          <cell r="DQ4" t="str">
            <v>Total Equity March 16</v>
          </cell>
          <cell r="DR4" t="str">
            <v>Total Equity December 15</v>
          </cell>
          <cell r="DS4" t="str">
            <v>Total Equity September 15</v>
          </cell>
          <cell r="DT4" t="str">
            <v>Total Equity June 15</v>
          </cell>
          <cell r="DU4" t="str">
            <v>Total Equity Mar 15</v>
          </cell>
          <cell r="DV4" t="str">
            <v>Total equity Dec 14</v>
          </cell>
          <cell r="DW4" t="str">
            <v>Total equity Sep 14</v>
          </cell>
          <cell r="DX4" t="str">
            <v>Total equity June 14</v>
          </cell>
          <cell r="DY4" t="str">
            <v>Total equity Mar 14</v>
          </cell>
          <cell r="DZ4" t="str">
            <v>Total equity Dec 13</v>
          </cell>
          <cell r="EB4" t="str">
            <v>Fee income Dec 2024</v>
          </cell>
          <cell r="EC4" t="str">
            <v>Net Interest income Dec 2024</v>
          </cell>
          <cell r="EE4" t="str">
            <v>Total operating income</v>
          </cell>
          <cell r="EF4" t="str">
            <v>Total expenses Dec 2024</v>
          </cell>
          <cell r="EG4" t="str">
            <v>Specific Provision Dec 2024</v>
          </cell>
          <cell r="EH4" t="str">
            <v>Net non performing loans
Dec 2024</v>
          </cell>
          <cell r="EI4" t="str">
            <v>Total NPA</v>
          </cell>
          <cell r="EJ4" t="str">
            <v>Profit after tax
Dec 2024</v>
          </cell>
          <cell r="EK4" t="str">
            <v>Advances - Dec 2024</v>
          </cell>
        </row>
        <row r="5">
          <cell r="B5" t="str">
            <v>TIER 1: Large banks ( Weighted market share index (WMSI) &gt; 5%)</v>
          </cell>
          <cell r="G5" t="str">
            <v>CBK Min: KShs 1Bn</v>
          </cell>
          <cell r="Z5" t="str">
            <v>CBK Min = 14.5%</v>
          </cell>
          <cell r="AA5" t="str">
            <v>CBK Min = 10.5%</v>
          </cell>
        </row>
        <row r="6">
          <cell r="B6" t="str">
            <v>Kenya Commercial Bank</v>
          </cell>
          <cell r="C6">
            <v>1277.766539</v>
          </cell>
          <cell r="D6">
            <v>736.61402599999997</v>
          </cell>
          <cell r="E6">
            <v>971.96059400000001</v>
          </cell>
          <cell r="F6">
            <v>144.770039</v>
          </cell>
          <cell r="G6">
            <v>176.84251399999999</v>
          </cell>
          <cell r="H6">
            <v>183.71543700000001</v>
          </cell>
          <cell r="I6">
            <v>962.56984499999999</v>
          </cell>
          <cell r="J6">
            <v>10.330863000000001</v>
          </cell>
          <cell r="K6">
            <v>58.375497000000003</v>
          </cell>
          <cell r="M6">
            <v>0.16708213486658996</v>
          </cell>
          <cell r="N6">
            <v>0.17058289553585551</v>
          </cell>
          <cell r="O6">
            <v>0.16739839587116934</v>
          </cell>
          <cell r="P6">
            <v>0.16987168917565948</v>
          </cell>
          <cell r="Q6">
            <v>0.17545748740697342</v>
          </cell>
          <cell r="S6">
            <v>0.1688141799497255</v>
          </cell>
          <cell r="T6">
            <v>0.20221037758157151</v>
          </cell>
          <cell r="U6">
            <v>0.17733808479517624</v>
          </cell>
          <cell r="V6">
            <v>0.15509413985486814</v>
          </cell>
          <cell r="W6">
            <v>0.22300488918059783</v>
          </cell>
          <cell r="X6">
            <v>0.27930937182745375</v>
          </cell>
          <cell r="Y6">
            <v>3.3316345831736704E-2</v>
          </cell>
          <cell r="Z6">
            <v>0.18371915027111616</v>
          </cell>
          <cell r="AA6">
            <v>0.15039951620341899</v>
          </cell>
          <cell r="AB6">
            <v>0.2984294886098004</v>
          </cell>
          <cell r="AC6">
            <v>0.36938963154113008</v>
          </cell>
          <cell r="AD6">
            <v>0.18223086236852382</v>
          </cell>
          <cell r="AE6">
            <v>0.59955936109236307</v>
          </cell>
          <cell r="AF6">
            <v>0.13896818435989308</v>
          </cell>
          <cell r="AG6">
            <v>4.2810161441727092E-2</v>
          </cell>
          <cell r="AH6">
            <v>9.6158022918165997E-2</v>
          </cell>
          <cell r="AI6">
            <v>0.75786408476555989</v>
          </cell>
          <cell r="AJ6">
            <v>0.28969330425726042</v>
          </cell>
          <cell r="AK6">
            <v>6.3997252396664747E-2</v>
          </cell>
          <cell r="AL6">
            <v>0.21551276952478138</v>
          </cell>
          <cell r="AM6">
            <v>0.15167021777598072</v>
          </cell>
          <cell r="AN6">
            <v>4.9382201088731793E-2</v>
          </cell>
          <cell r="AO6">
            <v>1277766539</v>
          </cell>
          <cell r="AP6">
            <v>1325023040</v>
          </cell>
          <cell r="AQ6">
            <v>1296698247</v>
          </cell>
          <cell r="AR6">
            <v>1327838470</v>
          </cell>
          <cell r="AS6">
            <v>1425369827</v>
          </cell>
          <cell r="AT6">
            <v>1406894066</v>
          </cell>
          <cell r="AU6">
            <v>1181659343</v>
          </cell>
          <cell r="AV6">
            <v>995543882</v>
          </cell>
          <cell r="AW6">
            <v>971352761</v>
          </cell>
          <cell r="AX6">
            <v>939598625</v>
          </cell>
          <cell r="AY6">
            <v>887840368</v>
          </cell>
          <cell r="AZ6">
            <v>858479952</v>
          </cell>
          <cell r="BA6">
            <v>826394924</v>
          </cell>
          <cell r="BB6">
            <v>818813291</v>
          </cell>
          <cell r="BC6">
            <v>779882254</v>
          </cell>
          <cell r="BD6">
            <v>744461528</v>
          </cell>
          <cell r="BE6">
            <v>758345431</v>
          </cell>
          <cell r="BF6">
            <v>739376221</v>
          </cell>
          <cell r="BG6">
            <v>730292814</v>
          </cell>
          <cell r="BH6">
            <v>728913837</v>
          </cell>
          <cell r="BI6">
            <v>674301720</v>
          </cell>
          <cell r="BJ6">
            <v>667693686</v>
          </cell>
          <cell r="BK6">
            <v>653058422</v>
          </cell>
          <cell r="BL6">
            <v>635446081</v>
          </cell>
          <cell r="BM6">
            <v>621722876</v>
          </cell>
          <cell r="BN6">
            <v>594008882</v>
          </cell>
          <cell r="BO6">
            <v>582710853</v>
          </cell>
          <cell r="BP6">
            <v>560903987</v>
          </cell>
          <cell r="BQ6">
            <v>555630311</v>
          </cell>
          <cell r="BR6">
            <v>551343268</v>
          </cell>
          <cell r="BS6">
            <v>539972430</v>
          </cell>
          <cell r="BT6">
            <v>520535661</v>
          </cell>
          <cell r="BU6">
            <v>504775429</v>
          </cell>
          <cell r="BV6">
            <v>480228078</v>
          </cell>
          <cell r="BW6">
            <v>468119269</v>
          </cell>
          <cell r="BX6">
            <v>467040289</v>
          </cell>
          <cell r="BY6">
            <v>467741173</v>
          </cell>
          <cell r="BZ6">
            <v>454775641</v>
          </cell>
          <cell r="CA6">
            <v>428373929</v>
          </cell>
          <cell r="CB6">
            <v>392112176</v>
          </cell>
          <cell r="CC6">
            <v>376969401</v>
          </cell>
          <cell r="CD6">
            <v>354654696</v>
          </cell>
          <cell r="CE6">
            <v>357832852</v>
          </cell>
          <cell r="CF6">
            <v>344881270</v>
          </cell>
          <cell r="CG6">
            <v>323312544</v>
          </cell>
          <cell r="CH6">
            <v>183715437</v>
          </cell>
          <cell r="CI6">
            <v>164429835</v>
          </cell>
          <cell r="CJ6">
            <v>158799444</v>
          </cell>
          <cell r="CK6">
            <v>151141853</v>
          </cell>
          <cell r="CL6">
            <v>138717804</v>
          </cell>
          <cell r="CM6">
            <v>137231528</v>
          </cell>
          <cell r="CN6">
            <v>130753955</v>
          </cell>
          <cell r="CO6">
            <v>124609502</v>
          </cell>
          <cell r="CP6">
            <v>123394335</v>
          </cell>
          <cell r="CQ6">
            <v>142196574</v>
          </cell>
          <cell r="CR6">
            <v>133185552</v>
          </cell>
          <cell r="CS6">
            <v>125794631</v>
          </cell>
          <cell r="CT6">
            <v>123823465</v>
          </cell>
          <cell r="CU6">
            <v>123352469</v>
          </cell>
          <cell r="CV6">
            <v>115200527</v>
          </cell>
          <cell r="CW6">
            <v>106850003</v>
          </cell>
          <cell r="CX6">
            <v>111270544</v>
          </cell>
          <cell r="CY6">
            <v>104134722</v>
          </cell>
          <cell r="CZ6">
            <v>101108298</v>
          </cell>
          <cell r="DA6">
            <v>98172727</v>
          </cell>
          <cell r="DB6">
            <v>92607634</v>
          </cell>
          <cell r="DC6">
            <v>103799988</v>
          </cell>
          <cell r="DD6">
            <v>100669405</v>
          </cell>
          <cell r="DE6">
            <v>102602551</v>
          </cell>
          <cell r="DF6">
            <v>97788946</v>
          </cell>
          <cell r="DG6">
            <v>86547811</v>
          </cell>
          <cell r="DH6">
            <v>83188923</v>
          </cell>
          <cell r="DI6">
            <v>77025627</v>
          </cell>
          <cell r="DJ6">
            <v>88990915</v>
          </cell>
          <cell r="DK6">
            <v>87543545</v>
          </cell>
          <cell r="DL6">
            <v>82387611</v>
          </cell>
          <cell r="DM6">
            <v>76498794</v>
          </cell>
          <cell r="DN6">
            <v>80989888</v>
          </cell>
          <cell r="DO6">
            <v>79112934</v>
          </cell>
          <cell r="DP6">
            <v>71821971</v>
          </cell>
          <cell r="DQ6">
            <v>65237685</v>
          </cell>
          <cell r="DR6">
            <v>80885958</v>
          </cell>
          <cell r="DS6">
            <v>75806174</v>
          </cell>
          <cell r="DT6">
            <v>73434331</v>
          </cell>
          <cell r="DU6">
            <v>75829560</v>
          </cell>
          <cell r="DV6">
            <v>72167339</v>
          </cell>
          <cell r="DW6">
            <v>72167339</v>
          </cell>
          <cell r="DX6">
            <v>68163363</v>
          </cell>
          <cell r="DY6">
            <v>65596612</v>
          </cell>
          <cell r="DZ6">
            <v>62390636</v>
          </cell>
          <cell r="EB6">
            <v>37797070</v>
          </cell>
          <cell r="EC6">
            <v>88856198</v>
          </cell>
          <cell r="EE6">
            <v>126653268</v>
          </cell>
          <cell r="EF6">
            <v>46784404</v>
          </cell>
          <cell r="EG6">
            <v>90352938</v>
          </cell>
          <cell r="EH6">
            <v>60345965</v>
          </cell>
          <cell r="EI6">
            <v>150698903</v>
          </cell>
          <cell r="EJ6">
            <v>45029313</v>
          </cell>
          <cell r="EK6">
            <v>736614026</v>
          </cell>
        </row>
        <row r="7">
          <cell r="B7" t="str">
            <v>Equity Bank</v>
          </cell>
          <cell r="C7">
            <v>1027.6797300000001</v>
          </cell>
          <cell r="D7">
            <v>422.25865800000003</v>
          </cell>
          <cell r="E7">
            <v>643.218523</v>
          </cell>
          <cell r="F7">
            <v>132.33644799999999</v>
          </cell>
          <cell r="G7">
            <v>149.22216399999999</v>
          </cell>
          <cell r="H7">
            <v>123.10211</v>
          </cell>
          <cell r="I7">
            <v>846.17096200000003</v>
          </cell>
          <cell r="J7">
            <v>3.9602349999999999</v>
          </cell>
          <cell r="K7">
            <v>26.660826</v>
          </cell>
          <cell r="M7">
            <v>0.1190183982125943</v>
          </cell>
          <cell r="N7">
            <v>0.11818159670059342</v>
          </cell>
          <cell r="O7">
            <v>0.12253808069533302</v>
          </cell>
          <cell r="P7">
            <v>0.11572655346732968</v>
          </cell>
          <cell r="Q7">
            <v>0.11408773349452819</v>
          </cell>
          <cell r="S7">
            <v>0.13577355923459922</v>
          </cell>
          <cell r="T7">
            <v>0.11591563513245901</v>
          </cell>
          <cell r="U7">
            <v>0.11735778351277688</v>
          </cell>
          <cell r="V7">
            <v>0.1039238518904068</v>
          </cell>
          <cell r="W7">
            <v>0.10184914652792081</v>
          </cell>
          <cell r="X7">
            <v>0.21505350695417066</v>
          </cell>
          <cell r="Y7">
            <v>2.3693685432893519E-2</v>
          </cell>
          <cell r="Z7">
            <v>0.17634989937175366</v>
          </cell>
          <cell r="AA7">
            <v>0.15639445684499864</v>
          </cell>
          <cell r="AB7">
            <v>0.36721903065400185</v>
          </cell>
          <cell r="AC7">
            <v>0.60615633818848069</v>
          </cell>
          <cell r="AD7">
            <v>0.15635520289832724</v>
          </cell>
          <cell r="AE7">
            <v>0.49012192556603412</v>
          </cell>
          <cell r="AF7">
            <v>0.13970514857817964</v>
          </cell>
          <cell r="AG7">
            <v>6.3759863831785835E-2</v>
          </cell>
          <cell r="AH7">
            <v>7.594528474639381E-2</v>
          </cell>
          <cell r="AI7">
            <v>0.65647776440045091</v>
          </cell>
          <cell r="AJ7">
            <v>9.0028550997601695E-2</v>
          </cell>
          <cell r="AK7">
            <v>6.9588612452515103E-3</v>
          </cell>
          <cell r="AL7">
            <v>6.2971307420205791E-2</v>
          </cell>
          <cell r="AM7">
            <v>0.15242602514616282</v>
          </cell>
          <cell r="AN7">
            <v>5.7327633207990537E-2</v>
          </cell>
          <cell r="AO7">
            <v>1027679730</v>
          </cell>
          <cell r="AP7">
            <v>985388288</v>
          </cell>
          <cell r="AQ7">
            <v>1013549740</v>
          </cell>
          <cell r="AR7">
            <v>960938706</v>
          </cell>
          <cell r="AS7">
            <v>1004243929</v>
          </cell>
          <cell r="AT7">
            <v>973170195</v>
          </cell>
          <cell r="AU7">
            <v>972933445</v>
          </cell>
          <cell r="AV7">
            <v>903308779</v>
          </cell>
          <cell r="AW7">
            <v>894011760</v>
          </cell>
          <cell r="AX7">
            <v>877793921</v>
          </cell>
          <cell r="AY7">
            <v>865752093</v>
          </cell>
          <cell r="AZ7">
            <v>841956762</v>
          </cell>
          <cell r="BA7">
            <v>877414892</v>
          </cell>
          <cell r="BB7">
            <v>800267712</v>
          </cell>
          <cell r="BC7">
            <v>774729987</v>
          </cell>
          <cell r="BD7">
            <v>717976633</v>
          </cell>
          <cell r="BE7">
            <v>667649767</v>
          </cell>
          <cell r="BF7">
            <v>598932121</v>
          </cell>
          <cell r="BG7">
            <v>562011143</v>
          </cell>
          <cell r="BH7">
            <v>530686258</v>
          </cell>
          <cell r="BI7">
            <v>507525237</v>
          </cell>
          <cell r="BJ7">
            <v>511829030</v>
          </cell>
          <cell r="BK7">
            <v>482709421</v>
          </cell>
          <cell r="BL7">
            <v>465244098</v>
          </cell>
          <cell r="BM7">
            <v>438508784</v>
          </cell>
          <cell r="BN7">
            <v>424255993</v>
          </cell>
          <cell r="BO7">
            <v>410372609</v>
          </cell>
          <cell r="BP7">
            <v>402181727</v>
          </cell>
          <cell r="BQ7">
            <v>406402486</v>
          </cell>
          <cell r="BR7">
            <v>405535402</v>
          </cell>
          <cell r="BS7">
            <v>399529870</v>
          </cell>
          <cell r="BT7">
            <v>393863646</v>
          </cell>
          <cell r="BU7">
            <v>379748996</v>
          </cell>
          <cell r="BV7">
            <v>380264086</v>
          </cell>
          <cell r="BW7">
            <v>360468890</v>
          </cell>
          <cell r="BX7">
            <v>347559904</v>
          </cell>
          <cell r="BY7">
            <v>341329318</v>
          </cell>
          <cell r="BZ7">
            <v>321146247</v>
          </cell>
          <cell r="CA7">
            <v>318183426</v>
          </cell>
          <cell r="CB7">
            <v>300888650</v>
          </cell>
          <cell r="CC7">
            <v>276115727</v>
          </cell>
          <cell r="CD7">
            <v>284368025</v>
          </cell>
          <cell r="CE7">
            <v>260214926</v>
          </cell>
          <cell r="CF7">
            <v>255340466</v>
          </cell>
          <cell r="CG7">
            <v>238194354</v>
          </cell>
          <cell r="CH7">
            <v>123102110</v>
          </cell>
          <cell r="CI7">
            <v>126070494</v>
          </cell>
          <cell r="CJ7">
            <v>127247517</v>
          </cell>
          <cell r="CK7">
            <v>113187541</v>
          </cell>
          <cell r="CL7">
            <v>100766641</v>
          </cell>
          <cell r="CM7">
            <v>95831834</v>
          </cell>
          <cell r="CN7">
            <v>106048896</v>
          </cell>
          <cell r="CO7">
            <v>97430969</v>
          </cell>
          <cell r="CP7">
            <v>97527391</v>
          </cell>
          <cell r="CQ7">
            <v>93325406</v>
          </cell>
          <cell r="CR7">
            <v>91001361</v>
          </cell>
          <cell r="CS7">
            <v>103479191</v>
          </cell>
          <cell r="CT7">
            <v>106399621</v>
          </cell>
          <cell r="CU7">
            <v>104431163</v>
          </cell>
          <cell r="CV7">
            <v>98702087</v>
          </cell>
          <cell r="CW7">
            <v>86409081</v>
          </cell>
          <cell r="CX7">
            <v>86697420</v>
          </cell>
          <cell r="CY7">
            <v>83817450</v>
          </cell>
          <cell r="CZ7">
            <v>78177301</v>
          </cell>
          <cell r="DA7">
            <v>72628489</v>
          </cell>
          <cell r="DB7">
            <v>69914370</v>
          </cell>
          <cell r="DC7">
            <v>78491773</v>
          </cell>
          <cell r="DD7">
            <v>73643524</v>
          </cell>
          <cell r="DE7">
            <v>67538874</v>
          </cell>
          <cell r="DF7">
            <v>60586569</v>
          </cell>
          <cell r="DG7">
            <v>66014329</v>
          </cell>
          <cell r="DH7">
            <v>62231112</v>
          </cell>
          <cell r="DI7">
            <v>58528396</v>
          </cell>
          <cell r="DJ7">
            <v>61906391</v>
          </cell>
          <cell r="DK7">
            <v>66313250</v>
          </cell>
          <cell r="DL7">
            <v>61659481</v>
          </cell>
          <cell r="DM7">
            <v>56267047</v>
          </cell>
          <cell r="DN7">
            <v>52341039</v>
          </cell>
          <cell r="DO7">
            <v>59898173</v>
          </cell>
          <cell r="DP7">
            <v>54059428</v>
          </cell>
          <cell r="DQ7">
            <v>52125975</v>
          </cell>
          <cell r="DR7">
            <v>47439613</v>
          </cell>
          <cell r="DS7">
            <v>50167760</v>
          </cell>
          <cell r="DT7">
            <v>47666080</v>
          </cell>
          <cell r="DU7">
            <v>44265113</v>
          </cell>
          <cell r="DV7">
            <v>39733344</v>
          </cell>
          <cell r="DW7">
            <v>39733344</v>
          </cell>
          <cell r="DX7">
            <v>55681804</v>
          </cell>
          <cell r="DY7">
            <v>48809621</v>
          </cell>
          <cell r="DZ7">
            <v>50686922</v>
          </cell>
          <cell r="EB7">
            <v>32782197</v>
          </cell>
          <cell r="EC7">
            <v>56489312</v>
          </cell>
          <cell r="EE7">
            <v>89271509</v>
          </cell>
          <cell r="EF7">
            <v>54112491</v>
          </cell>
          <cell r="EG7">
            <v>35044570</v>
          </cell>
          <cell r="EH7">
            <v>36457169</v>
          </cell>
          <cell r="EI7">
            <v>71501739</v>
          </cell>
          <cell r="EJ7">
            <v>24071880</v>
          </cell>
          <cell r="EK7">
            <v>422258658</v>
          </cell>
        </row>
        <row r="8">
          <cell r="B8" t="str">
            <v>Co-operative Bank of Kenya</v>
          </cell>
          <cell r="C8">
            <v>687.82347100000004</v>
          </cell>
          <cell r="D8">
            <v>356.257992</v>
          </cell>
          <cell r="E8">
            <v>478.183582</v>
          </cell>
          <cell r="F8">
            <v>114.793785</v>
          </cell>
          <cell r="G8">
            <v>133.898067</v>
          </cell>
          <cell r="H8">
            <v>134.98831200000001</v>
          </cell>
          <cell r="I8">
            <v>639.75793599999997</v>
          </cell>
          <cell r="J8">
            <v>4.0993409999999999</v>
          </cell>
          <cell r="K8">
            <v>31.303207</v>
          </cell>
          <cell r="M8">
            <v>9.7359229694388899E-2</v>
          </cell>
          <cell r="N8">
            <v>9.7101723000954432E-2</v>
          </cell>
          <cell r="O8">
            <v>9.6289392135017637E-2</v>
          </cell>
          <cell r="P8">
            <v>9.6223560367432709E-2</v>
          </cell>
          <cell r="Q8">
            <v>8.9023523761380258E-2</v>
          </cell>
          <cell r="S8">
            <v>9.087290335362179E-2</v>
          </cell>
          <cell r="T8">
            <v>9.7797571775768061E-2</v>
          </cell>
          <cell r="U8">
            <v>8.7246500666648547E-2</v>
          </cell>
          <cell r="V8">
            <v>0.11395828506289635</v>
          </cell>
          <cell r="W8">
            <v>0.11958387622862232</v>
          </cell>
          <cell r="X8">
            <v>0.19033930073056401</v>
          </cell>
          <cell r="Y8">
            <v>3.5040740547628929E-2</v>
          </cell>
          <cell r="Z8">
            <v>0.20929489024736381</v>
          </cell>
          <cell r="AA8">
            <v>0.17943315516761327</v>
          </cell>
          <cell r="AB8">
            <v>0.34281915437380001</v>
          </cell>
          <cell r="AC8">
            <v>0.45987295111113324</v>
          </cell>
          <cell r="AD8">
            <v>0.15780588881819294</v>
          </cell>
          <cell r="AE8">
            <v>0.62722880295380068</v>
          </cell>
          <cell r="AF8">
            <v>0.15020574653032925</v>
          </cell>
          <cell r="AG8">
            <v>5.9704184287476571E-2</v>
          </cell>
          <cell r="AH8">
            <v>9.050156224285269E-2</v>
          </cell>
          <cell r="AI8">
            <v>0.74502347092293097</v>
          </cell>
          <cell r="AJ8">
            <v>2.059638751255382E-2</v>
          </cell>
          <cell r="AK8">
            <v>3.4227351888103441E-2</v>
          </cell>
          <cell r="AL8">
            <v>2.4512713952567811E-2</v>
          </cell>
          <cell r="AM8">
            <v>0.16114300968246487</v>
          </cell>
          <cell r="AN8">
            <v>6.444730545416133E-2</v>
          </cell>
          <cell r="AO8">
            <v>687823471</v>
          </cell>
          <cell r="AP8">
            <v>698088238</v>
          </cell>
          <cell r="AQ8">
            <v>665101820</v>
          </cell>
          <cell r="AR8">
            <v>663710309</v>
          </cell>
          <cell r="AS8">
            <v>624254621</v>
          </cell>
          <cell r="AT8">
            <v>612405646</v>
          </cell>
          <cell r="AU8">
            <v>617091079</v>
          </cell>
          <cell r="AV8">
            <v>585926405</v>
          </cell>
          <cell r="AW8">
            <v>562082490</v>
          </cell>
          <cell r="AX8">
            <v>580020650</v>
          </cell>
          <cell r="AY8">
            <v>563507219</v>
          </cell>
          <cell r="AZ8">
            <v>557429201</v>
          </cell>
          <cell r="BA8">
            <v>540386740</v>
          </cell>
          <cell r="BB8">
            <v>555556211</v>
          </cell>
          <cell r="BC8">
            <v>535319552</v>
          </cell>
          <cell r="BD8">
            <v>512517039</v>
          </cell>
          <cell r="BE8">
            <v>496822948</v>
          </cell>
          <cell r="BF8">
            <v>502660349</v>
          </cell>
          <cell r="BG8">
            <v>505539914</v>
          </cell>
          <cell r="BH8">
            <v>462827626</v>
          </cell>
          <cell r="BI8">
            <v>449616472</v>
          </cell>
          <cell r="BJ8">
            <v>434408831</v>
          </cell>
          <cell r="BK8">
            <v>423857656</v>
          </cell>
          <cell r="BL8">
            <v>419998477</v>
          </cell>
          <cell r="BM8">
            <v>408303625</v>
          </cell>
          <cell r="BN8">
            <v>398614957</v>
          </cell>
          <cell r="BO8">
            <v>393427494</v>
          </cell>
          <cell r="BP8">
            <v>393425978</v>
          </cell>
          <cell r="BQ8">
            <v>382829640</v>
          </cell>
          <cell r="BR8">
            <v>384464971</v>
          </cell>
          <cell r="BS8">
            <v>380086859</v>
          </cell>
          <cell r="BT8">
            <v>376018201</v>
          </cell>
          <cell r="BU8">
            <v>349997760</v>
          </cell>
          <cell r="BV8">
            <v>351917807</v>
          </cell>
          <cell r="BW8">
            <v>360041467</v>
          </cell>
          <cell r="BX8">
            <v>348354889</v>
          </cell>
          <cell r="BY8">
            <v>339549808</v>
          </cell>
          <cell r="BZ8">
            <v>323948110</v>
          </cell>
          <cell r="CA8">
            <v>318998960</v>
          </cell>
          <cell r="CB8">
            <v>304846787</v>
          </cell>
          <cell r="CC8">
            <v>282689098</v>
          </cell>
          <cell r="CD8">
            <v>266799109</v>
          </cell>
          <cell r="CE8">
            <v>263501814</v>
          </cell>
          <cell r="CF8">
            <v>244073622</v>
          </cell>
          <cell r="CG8">
            <v>228874484</v>
          </cell>
          <cell r="CH8">
            <v>134988312</v>
          </cell>
          <cell r="CI8">
            <v>122471424</v>
          </cell>
          <cell r="CJ8">
            <v>118542088</v>
          </cell>
          <cell r="CK8">
            <v>118471761</v>
          </cell>
          <cell r="CL8">
            <v>106560269</v>
          </cell>
          <cell r="CM8">
            <v>100380537</v>
          </cell>
          <cell r="CN8">
            <v>100827735</v>
          </cell>
          <cell r="CO8">
            <v>105490569</v>
          </cell>
          <cell r="CP8">
            <v>101260360</v>
          </cell>
          <cell r="CQ8">
            <v>95180947</v>
          </cell>
          <cell r="CR8">
            <v>91387961</v>
          </cell>
          <cell r="CS8">
            <v>97358447</v>
          </cell>
          <cell r="CT8">
            <v>94919520</v>
          </cell>
          <cell r="CU8">
            <v>90104052</v>
          </cell>
          <cell r="CV8">
            <v>87440846</v>
          </cell>
          <cell r="CW8">
            <v>88939669</v>
          </cell>
          <cell r="CX8">
            <v>85597379</v>
          </cell>
          <cell r="CY8">
            <v>81353444</v>
          </cell>
          <cell r="CZ8">
            <v>78630706</v>
          </cell>
          <cell r="DA8">
            <v>80581126</v>
          </cell>
          <cell r="DB8">
            <v>77087985</v>
          </cell>
          <cell r="DC8">
            <v>73278006</v>
          </cell>
          <cell r="DD8">
            <v>70152002</v>
          </cell>
          <cell r="DE8">
            <v>72018398</v>
          </cell>
          <cell r="DF8">
            <v>68319018</v>
          </cell>
          <cell r="DG8">
            <v>69435424</v>
          </cell>
          <cell r="DH8">
            <v>66750889</v>
          </cell>
          <cell r="DI8">
            <v>67013872</v>
          </cell>
          <cell r="DJ8">
            <v>68227154</v>
          </cell>
          <cell r="DK8">
            <v>65944424</v>
          </cell>
          <cell r="DL8">
            <v>63402505</v>
          </cell>
          <cell r="DM8">
            <v>63072764</v>
          </cell>
          <cell r="DN8">
            <v>60054832</v>
          </cell>
          <cell r="DO8">
            <v>58440502</v>
          </cell>
          <cell r="DP8">
            <v>57116947</v>
          </cell>
          <cell r="DQ8">
            <v>54653300</v>
          </cell>
          <cell r="DR8">
            <v>49310775</v>
          </cell>
          <cell r="DS8">
            <v>47991534</v>
          </cell>
          <cell r="DT8">
            <v>54795678</v>
          </cell>
          <cell r="DU8">
            <v>46164334</v>
          </cell>
          <cell r="DV8">
            <v>42351119</v>
          </cell>
          <cell r="DW8">
            <v>42351119</v>
          </cell>
          <cell r="DX8">
            <v>40634476</v>
          </cell>
          <cell r="DY8">
            <v>38883993</v>
          </cell>
          <cell r="DZ8">
            <v>35652054</v>
          </cell>
          <cell r="EB8">
            <v>25167976</v>
          </cell>
          <cell r="EC8">
            <v>48246755</v>
          </cell>
          <cell r="EE8">
            <v>73414731</v>
          </cell>
          <cell r="EF8">
            <v>33761449</v>
          </cell>
          <cell r="EG8">
            <v>39136283</v>
          </cell>
          <cell r="EH8">
            <v>23259262</v>
          </cell>
          <cell r="EI8">
            <v>62395545</v>
          </cell>
          <cell r="EJ8">
            <v>22988094</v>
          </cell>
          <cell r="EK8">
            <v>356257992</v>
          </cell>
        </row>
        <row r="9">
          <cell r="B9" t="str">
            <v>NCBA</v>
          </cell>
          <cell r="C9">
            <v>588.70274099999995</v>
          </cell>
          <cell r="D9">
            <v>269.14591899999999</v>
          </cell>
          <cell r="E9">
            <v>449.48769199999998</v>
          </cell>
          <cell r="F9">
            <v>89.085487999999998</v>
          </cell>
          <cell r="G9">
            <v>89.085487999999998</v>
          </cell>
          <cell r="H9">
            <v>96.560175999999998</v>
          </cell>
          <cell r="I9">
            <v>437.82363500000002</v>
          </cell>
          <cell r="J9">
            <v>5.4146489999999998</v>
          </cell>
          <cell r="K9">
            <v>20.762571999999999</v>
          </cell>
          <cell r="M9">
            <v>8.0435051544154812E-2</v>
          </cell>
          <cell r="N9">
            <v>8.1505253968030877E-2</v>
          </cell>
          <cell r="O9">
            <v>8.6009879336917935E-2</v>
          </cell>
          <cell r="P9">
            <v>8.7320221711477727E-2</v>
          </cell>
          <cell r="Q9">
            <v>8.9175184079221287E-2</v>
          </cell>
          <cell r="S9">
            <v>7.7777408801022477E-2</v>
          </cell>
          <cell r="T9">
            <v>7.3884145542361779E-2</v>
          </cell>
          <cell r="U9">
            <v>8.2010821148870636E-2</v>
          </cell>
          <cell r="V9">
            <v>8.1516924682571351E-2</v>
          </cell>
          <cell r="W9">
            <v>7.9316756274712019E-2</v>
          </cell>
          <cell r="X9">
            <v>0.19344478393381681</v>
          </cell>
          <cell r="Y9">
            <v>2.8523260569194096E-2</v>
          </cell>
          <cell r="Z9">
            <v>0.20347345569866276</v>
          </cell>
          <cell r="AA9">
            <v>0.20347345569866276</v>
          </cell>
          <cell r="AB9">
            <v>0.4146515541009419</v>
          </cell>
          <cell r="AC9">
            <v>0.49298366220772449</v>
          </cell>
          <cell r="AD9">
            <v>8.9531538049393636E-2</v>
          </cell>
          <cell r="AE9">
            <v>0.41241309272400856</v>
          </cell>
          <cell r="AF9">
            <v>0.14860545118459745</v>
          </cell>
          <cell r="AG9">
            <v>7.3151443183969642E-2</v>
          </cell>
          <cell r="AH9">
            <v>7.5454008000627806E-2</v>
          </cell>
          <cell r="AI9">
            <v>0.59878373488366843</v>
          </cell>
          <cell r="AJ9">
            <v>5.4362616128305154E-2</v>
          </cell>
          <cell r="AK9">
            <v>2.6926026387754229E-3</v>
          </cell>
          <cell r="AL9">
            <v>3.7557006711480913E-2</v>
          </cell>
          <cell r="AM9">
            <v>0.15719924175958847</v>
          </cell>
          <cell r="AN9">
            <v>7.382582416369575E-2</v>
          </cell>
          <cell r="AO9">
            <v>588702741</v>
          </cell>
          <cell r="AP9">
            <v>600001274</v>
          </cell>
          <cell r="AQ9">
            <v>620445742</v>
          </cell>
          <cell r="AR9">
            <v>634139046</v>
          </cell>
          <cell r="AS9">
            <v>661743852</v>
          </cell>
          <cell r="AT9">
            <v>611432739</v>
          </cell>
          <cell r="AU9">
            <v>591491984</v>
          </cell>
          <cell r="AV9">
            <v>565339160</v>
          </cell>
          <cell r="AW9">
            <v>567278106</v>
          </cell>
          <cell r="AX9">
            <v>546015371</v>
          </cell>
          <cell r="AY9">
            <v>545090221</v>
          </cell>
          <cell r="AZ9">
            <v>532522640</v>
          </cell>
          <cell r="BA9">
            <v>546733550</v>
          </cell>
          <cell r="BB9">
            <v>520850293</v>
          </cell>
          <cell r="BC9">
            <v>500167097</v>
          </cell>
          <cell r="BD9">
            <v>503274085</v>
          </cell>
          <cell r="BE9">
            <v>491613725</v>
          </cell>
          <cell r="BF9">
            <v>484389225</v>
          </cell>
          <cell r="BG9">
            <v>480797719</v>
          </cell>
          <cell r="BH9">
            <v>477674950</v>
          </cell>
          <cell r="BI9">
            <v>464890685</v>
          </cell>
          <cell r="BJ9">
            <v>547750081</v>
          </cell>
          <cell r="BK9">
            <v>447029877</v>
          </cell>
          <cell r="BL9">
            <v>239013127</v>
          </cell>
          <cell r="BM9">
            <v>0</v>
          </cell>
          <cell r="BN9">
            <v>415348889</v>
          </cell>
          <cell r="BO9">
            <v>223448379</v>
          </cell>
          <cell r="BP9">
            <v>225544631</v>
          </cell>
          <cell r="BQ9">
            <v>229525229</v>
          </cell>
          <cell r="BR9">
            <v>219009371</v>
          </cell>
          <cell r="BS9">
            <v>216387023</v>
          </cell>
          <cell r="BT9">
            <v>202699639</v>
          </cell>
          <cell r="BU9">
            <v>210877927</v>
          </cell>
          <cell r="BV9">
            <v>211118198</v>
          </cell>
          <cell r="BW9">
            <v>206328561</v>
          </cell>
          <cell r="BX9">
            <v>195962086</v>
          </cell>
          <cell r="BY9">
            <v>198484270</v>
          </cell>
          <cell r="BZ9">
            <v>184466862</v>
          </cell>
          <cell r="CA9">
            <v>179346404</v>
          </cell>
          <cell r="CB9">
            <v>174983667</v>
          </cell>
          <cell r="CC9">
            <v>175808828</v>
          </cell>
          <cell r="CD9">
            <v>154710864</v>
          </cell>
          <cell r="CE9">
            <v>143801266</v>
          </cell>
          <cell r="CF9">
            <v>119783476</v>
          </cell>
          <cell r="CG9">
            <v>124881964</v>
          </cell>
          <cell r="CH9">
            <v>96560176</v>
          </cell>
          <cell r="CI9">
            <v>89846310</v>
          </cell>
          <cell r="CJ9">
            <v>93956480</v>
          </cell>
          <cell r="CK9">
            <v>86981385</v>
          </cell>
          <cell r="CL9">
            <v>87817057</v>
          </cell>
          <cell r="CM9">
            <v>81568531</v>
          </cell>
          <cell r="CN9">
            <v>82291074</v>
          </cell>
          <cell r="CO9">
            <v>79370436</v>
          </cell>
          <cell r="CP9">
            <v>79033387</v>
          </cell>
          <cell r="CQ9">
            <v>79700816</v>
          </cell>
          <cell r="CR9">
            <v>78389276</v>
          </cell>
          <cell r="CS9">
            <v>74942826</v>
          </cell>
          <cell r="CT9">
            <v>78642779</v>
          </cell>
          <cell r="CU9">
            <v>75022216</v>
          </cell>
          <cell r="CV9">
            <v>74300657</v>
          </cell>
          <cell r="CW9">
            <v>71734186</v>
          </cell>
          <cell r="CX9">
            <v>72028375</v>
          </cell>
          <cell r="CY9">
            <v>72553519</v>
          </cell>
          <cell r="CZ9">
            <v>72166013</v>
          </cell>
          <cell r="DA9">
            <v>71092199</v>
          </cell>
          <cell r="DB9">
            <v>69416255</v>
          </cell>
          <cell r="DC9">
            <v>70001759</v>
          </cell>
          <cell r="DD9">
            <v>0</v>
          </cell>
          <cell r="DE9">
            <v>33468865</v>
          </cell>
          <cell r="DF9">
            <v>0</v>
          </cell>
          <cell r="DG9">
            <v>32677307</v>
          </cell>
          <cell r="DH9">
            <v>31950763</v>
          </cell>
          <cell r="DI9">
            <v>31671237</v>
          </cell>
          <cell r="DJ9">
            <v>31571015</v>
          </cell>
          <cell r="DK9">
            <v>29764854</v>
          </cell>
          <cell r="DL9">
            <v>28396850</v>
          </cell>
          <cell r="DM9">
            <v>28887284</v>
          </cell>
          <cell r="DN9">
            <v>27470172</v>
          </cell>
          <cell r="DO9">
            <v>26187655</v>
          </cell>
          <cell r="DP9">
            <v>24321102</v>
          </cell>
          <cell r="DQ9">
            <v>23949685</v>
          </cell>
          <cell r="DR9">
            <v>22708080</v>
          </cell>
          <cell r="DS9">
            <v>19085273</v>
          </cell>
          <cell r="DT9">
            <v>18822475</v>
          </cell>
          <cell r="DU9">
            <v>18511215</v>
          </cell>
          <cell r="DV9">
            <v>17856644</v>
          </cell>
          <cell r="DW9">
            <v>17856644</v>
          </cell>
          <cell r="DX9">
            <v>14954339</v>
          </cell>
          <cell r="DY9">
            <v>15471795</v>
          </cell>
          <cell r="DZ9">
            <v>13749281</v>
          </cell>
          <cell r="EB9">
            <v>21238079</v>
          </cell>
          <cell r="EC9">
            <v>29981020</v>
          </cell>
          <cell r="EE9">
            <v>51219099</v>
          </cell>
          <cell r="EF9">
            <v>25250179</v>
          </cell>
          <cell r="EG9">
            <v>10318955</v>
          </cell>
          <cell r="EH9">
            <v>14701965</v>
          </cell>
          <cell r="EI9">
            <v>25020920</v>
          </cell>
          <cell r="EJ9">
            <v>17833407</v>
          </cell>
          <cell r="EK9">
            <v>269145919</v>
          </cell>
        </row>
        <row r="10">
          <cell r="B10" t="str">
            <v>Absa Bank Kenya</v>
          </cell>
          <cell r="C10">
            <v>506.128781</v>
          </cell>
          <cell r="D10">
            <v>309.097555</v>
          </cell>
          <cell r="E10">
            <v>371.87415499999997</v>
          </cell>
          <cell r="F10">
            <v>72.330858000000006</v>
          </cell>
          <cell r="G10">
            <v>87.909692000000007</v>
          </cell>
          <cell r="H10">
            <v>80.176840999999996</v>
          </cell>
          <cell r="I10">
            <v>424.834723</v>
          </cell>
          <cell r="J10">
            <v>6.0447889999999997</v>
          </cell>
          <cell r="K10">
            <v>27.974542</v>
          </cell>
          <cell r="M10">
            <v>6.7467970917448952E-2</v>
          </cell>
          <cell r="N10">
            <v>6.4722777325825084E-2</v>
          </cell>
          <cell r="O10">
            <v>6.485231523697485E-2</v>
          </cell>
          <cell r="P10">
            <v>6.7322195650528577E-2</v>
          </cell>
          <cell r="Q10">
            <v>6.6637480162358473E-2</v>
          </cell>
          <cell r="S10">
            <v>6.6868017361244439E-2</v>
          </cell>
          <cell r="T10">
            <v>8.4851402634153167E-2</v>
          </cell>
          <cell r="U10">
            <v>6.7849921940893537E-2</v>
          </cell>
          <cell r="V10">
            <v>6.7685973450208894E-2</v>
          </cell>
          <cell r="W10">
            <v>0.10686777773537379</v>
          </cell>
          <cell r="X10">
            <v>0.26975387194949119</v>
          </cell>
          <cell r="Y10">
            <v>3.826514708844405E-2</v>
          </cell>
          <cell r="Z10">
            <v>0.20692680527434196</v>
          </cell>
          <cell r="AA10">
            <v>0.17025646465343183</v>
          </cell>
          <cell r="AB10">
            <v>0.24224004476464597</v>
          </cell>
          <cell r="AC10">
            <v>0.38411413695328439</v>
          </cell>
          <cell r="AD10">
            <v>0.10687273317724287</v>
          </cell>
          <cell r="AE10">
            <v>0.59030561505898493</v>
          </cell>
          <cell r="AF10">
            <v>0.16554996310749759</v>
          </cell>
          <cell r="AG10">
            <v>5.0104769236346637E-2</v>
          </cell>
          <cell r="AH10">
            <v>0.11544519387115096</v>
          </cell>
          <cell r="AI10">
            <v>0.83118859120500055</v>
          </cell>
          <cell r="AJ10">
            <v>5.7777264951953171E-2</v>
          </cell>
          <cell r="AK10">
            <v>0.1772369581189889</v>
          </cell>
          <cell r="AL10">
            <v>9.3915879972307853E-2</v>
          </cell>
          <cell r="AM10">
            <v>0.17336833551682027</v>
          </cell>
          <cell r="AN10">
            <v>4.8947145093114826E-2</v>
          </cell>
          <cell r="AO10">
            <v>506128781</v>
          </cell>
          <cell r="AP10">
            <v>483844138</v>
          </cell>
          <cell r="AQ10">
            <v>481824233</v>
          </cell>
          <cell r="AR10">
            <v>498117680</v>
          </cell>
          <cell r="AS10">
            <v>520301038</v>
          </cell>
          <cell r="AT10">
            <v>505335584</v>
          </cell>
          <cell r="AU10">
            <v>504089207</v>
          </cell>
          <cell r="AV10">
            <v>514817820</v>
          </cell>
          <cell r="AW10">
            <v>477290548</v>
          </cell>
          <cell r="AX10">
            <v>481086992</v>
          </cell>
          <cell r="AY10">
            <v>445173825</v>
          </cell>
          <cell r="AZ10">
            <v>438718384</v>
          </cell>
          <cell r="BA10">
            <v>428746218</v>
          </cell>
          <cell r="BB10">
            <v>411167687</v>
          </cell>
          <cell r="BC10">
            <v>397890870</v>
          </cell>
          <cell r="BD10">
            <v>384068423</v>
          </cell>
          <cell r="BE10">
            <v>377935772</v>
          </cell>
          <cell r="BF10">
            <v>388053702</v>
          </cell>
          <cell r="BG10">
            <v>392017704</v>
          </cell>
          <cell r="BH10">
            <v>381692956</v>
          </cell>
          <cell r="BI10">
            <v>374109200</v>
          </cell>
          <cell r="BJ10">
            <v>359771428</v>
          </cell>
          <cell r="BK10">
            <v>353740701</v>
          </cell>
          <cell r="BL10">
            <v>354502860</v>
          </cell>
          <cell r="BM10">
            <v>325362737</v>
          </cell>
          <cell r="BN10">
            <v>322637854</v>
          </cell>
          <cell r="BO10">
            <v>317007311</v>
          </cell>
          <cell r="BP10">
            <v>291293088</v>
          </cell>
          <cell r="BQ10">
            <v>271682166</v>
          </cell>
          <cell r="BR10">
            <v>277609552</v>
          </cell>
          <cell r="BS10">
            <v>268015547</v>
          </cell>
          <cell r="BT10">
            <v>260429543</v>
          </cell>
          <cell r="BU10">
            <v>259498223</v>
          </cell>
          <cell r="BV10">
            <v>264008571</v>
          </cell>
          <cell r="BW10">
            <v>256142570</v>
          </cell>
          <cell r="BX10">
            <v>211913140</v>
          </cell>
          <cell r="BY10">
            <v>241152698</v>
          </cell>
          <cell r="BZ10">
            <v>221041523</v>
          </cell>
          <cell r="CA10">
            <v>234699871</v>
          </cell>
          <cell r="CB10">
            <v>230907978</v>
          </cell>
          <cell r="CC10">
            <v>226118124</v>
          </cell>
          <cell r="CD10">
            <v>218771220</v>
          </cell>
          <cell r="CE10">
            <v>213439675</v>
          </cell>
          <cell r="CF10">
            <v>200975424</v>
          </cell>
          <cell r="CG10">
            <v>207009618</v>
          </cell>
          <cell r="CH10">
            <v>80176841</v>
          </cell>
          <cell r="CI10">
            <v>72606766</v>
          </cell>
          <cell r="CJ10">
            <v>68639658</v>
          </cell>
          <cell r="CK10">
            <v>70908188</v>
          </cell>
          <cell r="CL10">
            <v>65424361</v>
          </cell>
          <cell r="CM10">
            <v>61708377</v>
          </cell>
          <cell r="CN10">
            <v>60388690</v>
          </cell>
          <cell r="CO10">
            <v>64864841</v>
          </cell>
          <cell r="CP10">
            <v>60811301</v>
          </cell>
          <cell r="CQ10">
            <v>57615232</v>
          </cell>
          <cell r="CR10">
            <v>53797454</v>
          </cell>
          <cell r="CS10">
            <v>56861889</v>
          </cell>
          <cell r="CT10">
            <v>54352639</v>
          </cell>
          <cell r="CU10">
            <v>52679522</v>
          </cell>
          <cell r="CV10">
            <v>50173619</v>
          </cell>
          <cell r="CW10">
            <v>46982487</v>
          </cell>
          <cell r="CX10">
            <v>44969283</v>
          </cell>
          <cell r="CY10">
            <v>43215105</v>
          </cell>
          <cell r="CZ10">
            <v>41675586</v>
          </cell>
          <cell r="DA10">
            <v>41057360</v>
          </cell>
          <cell r="DB10">
            <v>44079414</v>
          </cell>
          <cell r="DC10">
            <v>42967475</v>
          </cell>
          <cell r="DD10">
            <v>41546560</v>
          </cell>
          <cell r="DE10">
            <v>54143264</v>
          </cell>
          <cell r="DF10">
            <v>43393443</v>
          </cell>
          <cell r="DG10">
            <v>41909848</v>
          </cell>
          <cell r="DH10">
            <v>40114088</v>
          </cell>
          <cell r="DI10">
            <v>43607960</v>
          </cell>
          <cell r="DJ10">
            <v>43559168</v>
          </cell>
          <cell r="DK10">
            <v>42020987</v>
          </cell>
          <cell r="DL10">
            <v>40337534</v>
          </cell>
          <cell r="DM10">
            <v>43652097</v>
          </cell>
          <cell r="DN10">
            <v>42094710</v>
          </cell>
          <cell r="DO10">
            <v>41470872</v>
          </cell>
          <cell r="DP10">
            <v>39103584</v>
          </cell>
          <cell r="DQ10">
            <v>42315483</v>
          </cell>
          <cell r="DR10">
            <v>39716371</v>
          </cell>
          <cell r="DS10">
            <v>36852164</v>
          </cell>
          <cell r="DT10">
            <v>36237869</v>
          </cell>
          <cell r="DU10">
            <v>40265422</v>
          </cell>
          <cell r="DV10">
            <v>38186091</v>
          </cell>
          <cell r="DW10">
            <v>38186091</v>
          </cell>
          <cell r="DX10">
            <v>36042316</v>
          </cell>
          <cell r="DY10">
            <v>34465579</v>
          </cell>
          <cell r="DZ10">
            <v>32370886</v>
          </cell>
          <cell r="EB10">
            <v>14578783</v>
          </cell>
          <cell r="EC10">
            <v>45604425</v>
          </cell>
          <cell r="EE10">
            <v>60183208</v>
          </cell>
          <cell r="EF10">
            <v>23117221</v>
          </cell>
          <cell r="EG10">
            <v>20813274</v>
          </cell>
          <cell r="EH10">
            <v>14445198</v>
          </cell>
          <cell r="EI10">
            <v>35258472</v>
          </cell>
          <cell r="EJ10">
            <v>19638244</v>
          </cell>
          <cell r="EK10">
            <v>309097555</v>
          </cell>
        </row>
        <row r="11">
          <cell r="B11" t="str">
            <v>Stanbic Bank</v>
          </cell>
          <cell r="C11">
            <v>445.24794900000001</v>
          </cell>
          <cell r="D11">
            <v>230.323306</v>
          </cell>
          <cell r="E11">
            <v>321.56982499999998</v>
          </cell>
          <cell r="F11">
            <v>55.137647999999999</v>
          </cell>
          <cell r="G11">
            <v>67.989294999999998</v>
          </cell>
          <cell r="H11">
            <v>65.417435999999995</v>
          </cell>
          <cell r="I11">
            <v>370.07732199999998</v>
          </cell>
          <cell r="J11">
            <v>6.9883280000000001</v>
          </cell>
          <cell r="K11">
            <v>18.803785000000001</v>
          </cell>
          <cell r="M11">
            <v>5.7574100861998247E-2</v>
          </cell>
          <cell r="N11">
            <v>5.8765273337131441E-2</v>
          </cell>
          <cell r="O11">
            <v>6.2147181774700654E-2</v>
          </cell>
          <cell r="P11">
            <v>6.3917292632734324E-2</v>
          </cell>
          <cell r="Q11">
            <v>5.9027818471740358E-2</v>
          </cell>
          <cell r="S11">
            <v>5.8824648392778275E-2</v>
          </cell>
          <cell r="T11">
            <v>6.322682032679057E-2</v>
          </cell>
          <cell r="U11">
            <v>5.8671696409762046E-2</v>
          </cell>
          <cell r="V11">
            <v>5.5225957783454446E-2</v>
          </cell>
          <cell r="W11">
            <v>7.1833837921770297E-2</v>
          </cell>
          <cell r="X11">
            <v>0.22055465691010104</v>
          </cell>
          <cell r="Y11">
            <v>3.0506717382460826E-2</v>
          </cell>
          <cell r="Z11">
            <v>0.1837164585837551</v>
          </cell>
          <cell r="AA11">
            <v>0.14898953467891773</v>
          </cell>
          <cell r="AB11">
            <v>0.31801537898205784</v>
          </cell>
          <cell r="AC11">
            <v>0.43352390879590041</v>
          </cell>
          <cell r="AD11">
            <v>6.9272944418693E-2</v>
          </cell>
          <cell r="AE11">
            <v>0.70848720692894718</v>
          </cell>
          <cell r="AF11">
            <v>0.14637140307996821</v>
          </cell>
          <cell r="AG11">
            <v>6.4401894461016948E-2</v>
          </cell>
          <cell r="AH11">
            <v>8.1969508618951262E-2</v>
          </cell>
          <cell r="AI11">
            <v>0.71624663788027998</v>
          </cell>
          <cell r="AJ11">
            <v>9.104593815551619E-2</v>
          </cell>
          <cell r="AK11">
            <v>0.12909736241710262</v>
          </cell>
          <cell r="AL11">
            <v>0.10148194010309108</v>
          </cell>
          <cell r="AM11">
            <v>0.14991180210080682</v>
          </cell>
          <cell r="AN11">
            <v>7.1465522443571697E-2</v>
          </cell>
          <cell r="AO11">
            <v>445247949</v>
          </cell>
          <cell r="AP11">
            <v>462554976</v>
          </cell>
          <cell r="AQ11">
            <v>489266274</v>
          </cell>
          <cell r="AR11">
            <v>491503677</v>
          </cell>
          <cell r="AS11">
            <v>449614899</v>
          </cell>
          <cell r="AT11">
            <v>414259681</v>
          </cell>
          <cell r="AU11">
            <v>377015751</v>
          </cell>
          <cell r="AV11">
            <v>391599948</v>
          </cell>
          <cell r="AW11">
            <v>390319663</v>
          </cell>
          <cell r="AX11">
            <v>371403904</v>
          </cell>
          <cell r="AY11">
            <v>332573463</v>
          </cell>
          <cell r="AZ11">
            <v>331021005</v>
          </cell>
          <cell r="BA11">
            <v>319199059</v>
          </cell>
          <cell r="BB11">
            <v>295023697</v>
          </cell>
          <cell r="BC11">
            <v>319955084</v>
          </cell>
          <cell r="BD11">
            <v>316966341</v>
          </cell>
          <cell r="BE11">
            <v>318986177</v>
          </cell>
          <cell r="BF11">
            <v>317768516</v>
          </cell>
          <cell r="BG11">
            <v>350388140</v>
          </cell>
          <cell r="BH11">
            <v>309651330</v>
          </cell>
          <cell r="BI11">
            <v>292705136</v>
          </cell>
          <cell r="BJ11">
            <v>294302229</v>
          </cell>
          <cell r="BK11">
            <v>303663158</v>
          </cell>
          <cell r="BL11">
            <v>284867951</v>
          </cell>
          <cell r="BM11">
            <v>280953012</v>
          </cell>
          <cell r="BN11">
            <v>286308290</v>
          </cell>
          <cell r="BO11">
            <v>269395802</v>
          </cell>
          <cell r="BP11">
            <v>248985926</v>
          </cell>
          <cell r="BQ11">
            <v>239407877</v>
          </cell>
          <cell r="BR11">
            <v>236547378</v>
          </cell>
          <cell r="BS11">
            <v>224804428</v>
          </cell>
          <cell r="BT11">
            <v>212633202</v>
          </cell>
          <cell r="BU11">
            <v>204895157</v>
          </cell>
          <cell r="BV11">
            <v>229866887</v>
          </cell>
          <cell r="BW11">
            <v>202294738</v>
          </cell>
          <cell r="BX11">
            <v>208287754</v>
          </cell>
          <cell r="BY11">
            <v>198578014</v>
          </cell>
          <cell r="BZ11">
            <v>208167708</v>
          </cell>
          <cell r="CA11">
            <v>203595164</v>
          </cell>
          <cell r="CB11">
            <v>184061612</v>
          </cell>
          <cell r="CC11">
            <v>171347152</v>
          </cell>
          <cell r="CD11">
            <v>167107694</v>
          </cell>
          <cell r="CE11">
            <v>155933918</v>
          </cell>
          <cell r="CF11">
            <v>159885214</v>
          </cell>
          <cell r="CG11">
            <v>170726460</v>
          </cell>
          <cell r="CH11">
            <v>65417436</v>
          </cell>
          <cell r="CI11">
            <v>61532833</v>
          </cell>
          <cell r="CJ11">
            <v>59354229</v>
          </cell>
          <cell r="CK11">
            <v>61891472</v>
          </cell>
          <cell r="CL11">
            <v>58358359</v>
          </cell>
          <cell r="CM11">
            <v>55650741</v>
          </cell>
          <cell r="CN11">
            <v>53711933</v>
          </cell>
          <cell r="CO11">
            <v>56082161</v>
          </cell>
          <cell r="CP11">
            <v>52358555</v>
          </cell>
          <cell r="CQ11">
            <v>50358825</v>
          </cell>
          <cell r="CR11">
            <v>48311774</v>
          </cell>
          <cell r="CS11">
            <v>48551800</v>
          </cell>
          <cell r="CT11">
            <v>46512245</v>
          </cell>
          <cell r="CU11">
            <v>44731733</v>
          </cell>
          <cell r="CV11">
            <v>43611079</v>
          </cell>
          <cell r="CW11">
            <v>43469578</v>
          </cell>
          <cell r="CX11">
            <v>41857357</v>
          </cell>
          <cell r="CY11">
            <v>40311273</v>
          </cell>
          <cell r="CZ11">
            <v>39374322</v>
          </cell>
          <cell r="DA11">
            <v>40560887</v>
          </cell>
          <cell r="DB11">
            <v>38939840</v>
          </cell>
          <cell r="DC11">
            <v>37781929</v>
          </cell>
          <cell r="DD11">
            <v>36789253</v>
          </cell>
          <cell r="DE11">
            <v>36836052</v>
          </cell>
          <cell r="DF11">
            <v>35490716</v>
          </cell>
          <cell r="DG11">
            <v>33140213</v>
          </cell>
          <cell r="DH11">
            <v>32205154</v>
          </cell>
          <cell r="DI11">
            <v>33048626</v>
          </cell>
          <cell r="DJ11">
            <v>33051194</v>
          </cell>
          <cell r="DK11">
            <v>31922509</v>
          </cell>
          <cell r="DL11">
            <v>30830481</v>
          </cell>
          <cell r="DM11">
            <v>29267838</v>
          </cell>
          <cell r="DN11">
            <v>30237504</v>
          </cell>
          <cell r="DO11">
            <v>28554962</v>
          </cell>
          <cell r="DP11">
            <v>27656039</v>
          </cell>
          <cell r="DQ11">
            <v>27074070</v>
          </cell>
          <cell r="DR11">
            <v>28250550</v>
          </cell>
          <cell r="DS11">
            <v>26855040</v>
          </cell>
          <cell r="DT11">
            <v>26168836</v>
          </cell>
          <cell r="DU11">
            <v>25907559</v>
          </cell>
          <cell r="DV11">
            <v>26644208</v>
          </cell>
          <cell r="DW11">
            <v>26644208</v>
          </cell>
          <cell r="DX11">
            <v>25311868</v>
          </cell>
          <cell r="DY11">
            <v>23485250</v>
          </cell>
          <cell r="DZ11">
            <v>22353549</v>
          </cell>
          <cell r="EB11">
            <v>12518559</v>
          </cell>
          <cell r="EC11">
            <v>26846075</v>
          </cell>
          <cell r="EE11">
            <v>39364634</v>
          </cell>
          <cell r="EF11">
            <v>17065510</v>
          </cell>
          <cell r="EG11">
            <v>11887461</v>
          </cell>
          <cell r="EH11">
            <v>4891192</v>
          </cell>
          <cell r="EI11">
            <v>16778653</v>
          </cell>
          <cell r="EJ11">
            <v>13649664</v>
          </cell>
          <cell r="EK11">
            <v>230323306</v>
          </cell>
        </row>
        <row r="12">
          <cell r="B12" t="str">
            <v>I&amp;M Bank</v>
          </cell>
          <cell r="C12">
            <v>414.87337400000001</v>
          </cell>
          <cell r="D12">
            <v>216.08737600000001</v>
          </cell>
          <cell r="E12">
            <v>303.76596499999999</v>
          </cell>
          <cell r="F12">
            <v>47.945749999999997</v>
          </cell>
          <cell r="G12">
            <v>56.527946999999998</v>
          </cell>
          <cell r="H12">
            <v>66.221598</v>
          </cell>
          <cell r="I12">
            <v>324.99509</v>
          </cell>
          <cell r="J12">
            <v>1.9112450000000001</v>
          </cell>
          <cell r="K12">
            <v>14.114998999999999</v>
          </cell>
          <cell r="M12">
            <v>5.5379937329444073E-2</v>
          </cell>
          <cell r="N12">
            <v>5.4353507862764307E-2</v>
          </cell>
          <cell r="O12">
            <v>5.5940920796188891E-2</v>
          </cell>
          <cell r="P12">
            <v>5.4274898804582056E-2</v>
          </cell>
          <cell r="Q12">
            <v>5.5091659300351578E-2</v>
          </cell>
          <cell r="S12">
            <v>5.4811662598081054E-2</v>
          </cell>
          <cell r="T12">
            <v>5.9318867614897977E-2</v>
          </cell>
          <cell r="U12">
            <v>5.5423311183188294E-2</v>
          </cell>
          <cell r="V12">
            <v>5.5904838207062893E-2</v>
          </cell>
          <cell r="W12">
            <v>5.392183278164208E-2</v>
          </cell>
          <cell r="X12">
            <v>0.18535755178772134</v>
          </cell>
          <cell r="Y12">
            <v>2.7781883811003688E-2</v>
          </cell>
          <cell r="Z12">
            <v>0.17393477236840715</v>
          </cell>
          <cell r="AA12">
            <v>0.14752761341717499</v>
          </cell>
          <cell r="AB12">
            <v>0.24077260566423808</v>
          </cell>
          <cell r="AC12">
            <v>0.4096961956824457</v>
          </cell>
          <cell r="AD12">
            <v>0.11682880235235406</v>
          </cell>
          <cell r="AE12">
            <v>0.57605693581826434</v>
          </cell>
          <cell r="AF12">
            <v>0.16157812676842467</v>
          </cell>
          <cell r="AG12">
            <v>6.9488296496210397E-2</v>
          </cell>
          <cell r="AH12">
            <v>9.2089830272214276E-2</v>
          </cell>
          <cell r="AI12">
            <v>0.71136137980435044</v>
          </cell>
          <cell r="AJ12">
            <v>9.3375635292604037E-2</v>
          </cell>
          <cell r="AK12">
            <v>0.17069229787825174</v>
          </cell>
          <cell r="AL12">
            <v>0.11780815562973164</v>
          </cell>
          <cell r="AM12">
            <v>0.17036721602045601</v>
          </cell>
          <cell r="AN12">
            <v>7.4137769139547643E-2</v>
          </cell>
          <cell r="AO12">
            <v>414873374</v>
          </cell>
          <cell r="AP12">
            <v>407736828</v>
          </cell>
          <cell r="AQ12">
            <v>408704259</v>
          </cell>
          <cell r="AR12">
            <v>385506586</v>
          </cell>
          <cell r="AS12">
            <v>405613032</v>
          </cell>
          <cell r="AT12">
            <v>394802321</v>
          </cell>
          <cell r="AU12">
            <v>361019068</v>
          </cell>
          <cell r="AV12">
            <v>335021539</v>
          </cell>
          <cell r="AW12">
            <v>315510359</v>
          </cell>
          <cell r="AX12">
            <v>307761847</v>
          </cell>
          <cell r="AY12">
            <v>319449313</v>
          </cell>
          <cell r="AZ12">
            <v>310788286</v>
          </cell>
          <cell r="BA12">
            <v>307802267</v>
          </cell>
          <cell r="BB12">
            <v>294915555</v>
          </cell>
          <cell r="BC12">
            <v>282176390</v>
          </cell>
          <cell r="BD12">
            <v>282856056</v>
          </cell>
          <cell r="BE12">
            <v>283568547</v>
          </cell>
          <cell r="BF12">
            <v>273350161</v>
          </cell>
          <cell r="BG12">
            <v>272302524</v>
          </cell>
          <cell r="BH12">
            <v>270017846</v>
          </cell>
          <cell r="BI12">
            <v>254252172</v>
          </cell>
          <cell r="BJ12">
            <v>261333135</v>
          </cell>
          <cell r="BK12">
            <v>253552590</v>
          </cell>
          <cell r="BL12">
            <v>240237282</v>
          </cell>
          <cell r="BM12">
            <v>229161134</v>
          </cell>
          <cell r="BN12">
            <v>230291099</v>
          </cell>
          <cell r="BO12">
            <v>225143541</v>
          </cell>
          <cell r="BP12">
            <v>189087939</v>
          </cell>
          <cell r="BQ12">
            <v>183952517</v>
          </cell>
          <cell r="BR12">
            <v>182817876</v>
          </cell>
          <cell r="BS12">
            <v>177329585</v>
          </cell>
          <cell r="BT12">
            <v>181582075</v>
          </cell>
          <cell r="BU12">
            <v>164116122</v>
          </cell>
          <cell r="BV12">
            <v>164730002</v>
          </cell>
          <cell r="BW12">
            <v>164425933</v>
          </cell>
          <cell r="BX12">
            <v>157775781</v>
          </cell>
          <cell r="BY12">
            <v>147846339</v>
          </cell>
          <cell r="BZ12">
            <v>151975238</v>
          </cell>
          <cell r="CA12">
            <v>154327389</v>
          </cell>
          <cell r="CB12">
            <v>140517390</v>
          </cell>
          <cell r="CC12">
            <v>137299354</v>
          </cell>
          <cell r="CD12">
            <v>124648548</v>
          </cell>
          <cell r="CE12">
            <v>118333769</v>
          </cell>
          <cell r="CF12">
            <v>114972436</v>
          </cell>
          <cell r="CG12">
            <v>110315682</v>
          </cell>
          <cell r="CH12">
            <v>66221598</v>
          </cell>
          <cell r="CI12">
            <v>59794713</v>
          </cell>
          <cell r="CJ12">
            <v>59270065</v>
          </cell>
          <cell r="CK12">
            <v>60177318</v>
          </cell>
          <cell r="CL12">
            <v>56755091</v>
          </cell>
          <cell r="CM12">
            <v>50024715</v>
          </cell>
          <cell r="CN12">
            <v>50900757</v>
          </cell>
          <cell r="CO12">
            <v>49407753</v>
          </cell>
          <cell r="CP12">
            <v>54633758</v>
          </cell>
          <cell r="CQ12">
            <v>47771474</v>
          </cell>
          <cell r="CR12">
            <v>46299154</v>
          </cell>
          <cell r="CS12">
            <v>47879036</v>
          </cell>
          <cell r="CT12">
            <v>51920427</v>
          </cell>
          <cell r="CU12">
            <v>49557073</v>
          </cell>
          <cell r="CV12">
            <v>48589355</v>
          </cell>
          <cell r="CW12">
            <v>53515552</v>
          </cell>
          <cell r="CX12">
            <v>52323720</v>
          </cell>
          <cell r="CY12">
            <v>48455958</v>
          </cell>
          <cell r="CZ12">
            <v>47985683</v>
          </cell>
          <cell r="DA12">
            <v>46615223</v>
          </cell>
          <cell r="DB12">
            <v>47015135</v>
          </cell>
          <cell r="DC12">
            <v>44004173</v>
          </cell>
          <cell r="DD12">
            <v>42072924</v>
          </cell>
          <cell r="DE12">
            <v>40314439</v>
          </cell>
          <cell r="DF12">
            <v>38338590</v>
          </cell>
          <cell r="DG12">
            <v>37568688</v>
          </cell>
          <cell r="DH12">
            <v>35886888</v>
          </cell>
          <cell r="DI12">
            <v>35595491</v>
          </cell>
          <cell r="DJ12">
            <v>35023511</v>
          </cell>
          <cell r="DK12">
            <v>31519089</v>
          </cell>
          <cell r="DL12">
            <v>30474944</v>
          </cell>
          <cell r="DM12">
            <v>28754066</v>
          </cell>
          <cell r="DN12">
            <v>31304829</v>
          </cell>
          <cell r="DO12">
            <v>30151112</v>
          </cell>
          <cell r="DP12">
            <v>28576772</v>
          </cell>
          <cell r="DQ12">
            <v>26482435</v>
          </cell>
          <cell r="DR12">
            <v>26186678</v>
          </cell>
          <cell r="DS12">
            <v>24079849</v>
          </cell>
          <cell r="DT12">
            <v>23296896</v>
          </cell>
          <cell r="DU12">
            <v>22159420</v>
          </cell>
          <cell r="DV12">
            <v>21814043</v>
          </cell>
          <cell r="DW12">
            <v>21814043</v>
          </cell>
          <cell r="DX12">
            <v>20071699</v>
          </cell>
          <cell r="DY12">
            <v>19500454</v>
          </cell>
          <cell r="DZ12">
            <v>20524634</v>
          </cell>
          <cell r="EB12">
            <v>8109309</v>
          </cell>
          <cell r="EC12">
            <v>25571055</v>
          </cell>
          <cell r="EE12">
            <v>33680364</v>
          </cell>
          <cell r="EF12">
            <v>13798717</v>
          </cell>
          <cell r="EG12">
            <v>15592034</v>
          </cell>
          <cell r="EH12">
            <v>11474794</v>
          </cell>
          <cell r="EI12">
            <v>27066828</v>
          </cell>
          <cell r="EJ12">
            <v>11397329</v>
          </cell>
          <cell r="EK12">
            <v>216087376</v>
          </cell>
        </row>
        <row r="13">
          <cell r="B13" t="str">
            <v>Standard Chartered Bank</v>
          </cell>
          <cell r="C13">
            <v>385.20586800000001</v>
          </cell>
          <cell r="D13">
            <v>151.647379</v>
          </cell>
          <cell r="E13">
            <v>295.690089</v>
          </cell>
          <cell r="F13">
            <v>54.088745000000003</v>
          </cell>
          <cell r="G13">
            <v>54.269160999999997</v>
          </cell>
          <cell r="H13">
            <v>71.503105000000005</v>
          </cell>
          <cell r="I13">
            <v>277.61277899999999</v>
          </cell>
          <cell r="J13">
            <v>8.2661510000000007</v>
          </cell>
          <cell r="K13">
            <v>27.849143999999999</v>
          </cell>
          <cell r="M13">
            <v>5.506848642260144E-2</v>
          </cell>
          <cell r="N13">
            <v>5.347457811836643E-2</v>
          </cell>
          <cell r="O13">
            <v>5.3476106721876075E-2</v>
          </cell>
          <cell r="P13">
            <v>5.809079017085627E-2</v>
          </cell>
          <cell r="Q13">
            <v>5.9843171807575028E-2</v>
          </cell>
          <cell r="S13">
            <v>5.0892092360733054E-2</v>
          </cell>
          <cell r="T13">
            <v>4.1629228720178726E-2</v>
          </cell>
          <cell r="U13">
            <v>5.3949835415009854E-2</v>
          </cell>
          <cell r="V13">
            <v>6.0363531492061397E-2</v>
          </cell>
          <cell r="W13">
            <v>0.10638873484014209</v>
          </cell>
          <cell r="X13">
            <v>0.30221930524345958</v>
          </cell>
          <cell r="Y13">
            <v>4.9261913099811365E-2</v>
          </cell>
          <cell r="Z13">
            <v>0.19548509688741669</v>
          </cell>
          <cell r="AA13">
            <v>0.19483521325940117</v>
          </cell>
          <cell r="AB13">
            <v>0.33142885080956247</v>
          </cell>
          <cell r="AC13">
            <v>0.39202425767114579</v>
          </cell>
          <cell r="AD13">
            <v>4.8155377625831379E-2</v>
          </cell>
          <cell r="AE13">
            <v>0.71102090314935851</v>
          </cell>
          <cell r="AF13">
            <v>0.14503561643550164</v>
          </cell>
          <cell r="AG13">
            <v>1.4252764961149935E-2</v>
          </cell>
          <cell r="AH13">
            <v>0.1307828514743517</v>
          </cell>
          <cell r="AI13">
            <v>0.51285918818875253</v>
          </cell>
          <cell r="AJ13">
            <v>7.6751437615850293E-2</v>
          </cell>
          <cell r="AK13">
            <v>0.12494609601719586</v>
          </cell>
          <cell r="AL13">
            <v>9.0540135214462789E-2</v>
          </cell>
          <cell r="AM13">
            <v>0.14731616199830341</v>
          </cell>
          <cell r="AN13">
            <v>1.7329210921685649E-2</v>
          </cell>
          <cell r="AO13">
            <v>385205868</v>
          </cell>
          <cell r="AP13">
            <v>371392459</v>
          </cell>
          <cell r="AQ13">
            <v>377029652</v>
          </cell>
          <cell r="AR13">
            <v>391594143</v>
          </cell>
          <cell r="AS13">
            <v>429278578</v>
          </cell>
          <cell r="AT13">
            <v>369592107</v>
          </cell>
          <cell r="AU13">
            <v>361708379</v>
          </cell>
          <cell r="AV13">
            <v>389031323</v>
          </cell>
          <cell r="AW13">
            <v>381630646</v>
          </cell>
          <cell r="AX13">
            <v>366116424</v>
          </cell>
          <cell r="AY13">
            <v>364290414</v>
          </cell>
          <cell r="AZ13">
            <v>340995225</v>
          </cell>
          <cell r="BA13">
            <v>335111486</v>
          </cell>
          <cell r="BB13">
            <v>330612804</v>
          </cell>
          <cell r="BC13">
            <v>345656402</v>
          </cell>
          <cell r="BD13">
            <v>339525181</v>
          </cell>
          <cell r="BE13">
            <v>325872857</v>
          </cell>
          <cell r="BF13">
            <v>314304906</v>
          </cell>
          <cell r="BG13">
            <v>327214126</v>
          </cell>
          <cell r="BH13">
            <v>311432013</v>
          </cell>
          <cell r="BI13">
            <v>302295903</v>
          </cell>
          <cell r="BJ13">
            <v>289422215</v>
          </cell>
          <cell r="BK13">
            <v>293472543</v>
          </cell>
          <cell r="BL13">
            <v>300226174</v>
          </cell>
          <cell r="BM13">
            <v>284691002</v>
          </cell>
          <cell r="BN13">
            <v>287606164</v>
          </cell>
          <cell r="BO13">
            <v>295049630</v>
          </cell>
          <cell r="BP13">
            <v>293306671</v>
          </cell>
          <cell r="BQ13">
            <v>285125438</v>
          </cell>
          <cell r="BR13">
            <v>309951569</v>
          </cell>
          <cell r="BS13">
            <v>288711107</v>
          </cell>
          <cell r="BT13">
            <v>274006884</v>
          </cell>
          <cell r="BU13">
            <v>250274108</v>
          </cell>
          <cell r="BV13">
            <v>264072997</v>
          </cell>
          <cell r="BW13">
            <v>255903727</v>
          </cell>
          <cell r="BX13">
            <v>249710651</v>
          </cell>
          <cell r="BY13">
            <v>234130556</v>
          </cell>
          <cell r="BZ13">
            <v>231786864</v>
          </cell>
          <cell r="CA13">
            <v>228338094</v>
          </cell>
          <cell r="CB13">
            <v>232984465</v>
          </cell>
          <cell r="CC13">
            <v>222635993</v>
          </cell>
          <cell r="CD13">
            <v>223082484</v>
          </cell>
          <cell r="CE13">
            <v>228860613</v>
          </cell>
          <cell r="CF13">
            <v>217819880</v>
          </cell>
          <cell r="CG13">
            <v>220523869</v>
          </cell>
          <cell r="CH13">
            <v>71503105</v>
          </cell>
          <cell r="CI13">
            <v>66213969</v>
          </cell>
          <cell r="CJ13">
            <v>63252798</v>
          </cell>
          <cell r="CK13">
            <v>67378828</v>
          </cell>
          <cell r="CL13">
            <v>61258308</v>
          </cell>
          <cell r="CM13">
            <v>59113928</v>
          </cell>
          <cell r="CN13">
            <v>56618933</v>
          </cell>
          <cell r="CO13">
            <v>59768472</v>
          </cell>
          <cell r="CP13">
            <v>55781008</v>
          </cell>
          <cell r="CQ13">
            <v>55471426</v>
          </cell>
          <cell r="CR13">
            <v>55433068</v>
          </cell>
          <cell r="CS13">
            <v>54625502</v>
          </cell>
          <cell r="CT13">
            <v>52479395</v>
          </cell>
          <cell r="CU13">
            <v>51679000</v>
          </cell>
          <cell r="CV13">
            <v>50558270</v>
          </cell>
          <cell r="CW13">
            <v>51917837</v>
          </cell>
          <cell r="CX13">
            <v>50218630</v>
          </cell>
          <cell r="CY13">
            <v>50171424</v>
          </cell>
          <cell r="CZ13">
            <v>50846552</v>
          </cell>
          <cell r="DA13">
            <v>49068888</v>
          </cell>
          <cell r="DB13">
            <v>47221510</v>
          </cell>
          <cell r="DC13">
            <v>46080820</v>
          </cell>
          <cell r="DD13">
            <v>54194365</v>
          </cell>
          <cell r="DE13">
            <v>47621354</v>
          </cell>
          <cell r="DF13">
            <v>54336279</v>
          </cell>
          <cell r="DG13">
            <v>54209897</v>
          </cell>
          <cell r="DH13">
            <v>43217065</v>
          </cell>
          <cell r="DI13">
            <v>54028274</v>
          </cell>
          <cell r="DJ13">
            <v>45483852</v>
          </cell>
          <cell r="DK13">
            <v>43809586</v>
          </cell>
          <cell r="DL13">
            <v>42698407</v>
          </cell>
          <cell r="DM13">
            <v>54660764</v>
          </cell>
          <cell r="DN13">
            <v>43904779</v>
          </cell>
          <cell r="DO13">
            <v>43288125</v>
          </cell>
          <cell r="DP13">
            <v>43083098</v>
          </cell>
          <cell r="DQ13">
            <v>43850954</v>
          </cell>
          <cell r="DR13">
            <v>40914483</v>
          </cell>
          <cell r="DS13">
            <v>41143859</v>
          </cell>
          <cell r="DT13">
            <v>39848778</v>
          </cell>
          <cell r="DU13">
            <v>42126191</v>
          </cell>
          <cell r="DV13">
            <v>40449853</v>
          </cell>
          <cell r="DW13">
            <v>40449853</v>
          </cell>
          <cell r="DX13">
            <v>39685452</v>
          </cell>
          <cell r="DY13">
            <v>38765178</v>
          </cell>
          <cell r="DZ13">
            <v>36029984</v>
          </cell>
          <cell r="EB13">
            <v>16479361</v>
          </cell>
          <cell r="EC13">
            <v>33242807</v>
          </cell>
          <cell r="EE13">
            <v>49722168</v>
          </cell>
          <cell r="EF13">
            <v>19492296</v>
          </cell>
          <cell r="EG13">
            <v>5376413</v>
          </cell>
          <cell r="EH13">
            <v>2185127</v>
          </cell>
          <cell r="EI13">
            <v>7561540</v>
          </cell>
          <cell r="EJ13">
            <v>20061531</v>
          </cell>
          <cell r="EK13">
            <v>151647379</v>
          </cell>
        </row>
        <row r="14">
          <cell r="B14" t="str">
            <v>Diamond Trust Bank</v>
          </cell>
          <cell r="C14">
            <v>381.13684999999998</v>
          </cell>
          <cell r="D14">
            <v>197.49266</v>
          </cell>
          <cell r="E14">
            <v>294.07205900000002</v>
          </cell>
          <cell r="F14">
            <v>49.049833</v>
          </cell>
          <cell r="G14">
            <v>54.073295000000002</v>
          </cell>
          <cell r="H14">
            <v>65.537239</v>
          </cell>
          <cell r="I14">
            <v>312.38843300000002</v>
          </cell>
          <cell r="J14">
            <v>2.9651890000000001</v>
          </cell>
          <cell r="K14">
            <v>6.5563070000000003</v>
          </cell>
          <cell r="M14">
            <v>5.3112074466041187E-2</v>
          </cell>
          <cell r="N14">
            <v>5.2929992643244654E-2</v>
          </cell>
          <cell r="O14">
            <v>5.3087698202632969E-2</v>
          </cell>
          <cell r="P14">
            <v>5.2486242235781369E-2</v>
          </cell>
          <cell r="Q14">
            <v>5.4258174407659815E-2</v>
          </cell>
          <cell r="S14">
            <v>5.0354507507862932E-2</v>
          </cell>
          <cell r="T14">
            <v>5.4214369993803135E-2</v>
          </cell>
          <cell r="U14">
            <v>5.3654619391734389E-2</v>
          </cell>
          <cell r="V14">
            <v>5.532709649852624E-2</v>
          </cell>
          <cell r="W14">
            <v>2.5046270971688305E-2</v>
          </cell>
          <cell r="X14">
            <v>8.68933350979844E-2</v>
          </cell>
          <cell r="Y14">
            <v>1.3603509765856255E-2</v>
          </cell>
          <cell r="Z14">
            <v>0.17309634188664086</v>
          </cell>
          <cell r="AA14">
            <v>0.1570155224025212</v>
          </cell>
          <cell r="AB14">
            <v>0.29627388354228495</v>
          </cell>
          <cell r="AC14">
            <v>0.48195983264067882</v>
          </cell>
          <cell r="AD14">
            <v>0.15976914258977926</v>
          </cell>
          <cell r="AE14">
            <v>0.40091354432238346</v>
          </cell>
          <cell r="AF14">
            <v>0.11022193967042691</v>
          </cell>
          <cell r="AG14">
            <v>6.537775947767499E-2</v>
          </cell>
          <cell r="AH14">
            <v>4.4844180192751923E-2</v>
          </cell>
          <cell r="AI14">
            <v>0.67157913836349881</v>
          </cell>
          <cell r="AJ14">
            <v>6.9333076497309687E-2</v>
          </cell>
          <cell r="AK14">
            <v>4.8163391421107614E-2</v>
          </cell>
          <cell r="AL14">
            <v>6.1751102869297567E-2</v>
          </cell>
          <cell r="AM14">
            <v>0.12285791328261009</v>
          </cell>
          <cell r="AN14">
            <v>7.4128361287404534E-2</v>
          </cell>
          <cell r="AO14">
            <v>381136850</v>
          </cell>
          <cell r="AP14">
            <v>399164574</v>
          </cell>
          <cell r="AQ14">
            <v>387267603</v>
          </cell>
          <cell r="AR14">
            <v>380188898</v>
          </cell>
          <cell r="AS14">
            <v>399615631</v>
          </cell>
          <cell r="AT14">
            <v>383446676</v>
          </cell>
          <cell r="AU14">
            <v>379470284</v>
          </cell>
          <cell r="AV14">
            <v>368490815</v>
          </cell>
          <cell r="AW14">
            <v>359269886</v>
          </cell>
          <cell r="AX14">
            <v>358590855</v>
          </cell>
          <cell r="AY14">
            <v>344374278</v>
          </cell>
          <cell r="AZ14">
            <v>332541413</v>
          </cell>
          <cell r="BA14">
            <v>326376730</v>
          </cell>
          <cell r="BB14">
            <v>311475984</v>
          </cell>
          <cell r="BC14">
            <v>311029629</v>
          </cell>
          <cell r="BD14">
            <v>305166682</v>
          </cell>
          <cell r="BE14">
            <v>312189185</v>
          </cell>
          <cell r="BF14">
            <v>285772503</v>
          </cell>
          <cell r="BG14">
            <v>284319070</v>
          </cell>
          <cell r="BH14">
            <v>286363190</v>
          </cell>
          <cell r="BI14">
            <v>287250595</v>
          </cell>
          <cell r="BJ14">
            <v>283581295</v>
          </cell>
          <cell r="BK14">
            <v>280115753</v>
          </cell>
          <cell r="BL14">
            <v>277153801</v>
          </cell>
          <cell r="BM14">
            <v>281515703</v>
          </cell>
          <cell r="BN14">
            <v>291515544</v>
          </cell>
          <cell r="BO14">
            <v>285735153</v>
          </cell>
          <cell r="BP14">
            <v>277054843</v>
          </cell>
          <cell r="BQ14">
            <v>270081538</v>
          </cell>
          <cell r="BR14">
            <v>267675547</v>
          </cell>
          <cell r="BS14">
            <v>258159603</v>
          </cell>
          <cell r="BT14">
            <v>248863252</v>
          </cell>
          <cell r="BU14">
            <v>244123818</v>
          </cell>
          <cell r="BV14">
            <v>230711438</v>
          </cell>
          <cell r="BW14">
            <v>222154764</v>
          </cell>
          <cell r="BX14">
            <v>205480349</v>
          </cell>
          <cell r="BY14">
            <v>190947903</v>
          </cell>
          <cell r="BZ14">
            <v>166004397</v>
          </cell>
          <cell r="CA14">
            <v>158030111</v>
          </cell>
          <cell r="CB14">
            <v>148561346</v>
          </cell>
          <cell r="CC14">
            <v>141175794</v>
          </cell>
          <cell r="CD14">
            <v>126274802</v>
          </cell>
          <cell r="CE14">
            <v>120443207</v>
          </cell>
          <cell r="CF14">
            <v>116208461</v>
          </cell>
          <cell r="CG14">
            <v>114136429</v>
          </cell>
          <cell r="CH14">
            <v>65537239</v>
          </cell>
          <cell r="CI14">
            <v>59176872</v>
          </cell>
          <cell r="CJ14">
            <v>60151927</v>
          </cell>
          <cell r="CK14">
            <v>57728626</v>
          </cell>
          <cell r="CL14">
            <v>56692780</v>
          </cell>
          <cell r="CM14">
            <v>55078147</v>
          </cell>
          <cell r="CN14">
            <v>56830643</v>
          </cell>
          <cell r="CO14">
            <v>58370004</v>
          </cell>
          <cell r="CP14">
            <v>56277082</v>
          </cell>
          <cell r="CQ14">
            <v>58955053</v>
          </cell>
          <cell r="CR14">
            <v>58150262</v>
          </cell>
          <cell r="CS14">
            <v>58834909</v>
          </cell>
          <cell r="CT14">
            <v>57567384</v>
          </cell>
          <cell r="CU14">
            <v>58162510</v>
          </cell>
          <cell r="CV14">
            <v>56582338</v>
          </cell>
          <cell r="CW14">
            <v>55669588</v>
          </cell>
          <cell r="CX14">
            <v>54031914</v>
          </cell>
          <cell r="CY14">
            <v>55081135</v>
          </cell>
          <cell r="CZ14">
            <v>53625595</v>
          </cell>
          <cell r="DA14">
            <v>53605998</v>
          </cell>
          <cell r="DB14">
            <v>52001378</v>
          </cell>
          <cell r="DC14">
            <v>51826136</v>
          </cell>
          <cell r="DD14">
            <v>50349508</v>
          </cell>
          <cell r="DE14">
            <v>49236941</v>
          </cell>
          <cell r="DF14">
            <v>47712838</v>
          </cell>
          <cell r="DG14">
            <v>46325610</v>
          </cell>
          <cell r="DH14">
            <v>44769721</v>
          </cell>
          <cell r="DI14">
            <v>44323296</v>
          </cell>
          <cell r="DJ14">
            <v>43003972</v>
          </cell>
          <cell r="DK14">
            <v>41508356</v>
          </cell>
          <cell r="DL14">
            <v>37678168</v>
          </cell>
          <cell r="DM14">
            <v>37678168</v>
          </cell>
          <cell r="DN14">
            <v>36431809</v>
          </cell>
          <cell r="DO14">
            <v>33545124</v>
          </cell>
          <cell r="DP14">
            <v>32359121</v>
          </cell>
          <cell r="DQ14">
            <v>31216658</v>
          </cell>
          <cell r="DR14">
            <v>29996201</v>
          </cell>
          <cell r="DS14">
            <v>28616712</v>
          </cell>
          <cell r="DT14">
            <v>27536573</v>
          </cell>
          <cell r="DU14">
            <v>26882050</v>
          </cell>
          <cell r="DV14">
            <v>25784414</v>
          </cell>
          <cell r="DW14">
            <v>25784414</v>
          </cell>
          <cell r="DX14">
            <v>24822904</v>
          </cell>
          <cell r="DY14">
            <v>19515880</v>
          </cell>
          <cell r="DZ14">
            <v>18568277</v>
          </cell>
          <cell r="EB14">
            <v>7180847</v>
          </cell>
          <cell r="EC14">
            <v>17056345</v>
          </cell>
          <cell r="EE14">
            <v>24237192</v>
          </cell>
          <cell r="EF14">
            <v>11681353</v>
          </cell>
          <cell r="EG14">
            <v>13515858</v>
          </cell>
          <cell r="EH14">
            <v>20196792</v>
          </cell>
          <cell r="EI14">
            <v>33712650</v>
          </cell>
          <cell r="EJ14">
            <v>5310487</v>
          </cell>
          <cell r="EK14">
            <v>197492660</v>
          </cell>
        </row>
        <row r="15">
          <cell r="B15" t="str">
            <v>Total - Tier 1</v>
          </cell>
          <cell r="C15">
            <v>5714.5653029999994</v>
          </cell>
          <cell r="D15">
            <v>2888.9248709999997</v>
          </cell>
          <cell r="E15">
            <v>4129.8224840000003</v>
          </cell>
          <cell r="F15">
            <v>759.5385940000001</v>
          </cell>
          <cell r="G15">
            <v>869.81762300000003</v>
          </cell>
          <cell r="H15">
            <v>887.22225399999991</v>
          </cell>
          <cell r="I15">
            <v>4596.2307250000003</v>
          </cell>
          <cell r="J15">
            <v>49.980790000000006</v>
          </cell>
          <cell r="K15">
            <v>232.400879</v>
          </cell>
          <cell r="L15">
            <v>0</v>
          </cell>
          <cell r="M15">
            <v>0.75249738431526181</v>
          </cell>
          <cell r="N15">
            <v>0.7516175984927661</v>
          </cell>
          <cell r="O15">
            <v>0.76173997077081135</v>
          </cell>
          <cell r="P15">
            <v>0.76523344421638229</v>
          </cell>
          <cell r="Q15">
            <v>0.7626022328917883</v>
          </cell>
          <cell r="R15">
            <v>0</v>
          </cell>
          <cell r="S15">
            <v>0.75498897955966859</v>
          </cell>
          <cell r="T15">
            <v>0.793048419321984</v>
          </cell>
          <cell r="U15">
            <v>0.75350257446406044</v>
          </cell>
          <cell r="V15">
            <v>0.7490005989220565</v>
          </cell>
          <cell r="W15">
            <v>0.88781312246246968</v>
          </cell>
          <cell r="X15">
            <v>0.22225606063540243</v>
          </cell>
          <cell r="Y15">
            <v>3.0938740999561128E-2</v>
          </cell>
          <cell r="Z15">
            <v>0.18924585710392072</v>
          </cell>
          <cell r="AA15">
            <v>0.16525249480377208</v>
          </cell>
          <cell r="AB15">
            <v>0.32104684554318191</v>
          </cell>
          <cell r="AC15">
            <v>0.44740361882911778</v>
          </cell>
          <cell r="AD15">
            <v>0.13733643518189045</v>
          </cell>
          <cell r="AE15">
            <v>0.56288479000640124</v>
          </cell>
          <cell r="AF15">
            <v>0.1656273468422983</v>
          </cell>
          <cell r="AG15">
            <v>6.9325335783841091E-2</v>
          </cell>
          <cell r="AH15">
            <v>9.6302011058457204E-2</v>
          </cell>
          <cell r="AI15">
            <v>0.69952761461114643</v>
          </cell>
          <cell r="AJ15">
            <v>0.84296421140895461</v>
          </cell>
          <cell r="AK15">
            <v>0.75801217402144183</v>
          </cell>
          <cell r="AL15">
            <v>0.8060510113979269</v>
          </cell>
          <cell r="AM15">
            <v>0.15500599103281223</v>
          </cell>
          <cell r="AN15">
            <v>5.7911210651371336E-2</v>
          </cell>
          <cell r="AO15">
            <v>5714565303</v>
          </cell>
          <cell r="AP15">
            <v>5733193815</v>
          </cell>
          <cell r="AQ15">
            <v>5739887570</v>
          </cell>
          <cell r="AR15">
            <v>5733537515</v>
          </cell>
          <cell r="AS15">
            <v>5920035407</v>
          </cell>
          <cell r="AT15">
            <v>5671339015</v>
          </cell>
          <cell r="AU15">
            <v>5346478540</v>
          </cell>
          <cell r="AV15">
            <v>5049079671</v>
          </cell>
          <cell r="AW15">
            <v>4918746219</v>
          </cell>
          <cell r="AX15">
            <v>4828388589</v>
          </cell>
          <cell r="AY15">
            <v>4668051194</v>
          </cell>
          <cell r="AZ15">
            <v>4544452868</v>
          </cell>
          <cell r="BA15">
            <v>4508165866</v>
          </cell>
          <cell r="BB15">
            <v>4338683234</v>
          </cell>
          <cell r="BC15">
            <v>4246807265</v>
          </cell>
          <cell r="BD15">
            <v>4106811968</v>
          </cell>
          <cell r="BE15">
            <v>4032984409</v>
          </cell>
          <cell r="BF15">
            <v>3904607704</v>
          </cell>
          <cell r="BG15">
            <v>3904883154</v>
          </cell>
          <cell r="BH15">
            <v>3759260006</v>
          </cell>
          <cell r="BI15">
            <v>3606947120</v>
          </cell>
          <cell r="BJ15">
            <v>3650091930</v>
          </cell>
          <cell r="BK15">
            <v>3491200121</v>
          </cell>
          <cell r="BL15">
            <v>3216689851</v>
          </cell>
          <cell r="BM15">
            <v>2870218873</v>
          </cell>
          <cell r="BN15">
            <v>3250587672</v>
          </cell>
          <cell r="BO15">
            <v>3002290772</v>
          </cell>
          <cell r="BP15">
            <v>2881784790</v>
          </cell>
          <cell r="BQ15">
            <v>2824637202</v>
          </cell>
          <cell r="BR15">
            <v>2834954934</v>
          </cell>
          <cell r="BS15">
            <v>2752996452</v>
          </cell>
          <cell r="BT15">
            <v>2670632103</v>
          </cell>
          <cell r="BU15">
            <v>2568307540</v>
          </cell>
          <cell r="BV15">
            <v>2576918064</v>
          </cell>
          <cell r="BW15">
            <v>2495879919</v>
          </cell>
          <cell r="BX15">
            <v>2392084843</v>
          </cell>
          <cell r="BY15">
            <v>2359760079</v>
          </cell>
          <cell r="BZ15">
            <v>2263312590</v>
          </cell>
          <cell r="CA15">
            <v>2223893348</v>
          </cell>
          <cell r="CB15">
            <v>2109864071</v>
          </cell>
          <cell r="CC15">
            <v>2010159471</v>
          </cell>
          <cell r="CD15">
            <v>1920417442</v>
          </cell>
          <cell r="CE15">
            <v>1862362040</v>
          </cell>
          <cell r="CF15">
            <v>1773940249</v>
          </cell>
          <cell r="CG15">
            <v>1737975404</v>
          </cell>
          <cell r="CH15">
            <v>887222254</v>
          </cell>
          <cell r="CI15">
            <v>822143216</v>
          </cell>
          <cell r="CJ15">
            <v>809214206</v>
          </cell>
          <cell r="CK15">
            <v>787866972</v>
          </cell>
          <cell r="CL15">
            <v>732350670</v>
          </cell>
          <cell r="CM15">
            <v>696588338</v>
          </cell>
          <cell r="CN15">
            <v>698372616</v>
          </cell>
          <cell r="CO15">
            <v>695394707</v>
          </cell>
          <cell r="CP15">
            <v>681077177</v>
          </cell>
          <cell r="CQ15">
            <v>680575753</v>
          </cell>
          <cell r="CR15">
            <v>655955862</v>
          </cell>
          <cell r="CS15">
            <v>668328231</v>
          </cell>
          <cell r="CT15">
            <v>666617475</v>
          </cell>
          <cell r="CU15">
            <v>649719738</v>
          </cell>
          <cell r="CV15">
            <v>625158778</v>
          </cell>
          <cell r="CW15">
            <v>605487981</v>
          </cell>
          <cell r="CX15">
            <v>598994622</v>
          </cell>
          <cell r="CY15">
            <v>579094030</v>
          </cell>
          <cell r="CZ15">
            <v>563590056</v>
          </cell>
          <cell r="DA15">
            <v>553382897</v>
          </cell>
          <cell r="DB15">
            <v>538283521</v>
          </cell>
          <cell r="DC15">
            <v>548232059</v>
          </cell>
          <cell r="DD15">
            <v>469417541</v>
          </cell>
          <cell r="DE15">
            <v>503780738</v>
          </cell>
          <cell r="DF15">
            <v>445966399</v>
          </cell>
          <cell r="DG15">
            <v>467829127</v>
          </cell>
          <cell r="DH15">
            <v>440314603</v>
          </cell>
          <cell r="DI15">
            <v>444842779</v>
          </cell>
          <cell r="DJ15">
            <v>450817172</v>
          </cell>
          <cell r="DK15">
            <v>440346600</v>
          </cell>
          <cell r="DL15">
            <v>417865981</v>
          </cell>
          <cell r="DM15">
            <v>418738822</v>
          </cell>
          <cell r="DN15">
            <v>404829562</v>
          </cell>
          <cell r="DO15">
            <v>400649459</v>
          </cell>
          <cell r="DP15">
            <v>378098062</v>
          </cell>
          <cell r="DQ15">
            <v>366906245</v>
          </cell>
          <cell r="DR15">
            <v>365408709</v>
          </cell>
          <cell r="DS15">
            <v>350598365</v>
          </cell>
          <cell r="DT15">
            <v>347807516</v>
          </cell>
          <cell r="DU15">
            <v>342110864</v>
          </cell>
          <cell r="DV15">
            <v>324987055</v>
          </cell>
          <cell r="DW15">
            <v>324987055</v>
          </cell>
          <cell r="DX15">
            <v>325368221</v>
          </cell>
          <cell r="DY15">
            <v>304494362</v>
          </cell>
          <cell r="DZ15">
            <v>292326223</v>
          </cell>
          <cell r="EA15">
            <v>0</v>
          </cell>
          <cell r="EB15">
            <v>175852181</v>
          </cell>
          <cell r="EC15">
            <v>371893992</v>
          </cell>
          <cell r="ED15">
            <v>0</v>
          </cell>
          <cell r="EE15">
            <v>547746173</v>
          </cell>
          <cell r="EF15">
            <v>245063620</v>
          </cell>
          <cell r="EG15">
            <v>242037786</v>
          </cell>
          <cell r="EH15">
            <v>187957464</v>
          </cell>
          <cell r="EI15">
            <v>429995250</v>
          </cell>
          <cell r="EJ15">
            <v>179979949</v>
          </cell>
          <cell r="EK15">
            <v>2888924871</v>
          </cell>
        </row>
        <row r="16">
          <cell r="AE16" t="str">
            <v/>
          </cell>
          <cell r="CF16" t="str">
            <v/>
          </cell>
          <cell r="CG16" t="str">
            <v/>
          </cell>
          <cell r="DZ16">
            <v>0</v>
          </cell>
        </row>
        <row r="17">
          <cell r="B17" t="str">
            <v>TIER 2: Medium banks - WMSI between 1% &amp; 5%</v>
          </cell>
          <cell r="AE17" t="str">
            <v/>
          </cell>
        </row>
        <row r="18">
          <cell r="EJ18">
            <v>0</v>
          </cell>
        </row>
        <row r="19">
          <cell r="B19" t="str">
            <v>Prime Bank</v>
          </cell>
          <cell r="C19">
            <v>188.80740700000001</v>
          </cell>
          <cell r="D19">
            <v>55.554622999999999</v>
          </cell>
          <cell r="E19">
            <v>143.77377899999999</v>
          </cell>
          <cell r="F19">
            <v>29.828814000000001</v>
          </cell>
          <cell r="G19">
            <v>31.299737</v>
          </cell>
          <cell r="H19">
            <v>43.594791999999998</v>
          </cell>
          <cell r="I19">
            <v>94.390925999999993</v>
          </cell>
          <cell r="J19">
            <v>1.0639270000000001</v>
          </cell>
          <cell r="K19">
            <v>4.3759350000000001</v>
          </cell>
          <cell r="M19">
            <v>2.932659619654239E-2</v>
          </cell>
          <cell r="N19">
            <v>2.770305895261669E-2</v>
          </cell>
          <cell r="O19">
            <v>2.7615872500932063E-2</v>
          </cell>
          <cell r="P19">
            <v>2.7503268617900638E-2</v>
          </cell>
          <cell r="Q19">
            <v>2.7315213651525908E-2</v>
          </cell>
          <cell r="S19">
            <v>2.4944594030521145E-2</v>
          </cell>
          <cell r="T19">
            <v>1.5250485188605214E-2</v>
          </cell>
          <cell r="U19">
            <v>2.6232099088190942E-2</v>
          </cell>
          <cell r="V19">
            <v>3.6803095470915086E-2</v>
          </cell>
          <cell r="W19">
            <v>1.6716858097782009E-2</v>
          </cell>
          <cell r="X19">
            <v>0.10506483145249287</v>
          </cell>
          <cell r="Y19">
            <v>2.3818976844535315E-2</v>
          </cell>
          <cell r="Z19">
            <v>0.33159688464122072</v>
          </cell>
          <cell r="AA19">
            <v>0.31601357528794666</v>
          </cell>
          <cell r="AB19">
            <v>0.28279485179896663</v>
          </cell>
          <cell r="AC19">
            <v>0.47309927475422481</v>
          </cell>
          <cell r="AD19">
            <v>8.343525964439262E-2</v>
          </cell>
          <cell r="AE19">
            <v>0.66273992285782712</v>
          </cell>
          <cell r="AF19">
            <v>0.14325607099791263</v>
          </cell>
          <cell r="AG19">
            <v>9.0502173985891818E-2</v>
          </cell>
          <cell r="AH19">
            <v>5.2753897012020809E-2</v>
          </cell>
          <cell r="AI19">
            <v>0.38640302415644234</v>
          </cell>
          <cell r="AJ19">
            <v>1.3800555792727799E-2</v>
          </cell>
          <cell r="AK19">
            <v>3.2260723483732323E-2</v>
          </cell>
          <cell r="AL19">
            <v>2.1738142024941183E-2</v>
          </cell>
          <cell r="AM19">
            <v>0.14720176464124671</v>
          </cell>
          <cell r="AN19">
            <v>9.0508650984137226E-2</v>
          </cell>
          <cell r="AO19">
            <v>188807407</v>
          </cell>
          <cell r="AP19">
            <v>175585395</v>
          </cell>
          <cell r="AQ19">
            <v>169715925</v>
          </cell>
          <cell r="AR19">
            <v>166482480</v>
          </cell>
          <cell r="AS19">
            <v>166064763</v>
          </cell>
          <cell r="AT19">
            <v>168580692</v>
          </cell>
          <cell r="AU19">
            <v>159356167</v>
          </cell>
          <cell r="AV19">
            <v>148530870</v>
          </cell>
          <cell r="AW19">
            <v>140402895</v>
          </cell>
          <cell r="AX19">
            <v>135867074</v>
          </cell>
          <cell r="AY19">
            <v>131912743</v>
          </cell>
          <cell r="AZ19">
            <v>128980351</v>
          </cell>
          <cell r="BA19">
            <v>126482223</v>
          </cell>
          <cell r="BB19">
            <v>125887144</v>
          </cell>
          <cell r="BC19">
            <v>122289360</v>
          </cell>
          <cell r="BD19">
            <v>118339577</v>
          </cell>
          <cell r="BE19">
            <v>116203591</v>
          </cell>
          <cell r="BF19">
            <v>113554074</v>
          </cell>
          <cell r="BG19">
            <v>111259126</v>
          </cell>
          <cell r="BH19">
            <v>109986499</v>
          </cell>
          <cell r="BI19">
            <v>108785527</v>
          </cell>
          <cell r="BJ19">
            <v>108120587</v>
          </cell>
          <cell r="BK19">
            <v>106049114</v>
          </cell>
          <cell r="BL19">
            <v>100982938</v>
          </cell>
          <cell r="BM19">
            <v>98534545</v>
          </cell>
          <cell r="BN19">
            <v>90725741</v>
          </cell>
          <cell r="BO19">
            <v>89623204</v>
          </cell>
          <cell r="BP19">
            <v>77137825</v>
          </cell>
          <cell r="BQ19">
            <v>76438199</v>
          </cell>
          <cell r="BR19">
            <v>73601507</v>
          </cell>
          <cell r="BS19">
            <v>70961293</v>
          </cell>
          <cell r="BT19">
            <v>67925542</v>
          </cell>
          <cell r="BU19">
            <v>65335545</v>
          </cell>
          <cell r="BV19">
            <v>66915856</v>
          </cell>
          <cell r="BW19">
            <v>65000953</v>
          </cell>
          <cell r="BX19">
            <v>66032315</v>
          </cell>
          <cell r="BY19">
            <v>65001313</v>
          </cell>
          <cell r="BZ19">
            <v>64343912</v>
          </cell>
          <cell r="CA19">
            <v>61271772</v>
          </cell>
          <cell r="CB19">
            <v>58715051</v>
          </cell>
          <cell r="CC19">
            <v>54917674</v>
          </cell>
          <cell r="CD19">
            <v>55249673</v>
          </cell>
          <cell r="CE19">
            <v>53395624</v>
          </cell>
          <cell r="CF19">
            <v>51258965</v>
          </cell>
          <cell r="CG19">
            <v>49460889</v>
          </cell>
          <cell r="CH19">
            <v>43594792</v>
          </cell>
          <cell r="CI19">
            <v>39216389</v>
          </cell>
          <cell r="CJ19">
            <v>38739188</v>
          </cell>
          <cell r="CK19">
            <v>37933229</v>
          </cell>
          <cell r="CL19">
            <v>36857362</v>
          </cell>
          <cell r="CM19">
            <v>43559822</v>
          </cell>
          <cell r="CN19">
            <v>37161167</v>
          </cell>
          <cell r="CO19">
            <v>33385267</v>
          </cell>
          <cell r="CP19">
            <v>31383739</v>
          </cell>
          <cell r="CQ19">
            <v>29965175</v>
          </cell>
          <cell r="CR19">
            <v>29782355</v>
          </cell>
          <cell r="CS19">
            <v>28349931</v>
          </cell>
          <cell r="CT19">
            <v>28111037</v>
          </cell>
          <cell r="CU19">
            <v>27753166</v>
          </cell>
          <cell r="CV19">
            <v>26752617</v>
          </cell>
          <cell r="CW19">
            <v>25329218</v>
          </cell>
          <cell r="CX19">
            <v>24901601</v>
          </cell>
          <cell r="CY19">
            <v>24388063</v>
          </cell>
          <cell r="CZ19">
            <v>23972691</v>
          </cell>
          <cell r="DA19">
            <v>23424338</v>
          </cell>
          <cell r="DB19">
            <v>24455363</v>
          </cell>
          <cell r="DC19">
            <v>24207762</v>
          </cell>
          <cell r="DD19">
            <v>23862687</v>
          </cell>
          <cell r="DE19">
            <v>23023119</v>
          </cell>
          <cell r="DF19">
            <v>23038973</v>
          </cell>
          <cell r="DG19">
            <v>20916339</v>
          </cell>
          <cell r="DH19">
            <v>20542739</v>
          </cell>
          <cell r="DI19">
            <v>15775115</v>
          </cell>
          <cell r="DJ19">
            <v>14337719</v>
          </cell>
          <cell r="DK19">
            <v>12972256</v>
          </cell>
          <cell r="DL19">
            <v>11428716</v>
          </cell>
          <cell r="DM19">
            <v>11134955</v>
          </cell>
          <cell r="DN19">
            <v>10833063</v>
          </cell>
          <cell r="DO19">
            <v>9814195</v>
          </cell>
          <cell r="DP19">
            <v>9578743</v>
          </cell>
          <cell r="DQ19">
            <v>9224281</v>
          </cell>
          <cell r="DR19">
            <v>8725208</v>
          </cell>
          <cell r="DS19">
            <v>8252089</v>
          </cell>
          <cell r="DT19">
            <v>8248978</v>
          </cell>
          <cell r="DU19">
            <v>8276028</v>
          </cell>
          <cell r="DV19">
            <v>7735022</v>
          </cell>
          <cell r="DW19">
            <v>7735022</v>
          </cell>
          <cell r="DX19">
            <v>7246225</v>
          </cell>
          <cell r="DY19">
            <v>6301136</v>
          </cell>
          <cell r="DZ19">
            <v>5815849</v>
          </cell>
          <cell r="EB19">
            <v>2478588</v>
          </cell>
          <cell r="EC19">
            <v>6286027</v>
          </cell>
          <cell r="EE19">
            <v>8764615</v>
          </cell>
          <cell r="EF19">
            <v>4146533</v>
          </cell>
          <cell r="EG19">
            <v>3251750</v>
          </cell>
          <cell r="EH19">
            <v>1654775</v>
          </cell>
          <cell r="EI19">
            <v>4906525</v>
          </cell>
          <cell r="EJ19">
            <v>4226346</v>
          </cell>
          <cell r="EK19">
            <v>55554623</v>
          </cell>
        </row>
        <row r="20">
          <cell r="B20" t="str">
            <v>Bank of Baroda</v>
          </cell>
          <cell r="C20">
            <v>200.53752</v>
          </cell>
          <cell r="D20">
            <v>69.432308000000006</v>
          </cell>
          <cell r="E20">
            <v>163.85000099999999</v>
          </cell>
          <cell r="F20">
            <v>34.768264000000002</v>
          </cell>
          <cell r="G20">
            <v>34.768264000000002</v>
          </cell>
          <cell r="H20">
            <v>33.276322</v>
          </cell>
          <cell r="I20">
            <v>103.43773400000001</v>
          </cell>
          <cell r="J20">
            <v>0.31825999999999999</v>
          </cell>
          <cell r="K20">
            <v>5.008184</v>
          </cell>
          <cell r="M20">
            <v>2.8160525871635263E-2</v>
          </cell>
          <cell r="N20">
            <v>2.7110105564133881E-2</v>
          </cell>
          <cell r="O20">
            <v>2.7957006143949852E-2</v>
          </cell>
          <cell r="P20">
            <v>2.7851462060888992E-2</v>
          </cell>
          <cell r="Q20">
            <v>2.8367156283128265E-2</v>
          </cell>
          <cell r="S20">
            <v>2.6494336762368197E-2</v>
          </cell>
          <cell r="T20">
            <v>1.9060094868516623E-2</v>
          </cell>
          <cell r="U20">
            <v>2.989508581973202E-2</v>
          </cell>
          <cell r="V20">
            <v>2.8092155032805575E-2</v>
          </cell>
          <cell r="W20">
            <v>1.9132162899033529E-2</v>
          </cell>
          <cell r="X20">
            <v>0.13278756494130875</v>
          </cell>
          <cell r="Y20">
            <v>2.0184042392314961E-2</v>
          </cell>
          <cell r="Z20">
            <v>0.33612747162462009</v>
          </cell>
          <cell r="AA20">
            <v>0.33612747162462009</v>
          </cell>
          <cell r="AB20">
            <v>6.4237890309715065E-2</v>
          </cell>
          <cell r="AC20">
            <v>0.29726281446141684</v>
          </cell>
          <cell r="AD20">
            <v>0.11742571831775753</v>
          </cell>
          <cell r="AE20">
            <v>0.42148684311614903</v>
          </cell>
          <cell r="AF20">
            <v>0.12565001285913105</v>
          </cell>
          <cell r="AG20">
            <v>9.5628150843842144E-2</v>
          </cell>
          <cell r="AH20">
            <v>3.0021862015288905E-2</v>
          </cell>
          <cell r="AI20">
            <v>0.42375531019984558</v>
          </cell>
          <cell r="AJ20">
            <v>4.4921387876191701E-3</v>
          </cell>
          <cell r="AK20">
            <v>1.2041035695621596E-3</v>
          </cell>
          <cell r="AL20">
            <v>4.7553842403705989E-3</v>
          </cell>
          <cell r="AM20">
            <v>0.13684395465347413</v>
          </cell>
          <cell r="AN20">
            <v>9.4954100220491236E-2</v>
          </cell>
          <cell r="AO20">
            <v>200537520</v>
          </cell>
          <cell r="AP20">
            <v>197184403</v>
          </cell>
          <cell r="AQ20">
            <v>195990794</v>
          </cell>
          <cell r="AR20">
            <v>192165247</v>
          </cell>
          <cell r="AS20">
            <v>201938448</v>
          </cell>
          <cell r="AT20">
            <v>200448487</v>
          </cell>
          <cell r="AU20">
            <v>202578550</v>
          </cell>
          <cell r="AV20">
            <v>201190336</v>
          </cell>
          <cell r="AW20">
            <v>193775161</v>
          </cell>
          <cell r="AX20">
            <v>183047516</v>
          </cell>
          <cell r="AY20">
            <v>180358888</v>
          </cell>
          <cell r="AZ20">
            <v>180201950</v>
          </cell>
          <cell r="BA20">
            <v>180381073</v>
          </cell>
          <cell r="BB20">
            <v>175379528</v>
          </cell>
          <cell r="BC20">
            <v>167348843</v>
          </cell>
          <cell r="BD20">
            <v>170989698</v>
          </cell>
          <cell r="BE20">
            <v>166312530</v>
          </cell>
          <cell r="BF20">
            <v>161761428</v>
          </cell>
          <cell r="BG20">
            <v>150394659</v>
          </cell>
          <cell r="BH20">
            <v>144943386</v>
          </cell>
          <cell r="BI20">
            <v>143311335</v>
          </cell>
          <cell r="BJ20">
            <v>139149950</v>
          </cell>
          <cell r="BK20">
            <v>133955456</v>
          </cell>
          <cell r="BL20">
            <v>125015672</v>
          </cell>
          <cell r="BM20">
            <v>123014401</v>
          </cell>
          <cell r="BN20">
            <v>122198105</v>
          </cell>
          <cell r="BO20">
            <v>123352716</v>
          </cell>
          <cell r="BP20">
            <v>98429020</v>
          </cell>
          <cell r="BQ20">
            <v>96132100</v>
          </cell>
          <cell r="BR20">
            <v>92015867</v>
          </cell>
          <cell r="BS20">
            <v>88413486</v>
          </cell>
          <cell r="BT20">
            <v>85368565</v>
          </cell>
          <cell r="BU20">
            <v>82907475</v>
          </cell>
          <cell r="BV20">
            <v>81225195</v>
          </cell>
          <cell r="BW20">
            <v>78391648</v>
          </cell>
          <cell r="BX20">
            <v>71954794</v>
          </cell>
          <cell r="BY20">
            <v>68177548</v>
          </cell>
          <cell r="BZ20">
            <v>65254206</v>
          </cell>
          <cell r="CA20">
            <v>64198677</v>
          </cell>
          <cell r="CB20">
            <v>62518263</v>
          </cell>
          <cell r="CC20">
            <v>61944650</v>
          </cell>
          <cell r="CD20">
            <v>59182328</v>
          </cell>
          <cell r="CE20">
            <v>56105943</v>
          </cell>
          <cell r="CF20">
            <v>53949524</v>
          </cell>
          <cell r="CG20">
            <v>52021524</v>
          </cell>
          <cell r="CH20">
            <v>33276322</v>
          </cell>
          <cell r="CI20">
            <v>28872315</v>
          </cell>
          <cell r="CJ20">
            <v>29258222</v>
          </cell>
          <cell r="CK20">
            <v>28705631</v>
          </cell>
          <cell r="CL20">
            <v>27901033</v>
          </cell>
          <cell r="CM20">
            <v>26169071</v>
          </cell>
          <cell r="CN20">
            <v>27366459</v>
          </cell>
          <cell r="CO20">
            <v>29802099</v>
          </cell>
          <cell r="CP20">
            <v>28839794</v>
          </cell>
          <cell r="CQ20">
            <v>27348922</v>
          </cell>
          <cell r="CR20">
            <v>26716205</v>
          </cell>
          <cell r="CS20">
            <v>29072622</v>
          </cell>
          <cell r="CT20">
            <v>28832041</v>
          </cell>
          <cell r="CU20">
            <v>27332810</v>
          </cell>
          <cell r="CV20">
            <v>26199740</v>
          </cell>
          <cell r="CW20">
            <v>27004855</v>
          </cell>
          <cell r="CX20">
            <v>26676675</v>
          </cell>
          <cell r="CY20">
            <v>25744734</v>
          </cell>
          <cell r="CZ20">
            <v>25685500</v>
          </cell>
          <cell r="DA20">
            <v>23954402</v>
          </cell>
          <cell r="DB20">
            <v>22942662</v>
          </cell>
          <cell r="DC20">
            <v>22343103</v>
          </cell>
          <cell r="DD20">
            <v>21247935</v>
          </cell>
          <cell r="DE20">
            <v>19883698</v>
          </cell>
          <cell r="DF20">
            <v>20414825</v>
          </cell>
          <cell r="DG20">
            <v>18995628</v>
          </cell>
          <cell r="DH20">
            <v>17769713</v>
          </cell>
          <cell r="DI20">
            <v>16954349</v>
          </cell>
          <cell r="DJ20">
            <v>17899936</v>
          </cell>
          <cell r="DK20">
            <v>16692069</v>
          </cell>
          <cell r="DL20">
            <v>16254476</v>
          </cell>
          <cell r="DM20">
            <v>14925822</v>
          </cell>
          <cell r="DN20">
            <v>14224907</v>
          </cell>
          <cell r="DO20">
            <v>13387842</v>
          </cell>
          <cell r="DP20">
            <v>12776983</v>
          </cell>
          <cell r="DQ20">
            <v>11846009</v>
          </cell>
          <cell r="DR20">
            <v>11273086</v>
          </cell>
          <cell r="DS20">
            <v>10242135</v>
          </cell>
          <cell r="DT20">
            <v>10844344</v>
          </cell>
          <cell r="DU20">
            <v>10371347</v>
          </cell>
          <cell r="DV20">
            <v>9867331</v>
          </cell>
          <cell r="DW20">
            <v>9867331</v>
          </cell>
          <cell r="DX20">
            <v>9132583</v>
          </cell>
          <cell r="DY20">
            <v>8026209</v>
          </cell>
          <cell r="DZ20">
            <v>7569115</v>
          </cell>
          <cell r="EB20">
            <v>519949</v>
          </cell>
          <cell r="EC20">
            <v>7574168</v>
          </cell>
          <cell r="EE20">
            <v>8094117</v>
          </cell>
          <cell r="EF20">
            <v>2406080</v>
          </cell>
          <cell r="EG20">
            <v>3615378</v>
          </cell>
          <cell r="EH20">
            <v>4962299</v>
          </cell>
          <cell r="EI20">
            <v>8577677</v>
          </cell>
          <cell r="EJ20">
            <v>4061796</v>
          </cell>
          <cell r="EK20">
            <v>69432308</v>
          </cell>
        </row>
        <row r="21">
          <cell r="B21" t="str">
            <v>Citibank</v>
          </cell>
          <cell r="C21">
            <v>171.82173900000001</v>
          </cell>
          <cell r="D21">
            <v>56.687924000000002</v>
          </cell>
          <cell r="E21">
            <v>122.19040099999999</v>
          </cell>
          <cell r="F21">
            <v>25.020136000000001</v>
          </cell>
          <cell r="G21">
            <v>25.945691</v>
          </cell>
          <cell r="H21">
            <v>38.159063000000003</v>
          </cell>
          <cell r="I21">
            <v>127.946973</v>
          </cell>
          <cell r="J21">
            <v>4.8685499999999999</v>
          </cell>
          <cell r="K21">
            <v>15.290292000000001</v>
          </cell>
          <cell r="M21">
            <v>2.5736279198985454E-2</v>
          </cell>
          <cell r="N21">
            <v>2.4340506855312277E-2</v>
          </cell>
          <cell r="O21">
            <v>2.4071382413305753E-2</v>
          </cell>
          <cell r="P21">
            <v>2.4353084037721941E-2</v>
          </cell>
          <cell r="Q21">
            <v>2.3441156173196764E-2</v>
          </cell>
          <cell r="S21">
            <v>2.270050520302502E-2</v>
          </cell>
          <cell r="T21">
            <v>1.5561591432899799E-2</v>
          </cell>
          <cell r="U21">
            <v>2.2294125736639265E-2</v>
          </cell>
          <cell r="V21">
            <v>3.2214206657292084E-2</v>
          </cell>
          <cell r="W21">
            <v>5.8411663253145091E-2</v>
          </cell>
          <cell r="X21">
            <v>0.30619539013501623</v>
          </cell>
          <cell r="Y21">
            <v>6.4774631223159684E-2</v>
          </cell>
          <cell r="Z21">
            <v>0.2027847192602204</v>
          </cell>
          <cell r="AA21">
            <v>0.19555082401206944</v>
          </cell>
          <cell r="AB21">
            <v>0.40321558491515197</v>
          </cell>
          <cell r="AC21">
            <v>0.29247902226096417</v>
          </cell>
          <cell r="AD21">
            <v>3.2603463877139853E-2</v>
          </cell>
          <cell r="AE21">
            <v>0.89994123180037089</v>
          </cell>
          <cell r="AF21">
            <v>0.2049234787216706</v>
          </cell>
          <cell r="AG21">
            <v>3.3701261095136048E-2</v>
          </cell>
          <cell r="AH21">
            <v>0.17122221762653456</v>
          </cell>
          <cell r="AI21">
            <v>0.46393107425844365</v>
          </cell>
          <cell r="AJ21">
            <v>1.6615355792621595E-2</v>
          </cell>
          <cell r="AK21">
            <v>0.14000709833009228</v>
          </cell>
          <cell r="AL21">
            <v>5.7896188043056351E-2</v>
          </cell>
          <cell r="AM21">
            <v>0.20572570150096858</v>
          </cell>
          <cell r="AN21">
            <v>3.8785642706095587E-2</v>
          </cell>
          <cell r="AO21">
            <v>171821739</v>
          </cell>
          <cell r="AP21">
            <v>160945937</v>
          </cell>
          <cell r="AQ21">
            <v>170842503</v>
          </cell>
          <cell r="AR21">
            <v>161247809</v>
          </cell>
          <cell r="AS21">
            <v>151772199</v>
          </cell>
          <cell r="AT21">
            <v>145748157</v>
          </cell>
          <cell r="AU21">
            <v>139929702</v>
          </cell>
          <cell r="AV21">
            <v>156976438</v>
          </cell>
          <cell r="AW21">
            <v>139827065</v>
          </cell>
          <cell r="AX21">
            <v>127420769</v>
          </cell>
          <cell r="AY21">
            <v>126499445</v>
          </cell>
          <cell r="AZ21">
            <v>132170712</v>
          </cell>
          <cell r="BA21">
            <v>130940063</v>
          </cell>
          <cell r="BB21">
            <v>115595604</v>
          </cell>
          <cell r="BC21">
            <v>107034617</v>
          </cell>
          <cell r="BD21">
            <v>115188165</v>
          </cell>
          <cell r="BE21">
            <v>106453856</v>
          </cell>
          <cell r="BF21">
            <v>101750445</v>
          </cell>
          <cell r="BG21">
            <v>103211168</v>
          </cell>
          <cell r="BH21">
            <v>95052722</v>
          </cell>
          <cell r="BI21">
            <v>96570193</v>
          </cell>
          <cell r="BJ21">
            <v>93526049</v>
          </cell>
          <cell r="BK21">
            <v>90132862</v>
          </cell>
          <cell r="BL21">
            <v>93274626</v>
          </cell>
          <cell r="BM21">
            <v>85638687</v>
          </cell>
          <cell r="BN21">
            <v>100756266</v>
          </cell>
          <cell r="BO21">
            <v>85155116</v>
          </cell>
          <cell r="BP21">
            <v>90072120</v>
          </cell>
          <cell r="BQ21">
            <v>98231911</v>
          </cell>
          <cell r="BR21">
            <v>88851809</v>
          </cell>
          <cell r="BS21">
            <v>90025078</v>
          </cell>
          <cell r="BT21">
            <v>101117630</v>
          </cell>
          <cell r="BU21">
            <v>103323540</v>
          </cell>
          <cell r="BV21">
            <v>116502032</v>
          </cell>
          <cell r="BW21">
            <v>103254695</v>
          </cell>
          <cell r="BX21">
            <v>89167854</v>
          </cell>
          <cell r="BY21">
            <v>88147287</v>
          </cell>
          <cell r="BZ21">
            <v>93483001</v>
          </cell>
          <cell r="CA21">
            <v>115826138</v>
          </cell>
          <cell r="CB21">
            <v>82954185</v>
          </cell>
          <cell r="CC21">
            <v>79397808</v>
          </cell>
          <cell r="CD21">
            <v>81940917</v>
          </cell>
          <cell r="CE21">
            <v>80054734</v>
          </cell>
          <cell r="CF21">
            <v>72191900</v>
          </cell>
          <cell r="CG21">
            <v>71242659</v>
          </cell>
          <cell r="CH21">
            <v>38159063</v>
          </cell>
          <cell r="CI21">
            <v>34470453</v>
          </cell>
          <cell r="CJ21">
            <v>31803720</v>
          </cell>
          <cell r="CK21">
            <v>33162685</v>
          </cell>
          <cell r="CL21">
            <v>30296174</v>
          </cell>
          <cell r="CM21">
            <v>30924319</v>
          </cell>
          <cell r="CN21">
            <v>29275321</v>
          </cell>
          <cell r="CO21">
            <v>27059245</v>
          </cell>
          <cell r="CP21">
            <v>24894907</v>
          </cell>
          <cell r="CQ21">
            <v>23167077</v>
          </cell>
          <cell r="CR21">
            <v>25016935</v>
          </cell>
          <cell r="CS21">
            <v>23492235</v>
          </cell>
          <cell r="CT21">
            <v>22536160</v>
          </cell>
          <cell r="CU21">
            <v>24731559</v>
          </cell>
          <cell r="CV21">
            <v>23826398</v>
          </cell>
          <cell r="CW21">
            <v>23000535</v>
          </cell>
          <cell r="CX21">
            <v>22134310</v>
          </cell>
          <cell r="CY21">
            <v>21634232</v>
          </cell>
          <cell r="CZ21">
            <v>20801681</v>
          </cell>
          <cell r="DA21">
            <v>20000679</v>
          </cell>
          <cell r="DB21">
            <v>19046566</v>
          </cell>
          <cell r="DC21">
            <v>18621201</v>
          </cell>
          <cell r="DD21">
            <v>17811829</v>
          </cell>
          <cell r="DE21">
            <v>20388513</v>
          </cell>
          <cell r="DF21">
            <v>19409582</v>
          </cell>
          <cell r="DG21">
            <v>19201130</v>
          </cell>
          <cell r="DH21">
            <v>18246232</v>
          </cell>
          <cell r="DI21">
            <v>21172148</v>
          </cell>
          <cell r="DJ21">
            <v>20177310</v>
          </cell>
          <cell r="DK21">
            <v>19161379</v>
          </cell>
          <cell r="DL21">
            <v>18414690</v>
          </cell>
          <cell r="DM21">
            <v>20400169</v>
          </cell>
          <cell r="DN21">
            <v>19628607</v>
          </cell>
          <cell r="DO21">
            <v>21705386</v>
          </cell>
          <cell r="DP21">
            <v>21022221</v>
          </cell>
          <cell r="DQ21">
            <v>20267062</v>
          </cell>
          <cell r="DR21">
            <v>19407199</v>
          </cell>
          <cell r="DS21">
            <v>20351926</v>
          </cell>
          <cell r="DT21">
            <v>19913000</v>
          </cell>
          <cell r="DU21">
            <v>19188220</v>
          </cell>
          <cell r="DV21">
            <v>18358760</v>
          </cell>
          <cell r="DW21">
            <v>18358760</v>
          </cell>
          <cell r="DX21">
            <v>18002473</v>
          </cell>
          <cell r="DY21">
            <v>16706767</v>
          </cell>
          <cell r="DZ21">
            <v>15963873</v>
          </cell>
          <cell r="EB21">
            <v>8855361</v>
          </cell>
          <cell r="EC21">
            <v>13106491</v>
          </cell>
          <cell r="EE21">
            <v>21961852</v>
          </cell>
          <cell r="EF21">
            <v>6423381</v>
          </cell>
          <cell r="EG21">
            <v>1713570</v>
          </cell>
          <cell r="EH21">
            <v>190521</v>
          </cell>
          <cell r="EI21">
            <v>1904091</v>
          </cell>
          <cell r="EJ21">
            <v>10480339</v>
          </cell>
          <cell r="EK21">
            <v>56687924</v>
          </cell>
        </row>
        <row r="22">
          <cell r="B22" t="str">
            <v>Family Bank Limited</v>
          </cell>
          <cell r="C22">
            <v>168.41374300000001</v>
          </cell>
          <cell r="D22">
            <v>92.908564999999996</v>
          </cell>
          <cell r="E22">
            <v>127.14202400000001</v>
          </cell>
          <cell r="F22">
            <v>15.223461</v>
          </cell>
          <cell r="G22">
            <v>18.230443999999999</v>
          </cell>
          <cell r="H22">
            <v>21.721941000000001</v>
          </cell>
          <cell r="I22">
            <v>112.55865900000001</v>
          </cell>
          <cell r="J22">
            <v>0.61065400000000003</v>
          </cell>
          <cell r="K22">
            <v>3.6680169999999999</v>
          </cell>
          <cell r="M22">
            <v>2.1261889801890303E-2</v>
          </cell>
          <cell r="N22">
            <v>2.051148513391365E-2</v>
          </cell>
          <cell r="O22">
            <v>2.0122419530609541E-2</v>
          </cell>
          <cell r="P22">
            <v>1.8975031342746064E-2</v>
          </cell>
          <cell r="Q22">
            <v>1.7885796947021332E-2</v>
          </cell>
          <cell r="S22">
            <v>2.2250252334091544E-2</v>
          </cell>
          <cell r="T22">
            <v>2.5504640620584624E-2</v>
          </cell>
          <cell r="U22">
            <v>2.319756909110076E-2</v>
          </cell>
          <cell r="V22">
            <v>1.8337847980478605E-2</v>
          </cell>
          <cell r="W22">
            <v>1.4012484118080379E-2</v>
          </cell>
          <cell r="X22">
            <v>0.1711078249425475</v>
          </cell>
          <cell r="Y22">
            <v>2.0993606801775519E-2</v>
          </cell>
          <cell r="Z22">
            <v>0.16196394095277911</v>
          </cell>
          <cell r="AA22">
            <v>0.1352491326322571</v>
          </cell>
          <cell r="AB22">
            <v>0.27568477205577296</v>
          </cell>
          <cell r="AC22">
            <v>0.70105698050095522</v>
          </cell>
          <cell r="AD22">
            <v>0.118286353090667</v>
          </cell>
          <cell r="AE22">
            <v>0.7074854366973049</v>
          </cell>
          <cell r="AF22">
            <v>0.16254898711962976</v>
          </cell>
          <cell r="AG22">
            <v>6.9896747979430504E-2</v>
          </cell>
          <cell r="AH22">
            <v>9.2652239140199252E-2</v>
          </cell>
          <cell r="AI22">
            <v>0.73074631091290465</v>
          </cell>
          <cell r="AJ22">
            <v>1.6504654637859568E-2</v>
          </cell>
          <cell r="AK22">
            <v>0</v>
          </cell>
          <cell r="AL22">
            <v>1.1267844161229255E-2</v>
          </cell>
          <cell r="AM22">
            <v>0.17000931239125919</v>
          </cell>
          <cell r="AN22">
            <v>7.3384958074525233E-2</v>
          </cell>
          <cell r="AO22">
            <v>168413743</v>
          </cell>
          <cell r="AP22">
            <v>163121133</v>
          </cell>
          <cell r="AQ22">
            <v>158229162</v>
          </cell>
          <cell r="AR22">
            <v>145883121</v>
          </cell>
          <cell r="AS22">
            <v>142315712</v>
          </cell>
          <cell r="AT22">
            <v>140978977</v>
          </cell>
          <cell r="AU22">
            <v>132757693</v>
          </cell>
          <cell r="AV22">
            <v>131853129</v>
          </cell>
          <cell r="AW22">
            <v>128465438</v>
          </cell>
          <cell r="AX22">
            <v>128525706</v>
          </cell>
          <cell r="AY22">
            <v>124240335</v>
          </cell>
          <cell r="AZ22">
            <v>122200171</v>
          </cell>
          <cell r="BA22">
            <v>111683065</v>
          </cell>
          <cell r="BB22">
            <v>107193925</v>
          </cell>
          <cell r="BC22">
            <v>100001548</v>
          </cell>
          <cell r="BD22">
            <v>94790889</v>
          </cell>
          <cell r="BE22">
            <v>90590626</v>
          </cell>
          <cell r="BF22">
            <v>90164189</v>
          </cell>
          <cell r="BG22">
            <v>86910641</v>
          </cell>
          <cell r="BH22">
            <v>82192596</v>
          </cell>
          <cell r="BI22">
            <v>78857125</v>
          </cell>
          <cell r="BJ22">
            <v>78926424</v>
          </cell>
          <cell r="BK22">
            <v>72596791</v>
          </cell>
          <cell r="BL22">
            <v>70149732</v>
          </cell>
          <cell r="BM22">
            <v>66909838</v>
          </cell>
          <cell r="BN22">
            <v>68730617</v>
          </cell>
          <cell r="BO22">
            <v>69033491</v>
          </cell>
          <cell r="BP22">
            <v>67725435</v>
          </cell>
          <cell r="BQ22">
            <v>69050943</v>
          </cell>
          <cell r="BR22">
            <v>71479580</v>
          </cell>
          <cell r="BS22">
            <v>69391049</v>
          </cell>
          <cell r="BT22">
            <v>66706579</v>
          </cell>
          <cell r="BU22">
            <v>69432374</v>
          </cell>
          <cell r="BV22">
            <v>78734331</v>
          </cell>
          <cell r="BW22">
            <v>80104753</v>
          </cell>
          <cell r="BX22">
            <v>85939969</v>
          </cell>
          <cell r="BY22">
            <v>81190214</v>
          </cell>
          <cell r="BZ22">
            <v>80554920</v>
          </cell>
          <cell r="CA22">
            <v>74747708</v>
          </cell>
          <cell r="CB22">
            <v>71030126</v>
          </cell>
          <cell r="CC22">
            <v>61812663</v>
          </cell>
          <cell r="CD22">
            <v>56171763</v>
          </cell>
          <cell r="CE22">
            <v>50563721</v>
          </cell>
          <cell r="CF22">
            <v>54011901</v>
          </cell>
          <cell r="CG22">
            <v>43500989</v>
          </cell>
          <cell r="CH22">
            <v>21721941</v>
          </cell>
          <cell r="CI22">
            <v>18463034</v>
          </cell>
          <cell r="CJ22">
            <v>18350907</v>
          </cell>
          <cell r="CK22">
            <v>17303611</v>
          </cell>
          <cell r="CL22">
            <v>16402160</v>
          </cell>
          <cell r="CM22">
            <v>15828682</v>
          </cell>
          <cell r="CN22">
            <v>16111669</v>
          </cell>
          <cell r="CO22">
            <v>16031431</v>
          </cell>
          <cell r="CP22">
            <v>15740434</v>
          </cell>
          <cell r="CQ22">
            <v>15619713</v>
          </cell>
          <cell r="CR22">
            <v>14922588</v>
          </cell>
          <cell r="CS22">
            <v>15768988</v>
          </cell>
          <cell r="CT22">
            <v>15164281</v>
          </cell>
          <cell r="CU22">
            <v>14801770</v>
          </cell>
          <cell r="CV22">
            <v>14173036</v>
          </cell>
          <cell r="CW22">
            <v>13736643</v>
          </cell>
          <cell r="CX22">
            <v>13161565</v>
          </cell>
          <cell r="CY22">
            <v>13157788</v>
          </cell>
          <cell r="CZ22">
            <v>12700975</v>
          </cell>
          <cell r="DA22">
            <v>12684775</v>
          </cell>
          <cell r="DB22">
            <v>12408203</v>
          </cell>
          <cell r="DC22">
            <v>12092368</v>
          </cell>
          <cell r="DD22">
            <v>11763776</v>
          </cell>
          <cell r="DE22">
            <v>11570555</v>
          </cell>
          <cell r="DF22">
            <v>11426448</v>
          </cell>
          <cell r="DG22">
            <v>11785863</v>
          </cell>
          <cell r="DH22">
            <v>11219706</v>
          </cell>
          <cell r="DI22">
            <v>11157254</v>
          </cell>
          <cell r="DJ22">
            <v>11608295</v>
          </cell>
          <cell r="DK22">
            <v>11865416</v>
          </cell>
          <cell r="DL22">
            <v>12115533</v>
          </cell>
          <cell r="DM22">
            <v>12355585</v>
          </cell>
          <cell r="DN22">
            <v>12618877</v>
          </cell>
          <cell r="DO22">
            <v>13113788</v>
          </cell>
          <cell r="DP22">
            <v>12011680</v>
          </cell>
          <cell r="DQ22">
            <v>12271025</v>
          </cell>
          <cell r="DR22">
            <v>11926782</v>
          </cell>
          <cell r="DS22">
            <v>11770798</v>
          </cell>
          <cell r="DT22">
            <v>11141694</v>
          </cell>
          <cell r="DU22">
            <v>11113094</v>
          </cell>
          <cell r="DV22">
            <v>10620650</v>
          </cell>
          <cell r="DW22">
            <v>10620650</v>
          </cell>
          <cell r="DX22">
            <v>7213495</v>
          </cell>
          <cell r="DY22">
            <v>6411938</v>
          </cell>
          <cell r="DZ22">
            <v>5968296</v>
          </cell>
          <cell r="EB22">
            <v>4044112</v>
          </cell>
          <cell r="EC22">
            <v>10625222</v>
          </cell>
          <cell r="EE22">
            <v>14669334</v>
          </cell>
          <cell r="EF22">
            <v>10284039</v>
          </cell>
          <cell r="EG22">
            <v>8485228</v>
          </cell>
          <cell r="EH22">
            <v>3508274</v>
          </cell>
          <cell r="EI22">
            <v>11993502</v>
          </cell>
          <cell r="EJ22">
            <v>3261666</v>
          </cell>
          <cell r="EK22">
            <v>92908565</v>
          </cell>
        </row>
        <row r="23">
          <cell r="B23" t="str">
            <v>National Bank of Kenya</v>
          </cell>
          <cell r="C23">
            <v>148.254785</v>
          </cell>
          <cell r="D23">
            <v>74.869054000000006</v>
          </cell>
          <cell r="E23">
            <v>98.833761999999993</v>
          </cell>
          <cell r="F23">
            <v>8.9963119999999996</v>
          </cell>
          <cell r="G23">
            <v>13.596881</v>
          </cell>
          <cell r="H23">
            <v>13.039714999999999</v>
          </cell>
          <cell r="I23">
            <v>99.948076999999998</v>
          </cell>
          <cell r="J23">
            <v>0.86027100000000001</v>
          </cell>
          <cell r="K23">
            <v>0.92149599999999998</v>
          </cell>
          <cell r="M23">
            <v>1.6209257245676598E-2</v>
          </cell>
          <cell r="N23">
            <v>1.6821821113129656E-2</v>
          </cell>
          <cell r="O23">
            <v>1.7155309010915401E-2</v>
          </cell>
          <cell r="P23">
            <v>1.7150870681086963E-2</v>
          </cell>
          <cell r="Q23">
            <v>1.7625387316720323E-2</v>
          </cell>
          <cell r="R23">
            <v>2.0474282879049732E-2</v>
          </cell>
          <cell r="S23">
            <v>1.9586919198075717E-2</v>
          </cell>
          <cell r="T23">
            <v>2.0552554179188366E-2</v>
          </cell>
          <cell r="U23">
            <v>1.8032613847081817E-2</v>
          </cell>
          <cell r="V23">
            <v>1.1008238691872266E-2</v>
          </cell>
          <cell r="W23">
            <v>3.5202803217309511E-3</v>
          </cell>
          <cell r="X23">
            <v>8.4109021969541745E-2</v>
          </cell>
          <cell r="Y23">
            <v>6.4198365128259847E-3</v>
          </cell>
          <cell r="Z23">
            <v>0.13603944576142271</v>
          </cell>
          <cell r="AA23">
            <v>9.0009855817436091E-2</v>
          </cell>
          <cell r="AB23">
            <v>0.21907701656033063</v>
          </cell>
          <cell r="AC23">
            <v>0.73289539001568993</v>
          </cell>
          <cell r="AD23">
            <v>0.30554854867036185</v>
          </cell>
          <cell r="AE23">
            <v>0.53013716796004973</v>
          </cell>
          <cell r="AF23">
            <v>0.13149785105563219</v>
          </cell>
          <cell r="AG23">
            <v>3.4588734698725705E-2</v>
          </cell>
          <cell r="AH23">
            <v>9.6909116356906494E-2</v>
          </cell>
          <cell r="AI23">
            <v>0.75752508540553187</v>
          </cell>
          <cell r="AJ23">
            <v>9.6231584198956735E-3</v>
          </cell>
          <cell r="AK23">
            <v>1.0114159004195927E-4</v>
          </cell>
          <cell r="AL23">
            <v>6.5319814938267478E-3</v>
          </cell>
          <cell r="AM23">
            <v>0.15503204959088304</v>
          </cell>
          <cell r="AN23">
            <v>4.8575453579977945E-2</v>
          </cell>
          <cell r="AO23">
            <v>148254785</v>
          </cell>
          <cell r="AP23">
            <v>149917866</v>
          </cell>
          <cell r="AQ23">
            <v>152260359</v>
          </cell>
          <cell r="AR23">
            <v>156950786</v>
          </cell>
          <cell r="AS23">
            <v>161106364</v>
          </cell>
          <cell r="AT23">
            <v>151107089</v>
          </cell>
          <cell r="AU23">
            <v>151616396</v>
          </cell>
          <cell r="AV23">
            <v>151573063</v>
          </cell>
          <cell r="AW23">
            <v>142769274</v>
          </cell>
          <cell r="AX23">
            <v>139938813</v>
          </cell>
          <cell r="AY23">
            <v>139006624</v>
          </cell>
          <cell r="AZ23">
            <v>140499545</v>
          </cell>
          <cell r="BA23">
            <v>146543305</v>
          </cell>
          <cell r="BB23">
            <v>146251458</v>
          </cell>
          <cell r="BC23">
            <v>133633970</v>
          </cell>
          <cell r="BD23">
            <v>129588169</v>
          </cell>
          <cell r="BE23">
            <v>126841620</v>
          </cell>
          <cell r="BF23">
            <v>129590385</v>
          </cell>
          <cell r="BG23">
            <v>119225458</v>
          </cell>
          <cell r="BH23">
            <v>113796756</v>
          </cell>
          <cell r="BI23">
            <v>112028747</v>
          </cell>
          <cell r="BJ23">
            <v>107216724</v>
          </cell>
          <cell r="BK23">
            <v>114922318</v>
          </cell>
          <cell r="BL23">
            <v>105065267</v>
          </cell>
          <cell r="BM23">
            <v>115143443</v>
          </cell>
          <cell r="BN23">
            <v>112734821</v>
          </cell>
          <cell r="BO23">
            <v>113569560</v>
          </cell>
          <cell r="BP23">
            <v>105472552</v>
          </cell>
          <cell r="BQ23">
            <v>109942042</v>
          </cell>
          <cell r="BR23">
            <v>116315700</v>
          </cell>
          <cell r="BS23">
            <v>116378429</v>
          </cell>
          <cell r="BT23">
            <v>115442827</v>
          </cell>
          <cell r="BU23">
            <v>115114374</v>
          </cell>
          <cell r="BV23">
            <v>113215137</v>
          </cell>
          <cell r="BW23">
            <v>116157723</v>
          </cell>
          <cell r="BX23">
            <v>115220642</v>
          </cell>
          <cell r="BY23">
            <v>125295035</v>
          </cell>
          <cell r="BZ23">
            <v>117789712</v>
          </cell>
          <cell r="CA23">
            <v>124144110</v>
          </cell>
          <cell r="CB23">
            <v>116587690</v>
          </cell>
          <cell r="CC23">
            <v>122864886</v>
          </cell>
          <cell r="CD23">
            <v>116897968</v>
          </cell>
          <cell r="CE23">
            <v>109102269</v>
          </cell>
          <cell r="CF23">
            <v>98916489</v>
          </cell>
          <cell r="CG23">
            <v>92493034</v>
          </cell>
          <cell r="CH23">
            <v>13039715</v>
          </cell>
          <cell r="CI23">
            <v>12005496</v>
          </cell>
          <cell r="CJ23">
            <v>12475262</v>
          </cell>
          <cell r="CK23">
            <v>11163775</v>
          </cell>
          <cell r="CL23">
            <v>10573067</v>
          </cell>
          <cell r="CM23">
            <v>10665056</v>
          </cell>
          <cell r="CN23">
            <v>10864606</v>
          </cell>
          <cell r="CO23">
            <v>15037893</v>
          </cell>
          <cell r="CP23">
            <v>15089932</v>
          </cell>
          <cell r="CQ23">
            <v>15054282</v>
          </cell>
          <cell r="CR23">
            <v>16232085</v>
          </cell>
          <cell r="CS23">
            <v>16383342</v>
          </cell>
          <cell r="CT23">
            <v>16364722</v>
          </cell>
          <cell r="CU23">
            <v>13025652</v>
          </cell>
          <cell r="CV23">
            <v>12645620</v>
          </cell>
          <cell r="CW23">
            <v>12185411</v>
          </cell>
          <cell r="CX23">
            <v>11935544</v>
          </cell>
          <cell r="CY23">
            <v>11913390</v>
          </cell>
          <cell r="CZ23">
            <v>11338933</v>
          </cell>
          <cell r="DA23">
            <v>11859422</v>
          </cell>
          <cell r="DB23">
            <v>11704420</v>
          </cell>
          <cell r="DC23">
            <v>7228992</v>
          </cell>
          <cell r="DD23">
            <v>7243874</v>
          </cell>
          <cell r="DE23">
            <v>7148430</v>
          </cell>
          <cell r="DF23">
            <v>6935718</v>
          </cell>
          <cell r="DG23">
            <v>6919427</v>
          </cell>
          <cell r="DH23">
            <v>5790240</v>
          </cell>
          <cell r="DI23">
            <v>6414689</v>
          </cell>
          <cell r="DJ23">
            <v>7047537</v>
          </cell>
          <cell r="DK23">
            <v>10989919</v>
          </cell>
          <cell r="DL23">
            <v>11217864</v>
          </cell>
          <cell r="DM23">
            <v>10987755</v>
          </cell>
          <cell r="DN23">
            <v>10996083</v>
          </cell>
          <cell r="DO23">
            <v>11315041</v>
          </cell>
          <cell r="DP23">
            <v>11222418</v>
          </cell>
          <cell r="DQ23">
            <v>11237917</v>
          </cell>
          <cell r="DR23">
            <v>10913622</v>
          </cell>
          <cell r="DS23">
            <v>13443880</v>
          </cell>
          <cell r="DT23">
            <v>13116009</v>
          </cell>
          <cell r="DU23">
            <v>12606495</v>
          </cell>
          <cell r="DV23">
            <v>12113912</v>
          </cell>
          <cell r="DW23">
            <v>12113912</v>
          </cell>
          <cell r="DX23">
            <v>12251404</v>
          </cell>
          <cell r="DY23">
            <v>12223289</v>
          </cell>
          <cell r="DZ23">
            <v>11848291</v>
          </cell>
          <cell r="EB23">
            <v>2735749</v>
          </cell>
          <cell r="EC23">
            <v>9751864</v>
          </cell>
          <cell r="EE23">
            <v>12487613</v>
          </cell>
          <cell r="EF23">
            <v>9152114</v>
          </cell>
          <cell r="EG23">
            <v>14471642</v>
          </cell>
          <cell r="EH23">
            <v>12826278</v>
          </cell>
          <cell r="EI23">
            <v>27297920</v>
          </cell>
          <cell r="EJ23">
            <v>993024</v>
          </cell>
          <cell r="EK23">
            <v>74869054</v>
          </cell>
        </row>
        <row r="24">
          <cell r="B24" t="str">
            <v>Bank of India</v>
          </cell>
          <cell r="C24">
            <v>90.543148000000002</v>
          </cell>
          <cell r="D24">
            <v>21.732807999999999</v>
          </cell>
          <cell r="E24">
            <v>53.962915000000002</v>
          </cell>
          <cell r="F24">
            <v>28.692931000000002</v>
          </cell>
          <cell r="G24">
            <v>28.950147999999999</v>
          </cell>
          <cell r="H24">
            <v>29.997548999999999</v>
          </cell>
          <cell r="I24">
            <v>33.942146999999999</v>
          </cell>
          <cell r="J24">
            <v>5.1181999999999998E-2</v>
          </cell>
          <cell r="K24">
            <v>3.6938789999999999</v>
          </cell>
          <cell r="M24">
            <v>1.571072978399312E-2</v>
          </cell>
          <cell r="N24">
            <v>1.6029508873976105E-2</v>
          </cell>
          <cell r="O24">
            <v>1.6242640657276989E-2</v>
          </cell>
          <cell r="P24">
            <v>1.6912511424156104E-2</v>
          </cell>
          <cell r="Q24">
            <v>1.7073366469728419E-2</v>
          </cell>
          <cell r="R24">
            <v>1.9037386576101094E-2</v>
          </cell>
          <cell r="S24">
            <v>1.1962253520622697E-2</v>
          </cell>
          <cell r="T24">
            <v>5.9659457415596343E-3</v>
          </cell>
          <cell r="U24">
            <v>9.8457489481974698E-3</v>
          </cell>
          <cell r="V24">
            <v>2.5324186883159197E-2</v>
          </cell>
          <cell r="W24">
            <v>1.4111281605731553E-2</v>
          </cell>
          <cell r="X24">
            <v>0.11656068821103417</v>
          </cell>
          <cell r="Y24">
            <v>3.440571639001147E-2</v>
          </cell>
          <cell r="Z24">
            <v>0.85292624535507433</v>
          </cell>
          <cell r="AA24">
            <v>0.84534814488900789</v>
          </cell>
          <cell r="AB24">
            <v>6.9281715871488903E-2</v>
          </cell>
          <cell r="AC24">
            <v>0.1719022426894504</v>
          </cell>
          <cell r="AD24">
            <v>0.10360408137380908</v>
          </cell>
          <cell r="AE24">
            <v>0.68797684222943867</v>
          </cell>
          <cell r="AF24">
            <v>0.12159878566808896</v>
          </cell>
          <cell r="AG24">
            <v>8.2727629874218805E-2</v>
          </cell>
          <cell r="AH24">
            <v>3.8871155793870155E-2</v>
          </cell>
          <cell r="AI24">
            <v>0.40273599007763011</v>
          </cell>
          <cell r="AJ24">
            <v>1.1365725986272109E-3</v>
          </cell>
          <cell r="AK24">
            <v>0</v>
          </cell>
          <cell r="AL24">
            <v>9.1260909692616099E-4</v>
          </cell>
          <cell r="AM24">
            <v>0.12563445561727987</v>
          </cell>
          <cell r="AN24">
            <v>8.3369809466163278E-2</v>
          </cell>
          <cell r="AO24">
            <v>90543148</v>
          </cell>
          <cell r="AP24">
            <v>91573499</v>
          </cell>
          <cell r="AQ24">
            <v>95319593</v>
          </cell>
          <cell r="AR24">
            <v>95062696</v>
          </cell>
          <cell r="AS24">
            <v>103082409</v>
          </cell>
          <cell r="AT24">
            <v>114583684</v>
          </cell>
          <cell r="AU24">
            <v>132232284</v>
          </cell>
          <cell r="AV24">
            <v>128475122</v>
          </cell>
          <cell r="AW24">
            <v>121649324</v>
          </cell>
          <cell r="AX24">
            <v>104651445</v>
          </cell>
          <cell r="AY24">
            <v>102548347</v>
          </cell>
          <cell r="AZ24">
            <v>94518340</v>
          </cell>
          <cell r="BA24">
            <v>86867130</v>
          </cell>
          <cell r="BB24">
            <v>81019912</v>
          </cell>
          <cell r="BC24">
            <v>77906775</v>
          </cell>
          <cell r="BD24">
            <v>72897951</v>
          </cell>
          <cell r="BE24">
            <v>75129210</v>
          </cell>
          <cell r="BF24">
            <v>71225163</v>
          </cell>
          <cell r="BG24">
            <v>63601238</v>
          </cell>
          <cell r="BH24">
            <v>62976730</v>
          </cell>
          <cell r="BI24">
            <v>62543244</v>
          </cell>
          <cell r="BJ24">
            <v>62121431</v>
          </cell>
          <cell r="BK24">
            <v>62225153</v>
          </cell>
          <cell r="BL24">
            <v>59776568</v>
          </cell>
          <cell r="BM24">
            <v>62689134</v>
          </cell>
          <cell r="BN24">
            <v>62563918</v>
          </cell>
          <cell r="BO24">
            <v>64098285</v>
          </cell>
          <cell r="BP24">
            <v>55328548</v>
          </cell>
          <cell r="BQ24">
            <v>56630656</v>
          </cell>
          <cell r="BR24">
            <v>57297472</v>
          </cell>
          <cell r="BS24">
            <v>56956597</v>
          </cell>
          <cell r="BT24">
            <v>49736103</v>
          </cell>
          <cell r="BU24">
            <v>47815075</v>
          </cell>
          <cell r="BV24">
            <v>46410726</v>
          </cell>
          <cell r="BW24">
            <v>43717462</v>
          </cell>
          <cell r="BX24">
            <v>41427446</v>
          </cell>
          <cell r="BY24">
            <v>42162947</v>
          </cell>
          <cell r="BZ24">
            <v>37527774</v>
          </cell>
          <cell r="CA24">
            <v>36899261</v>
          </cell>
          <cell r="CB24">
            <v>36656582</v>
          </cell>
          <cell r="CC24">
            <v>34370422</v>
          </cell>
          <cell r="CD24">
            <v>33998194</v>
          </cell>
          <cell r="CE24">
            <v>34265232</v>
          </cell>
          <cell r="CF24">
            <v>32447854</v>
          </cell>
          <cell r="CG24">
            <v>30721440</v>
          </cell>
          <cell r="CH24">
            <v>29997549</v>
          </cell>
          <cell r="CI24">
            <v>27918262</v>
          </cell>
          <cell r="CJ24">
            <v>26973766</v>
          </cell>
          <cell r="CK24">
            <v>28093967</v>
          </cell>
          <cell r="CL24">
            <v>27155734</v>
          </cell>
          <cell r="CM24">
            <v>26194430</v>
          </cell>
          <cell r="CN24">
            <v>25363624</v>
          </cell>
          <cell r="CO24">
            <v>25112048</v>
          </cell>
          <cell r="CP24">
            <v>24309583</v>
          </cell>
          <cell r="CQ24">
            <v>23368201</v>
          </cell>
          <cell r="CR24">
            <v>22277354</v>
          </cell>
          <cell r="CS24">
            <v>21473077</v>
          </cell>
          <cell r="CT24">
            <v>20707536</v>
          </cell>
          <cell r="CU24">
            <v>19918816</v>
          </cell>
          <cell r="CV24">
            <v>19200438</v>
          </cell>
          <cell r="CW24">
            <v>18444475</v>
          </cell>
          <cell r="CX24">
            <v>17853192</v>
          </cell>
          <cell r="CY24">
            <v>17191218</v>
          </cell>
          <cell r="CZ24">
            <v>16620563</v>
          </cell>
          <cell r="DA24">
            <v>16141439</v>
          </cell>
          <cell r="DB24">
            <v>15532469</v>
          </cell>
          <cell r="DC24">
            <v>14747740</v>
          </cell>
          <cell r="DD24">
            <v>14293811</v>
          </cell>
          <cell r="DE24">
            <v>13727053</v>
          </cell>
          <cell r="DF24">
            <v>13191378</v>
          </cell>
          <cell r="DG24">
            <v>12461590</v>
          </cell>
          <cell r="DH24">
            <v>11954133</v>
          </cell>
          <cell r="DI24">
            <v>11502121</v>
          </cell>
          <cell r="DJ24">
            <v>11625015</v>
          </cell>
          <cell r="DK24">
            <v>10920398</v>
          </cell>
          <cell r="DL24">
            <v>10412590</v>
          </cell>
          <cell r="DM24">
            <v>9978992</v>
          </cell>
          <cell r="DN24">
            <v>9536344</v>
          </cell>
          <cell r="DO24">
            <v>9176776</v>
          </cell>
          <cell r="DP24">
            <v>8545484</v>
          </cell>
          <cell r="DQ24">
            <v>7597500</v>
          </cell>
          <cell r="DR24">
            <v>7182738</v>
          </cell>
          <cell r="DS24">
            <v>6881061</v>
          </cell>
          <cell r="DT24">
            <v>6580115</v>
          </cell>
          <cell r="DU24">
            <v>6305179</v>
          </cell>
          <cell r="DV24">
            <v>6074801</v>
          </cell>
          <cell r="DW24">
            <v>6074801</v>
          </cell>
          <cell r="DX24">
            <v>5733008</v>
          </cell>
          <cell r="DY24">
            <v>5254372</v>
          </cell>
          <cell r="DZ24">
            <v>5086879</v>
          </cell>
          <cell r="EB24">
            <v>352462</v>
          </cell>
          <cell r="EC24">
            <v>4734912</v>
          </cell>
          <cell r="EE24">
            <v>5087374</v>
          </cell>
          <cell r="EF24">
            <v>874531</v>
          </cell>
          <cell r="EG24">
            <v>1667940</v>
          </cell>
          <cell r="EH24">
            <v>756473</v>
          </cell>
          <cell r="EI24">
            <v>2424413</v>
          </cell>
          <cell r="EJ24">
            <v>3330913</v>
          </cell>
          <cell r="EK24">
            <v>21732808</v>
          </cell>
        </row>
        <row r="25">
          <cell r="B25" t="str">
            <v>EcoBank</v>
          </cell>
          <cell r="C25">
            <v>102.63421200000001</v>
          </cell>
          <cell r="D25">
            <v>21.014714999999999</v>
          </cell>
          <cell r="E25">
            <v>86.811193000000003</v>
          </cell>
          <cell r="F25">
            <v>5.0089969999999999</v>
          </cell>
          <cell r="G25">
            <v>5.271884</v>
          </cell>
          <cell r="H25">
            <v>5.2222249999999999</v>
          </cell>
          <cell r="I25">
            <v>45.458604999999999</v>
          </cell>
          <cell r="J25">
            <v>0.63040499999999999</v>
          </cell>
          <cell r="K25">
            <v>-4.7480359999999999</v>
          </cell>
          <cell r="M25">
            <v>1.1269126332465223E-2</v>
          </cell>
          <cell r="N25">
            <v>1.0422014884546919E-2</v>
          </cell>
          <cell r="O25">
            <v>9.1338353130868705E-3</v>
          </cell>
          <cell r="P25">
            <v>1.0339942043288254E-2</v>
          </cell>
          <cell r="Q25">
            <v>9.9266645009760471E-3</v>
          </cell>
          <cell r="S25">
            <v>1.3559683873961796E-2</v>
          </cell>
          <cell r="T25">
            <v>5.7688196327110317E-3</v>
          </cell>
          <cell r="U25">
            <v>1.5839048208784082E-2</v>
          </cell>
          <cell r="V25">
            <v>4.4086469146497947E-3</v>
          </cell>
          <cell r="W25">
            <v>-1.8138350787925438E-2</v>
          </cell>
          <cell r="X25">
            <v>-1.2879798637136954</v>
          </cell>
          <cell r="Y25">
            <v>-3.0803237348767713E-2</v>
          </cell>
          <cell r="Z25">
            <v>0.11597109062189656</v>
          </cell>
          <cell r="AA25">
            <v>0.11018809310140512</v>
          </cell>
          <cell r="AB25">
            <v>0.29498252571719341</v>
          </cell>
          <cell r="AC25">
            <v>0.83549634527051186</v>
          </cell>
          <cell r="AD25">
            <v>8.4545992522472621E-2</v>
          </cell>
          <cell r="AE25">
            <v>0.19367575584610863</v>
          </cell>
          <cell r="AF25">
            <v>0.1226056491025765</v>
          </cell>
          <cell r="AG25">
            <v>2.8693316348975501E-2</v>
          </cell>
          <cell r="AH25">
            <v>9.3912332753601002E-2</v>
          </cell>
          <cell r="AI25">
            <v>0.24207379571433835</v>
          </cell>
          <cell r="AJ25">
            <v>1.3061503205982511E-2</v>
          </cell>
          <cell r="AK25">
            <v>7.8811599465831109E-3</v>
          </cell>
          <cell r="AL25">
            <v>1.1463332157188791E-2</v>
          </cell>
          <cell r="AM25">
            <v>0.13367874348080624</v>
          </cell>
          <cell r="AN25">
            <v>3.0020203935410928E-2</v>
          </cell>
          <cell r="AO25">
            <v>102634212</v>
          </cell>
          <cell r="AP25">
            <v>99370810</v>
          </cell>
          <cell r="AQ25">
            <v>86406427</v>
          </cell>
          <cell r="AR25">
            <v>99143565</v>
          </cell>
          <cell r="AS25">
            <v>103936673</v>
          </cell>
          <cell r="AT25">
            <v>108310345</v>
          </cell>
          <cell r="AU25">
            <v>95339982</v>
          </cell>
          <cell r="AV25">
            <v>94584579</v>
          </cell>
          <cell r="AW25">
            <v>101225489</v>
          </cell>
          <cell r="AX25">
            <v>87984450</v>
          </cell>
          <cell r="AY25">
            <v>114043611</v>
          </cell>
          <cell r="AZ25">
            <v>113077437</v>
          </cell>
          <cell r="BA25">
            <v>103388399</v>
          </cell>
          <cell r="BB25">
            <v>97864874</v>
          </cell>
          <cell r="BC25">
            <v>102889555</v>
          </cell>
          <cell r="BD25">
            <v>104143882</v>
          </cell>
          <cell r="BE25">
            <v>94428325</v>
          </cell>
          <cell r="BF25">
            <v>87169871</v>
          </cell>
          <cell r="BG25">
            <v>90133682</v>
          </cell>
          <cell r="BH25">
            <v>70619437</v>
          </cell>
          <cell r="BI25">
            <v>75377851</v>
          </cell>
          <cell r="BJ25">
            <v>72920768</v>
          </cell>
          <cell r="BK25">
            <v>59578476</v>
          </cell>
          <cell r="BL25">
            <v>53501730</v>
          </cell>
          <cell r="BM25">
            <v>54463878</v>
          </cell>
          <cell r="BN25">
            <v>54003632</v>
          </cell>
          <cell r="BO25">
            <v>43138954</v>
          </cell>
          <cell r="BP25">
            <v>48619617</v>
          </cell>
          <cell r="BQ25">
            <v>53545760</v>
          </cell>
          <cell r="BR25">
            <v>44295854</v>
          </cell>
          <cell r="BS25">
            <v>54154977</v>
          </cell>
          <cell r="BT25">
            <v>47908081</v>
          </cell>
          <cell r="BU25">
            <v>47123839</v>
          </cell>
          <cell r="BV25">
            <v>49308904</v>
          </cell>
          <cell r="BW25">
            <v>46581940</v>
          </cell>
          <cell r="BX25">
            <v>49286922</v>
          </cell>
          <cell r="BY25">
            <v>52426513</v>
          </cell>
          <cell r="BZ25">
            <v>55142958</v>
          </cell>
          <cell r="CA25">
            <v>48824375</v>
          </cell>
          <cell r="CB25">
            <v>44920413</v>
          </cell>
          <cell r="CC25">
            <v>54934548</v>
          </cell>
          <cell r="CD25">
            <v>42241117</v>
          </cell>
          <cell r="CE25">
            <v>36647025</v>
          </cell>
          <cell r="CF25">
            <v>36143426</v>
          </cell>
          <cell r="CG25">
            <v>36907136</v>
          </cell>
          <cell r="CH25">
            <v>5222225</v>
          </cell>
          <cell r="CI25">
            <v>2567391</v>
          </cell>
          <cell r="CJ25">
            <v>2628339</v>
          </cell>
          <cell r="CK25">
            <v>2657831</v>
          </cell>
          <cell r="CL25">
            <v>-281890</v>
          </cell>
          <cell r="CM25">
            <v>-879245</v>
          </cell>
          <cell r="CN25">
            <v>-350192</v>
          </cell>
          <cell r="CO25">
            <v>-647422</v>
          </cell>
          <cell r="CP25">
            <v>606650</v>
          </cell>
          <cell r="CQ25">
            <v>894186</v>
          </cell>
          <cell r="CR25">
            <v>2442546</v>
          </cell>
          <cell r="CS25">
            <v>4272281</v>
          </cell>
          <cell r="CT25">
            <v>6425934</v>
          </cell>
          <cell r="CU25">
            <v>6837792</v>
          </cell>
          <cell r="CV25">
            <v>6969627</v>
          </cell>
          <cell r="CW25">
            <v>6830652</v>
          </cell>
          <cell r="CX25">
            <v>7070007</v>
          </cell>
          <cell r="CY25">
            <v>6719127</v>
          </cell>
          <cell r="CZ25">
            <v>7084318</v>
          </cell>
          <cell r="DA25">
            <v>6685067</v>
          </cell>
          <cell r="DB25">
            <v>6567798</v>
          </cell>
          <cell r="DC25">
            <v>6590221</v>
          </cell>
          <cell r="DD25">
            <v>6751746</v>
          </cell>
          <cell r="DE25">
            <v>6540128</v>
          </cell>
          <cell r="DF25">
            <v>6408303</v>
          </cell>
          <cell r="DG25">
            <v>6485189</v>
          </cell>
          <cell r="DH25">
            <v>6477054</v>
          </cell>
          <cell r="DI25">
            <v>6366947</v>
          </cell>
          <cell r="DJ25">
            <v>6438538</v>
          </cell>
          <cell r="DK25">
            <v>7617842</v>
          </cell>
          <cell r="DL25">
            <v>7534386</v>
          </cell>
          <cell r="DM25">
            <v>7305154</v>
          </cell>
          <cell r="DN25">
            <v>7307241</v>
          </cell>
          <cell r="DO25">
            <v>7946220</v>
          </cell>
          <cell r="DP25">
            <v>7959585</v>
          </cell>
          <cell r="DQ25">
            <v>7699140</v>
          </cell>
          <cell r="DR25">
            <v>7560671</v>
          </cell>
          <cell r="DS25">
            <v>7294222</v>
          </cell>
          <cell r="DT25">
            <v>7595021</v>
          </cell>
          <cell r="DU25">
            <v>7740628</v>
          </cell>
          <cell r="DV25">
            <v>7827942</v>
          </cell>
          <cell r="DW25">
            <v>7827942</v>
          </cell>
          <cell r="DX25">
            <v>3657839</v>
          </cell>
          <cell r="DY25">
            <v>3764734</v>
          </cell>
          <cell r="DZ25">
            <v>3390412</v>
          </cell>
          <cell r="EB25">
            <v>1372759</v>
          </cell>
          <cell r="EC25">
            <v>3280937</v>
          </cell>
          <cell r="EE25">
            <v>4653696</v>
          </cell>
          <cell r="EF25">
            <v>3888146</v>
          </cell>
          <cell r="EG25">
            <v>349834</v>
          </cell>
          <cell r="EH25">
            <v>1456453</v>
          </cell>
          <cell r="EI25">
            <v>1806287</v>
          </cell>
          <cell r="EJ25">
            <v>-3181526</v>
          </cell>
          <cell r="EK25">
            <v>21014715</v>
          </cell>
        </row>
        <row r="26">
          <cell r="B26" t="str">
            <v>SBM Bank</v>
          </cell>
          <cell r="C26">
            <v>101.384528</v>
          </cell>
          <cell r="D26">
            <v>45.016039999999997</v>
          </cell>
          <cell r="E26">
            <v>68.609044999999995</v>
          </cell>
          <cell r="F26">
            <v>8.037979</v>
          </cell>
          <cell r="G26">
            <v>8.7210110000000007</v>
          </cell>
          <cell r="H26">
            <v>9.1334289999999996</v>
          </cell>
          <cell r="I26">
            <v>54.642572999999999</v>
          </cell>
          <cell r="J26">
            <v>0.78102199999999999</v>
          </cell>
          <cell r="K26">
            <v>-1.595291</v>
          </cell>
          <cell r="M26">
            <v>1.1207697441597678E-2</v>
          </cell>
          <cell r="N26">
            <v>1.0478712549746746E-2</v>
          </cell>
          <cell r="O26">
            <v>1.0154956527136411E-2</v>
          </cell>
          <cell r="P26">
            <v>1.0328401723257484E-2</v>
          </cell>
          <cell r="Q26">
            <v>1.0858879947451387E-2</v>
          </cell>
          <cell r="R26">
            <v>1.0626324739375637E-2</v>
          </cell>
          <cell r="S26">
            <v>1.3394579863786827E-2</v>
          </cell>
          <cell r="T26">
            <v>1.2357503555908566E-2</v>
          </cell>
          <cell r="U26">
            <v>1.2517993748958574E-2</v>
          </cell>
          <cell r="V26">
            <v>7.7105187120476348E-3</v>
          </cell>
          <cell r="W26">
            <v>-6.0942983091999215E-3</v>
          </cell>
          <cell r="X26">
            <v>-0.11945163420840108</v>
          </cell>
          <cell r="Y26">
            <v>-1.0902123254638522E-2</v>
          </cell>
          <cell r="Z26">
            <v>0.15960103123255198</v>
          </cell>
          <cell r="AA26">
            <v>0.14710103420642362</v>
          </cell>
          <cell r="AB26">
            <v>0.44250302043198275</v>
          </cell>
          <cell r="AC26">
            <v>1.3032627934180283</v>
          </cell>
          <cell r="AD26">
            <v>0.25983110719705549</v>
          </cell>
          <cell r="AE26">
            <v>0.50869941030001398</v>
          </cell>
          <cell r="AF26">
            <v>0.13719097209763717</v>
          </cell>
          <cell r="AG26">
            <v>0.14568714664371149</v>
          </cell>
          <cell r="AH26">
            <v>-8.4961745460743199E-3</v>
          </cell>
          <cell r="AI26">
            <v>0.65612398481861978</v>
          </cell>
          <cell r="AJ26">
            <v>6.1203885540806486E-3</v>
          </cell>
          <cell r="AK26">
            <v>2.6174341506170203E-2</v>
          </cell>
          <cell r="AL26">
            <v>1.2240026250993566E-2</v>
          </cell>
          <cell r="AM26">
            <v>0.15350541413323421</v>
          </cell>
          <cell r="AN26">
            <v>9.8401853926474422E-2</v>
          </cell>
          <cell r="AO26">
            <v>101384528</v>
          </cell>
          <cell r="AP26">
            <v>97468788</v>
          </cell>
          <cell r="AQ26">
            <v>92609130</v>
          </cell>
          <cell r="AR26">
            <v>90586062</v>
          </cell>
          <cell r="AS26">
            <v>94919435</v>
          </cell>
          <cell r="AT26">
            <v>87254405</v>
          </cell>
          <cell r="AU26">
            <v>86541318</v>
          </cell>
          <cell r="AV26">
            <v>84397730</v>
          </cell>
          <cell r="AW26">
            <v>81757793</v>
          </cell>
          <cell r="AX26">
            <v>82294995</v>
          </cell>
          <cell r="AY26">
            <v>84248686</v>
          </cell>
          <cell r="AZ26">
            <v>81930944</v>
          </cell>
          <cell r="BA26">
            <v>81957761</v>
          </cell>
          <cell r="BB26">
            <v>80920858</v>
          </cell>
          <cell r="BC26">
            <v>82320357</v>
          </cell>
          <cell r="BD26">
            <v>79151145</v>
          </cell>
          <cell r="BE26">
            <v>79189802</v>
          </cell>
          <cell r="BF26">
            <v>80060974</v>
          </cell>
          <cell r="BG26">
            <v>79684610</v>
          </cell>
          <cell r="BH26">
            <v>78139646</v>
          </cell>
          <cell r="BI26">
            <v>72519356</v>
          </cell>
          <cell r="BJ26">
            <v>72049204</v>
          </cell>
          <cell r="BK26">
            <v>72532337</v>
          </cell>
          <cell r="BL26">
            <v>70221531</v>
          </cell>
          <cell r="BM26">
            <v>70647739</v>
          </cell>
          <cell r="BN26">
            <v>75549229</v>
          </cell>
          <cell r="BO26">
            <v>0</v>
          </cell>
          <cell r="BP26">
            <v>0</v>
          </cell>
          <cell r="BQ26">
            <v>11754154</v>
          </cell>
          <cell r="CH26">
            <v>9133429</v>
          </cell>
          <cell r="CI26">
            <v>8462014</v>
          </cell>
          <cell r="CJ26">
            <v>8352394</v>
          </cell>
          <cell r="CK26">
            <v>8399701</v>
          </cell>
          <cell r="CL26">
            <v>8782860</v>
          </cell>
          <cell r="CO26">
            <v>8368941</v>
          </cell>
          <cell r="CP26">
            <v>7864834</v>
          </cell>
          <cell r="CQ26">
            <v>7952021</v>
          </cell>
          <cell r="CR26">
            <v>8403301</v>
          </cell>
          <cell r="CS26">
            <v>8401138</v>
          </cell>
          <cell r="CT26">
            <v>8596262</v>
          </cell>
          <cell r="CU26">
            <v>8620422</v>
          </cell>
          <cell r="CV26">
            <v>8781774</v>
          </cell>
          <cell r="CW26">
            <v>8562864</v>
          </cell>
          <cell r="CX26">
            <v>8870990</v>
          </cell>
          <cell r="CY26">
            <v>8680444</v>
          </cell>
          <cell r="CZ26">
            <v>8200262</v>
          </cell>
          <cell r="DA26">
            <v>7884030</v>
          </cell>
          <cell r="DB26">
            <v>7877176</v>
          </cell>
          <cell r="DC26">
            <v>8153603</v>
          </cell>
          <cell r="DD26">
            <v>8047697</v>
          </cell>
          <cell r="DE26">
            <v>7076650</v>
          </cell>
          <cell r="DF26">
            <v>6937506</v>
          </cell>
          <cell r="DG26">
            <v>8065025</v>
          </cell>
          <cell r="DH26">
            <v>0</v>
          </cell>
          <cell r="DI26">
            <v>0</v>
          </cell>
          <cell r="DJ26">
            <v>1607161</v>
          </cell>
          <cell r="EB26">
            <v>1704565</v>
          </cell>
          <cell r="EC26">
            <v>2147533</v>
          </cell>
          <cell r="EE26">
            <v>3852098</v>
          </cell>
          <cell r="EF26">
            <v>5020296</v>
          </cell>
          <cell r="EG26">
            <v>6856271</v>
          </cell>
          <cell r="EH26">
            <v>6621769</v>
          </cell>
          <cell r="EI26">
            <v>13478040</v>
          </cell>
          <cell r="EJ26">
            <v>-1070065</v>
          </cell>
          <cell r="EK26">
            <v>45016040</v>
          </cell>
        </row>
        <row r="27">
          <cell r="B27" t="str">
            <v>Housing Finance Company of Kenya</v>
          </cell>
          <cell r="C27">
            <v>67.560727</v>
          </cell>
          <cell r="D27">
            <v>39.797555000000003</v>
          </cell>
          <cell r="E27">
            <v>47.883285000000001</v>
          </cell>
          <cell r="F27">
            <v>8.6672689999999992</v>
          </cell>
          <cell r="G27">
            <v>9.9460239999999995</v>
          </cell>
          <cell r="H27">
            <v>14.794484000000001</v>
          </cell>
          <cell r="I27">
            <v>40.507072999999998</v>
          </cell>
          <cell r="J27">
            <v>0.19112699999999999</v>
          </cell>
          <cell r="K27">
            <v>0.21298400000000001</v>
          </cell>
          <cell r="M27">
            <v>1.0050673303505321E-2</v>
          </cell>
          <cell r="N27">
            <v>8.1093300458768853E-3</v>
          </cell>
          <cell r="O27">
            <v>8.1746739324332299E-3</v>
          </cell>
          <cell r="P27">
            <v>8.0714935660305652E-3</v>
          </cell>
          <cell r="Q27">
            <v>7.9974325165464259E-3</v>
          </cell>
          <cell r="S27">
            <v>8.9258940324405209E-3</v>
          </cell>
          <cell r="T27">
            <v>1.0924959801638857E-2</v>
          </cell>
          <cell r="U27">
            <v>8.736496220135434E-3</v>
          </cell>
          <cell r="V27">
            <v>1.2489629657940008E-2</v>
          </cell>
          <cell r="W27">
            <v>8.1363715528178621E-4</v>
          </cell>
          <cell r="X27">
            <v>2.4350471945559438E-2</v>
          </cell>
          <cell r="Y27">
            <v>4.4386445932005896E-3</v>
          </cell>
          <cell r="Z27">
            <v>0.24553795827212693</v>
          </cell>
          <cell r="AA27">
            <v>0.21396927395864915</v>
          </cell>
          <cell r="AB27">
            <v>0.21591237343463002</v>
          </cell>
          <cell r="AC27">
            <v>0.83286395630133603</v>
          </cell>
          <cell r="AD27">
            <v>0.19382089014167622</v>
          </cell>
          <cell r="AE27">
            <v>0.59173479088379821</v>
          </cell>
          <cell r="AF27">
            <v>0.12264566163147868</v>
          </cell>
          <cell r="AG27">
            <v>6.4176944881548556E-2</v>
          </cell>
          <cell r="AH27">
            <v>5.8468716749930122E-2</v>
          </cell>
          <cell r="AI27">
            <v>0.8311366899743825</v>
          </cell>
          <cell r="AJ27">
            <v>8.4020981679819393E-4</v>
          </cell>
          <cell r="AK27">
            <v>2.580902856025565E-3</v>
          </cell>
          <cell r="AL27">
            <v>1.3668243854589562E-3</v>
          </cell>
          <cell r="AM27">
            <v>0.13355784961894904</v>
          </cell>
          <cell r="AN27">
            <v>7.4884366633582097E-2</v>
          </cell>
          <cell r="AO27">
            <v>67560727</v>
          </cell>
          <cell r="AP27">
            <v>62902057</v>
          </cell>
          <cell r="AQ27">
            <v>61115498</v>
          </cell>
          <cell r="AR27">
            <v>59810330</v>
          </cell>
          <cell r="AS27">
            <v>59145971</v>
          </cell>
          <cell r="AT27">
            <v>58301452</v>
          </cell>
          <cell r="AU27">
            <v>58508883</v>
          </cell>
          <cell r="AV27">
            <v>56964794</v>
          </cell>
          <cell r="AW27">
            <v>55168371</v>
          </cell>
          <cell r="AX27">
            <v>54494874</v>
          </cell>
          <cell r="AY27">
            <v>55116279</v>
          </cell>
          <cell r="AZ27">
            <v>53015176</v>
          </cell>
          <cell r="BA27">
            <v>52098236</v>
          </cell>
          <cell r="BB27">
            <v>51413811</v>
          </cell>
          <cell r="BC27">
            <v>52033451</v>
          </cell>
          <cell r="BD27">
            <v>53015176</v>
          </cell>
          <cell r="BE27">
            <v>54478060</v>
          </cell>
          <cell r="BF27">
            <v>53555134</v>
          </cell>
          <cell r="BG27">
            <v>54886729</v>
          </cell>
          <cell r="BH27">
            <v>54969337</v>
          </cell>
          <cell r="BI27">
            <v>54531890</v>
          </cell>
          <cell r="BJ27">
            <v>54356615</v>
          </cell>
          <cell r="BK27">
            <v>54022492</v>
          </cell>
          <cell r="BL27">
            <v>55205731</v>
          </cell>
          <cell r="BM27">
            <v>57083283</v>
          </cell>
          <cell r="BN27">
            <v>58349730</v>
          </cell>
          <cell r="BO27">
            <v>60262912</v>
          </cell>
          <cell r="BP27">
            <v>61411498</v>
          </cell>
          <cell r="BQ27">
            <v>62126556</v>
          </cell>
          <cell r="BR27">
            <v>66807678</v>
          </cell>
          <cell r="BS27">
            <v>67587483</v>
          </cell>
          <cell r="BT27">
            <v>67986372</v>
          </cell>
          <cell r="BU27">
            <v>68084930</v>
          </cell>
          <cell r="BV27">
            <v>69695177</v>
          </cell>
          <cell r="BW27">
            <v>67895556</v>
          </cell>
          <cell r="BX27">
            <v>69122232</v>
          </cell>
          <cell r="BY27">
            <v>68808654</v>
          </cell>
          <cell r="BZ27">
            <v>64907602</v>
          </cell>
          <cell r="CA27">
            <v>66538187</v>
          </cell>
          <cell r="CB27">
            <v>62781072</v>
          </cell>
          <cell r="CC27">
            <v>60490833</v>
          </cell>
          <cell r="CD27">
            <v>56632118</v>
          </cell>
          <cell r="CE27">
            <v>49099911</v>
          </cell>
          <cell r="CF27">
            <v>50361123</v>
          </cell>
          <cell r="CG27">
            <v>46755111</v>
          </cell>
          <cell r="CH27">
            <v>14794484</v>
          </cell>
          <cell r="CI27">
            <v>8641038</v>
          </cell>
          <cell r="CJ27">
            <v>8582267</v>
          </cell>
          <cell r="CK27">
            <v>8334670</v>
          </cell>
          <cell r="CL27">
            <v>8301824</v>
          </cell>
          <cell r="CM27">
            <v>8161971</v>
          </cell>
          <cell r="CN27">
            <v>8358023</v>
          </cell>
          <cell r="CO27">
            <v>8391619</v>
          </cell>
          <cell r="CP27">
            <v>8362683</v>
          </cell>
          <cell r="CQ27">
            <v>7840806</v>
          </cell>
          <cell r="CR27">
            <v>7848103</v>
          </cell>
          <cell r="CS27">
            <v>8087909</v>
          </cell>
          <cell r="CT27">
            <v>7865592</v>
          </cell>
          <cell r="CU27">
            <v>7906246</v>
          </cell>
          <cell r="CV27">
            <v>7973751</v>
          </cell>
          <cell r="CW27">
            <v>8087909</v>
          </cell>
          <cell r="CX27">
            <v>8247107</v>
          </cell>
          <cell r="CY27">
            <v>8641879</v>
          </cell>
          <cell r="CZ27">
            <v>8901367</v>
          </cell>
          <cell r="DA27">
            <v>9137633</v>
          </cell>
          <cell r="DB27">
            <v>9152404</v>
          </cell>
          <cell r="DC27">
            <v>9248186</v>
          </cell>
          <cell r="DD27">
            <v>9187855</v>
          </cell>
          <cell r="DE27">
            <v>9165467</v>
          </cell>
          <cell r="DF27">
            <v>9164960</v>
          </cell>
          <cell r="DG27">
            <v>9559815</v>
          </cell>
          <cell r="DH27">
            <v>9698019</v>
          </cell>
          <cell r="DI27">
            <v>9793315</v>
          </cell>
          <cell r="DJ27">
            <v>9963461</v>
          </cell>
          <cell r="DK27">
            <v>9780759</v>
          </cell>
          <cell r="DL27">
            <v>9774298</v>
          </cell>
          <cell r="DM27">
            <v>9871533</v>
          </cell>
          <cell r="DN27">
            <v>9774970</v>
          </cell>
          <cell r="DO27">
            <v>9634289</v>
          </cell>
          <cell r="DP27">
            <v>9386355</v>
          </cell>
          <cell r="DQ27">
            <v>9444788</v>
          </cell>
          <cell r="DR27">
            <v>9089954</v>
          </cell>
          <cell r="DS27">
            <v>8746393</v>
          </cell>
          <cell r="DT27">
            <v>9662314</v>
          </cell>
          <cell r="DU27">
            <v>9820564</v>
          </cell>
          <cell r="DV27">
            <v>6276033</v>
          </cell>
          <cell r="DW27">
            <v>6276033</v>
          </cell>
          <cell r="DX27">
            <v>5886067</v>
          </cell>
          <cell r="DY27">
            <v>5912076</v>
          </cell>
          <cell r="DZ27">
            <v>5681853</v>
          </cell>
          <cell r="EB27">
            <v>745963</v>
          </cell>
          <cell r="EC27">
            <v>2708971</v>
          </cell>
          <cell r="EE27">
            <v>3454934</v>
          </cell>
          <cell r="EF27">
            <v>2877490</v>
          </cell>
          <cell r="EG27">
            <v>5155716</v>
          </cell>
          <cell r="EH27">
            <v>3557167</v>
          </cell>
          <cell r="EI27">
            <v>8712883</v>
          </cell>
          <cell r="EJ27">
            <v>281203</v>
          </cell>
          <cell r="EK27">
            <v>39797555</v>
          </cell>
        </row>
        <row r="28">
          <cell r="B28" t="str">
            <v>Total - Medium Tier banks</v>
          </cell>
          <cell r="C28">
            <v>1239.957809</v>
          </cell>
          <cell r="D28">
            <v>477.01359199999996</v>
          </cell>
          <cell r="E28">
            <v>913.05640500000004</v>
          </cell>
          <cell r="F28">
            <v>164.24416300000001</v>
          </cell>
          <cell r="G28">
            <v>176.73008399999998</v>
          </cell>
          <cell r="H28">
            <v>208.93952000000002</v>
          </cell>
          <cell r="I28">
            <v>712.83276699999999</v>
          </cell>
          <cell r="J28">
            <v>9.3753980000000006</v>
          </cell>
          <cell r="K28">
            <v>26.827459999999999</v>
          </cell>
          <cell r="M28">
            <v>0.16893277517629132</v>
          </cell>
          <cell r="N28">
            <v>0.16152654397325281</v>
          </cell>
          <cell r="O28">
            <v>0.16062809602964612</v>
          </cell>
          <cell r="P28">
            <v>0.161486065497077</v>
          </cell>
          <cell r="Q28">
            <v>0.16049105380629486</v>
          </cell>
          <cell r="R28">
            <v>5.0137994194526463E-2</v>
          </cell>
          <cell r="S28">
            <v>0.16381901881889349</v>
          </cell>
          <cell r="T28">
            <v>0.13094659502161271</v>
          </cell>
          <cell r="U28">
            <v>0.16659078070882039</v>
          </cell>
          <cell r="V28">
            <v>0.17638852600116023</v>
          </cell>
          <cell r="W28">
            <v>0.10248571835365994</v>
          </cell>
          <cell r="X28">
            <v>0.11940268698741938</v>
          </cell>
          <cell r="Y28">
            <v>1.8466569319558104E-2</v>
          </cell>
          <cell r="Z28">
            <v>0.24792643124947703</v>
          </cell>
          <cell r="AA28">
            <v>0.23041051225974299</v>
          </cell>
          <cell r="AB28">
            <v>0.27472850462940762</v>
          </cell>
          <cell r="AC28">
            <v>0.54287583691171615</v>
          </cell>
          <cell r="AD28">
            <v>0.15519383647762372</v>
          </cell>
          <cell r="AE28">
            <v>0.56185668601423078</v>
          </cell>
          <cell r="AF28">
            <v>0.16170075478639154</v>
          </cell>
          <cell r="AG28">
            <v>7.4675523172298044E-2</v>
          </cell>
          <cell r="AH28">
            <v>8.7025231614093493E-2</v>
          </cell>
          <cell r="AI28">
            <v>0.52243606132963927</v>
          </cell>
          <cell r="AJ28">
            <v>8.219453760621237E-2</v>
          </cell>
          <cell r="AK28">
            <v>0.2102094712822076</v>
          </cell>
          <cell r="AL28">
            <v>0.12817233185399163</v>
          </cell>
          <cell r="AM28">
            <v>0.15637090641896464</v>
          </cell>
          <cell r="AN28">
            <v>7.0180577593902352E-2</v>
          </cell>
          <cell r="AO28">
            <v>1239957809</v>
          </cell>
          <cell r="AP28">
            <v>1198069888</v>
          </cell>
          <cell r="AQ28">
            <v>1182489391</v>
          </cell>
          <cell r="AR28">
            <v>1167332096</v>
          </cell>
          <cell r="AS28">
            <v>1184281974</v>
          </cell>
          <cell r="AT28">
            <v>1175313288</v>
          </cell>
          <cell r="AU28">
            <v>1158860975</v>
          </cell>
          <cell r="AV28">
            <v>1154546061</v>
          </cell>
          <cell r="AW28">
            <v>1105040810</v>
          </cell>
          <cell r="AX28">
            <v>1044225642</v>
          </cell>
          <cell r="AY28">
            <v>1057974958</v>
          </cell>
          <cell r="AZ28">
            <v>1046594626</v>
          </cell>
          <cell r="BA28">
            <v>1020341255</v>
          </cell>
          <cell r="BB28">
            <v>981527114</v>
          </cell>
          <cell r="BC28">
            <v>945458476</v>
          </cell>
          <cell r="BD28">
            <v>938104652</v>
          </cell>
          <cell r="BE28">
            <v>909627620</v>
          </cell>
          <cell r="BF28">
            <v>888831663</v>
          </cell>
          <cell r="BG28">
            <v>859307311</v>
          </cell>
          <cell r="BH28">
            <v>812677109</v>
          </cell>
          <cell r="BI28">
            <v>804525268</v>
          </cell>
          <cell r="BJ28">
            <v>788387752</v>
          </cell>
          <cell r="BK28">
            <v>766014999</v>
          </cell>
          <cell r="BL28">
            <v>733193795</v>
          </cell>
          <cell r="BM28">
            <v>734124948</v>
          </cell>
          <cell r="BN28">
            <v>745612059</v>
          </cell>
          <cell r="BO28">
            <v>648234238</v>
          </cell>
          <cell r="BP28">
            <v>604196615</v>
          </cell>
          <cell r="BQ28">
            <v>633852321</v>
          </cell>
          <cell r="BR28">
            <v>610665467</v>
          </cell>
          <cell r="BS28">
            <v>613868392</v>
          </cell>
          <cell r="BT28">
            <v>602191699</v>
          </cell>
          <cell r="BU28">
            <v>599137152</v>
          </cell>
          <cell r="BV28">
            <v>622007358</v>
          </cell>
          <cell r="BW28">
            <v>601104730</v>
          </cell>
          <cell r="BX28">
            <v>588152174</v>
          </cell>
          <cell r="BY28">
            <v>591209511</v>
          </cell>
          <cell r="BZ28">
            <v>579004085</v>
          </cell>
          <cell r="CA28">
            <v>592450228</v>
          </cell>
          <cell r="CB28">
            <v>536163382</v>
          </cell>
          <cell r="CC28">
            <v>530733484</v>
          </cell>
          <cell r="CD28">
            <v>502314078</v>
          </cell>
          <cell r="CE28">
            <v>469234459</v>
          </cell>
          <cell r="CF28">
            <v>449281182</v>
          </cell>
          <cell r="CG28">
            <v>423102782</v>
          </cell>
          <cell r="CH28">
            <v>208939520</v>
          </cell>
          <cell r="CI28">
            <v>180616392</v>
          </cell>
          <cell r="CJ28">
            <v>177164065</v>
          </cell>
          <cell r="CK28">
            <v>175755100</v>
          </cell>
          <cell r="CL28">
            <v>165988324</v>
          </cell>
          <cell r="CM28">
            <v>160624106</v>
          </cell>
          <cell r="CN28">
            <v>154150677</v>
          </cell>
          <cell r="CO28">
            <v>162541121</v>
          </cell>
          <cell r="CP28">
            <v>157092556</v>
          </cell>
          <cell r="CQ28">
            <v>151210383</v>
          </cell>
          <cell r="CR28">
            <v>153641472</v>
          </cell>
          <cell r="CS28">
            <v>155301523</v>
          </cell>
          <cell r="CT28">
            <v>154603565</v>
          </cell>
          <cell r="CU28">
            <v>150928233</v>
          </cell>
          <cell r="CV28">
            <v>146523001</v>
          </cell>
          <cell r="CW28">
            <v>143182562</v>
          </cell>
          <cell r="CX28">
            <v>140850991</v>
          </cell>
          <cell r="CY28">
            <v>138070875</v>
          </cell>
          <cell r="CZ28">
            <v>135306290</v>
          </cell>
          <cell r="DA28">
            <v>131771785</v>
          </cell>
          <cell r="DB28">
            <v>129687061</v>
          </cell>
          <cell r="DC28">
            <v>123233176</v>
          </cell>
          <cell r="DD28">
            <v>120211210</v>
          </cell>
          <cell r="DE28">
            <v>118523613</v>
          </cell>
          <cell r="DF28">
            <v>116927693</v>
          </cell>
          <cell r="DG28">
            <v>114390006</v>
          </cell>
          <cell r="DH28">
            <v>101697836</v>
          </cell>
          <cell r="DI28">
            <v>99135938</v>
          </cell>
          <cell r="DJ28">
            <v>100704972</v>
          </cell>
          <cell r="DK28">
            <v>100000038</v>
          </cell>
          <cell r="DL28">
            <v>97152553</v>
          </cell>
          <cell r="DM28">
            <v>96959965</v>
          </cell>
          <cell r="DN28">
            <v>94920092</v>
          </cell>
          <cell r="DO28">
            <v>96093537</v>
          </cell>
          <cell r="DP28">
            <v>92503469</v>
          </cell>
          <cell r="DQ28">
            <v>89587722</v>
          </cell>
          <cell r="DR28">
            <v>86079260</v>
          </cell>
          <cell r="DS28">
            <v>86982504</v>
          </cell>
          <cell r="DT28">
            <v>87101475</v>
          </cell>
          <cell r="DU28">
            <v>85421555</v>
          </cell>
          <cell r="DV28">
            <v>78874451</v>
          </cell>
          <cell r="DW28">
            <v>78874451</v>
          </cell>
          <cell r="DX28">
            <v>69123094</v>
          </cell>
          <cell r="DY28">
            <v>64600521</v>
          </cell>
          <cell r="DZ28">
            <v>61324568</v>
          </cell>
          <cell r="EA28">
            <v>0</v>
          </cell>
          <cell r="EB28">
            <v>22809508</v>
          </cell>
          <cell r="EC28">
            <v>60216125</v>
          </cell>
          <cell r="ED28">
            <v>0</v>
          </cell>
          <cell r="EE28">
            <v>83025633</v>
          </cell>
          <cell r="EF28">
            <v>45072610</v>
          </cell>
          <cell r="EG28">
            <v>45567329</v>
          </cell>
          <cell r="EH28">
            <v>35534009</v>
          </cell>
          <cell r="EI28">
            <v>81101338</v>
          </cell>
          <cell r="EJ28">
            <v>22383696</v>
          </cell>
          <cell r="EK28">
            <v>477013592</v>
          </cell>
        </row>
        <row r="29">
          <cell r="AE29" t="str">
            <v/>
          </cell>
        </row>
        <row r="30">
          <cell r="B30" t="str">
            <v>TIER 3 - Small banks WMSI  &lt; 1%</v>
          </cell>
          <cell r="AE30" t="str">
            <v/>
          </cell>
        </row>
        <row r="31">
          <cell r="B31" t="str">
            <v>Victoria Commercial Bank</v>
          </cell>
          <cell r="C31">
            <v>64.953154999999995</v>
          </cell>
          <cell r="D31">
            <v>39.929783</v>
          </cell>
          <cell r="E31">
            <v>51.449882000000002</v>
          </cell>
          <cell r="F31">
            <v>7.7576270000000003</v>
          </cell>
          <cell r="G31">
            <v>9.1277290000000004</v>
          </cell>
          <cell r="H31">
            <v>8.2801380000000009</v>
          </cell>
          <cell r="I31">
            <v>56.423237999999998</v>
          </cell>
          <cell r="J31">
            <v>0.17097999999999999</v>
          </cell>
          <cell r="K31">
            <v>0.55638500000000002</v>
          </cell>
          <cell r="M31">
            <v>8.3195965646617499E-3</v>
          </cell>
          <cell r="N31">
            <v>8.0019359442315367E-3</v>
          </cell>
          <cell r="O31">
            <v>8.0299425840823675E-3</v>
          </cell>
          <cell r="P31">
            <v>7.7234292365400675E-3</v>
          </cell>
          <cell r="Q31">
            <v>7.5244399199406974E-3</v>
          </cell>
          <cell r="S31">
            <v>8.5813904667231336E-3</v>
          </cell>
          <cell r="T31">
            <v>1.0961258151742301E-2</v>
          </cell>
          <cell r="U31">
            <v>9.387236059919743E-3</v>
          </cell>
          <cell r="V31">
            <v>6.9901631673423732E-3</v>
          </cell>
          <cell r="W31">
            <v>2.1254906877580318E-3</v>
          </cell>
          <cell r="X31">
            <v>7.1293602747207349E-2</v>
          </cell>
          <cell r="Y31">
            <v>9.1181827909480578E-3</v>
          </cell>
          <cell r="Z31">
            <v>0.16177251294936318</v>
          </cell>
          <cell r="AA31">
            <v>0.1374899292380207</v>
          </cell>
          <cell r="AB31">
            <v>0.18080872450055835</v>
          </cell>
          <cell r="AC31">
            <v>0.59850281823317952</v>
          </cell>
          <cell r="AD31">
            <v>0.12542116024855449</v>
          </cell>
          <cell r="AE31">
            <v>0.55442886047069007</v>
          </cell>
          <cell r="AF31">
            <v>0.16522346241385832</v>
          </cell>
          <cell r="AG31">
            <v>0.10272192341247006</v>
          </cell>
          <cell r="AH31">
            <v>6.2501539001388259E-2</v>
          </cell>
          <cell r="AI31">
            <v>0.77609085672927292</v>
          </cell>
          <cell r="AJ31">
            <v>1.0519075814266069E-2</v>
          </cell>
          <cell r="AK31">
            <v>1.0677158259536797E-4</v>
          </cell>
          <cell r="AL31">
            <v>7.2151711068536763E-3</v>
          </cell>
          <cell r="AM31">
            <v>0.17415266292266349</v>
          </cell>
          <cell r="AN31">
            <v>0.10429847899596527</v>
          </cell>
          <cell r="AO31">
            <v>64953155</v>
          </cell>
          <cell r="AP31">
            <v>61537996</v>
          </cell>
          <cell r="AQ31">
            <v>61218988</v>
          </cell>
          <cell r="AR31">
            <v>58914373</v>
          </cell>
          <cell r="AS31">
            <v>59200750</v>
          </cell>
          <cell r="AT31">
            <v>57641111</v>
          </cell>
          <cell r="AU31">
            <v>55187171</v>
          </cell>
          <cell r="AV31">
            <v>55368819</v>
          </cell>
          <cell r="AW31">
            <v>52082032</v>
          </cell>
          <cell r="AX31">
            <v>49735410</v>
          </cell>
          <cell r="AY31">
            <v>46878195</v>
          </cell>
          <cell r="AZ31">
            <v>45516369</v>
          </cell>
          <cell r="BA31">
            <v>43470927</v>
          </cell>
          <cell r="BB31">
            <v>41448905</v>
          </cell>
          <cell r="BC31">
            <v>39774659</v>
          </cell>
          <cell r="BD31">
            <v>39272494</v>
          </cell>
          <cell r="BE31">
            <v>37890143</v>
          </cell>
          <cell r="BF31">
            <v>37224447</v>
          </cell>
          <cell r="BG31">
            <v>35713809</v>
          </cell>
          <cell r="BH31">
            <v>36034584</v>
          </cell>
          <cell r="BI31">
            <v>36072410</v>
          </cell>
          <cell r="BJ31">
            <v>34922820</v>
          </cell>
          <cell r="BK31">
            <v>34230016</v>
          </cell>
          <cell r="BL31">
            <v>33289034</v>
          </cell>
          <cell r="BM31">
            <v>32336933</v>
          </cell>
          <cell r="BN31">
            <v>31020952</v>
          </cell>
          <cell r="BO31">
            <v>31644922</v>
          </cell>
          <cell r="BP31">
            <v>27319018</v>
          </cell>
          <cell r="BQ31">
            <v>25985160</v>
          </cell>
          <cell r="BR31">
            <v>24299684</v>
          </cell>
          <cell r="BS31">
            <v>22927255</v>
          </cell>
          <cell r="BT31">
            <v>22872534</v>
          </cell>
          <cell r="BU31">
            <v>22403481</v>
          </cell>
          <cell r="BV31">
            <v>21792966</v>
          </cell>
          <cell r="BW31">
            <v>21246376</v>
          </cell>
          <cell r="BX31">
            <v>21158718</v>
          </cell>
          <cell r="BY31">
            <v>20020072</v>
          </cell>
          <cell r="BZ31">
            <v>20651449</v>
          </cell>
          <cell r="CA31">
            <v>19226689</v>
          </cell>
          <cell r="CB31">
            <v>18420007</v>
          </cell>
          <cell r="CC31">
            <v>17244092</v>
          </cell>
          <cell r="CD31">
            <v>16469538</v>
          </cell>
          <cell r="CE31">
            <v>15834869</v>
          </cell>
          <cell r="CF31">
            <v>14801213</v>
          </cell>
          <cell r="CG31">
            <v>13644242</v>
          </cell>
          <cell r="CH31">
            <v>8280138</v>
          </cell>
          <cell r="CI31">
            <v>8045266</v>
          </cell>
          <cell r="CJ31">
            <v>8077773</v>
          </cell>
          <cell r="CK31">
            <v>7761833</v>
          </cell>
          <cell r="CL31">
            <v>7598678</v>
          </cell>
          <cell r="CM31">
            <v>7680579</v>
          </cell>
          <cell r="CN31">
            <v>7601431</v>
          </cell>
          <cell r="CO31">
            <v>7565182</v>
          </cell>
          <cell r="CP31">
            <v>7318265</v>
          </cell>
          <cell r="CQ31">
            <v>7205477</v>
          </cell>
          <cell r="CR31">
            <v>7141505</v>
          </cell>
          <cell r="CS31">
            <v>7153058</v>
          </cell>
          <cell r="CT31">
            <v>6987758</v>
          </cell>
          <cell r="CU31">
            <v>7031305</v>
          </cell>
          <cell r="CV31">
            <v>6821230</v>
          </cell>
          <cell r="CW31">
            <v>6870891</v>
          </cell>
          <cell r="CX31">
            <v>6744596</v>
          </cell>
          <cell r="CY31">
            <v>6790868</v>
          </cell>
          <cell r="CZ31">
            <v>6549592</v>
          </cell>
          <cell r="DA31">
            <v>6448768</v>
          </cell>
          <cell r="DB31">
            <v>6356485</v>
          </cell>
          <cell r="DC31">
            <v>6349030</v>
          </cell>
          <cell r="DD31">
            <v>6267554</v>
          </cell>
          <cell r="DE31">
            <v>6103035</v>
          </cell>
          <cell r="DF31">
            <v>5962898</v>
          </cell>
          <cell r="DG31">
            <v>5921756</v>
          </cell>
          <cell r="DH31">
            <v>5907742</v>
          </cell>
          <cell r="DI31">
            <v>5777623</v>
          </cell>
          <cell r="DJ31">
            <v>5611893</v>
          </cell>
          <cell r="DK31">
            <v>5635865</v>
          </cell>
          <cell r="DL31">
            <v>5435443</v>
          </cell>
          <cell r="DM31">
            <v>5287038</v>
          </cell>
          <cell r="DN31">
            <v>5060037</v>
          </cell>
          <cell r="DO31">
            <v>3877320</v>
          </cell>
          <cell r="DP31">
            <v>3810416</v>
          </cell>
          <cell r="DQ31">
            <v>3651938</v>
          </cell>
          <cell r="DR31">
            <v>3511509</v>
          </cell>
          <cell r="DS31">
            <v>3435516</v>
          </cell>
          <cell r="DT31">
            <v>3109258</v>
          </cell>
          <cell r="DU31">
            <v>2963622</v>
          </cell>
          <cell r="DV31">
            <v>2875548</v>
          </cell>
          <cell r="DW31">
            <v>2875548</v>
          </cell>
          <cell r="DX31">
            <v>2852514</v>
          </cell>
          <cell r="DY31">
            <v>2586428</v>
          </cell>
          <cell r="DZ31">
            <v>2528144</v>
          </cell>
          <cell r="EB31">
            <v>490286</v>
          </cell>
          <cell r="EC31">
            <v>2221342</v>
          </cell>
          <cell r="EE31">
            <v>2711628</v>
          </cell>
          <cell r="EF31">
            <v>1622917</v>
          </cell>
          <cell r="EG31">
            <v>2984108</v>
          </cell>
          <cell r="EH31">
            <v>2398202</v>
          </cell>
          <cell r="EI31">
            <v>5382310</v>
          </cell>
          <cell r="EJ31">
            <v>566029</v>
          </cell>
          <cell r="EK31">
            <v>39929783</v>
          </cell>
        </row>
        <row r="32">
          <cell r="B32" t="str">
            <v>Sidian Bank</v>
          </cell>
          <cell r="C32">
            <v>60.020209999999999</v>
          </cell>
          <cell r="D32">
            <v>24.856670999999999</v>
          </cell>
          <cell r="E32">
            <v>44.413268000000002</v>
          </cell>
          <cell r="F32">
            <v>5.5358109999999998</v>
          </cell>
          <cell r="G32">
            <v>7.1484880000000004</v>
          </cell>
          <cell r="H32">
            <v>6.8682239999999997</v>
          </cell>
          <cell r="I32">
            <v>45.287117000000002</v>
          </cell>
          <cell r="J32">
            <v>0.32166</v>
          </cell>
          <cell r="K32">
            <v>0.40999600000000003</v>
          </cell>
          <cell r="M32">
            <v>7.2770858714914059E-3</v>
          </cell>
          <cell r="N32">
            <v>6.9103175139792437E-3</v>
          </cell>
          <cell r="O32">
            <v>6.0298094342096271E-3</v>
          </cell>
          <cell r="P32">
            <v>5.6968772918063251E-3</v>
          </cell>
          <cell r="Q32">
            <v>5.1842940027121602E-3</v>
          </cell>
          <cell r="S32">
            <v>7.9296665097287489E-3</v>
          </cell>
          <cell r="T32">
            <v>6.8234878116899969E-3</v>
          </cell>
          <cell r="U32">
            <v>8.1033777863373825E-3</v>
          </cell>
          <cell r="V32">
            <v>5.7982133184080863E-3</v>
          </cell>
          <cell r="W32">
            <v>1.566258400240916E-3</v>
          </cell>
          <cell r="X32">
            <v>4.7238113475792633E-2</v>
          </cell>
          <cell r="Y32">
            <v>5.2181040974357672E-3</v>
          </cell>
          <cell r="Z32">
            <v>0.15784815800926344</v>
          </cell>
          <cell r="AA32">
            <v>0.12223809698462368</v>
          </cell>
          <cell r="AB32">
            <v>0.36253518232539605</v>
          </cell>
          <cell r="AC32">
            <v>0.61905325296403313</v>
          </cell>
          <cell r="AD32">
            <v>0.24240662049814568</v>
          </cell>
          <cell r="AE32">
            <v>0.39748439236868266</v>
          </cell>
          <cell r="AF32">
            <v>0.1961575351278336</v>
          </cell>
          <cell r="AG32">
            <v>9.2018246126195358E-2</v>
          </cell>
          <cell r="AH32">
            <v>0.10413928900163824</v>
          </cell>
          <cell r="AI32">
            <v>0.55966768759281571</v>
          </cell>
          <cell r="AJ32">
            <v>3.1889893017938084E-2</v>
          </cell>
          <cell r="AK32">
            <v>0</v>
          </cell>
          <cell r="AL32">
            <v>2.221070095102894E-2</v>
          </cell>
          <cell r="AM32">
            <v>0.23008950168513112</v>
          </cell>
          <cell r="AN32">
            <v>9.5080426061005016E-2</v>
          </cell>
          <cell r="AO32">
            <v>60020210</v>
          </cell>
          <cell r="AP32">
            <v>57074588</v>
          </cell>
          <cell r="AQ32">
            <v>49311015</v>
          </cell>
          <cell r="AR32">
            <v>45911705</v>
          </cell>
          <cell r="AS32">
            <v>44738528</v>
          </cell>
          <cell r="AT32">
            <v>44705134</v>
          </cell>
          <cell r="AU32">
            <v>43283091</v>
          </cell>
          <cell r="AV32">
            <v>42838456</v>
          </cell>
          <cell r="AW32">
            <v>42585542</v>
          </cell>
          <cell r="AX32">
            <v>44047606</v>
          </cell>
          <cell r="AY32">
            <v>43576418</v>
          </cell>
          <cell r="AZ32">
            <v>43159438</v>
          </cell>
          <cell r="BA32">
            <v>41410124</v>
          </cell>
          <cell r="BB32">
            <v>36951341</v>
          </cell>
          <cell r="BC32">
            <v>34943200</v>
          </cell>
          <cell r="BD32">
            <v>33424261</v>
          </cell>
          <cell r="BE32">
            <v>33499603</v>
          </cell>
          <cell r="BF32">
            <v>33543757</v>
          </cell>
          <cell r="BG32">
            <v>36222538</v>
          </cell>
          <cell r="BH32">
            <v>27465185</v>
          </cell>
          <cell r="BI32">
            <v>26451638</v>
          </cell>
          <cell r="BJ32">
            <v>24265663</v>
          </cell>
          <cell r="BK32">
            <v>25406971</v>
          </cell>
          <cell r="BL32">
            <v>23400474</v>
          </cell>
          <cell r="BM32">
            <v>25329169</v>
          </cell>
          <cell r="BN32">
            <v>25417843</v>
          </cell>
          <cell r="BO32">
            <v>22865505</v>
          </cell>
          <cell r="BP32">
            <v>21357207</v>
          </cell>
          <cell r="BQ32">
            <v>19301752</v>
          </cell>
          <cell r="BR32">
            <v>18479802</v>
          </cell>
          <cell r="BS32">
            <v>19185126</v>
          </cell>
          <cell r="BT32">
            <v>20996154</v>
          </cell>
          <cell r="BU32">
            <v>20875499</v>
          </cell>
          <cell r="BV32">
            <v>21348559</v>
          </cell>
          <cell r="BW32">
            <v>20249944</v>
          </cell>
          <cell r="BX32">
            <v>19948959</v>
          </cell>
          <cell r="BY32">
            <v>19106557</v>
          </cell>
          <cell r="BZ32">
            <v>17879138</v>
          </cell>
          <cell r="CA32">
            <v>17208615</v>
          </cell>
          <cell r="CB32">
            <v>16838487</v>
          </cell>
          <cell r="CC32">
            <v>15798777</v>
          </cell>
          <cell r="CD32">
            <v>14462755</v>
          </cell>
          <cell r="CE32">
            <v>13719401</v>
          </cell>
          <cell r="CF32">
            <v>13910275</v>
          </cell>
          <cell r="CG32">
            <v>13199239</v>
          </cell>
          <cell r="CH32">
            <v>6868224</v>
          </cell>
          <cell r="CI32">
            <v>5802329</v>
          </cell>
          <cell r="CJ32">
            <v>5383840</v>
          </cell>
          <cell r="CK32">
            <v>5341297</v>
          </cell>
          <cell r="CL32">
            <v>4703830</v>
          </cell>
          <cell r="CM32">
            <v>5352342</v>
          </cell>
          <cell r="CN32">
            <v>5321758</v>
          </cell>
          <cell r="CO32">
            <v>5242921</v>
          </cell>
          <cell r="CP32">
            <v>5141807</v>
          </cell>
          <cell r="CQ32">
            <v>5103726</v>
          </cell>
          <cell r="CR32">
            <v>4976301</v>
          </cell>
          <cell r="CS32">
            <v>4852329</v>
          </cell>
          <cell r="CT32">
            <v>4746329</v>
          </cell>
          <cell r="CU32">
            <v>4593835</v>
          </cell>
          <cell r="CV32">
            <v>4331441</v>
          </cell>
          <cell r="CW32">
            <v>4183013</v>
          </cell>
          <cell r="CX32">
            <v>4080432</v>
          </cell>
          <cell r="CY32">
            <v>3998982</v>
          </cell>
          <cell r="CZ32">
            <v>3912805</v>
          </cell>
          <cell r="DA32">
            <v>4002096</v>
          </cell>
          <cell r="DB32">
            <v>4017983</v>
          </cell>
          <cell r="DC32">
            <v>4105425</v>
          </cell>
          <cell r="DD32">
            <v>4070510</v>
          </cell>
          <cell r="DE32">
            <v>4098554</v>
          </cell>
          <cell r="DF32">
            <v>4037126</v>
          </cell>
          <cell r="DG32">
            <v>3646485</v>
          </cell>
          <cell r="DH32">
            <v>3547795</v>
          </cell>
          <cell r="DI32">
            <v>3316125</v>
          </cell>
          <cell r="DJ32">
            <v>3446978</v>
          </cell>
          <cell r="DK32">
            <v>3593855</v>
          </cell>
          <cell r="DL32">
            <v>3754991</v>
          </cell>
          <cell r="DM32">
            <v>3806165</v>
          </cell>
          <cell r="DN32">
            <v>3868788</v>
          </cell>
          <cell r="DO32">
            <v>4047881</v>
          </cell>
          <cell r="DP32">
            <v>3986414</v>
          </cell>
          <cell r="DQ32">
            <v>3928335</v>
          </cell>
          <cell r="DR32">
            <v>3837485</v>
          </cell>
          <cell r="DS32">
            <v>2689538</v>
          </cell>
          <cell r="DT32">
            <v>2636901</v>
          </cell>
          <cell r="DU32">
            <v>2529002</v>
          </cell>
          <cell r="DV32">
            <v>2431774</v>
          </cell>
          <cell r="DW32">
            <v>2431774</v>
          </cell>
          <cell r="DX32">
            <v>2197975</v>
          </cell>
          <cell r="DY32">
            <v>1985856</v>
          </cell>
          <cell r="DZ32">
            <v>1867591</v>
          </cell>
          <cell r="EB32">
            <v>1630167</v>
          </cell>
          <cell r="EC32">
            <v>2866409</v>
          </cell>
          <cell r="EE32">
            <v>4496576</v>
          </cell>
          <cell r="EF32">
            <v>2783620</v>
          </cell>
          <cell r="EG32">
            <v>2650383</v>
          </cell>
          <cell r="EH32">
            <v>4017509</v>
          </cell>
          <cell r="EI32">
            <v>6667892</v>
          </cell>
          <cell r="EJ32">
            <v>273321</v>
          </cell>
          <cell r="EK32">
            <v>24856671</v>
          </cell>
        </row>
        <row r="33">
          <cell r="B33" t="str">
            <v>Gulf African Bank</v>
          </cell>
          <cell r="C33">
            <v>44.915838999999998</v>
          </cell>
          <cell r="D33">
            <v>25.266762</v>
          </cell>
          <cell r="E33">
            <v>35.823591999999998</v>
          </cell>
          <cell r="F33">
            <v>8.1555160000000004</v>
          </cell>
          <cell r="G33">
            <v>8.1555160000000004</v>
          </cell>
          <cell r="H33">
            <v>8.1994330000000009</v>
          </cell>
          <cell r="I33">
            <v>38.567568999999999</v>
          </cell>
          <cell r="J33">
            <v>0.34233799999999998</v>
          </cell>
          <cell r="K33">
            <v>1.966499</v>
          </cell>
          <cell r="M33">
            <v>6.4641055788845509E-3</v>
          </cell>
          <cell r="N33">
            <v>1.5609474442690367E-2</v>
          </cell>
          <cell r="O33">
            <v>6.3862821768240607E-3</v>
          </cell>
          <cell r="P33">
            <v>6.3438618634864725E-3</v>
          </cell>
          <cell r="Q33">
            <v>6.2560546845507057E-3</v>
          </cell>
          <cell r="S33">
            <v>5.9341282590425534E-3</v>
          </cell>
          <cell r="T33">
            <v>6.9360632623681577E-3</v>
          </cell>
          <cell r="U33">
            <v>6.5361571600543681E-3</v>
          </cell>
          <cell r="V33">
            <v>6.9220313175567339E-3</v>
          </cell>
          <cell r="W33">
            <v>7.512379578862625E-3</v>
          </cell>
          <cell r="X33">
            <v>0.17705124369167535</v>
          </cell>
          <cell r="Y33">
            <v>3.1054880475432874E-2</v>
          </cell>
          <cell r="Z33">
            <v>0.21146046306418745</v>
          </cell>
          <cell r="AA33">
            <v>0.21146046306418745</v>
          </cell>
          <cell r="AB33">
            <v>0.19788810577474372</v>
          </cell>
          <cell r="AC33">
            <v>0.48993744277684653</v>
          </cell>
          <cell r="AD33">
            <v>0.15772568022816191</v>
          </cell>
          <cell r="AE33">
            <v>0.55377843732681109</v>
          </cell>
          <cell r="AF33">
            <v>0.13830010790292094</v>
          </cell>
          <cell r="AG33">
            <v>2.6216847052523539E-2</v>
          </cell>
          <cell r="AH33">
            <v>0.1120832608503974</v>
          </cell>
          <cell r="AI33">
            <v>0.70531067906311573</v>
          </cell>
          <cell r="AJ33">
            <v>2.3537100343697776E-3</v>
          </cell>
          <cell r="AK33">
            <v>7.237005835654251E-3</v>
          </cell>
          <cell r="AL33">
            <v>4.754173988485229E-3</v>
          </cell>
          <cell r="AM33">
            <v>0.14771480049892124</v>
          </cell>
          <cell r="AN33">
            <v>2.7514470773896776E-2</v>
          </cell>
          <cell r="AO33">
            <v>44915839</v>
          </cell>
          <cell r="AP33">
            <v>44578265</v>
          </cell>
          <cell r="AQ33">
            <v>43209243</v>
          </cell>
          <cell r="AR33">
            <v>42310418</v>
          </cell>
          <cell r="AS33">
            <v>42125681</v>
          </cell>
          <cell r="AT33">
            <v>42120292</v>
          </cell>
          <cell r="AU33">
            <v>41149977</v>
          </cell>
          <cell r="AV33">
            <v>39285693</v>
          </cell>
          <cell r="AW33">
            <v>38162471</v>
          </cell>
          <cell r="AX33">
            <v>36741533</v>
          </cell>
          <cell r="AY33">
            <v>37690697</v>
          </cell>
          <cell r="AZ33">
            <v>39333966</v>
          </cell>
          <cell r="BA33">
            <v>37678495</v>
          </cell>
          <cell r="BB33">
            <v>37369290</v>
          </cell>
          <cell r="BC33">
            <v>37690697</v>
          </cell>
          <cell r="BD33">
            <v>36396267</v>
          </cell>
          <cell r="BE33">
            <v>37652623</v>
          </cell>
          <cell r="BF33">
            <v>34525893</v>
          </cell>
          <cell r="BG33">
            <v>33982466</v>
          </cell>
          <cell r="BH33">
            <v>34764839</v>
          </cell>
          <cell r="BI33">
            <v>35122982</v>
          </cell>
          <cell r="BJ33">
            <v>33153032</v>
          </cell>
          <cell r="BK33">
            <v>32861161</v>
          </cell>
          <cell r="BL33">
            <v>32810542</v>
          </cell>
          <cell r="BM33">
            <v>33325575</v>
          </cell>
          <cell r="BN33">
            <v>32403890</v>
          </cell>
          <cell r="BO33">
            <v>32288071</v>
          </cell>
          <cell r="BP33">
            <v>30042805</v>
          </cell>
          <cell r="BQ33">
            <v>31316228</v>
          </cell>
          <cell r="BR33">
            <v>29751830</v>
          </cell>
          <cell r="BS33">
            <v>30065287</v>
          </cell>
          <cell r="BT33">
            <v>26213067</v>
          </cell>
          <cell r="BU33">
            <v>27156264</v>
          </cell>
          <cell r="BV33">
            <v>23703026</v>
          </cell>
          <cell r="BW33">
            <v>22877199</v>
          </cell>
          <cell r="BX33">
            <v>23398523</v>
          </cell>
          <cell r="BY33">
            <v>24713782</v>
          </cell>
          <cell r="BZ33">
            <v>23723135</v>
          </cell>
          <cell r="CA33">
            <v>21903335</v>
          </cell>
          <cell r="CB33">
            <v>20817084</v>
          </cell>
          <cell r="CC33">
            <v>19753647</v>
          </cell>
          <cell r="CD33">
            <v>19148625</v>
          </cell>
          <cell r="CE33">
            <v>17319720</v>
          </cell>
          <cell r="CF33">
            <v>16958464</v>
          </cell>
          <cell r="CG33">
            <v>16053971</v>
          </cell>
          <cell r="CH33">
            <v>8199433</v>
          </cell>
          <cell r="CI33">
            <v>38491664</v>
          </cell>
          <cell r="CJ33">
            <v>7420820</v>
          </cell>
          <cell r="CK33">
            <v>7415829</v>
          </cell>
          <cell r="CL33">
            <v>7067695</v>
          </cell>
          <cell r="CM33">
            <v>6726411</v>
          </cell>
          <cell r="CN33">
            <v>6419541</v>
          </cell>
          <cell r="CO33">
            <v>6218286</v>
          </cell>
          <cell r="CP33">
            <v>6027799</v>
          </cell>
          <cell r="CQ33">
            <v>5827607</v>
          </cell>
          <cell r="CR33">
            <v>3277432</v>
          </cell>
          <cell r="CS33">
            <v>5610614</v>
          </cell>
          <cell r="CT33">
            <v>5472695</v>
          </cell>
          <cell r="CU33">
            <v>5364305</v>
          </cell>
          <cell r="CV33">
            <v>5277432</v>
          </cell>
          <cell r="CW33">
            <v>5167049</v>
          </cell>
          <cell r="CX33">
            <v>5028633</v>
          </cell>
          <cell r="CY33">
            <v>4760309</v>
          </cell>
          <cell r="CZ33">
            <v>4782828</v>
          </cell>
          <cell r="DA33">
            <v>4733857</v>
          </cell>
          <cell r="DB33">
            <v>4634964</v>
          </cell>
          <cell r="DC33">
            <v>5426220</v>
          </cell>
          <cell r="DD33">
            <v>5403831</v>
          </cell>
          <cell r="DE33">
            <v>5411788</v>
          </cell>
          <cell r="DF33">
            <v>4467964</v>
          </cell>
          <cell r="DG33">
            <v>4490592</v>
          </cell>
          <cell r="DH33">
            <v>5413187</v>
          </cell>
          <cell r="DI33">
            <v>4419876</v>
          </cell>
          <cell r="DJ33">
            <v>4419463</v>
          </cell>
          <cell r="DK33">
            <v>5494135</v>
          </cell>
          <cell r="DL33">
            <v>4547413</v>
          </cell>
          <cell r="DM33">
            <v>4495395</v>
          </cell>
          <cell r="DN33">
            <v>4375707</v>
          </cell>
          <cell r="DO33">
            <v>4273794</v>
          </cell>
          <cell r="DP33">
            <v>4167002</v>
          </cell>
          <cell r="DQ33">
            <v>4055478</v>
          </cell>
          <cell r="DR33">
            <v>3877386</v>
          </cell>
          <cell r="DS33">
            <v>3147507</v>
          </cell>
          <cell r="DT33">
            <v>3551668</v>
          </cell>
          <cell r="DU33">
            <v>3303041</v>
          </cell>
          <cell r="DV33">
            <v>3146683</v>
          </cell>
          <cell r="DW33">
            <v>3146683</v>
          </cell>
          <cell r="DX33">
            <v>3015261</v>
          </cell>
          <cell r="DY33">
            <v>2771877</v>
          </cell>
          <cell r="DZ33">
            <v>2685926</v>
          </cell>
          <cell r="EB33">
            <v>976072</v>
          </cell>
          <cell r="EC33">
            <v>3956372</v>
          </cell>
          <cell r="EE33">
            <v>4932444</v>
          </cell>
          <cell r="EF33">
            <v>2416589</v>
          </cell>
          <cell r="EG33">
            <v>2418140</v>
          </cell>
          <cell r="EH33">
            <v>1948480</v>
          </cell>
          <cell r="EI33">
            <v>4366620</v>
          </cell>
          <cell r="EJ33">
            <v>1351532</v>
          </cell>
          <cell r="EK33">
            <v>25266762</v>
          </cell>
        </row>
        <row r="34">
          <cell r="B34" t="str">
            <v>Bank of Africa Kenya Ltd</v>
          </cell>
          <cell r="C34">
            <v>54.037348999999999</v>
          </cell>
          <cell r="D34">
            <v>17.997685000000001</v>
          </cell>
          <cell r="E34">
            <v>35.680532999999997</v>
          </cell>
          <cell r="F34">
            <v>3.1564830000000001</v>
          </cell>
          <cell r="G34">
            <v>4.2807040000000001</v>
          </cell>
          <cell r="H34">
            <v>6.2952089999999998</v>
          </cell>
          <cell r="I34">
            <v>26.543377</v>
          </cell>
          <cell r="J34">
            <v>0.74575899999999995</v>
          </cell>
          <cell r="K34">
            <v>0.149893</v>
          </cell>
          <cell r="M34">
            <v>6.3212519510477058E-3</v>
          </cell>
          <cell r="N34">
            <v>6.0950214045907003E-3</v>
          </cell>
          <cell r="O34">
            <v>6.3796740372616826E-3</v>
          </cell>
          <cell r="P34">
            <v>6.2265601198672384E-3</v>
          </cell>
          <cell r="Q34">
            <v>6.2725305362405981E-3</v>
          </cell>
          <cell r="S34">
            <v>7.1392312129501768E-3</v>
          </cell>
          <cell r="T34">
            <v>4.9406046463798745E-3</v>
          </cell>
          <cell r="U34">
            <v>6.5100554752439725E-3</v>
          </cell>
          <cell r="V34">
            <v>5.3144691649489673E-3</v>
          </cell>
          <cell r="W34">
            <v>5.7261819721975723E-4</v>
          </cell>
          <cell r="X34">
            <v>1.8709646858006738E-2</v>
          </cell>
          <cell r="Y34">
            <v>2.1846946095135898E-3</v>
          </cell>
          <cell r="Z34">
            <v>0.16127201900496685</v>
          </cell>
          <cell r="AA34">
            <v>0.11891791312009772</v>
          </cell>
          <cell r="AB34">
            <v>0.44167006518468993</v>
          </cell>
          <cell r="AC34">
            <v>0.78113087080060173</v>
          </cell>
          <cell r="AD34">
            <v>0.16469826952835356</v>
          </cell>
          <cell r="AE34">
            <v>0.45921012625069579</v>
          </cell>
          <cell r="AF34">
            <v>0.14061050021507163</v>
          </cell>
          <cell r="AG34">
            <v>5.1093560064579387E-2</v>
          </cell>
          <cell r="AH34">
            <v>8.9516940150492247E-2</v>
          </cell>
          <cell r="AI34">
            <v>0.50441188756905631</v>
          </cell>
          <cell r="AJ34">
            <v>6.0513158939740578E-3</v>
          </cell>
          <cell r="AK34">
            <v>3.7063248012048457E-4</v>
          </cell>
          <cell r="AL34">
            <v>5.252889059291852E-3</v>
          </cell>
          <cell r="AM34">
            <v>0.15401869930099882</v>
          </cell>
          <cell r="AN34">
            <v>8.3953942618451585E-2</v>
          </cell>
          <cell r="AO34">
            <v>54037349</v>
          </cell>
          <cell r="AP34">
            <v>51367251</v>
          </cell>
          <cell r="AQ34">
            <v>55711944</v>
          </cell>
          <cell r="AR34">
            <v>52244796</v>
          </cell>
          <cell r="AS34">
            <v>51723886</v>
          </cell>
          <cell r="AT34">
            <v>47414877</v>
          </cell>
          <cell r="AU34">
            <v>47129303</v>
          </cell>
          <cell r="AV34">
            <v>49307821</v>
          </cell>
          <cell r="AW34">
            <v>48848588</v>
          </cell>
          <cell r="AX34">
            <v>47263441</v>
          </cell>
          <cell r="AY34">
            <v>42673602</v>
          </cell>
          <cell r="AZ34">
            <v>44697896</v>
          </cell>
          <cell r="BA34">
            <v>43349642</v>
          </cell>
          <cell r="BB34">
            <v>39208733</v>
          </cell>
          <cell r="BC34">
            <v>39721058</v>
          </cell>
          <cell r="BD34">
            <v>42948867</v>
          </cell>
          <cell r="BE34">
            <v>44917325</v>
          </cell>
          <cell r="BF34">
            <v>45547821</v>
          </cell>
          <cell r="BG34">
            <v>51147174</v>
          </cell>
          <cell r="BH34">
            <v>48980847</v>
          </cell>
          <cell r="BI34">
            <v>43996118</v>
          </cell>
          <cell r="BJ34">
            <v>43839025</v>
          </cell>
          <cell r="BK34">
            <v>46211260</v>
          </cell>
          <cell r="BL34">
            <v>46357461</v>
          </cell>
          <cell r="BM34">
            <v>49080859</v>
          </cell>
          <cell r="BN34">
            <v>43111732</v>
          </cell>
          <cell r="BO34">
            <v>54594970</v>
          </cell>
          <cell r="BP34">
            <v>46661321</v>
          </cell>
          <cell r="BQ34">
            <v>54191291</v>
          </cell>
          <cell r="BR34">
            <v>53979562</v>
          </cell>
          <cell r="BS34">
            <v>59626808</v>
          </cell>
          <cell r="BT34">
            <v>59921903</v>
          </cell>
          <cell r="BU34">
            <v>55995671</v>
          </cell>
          <cell r="BV34">
            <v>60364364</v>
          </cell>
          <cell r="BW34">
            <v>62805476</v>
          </cell>
          <cell r="BX34">
            <v>66482816</v>
          </cell>
          <cell r="BY34">
            <v>69280267</v>
          </cell>
          <cell r="BZ34">
            <v>65069310</v>
          </cell>
          <cell r="CA34">
            <v>63122599</v>
          </cell>
          <cell r="CB34">
            <v>63211641</v>
          </cell>
          <cell r="CC34">
            <v>62211641</v>
          </cell>
          <cell r="CD34">
            <v>58432443</v>
          </cell>
          <cell r="CE34">
            <v>57647846</v>
          </cell>
          <cell r="CF34">
            <v>51954246</v>
          </cell>
          <cell r="CG34">
            <v>52683299</v>
          </cell>
          <cell r="CH34">
            <v>6295209</v>
          </cell>
          <cell r="CI34">
            <v>6318402</v>
          </cell>
          <cell r="CJ34">
            <v>6283088</v>
          </cell>
          <cell r="CK34">
            <v>6222040</v>
          </cell>
          <cell r="CL34">
            <v>6054356</v>
          </cell>
          <cell r="CM34">
            <v>5984861</v>
          </cell>
          <cell r="CN34">
            <v>5988738</v>
          </cell>
          <cell r="CO34">
            <v>5915871</v>
          </cell>
          <cell r="CP34">
            <v>5799402</v>
          </cell>
          <cell r="CQ34">
            <v>5759944</v>
          </cell>
          <cell r="CR34">
            <v>5734646</v>
          </cell>
          <cell r="CS34">
            <v>5676564</v>
          </cell>
          <cell r="CT34">
            <v>5621285</v>
          </cell>
          <cell r="CU34">
            <v>5423964</v>
          </cell>
          <cell r="CV34">
            <v>5362034</v>
          </cell>
          <cell r="CW34">
            <v>5402513</v>
          </cell>
          <cell r="CX34">
            <v>5419387</v>
          </cell>
          <cell r="CY34">
            <v>5580391</v>
          </cell>
          <cell r="CZ34">
            <v>4096269</v>
          </cell>
          <cell r="DA34">
            <v>3985851</v>
          </cell>
          <cell r="DB34">
            <v>4275761</v>
          </cell>
          <cell r="DC34">
            <v>6816863</v>
          </cell>
          <cell r="DD34">
            <v>6811351</v>
          </cell>
          <cell r="DE34">
            <v>6736020</v>
          </cell>
          <cell r="DF34">
            <v>6736182</v>
          </cell>
          <cell r="DG34">
            <v>6115405</v>
          </cell>
          <cell r="DH34">
            <v>6099322</v>
          </cell>
          <cell r="DI34">
            <v>6207582</v>
          </cell>
          <cell r="DJ34">
            <v>8467705</v>
          </cell>
          <cell r="DK34">
            <v>8397488</v>
          </cell>
          <cell r="DL34">
            <v>8447965</v>
          </cell>
          <cell r="DM34">
            <v>8434199</v>
          </cell>
          <cell r="DN34">
            <v>8417986</v>
          </cell>
          <cell r="DO34">
            <v>8547381</v>
          </cell>
          <cell r="DP34">
            <v>8543254</v>
          </cell>
          <cell r="DQ34">
            <v>8408203</v>
          </cell>
          <cell r="DR34">
            <v>8495736</v>
          </cell>
          <cell r="DS34">
            <v>9750300</v>
          </cell>
          <cell r="DT34">
            <v>9135664</v>
          </cell>
          <cell r="DU34">
            <v>8014300</v>
          </cell>
          <cell r="DV34">
            <v>7913209</v>
          </cell>
          <cell r="DW34">
            <v>7913209</v>
          </cell>
          <cell r="DX34">
            <v>8135465</v>
          </cell>
          <cell r="DY34">
            <v>6710063</v>
          </cell>
          <cell r="DZ34">
            <v>6539160</v>
          </cell>
          <cell r="EB34">
            <v>1321256</v>
          </cell>
          <cell r="EC34">
            <v>1670244</v>
          </cell>
          <cell r="EE34">
            <v>2991500</v>
          </cell>
          <cell r="EF34">
            <v>2336753</v>
          </cell>
          <cell r="EG34">
            <v>1472556</v>
          </cell>
          <cell r="EH34">
            <v>1734159</v>
          </cell>
          <cell r="EI34">
            <v>3206715</v>
          </cell>
          <cell r="EJ34">
            <v>115528</v>
          </cell>
          <cell r="EK34">
            <v>17997685</v>
          </cell>
        </row>
        <row r="35">
          <cell r="B35" t="str">
            <v>ABC Bank</v>
          </cell>
          <cell r="C35">
            <v>50.088658000000002</v>
          </cell>
          <cell r="D35">
            <v>33.015616999999999</v>
          </cell>
          <cell r="E35">
            <v>38.936269000000003</v>
          </cell>
          <cell r="F35">
            <v>2.570576</v>
          </cell>
          <cell r="G35">
            <v>3.4809389999999998</v>
          </cell>
          <cell r="H35">
            <v>4.0826609999999999</v>
          </cell>
          <cell r="I35">
            <v>25.932849999999998</v>
          </cell>
          <cell r="J35">
            <v>5.0652999999999997E-2</v>
          </cell>
          <cell r="K35">
            <v>-0.59421299999999999</v>
          </cell>
          <cell r="M35">
            <v>5.7227461005401126E-3</v>
          </cell>
          <cell r="N35">
            <v>5.9100335235963359E-3</v>
          </cell>
          <cell r="O35">
            <v>5.7502860067329235E-3</v>
          </cell>
          <cell r="P35">
            <v>5.389687202131295E-3</v>
          </cell>
          <cell r="Q35">
            <v>5.2477780673811474E-3</v>
          </cell>
          <cell r="S35">
            <v>6.6175435550768153E-3</v>
          </cell>
          <cell r="T35">
            <v>9.0632273402550586E-3</v>
          </cell>
          <cell r="U35">
            <v>7.1040774864271844E-3</v>
          </cell>
          <cell r="V35">
            <v>3.4466172601163385E-3</v>
          </cell>
          <cell r="W35">
            <v>-2.2700004458149721E-3</v>
          </cell>
          <cell r="X35">
            <v>-7.4817400640664722E-2</v>
          </cell>
          <cell r="Y35">
            <v>-6.8997192792649735E-3</v>
          </cell>
          <cell r="Z35">
            <v>0.1342289412848954</v>
          </cell>
          <cell r="AA35">
            <v>9.912431529893552E-2</v>
          </cell>
          <cell r="AB35">
            <v>0.12676024164387889</v>
          </cell>
          <cell r="AC35">
            <v>0.83869547712482995</v>
          </cell>
          <cell r="AD35">
            <v>0.27796988316612298</v>
          </cell>
          <cell r="AE35">
            <v>0.22446845800897194</v>
          </cell>
          <cell r="AF35">
            <v>0.17831255772920462</v>
          </cell>
          <cell r="AG35">
            <v>0.11158065810781105</v>
          </cell>
          <cell r="AH35">
            <v>6.6731899621393573E-2</v>
          </cell>
          <cell r="AI35">
            <v>0.84793992459832235</v>
          </cell>
          <cell r="AJ35">
            <v>2.3958695443849704E-3</v>
          </cell>
          <cell r="AK35">
            <v>2.3293220210346905E-3</v>
          </cell>
          <cell r="AL35">
            <v>3.6888501703439629E-3</v>
          </cell>
          <cell r="AM35">
            <v>0.22016687173756358</v>
          </cell>
          <cell r="AN35">
            <v>0.11499078618004273</v>
          </cell>
          <cell r="AO35">
            <v>50088658</v>
          </cell>
          <cell r="AP35">
            <v>49474126</v>
          </cell>
          <cell r="AQ35">
            <v>47822429</v>
          </cell>
          <cell r="AR35">
            <v>44001198</v>
          </cell>
          <cell r="AS35">
            <v>41775949</v>
          </cell>
          <cell r="AT35">
            <v>38928901</v>
          </cell>
          <cell r="AU35">
            <v>39538678</v>
          </cell>
          <cell r="AV35">
            <v>38192523</v>
          </cell>
          <cell r="AW35">
            <v>36965935</v>
          </cell>
          <cell r="AX35">
            <v>35907961</v>
          </cell>
          <cell r="AY35">
            <v>35675091</v>
          </cell>
          <cell r="AZ35">
            <v>36175999</v>
          </cell>
          <cell r="BA35">
            <v>36340535</v>
          </cell>
          <cell r="BB35">
            <v>34587302</v>
          </cell>
          <cell r="BC35">
            <v>34314271</v>
          </cell>
          <cell r="BD35">
            <v>33170147</v>
          </cell>
          <cell r="BE35">
            <v>32643367</v>
          </cell>
          <cell r="BF35">
            <v>30743922</v>
          </cell>
          <cell r="BG35">
            <v>29905320</v>
          </cell>
          <cell r="BH35">
            <v>28616088</v>
          </cell>
          <cell r="BI35">
            <v>28680487</v>
          </cell>
          <cell r="BJ35">
            <v>27040256</v>
          </cell>
          <cell r="BK35">
            <v>28133820</v>
          </cell>
          <cell r="BL35">
            <v>28261644</v>
          </cell>
          <cell r="BM35">
            <v>27212707</v>
          </cell>
          <cell r="BN35">
            <v>25184867</v>
          </cell>
          <cell r="BO35">
            <v>25360907</v>
          </cell>
          <cell r="BP35">
            <v>24740084</v>
          </cell>
          <cell r="BQ35">
            <v>24804407</v>
          </cell>
          <cell r="BR35">
            <v>23670819</v>
          </cell>
          <cell r="BS35">
            <v>23705934</v>
          </cell>
          <cell r="BT35">
            <v>22678535</v>
          </cell>
          <cell r="BU35">
            <v>22422351</v>
          </cell>
          <cell r="BV35">
            <v>21654599</v>
          </cell>
          <cell r="BW35">
            <v>24039489</v>
          </cell>
          <cell r="BX35">
            <v>21727653</v>
          </cell>
          <cell r="BY35">
            <v>22058297</v>
          </cell>
          <cell r="BZ35">
            <v>21758165</v>
          </cell>
          <cell r="CA35">
            <v>21979802</v>
          </cell>
          <cell r="CB35">
            <v>21807865</v>
          </cell>
          <cell r="CC35">
            <v>21438729</v>
          </cell>
          <cell r="CD35">
            <v>21618307</v>
          </cell>
          <cell r="CE35">
            <v>20733310</v>
          </cell>
          <cell r="CF35">
            <v>20231896</v>
          </cell>
          <cell r="CG35">
            <v>19639370</v>
          </cell>
          <cell r="CH35">
            <v>4082661</v>
          </cell>
          <cell r="CI35">
            <v>4454076</v>
          </cell>
          <cell r="CJ35">
            <v>4440074</v>
          </cell>
          <cell r="CK35">
            <v>4420392</v>
          </cell>
          <cell r="CL35">
            <v>4389165</v>
          </cell>
          <cell r="CM35">
            <v>4202602</v>
          </cell>
          <cell r="CN35">
            <v>4189502</v>
          </cell>
          <cell r="CO35">
            <v>4178233</v>
          </cell>
          <cell r="CP35">
            <v>4146754</v>
          </cell>
          <cell r="CQ35">
            <v>3970403</v>
          </cell>
          <cell r="CR35">
            <v>3953157</v>
          </cell>
          <cell r="CS35">
            <v>3940336</v>
          </cell>
          <cell r="CT35">
            <v>3919502</v>
          </cell>
          <cell r="CU35">
            <v>3862024</v>
          </cell>
          <cell r="CV35">
            <v>3851387</v>
          </cell>
          <cell r="CW35">
            <v>3835571</v>
          </cell>
          <cell r="CX35">
            <v>3816281</v>
          </cell>
          <cell r="CY35">
            <v>3735388</v>
          </cell>
          <cell r="CZ35">
            <v>3730737</v>
          </cell>
          <cell r="DA35">
            <v>3718046</v>
          </cell>
          <cell r="DB35">
            <v>3689483</v>
          </cell>
          <cell r="DC35">
            <v>3634989</v>
          </cell>
          <cell r="DD35">
            <v>3622525</v>
          </cell>
          <cell r="DE35">
            <v>3594363</v>
          </cell>
          <cell r="DF35">
            <v>3556818</v>
          </cell>
          <cell r="DG35">
            <v>3243659</v>
          </cell>
          <cell r="DH35">
            <v>3228032</v>
          </cell>
          <cell r="DI35">
            <v>3204998</v>
          </cell>
          <cell r="DJ35">
            <v>3160146</v>
          </cell>
          <cell r="DK35">
            <v>3129773</v>
          </cell>
          <cell r="DL35">
            <v>3096861</v>
          </cell>
          <cell r="DM35">
            <v>22678535</v>
          </cell>
          <cell r="DN35">
            <v>2996763</v>
          </cell>
          <cell r="DO35">
            <v>2998032</v>
          </cell>
          <cell r="DP35">
            <v>2943527</v>
          </cell>
          <cell r="DQ35">
            <v>2896590</v>
          </cell>
          <cell r="DR35">
            <v>2836608</v>
          </cell>
          <cell r="DS35">
            <v>2749967</v>
          </cell>
          <cell r="DT35">
            <v>2705531</v>
          </cell>
          <cell r="DU35">
            <v>2688873</v>
          </cell>
          <cell r="DV35">
            <v>2622550</v>
          </cell>
          <cell r="DW35">
            <v>2622550</v>
          </cell>
          <cell r="DX35">
            <v>2610617</v>
          </cell>
          <cell r="DY35">
            <v>2530689</v>
          </cell>
          <cell r="DZ35">
            <v>2449940</v>
          </cell>
          <cell r="EB35">
            <v>266358</v>
          </cell>
          <cell r="EC35">
            <v>1834916</v>
          </cell>
          <cell r="EE35">
            <v>2101274</v>
          </cell>
          <cell r="EF35">
            <v>1762329</v>
          </cell>
          <cell r="EG35">
            <v>2197115</v>
          </cell>
          <cell r="EH35">
            <v>7590964</v>
          </cell>
          <cell r="EI35">
            <v>9788079</v>
          </cell>
          <cell r="EJ35">
            <v>-316920</v>
          </cell>
          <cell r="EK35">
            <v>33015617</v>
          </cell>
        </row>
        <row r="36">
          <cell r="B36" t="str">
            <v>GT Bank</v>
          </cell>
          <cell r="C36">
            <v>34.057524999999998</v>
          </cell>
          <cell r="D36">
            <v>2.7970000000000002</v>
          </cell>
          <cell r="E36">
            <v>17.711399</v>
          </cell>
          <cell r="F36">
            <v>6.9333939999999998</v>
          </cell>
          <cell r="G36">
            <v>6.9896380000000002</v>
          </cell>
          <cell r="H36">
            <v>11.137808</v>
          </cell>
          <cell r="I36">
            <v>11.52764</v>
          </cell>
          <cell r="J36">
            <v>0.22564999999999999</v>
          </cell>
          <cell r="K36">
            <v>0.58089000000000002</v>
          </cell>
          <cell r="M36">
            <v>5.7112375240825301E-3</v>
          </cell>
          <cell r="N36">
            <v>5.8928056796221919E-3</v>
          </cell>
          <cell r="O36">
            <v>6.0405741492363472E-3</v>
          </cell>
          <cell r="P36">
            <v>5.966320472749519E-3</v>
          </cell>
          <cell r="Q36">
            <v>6.0769342987962412E-3</v>
          </cell>
          <cell r="S36">
            <v>4.4995646532517896E-3</v>
          </cell>
          <cell r="T36">
            <v>7.6781381582823071E-4</v>
          </cell>
          <cell r="U36">
            <v>3.2315153485566101E-3</v>
          </cell>
          <cell r="V36">
            <v>9.40263257043919E-3</v>
          </cell>
          <cell r="W36">
            <v>2.2191041915431997E-3</v>
          </cell>
          <cell r="X36">
            <v>3.4382034885499284E-2</v>
          </cell>
          <cell r="Y36">
            <v>1.1736238575679993E-2</v>
          </cell>
          <cell r="Z36">
            <v>0.60633729019990212</v>
          </cell>
          <cell r="AA36">
            <v>0.60145823429600509</v>
          </cell>
          <cell r="AB36">
            <v>0.14864884092356179</v>
          </cell>
          <cell r="AC36">
            <v>0.4471836772442544</v>
          </cell>
          <cell r="AD36">
            <v>0.45467222177611138</v>
          </cell>
          <cell r="AE36">
            <v>0.61611753211539921</v>
          </cell>
          <cell r="AF36">
            <v>0.19161468697515741</v>
          </cell>
          <cell r="AG36">
            <v>6.2082096219347453E-2</v>
          </cell>
          <cell r="AH36">
            <v>0.12953259075580995</v>
          </cell>
          <cell r="AI36">
            <v>0.15792089602859719</v>
          </cell>
          <cell r="AJ36">
            <v>1.5174290136454516E-3</v>
          </cell>
          <cell r="AK36">
            <v>0</v>
          </cell>
          <cell r="AL36">
            <v>1.2258857867279342E-3</v>
          </cell>
          <cell r="AM36">
            <v>0.23193637608828807</v>
          </cell>
          <cell r="AN36">
            <v>6.2829157131157887E-2</v>
          </cell>
          <cell r="AO36">
            <v>34057525</v>
          </cell>
          <cell r="AP36">
            <v>33252632</v>
          </cell>
          <cell r="AQ36">
            <v>33622538</v>
          </cell>
          <cell r="AR36">
            <v>32650792</v>
          </cell>
          <cell r="AS36">
            <v>30112268</v>
          </cell>
          <cell r="AT36">
            <v>29101036</v>
          </cell>
          <cell r="AU36">
            <v>30291437</v>
          </cell>
          <cell r="AV36">
            <v>34356152</v>
          </cell>
          <cell r="AW36">
            <v>32973352</v>
          </cell>
          <cell r="AX36">
            <v>34965752</v>
          </cell>
          <cell r="AY36">
            <v>35787362</v>
          </cell>
          <cell r="AZ36">
            <v>35490863</v>
          </cell>
          <cell r="BA36">
            <v>34301054</v>
          </cell>
          <cell r="BB36">
            <v>34365182</v>
          </cell>
          <cell r="BC36">
            <v>32761507</v>
          </cell>
          <cell r="BD36">
            <v>31640059</v>
          </cell>
          <cell r="BE36">
            <v>31267343</v>
          </cell>
          <cell r="BF36">
            <v>29832275</v>
          </cell>
          <cell r="BG36">
            <v>28679600</v>
          </cell>
          <cell r="BH36">
            <v>28607547</v>
          </cell>
          <cell r="BI36">
            <v>29082395</v>
          </cell>
          <cell r="BJ36">
            <v>27975432</v>
          </cell>
          <cell r="BK36">
            <v>28031809</v>
          </cell>
          <cell r="BL36">
            <v>25762804</v>
          </cell>
          <cell r="BM36">
            <v>25323367</v>
          </cell>
          <cell r="BN36">
            <v>26744918</v>
          </cell>
          <cell r="BO36">
            <v>27018071</v>
          </cell>
          <cell r="BP36">
            <v>25341638</v>
          </cell>
          <cell r="BQ36">
            <v>27627849</v>
          </cell>
          <cell r="BR36">
            <v>27623812</v>
          </cell>
          <cell r="BS36">
            <v>28487642</v>
          </cell>
          <cell r="BT36">
            <v>27803556</v>
          </cell>
          <cell r="BU36">
            <v>29619072</v>
          </cell>
          <cell r="BV36">
            <v>30685547</v>
          </cell>
          <cell r="BW36">
            <v>28784276</v>
          </cell>
          <cell r="BX36">
            <v>29252326</v>
          </cell>
          <cell r="BY36">
            <v>29374062</v>
          </cell>
          <cell r="BZ36">
            <v>29161835</v>
          </cell>
          <cell r="CA36">
            <v>30169915</v>
          </cell>
          <cell r="CB36">
            <v>31366414</v>
          </cell>
          <cell r="CC36">
            <v>32991926</v>
          </cell>
          <cell r="CD36">
            <v>28103602</v>
          </cell>
          <cell r="CE36">
            <v>27757959</v>
          </cell>
          <cell r="CF36">
            <v>23977044</v>
          </cell>
          <cell r="CG36">
            <v>25638050</v>
          </cell>
          <cell r="CH36">
            <v>11137808</v>
          </cell>
          <cell r="CI36">
            <v>11447145</v>
          </cell>
          <cell r="CJ36">
            <v>11223232</v>
          </cell>
          <cell r="CK36">
            <v>10989826</v>
          </cell>
          <cell r="CL36">
            <v>10766422</v>
          </cell>
          <cell r="CM36">
            <v>10521657</v>
          </cell>
          <cell r="CN36">
            <v>10149913</v>
          </cell>
          <cell r="CO36">
            <v>10393723</v>
          </cell>
          <cell r="CP36">
            <v>10154141</v>
          </cell>
          <cell r="CQ36">
            <v>10104430</v>
          </cell>
          <cell r="CR36">
            <v>9820271</v>
          </cell>
          <cell r="CS36">
            <v>9944893</v>
          </cell>
          <cell r="CT36">
            <v>9747114</v>
          </cell>
          <cell r="CU36">
            <v>9617553</v>
          </cell>
          <cell r="CV36">
            <v>9438572</v>
          </cell>
          <cell r="CW36">
            <v>9285760</v>
          </cell>
          <cell r="CX36">
            <v>9189031</v>
          </cell>
          <cell r="CY36">
            <v>9103145</v>
          </cell>
          <cell r="CZ36">
            <v>9024408</v>
          </cell>
          <cell r="DA36">
            <v>8894957</v>
          </cell>
          <cell r="DB36">
            <v>8807741</v>
          </cell>
          <cell r="DC36">
            <v>8751119</v>
          </cell>
          <cell r="DD36">
            <v>8651342</v>
          </cell>
          <cell r="DE36">
            <v>8539089</v>
          </cell>
          <cell r="DF36">
            <v>8543008</v>
          </cell>
          <cell r="DG36">
            <v>8436996</v>
          </cell>
          <cell r="DH36">
            <v>8385219</v>
          </cell>
          <cell r="DI36">
            <v>8111539</v>
          </cell>
          <cell r="DJ36">
            <v>8609134</v>
          </cell>
          <cell r="DK36">
            <v>8624231</v>
          </cell>
          <cell r="DL36">
            <v>8563002</v>
          </cell>
          <cell r="DM36">
            <v>8425536</v>
          </cell>
          <cell r="DN36">
            <v>8366449</v>
          </cell>
          <cell r="DO36">
            <v>8340364</v>
          </cell>
          <cell r="DP36">
            <v>8208287</v>
          </cell>
          <cell r="DQ36">
            <v>8043954</v>
          </cell>
          <cell r="DR36">
            <v>7905730</v>
          </cell>
          <cell r="DS36">
            <v>7776166</v>
          </cell>
          <cell r="DT36">
            <v>7670097</v>
          </cell>
          <cell r="DU36">
            <v>7268290</v>
          </cell>
          <cell r="DV36">
            <v>7165033</v>
          </cell>
          <cell r="DW36">
            <v>6738561</v>
          </cell>
          <cell r="DX36">
            <v>6326694</v>
          </cell>
          <cell r="DY36">
            <v>6219009</v>
          </cell>
          <cell r="DZ36">
            <v>6090652</v>
          </cell>
          <cell r="EB36">
            <v>417895</v>
          </cell>
          <cell r="EC36">
            <v>2393395</v>
          </cell>
          <cell r="EE36">
            <v>2811290</v>
          </cell>
          <cell r="EF36">
            <v>1257163</v>
          </cell>
          <cell r="EG36">
            <v>1088432</v>
          </cell>
          <cell r="EH36">
            <v>678166</v>
          </cell>
          <cell r="EI36">
            <v>1766598</v>
          </cell>
          <cell r="EJ36">
            <v>376556</v>
          </cell>
          <cell r="EK36">
            <v>2797000</v>
          </cell>
        </row>
        <row r="37">
          <cell r="B37" t="str">
            <v>Habib A.G.Zurich</v>
          </cell>
          <cell r="C37">
            <v>37.853164</v>
          </cell>
          <cell r="D37">
            <v>6.230721</v>
          </cell>
          <cell r="E37">
            <v>33.378523999999999</v>
          </cell>
          <cell r="F37">
            <v>3.1283729999999998</v>
          </cell>
          <cell r="G37">
            <v>3.2470720000000002</v>
          </cell>
          <cell r="H37">
            <v>3.3768829999999999</v>
          </cell>
          <cell r="I37">
            <v>10.111729</v>
          </cell>
          <cell r="J37">
            <v>0.13844200000000001</v>
          </cell>
          <cell r="K37">
            <v>0.59312699999999996</v>
          </cell>
          <cell r="M37">
            <v>4.6472899353607114E-3</v>
          </cell>
          <cell r="N37">
            <v>4.7188218681869674E-3</v>
          </cell>
          <cell r="O37">
            <v>4.6212373811461895E-3</v>
          </cell>
          <cell r="P37">
            <v>2.6182335011286266E-3</v>
          </cell>
          <cell r="Q37">
            <v>4.4346002309931234E-3</v>
          </cell>
          <cell r="S37">
            <v>5.0010316001571796E-3</v>
          </cell>
          <cell r="T37">
            <v>1.710416040890629E-3</v>
          </cell>
          <cell r="U37">
            <v>6.0900447569480634E-3</v>
          </cell>
          <cell r="V37">
            <v>2.8507934489768907E-3</v>
          </cell>
          <cell r="W37">
            <v>2.2658517306502835E-3</v>
          </cell>
          <cell r="X37">
            <v>0.12441461533599624</v>
          </cell>
          <cell r="Y37">
            <v>1.0802963212646058E-2</v>
          </cell>
          <cell r="Z37">
            <v>0.32111936544185471</v>
          </cell>
          <cell r="AA37">
            <v>0.3093806212567603</v>
          </cell>
          <cell r="AB37">
            <v>8.0660224445715245E-2</v>
          </cell>
          <cell r="AC37">
            <v>0.44936676586181401</v>
          </cell>
          <cell r="AD37">
            <v>5.6219604399291044E-2</v>
          </cell>
          <cell r="AE37">
            <v>0.7004426186349576</v>
          </cell>
          <cell r="AF37">
            <v>0.11563576998622628</v>
          </cell>
          <cell r="AG37">
            <v>7.2971485074044176E-2</v>
          </cell>
          <cell r="AH37">
            <v>4.2664284912182104E-2</v>
          </cell>
          <cell r="AI37">
            <v>0.18666855970024318</v>
          </cell>
          <cell r="AJ37">
            <v>9.9546961853863407E-4</v>
          </cell>
          <cell r="AK37">
            <v>4.1092919095491237E-3</v>
          </cell>
          <cell r="AL37">
            <v>2.1388422857306702E-3</v>
          </cell>
          <cell r="AM37">
            <v>0.11736332005940044</v>
          </cell>
          <cell r="AN37">
            <v>7.5464605277092409E-2</v>
          </cell>
          <cell r="AO37">
            <v>37853164</v>
          </cell>
          <cell r="AP37">
            <v>38372030</v>
          </cell>
          <cell r="AQ37">
            <v>36895470</v>
          </cell>
          <cell r="AR37">
            <v>36145166</v>
          </cell>
          <cell r="AS37">
            <v>36125057</v>
          </cell>
          <cell r="AT37">
            <v>35684549</v>
          </cell>
          <cell r="AU37">
            <v>34534627</v>
          </cell>
          <cell r="AV37">
            <v>32336603</v>
          </cell>
          <cell r="AW37">
            <v>30855524</v>
          </cell>
          <cell r="AX37">
            <v>30688189</v>
          </cell>
          <cell r="AY37">
            <v>29789842</v>
          </cell>
          <cell r="AZ37">
            <v>29909063</v>
          </cell>
          <cell r="BA37">
            <v>28553963</v>
          </cell>
          <cell r="BB37">
            <v>28135856</v>
          </cell>
          <cell r="BC37">
            <v>27794292</v>
          </cell>
          <cell r="BD37">
            <v>27711004</v>
          </cell>
          <cell r="BE37">
            <v>27211884</v>
          </cell>
          <cell r="BF37">
            <v>25894922</v>
          </cell>
          <cell r="BG37">
            <v>26075152</v>
          </cell>
          <cell r="BH37">
            <v>25157373</v>
          </cell>
          <cell r="BI37">
            <v>24823459</v>
          </cell>
          <cell r="BJ37">
            <v>24204929</v>
          </cell>
          <cell r="BK37">
            <v>23887444</v>
          </cell>
          <cell r="BL37">
            <v>22222555</v>
          </cell>
          <cell r="BM37">
            <v>21520666</v>
          </cell>
          <cell r="BN37">
            <v>21236872</v>
          </cell>
          <cell r="BO37">
            <v>20679736</v>
          </cell>
          <cell r="BP37">
            <v>18939954</v>
          </cell>
          <cell r="BQ37">
            <v>18708241</v>
          </cell>
          <cell r="BR37">
            <v>17856497</v>
          </cell>
          <cell r="BS37">
            <v>16899767</v>
          </cell>
          <cell r="BT37">
            <v>16831253</v>
          </cell>
          <cell r="BU37">
            <v>17032990</v>
          </cell>
          <cell r="BV37">
            <v>17578063</v>
          </cell>
          <cell r="BW37">
            <v>16765434</v>
          </cell>
          <cell r="BX37">
            <v>16490956</v>
          </cell>
          <cell r="BY37">
            <v>14439951</v>
          </cell>
          <cell r="BZ37">
            <v>15043832</v>
          </cell>
          <cell r="CA37">
            <v>13721500</v>
          </cell>
          <cell r="CB37">
            <v>13293182</v>
          </cell>
          <cell r="CC37">
            <v>12147286</v>
          </cell>
          <cell r="CD37">
            <v>11960038</v>
          </cell>
          <cell r="CE37">
            <v>10918785</v>
          </cell>
          <cell r="CF37">
            <v>11152222</v>
          </cell>
          <cell r="CG37">
            <v>11009480</v>
          </cell>
          <cell r="CH37">
            <v>3376883</v>
          </cell>
          <cell r="CI37">
            <v>3300456</v>
          </cell>
          <cell r="CJ37">
            <v>3200406</v>
          </cell>
          <cell r="CK37">
            <v>3153691</v>
          </cell>
          <cell r="CL37">
            <v>3046671</v>
          </cell>
          <cell r="CM37">
            <v>3239837</v>
          </cell>
          <cell r="CN37">
            <v>3288673</v>
          </cell>
          <cell r="CO37">
            <v>3225217</v>
          </cell>
          <cell r="CP37">
            <v>3166279</v>
          </cell>
          <cell r="CQ37">
            <v>3094971</v>
          </cell>
          <cell r="CR37">
            <v>3587043</v>
          </cell>
          <cell r="CS37">
            <v>3485838</v>
          </cell>
          <cell r="CT37">
            <v>3327467</v>
          </cell>
          <cell r="CU37">
            <v>3113171</v>
          </cell>
          <cell r="CV37">
            <v>3337167</v>
          </cell>
          <cell r="CW37">
            <v>3263409</v>
          </cell>
          <cell r="CX37">
            <v>3203662</v>
          </cell>
          <cell r="CY37">
            <v>3064719</v>
          </cell>
          <cell r="CZ37">
            <v>2984600</v>
          </cell>
          <cell r="DA37">
            <v>3118021</v>
          </cell>
          <cell r="DB37">
            <v>3077319</v>
          </cell>
          <cell r="DC37">
            <v>2972069</v>
          </cell>
          <cell r="DD37">
            <v>2927282</v>
          </cell>
          <cell r="DE37">
            <v>3088516</v>
          </cell>
          <cell r="DF37">
            <v>3038750</v>
          </cell>
          <cell r="DG37">
            <v>2907253</v>
          </cell>
          <cell r="DH37">
            <v>2829038</v>
          </cell>
          <cell r="DI37">
            <v>2886981</v>
          </cell>
          <cell r="DJ37">
            <v>2842332</v>
          </cell>
          <cell r="DK37">
            <v>2755123</v>
          </cell>
          <cell r="DL37">
            <v>2695383</v>
          </cell>
          <cell r="DM37">
            <v>2641360</v>
          </cell>
          <cell r="DN37">
            <v>2964975</v>
          </cell>
          <cell r="DO37">
            <v>2894970</v>
          </cell>
          <cell r="DP37">
            <v>2774860</v>
          </cell>
          <cell r="DQ37">
            <v>2663303</v>
          </cell>
          <cell r="DR37">
            <v>2572730</v>
          </cell>
          <cell r="DS37">
            <v>2542577</v>
          </cell>
          <cell r="DT37">
            <v>2380916</v>
          </cell>
          <cell r="DU37">
            <v>2310783</v>
          </cell>
          <cell r="DV37">
            <v>2243442</v>
          </cell>
          <cell r="DW37">
            <v>2243442</v>
          </cell>
          <cell r="DX37">
            <v>2054499</v>
          </cell>
          <cell r="DY37">
            <v>1912037</v>
          </cell>
          <cell r="DZ37">
            <v>1843465</v>
          </cell>
          <cell r="EB37">
            <v>221447</v>
          </cell>
          <cell r="EC37">
            <v>2523983</v>
          </cell>
          <cell r="EE37">
            <v>2745430</v>
          </cell>
          <cell r="EF37">
            <v>1233705</v>
          </cell>
          <cell r="EG37">
            <v>255415</v>
          </cell>
          <cell r="EH37">
            <v>109233</v>
          </cell>
          <cell r="EI37">
            <v>364648</v>
          </cell>
          <cell r="EJ37">
            <v>399592</v>
          </cell>
          <cell r="EK37">
            <v>6230721</v>
          </cell>
        </row>
        <row r="38">
          <cell r="B38" t="str">
            <v xml:space="preserve">Dubai Islamic Bank </v>
          </cell>
          <cell r="C38">
            <v>28.848375999999998</v>
          </cell>
          <cell r="D38">
            <v>17.837036000000001</v>
          </cell>
          <cell r="E38">
            <v>22.635207999999999</v>
          </cell>
          <cell r="F38">
            <v>4.0928589999999998</v>
          </cell>
          <cell r="G38">
            <v>4.0928589999999998</v>
          </cell>
          <cell r="H38">
            <v>5.6145829999999997</v>
          </cell>
          <cell r="I38">
            <v>22.914916999999999</v>
          </cell>
          <cell r="J38">
            <v>0.14818400000000001</v>
          </cell>
          <cell r="K38">
            <v>0.103431</v>
          </cell>
          <cell r="M38">
            <v>4.2270374585318352E-3</v>
          </cell>
          <cell r="N38">
            <v>4.3519804897396213E-3</v>
          </cell>
          <cell r="O38">
            <v>4.4970912298118249E-3</v>
          </cell>
          <cell r="P38">
            <v>4.3896875559543214E-3</v>
          </cell>
          <cell r="Q38">
            <v>4.0235166562467865E-3</v>
          </cell>
          <cell r="S38">
            <v>3.8113495608772881E-3</v>
          </cell>
          <cell r="T38">
            <v>4.8965043526011873E-3</v>
          </cell>
          <cell r="U38">
            <v>4.1298839278462061E-3</v>
          </cell>
          <cell r="V38">
            <v>4.739878886872011E-3</v>
          </cell>
          <cell r="W38">
            <v>3.9512500754963016E-4</v>
          </cell>
          <cell r="X38">
            <v>6.1902143301670017E-3</v>
          </cell>
          <cell r="Y38">
            <v>1.1737314874180581E-3</v>
          </cell>
          <cell r="Z38">
            <v>0.17861112043303495</v>
          </cell>
          <cell r="AA38">
            <v>0.17861112043303495</v>
          </cell>
          <cell r="AB38">
            <v>0.52296748813971594</v>
          </cell>
          <cell r="AC38">
            <v>0.69203749109720869</v>
          </cell>
          <cell r="AD38">
            <v>0.23417653541365538</v>
          </cell>
          <cell r="AE38">
            <v>0.15512967308397299</v>
          </cell>
          <cell r="AF38">
            <v>0.1321358621608652</v>
          </cell>
          <cell r="AG38">
            <v>7.1549305019176876E-2</v>
          </cell>
          <cell r="AH38">
            <v>6.0586557141688327E-2</v>
          </cell>
          <cell r="AI38">
            <v>0.78802174029061289</v>
          </cell>
          <cell r="AJ38">
            <v>1.1116603239792163E-3</v>
          </cell>
          <cell r="AK38">
            <v>0</v>
          </cell>
          <cell r="AL38">
            <v>7.613938600229698E-4</v>
          </cell>
          <cell r="AM38">
            <v>0.15645172519681677</v>
          </cell>
          <cell r="AN38">
            <v>7.5286636690501257E-2</v>
          </cell>
          <cell r="AO38">
            <v>28848376</v>
          </cell>
          <cell r="AP38">
            <v>29965218</v>
          </cell>
          <cell r="AQ38">
            <v>30043549</v>
          </cell>
          <cell r="AR38">
            <v>28173584</v>
          </cell>
          <cell r="AS38">
            <v>26489664</v>
          </cell>
          <cell r="AT38">
            <v>24268538</v>
          </cell>
          <cell r="AU38">
            <v>21663039</v>
          </cell>
          <cell r="AV38">
            <v>18812369</v>
          </cell>
          <cell r="AW38">
            <v>18236325</v>
          </cell>
          <cell r="AX38">
            <v>14788083</v>
          </cell>
          <cell r="AY38">
            <v>15263934</v>
          </cell>
          <cell r="AZ38">
            <v>15136740</v>
          </cell>
          <cell r="BA38">
            <v>15522711</v>
          </cell>
          <cell r="BB38">
            <v>15156913</v>
          </cell>
          <cell r="BC38">
            <v>14451756</v>
          </cell>
          <cell r="BD38">
            <v>14646688</v>
          </cell>
          <cell r="BE38">
            <v>13263344</v>
          </cell>
          <cell r="BF38">
            <v>12187744</v>
          </cell>
          <cell r="BG38">
            <v>10535250</v>
          </cell>
          <cell r="BH38">
            <v>10132445</v>
          </cell>
          <cell r="BI38">
            <v>8987918</v>
          </cell>
          <cell r="BJ38">
            <v>7622519</v>
          </cell>
          <cell r="BK38">
            <v>7177523</v>
          </cell>
          <cell r="BL38">
            <v>5925048</v>
          </cell>
          <cell r="BM38">
            <v>5250614</v>
          </cell>
          <cell r="BN38">
            <v>4183358</v>
          </cell>
          <cell r="BO38">
            <v>4169057</v>
          </cell>
          <cell r="BP38">
            <v>3312834</v>
          </cell>
          <cell r="BQ38">
            <v>2610309</v>
          </cell>
          <cell r="BR38">
            <v>1855248</v>
          </cell>
          <cell r="BS38">
            <v>1412715</v>
          </cell>
          <cell r="CH38">
            <v>5614583</v>
          </cell>
          <cell r="CI38">
            <v>5412196</v>
          </cell>
          <cell r="CJ38">
            <v>5510332</v>
          </cell>
          <cell r="CK38">
            <v>5588451</v>
          </cell>
          <cell r="CL38">
            <v>4878107</v>
          </cell>
          <cell r="CM38">
            <v>4782883</v>
          </cell>
          <cell r="CN38">
            <v>4361827</v>
          </cell>
          <cell r="CO38">
            <v>3654427</v>
          </cell>
          <cell r="CP38">
            <v>3710598</v>
          </cell>
          <cell r="CQ38">
            <v>3193534</v>
          </cell>
          <cell r="CR38">
            <v>3132955</v>
          </cell>
          <cell r="CS38">
            <v>3093203</v>
          </cell>
          <cell r="CT38">
            <v>3163353</v>
          </cell>
          <cell r="CU38">
            <v>2884069</v>
          </cell>
          <cell r="CV38">
            <v>2970982</v>
          </cell>
          <cell r="CW38">
            <v>2979746</v>
          </cell>
          <cell r="CX38">
            <v>2846757</v>
          </cell>
          <cell r="CY38">
            <v>2387840</v>
          </cell>
          <cell r="CZ38">
            <v>2230577</v>
          </cell>
          <cell r="DA38">
            <v>2136914</v>
          </cell>
          <cell r="DB38">
            <v>2008977</v>
          </cell>
          <cell r="DC38">
            <v>1837901</v>
          </cell>
          <cell r="DD38">
            <v>1792549</v>
          </cell>
          <cell r="DE38">
            <v>1888237</v>
          </cell>
          <cell r="DF38">
            <v>1954260</v>
          </cell>
          <cell r="DG38">
            <v>1603170</v>
          </cell>
          <cell r="DH38">
            <v>1576015</v>
          </cell>
          <cell r="DI38">
            <v>1550896</v>
          </cell>
          <cell r="DJ38">
            <v>1268840</v>
          </cell>
          <cell r="DK38">
            <v>1296179</v>
          </cell>
          <cell r="DL38">
            <v>1252725</v>
          </cell>
          <cell r="EB38">
            <v>992005</v>
          </cell>
          <cell r="EC38">
            <v>904872</v>
          </cell>
          <cell r="EE38">
            <v>1896877</v>
          </cell>
          <cell r="EF38">
            <v>1312710</v>
          </cell>
          <cell r="EG38">
            <v>672406</v>
          </cell>
          <cell r="EH38">
            <v>3662071</v>
          </cell>
          <cell r="EI38">
            <v>4334477</v>
          </cell>
          <cell r="EJ38">
            <v>32476</v>
          </cell>
          <cell r="EK38">
            <v>17837036</v>
          </cell>
        </row>
        <row r="39">
          <cell r="B39" t="str">
            <v>Kingdom Bank</v>
          </cell>
          <cell r="C39">
            <v>41.185823999999997</v>
          </cell>
          <cell r="D39">
            <v>14.009959</v>
          </cell>
          <cell r="E39">
            <v>21.631506000000002</v>
          </cell>
          <cell r="F39">
            <v>4.0077449999999999</v>
          </cell>
          <cell r="G39">
            <v>4.0077449999999999</v>
          </cell>
          <cell r="H39">
            <v>3.0451229999999998</v>
          </cell>
          <cell r="I39">
            <v>21.009574000000001</v>
          </cell>
          <cell r="J39">
            <v>-3.3403000000000002E-2</v>
          </cell>
          <cell r="K39">
            <v>1.0020230000000001</v>
          </cell>
          <cell r="M39">
            <v>3.9862682183010754E-3</v>
          </cell>
          <cell r="N39">
            <v>3.5452073726558357E-3</v>
          </cell>
          <cell r="O39">
            <v>3.4226614432469895E-3</v>
          </cell>
          <cell r="P39">
            <v>3.1778715075309865E-3</v>
          </cell>
          <cell r="Q39">
            <v>2.8263137329568979E-3</v>
          </cell>
          <cell r="S39">
            <v>5.441331332369256E-3</v>
          </cell>
          <cell r="T39">
            <v>3.8459206576285528E-3</v>
          </cell>
          <cell r="U39">
            <v>3.9467544969990463E-3</v>
          </cell>
          <cell r="V39">
            <v>2.5707188255349256E-3</v>
          </cell>
          <cell r="W39">
            <v>3.8279079332105763E-3</v>
          </cell>
          <cell r="X39">
            <v>0.24281709315216388</v>
          </cell>
          <cell r="Y39">
            <v>1.4093739521857445E-2</v>
          </cell>
          <cell r="Z39">
            <v>0.19075803250460954</v>
          </cell>
          <cell r="AA39">
            <v>0.19075803250460954</v>
          </cell>
          <cell r="AB39">
            <v>0.20108882393119429</v>
          </cell>
          <cell r="AC39">
            <v>0.51674183543412289</v>
          </cell>
          <cell r="AD39">
            <v>0.16798370140938984</v>
          </cell>
          <cell r="AE39">
            <v>0.34707785114482742</v>
          </cell>
          <cell r="AF39">
            <v>0.13089053249309485</v>
          </cell>
          <cell r="AG39">
            <v>0.12357322467441836</v>
          </cell>
          <cell r="AH39">
            <v>7.3173078186764828E-3</v>
          </cell>
          <cell r="AI39">
            <v>0.64766452229447169</v>
          </cell>
          <cell r="AJ39">
            <v>7.5913310001172226E-4</v>
          </cell>
          <cell r="AK39">
            <v>0</v>
          </cell>
          <cell r="AL39">
            <v>5.1281151599750412E-4</v>
          </cell>
          <cell r="AM39">
            <v>0.15169122330509824</v>
          </cell>
          <cell r="AN39">
            <v>6.2833507917025549E-2</v>
          </cell>
          <cell r="AO39">
            <v>41185824</v>
          </cell>
          <cell r="AP39">
            <v>39315834</v>
          </cell>
          <cell r="AQ39">
            <v>37527740</v>
          </cell>
          <cell r="AR39">
            <v>37803903</v>
          </cell>
          <cell r="AS39">
            <v>36720398</v>
          </cell>
          <cell r="AT39">
            <v>35732803</v>
          </cell>
          <cell r="AU39">
            <v>35884135</v>
          </cell>
          <cell r="AV39">
            <v>34194624</v>
          </cell>
          <cell r="AW39">
            <v>34659895</v>
          </cell>
          <cell r="AX39">
            <v>33189020</v>
          </cell>
          <cell r="AY39">
            <v>32010609</v>
          </cell>
          <cell r="AZ39">
            <v>32009833</v>
          </cell>
          <cell r="BA39">
            <v>31690666</v>
          </cell>
          <cell r="BB39">
            <v>30970754</v>
          </cell>
          <cell r="BC39">
            <v>32049485</v>
          </cell>
          <cell r="BD39">
            <v>31555773</v>
          </cell>
          <cell r="BE39">
            <v>30611960</v>
          </cell>
          <cell r="BG39">
            <v>0</v>
          </cell>
          <cell r="BH39">
            <v>0</v>
          </cell>
          <cell r="BI39">
            <v>9169794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12448282</v>
          </cell>
          <cell r="BQ39">
            <v>12850795</v>
          </cell>
          <cell r="BR39">
            <v>13778388</v>
          </cell>
          <cell r="BS39">
            <v>15494119</v>
          </cell>
          <cell r="BT39">
            <v>15336497</v>
          </cell>
          <cell r="BU39">
            <v>15724254</v>
          </cell>
          <cell r="BV39">
            <v>17244601</v>
          </cell>
          <cell r="BW39">
            <v>17103526</v>
          </cell>
          <cell r="BX39">
            <v>17281779</v>
          </cell>
          <cell r="BY39">
            <v>16781543</v>
          </cell>
          <cell r="BZ39">
            <v>17042346</v>
          </cell>
          <cell r="CA39">
            <v>15896471</v>
          </cell>
          <cell r="CB39">
            <v>13724146</v>
          </cell>
          <cell r="CC39">
            <v>13117892</v>
          </cell>
          <cell r="CD39">
            <v>9437406</v>
          </cell>
          <cell r="CE39">
            <v>9034229</v>
          </cell>
          <cell r="CF39">
            <v>7577619</v>
          </cell>
          <cell r="CG39">
            <v>7010323</v>
          </cell>
          <cell r="CH39">
            <v>3045123</v>
          </cell>
          <cell r="CI39">
            <v>1900663</v>
          </cell>
          <cell r="CJ39">
            <v>2183997</v>
          </cell>
          <cell r="CK39">
            <v>1739084</v>
          </cell>
          <cell r="CL39">
            <v>1476758</v>
          </cell>
          <cell r="CM39">
            <v>2107728</v>
          </cell>
          <cell r="CN39">
            <v>2251439</v>
          </cell>
          <cell r="CO39">
            <v>2189782</v>
          </cell>
          <cell r="CP39">
            <v>1817672</v>
          </cell>
          <cell r="CQ39">
            <v>1453335</v>
          </cell>
          <cell r="CR39">
            <v>1317814</v>
          </cell>
          <cell r="CS39">
            <v>1482400</v>
          </cell>
          <cell r="CT39">
            <v>1884091</v>
          </cell>
          <cell r="CU39">
            <v>1615954</v>
          </cell>
          <cell r="CV39">
            <v>2542539</v>
          </cell>
          <cell r="CW39">
            <v>1578878</v>
          </cell>
          <cell r="CX39">
            <v>1299807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3395143</v>
          </cell>
          <cell r="DJ39">
            <v>3544435</v>
          </cell>
          <cell r="DK39">
            <v>3236996</v>
          </cell>
          <cell r="DL39">
            <v>3382368</v>
          </cell>
          <cell r="DM39">
            <v>3496554</v>
          </cell>
          <cell r="DN39">
            <v>3590079</v>
          </cell>
          <cell r="DO39">
            <v>3135336</v>
          </cell>
          <cell r="DP39">
            <v>3149170</v>
          </cell>
          <cell r="DQ39">
            <v>3166310</v>
          </cell>
          <cell r="DR39">
            <v>3162791</v>
          </cell>
          <cell r="DS39">
            <v>3167542</v>
          </cell>
          <cell r="DT39">
            <v>3150756</v>
          </cell>
          <cell r="DU39">
            <v>3126920</v>
          </cell>
          <cell r="DV39">
            <v>3105500</v>
          </cell>
          <cell r="DW39">
            <v>3105500</v>
          </cell>
          <cell r="DX39">
            <v>2308081</v>
          </cell>
          <cell r="DY39">
            <v>2269490</v>
          </cell>
          <cell r="DZ39">
            <v>2250639</v>
          </cell>
          <cell r="EB39">
            <v>529638</v>
          </cell>
          <cell r="EC39">
            <v>2104213</v>
          </cell>
          <cell r="EE39">
            <v>2633851</v>
          </cell>
          <cell r="EF39">
            <v>1361021</v>
          </cell>
          <cell r="EG39">
            <v>867401</v>
          </cell>
          <cell r="EH39">
            <v>1631753</v>
          </cell>
          <cell r="EI39">
            <v>2499154</v>
          </cell>
          <cell r="EJ39">
            <v>548995</v>
          </cell>
          <cell r="EK39">
            <v>14009959</v>
          </cell>
        </row>
        <row r="40">
          <cell r="B40" t="str">
            <v>Credit Bank</v>
          </cell>
          <cell r="C40">
            <v>27.480844999999999</v>
          </cell>
          <cell r="D40">
            <v>19.416070000000001</v>
          </cell>
          <cell r="E40">
            <v>18.93629</v>
          </cell>
          <cell r="F40">
            <v>2.4553349999999998</v>
          </cell>
          <cell r="G40">
            <v>2.8919779999999999</v>
          </cell>
          <cell r="H40">
            <v>3.826397</v>
          </cell>
          <cell r="I40">
            <v>21.190000999999999</v>
          </cell>
          <cell r="J40">
            <v>0.122353</v>
          </cell>
          <cell r="K40">
            <v>-0.14416899999999999</v>
          </cell>
          <cell r="M40">
            <v>3.4386515344166368E-3</v>
          </cell>
          <cell r="N40">
            <v>3.5090534466660824E-3</v>
          </cell>
          <cell r="O40">
            <v>3.6065165742322257E-3</v>
          </cell>
          <cell r="P40">
            <v>3.6102171226217949E-3</v>
          </cell>
          <cell r="Q40">
            <v>3.625157184299517E-3</v>
          </cell>
          <cell r="S40">
            <v>3.6306760048914651E-3</v>
          </cell>
          <cell r="T40">
            <v>5.3299702520872494E-3</v>
          </cell>
          <cell r="U40">
            <v>3.4550015941552134E-3</v>
          </cell>
          <cell r="V40">
            <v>3.2302770042032334E-3</v>
          </cell>
          <cell r="W40">
            <v>-5.5075148856167521E-4</v>
          </cell>
          <cell r="X40">
            <v>-3.6945588101885141E-2</v>
          </cell>
          <cell r="Y40">
            <v>-5.2712982383167645E-3</v>
          </cell>
          <cell r="Z40">
            <v>0.13647842678251879</v>
          </cell>
          <cell r="AA40">
            <v>0.11587233997770929</v>
          </cell>
          <cell r="AB40">
            <v>0.41231282863552593</v>
          </cell>
          <cell r="AC40">
            <v>1.0965155556602348</v>
          </cell>
          <cell r="AD40">
            <v>0.68570850515982718</v>
          </cell>
          <cell r="AE40">
            <v>0.81430482570774987</v>
          </cell>
          <cell r="AF40">
            <v>9.8355516964627507E-2</v>
          </cell>
          <cell r="AG40">
            <v>6.7437723760403454E-2</v>
          </cell>
          <cell r="AH40">
            <v>3.0917793204224053E-2</v>
          </cell>
          <cell r="AI40">
            <v>1.0253365363542701</v>
          </cell>
          <cell r="AJ40">
            <v>4.5307067680727727E-3</v>
          </cell>
          <cell r="AK40">
            <v>9.1762617275738592E-4</v>
          </cell>
          <cell r="AL40">
            <v>3.5736080145142004E-3</v>
          </cell>
          <cell r="AM40">
            <v>0.1394280431498085</v>
          </cell>
          <cell r="AN40">
            <v>0</v>
          </cell>
          <cell r="AO40">
            <v>27480845</v>
          </cell>
          <cell r="AP40">
            <v>27480845</v>
          </cell>
          <cell r="AQ40">
            <v>27661407</v>
          </cell>
          <cell r="AR40">
            <v>27352944</v>
          </cell>
          <cell r="AS40">
            <v>27218773</v>
          </cell>
          <cell r="AT40">
            <v>26132986</v>
          </cell>
          <cell r="AU40">
            <v>26159287</v>
          </cell>
          <cell r="AV40">
            <v>26471116</v>
          </cell>
          <cell r="AW40">
            <v>25721643</v>
          </cell>
          <cell r="AX40">
            <v>25472250</v>
          </cell>
          <cell r="AY40">
            <v>25392064</v>
          </cell>
          <cell r="AZ40">
            <v>24582495</v>
          </cell>
          <cell r="BA40">
            <v>25893498</v>
          </cell>
          <cell r="BB40">
            <v>23854042</v>
          </cell>
          <cell r="BC40">
            <v>23711687</v>
          </cell>
          <cell r="BD40">
            <v>24274757</v>
          </cell>
          <cell r="BE40">
            <v>23145338</v>
          </cell>
          <cell r="BF40">
            <v>22816483</v>
          </cell>
          <cell r="BG40">
            <v>22964867</v>
          </cell>
          <cell r="BH40">
            <v>22735271</v>
          </cell>
          <cell r="BI40">
            <v>21540739</v>
          </cell>
          <cell r="BJ40">
            <v>20824293</v>
          </cell>
          <cell r="BK40">
            <v>19725905</v>
          </cell>
          <cell r="BL40">
            <v>19401870</v>
          </cell>
          <cell r="BM40">
            <v>17805424</v>
          </cell>
          <cell r="BN40">
            <v>16287851</v>
          </cell>
          <cell r="BO40">
            <v>16132842</v>
          </cell>
          <cell r="BP40">
            <v>14933181</v>
          </cell>
          <cell r="BQ40">
            <v>14465074</v>
          </cell>
          <cell r="BR40">
            <v>14411385</v>
          </cell>
          <cell r="BS40">
            <v>13959063</v>
          </cell>
          <cell r="BT40">
            <v>13010223</v>
          </cell>
          <cell r="BU40">
            <v>12201968</v>
          </cell>
          <cell r="BV40">
            <v>11780598</v>
          </cell>
          <cell r="BW40">
            <v>11197836</v>
          </cell>
          <cell r="BX40">
            <v>11153369</v>
          </cell>
          <cell r="BY40">
            <v>10287085</v>
          </cell>
          <cell r="BZ40">
            <v>10189227</v>
          </cell>
          <cell r="CA40">
            <v>8742291</v>
          </cell>
          <cell r="CB40">
            <v>8885481</v>
          </cell>
          <cell r="CC40">
            <v>8865437</v>
          </cell>
          <cell r="CD40">
            <v>8592048</v>
          </cell>
          <cell r="CE40">
            <v>8241305</v>
          </cell>
          <cell r="CF40">
            <v>7936623</v>
          </cell>
          <cell r="CG40">
            <v>7308855</v>
          </cell>
          <cell r="CH40">
            <v>3826397</v>
          </cell>
          <cell r="CI40">
            <v>3826397</v>
          </cell>
          <cell r="CJ40">
            <v>3900564</v>
          </cell>
          <cell r="CK40">
            <v>3965192</v>
          </cell>
          <cell r="CL40">
            <v>3977999</v>
          </cell>
          <cell r="CM40">
            <v>3977384</v>
          </cell>
          <cell r="CN40">
            <v>4019324</v>
          </cell>
          <cell r="CO40">
            <v>3261657</v>
          </cell>
          <cell r="CP40">
            <v>3267287</v>
          </cell>
          <cell r="CQ40">
            <v>3340592</v>
          </cell>
          <cell r="CR40">
            <v>3355937</v>
          </cell>
          <cell r="CS40">
            <v>3324701</v>
          </cell>
          <cell r="CT40">
            <v>3328300</v>
          </cell>
          <cell r="CU40">
            <v>3309242</v>
          </cell>
          <cell r="CV40">
            <v>3317361</v>
          </cell>
          <cell r="CW40">
            <v>3269650</v>
          </cell>
          <cell r="CX40">
            <v>3218211</v>
          </cell>
          <cell r="CY40">
            <v>3271996</v>
          </cell>
          <cell r="CZ40">
            <v>3263591</v>
          </cell>
          <cell r="DA40">
            <v>3224489</v>
          </cell>
          <cell r="DB40">
            <v>3000431</v>
          </cell>
          <cell r="DC40">
            <v>3039106</v>
          </cell>
          <cell r="DD40">
            <v>3049040</v>
          </cell>
          <cell r="DE40">
            <v>2941285</v>
          </cell>
          <cell r="DF40">
            <v>2863025</v>
          </cell>
          <cell r="DG40">
            <v>2850911</v>
          </cell>
          <cell r="DH40">
            <v>2769610</v>
          </cell>
          <cell r="DI40">
            <v>2653211</v>
          </cell>
          <cell r="DJ40">
            <v>2665073</v>
          </cell>
          <cell r="DK40">
            <v>2667664</v>
          </cell>
          <cell r="DL40">
            <v>2622954</v>
          </cell>
          <cell r="DM40">
            <v>2482312</v>
          </cell>
          <cell r="DN40">
            <v>2549574</v>
          </cell>
          <cell r="DO40">
            <v>2374315</v>
          </cell>
          <cell r="DP40">
            <v>2107998</v>
          </cell>
          <cell r="DQ40">
            <v>1425282</v>
          </cell>
          <cell r="DR40">
            <v>1391955</v>
          </cell>
          <cell r="DS40">
            <v>1294064</v>
          </cell>
          <cell r="DT40">
            <v>1263351</v>
          </cell>
          <cell r="DU40">
            <v>1159432</v>
          </cell>
          <cell r="DV40">
            <v>1151660</v>
          </cell>
          <cell r="DW40">
            <v>1151660</v>
          </cell>
          <cell r="DX40">
            <v>1283466</v>
          </cell>
          <cell r="DY40">
            <v>1274332</v>
          </cell>
          <cell r="DZ40">
            <v>1237653</v>
          </cell>
          <cell r="EB40">
            <v>420141</v>
          </cell>
          <cell r="EC40">
            <v>598845</v>
          </cell>
          <cell r="EE40">
            <v>1018986</v>
          </cell>
          <cell r="EF40">
            <v>1117334</v>
          </cell>
          <cell r="EG40">
            <v>24549065</v>
          </cell>
          <cell r="EH40">
            <v>5598202</v>
          </cell>
          <cell r="EI40">
            <v>30147267</v>
          </cell>
          <cell r="EJ40">
            <v>-144169</v>
          </cell>
          <cell r="EK40">
            <v>19416070</v>
          </cell>
        </row>
        <row r="41">
          <cell r="B41" t="str">
            <v>Premier Bank</v>
          </cell>
          <cell r="C41">
            <v>25.060313000000001</v>
          </cell>
          <cell r="D41">
            <v>13.816458000000001</v>
          </cell>
          <cell r="E41">
            <v>14.502549999999999</v>
          </cell>
          <cell r="F41">
            <v>2.5074920000000001</v>
          </cell>
          <cell r="G41">
            <v>2.7976480000000001</v>
          </cell>
          <cell r="H41">
            <v>4.8595389999999998</v>
          </cell>
          <cell r="I41">
            <v>23.893346000000001</v>
          </cell>
          <cell r="J41">
            <v>0.62905</v>
          </cell>
          <cell r="K41">
            <v>-0.454455</v>
          </cell>
          <cell r="M41">
            <v>3.3531319616261972E-3</v>
          </cell>
          <cell r="N41">
            <v>3.2777413046222474E-3</v>
          </cell>
          <cell r="O41">
            <v>3.2641165853263938E-3</v>
          </cell>
          <cell r="P41">
            <v>3.2432752927544026E-3</v>
          </cell>
          <cell r="Q41">
            <v>3.4318120960775134E-3</v>
          </cell>
          <cell r="S41">
            <v>3.3108835293881849E-3</v>
          </cell>
          <cell r="T41">
            <v>3.7928020515589863E-3</v>
          </cell>
          <cell r="U41">
            <v>2.6460480574239031E-3</v>
          </cell>
          <cell r="V41">
            <v>4.1024642980665039E-3</v>
          </cell>
          <cell r="W41">
            <v>-1.7360997699525981E-3</v>
          </cell>
          <cell r="X41">
            <v>-7.950459164457821E-2</v>
          </cell>
          <cell r="Y41">
            <v>-1.6638108061648213E-2</v>
          </cell>
          <cell r="Z41">
            <v>0.11708900042714822</v>
          </cell>
          <cell r="AA41">
            <v>0.10494520106141685</v>
          </cell>
          <cell r="AB41">
            <v>0.46189903520114295</v>
          </cell>
          <cell r="AC41">
            <v>0.97544374417910718</v>
          </cell>
          <cell r="AD41">
            <v>0.54286457461433346</v>
          </cell>
          <cell r="AE41">
            <v>0.36832593974043121</v>
          </cell>
          <cell r="AF41">
            <v>8.3584482604502519E-2</v>
          </cell>
          <cell r="AG41">
            <v>1.2261730351732157E-2</v>
          </cell>
          <cell r="AH41">
            <v>7.1322752252770363E-2</v>
          </cell>
          <cell r="AI41">
            <v>0.95269163009263902</v>
          </cell>
          <cell r="AJ41">
            <v>2.0885408169847838E-4</v>
          </cell>
          <cell r="AK41">
            <v>0</v>
          </cell>
          <cell r="AL41">
            <v>1.4108563867971165E-4</v>
          </cell>
          <cell r="AM41">
            <v>0.13443980670521163</v>
          </cell>
          <cell r="AN41">
            <v>8.3670104404932246E-3</v>
          </cell>
          <cell r="AO41">
            <v>25060313</v>
          </cell>
          <cell r="AP41">
            <v>22459143</v>
          </cell>
          <cell r="AQ41">
            <v>21935151</v>
          </cell>
          <cell r="AR41">
            <v>21152743</v>
          </cell>
          <cell r="AS41">
            <v>23304561</v>
          </cell>
          <cell r="AT41">
            <v>23299621</v>
          </cell>
          <cell r="AU41">
            <v>22531039</v>
          </cell>
          <cell r="AV41">
            <v>24163787</v>
          </cell>
          <cell r="AW41">
            <v>17640991</v>
          </cell>
          <cell r="AX41">
            <v>22125549</v>
          </cell>
          <cell r="AY41">
            <v>26209349</v>
          </cell>
          <cell r="AZ41">
            <v>23919643</v>
          </cell>
          <cell r="BA41">
            <v>24701113</v>
          </cell>
          <cell r="BB41">
            <v>22150730</v>
          </cell>
          <cell r="BC41">
            <v>21987686</v>
          </cell>
          <cell r="BD41">
            <v>20704593</v>
          </cell>
          <cell r="BE41">
            <v>21946547</v>
          </cell>
          <cell r="BF41">
            <v>18494579</v>
          </cell>
          <cell r="BG41">
            <v>18683241</v>
          </cell>
          <cell r="BH41">
            <v>16054493</v>
          </cell>
          <cell r="BI41">
            <v>18762844</v>
          </cell>
          <cell r="BJ41">
            <v>17185364</v>
          </cell>
          <cell r="BK41">
            <v>17946262</v>
          </cell>
          <cell r="BL41">
            <v>15211531</v>
          </cell>
          <cell r="BM41">
            <v>17880462</v>
          </cell>
          <cell r="BN41">
            <v>15775791</v>
          </cell>
          <cell r="BO41">
            <v>15865463</v>
          </cell>
          <cell r="BP41">
            <v>15583625</v>
          </cell>
          <cell r="BQ41">
            <v>17359968</v>
          </cell>
          <cell r="BR41">
            <v>15050947</v>
          </cell>
          <cell r="BS41">
            <v>16489388</v>
          </cell>
          <cell r="BT41">
            <v>15521372</v>
          </cell>
          <cell r="BU41">
            <v>14962089</v>
          </cell>
          <cell r="BV41">
            <v>15419582</v>
          </cell>
          <cell r="BW41">
            <v>15069141</v>
          </cell>
          <cell r="BX41">
            <v>14827754</v>
          </cell>
          <cell r="BY41">
            <v>15464631</v>
          </cell>
          <cell r="BZ41">
            <v>15726633</v>
          </cell>
          <cell r="CA41">
            <v>16180372</v>
          </cell>
          <cell r="CB41">
            <v>15121959</v>
          </cell>
          <cell r="CC41">
            <v>15278026</v>
          </cell>
          <cell r="CD41">
            <v>12978408</v>
          </cell>
          <cell r="CE41">
            <v>12696667</v>
          </cell>
          <cell r="CF41">
            <v>12503956</v>
          </cell>
          <cell r="CG41">
            <v>11305398</v>
          </cell>
          <cell r="CH41">
            <v>4859539</v>
          </cell>
          <cell r="CI41">
            <v>5222104</v>
          </cell>
          <cell r="CJ41">
            <v>5246748</v>
          </cell>
          <cell r="CK41">
            <v>5232337</v>
          </cell>
          <cell r="CL41">
            <v>5261889</v>
          </cell>
          <cell r="CM41">
            <v>5436854</v>
          </cell>
          <cell r="CN41">
            <v>5465709</v>
          </cell>
          <cell r="CO41">
            <v>5435496</v>
          </cell>
          <cell r="CP41">
            <v>2753180</v>
          </cell>
          <cell r="CQ41">
            <v>3183427</v>
          </cell>
          <cell r="CR41">
            <v>3163114</v>
          </cell>
          <cell r="CS41">
            <v>2552004</v>
          </cell>
          <cell r="CT41">
            <v>2467351</v>
          </cell>
          <cell r="CU41">
            <v>2274933</v>
          </cell>
          <cell r="CV41">
            <v>2208124</v>
          </cell>
          <cell r="CW41">
            <v>2116644</v>
          </cell>
          <cell r="CX41">
            <v>2050795</v>
          </cell>
          <cell r="CY41">
            <v>1952901</v>
          </cell>
          <cell r="CZ41">
            <v>1481372</v>
          </cell>
          <cell r="DA41">
            <v>1467563</v>
          </cell>
          <cell r="DB41">
            <v>1462059</v>
          </cell>
          <cell r="DC41">
            <v>1353278</v>
          </cell>
          <cell r="DD41">
            <v>1283380</v>
          </cell>
          <cell r="DE41">
            <v>1256304</v>
          </cell>
          <cell r="DF41">
            <v>1271103</v>
          </cell>
          <cell r="DG41">
            <v>1554299</v>
          </cell>
          <cell r="DH41">
            <v>1673485</v>
          </cell>
          <cell r="DI41">
            <v>1724306</v>
          </cell>
          <cell r="DJ41">
            <v>1709205</v>
          </cell>
          <cell r="DK41">
            <v>1622135</v>
          </cell>
          <cell r="DL41">
            <v>1608542</v>
          </cell>
          <cell r="DM41">
            <v>1602035</v>
          </cell>
          <cell r="DN41">
            <v>1557408</v>
          </cell>
          <cell r="DO41">
            <v>1687582</v>
          </cell>
          <cell r="DP41">
            <v>1698111</v>
          </cell>
          <cell r="DQ41">
            <v>1669863</v>
          </cell>
          <cell r="DR41">
            <v>1611608</v>
          </cell>
          <cell r="DS41">
            <v>1687798</v>
          </cell>
          <cell r="DT41">
            <v>1677757</v>
          </cell>
          <cell r="DU41">
            <v>1661381</v>
          </cell>
          <cell r="DV41">
            <v>1517722</v>
          </cell>
          <cell r="DW41">
            <v>1517722</v>
          </cell>
          <cell r="DX41">
            <v>1301967</v>
          </cell>
          <cell r="DY41">
            <v>1225689</v>
          </cell>
          <cell r="DZ41">
            <v>1210095</v>
          </cell>
          <cell r="EB41">
            <v>1021656</v>
          </cell>
          <cell r="EC41">
            <v>1190204</v>
          </cell>
          <cell r="EE41">
            <v>2211860</v>
          </cell>
          <cell r="EF41">
            <v>2157545</v>
          </cell>
          <cell r="EG41">
            <v>3453059</v>
          </cell>
          <cell r="EH41">
            <v>5921950</v>
          </cell>
          <cell r="EI41">
            <v>9375009</v>
          </cell>
          <cell r="EJ41">
            <v>-402350</v>
          </cell>
          <cell r="EK41">
            <v>13816458</v>
          </cell>
        </row>
        <row r="42">
          <cell r="B42" t="str">
            <v>Development Bank of Kenya</v>
          </cell>
          <cell r="C42">
            <v>21.233094999999999</v>
          </cell>
          <cell r="D42">
            <v>10.944077999999999</v>
          </cell>
          <cell r="E42">
            <v>12.088414999999999</v>
          </cell>
          <cell r="F42">
            <v>2.1414010000000001</v>
          </cell>
          <cell r="G42">
            <v>2.4235820000000001</v>
          </cell>
          <cell r="H42">
            <v>3.8653599999999999</v>
          </cell>
          <cell r="I42">
            <v>14.715558</v>
          </cell>
          <cell r="J42">
            <v>1.2435E-2</v>
          </cell>
          <cell r="K42">
            <v>7.0407999999999998E-2</v>
          </cell>
          <cell r="M42">
            <v>2.7579979589843614E-3</v>
          </cell>
          <cell r="N42">
            <v>2.6642827156018109E-3</v>
          </cell>
          <cell r="O42">
            <v>2.6499680140594029E-3</v>
          </cell>
          <cell r="P42">
            <v>2.5599015401084248E-3</v>
          </cell>
          <cell r="Q42">
            <v>2.5951155351649239E-3</v>
          </cell>
          <cell r="S42">
            <v>2.805244472143449E-3</v>
          </cell>
          <cell r="T42">
            <v>3.0042954200578441E-3</v>
          </cell>
          <cell r="U42">
            <v>2.2055795034724222E-3</v>
          </cell>
          <cell r="V42">
            <v>3.2631699013372134E-3</v>
          </cell>
          <cell r="W42">
            <v>2.6897121299759608E-4</v>
          </cell>
          <cell r="X42">
            <v>2.1354550088514272E-2</v>
          </cell>
          <cell r="Y42">
            <v>4.0760693936453124E-3</v>
          </cell>
          <cell r="Z42">
            <v>0.16469521577095481</v>
          </cell>
          <cell r="AA42">
            <v>0.14551952430210258</v>
          </cell>
          <cell r="AB42">
            <v>0.25037675065740012</v>
          </cell>
          <cell r="AC42">
            <v>1.7562908004803359</v>
          </cell>
          <cell r="AD42">
            <v>0.18132919358698443</v>
          </cell>
          <cell r="AE42">
            <v>0.70527338127915584</v>
          </cell>
          <cell r="AF42">
            <v>0.1183455411738826</v>
          </cell>
          <cell r="AG42">
            <v>0.11861288042411346</v>
          </cell>
          <cell r="AH42">
            <v>-2.6733925023085525E-4</v>
          </cell>
          <cell r="AI42">
            <v>0.90533605935931216</v>
          </cell>
          <cell r="AJ42">
            <v>7.0332625605470228E-4</v>
          </cell>
          <cell r="AK42">
            <v>3.104348674340378E-4</v>
          </cell>
          <cell r="AL42">
            <v>5.7132129689897227E-4</v>
          </cell>
          <cell r="AM42">
            <v>0.12542496442322598</v>
          </cell>
          <cell r="AN42">
            <v>0.10683523878509189</v>
          </cell>
          <cell r="AO42">
            <v>21233095</v>
          </cell>
          <cell r="AP42">
            <v>19806416</v>
          </cell>
          <cell r="AQ42">
            <v>19148351</v>
          </cell>
          <cell r="AR42">
            <v>18482390</v>
          </cell>
          <cell r="AS42">
            <v>18840315</v>
          </cell>
          <cell r="AT42">
            <v>17872718</v>
          </cell>
          <cell r="AU42">
            <v>17933112</v>
          </cell>
          <cell r="AV42">
            <v>17257834</v>
          </cell>
          <cell r="AW42">
            <v>16891988</v>
          </cell>
          <cell r="AX42">
            <v>17025387</v>
          </cell>
          <cell r="AY42">
            <v>16967685</v>
          </cell>
          <cell r="AZ42">
            <v>16768321</v>
          </cell>
          <cell r="BA42">
            <v>17289207</v>
          </cell>
          <cell r="BB42">
            <v>17488860</v>
          </cell>
          <cell r="BC42">
            <v>17526413</v>
          </cell>
          <cell r="BD42">
            <v>17107796</v>
          </cell>
          <cell r="BE42">
            <v>17222212</v>
          </cell>
          <cell r="BF42">
            <v>17119457</v>
          </cell>
          <cell r="BG42">
            <v>16274891</v>
          </cell>
          <cell r="BH42">
            <v>16644500</v>
          </cell>
          <cell r="BI42">
            <v>15358069</v>
          </cell>
          <cell r="BJ42">
            <v>15549002</v>
          </cell>
          <cell r="BK42">
            <v>15433168</v>
          </cell>
          <cell r="BL42">
            <v>15240102</v>
          </cell>
          <cell r="BM42">
            <v>15323111</v>
          </cell>
          <cell r="BN42">
            <v>15454261</v>
          </cell>
          <cell r="BO42">
            <v>15630629</v>
          </cell>
          <cell r="BP42">
            <v>16040121</v>
          </cell>
          <cell r="BQ42">
            <v>16319925</v>
          </cell>
          <cell r="BR42">
            <v>16127993</v>
          </cell>
          <cell r="BS42">
            <v>16710985</v>
          </cell>
          <cell r="BT42">
            <v>16435365</v>
          </cell>
          <cell r="BU42">
            <v>16418382</v>
          </cell>
          <cell r="BV42">
            <v>17492953</v>
          </cell>
          <cell r="BW42">
            <v>17013141</v>
          </cell>
          <cell r="BX42">
            <v>17251091</v>
          </cell>
          <cell r="BY42">
            <v>16942714</v>
          </cell>
          <cell r="BZ42">
            <v>18106690</v>
          </cell>
          <cell r="CA42">
            <v>17841799</v>
          </cell>
          <cell r="CB42">
            <v>16999848</v>
          </cell>
          <cell r="CC42">
            <v>16954227</v>
          </cell>
          <cell r="CD42">
            <v>16004815</v>
          </cell>
          <cell r="CE42">
            <v>16493105</v>
          </cell>
          <cell r="CF42">
            <v>16082152</v>
          </cell>
          <cell r="CG42">
            <v>15580630</v>
          </cell>
          <cell r="CH42">
            <v>3865360</v>
          </cell>
          <cell r="CI42">
            <v>3837307</v>
          </cell>
          <cell r="CJ42">
            <v>3809085</v>
          </cell>
          <cell r="CK42">
            <v>3799907</v>
          </cell>
          <cell r="CL42">
            <v>3783689</v>
          </cell>
          <cell r="CM42">
            <v>3777121</v>
          </cell>
          <cell r="CN42">
            <v>3785479</v>
          </cell>
          <cell r="CO42">
            <v>3751595</v>
          </cell>
          <cell r="CP42">
            <v>3737775</v>
          </cell>
          <cell r="CQ42">
            <v>3854718</v>
          </cell>
          <cell r="CR42">
            <v>3850957</v>
          </cell>
          <cell r="CS42">
            <v>3828452</v>
          </cell>
          <cell r="CT42">
            <v>3923282</v>
          </cell>
          <cell r="CU42">
            <v>3856607</v>
          </cell>
          <cell r="CV42">
            <v>3841310</v>
          </cell>
          <cell r="CW42">
            <v>3830779</v>
          </cell>
          <cell r="CX42">
            <v>3822658</v>
          </cell>
          <cell r="CY42">
            <v>3981067</v>
          </cell>
          <cell r="CZ42">
            <v>3966267</v>
          </cell>
          <cell r="DA42">
            <v>3975395</v>
          </cell>
          <cell r="DB42">
            <v>3950439</v>
          </cell>
          <cell r="DC42">
            <v>3894050</v>
          </cell>
          <cell r="DD42">
            <v>3886424</v>
          </cell>
          <cell r="DE42">
            <v>3866554</v>
          </cell>
          <cell r="DF42">
            <v>2871324</v>
          </cell>
          <cell r="DG42">
            <v>2738684</v>
          </cell>
          <cell r="DH42">
            <v>2702770</v>
          </cell>
          <cell r="DI42">
            <v>2955617</v>
          </cell>
          <cell r="DJ42">
            <v>2929746</v>
          </cell>
          <cell r="DK42">
            <v>2958319</v>
          </cell>
          <cell r="DL42">
            <v>2909847</v>
          </cell>
          <cell r="DM42">
            <v>2919672</v>
          </cell>
          <cell r="DN42">
            <v>2903344</v>
          </cell>
          <cell r="DO42">
            <v>2949975</v>
          </cell>
          <cell r="DP42">
            <v>2912557</v>
          </cell>
          <cell r="DQ42">
            <v>2876234</v>
          </cell>
          <cell r="DR42">
            <v>2843621</v>
          </cell>
          <cell r="DS42">
            <v>2856189</v>
          </cell>
          <cell r="DT42">
            <v>2808229</v>
          </cell>
          <cell r="DU42">
            <v>2806585</v>
          </cell>
          <cell r="DV42">
            <v>2763601</v>
          </cell>
          <cell r="DW42">
            <v>2763601</v>
          </cell>
          <cell r="DX42">
            <v>1999548</v>
          </cell>
          <cell r="DY42">
            <v>1874489</v>
          </cell>
          <cell r="DZ42">
            <v>1822274</v>
          </cell>
          <cell r="EB42">
            <v>73601</v>
          </cell>
          <cell r="EC42">
            <v>220360</v>
          </cell>
          <cell r="EE42">
            <v>293961</v>
          </cell>
          <cell r="EF42">
            <v>516281</v>
          </cell>
          <cell r="EG42">
            <v>1604839</v>
          </cell>
          <cell r="EH42">
            <v>670646</v>
          </cell>
          <cell r="EI42">
            <v>2275485</v>
          </cell>
          <cell r="EJ42">
            <v>81671</v>
          </cell>
          <cell r="EK42">
            <v>10944078</v>
          </cell>
        </row>
        <row r="43">
          <cell r="B43" t="str">
            <v>Mayfair Bank - CIB</v>
          </cell>
          <cell r="C43">
            <v>17.103396</v>
          </cell>
          <cell r="D43">
            <v>5.9254030000000002</v>
          </cell>
          <cell r="E43">
            <v>13.262650000000001</v>
          </cell>
          <cell r="F43">
            <v>2.3669790000000002</v>
          </cell>
          <cell r="G43">
            <v>2.425316</v>
          </cell>
          <cell r="H43">
            <v>3.6163620000000001</v>
          </cell>
          <cell r="I43">
            <v>14.003957</v>
          </cell>
          <cell r="J43">
            <v>7.4756000000000003E-2</v>
          </cell>
          <cell r="K43">
            <v>-1.0197989999999999</v>
          </cell>
          <cell r="M43">
            <v>2.5774765586712902E-3</v>
          </cell>
          <cell r="N43">
            <v>2.5849951455966256E-3</v>
          </cell>
          <cell r="O43">
            <v>2.8065317033134371E-3</v>
          </cell>
          <cell r="P43">
            <v>2.7183218112224114E-3</v>
          </cell>
          <cell r="Q43">
            <v>2.8687925921860279E-3</v>
          </cell>
          <cell r="S43">
            <v>2.2596426514307206E-3</v>
          </cell>
          <cell r="T43">
            <v>1.6266021765284396E-3</v>
          </cell>
          <cell r="U43">
            <v>2.4198233599465706E-3</v>
          </cell>
          <cell r="V43">
            <v>3.0529636646365794E-3</v>
          </cell>
          <cell r="W43">
            <v>-3.895815447729455E-3</v>
          </cell>
          <cell r="X43">
            <v>-0.1890721447467259</v>
          </cell>
          <cell r="Y43">
            <v>-4.2608376882988692E-2</v>
          </cell>
          <cell r="Z43">
            <v>0.17318790681805149</v>
          </cell>
          <cell r="AA43">
            <v>0.16902215566643058</v>
          </cell>
          <cell r="AB43">
            <v>0.20741410907741203</v>
          </cell>
          <cell r="AC43">
            <v>2.5900201823369753</v>
          </cell>
          <cell r="AD43">
            <v>0.11599437081423984</v>
          </cell>
          <cell r="AE43">
            <v>0.62714793554001091</v>
          </cell>
          <cell r="AF43">
            <v>0.16072433535176436</v>
          </cell>
          <cell r="AG43">
            <v>0.10410614633452785</v>
          </cell>
          <cell r="AH43">
            <v>5.6618189017236517E-2</v>
          </cell>
          <cell r="AI43">
            <v>0.44677368399226397</v>
          </cell>
          <cell r="AJ43">
            <v>2.9059695964572456E-3</v>
          </cell>
          <cell r="AK43">
            <v>8.4365099256651318E-4</v>
          </cell>
          <cell r="AL43">
            <v>2.2243064282153214E-3</v>
          </cell>
          <cell r="AM43">
            <v>0.16559485376485661</v>
          </cell>
          <cell r="AN43">
            <v>0.10045180257456114</v>
          </cell>
          <cell r="AO43">
            <v>17103396</v>
          </cell>
          <cell r="AP43">
            <v>16405164</v>
          </cell>
          <cell r="AQ43">
            <v>16572776</v>
          </cell>
          <cell r="AR43">
            <v>15818096</v>
          </cell>
          <cell r="AS43">
            <v>17543453</v>
          </cell>
          <cell r="AT43">
            <v>14444015</v>
          </cell>
          <cell r="AU43">
            <v>15627033</v>
          </cell>
          <cell r="AV43">
            <v>17103396</v>
          </cell>
          <cell r="AW43">
            <v>12929077</v>
          </cell>
          <cell r="AX43">
            <v>13397795</v>
          </cell>
          <cell r="AY43">
            <v>13642086</v>
          </cell>
          <cell r="AZ43">
            <v>13326361</v>
          </cell>
          <cell r="BA43">
            <v>13460819</v>
          </cell>
          <cell r="BB43">
            <v>12737025</v>
          </cell>
          <cell r="BC43">
            <v>12981818</v>
          </cell>
          <cell r="BD43">
            <v>12768436</v>
          </cell>
          <cell r="BE43">
            <v>12729360</v>
          </cell>
          <cell r="BF43">
            <v>12255188</v>
          </cell>
          <cell r="BG43">
            <v>13328328</v>
          </cell>
          <cell r="BH43">
            <v>9063470</v>
          </cell>
          <cell r="BI43">
            <v>8652475</v>
          </cell>
          <cell r="BJ43">
            <v>8213097</v>
          </cell>
          <cell r="BK43">
            <v>7447262</v>
          </cell>
          <cell r="BL43">
            <v>6689148</v>
          </cell>
          <cell r="BM43">
            <v>6856572</v>
          </cell>
          <cell r="BN43">
            <v>5369117</v>
          </cell>
          <cell r="BO43">
            <v>4475770</v>
          </cell>
          <cell r="BP43">
            <v>3953412</v>
          </cell>
          <cell r="BQ43">
            <v>3547988</v>
          </cell>
          <cell r="BR43">
            <v>2563150</v>
          </cell>
          <cell r="BS43">
            <v>1412715</v>
          </cell>
          <cell r="CH43">
            <v>3616362</v>
          </cell>
          <cell r="CI43">
            <v>3697639</v>
          </cell>
          <cell r="CJ43">
            <v>4265615</v>
          </cell>
          <cell r="CK43">
            <v>4069630</v>
          </cell>
          <cell r="CL43">
            <v>4191483</v>
          </cell>
          <cell r="CM43">
            <v>4349180</v>
          </cell>
          <cell r="CN43">
            <v>4494598</v>
          </cell>
          <cell r="CO43">
            <v>4461540</v>
          </cell>
          <cell r="CP43">
            <v>4445475</v>
          </cell>
          <cell r="CQ43">
            <v>4340678</v>
          </cell>
          <cell r="CR43">
            <v>4238217</v>
          </cell>
          <cell r="CS43">
            <v>4302461</v>
          </cell>
          <cell r="CT43">
            <v>4152937</v>
          </cell>
          <cell r="CU43">
            <v>4125827</v>
          </cell>
          <cell r="CV43">
            <v>4116937</v>
          </cell>
          <cell r="CW43">
            <v>4115454</v>
          </cell>
          <cell r="CX43">
            <v>4120947</v>
          </cell>
          <cell r="CY43">
            <v>4290154</v>
          </cell>
          <cell r="CZ43">
            <v>4317761</v>
          </cell>
          <cell r="DA43">
            <v>958454</v>
          </cell>
          <cell r="DB43">
            <v>1039865</v>
          </cell>
          <cell r="DC43">
            <v>1117525</v>
          </cell>
          <cell r="DD43">
            <v>1189040</v>
          </cell>
          <cell r="DE43">
            <v>1026771</v>
          </cell>
          <cell r="DF43">
            <v>1019868</v>
          </cell>
          <cell r="DG43">
            <v>1020349</v>
          </cell>
          <cell r="DH43">
            <v>1112957</v>
          </cell>
          <cell r="DI43">
            <v>1079558</v>
          </cell>
          <cell r="DJ43">
            <v>1168946</v>
          </cell>
          <cell r="DK43">
            <v>1120846</v>
          </cell>
          <cell r="DL43">
            <v>1252725</v>
          </cell>
          <cell r="EB43">
            <v>125174</v>
          </cell>
          <cell r="EC43">
            <v>478324</v>
          </cell>
          <cell r="EE43">
            <v>603498</v>
          </cell>
          <cell r="EF43">
            <v>1563072</v>
          </cell>
          <cell r="EG43">
            <v>464864</v>
          </cell>
          <cell r="EH43">
            <v>276371</v>
          </cell>
          <cell r="EI43">
            <v>741235</v>
          </cell>
          <cell r="EJ43">
            <v>-738123</v>
          </cell>
          <cell r="EK43">
            <v>5925403</v>
          </cell>
        </row>
        <row r="44">
          <cell r="B44" t="str">
            <v>Guardian  Bank</v>
          </cell>
          <cell r="C44">
            <v>16.125919</v>
          </cell>
          <cell r="D44">
            <v>7.0254950000000003</v>
          </cell>
          <cell r="E44">
            <v>11.980613</v>
          </cell>
          <cell r="F44">
            <v>3.4802200000000001</v>
          </cell>
          <cell r="G44">
            <v>3.6372610000000001</v>
          </cell>
          <cell r="H44">
            <v>3.7198289999999998</v>
          </cell>
          <cell r="I44">
            <v>12.563274</v>
          </cell>
          <cell r="J44">
            <v>0.12156599999999999</v>
          </cell>
          <cell r="K44">
            <v>0.54088999999999998</v>
          </cell>
          <cell r="M44">
            <v>2.4855745648323163E-3</v>
          </cell>
          <cell r="N44">
            <v>2.5651377343899199E-3</v>
          </cell>
          <cell r="O44">
            <v>2.6371659780092338E-3</v>
          </cell>
          <cell r="P44">
            <v>2.6416535598152002E-3</v>
          </cell>
          <cell r="Q44">
            <v>2.6036433144025388E-3</v>
          </cell>
          <cell r="S44">
            <v>2.1305017065568169E-3</v>
          </cell>
          <cell r="T44">
            <v>1.9285921072692727E-3</v>
          </cell>
          <cell r="U44">
            <v>2.1859105988531373E-3</v>
          </cell>
          <cell r="V44">
            <v>3.1403113890869946E-3</v>
          </cell>
          <cell r="W44">
            <v>2.0662970031568818E-3</v>
          </cell>
          <cell r="X44">
            <v>0.13457824820278949</v>
          </cell>
          <cell r="Y44">
            <v>3.0710034097764814E-2</v>
          </cell>
          <cell r="Z44">
            <v>0.28951537632626656</v>
          </cell>
          <cell r="AA44">
            <v>0.2770153703564851</v>
          </cell>
          <cell r="AB44">
            <v>0.19517217924101343</v>
          </cell>
          <cell r="AC44">
            <v>0.62854862768096964</v>
          </cell>
          <cell r="AD44">
            <v>0.100284007900154</v>
          </cell>
          <cell r="AE44">
            <v>0.35243127343029035</v>
          </cell>
          <cell r="AF44">
            <v>0.17261733367562643</v>
          </cell>
          <cell r="AG44">
            <v>7.0444533244555671E-2</v>
          </cell>
          <cell r="AH44">
            <v>0.10217280043107076</v>
          </cell>
          <cell r="AI44">
            <v>0.58640530330125851</v>
          </cell>
          <cell r="AJ44">
            <v>1.115113119798168E-3</v>
          </cell>
          <cell r="AK44">
            <v>0</v>
          </cell>
          <cell r="AL44">
            <v>7.9842853720946691E-4</v>
          </cell>
          <cell r="AM44">
            <v>0.1841995239433159</v>
          </cell>
          <cell r="AN44">
            <v>4.8409237214007271E-2</v>
          </cell>
          <cell r="AO44">
            <v>16125919</v>
          </cell>
          <cell r="AP44">
            <v>15956350</v>
          </cell>
          <cell r="AQ44">
            <v>16219937</v>
          </cell>
          <cell r="AR44">
            <v>16117360</v>
          </cell>
          <cell r="AS44">
            <v>15853010</v>
          </cell>
          <cell r="AT44">
            <v>15920381</v>
          </cell>
          <cell r="AU44">
            <v>15744241</v>
          </cell>
          <cell r="AV44">
            <v>15589453</v>
          </cell>
          <cell r="AW44">
            <v>15658126</v>
          </cell>
          <cell r="AX44">
            <v>16485292</v>
          </cell>
          <cell r="AY44">
            <v>16757176</v>
          </cell>
          <cell r="AZ44">
            <v>17265306</v>
          </cell>
          <cell r="BA44">
            <v>17736400</v>
          </cell>
          <cell r="BB44">
            <v>17021470</v>
          </cell>
          <cell r="BC44">
            <v>16843240</v>
          </cell>
          <cell r="BD44">
            <v>16700710</v>
          </cell>
          <cell r="BE44">
            <v>16858235</v>
          </cell>
          <cell r="BF44">
            <v>16497509</v>
          </cell>
          <cell r="BG44">
            <v>16765424</v>
          </cell>
          <cell r="BH44">
            <v>17027259</v>
          </cell>
          <cell r="BI44">
            <v>16386450</v>
          </cell>
          <cell r="BJ44">
            <v>16539262</v>
          </cell>
          <cell r="BK44">
            <v>16225698</v>
          </cell>
          <cell r="BL44">
            <v>16638307</v>
          </cell>
          <cell r="BM44">
            <v>16185964</v>
          </cell>
          <cell r="BN44">
            <v>16012016</v>
          </cell>
          <cell r="BO44">
            <v>16028257</v>
          </cell>
          <cell r="BP44">
            <v>15665170</v>
          </cell>
          <cell r="BQ44">
            <v>15802759</v>
          </cell>
          <cell r="BR44">
            <v>15520532</v>
          </cell>
          <cell r="BS44">
            <v>15271509</v>
          </cell>
          <cell r="BT44">
            <v>15019755</v>
          </cell>
          <cell r="BU44">
            <v>14705351</v>
          </cell>
          <cell r="BV44">
            <v>15135225</v>
          </cell>
          <cell r="BW44">
            <v>15349948</v>
          </cell>
          <cell r="BX44">
            <v>15386946</v>
          </cell>
          <cell r="BY44">
            <v>14609492</v>
          </cell>
          <cell r="BZ44">
            <v>15113307</v>
          </cell>
          <cell r="CA44">
            <v>15694727</v>
          </cell>
          <cell r="CB44">
            <v>15383115</v>
          </cell>
          <cell r="CC44">
            <v>15470598</v>
          </cell>
          <cell r="CD44">
            <v>14464148</v>
          </cell>
          <cell r="CE44">
            <v>14195379</v>
          </cell>
          <cell r="CF44">
            <v>13997862</v>
          </cell>
          <cell r="CG44">
            <v>12834687</v>
          </cell>
          <cell r="CH44">
            <v>3719829</v>
          </cell>
          <cell r="CI44">
            <v>3864219</v>
          </cell>
          <cell r="CJ44">
            <v>3807216</v>
          </cell>
          <cell r="CK44">
            <v>3713843</v>
          </cell>
          <cell r="CL44">
            <v>3577591</v>
          </cell>
          <cell r="CM44">
            <v>3446851</v>
          </cell>
          <cell r="CN44">
            <v>3359794</v>
          </cell>
          <cell r="CO44">
            <v>15589453</v>
          </cell>
          <cell r="CP44">
            <v>3238859</v>
          </cell>
          <cell r="CQ44">
            <v>3252700</v>
          </cell>
          <cell r="CR44">
            <v>3168931</v>
          </cell>
          <cell r="CS44">
            <v>3061169</v>
          </cell>
          <cell r="CT44">
            <v>2989050</v>
          </cell>
          <cell r="CU44">
            <v>2938311</v>
          </cell>
          <cell r="CV44">
            <v>2880150</v>
          </cell>
          <cell r="CW44">
            <v>2872764</v>
          </cell>
          <cell r="CX44">
            <v>2834017</v>
          </cell>
          <cell r="CY44">
            <v>2745034</v>
          </cell>
          <cell r="CZ44">
            <v>2737699</v>
          </cell>
          <cell r="DA44">
            <v>2717961</v>
          </cell>
          <cell r="DB44">
            <v>2740810</v>
          </cell>
          <cell r="DC44">
            <v>2693257</v>
          </cell>
          <cell r="DD44">
            <v>2643318</v>
          </cell>
          <cell r="DE44">
            <v>2595341</v>
          </cell>
          <cell r="DF44">
            <v>2557152</v>
          </cell>
          <cell r="DG44">
            <v>2636664</v>
          </cell>
          <cell r="DH44">
            <v>2536528</v>
          </cell>
          <cell r="DI44">
            <v>2407699</v>
          </cell>
          <cell r="DJ44">
            <v>2374615</v>
          </cell>
          <cell r="DK44">
            <v>2327011</v>
          </cell>
          <cell r="DL44">
            <v>2291970</v>
          </cell>
          <cell r="DM44">
            <v>2264442</v>
          </cell>
          <cell r="DN44">
            <v>2215494</v>
          </cell>
          <cell r="DO44">
            <v>2049357</v>
          </cell>
          <cell r="DP44">
            <v>2025717</v>
          </cell>
          <cell r="DQ44">
            <v>2034496</v>
          </cell>
          <cell r="DR44">
            <v>1984466</v>
          </cell>
          <cell r="DS44">
            <v>1994181</v>
          </cell>
          <cell r="DT44">
            <v>1890337</v>
          </cell>
          <cell r="DU44">
            <v>1818843</v>
          </cell>
          <cell r="DV44">
            <v>1755138</v>
          </cell>
          <cell r="DW44">
            <v>1755138</v>
          </cell>
          <cell r="DX44">
            <v>1715270</v>
          </cell>
          <cell r="DY44">
            <v>1554857</v>
          </cell>
          <cell r="DZ44">
            <v>1493885</v>
          </cell>
          <cell r="EB44">
            <v>218643</v>
          </cell>
          <cell r="EC44">
            <v>901614</v>
          </cell>
          <cell r="EE44">
            <v>1120257</v>
          </cell>
          <cell r="EF44">
            <v>704136</v>
          </cell>
          <cell r="EG44">
            <v>257401</v>
          </cell>
          <cell r="EH44">
            <v>472957</v>
          </cell>
          <cell r="EI44">
            <v>730358</v>
          </cell>
          <cell r="EJ44">
            <v>491037</v>
          </cell>
          <cell r="EK44">
            <v>7025495</v>
          </cell>
        </row>
        <row r="45">
          <cell r="B45" t="str">
            <v>Paramount Universal Bank</v>
          </cell>
          <cell r="C45">
            <v>15.902018</v>
          </cell>
          <cell r="D45">
            <v>8.2703830000000007</v>
          </cell>
          <cell r="E45">
            <v>12.815243000000001</v>
          </cell>
          <cell r="F45">
            <v>2.669613</v>
          </cell>
          <cell r="G45">
            <v>2.669613</v>
          </cell>
          <cell r="H45">
            <v>2.9148589999999999</v>
          </cell>
          <cell r="I45">
            <v>8.5933799999999998</v>
          </cell>
          <cell r="J45">
            <v>6.6880000000000004E-3</v>
          </cell>
          <cell r="K45">
            <v>0.30845699999999998</v>
          </cell>
          <cell r="M45">
            <v>2.2999538934712523E-3</v>
          </cell>
          <cell r="N45">
            <v>2.2861738448366818E-3</v>
          </cell>
          <cell r="O45">
            <v>2.2940526536216611E-3</v>
          </cell>
          <cell r="P45">
            <v>2.2231928622341249E-3</v>
          </cell>
          <cell r="Q45">
            <v>2.2667859500845591E-3</v>
          </cell>
          <cell r="S45">
            <v>2.1009206660840365E-3</v>
          </cell>
          <cell r="T45">
            <v>2.2703304717879621E-3</v>
          </cell>
          <cell r="U45">
            <v>2.3381921693471342E-3</v>
          </cell>
          <cell r="V45">
            <v>2.4607488449825861E-3</v>
          </cell>
          <cell r="W45">
            <v>1.1783611727019584E-3</v>
          </cell>
          <cell r="X45">
            <v>0.12305894944960739</v>
          </cell>
          <cell r="Y45">
            <v>2.156304371971119E-2</v>
          </cell>
          <cell r="Z45">
            <v>0.31065925165650771</v>
          </cell>
          <cell r="AA45">
            <v>0.31065925165650771</v>
          </cell>
          <cell r="AB45">
            <v>0.23652695663383394</v>
          </cell>
          <cell r="AC45">
            <v>0.59153184931707514</v>
          </cell>
          <cell r="AD45">
            <v>0.12365142806449052</v>
          </cell>
          <cell r="AE45">
            <v>0.27986070072557212</v>
          </cell>
          <cell r="AF45">
            <v>0.13131825334616282</v>
          </cell>
          <cell r="AG45">
            <v>0.10023525720700757</v>
          </cell>
          <cell r="AH45">
            <v>3.1082996139155245E-2</v>
          </cell>
          <cell r="AI45">
            <v>0.64535514465078814</v>
          </cell>
          <cell r="AJ45">
            <v>1.1550899653278783E-4</v>
          </cell>
          <cell r="AK45">
            <v>0</v>
          </cell>
          <cell r="AL45">
            <v>7.8028930134142077E-5</v>
          </cell>
          <cell r="AM45">
            <v>0.14170404494194147</v>
          </cell>
          <cell r="AN45">
            <v>7.0663517575870236E-2</v>
          </cell>
          <cell r="AO45">
            <v>15902018</v>
          </cell>
          <cell r="AP45">
            <v>15868917</v>
          </cell>
          <cell r="AQ45">
            <v>15804717</v>
          </cell>
          <cell r="AR45">
            <v>15020034</v>
          </cell>
          <cell r="AS45">
            <v>15439383</v>
          </cell>
          <cell r="AT45">
            <v>14663720</v>
          </cell>
          <cell r="AU45">
            <v>14189936</v>
          </cell>
          <cell r="AV45">
            <v>14279069</v>
          </cell>
          <cell r="AW45">
            <v>13813300</v>
          </cell>
          <cell r="AX45">
            <v>13086280</v>
          </cell>
          <cell r="AY45">
            <v>13069958</v>
          </cell>
          <cell r="AZ45">
            <v>12802351</v>
          </cell>
          <cell r="BA45">
            <v>12447780</v>
          </cell>
          <cell r="BB45">
            <v>12258411</v>
          </cell>
          <cell r="BC45">
            <v>11805895</v>
          </cell>
          <cell r="BD45">
            <v>11641338</v>
          </cell>
          <cell r="BE45">
            <v>11378331</v>
          </cell>
          <cell r="BF45">
            <v>11073705</v>
          </cell>
          <cell r="BG45">
            <v>10971375</v>
          </cell>
          <cell r="BH45">
            <v>11290260</v>
          </cell>
          <cell r="BI45">
            <v>10443296</v>
          </cell>
          <cell r="BJ45">
            <v>10299566</v>
          </cell>
          <cell r="BK45">
            <v>10020501</v>
          </cell>
          <cell r="BL45">
            <v>10207861</v>
          </cell>
          <cell r="BM45">
            <v>9887407</v>
          </cell>
          <cell r="BN45">
            <v>9850650</v>
          </cell>
          <cell r="BO45">
            <v>9915783</v>
          </cell>
          <cell r="BP45">
            <v>9924109</v>
          </cell>
          <cell r="BQ45">
            <v>9541251</v>
          </cell>
          <cell r="BR45">
            <v>9579358</v>
          </cell>
          <cell r="BS45">
            <v>9754544</v>
          </cell>
          <cell r="BT45">
            <v>9738935</v>
          </cell>
          <cell r="BU45">
            <v>9426931</v>
          </cell>
          <cell r="BV45">
            <v>9582882</v>
          </cell>
          <cell r="BW45">
            <v>9545656</v>
          </cell>
          <cell r="BX45">
            <v>9853717</v>
          </cell>
          <cell r="BY45">
            <v>10525709</v>
          </cell>
          <cell r="BZ45">
            <v>10914946</v>
          </cell>
          <cell r="CA45">
            <v>10818758</v>
          </cell>
          <cell r="CB45">
            <v>10169780</v>
          </cell>
          <cell r="CC45">
            <v>10402326</v>
          </cell>
          <cell r="CD45">
            <v>9042178</v>
          </cell>
          <cell r="CE45">
            <v>8698023</v>
          </cell>
          <cell r="CF45">
            <v>8323852</v>
          </cell>
          <cell r="CG45">
            <v>8028877</v>
          </cell>
          <cell r="CH45">
            <v>2914859</v>
          </cell>
          <cell r="CI45">
            <v>2808819</v>
          </cell>
          <cell r="CJ45">
            <v>2729392</v>
          </cell>
          <cell r="CK45">
            <v>2648712</v>
          </cell>
          <cell r="CL45">
            <v>2576948</v>
          </cell>
          <cell r="CM45">
            <v>2478737</v>
          </cell>
          <cell r="CN45">
            <v>2426093</v>
          </cell>
          <cell r="CO45">
            <v>2346918</v>
          </cell>
          <cell r="CP45">
            <v>226851</v>
          </cell>
          <cell r="CQ45">
            <v>2204167</v>
          </cell>
          <cell r="CR45">
            <v>2147500</v>
          </cell>
          <cell r="CS45">
            <v>2099404</v>
          </cell>
          <cell r="CT45">
            <v>2058559</v>
          </cell>
          <cell r="CU45">
            <v>1999971</v>
          </cell>
          <cell r="CV45">
            <v>1971938</v>
          </cell>
          <cell r="CW45">
            <v>1940781</v>
          </cell>
          <cell r="CX45">
            <v>1911298</v>
          </cell>
          <cell r="CY45">
            <v>1842785</v>
          </cell>
          <cell r="CZ45">
            <v>1831955</v>
          </cell>
          <cell r="DA45">
            <v>1806427</v>
          </cell>
          <cell r="DB45">
            <v>1778217</v>
          </cell>
          <cell r="DC45">
            <v>1751003</v>
          </cell>
          <cell r="DD45">
            <v>1728881</v>
          </cell>
          <cell r="DE45">
            <v>1710821</v>
          </cell>
          <cell r="DF45">
            <v>1687268</v>
          </cell>
          <cell r="DG45">
            <v>1601294</v>
          </cell>
          <cell r="DH45">
            <v>1568798</v>
          </cell>
          <cell r="DI45">
            <v>1546091</v>
          </cell>
          <cell r="DJ45">
            <v>1759693</v>
          </cell>
          <cell r="DK45">
            <v>1730416</v>
          </cell>
          <cell r="DL45">
            <v>1700031</v>
          </cell>
          <cell r="DM45">
            <v>1659151</v>
          </cell>
          <cell r="DN45">
            <v>1644209</v>
          </cell>
          <cell r="DO45">
            <v>1624002</v>
          </cell>
          <cell r="DP45">
            <v>1605827</v>
          </cell>
          <cell r="DQ45">
            <v>1575131</v>
          </cell>
          <cell r="DR45">
            <v>1536285</v>
          </cell>
          <cell r="DS45">
            <v>1488698</v>
          </cell>
          <cell r="DT45">
            <v>1469236</v>
          </cell>
          <cell r="DU45">
            <v>1410219</v>
          </cell>
          <cell r="DV45">
            <v>1378260</v>
          </cell>
          <cell r="DW45">
            <v>1378260</v>
          </cell>
          <cell r="DX45">
            <v>1348014</v>
          </cell>
          <cell r="DY45">
            <v>1289232</v>
          </cell>
          <cell r="DZ45">
            <v>1230414</v>
          </cell>
          <cell r="EB45">
            <v>201832</v>
          </cell>
          <cell r="EC45">
            <v>651483</v>
          </cell>
          <cell r="EE45">
            <v>853315</v>
          </cell>
          <cell r="EF45">
            <v>504763</v>
          </cell>
          <cell r="EG45">
            <v>296457</v>
          </cell>
          <cell r="EH45">
            <v>762845</v>
          </cell>
          <cell r="EI45">
            <v>1059302</v>
          </cell>
          <cell r="EJ45">
            <v>337908</v>
          </cell>
          <cell r="EK45">
            <v>8270383</v>
          </cell>
        </row>
        <row r="46">
          <cell r="B46" t="str">
            <v>M-Oriental Bank Limited</v>
          </cell>
          <cell r="C46">
            <v>13.788562000000001</v>
          </cell>
          <cell r="D46">
            <v>6.4059609999999996</v>
          </cell>
          <cell r="E46">
            <v>10.099351</v>
          </cell>
          <cell r="F46">
            <v>2.653486</v>
          </cell>
          <cell r="G46">
            <v>2.7876300000000001</v>
          </cell>
          <cell r="H46">
            <v>3.5424549999999999</v>
          </cell>
          <cell r="I46">
            <v>10.731534999999999</v>
          </cell>
          <cell r="J46">
            <v>4.9065999999999999E-2</v>
          </cell>
          <cell r="K46">
            <v>0.221579</v>
          </cell>
          <cell r="M46">
            <v>2.2183118740709872E-3</v>
          </cell>
          <cell r="N46">
            <v>2.2265285123856454E-3</v>
          </cell>
          <cell r="O46">
            <v>2.2389256440432806E-3</v>
          </cell>
          <cell r="P46">
            <v>2.225301911927156E-3</v>
          </cell>
          <cell r="Q46">
            <v>2.3654507678076133E-3</v>
          </cell>
          <cell r="S46">
            <v>1.8216980298589171E-3</v>
          </cell>
          <cell r="T46">
            <v>1.7585217588333313E-3</v>
          </cell>
          <cell r="U46">
            <v>1.8426668478848311E-3</v>
          </cell>
          <cell r="V46">
            <v>2.9905707444692134E-3</v>
          </cell>
          <cell r="W46">
            <v>8.4647159988629624E-4</v>
          </cell>
          <cell r="X46">
            <v>4.5616233477505153E-2</v>
          </cell>
          <cell r="Y46">
            <v>1.1428501158474878E-2</v>
          </cell>
          <cell r="Z46">
            <v>0.25976060274695095</v>
          </cell>
          <cell r="AA46">
            <v>0.24726062021882239</v>
          </cell>
          <cell r="AB46">
            <v>0.13450083919394171</v>
          </cell>
          <cell r="AC46">
            <v>0.50125265286440612</v>
          </cell>
          <cell r="AD46">
            <v>0.25328695836018583</v>
          </cell>
          <cell r="AE46">
            <v>0.55524530488395873</v>
          </cell>
          <cell r="AF46">
            <v>0.16514664274642302</v>
          </cell>
          <cell r="AG46">
            <v>8.7847464238017606E-2</v>
          </cell>
          <cell r="AH46">
            <v>7.7299178508405411E-2</v>
          </cell>
          <cell r="AI46">
            <v>0.6342943224767611</v>
          </cell>
          <cell r="AJ46">
            <v>3.8647154365349422E-3</v>
          </cell>
          <cell r="AK46">
            <v>0</v>
          </cell>
          <cell r="AL46">
            <v>3.0179812123583539E-3</v>
          </cell>
          <cell r="AM46">
            <v>0.18650801707973347</v>
          </cell>
          <cell r="AN46">
            <v>8.8061505679711063E-2</v>
          </cell>
          <cell r="AO46">
            <v>13788562</v>
          </cell>
          <cell r="AP46">
            <v>13342106</v>
          </cell>
          <cell r="AQ46">
            <v>13043507</v>
          </cell>
          <cell r="AR46">
            <v>12715530</v>
          </cell>
          <cell r="AS46">
            <v>13859858</v>
          </cell>
          <cell r="AT46">
            <v>13515443</v>
          </cell>
          <cell r="AU46">
            <v>13622985</v>
          </cell>
          <cell r="AV46">
            <v>13301581</v>
          </cell>
          <cell r="AW46">
            <v>13333772</v>
          </cell>
          <cell r="AX46">
            <v>14165831</v>
          </cell>
          <cell r="AY46">
            <v>13780277</v>
          </cell>
          <cell r="AZ46">
            <v>13748507</v>
          </cell>
          <cell r="BA46">
            <v>13657469</v>
          </cell>
          <cell r="BB46">
            <v>13484334</v>
          </cell>
          <cell r="BC46">
            <v>13618076</v>
          </cell>
          <cell r="BD46">
            <v>13649937</v>
          </cell>
          <cell r="BE46">
            <v>12984554</v>
          </cell>
          <cell r="BF46">
            <v>13063163</v>
          </cell>
          <cell r="BG46">
            <v>12338623</v>
          </cell>
          <cell r="BH46">
            <v>12065338</v>
          </cell>
          <cell r="BI46">
            <v>12393776</v>
          </cell>
          <cell r="BJ46">
            <v>12329132</v>
          </cell>
          <cell r="BK46">
            <v>11841726</v>
          </cell>
          <cell r="BL46">
            <v>10470921</v>
          </cell>
          <cell r="BM46">
            <v>10515015</v>
          </cell>
          <cell r="BN46">
            <v>9898849</v>
          </cell>
          <cell r="BO46">
            <v>11081702</v>
          </cell>
          <cell r="BP46">
            <v>10675058</v>
          </cell>
          <cell r="BQ46">
            <v>10576525</v>
          </cell>
          <cell r="BR46">
            <v>10492155</v>
          </cell>
          <cell r="BS46">
            <v>10482709</v>
          </cell>
          <cell r="BT46">
            <v>10005843</v>
          </cell>
          <cell r="BU46">
            <v>9920247</v>
          </cell>
          <cell r="BV46">
            <v>9809585</v>
          </cell>
          <cell r="BW46">
            <v>8776999</v>
          </cell>
          <cell r="BX46">
            <v>9024348</v>
          </cell>
          <cell r="BY46">
            <v>8496350</v>
          </cell>
          <cell r="BZ46">
            <v>9316625</v>
          </cell>
          <cell r="CA46">
            <v>9056018</v>
          </cell>
          <cell r="CB46">
            <v>9153613</v>
          </cell>
          <cell r="CC46">
            <v>7857515</v>
          </cell>
          <cell r="CD46">
            <v>8092950</v>
          </cell>
          <cell r="CE46">
            <v>7916635</v>
          </cell>
          <cell r="CF46">
            <v>7480066</v>
          </cell>
          <cell r="CG46">
            <v>7006528</v>
          </cell>
          <cell r="CH46">
            <v>3542455</v>
          </cell>
          <cell r="CI46">
            <v>3520451</v>
          </cell>
          <cell r="CJ46">
            <v>3462518</v>
          </cell>
          <cell r="CK46">
            <v>3409357</v>
          </cell>
          <cell r="CL46">
            <v>3384465</v>
          </cell>
          <cell r="CM46">
            <v>3353901</v>
          </cell>
          <cell r="CN46">
            <v>3322706</v>
          </cell>
          <cell r="CO46">
            <v>3278783</v>
          </cell>
          <cell r="CP46">
            <v>3247384</v>
          </cell>
          <cell r="CQ46">
            <v>3223535</v>
          </cell>
          <cell r="CR46">
            <v>3189548</v>
          </cell>
          <cell r="CS46">
            <v>3135834</v>
          </cell>
          <cell r="CT46">
            <v>3117969</v>
          </cell>
          <cell r="CU46">
            <v>3086928</v>
          </cell>
          <cell r="CV46">
            <v>3082411</v>
          </cell>
          <cell r="CW46">
            <v>3078286</v>
          </cell>
          <cell r="CX46">
            <v>3070892</v>
          </cell>
          <cell r="CY46">
            <v>3088000</v>
          </cell>
          <cell r="CZ46">
            <v>3057788</v>
          </cell>
          <cell r="DA46">
            <v>3049194</v>
          </cell>
          <cell r="DB46">
            <v>3043171</v>
          </cell>
          <cell r="DC46">
            <v>3108981</v>
          </cell>
          <cell r="DD46">
            <v>3092768</v>
          </cell>
          <cell r="DE46">
            <v>3073672</v>
          </cell>
          <cell r="DF46">
            <v>3065119</v>
          </cell>
          <cell r="DG46">
            <v>3016758</v>
          </cell>
          <cell r="DH46">
            <v>2993218</v>
          </cell>
          <cell r="DI46">
            <v>2981991</v>
          </cell>
          <cell r="DJ46">
            <v>3027998</v>
          </cell>
          <cell r="DK46">
            <v>3020563</v>
          </cell>
          <cell r="DL46">
            <v>2988321</v>
          </cell>
          <cell r="DM46">
            <v>2955250</v>
          </cell>
          <cell r="DN46">
            <v>2931488</v>
          </cell>
          <cell r="DO46">
            <v>2930072</v>
          </cell>
          <cell r="DP46">
            <v>2927334</v>
          </cell>
          <cell r="DQ46">
            <v>2262088</v>
          </cell>
          <cell r="DR46">
            <v>2240085</v>
          </cell>
          <cell r="DS46">
            <v>1658696</v>
          </cell>
          <cell r="DT46">
            <v>1630654</v>
          </cell>
          <cell r="DU46">
            <v>1612058</v>
          </cell>
          <cell r="DV46">
            <v>1596443</v>
          </cell>
          <cell r="DW46">
            <v>1596443</v>
          </cell>
          <cell r="DX46">
            <v>1612493</v>
          </cell>
          <cell r="DY46">
            <v>1548292</v>
          </cell>
          <cell r="DZ46">
            <v>1524496</v>
          </cell>
          <cell r="EB46">
            <v>136954</v>
          </cell>
          <cell r="EC46">
            <v>881285</v>
          </cell>
          <cell r="EE46">
            <v>1018239</v>
          </cell>
          <cell r="EF46">
            <v>510395</v>
          </cell>
          <cell r="EG46">
            <v>1048347</v>
          </cell>
          <cell r="EH46">
            <v>839732</v>
          </cell>
          <cell r="EI46">
            <v>1888079</v>
          </cell>
          <cell r="EJ46">
            <v>157990</v>
          </cell>
          <cell r="EK46">
            <v>6405961</v>
          </cell>
        </row>
        <row r="47">
          <cell r="B47" t="str">
            <v>Middle East Bank</v>
          </cell>
          <cell r="C47">
            <v>16.34591</v>
          </cell>
          <cell r="D47">
            <v>9.0003930000000008</v>
          </cell>
          <cell r="E47">
            <v>10.885237999999999</v>
          </cell>
          <cell r="F47">
            <v>2.157508</v>
          </cell>
          <cell r="G47">
            <v>2.2814410000000001</v>
          </cell>
          <cell r="H47">
            <v>2.3451070000000001</v>
          </cell>
          <cell r="I47">
            <v>9.914612</v>
          </cell>
          <cell r="J47">
            <v>0.10780099999999999</v>
          </cell>
          <cell r="K47">
            <v>0.27037</v>
          </cell>
          <cell r="M47">
            <v>2.0417935262657416E-3</v>
          </cell>
          <cell r="N47">
            <v>2.1552889255388981E-3</v>
          </cell>
          <cell r="O47">
            <v>2.18750191396849E-3</v>
          </cell>
          <cell r="P47">
            <v>1.4902803042943459E-3</v>
          </cell>
          <cell r="Q47">
            <v>2.2871143343070424E-3</v>
          </cell>
          <cell r="S47">
            <v>2.1595661710953739E-3</v>
          </cell>
          <cell r="T47">
            <v>2.4707279561257409E-3</v>
          </cell>
          <cell r="U47">
            <v>1.9860550637299545E-3</v>
          </cell>
          <cell r="V47">
            <v>1.9797593439718963E-3</v>
          </cell>
          <cell r="W47">
            <v>1.0328619881002166E-3</v>
          </cell>
          <cell r="X47">
            <v>9.6495510470068643E-2</v>
          </cell>
          <cell r="Y47">
            <v>1.2293896158439456E-2</v>
          </cell>
          <cell r="Z47">
            <v>0.23010895433931253</v>
          </cell>
          <cell r="AA47">
            <v>0.21760891903788065</v>
          </cell>
          <cell r="AB47">
            <v>0.28837517769194321</v>
          </cell>
          <cell r="AC47">
            <v>0.59125109486954897</v>
          </cell>
          <cell r="AD47">
            <v>0.3394176582067045</v>
          </cell>
          <cell r="AE47">
            <v>0.18654513577480542</v>
          </cell>
          <cell r="AF47">
            <v>0.17142458883098888</v>
          </cell>
          <cell r="AG47">
            <v>8.7033652527828922E-2</v>
          </cell>
          <cell r="AH47">
            <v>8.4390936303159955E-2</v>
          </cell>
          <cell r="AI47">
            <v>0.826843933040325</v>
          </cell>
          <cell r="AJ47">
            <v>1.3080188009958777E-3</v>
          </cell>
          <cell r="AK47">
            <v>0</v>
          </cell>
          <cell r="AL47">
            <v>8.8359617606132031E-4</v>
          </cell>
          <cell r="AM47">
            <v>0.22274641526461372</v>
          </cell>
          <cell r="AN47">
            <v>9.5520894840658233E-2</v>
          </cell>
          <cell r="AO47">
            <v>16345910</v>
          </cell>
          <cell r="AP47">
            <v>17674933</v>
          </cell>
          <cell r="AQ47">
            <v>17340251</v>
          </cell>
          <cell r="AR47">
            <v>17447154</v>
          </cell>
          <cell r="AS47">
            <v>18848303</v>
          </cell>
          <cell r="AT47">
            <v>16131291</v>
          </cell>
          <cell r="AU47">
            <v>15206447</v>
          </cell>
          <cell r="AV47">
            <v>14576937</v>
          </cell>
          <cell r="AW47">
            <v>12962188</v>
          </cell>
          <cell r="AX47">
            <v>11952320</v>
          </cell>
          <cell r="AY47">
            <v>10832612</v>
          </cell>
          <cell r="AZ47">
            <v>11977513</v>
          </cell>
          <cell r="BA47">
            <v>11186376</v>
          </cell>
          <cell r="BB47">
            <v>10548437</v>
          </cell>
          <cell r="BC47">
            <v>10259401</v>
          </cell>
          <cell r="BD47">
            <v>9684410</v>
          </cell>
          <cell r="BE47">
            <v>11021603</v>
          </cell>
          <cell r="BF47">
            <v>11047315</v>
          </cell>
          <cell r="BG47">
            <v>10187423</v>
          </cell>
          <cell r="BH47">
            <v>8963839</v>
          </cell>
          <cell r="BI47">
            <v>8466284</v>
          </cell>
          <cell r="BJ47">
            <v>6913684</v>
          </cell>
          <cell r="BK47">
            <v>6607009</v>
          </cell>
          <cell r="BL47">
            <v>5620524</v>
          </cell>
          <cell r="BM47">
            <v>5360864</v>
          </cell>
          <cell r="BN47">
            <v>5343660</v>
          </cell>
          <cell r="BO47">
            <v>5165484</v>
          </cell>
          <cell r="BP47">
            <v>5090148</v>
          </cell>
          <cell r="BQ47">
            <v>5121036</v>
          </cell>
          <cell r="BR47">
            <v>5092123</v>
          </cell>
          <cell r="BS47">
            <v>5249639</v>
          </cell>
          <cell r="BT47">
            <v>5280693</v>
          </cell>
          <cell r="BU47">
            <v>5233522</v>
          </cell>
          <cell r="BV47">
            <v>5237919</v>
          </cell>
          <cell r="BW47">
            <v>5443993</v>
          </cell>
          <cell r="BX47">
            <v>5375994</v>
          </cell>
          <cell r="BY47">
            <v>5677553</v>
          </cell>
          <cell r="BZ47">
            <v>6288542</v>
          </cell>
          <cell r="CA47">
            <v>6192662</v>
          </cell>
          <cell r="CB47">
            <v>5836720</v>
          </cell>
          <cell r="CC47">
            <v>5936601</v>
          </cell>
          <cell r="CD47">
            <v>5906089</v>
          </cell>
          <cell r="CE47">
            <v>6153754</v>
          </cell>
          <cell r="CF47">
            <v>6204136</v>
          </cell>
          <cell r="CG47">
            <v>5765799</v>
          </cell>
          <cell r="CH47">
            <v>2345107</v>
          </cell>
          <cell r="CI47">
            <v>2293237</v>
          </cell>
          <cell r="CJ47">
            <v>2258259</v>
          </cell>
          <cell r="CK47">
            <v>2195790</v>
          </cell>
          <cell r="CL47">
            <v>2138770</v>
          </cell>
          <cell r="CM47">
            <v>2025441</v>
          </cell>
          <cell r="CN47">
            <v>1953956</v>
          </cell>
          <cell r="CO47">
            <v>1876171</v>
          </cell>
          <cell r="CP47">
            <v>1793376</v>
          </cell>
          <cell r="CQ47">
            <v>1530383</v>
          </cell>
          <cell r="CR47">
            <v>1481412</v>
          </cell>
          <cell r="CS47">
            <v>1440100</v>
          </cell>
          <cell r="CT47">
            <v>1400069</v>
          </cell>
          <cell r="CU47">
            <v>1358025</v>
          </cell>
          <cell r="CV47">
            <v>1327137</v>
          </cell>
          <cell r="CW47">
            <v>1300810</v>
          </cell>
          <cell r="CX47">
            <v>1274338</v>
          </cell>
          <cell r="CY47">
            <v>1211034</v>
          </cell>
          <cell r="CZ47">
            <v>1191351</v>
          </cell>
          <cell r="DA47">
            <v>1183564</v>
          </cell>
          <cell r="DB47">
            <v>1155784</v>
          </cell>
          <cell r="DC47">
            <v>1220672</v>
          </cell>
          <cell r="DD47">
            <v>1218322</v>
          </cell>
          <cell r="DE47">
            <v>1192491</v>
          </cell>
          <cell r="DF47">
            <v>1157878</v>
          </cell>
          <cell r="DG47">
            <v>1061671</v>
          </cell>
          <cell r="DH47">
            <v>1083394</v>
          </cell>
          <cell r="DI47">
            <v>1098966</v>
          </cell>
          <cell r="DJ47">
            <v>1161853</v>
          </cell>
          <cell r="DK47">
            <v>1143420</v>
          </cell>
          <cell r="DL47">
            <v>1178364</v>
          </cell>
          <cell r="DM47">
            <v>1213931</v>
          </cell>
          <cell r="DN47">
            <v>1192109</v>
          </cell>
          <cell r="DO47">
            <v>1235641</v>
          </cell>
          <cell r="DP47">
            <v>1237851</v>
          </cell>
          <cell r="DQ47">
            <v>1252646</v>
          </cell>
          <cell r="DR47">
            <v>1263462</v>
          </cell>
          <cell r="DS47">
            <v>1197477</v>
          </cell>
          <cell r="DT47">
            <v>1193546</v>
          </cell>
          <cell r="DU47">
            <v>1211872</v>
          </cell>
          <cell r="DV47">
            <v>1233695</v>
          </cell>
          <cell r="DW47">
            <v>1233695</v>
          </cell>
          <cell r="DX47">
            <v>1216395</v>
          </cell>
          <cell r="DY47">
            <v>1169933</v>
          </cell>
          <cell r="DZ47">
            <v>1175205</v>
          </cell>
          <cell r="EB47">
            <v>321333</v>
          </cell>
          <cell r="EC47">
            <v>792955</v>
          </cell>
          <cell r="EE47">
            <v>1114288</v>
          </cell>
          <cell r="EF47">
            <v>658824</v>
          </cell>
          <cell r="EG47">
            <v>608397</v>
          </cell>
          <cell r="EH47">
            <v>2652996</v>
          </cell>
          <cell r="EI47">
            <v>3261393</v>
          </cell>
          <cell r="EJ47">
            <v>216337</v>
          </cell>
          <cell r="EK47">
            <v>9000393</v>
          </cell>
        </row>
        <row r="48">
          <cell r="B48" t="str">
            <v>Consolidated Bank of Kenya</v>
          </cell>
          <cell r="C48">
            <v>17.515982999999999</v>
          </cell>
          <cell r="D48">
            <v>8.5138789999999993</v>
          </cell>
          <cell r="E48">
            <v>11.71593</v>
          </cell>
          <cell r="F48">
            <v>-0.73124199999999995</v>
          </cell>
          <cell r="G48">
            <v>-0.73124199999999995</v>
          </cell>
          <cell r="H48">
            <v>0.48562499999999997</v>
          </cell>
          <cell r="I48">
            <v>12.576699</v>
          </cell>
          <cell r="J48">
            <v>5.8605999999999998E-2</v>
          </cell>
          <cell r="K48">
            <v>-0.147618</v>
          </cell>
          <cell r="M48">
            <v>1.6205797153663469E-3</v>
          </cell>
          <cell r="N48">
            <v>1.585206065668678E-3</v>
          </cell>
          <cell r="O48">
            <v>1.5500688760877901E-3</v>
          </cell>
          <cell r="P48">
            <v>1.574254392637786E-3</v>
          </cell>
          <cell r="Q48">
            <v>1.5163990130071631E-3</v>
          </cell>
          <cell r="S48">
            <v>2.3141522460530897E-3</v>
          </cell>
          <cell r="T48">
            <v>2.3371733723596137E-3</v>
          </cell>
          <cell r="U48">
            <v>2.1376181304263342E-3</v>
          </cell>
          <cell r="V48">
            <v>4.0996876961961741E-4</v>
          </cell>
          <cell r="W48">
            <v>-5.6392728838028545E-4</v>
          </cell>
          <cell r="X48">
            <v>-0.28795382584128426</v>
          </cell>
          <cell r="Y48">
            <v>-1.0009871508437077E-2</v>
          </cell>
          <cell r="Z48">
            <v>-5.8142601647697856E-2</v>
          </cell>
          <cell r="AA48">
            <v>-5.8142601647697856E-2</v>
          </cell>
          <cell r="AB48">
            <v>0.36752812109803751</v>
          </cell>
          <cell r="AC48">
            <v>0.940921422734738</v>
          </cell>
          <cell r="AD48">
            <v>0.24188561140027215</v>
          </cell>
          <cell r="AE48">
            <v>0.56745033457993488</v>
          </cell>
          <cell r="AF48">
            <v>0.14713487418841376</v>
          </cell>
          <cell r="AG48">
            <v>6.6541734945417805E-2</v>
          </cell>
          <cell r="AH48">
            <v>8.0593139242995951E-2</v>
          </cell>
          <cell r="AI48">
            <v>0.72669254596092658</v>
          </cell>
          <cell r="AJ48">
            <v>8.0420841058341074E-4</v>
          </cell>
          <cell r="AK48">
            <v>3.7372401912687443E-4</v>
          </cell>
          <cell r="AL48">
            <v>6.5899427026119503E-4</v>
          </cell>
          <cell r="AM48">
            <v>0.16648516786052284</v>
          </cell>
          <cell r="AN48">
            <v>5.8184718119476418E-2</v>
          </cell>
          <cell r="AO48">
            <v>17515983</v>
          </cell>
          <cell r="AP48">
            <v>15867031</v>
          </cell>
          <cell r="AQ48">
            <v>15503687</v>
          </cell>
          <cell r="AR48">
            <v>15331256</v>
          </cell>
          <cell r="AS48">
            <v>15209512</v>
          </cell>
          <cell r="AT48">
            <v>15780737</v>
          </cell>
          <cell r="AU48">
            <v>16233893</v>
          </cell>
          <cell r="AV48">
            <v>15298125</v>
          </cell>
          <cell r="AW48">
            <v>15552524</v>
          </cell>
          <cell r="AX48">
            <v>15518129</v>
          </cell>
          <cell r="AY48">
            <v>14786888</v>
          </cell>
          <cell r="AZ48">
            <v>14612501</v>
          </cell>
          <cell r="BA48">
            <v>14283366</v>
          </cell>
          <cell r="BB48">
            <v>13743625</v>
          </cell>
          <cell r="BC48">
            <v>13434472</v>
          </cell>
          <cell r="BD48">
            <v>13072792</v>
          </cell>
          <cell r="BE48">
            <v>12885742</v>
          </cell>
          <cell r="BF48">
            <v>12129533</v>
          </cell>
          <cell r="BG48">
            <v>12219932</v>
          </cell>
          <cell r="BH48">
            <v>11548350</v>
          </cell>
          <cell r="BI48">
            <v>11865609</v>
          </cell>
          <cell r="BJ48">
            <v>12194820</v>
          </cell>
          <cell r="BK48">
            <v>12942903</v>
          </cell>
          <cell r="BL48">
            <v>12972904</v>
          </cell>
          <cell r="BM48">
            <v>12887332</v>
          </cell>
          <cell r="BN48">
            <v>12575456</v>
          </cell>
          <cell r="BO48">
            <v>12421918</v>
          </cell>
          <cell r="BP48">
            <v>12302979</v>
          </cell>
          <cell r="BQ48">
            <v>13545744</v>
          </cell>
          <cell r="BR48">
            <v>13423571</v>
          </cell>
          <cell r="BS48">
            <v>13620906</v>
          </cell>
          <cell r="BT48">
            <v>13697179</v>
          </cell>
          <cell r="BU48">
            <v>13917895</v>
          </cell>
          <cell r="BV48">
            <v>13898951</v>
          </cell>
          <cell r="BW48">
            <v>14419461</v>
          </cell>
          <cell r="BX48">
            <v>14272743</v>
          </cell>
          <cell r="BY48">
            <v>14135528</v>
          </cell>
          <cell r="BZ48">
            <v>14425550</v>
          </cell>
          <cell r="CA48">
            <v>15473039</v>
          </cell>
          <cell r="CB48">
            <v>14428785</v>
          </cell>
          <cell r="CC48">
            <v>15077051</v>
          </cell>
          <cell r="CD48">
            <v>15965750</v>
          </cell>
          <cell r="CE48">
            <v>16616891</v>
          </cell>
          <cell r="CF48">
            <v>16730762</v>
          </cell>
          <cell r="CG48">
            <v>16778631</v>
          </cell>
          <cell r="CH48">
            <v>485625</v>
          </cell>
          <cell r="CI48">
            <v>558626</v>
          </cell>
          <cell r="CJ48">
            <v>558628</v>
          </cell>
          <cell r="CK48">
            <v>608206</v>
          </cell>
          <cell r="CL48">
            <v>651981</v>
          </cell>
          <cell r="CM48">
            <v>815559</v>
          </cell>
          <cell r="CN48">
            <v>904331</v>
          </cell>
          <cell r="CO48">
            <v>994085</v>
          </cell>
          <cell r="CP48">
            <v>1073309</v>
          </cell>
          <cell r="CQ48">
            <v>1312301</v>
          </cell>
          <cell r="CR48">
            <v>1369524</v>
          </cell>
          <cell r="CS48">
            <v>1442376</v>
          </cell>
          <cell r="CT48">
            <v>1532628</v>
          </cell>
          <cell r="CU48">
            <v>1578313</v>
          </cell>
          <cell r="CV48">
            <v>1691552</v>
          </cell>
          <cell r="CW48">
            <v>1773903</v>
          </cell>
          <cell r="CX48">
            <v>1837100</v>
          </cell>
          <cell r="CY48">
            <v>1749420</v>
          </cell>
          <cell r="CZ48">
            <v>1819236</v>
          </cell>
          <cell r="DA48">
            <v>1924193</v>
          </cell>
          <cell r="DB48">
            <v>1999780</v>
          </cell>
          <cell r="DC48">
            <v>463610</v>
          </cell>
          <cell r="DD48">
            <v>729433</v>
          </cell>
          <cell r="DE48">
            <v>870546</v>
          </cell>
          <cell r="DF48">
            <v>925355</v>
          </cell>
          <cell r="DG48">
            <v>795096</v>
          </cell>
          <cell r="DH48">
            <v>966429</v>
          </cell>
          <cell r="DI48">
            <v>562347</v>
          </cell>
          <cell r="DJ48">
            <v>1068434</v>
          </cell>
          <cell r="DK48">
            <v>1054060</v>
          </cell>
          <cell r="DL48">
            <v>1187461</v>
          </cell>
          <cell r="DM48">
            <v>1325354</v>
          </cell>
          <cell r="DN48">
            <v>1403073</v>
          </cell>
          <cell r="DO48">
            <v>1410759</v>
          </cell>
          <cell r="DP48">
            <v>1542883</v>
          </cell>
          <cell r="DQ48">
            <v>1586460</v>
          </cell>
          <cell r="DR48">
            <v>1615215</v>
          </cell>
          <cell r="DS48">
            <v>1587672</v>
          </cell>
          <cell r="DT48">
            <v>1606209</v>
          </cell>
          <cell r="DU48">
            <v>1551228</v>
          </cell>
          <cell r="DV48">
            <v>1567820</v>
          </cell>
          <cell r="DW48">
            <v>1567820</v>
          </cell>
          <cell r="DX48">
            <v>1089376</v>
          </cell>
          <cell r="DY48">
            <v>1258313</v>
          </cell>
          <cell r="DZ48">
            <v>1241702</v>
          </cell>
          <cell r="EB48">
            <v>545128</v>
          </cell>
          <cell r="EC48">
            <v>938100</v>
          </cell>
          <cell r="EE48">
            <v>1483228</v>
          </cell>
          <cell r="EF48">
            <v>1395601</v>
          </cell>
          <cell r="EG48">
            <v>1354517</v>
          </cell>
          <cell r="EH48">
            <v>1032506</v>
          </cell>
          <cell r="EI48">
            <v>2387023</v>
          </cell>
          <cell r="EJ48">
            <v>-163789</v>
          </cell>
          <cell r="EK48">
            <v>8513879</v>
          </cell>
        </row>
        <row r="49">
          <cell r="B49" t="str">
            <v>United Bank for Africa</v>
          </cell>
          <cell r="C49">
            <v>13.700991999999999</v>
          </cell>
          <cell r="D49">
            <v>2.0578099999999999</v>
          </cell>
          <cell r="E49">
            <v>9.1487390000000008</v>
          </cell>
          <cell r="F49">
            <v>1.49203</v>
          </cell>
          <cell r="G49">
            <v>1.49203</v>
          </cell>
          <cell r="H49">
            <v>1.4943340000000001</v>
          </cell>
          <cell r="I49">
            <v>6.3733050000000002</v>
          </cell>
          <cell r="J49">
            <v>7.5394000000000003E-2</v>
          </cell>
          <cell r="K49">
            <v>-0.58675200000000005</v>
          </cell>
          <cell r="M49">
            <v>1.5802939980287018E-3</v>
          </cell>
          <cell r="N49">
            <v>1.7769068369091966E-3</v>
          </cell>
          <cell r="O49">
            <v>1.8082969949994342E-3</v>
          </cell>
          <cell r="P49">
            <v>1.8642338215273111E-3</v>
          </cell>
          <cell r="Q49">
            <v>3.5487229474694126E-3</v>
          </cell>
          <cell r="S49">
            <v>1.810128578564812E-3</v>
          </cell>
          <cell r="T49">
            <v>5.6489629901662185E-4</v>
          </cell>
          <cell r="U49">
            <v>1.6692238991645129E-3</v>
          </cell>
          <cell r="V49">
            <v>1.2615295163567802E-3</v>
          </cell>
          <cell r="W49">
            <v>-2.2414980850012146E-3</v>
          </cell>
          <cell r="X49">
            <v>-0.32842585339354968</v>
          </cell>
          <cell r="Y49">
            <v>-2.6129809243468114E-2</v>
          </cell>
          <cell r="Z49">
            <v>0.23410616626695252</v>
          </cell>
          <cell r="AA49">
            <v>0.23410616626695252</v>
          </cell>
          <cell r="AB49">
            <v>0.5558371365455993</v>
          </cell>
          <cell r="AC49">
            <v>1.3914174221028974</v>
          </cell>
          <cell r="AD49">
            <v>0.11191418797472025</v>
          </cell>
          <cell r="AE49">
            <v>0.40644829715716224</v>
          </cell>
          <cell r="AF49">
            <v>5.8931531330974098E-2</v>
          </cell>
          <cell r="AG49">
            <v>2.1729251249892598E-2</v>
          </cell>
          <cell r="AH49">
            <v>3.72022800810815E-2</v>
          </cell>
          <cell r="AI49">
            <v>0.22492826607032945</v>
          </cell>
          <cell r="AJ49">
            <v>9.8121951040465167E-4</v>
          </cell>
          <cell r="AK49">
            <v>1.5179894815511784E-2</v>
          </cell>
          <cell r="AL49">
            <v>5.3636852764532613E-3</v>
          </cell>
          <cell r="AM49">
            <v>6.1612315490982214E-2</v>
          </cell>
          <cell r="AN49">
            <v>3.4538195864180415E-2</v>
          </cell>
          <cell r="AO49">
            <v>13700992</v>
          </cell>
          <cell r="AP49">
            <v>15132454</v>
          </cell>
          <cell r="AQ49">
            <v>14974888</v>
          </cell>
          <cell r="AR49">
            <v>14896049</v>
          </cell>
          <cell r="AS49">
            <v>31209554</v>
          </cell>
          <cell r="AT49">
            <v>17930838</v>
          </cell>
          <cell r="AU49">
            <v>15972329</v>
          </cell>
          <cell r="AV49">
            <v>15368024</v>
          </cell>
          <cell r="AW49">
            <v>16290399</v>
          </cell>
          <cell r="AX49">
            <v>16625399</v>
          </cell>
          <cell r="AY49">
            <v>19070484</v>
          </cell>
          <cell r="AZ49">
            <v>19313635</v>
          </cell>
          <cell r="BA49">
            <v>13598404</v>
          </cell>
          <cell r="BB49">
            <v>19710685</v>
          </cell>
          <cell r="BC49">
            <v>19720292</v>
          </cell>
          <cell r="BD49">
            <v>18997417</v>
          </cell>
          <cell r="BE49">
            <v>18743174</v>
          </cell>
          <cell r="BF49">
            <v>21806135</v>
          </cell>
          <cell r="BG49">
            <v>19040103</v>
          </cell>
          <cell r="BH49">
            <v>18752922</v>
          </cell>
          <cell r="BI49">
            <v>16088319</v>
          </cell>
          <cell r="BJ49">
            <v>15970502</v>
          </cell>
          <cell r="BK49">
            <v>15739828</v>
          </cell>
          <cell r="BL49">
            <v>17169559</v>
          </cell>
          <cell r="BM49">
            <v>15332118</v>
          </cell>
          <cell r="BN49">
            <v>15793296</v>
          </cell>
          <cell r="BO49">
            <v>13811976</v>
          </cell>
          <cell r="BP49">
            <v>7086915</v>
          </cell>
          <cell r="BQ49">
            <v>6504732</v>
          </cell>
          <cell r="BR49">
            <v>6937385</v>
          </cell>
          <cell r="BS49">
            <v>7748462</v>
          </cell>
          <cell r="BT49">
            <v>6281056</v>
          </cell>
          <cell r="BU49">
            <v>5601281</v>
          </cell>
          <cell r="BV49">
            <v>7539176</v>
          </cell>
          <cell r="BW49">
            <v>5761555</v>
          </cell>
          <cell r="BX49">
            <v>6538183</v>
          </cell>
          <cell r="BY49">
            <v>7781237</v>
          </cell>
          <cell r="BZ49">
            <v>8176112</v>
          </cell>
          <cell r="CA49">
            <v>7269162</v>
          </cell>
          <cell r="CB49">
            <v>5332978</v>
          </cell>
          <cell r="CC49">
            <v>4755787</v>
          </cell>
          <cell r="CD49">
            <v>4354318</v>
          </cell>
          <cell r="CE49">
            <v>3726303</v>
          </cell>
          <cell r="CF49">
            <v>3984411</v>
          </cell>
          <cell r="CG49">
            <v>3709630</v>
          </cell>
          <cell r="CH49">
            <v>1494334</v>
          </cell>
          <cell r="CI49">
            <v>1740764</v>
          </cell>
          <cell r="CJ49">
            <v>1830239</v>
          </cell>
          <cell r="CK49">
            <v>1896711</v>
          </cell>
          <cell r="CL49">
            <v>2078783</v>
          </cell>
          <cell r="CM49">
            <v>2265207</v>
          </cell>
          <cell r="CN49">
            <v>2266357</v>
          </cell>
          <cell r="CO49">
            <v>2366871</v>
          </cell>
          <cell r="CP49">
            <v>2422902</v>
          </cell>
          <cell r="CQ49">
            <v>2522662</v>
          </cell>
          <cell r="CR49">
            <v>598452</v>
          </cell>
          <cell r="CS49">
            <v>569035</v>
          </cell>
          <cell r="CT49">
            <v>822704</v>
          </cell>
          <cell r="CU49">
            <v>2094574</v>
          </cell>
          <cell r="CV49">
            <v>2149378</v>
          </cell>
          <cell r="CW49">
            <v>2164973</v>
          </cell>
          <cell r="CX49">
            <v>2256791</v>
          </cell>
          <cell r="CY49">
            <v>2493102</v>
          </cell>
          <cell r="CZ49">
            <v>2428989</v>
          </cell>
          <cell r="DA49">
            <v>2312994</v>
          </cell>
          <cell r="DB49">
            <v>2241806</v>
          </cell>
          <cell r="DC49">
            <v>2299717</v>
          </cell>
          <cell r="DD49">
            <v>2212823</v>
          </cell>
          <cell r="DE49">
            <v>2184034</v>
          </cell>
          <cell r="DF49">
            <v>2174218</v>
          </cell>
          <cell r="DG49">
            <v>2131778</v>
          </cell>
          <cell r="DH49">
            <v>2127002</v>
          </cell>
          <cell r="DI49">
            <v>2123592</v>
          </cell>
          <cell r="DJ49">
            <v>2161995</v>
          </cell>
          <cell r="DK49">
            <v>2159848</v>
          </cell>
          <cell r="DL49">
            <v>2153962</v>
          </cell>
          <cell r="DM49">
            <v>2148603</v>
          </cell>
          <cell r="DN49">
            <v>2143386</v>
          </cell>
          <cell r="DO49">
            <v>2175142</v>
          </cell>
          <cell r="DP49">
            <v>2185477</v>
          </cell>
          <cell r="DQ49">
            <v>1135692</v>
          </cell>
          <cell r="DR49">
            <v>1119088</v>
          </cell>
          <cell r="DS49">
            <v>1043147</v>
          </cell>
          <cell r="DT49">
            <v>1172769</v>
          </cell>
          <cell r="DU49">
            <v>1222199</v>
          </cell>
          <cell r="DV49">
            <v>1138961</v>
          </cell>
          <cell r="DW49">
            <v>1138961</v>
          </cell>
          <cell r="DX49">
            <v>807249</v>
          </cell>
          <cell r="DY49">
            <v>1007444</v>
          </cell>
          <cell r="DZ49">
            <v>1059034</v>
          </cell>
          <cell r="EB49">
            <v>693966</v>
          </cell>
          <cell r="EC49">
            <v>554540</v>
          </cell>
          <cell r="EE49">
            <v>1248506</v>
          </cell>
          <cell r="EF49">
            <v>1737193</v>
          </cell>
          <cell r="EG49">
            <v>98065</v>
          </cell>
          <cell r="EH49">
            <v>143208</v>
          </cell>
          <cell r="EI49">
            <v>241273</v>
          </cell>
          <cell r="EJ49">
            <v>-586752</v>
          </cell>
          <cell r="EK49">
            <v>2057810</v>
          </cell>
        </row>
        <row r="50">
          <cell r="B50" t="str">
            <v>Access Bank</v>
          </cell>
          <cell r="C50">
            <v>14.330904</v>
          </cell>
          <cell r="D50">
            <v>3.554573</v>
          </cell>
          <cell r="E50">
            <v>10.859851000000001</v>
          </cell>
          <cell r="F50">
            <v>0.152249</v>
          </cell>
          <cell r="G50">
            <v>0.152249</v>
          </cell>
          <cell r="H50">
            <v>0.80974500000000005</v>
          </cell>
          <cell r="I50">
            <v>7.4267089999999998</v>
          </cell>
          <cell r="J50">
            <v>-3.3359E-2</v>
          </cell>
          <cell r="K50">
            <v>-1.2874909999999999</v>
          </cell>
          <cell r="M50">
            <v>1.5194557196968679E-3</v>
          </cell>
          <cell r="N50">
            <v>1.755641047382051E-3</v>
          </cell>
          <cell r="O50">
            <v>1.9039292084420977E-3</v>
          </cell>
          <cell r="P50">
            <v>1.8751382674380545E-3</v>
          </cell>
          <cell r="Q50">
            <v>1.9512574372919202E-3</v>
          </cell>
          <cell r="S50">
            <v>1.8933504148508941E-3</v>
          </cell>
          <cell r="T50">
            <v>9.7577771139435157E-4</v>
          </cell>
          <cell r="U50">
            <v>1.9814231043825421E-3</v>
          </cell>
          <cell r="V50">
            <v>6.8359363985716782E-4</v>
          </cell>
          <cell r="W50">
            <v>-4.918446994567208E-3</v>
          </cell>
          <cell r="X50">
            <v>-0.76212751808665546</v>
          </cell>
          <cell r="Y50">
            <v>-6.3406498689174237E-2</v>
          </cell>
          <cell r="Z50">
            <v>2.0500197328318641E-2</v>
          </cell>
          <cell r="AA50">
            <v>2.0500197328318641E-2</v>
          </cell>
          <cell r="AB50">
            <v>0.26477179634459835</v>
          </cell>
          <cell r="AC50">
            <v>3.8531318562321677</v>
          </cell>
          <cell r="AD50">
            <v>0.11828332843035178</v>
          </cell>
          <cell r="AE50">
            <v>0.17668209053586109</v>
          </cell>
          <cell r="AF50">
            <v>0.14625592164109302</v>
          </cell>
          <cell r="AG50">
            <v>9.0989532905864243E-2</v>
          </cell>
          <cell r="AH50">
            <v>5.526638873522878E-2</v>
          </cell>
          <cell r="AI50">
            <v>0.32731323845971733</v>
          </cell>
          <cell r="AJ50">
            <v>7.1005364659214689E-4</v>
          </cell>
          <cell r="AK50">
            <v>0</v>
          </cell>
          <cell r="AL50">
            <v>7.0490224281285997E-4</v>
          </cell>
          <cell r="AM50">
            <v>0.16159829433590486</v>
          </cell>
          <cell r="AN50">
            <v>7.9367696359785633E-2</v>
          </cell>
          <cell r="AO50">
            <v>14330904</v>
          </cell>
          <cell r="AP50">
            <v>14328672</v>
          </cell>
          <cell r="AQ50">
            <v>14827753</v>
          </cell>
          <cell r="AR50">
            <v>14236618</v>
          </cell>
          <cell r="AS50">
            <v>17119500</v>
          </cell>
          <cell r="AT50">
            <v>14593974</v>
          </cell>
          <cell r="AU50">
            <v>15109960</v>
          </cell>
          <cell r="AV50">
            <v>15200001</v>
          </cell>
          <cell r="AW50">
            <v>14601676</v>
          </cell>
          <cell r="AX50">
            <v>16074956</v>
          </cell>
          <cell r="AY50">
            <v>14564949</v>
          </cell>
          <cell r="AZ50">
            <v>14013295</v>
          </cell>
          <cell r="BA50">
            <v>13211421</v>
          </cell>
          <cell r="BB50">
            <v>12244938</v>
          </cell>
          <cell r="BC50">
            <v>11114886</v>
          </cell>
          <cell r="BD50">
            <v>9835380</v>
          </cell>
          <cell r="BE50">
            <v>10147491</v>
          </cell>
          <cell r="BF50">
            <v>11016375</v>
          </cell>
          <cell r="BG50">
            <v>10448828</v>
          </cell>
          <cell r="BH50">
            <v>9704724</v>
          </cell>
          <cell r="BI50">
            <v>9318142</v>
          </cell>
          <cell r="BJ50">
            <v>9574020</v>
          </cell>
          <cell r="BK50">
            <v>10039705</v>
          </cell>
          <cell r="BL50">
            <v>10492739</v>
          </cell>
          <cell r="BM50">
            <v>10235524</v>
          </cell>
          <cell r="BN50">
            <v>10105088</v>
          </cell>
          <cell r="BO50">
            <v>10119596</v>
          </cell>
          <cell r="BP50">
            <v>9977176</v>
          </cell>
          <cell r="BQ50">
            <v>10295352</v>
          </cell>
          <cell r="BR50">
            <v>10137915</v>
          </cell>
          <cell r="BS50">
            <v>9885064</v>
          </cell>
          <cell r="BT50">
            <v>10603271</v>
          </cell>
          <cell r="BU50">
            <v>10465400</v>
          </cell>
          <cell r="BV50">
            <v>10351824</v>
          </cell>
          <cell r="BW50">
            <v>9973356</v>
          </cell>
          <cell r="BX50">
            <v>10507615</v>
          </cell>
          <cell r="BY50">
            <v>10533322</v>
          </cell>
          <cell r="BZ50">
            <v>10803306</v>
          </cell>
          <cell r="CA50">
            <v>10546605</v>
          </cell>
          <cell r="CB50">
            <v>10300961</v>
          </cell>
          <cell r="CC50">
            <v>10239922</v>
          </cell>
          <cell r="CD50">
            <v>9678121</v>
          </cell>
          <cell r="CE50">
            <v>8935515</v>
          </cell>
          <cell r="CF50">
            <v>9268777</v>
          </cell>
          <cell r="CG50">
            <v>9657867</v>
          </cell>
          <cell r="CH50">
            <v>809745</v>
          </cell>
          <cell r="CI50">
            <v>1320714</v>
          </cell>
          <cell r="CJ50">
            <v>1584642</v>
          </cell>
          <cell r="CK50">
            <v>1743355</v>
          </cell>
          <cell r="CL50">
            <v>1806825</v>
          </cell>
          <cell r="CM50">
            <v>1253441</v>
          </cell>
          <cell r="CN50">
            <v>1351431</v>
          </cell>
          <cell r="CO50">
            <v>1335341</v>
          </cell>
          <cell r="CP50">
            <v>1314978</v>
          </cell>
          <cell r="CQ50">
            <v>1826413</v>
          </cell>
          <cell r="CR50">
            <v>1775574</v>
          </cell>
          <cell r="CS50">
            <v>1650142</v>
          </cell>
          <cell r="CT50">
            <v>1548572</v>
          </cell>
          <cell r="CU50">
            <v>1767517</v>
          </cell>
          <cell r="CV50">
            <v>1594829</v>
          </cell>
          <cell r="CW50">
            <v>1498504</v>
          </cell>
          <cell r="CX50">
            <v>1412615</v>
          </cell>
          <cell r="CY50">
            <v>1777892</v>
          </cell>
          <cell r="CZ50">
            <v>1765576</v>
          </cell>
          <cell r="DA50">
            <v>1815489</v>
          </cell>
          <cell r="DB50">
            <v>1817951</v>
          </cell>
          <cell r="DC50">
            <v>1905495</v>
          </cell>
          <cell r="DD50">
            <v>1900802</v>
          </cell>
          <cell r="DE50">
            <v>1911485</v>
          </cell>
          <cell r="DF50">
            <v>1928586</v>
          </cell>
          <cell r="DG50">
            <v>2063479</v>
          </cell>
          <cell r="DH50">
            <v>2041690</v>
          </cell>
          <cell r="DI50">
            <v>2053824</v>
          </cell>
          <cell r="DJ50">
            <v>2132336</v>
          </cell>
          <cell r="DK50">
            <v>2074929</v>
          </cell>
          <cell r="DL50">
            <v>2073144</v>
          </cell>
          <cell r="DM50">
            <v>2088544</v>
          </cell>
          <cell r="DN50">
            <v>2073408</v>
          </cell>
          <cell r="DO50">
            <v>2154496</v>
          </cell>
          <cell r="DP50">
            <v>2159748</v>
          </cell>
          <cell r="DQ50">
            <v>2080839</v>
          </cell>
          <cell r="DR50">
            <v>2032789</v>
          </cell>
          <cell r="DS50">
            <v>2044903</v>
          </cell>
          <cell r="DT50">
            <v>1975069</v>
          </cell>
          <cell r="DU50">
            <v>1957169</v>
          </cell>
          <cell r="DV50">
            <v>1914759</v>
          </cell>
          <cell r="DW50">
            <v>1914759</v>
          </cell>
          <cell r="DX50">
            <v>1929129</v>
          </cell>
          <cell r="DY50">
            <v>1905126</v>
          </cell>
          <cell r="DZ50">
            <v>1869047</v>
          </cell>
          <cell r="EB50">
            <v>112474</v>
          </cell>
          <cell r="EC50">
            <v>312322</v>
          </cell>
          <cell r="EE50">
            <v>424796</v>
          </cell>
          <cell r="EF50">
            <v>1636795</v>
          </cell>
          <cell r="EG50">
            <v>75871</v>
          </cell>
          <cell r="EH50">
            <v>353550</v>
          </cell>
          <cell r="EI50">
            <v>429421</v>
          </cell>
          <cell r="EJ50">
            <v>-997080</v>
          </cell>
          <cell r="EK50">
            <v>3554573</v>
          </cell>
        </row>
        <row r="51">
          <cell r="B51" t="str">
            <v>Spire Bank</v>
          </cell>
          <cell r="C51">
            <v>2.5981275607550131E-9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3.3809362326001451E-9</v>
          </cell>
          <cell r="J51">
            <v>0</v>
          </cell>
          <cell r="K51">
            <v>0</v>
          </cell>
          <cell r="M51">
            <v>1.1441859948242029E-13</v>
          </cell>
          <cell r="N51">
            <v>6.9034285028760369E-14</v>
          </cell>
          <cell r="O51">
            <v>0</v>
          </cell>
          <cell r="P51">
            <v>0</v>
          </cell>
          <cell r="Q51">
            <v>9.5140507417689659E-13</v>
          </cell>
          <cell r="S51">
            <v>3.4325579844726091E-13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e">
            <v>#DIV/0!</v>
          </cell>
          <cell r="Z51">
            <v>0</v>
          </cell>
          <cell r="AA51">
            <v>0</v>
          </cell>
          <cell r="AB51" t="e">
            <v>#DIV/0!</v>
          </cell>
          <cell r="AC51" t="e">
            <v>#DIV/0!</v>
          </cell>
          <cell r="AD51" t="e">
            <v>#DIV/0!</v>
          </cell>
          <cell r="AE51">
            <v>0</v>
          </cell>
          <cell r="AF51" t="e">
            <v>#DIV/0!</v>
          </cell>
          <cell r="AG51" t="e">
            <v>#DIV/0!</v>
          </cell>
          <cell r="AH51" t="e">
            <v>#DIV/0!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V51">
            <v>0</v>
          </cell>
          <cell r="AW51">
            <v>0</v>
          </cell>
          <cell r="AX51">
            <v>3370260</v>
          </cell>
          <cell r="AY51">
            <v>3546067</v>
          </cell>
          <cell r="AZ51">
            <v>3713690</v>
          </cell>
          <cell r="BA51">
            <v>0</v>
          </cell>
          <cell r="BB51">
            <v>4226650</v>
          </cell>
          <cell r="BC51">
            <v>4514148</v>
          </cell>
          <cell r="BD51">
            <v>4679366</v>
          </cell>
          <cell r="BE51">
            <v>5114288</v>
          </cell>
          <cell r="BF51">
            <v>6195518</v>
          </cell>
          <cell r="BG51">
            <v>6130265</v>
          </cell>
          <cell r="BH51">
            <v>6535587</v>
          </cell>
          <cell r="BI51">
            <v>6860301</v>
          </cell>
          <cell r="BJ51">
            <v>6663514</v>
          </cell>
          <cell r="BK51">
            <v>7377349</v>
          </cell>
          <cell r="BL51">
            <v>8516128</v>
          </cell>
          <cell r="BM51">
            <v>9223078</v>
          </cell>
          <cell r="BN51">
            <v>10827687</v>
          </cell>
          <cell r="BO51">
            <v>10965040</v>
          </cell>
          <cell r="BP51">
            <v>11203247</v>
          </cell>
          <cell r="BQ51">
            <v>11147949</v>
          </cell>
          <cell r="BR51">
            <v>11686475</v>
          </cell>
          <cell r="BS51">
            <v>13074106</v>
          </cell>
          <cell r="BT51">
            <v>13185616</v>
          </cell>
          <cell r="BU51">
            <v>13802498</v>
          </cell>
          <cell r="BV51">
            <v>14204005</v>
          </cell>
          <cell r="BW51">
            <v>14382397</v>
          </cell>
          <cell r="BX51">
            <v>15107721</v>
          </cell>
          <cell r="BY51">
            <v>14469562</v>
          </cell>
          <cell r="BZ51">
            <v>15826494</v>
          </cell>
          <cell r="CA51">
            <v>16857598</v>
          </cell>
          <cell r="CB51">
            <v>16800655</v>
          </cell>
          <cell r="CC51">
            <v>16589359</v>
          </cell>
          <cell r="CD51">
            <v>17019940</v>
          </cell>
          <cell r="CE51">
            <v>16250564</v>
          </cell>
          <cell r="CF51">
            <v>16544140</v>
          </cell>
          <cell r="CG51">
            <v>15562476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-213671</v>
          </cell>
          <cell r="CR51">
            <v>9554</v>
          </cell>
          <cell r="CS51">
            <v>224483</v>
          </cell>
          <cell r="CT51">
            <v>412582</v>
          </cell>
          <cell r="CU51">
            <v>-2623862</v>
          </cell>
          <cell r="CV51">
            <v>-2324570</v>
          </cell>
          <cell r="CW51">
            <v>-2083344</v>
          </cell>
          <cell r="CX51">
            <v>-1819961</v>
          </cell>
          <cell r="CY51">
            <v>-1320406</v>
          </cell>
          <cell r="CZ51">
            <v>-1098807</v>
          </cell>
          <cell r="DA51">
            <v>-806676</v>
          </cell>
          <cell r="DB51">
            <v>-551990</v>
          </cell>
          <cell r="DC51">
            <v>-291997</v>
          </cell>
          <cell r="DD51">
            <v>1530</v>
          </cell>
          <cell r="DE51">
            <v>-923614</v>
          </cell>
          <cell r="DF51">
            <v>-1029954</v>
          </cell>
          <cell r="DG51">
            <v>551632</v>
          </cell>
          <cell r="DH51">
            <v>768190</v>
          </cell>
          <cell r="DI51">
            <v>992269</v>
          </cell>
          <cell r="DJ51">
            <v>1187760</v>
          </cell>
          <cell r="DK51">
            <v>1425436</v>
          </cell>
          <cell r="DL51">
            <v>1628858</v>
          </cell>
          <cell r="DM51">
            <v>1717309</v>
          </cell>
          <cell r="DN51">
            <v>1817222</v>
          </cell>
          <cell r="DO51">
            <v>2037416</v>
          </cell>
          <cell r="DP51">
            <v>2182475</v>
          </cell>
          <cell r="DQ51">
            <v>1933604</v>
          </cell>
          <cell r="DR51">
            <v>2068854</v>
          </cell>
          <cell r="DS51">
            <v>1993347</v>
          </cell>
          <cell r="DT51">
            <v>2106331</v>
          </cell>
          <cell r="DU51">
            <v>1718831</v>
          </cell>
          <cell r="DV51">
            <v>1154947</v>
          </cell>
          <cell r="DW51">
            <v>1154947</v>
          </cell>
          <cell r="DX51">
            <v>1526979</v>
          </cell>
          <cell r="DY51">
            <v>1408728</v>
          </cell>
          <cell r="DZ51">
            <v>1371482</v>
          </cell>
          <cell r="EB51">
            <v>0</v>
          </cell>
          <cell r="EC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</row>
        <row r="52">
          <cell r="B52" t="str">
            <v>Total - Tier 3</v>
          </cell>
          <cell r="C52">
            <v>614.54803700259811</v>
          </cell>
          <cell r="D52">
            <v>276.871737</v>
          </cell>
          <cell r="E52">
            <v>437.95505099999997</v>
          </cell>
          <cell r="F52">
            <v>66.683455000000009</v>
          </cell>
          <cell r="G52">
            <v>73.358196000000021</v>
          </cell>
          <cell r="H52">
            <v>88.379673999999994</v>
          </cell>
          <cell r="I52">
            <v>400.30038700338093</v>
          </cell>
          <cell r="J52">
            <v>3.334619</v>
          </cell>
          <cell r="K52">
            <v>2.5394510000000006</v>
          </cell>
          <cell r="M52">
            <v>7.8569840508446773E-2</v>
          </cell>
          <cell r="N52">
            <v>8.7422553818959664E-2</v>
          </cell>
          <cell r="O52">
            <v>7.8104632588655465E-2</v>
          </cell>
          <cell r="P52">
            <v>7.3558299637775867E-2</v>
          </cell>
          <cell r="Q52">
            <v>7.6906713302867996E-2</v>
          </cell>
          <cell r="R52">
            <v>0</v>
          </cell>
          <cell r="S52">
            <v>8.1192001621094717E-2</v>
          </cell>
          <cell r="T52">
            <v>7.6004985656403401E-2</v>
          </cell>
          <cell r="U52">
            <v>7.9906644827119122E-2</v>
          </cell>
          <cell r="V52">
            <v>7.4610875076783281E-2</v>
          </cell>
          <cell r="W52">
            <v>9.7011591838705585E-3</v>
          </cell>
          <cell r="X52">
            <v>1.8624744551949717E-2</v>
          </cell>
          <cell r="Y52">
            <v>2.6707519201649701E-3</v>
          </cell>
          <cell r="Z52">
            <v>0.18325786929449167</v>
          </cell>
          <cell r="AA52">
            <v>0.16658353867501208</v>
          </cell>
          <cell r="AB52">
            <v>0.2768154643477736</v>
          </cell>
          <cell r="AC52">
            <v>0.73850203415991666</v>
          </cell>
          <cell r="AD52">
            <v>0.2794821121522636</v>
          </cell>
          <cell r="AE52">
            <v>0.53256619580061837</v>
          </cell>
          <cell r="AF52">
            <v>0.16003245601506833</v>
          </cell>
          <cell r="AG52">
            <v>9.1031038652745852E-2</v>
          </cell>
          <cell r="AH52">
            <v>6.9001417362322473E-2</v>
          </cell>
          <cell r="AI52">
            <v>0.63219213105958683</v>
          </cell>
          <cell r="AJ52">
            <v>7.4841250984833158E-2</v>
          </cell>
          <cell r="AK52">
            <v>3.1778354696350514E-2</v>
          </cell>
          <cell r="AL52">
            <v>6.5776656748081544E-2</v>
          </cell>
          <cell r="AM52">
            <v>0.17055382214456311</v>
          </cell>
          <cell r="AN52">
            <v>7.4801508241124887E-2</v>
          </cell>
          <cell r="AO52">
            <v>614548037</v>
          </cell>
          <cell r="AP52">
            <v>599259971</v>
          </cell>
          <cell r="AQ52">
            <v>588395341</v>
          </cell>
          <cell r="AR52">
            <v>566726109</v>
          </cell>
          <cell r="AS52">
            <v>583458403</v>
          </cell>
          <cell r="AT52">
            <v>545882965</v>
          </cell>
          <cell r="AU52">
            <v>536991720</v>
          </cell>
          <cell r="AV52">
            <v>533302383</v>
          </cell>
          <cell r="AW52">
            <v>510765348</v>
          </cell>
          <cell r="AX52">
            <v>512626443</v>
          </cell>
          <cell r="AY52">
            <v>507965345</v>
          </cell>
          <cell r="AZ52">
            <v>507473785</v>
          </cell>
          <cell r="BA52">
            <v>489783970</v>
          </cell>
          <cell r="BB52">
            <v>477663483</v>
          </cell>
          <cell r="BC52">
            <v>471018939</v>
          </cell>
          <cell r="BD52">
            <v>463882492</v>
          </cell>
          <cell r="BE52">
            <v>463134467</v>
          </cell>
          <cell r="BF52">
            <v>423015741</v>
          </cell>
          <cell r="BG52">
            <v>421614609</v>
          </cell>
          <cell r="BH52">
            <v>400144921</v>
          </cell>
          <cell r="BI52">
            <v>398523505</v>
          </cell>
          <cell r="BJ52">
            <v>375279932</v>
          </cell>
          <cell r="BK52">
            <v>377287320</v>
          </cell>
          <cell r="BL52">
            <v>366661156</v>
          </cell>
          <cell r="BM52">
            <v>366872761</v>
          </cell>
          <cell r="BN52">
            <v>352598154</v>
          </cell>
          <cell r="BO52">
            <v>360235699</v>
          </cell>
          <cell r="BP52">
            <v>342598284</v>
          </cell>
          <cell r="BQ52">
            <v>351624335</v>
          </cell>
          <cell r="BR52">
            <v>342318631</v>
          </cell>
          <cell r="BS52">
            <v>351463743</v>
          </cell>
          <cell r="BT52">
            <v>341432807</v>
          </cell>
          <cell r="BU52">
            <v>337885146</v>
          </cell>
          <cell r="BV52">
            <v>344824425</v>
          </cell>
          <cell r="BW52">
            <v>340805203</v>
          </cell>
          <cell r="BX52">
            <v>345041211</v>
          </cell>
          <cell r="BY52">
            <v>344697714</v>
          </cell>
          <cell r="BZ52">
            <v>345216642</v>
          </cell>
          <cell r="CA52">
            <v>337901957</v>
          </cell>
          <cell r="CB52">
            <v>327892721</v>
          </cell>
          <cell r="CC52">
            <v>322130839</v>
          </cell>
          <cell r="CD52">
            <v>301731479</v>
          </cell>
          <cell r="CE52">
            <v>292890260</v>
          </cell>
          <cell r="CF52">
            <v>279619716</v>
          </cell>
          <cell r="CG52">
            <v>272417352</v>
          </cell>
          <cell r="CH52">
            <v>88379674</v>
          </cell>
          <cell r="CI52">
            <v>117862474</v>
          </cell>
          <cell r="CJ52">
            <v>87176468</v>
          </cell>
          <cell r="CK52">
            <v>85915483</v>
          </cell>
          <cell r="CL52">
            <v>83412105</v>
          </cell>
          <cell r="CM52">
            <v>83778576</v>
          </cell>
          <cell r="CN52">
            <v>82922600</v>
          </cell>
          <cell r="CO52">
            <v>93281552</v>
          </cell>
          <cell r="CP52">
            <v>74804093</v>
          </cell>
          <cell r="CQ52">
            <v>76091332</v>
          </cell>
          <cell r="CR52">
            <v>71289844</v>
          </cell>
          <cell r="CS52">
            <v>72869396</v>
          </cell>
          <cell r="CT52">
            <v>72623597</v>
          </cell>
          <cell r="CU52">
            <v>69272566</v>
          </cell>
          <cell r="CV52">
            <v>69789341</v>
          </cell>
          <cell r="CW52">
            <v>68446034</v>
          </cell>
          <cell r="CX52">
            <v>67618287</v>
          </cell>
          <cell r="CY52">
            <v>66504621</v>
          </cell>
          <cell r="CZ52">
            <v>64074594</v>
          </cell>
          <cell r="DA52">
            <v>60667557</v>
          </cell>
          <cell r="DB52">
            <v>60547036</v>
          </cell>
          <cell r="DC52">
            <v>62448313</v>
          </cell>
          <cell r="DD52">
            <v>62482705</v>
          </cell>
          <cell r="DE52">
            <v>61165292</v>
          </cell>
          <cell r="DF52">
            <v>58787948</v>
          </cell>
          <cell r="DG52">
            <v>58387931</v>
          </cell>
          <cell r="DH52">
            <v>59330421</v>
          </cell>
          <cell r="DI52">
            <v>61050234</v>
          </cell>
          <cell r="DJ52">
            <v>64718580</v>
          </cell>
          <cell r="DK52">
            <v>65468292</v>
          </cell>
          <cell r="DL52">
            <v>64772330</v>
          </cell>
          <cell r="DM52">
            <v>81641385</v>
          </cell>
          <cell r="DN52">
            <v>62071499</v>
          </cell>
          <cell r="DO52">
            <v>60743835</v>
          </cell>
          <cell r="DP52">
            <v>60168908</v>
          </cell>
          <cell r="DQ52">
            <v>56646446</v>
          </cell>
          <cell r="DR52">
            <v>55907403</v>
          </cell>
          <cell r="DS52">
            <v>54105285</v>
          </cell>
          <cell r="DT52">
            <v>53134279</v>
          </cell>
          <cell r="DU52">
            <v>50334648</v>
          </cell>
          <cell r="DV52">
            <v>48676745</v>
          </cell>
          <cell r="DW52">
            <v>48250273</v>
          </cell>
          <cell r="DX52">
            <v>45330992</v>
          </cell>
          <cell r="DY52">
            <v>42501884</v>
          </cell>
          <cell r="DZ52">
            <v>41490804</v>
          </cell>
          <cell r="EA52">
            <v>0</v>
          </cell>
          <cell r="EB52">
            <v>10716026</v>
          </cell>
          <cell r="EC52">
            <v>27995778</v>
          </cell>
          <cell r="ED52">
            <v>0</v>
          </cell>
          <cell r="EE52">
            <v>38711804</v>
          </cell>
          <cell r="EF52">
            <v>28588746</v>
          </cell>
          <cell r="EG52">
            <v>48416838</v>
          </cell>
          <cell r="EH52">
            <v>42495500</v>
          </cell>
          <cell r="EI52">
            <v>90912338</v>
          </cell>
          <cell r="EJ52">
            <v>1599789</v>
          </cell>
          <cell r="EK52">
            <v>276871737</v>
          </cell>
        </row>
        <row r="54">
          <cell r="B54" t="str">
            <v>TOTAL/ Average</v>
          </cell>
          <cell r="C54">
            <v>7569.0711490025969</v>
          </cell>
          <cell r="D54">
            <v>3642.8101999999999</v>
          </cell>
          <cell r="E54">
            <v>5480.8339400000004</v>
          </cell>
          <cell r="F54">
            <v>990.46621200000016</v>
          </cell>
          <cell r="G54">
            <v>1119.9059030000001</v>
          </cell>
          <cell r="H54">
            <v>1184.5414479999999</v>
          </cell>
          <cell r="I54">
            <v>5709.363879003381</v>
          </cell>
          <cell r="J54">
            <v>62.690807000000007</v>
          </cell>
          <cell r="K54">
            <v>261.76778999999999</v>
          </cell>
          <cell r="M54">
            <v>0.99999999999999989</v>
          </cell>
          <cell r="N54">
            <v>1.0005666962849786</v>
          </cell>
          <cell r="O54">
            <v>1.0004726993891129</v>
          </cell>
          <cell r="P54">
            <v>1.0002778093512352</v>
          </cell>
          <cell r="Q54">
            <v>1.0000000000009512</v>
          </cell>
          <cell r="S54">
            <v>0.99999999999965683</v>
          </cell>
          <cell r="T54">
            <v>1</v>
          </cell>
          <cell r="U54">
            <v>1</v>
          </cell>
          <cell r="V54">
            <v>1</v>
          </cell>
          <cell r="W54">
            <v>1.0000000000000002</v>
          </cell>
          <cell r="X54">
            <v>0.18907301805315138</v>
          </cell>
          <cell r="Y54">
            <v>2.6737298328507783E-2</v>
          </cell>
          <cell r="Z54">
            <v>0.19615248331228965</v>
          </cell>
          <cell r="AA54">
            <v>0.17348100996724256</v>
          </cell>
          <cell r="AB54">
            <v>0.31274509468573847</v>
          </cell>
          <cell r="AC54">
            <v>0.47607584597926156</v>
          </cell>
          <cell r="AD54">
            <v>0.15130292076937482</v>
          </cell>
          <cell r="AE54">
            <v>0.55816772557289296</v>
          </cell>
          <cell r="AF54">
            <v>0.16467787015703425</v>
          </cell>
          <cell r="AG54">
            <v>7.1959254096228026E-2</v>
          </cell>
          <cell r="AH54">
            <v>9.2718616060806225E-2</v>
          </cell>
          <cell r="AI54">
            <v>0.66464524192462571</v>
          </cell>
          <cell r="AJ54">
            <v>1.0000000000000002</v>
          </cell>
          <cell r="AK54">
            <v>1</v>
          </cell>
          <cell r="AL54">
            <v>1</v>
          </cell>
          <cell r="AM54">
            <v>0.15625632964927344</v>
          </cell>
          <cell r="AN54">
            <v>0.12242667049669187</v>
          </cell>
          <cell r="AO54">
            <v>7569071149</v>
          </cell>
          <cell r="AP54">
            <v>7530523674</v>
          </cell>
          <cell r="AQ54">
            <v>7510772302</v>
          </cell>
          <cell r="AR54">
            <v>7467595720</v>
          </cell>
          <cell r="AS54">
            <v>7687775784</v>
          </cell>
          <cell r="AT54">
            <v>7392535268</v>
          </cell>
          <cell r="AU54">
            <v>7042331235</v>
          </cell>
          <cell r="AV54">
            <v>6736928115</v>
          </cell>
          <cell r="AW54">
            <v>6534552377</v>
          </cell>
          <cell r="AX54">
            <v>6385240674</v>
          </cell>
          <cell r="AY54">
            <v>6233991497</v>
          </cell>
          <cell r="AZ54">
            <v>6098521279</v>
          </cell>
          <cell r="BA54">
            <v>6018291091</v>
          </cell>
          <cell r="BB54">
            <v>5797873831</v>
          </cell>
          <cell r="BC54">
            <v>5663284680</v>
          </cell>
          <cell r="BD54">
            <v>5508799112</v>
          </cell>
          <cell r="BE54">
            <v>5405746496</v>
          </cell>
          <cell r="BF54">
            <v>5216455108</v>
          </cell>
          <cell r="BG54">
            <v>5185805074</v>
          </cell>
          <cell r="BH54">
            <v>4972082036</v>
          </cell>
          <cell r="BI54">
            <v>4809995893</v>
          </cell>
          <cell r="BJ54">
            <v>4813759614</v>
          </cell>
          <cell r="BK54">
            <v>4634502440</v>
          </cell>
          <cell r="BL54">
            <v>4316544802</v>
          </cell>
          <cell r="BM54">
            <v>3971216582</v>
          </cell>
          <cell r="BN54">
            <v>4348797885</v>
          </cell>
          <cell r="BO54">
            <v>4010760709</v>
          </cell>
          <cell r="BP54">
            <v>3828579689</v>
          </cell>
          <cell r="BQ54">
            <v>3810113858</v>
          </cell>
          <cell r="BR54">
            <v>3787939032</v>
          </cell>
          <cell r="BS54">
            <v>3718328587</v>
          </cell>
          <cell r="BT54">
            <v>3614256609</v>
          </cell>
          <cell r="BU54">
            <v>3505329838</v>
          </cell>
          <cell r="BV54">
            <v>3543749847</v>
          </cell>
          <cell r="BW54">
            <v>3437789852</v>
          </cell>
          <cell r="BX54">
            <v>3325278228</v>
          </cell>
          <cell r="BY54">
            <v>3295667304</v>
          </cell>
          <cell r="BZ54">
            <v>3187533317</v>
          </cell>
          <cell r="CA54">
            <v>3154245533</v>
          </cell>
          <cell r="CB54">
            <v>2973920174</v>
          </cell>
          <cell r="CC54">
            <v>2863023794</v>
          </cell>
          <cell r="CD54">
            <v>2724462999</v>
          </cell>
          <cell r="CE54">
            <v>2624486759</v>
          </cell>
          <cell r="CF54">
            <v>2502841147</v>
          </cell>
          <cell r="CG54">
            <v>2433495538</v>
          </cell>
          <cell r="CH54">
            <v>1184541448</v>
          </cell>
          <cell r="CI54">
            <v>1120622082</v>
          </cell>
          <cell r="CJ54">
            <v>1073554739</v>
          </cell>
          <cell r="CK54">
            <v>1049537555</v>
          </cell>
          <cell r="CL54">
            <v>972968239</v>
          </cell>
          <cell r="CM54">
            <v>940991020</v>
          </cell>
          <cell r="CN54">
            <v>935445893</v>
          </cell>
          <cell r="CO54">
            <v>951217380</v>
          </cell>
          <cell r="CP54">
            <v>912973826</v>
          </cell>
          <cell r="CQ54">
            <v>907877468</v>
          </cell>
          <cell r="CR54">
            <v>880887178</v>
          </cell>
          <cell r="CS54">
            <v>896499150</v>
          </cell>
          <cell r="CT54">
            <v>893844637</v>
          </cell>
          <cell r="CU54">
            <v>869920537</v>
          </cell>
          <cell r="CV54">
            <v>841471120</v>
          </cell>
          <cell r="CW54">
            <v>817116577</v>
          </cell>
          <cell r="CX54">
            <v>807463900</v>
          </cell>
          <cell r="CY54">
            <v>783669526</v>
          </cell>
          <cell r="CZ54">
            <v>762970940</v>
          </cell>
          <cell r="DA54">
            <v>745822239</v>
          </cell>
          <cell r="DB54">
            <v>728517618</v>
          </cell>
          <cell r="DC54">
            <v>733913548</v>
          </cell>
          <cell r="DD54">
            <v>652111456</v>
          </cell>
          <cell r="DE54">
            <v>683469643</v>
          </cell>
          <cell r="DF54">
            <v>621682040</v>
          </cell>
          <cell r="DG54">
            <v>640607064</v>
          </cell>
          <cell r="DH54">
            <v>601342860</v>
          </cell>
          <cell r="DI54">
            <v>605028951</v>
          </cell>
          <cell r="DJ54">
            <v>616240724</v>
          </cell>
          <cell r="DK54">
            <v>605814930</v>
          </cell>
          <cell r="DL54">
            <v>579790864</v>
          </cell>
          <cell r="DM54">
            <v>597340172</v>
          </cell>
          <cell r="DN54">
            <v>561821153</v>
          </cell>
          <cell r="DO54">
            <v>557486831</v>
          </cell>
          <cell r="DP54">
            <v>530770439</v>
          </cell>
          <cell r="DQ54">
            <v>513140413</v>
          </cell>
          <cell r="DR54">
            <v>507395372</v>
          </cell>
          <cell r="DS54">
            <v>491686154</v>
          </cell>
          <cell r="DT54">
            <v>488043270</v>
          </cell>
          <cell r="DU54">
            <v>477867067</v>
          </cell>
          <cell r="DV54">
            <v>452538251</v>
          </cell>
          <cell r="DW54">
            <v>452111779</v>
          </cell>
          <cell r="DX54">
            <v>439822307</v>
          </cell>
          <cell r="DY54">
            <v>411596767</v>
          </cell>
          <cell r="DZ54">
            <v>395141595</v>
          </cell>
          <cell r="EA54">
            <v>0</v>
          </cell>
          <cell r="EB54">
            <v>209377715</v>
          </cell>
          <cell r="EC54">
            <v>460105895</v>
          </cell>
          <cell r="ED54">
            <v>0</v>
          </cell>
          <cell r="EE54">
            <v>669483610</v>
          </cell>
          <cell r="EF54">
            <v>318724976</v>
          </cell>
          <cell r="EG54">
            <v>336021953</v>
          </cell>
          <cell r="EH54">
            <v>265986973</v>
          </cell>
          <cell r="EI54">
            <v>602008926</v>
          </cell>
          <cell r="EJ54">
            <v>203963434</v>
          </cell>
          <cell r="EK54">
            <v>3642810200</v>
          </cell>
        </row>
        <row r="57">
          <cell r="B57" t="str">
            <v>Dec 2024 (Ranking out of 9 banks)</v>
          </cell>
          <cell r="C57">
            <v>9</v>
          </cell>
          <cell r="D57">
            <v>8</v>
          </cell>
          <cell r="E57">
            <v>9</v>
          </cell>
          <cell r="F57">
            <v>8</v>
          </cell>
          <cell r="G57">
            <v>9</v>
          </cell>
          <cell r="H57">
            <v>8</v>
          </cell>
          <cell r="I57">
            <v>8</v>
          </cell>
          <cell r="J57">
            <v>8</v>
          </cell>
          <cell r="K57">
            <v>9</v>
          </cell>
          <cell r="M57">
            <v>9</v>
          </cell>
          <cell r="S57">
            <v>9</v>
          </cell>
          <cell r="T57">
            <v>8</v>
          </cell>
          <cell r="U57">
            <v>9</v>
          </cell>
          <cell r="V57">
            <v>8</v>
          </cell>
          <cell r="W57">
            <v>9</v>
          </cell>
          <cell r="X57">
            <v>9</v>
          </cell>
          <cell r="Y57">
            <v>9</v>
          </cell>
          <cell r="Z57">
            <v>9</v>
          </cell>
          <cell r="AA57">
            <v>5</v>
          </cell>
          <cell r="AB57">
            <v>7</v>
          </cell>
          <cell r="AC57">
            <v>7</v>
          </cell>
          <cell r="AD57">
            <v>8</v>
          </cell>
          <cell r="AE57">
            <v>9</v>
          </cell>
          <cell r="AF57">
            <v>9</v>
          </cell>
          <cell r="AG57">
            <v>7</v>
          </cell>
          <cell r="AH57">
            <v>9</v>
          </cell>
          <cell r="AI57">
            <v>6</v>
          </cell>
          <cell r="AJ57">
            <v>6</v>
          </cell>
          <cell r="AK57">
            <v>6</v>
          </cell>
          <cell r="AL57">
            <v>7</v>
          </cell>
          <cell r="AM57">
            <v>9</v>
          </cell>
          <cell r="AN57">
            <v>8</v>
          </cell>
        </row>
        <row r="58">
          <cell r="B58" t="str">
            <v>Sep 2024 (Ranking out of 9 banks)</v>
          </cell>
          <cell r="C58">
            <v>8</v>
          </cell>
          <cell r="D58">
            <v>8</v>
          </cell>
          <cell r="E58">
            <v>8</v>
          </cell>
          <cell r="F58">
            <v>8</v>
          </cell>
          <cell r="G58">
            <v>8</v>
          </cell>
          <cell r="H58">
            <v>9</v>
          </cell>
          <cell r="I58">
            <v>8</v>
          </cell>
          <cell r="J58">
            <v>8</v>
          </cell>
          <cell r="K58">
            <v>9</v>
          </cell>
          <cell r="N58">
            <v>9</v>
          </cell>
          <cell r="S58">
            <v>8</v>
          </cell>
          <cell r="T58">
            <v>8</v>
          </cell>
          <cell r="U58">
            <v>8</v>
          </cell>
          <cell r="V58">
            <v>9</v>
          </cell>
          <cell r="W58">
            <v>9</v>
          </cell>
          <cell r="X58">
            <v>9</v>
          </cell>
          <cell r="Y58">
            <v>9</v>
          </cell>
          <cell r="Z58">
            <v>3</v>
          </cell>
          <cell r="AA58">
            <v>4</v>
          </cell>
          <cell r="AB58">
            <v>7</v>
          </cell>
          <cell r="AC58">
            <v>7</v>
          </cell>
          <cell r="AD58">
            <v>8</v>
          </cell>
          <cell r="AE58">
            <v>7</v>
          </cell>
          <cell r="AF58">
            <v>9</v>
          </cell>
          <cell r="AG58">
            <v>6</v>
          </cell>
          <cell r="AH58">
            <v>9</v>
          </cell>
          <cell r="AI58">
            <v>7</v>
          </cell>
          <cell r="AJ58">
            <v>7</v>
          </cell>
          <cell r="AK58">
            <v>7</v>
          </cell>
          <cell r="AL58">
            <v>7</v>
          </cell>
          <cell r="AM58">
            <v>9</v>
          </cell>
          <cell r="AN58">
            <v>6</v>
          </cell>
        </row>
        <row r="59">
          <cell r="B59" t="str">
            <v>Jun 2024 (Ranking out of 9 banks)</v>
          </cell>
          <cell r="C59">
            <v>8</v>
          </cell>
          <cell r="D59">
            <v>8</v>
          </cell>
          <cell r="E59">
            <v>8</v>
          </cell>
          <cell r="F59">
            <v>8</v>
          </cell>
          <cell r="G59">
            <v>8</v>
          </cell>
          <cell r="H59">
            <v>9</v>
          </cell>
          <cell r="I59">
            <v>8</v>
          </cell>
          <cell r="J59">
            <v>8</v>
          </cell>
          <cell r="K59">
            <v>9</v>
          </cell>
          <cell r="O59">
            <v>9</v>
          </cell>
          <cell r="R59" t="e">
            <v>#N/A</v>
          </cell>
          <cell r="S59">
            <v>8</v>
          </cell>
          <cell r="T59">
            <v>8</v>
          </cell>
          <cell r="U59">
            <v>8</v>
          </cell>
          <cell r="V59">
            <v>7</v>
          </cell>
          <cell r="W59">
            <v>9</v>
          </cell>
          <cell r="X59">
            <v>9</v>
          </cell>
          <cell r="Y59">
            <v>9</v>
          </cell>
          <cell r="Z59">
            <v>4</v>
          </cell>
          <cell r="AA59">
            <v>3</v>
          </cell>
          <cell r="AB59">
            <v>4</v>
          </cell>
          <cell r="AC59">
            <v>6</v>
          </cell>
          <cell r="AD59">
            <v>9</v>
          </cell>
          <cell r="AE59">
            <v>8</v>
          </cell>
          <cell r="AF59">
            <v>9</v>
          </cell>
          <cell r="AG59">
            <v>6</v>
          </cell>
          <cell r="AH59">
            <v>9</v>
          </cell>
          <cell r="AI59">
            <v>7</v>
          </cell>
          <cell r="AJ59">
            <v>7</v>
          </cell>
          <cell r="AK59">
            <v>6</v>
          </cell>
          <cell r="AL59">
            <v>7</v>
          </cell>
          <cell r="AM59">
            <v>7</v>
          </cell>
          <cell r="AN59">
            <v>7</v>
          </cell>
        </row>
        <row r="60">
          <cell r="B60" t="str">
            <v>Mar 2024 (Ranking out of 9 banks)</v>
          </cell>
          <cell r="C60">
            <v>9</v>
          </cell>
          <cell r="D60">
            <v>8</v>
          </cell>
          <cell r="E60">
            <v>9</v>
          </cell>
          <cell r="F60">
            <v>8</v>
          </cell>
          <cell r="G60">
            <v>9</v>
          </cell>
          <cell r="H60">
            <v>9</v>
          </cell>
          <cell r="I60">
            <v>8</v>
          </cell>
          <cell r="J60">
            <v>8</v>
          </cell>
          <cell r="K60">
            <v>9</v>
          </cell>
          <cell r="P60">
            <v>9</v>
          </cell>
          <cell r="R60" t="e">
            <v>#N/A</v>
          </cell>
          <cell r="S60">
            <v>9</v>
          </cell>
          <cell r="T60">
            <v>8</v>
          </cell>
          <cell r="U60">
            <v>9</v>
          </cell>
          <cell r="V60">
            <v>9</v>
          </cell>
          <cell r="W60">
            <v>9</v>
          </cell>
          <cell r="X60">
            <v>9</v>
          </cell>
          <cell r="Y60">
            <v>9</v>
          </cell>
          <cell r="Z60">
            <v>7</v>
          </cell>
          <cell r="AA60">
            <v>4</v>
          </cell>
          <cell r="AB60">
            <v>7</v>
          </cell>
          <cell r="AC60">
            <v>7</v>
          </cell>
          <cell r="AD60">
            <v>8</v>
          </cell>
          <cell r="AE60">
            <v>9</v>
          </cell>
          <cell r="AF60">
            <v>9</v>
          </cell>
          <cell r="AG60">
            <v>7</v>
          </cell>
          <cell r="AH60">
            <v>9</v>
          </cell>
          <cell r="AI60">
            <v>6</v>
          </cell>
          <cell r="AJ60">
            <v>6</v>
          </cell>
          <cell r="AK60">
            <v>6</v>
          </cell>
          <cell r="AL60">
            <v>7</v>
          </cell>
          <cell r="AM60">
            <v>7</v>
          </cell>
          <cell r="AN60">
            <v>7</v>
          </cell>
        </row>
        <row r="61">
          <cell r="B61" t="str">
            <v>Dec 2023 (Ranking out of 9 banks)</v>
          </cell>
          <cell r="C61">
            <v>9</v>
          </cell>
          <cell r="D61">
            <v>8</v>
          </cell>
          <cell r="E61">
            <v>9</v>
          </cell>
          <cell r="F61">
            <v>6</v>
          </cell>
          <cell r="G61">
            <v>8</v>
          </cell>
          <cell r="H61">
            <v>9</v>
          </cell>
          <cell r="I61">
            <v>8</v>
          </cell>
          <cell r="J61">
            <v>7</v>
          </cell>
          <cell r="K61">
            <v>9</v>
          </cell>
          <cell r="Q61">
            <v>9</v>
          </cell>
          <cell r="S61">
            <v>9</v>
          </cell>
          <cell r="T61">
            <v>8</v>
          </cell>
          <cell r="U61">
            <v>9</v>
          </cell>
          <cell r="V61">
            <v>9</v>
          </cell>
          <cell r="W61">
            <v>9</v>
          </cell>
          <cell r="X61">
            <v>9</v>
          </cell>
          <cell r="Y61">
            <v>9</v>
          </cell>
          <cell r="Z61">
            <v>3</v>
          </cell>
          <cell r="AA61">
            <v>1</v>
          </cell>
          <cell r="AB61">
            <v>7</v>
          </cell>
          <cell r="AC61">
            <v>6</v>
          </cell>
          <cell r="AD61">
            <v>7</v>
          </cell>
          <cell r="AE61">
            <v>6</v>
          </cell>
          <cell r="AF61">
            <v>9</v>
          </cell>
          <cell r="AG61">
            <v>8</v>
          </cell>
          <cell r="AH61">
            <v>9</v>
          </cell>
          <cell r="AI61">
            <v>6</v>
          </cell>
          <cell r="AJ61">
            <v>7</v>
          </cell>
          <cell r="AK61">
            <v>5</v>
          </cell>
          <cell r="AL61">
            <v>7</v>
          </cell>
          <cell r="AM61">
            <v>7</v>
          </cell>
          <cell r="AN61">
            <v>9</v>
          </cell>
        </row>
        <row r="63">
          <cell r="B63" t="str">
            <v>Dec 2024 (Ranking out of 38 banks)</v>
          </cell>
          <cell r="C63">
            <v>9</v>
          </cell>
          <cell r="D63">
            <v>8</v>
          </cell>
          <cell r="E63">
            <v>9</v>
          </cell>
          <cell r="F63">
            <v>8</v>
          </cell>
          <cell r="G63">
            <v>9</v>
          </cell>
          <cell r="H63">
            <v>8</v>
          </cell>
          <cell r="I63">
            <v>8</v>
          </cell>
          <cell r="J63">
            <v>9</v>
          </cell>
          <cell r="K63">
            <v>10</v>
          </cell>
          <cell r="M63">
            <v>9</v>
          </cell>
          <cell r="S63">
            <v>9</v>
          </cell>
          <cell r="T63">
            <v>8</v>
          </cell>
          <cell r="U63">
            <v>9</v>
          </cell>
          <cell r="V63">
            <v>8</v>
          </cell>
          <cell r="W63">
            <v>10</v>
          </cell>
          <cell r="X63">
            <v>20</v>
          </cell>
          <cell r="Y63">
            <v>18</v>
          </cell>
          <cell r="Z63">
            <v>25</v>
          </cell>
          <cell r="AA63">
            <v>21</v>
          </cell>
          <cell r="AB63">
            <v>16</v>
          </cell>
          <cell r="AC63">
            <v>13</v>
          </cell>
          <cell r="AD63">
            <v>22</v>
          </cell>
          <cell r="AE63">
            <v>28</v>
          </cell>
          <cell r="AF63">
            <v>35</v>
          </cell>
          <cell r="AG63">
            <v>16</v>
          </cell>
          <cell r="AH63">
            <v>29</v>
          </cell>
          <cell r="AI63">
            <v>18</v>
          </cell>
          <cell r="AJ63">
            <v>6</v>
          </cell>
          <cell r="AK63">
            <v>7</v>
          </cell>
          <cell r="AL63">
            <v>7</v>
          </cell>
          <cell r="AM63">
            <v>36</v>
          </cell>
          <cell r="AN63">
            <v>18</v>
          </cell>
        </row>
        <row r="64">
          <cell r="B64" t="str">
            <v>Sep 2024 (Ranking out of 38 banks)</v>
          </cell>
          <cell r="C64">
            <v>8</v>
          </cell>
          <cell r="D64">
            <v>8</v>
          </cell>
          <cell r="E64">
            <v>8</v>
          </cell>
          <cell r="F64">
            <v>8</v>
          </cell>
          <cell r="G64">
            <v>8</v>
          </cell>
          <cell r="H64">
            <v>9</v>
          </cell>
          <cell r="I64">
            <v>8</v>
          </cell>
          <cell r="J64">
            <v>9</v>
          </cell>
          <cell r="K64">
            <v>10</v>
          </cell>
          <cell r="N64">
            <v>9</v>
          </cell>
          <cell r="S64">
            <v>8</v>
          </cell>
          <cell r="T64">
            <v>8</v>
          </cell>
          <cell r="U64">
            <v>8</v>
          </cell>
          <cell r="V64">
            <v>9</v>
          </cell>
          <cell r="W64">
            <v>10</v>
          </cell>
          <cell r="X64">
            <v>21</v>
          </cell>
          <cell r="Y64">
            <v>19</v>
          </cell>
          <cell r="Z64">
            <v>16</v>
          </cell>
          <cell r="AA64">
            <v>18</v>
          </cell>
          <cell r="AB64">
            <v>20</v>
          </cell>
          <cell r="AC64">
            <v>26</v>
          </cell>
          <cell r="AD64">
            <v>23</v>
          </cell>
          <cell r="AE64">
            <v>13</v>
          </cell>
          <cell r="AF64">
            <v>35</v>
          </cell>
          <cell r="AG64">
            <v>16</v>
          </cell>
          <cell r="AH64">
            <v>26</v>
          </cell>
          <cell r="AI64">
            <v>24</v>
          </cell>
          <cell r="AJ64">
            <v>7</v>
          </cell>
          <cell r="AK64">
            <v>10</v>
          </cell>
          <cell r="AL64">
            <v>8</v>
          </cell>
          <cell r="AM64">
            <v>33</v>
          </cell>
          <cell r="AN64">
            <v>17</v>
          </cell>
        </row>
        <row r="65">
          <cell r="B65" t="str">
            <v>Jun 2024 (Ranking out of 38 banks)</v>
          </cell>
          <cell r="C65">
            <v>8</v>
          </cell>
          <cell r="D65">
            <v>8</v>
          </cell>
          <cell r="E65">
            <v>8</v>
          </cell>
          <cell r="F65">
            <v>8</v>
          </cell>
          <cell r="G65">
            <v>7</v>
          </cell>
          <cell r="H65">
            <v>7</v>
          </cell>
          <cell r="I65">
            <v>9</v>
          </cell>
          <cell r="J65">
            <v>9</v>
          </cell>
          <cell r="K65">
            <v>10</v>
          </cell>
          <cell r="O65">
            <v>9</v>
          </cell>
          <cell r="R65" t="e">
            <v>#REF!</v>
          </cell>
          <cell r="S65">
            <v>8</v>
          </cell>
          <cell r="T65">
            <v>8</v>
          </cell>
          <cell r="U65">
            <v>8</v>
          </cell>
          <cell r="V65">
            <v>7</v>
          </cell>
          <cell r="W65">
            <v>10</v>
          </cell>
          <cell r="X65">
            <v>17</v>
          </cell>
          <cell r="Y65">
            <v>18</v>
          </cell>
          <cell r="Z65">
            <v>21</v>
          </cell>
          <cell r="AA65">
            <v>20</v>
          </cell>
          <cell r="AB65">
            <v>13</v>
          </cell>
          <cell r="AC65">
            <v>29</v>
          </cell>
          <cell r="AD65">
            <v>10</v>
          </cell>
          <cell r="AE65">
            <v>27</v>
          </cell>
          <cell r="AF65">
            <v>35</v>
          </cell>
          <cell r="AG65">
            <v>24</v>
          </cell>
          <cell r="AH65">
            <v>24</v>
          </cell>
          <cell r="AI65">
            <v>25</v>
          </cell>
          <cell r="AJ65">
            <v>7</v>
          </cell>
          <cell r="AK65">
            <v>8</v>
          </cell>
          <cell r="AL65">
            <v>8</v>
          </cell>
          <cell r="AM65">
            <v>33</v>
          </cell>
          <cell r="AN65">
            <v>19</v>
          </cell>
        </row>
        <row r="66">
          <cell r="B66" t="str">
            <v>Mar 2024 (Ranking out of 38 banks)</v>
          </cell>
          <cell r="C66">
            <v>9</v>
          </cell>
          <cell r="D66">
            <v>8</v>
          </cell>
          <cell r="E66">
            <v>9</v>
          </cell>
          <cell r="F66">
            <v>8</v>
          </cell>
          <cell r="G66">
            <v>10</v>
          </cell>
          <cell r="H66">
            <v>9</v>
          </cell>
          <cell r="I66">
            <v>8</v>
          </cell>
          <cell r="J66">
            <v>9</v>
          </cell>
          <cell r="K66">
            <v>10</v>
          </cell>
          <cell r="P66">
            <v>9</v>
          </cell>
          <cell r="R66" t="e">
            <v>#N/A</v>
          </cell>
          <cell r="S66">
            <v>9</v>
          </cell>
          <cell r="T66">
            <v>8</v>
          </cell>
          <cell r="U66">
            <v>9</v>
          </cell>
          <cell r="V66">
            <v>9</v>
          </cell>
          <cell r="W66">
            <v>10</v>
          </cell>
          <cell r="X66">
            <v>22</v>
          </cell>
          <cell r="Y66">
            <v>20</v>
          </cell>
          <cell r="Z66">
            <v>15</v>
          </cell>
          <cell r="AA66">
            <v>19</v>
          </cell>
          <cell r="AB66">
            <v>22</v>
          </cell>
          <cell r="AC66">
            <v>11</v>
          </cell>
          <cell r="AD66">
            <v>24</v>
          </cell>
          <cell r="AE66">
            <v>30</v>
          </cell>
          <cell r="AF66">
            <v>36</v>
          </cell>
          <cell r="AG66">
            <v>20</v>
          </cell>
          <cell r="AH66">
            <v>30</v>
          </cell>
          <cell r="AI66">
            <v>20</v>
          </cell>
          <cell r="AJ66">
            <v>6</v>
          </cell>
          <cell r="AK66">
            <v>7</v>
          </cell>
          <cell r="AL66">
            <v>7</v>
          </cell>
          <cell r="AM66">
            <v>29</v>
          </cell>
          <cell r="AN66">
            <v>19</v>
          </cell>
        </row>
        <row r="67">
          <cell r="B67" t="str">
            <v>Dec 2023 (Ranking out of 39 banks)</v>
          </cell>
          <cell r="C67">
            <v>9</v>
          </cell>
          <cell r="D67">
            <v>8</v>
          </cell>
          <cell r="E67">
            <v>9</v>
          </cell>
          <cell r="F67">
            <v>6</v>
          </cell>
          <cell r="G67">
            <v>8</v>
          </cell>
          <cell r="H67">
            <v>9</v>
          </cell>
          <cell r="I67">
            <v>8</v>
          </cell>
          <cell r="J67">
            <v>8</v>
          </cell>
          <cell r="K67">
            <v>11</v>
          </cell>
          <cell r="Q67">
            <v>9</v>
          </cell>
          <cell r="S67">
            <v>9</v>
          </cell>
          <cell r="T67">
            <v>8</v>
          </cell>
          <cell r="U67">
            <v>9</v>
          </cell>
          <cell r="V67">
            <v>9</v>
          </cell>
          <cell r="W67">
            <v>11</v>
          </cell>
          <cell r="X67">
            <v>19</v>
          </cell>
          <cell r="Y67">
            <v>21</v>
          </cell>
          <cell r="Z67">
            <v>16</v>
          </cell>
          <cell r="AA67">
            <v>16</v>
          </cell>
          <cell r="AB67">
            <v>21</v>
          </cell>
          <cell r="AC67">
            <v>10</v>
          </cell>
          <cell r="AD67">
            <v>21</v>
          </cell>
          <cell r="AE67">
            <v>24</v>
          </cell>
          <cell r="AF67">
            <v>36</v>
          </cell>
          <cell r="AG67">
            <v>19</v>
          </cell>
          <cell r="AH67">
            <v>27</v>
          </cell>
          <cell r="AI67">
            <v>21</v>
          </cell>
          <cell r="AJ67">
            <v>7</v>
          </cell>
          <cell r="AK67">
            <v>6</v>
          </cell>
          <cell r="AL67">
            <v>7</v>
          </cell>
          <cell r="AM67">
            <v>31</v>
          </cell>
          <cell r="AN67">
            <v>20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2013 (Final)"/>
      <sheetName val="Mar 2014 (Final)"/>
      <sheetName val="Mar 2014 (print)"/>
      <sheetName val="Mar 2014 (Final) (2)"/>
      <sheetName val="industry ranking"/>
    </sheetNames>
    <sheetDataSet>
      <sheetData sheetId="0"/>
      <sheetData sheetId="1">
        <row r="1">
          <cell r="B1" t="str">
            <v>DIAMOND TRUST BANK KENYA LIMITED</v>
          </cell>
          <cell r="AJ1" t="str">
            <v>Figures in KShs billions, except where otherwise indicated</v>
          </cell>
        </row>
        <row r="2">
          <cell r="B2" t="str">
            <v>Kenya Banking Industry analysis as at March 31, 2014</v>
          </cell>
        </row>
        <row r="3">
          <cell r="K3" t="str">
            <v xml:space="preserve">Weighted market share index </v>
          </cell>
          <cell r="Z3" t="str">
            <v>Market share on:</v>
          </cell>
          <cell r="AD3" t="str">
            <v>Key ratios as at 31 March 2014</v>
          </cell>
          <cell r="AO3" t="str">
            <v>Market share on off balance sheet items:</v>
          </cell>
          <cell r="AS3" t="str">
            <v>ok</v>
          </cell>
          <cell r="AT3" t="str">
            <v>ok</v>
          </cell>
          <cell r="AU3" t="str">
            <v>ok</v>
          </cell>
          <cell r="AV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</v>
          </cell>
          <cell r="G4" t="str">
            <v>Total Capital</v>
          </cell>
          <cell r="H4" t="str">
            <v>Total Risk Weighted Assets</v>
          </cell>
          <cell r="I4" t="str">
            <v xml:space="preserve"> PBT (KShs million)</v>
          </cell>
          <cell r="K4" t="str">
            <v>Mar - 14</v>
          </cell>
          <cell r="L4" t="str">
            <v>Dec - 13</v>
          </cell>
          <cell r="M4" t="str">
            <v>Assets
Sep 2013</v>
          </cell>
          <cell r="N4" t="str">
            <v>Advances Sep 2013</v>
          </cell>
          <cell r="O4" t="str">
            <v>Advances - Dec 2010</v>
          </cell>
          <cell r="P4" t="str">
            <v>Deposits - Sep 2013</v>
          </cell>
          <cell r="Q4" t="str">
            <v>Deposits - Dec 2010</v>
          </cell>
          <cell r="R4" t="str">
            <v>Core Capital</v>
          </cell>
          <cell r="S4" t="str">
            <v>Total Capital</v>
          </cell>
          <cell r="T4" t="str">
            <v>Total Risk Weighted Assets</v>
          </cell>
          <cell r="U4" t="str">
            <v>PBT</v>
          </cell>
          <cell r="V4" t="str">
            <v>Interest income on
 loans and advances</v>
          </cell>
          <cell r="W4" t="str">
            <v>Interest income on
 loans and advances</v>
          </cell>
          <cell r="X4" t="str">
            <v>Interest expenses on 
customer deposits</v>
          </cell>
          <cell r="Z4" t="str">
            <v>Assets</v>
          </cell>
          <cell r="AA4" t="str">
            <v xml:space="preserve"> Advances</v>
          </cell>
          <cell r="AB4" t="str">
            <v>Customer Deposits</v>
          </cell>
          <cell r="AD4" t="str">
            <v>Annualised ROE</v>
          </cell>
          <cell r="AE4" t="str">
            <v>Annualised ROA</v>
          </cell>
          <cell r="AF4" t="str">
            <v>Total capital/ TRWA</v>
          </cell>
          <cell r="AG4" t="str">
            <v>Core capital/ TRWA</v>
          </cell>
          <cell r="AH4" t="str">
            <v>Fee income/Total income</v>
          </cell>
          <cell r="AI4" t="str">
            <v>Cost/Income</v>
          </cell>
          <cell r="AJ4" t="str">
            <v>NPA ratio</v>
          </cell>
          <cell r="AK4" t="str">
            <v>Yield on Loans</v>
          </cell>
          <cell r="AL4" t="str">
            <v>Cost of customer deposits</v>
          </cell>
          <cell r="AM4" t="str">
            <v>Spread</v>
          </cell>
          <cell r="AN4" t="str">
            <v>Advances to Deposits ratio</v>
          </cell>
          <cell r="AO4" t="str">
            <v>Letter of credit, guarantees, acceptances</v>
          </cell>
          <cell r="AP4" t="str">
            <v>Forwards, swaps &amp; options</v>
          </cell>
          <cell r="AQ4" t="str">
            <v>Overall off balance sheet items</v>
          </cell>
          <cell r="AR4" t="str">
            <v>Total assets Sep 14</v>
          </cell>
          <cell r="AS4" t="str">
            <v>Total assets June 14</v>
          </cell>
          <cell r="AT4" t="str">
            <v>Total assets Mar 14</v>
          </cell>
          <cell r="AU4" t="str">
            <v>Total assets Dec 13</v>
          </cell>
          <cell r="AV4" t="str">
            <v>Total equity Sep 14</v>
          </cell>
          <cell r="AW4" t="str">
            <v>Total equity June 14</v>
          </cell>
          <cell r="AX4" t="str">
            <v>Total equity Mar 14</v>
          </cell>
          <cell r="AY4" t="str">
            <v>Total equity Dec 13</v>
          </cell>
          <cell r="BA4" t="str">
            <v>Fee income</v>
          </cell>
          <cell r="BB4" t="str">
            <v>Net Interest income</v>
          </cell>
          <cell r="BD4" t="str">
            <v>Total operating income</v>
          </cell>
          <cell r="BE4" t="str">
            <v>Total expenses</v>
          </cell>
          <cell r="BF4" t="str">
            <v>Specific Provision Sep 13</v>
          </cell>
          <cell r="BG4" t="str">
            <v>Net non performing loans</v>
          </cell>
          <cell r="BH4" t="str">
            <v>Total NPA</v>
          </cell>
          <cell r="BI4" t="str">
            <v>Profit after tax</v>
          </cell>
          <cell r="BJ4" t="str">
            <v>Advances - Sep 2014</v>
          </cell>
          <cell r="BK4" t="str">
            <v>Advances - June 2014</v>
          </cell>
          <cell r="BL4" t="str">
            <v>Advances - Mar 2014</v>
          </cell>
        </row>
        <row r="5">
          <cell r="B5" t="str">
            <v>TIER 1: Large banks ( Weighted market share index (WMSI) &gt; 5%)</v>
          </cell>
          <cell r="AF5" t="str">
            <v>CBK Min = 12%</v>
          </cell>
          <cell r="AG5" t="str">
            <v>CBK Min = 8%</v>
          </cell>
        </row>
        <row r="6">
          <cell r="B6" t="str">
            <v>Kenya Commercial Bank</v>
          </cell>
          <cell r="C6">
            <v>344.88126999999997</v>
          </cell>
          <cell r="D6">
            <v>204.64632399999999</v>
          </cell>
          <cell r="E6">
            <v>246.59036900000001</v>
          </cell>
          <cell r="F6">
            <v>51.590372000000002</v>
          </cell>
          <cell r="G6">
            <v>61.879598999999999</v>
          </cell>
          <cell r="H6">
            <v>286.80117100000001</v>
          </cell>
          <cell r="I6">
            <v>4890.3220000000001</v>
          </cell>
          <cell r="K6">
            <v>0.13103110285523009</v>
          </cell>
          <cell r="L6">
            <v>0.12953006295034575</v>
          </cell>
          <cell r="M6">
            <v>313413032</v>
          </cell>
          <cell r="N6">
            <v>195568503</v>
          </cell>
          <cell r="O6">
            <v>0</v>
          </cell>
          <cell r="P6">
            <v>228782134</v>
          </cell>
          <cell r="Q6">
            <v>0</v>
          </cell>
          <cell r="R6">
            <v>40312345</v>
          </cell>
          <cell r="S6">
            <v>51920201</v>
          </cell>
          <cell r="T6">
            <v>263782134</v>
          </cell>
          <cell r="U6">
            <v>13553634</v>
          </cell>
          <cell r="V6">
            <v>20834301</v>
          </cell>
          <cell r="W6">
            <v>20834.300999999999</v>
          </cell>
          <cell r="X6">
            <v>4733253</v>
          </cell>
          <cell r="Z6">
            <v>0.12377200214416331</v>
          </cell>
          <cell r="AA6">
            <v>0.12752976033635419</v>
          </cell>
          <cell r="AB6">
            <v>0.12390759939416432</v>
          </cell>
          <cell r="AD6">
            <v>0.21397287954812499</v>
          </cell>
          <cell r="AE6">
            <v>4.0984820743392672E-2</v>
          </cell>
          <cell r="AF6">
            <v>0.21575783245320151</v>
          </cell>
          <cell r="AG6">
            <v>0.17988201310377494</v>
          </cell>
          <cell r="AH6">
            <v>0.30937975657923439</v>
          </cell>
          <cell r="AI6">
            <v>0.46601795406496127</v>
          </cell>
          <cell r="AJ6">
            <v>7.2991181557537421E-2</v>
          </cell>
          <cell r="AK6">
            <v>0.14365910917177011</v>
          </cell>
          <cell r="AL6">
            <v>3.2728352362467357E-2</v>
          </cell>
          <cell r="AM6">
            <v>0.11093075680930276</v>
          </cell>
          <cell r="AN6">
            <v>0.82990396109103504</v>
          </cell>
          <cell r="AO6">
            <v>0.28875907153801728</v>
          </cell>
          <cell r="AP6">
            <v>0.17334906367774364</v>
          </cell>
          <cell r="AQ6">
            <v>0.23023114209247034</v>
          </cell>
          <cell r="AT6">
            <v>344881270</v>
          </cell>
          <cell r="AU6">
            <v>323312454</v>
          </cell>
          <cell r="AX6">
            <v>65596612</v>
          </cell>
          <cell r="AY6">
            <v>62390636</v>
          </cell>
          <cell r="BA6">
            <v>3304565</v>
          </cell>
          <cell r="BB6">
            <v>7376693</v>
          </cell>
          <cell r="BD6">
            <v>10681258</v>
          </cell>
          <cell r="BE6">
            <v>4977658</v>
          </cell>
          <cell r="BF6">
            <v>6416302</v>
          </cell>
          <cell r="BG6">
            <v>9697220</v>
          </cell>
          <cell r="BH6">
            <v>16113522</v>
          </cell>
          <cell r="BI6">
            <v>3423225</v>
          </cell>
          <cell r="BL6">
            <v>204646324</v>
          </cell>
        </row>
        <row r="7">
          <cell r="B7" t="str">
            <v>Co-operative Bank of Kenya</v>
          </cell>
          <cell r="C7">
            <v>244.073622</v>
          </cell>
          <cell r="D7">
            <v>154.597026</v>
          </cell>
          <cell r="E7">
            <v>185.90473543000002</v>
          </cell>
          <cell r="F7">
            <v>33.270287000000003</v>
          </cell>
          <cell r="G7">
            <v>46.838341999999997</v>
          </cell>
          <cell r="H7">
            <v>228.22082599999999</v>
          </cell>
          <cell r="I7">
            <v>3291.61</v>
          </cell>
          <cell r="K7">
            <v>9.7025164366221661E-2</v>
          </cell>
          <cell r="L7">
            <v>9.277290604617458E-2</v>
          </cell>
          <cell r="M7">
            <v>313413032</v>
          </cell>
          <cell r="N7">
            <v>195568503</v>
          </cell>
          <cell r="O7">
            <v>0</v>
          </cell>
          <cell r="P7">
            <v>228782134</v>
          </cell>
          <cell r="Q7">
            <v>0</v>
          </cell>
          <cell r="R7">
            <v>40312345</v>
          </cell>
          <cell r="S7">
            <v>51920201</v>
          </cell>
          <cell r="T7">
            <v>263782134</v>
          </cell>
          <cell r="U7">
            <v>13553634</v>
          </cell>
          <cell r="V7">
            <v>20834301</v>
          </cell>
          <cell r="W7">
            <v>20834.300999999999</v>
          </cell>
          <cell r="X7">
            <v>4733253</v>
          </cell>
          <cell r="Z7">
            <v>8.7593857635463082E-2</v>
          </cell>
          <cell r="AA7">
            <v>9.6340463337582921E-2</v>
          </cell>
          <cell r="AB7">
            <v>9.3414067940092771E-2</v>
          </cell>
          <cell r="AD7">
            <v>0.24730340509915485</v>
          </cell>
          <cell r="AE7">
            <v>3.8974711529979146E-2</v>
          </cell>
          <cell r="AF7">
            <v>0.20523254963593901</v>
          </cell>
          <cell r="AG7">
            <v>0.14578111727629978</v>
          </cell>
          <cell r="AH7">
            <v>0.33091002455501428</v>
          </cell>
          <cell r="AI7">
            <v>0.52098295204292289</v>
          </cell>
          <cell r="AJ7">
            <v>3.8865549568631017E-2</v>
          </cell>
          <cell r="AK7">
            <v>0.15018096968987979</v>
          </cell>
          <cell r="AL7">
            <v>3.5366879318476478E-2</v>
          </cell>
          <cell r="AM7">
            <v>0.1148140903714033</v>
          </cell>
          <cell r="AN7">
            <v>0.83159272754626246</v>
          </cell>
          <cell r="AO7">
            <v>3.8892144182466379E-2</v>
          </cell>
          <cell r="AP7">
            <v>1.2752957837629995E-2</v>
          </cell>
          <cell r="AQ7">
            <v>2.6563513283226665E-2</v>
          </cell>
          <cell r="AT7">
            <v>244073622</v>
          </cell>
          <cell r="AU7">
            <v>228874484</v>
          </cell>
          <cell r="AX7">
            <v>38883993</v>
          </cell>
          <cell r="AY7">
            <v>35652045</v>
          </cell>
          <cell r="BA7">
            <v>2377888</v>
          </cell>
          <cell r="BB7">
            <v>4808017</v>
          </cell>
          <cell r="BD7">
            <v>7185905</v>
          </cell>
          <cell r="BE7">
            <v>3743734</v>
          </cell>
          <cell r="BF7">
            <v>2310457</v>
          </cell>
          <cell r="BG7">
            <v>3941008</v>
          </cell>
          <cell r="BH7">
            <v>6251465</v>
          </cell>
          <cell r="BI7">
            <v>2304127</v>
          </cell>
          <cell r="BL7">
            <v>154597026</v>
          </cell>
        </row>
        <row r="8">
          <cell r="B8" t="str">
            <v>Equity Bank</v>
          </cell>
          <cell r="C8">
            <v>255.34046599999999</v>
          </cell>
          <cell r="D8">
            <v>159.18882500000001</v>
          </cell>
          <cell r="E8">
            <v>170.05641800000001</v>
          </cell>
          <cell r="F8">
            <v>36.423343000000003</v>
          </cell>
          <cell r="G8">
            <v>45.300649</v>
          </cell>
          <cell r="H8">
            <v>259.817858</v>
          </cell>
          <cell r="I8">
            <v>4756.4059999999999</v>
          </cell>
          <cell r="K8">
            <v>9.4513985779401066E-2</v>
          </cell>
          <cell r="L8">
            <v>9.1886694776309688E-2</v>
          </cell>
          <cell r="M8">
            <v>313413032</v>
          </cell>
          <cell r="N8">
            <v>195568503</v>
          </cell>
          <cell r="O8">
            <v>0</v>
          </cell>
          <cell r="P8">
            <v>228782134</v>
          </cell>
          <cell r="Q8">
            <v>0</v>
          </cell>
          <cell r="R8">
            <v>40312345</v>
          </cell>
          <cell r="S8">
            <v>51920201</v>
          </cell>
          <cell r="T8">
            <v>263782134</v>
          </cell>
          <cell r="U8">
            <v>13553634</v>
          </cell>
          <cell r="V8">
            <v>20834301</v>
          </cell>
          <cell r="W8">
            <v>20834.300999999999</v>
          </cell>
          <cell r="X8">
            <v>4733253</v>
          </cell>
          <cell r="Z8">
            <v>9.1637335669877515E-2</v>
          </cell>
          <cell r="AA8">
            <v>9.9201941689780013E-2</v>
          </cell>
          <cell r="AB8">
            <v>8.5450549433058159E-2</v>
          </cell>
          <cell r="AD8">
            <v>0.26770650714970068</v>
          </cell>
          <cell r="AE8">
            <v>5.39695902307359E-2</v>
          </cell>
          <cell r="AF8">
            <v>0.17435540939607008</v>
          </cell>
          <cell r="AG8">
            <v>0.1401879889256881</v>
          </cell>
          <cell r="AH8">
            <v>0.32379763190153238</v>
          </cell>
          <cell r="AI8">
            <v>0.45358041544065336</v>
          </cell>
          <cell r="AJ8">
            <v>2.9562675004170064E-2</v>
          </cell>
          <cell r="AK8">
            <v>0.16784498156228184</v>
          </cell>
          <cell r="AL8">
            <v>1.9692678724637105E-2</v>
          </cell>
          <cell r="AM8">
            <v>0.14815230283764474</v>
          </cell>
          <cell r="AN8">
            <v>0.9360941908114282</v>
          </cell>
          <cell r="AO8">
            <v>3.2137895210976937E-2</v>
          </cell>
          <cell r="AP8">
            <v>1.014070448276827E-4</v>
          </cell>
          <cell r="AQ8">
            <v>2.1759823527770502E-2</v>
          </cell>
          <cell r="AT8">
            <v>255340466</v>
          </cell>
          <cell r="AU8">
            <v>238194354</v>
          </cell>
          <cell r="AX8">
            <v>48809621</v>
          </cell>
          <cell r="AY8">
            <v>50686922</v>
          </cell>
          <cell r="BA8">
            <v>2978787</v>
          </cell>
          <cell r="BB8">
            <v>6220746</v>
          </cell>
          <cell r="BD8">
            <v>9199533</v>
          </cell>
          <cell r="BE8">
            <v>4172728</v>
          </cell>
          <cell r="BF8">
            <v>2875579</v>
          </cell>
          <cell r="BG8">
            <v>1973830</v>
          </cell>
          <cell r="BH8">
            <v>4849409</v>
          </cell>
          <cell r="BI8">
            <v>3329484</v>
          </cell>
          <cell r="BL8">
            <v>159188825</v>
          </cell>
        </row>
        <row r="9">
          <cell r="B9" t="str">
            <v>Standard Chartered Bank</v>
          </cell>
          <cell r="C9">
            <v>217.81988000000001</v>
          </cell>
          <cell r="D9">
            <v>127.587091</v>
          </cell>
          <cell r="E9">
            <v>149.64097000000001</v>
          </cell>
          <cell r="F9">
            <v>26.519660999999999</v>
          </cell>
          <cell r="G9">
            <v>31.916978</v>
          </cell>
          <cell r="H9">
            <v>190.116094</v>
          </cell>
          <cell r="I9">
            <v>3569.8209999999999</v>
          </cell>
          <cell r="K9">
            <v>7.6122376925973012E-2</v>
          </cell>
          <cell r="L9">
            <v>7.8339222482251211E-2</v>
          </cell>
          <cell r="M9">
            <v>313413032</v>
          </cell>
          <cell r="N9">
            <v>195568503</v>
          </cell>
          <cell r="O9">
            <v>0</v>
          </cell>
          <cell r="P9">
            <v>228782134</v>
          </cell>
          <cell r="Q9">
            <v>0</v>
          </cell>
          <cell r="R9">
            <v>40312345</v>
          </cell>
          <cell r="S9">
            <v>51920201</v>
          </cell>
          <cell r="T9">
            <v>263782134</v>
          </cell>
          <cell r="U9">
            <v>13553634</v>
          </cell>
          <cell r="V9">
            <v>20834301</v>
          </cell>
          <cell r="W9">
            <v>20834.300999999999</v>
          </cell>
          <cell r="X9">
            <v>4733253</v>
          </cell>
          <cell r="Z9">
            <v>7.817183767155983E-2</v>
          </cell>
          <cell r="AA9">
            <v>7.9508641148338499E-2</v>
          </cell>
          <cell r="AB9">
            <v>7.5192123029404132E-2</v>
          </cell>
          <cell r="AD9">
            <v>0.26758714687990115</v>
          </cell>
          <cell r="AE9">
            <v>4.5658741673991567E-2</v>
          </cell>
          <cell r="AF9">
            <v>0.16788151559646497</v>
          </cell>
          <cell r="AG9">
            <v>0.13949193065159438</v>
          </cell>
          <cell r="AH9">
            <v>0.27704001366656189</v>
          </cell>
          <cell r="AI9">
            <v>0.38199160909475915</v>
          </cell>
          <cell r="AJ9">
            <v>7.3889446982602192E-2</v>
          </cell>
          <cell r="AK9">
            <v>0.12369198453411336</v>
          </cell>
          <cell r="AL9">
            <v>1.9932042471633379E-2</v>
          </cell>
          <cell r="AM9">
            <v>0.10375994206247997</v>
          </cell>
          <cell r="AN9">
            <v>0.85262138437087109</v>
          </cell>
          <cell r="AO9">
            <v>0.10639477367518672</v>
          </cell>
          <cell r="AP9">
            <v>0.25540607161555612</v>
          </cell>
          <cell r="AQ9">
            <v>0.16519842156455261</v>
          </cell>
          <cell r="AT9">
            <v>217819880</v>
          </cell>
          <cell r="AU9">
            <v>220523869</v>
          </cell>
          <cell r="AX9">
            <v>38765178</v>
          </cell>
          <cell r="AY9">
            <v>36029984</v>
          </cell>
          <cell r="BA9">
            <v>1706039</v>
          </cell>
          <cell r="BB9">
            <v>4452057</v>
          </cell>
          <cell r="BD9">
            <v>6158096</v>
          </cell>
          <cell r="BE9">
            <v>2352341</v>
          </cell>
          <cell r="BF9">
            <v>2272810</v>
          </cell>
          <cell r="BG9">
            <v>7906687</v>
          </cell>
          <cell r="BH9">
            <v>10179497</v>
          </cell>
          <cell r="BI9">
            <v>2501778</v>
          </cell>
          <cell r="BL9">
            <v>127587091</v>
          </cell>
        </row>
        <row r="10">
          <cell r="B10" t="str">
            <v>Barclays Bank of Kenya</v>
          </cell>
          <cell r="C10">
            <v>200.974524</v>
          </cell>
          <cell r="D10">
            <v>116.775176</v>
          </cell>
          <cell r="E10">
            <v>144.33022</v>
          </cell>
          <cell r="F10">
            <v>30.185732999999999</v>
          </cell>
          <cell r="G10">
            <v>31.426669</v>
          </cell>
          <cell r="H10">
            <v>189.19090499999999</v>
          </cell>
          <cell r="I10">
            <v>2837.915</v>
          </cell>
          <cell r="K10">
            <v>7.2833618657822535E-2</v>
          </cell>
          <cell r="L10">
            <v>7.8008697497295637E-2</v>
          </cell>
          <cell r="M10">
            <v>313413032</v>
          </cell>
          <cell r="N10">
            <v>195568503</v>
          </cell>
          <cell r="O10">
            <v>0</v>
          </cell>
          <cell r="P10">
            <v>228782134</v>
          </cell>
          <cell r="Q10">
            <v>0</v>
          </cell>
          <cell r="R10">
            <v>40312345</v>
          </cell>
          <cell r="S10">
            <v>51920201</v>
          </cell>
          <cell r="T10">
            <v>263782134</v>
          </cell>
          <cell r="U10">
            <v>13553634</v>
          </cell>
          <cell r="V10">
            <v>20834301</v>
          </cell>
          <cell r="W10">
            <v>20834.300999999999</v>
          </cell>
          <cell r="X10">
            <v>4733253</v>
          </cell>
          <cell r="Z10">
            <v>7.2126326881857633E-2</v>
          </cell>
          <cell r="AA10">
            <v>7.2770963667617983E-2</v>
          </cell>
          <cell r="AB10">
            <v>7.2523558615671654E-2</v>
          </cell>
          <cell r="AD10">
            <v>0.23236979992882628</v>
          </cell>
          <cell r="AE10">
            <v>3.8067107029860978E-2</v>
          </cell>
          <cell r="AF10">
            <v>0.16611088677862185</v>
          </cell>
          <cell r="AG10">
            <v>0.15955171312278463</v>
          </cell>
          <cell r="AH10">
            <v>0.30708201453632167</v>
          </cell>
          <cell r="AI10">
            <v>0.52865679387415543</v>
          </cell>
          <cell r="AJ10">
            <v>3.8103839340856947E-2</v>
          </cell>
          <cell r="AK10">
            <v>0.12861933600461758</v>
          </cell>
          <cell r="AL10">
            <v>1.5984481326893014E-2</v>
          </cell>
          <cell r="AM10">
            <v>0.11263485467772458</v>
          </cell>
          <cell r="AN10">
            <v>0.80908333680915889</v>
          </cell>
          <cell r="AO10">
            <v>7.8660329154044611E-2</v>
          </cell>
          <cell r="AP10">
            <v>1.7736638822342079E-2</v>
          </cell>
          <cell r="AQ10">
            <v>5.6271677959728622E-2</v>
          </cell>
          <cell r="AT10">
            <v>200974524</v>
          </cell>
          <cell r="AU10">
            <v>207009618</v>
          </cell>
          <cell r="AX10">
            <v>34465579</v>
          </cell>
          <cell r="AY10">
            <v>32370886</v>
          </cell>
          <cell r="BA10">
            <v>2110107</v>
          </cell>
          <cell r="BB10">
            <v>4761370</v>
          </cell>
          <cell r="BD10">
            <v>6871477</v>
          </cell>
          <cell r="BE10">
            <v>3632653</v>
          </cell>
          <cell r="BF10">
            <v>2947399</v>
          </cell>
          <cell r="BG10">
            <v>1678446</v>
          </cell>
          <cell r="BH10">
            <v>4625845</v>
          </cell>
          <cell r="BI10">
            <v>1941347</v>
          </cell>
          <cell r="BL10">
            <v>116775176</v>
          </cell>
        </row>
        <row r="11">
          <cell r="B11" t="str">
            <v>CFC Stanbic Bank</v>
          </cell>
          <cell r="C11">
            <v>159.88521399999999</v>
          </cell>
          <cell r="D11">
            <v>75.588042000000002</v>
          </cell>
          <cell r="E11">
            <v>89.857049000000004</v>
          </cell>
          <cell r="F11">
            <v>22.010480999999999</v>
          </cell>
          <cell r="G11">
            <v>24.073703999999999</v>
          </cell>
          <cell r="H11">
            <v>128.91590400000001</v>
          </cell>
          <cell r="I11">
            <v>2172.433</v>
          </cell>
          <cell r="K11">
            <v>5.3034554301622905E-2</v>
          </cell>
          <cell r="L11">
            <v>5.7120423501332312E-2</v>
          </cell>
          <cell r="M11">
            <v>313413032</v>
          </cell>
          <cell r="N11">
            <v>195568503</v>
          </cell>
          <cell r="O11">
            <v>0</v>
          </cell>
          <cell r="P11">
            <v>228782134</v>
          </cell>
          <cell r="Q11">
            <v>0</v>
          </cell>
          <cell r="R11">
            <v>40312345</v>
          </cell>
          <cell r="S11">
            <v>51920201</v>
          </cell>
          <cell r="T11">
            <v>263782134</v>
          </cell>
          <cell r="U11">
            <v>13553634</v>
          </cell>
          <cell r="V11">
            <v>20834301</v>
          </cell>
          <cell r="W11">
            <v>20834.300999999999</v>
          </cell>
          <cell r="X11">
            <v>4733253</v>
          </cell>
          <cell r="Z11">
            <v>5.7380074742905025E-2</v>
          </cell>
          <cell r="AA11">
            <v>4.7104314859592954E-2</v>
          </cell>
          <cell r="AB11">
            <v>4.5151687291703567E-2</v>
          </cell>
          <cell r="AD11">
            <v>0.28093810408142167</v>
          </cell>
          <cell r="AE11">
            <v>3.8951558619191411E-2</v>
          </cell>
          <cell r="AF11">
            <v>0.18673959731143799</v>
          </cell>
          <cell r="AG11">
            <v>0.17073518718062899</v>
          </cell>
          <cell r="AH11">
            <v>0.61430528124136352</v>
          </cell>
          <cell r="AI11">
            <v>0.51904229224643839</v>
          </cell>
          <cell r="AJ11">
            <v>2.1255656250385214E-2</v>
          </cell>
          <cell r="AK11">
            <v>0.10759134605046458</v>
          </cell>
          <cell r="AL11">
            <v>2.0482691673404406E-2</v>
          </cell>
          <cell r="AM11">
            <v>8.7108654377060168E-2</v>
          </cell>
          <cell r="AN11">
            <v>0.84120325384823169</v>
          </cell>
          <cell r="AO11">
            <v>5.1065486346379779E-2</v>
          </cell>
          <cell r="AP11">
            <v>0.20673248610453429</v>
          </cell>
          <cell r="AQ11">
            <v>0.11459744704311843</v>
          </cell>
          <cell r="AT11">
            <v>159885214</v>
          </cell>
          <cell r="AU11">
            <v>170726460</v>
          </cell>
          <cell r="AX11">
            <v>23485250</v>
          </cell>
          <cell r="AY11">
            <v>22353459</v>
          </cell>
          <cell r="BA11">
            <v>3034106</v>
          </cell>
          <cell r="BB11">
            <v>1904979</v>
          </cell>
          <cell r="BD11">
            <v>4939085</v>
          </cell>
          <cell r="BE11">
            <v>2563594</v>
          </cell>
          <cell r="BF11">
            <v>896564</v>
          </cell>
          <cell r="BG11">
            <v>745002</v>
          </cell>
          <cell r="BH11">
            <v>1641566</v>
          </cell>
          <cell r="BI11">
            <v>1609730</v>
          </cell>
          <cell r="BL11">
            <v>75588042</v>
          </cell>
        </row>
        <row r="12">
          <cell r="B12" t="str">
            <v>Total - Tier 1</v>
          </cell>
          <cell r="C12">
            <v>1422.9749759999997</v>
          </cell>
          <cell r="D12">
            <v>838.38248399999986</v>
          </cell>
          <cell r="E12">
            <v>986.37976142999992</v>
          </cell>
          <cell r="F12">
            <v>199.999877</v>
          </cell>
          <cell r="G12">
            <v>241.43594099999999</v>
          </cell>
          <cell r="H12">
            <v>1283.062758</v>
          </cell>
          <cell r="I12">
            <v>21518.507000000001</v>
          </cell>
          <cell r="K12">
            <v>0.52456080288627138</v>
          </cell>
          <cell r="L12">
            <v>0.52765800725370915</v>
          </cell>
          <cell r="M12">
            <v>1880478192</v>
          </cell>
          <cell r="N12">
            <v>1173411018</v>
          </cell>
          <cell r="O12">
            <v>0</v>
          </cell>
          <cell r="P12">
            <v>1372692804</v>
          </cell>
          <cell r="Q12">
            <v>0</v>
          </cell>
          <cell r="R12">
            <v>241874070</v>
          </cell>
          <cell r="S12">
            <v>311521206</v>
          </cell>
          <cell r="T12">
            <v>1582692804</v>
          </cell>
          <cell r="U12">
            <v>81321804</v>
          </cell>
          <cell r="V12">
            <v>125005806</v>
          </cell>
          <cell r="W12">
            <v>125005.80600000001</v>
          </cell>
          <cell r="X12">
            <v>28399518</v>
          </cell>
          <cell r="Z12">
            <v>0.5106814347458265</v>
          </cell>
          <cell r="AA12">
            <v>0.52245608503926655</v>
          </cell>
          <cell r="AB12">
            <v>0.49563958570409461</v>
          </cell>
          <cell r="AD12">
            <v>0.24694577469191847</v>
          </cell>
          <cell r="AE12">
            <v>4.299218625754013E-2</v>
          </cell>
          <cell r="AF12">
            <v>0.18817157578195406</v>
          </cell>
          <cell r="AG12">
            <v>0.15587692476691775</v>
          </cell>
          <cell r="AH12">
            <v>0.34442922331641934</v>
          </cell>
          <cell r="AI12">
            <v>0.47613055289850725</v>
          </cell>
          <cell r="AJ12">
            <v>4.9500154747419409E-2</v>
          </cell>
          <cell r="AK12">
            <v>0.14094228036305045</v>
          </cell>
          <cell r="AL12">
            <v>2.535223889157413E-2</v>
          </cell>
          <cell r="AM12">
            <v>0.11559004147147632</v>
          </cell>
          <cell r="AN12">
            <v>0.84995913012708046</v>
          </cell>
          <cell r="AO12">
            <v>0.59590970010707167</v>
          </cell>
          <cell r="AP12">
            <v>0.66607862510263383</v>
          </cell>
          <cell r="AQ12">
            <v>0.61462202547086719</v>
          </cell>
          <cell r="AR12">
            <v>0</v>
          </cell>
          <cell r="AS12">
            <v>0</v>
          </cell>
          <cell r="AT12">
            <v>1422974976</v>
          </cell>
          <cell r="AU12">
            <v>1388641239</v>
          </cell>
          <cell r="AV12">
            <v>0</v>
          </cell>
          <cell r="AW12">
            <v>0</v>
          </cell>
          <cell r="AX12">
            <v>250006233</v>
          </cell>
          <cell r="AY12">
            <v>239483932</v>
          </cell>
          <cell r="AZ12">
            <v>0</v>
          </cell>
          <cell r="BA12">
            <v>15511492</v>
          </cell>
          <cell r="BB12">
            <v>29523862</v>
          </cell>
          <cell r="BC12">
            <v>0</v>
          </cell>
          <cell r="BD12">
            <v>45035354</v>
          </cell>
          <cell r="BE12">
            <v>21442708</v>
          </cell>
          <cell r="BF12">
            <v>17719111</v>
          </cell>
          <cell r="BG12">
            <v>25942193</v>
          </cell>
          <cell r="BH12">
            <v>43661304</v>
          </cell>
          <cell r="BI12">
            <v>15109691</v>
          </cell>
          <cell r="BJ12">
            <v>0</v>
          </cell>
          <cell r="BK12">
            <v>0</v>
          </cell>
          <cell r="BL12">
            <v>838382484</v>
          </cell>
        </row>
        <row r="13">
          <cell r="AT13" t="str">
            <v/>
          </cell>
          <cell r="AU13" t="str">
            <v/>
          </cell>
          <cell r="AY13">
            <v>0</v>
          </cell>
        </row>
        <row r="14">
          <cell r="B14" t="str">
            <v>TIER 2: Medium banks - WMSI between 1% &amp; 5%</v>
          </cell>
        </row>
        <row r="15">
          <cell r="B15" t="str">
            <v>Diamond Trust Bank</v>
          </cell>
          <cell r="C15">
            <v>116.208461</v>
          </cell>
          <cell r="D15">
            <v>78.152671999999995</v>
          </cell>
          <cell r="E15">
            <v>87.265054000000006</v>
          </cell>
          <cell r="F15">
            <v>15.544594999999999</v>
          </cell>
          <cell r="G15">
            <v>18.559858999999999</v>
          </cell>
          <cell r="H15">
            <v>106.718261</v>
          </cell>
          <cell r="I15">
            <v>1457.847</v>
          </cell>
          <cell r="K15">
            <v>4.3056383213295579E-2</v>
          </cell>
          <cell r="L15">
            <v>4.3028618756943957E-2</v>
          </cell>
          <cell r="M15">
            <v>313413032</v>
          </cell>
          <cell r="N15">
            <v>195568503</v>
          </cell>
          <cell r="O15">
            <v>0</v>
          </cell>
          <cell r="P15">
            <v>228782134</v>
          </cell>
          <cell r="Q15">
            <v>0</v>
          </cell>
          <cell r="R15">
            <v>40312345</v>
          </cell>
          <cell r="S15">
            <v>51920201</v>
          </cell>
          <cell r="T15">
            <v>263782134</v>
          </cell>
          <cell r="U15">
            <v>13553634</v>
          </cell>
          <cell r="V15">
            <v>20834301</v>
          </cell>
          <cell r="W15">
            <v>20834.300999999999</v>
          </cell>
          <cell r="X15">
            <v>4733253</v>
          </cell>
          <cell r="Z15">
            <v>4.1705233467917581E-2</v>
          </cell>
          <cell r="AA15">
            <v>4.8702519229251819E-2</v>
          </cell>
          <cell r="AB15">
            <v>4.3849252491049706E-2</v>
          </cell>
          <cell r="AD15">
            <v>0.19905411061087686</v>
          </cell>
          <cell r="AE15">
            <v>3.2910684495757646E-2</v>
          </cell>
          <cell r="AF15">
            <v>0.17391455619765017</v>
          </cell>
          <cell r="AG15">
            <v>0.14566012277879978</v>
          </cell>
          <cell r="AH15">
            <v>0.19347270582017975</v>
          </cell>
          <cell r="AI15">
            <v>0.40839966230865815</v>
          </cell>
          <cell r="AJ15">
            <v>1.1502142209685796E-2</v>
          </cell>
          <cell r="AK15">
            <v>0.14880318948139834</v>
          </cell>
          <cell r="AL15">
            <v>5.8961128820356395E-2</v>
          </cell>
          <cell r="AM15">
            <v>8.9842060661041945E-2</v>
          </cell>
          <cell r="AN15">
            <v>0.89557810850606923</v>
          </cell>
          <cell r="AO15">
            <v>2.5463700115351897E-2</v>
          </cell>
          <cell r="AP15">
            <v>5.3583157432797048E-2</v>
          </cell>
          <cell r="AQ15">
            <v>3.6371927525005947E-2</v>
          </cell>
          <cell r="AT15">
            <v>116208461</v>
          </cell>
          <cell r="AU15">
            <v>114136429</v>
          </cell>
          <cell r="AX15">
            <v>19515880</v>
          </cell>
          <cell r="AY15">
            <v>18568277</v>
          </cell>
          <cell r="BA15">
            <v>495697</v>
          </cell>
          <cell r="BB15">
            <v>2066406</v>
          </cell>
          <cell r="BD15">
            <v>2562103</v>
          </cell>
          <cell r="BE15">
            <v>1046362</v>
          </cell>
          <cell r="BF15">
            <v>909383</v>
          </cell>
          <cell r="BG15">
            <v>0</v>
          </cell>
          <cell r="BH15">
            <v>909383</v>
          </cell>
          <cell r="BI15">
            <v>947601</v>
          </cell>
          <cell r="BL15">
            <v>78152672</v>
          </cell>
        </row>
        <row r="16">
          <cell r="B16" t="str">
            <v>I&amp;M Bank</v>
          </cell>
          <cell r="C16">
            <v>114.972436</v>
          </cell>
          <cell r="D16">
            <v>77.078299000000001</v>
          </cell>
          <cell r="E16">
            <v>79.127450999999994</v>
          </cell>
          <cell r="F16">
            <v>15.193419</v>
          </cell>
          <cell r="G16">
            <v>19.015598000000001</v>
          </cell>
          <cell r="H16">
            <v>106.082247</v>
          </cell>
          <cell r="I16">
            <v>1437.048</v>
          </cell>
          <cell r="K16">
            <v>4.1902503947468056E-2</v>
          </cell>
          <cell r="L16">
            <v>4.1224725549765084E-2</v>
          </cell>
          <cell r="M16">
            <v>313413032</v>
          </cell>
          <cell r="N16">
            <v>195568503</v>
          </cell>
          <cell r="O16">
            <v>0</v>
          </cell>
          <cell r="P16">
            <v>228782134</v>
          </cell>
          <cell r="Q16">
            <v>0</v>
          </cell>
          <cell r="R16">
            <v>40312345</v>
          </cell>
          <cell r="S16">
            <v>51920201</v>
          </cell>
          <cell r="T16">
            <v>263782134</v>
          </cell>
          <cell r="U16">
            <v>13553634</v>
          </cell>
          <cell r="V16">
            <v>20834301</v>
          </cell>
          <cell r="W16">
            <v>20834.300999999999</v>
          </cell>
          <cell r="X16">
            <v>4733253</v>
          </cell>
          <cell r="Z16">
            <v>4.1261645189115896E-2</v>
          </cell>
          <cell r="AA16">
            <v>4.8033000576173789E-2</v>
          </cell>
          <cell r="AB16">
            <v>3.9760240999474582E-2</v>
          </cell>
          <cell r="AD16">
            <v>0.19728590666866641</v>
          </cell>
          <cell r="AE16">
            <v>3.5050157416646362E-2</v>
          </cell>
          <cell r="AF16">
            <v>0.1792533485833874</v>
          </cell>
          <cell r="AG16">
            <v>0.14322301261209144</v>
          </cell>
          <cell r="AH16">
            <v>0.23446389897566974</v>
          </cell>
          <cell r="AI16">
            <v>0.31366373332422193</v>
          </cell>
          <cell r="AJ16">
            <v>9.7223692568282876E-3</v>
          </cell>
          <cell r="AK16">
            <v>0.14172689577222178</v>
          </cell>
          <cell r="AL16">
            <v>6.0990904372471379E-2</v>
          </cell>
          <cell r="AM16">
            <v>8.0735991399750406E-2</v>
          </cell>
          <cell r="AN16">
            <v>0.97410314658057173</v>
          </cell>
          <cell r="AO16">
            <v>5.689299273031137E-2</v>
          </cell>
          <cell r="AP16">
            <v>2.9082676928886678E-2</v>
          </cell>
          <cell r="AQ16">
            <v>4.8600526091877504E-2</v>
          </cell>
          <cell r="AT16">
            <v>114972436</v>
          </cell>
          <cell r="AU16">
            <v>110315682</v>
          </cell>
          <cell r="AX16">
            <v>19500445</v>
          </cell>
          <cell r="AY16">
            <v>20524634</v>
          </cell>
          <cell r="BA16">
            <v>569559</v>
          </cell>
          <cell r="BB16">
            <v>1859638</v>
          </cell>
          <cell r="BD16">
            <v>2429197</v>
          </cell>
          <cell r="BE16">
            <v>761951</v>
          </cell>
          <cell r="BF16">
            <v>367276</v>
          </cell>
          <cell r="BG16">
            <v>389465</v>
          </cell>
          <cell r="BH16">
            <v>756741</v>
          </cell>
          <cell r="BI16">
            <v>987048</v>
          </cell>
          <cell r="BL16">
            <v>77078299</v>
          </cell>
        </row>
        <row r="17">
          <cell r="B17" t="str">
            <v>NIC Bank</v>
          </cell>
          <cell r="C17">
            <v>116.891955</v>
          </cell>
          <cell r="D17">
            <v>78.558600999999996</v>
          </cell>
          <cell r="E17">
            <v>85.589814000000004</v>
          </cell>
          <cell r="F17">
            <v>14.132515</v>
          </cell>
          <cell r="G17">
            <v>14.931982</v>
          </cell>
          <cell r="H17">
            <v>120.013924</v>
          </cell>
          <cell r="I17">
            <v>1261.93</v>
          </cell>
          <cell r="K17">
            <v>4.0015782983835298E-2</v>
          </cell>
          <cell r="L17">
            <v>4.0294799887670998E-2</v>
          </cell>
          <cell r="M17">
            <v>313413032</v>
          </cell>
          <cell r="N17">
            <v>195568503</v>
          </cell>
          <cell r="O17">
            <v>0</v>
          </cell>
          <cell r="P17">
            <v>228782134</v>
          </cell>
          <cell r="Q17">
            <v>0</v>
          </cell>
          <cell r="R17">
            <v>40312345</v>
          </cell>
          <cell r="S17">
            <v>51920201</v>
          </cell>
          <cell r="T17">
            <v>263782134</v>
          </cell>
          <cell r="U17">
            <v>13553634</v>
          </cell>
          <cell r="V17">
            <v>20834301</v>
          </cell>
          <cell r="W17">
            <v>20834.300999999999</v>
          </cell>
          <cell r="X17">
            <v>4733253</v>
          </cell>
          <cell r="Z17">
            <v>4.1950527800177266E-2</v>
          </cell>
          <cell r="AA17">
            <v>4.8955482620295067E-2</v>
          </cell>
          <cell r="AB17">
            <v>4.3007471980112233E-2</v>
          </cell>
          <cell r="AD17">
            <v>0.1991851847754455</v>
          </cell>
          <cell r="AE17">
            <v>3.1651916642049457E-2</v>
          </cell>
          <cell r="AF17">
            <v>0.12441874661143484</v>
          </cell>
          <cell r="AG17">
            <v>0.11775729456192099</v>
          </cell>
          <cell r="AH17">
            <v>0.31442336761184503</v>
          </cell>
          <cell r="AI17">
            <v>0.38576914637301124</v>
          </cell>
          <cell r="AJ17">
            <v>4.0431566748114177E-2</v>
          </cell>
          <cell r="AK17">
            <v>0.12060222150207878</v>
          </cell>
          <cell r="AL17">
            <v>5.7397287975976215E-2</v>
          </cell>
          <cell r="AM17">
            <v>6.3204933526102569E-2</v>
          </cell>
          <cell r="AN17">
            <v>0.91784988573523474</v>
          </cell>
          <cell r="AO17">
            <v>4.916883441988687E-2</v>
          </cell>
          <cell r="AP17">
            <v>9.1987248066575447E-2</v>
          </cell>
          <cell r="AQ17">
            <v>6.5415524029245928E-2</v>
          </cell>
          <cell r="AT17">
            <v>116891955</v>
          </cell>
          <cell r="AU17">
            <v>112916814</v>
          </cell>
          <cell r="AX17">
            <v>18887289</v>
          </cell>
          <cell r="AY17">
            <v>17630929</v>
          </cell>
          <cell r="BA17">
            <v>720753</v>
          </cell>
          <cell r="BB17">
            <v>1571548</v>
          </cell>
          <cell r="BD17">
            <v>2292301</v>
          </cell>
          <cell r="BE17">
            <v>884299</v>
          </cell>
          <cell r="BF17">
            <v>2196983</v>
          </cell>
          <cell r="BG17">
            <v>1113096</v>
          </cell>
          <cell r="BH17">
            <v>3310079</v>
          </cell>
          <cell r="BI17">
            <v>909236</v>
          </cell>
          <cell r="BL17">
            <v>78558601</v>
          </cell>
        </row>
        <row r="18">
          <cell r="B18" t="str">
            <v>Commercial Bank of Africa</v>
          </cell>
          <cell r="C18">
            <v>119.78347599999999</v>
          </cell>
          <cell r="D18">
            <v>60.262901999999997</v>
          </cell>
          <cell r="E18">
            <v>93.263367000000002</v>
          </cell>
          <cell r="F18">
            <v>10.680232</v>
          </cell>
          <cell r="G18">
            <v>11.228609000000001</v>
          </cell>
          <cell r="H18">
            <v>85.432783000000001</v>
          </cell>
          <cell r="I18">
            <v>1085.6369999999999</v>
          </cell>
          <cell r="K18">
            <v>3.8746058159839739E-2</v>
          </cell>
          <cell r="L18">
            <v>3.978342370323365E-2</v>
          </cell>
          <cell r="M18">
            <v>313413032</v>
          </cell>
          <cell r="N18">
            <v>195568503</v>
          </cell>
          <cell r="O18">
            <v>0</v>
          </cell>
          <cell r="P18">
            <v>228782134</v>
          </cell>
          <cell r="Q18">
            <v>0</v>
          </cell>
          <cell r="R18">
            <v>40312345</v>
          </cell>
          <cell r="S18">
            <v>51920201</v>
          </cell>
          <cell r="T18">
            <v>263782134</v>
          </cell>
          <cell r="U18">
            <v>13553634</v>
          </cell>
          <cell r="V18">
            <v>20834301</v>
          </cell>
          <cell r="W18">
            <v>20834.300999999999</v>
          </cell>
          <cell r="X18">
            <v>4733253</v>
          </cell>
          <cell r="Z18">
            <v>4.298824534109183E-2</v>
          </cell>
          <cell r="AA18">
            <v>3.7554124105513856E-2</v>
          </cell>
          <cell r="AB18">
            <v>4.6863305988997989E-2</v>
          </cell>
          <cell r="AD18">
            <v>0.21030669879915578</v>
          </cell>
          <cell r="AE18">
            <v>2.4343904067529929E-2</v>
          </cell>
          <cell r="AF18">
            <v>0.13143208737563894</v>
          </cell>
          <cell r="AG18">
            <v>0.12501327505625096</v>
          </cell>
          <cell r="AH18">
            <v>0.40985171498170531</v>
          </cell>
          <cell r="AI18">
            <v>0.49028312734499363</v>
          </cell>
          <cell r="AJ18">
            <v>3.3730079258858875E-2</v>
          </cell>
          <cell r="AK18">
            <v>0.11164916362349799</v>
          </cell>
          <cell r="AL18">
            <v>4.0917143083752709E-2</v>
          </cell>
          <cell r="AM18">
            <v>7.0732020539745283E-2</v>
          </cell>
          <cell r="AN18">
            <v>0.64615833567321235</v>
          </cell>
          <cell r="AO18">
            <v>5.3566283342428564E-2</v>
          </cell>
          <cell r="AP18">
            <v>5.0095208196510296E-2</v>
          </cell>
          <cell r="AQ18">
            <v>5.0235924249924936E-2</v>
          </cell>
          <cell r="AT18">
            <v>119783476</v>
          </cell>
          <cell r="AU18">
            <v>124881964</v>
          </cell>
          <cell r="AX18">
            <v>14571795</v>
          </cell>
          <cell r="AY18">
            <v>13749281</v>
          </cell>
          <cell r="BA18">
            <v>986618</v>
          </cell>
          <cell r="BB18">
            <v>1420638</v>
          </cell>
          <cell r="BD18">
            <v>2407256</v>
          </cell>
          <cell r="BE18">
            <v>1180237</v>
          </cell>
          <cell r="BF18">
            <v>1915064</v>
          </cell>
          <cell r="BG18">
            <v>188564</v>
          </cell>
          <cell r="BH18">
            <v>2103628</v>
          </cell>
          <cell r="BI18">
            <v>744514</v>
          </cell>
          <cell r="BL18">
            <v>60262902</v>
          </cell>
        </row>
        <row r="19">
          <cell r="B19" t="str">
            <v>National Bank of Kenya</v>
          </cell>
          <cell r="C19">
            <v>98.916488999999999</v>
          </cell>
          <cell r="D19">
            <v>47.193128999999999</v>
          </cell>
          <cell r="E19">
            <v>81.747128000000004</v>
          </cell>
          <cell r="F19">
            <v>10.426061000000001</v>
          </cell>
          <cell r="G19">
            <v>11.12312</v>
          </cell>
          <cell r="H19">
            <v>67.431199000000007</v>
          </cell>
          <cell r="I19">
            <v>530.78599999999994</v>
          </cell>
          <cell r="K19">
            <v>3.4238251692761776E-2</v>
          </cell>
          <cell r="L19">
            <v>3.3567797886750565E-2</v>
          </cell>
          <cell r="M19">
            <v>313413032</v>
          </cell>
          <cell r="N19">
            <v>195568503</v>
          </cell>
          <cell r="O19">
            <v>0</v>
          </cell>
          <cell r="P19">
            <v>228782134</v>
          </cell>
          <cell r="Q19">
            <v>0</v>
          </cell>
          <cell r="R19">
            <v>40312345</v>
          </cell>
          <cell r="S19">
            <v>51920201</v>
          </cell>
          <cell r="T19">
            <v>263782134</v>
          </cell>
          <cell r="U19">
            <v>13553634</v>
          </cell>
          <cell r="V19">
            <v>20834301</v>
          </cell>
          <cell r="W19">
            <v>20834.300999999999</v>
          </cell>
          <cell r="X19">
            <v>4733253</v>
          </cell>
          <cell r="Z19">
            <v>3.5499439817654077E-2</v>
          </cell>
          <cell r="AA19">
            <v>2.9409413827988652E-2</v>
          </cell>
          <cell r="AB19">
            <v>4.1076585549241269E-2</v>
          </cell>
          <cell r="AD19">
            <v>0.12348171578267816</v>
          </cell>
          <cell r="AE19">
            <v>1.5529007927155223E-2</v>
          </cell>
          <cell r="AF19">
            <v>0.16495509741714662</v>
          </cell>
          <cell r="AG19">
            <v>0.15461776083797649</v>
          </cell>
          <cell r="AH19">
            <v>0.33803028766377269</v>
          </cell>
          <cell r="AI19">
            <v>0.71354516005041979</v>
          </cell>
          <cell r="AJ19">
            <v>9.7033253492053093E-2</v>
          </cell>
          <cell r="AK19">
            <v>0.14328367512389695</v>
          </cell>
          <cell r="AL19">
            <v>3.5221496378601551E-2</v>
          </cell>
          <cell r="AM19">
            <v>0.10806217874529539</v>
          </cell>
          <cell r="AN19">
            <v>0.57730626328548196</v>
          </cell>
          <cell r="AO19">
            <v>1.1598607269691658E-2</v>
          </cell>
          <cell r="AP19">
            <v>3.3337685009453772E-3</v>
          </cell>
          <cell r="AQ19">
            <v>7.8141820603169054E-3</v>
          </cell>
          <cell r="AT19">
            <v>98916489</v>
          </cell>
          <cell r="AU19">
            <v>92493034</v>
          </cell>
          <cell r="AX19">
            <v>12223289</v>
          </cell>
          <cell r="AY19">
            <v>11848291</v>
          </cell>
          <cell r="BA19">
            <v>793255</v>
          </cell>
          <cell r="BB19">
            <v>1553443</v>
          </cell>
          <cell r="BD19">
            <v>2346698</v>
          </cell>
          <cell r="BE19">
            <v>1674475</v>
          </cell>
          <cell r="BF19">
            <v>1886271</v>
          </cell>
          <cell r="BG19">
            <v>3185126</v>
          </cell>
          <cell r="BH19">
            <v>5071397</v>
          </cell>
          <cell r="BI19">
            <v>371550</v>
          </cell>
          <cell r="BL19">
            <v>47193129</v>
          </cell>
        </row>
        <row r="20">
          <cell r="B20" t="str">
            <v>Citibank</v>
          </cell>
          <cell r="C20">
            <v>72.191900000000004</v>
          </cell>
          <cell r="D20">
            <v>23.061233999999999</v>
          </cell>
          <cell r="E20">
            <v>45.625098999999999</v>
          </cell>
          <cell r="F20">
            <v>15.686802</v>
          </cell>
          <cell r="G20">
            <v>15.986746999999999</v>
          </cell>
          <cell r="H20">
            <v>62.889446</v>
          </cell>
          <cell r="I20">
            <v>1123.558</v>
          </cell>
          <cell r="K20">
            <v>2.8800763856532775E-2</v>
          </cell>
          <cell r="L20">
            <v>2.8911899733140151E-2</v>
          </cell>
          <cell r="M20">
            <v>313413032</v>
          </cell>
          <cell r="N20">
            <v>195568503</v>
          </cell>
          <cell r="O20">
            <v>0</v>
          </cell>
          <cell r="P20">
            <v>228782134</v>
          </cell>
          <cell r="Q20">
            <v>0</v>
          </cell>
          <cell r="R20">
            <v>40312345</v>
          </cell>
          <cell r="S20">
            <v>51920201</v>
          </cell>
          <cell r="T20">
            <v>263782134</v>
          </cell>
          <cell r="U20">
            <v>13553634</v>
          </cell>
          <cell r="V20">
            <v>20834301</v>
          </cell>
          <cell r="W20">
            <v>20834.300999999999</v>
          </cell>
          <cell r="X20">
            <v>4733253</v>
          </cell>
          <cell r="Z20">
            <v>2.5908440900809789E-2</v>
          </cell>
          <cell r="AA20">
            <v>1.4371104193792322E-2</v>
          </cell>
          <cell r="AB20">
            <v>2.2925860860409705E-2</v>
          </cell>
          <cell r="AD20">
            <v>0.17314946998283473</v>
          </cell>
          <cell r="AE20">
            <v>3.9438919319297383E-2</v>
          </cell>
          <cell r="AF20">
            <v>0.25420397247576326</v>
          </cell>
          <cell r="AG20">
            <v>0.24943457126335633</v>
          </cell>
          <cell r="AH20">
            <v>0.3826813918518514</v>
          </cell>
          <cell r="AI20">
            <v>0.35193765541013278</v>
          </cell>
          <cell r="AJ20">
            <v>6.0500984285311978E-3</v>
          </cell>
          <cell r="AK20">
            <v>9.7786763017625372E-2</v>
          </cell>
          <cell r="AL20">
            <v>2.6639360332619915E-2</v>
          </cell>
          <cell r="AM20">
            <v>7.1147402685005454E-2</v>
          </cell>
          <cell r="AN20">
            <v>0.50545060735101088</v>
          </cell>
          <cell r="AO20">
            <v>4.9693387870907733E-2</v>
          </cell>
          <cell r="AP20">
            <v>4.3749389435849773E-2</v>
          </cell>
          <cell r="AQ20">
            <v>4.5460866158452747E-2</v>
          </cell>
          <cell r="AT20">
            <v>72191900</v>
          </cell>
          <cell r="AU20">
            <v>71242659</v>
          </cell>
          <cell r="AX20">
            <v>16706767</v>
          </cell>
          <cell r="AY20">
            <v>15963873</v>
          </cell>
          <cell r="BA20">
            <v>663462</v>
          </cell>
          <cell r="BB20">
            <v>1070257</v>
          </cell>
          <cell r="BD20">
            <v>1733719</v>
          </cell>
          <cell r="BE20">
            <v>610161</v>
          </cell>
          <cell r="BF20">
            <v>140372</v>
          </cell>
          <cell r="BG20">
            <v>0</v>
          </cell>
          <cell r="BH20">
            <v>140372</v>
          </cell>
          <cell r="BI20">
            <v>707113</v>
          </cell>
          <cell r="BL20">
            <v>23061234</v>
          </cell>
        </row>
        <row r="21">
          <cell r="B21" t="str">
            <v>Chase Bank</v>
          </cell>
          <cell r="C21">
            <v>87.596434000000002</v>
          </cell>
          <cell r="D21">
            <v>43.450392000000001</v>
          </cell>
          <cell r="E21">
            <v>57.963132999999999</v>
          </cell>
          <cell r="F21">
            <v>6.685238</v>
          </cell>
          <cell r="G21">
            <v>7.175713</v>
          </cell>
          <cell r="H21">
            <v>49.116498999999997</v>
          </cell>
          <cell r="I21">
            <v>617.60599999999999</v>
          </cell>
          <cell r="K21">
            <v>2.5808307340200176E-2</v>
          </cell>
          <cell r="L21">
            <v>2.4038304267699349E-2</v>
          </cell>
          <cell r="M21">
            <v>313413032</v>
          </cell>
          <cell r="N21">
            <v>195568503</v>
          </cell>
          <cell r="O21">
            <v>0</v>
          </cell>
          <cell r="P21">
            <v>228782134</v>
          </cell>
          <cell r="Q21">
            <v>0</v>
          </cell>
          <cell r="R21">
            <v>40312345</v>
          </cell>
          <cell r="S21">
            <v>51920201</v>
          </cell>
          <cell r="T21">
            <v>263782134</v>
          </cell>
          <cell r="U21">
            <v>13553634</v>
          </cell>
          <cell r="V21">
            <v>20834301</v>
          </cell>
          <cell r="W21">
            <v>20834.300999999999</v>
          </cell>
          <cell r="X21">
            <v>4733253</v>
          </cell>
          <cell r="Z21">
            <v>3.143686526342547E-2</v>
          </cell>
          <cell r="AA21">
            <v>2.7077046731025772E-2</v>
          </cell>
          <cell r="AB21">
            <v>2.9125519753752691E-2</v>
          </cell>
          <cell r="AD21">
            <v>0.22332981219679596</v>
          </cell>
          <cell r="AE21">
            <v>2.1067732655226837E-2</v>
          </cell>
          <cell r="AF21">
            <v>0.14609577527095327</v>
          </cell>
          <cell r="AG21">
            <v>0.13610982329990581</v>
          </cell>
          <cell r="AH21">
            <v>0.2822870641560471</v>
          </cell>
          <cell r="AI21">
            <v>0.50051174968129875</v>
          </cell>
          <cell r="AJ21">
            <v>2.5240983156630224E-2</v>
          </cell>
          <cell r="AK21">
            <v>0.24330501580040448</v>
          </cell>
          <cell r="AL21">
            <v>8.8008626952281691E-2</v>
          </cell>
          <cell r="AM21">
            <v>0.1552963888481228</v>
          </cell>
          <cell r="AN21">
            <v>0.74962117730937705</v>
          </cell>
          <cell r="AO21">
            <v>1.705155891699655E-2</v>
          </cell>
          <cell r="AP21">
            <v>9.3583845102910984E-3</v>
          </cell>
          <cell r="AQ21">
            <v>1.4125703249575104E-2</v>
          </cell>
          <cell r="AT21">
            <v>87596434</v>
          </cell>
          <cell r="AU21">
            <v>76568930</v>
          </cell>
          <cell r="AX21">
            <v>7999435</v>
          </cell>
          <cell r="AY21">
            <v>7487042</v>
          </cell>
          <cell r="BA21">
            <v>494244</v>
          </cell>
          <cell r="BB21">
            <v>1256612</v>
          </cell>
          <cell r="BD21">
            <v>1750856</v>
          </cell>
          <cell r="BE21">
            <v>876324</v>
          </cell>
          <cell r="BF21">
            <v>480511</v>
          </cell>
          <cell r="BG21">
            <v>644619</v>
          </cell>
          <cell r="BH21">
            <v>1125130</v>
          </cell>
          <cell r="BI21">
            <v>432324</v>
          </cell>
          <cell r="BL21">
            <v>43450392</v>
          </cell>
        </row>
        <row r="22">
          <cell r="B22" t="str">
            <v>Bank of Baroda</v>
          </cell>
          <cell r="C22">
            <v>53.949523999999997</v>
          </cell>
          <cell r="D22">
            <v>24.322077</v>
          </cell>
          <cell r="E22">
            <v>42.986609000000001</v>
          </cell>
          <cell r="F22">
            <v>7.6373639999999998</v>
          </cell>
          <cell r="G22">
            <v>7.8916570000000004</v>
          </cell>
          <cell r="H22">
            <v>35.988847999999997</v>
          </cell>
          <cell r="I22">
            <v>651.86599999999999</v>
          </cell>
          <cell r="K22">
            <v>1.9835531066384929E-2</v>
          </cell>
          <cell r="L22">
            <v>1.9738572604877803E-2</v>
          </cell>
          <cell r="M22">
            <v>313413032</v>
          </cell>
          <cell r="N22">
            <v>195568503</v>
          </cell>
          <cell r="O22">
            <v>0</v>
          </cell>
          <cell r="P22">
            <v>228782134</v>
          </cell>
          <cell r="Q22">
            <v>0</v>
          </cell>
          <cell r="R22">
            <v>40312345</v>
          </cell>
          <cell r="S22">
            <v>51920201</v>
          </cell>
          <cell r="T22">
            <v>263782134</v>
          </cell>
          <cell r="U22">
            <v>13553634</v>
          </cell>
          <cell r="V22">
            <v>20834301</v>
          </cell>
          <cell r="W22">
            <v>20834.300999999999</v>
          </cell>
          <cell r="X22">
            <v>4733253</v>
          </cell>
          <cell r="Z22">
            <v>1.9361563474306939E-2</v>
          </cell>
          <cell r="AA22">
            <v>1.5156825639791861E-2</v>
          </cell>
          <cell r="AB22">
            <v>2.1600063087969093E-2</v>
          </cell>
          <cell r="AD22">
            <v>0.23407323887596052</v>
          </cell>
          <cell r="AE22">
            <v>3.4447597423024445E-2</v>
          </cell>
          <cell r="AF22">
            <v>0.21928062270845683</v>
          </cell>
          <cell r="AG22">
            <v>0.21221473941038624</v>
          </cell>
          <cell r="AH22">
            <v>7.0124830616351164E-2</v>
          </cell>
          <cell r="AI22">
            <v>0.25646167252950813</v>
          </cell>
          <cell r="AJ22">
            <v>2.1058722324278242E-2</v>
          </cell>
          <cell r="AK22">
            <v>0.15971929559099601</v>
          </cell>
          <cell r="AL22">
            <v>7.2722841206506975E-2</v>
          </cell>
          <cell r="AM22">
            <v>8.6996454384489039E-2</v>
          </cell>
          <cell r="AN22">
            <v>0.56580590015834931</v>
          </cell>
          <cell r="AO22">
            <v>1.5441895538164189E-2</v>
          </cell>
          <cell r="AP22">
            <v>3.1447511541219991E-4</v>
          </cell>
          <cell r="AQ22">
            <v>9.5260392432954585E-3</v>
          </cell>
          <cell r="AT22">
            <v>53949524</v>
          </cell>
          <cell r="AU22">
            <v>52021524</v>
          </cell>
          <cell r="AX22">
            <v>8026209</v>
          </cell>
          <cell r="AY22">
            <v>7569115</v>
          </cell>
          <cell r="BA22">
            <v>61479</v>
          </cell>
          <cell r="BB22">
            <v>815229</v>
          </cell>
          <cell r="BD22">
            <v>876708</v>
          </cell>
          <cell r="BE22">
            <v>224842</v>
          </cell>
          <cell r="BF22">
            <v>415909</v>
          </cell>
          <cell r="BG22">
            <v>107301</v>
          </cell>
          <cell r="BH22">
            <v>523210</v>
          </cell>
          <cell r="BI22">
            <v>456306</v>
          </cell>
          <cell r="BL22">
            <v>24322077</v>
          </cell>
        </row>
        <row r="23">
          <cell r="B23" t="str">
            <v>Prime Bank</v>
          </cell>
          <cell r="C23">
            <v>51.258965000000003</v>
          </cell>
          <cell r="D23">
            <v>27.386790999999999</v>
          </cell>
          <cell r="E23">
            <v>42.128464000000001</v>
          </cell>
          <cell r="F23">
            <v>5.2490389999999998</v>
          </cell>
          <cell r="G23">
            <v>5.2490389999999998</v>
          </cell>
          <cell r="H23">
            <v>32.243915999999999</v>
          </cell>
          <cell r="I23">
            <v>508.47699999999998</v>
          </cell>
          <cell r="K23">
            <v>1.7299928183852065E-2</v>
          </cell>
          <cell r="L23">
            <v>1.7033047174600309E-2</v>
          </cell>
          <cell r="M23">
            <v>313413032</v>
          </cell>
          <cell r="N23">
            <v>195568503</v>
          </cell>
          <cell r="O23">
            <v>0</v>
          </cell>
          <cell r="P23">
            <v>228782134</v>
          </cell>
          <cell r="Q23">
            <v>0</v>
          </cell>
          <cell r="R23">
            <v>40312345</v>
          </cell>
          <cell r="S23">
            <v>51920201</v>
          </cell>
          <cell r="T23">
            <v>263782134</v>
          </cell>
          <cell r="U23">
            <v>13553634</v>
          </cell>
          <cell r="V23">
            <v>20834301</v>
          </cell>
          <cell r="W23">
            <v>20834.300999999999</v>
          </cell>
          <cell r="X23">
            <v>4733253</v>
          </cell>
          <cell r="Z23">
            <v>1.8395967765624365E-2</v>
          </cell>
          <cell r="AA23">
            <v>1.7066668114751094E-2</v>
          </cell>
          <cell r="AB23">
            <v>2.1168859358020885E-2</v>
          </cell>
          <cell r="AD23">
            <v>0.26968887062251873</v>
          </cell>
          <cell r="AE23">
            <v>3.2444606204452997E-2</v>
          </cell>
          <cell r="AF23">
            <v>0.16279161005133497</v>
          </cell>
          <cell r="AG23">
            <v>0.16279161005133497</v>
          </cell>
          <cell r="AH23">
            <v>0.25196061761492933</v>
          </cell>
          <cell r="AI23">
            <v>0.39032303897477227</v>
          </cell>
          <cell r="AJ23">
            <v>1.7221312095457905E-2</v>
          </cell>
          <cell r="AK23">
            <v>0.13497748443787511</v>
          </cell>
          <cell r="AL23">
            <v>6.4845568944008697E-2</v>
          </cell>
          <cell r="AM23">
            <v>7.0131915493866409E-2</v>
          </cell>
          <cell r="AN23">
            <v>0.6500780802262337</v>
          </cell>
          <cell r="AO23">
            <v>1.0898401085493375E-2</v>
          </cell>
          <cell r="AP23">
            <v>3.0607180894693425E-2</v>
          </cell>
          <cell r="AQ23">
            <v>2.0334707320716117E-2</v>
          </cell>
          <cell r="AT23">
            <v>51258965</v>
          </cell>
          <cell r="AU23">
            <v>49460889</v>
          </cell>
          <cell r="AX23">
            <v>6301136</v>
          </cell>
          <cell r="AY23">
            <v>5815849</v>
          </cell>
          <cell r="BA23">
            <v>216348</v>
          </cell>
          <cell r="BB23">
            <v>642310</v>
          </cell>
          <cell r="BD23">
            <v>858658</v>
          </cell>
          <cell r="BE23">
            <v>335154</v>
          </cell>
          <cell r="BF23">
            <v>410610</v>
          </cell>
          <cell r="BG23">
            <v>69291</v>
          </cell>
          <cell r="BH23">
            <v>479901</v>
          </cell>
          <cell r="BI23">
            <v>408477</v>
          </cell>
          <cell r="BL23">
            <v>27386791</v>
          </cell>
        </row>
        <row r="24">
          <cell r="B24" t="str">
            <v>Bank Of Africa Kenya Ltd</v>
          </cell>
          <cell r="C24">
            <v>51.954245999999998</v>
          </cell>
          <cell r="D24">
            <v>31.668451999999998</v>
          </cell>
          <cell r="E24">
            <v>35.220562999999999</v>
          </cell>
          <cell r="F24">
            <v>4.8868309999999999</v>
          </cell>
          <cell r="G24">
            <v>5.6787380000000001</v>
          </cell>
          <cell r="H24">
            <v>43.339627999999998</v>
          </cell>
          <cell r="I24">
            <v>234.71799999999999</v>
          </cell>
          <cell r="K24">
            <v>1.6562657310553237E-2</v>
          </cell>
          <cell r="L24">
            <v>1.7279420011048791E-2</v>
          </cell>
          <cell r="M24">
            <v>313413032</v>
          </cell>
          <cell r="N24">
            <v>195568503</v>
          </cell>
          <cell r="O24">
            <v>0</v>
          </cell>
          <cell r="P24">
            <v>228782134</v>
          </cell>
          <cell r="Q24">
            <v>0</v>
          </cell>
          <cell r="R24">
            <v>40312345</v>
          </cell>
          <cell r="S24">
            <v>51920201</v>
          </cell>
          <cell r="T24">
            <v>263782134</v>
          </cell>
          <cell r="U24">
            <v>13553634</v>
          </cell>
          <cell r="V24">
            <v>20834301</v>
          </cell>
          <cell r="W24">
            <v>20834.300999999999</v>
          </cell>
          <cell r="X24">
            <v>4733253</v>
          </cell>
          <cell r="Z24">
            <v>1.8645492251030009E-2</v>
          </cell>
          <cell r="AA24">
            <v>1.9734877298765142E-2</v>
          </cell>
          <cell r="AB24">
            <v>1.7697752869824879E-2</v>
          </cell>
          <cell r="AD24">
            <v>0.10172913536137176</v>
          </cell>
          <cell r="AE24">
            <v>1.2880959697592294E-2</v>
          </cell>
          <cell r="AF24">
            <v>0.13102876655978682</v>
          </cell>
          <cell r="AG24">
            <v>0.11275664387336228</v>
          </cell>
          <cell r="AH24">
            <v>0.3128319304111129</v>
          </cell>
          <cell r="AI24">
            <v>0.67287872735969545</v>
          </cell>
          <cell r="AJ24">
            <v>3.2327878862917762E-2</v>
          </cell>
          <cell r="AK24">
            <v>0.13845321588745049</v>
          </cell>
          <cell r="AL24">
            <v>7.3099619669906246E-2</v>
          </cell>
          <cell r="AM24">
            <v>6.5353596217544246E-2</v>
          </cell>
          <cell r="AN24">
            <v>0.89914667178943164</v>
          </cell>
          <cell r="AO24">
            <v>2.6952312697794828E-2</v>
          </cell>
          <cell r="AP24">
            <v>1.1703755274097989E-2</v>
          </cell>
          <cell r="AQ24">
            <v>2.3008293307097385E-2</v>
          </cell>
          <cell r="AT24">
            <v>51954246</v>
          </cell>
          <cell r="AU24">
            <v>52683299</v>
          </cell>
          <cell r="AX24">
            <v>6710063</v>
          </cell>
          <cell r="AY24">
            <v>6539160</v>
          </cell>
          <cell r="BA24">
            <v>253758</v>
          </cell>
          <cell r="BB24">
            <v>557406</v>
          </cell>
          <cell r="BD24">
            <v>811164</v>
          </cell>
          <cell r="BE24">
            <v>545815</v>
          </cell>
          <cell r="BF24">
            <v>175381</v>
          </cell>
          <cell r="BG24">
            <v>882595</v>
          </cell>
          <cell r="BH24">
            <v>1057976</v>
          </cell>
          <cell r="BI24">
            <v>168479</v>
          </cell>
          <cell r="BL24">
            <v>31668452</v>
          </cell>
        </row>
        <row r="25">
          <cell r="B25" t="str">
            <v>Family Bank Limited</v>
          </cell>
          <cell r="C25">
            <v>45.011901000000002</v>
          </cell>
          <cell r="D25">
            <v>30.435388</v>
          </cell>
          <cell r="E25">
            <v>35.932499999999997</v>
          </cell>
          <cell r="F25">
            <v>5.8274509999999999</v>
          </cell>
          <cell r="G25">
            <v>6.1178600000000003</v>
          </cell>
          <cell r="H25">
            <v>43.405396000000003</v>
          </cell>
          <cell r="I25">
            <v>641.25800000000004</v>
          </cell>
          <cell r="K25">
            <v>1.6195377442659913E-2</v>
          </cell>
          <cell r="L25">
            <v>1.6027640843028997E-2</v>
          </cell>
          <cell r="M25">
            <v>313413032</v>
          </cell>
          <cell r="N25">
            <v>195568503</v>
          </cell>
          <cell r="O25">
            <v>0</v>
          </cell>
          <cell r="P25">
            <v>228782134</v>
          </cell>
          <cell r="Q25">
            <v>0</v>
          </cell>
          <cell r="R25">
            <v>40312345</v>
          </cell>
          <cell r="S25">
            <v>51920201</v>
          </cell>
          <cell r="T25">
            <v>263782134</v>
          </cell>
          <cell r="U25">
            <v>13553634</v>
          </cell>
          <cell r="V25">
            <v>20834301</v>
          </cell>
          <cell r="W25">
            <v>20834.300999999999</v>
          </cell>
          <cell r="X25">
            <v>4733253</v>
          </cell>
          <cell r="Z25">
            <v>1.6154003106880425E-2</v>
          </cell>
          <cell r="AA25">
            <v>1.8966466934358175E-2</v>
          </cell>
          <cell r="AB25">
            <v>1.8055489487632054E-2</v>
          </cell>
          <cell r="AD25">
            <v>0.28667826472423702</v>
          </cell>
          <cell r="AE25">
            <v>4.0097481846994264E-2</v>
          </cell>
          <cell r="AF25">
            <v>0.14094699193620996</v>
          </cell>
          <cell r="AG25">
            <v>0.13425637218008563</v>
          </cell>
          <cell r="AH25">
            <v>0.29867735242401994</v>
          </cell>
          <cell r="AI25">
            <v>0.57365387502225551</v>
          </cell>
          <cell r="AJ25">
            <v>6.0646059249808509E-2</v>
          </cell>
          <cell r="AK25">
            <v>0.19628046836496049</v>
          </cell>
          <cell r="AL25">
            <v>3.8614268753398615E-2</v>
          </cell>
          <cell r="AM25">
            <v>0.15766619961156186</v>
          </cell>
          <cell r="AN25">
            <v>0.84701559869199194</v>
          </cell>
          <cell r="AO25">
            <v>3.9672035447064083E-3</v>
          </cell>
          <cell r="AP25">
            <v>0</v>
          </cell>
          <cell r="AQ25">
            <v>2.5423986282724366E-3</v>
          </cell>
          <cell r="AT25">
            <v>45011901</v>
          </cell>
          <cell r="AU25">
            <v>43500989</v>
          </cell>
          <cell r="AX25">
            <v>6411938</v>
          </cell>
          <cell r="AY25">
            <v>5968296</v>
          </cell>
          <cell r="BA25">
            <v>513329</v>
          </cell>
          <cell r="BB25">
            <v>1205345</v>
          </cell>
          <cell r="BD25">
            <v>1718674</v>
          </cell>
          <cell r="BE25">
            <v>985924</v>
          </cell>
          <cell r="BF25">
            <v>1031388</v>
          </cell>
          <cell r="BG25">
            <v>933565</v>
          </cell>
          <cell r="BH25">
            <v>1964953</v>
          </cell>
          <cell r="BI25">
            <v>443643</v>
          </cell>
          <cell r="BL25">
            <v>30435388</v>
          </cell>
        </row>
        <row r="26">
          <cell r="B26" t="str">
            <v>Imperial Bank</v>
          </cell>
          <cell r="C26">
            <v>49.015082999999997</v>
          </cell>
          <cell r="D26">
            <v>30.217694999999999</v>
          </cell>
          <cell r="E26">
            <v>37.796002999999999</v>
          </cell>
          <cell r="F26">
            <v>4.8622829999999997</v>
          </cell>
          <cell r="G26">
            <v>4.9647480000000002</v>
          </cell>
          <cell r="H26">
            <v>40.286279</v>
          </cell>
          <cell r="I26">
            <v>598.32500000000005</v>
          </cell>
          <cell r="K26">
            <v>1.608314494550828E-2</v>
          </cell>
          <cell r="L26">
            <v>1.4962079033867629E-2</v>
          </cell>
          <cell r="M26">
            <v>313413032</v>
          </cell>
          <cell r="N26">
            <v>195568503</v>
          </cell>
          <cell r="O26">
            <v>0</v>
          </cell>
          <cell r="P26">
            <v>228782134</v>
          </cell>
          <cell r="Q26">
            <v>0</v>
          </cell>
          <cell r="R26">
            <v>40312345</v>
          </cell>
          <cell r="S26">
            <v>51920201</v>
          </cell>
          <cell r="T26">
            <v>263782134</v>
          </cell>
          <cell r="U26">
            <v>13553634</v>
          </cell>
          <cell r="V26">
            <v>20834301</v>
          </cell>
          <cell r="W26">
            <v>20834.300999999999</v>
          </cell>
          <cell r="X26">
            <v>4733253</v>
          </cell>
          <cell r="Z26">
            <v>1.759067680936208E-2</v>
          </cell>
          <cell r="AA26">
            <v>1.8830806857136843E-2</v>
          </cell>
          <cell r="AB26">
            <v>1.8991869055618438E-2</v>
          </cell>
          <cell r="AD26">
            <v>0.28541774991634983</v>
          </cell>
          <cell r="AE26">
            <v>3.6411391704688927E-2</v>
          </cell>
          <cell r="AF26">
            <v>0.1232366980330946</v>
          </cell>
          <cell r="AG26">
            <v>0.12069327623928731</v>
          </cell>
          <cell r="AH26">
            <v>0.24769719556406117</v>
          </cell>
          <cell r="AI26">
            <v>0.49179173293793105</v>
          </cell>
          <cell r="AJ26">
            <v>4.3688024073303515E-2</v>
          </cell>
          <cell r="AK26">
            <v>0.19568793185742395</v>
          </cell>
          <cell r="AL26">
            <v>7.0720893414046596E-2</v>
          </cell>
          <cell r="AM26">
            <v>0.12496703844337735</v>
          </cell>
          <cell r="AN26">
            <v>0.79949445977131495</v>
          </cell>
          <cell r="AO26">
            <v>1.48765876622665E-2</v>
          </cell>
          <cell r="AP26">
            <v>1.1826717677491115E-5</v>
          </cell>
          <cell r="AQ26">
            <v>1.0218192016475879E-2</v>
          </cell>
          <cell r="AT26">
            <v>49015083</v>
          </cell>
          <cell r="AU26">
            <v>43006228</v>
          </cell>
          <cell r="AX26">
            <v>6020798</v>
          </cell>
          <cell r="AY26">
            <v>5718570</v>
          </cell>
          <cell r="BA26">
            <v>317231</v>
          </cell>
          <cell r="BB26">
            <v>963490</v>
          </cell>
          <cell r="BD26">
            <v>1280721</v>
          </cell>
          <cell r="BE26">
            <v>629848</v>
          </cell>
          <cell r="BF26">
            <v>551029</v>
          </cell>
          <cell r="BG26">
            <v>829432</v>
          </cell>
          <cell r="BH26">
            <v>1380461</v>
          </cell>
          <cell r="BI26">
            <v>418828</v>
          </cell>
          <cell r="BL26">
            <v>30217695</v>
          </cell>
        </row>
        <row r="27">
          <cell r="B27" t="str">
            <v>Housing Finance Company of Kenya</v>
          </cell>
          <cell r="C27">
            <v>50.361122999999999</v>
          </cell>
          <cell r="D27">
            <v>37.247162000000003</v>
          </cell>
          <cell r="E27">
            <v>28.682528999999999</v>
          </cell>
          <cell r="F27">
            <v>3.8459370000000002</v>
          </cell>
          <cell r="G27">
            <v>6.1228769999999999</v>
          </cell>
          <cell r="H27">
            <v>31.315066000000002</v>
          </cell>
          <cell r="I27">
            <v>284.60399999999998</v>
          </cell>
          <cell r="K27">
            <v>1.5624891821292095E-2</v>
          </cell>
          <cell r="L27">
            <v>1.5325972147396342E-2</v>
          </cell>
          <cell r="M27">
            <v>313413032</v>
          </cell>
          <cell r="N27">
            <v>195568503</v>
          </cell>
          <cell r="O27">
            <v>0</v>
          </cell>
          <cell r="P27">
            <v>228782134</v>
          </cell>
          <cell r="Q27">
            <v>0</v>
          </cell>
          <cell r="R27">
            <v>40312345</v>
          </cell>
          <cell r="S27">
            <v>51920201</v>
          </cell>
          <cell r="T27">
            <v>263782134</v>
          </cell>
          <cell r="U27">
            <v>13553634</v>
          </cell>
          <cell r="V27">
            <v>20834301</v>
          </cell>
          <cell r="W27">
            <v>20834.300999999999</v>
          </cell>
          <cell r="X27">
            <v>4733253</v>
          </cell>
          <cell r="Z27">
            <v>1.8073747594174867E-2</v>
          </cell>
          <cell r="AA27">
            <v>2.3211370476751682E-2</v>
          </cell>
          <cell r="AB27">
            <v>1.4412498457891923E-2</v>
          </cell>
          <cell r="AD27">
            <v>0.13746711748881676</v>
          </cell>
          <cell r="AE27">
            <v>1.6411097654383922E-2</v>
          </cell>
          <cell r="AF27">
            <v>0.19552495913628282</v>
          </cell>
          <cell r="AG27">
            <v>0.12281427093271974</v>
          </cell>
          <cell r="AH27">
            <v>0.15651893329255667</v>
          </cell>
          <cell r="AI27">
            <v>0.51535410265614245</v>
          </cell>
          <cell r="AJ27">
            <v>8.4252013280906438E-2</v>
          </cell>
          <cell r="AK27">
            <v>0.14151961208261993</v>
          </cell>
          <cell r="AL27">
            <v>6.7413551100044905E-2</v>
          </cell>
          <cell r="AM27">
            <v>7.4106060982575023E-2</v>
          </cell>
          <cell r="AN27">
            <v>1.2986010403754844</v>
          </cell>
          <cell r="AO27">
            <v>9.9314597922525136E-5</v>
          </cell>
          <cell r="AP27">
            <v>0</v>
          </cell>
          <cell r="AQ27">
            <v>5.4167603351834035E-5</v>
          </cell>
          <cell r="AT27">
            <v>50361123</v>
          </cell>
          <cell r="AU27">
            <v>46755111</v>
          </cell>
          <cell r="AX27">
            <v>5912076</v>
          </cell>
          <cell r="AY27">
            <v>5681853</v>
          </cell>
          <cell r="BA27">
            <v>120783</v>
          </cell>
          <cell r="BB27">
            <v>650900</v>
          </cell>
          <cell r="BD27">
            <v>771683</v>
          </cell>
          <cell r="BE27">
            <v>397690</v>
          </cell>
          <cell r="BF27">
            <v>835908</v>
          </cell>
          <cell r="BG27">
            <v>2590961</v>
          </cell>
          <cell r="BH27">
            <v>3426869</v>
          </cell>
          <cell r="BI27">
            <v>199223</v>
          </cell>
          <cell r="BL27">
            <v>37247162</v>
          </cell>
        </row>
        <row r="28">
          <cell r="B28" t="str">
            <v>EcoBank</v>
          </cell>
          <cell r="C28">
            <v>36.143425999999998</v>
          </cell>
          <cell r="D28">
            <v>18.355152</v>
          </cell>
          <cell r="E28">
            <v>24.959076</v>
          </cell>
          <cell r="F28">
            <v>5.1297189999999997</v>
          </cell>
          <cell r="G28">
            <v>6.7271939999999999</v>
          </cell>
          <cell r="H28">
            <v>31.239553000000001</v>
          </cell>
          <cell r="I28">
            <v>27.744</v>
          </cell>
          <cell r="K28">
            <v>1.3773775020693496E-2</v>
          </cell>
          <cell r="L28">
            <v>1.4514384060259863E-2</v>
          </cell>
          <cell r="M28">
            <v>313413032</v>
          </cell>
          <cell r="N28">
            <v>195568503</v>
          </cell>
          <cell r="O28">
            <v>0</v>
          </cell>
          <cell r="P28">
            <v>228782134</v>
          </cell>
          <cell r="Q28">
            <v>0</v>
          </cell>
          <cell r="R28">
            <v>40312345</v>
          </cell>
          <cell r="S28">
            <v>51920201</v>
          </cell>
          <cell r="T28">
            <v>263782134</v>
          </cell>
          <cell r="U28">
            <v>13553634</v>
          </cell>
          <cell r="V28">
            <v>20834301</v>
          </cell>
          <cell r="W28">
            <v>20834.300999999999</v>
          </cell>
          <cell r="X28">
            <v>4733253</v>
          </cell>
          <cell r="Z28">
            <v>1.2971258776591168E-2</v>
          </cell>
          <cell r="AA28">
            <v>1.1438407931028129E-2</v>
          </cell>
          <cell r="AB28">
            <v>1.2541524645905782E-2</v>
          </cell>
          <cell r="AD28">
            <v>3.1019912102422508E-2</v>
          </cell>
          <cell r="AE28">
            <v>3.0383339145289533E-3</v>
          </cell>
          <cell r="AF28">
            <v>0.21534219775807931</v>
          </cell>
          <cell r="AG28">
            <v>0.16420590269009289</v>
          </cell>
          <cell r="AH28">
            <v>0.54575401086757236</v>
          </cell>
          <cell r="AI28">
            <v>1.207904275102299</v>
          </cell>
          <cell r="AJ28">
            <v>5.3352810397137768E-2</v>
          </cell>
          <cell r="AK28">
            <v>0.11894742111698037</v>
          </cell>
          <cell r="AL28">
            <v>5.1854553049691748E-2</v>
          </cell>
          <cell r="AM28">
            <v>6.7092868067288619E-2</v>
          </cell>
          <cell r="AN28">
            <v>0.73540991661710553</v>
          </cell>
          <cell r="AO28">
            <v>1.1147969523439948E-2</v>
          </cell>
          <cell r="AP28">
            <v>0</v>
          </cell>
          <cell r="AQ28">
            <v>1.0972580289470945E-2</v>
          </cell>
          <cell r="AT28">
            <v>36143426</v>
          </cell>
          <cell r="AU28">
            <v>36907136</v>
          </cell>
          <cell r="AX28">
            <v>3764734</v>
          </cell>
          <cell r="AY28">
            <v>3390412</v>
          </cell>
          <cell r="BA28">
            <v>270879</v>
          </cell>
          <cell r="BB28">
            <v>225460</v>
          </cell>
          <cell r="BD28">
            <v>496339</v>
          </cell>
          <cell r="BE28">
            <v>599530</v>
          </cell>
          <cell r="BF28">
            <v>920565</v>
          </cell>
          <cell r="BG28">
            <v>113927</v>
          </cell>
          <cell r="BH28">
            <v>1034492</v>
          </cell>
          <cell r="BI28">
            <v>27744</v>
          </cell>
          <cell r="BL28">
            <v>18355152</v>
          </cell>
        </row>
        <row r="29">
          <cell r="B29" t="str">
            <v>Bank of India</v>
          </cell>
          <cell r="C29">
            <v>32.447854</v>
          </cell>
          <cell r="D29">
            <v>12.207886999999999</v>
          </cell>
          <cell r="E29">
            <v>24.322911000000001</v>
          </cell>
          <cell r="F29">
            <v>5.0276870000000002</v>
          </cell>
          <cell r="G29">
            <v>5.1516869999999999</v>
          </cell>
          <cell r="H29">
            <v>14.249891999999999</v>
          </cell>
          <cell r="I29">
            <v>226.494</v>
          </cell>
          <cell r="K29">
            <v>1.1991009587672428E-2</v>
          </cell>
          <cell r="L29">
            <v>1.1753065305750014E-2</v>
          </cell>
          <cell r="M29">
            <v>313413032</v>
          </cell>
          <cell r="N29">
            <v>195568503</v>
          </cell>
          <cell r="O29">
            <v>0</v>
          </cell>
          <cell r="P29">
            <v>228782134</v>
          </cell>
          <cell r="Q29">
            <v>0</v>
          </cell>
          <cell r="R29">
            <v>40312345</v>
          </cell>
          <cell r="S29">
            <v>51920201</v>
          </cell>
          <cell r="T29">
            <v>263782134</v>
          </cell>
          <cell r="U29">
            <v>13553634</v>
          </cell>
          <cell r="V29">
            <v>20834301</v>
          </cell>
          <cell r="W29">
            <v>20834.300999999999</v>
          </cell>
          <cell r="X29">
            <v>4733253</v>
          </cell>
          <cell r="Z29">
            <v>1.1644981053512991E-2</v>
          </cell>
          <cell r="AA29">
            <v>7.6076074707469151E-3</v>
          </cell>
          <cell r="AB29">
            <v>1.2221862210230573E-2</v>
          </cell>
          <cell r="AD29">
            <v>0.12493188686745926</v>
          </cell>
          <cell r="AE29">
            <v>2.045221528041773E-2</v>
          </cell>
          <cell r="AF29">
            <v>0.36152463471302099</v>
          </cell>
          <cell r="AG29">
            <v>0.35282281437641777</v>
          </cell>
          <cell r="AH29">
            <v>0.13898739482252812</v>
          </cell>
          <cell r="AI29">
            <v>0.3904408050979507</v>
          </cell>
          <cell r="AJ29">
            <v>8.5097742852583095E-3</v>
          </cell>
          <cell r="AK29">
            <v>0.10830012221249589</v>
          </cell>
          <cell r="AL29">
            <v>7.0335462668323828E-2</v>
          </cell>
          <cell r="AM29">
            <v>3.7964659544172066E-2</v>
          </cell>
          <cell r="AN29">
            <v>0.50190896147258024</v>
          </cell>
          <cell r="AO29">
            <v>3.7568537258646766E-3</v>
          </cell>
          <cell r="AP29">
            <v>0</v>
          </cell>
          <cell r="AQ29">
            <v>3.0314280553130793E-3</v>
          </cell>
          <cell r="AT29">
            <v>32447854</v>
          </cell>
          <cell r="AU29">
            <v>30721440</v>
          </cell>
          <cell r="AX29">
            <v>5254372</v>
          </cell>
          <cell r="AY29">
            <v>5086879</v>
          </cell>
          <cell r="BA29">
            <v>51735</v>
          </cell>
          <cell r="BB29">
            <v>320493</v>
          </cell>
          <cell r="BD29">
            <v>372228</v>
          </cell>
          <cell r="BE29">
            <v>145333</v>
          </cell>
          <cell r="BF29">
            <v>76910</v>
          </cell>
          <cell r="BG29">
            <v>27868</v>
          </cell>
          <cell r="BH29">
            <v>104778</v>
          </cell>
          <cell r="BI29">
            <v>161494</v>
          </cell>
          <cell r="BL29">
            <v>12207887</v>
          </cell>
        </row>
        <row r="30">
          <cell r="B30" t="str">
            <v>Total - Medium Tier banks</v>
          </cell>
          <cell r="C30">
            <v>1096.7032730000001</v>
          </cell>
          <cell r="D30">
            <v>619.59783300000015</v>
          </cell>
          <cell r="E30">
            <v>802.60970100000009</v>
          </cell>
          <cell r="F30">
            <v>130.81517300000002</v>
          </cell>
          <cell r="G30">
            <v>145.92542799999998</v>
          </cell>
          <cell r="H30">
            <v>869.75293699999997</v>
          </cell>
          <cell r="I30">
            <v>10687.898000000001</v>
          </cell>
          <cell r="K30">
            <v>0.37993436657254986</v>
          </cell>
          <cell r="L30">
            <v>0.37748375096603354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>
            <v>1</v>
          </cell>
          <cell r="X30">
            <v>1</v>
          </cell>
          <cell r="Z30">
            <v>0.39358808861167477</v>
          </cell>
          <cell r="AA30">
            <v>0.38611572200737115</v>
          </cell>
          <cell r="AB30">
            <v>0.40329815679613185</v>
          </cell>
          <cell r="AD30">
            <v>0.19094517766613311</v>
          </cell>
          <cell r="AE30">
            <v>2.7418752134706573E-2</v>
          </cell>
          <cell r="AF30">
            <v>0.16777802269151751</v>
          </cell>
          <cell r="AG30">
            <v>0.15040497989143325</v>
          </cell>
          <cell r="AH30">
            <v>0.28752167984356386</v>
          </cell>
          <cell r="AI30">
            <v>0.47991010337407392</v>
          </cell>
          <cell r="AJ30">
            <v>3.6376104984471982E-2</v>
          </cell>
          <cell r="AK30">
            <v>0.1464119900591177</v>
          </cell>
          <cell r="AL30">
            <v>5.6392976285946986E-2</v>
          </cell>
          <cell r="AM30">
            <v>9.0019013773170717E-2</v>
          </cell>
          <cell r="AN30">
            <v>0.77197899829521255</v>
          </cell>
          <cell r="AO30">
            <v>0.35057590304122704</v>
          </cell>
          <cell r="AP30">
            <v>0.32382707107373682</v>
          </cell>
          <cell r="AQ30">
            <v>0.34771245982839222</v>
          </cell>
          <cell r="AR30">
            <v>0</v>
          </cell>
          <cell r="AS30">
            <v>0</v>
          </cell>
          <cell r="AT30">
            <v>1096703273</v>
          </cell>
          <cell r="AU30">
            <v>1057612128</v>
          </cell>
          <cell r="AV30">
            <v>0</v>
          </cell>
          <cell r="AW30">
            <v>0</v>
          </cell>
          <cell r="AX30">
            <v>157806226</v>
          </cell>
          <cell r="AY30">
            <v>151542461</v>
          </cell>
          <cell r="AZ30">
            <v>0</v>
          </cell>
          <cell r="BA30">
            <v>6529130</v>
          </cell>
          <cell r="BB30">
            <v>16179175</v>
          </cell>
          <cell r="BC30">
            <v>0</v>
          </cell>
          <cell r="BD30">
            <v>22708305</v>
          </cell>
          <cell r="BE30">
            <v>10897945</v>
          </cell>
          <cell r="BF30">
            <v>12313560</v>
          </cell>
          <cell r="BG30">
            <v>11075810</v>
          </cell>
          <cell r="BH30">
            <v>23389370</v>
          </cell>
          <cell r="BI30">
            <v>7383580</v>
          </cell>
          <cell r="BJ30">
            <v>0</v>
          </cell>
          <cell r="BK30">
            <v>0</v>
          </cell>
          <cell r="BL30">
            <v>619597833</v>
          </cell>
        </row>
        <row r="32">
          <cell r="B32" t="str">
            <v>TIER 3 - Small banks WMSI  &lt; 1%</v>
          </cell>
        </row>
        <row r="33">
          <cell r="B33" t="str">
            <v>Fina Bank</v>
          </cell>
          <cell r="C33">
            <v>23.977043999999999</v>
          </cell>
          <cell r="D33">
            <v>9.3877000000000006</v>
          </cell>
          <cell r="E33">
            <v>17.066185000000001</v>
          </cell>
          <cell r="F33">
            <v>4.2067949999999996</v>
          </cell>
          <cell r="G33">
            <v>4.406339</v>
          </cell>
          <cell r="H33">
            <v>15.124689</v>
          </cell>
          <cell r="I33">
            <v>163.46199999999999</v>
          </cell>
          <cell r="K33">
            <v>9.1783622891588156E-3</v>
          </cell>
          <cell r="L33">
            <v>9.8101959543893304E-3</v>
          </cell>
          <cell r="M33">
            <v>313413032</v>
          </cell>
          <cell r="N33">
            <v>195568503</v>
          </cell>
          <cell r="O33">
            <v>0</v>
          </cell>
          <cell r="P33">
            <v>228782134</v>
          </cell>
          <cell r="Q33">
            <v>0</v>
          </cell>
          <cell r="R33">
            <v>40312345</v>
          </cell>
          <cell r="S33">
            <v>51920201</v>
          </cell>
          <cell r="T33">
            <v>263782134</v>
          </cell>
          <cell r="U33">
            <v>13553634</v>
          </cell>
          <cell r="V33">
            <v>20834301</v>
          </cell>
          <cell r="W33">
            <v>20834.300999999999</v>
          </cell>
          <cell r="X33">
            <v>4733253</v>
          </cell>
          <cell r="Z33">
            <v>8.6049519052707555E-3</v>
          </cell>
          <cell r="AA33">
            <v>5.8501472575172775E-3</v>
          </cell>
          <cell r="AB33">
            <v>8.5754769042366615E-3</v>
          </cell>
          <cell r="AD33">
            <v>7.4363055164557337E-2</v>
          </cell>
          <cell r="AE33">
            <v>1.8449708066662133E-2</v>
          </cell>
          <cell r="AF33">
            <v>0.29133418875588118</v>
          </cell>
          <cell r="AG33">
            <v>0.27814092574068794</v>
          </cell>
          <cell r="AH33">
            <v>0.24257505362996121</v>
          </cell>
          <cell r="AI33">
            <v>0.615619853619088</v>
          </cell>
          <cell r="AJ33">
            <v>3.6962712298393527E-2</v>
          </cell>
          <cell r="AK33">
            <v>0.14872772714398941</v>
          </cell>
          <cell r="AL33">
            <v>5.9607935011949151E-2</v>
          </cell>
          <cell r="AM33">
            <v>8.9119792132040257E-2</v>
          </cell>
          <cell r="AN33">
            <v>0.55007607148287685</v>
          </cell>
          <cell r="AO33">
            <v>4.8501807197555268E-3</v>
          </cell>
          <cell r="AP33">
            <v>3.0732064072612188E-4</v>
          </cell>
          <cell r="AQ33">
            <v>4.5630622635666153E-3</v>
          </cell>
          <cell r="AT33">
            <v>23977044</v>
          </cell>
          <cell r="AU33">
            <v>25638050</v>
          </cell>
          <cell r="AX33">
            <v>6219009</v>
          </cell>
          <cell r="AY33">
            <v>6090652</v>
          </cell>
          <cell r="BA33">
            <v>107085</v>
          </cell>
          <cell r="BB33">
            <v>334366</v>
          </cell>
          <cell r="BD33">
            <v>441451</v>
          </cell>
          <cell r="BE33">
            <v>271766</v>
          </cell>
          <cell r="BF33">
            <v>209882</v>
          </cell>
          <cell r="BG33">
            <v>150431</v>
          </cell>
          <cell r="BH33">
            <v>360313</v>
          </cell>
          <cell r="BI33">
            <v>114423</v>
          </cell>
          <cell r="BL33">
            <v>9387700</v>
          </cell>
        </row>
        <row r="34">
          <cell r="B34" t="str">
            <v>ABC Bank</v>
          </cell>
          <cell r="C34">
            <v>20.231895999999999</v>
          </cell>
          <cell r="D34">
            <v>10.783906999999999</v>
          </cell>
          <cell r="E34">
            <v>16.391387000000002</v>
          </cell>
          <cell r="F34">
            <v>1.8105359999999999</v>
          </cell>
          <cell r="G34">
            <v>1.90987</v>
          </cell>
          <cell r="H34">
            <v>15.509001</v>
          </cell>
          <cell r="I34">
            <v>104.414</v>
          </cell>
          <cell r="K34">
            <v>6.6617917698490684E-3</v>
          </cell>
          <cell r="L34">
            <v>6.6548282065482661E-3</v>
          </cell>
          <cell r="M34">
            <v>313413032</v>
          </cell>
          <cell r="N34">
            <v>195568503</v>
          </cell>
          <cell r="O34">
            <v>0</v>
          </cell>
          <cell r="P34">
            <v>228782134</v>
          </cell>
          <cell r="Q34">
            <v>0</v>
          </cell>
          <cell r="R34">
            <v>40312345</v>
          </cell>
          <cell r="S34">
            <v>51920201</v>
          </cell>
          <cell r="T34">
            <v>263782134</v>
          </cell>
          <cell r="U34">
            <v>13553634</v>
          </cell>
          <cell r="V34">
            <v>20834301</v>
          </cell>
          <cell r="W34">
            <v>20834.300999999999</v>
          </cell>
          <cell r="X34">
            <v>4733253</v>
          </cell>
          <cell r="Z34">
            <v>7.260882201844389E-3</v>
          </cell>
          <cell r="AA34">
            <v>6.7202236928503639E-3</v>
          </cell>
          <cell r="AB34">
            <v>8.2364020222976068E-3</v>
          </cell>
          <cell r="AD34">
            <v>0.11739882653375708</v>
          </cell>
          <cell r="AE34">
            <v>1.4665197739143774E-2</v>
          </cell>
          <cell r="AF34">
            <v>0.12314590733471485</v>
          </cell>
          <cell r="AG34">
            <v>0.11674098157579589</v>
          </cell>
          <cell r="AH34">
            <v>0.30258497398666989</v>
          </cell>
          <cell r="AI34">
            <v>0.6951470701232132</v>
          </cell>
          <cell r="AJ34">
            <v>4.5405927722690156E-2</v>
          </cell>
          <cell r="AK34">
            <v>0.17123737088476235</v>
          </cell>
          <cell r="AL34">
            <v>7.1179642470658722E-2</v>
          </cell>
          <cell r="AM34">
            <v>0.10005772841410362</v>
          </cell>
          <cell r="AN34">
            <v>0.65790082315791809</v>
          </cell>
          <cell r="AO34">
            <v>5.2119261289649502E-3</v>
          </cell>
          <cell r="AP34">
            <v>5.4899741660423031E-3</v>
          </cell>
          <cell r="AQ34">
            <v>5.8260793309315509E-3</v>
          </cell>
          <cell r="AT34">
            <v>20231896</v>
          </cell>
          <cell r="AU34">
            <v>19639370</v>
          </cell>
          <cell r="AX34">
            <v>2530689</v>
          </cell>
          <cell r="AY34">
            <v>2449940</v>
          </cell>
          <cell r="BA34">
            <v>122077</v>
          </cell>
          <cell r="BB34">
            <v>281370</v>
          </cell>
          <cell r="BD34">
            <v>403447</v>
          </cell>
          <cell r="BE34">
            <v>280455</v>
          </cell>
          <cell r="BF34">
            <v>112868</v>
          </cell>
          <cell r="BG34">
            <v>400076</v>
          </cell>
          <cell r="BH34">
            <v>512944</v>
          </cell>
          <cell r="BI34">
            <v>73090</v>
          </cell>
          <cell r="BL34">
            <v>10783907</v>
          </cell>
        </row>
        <row r="35">
          <cell r="B35" t="str">
            <v>Gulf African Bank</v>
          </cell>
          <cell r="C35">
            <v>16.958463999999999</v>
          </cell>
          <cell r="D35">
            <v>11.703137</v>
          </cell>
          <cell r="E35">
            <v>13.611660000000001</v>
          </cell>
          <cell r="F35">
            <v>2.7108669999999999</v>
          </cell>
          <cell r="G35">
            <v>2.7288999999999999</v>
          </cell>
          <cell r="H35">
            <v>16.415329</v>
          </cell>
          <cell r="I35">
            <v>132.238</v>
          </cell>
          <cell r="K35">
            <v>6.4461685136653919E-3</v>
          </cell>
          <cell r="L35">
            <v>6.3554162267492557E-3</v>
          </cell>
          <cell r="M35">
            <v>313413032</v>
          </cell>
          <cell r="N35">
            <v>195568503</v>
          </cell>
          <cell r="O35">
            <v>0</v>
          </cell>
          <cell r="P35">
            <v>228782134</v>
          </cell>
          <cell r="Q35">
            <v>0</v>
          </cell>
          <cell r="R35">
            <v>40312345</v>
          </cell>
          <cell r="S35">
            <v>51920201</v>
          </cell>
          <cell r="T35">
            <v>263782134</v>
          </cell>
          <cell r="U35">
            <v>13553634</v>
          </cell>
          <cell r="V35">
            <v>20834301</v>
          </cell>
          <cell r="W35">
            <v>20834.300999999999</v>
          </cell>
          <cell r="X35">
            <v>4733253</v>
          </cell>
          <cell r="Z35">
            <v>6.0861033206289121E-3</v>
          </cell>
          <cell r="AA35">
            <v>7.2930616471445584E-3</v>
          </cell>
          <cell r="AB35">
            <v>6.8396349833499404E-3</v>
          </cell>
          <cell r="AD35">
            <v>0.12599208875805887</v>
          </cell>
          <cell r="AE35">
            <v>2.0829726737818643E-2</v>
          </cell>
          <cell r="AF35">
            <v>0.1662409568519766</v>
          </cell>
          <cell r="AG35">
            <v>0.16514241048717329</v>
          </cell>
          <cell r="AH35">
            <v>0.19767399225427962</v>
          </cell>
          <cell r="AI35">
            <v>0.66252950477805528</v>
          </cell>
          <cell r="AJ35">
            <v>5.4571882716907091E-2</v>
          </cell>
          <cell r="AK35">
            <v>0.12661550425405932</v>
          </cell>
          <cell r="AL35">
            <v>2.4332743724518428E-2</v>
          </cell>
          <cell r="AM35">
            <v>0.10228276052954088</v>
          </cell>
          <cell r="AN35">
            <v>0.85978763795157975</v>
          </cell>
          <cell r="AO35">
            <v>3.0915947009679187E-3</v>
          </cell>
          <cell r="AP35">
            <v>0</v>
          </cell>
          <cell r="AQ35">
            <v>2.1188850394135753E-3</v>
          </cell>
          <cell r="AT35">
            <v>16958464</v>
          </cell>
          <cell r="AU35">
            <v>16053971</v>
          </cell>
          <cell r="AX35">
            <v>2771877</v>
          </cell>
          <cell r="AY35">
            <v>2685926</v>
          </cell>
          <cell r="BA35">
            <v>86259</v>
          </cell>
          <cell r="BB35">
            <v>350111</v>
          </cell>
          <cell r="BD35">
            <v>436370</v>
          </cell>
          <cell r="BE35">
            <v>289108</v>
          </cell>
          <cell r="BF35">
            <v>136465</v>
          </cell>
          <cell r="BG35">
            <v>539062</v>
          </cell>
          <cell r="BH35">
            <v>675527</v>
          </cell>
          <cell r="BI35">
            <v>85955</v>
          </cell>
          <cell r="BL35">
            <v>11703137</v>
          </cell>
        </row>
        <row r="36">
          <cell r="B36" t="str">
            <v>Equatorial Commercial Bank</v>
          </cell>
          <cell r="C36">
            <v>16.454139999999999</v>
          </cell>
          <cell r="D36">
            <v>9.9534160000000007</v>
          </cell>
          <cell r="E36">
            <v>14.316585999999999</v>
          </cell>
          <cell r="F36">
            <v>1.2266729999999999</v>
          </cell>
          <cell r="G36">
            <v>1.6744380000000001</v>
          </cell>
          <cell r="H36">
            <v>13.469072000000001</v>
          </cell>
          <cell r="I36">
            <v>43.948999999999998</v>
          </cell>
          <cell r="K36">
            <v>5.6779324554218844E-3</v>
          </cell>
          <cell r="L36">
            <v>5.4898150641763069E-3</v>
          </cell>
          <cell r="M36">
            <v>313413032</v>
          </cell>
          <cell r="N36">
            <v>195568503</v>
          </cell>
          <cell r="O36">
            <v>0</v>
          </cell>
          <cell r="P36">
            <v>228782134</v>
          </cell>
          <cell r="Q36">
            <v>0</v>
          </cell>
          <cell r="R36">
            <v>40312345</v>
          </cell>
          <cell r="S36">
            <v>51920201</v>
          </cell>
          <cell r="T36">
            <v>263782134</v>
          </cell>
          <cell r="U36">
            <v>13553634</v>
          </cell>
          <cell r="V36">
            <v>20834301</v>
          </cell>
          <cell r="W36">
            <v>20834.300999999999</v>
          </cell>
          <cell r="X36">
            <v>4733253</v>
          </cell>
          <cell r="Z36">
            <v>5.9051100436981205E-3</v>
          </cell>
          <cell r="AA36">
            <v>6.2026853558729608E-3</v>
          </cell>
          <cell r="AB36">
            <v>7.1938486891193268E-3</v>
          </cell>
          <cell r="AD36">
            <v>8.8522809428064786E-2</v>
          </cell>
          <cell r="AE36">
            <v>7.687008520825561E-3</v>
          </cell>
          <cell r="AF36">
            <v>0.12431725066136702</v>
          </cell>
          <cell r="AG36">
            <v>9.1073312251950228E-2</v>
          </cell>
          <cell r="AH36">
            <v>0.30130796925450753</v>
          </cell>
          <cell r="AI36">
            <v>0.77460568048689893</v>
          </cell>
          <cell r="AJ36">
            <v>9.5378708106096832E-2</v>
          </cell>
          <cell r="AK36">
            <v>0.16704512218044321</v>
          </cell>
          <cell r="AL36">
            <v>7.5715576615267358E-2</v>
          </cell>
          <cell r="AM36">
            <v>9.1329545565175849E-2</v>
          </cell>
          <cell r="AN36">
            <v>0.6952366995874576</v>
          </cell>
          <cell r="AO36">
            <v>3.2482165777537428E-3</v>
          </cell>
          <cell r="AP36">
            <v>2.8440596480407561E-4</v>
          </cell>
          <cell r="AQ36">
            <v>1.9058600587317513E-3</v>
          </cell>
          <cell r="AT36">
            <v>16454140</v>
          </cell>
          <cell r="AU36">
            <v>15562476</v>
          </cell>
          <cell r="AX36">
            <v>1408728</v>
          </cell>
          <cell r="AY36">
            <v>1371482</v>
          </cell>
          <cell r="BA36">
            <v>84359</v>
          </cell>
          <cell r="BB36">
            <v>195617</v>
          </cell>
          <cell r="BD36">
            <v>279976</v>
          </cell>
          <cell r="BE36">
            <v>216871</v>
          </cell>
          <cell r="BF36">
            <v>244873</v>
          </cell>
          <cell r="BG36">
            <v>804565</v>
          </cell>
          <cell r="BH36">
            <v>1049438</v>
          </cell>
          <cell r="BI36">
            <v>30764</v>
          </cell>
          <cell r="BL36">
            <v>9953416</v>
          </cell>
        </row>
        <row r="37">
          <cell r="B37" t="str">
            <v>Victoria Commercial Bank</v>
          </cell>
          <cell r="C37">
            <v>14.801213000000001</v>
          </cell>
          <cell r="D37">
            <v>9.5736399999999993</v>
          </cell>
          <cell r="E37">
            <v>10.089962</v>
          </cell>
          <cell r="F37">
            <v>2.3431549999999999</v>
          </cell>
          <cell r="G37">
            <v>2.4161549999999998</v>
          </cell>
          <cell r="H37">
            <v>12.683408999999999</v>
          </cell>
          <cell r="I37">
            <v>126.911</v>
          </cell>
          <cell r="K37">
            <v>5.3532586364741109E-3</v>
          </cell>
          <cell r="L37">
            <v>5.1327338794256239E-3</v>
          </cell>
          <cell r="M37">
            <v>313413032</v>
          </cell>
          <cell r="N37">
            <v>195568503</v>
          </cell>
          <cell r="O37">
            <v>0</v>
          </cell>
          <cell r="P37">
            <v>228782134</v>
          </cell>
          <cell r="Q37">
            <v>0</v>
          </cell>
          <cell r="R37">
            <v>40312345</v>
          </cell>
          <cell r="S37">
            <v>51920201</v>
          </cell>
          <cell r="T37">
            <v>263782134</v>
          </cell>
          <cell r="U37">
            <v>13553634</v>
          </cell>
          <cell r="V37">
            <v>20834301</v>
          </cell>
          <cell r="W37">
            <v>20834.300999999999</v>
          </cell>
          <cell r="X37">
            <v>4733253</v>
          </cell>
          <cell r="Z37">
            <v>5.3119027518433171E-3</v>
          </cell>
          <cell r="AA37">
            <v>5.9660197695343593E-3</v>
          </cell>
          <cell r="AB37">
            <v>5.0700397362167093E-3</v>
          </cell>
          <cell r="AD37">
            <v>0.13437839960020115</v>
          </cell>
          <cell r="AE37">
            <v>2.4161610352163465E-2</v>
          </cell>
          <cell r="AF37">
            <v>0.19049728665219265</v>
          </cell>
          <cell r="AG37">
            <v>0.18474173623195467</v>
          </cell>
          <cell r="AH37">
            <v>0.17075196988899108</v>
          </cell>
          <cell r="AI37">
            <v>0.42371581039897932</v>
          </cell>
          <cell r="AJ37">
            <v>0</v>
          </cell>
          <cell r="AK37">
            <v>0.13721198508654581</v>
          </cell>
          <cell r="AL37">
            <v>6.8713442269405872E-2</v>
          </cell>
          <cell r="AM37">
            <v>6.8498542817139935E-2</v>
          </cell>
          <cell r="AN37">
            <v>0.94882815217738181</v>
          </cell>
          <cell r="AO37">
            <v>3.7389898797800794E-3</v>
          </cell>
          <cell r="AP37">
            <v>2.2110248983960348E-5</v>
          </cell>
          <cell r="AQ37">
            <v>2.1588056965014188E-3</v>
          </cell>
          <cell r="AT37">
            <v>14801213</v>
          </cell>
          <cell r="AU37">
            <v>13644242</v>
          </cell>
          <cell r="AX37">
            <v>2586428</v>
          </cell>
          <cell r="AY37">
            <v>2528144</v>
          </cell>
          <cell r="BA37">
            <v>40285</v>
          </cell>
          <cell r="BB37">
            <v>195642</v>
          </cell>
          <cell r="BD37">
            <v>235927</v>
          </cell>
          <cell r="BE37">
            <v>99966</v>
          </cell>
          <cell r="BF37">
            <v>0</v>
          </cell>
          <cell r="BG37">
            <v>0</v>
          </cell>
          <cell r="BH37">
            <v>0</v>
          </cell>
          <cell r="BI37">
            <v>85911</v>
          </cell>
          <cell r="BL37">
            <v>9573640</v>
          </cell>
        </row>
        <row r="38">
          <cell r="B38" t="str">
            <v>Giro Commercial Bank</v>
          </cell>
          <cell r="C38">
            <v>14.101547</v>
          </cell>
          <cell r="D38">
            <v>6.8572230000000003</v>
          </cell>
          <cell r="E38">
            <v>11.791567000000001</v>
          </cell>
          <cell r="F38">
            <v>2.0408140000000001</v>
          </cell>
          <cell r="G38">
            <v>2.1301109999999999</v>
          </cell>
          <cell r="H38">
            <v>8.8949660000000002</v>
          </cell>
          <cell r="I38">
            <v>126.974</v>
          </cell>
          <cell r="K38">
            <v>5.3305061000478255E-3</v>
          </cell>
          <cell r="L38">
            <v>5.3172577271069464E-3</v>
          </cell>
          <cell r="M38">
            <v>313413032</v>
          </cell>
          <cell r="N38">
            <v>195568503</v>
          </cell>
          <cell r="O38">
            <v>0</v>
          </cell>
          <cell r="P38">
            <v>228782134</v>
          </cell>
          <cell r="Q38">
            <v>0</v>
          </cell>
          <cell r="R38">
            <v>40312345</v>
          </cell>
          <cell r="S38">
            <v>51920201</v>
          </cell>
          <cell r="T38">
            <v>263782134</v>
          </cell>
          <cell r="U38">
            <v>13553634</v>
          </cell>
          <cell r="V38">
            <v>20834301</v>
          </cell>
          <cell r="W38">
            <v>20834.300999999999</v>
          </cell>
          <cell r="X38">
            <v>4733253</v>
          </cell>
          <cell r="Z38">
            <v>5.0608045647710003E-3</v>
          </cell>
          <cell r="AA38">
            <v>4.2732260647053485E-3</v>
          </cell>
          <cell r="AB38">
            <v>5.9250682254563154E-3</v>
          </cell>
          <cell r="AD38">
            <v>0.23726770298128916</v>
          </cell>
          <cell r="AE38">
            <v>3.6630541063839388E-2</v>
          </cell>
          <cell r="AF38">
            <v>0.2394737652735266</v>
          </cell>
          <cell r="AG38">
            <v>0.22943471622038802</v>
          </cell>
          <cell r="AH38">
            <v>0.23891645080563725</v>
          </cell>
          <cell r="AI38">
            <v>0.47701628836106597</v>
          </cell>
          <cell r="AJ38">
            <v>5.0322148725489846E-2</v>
          </cell>
          <cell r="AK38">
            <v>0.15571666853966989</v>
          </cell>
          <cell r="AL38">
            <v>7.0450945651085492E-2</v>
          </cell>
          <cell r="AM38">
            <v>8.5265722888584403E-2</v>
          </cell>
          <cell r="AN38">
            <v>0.5815361944684706</v>
          </cell>
          <cell r="AO38">
            <v>4.1652315534236109E-3</v>
          </cell>
          <cell r="AP38">
            <v>0</v>
          </cell>
          <cell r="AQ38">
            <v>2.2717769126991715E-3</v>
          </cell>
          <cell r="AT38">
            <v>14101547</v>
          </cell>
          <cell r="AU38">
            <v>13623296</v>
          </cell>
          <cell r="AX38">
            <v>2193584</v>
          </cell>
          <cell r="AY38">
            <v>2086712</v>
          </cell>
          <cell r="BA38">
            <v>54418</v>
          </cell>
          <cell r="BB38">
            <v>173352</v>
          </cell>
          <cell r="BD38">
            <v>227770</v>
          </cell>
          <cell r="BE38">
            <v>108650</v>
          </cell>
          <cell r="BF38">
            <v>80912</v>
          </cell>
          <cell r="BG38">
            <v>282443</v>
          </cell>
          <cell r="BH38">
            <v>363355</v>
          </cell>
          <cell r="BI38">
            <v>126947</v>
          </cell>
          <cell r="BL38">
            <v>6857223</v>
          </cell>
        </row>
        <row r="39">
          <cell r="B39" t="str">
            <v>Consolidated Bank of Kenya</v>
          </cell>
          <cell r="C39">
            <v>16.730761999999999</v>
          </cell>
          <cell r="D39">
            <v>10.792881</v>
          </cell>
          <cell r="E39">
            <v>11.817422000000001</v>
          </cell>
          <cell r="F39">
            <v>0.85285500000000003</v>
          </cell>
          <cell r="G39">
            <v>1.218448</v>
          </cell>
          <cell r="H39">
            <v>14.295159</v>
          </cell>
          <cell r="I39">
            <v>16.068999999999999</v>
          </cell>
          <cell r="K39">
            <v>4.9352439066792245E-3</v>
          </cell>
          <cell r="L39">
            <v>5.0564486501753214E-3</v>
          </cell>
          <cell r="M39">
            <v>313413032</v>
          </cell>
          <cell r="N39">
            <v>195568503</v>
          </cell>
          <cell r="O39">
            <v>0</v>
          </cell>
          <cell r="P39">
            <v>228782134</v>
          </cell>
          <cell r="Q39">
            <v>0</v>
          </cell>
          <cell r="R39">
            <v>40312345</v>
          </cell>
          <cell r="S39">
            <v>51920201</v>
          </cell>
          <cell r="T39">
            <v>263782134</v>
          </cell>
          <cell r="U39">
            <v>13553634</v>
          </cell>
          <cell r="V39">
            <v>20834301</v>
          </cell>
          <cell r="W39">
            <v>20834.300999999999</v>
          </cell>
          <cell r="X39">
            <v>4733253</v>
          </cell>
          <cell r="Z39">
            <v>6.0043849587351787E-3</v>
          </cell>
          <cell r="AA39">
            <v>6.7258160340509738E-3</v>
          </cell>
          <cell r="AB39">
            <v>5.9380599371574973E-3</v>
          </cell>
          <cell r="AD39">
            <v>5.142049147705114E-2</v>
          </cell>
          <cell r="AE39">
            <v>3.8362974823208528E-3</v>
          </cell>
          <cell r="AF39">
            <v>8.5235008578778304E-2</v>
          </cell>
          <cell r="AG39">
            <v>5.9660406715308312E-2</v>
          </cell>
          <cell r="AH39">
            <v>0.33354514725480333</v>
          </cell>
          <cell r="AI39">
            <v>0.83745635015194708</v>
          </cell>
          <cell r="AJ39">
            <v>0.12333567589590834</v>
          </cell>
          <cell r="AK39">
            <v>0.16626099337811667</v>
          </cell>
          <cell r="AL39">
            <v>7.3232998643051009E-2</v>
          </cell>
          <cell r="AM39">
            <v>9.3027994735065664E-2</v>
          </cell>
          <cell r="AN39">
            <v>0.91330249524811746</v>
          </cell>
          <cell r="AO39">
            <v>2.4975940326953799E-3</v>
          </cell>
          <cell r="AP39">
            <v>5.4937434808379057E-4</v>
          </cell>
          <cell r="AQ39">
            <v>1.592742737558178E-3</v>
          </cell>
          <cell r="AT39">
            <v>16730762</v>
          </cell>
          <cell r="AU39">
            <v>16778631</v>
          </cell>
          <cell r="AX39">
            <v>1258313</v>
          </cell>
          <cell r="AY39">
            <v>1241702</v>
          </cell>
          <cell r="BA39">
            <v>113379</v>
          </cell>
          <cell r="BB39">
            <v>226542</v>
          </cell>
          <cell r="BD39">
            <v>339921</v>
          </cell>
          <cell r="BE39">
            <v>284669</v>
          </cell>
          <cell r="BF39">
            <v>739076</v>
          </cell>
          <cell r="BG39">
            <v>779347</v>
          </cell>
          <cell r="BH39">
            <v>1518423</v>
          </cell>
          <cell r="BI39">
            <v>16069</v>
          </cell>
          <cell r="BL39">
            <v>10792881</v>
          </cell>
        </row>
        <row r="40">
          <cell r="B40" t="str">
            <v>Guardian  Bank</v>
          </cell>
          <cell r="C40">
            <v>13.997862</v>
          </cell>
          <cell r="D40">
            <v>8.5273450000000004</v>
          </cell>
          <cell r="E40">
            <v>12.214148</v>
          </cell>
          <cell r="F40">
            <v>1.4660869999999999</v>
          </cell>
          <cell r="G40">
            <v>1.4929380000000001</v>
          </cell>
          <cell r="H40">
            <v>9.6276119999999992</v>
          </cell>
          <cell r="I40">
            <v>90.67</v>
          </cell>
          <cell r="K40">
            <v>4.8897751558438724E-3</v>
          </cell>
          <cell r="L40">
            <v>4.6996123142062978E-3</v>
          </cell>
          <cell r="M40">
            <v>313413032</v>
          </cell>
          <cell r="N40">
            <v>195568503</v>
          </cell>
          <cell r="O40">
            <v>0</v>
          </cell>
          <cell r="P40">
            <v>228782134</v>
          </cell>
          <cell r="Q40">
            <v>0</v>
          </cell>
          <cell r="R40">
            <v>40312345</v>
          </cell>
          <cell r="S40">
            <v>51920201</v>
          </cell>
          <cell r="T40">
            <v>263782134</v>
          </cell>
          <cell r="U40">
            <v>13553634</v>
          </cell>
          <cell r="V40">
            <v>20834301</v>
          </cell>
          <cell r="W40">
            <v>20834.300999999999</v>
          </cell>
          <cell r="X40">
            <v>4733253</v>
          </cell>
          <cell r="Z40">
            <v>5.0235937877336802E-3</v>
          </cell>
          <cell r="AA40">
            <v>5.3139985263327191E-3</v>
          </cell>
          <cell r="AB40">
            <v>6.1374082185871306E-3</v>
          </cell>
          <cell r="AD40">
            <v>0.15998729967967115</v>
          </cell>
          <cell r="AE40">
            <v>1.8177922641639449E-2</v>
          </cell>
          <cell r="AF40">
            <v>0.15506835963061247</v>
          </cell>
          <cell r="AG40">
            <v>0.15227940220274769</v>
          </cell>
          <cell r="AH40">
            <v>0.18617014159884046</v>
          </cell>
          <cell r="AI40">
            <v>0.59341732634630395</v>
          </cell>
          <cell r="AJ40">
            <v>4.9393847273079133E-2</v>
          </cell>
          <cell r="AK40">
            <v>0.1450246172918358</v>
          </cell>
          <cell r="AL40">
            <v>7.3734512157705615E-2</v>
          </cell>
          <cell r="AM40">
            <v>7.1290105134130186E-2</v>
          </cell>
          <cell r="AN40">
            <v>0.69815307625222822</v>
          </cell>
          <cell r="AO40">
            <v>2.5417762345994644E-3</v>
          </cell>
          <cell r="AP40">
            <v>0</v>
          </cell>
          <cell r="AQ40">
            <v>1.5417507662669279E-3</v>
          </cell>
          <cell r="AT40">
            <v>13997862</v>
          </cell>
          <cell r="AU40">
            <v>12834687</v>
          </cell>
          <cell r="AX40">
            <v>1554857</v>
          </cell>
          <cell r="AY40">
            <v>1493885</v>
          </cell>
          <cell r="BA40">
            <v>41744</v>
          </cell>
          <cell r="BB40">
            <v>182481</v>
          </cell>
          <cell r="BD40">
            <v>224225</v>
          </cell>
          <cell r="BE40">
            <v>133059</v>
          </cell>
          <cell r="BF40">
            <v>388517</v>
          </cell>
          <cell r="BG40">
            <v>54567</v>
          </cell>
          <cell r="BH40">
            <v>443084</v>
          </cell>
          <cell r="BI40">
            <v>60970</v>
          </cell>
          <cell r="BL40">
            <v>8527345</v>
          </cell>
        </row>
        <row r="41">
          <cell r="B41" t="str">
            <v>K-Rep Bank</v>
          </cell>
          <cell r="C41">
            <v>13.910275</v>
          </cell>
          <cell r="D41">
            <v>9.7026649999999997</v>
          </cell>
          <cell r="E41">
            <v>10.031942000000001</v>
          </cell>
          <cell r="F41">
            <v>1.904914</v>
          </cell>
          <cell r="G41">
            <v>1.9101159999999999</v>
          </cell>
          <cell r="H41">
            <v>11.820812999999999</v>
          </cell>
          <cell r="I41">
            <v>171.81100000000001</v>
          </cell>
          <cell r="K41">
            <v>4.8405717073295926E-3</v>
          </cell>
          <cell r="L41">
            <v>4.6830084226306083E-3</v>
          </cell>
          <cell r="M41">
            <v>313413032</v>
          </cell>
          <cell r="N41">
            <v>195568503</v>
          </cell>
          <cell r="O41">
            <v>0</v>
          </cell>
          <cell r="P41">
            <v>228782134</v>
          </cell>
          <cell r="Q41">
            <v>0</v>
          </cell>
          <cell r="R41">
            <v>40312345</v>
          </cell>
          <cell r="S41">
            <v>51920201</v>
          </cell>
          <cell r="T41">
            <v>263782134</v>
          </cell>
          <cell r="U41">
            <v>13553634</v>
          </cell>
          <cell r="V41">
            <v>20834301</v>
          </cell>
          <cell r="W41">
            <v>20834.300999999999</v>
          </cell>
          <cell r="X41">
            <v>4733253</v>
          </cell>
          <cell r="Z41">
            <v>4.9921603081718568E-3</v>
          </cell>
          <cell r="AA41">
            <v>6.0464244746166653E-3</v>
          </cell>
          <cell r="AB41">
            <v>5.0408856417319837E-3</v>
          </cell>
          <cell r="AD41">
            <v>0.24968398423541313</v>
          </cell>
          <cell r="AE41">
            <v>3.5491008802297233E-2</v>
          </cell>
          <cell r="AF41">
            <v>0.16158922402376216</v>
          </cell>
          <cell r="AG41">
            <v>0.1611491527697799</v>
          </cell>
          <cell r="AH41">
            <v>0.29058537523201011</v>
          </cell>
          <cell r="AI41">
            <v>0.56225956744150107</v>
          </cell>
          <cell r="AJ41">
            <v>6.5559752212137112E-2</v>
          </cell>
          <cell r="AK41">
            <v>0.22208117882735717</v>
          </cell>
          <cell r="AL41">
            <v>6.1213553733215083E-2</v>
          </cell>
          <cell r="AM41">
            <v>0.1608676250941421</v>
          </cell>
          <cell r="AN41">
            <v>0.9671771427705621</v>
          </cell>
          <cell r="AO41">
            <v>5.6787681417088385E-4</v>
          </cell>
          <cell r="AP41">
            <v>0</v>
          </cell>
          <cell r="AQ41">
            <v>3.0972814335620381E-4</v>
          </cell>
          <cell r="AT41">
            <v>13910275</v>
          </cell>
          <cell r="AU41">
            <v>13199239</v>
          </cell>
          <cell r="AX41">
            <v>1985856</v>
          </cell>
          <cell r="AY41">
            <v>1867591</v>
          </cell>
          <cell r="BA41">
            <v>161725</v>
          </cell>
          <cell r="BB41">
            <v>394824</v>
          </cell>
          <cell r="BD41">
            <v>556549</v>
          </cell>
          <cell r="BE41">
            <v>312925</v>
          </cell>
          <cell r="BF41">
            <v>469929</v>
          </cell>
          <cell r="BG41">
            <v>210804</v>
          </cell>
          <cell r="BH41">
            <v>680733</v>
          </cell>
          <cell r="BI41">
            <v>120268</v>
          </cell>
          <cell r="BL41">
            <v>9702665</v>
          </cell>
        </row>
        <row r="42">
          <cell r="B42" t="str">
            <v>Fidelity Commercial Bank</v>
          </cell>
          <cell r="C42">
            <v>13.372487</v>
          </cell>
          <cell r="D42">
            <v>7.9534539999999998</v>
          </cell>
          <cell r="E42">
            <v>11.618857</v>
          </cell>
          <cell r="F42">
            <v>1.3413809999999999</v>
          </cell>
          <cell r="G42">
            <v>1.495066</v>
          </cell>
          <cell r="H42">
            <v>8.2538630000000008</v>
          </cell>
          <cell r="I42">
            <v>83.180999999999997</v>
          </cell>
          <cell r="K42">
            <v>4.716921937827947E-3</v>
          </cell>
          <cell r="L42">
            <v>4.6333722933033367E-3</v>
          </cell>
          <cell r="M42">
            <v>313413032</v>
          </cell>
          <cell r="N42">
            <v>195568503</v>
          </cell>
          <cell r="O42">
            <v>0</v>
          </cell>
          <cell r="P42">
            <v>228782134</v>
          </cell>
          <cell r="Q42">
            <v>0</v>
          </cell>
          <cell r="R42">
            <v>40312345</v>
          </cell>
          <cell r="S42">
            <v>51920201</v>
          </cell>
          <cell r="T42">
            <v>263782134</v>
          </cell>
          <cell r="U42">
            <v>13553634</v>
          </cell>
          <cell r="V42">
            <v>20834301</v>
          </cell>
          <cell r="W42">
            <v>20834.300999999999</v>
          </cell>
          <cell r="X42">
            <v>4733253</v>
          </cell>
          <cell r="Z42">
            <v>4.7991573727294498E-3</v>
          </cell>
          <cell r="AA42">
            <v>4.9563660008191375E-3</v>
          </cell>
          <cell r="AB42">
            <v>5.8382842947693626E-3</v>
          </cell>
          <cell r="AD42">
            <v>0.17586887428442494</v>
          </cell>
          <cell r="AE42">
            <v>1.97609299469894E-2</v>
          </cell>
          <cell r="AF42">
            <v>0.18113530597733449</v>
          </cell>
          <cell r="AG42">
            <v>0.16251553969335325</v>
          </cell>
          <cell r="AH42">
            <v>0.28923484229967422</v>
          </cell>
          <cell r="AI42">
            <v>0.55697662436487871</v>
          </cell>
          <cell r="AJ42">
            <v>6.5145627610211129E-2</v>
          </cell>
          <cell r="AK42">
            <v>0.21254738644541904</v>
          </cell>
          <cell r="AL42">
            <v>9.8673947878293006E-2</v>
          </cell>
          <cell r="AM42">
            <v>0.11387343856712603</v>
          </cell>
          <cell r="AN42">
            <v>0.68452981218376296</v>
          </cell>
          <cell r="AO42">
            <v>5.1121871636580622E-4</v>
          </cell>
          <cell r="AP42">
            <v>0</v>
          </cell>
          <cell r="AQ42">
            <v>3.0527261446946699E-4</v>
          </cell>
          <cell r="AT42">
            <v>13372487</v>
          </cell>
          <cell r="AU42">
            <v>12778509</v>
          </cell>
          <cell r="AX42">
            <v>1527364</v>
          </cell>
          <cell r="AY42">
            <v>1411007</v>
          </cell>
          <cell r="BA42">
            <v>72978</v>
          </cell>
          <cell r="BB42">
            <v>179336</v>
          </cell>
          <cell r="BD42">
            <v>252314</v>
          </cell>
          <cell r="BE42">
            <v>140533</v>
          </cell>
          <cell r="BF42">
            <v>84030</v>
          </cell>
          <cell r="BG42">
            <v>470209</v>
          </cell>
          <cell r="BH42">
            <v>554239</v>
          </cell>
          <cell r="BI42">
            <v>64596</v>
          </cell>
          <cell r="BL42">
            <v>7953454</v>
          </cell>
        </row>
        <row r="43">
          <cell r="B43" t="str">
            <v>Development Bank of Kenya</v>
          </cell>
          <cell r="C43">
            <v>16.082152000000001</v>
          </cell>
          <cell r="D43">
            <v>8.5543840000000007</v>
          </cell>
          <cell r="E43">
            <v>8.9932079999999992</v>
          </cell>
          <cell r="F43">
            <v>1.5362180000000001</v>
          </cell>
          <cell r="G43">
            <v>1.6343890000000001</v>
          </cell>
          <cell r="H43">
            <v>7.8537090000000003</v>
          </cell>
          <cell r="I43">
            <v>74.590999999999994</v>
          </cell>
          <cell r="K43">
            <v>4.7104248213690495E-3</v>
          </cell>
          <cell r="L43">
            <v>4.6789551496849574E-3</v>
          </cell>
          <cell r="M43">
            <v>313413032</v>
          </cell>
          <cell r="N43">
            <v>195568503</v>
          </cell>
          <cell r="O43">
            <v>0</v>
          </cell>
          <cell r="P43">
            <v>228782134</v>
          </cell>
          <cell r="Q43">
            <v>0</v>
          </cell>
          <cell r="R43">
            <v>40312345</v>
          </cell>
          <cell r="S43">
            <v>51920201</v>
          </cell>
          <cell r="T43">
            <v>263782134</v>
          </cell>
          <cell r="U43">
            <v>13553634</v>
          </cell>
          <cell r="V43">
            <v>20834301</v>
          </cell>
          <cell r="W43">
            <v>20834.300999999999</v>
          </cell>
          <cell r="X43">
            <v>4733253</v>
          </cell>
          <cell r="Z43">
            <v>5.7716098987537377E-3</v>
          </cell>
          <cell r="AA43">
            <v>5.330848461002128E-3</v>
          </cell>
          <cell r="AB43">
            <v>4.5189389133538848E-3</v>
          </cell>
          <cell r="AD43">
            <v>0.11299398960658284</v>
          </cell>
          <cell r="AE43">
            <v>1.3192523638636681E-2</v>
          </cell>
          <cell r="AF43">
            <v>0.20810409451126849</v>
          </cell>
          <cell r="AG43">
            <v>0.19560414066780421</v>
          </cell>
          <cell r="AH43">
            <v>0.20871674948845367</v>
          </cell>
          <cell r="AI43">
            <v>0.43291435252850041</v>
          </cell>
          <cell r="AJ43">
            <v>0.12791569074713596</v>
          </cell>
          <cell r="AK43">
            <v>0.12644798900260226</v>
          </cell>
          <cell r="AL43">
            <v>0.10491593585828712</v>
          </cell>
          <cell r="AM43">
            <v>2.1532053144315139E-2</v>
          </cell>
          <cell r="AN43">
            <v>0.95120495378289938</v>
          </cell>
          <cell r="AO43">
            <v>2.2849228232213318E-3</v>
          </cell>
          <cell r="AP43">
            <v>0</v>
          </cell>
          <cell r="AQ43">
            <v>1.2462296154524773E-3</v>
          </cell>
          <cell r="AT43">
            <v>16082152</v>
          </cell>
          <cell r="AU43">
            <v>15580630</v>
          </cell>
          <cell r="AX43">
            <v>1874489</v>
          </cell>
          <cell r="AY43">
            <v>1822274</v>
          </cell>
          <cell r="BA43">
            <v>35701</v>
          </cell>
          <cell r="BB43">
            <v>135349</v>
          </cell>
          <cell r="BD43">
            <v>171050</v>
          </cell>
          <cell r="BE43">
            <v>74050</v>
          </cell>
          <cell r="BF43">
            <v>514962</v>
          </cell>
          <cell r="BG43">
            <v>739779</v>
          </cell>
          <cell r="BH43">
            <v>1254741</v>
          </cell>
          <cell r="BI43">
            <v>52214</v>
          </cell>
          <cell r="BL43">
            <v>8554384</v>
          </cell>
        </row>
        <row r="44">
          <cell r="B44" t="str">
            <v>First Community Bank</v>
          </cell>
          <cell r="C44">
            <v>12.503956000000001</v>
          </cell>
          <cell r="D44">
            <v>7.4603599999999997</v>
          </cell>
          <cell r="E44">
            <v>10.873659999999999</v>
          </cell>
          <cell r="F44">
            <v>1.131289</v>
          </cell>
          <cell r="G44">
            <v>1.131289</v>
          </cell>
          <cell r="H44">
            <v>11.019016000000001</v>
          </cell>
          <cell r="I44">
            <v>22.292999999999999</v>
          </cell>
          <cell r="K44">
            <v>4.2032531290867783E-3</v>
          </cell>
          <cell r="L44">
            <v>4.0137771017887481E-3</v>
          </cell>
          <cell r="M44">
            <v>313413032</v>
          </cell>
          <cell r="N44">
            <v>195568503</v>
          </cell>
          <cell r="O44">
            <v>0</v>
          </cell>
          <cell r="P44">
            <v>228782134</v>
          </cell>
          <cell r="Q44">
            <v>0</v>
          </cell>
          <cell r="R44">
            <v>40312345</v>
          </cell>
          <cell r="S44">
            <v>51920201</v>
          </cell>
          <cell r="T44">
            <v>263782134</v>
          </cell>
          <cell r="U44">
            <v>13553634</v>
          </cell>
          <cell r="V44">
            <v>20834301</v>
          </cell>
          <cell r="W44">
            <v>20834.300999999999</v>
          </cell>
          <cell r="X44">
            <v>4733253</v>
          </cell>
          <cell r="Z44">
            <v>4.4874564189656451E-3</v>
          </cell>
          <cell r="AA44">
            <v>4.6490838644280916E-3</v>
          </cell>
          <cell r="AB44">
            <v>5.463835074711894E-3</v>
          </cell>
          <cell r="AD44">
            <v>5.1252492010785848E-2</v>
          </cell>
          <cell r="AE44">
            <v>5.2433173953396637E-3</v>
          </cell>
          <cell r="AF44">
            <v>0.10266697135206991</v>
          </cell>
          <cell r="AG44">
            <v>0.10266697135206991</v>
          </cell>
          <cell r="AH44">
            <v>0.3112980111678052</v>
          </cell>
          <cell r="AI44">
            <v>0.84871672362417527</v>
          </cell>
          <cell r="AJ44">
            <v>0.14196612539916489</v>
          </cell>
          <cell r="AK44">
            <v>0.1148445759857098</v>
          </cell>
          <cell r="AL44">
            <v>1.5015739283978171E-2</v>
          </cell>
          <cell r="AM44">
            <v>9.9828836701731621E-2</v>
          </cell>
          <cell r="AN44">
            <v>0.68609465442178619</v>
          </cell>
          <cell r="AO44">
            <v>3.4524585374562555E-3</v>
          </cell>
          <cell r="AP44">
            <v>0</v>
          </cell>
          <cell r="AQ44">
            <v>1.8830203067576254E-3</v>
          </cell>
          <cell r="AT44">
            <v>12503956</v>
          </cell>
          <cell r="AU44">
            <v>11305398</v>
          </cell>
          <cell r="AX44">
            <v>1225689</v>
          </cell>
          <cell r="AY44">
            <v>1210095</v>
          </cell>
          <cell r="BA44">
            <v>85352</v>
          </cell>
          <cell r="BB44">
            <v>188829</v>
          </cell>
          <cell r="BD44">
            <v>274181</v>
          </cell>
          <cell r="BE44">
            <v>232702</v>
          </cell>
          <cell r="BF44">
            <v>92881</v>
          </cell>
          <cell r="BG44">
            <v>1141474</v>
          </cell>
          <cell r="BH44">
            <v>1234355</v>
          </cell>
          <cell r="BI44">
            <v>15605</v>
          </cell>
          <cell r="BL44">
            <v>7460360</v>
          </cell>
        </row>
        <row r="45">
          <cell r="B45" t="str">
            <v>Habib A.G.Zurich</v>
          </cell>
          <cell r="C45">
            <v>11.152222</v>
          </cell>
          <cell r="D45">
            <v>2.7602229999999999</v>
          </cell>
          <cell r="E45">
            <v>8.2377739999999999</v>
          </cell>
          <cell r="F45">
            <v>1.799644</v>
          </cell>
          <cell r="G45">
            <v>1.865969</v>
          </cell>
          <cell r="H45">
            <v>5.3112919999999999</v>
          </cell>
          <cell r="I45">
            <v>109.715</v>
          </cell>
          <cell r="K45">
            <v>4.1755380122148363E-3</v>
          </cell>
          <cell r="L45">
            <v>4.2563736831342288E-3</v>
          </cell>
          <cell r="M45">
            <v>313413032</v>
          </cell>
          <cell r="N45">
            <v>195568503</v>
          </cell>
          <cell r="O45">
            <v>0</v>
          </cell>
          <cell r="P45">
            <v>228782134</v>
          </cell>
          <cell r="Q45">
            <v>0</v>
          </cell>
          <cell r="R45">
            <v>40312345</v>
          </cell>
          <cell r="S45">
            <v>51920201</v>
          </cell>
          <cell r="T45">
            <v>263782134</v>
          </cell>
          <cell r="U45">
            <v>13553634</v>
          </cell>
          <cell r="V45">
            <v>20834301</v>
          </cell>
          <cell r="W45">
            <v>20834.300999999999</v>
          </cell>
          <cell r="X45">
            <v>4733253</v>
          </cell>
          <cell r="Z45">
            <v>4.0023421547252637E-3</v>
          </cell>
          <cell r="AA45">
            <v>1.7200923563371337E-3</v>
          </cell>
          <cell r="AB45">
            <v>4.1393457693867297E-3</v>
          </cell>
          <cell r="AD45">
            <v>0.14607261559173715</v>
          </cell>
          <cell r="AE45">
            <v>2.4753333475921659E-2</v>
          </cell>
          <cell r="AF45">
            <v>0.35132110981659453</v>
          </cell>
          <cell r="AG45">
            <v>0.33883356441332918</v>
          </cell>
          <cell r="AH45">
            <v>0.12429651888257913</v>
          </cell>
          <cell r="AI45">
            <v>0.44058162927500066</v>
          </cell>
          <cell r="AJ45">
            <v>2.3103505147049976E-2</v>
          </cell>
          <cell r="AK45">
            <v>0.11026991623670386</v>
          </cell>
          <cell r="AL45">
            <v>4.4287374878681299E-2</v>
          </cell>
          <cell r="AM45">
            <v>6.5982541358022562E-2</v>
          </cell>
          <cell r="AN45">
            <v>0.33506903685388795</v>
          </cell>
          <cell r="AO45">
            <v>1.703236387084315E-3</v>
          </cell>
          <cell r="AP45">
            <v>0</v>
          </cell>
          <cell r="AQ45">
            <v>1.4142129740272865E-3</v>
          </cell>
          <cell r="AT45">
            <v>11152222</v>
          </cell>
          <cell r="AU45">
            <v>11009480</v>
          </cell>
          <cell r="AX45">
            <v>1912037</v>
          </cell>
          <cell r="AY45">
            <v>1843465</v>
          </cell>
          <cell r="BA45">
            <v>24405</v>
          </cell>
          <cell r="BB45">
            <v>171940</v>
          </cell>
          <cell r="BD45">
            <v>196345</v>
          </cell>
          <cell r="BE45">
            <v>86506</v>
          </cell>
          <cell r="BF45">
            <v>65495</v>
          </cell>
          <cell r="BG45">
            <v>-216</v>
          </cell>
          <cell r="BH45">
            <v>65279</v>
          </cell>
          <cell r="BI45">
            <v>68572</v>
          </cell>
          <cell r="BL45">
            <v>2760223</v>
          </cell>
        </row>
        <row r="46">
          <cell r="B46" t="str">
            <v>Trans-National Bank</v>
          </cell>
          <cell r="C46">
            <v>9.268777</v>
          </cell>
          <cell r="D46">
            <v>5.5277419999999999</v>
          </cell>
          <cell r="E46">
            <v>7.0190020000000004</v>
          </cell>
          <cell r="F46">
            <v>1.825291</v>
          </cell>
          <cell r="G46">
            <v>1.887608</v>
          </cell>
          <cell r="H46">
            <v>7.871264</v>
          </cell>
          <cell r="I46">
            <v>35.033999999999999</v>
          </cell>
          <cell r="K46">
            <v>3.7630384628247202E-3</v>
          </cell>
          <cell r="L46">
            <v>3.9182679979662049E-3</v>
          </cell>
          <cell r="M46">
            <v>313413032</v>
          </cell>
          <cell r="N46">
            <v>195568503</v>
          </cell>
          <cell r="O46">
            <v>0</v>
          </cell>
          <cell r="P46">
            <v>228782134</v>
          </cell>
          <cell r="Q46">
            <v>0</v>
          </cell>
          <cell r="R46">
            <v>40312345</v>
          </cell>
          <cell r="S46">
            <v>51920201</v>
          </cell>
          <cell r="T46">
            <v>263782134</v>
          </cell>
          <cell r="U46">
            <v>13553634</v>
          </cell>
          <cell r="V46">
            <v>20834301</v>
          </cell>
          <cell r="W46">
            <v>20834.300999999999</v>
          </cell>
          <cell r="X46">
            <v>4733253</v>
          </cell>
          <cell r="Z46">
            <v>3.3264058866338889E-3</v>
          </cell>
          <cell r="AA46">
            <v>3.4447313720680326E-3</v>
          </cell>
          <cell r="AB46">
            <v>3.5269329110044771E-3</v>
          </cell>
          <cell r="AD46">
            <v>5.1982778743846665E-2</v>
          </cell>
          <cell r="AE46">
            <v>1.0365915901413902E-2</v>
          </cell>
          <cell r="AF46">
            <v>0.23981002288831882</v>
          </cell>
          <cell r="AG46">
            <v>0.23189299710948585</v>
          </cell>
          <cell r="AH46">
            <v>0.19829748010789855</v>
          </cell>
          <cell r="AI46">
            <v>0.72331340734415028</v>
          </cell>
          <cell r="AJ46">
            <v>0.12928623656733745</v>
          </cell>
          <cell r="AK46">
            <v>0.17079404089877423</v>
          </cell>
          <cell r="AL46">
            <v>6.1175023672898642E-2</v>
          </cell>
          <cell r="AM46">
            <v>0.10961901722587558</v>
          </cell>
          <cell r="AN46">
            <v>0.78753959608502744</v>
          </cell>
          <cell r="AO46">
            <v>1.0479727296870975E-3</v>
          </cell>
          <cell r="AP46">
            <v>4.5899944412128551E-4</v>
          </cell>
          <cell r="AQ46">
            <v>7.6417693494319977E-4</v>
          </cell>
          <cell r="AT46">
            <v>9268777</v>
          </cell>
          <cell r="AU46">
            <v>9657867</v>
          </cell>
          <cell r="AX46">
            <v>1905126</v>
          </cell>
          <cell r="AY46">
            <v>1869047</v>
          </cell>
          <cell r="BA46">
            <v>43887</v>
          </cell>
          <cell r="BB46">
            <v>177432</v>
          </cell>
          <cell r="BD46">
            <v>221319</v>
          </cell>
          <cell r="BE46">
            <v>160083</v>
          </cell>
          <cell r="BF46">
            <v>298336</v>
          </cell>
          <cell r="BG46">
            <v>522440</v>
          </cell>
          <cell r="BH46">
            <v>820776</v>
          </cell>
          <cell r="BI46">
            <v>24524</v>
          </cell>
          <cell r="BL46">
            <v>5527742</v>
          </cell>
        </row>
        <row r="47">
          <cell r="B47" t="str">
            <v>Habib Bank Ltd</v>
          </cell>
          <cell r="C47">
            <v>8.5412660000000002</v>
          </cell>
          <cell r="D47">
            <v>3.8716059999999999</v>
          </cell>
          <cell r="E47">
            <v>5.6291159999999998</v>
          </cell>
          <cell r="F47">
            <v>1.650288</v>
          </cell>
          <cell r="G47">
            <v>1.707462</v>
          </cell>
          <cell r="H47">
            <v>4.7505860000000002</v>
          </cell>
          <cell r="I47">
            <v>121.246</v>
          </cell>
          <cell r="K47">
            <v>3.302098645063806E-3</v>
          </cell>
          <cell r="L47">
            <v>3.284620320235832E-3</v>
          </cell>
          <cell r="M47">
            <v>313413032</v>
          </cell>
          <cell r="N47">
            <v>195568503</v>
          </cell>
          <cell r="O47">
            <v>0</v>
          </cell>
          <cell r="P47">
            <v>228782134</v>
          </cell>
          <cell r="Q47">
            <v>0</v>
          </cell>
          <cell r="R47">
            <v>40312345</v>
          </cell>
          <cell r="S47">
            <v>51920201</v>
          </cell>
          <cell r="T47">
            <v>263782134</v>
          </cell>
          <cell r="U47">
            <v>13553634</v>
          </cell>
          <cell r="V47">
            <v>20834301</v>
          </cell>
          <cell r="W47">
            <v>20834.300999999999</v>
          </cell>
          <cell r="X47">
            <v>4733253</v>
          </cell>
          <cell r="Z47">
            <v>3.065314604257486E-3</v>
          </cell>
          <cell r="AA47">
            <v>2.4126745872884128E-3</v>
          </cell>
          <cell r="AB47">
            <v>2.8285380856511904E-3</v>
          </cell>
          <cell r="AD47">
            <v>0.19003878270790214</v>
          </cell>
          <cell r="AE47">
            <v>3.9048850655631843E-2</v>
          </cell>
          <cell r="AF47">
            <v>0.35942134296695188</v>
          </cell>
          <cell r="AG47">
            <v>0.34738619614506505</v>
          </cell>
          <cell r="AH47">
            <v>0.12139268110213243</v>
          </cell>
          <cell r="AI47">
            <v>0.30754333557947905</v>
          </cell>
          <cell r="AJ47">
            <v>7.4393399409052888E-2</v>
          </cell>
          <cell r="AK47">
            <v>0.13172042213215357</v>
          </cell>
          <cell r="AL47">
            <v>4.3086075611168007E-2</v>
          </cell>
          <cell r="AM47">
            <v>8.8634346520985563E-2</v>
          </cell>
          <cell r="AN47">
            <v>0.68778223792154936</v>
          </cell>
          <cell r="AO47">
            <v>1.1401084460241555E-3</v>
          </cell>
          <cell r="AP47">
            <v>0</v>
          </cell>
          <cell r="AQ47">
            <v>1.0659363772849058E-3</v>
          </cell>
          <cell r="AT47">
            <v>8541266</v>
          </cell>
          <cell r="AU47">
            <v>8078122</v>
          </cell>
          <cell r="AX47">
            <v>1748022</v>
          </cell>
          <cell r="AY47">
            <v>1666902</v>
          </cell>
          <cell r="BA47">
            <v>22879</v>
          </cell>
          <cell r="BB47">
            <v>165592</v>
          </cell>
          <cell r="BD47">
            <v>188471</v>
          </cell>
          <cell r="BE47">
            <v>57963</v>
          </cell>
          <cell r="BF47">
            <v>79380</v>
          </cell>
          <cell r="BG47">
            <v>231791</v>
          </cell>
          <cell r="BH47">
            <v>311171</v>
          </cell>
          <cell r="BI47">
            <v>81121</v>
          </cell>
          <cell r="BL47">
            <v>3871606</v>
          </cell>
        </row>
        <row r="48">
          <cell r="B48" t="str">
            <v>Paramount Universal Bank</v>
          </cell>
          <cell r="C48">
            <v>8.3238520000000005</v>
          </cell>
          <cell r="D48">
            <v>3.2955480000000001</v>
          </cell>
          <cell r="E48">
            <v>6.9145079999999997</v>
          </cell>
          <cell r="F48">
            <v>1.2053469999999999</v>
          </cell>
          <cell r="G48">
            <v>1.249215</v>
          </cell>
          <cell r="H48">
            <v>4.1592419999999999</v>
          </cell>
          <cell r="I48">
            <v>40.331000000000003</v>
          </cell>
          <cell r="K48">
            <v>3.1324341450229224E-3</v>
          </cell>
          <cell r="L48">
            <v>3.0996129310015578E-3</v>
          </cell>
          <cell r="M48">
            <v>313413032</v>
          </cell>
          <cell r="N48">
            <v>195568503</v>
          </cell>
          <cell r="O48">
            <v>0</v>
          </cell>
          <cell r="P48">
            <v>228782134</v>
          </cell>
          <cell r="Q48">
            <v>0</v>
          </cell>
          <cell r="R48">
            <v>40312345</v>
          </cell>
          <cell r="S48">
            <v>51920201</v>
          </cell>
          <cell r="T48">
            <v>263782134</v>
          </cell>
          <cell r="U48">
            <v>13553634</v>
          </cell>
          <cell r="V48">
            <v>20834301</v>
          </cell>
          <cell r="W48">
            <v>20834.300999999999</v>
          </cell>
          <cell r="X48">
            <v>4733253</v>
          </cell>
          <cell r="Z48">
            <v>2.9872884299912785E-3</v>
          </cell>
          <cell r="AA48">
            <v>2.05369164909579E-3</v>
          </cell>
          <cell r="AB48">
            <v>3.474426396887156E-3</v>
          </cell>
          <cell r="AD48">
            <v>0.11202526069138284</v>
          </cell>
          <cell r="AE48">
            <v>1.7260972159448128E-2</v>
          </cell>
          <cell r="AF48">
            <v>0.30034679395909158</v>
          </cell>
          <cell r="AG48">
            <v>0.28979967984551031</v>
          </cell>
          <cell r="AH48">
            <v>0.29481269057644838</v>
          </cell>
          <cell r="AI48">
            <v>0.63399339334978944</v>
          </cell>
          <cell r="AJ48">
            <v>9.2310073710344401E-2</v>
          </cell>
          <cell r="AK48">
            <v>0.17931774988588156</v>
          </cell>
          <cell r="AL48">
            <v>9.0187624514198081E-2</v>
          </cell>
          <cell r="AM48">
            <v>8.913012537168348E-2</v>
          </cell>
          <cell r="AN48">
            <v>0.47661352044136768</v>
          </cell>
          <cell r="AO48">
            <v>9.3585638233630074E-4</v>
          </cell>
          <cell r="AP48">
            <v>0</v>
          </cell>
          <cell r="AQ48">
            <v>5.1042946729966659E-4</v>
          </cell>
          <cell r="AT48">
            <v>8323852</v>
          </cell>
          <cell r="AU48">
            <v>8028877</v>
          </cell>
          <cell r="AX48">
            <v>1289232</v>
          </cell>
          <cell r="AY48">
            <v>1230414</v>
          </cell>
          <cell r="BA48">
            <v>32486</v>
          </cell>
          <cell r="BB48">
            <v>77706</v>
          </cell>
          <cell r="BD48">
            <v>110192</v>
          </cell>
          <cell r="BE48">
            <v>69861</v>
          </cell>
          <cell r="BF48">
            <v>162387</v>
          </cell>
          <cell r="BG48">
            <v>172763</v>
          </cell>
          <cell r="BH48">
            <v>335150</v>
          </cell>
          <cell r="BI48">
            <v>35283</v>
          </cell>
          <cell r="BL48">
            <v>3295548</v>
          </cell>
        </row>
        <row r="49">
          <cell r="B49" t="str">
            <v>Credit Bank</v>
          </cell>
          <cell r="C49">
            <v>7.936623</v>
          </cell>
          <cell r="D49">
            <v>4.4503259999999996</v>
          </cell>
          <cell r="E49">
            <v>6.1582889999999999</v>
          </cell>
          <cell r="F49">
            <v>1.1976530000000001</v>
          </cell>
          <cell r="G49">
            <v>1.2666200000000001</v>
          </cell>
          <cell r="H49">
            <v>6.1659639999999998</v>
          </cell>
          <cell r="I49">
            <v>20.741</v>
          </cell>
          <cell r="K49">
            <v>2.9730819231159732E-3</v>
          </cell>
          <cell r="L49">
            <v>2.8524193975043499E-3</v>
          </cell>
          <cell r="M49">
            <v>313413032</v>
          </cell>
          <cell r="N49">
            <v>195568503</v>
          </cell>
          <cell r="O49">
            <v>0</v>
          </cell>
          <cell r="P49">
            <v>228782134</v>
          </cell>
          <cell r="Q49">
            <v>0</v>
          </cell>
          <cell r="R49">
            <v>40312345</v>
          </cell>
          <cell r="S49">
            <v>51920201</v>
          </cell>
          <cell r="T49">
            <v>263782134</v>
          </cell>
          <cell r="U49">
            <v>13553634</v>
          </cell>
          <cell r="V49">
            <v>20834301</v>
          </cell>
          <cell r="W49">
            <v>20834.300999999999</v>
          </cell>
          <cell r="X49">
            <v>4733253</v>
          </cell>
          <cell r="Z49">
            <v>2.8483185502460482E-3</v>
          </cell>
          <cell r="AA49">
            <v>2.7733164080613816E-3</v>
          </cell>
          <cell r="AB49">
            <v>3.0944388033479473E-3</v>
          </cell>
          <cell r="AD49">
            <v>6.6054534561313064E-2</v>
          </cell>
          <cell r="AE49">
            <v>1.0883751890232631E-2</v>
          </cell>
          <cell r="AF49">
            <v>0.20542124475588897</v>
          </cell>
          <cell r="AG49">
            <v>0.19423613241984547</v>
          </cell>
          <cell r="AH49">
            <v>0.14230105639131882</v>
          </cell>
          <cell r="AI49">
            <v>0.86184580924418075</v>
          </cell>
          <cell r="AJ49">
            <v>6.3488315715577198E-2</v>
          </cell>
          <cell r="AK49">
            <v>0.19091848793505337</v>
          </cell>
          <cell r="AL49">
            <v>7.2041983588121555E-2</v>
          </cell>
          <cell r="AM49">
            <v>0.11887650434693181</v>
          </cell>
          <cell r="AN49">
            <v>0.72265624429123088</v>
          </cell>
          <cell r="AO49">
            <v>1.0126744568949373E-3</v>
          </cell>
          <cell r="AP49">
            <v>0</v>
          </cell>
          <cell r="AQ49">
            <v>5.5237674250513218E-4</v>
          </cell>
          <cell r="AT49">
            <v>7936623</v>
          </cell>
          <cell r="AU49">
            <v>7308855</v>
          </cell>
          <cell r="AX49">
            <v>1274332</v>
          </cell>
          <cell r="AY49">
            <v>1237653</v>
          </cell>
          <cell r="BA49">
            <v>23506</v>
          </cell>
          <cell r="BB49">
            <v>141679</v>
          </cell>
          <cell r="BD49">
            <v>165185</v>
          </cell>
          <cell r="BE49">
            <v>142364</v>
          </cell>
          <cell r="BF49">
            <v>108637</v>
          </cell>
          <cell r="BG49">
            <v>193061</v>
          </cell>
          <cell r="BH49">
            <v>301698</v>
          </cell>
          <cell r="BI49">
            <v>20741</v>
          </cell>
          <cell r="BL49">
            <v>4450326</v>
          </cell>
        </row>
        <row r="50">
          <cell r="B50" t="str">
            <v>Oriental Commercial Bank Limited</v>
          </cell>
          <cell r="C50">
            <v>7.4800659999999999</v>
          </cell>
          <cell r="D50">
            <v>4.2721020000000003</v>
          </cell>
          <cell r="E50">
            <v>5.8514160000000004</v>
          </cell>
          <cell r="F50">
            <v>1.332425</v>
          </cell>
          <cell r="G50">
            <v>1.389662</v>
          </cell>
          <cell r="H50">
            <v>5.4378250000000001</v>
          </cell>
          <cell r="I50">
            <v>25.510999999999999</v>
          </cell>
          <cell r="K50">
            <v>2.9634462208108963E-3</v>
          </cell>
          <cell r="L50">
            <v>2.8842255460702583E-3</v>
          </cell>
          <cell r="M50">
            <v>313413032</v>
          </cell>
          <cell r="N50">
            <v>195568503</v>
          </cell>
          <cell r="O50">
            <v>0</v>
          </cell>
          <cell r="P50">
            <v>228782134</v>
          </cell>
          <cell r="Q50">
            <v>0</v>
          </cell>
          <cell r="R50">
            <v>40312345</v>
          </cell>
          <cell r="S50">
            <v>51920201</v>
          </cell>
          <cell r="T50">
            <v>263782134</v>
          </cell>
          <cell r="U50">
            <v>13553634</v>
          </cell>
          <cell r="V50">
            <v>20834301</v>
          </cell>
          <cell r="W50">
            <v>20834.300999999999</v>
          </cell>
          <cell r="X50">
            <v>4733253</v>
          </cell>
          <cell r="Z50">
            <v>2.6844680344353961E-3</v>
          </cell>
          <cell r="AA50">
            <v>2.6622522874755346E-3</v>
          </cell>
          <cell r="AB50">
            <v>2.9402401746541993E-3</v>
          </cell>
          <cell r="AD50">
            <v>6.1952858446466204E-2</v>
          </cell>
          <cell r="AE50">
            <v>1.3140977099240857E-2</v>
          </cell>
          <cell r="AF50">
            <v>0.25555474845181664</v>
          </cell>
          <cell r="AG50">
            <v>0.24502903274746796</v>
          </cell>
          <cell r="AH50">
            <v>0.39116019987961359</v>
          </cell>
          <cell r="AI50">
            <v>0.70848341820891814</v>
          </cell>
          <cell r="AJ50">
            <v>8.2985472149246564E-2</v>
          </cell>
          <cell r="AK50">
            <v>0.14130371622419</v>
          </cell>
          <cell r="AL50">
            <v>8.9862816356450381E-2</v>
          </cell>
          <cell r="AM50">
            <v>5.1440899867739615E-2</v>
          </cell>
          <cell r="AN50">
            <v>0.73009712520866743</v>
          </cell>
          <cell r="AO50">
            <v>1.0699084818645069E-3</v>
          </cell>
          <cell r="AP50">
            <v>0</v>
          </cell>
          <cell r="AQ50">
            <v>5.8354340127933144E-4</v>
          </cell>
          <cell r="AT50">
            <v>7480066</v>
          </cell>
          <cell r="AU50">
            <v>7006528</v>
          </cell>
          <cell r="AX50">
            <v>1548292</v>
          </cell>
          <cell r="AY50">
            <v>1524496</v>
          </cell>
          <cell r="BA50">
            <v>40940</v>
          </cell>
          <cell r="BB50">
            <v>63723</v>
          </cell>
          <cell r="BD50">
            <v>104663</v>
          </cell>
          <cell r="BE50">
            <v>74152</v>
          </cell>
          <cell r="BF50">
            <v>336145</v>
          </cell>
          <cell r="BG50">
            <v>50460</v>
          </cell>
          <cell r="BH50">
            <v>386605</v>
          </cell>
          <cell r="BI50">
            <v>23796</v>
          </cell>
          <cell r="BL50">
            <v>4272102</v>
          </cell>
        </row>
        <row r="51">
          <cell r="B51" t="str">
            <v xml:space="preserve">Jamii Bora Bank </v>
          </cell>
          <cell r="C51">
            <v>7.5776190000000003</v>
          </cell>
          <cell r="D51">
            <v>4.419543</v>
          </cell>
          <cell r="E51">
            <v>3.9822769999999998</v>
          </cell>
          <cell r="F51">
            <v>1.405265</v>
          </cell>
          <cell r="G51">
            <v>1.456683</v>
          </cell>
          <cell r="H51">
            <v>6.4653510000000001</v>
          </cell>
          <cell r="I51">
            <v>18.558</v>
          </cell>
          <cell r="K51">
            <v>2.7145443083773806E-3</v>
          </cell>
          <cell r="L51">
            <v>2.6078119729559994E-3</v>
          </cell>
          <cell r="M51">
            <v>313413032</v>
          </cell>
          <cell r="N51">
            <v>195568503</v>
          </cell>
          <cell r="O51">
            <v>0</v>
          </cell>
          <cell r="P51">
            <v>228782134</v>
          </cell>
          <cell r="Q51">
            <v>0</v>
          </cell>
          <cell r="R51">
            <v>40312345</v>
          </cell>
          <cell r="S51">
            <v>51920201</v>
          </cell>
          <cell r="T51">
            <v>263782134</v>
          </cell>
          <cell r="U51">
            <v>13553634</v>
          </cell>
          <cell r="V51">
            <v>20834301</v>
          </cell>
          <cell r="W51">
            <v>20834.300999999999</v>
          </cell>
          <cell r="X51">
            <v>4733253</v>
          </cell>
          <cell r="Z51">
            <v>2.719478141319918E-3</v>
          </cell>
          <cell r="AA51">
            <v>2.7541333192293831E-3</v>
          </cell>
          <cell r="AB51">
            <v>2.001028609485533E-3</v>
          </cell>
          <cell r="AD51">
            <v>3.2845080306336392E-2</v>
          </cell>
          <cell r="AE51">
            <v>1.0177172352344149E-2</v>
          </cell>
          <cell r="AF51">
            <v>0.22530609707036786</v>
          </cell>
          <cell r="AG51">
            <v>0.21735324191988958</v>
          </cell>
          <cell r="AH51">
            <v>0.27909741926766651</v>
          </cell>
          <cell r="AI51">
            <v>0.81640318875827589</v>
          </cell>
          <cell r="AJ51">
            <v>7.647262994088605E-2</v>
          </cell>
          <cell r="AK51">
            <v>0.19201409234931546</v>
          </cell>
          <cell r="AL51">
            <v>5.646462551998449E-2</v>
          </cell>
          <cell r="AM51">
            <v>0.13554946682933097</v>
          </cell>
          <cell r="AN51">
            <v>1.1098030096851625</v>
          </cell>
          <cell r="AO51">
            <v>2.4003280178009386E-4</v>
          </cell>
          <cell r="AP51">
            <v>0</v>
          </cell>
          <cell r="AQ51">
            <v>1.3091732605509143E-4</v>
          </cell>
          <cell r="AT51">
            <v>7577619</v>
          </cell>
          <cell r="AU51">
            <v>7010323</v>
          </cell>
          <cell r="AX51">
            <v>2269490</v>
          </cell>
          <cell r="AY51">
            <v>2250639</v>
          </cell>
          <cell r="BA51">
            <v>51640</v>
          </cell>
          <cell r="BB51">
            <v>133385</v>
          </cell>
          <cell r="BD51">
            <v>185025</v>
          </cell>
          <cell r="BE51">
            <v>151055</v>
          </cell>
          <cell r="BF51">
            <v>109598</v>
          </cell>
          <cell r="BG51">
            <v>256362</v>
          </cell>
          <cell r="BH51">
            <v>365960</v>
          </cell>
          <cell r="BI51">
            <v>18558</v>
          </cell>
          <cell r="BL51">
            <v>4419543</v>
          </cell>
        </row>
        <row r="52">
          <cell r="B52" t="str">
            <v>Middle East Bank</v>
          </cell>
          <cell r="C52">
            <v>6.2041360000000001</v>
          </cell>
          <cell r="D52">
            <v>3.7045970000000001</v>
          </cell>
          <cell r="E52">
            <v>4.1604780000000003</v>
          </cell>
          <cell r="F52">
            <v>1.1352059999999999</v>
          </cell>
          <cell r="G52">
            <v>1.1618759999999999</v>
          </cell>
          <cell r="H52">
            <v>3.875108</v>
          </cell>
          <cell r="I52">
            <v>-9.8239999999999998</v>
          </cell>
          <cell r="K52">
            <v>2.3491586322533392E-3</v>
          </cell>
          <cell r="L52">
            <v>2.2687049910450462E-3</v>
          </cell>
          <cell r="M52">
            <v>313413032</v>
          </cell>
          <cell r="N52">
            <v>195568503</v>
          </cell>
          <cell r="O52">
            <v>0</v>
          </cell>
          <cell r="P52">
            <v>228782134</v>
          </cell>
          <cell r="Q52">
            <v>0</v>
          </cell>
          <cell r="R52">
            <v>40312345</v>
          </cell>
          <cell r="S52">
            <v>51920201</v>
          </cell>
          <cell r="T52">
            <v>263782134</v>
          </cell>
          <cell r="U52">
            <v>13553634</v>
          </cell>
          <cell r="V52">
            <v>20834301</v>
          </cell>
          <cell r="W52">
            <v>20834.300999999999</v>
          </cell>
          <cell r="X52">
            <v>4733253</v>
          </cell>
          <cell r="Z52">
            <v>2.2265585321426147E-3</v>
          </cell>
          <cell r="AA52">
            <v>2.3085993352745331E-3</v>
          </cell>
          <cell r="AB52">
            <v>2.0905716772427313E-3</v>
          </cell>
          <cell r="AD52">
            <v>-1.7998087959002838E-2</v>
          </cell>
          <cell r="AE52">
            <v>-3.5261678530418084E-3</v>
          </cell>
          <cell r="AF52">
            <v>0.29983061117264342</v>
          </cell>
          <cell r="AG52">
            <v>0.29294822234631912</v>
          </cell>
          <cell r="AH52">
            <v>0.42295032002438282</v>
          </cell>
          <cell r="AI52">
            <v>1.0425937214263943</v>
          </cell>
          <cell r="AJ52">
            <v>0.1366046950974088</v>
          </cell>
          <cell r="AK52">
            <v>0.11513528630772089</v>
          </cell>
          <cell r="AL52">
            <v>9.1774279605887785E-2</v>
          </cell>
          <cell r="AM52">
            <v>2.3361006701833109E-2</v>
          </cell>
          <cell r="AN52">
            <v>0.89042581164952672</v>
          </cell>
          <cell r="AO52">
            <v>1.1357106864040645E-3</v>
          </cell>
          <cell r="AP52">
            <v>2.1538383515362727E-3</v>
          </cell>
          <cell r="AQ52">
            <v>1.6279364559909832E-3</v>
          </cell>
          <cell r="AT52">
            <v>6204136</v>
          </cell>
          <cell r="AU52">
            <v>5765799</v>
          </cell>
          <cell r="AX52">
            <v>1169933</v>
          </cell>
          <cell r="AY52">
            <v>1175205</v>
          </cell>
          <cell r="BA52">
            <v>27754</v>
          </cell>
          <cell r="BB52">
            <v>37866</v>
          </cell>
          <cell r="BD52">
            <v>65620</v>
          </cell>
          <cell r="BE52">
            <v>68415</v>
          </cell>
          <cell r="BF52">
            <v>103506</v>
          </cell>
          <cell r="BG52">
            <v>482628</v>
          </cell>
          <cell r="BH52">
            <v>586134</v>
          </cell>
          <cell r="BI52">
            <v>-5276</v>
          </cell>
          <cell r="BL52">
            <v>3704597</v>
          </cell>
        </row>
        <row r="53">
          <cell r="B53" t="str">
            <v>United Bank for Africa</v>
          </cell>
          <cell r="C53">
            <v>3.9844110000000001</v>
          </cell>
          <cell r="D53">
            <v>0.80531200000000003</v>
          </cell>
          <cell r="E53">
            <v>2.8251680000000001</v>
          </cell>
          <cell r="F53">
            <v>1.007444</v>
          </cell>
          <cell r="G53">
            <v>1.007444</v>
          </cell>
          <cell r="H53">
            <v>3.3429289999999998</v>
          </cell>
          <cell r="I53">
            <v>-50.886000000000003</v>
          </cell>
          <cell r="K53">
            <v>1.7389921178298006E-3</v>
          </cell>
          <cell r="L53">
            <v>1.7297540438505241E-3</v>
          </cell>
          <cell r="M53">
            <v>313413032</v>
          </cell>
          <cell r="N53">
            <v>195568503</v>
          </cell>
          <cell r="O53">
            <v>0</v>
          </cell>
          <cell r="P53">
            <v>228782134</v>
          </cell>
          <cell r="Q53">
            <v>0</v>
          </cell>
          <cell r="R53">
            <v>40312345</v>
          </cell>
          <cell r="S53">
            <v>51920201</v>
          </cell>
          <cell r="T53">
            <v>263782134</v>
          </cell>
          <cell r="U53">
            <v>13553634</v>
          </cell>
          <cell r="V53">
            <v>20834301</v>
          </cell>
          <cell r="W53">
            <v>20834.300999999999</v>
          </cell>
          <cell r="X53">
            <v>4733253</v>
          </cell>
          <cell r="Z53">
            <v>1.4299371109229211E-3</v>
          </cell>
          <cell r="AA53">
            <v>5.0184750133107727E-4</v>
          </cell>
          <cell r="AB53">
            <v>1.4196003930924505E-3</v>
          </cell>
          <cell r="AD53">
            <v>-0.19699604834892992</v>
          </cell>
          <cell r="AE53">
            <v>-5.2909517898331968E-2</v>
          </cell>
          <cell r="AF53">
            <v>0.30136565867836262</v>
          </cell>
          <cell r="AG53">
            <v>0.30136565867836262</v>
          </cell>
          <cell r="AH53">
            <v>0.78248341324035064</v>
          </cell>
          <cell r="AI53">
            <v>1.5906581432514892</v>
          </cell>
          <cell r="AJ53">
            <v>1.8412565302077723E-2</v>
          </cell>
          <cell r="AK53">
            <v>0.11565872326821272</v>
          </cell>
          <cell r="AL53">
            <v>4.6606644442167069E-2</v>
          </cell>
          <cell r="AM53">
            <v>6.9052078826045651E-2</v>
          </cell>
          <cell r="AN53">
            <v>0.28504924308926055</v>
          </cell>
          <cell r="AO53">
            <v>3.4277366113207989E-3</v>
          </cell>
          <cell r="AP53">
            <v>8.2828065933156475E-4</v>
          </cell>
          <cell r="AQ53">
            <v>2.2170857778145733E-3</v>
          </cell>
          <cell r="AT53">
            <v>3984411</v>
          </cell>
          <cell r="AU53">
            <v>3709630</v>
          </cell>
          <cell r="AX53">
            <v>1007444</v>
          </cell>
          <cell r="AY53">
            <v>1059034</v>
          </cell>
          <cell r="BA53">
            <v>64630</v>
          </cell>
          <cell r="BB53">
            <v>17966</v>
          </cell>
          <cell r="BD53">
            <v>82596</v>
          </cell>
          <cell r="BE53">
            <v>131382</v>
          </cell>
          <cell r="BF53">
            <v>7177</v>
          </cell>
          <cell r="BG53">
            <v>7929</v>
          </cell>
          <cell r="BH53">
            <v>15106</v>
          </cell>
          <cell r="BI53">
            <v>-50886</v>
          </cell>
          <cell r="BL53">
            <v>805312</v>
          </cell>
        </row>
        <row r="54">
          <cell r="B54" t="str">
            <v xml:space="preserve">Dubai Bank </v>
          </cell>
          <cell r="C54">
            <v>3.154922</v>
          </cell>
          <cell r="D54">
            <v>2.357221</v>
          </cell>
          <cell r="E54">
            <v>1.5308999999999999</v>
          </cell>
          <cell r="F54">
            <v>1.016599</v>
          </cell>
          <cell r="G54">
            <v>1.0397529999999999</v>
          </cell>
          <cell r="H54">
            <v>5.7638490000000004</v>
          </cell>
          <cell r="I54">
            <v>12.148</v>
          </cell>
          <cell r="K54">
            <v>1.4482876509116049E-3</v>
          </cell>
          <cell r="L54">
            <v>1.431029906308398E-3</v>
          </cell>
          <cell r="M54">
            <v>313413032</v>
          </cell>
          <cell r="N54">
            <v>195568503</v>
          </cell>
          <cell r="O54">
            <v>0</v>
          </cell>
          <cell r="P54">
            <v>228782134</v>
          </cell>
          <cell r="Q54">
            <v>0</v>
          </cell>
          <cell r="R54">
            <v>40312345</v>
          </cell>
          <cell r="S54">
            <v>51920201</v>
          </cell>
          <cell r="T54">
            <v>263782134</v>
          </cell>
          <cell r="U54">
            <v>13553634</v>
          </cell>
          <cell r="V54">
            <v>20834301</v>
          </cell>
          <cell r="W54">
            <v>20834.300999999999</v>
          </cell>
          <cell r="X54">
            <v>4733253</v>
          </cell>
          <cell r="Z54">
            <v>1.1322476646779573E-3</v>
          </cell>
          <cell r="AA54">
            <v>1.4689529883264415E-3</v>
          </cell>
          <cell r="AB54">
            <v>7.6925203803286473E-4</v>
          </cell>
          <cell r="AD54">
            <v>3.2658218247260999E-2</v>
          </cell>
          <cell r="AE54">
            <v>1.1186195098739152E-2</v>
          </cell>
          <cell r="AF54">
            <v>0.18039213032818865</v>
          </cell>
          <cell r="AG54">
            <v>0.17637502300979779</v>
          </cell>
          <cell r="AH54">
            <v>0.5520809328478592</v>
          </cell>
          <cell r="AI54">
            <v>0.65020509747891408</v>
          </cell>
          <cell r="AJ54">
            <v>0.3697141974008028</v>
          </cell>
          <cell r="AK54">
            <v>9.9674038246587382E-2</v>
          </cell>
          <cell r="AL54">
            <v>5.3223475247679203E-2</v>
          </cell>
          <cell r="AM54">
            <v>4.6450562998908179E-2</v>
          </cell>
          <cell r="AN54">
            <v>1.5397615781566401</v>
          </cell>
          <cell r="AO54">
            <v>5.6391731491500074E-3</v>
          </cell>
          <cell r="AP54">
            <v>0</v>
          </cell>
          <cell r="AQ54">
            <v>3.0756857578355078E-3</v>
          </cell>
          <cell r="AT54">
            <v>3154922</v>
          </cell>
          <cell r="AU54">
            <v>2926860</v>
          </cell>
          <cell r="AX54">
            <v>1047649</v>
          </cell>
          <cell r="AY54">
            <v>1035502</v>
          </cell>
          <cell r="BA54">
            <v>47914</v>
          </cell>
          <cell r="BB54">
            <v>38874</v>
          </cell>
          <cell r="BD54">
            <v>86788</v>
          </cell>
          <cell r="BE54">
            <v>56430</v>
          </cell>
          <cell r="BF54">
            <v>239575</v>
          </cell>
          <cell r="BG54">
            <v>1143128</v>
          </cell>
          <cell r="BH54">
            <v>1382703</v>
          </cell>
          <cell r="BI54">
            <v>8504</v>
          </cell>
          <cell r="BL54">
            <v>2357221</v>
          </cell>
        </row>
        <row r="55">
          <cell r="B55" t="str">
            <v>Total - Tier 3</v>
          </cell>
          <cell r="C55">
            <v>266.74569200000002</v>
          </cell>
          <cell r="D55">
            <v>146.71433199999996</v>
          </cell>
          <cell r="E55">
            <v>201.12551200000004</v>
          </cell>
          <cell r="F55">
            <v>36.146745999999993</v>
          </cell>
          <cell r="G55">
            <v>38.180350999999995</v>
          </cell>
          <cell r="H55">
            <v>198.11004800000001</v>
          </cell>
          <cell r="I55">
            <v>1479.1369999999995</v>
          </cell>
          <cell r="K55">
            <v>9.5504830541178823E-2</v>
          </cell>
          <cell r="L55">
            <v>9.4858241780257382E-2</v>
          </cell>
          <cell r="M55">
            <v>5014608512</v>
          </cell>
          <cell r="N55">
            <v>3129096048</v>
          </cell>
          <cell r="O55">
            <v>0</v>
          </cell>
          <cell r="P55">
            <v>3660514144</v>
          </cell>
          <cell r="Q55">
            <v>0</v>
          </cell>
          <cell r="R55">
            <v>644997520</v>
          </cell>
          <cell r="S55">
            <v>830723216</v>
          </cell>
          <cell r="T55">
            <v>4220514144</v>
          </cell>
          <cell r="U55">
            <v>216858144</v>
          </cell>
          <cell r="V55">
            <v>333348816</v>
          </cell>
          <cell r="W55">
            <v>333348.81599999999</v>
          </cell>
          <cell r="X55">
            <v>75732048</v>
          </cell>
          <cell r="Z55">
            <v>9.5730476642498799E-2</v>
          </cell>
          <cell r="AA55">
            <v>9.1428192953362325E-2</v>
          </cell>
          <cell r="AB55">
            <v>0.10106225749977359</v>
          </cell>
          <cell r="AD55">
            <v>0.10273149693961339</v>
          </cell>
          <cell r="AE55">
            <v>1.6366124105667981E-2</v>
          </cell>
          <cell r="AF55">
            <v>0.19272294053454569</v>
          </cell>
          <cell r="AG55">
            <v>0.18245791349260584</v>
          </cell>
          <cell r="AH55">
            <v>0.26391720172934546</v>
          </cell>
          <cell r="AI55">
            <v>0.65587968876354086</v>
          </cell>
          <cell r="AJ55">
            <v>8.2645927927924093E-2</v>
          </cell>
          <cell r="AK55">
            <v>0.15648717483809682</v>
          </cell>
          <cell r="AL55">
            <v>6.5632805267070535E-2</v>
          </cell>
          <cell r="AM55">
            <v>9.0854369571026286E-2</v>
          </cell>
          <cell r="AN55">
            <v>0.72946654325981242</v>
          </cell>
          <cell r="AO55">
            <v>5.3514396851701236E-2</v>
          </cell>
          <cell r="AP55">
            <v>1.0094303823629375E-2</v>
          </cell>
          <cell r="AQ55">
            <v>3.7665514700740643E-2</v>
          </cell>
          <cell r="AR55">
            <v>0</v>
          </cell>
          <cell r="AS55">
            <v>0</v>
          </cell>
          <cell r="AT55">
            <v>266745692</v>
          </cell>
          <cell r="AU55">
            <v>257140840</v>
          </cell>
          <cell r="AV55">
            <v>0</v>
          </cell>
          <cell r="AW55">
            <v>0</v>
          </cell>
          <cell r="AX55">
            <v>42308440</v>
          </cell>
          <cell r="AY55">
            <v>41151767</v>
          </cell>
          <cell r="AZ55">
            <v>0</v>
          </cell>
          <cell r="BA55">
            <v>1385403</v>
          </cell>
          <cell r="BB55">
            <v>3863982</v>
          </cell>
          <cell r="BC55">
            <v>0</v>
          </cell>
          <cell r="BD55">
            <v>5249385</v>
          </cell>
          <cell r="BE55">
            <v>3442965</v>
          </cell>
          <cell r="BF55">
            <v>4584631</v>
          </cell>
          <cell r="BG55">
            <v>8633103</v>
          </cell>
          <cell r="BH55">
            <v>13217734</v>
          </cell>
          <cell r="BI55">
            <v>1071749</v>
          </cell>
          <cell r="BJ55">
            <v>0</v>
          </cell>
          <cell r="BK55">
            <v>0</v>
          </cell>
          <cell r="BL55">
            <v>146714332</v>
          </cell>
        </row>
        <row r="57">
          <cell r="B57" t="str">
            <v xml:space="preserve">TOTAL/Average </v>
          </cell>
          <cell r="C57">
            <v>2786.423941</v>
          </cell>
          <cell r="D57">
            <v>1604.694649</v>
          </cell>
          <cell r="E57">
            <v>1990.1149744300001</v>
          </cell>
          <cell r="F57">
            <v>366.96179600000005</v>
          </cell>
          <cell r="G57">
            <v>425.54171999999994</v>
          </cell>
          <cell r="H57">
            <v>2350.9257429999998</v>
          </cell>
          <cell r="I57">
            <v>33685.542000000001</v>
          </cell>
          <cell r="K57">
            <v>1</v>
          </cell>
          <cell r="L57">
            <v>1</v>
          </cell>
          <cell r="M57">
            <v>7208499736</v>
          </cell>
          <cell r="N57">
            <v>4498075569</v>
          </cell>
          <cell r="O57">
            <v>0</v>
          </cell>
          <cell r="P57">
            <v>5261989082</v>
          </cell>
          <cell r="Q57">
            <v>0</v>
          </cell>
          <cell r="R57">
            <v>927183935</v>
          </cell>
          <cell r="S57">
            <v>1194164623</v>
          </cell>
          <cell r="T57">
            <v>6066989082</v>
          </cell>
          <cell r="U57">
            <v>311733582</v>
          </cell>
          <cell r="V57">
            <v>479188923</v>
          </cell>
          <cell r="W57">
            <v>479188.92299999995</v>
          </cell>
          <cell r="X57">
            <v>108864819</v>
          </cell>
          <cell r="Z57">
            <v>1</v>
          </cell>
          <cell r="AA57">
            <v>1</v>
          </cell>
          <cell r="AB57">
            <v>1</v>
          </cell>
          <cell r="AD57">
            <v>0.21366922935820562</v>
          </cell>
          <cell r="AE57">
            <v>3.4339964442844054E-2</v>
          </cell>
          <cell r="AF57">
            <v>0.1810102770226035</v>
          </cell>
          <cell r="AG57">
            <v>0.15609246574148389</v>
          </cell>
          <cell r="AH57">
            <v>0.32093503320672584</v>
          </cell>
          <cell r="AI57">
            <v>0.49023326113101956</v>
          </cell>
          <cell r="AJ57">
            <v>4.763808183599838E-2</v>
          </cell>
          <cell r="AK57">
            <v>0.14447282128205863</v>
          </cell>
          <cell r="AL57">
            <v>4.1835184976732824E-2</v>
          </cell>
          <cell r="AM57">
            <v>0.1026376363053258</v>
          </cell>
          <cell r="AN57">
            <v>0.80633263385177512</v>
          </cell>
          <cell r="AO57">
            <v>1</v>
          </cell>
          <cell r="AP57">
            <v>1</v>
          </cell>
          <cell r="AQ57">
            <v>1</v>
          </cell>
          <cell r="AR57">
            <v>0</v>
          </cell>
          <cell r="AS57">
            <v>0</v>
          </cell>
          <cell r="AT57">
            <v>2786423941</v>
          </cell>
          <cell r="AU57">
            <v>2703394207</v>
          </cell>
          <cell r="AV57">
            <v>0</v>
          </cell>
          <cell r="AW57">
            <v>0</v>
          </cell>
          <cell r="AX57">
            <v>450120899</v>
          </cell>
          <cell r="AY57">
            <v>432178160</v>
          </cell>
          <cell r="AZ57">
            <v>0</v>
          </cell>
          <cell r="BA57">
            <v>23426025</v>
          </cell>
          <cell r="BB57">
            <v>49567019</v>
          </cell>
          <cell r="BC57">
            <v>0</v>
          </cell>
          <cell r="BD57">
            <v>72993044</v>
          </cell>
          <cell r="BE57">
            <v>35783618</v>
          </cell>
          <cell r="BF57">
            <v>34617302</v>
          </cell>
          <cell r="BG57">
            <v>45651106</v>
          </cell>
          <cell r="BH57">
            <v>80268408</v>
          </cell>
          <cell r="BI57">
            <v>23565020</v>
          </cell>
          <cell r="BJ57">
            <v>0</v>
          </cell>
          <cell r="BK57">
            <v>0</v>
          </cell>
          <cell r="BL57">
            <v>1604694649</v>
          </cell>
        </row>
        <row r="60">
          <cell r="B60" t="str">
            <v>- Mar 2014 (Ranking out of 15 banks)</v>
          </cell>
          <cell r="C60">
            <v>3</v>
          </cell>
          <cell r="D60">
            <v>2</v>
          </cell>
          <cell r="E60">
            <v>2</v>
          </cell>
          <cell r="F60">
            <v>2</v>
          </cell>
          <cell r="G60">
            <v>2</v>
          </cell>
          <cell r="H60">
            <v>2</v>
          </cell>
          <cell r="I60">
            <v>1</v>
          </cell>
          <cell r="K60">
            <v>1</v>
          </cell>
          <cell r="AD60">
            <v>8</v>
          </cell>
          <cell r="AE60">
            <v>6</v>
          </cell>
          <cell r="AF60">
            <v>7</v>
          </cell>
          <cell r="AG60">
            <v>7</v>
          </cell>
          <cell r="AH60">
            <v>12</v>
          </cell>
          <cell r="AI60">
            <v>7</v>
          </cell>
          <cell r="AJ60">
            <v>4</v>
          </cell>
          <cell r="AK60">
            <v>5</v>
          </cell>
          <cell r="AL60">
            <v>7</v>
          </cell>
          <cell r="AM60">
            <v>5</v>
          </cell>
          <cell r="AN60">
            <v>11</v>
          </cell>
          <cell r="AO60">
            <v>6</v>
          </cell>
          <cell r="AP60">
            <v>2</v>
          </cell>
          <cell r="AQ60">
            <v>5</v>
          </cell>
          <cell r="BI60" t="e">
            <v>#N/A</v>
          </cell>
        </row>
        <row r="61">
          <cell r="B61" t="str">
            <v>- Dec 2013 (Ranking out of 15 banks)</v>
          </cell>
          <cell r="C61">
            <v>4</v>
          </cell>
          <cell r="D61">
            <v>3</v>
          </cell>
          <cell r="E61">
            <v>5</v>
          </cell>
          <cell r="F61">
            <v>3</v>
          </cell>
          <cell r="G61">
            <v>1</v>
          </cell>
          <cell r="H61">
            <v>1</v>
          </cell>
          <cell r="I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AD61">
            <v>7</v>
          </cell>
          <cell r="AE61">
            <v>3</v>
          </cell>
          <cell r="AF61">
            <v>8</v>
          </cell>
          <cell r="AG61">
            <v>9</v>
          </cell>
          <cell r="AH61">
            <v>9</v>
          </cell>
          <cell r="AI61">
            <v>3</v>
          </cell>
          <cell r="AJ61">
            <v>2</v>
          </cell>
          <cell r="AK61">
            <v>8</v>
          </cell>
          <cell r="AL61">
            <v>7</v>
          </cell>
          <cell r="AM61">
            <v>8</v>
          </cell>
          <cell r="AN61">
            <v>12</v>
          </cell>
          <cell r="AO61">
            <v>2</v>
          </cell>
          <cell r="AP61">
            <v>6</v>
          </cell>
          <cell r="AQ61">
            <v>3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</row>
        <row r="62">
          <cell r="B62" t="str">
            <v>- Sep 2013 (Ranking out of 15 banks)</v>
          </cell>
          <cell r="C62">
            <v>1</v>
          </cell>
          <cell r="D62">
            <v>1</v>
          </cell>
          <cell r="E62">
            <v>2</v>
          </cell>
          <cell r="F62">
            <v>3</v>
          </cell>
          <cell r="G62">
            <v>1</v>
          </cell>
          <cell r="H62">
            <v>2</v>
          </cell>
          <cell r="I62">
            <v>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AD62">
            <v>4</v>
          </cell>
          <cell r="AE62">
            <v>4</v>
          </cell>
          <cell r="AF62">
            <v>6</v>
          </cell>
          <cell r="AG62">
            <v>9</v>
          </cell>
          <cell r="AH62">
            <v>12</v>
          </cell>
          <cell r="AI62">
            <v>6</v>
          </cell>
          <cell r="AJ62">
            <v>3</v>
          </cell>
          <cell r="AK62">
            <v>7</v>
          </cell>
          <cell r="AL62">
            <v>6</v>
          </cell>
          <cell r="AM62">
            <v>5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</row>
        <row r="63">
          <cell r="B63" t="str">
            <v>- June 2013 (Ranking out of 15 banks)</v>
          </cell>
          <cell r="C63">
            <v>3</v>
          </cell>
          <cell r="D63">
            <v>2</v>
          </cell>
          <cell r="E63">
            <v>2</v>
          </cell>
          <cell r="F63">
            <v>3</v>
          </cell>
          <cell r="G63">
            <v>2</v>
          </cell>
          <cell r="H63">
            <v>3</v>
          </cell>
          <cell r="I63">
            <v>2</v>
          </cell>
          <cell r="M63">
            <v>2</v>
          </cell>
          <cell r="N63">
            <v>1</v>
          </cell>
          <cell r="O63">
            <v>3</v>
          </cell>
          <cell r="P63">
            <v>2</v>
          </cell>
          <cell r="Q63">
            <v>3</v>
          </cell>
          <cell r="R63">
            <v>2</v>
          </cell>
          <cell r="S63">
            <v>1</v>
          </cell>
          <cell r="T63">
            <v>1</v>
          </cell>
          <cell r="U63">
            <v>2</v>
          </cell>
          <cell r="V63">
            <v>2</v>
          </cell>
          <cell r="AD63">
            <v>4</v>
          </cell>
          <cell r="AE63">
            <v>3</v>
          </cell>
          <cell r="AF63">
            <v>8</v>
          </cell>
          <cell r="AG63">
            <v>9</v>
          </cell>
          <cell r="AH63">
            <v>10</v>
          </cell>
          <cell r="AI63">
            <v>5</v>
          </cell>
          <cell r="AJ63">
            <v>3</v>
          </cell>
          <cell r="AK63">
            <v>8</v>
          </cell>
          <cell r="AL63">
            <v>6</v>
          </cell>
          <cell r="AM63">
            <v>7</v>
          </cell>
        </row>
        <row r="64">
          <cell r="B64" t="str">
            <v>- March 2013 (Ranking out of 15 banks)</v>
          </cell>
          <cell r="C64">
            <v>2</v>
          </cell>
          <cell r="D64">
            <v>2</v>
          </cell>
          <cell r="E64">
            <v>3</v>
          </cell>
          <cell r="F64">
            <v>4</v>
          </cell>
          <cell r="G64">
            <v>2</v>
          </cell>
          <cell r="H64">
            <v>3</v>
          </cell>
          <cell r="I64">
            <v>1</v>
          </cell>
          <cell r="AD64">
            <v>4</v>
          </cell>
          <cell r="AE64">
            <v>4</v>
          </cell>
          <cell r="AF64">
            <v>7</v>
          </cell>
          <cell r="AG64">
            <v>7</v>
          </cell>
          <cell r="AH64">
            <v>11</v>
          </cell>
          <cell r="AI64">
            <v>5</v>
          </cell>
          <cell r="AJ64">
            <v>3</v>
          </cell>
          <cell r="AK64">
            <v>8</v>
          </cell>
          <cell r="AL64">
            <v>6</v>
          </cell>
          <cell r="AM64">
            <v>7</v>
          </cell>
        </row>
        <row r="67">
          <cell r="B67" t="str">
            <v>- Mar 2014 (Ranking out of 43 banks)</v>
          </cell>
          <cell r="C67">
            <v>9</v>
          </cell>
          <cell r="D67">
            <v>7</v>
          </cell>
          <cell r="E67">
            <v>8</v>
          </cell>
          <cell r="F67">
            <v>8</v>
          </cell>
          <cell r="G67">
            <v>8</v>
          </cell>
          <cell r="H67">
            <v>8</v>
          </cell>
          <cell r="I67">
            <v>7</v>
          </cell>
          <cell r="K67">
            <v>7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AD67">
            <v>16</v>
          </cell>
          <cell r="AE67">
            <v>15</v>
          </cell>
          <cell r="AF67">
            <v>26</v>
          </cell>
          <cell r="AG67">
            <v>29</v>
          </cell>
          <cell r="AH67">
            <v>35</v>
          </cell>
          <cell r="AI67">
            <v>9</v>
          </cell>
          <cell r="AJ67">
            <v>5</v>
          </cell>
          <cell r="AK67">
            <v>17</v>
          </cell>
          <cell r="AL67">
            <v>20</v>
          </cell>
          <cell r="AM67">
            <v>20</v>
          </cell>
          <cell r="AN67">
            <v>35</v>
          </cell>
          <cell r="AO67">
            <v>12</v>
          </cell>
          <cell r="AP67">
            <v>5</v>
          </cell>
          <cell r="AQ67">
            <v>9</v>
          </cell>
          <cell r="AR67" t="e">
            <v>#N/A</v>
          </cell>
          <cell r="AS67" t="e">
            <v>#N/A</v>
          </cell>
          <cell r="AT67" t="e">
            <v>#N/A</v>
          </cell>
          <cell r="AU67" t="e">
            <v>#N/A</v>
          </cell>
          <cell r="AV67" t="e">
            <v>#N/A</v>
          </cell>
          <cell r="AW67" t="e">
            <v>#N/A</v>
          </cell>
          <cell r="AX67" t="e">
            <v>#N/A</v>
          </cell>
          <cell r="AY67" t="e">
            <v>#N/A</v>
          </cell>
          <cell r="AZ67" t="e">
            <v>#N/A</v>
          </cell>
          <cell r="BA67" t="e">
            <v>#N/A</v>
          </cell>
          <cell r="BB67" t="e">
            <v>#N/A</v>
          </cell>
          <cell r="BC67" t="e">
            <v>#N/A</v>
          </cell>
          <cell r="BD67" t="e">
            <v>#N/A</v>
          </cell>
          <cell r="BE67" t="e">
            <v>#N/A</v>
          </cell>
          <cell r="BF67" t="e">
            <v>#N/A</v>
          </cell>
          <cell r="BG67" t="e">
            <v>#N/A</v>
          </cell>
          <cell r="BH67" t="e">
            <v>#N/A</v>
          </cell>
          <cell r="BI67" t="e">
            <v>#N/A</v>
          </cell>
          <cell r="BJ67" t="e">
            <v>#N/A</v>
          </cell>
          <cell r="BK67" t="e">
            <v>#N/A</v>
          </cell>
          <cell r="BL67" t="e">
            <v>#N/A</v>
          </cell>
        </row>
        <row r="68">
          <cell r="B68" t="str">
            <v>- Dec 2013 (Ranking out of 43 banks)</v>
          </cell>
          <cell r="C68">
            <v>8</v>
          </cell>
          <cell r="D68">
            <v>7</v>
          </cell>
          <cell r="E68">
            <v>8</v>
          </cell>
          <cell r="F68">
            <v>8</v>
          </cell>
          <cell r="G68">
            <v>8</v>
          </cell>
          <cell r="H68">
            <v>9</v>
          </cell>
          <cell r="I68">
            <v>8</v>
          </cell>
          <cell r="L68">
            <v>7</v>
          </cell>
          <cell r="AD68">
            <v>11</v>
          </cell>
          <cell r="AE68">
            <v>10</v>
          </cell>
          <cell r="AF68">
            <v>25</v>
          </cell>
          <cell r="AG68">
            <v>29</v>
          </cell>
          <cell r="AH68">
            <v>31</v>
          </cell>
          <cell r="AI68">
            <v>8</v>
          </cell>
          <cell r="AJ68">
            <v>5</v>
          </cell>
          <cell r="AK68">
            <v>23</v>
          </cell>
          <cell r="AL68">
            <v>19</v>
          </cell>
          <cell r="AM68">
            <v>23</v>
          </cell>
          <cell r="AN68">
            <v>32</v>
          </cell>
          <cell r="AO68">
            <v>12</v>
          </cell>
          <cell r="AP68">
            <v>6</v>
          </cell>
          <cell r="AQ68">
            <v>9</v>
          </cell>
        </row>
        <row r="69">
          <cell r="B69" t="str">
            <v>- Sep 2013 (Ranking out of 43 banks)</v>
          </cell>
          <cell r="C69">
            <v>7</v>
          </cell>
          <cell r="D69">
            <v>6</v>
          </cell>
          <cell r="E69">
            <v>8</v>
          </cell>
          <cell r="F69">
            <v>9</v>
          </cell>
          <cell r="G69">
            <v>7</v>
          </cell>
          <cell r="H69">
            <v>8</v>
          </cell>
          <cell r="I69">
            <v>8</v>
          </cell>
          <cell r="M69">
            <v>8</v>
          </cell>
          <cell r="N69">
            <v>1</v>
          </cell>
          <cell r="O69">
            <v>9</v>
          </cell>
          <cell r="P69">
            <v>7</v>
          </cell>
          <cell r="Q69">
            <v>8</v>
          </cell>
          <cell r="R69">
            <v>8</v>
          </cell>
          <cell r="S69">
            <v>6</v>
          </cell>
          <cell r="T69">
            <v>6</v>
          </cell>
          <cell r="U69">
            <v>4</v>
          </cell>
          <cell r="V69">
            <v>4</v>
          </cell>
          <cell r="AD69">
            <v>7</v>
          </cell>
          <cell r="AE69">
            <v>9</v>
          </cell>
          <cell r="AF69">
            <v>24</v>
          </cell>
          <cell r="AG69">
            <v>28</v>
          </cell>
          <cell r="AH69">
            <v>31</v>
          </cell>
          <cell r="AI69">
            <v>7</v>
          </cell>
          <cell r="AJ69">
            <v>4</v>
          </cell>
          <cell r="AK69">
            <v>25</v>
          </cell>
          <cell r="AL69">
            <v>18</v>
          </cell>
          <cell r="AM69">
            <v>24</v>
          </cell>
        </row>
        <row r="70">
          <cell r="B70" t="str">
            <v>- June 2013 (Ranking out of 43 banks)</v>
          </cell>
          <cell r="C70">
            <v>9</v>
          </cell>
          <cell r="D70">
            <v>7</v>
          </cell>
          <cell r="E70">
            <v>8</v>
          </cell>
          <cell r="F70">
            <v>9</v>
          </cell>
          <cell r="G70">
            <v>8</v>
          </cell>
          <cell r="H70">
            <v>9</v>
          </cell>
          <cell r="I70">
            <v>8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AD70">
            <v>7</v>
          </cell>
          <cell r="AE70">
            <v>4</v>
          </cell>
          <cell r="AF70">
            <v>29</v>
          </cell>
          <cell r="AG70">
            <v>30</v>
          </cell>
          <cell r="AH70">
            <v>25</v>
          </cell>
          <cell r="AI70">
            <v>6</v>
          </cell>
          <cell r="AJ70">
            <v>5</v>
          </cell>
          <cell r="AK70">
            <v>27</v>
          </cell>
          <cell r="AL70">
            <v>19</v>
          </cell>
          <cell r="AM70">
            <v>26</v>
          </cell>
        </row>
        <row r="71">
          <cell r="B71" t="str">
            <v>- March 2013 (Ranking out of 43 banks)</v>
          </cell>
          <cell r="C71">
            <v>8</v>
          </cell>
          <cell r="D71">
            <v>8</v>
          </cell>
          <cell r="E71">
            <v>9</v>
          </cell>
          <cell r="F71">
            <v>10</v>
          </cell>
          <cell r="G71">
            <v>8</v>
          </cell>
          <cell r="H71">
            <v>9</v>
          </cell>
          <cell r="I71">
            <v>7</v>
          </cell>
          <cell r="M71">
            <v>9</v>
          </cell>
          <cell r="N71">
            <v>1</v>
          </cell>
          <cell r="O71">
            <v>10</v>
          </cell>
          <cell r="P71">
            <v>8</v>
          </cell>
          <cell r="Q71">
            <v>9</v>
          </cell>
          <cell r="R71">
            <v>7</v>
          </cell>
          <cell r="S71">
            <v>6</v>
          </cell>
          <cell r="T71">
            <v>6</v>
          </cell>
          <cell r="U71">
            <v>4</v>
          </cell>
          <cell r="V71">
            <v>4</v>
          </cell>
          <cell r="AD71">
            <v>8</v>
          </cell>
          <cell r="AE71">
            <v>8</v>
          </cell>
          <cell r="AF71">
            <v>26</v>
          </cell>
          <cell r="AG71">
            <v>26</v>
          </cell>
          <cell r="AH71">
            <v>27</v>
          </cell>
          <cell r="AI71">
            <v>8</v>
          </cell>
          <cell r="AJ71">
            <v>4</v>
          </cell>
          <cell r="AK71">
            <v>27</v>
          </cell>
          <cell r="AL71">
            <v>19</v>
          </cell>
          <cell r="AM71">
            <v>26</v>
          </cell>
        </row>
      </sheetData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2014 (Final - print) (2)"/>
      <sheetName val="June 2014 (Final - print)"/>
      <sheetName val="June 2014 (Final)"/>
      <sheetName val="overall"/>
    </sheetNames>
    <sheetDataSet>
      <sheetData sheetId="0"/>
      <sheetData sheetId="1">
        <row r="1">
          <cell r="B1" t="str">
            <v>DIAMOND TRUST BANK KENYA LIMITED</v>
          </cell>
          <cell r="AK1" t="str">
            <v>Figures in KShs billions, except where otherwise indicated</v>
          </cell>
        </row>
        <row r="2">
          <cell r="B2" t="str">
            <v>Kenya Banking Industry analysis as at June 30, 2014</v>
          </cell>
        </row>
        <row r="3">
          <cell r="K3" t="str">
            <v xml:space="preserve">Weighted market share index </v>
          </cell>
          <cell r="L3" t="str">
            <v xml:space="preserve">Weighted market share index </v>
          </cell>
          <cell r="AA3" t="str">
            <v>Market share on:</v>
          </cell>
          <cell r="AE3" t="str">
            <v>Key ratios as at 31 March 2014</v>
          </cell>
          <cell r="AP3" t="str">
            <v>Market share on off balance sheet items:</v>
          </cell>
          <cell r="AT3" t="str">
            <v>ok</v>
          </cell>
          <cell r="AU3" t="str">
            <v>ok</v>
          </cell>
          <cell r="AV3" t="str">
            <v>ok</v>
          </cell>
          <cell r="AW3" t="str">
            <v>ok</v>
          </cell>
          <cell r="BB3" t="str">
            <v>ok</v>
          </cell>
          <cell r="BC3" t="str">
            <v>ok</v>
          </cell>
          <cell r="BF3" t="str">
            <v>ok</v>
          </cell>
          <cell r="BG3" t="str">
            <v>ok</v>
          </cell>
          <cell r="BH3" t="str">
            <v>ok</v>
          </cell>
          <cell r="BI3" t="str">
            <v>ok</v>
          </cell>
          <cell r="BJ3" t="str">
            <v>ok</v>
          </cell>
        </row>
        <row r="4">
          <cell r="C4" t="str">
            <v>Assets</v>
          </cell>
          <cell r="D4" t="str">
            <v>Advances</v>
          </cell>
          <cell r="E4" t="str">
            <v>Deposits</v>
          </cell>
          <cell r="F4" t="str">
            <v>Core Capital</v>
          </cell>
          <cell r="G4" t="str">
            <v>Total Capital</v>
          </cell>
          <cell r="H4" t="str">
            <v>Total Risk Weighted Assets</v>
          </cell>
          <cell r="I4" t="str">
            <v xml:space="preserve"> PBT (KShs million)</v>
          </cell>
          <cell r="K4" t="str">
            <v>Jun - 14</v>
          </cell>
          <cell r="L4" t="str">
            <v>Mar - 14</v>
          </cell>
          <cell r="M4" t="str">
            <v>Dec - 13</v>
          </cell>
          <cell r="N4" t="str">
            <v>Assets
Sep 2013</v>
          </cell>
          <cell r="O4" t="str">
            <v>Advances Sep 2013</v>
          </cell>
          <cell r="P4" t="str">
            <v>Advances - Dec 2010</v>
          </cell>
          <cell r="Q4" t="str">
            <v>Deposits - Sep 2013</v>
          </cell>
          <cell r="R4" t="str">
            <v>Deposits - Dec 2010</v>
          </cell>
          <cell r="S4" t="str">
            <v>Core Capital</v>
          </cell>
          <cell r="T4" t="str">
            <v>Total Capital</v>
          </cell>
          <cell r="U4" t="str">
            <v>Total Risk Weighted Assets</v>
          </cell>
          <cell r="V4" t="str">
            <v>PBT</v>
          </cell>
          <cell r="W4" t="str">
            <v>Interest income on
 loans and advances</v>
          </cell>
          <cell r="X4" t="str">
            <v>Interest income on
 loans and advances</v>
          </cell>
          <cell r="Y4" t="str">
            <v>Interest expenses on 
customer deposits</v>
          </cell>
          <cell r="AA4" t="str">
            <v>Assets</v>
          </cell>
          <cell r="AB4" t="str">
            <v xml:space="preserve"> Advances</v>
          </cell>
          <cell r="AC4" t="str">
            <v>Customer Deposits</v>
          </cell>
          <cell r="AE4" t="str">
            <v>Annualised ROE</v>
          </cell>
          <cell r="AF4" t="str">
            <v>Annualised ROA</v>
          </cell>
          <cell r="AG4" t="str">
            <v>Total capital/ TRWA</v>
          </cell>
          <cell r="AH4" t="str">
            <v>Core capital/ TRWA</v>
          </cell>
          <cell r="AI4" t="str">
            <v>Fee income/Total income</v>
          </cell>
          <cell r="AJ4" t="str">
            <v>Cost/Income</v>
          </cell>
          <cell r="AK4" t="str">
            <v>NPA ratio</v>
          </cell>
          <cell r="AL4" t="str">
            <v>Yield on Loans</v>
          </cell>
          <cell r="AM4" t="str">
            <v>Cost of customer deposits</v>
          </cell>
          <cell r="AN4" t="str">
            <v>Spread</v>
          </cell>
          <cell r="AO4" t="str">
            <v>Advances to Deposits ratio</v>
          </cell>
          <cell r="AP4" t="str">
            <v>Letter of credit, guarantees, acceptances</v>
          </cell>
          <cell r="AQ4" t="str">
            <v>Forwards, swaps &amp; options</v>
          </cell>
          <cell r="AR4" t="str">
            <v>Overall off balance sheet items</v>
          </cell>
          <cell r="AS4" t="str">
            <v>Total assets Sep 14</v>
          </cell>
          <cell r="AT4" t="str">
            <v>Total assets June 14</v>
          </cell>
          <cell r="AU4" t="str">
            <v>Total assets Mar 14</v>
          </cell>
          <cell r="AV4" t="str">
            <v>Total assets Dec 13</v>
          </cell>
          <cell r="AW4" t="str">
            <v>Total equity Sep 14</v>
          </cell>
          <cell r="AX4" t="str">
            <v>Total equity June 14</v>
          </cell>
          <cell r="AY4" t="str">
            <v>Total equity Mar 14</v>
          </cell>
          <cell r="AZ4" t="str">
            <v>Total equity Dec 13</v>
          </cell>
          <cell r="BB4" t="str">
            <v>Fee income</v>
          </cell>
          <cell r="BC4" t="str">
            <v>Net Interest income</v>
          </cell>
          <cell r="BE4" t="str">
            <v>Total operating income</v>
          </cell>
          <cell r="BF4" t="str">
            <v>Total expenses</v>
          </cell>
          <cell r="BG4" t="str">
            <v>Specific Provision Sep 13</v>
          </cell>
          <cell r="BH4" t="str">
            <v>Net non performing loans</v>
          </cell>
          <cell r="BI4" t="str">
            <v>Total NPA</v>
          </cell>
          <cell r="BJ4" t="str">
            <v>Profit after tax</v>
          </cell>
          <cell r="BK4" t="str">
            <v>Advances - Sep 2014</v>
          </cell>
          <cell r="BL4" t="str">
            <v>Advances - June 2014</v>
          </cell>
        </row>
        <row r="5">
          <cell r="B5" t="str">
            <v>TIER 1: Large banks ( Weighted market share index (WMSI) &gt; 5%)</v>
          </cell>
          <cell r="AG5" t="str">
            <v>CBK Min = 12%</v>
          </cell>
          <cell r="AH5" t="str">
            <v>CBK Min = 8%</v>
          </cell>
        </row>
        <row r="6">
          <cell r="B6" t="str">
            <v>Kenya Commercial Bank</v>
          </cell>
          <cell r="C6">
            <v>357.832852</v>
          </cell>
          <cell r="D6">
            <v>213.66385199999999</v>
          </cell>
          <cell r="E6">
            <v>276.46044699999999</v>
          </cell>
          <cell r="F6">
            <v>46.460419000000002</v>
          </cell>
          <cell r="G6">
            <v>60.521174999999999</v>
          </cell>
          <cell r="H6">
            <v>292.09082000000001</v>
          </cell>
          <cell r="I6">
            <v>10714.803</v>
          </cell>
          <cell r="K6">
            <v>0.13106153348130317</v>
          </cell>
          <cell r="L6">
            <v>0.13103110285523009</v>
          </cell>
          <cell r="M6">
            <v>0.12953006295034575</v>
          </cell>
          <cell r="N6">
            <v>313413032</v>
          </cell>
          <cell r="O6">
            <v>195568503</v>
          </cell>
          <cell r="P6">
            <v>0</v>
          </cell>
          <cell r="Q6">
            <v>228782134</v>
          </cell>
          <cell r="R6">
            <v>0</v>
          </cell>
          <cell r="S6">
            <v>40312345</v>
          </cell>
          <cell r="T6">
            <v>51920201</v>
          </cell>
          <cell r="U6">
            <v>263782134</v>
          </cell>
          <cell r="V6">
            <v>13553634</v>
          </cell>
          <cell r="W6">
            <v>20834301</v>
          </cell>
          <cell r="X6">
            <v>20834.300999999999</v>
          </cell>
          <cell r="Y6">
            <v>4733253</v>
          </cell>
          <cell r="AA6">
            <v>0.12228025923372372</v>
          </cell>
          <cell r="AB6">
            <v>0.12459034344935931</v>
          </cell>
          <cell r="AC6">
            <v>0.13113826420473401</v>
          </cell>
          <cell r="AE6">
            <v>0.23596358404002152</v>
          </cell>
          <cell r="AF6">
            <v>4.3860629980407052E-2</v>
          </cell>
          <cell r="AG6">
            <v>0.20719985311417866</v>
          </cell>
          <cell r="AH6">
            <v>0.15906155147224416</v>
          </cell>
          <cell r="AI6">
            <v>0.32457768533745601</v>
          </cell>
          <cell r="AJ6">
            <v>0.46494318503220416</v>
          </cell>
          <cell r="AK6">
            <v>6.5285540231454164E-2</v>
          </cell>
          <cell r="AL6">
            <v>0.14487181440358934</v>
          </cell>
          <cell r="AM6">
            <v>3.2987879553849166E-2</v>
          </cell>
          <cell r="AN6">
            <v>0.11188393484974019</v>
          </cell>
          <cell r="AO6">
            <v>0.77285504786874626</v>
          </cell>
          <cell r="AP6">
            <v>0.29952004690253953</v>
          </cell>
          <cell r="AQ6">
            <v>0.20865405123956601</v>
          </cell>
          <cell r="AR6">
            <v>0.24826457854054254</v>
          </cell>
          <cell r="AT6">
            <v>357832852</v>
          </cell>
          <cell r="AU6">
            <v>344881270</v>
          </cell>
          <cell r="AV6">
            <v>323312454</v>
          </cell>
          <cell r="AX6">
            <v>62729350</v>
          </cell>
          <cell r="AY6">
            <v>65596612</v>
          </cell>
          <cell r="AZ6">
            <v>62390636</v>
          </cell>
          <cell r="BB6">
            <v>7304416</v>
          </cell>
          <cell r="BC6">
            <v>15199953</v>
          </cell>
          <cell r="BE6">
            <v>22504369</v>
          </cell>
          <cell r="BF6">
            <v>10463253</v>
          </cell>
          <cell r="BG6">
            <v>7439753</v>
          </cell>
          <cell r="BH6">
            <v>6853859</v>
          </cell>
          <cell r="BI6">
            <v>14293612</v>
          </cell>
          <cell r="BJ6">
            <v>7500362</v>
          </cell>
          <cell r="BL6">
            <v>213663852</v>
          </cell>
        </row>
        <row r="7">
          <cell r="B7" t="str">
            <v>Co-operative Bank of Kenya</v>
          </cell>
          <cell r="C7">
            <v>263.50181400000002</v>
          </cell>
          <cell r="D7">
            <v>165.60040599999999</v>
          </cell>
          <cell r="E7">
            <v>198.11436499999999</v>
          </cell>
          <cell r="F7">
            <v>34.488460000000003</v>
          </cell>
          <cell r="G7">
            <v>48.885854000000002</v>
          </cell>
          <cell r="H7">
            <v>244.134863</v>
          </cell>
          <cell r="I7">
            <v>6785.3019999999997</v>
          </cell>
          <cell r="K7">
            <v>9.8971934282891236E-2</v>
          </cell>
          <cell r="L7">
            <v>9.7025164366221661E-2</v>
          </cell>
          <cell r="M7">
            <v>9.277290604617458E-2</v>
          </cell>
          <cell r="N7">
            <v>313413032</v>
          </cell>
          <cell r="O7">
            <v>195568503</v>
          </cell>
          <cell r="P7">
            <v>0</v>
          </cell>
          <cell r="Q7">
            <v>228782134</v>
          </cell>
          <cell r="R7">
            <v>0</v>
          </cell>
          <cell r="S7">
            <v>40312345</v>
          </cell>
          <cell r="T7">
            <v>51920201</v>
          </cell>
          <cell r="U7">
            <v>263782134</v>
          </cell>
          <cell r="V7">
            <v>13553634</v>
          </cell>
          <cell r="W7">
            <v>20834301</v>
          </cell>
          <cell r="X7">
            <v>20834.300999999999</v>
          </cell>
          <cell r="Y7">
            <v>4733253</v>
          </cell>
          <cell r="AA7">
            <v>9.004503064597448E-2</v>
          </cell>
          <cell r="AB7">
            <v>9.6563884184271559E-2</v>
          </cell>
          <cell r="AC7">
            <v>9.397501241876785E-2</v>
          </cell>
          <cell r="AE7">
            <v>0.25130818055695486</v>
          </cell>
          <cell r="AF7">
            <v>3.8696814577697289E-2</v>
          </cell>
          <cell r="AG7">
            <v>0.20024118390661805</v>
          </cell>
          <cell r="AH7">
            <v>0.14126806624910432</v>
          </cell>
          <cell r="AI7">
            <v>0.36762664820531948</v>
          </cell>
          <cell r="AJ7">
            <v>0.54110579041687479</v>
          </cell>
          <cell r="AK7">
            <v>3.9914192760719357E-2</v>
          </cell>
          <cell r="AL7">
            <v>0.14667106225886317</v>
          </cell>
          <cell r="AM7">
            <v>3.4493169722148151E-2</v>
          </cell>
          <cell r="AN7">
            <v>0.11217789253671502</v>
          </cell>
          <cell r="AO7">
            <v>0.83588288007283063</v>
          </cell>
          <cell r="AP7">
            <v>3.3673452448334182E-2</v>
          </cell>
          <cell r="AQ7">
            <v>5.5693454450228526E-3</v>
          </cell>
          <cell r="AR7">
            <v>2.0088479663935701E-2</v>
          </cell>
          <cell r="AT7">
            <v>263501814</v>
          </cell>
          <cell r="AU7">
            <v>244073622</v>
          </cell>
          <cell r="AV7">
            <v>228874484</v>
          </cell>
          <cell r="AX7">
            <v>38863637</v>
          </cell>
          <cell r="AY7">
            <v>38883993</v>
          </cell>
          <cell r="AZ7">
            <v>35652045</v>
          </cell>
          <cell r="BB7">
            <v>5756276</v>
          </cell>
          <cell r="BC7">
            <v>9901664</v>
          </cell>
          <cell r="BE7">
            <v>15657940</v>
          </cell>
          <cell r="BF7">
            <v>8472602</v>
          </cell>
          <cell r="BG7">
            <v>2185765</v>
          </cell>
          <cell r="BH7">
            <v>4241385</v>
          </cell>
          <cell r="BI7">
            <v>6427150</v>
          </cell>
          <cell r="BJ7">
            <v>4749711</v>
          </cell>
          <cell r="BL7">
            <v>165600406</v>
          </cell>
        </row>
        <row r="8">
          <cell r="B8" t="str">
            <v>Equity Bank</v>
          </cell>
          <cell r="C8">
            <v>260.21492599999999</v>
          </cell>
          <cell r="D8">
            <v>165.13887600000001</v>
          </cell>
          <cell r="E8">
            <v>177.46851799999999</v>
          </cell>
          <cell r="F8">
            <v>38.201593000000003</v>
          </cell>
          <cell r="G8">
            <v>46.012087000000001</v>
          </cell>
          <cell r="H8">
            <v>270.72402899999997</v>
          </cell>
          <cell r="I8">
            <v>9837.1219999999994</v>
          </cell>
          <cell r="K8">
            <v>9.3120895302110526E-2</v>
          </cell>
          <cell r="L8">
            <v>9.4513985779401066E-2</v>
          </cell>
          <cell r="M8">
            <v>9.1886694776309688E-2</v>
          </cell>
          <cell r="N8">
            <v>313413032</v>
          </cell>
          <cell r="O8">
            <v>195568503</v>
          </cell>
          <cell r="P8">
            <v>0</v>
          </cell>
          <cell r="Q8">
            <v>228782134</v>
          </cell>
          <cell r="R8">
            <v>0</v>
          </cell>
          <cell r="S8">
            <v>40312345</v>
          </cell>
          <cell r="T8">
            <v>51920201</v>
          </cell>
          <cell r="U8">
            <v>263782134</v>
          </cell>
          <cell r="V8">
            <v>13553634</v>
          </cell>
          <cell r="W8">
            <v>20834301</v>
          </cell>
          <cell r="X8">
            <v>20834.300999999999</v>
          </cell>
          <cell r="Y8">
            <v>4733253</v>
          </cell>
          <cell r="AA8">
            <v>8.8921820425152676E-2</v>
          </cell>
          <cell r="AB8">
            <v>9.6294759666137444E-2</v>
          </cell>
          <cell r="AC8">
            <v>8.4181710816327346E-2</v>
          </cell>
          <cell r="AE8">
            <v>0.2727295122924186</v>
          </cell>
          <cell r="AF8">
            <v>5.4813837376735911E-2</v>
          </cell>
          <cell r="AG8">
            <v>0.16995937586315993</v>
          </cell>
          <cell r="AH8">
            <v>0.14110898519466111</v>
          </cell>
          <cell r="AI8">
            <v>4.816835391610097E-2</v>
          </cell>
          <cell r="AJ8">
            <v>0.65971312627824941</v>
          </cell>
          <cell r="AK8">
            <v>3.1855114975123708E-2</v>
          </cell>
          <cell r="AL8">
            <v>0.16628970223793491</v>
          </cell>
          <cell r="AM8">
            <v>2.0067453469678545E-2</v>
          </cell>
          <cell r="AN8">
            <v>0.14622224876825635</v>
          </cell>
          <cell r="AO8">
            <v>0.93052490583146708</v>
          </cell>
          <cell r="AP8">
            <v>4.2939996573907901E-2</v>
          </cell>
          <cell r="AQ8">
            <v>5.5977281696432351E-5</v>
          </cell>
          <cell r="AR8">
            <v>2.7172355476187994E-2</v>
          </cell>
          <cell r="AT8">
            <v>260214926</v>
          </cell>
          <cell r="AU8">
            <v>255340466</v>
          </cell>
          <cell r="AV8">
            <v>238194354</v>
          </cell>
          <cell r="AX8">
            <v>51993905</v>
          </cell>
          <cell r="AY8">
            <v>48809621</v>
          </cell>
          <cell r="AZ8">
            <v>50686922</v>
          </cell>
          <cell r="BB8">
            <v>635360</v>
          </cell>
          <cell r="BC8">
            <v>12555043</v>
          </cell>
          <cell r="BE8">
            <v>13190403</v>
          </cell>
          <cell r="BF8">
            <v>8701882</v>
          </cell>
          <cell r="BG8">
            <v>2875579</v>
          </cell>
          <cell r="BH8">
            <v>2362251</v>
          </cell>
          <cell r="BI8">
            <v>5237830</v>
          </cell>
          <cell r="BJ8">
            <v>6885986</v>
          </cell>
          <cell r="BL8">
            <v>165138876</v>
          </cell>
        </row>
        <row r="9">
          <cell r="B9" t="str">
            <v>Standard Chartered Bank</v>
          </cell>
          <cell r="C9">
            <v>228.860613</v>
          </cell>
          <cell r="D9">
            <v>131.69970599999999</v>
          </cell>
          <cell r="E9">
            <v>147.063829</v>
          </cell>
          <cell r="F9">
            <v>25.527808</v>
          </cell>
          <cell r="G9">
            <v>31.183153999999998</v>
          </cell>
          <cell r="H9">
            <v>206.211443</v>
          </cell>
          <cell r="I9">
            <v>8058.0720000000001</v>
          </cell>
          <cell r="K9">
            <v>7.3326734059672591E-2</v>
          </cell>
          <cell r="L9">
            <v>7.6122376925973012E-2</v>
          </cell>
          <cell r="M9">
            <v>7.8339222482251211E-2</v>
          </cell>
          <cell r="N9">
            <v>313413032</v>
          </cell>
          <cell r="O9">
            <v>195568503</v>
          </cell>
          <cell r="P9">
            <v>0</v>
          </cell>
          <cell r="Q9">
            <v>228782134</v>
          </cell>
          <cell r="R9">
            <v>0</v>
          </cell>
          <cell r="S9">
            <v>40312345</v>
          </cell>
          <cell r="T9">
            <v>51920201</v>
          </cell>
          <cell r="U9">
            <v>263782134</v>
          </cell>
          <cell r="V9">
            <v>13553634</v>
          </cell>
          <cell r="W9">
            <v>20834301</v>
          </cell>
          <cell r="X9">
            <v>20834.300999999999</v>
          </cell>
          <cell r="Y9">
            <v>4733253</v>
          </cell>
          <cell r="AA9">
            <v>7.8207282896509786E-2</v>
          </cell>
          <cell r="AB9">
            <v>7.6795917742415523E-2</v>
          </cell>
          <cell r="AC9">
            <v>6.9759328944302201E-2</v>
          </cell>
          <cell r="AE9">
            <v>0.32374238321152127</v>
          </cell>
          <cell r="AF9">
            <v>5.4317396683926357E-2</v>
          </cell>
          <cell r="AG9">
            <v>0.15121931909472161</v>
          </cell>
          <cell r="AH9">
            <v>0.12379433279073654</v>
          </cell>
          <cell r="AI9">
            <v>0.36209320740024586</v>
          </cell>
          <cell r="AJ9">
            <v>0.35000357267327831</v>
          </cell>
          <cell r="AK9">
            <v>9.4326790883607459E-2</v>
          </cell>
          <cell r="AL9">
            <v>0.12112643775863552</v>
          </cell>
          <cell r="AM9">
            <v>2.0243530700051689E-2</v>
          </cell>
          <cell r="AN9">
            <v>0.10088290705858383</v>
          </cell>
          <cell r="AO9">
            <v>0.89552751955071153</v>
          </cell>
          <cell r="AP9">
            <v>0.1160764373174716</v>
          </cell>
          <cell r="AQ9">
            <v>0.18336101003948982</v>
          </cell>
          <cell r="AR9">
            <v>0.14103525061962177</v>
          </cell>
          <cell r="AT9">
            <v>228860613</v>
          </cell>
          <cell r="AU9">
            <v>217819880</v>
          </cell>
          <cell r="AV9">
            <v>220523869</v>
          </cell>
          <cell r="AX9">
            <v>37148179</v>
          </cell>
          <cell r="AY9">
            <v>38765178</v>
          </cell>
          <cell r="AZ9">
            <v>36029984</v>
          </cell>
          <cell r="BB9">
            <v>4966188</v>
          </cell>
          <cell r="BC9">
            <v>8749032</v>
          </cell>
          <cell r="BE9">
            <v>13715220</v>
          </cell>
          <cell r="BF9">
            <v>4800376</v>
          </cell>
          <cell r="BG9">
            <v>5482178</v>
          </cell>
          <cell r="BH9">
            <v>7806148</v>
          </cell>
          <cell r="BI9">
            <v>13288326</v>
          </cell>
          <cell r="BJ9">
            <v>6040134</v>
          </cell>
          <cell r="BL9">
            <v>131699706</v>
          </cell>
        </row>
        <row r="10">
          <cell r="B10" t="str">
            <v>Barclays Bank of Kenya</v>
          </cell>
          <cell r="C10">
            <v>213.43967499999999</v>
          </cell>
          <cell r="D10">
            <v>128.446955</v>
          </cell>
          <cell r="E10">
            <v>148.177401</v>
          </cell>
          <cell r="F10">
            <v>31.783223</v>
          </cell>
          <cell r="G10">
            <v>32.572873000000001</v>
          </cell>
          <cell r="H10">
            <v>207.37767199999999</v>
          </cell>
          <cell r="I10">
            <v>6111.8379999999997</v>
          </cell>
          <cell r="K10">
            <v>7.2816030490544692E-2</v>
          </cell>
          <cell r="L10">
            <v>7.2833618657822535E-2</v>
          </cell>
          <cell r="M10">
            <v>7.8008697497295637E-2</v>
          </cell>
          <cell r="N10">
            <v>313413032</v>
          </cell>
          <cell r="O10">
            <v>195568503</v>
          </cell>
          <cell r="P10">
            <v>0</v>
          </cell>
          <cell r="Q10">
            <v>228782134</v>
          </cell>
          <cell r="R10">
            <v>0</v>
          </cell>
          <cell r="S10">
            <v>40312345</v>
          </cell>
          <cell r="T10">
            <v>51920201</v>
          </cell>
          <cell r="U10">
            <v>263782134</v>
          </cell>
          <cell r="V10">
            <v>13553634</v>
          </cell>
          <cell r="W10">
            <v>20834301</v>
          </cell>
          <cell r="X10">
            <v>20834.300999999999</v>
          </cell>
          <cell r="Y10">
            <v>4733253</v>
          </cell>
          <cell r="AA10">
            <v>7.2937570275860911E-2</v>
          </cell>
          <cell r="AB10">
            <v>7.4899193703923297E-2</v>
          </cell>
          <cell r="AC10">
            <v>7.0287548806245034E-2</v>
          </cell>
          <cell r="AE10">
            <v>0.25202283693412325</v>
          </cell>
          <cell r="AF10">
            <v>4.0873496163408234E-2</v>
          </cell>
          <cell r="AG10">
            <v>0.15707029925574631</v>
          </cell>
          <cell r="AH10">
            <v>0.15326251227277737</v>
          </cell>
          <cell r="AI10">
            <v>0.30538136103496921</v>
          </cell>
          <cell r="AJ10">
            <v>0.51027994575128166</v>
          </cell>
          <cell r="AK10">
            <v>3.5300959252652683E-2</v>
          </cell>
          <cell r="AL10">
            <v>0.13066882071793459</v>
          </cell>
          <cell r="AM10">
            <v>1.5990750298788201E-2</v>
          </cell>
          <cell r="AN10">
            <v>0.11467807041914639</v>
          </cell>
          <cell r="AO10">
            <v>0.86684578169919446</v>
          </cell>
          <cell r="AP10">
            <v>7.4689554636452243E-2</v>
          </cell>
          <cell r="AQ10">
            <v>1.0777113233733239E-2</v>
          </cell>
          <cell r="AR10">
            <v>4.928748419194124E-2</v>
          </cell>
          <cell r="AT10">
            <v>213439675</v>
          </cell>
          <cell r="AU10">
            <v>200974524</v>
          </cell>
          <cell r="AV10">
            <v>207009618</v>
          </cell>
          <cell r="AX10">
            <v>33947116</v>
          </cell>
          <cell r="AY10">
            <v>34465579</v>
          </cell>
          <cell r="AZ10">
            <v>32370886</v>
          </cell>
          <cell r="BB10">
            <v>4260241</v>
          </cell>
          <cell r="BC10">
            <v>9690319</v>
          </cell>
          <cell r="BE10">
            <v>13950560</v>
          </cell>
          <cell r="BF10">
            <v>7118691</v>
          </cell>
          <cell r="BG10">
            <v>2493220</v>
          </cell>
          <cell r="BH10">
            <v>1779901</v>
          </cell>
          <cell r="BI10">
            <v>4273121</v>
          </cell>
          <cell r="BJ10">
            <v>4233294</v>
          </cell>
          <cell r="BL10">
            <v>128446955</v>
          </cell>
        </row>
        <row r="11">
          <cell r="B11" t="str">
            <v>CFC Stanbic Bank</v>
          </cell>
          <cell r="C11">
            <v>155.93391800000001</v>
          </cell>
          <cell r="D11">
            <v>78.190337</v>
          </cell>
          <cell r="E11">
            <v>96.604511000000002</v>
          </cell>
          <cell r="F11">
            <v>22.440753000000001</v>
          </cell>
          <cell r="G11">
            <v>23.600394999999999</v>
          </cell>
          <cell r="H11">
            <v>126.185147</v>
          </cell>
          <cell r="I11">
            <v>4153.6989999999996</v>
          </cell>
          <cell r="K11">
            <v>5.1204229655496709E-2</v>
          </cell>
          <cell r="L11">
            <v>5.3034554301622905E-2</v>
          </cell>
          <cell r="M11">
            <v>5.7120423501332312E-2</v>
          </cell>
          <cell r="N11">
            <v>313413032</v>
          </cell>
          <cell r="O11">
            <v>195568503</v>
          </cell>
          <cell r="P11">
            <v>0</v>
          </cell>
          <cell r="Q11">
            <v>228782134</v>
          </cell>
          <cell r="R11">
            <v>0</v>
          </cell>
          <cell r="S11">
            <v>40312345</v>
          </cell>
          <cell r="T11">
            <v>51920201</v>
          </cell>
          <cell r="U11">
            <v>263782134</v>
          </cell>
          <cell r="V11">
            <v>13553634</v>
          </cell>
          <cell r="W11">
            <v>20834301</v>
          </cell>
          <cell r="X11">
            <v>20834.300999999999</v>
          </cell>
          <cell r="Y11">
            <v>4733253</v>
          </cell>
          <cell r="AA11">
            <v>5.3286443125043804E-2</v>
          </cell>
          <cell r="AB11">
            <v>4.5593865551254532E-2</v>
          </cell>
          <cell r="AC11">
            <v>4.5824088126744343E-2</v>
          </cell>
          <cell r="AE11">
            <v>0.2768896987554586</v>
          </cell>
          <cell r="AF11">
            <v>3.9992671437047982E-2</v>
          </cell>
          <cell r="AG11">
            <v>0.18702989663276295</v>
          </cell>
          <cell r="AH11">
            <v>0.17783989267770162</v>
          </cell>
          <cell r="AI11">
            <v>0.5241693570143483</v>
          </cell>
          <cell r="AJ11">
            <v>0.5016001389988155</v>
          </cell>
          <cell r="AK11">
            <v>1.2684930444013318E-2</v>
          </cell>
          <cell r="AL11">
            <v>0.10794868187029882</v>
          </cell>
          <cell r="AM11">
            <v>2.0683767598426831E-2</v>
          </cell>
          <cell r="AN11">
            <v>8.7264914271871996E-2</v>
          </cell>
          <cell r="AO11">
            <v>0.8093859819858723</v>
          </cell>
          <cell r="AP11">
            <v>5.6567610006068463E-2</v>
          </cell>
          <cell r="AQ11">
            <v>0.18028312884862466</v>
          </cell>
          <cell r="AR11">
            <v>0.10849230252641703</v>
          </cell>
          <cell r="AT11">
            <v>155933918</v>
          </cell>
          <cell r="AU11">
            <v>159885214</v>
          </cell>
          <cell r="AV11">
            <v>170726460</v>
          </cell>
          <cell r="AX11">
            <v>24435693</v>
          </cell>
          <cell r="AY11">
            <v>23485250</v>
          </cell>
          <cell r="AZ11">
            <v>22353459</v>
          </cell>
          <cell r="BB11">
            <v>4694184</v>
          </cell>
          <cell r="BC11">
            <v>4261288</v>
          </cell>
          <cell r="BE11">
            <v>8955472</v>
          </cell>
          <cell r="BF11">
            <v>4492066</v>
          </cell>
          <cell r="BG11">
            <v>971148</v>
          </cell>
          <cell r="BH11">
            <v>0</v>
          </cell>
          <cell r="BI11">
            <v>971148</v>
          </cell>
          <cell r="BJ11">
            <v>3243043</v>
          </cell>
          <cell r="BL11">
            <v>78190337</v>
          </cell>
        </row>
        <row r="12">
          <cell r="B12" t="str">
            <v>Total - Tier 1</v>
          </cell>
          <cell r="C12">
            <v>1479.7837979999999</v>
          </cell>
          <cell r="D12">
            <v>882.74013200000002</v>
          </cell>
          <cell r="E12">
            <v>1043.8890710000001</v>
          </cell>
          <cell r="F12">
            <v>198.90225599999999</v>
          </cell>
          <cell r="G12">
            <v>242.77553799999998</v>
          </cell>
          <cell r="H12">
            <v>1346.723974</v>
          </cell>
          <cell r="I12">
            <v>45660.836000000003</v>
          </cell>
          <cell r="K12">
            <v>0.52050135727201896</v>
          </cell>
          <cell r="L12">
            <v>0.52456080288627138</v>
          </cell>
          <cell r="M12">
            <v>0.52765800725370915</v>
          </cell>
          <cell r="N12">
            <v>1880478192</v>
          </cell>
          <cell r="O12">
            <v>1173411018</v>
          </cell>
          <cell r="P12">
            <v>0</v>
          </cell>
          <cell r="Q12">
            <v>1372692804</v>
          </cell>
          <cell r="R12">
            <v>0</v>
          </cell>
          <cell r="S12">
            <v>241874070</v>
          </cell>
          <cell r="T12">
            <v>311521206</v>
          </cell>
          <cell r="U12">
            <v>1582692804</v>
          </cell>
          <cell r="V12">
            <v>81321804</v>
          </cell>
          <cell r="W12">
            <v>125005806</v>
          </cell>
          <cell r="X12">
            <v>125005.80600000001</v>
          </cell>
          <cell r="Y12">
            <v>28399518</v>
          </cell>
          <cell r="AA12">
            <v>0.50567840660226537</v>
          </cell>
          <cell r="AB12">
            <v>0.51473796429736163</v>
          </cell>
          <cell r="AC12">
            <v>0.49516595331712077</v>
          </cell>
          <cell r="AE12">
            <v>0.26524918233188216</v>
          </cell>
          <cell r="AF12">
            <v>4.56529755805824E-2</v>
          </cell>
          <cell r="AG12">
            <v>0.18027119341977346</v>
          </cell>
          <cell r="AH12">
            <v>0.14769340996375549</v>
          </cell>
          <cell r="AI12">
            <v>0.31391861573953855</v>
          </cell>
          <cell r="AJ12">
            <v>0.5007034808616786</v>
          </cell>
          <cell r="AK12">
            <v>5.0393604953250438E-2</v>
          </cell>
          <cell r="AL12">
            <v>0.14027700253814551</v>
          </cell>
          <cell r="AM12">
            <v>2.5506152721238181E-2</v>
          </cell>
          <cell r="AN12">
            <v>0.11477084981690733</v>
          </cell>
          <cell r="AO12">
            <v>0.84562637594660661</v>
          </cell>
          <cell r="AP12">
            <v>0.62346709788477395</v>
          </cell>
          <cell r="AQ12">
            <v>0.58870062608813301</v>
          </cell>
          <cell r="AR12">
            <v>0.5943404510186463</v>
          </cell>
          <cell r="AS12">
            <v>0</v>
          </cell>
          <cell r="AT12">
            <v>1479783798</v>
          </cell>
          <cell r="AU12">
            <v>1422974976</v>
          </cell>
          <cell r="AV12">
            <v>1388641239</v>
          </cell>
          <cell r="AW12">
            <v>0</v>
          </cell>
          <cell r="AX12">
            <v>249117880</v>
          </cell>
          <cell r="AY12">
            <v>250006233</v>
          </cell>
          <cell r="AZ12">
            <v>239483932</v>
          </cell>
          <cell r="BA12">
            <v>0</v>
          </cell>
          <cell r="BB12">
            <v>27616665</v>
          </cell>
          <cell r="BC12">
            <v>60357299</v>
          </cell>
          <cell r="BD12">
            <v>0</v>
          </cell>
          <cell r="BE12">
            <v>87973964</v>
          </cell>
          <cell r="BF12">
            <v>44048870</v>
          </cell>
          <cell r="BG12">
            <v>21447643</v>
          </cell>
          <cell r="BH12">
            <v>23043544</v>
          </cell>
          <cell r="BI12">
            <v>44491187</v>
          </cell>
          <cell r="BJ12">
            <v>32652530</v>
          </cell>
          <cell r="BK12">
            <v>0</v>
          </cell>
          <cell r="BL12">
            <v>882740132</v>
          </cell>
        </row>
        <row r="13">
          <cell r="AU13" t="str">
            <v/>
          </cell>
          <cell r="AV13" t="str">
            <v/>
          </cell>
          <cell r="AZ13">
            <v>0</v>
          </cell>
        </row>
        <row r="14">
          <cell r="B14" t="str">
            <v>TIER 2: Medium banks - WMSI between 1% &amp; 5%</v>
          </cell>
        </row>
        <row r="15">
          <cell r="B15" t="str">
            <v>Commercial Bank of Africa</v>
          </cell>
          <cell r="C15">
            <v>143.801266</v>
          </cell>
          <cell r="D15">
            <v>75.320819999999998</v>
          </cell>
          <cell r="E15">
            <v>109.069655</v>
          </cell>
          <cell r="F15">
            <v>11.011519</v>
          </cell>
          <cell r="G15">
            <v>11.665184</v>
          </cell>
          <cell r="H15">
            <v>104.69173000000001</v>
          </cell>
          <cell r="I15">
            <v>2355.4409999999998</v>
          </cell>
          <cell r="K15">
            <v>4.2605531985737341E-2</v>
          </cell>
          <cell r="L15">
            <v>3.8746058159839739E-2</v>
          </cell>
          <cell r="M15">
            <v>3.978342370323365E-2</v>
          </cell>
          <cell r="N15">
            <v>313413032</v>
          </cell>
          <cell r="O15">
            <v>195568503</v>
          </cell>
          <cell r="P15">
            <v>0</v>
          </cell>
          <cell r="Q15">
            <v>228782134</v>
          </cell>
          <cell r="R15">
            <v>0</v>
          </cell>
          <cell r="S15">
            <v>40312345</v>
          </cell>
          <cell r="T15">
            <v>51920201</v>
          </cell>
          <cell r="U15">
            <v>263782134</v>
          </cell>
          <cell r="V15">
            <v>13553634</v>
          </cell>
          <cell r="W15">
            <v>20834301</v>
          </cell>
          <cell r="X15">
            <v>20834.300999999999</v>
          </cell>
          <cell r="Y15">
            <v>4733253</v>
          </cell>
          <cell r="AA15">
            <v>4.9140418456094299E-2</v>
          </cell>
          <cell r="AB15">
            <v>4.3920610551790348E-2</v>
          </cell>
          <cell r="AC15">
            <v>5.1736895419651797E-2</v>
          </cell>
          <cell r="AE15">
            <v>0.2273768177801907</v>
          </cell>
          <cell r="AF15">
            <v>2.4986558307521983E-2</v>
          </cell>
          <cell r="AG15">
            <v>0.11142412108387166</v>
          </cell>
          <cell r="AH15">
            <v>0.10518040918800367</v>
          </cell>
          <cell r="AI15">
            <v>0.44126931040282402</v>
          </cell>
          <cell r="AJ15">
            <v>0.47154326632165222</v>
          </cell>
          <cell r="AK15">
            <v>3.8054969941144282E-2</v>
          </cell>
          <cell r="AL15">
            <v>0.11000425748758244</v>
          </cell>
          <cell r="AM15">
            <v>4.2077454177668804E-2</v>
          </cell>
          <cell r="AN15">
            <v>6.792680330991363E-2</v>
          </cell>
          <cell r="AO15">
            <v>0.69057539422857805</v>
          </cell>
          <cell r="AP15">
            <v>4.3927480412462194E-2</v>
          </cell>
          <cell r="AQ15">
            <v>5.8097232167404332E-2</v>
          </cell>
          <cell r="AR15">
            <v>4.8434336742545769E-2</v>
          </cell>
          <cell r="AT15">
            <v>143801266</v>
          </cell>
          <cell r="AU15">
            <v>119783476</v>
          </cell>
          <cell r="AV15">
            <v>124881964</v>
          </cell>
          <cell r="AX15">
            <v>14367735</v>
          </cell>
          <cell r="AY15">
            <v>14571795</v>
          </cell>
          <cell r="AZ15">
            <v>13749281</v>
          </cell>
          <cell r="BB15">
            <v>2282567</v>
          </cell>
          <cell r="BC15">
            <v>2890163</v>
          </cell>
          <cell r="BE15">
            <v>5172730</v>
          </cell>
          <cell r="BF15">
            <v>2439166</v>
          </cell>
          <cell r="BG15">
            <v>2002530</v>
          </cell>
          <cell r="BH15">
            <v>381497</v>
          </cell>
          <cell r="BI15">
            <v>2384027</v>
          </cell>
          <cell r="BJ15">
            <v>1617741</v>
          </cell>
          <cell r="BL15">
            <v>75320820</v>
          </cell>
        </row>
        <row r="16">
          <cell r="B16" t="str">
            <v>Diamond Trust Bank</v>
          </cell>
          <cell r="C16">
            <v>120.443207</v>
          </cell>
          <cell r="D16">
            <v>79.886872999999994</v>
          </cell>
          <cell r="E16">
            <v>85.267245000000003</v>
          </cell>
          <cell r="F16">
            <v>16.208266999999999</v>
          </cell>
          <cell r="G16">
            <v>19.086349999999999</v>
          </cell>
          <cell r="H16">
            <v>112.63854499999999</v>
          </cell>
          <cell r="I16">
            <v>3003.25</v>
          </cell>
          <cell r="K16">
            <v>4.1894073196298925E-2</v>
          </cell>
          <cell r="L16">
            <v>4.3056383213295579E-2</v>
          </cell>
          <cell r="M16">
            <v>4.3028618756943957E-2</v>
          </cell>
          <cell r="N16">
            <v>313413032</v>
          </cell>
          <cell r="O16">
            <v>195568503</v>
          </cell>
          <cell r="P16">
            <v>0</v>
          </cell>
          <cell r="Q16">
            <v>228782134</v>
          </cell>
          <cell r="R16">
            <v>0</v>
          </cell>
          <cell r="S16">
            <v>40312345</v>
          </cell>
          <cell r="T16">
            <v>51920201</v>
          </cell>
          <cell r="U16">
            <v>263782134</v>
          </cell>
          <cell r="V16">
            <v>13553634</v>
          </cell>
          <cell r="W16">
            <v>20834301</v>
          </cell>
          <cell r="X16">
            <v>20834.300999999999</v>
          </cell>
          <cell r="Y16">
            <v>4733253</v>
          </cell>
          <cell r="AA16">
            <v>4.1158396979439571E-2</v>
          </cell>
          <cell r="AB16">
            <v>4.6583139127180706E-2</v>
          </cell>
          <cell r="AC16">
            <v>4.0446286708130032E-2</v>
          </cell>
          <cell r="AE16">
            <v>0.22374890415033979</v>
          </cell>
          <cell r="AF16">
            <v>3.7229056834274507E-2</v>
          </cell>
          <cell r="AG16">
            <v>0.16944776763584793</v>
          </cell>
          <cell r="AH16">
            <v>0.14389627458344745</v>
          </cell>
          <cell r="AI16">
            <v>0.1964444641406877</v>
          </cell>
          <cell r="AJ16">
            <v>0.39347294330275812</v>
          </cell>
          <cell r="AK16">
            <v>1.2576689624094924E-2</v>
          </cell>
          <cell r="AL16">
            <v>0.14686175849977318</v>
          </cell>
          <cell r="AM16">
            <v>5.8172638263689375E-2</v>
          </cell>
          <cell r="AN16">
            <v>8.8689120236083802E-2</v>
          </cell>
          <cell r="AO16">
            <v>0.9368998963200933</v>
          </cell>
          <cell r="AP16">
            <v>2.9889675696347224E-2</v>
          </cell>
          <cell r="AQ16">
            <v>7.6641632234249052E-2</v>
          </cell>
          <cell r="AR16">
            <v>4.9184540186237351E-2</v>
          </cell>
          <cell r="AT16">
            <v>120443207</v>
          </cell>
          <cell r="AU16">
            <v>116208461</v>
          </cell>
          <cell r="AV16">
            <v>114136429</v>
          </cell>
          <cell r="AX16">
            <v>20282654</v>
          </cell>
          <cell r="AY16">
            <v>19515880</v>
          </cell>
          <cell r="AZ16">
            <v>18568277</v>
          </cell>
          <cell r="BB16">
            <v>1019534</v>
          </cell>
          <cell r="BC16">
            <v>4170401</v>
          </cell>
          <cell r="BE16">
            <v>5189935</v>
          </cell>
          <cell r="BF16">
            <v>2042099</v>
          </cell>
          <cell r="BG16">
            <v>995421</v>
          </cell>
          <cell r="BH16">
            <v>0</v>
          </cell>
          <cell r="BI16">
            <v>995421</v>
          </cell>
          <cell r="BJ16">
            <v>2176585</v>
          </cell>
          <cell r="BL16">
            <v>79886873</v>
          </cell>
        </row>
        <row r="17">
          <cell r="B17" t="str">
            <v>I&amp;M Bank</v>
          </cell>
          <cell r="C17">
            <v>118.333769</v>
          </cell>
          <cell r="D17">
            <v>80.750907999999995</v>
          </cell>
          <cell r="E17">
            <v>77.146572000000006</v>
          </cell>
          <cell r="F17">
            <v>15.812252000000001</v>
          </cell>
          <cell r="G17">
            <v>19.427764</v>
          </cell>
          <cell r="H17">
            <v>108.673075</v>
          </cell>
          <cell r="I17">
            <v>3185.7170000000001</v>
          </cell>
          <cell r="K17">
            <v>4.0632602184221024E-2</v>
          </cell>
          <cell r="L17">
            <v>4.1902503947468056E-2</v>
          </cell>
          <cell r="M17">
            <v>4.1224725549765084E-2</v>
          </cell>
          <cell r="N17">
            <v>313413032</v>
          </cell>
          <cell r="O17">
            <v>195568503</v>
          </cell>
          <cell r="P17">
            <v>0</v>
          </cell>
          <cell r="Q17">
            <v>228782134</v>
          </cell>
          <cell r="R17">
            <v>0</v>
          </cell>
          <cell r="S17">
            <v>40312345</v>
          </cell>
          <cell r="T17">
            <v>51920201</v>
          </cell>
          <cell r="U17">
            <v>263782134</v>
          </cell>
          <cell r="V17">
            <v>13553634</v>
          </cell>
          <cell r="W17">
            <v>20834301</v>
          </cell>
          <cell r="X17">
            <v>20834.300999999999</v>
          </cell>
          <cell r="Y17">
            <v>4733253</v>
          </cell>
          <cell r="AA17">
            <v>4.043755029351967E-2</v>
          </cell>
          <cell r="AB17">
            <v>4.7086969870634064E-2</v>
          </cell>
          <cell r="AC17">
            <v>3.6594267466497792E-2</v>
          </cell>
          <cell r="AE17">
            <v>0.22144360010705633</v>
          </cell>
          <cell r="AF17">
            <v>3.8845901570874038E-2</v>
          </cell>
          <cell r="AG17">
            <v>0.17877256164878008</v>
          </cell>
          <cell r="AH17">
            <v>0.14550294081583687</v>
          </cell>
          <cell r="AI17">
            <v>0.24275498109392182</v>
          </cell>
          <cell r="AJ17">
            <v>0.31910776513379752</v>
          </cell>
          <cell r="AK17">
            <v>1.0812413130556354E-2</v>
          </cell>
          <cell r="AL17">
            <v>0.14207067125933767</v>
          </cell>
          <cell r="AM17">
            <v>6.0237147478550107E-2</v>
          </cell>
          <cell r="AN17">
            <v>8.1833523780787565E-2</v>
          </cell>
          <cell r="AO17">
            <v>1.0467206242164588</v>
          </cell>
          <cell r="AP17">
            <v>4.6492843735142703E-2</v>
          </cell>
          <cell r="AQ17">
            <v>2.423049572704673E-2</v>
          </cell>
          <cell r="AR17">
            <v>3.9048967184526086E-2</v>
          </cell>
          <cell r="AT17">
            <v>118333769</v>
          </cell>
          <cell r="AU17">
            <v>114972436</v>
          </cell>
          <cell r="AV17">
            <v>110315682</v>
          </cell>
          <cell r="AX17">
            <v>20253484</v>
          </cell>
          <cell r="AY17">
            <v>19500445</v>
          </cell>
          <cell r="AZ17">
            <v>20524634</v>
          </cell>
          <cell r="BB17">
            <v>1242981</v>
          </cell>
          <cell r="BC17">
            <v>3877330</v>
          </cell>
          <cell r="BE17">
            <v>5120311</v>
          </cell>
          <cell r="BF17">
            <v>1633931</v>
          </cell>
          <cell r="BG17">
            <v>373575</v>
          </cell>
          <cell r="BH17">
            <v>468937</v>
          </cell>
          <cell r="BI17">
            <v>842512</v>
          </cell>
          <cell r="BJ17">
            <v>2224717</v>
          </cell>
          <cell r="BL17">
            <v>80750908</v>
          </cell>
        </row>
        <row r="18">
          <cell r="B18" t="str">
            <v>NIC Bank</v>
          </cell>
          <cell r="C18">
            <v>120.685605</v>
          </cell>
          <cell r="D18">
            <v>83.958444</v>
          </cell>
          <cell r="E18">
            <v>85.988836000000006</v>
          </cell>
          <cell r="F18">
            <v>14.513343000000001</v>
          </cell>
          <cell r="G18">
            <v>15.370602</v>
          </cell>
          <cell r="H18">
            <v>122.768389</v>
          </cell>
          <cell r="I18">
            <v>2724.855</v>
          </cell>
          <cell r="K18">
            <v>3.9175427611452124E-2</v>
          </cell>
          <cell r="L18">
            <v>4.0015782983835298E-2</v>
          </cell>
          <cell r="M18">
            <v>4.0294799887670998E-2</v>
          </cell>
          <cell r="N18">
            <v>313413032</v>
          </cell>
          <cell r="O18">
            <v>195568503</v>
          </cell>
          <cell r="P18">
            <v>0</v>
          </cell>
          <cell r="Q18">
            <v>228782134</v>
          </cell>
          <cell r="R18">
            <v>0</v>
          </cell>
          <cell r="S18">
            <v>40312345</v>
          </cell>
          <cell r="T18">
            <v>51920201</v>
          </cell>
          <cell r="U18">
            <v>263782134</v>
          </cell>
          <cell r="V18">
            <v>13553634</v>
          </cell>
          <cell r="W18">
            <v>20834301</v>
          </cell>
          <cell r="X18">
            <v>20834.300999999999</v>
          </cell>
          <cell r="Y18">
            <v>4733253</v>
          </cell>
          <cell r="AA18">
            <v>4.1241230319397235E-2</v>
          </cell>
          <cell r="AB18">
            <v>4.8957328418069518E-2</v>
          </cell>
          <cell r="AC18">
            <v>4.0788571444455288E-2</v>
          </cell>
          <cell r="AE18">
            <v>0.20610008598853644</v>
          </cell>
          <cell r="AF18">
            <v>3.2652147506367676E-2</v>
          </cell>
          <cell r="AG18">
            <v>0.12519999753356706</v>
          </cell>
          <cell r="AH18">
            <v>0.11821726356611229</v>
          </cell>
          <cell r="AI18">
            <v>0.28125903634484545</v>
          </cell>
          <cell r="AJ18">
            <v>0.37759339830127692</v>
          </cell>
          <cell r="AK18">
            <v>3.4156871061039373E-2</v>
          </cell>
          <cell r="AL18">
            <v>0.12264364715349256</v>
          </cell>
          <cell r="AM18">
            <v>5.5647897735908898E-2</v>
          </cell>
          <cell r="AN18">
            <v>6.6995749417583655E-2</v>
          </cell>
          <cell r="AO18">
            <v>0.97638772549496999</v>
          </cell>
          <cell r="AP18">
            <v>4.4871330788882745E-2</v>
          </cell>
          <cell r="AQ18">
            <v>8.9353945989352798E-2</v>
          </cell>
          <cell r="AR18">
            <v>6.25975988776028E-2</v>
          </cell>
          <cell r="AT18">
            <v>120685605</v>
          </cell>
          <cell r="AU18">
            <v>116891955</v>
          </cell>
          <cell r="AV18">
            <v>112916814</v>
          </cell>
          <cell r="AX18">
            <v>19010114</v>
          </cell>
          <cell r="AY18">
            <v>18887289</v>
          </cell>
          <cell r="AZ18">
            <v>17630929</v>
          </cell>
          <cell r="BB18">
            <v>1345197</v>
          </cell>
          <cell r="BC18">
            <v>3437572</v>
          </cell>
          <cell r="BE18">
            <v>4782769</v>
          </cell>
          <cell r="BF18">
            <v>1805942</v>
          </cell>
          <cell r="BG18">
            <v>2271653</v>
          </cell>
          <cell r="BH18">
            <v>506558</v>
          </cell>
          <cell r="BI18">
            <v>2778211</v>
          </cell>
          <cell r="BJ18">
            <v>1907399</v>
          </cell>
          <cell r="BL18">
            <v>83958444</v>
          </cell>
        </row>
        <row r="19">
          <cell r="B19" t="str">
            <v>National Bank of Kenya</v>
          </cell>
          <cell r="C19">
            <v>109.10226900000001</v>
          </cell>
          <cell r="D19">
            <v>54.717165999999999</v>
          </cell>
          <cell r="E19">
            <v>91.271433000000002</v>
          </cell>
          <cell r="F19">
            <v>9.968871</v>
          </cell>
          <cell r="G19">
            <v>10.754167000000001</v>
          </cell>
          <cell r="H19">
            <v>72.340092999999996</v>
          </cell>
          <cell r="I19">
            <v>1163.81</v>
          </cell>
          <cell r="K19">
            <v>3.5137559929824431E-2</v>
          </cell>
          <cell r="L19">
            <v>3.4238251692761776E-2</v>
          </cell>
          <cell r="M19">
            <v>3.3567797886750565E-2</v>
          </cell>
          <cell r="N19">
            <v>313413032</v>
          </cell>
          <cell r="O19">
            <v>195568503</v>
          </cell>
          <cell r="P19">
            <v>0</v>
          </cell>
          <cell r="Q19">
            <v>228782134</v>
          </cell>
          <cell r="R19">
            <v>0</v>
          </cell>
          <cell r="S19">
            <v>40312345</v>
          </cell>
          <cell r="T19">
            <v>51920201</v>
          </cell>
          <cell r="U19">
            <v>263782134</v>
          </cell>
          <cell r="V19">
            <v>13553634</v>
          </cell>
          <cell r="W19">
            <v>20834301</v>
          </cell>
          <cell r="X19">
            <v>20834.300999999999</v>
          </cell>
          <cell r="Y19">
            <v>4733253</v>
          </cell>
          <cell r="AA19">
            <v>3.728292039632923E-2</v>
          </cell>
          <cell r="AB19">
            <v>3.1906335305213938E-2</v>
          </cell>
          <cell r="AC19">
            <v>4.3294357022792052E-2</v>
          </cell>
          <cell r="AE19">
            <v>0.11928991115506507</v>
          </cell>
          <cell r="AF19">
            <v>1.4324243223041312E-2</v>
          </cell>
          <cell r="AG19">
            <v>0.14866122718421168</v>
          </cell>
          <cell r="AH19">
            <v>0.13780561493057522</v>
          </cell>
          <cell r="AI19">
            <v>0.31750456106489255</v>
          </cell>
          <cell r="AJ19">
            <v>0.72468718407486443</v>
          </cell>
          <cell r="AK19">
            <v>9.5648691453626589E-2</v>
          </cell>
          <cell r="AL19">
            <v>0.14078592139513757</v>
          </cell>
          <cell r="AM19">
            <v>3.6963511228202038E-2</v>
          </cell>
          <cell r="AN19">
            <v>0.10382241016693552</v>
          </cell>
          <cell r="AO19">
            <v>0.59949936361796796</v>
          </cell>
          <cell r="AP19">
            <v>1.2908164063441913E-2</v>
          </cell>
          <cell r="AQ19">
            <v>1.0455934959417441E-2</v>
          </cell>
          <cell r="AR19">
            <v>1.1421452493251586E-2</v>
          </cell>
          <cell r="AT19">
            <v>109102269</v>
          </cell>
          <cell r="AU19">
            <v>98916489</v>
          </cell>
          <cell r="AV19">
            <v>92493034</v>
          </cell>
          <cell r="AX19">
            <v>12013651</v>
          </cell>
          <cell r="AY19">
            <v>12223289</v>
          </cell>
          <cell r="AZ19">
            <v>11848291</v>
          </cell>
          <cell r="BB19">
            <v>1487085</v>
          </cell>
          <cell r="BC19">
            <v>3196580</v>
          </cell>
          <cell r="BE19">
            <v>4683665</v>
          </cell>
          <cell r="BF19">
            <v>3394192</v>
          </cell>
          <cell r="BG19">
            <v>1902015</v>
          </cell>
          <cell r="BH19">
            <v>3089365</v>
          </cell>
          <cell r="BI19">
            <v>4991380</v>
          </cell>
          <cell r="BJ19">
            <v>717434</v>
          </cell>
          <cell r="BL19">
            <v>54717166</v>
          </cell>
        </row>
        <row r="20">
          <cell r="B20" t="str">
            <v>Citibank</v>
          </cell>
          <cell r="C20">
            <v>80.054733999999996</v>
          </cell>
          <cell r="D20">
            <v>31.081862000000001</v>
          </cell>
          <cell r="E20">
            <v>58.350462999999998</v>
          </cell>
          <cell r="F20">
            <v>15.822539000000001</v>
          </cell>
          <cell r="G20">
            <v>16.199365</v>
          </cell>
          <cell r="H20">
            <v>73.867309000000006</v>
          </cell>
          <cell r="I20">
            <v>2149.5340000000001</v>
          </cell>
          <cell r="K20">
            <v>3.0815151670098295E-2</v>
          </cell>
          <cell r="L20">
            <v>2.8800763856532775E-2</v>
          </cell>
          <cell r="M20">
            <v>2.8911899733140151E-2</v>
          </cell>
          <cell r="N20">
            <v>313413032</v>
          </cell>
          <cell r="O20">
            <v>195568503</v>
          </cell>
          <cell r="P20">
            <v>0</v>
          </cell>
          <cell r="Q20">
            <v>228782134</v>
          </cell>
          <cell r="R20">
            <v>0</v>
          </cell>
          <cell r="S20">
            <v>40312345</v>
          </cell>
          <cell r="T20">
            <v>51920201</v>
          </cell>
          <cell r="U20">
            <v>263782134</v>
          </cell>
          <cell r="V20">
            <v>13553634</v>
          </cell>
          <cell r="W20">
            <v>20834301</v>
          </cell>
          <cell r="X20">
            <v>20834.300999999999</v>
          </cell>
          <cell r="Y20">
            <v>4733253</v>
          </cell>
          <cell r="AA20">
            <v>2.7356665470186611E-2</v>
          </cell>
          <cell r="AB20">
            <v>1.8124263067323107E-2</v>
          </cell>
          <cell r="AC20">
            <v>2.7678384074097069E-2</v>
          </cell>
          <cell r="AE20">
            <v>0.22832849310573652</v>
          </cell>
          <cell r="AF20">
            <v>3.3378055386304346E-2</v>
          </cell>
          <cell r="AG20">
            <v>0.219303575821342</v>
          </cell>
          <cell r="AH20">
            <v>0.21420218516421113</v>
          </cell>
          <cell r="AI20">
            <v>0.39664661575536775</v>
          </cell>
          <cell r="AJ20">
            <v>0.40238331159205126</v>
          </cell>
          <cell r="AK20">
            <v>6.1343998127185058E-3</v>
          </cell>
          <cell r="AL20">
            <v>9.2769137386604986E-2</v>
          </cell>
          <cell r="AM20">
            <v>2.7212330016008011E-2</v>
          </cell>
          <cell r="AN20">
            <v>6.5556807370596978E-2</v>
          </cell>
          <cell r="AO20">
            <v>0.53267549907873057</v>
          </cell>
          <cell r="AP20">
            <v>5.1719500185797525E-2</v>
          </cell>
          <cell r="AQ20">
            <v>4.4502958930191676E-2</v>
          </cell>
          <cell r="AR20">
            <v>4.6574507133508559E-2</v>
          </cell>
          <cell r="AT20">
            <v>80054734</v>
          </cell>
          <cell r="AU20">
            <v>72191900</v>
          </cell>
          <cell r="AV20">
            <v>71242659</v>
          </cell>
          <cell r="AX20">
            <v>0</v>
          </cell>
          <cell r="AY20">
            <v>16706767</v>
          </cell>
          <cell r="AZ20">
            <v>15963873</v>
          </cell>
          <cell r="BB20">
            <v>1426676</v>
          </cell>
          <cell r="BC20">
            <v>2170168</v>
          </cell>
          <cell r="BE20">
            <v>3596844</v>
          </cell>
          <cell r="BF20">
            <v>1447310</v>
          </cell>
          <cell r="BG20">
            <v>142340</v>
          </cell>
          <cell r="BH20">
            <v>0</v>
          </cell>
          <cell r="BI20">
            <v>142340</v>
          </cell>
          <cell r="BJ20">
            <v>1243273</v>
          </cell>
          <cell r="BL20">
            <v>31081862</v>
          </cell>
        </row>
        <row r="21">
          <cell r="B21" t="str">
            <v>Chase Bank</v>
          </cell>
          <cell r="C21">
            <v>90.330780000000004</v>
          </cell>
          <cell r="D21">
            <v>47.464497000000001</v>
          </cell>
          <cell r="E21">
            <v>66.243803999999997</v>
          </cell>
          <cell r="F21">
            <v>7.2763739999999997</v>
          </cell>
          <cell r="G21">
            <v>7.7668489999999997</v>
          </cell>
          <cell r="H21">
            <v>51.075723000000004</v>
          </cell>
          <cell r="I21">
            <v>1520.6420000000001</v>
          </cell>
          <cell r="K21">
            <v>2.6742458925445356E-2</v>
          </cell>
          <cell r="L21">
            <v>2.5808307340200176E-2</v>
          </cell>
          <cell r="M21">
            <v>2.4038304267699349E-2</v>
          </cell>
          <cell r="N21">
            <v>313413032</v>
          </cell>
          <cell r="O21">
            <v>195568503</v>
          </cell>
          <cell r="P21">
            <v>0</v>
          </cell>
          <cell r="Q21">
            <v>228782134</v>
          </cell>
          <cell r="R21">
            <v>0</v>
          </cell>
          <cell r="S21">
            <v>40312345</v>
          </cell>
          <cell r="T21">
            <v>51920201</v>
          </cell>
          <cell r="U21">
            <v>263782134</v>
          </cell>
          <cell r="V21">
            <v>13553634</v>
          </cell>
          <cell r="W21">
            <v>20834301</v>
          </cell>
          <cell r="X21">
            <v>20834.300999999999</v>
          </cell>
          <cell r="Y21">
            <v>4733253</v>
          </cell>
          <cell r="AA21">
            <v>3.0868242346805169E-2</v>
          </cell>
          <cell r="AB21">
            <v>2.7677203829878927E-2</v>
          </cell>
          <cell r="AC21">
            <v>3.1422568997288125E-2</v>
          </cell>
          <cell r="AE21">
            <v>0.2639920855621693</v>
          </cell>
          <cell r="AF21">
            <v>2.5095445061045798E-2</v>
          </cell>
          <cell r="AG21">
            <v>0.15206537556012667</v>
          </cell>
          <cell r="AH21">
            <v>0.14246247674261994</v>
          </cell>
          <cell r="AI21">
            <v>0.28291383279396415</v>
          </cell>
          <cell r="AJ21">
            <v>0.49004589801394577</v>
          </cell>
          <cell r="AK21">
            <v>2.8551953154134793E-2</v>
          </cell>
          <cell r="AL21">
            <v>0.24513499260847388</v>
          </cell>
          <cell r="AM21">
            <v>7.6614295790352449E-2</v>
          </cell>
          <cell r="AN21">
            <v>0.16852069681812143</v>
          </cell>
          <cell r="AO21">
            <v>0.71651224920597867</v>
          </cell>
          <cell r="AP21">
            <v>1.1479869137126968E-2</v>
          </cell>
          <cell r="AQ21">
            <v>5.163883952772317E-2</v>
          </cell>
          <cell r="AR21">
            <v>2.9905936288054848E-2</v>
          </cell>
          <cell r="AT21">
            <v>90330780</v>
          </cell>
          <cell r="AU21">
            <v>87596434</v>
          </cell>
          <cell r="AV21">
            <v>76568930</v>
          </cell>
          <cell r="AX21">
            <v>8706271</v>
          </cell>
          <cell r="AY21">
            <v>7999435</v>
          </cell>
          <cell r="AZ21">
            <v>7487042</v>
          </cell>
          <cell r="BB21">
            <v>1187180</v>
          </cell>
          <cell r="BC21">
            <v>3009080</v>
          </cell>
          <cell r="BE21">
            <v>4196260</v>
          </cell>
          <cell r="BF21">
            <v>2056360</v>
          </cell>
          <cell r="BG21">
            <v>781038</v>
          </cell>
          <cell r="BH21">
            <v>496018</v>
          </cell>
          <cell r="BI21">
            <v>1277056</v>
          </cell>
          <cell r="BJ21">
            <v>1064449</v>
          </cell>
          <cell r="BL21">
            <v>47464497</v>
          </cell>
        </row>
        <row r="22">
          <cell r="B22" t="str">
            <v>Bank of Baroda</v>
          </cell>
          <cell r="C22">
            <v>56.105943000000003</v>
          </cell>
          <cell r="D22">
            <v>25.834249</v>
          </cell>
          <cell r="E22">
            <v>44.006472000000002</v>
          </cell>
          <cell r="F22">
            <v>7.8584709999999998</v>
          </cell>
          <cell r="G22">
            <v>8.1381639999999997</v>
          </cell>
          <cell r="H22">
            <v>38.261353999999997</v>
          </cell>
          <cell r="I22">
            <v>1356.175</v>
          </cell>
          <cell r="K22">
            <v>1.9613732706855409E-2</v>
          </cell>
          <cell r="L22">
            <v>1.9835531066384929E-2</v>
          </cell>
          <cell r="M22">
            <v>1.9738572604877803E-2</v>
          </cell>
          <cell r="N22">
            <v>313413032</v>
          </cell>
          <cell r="O22">
            <v>195568503</v>
          </cell>
          <cell r="P22">
            <v>0</v>
          </cell>
          <cell r="Q22">
            <v>228782134</v>
          </cell>
          <cell r="R22">
            <v>0</v>
          </cell>
          <cell r="S22">
            <v>40312345</v>
          </cell>
          <cell r="T22">
            <v>51920201</v>
          </cell>
          <cell r="U22">
            <v>263782134</v>
          </cell>
          <cell r="V22">
            <v>13553634</v>
          </cell>
          <cell r="W22">
            <v>20834301</v>
          </cell>
          <cell r="X22">
            <v>20834.300999999999</v>
          </cell>
          <cell r="Y22">
            <v>4733253</v>
          </cell>
          <cell r="AA22">
            <v>1.917277638497129E-2</v>
          </cell>
          <cell r="AB22">
            <v>1.5064307441514567E-2</v>
          </cell>
          <cell r="AC22">
            <v>2.0874350795845417E-2</v>
          </cell>
          <cell r="AE22">
            <v>0.23286883976171707</v>
          </cell>
          <cell r="AF22">
            <v>3.5143372078026792E-2</v>
          </cell>
          <cell r="AG22">
            <v>0.21269932057292065</v>
          </cell>
          <cell r="AH22">
            <v>0.20538925517377143</v>
          </cell>
          <cell r="AI22">
            <v>7.1037257854817515E-2</v>
          </cell>
          <cell r="AJ22">
            <v>0.22149916469131314</v>
          </cell>
          <cell r="AK22">
            <v>2.5818804072803091E-2</v>
          </cell>
          <cell r="AL22">
            <v>0.15897050413829894</v>
          </cell>
          <cell r="AM22">
            <v>7.5134226959634537E-2</v>
          </cell>
          <cell r="AN22">
            <v>8.3836277178664403E-2</v>
          </cell>
          <cell r="AO22">
            <v>0.58705567217476551</v>
          </cell>
          <cell r="AP22">
            <v>1.5085740188170538E-2</v>
          </cell>
          <cell r="AQ22">
            <v>2.7037623980384666E-4</v>
          </cell>
          <cell r="AR22">
            <v>8.9555266030722485E-3</v>
          </cell>
          <cell r="AT22">
            <v>56105943</v>
          </cell>
          <cell r="AU22">
            <v>53949524</v>
          </cell>
          <cell r="AV22">
            <v>52021524</v>
          </cell>
          <cell r="AX22">
            <v>8864505</v>
          </cell>
          <cell r="AY22">
            <v>8026209</v>
          </cell>
          <cell r="AZ22">
            <v>7569115</v>
          </cell>
          <cell r="BB22">
            <v>124248</v>
          </cell>
          <cell r="BC22">
            <v>1624806</v>
          </cell>
          <cell r="BE22">
            <v>1749054</v>
          </cell>
          <cell r="BF22">
            <v>387414</v>
          </cell>
          <cell r="BG22">
            <v>421374</v>
          </cell>
          <cell r="BH22">
            <v>223236</v>
          </cell>
          <cell r="BI22">
            <v>644610</v>
          </cell>
          <cell r="BJ22">
            <v>949322</v>
          </cell>
          <cell r="BL22">
            <v>25834249</v>
          </cell>
        </row>
        <row r="23">
          <cell r="B23" t="str">
            <v>Bank Of Africa Kenya Ltd</v>
          </cell>
          <cell r="C23">
            <v>57.647846000000001</v>
          </cell>
          <cell r="D23">
            <v>34.678249999999998</v>
          </cell>
          <cell r="E23">
            <v>37.775190000000002</v>
          </cell>
          <cell r="F23">
            <v>6.453856</v>
          </cell>
          <cell r="G23">
            <v>7.2507489999999999</v>
          </cell>
          <cell r="H23">
            <v>49.036180000000002</v>
          </cell>
          <cell r="I23">
            <v>427.75599999999997</v>
          </cell>
          <cell r="K23">
            <v>1.8120979532097455E-2</v>
          </cell>
          <cell r="L23">
            <v>1.6562657310553237E-2</v>
          </cell>
          <cell r="M23">
            <v>1.7279420011048791E-2</v>
          </cell>
          <cell r="N23">
            <v>313413032</v>
          </cell>
          <cell r="O23">
            <v>195568503</v>
          </cell>
          <cell r="P23">
            <v>0</v>
          </cell>
          <cell r="Q23">
            <v>228782134</v>
          </cell>
          <cell r="R23">
            <v>0</v>
          </cell>
          <cell r="S23">
            <v>40312345</v>
          </cell>
          <cell r="T23">
            <v>51920201</v>
          </cell>
          <cell r="U23">
            <v>263782134</v>
          </cell>
          <cell r="V23">
            <v>13553634</v>
          </cell>
          <cell r="W23">
            <v>20834301</v>
          </cell>
          <cell r="X23">
            <v>20834.300999999999</v>
          </cell>
          <cell r="Y23">
            <v>4733253</v>
          </cell>
          <cell r="AA23">
            <v>1.969968244599795E-2</v>
          </cell>
          <cell r="AB23">
            <v>2.0221366587188292E-2</v>
          </cell>
          <cell r="AC23">
            <v>1.7918559057397556E-2</v>
          </cell>
          <cell r="AE23">
            <v>8.654798297106206E-2</v>
          </cell>
          <cell r="AF23">
            <v>1.1374591321038872E-2</v>
          </cell>
          <cell r="AG23">
            <v>0.14786529048551497</v>
          </cell>
          <cell r="AH23">
            <v>0.13161416733522063</v>
          </cell>
          <cell r="AI23">
            <v>0.3050399304087279</v>
          </cell>
          <cell r="AJ23">
            <v>0.69752020684072535</v>
          </cell>
          <cell r="AK23">
            <v>3.2939914752860858E-2</v>
          </cell>
          <cell r="AL23">
            <v>0.13374775186641924</v>
          </cell>
          <cell r="AM23">
            <v>7.0842216560099536E-2</v>
          </cell>
          <cell r="AN23">
            <v>6.2905535306319704E-2</v>
          </cell>
          <cell r="AO23">
            <v>0.9180165606049896</v>
          </cell>
          <cell r="AP23">
            <v>3.1575727589673051E-2</v>
          </cell>
          <cell r="AQ23">
            <v>1.1942833315525673E-2</v>
          </cell>
          <cell r="AR23">
            <v>2.4755411018296342E-2</v>
          </cell>
          <cell r="AT23">
            <v>57647846</v>
          </cell>
          <cell r="AU23">
            <v>51954246</v>
          </cell>
          <cell r="AV23">
            <v>52683299</v>
          </cell>
          <cell r="AX23">
            <v>8079177</v>
          </cell>
          <cell r="AY23">
            <v>6710063</v>
          </cell>
          <cell r="AZ23">
            <v>6539160</v>
          </cell>
          <cell r="BB23">
            <v>504957</v>
          </cell>
          <cell r="BC23">
            <v>1150423</v>
          </cell>
          <cell r="BE23">
            <v>1655380</v>
          </cell>
          <cell r="BF23">
            <v>1154661</v>
          </cell>
          <cell r="BG23">
            <v>185476</v>
          </cell>
          <cell r="BH23">
            <v>893212</v>
          </cell>
          <cell r="BI23">
            <v>1078688</v>
          </cell>
          <cell r="BJ23">
            <v>307655</v>
          </cell>
          <cell r="BL23">
            <v>34678250</v>
          </cell>
        </row>
        <row r="24">
          <cell r="B24" t="str">
            <v>Prime Bank</v>
          </cell>
          <cell r="C24">
            <v>53.395623999999998</v>
          </cell>
          <cell r="D24">
            <v>30.788737000000001</v>
          </cell>
          <cell r="E24">
            <v>44.451968999999998</v>
          </cell>
          <cell r="F24">
            <v>5.4522349999999999</v>
          </cell>
          <cell r="G24">
            <v>5.4522349999999999</v>
          </cell>
          <cell r="H24">
            <v>36.516154999999998</v>
          </cell>
          <cell r="I24">
            <v>1151.7650000000001</v>
          </cell>
          <cell r="K24">
            <v>1.7307839728550368E-2</v>
          </cell>
          <cell r="L24">
            <v>1.7299928183852065E-2</v>
          </cell>
          <cell r="M24">
            <v>1.7033047174600309E-2</v>
          </cell>
          <cell r="N24">
            <v>313413032</v>
          </cell>
          <cell r="O24">
            <v>195568503</v>
          </cell>
          <cell r="P24">
            <v>0</v>
          </cell>
          <cell r="Q24">
            <v>228782134</v>
          </cell>
          <cell r="R24">
            <v>0</v>
          </cell>
          <cell r="S24">
            <v>40312345</v>
          </cell>
          <cell r="T24">
            <v>51920201</v>
          </cell>
          <cell r="U24">
            <v>263782134</v>
          </cell>
          <cell r="V24">
            <v>13553634</v>
          </cell>
          <cell r="W24">
            <v>20834301</v>
          </cell>
          <cell r="X24">
            <v>20834.300999999999</v>
          </cell>
          <cell r="Y24">
            <v>4733253</v>
          </cell>
          <cell r="AA24">
            <v>1.8246593928347415E-2</v>
          </cell>
          <cell r="AB24">
            <v>1.7953337830874622E-2</v>
          </cell>
          <cell r="AC24">
            <v>2.1085671091107823E-2</v>
          </cell>
          <cell r="AE24">
            <v>0.27842206379701817</v>
          </cell>
          <cell r="AF24">
            <v>3.4134079641241488E-2</v>
          </cell>
          <cell r="AG24">
            <v>0.14931021625907767</v>
          </cell>
          <cell r="AH24">
            <v>0.14931021625907767</v>
          </cell>
          <cell r="AI24">
            <v>0</v>
          </cell>
          <cell r="AJ24">
            <v>0.48219494434911686</v>
          </cell>
          <cell r="AK24">
            <v>1.6580301838574736E-2</v>
          </cell>
          <cell r="AL24">
            <v>0.14004213262037651</v>
          </cell>
          <cell r="AM24">
            <v>6.458364841624388E-2</v>
          </cell>
          <cell r="AN24">
            <v>7.5458484204132634E-2</v>
          </cell>
          <cell r="AO24">
            <v>0.69262931862478361</v>
          </cell>
          <cell r="AP24">
            <v>1.0092012268727907E-2</v>
          </cell>
          <cell r="AQ24">
            <v>3.1254586928648694E-2</v>
          </cell>
          <cell r="AR24">
            <v>2.1956875163084536E-2</v>
          </cell>
          <cell r="AT24">
            <v>53395624</v>
          </cell>
          <cell r="AU24">
            <v>51258965</v>
          </cell>
          <cell r="AV24">
            <v>49460889</v>
          </cell>
          <cell r="AX24">
            <v>6777315</v>
          </cell>
          <cell r="AY24">
            <v>6301136</v>
          </cell>
          <cell r="AZ24">
            <v>5815849</v>
          </cell>
          <cell r="BB24">
            <v>0</v>
          </cell>
          <cell r="BC24">
            <v>1425494</v>
          </cell>
          <cell r="BE24">
            <v>1425494</v>
          </cell>
          <cell r="BF24">
            <v>687366</v>
          </cell>
          <cell r="BG24">
            <v>412210</v>
          </cell>
          <cell r="BH24">
            <v>49527</v>
          </cell>
          <cell r="BI24">
            <v>461737</v>
          </cell>
          <cell r="BJ24">
            <v>876765</v>
          </cell>
          <cell r="BL24">
            <v>30788737</v>
          </cell>
        </row>
        <row r="25">
          <cell r="B25" t="str">
            <v>Family Bank Limited</v>
          </cell>
          <cell r="C25">
            <v>50.563721000000001</v>
          </cell>
          <cell r="D25">
            <v>33.044674000000001</v>
          </cell>
          <cell r="E25">
            <v>40.260691000000001</v>
          </cell>
          <cell r="F25">
            <v>5.789606</v>
          </cell>
          <cell r="G25">
            <v>6.1053179999999996</v>
          </cell>
          <cell r="H25">
            <v>45.909593000000001</v>
          </cell>
          <cell r="I25">
            <v>1311.9179999999999</v>
          </cell>
          <cell r="K25">
            <v>1.6825293519119589E-2</v>
          </cell>
          <cell r="L25">
            <v>1.6195377442659913E-2</v>
          </cell>
          <cell r="M25">
            <v>1.6027640843028997E-2</v>
          </cell>
          <cell r="N25">
            <v>313413032</v>
          </cell>
          <cell r="O25">
            <v>195568503</v>
          </cell>
          <cell r="P25">
            <v>0</v>
          </cell>
          <cell r="Q25">
            <v>228782134</v>
          </cell>
          <cell r="R25">
            <v>0</v>
          </cell>
          <cell r="S25">
            <v>40312345</v>
          </cell>
          <cell r="T25">
            <v>51920201</v>
          </cell>
          <cell r="U25">
            <v>263782134</v>
          </cell>
          <cell r="V25">
            <v>13553634</v>
          </cell>
          <cell r="W25">
            <v>20834301</v>
          </cell>
          <cell r="X25">
            <v>20834.300999999999</v>
          </cell>
          <cell r="Y25">
            <v>4733253</v>
          </cell>
          <cell r="AA25">
            <v>1.7278863237804896E-2</v>
          </cell>
          <cell r="AB25">
            <v>1.9268805856931352E-2</v>
          </cell>
          <cell r="AC25">
            <v>1.909754972443909E-2</v>
          </cell>
          <cell r="AE25">
            <v>0.27304348870120315</v>
          </cell>
          <cell r="AF25">
            <v>3.7282099144621807E-2</v>
          </cell>
          <cell r="AG25">
            <v>0.13298567033691627</v>
          </cell>
          <cell r="AH25">
            <v>0.1261088504966707</v>
          </cell>
          <cell r="AI25">
            <v>0.33496607543273765</v>
          </cell>
          <cell r="AJ25">
            <v>0.59655299861374433</v>
          </cell>
          <cell r="AK25">
            <v>7.8598552793011159E-2</v>
          </cell>
          <cell r="AL25">
            <v>0.19347037786443827</v>
          </cell>
          <cell r="AM25">
            <v>3.705657134826254E-2</v>
          </cell>
          <cell r="AN25">
            <v>0.15641380651617573</v>
          </cell>
          <cell r="AO25">
            <v>0.82076768130979172</v>
          </cell>
          <cell r="AP25">
            <v>5.0128399172872764E-3</v>
          </cell>
          <cell r="AQ25">
            <v>0</v>
          </cell>
          <cell r="AR25">
            <v>2.9761805049778743E-3</v>
          </cell>
          <cell r="AT25">
            <v>50563721</v>
          </cell>
          <cell r="AU25">
            <v>45011901</v>
          </cell>
          <cell r="AV25">
            <v>43500989</v>
          </cell>
          <cell r="AX25">
            <v>6609664</v>
          </cell>
          <cell r="AY25">
            <v>6411938</v>
          </cell>
          <cell r="AZ25">
            <v>5968296</v>
          </cell>
          <cell r="BB25">
            <v>1272443</v>
          </cell>
          <cell r="BC25">
            <v>2526279</v>
          </cell>
          <cell r="BE25">
            <v>3798722</v>
          </cell>
          <cell r="BF25">
            <v>2266139</v>
          </cell>
          <cell r="BG25">
            <v>1173261</v>
          </cell>
          <cell r="BH25">
            <v>1422977</v>
          </cell>
          <cell r="BI25">
            <v>2596238</v>
          </cell>
          <cell r="BJ25">
            <v>864178</v>
          </cell>
          <cell r="BL25">
            <v>33044674</v>
          </cell>
        </row>
        <row r="26">
          <cell r="B26" t="str">
            <v>Imperial Bank</v>
          </cell>
          <cell r="C26">
            <v>48.952545000000001</v>
          </cell>
          <cell r="D26">
            <v>30.527446999999999</v>
          </cell>
          <cell r="E26">
            <v>39.084153000000001</v>
          </cell>
          <cell r="F26">
            <v>5.0563710000000004</v>
          </cell>
          <cell r="G26">
            <v>5.1767580000000004</v>
          </cell>
          <cell r="H26">
            <v>40.853524</v>
          </cell>
          <cell r="I26">
            <v>1204.067</v>
          </cell>
          <cell r="K26">
            <v>1.5740940508944496E-2</v>
          </cell>
          <cell r="L26">
            <v>1.608314494550828E-2</v>
          </cell>
          <cell r="M26">
            <v>1.4962079033867629E-2</v>
          </cell>
          <cell r="N26">
            <v>313413032</v>
          </cell>
          <cell r="O26">
            <v>195568503</v>
          </cell>
          <cell r="P26">
            <v>0</v>
          </cell>
          <cell r="Q26">
            <v>228782134</v>
          </cell>
          <cell r="R26">
            <v>0</v>
          </cell>
          <cell r="S26">
            <v>40312345</v>
          </cell>
          <cell r="T26">
            <v>51920201</v>
          </cell>
          <cell r="U26">
            <v>263782134</v>
          </cell>
          <cell r="V26">
            <v>13553634</v>
          </cell>
          <cell r="W26">
            <v>20834301</v>
          </cell>
          <cell r="X26">
            <v>20834.300999999999</v>
          </cell>
          <cell r="Y26">
            <v>4733253</v>
          </cell>
          <cell r="AA26">
            <v>1.6728284894173232E-2</v>
          </cell>
          <cell r="AB26">
            <v>1.7800976022664391E-2</v>
          </cell>
          <cell r="AC26">
            <v>1.8539462110948E-2</v>
          </cell>
          <cell r="AE26">
            <v>0.28000807951679707</v>
          </cell>
          <cell r="AF26">
            <v>3.5872481206728146E-2</v>
          </cell>
          <cell r="AG26">
            <v>0.126715090722651</v>
          </cell>
          <cell r="AH26">
            <v>0.12376829474979932</v>
          </cell>
          <cell r="AI26">
            <v>0.2148542037684516</v>
          </cell>
          <cell r="AJ26">
            <v>0.49874393974624992</v>
          </cell>
          <cell r="AK26">
            <v>5.0015739440749829E-2</v>
          </cell>
          <cell r="AL26">
            <v>0.18606987905292763</v>
          </cell>
          <cell r="AM26">
            <v>6.1667136102954254E-2</v>
          </cell>
          <cell r="AN26">
            <v>0.12440274294997337</v>
          </cell>
          <cell r="AO26">
            <v>0.78106968315265779</v>
          </cell>
          <cell r="AP26">
            <v>1.4727202299175032E-2</v>
          </cell>
          <cell r="AQ26">
            <v>2.5122840475622138E-6</v>
          </cell>
          <cell r="AR26">
            <v>9.6267274504932224E-3</v>
          </cell>
          <cell r="AT26">
            <v>48952545</v>
          </cell>
          <cell r="AU26">
            <v>49015083</v>
          </cell>
          <cell r="AV26">
            <v>43006228</v>
          </cell>
          <cell r="AX26">
            <v>6321118</v>
          </cell>
          <cell r="AY26">
            <v>6020798</v>
          </cell>
          <cell r="AZ26">
            <v>5718570</v>
          </cell>
          <cell r="BB26">
            <v>555327</v>
          </cell>
          <cell r="BC26">
            <v>2029342</v>
          </cell>
          <cell r="BE26">
            <v>2584669</v>
          </cell>
          <cell r="BF26">
            <v>1289088</v>
          </cell>
          <cell r="BG26">
            <v>589318</v>
          </cell>
          <cell r="BH26">
            <v>1001614</v>
          </cell>
          <cell r="BI26">
            <v>1590932</v>
          </cell>
          <cell r="BJ26">
            <v>842847</v>
          </cell>
          <cell r="BL26">
            <v>30527447</v>
          </cell>
        </row>
        <row r="27">
          <cell r="B27" t="str">
            <v>Housing Finance Company of Kenya</v>
          </cell>
          <cell r="C27">
            <v>49.099910999999999</v>
          </cell>
          <cell r="D27">
            <v>38.806809999999999</v>
          </cell>
          <cell r="E27">
            <v>27.782591</v>
          </cell>
          <cell r="F27">
            <v>4.2324489999999999</v>
          </cell>
          <cell r="G27">
            <v>6.418329</v>
          </cell>
          <cell r="H27">
            <v>38.766696000000003</v>
          </cell>
          <cell r="I27">
            <v>610.82299999999998</v>
          </cell>
          <cell r="K27">
            <v>1.492652252379185E-2</v>
          </cell>
          <cell r="L27">
            <v>1.5624891821292095E-2</v>
          </cell>
          <cell r="M27">
            <v>1.5325972147396342E-2</v>
          </cell>
          <cell r="N27">
            <v>313413032</v>
          </cell>
          <cell r="O27">
            <v>195568503</v>
          </cell>
          <cell r="P27">
            <v>0</v>
          </cell>
          <cell r="Q27">
            <v>228782134</v>
          </cell>
          <cell r="R27">
            <v>0</v>
          </cell>
          <cell r="S27">
            <v>40312345</v>
          </cell>
          <cell r="T27">
            <v>51920201</v>
          </cell>
          <cell r="U27">
            <v>263782134</v>
          </cell>
          <cell r="V27">
            <v>13553634</v>
          </cell>
          <cell r="W27">
            <v>20834301</v>
          </cell>
          <cell r="X27">
            <v>20834.300999999999</v>
          </cell>
          <cell r="Y27">
            <v>4733253</v>
          </cell>
          <cell r="AA27">
            <v>1.6778643469640853E-2</v>
          </cell>
          <cell r="AB27">
            <v>2.2628786951168656E-2</v>
          </cell>
          <cell r="AC27">
            <v>1.3178596788024674E-2</v>
          </cell>
          <cell r="AE27">
            <v>0.14883148888574327</v>
          </cell>
          <cell r="AF27">
            <v>1.754564107814496E-2</v>
          </cell>
          <cell r="AG27">
            <v>0.16556296156886827</v>
          </cell>
          <cell r="AH27">
            <v>0.10917744963357207</v>
          </cell>
          <cell r="AI27">
            <v>0.17802675108355653</v>
          </cell>
          <cell r="AJ27">
            <v>0.51457592674102115</v>
          </cell>
          <cell r="AK27">
            <v>8.9397404318384513E-2</v>
          </cell>
          <cell r="AL27">
            <v>0.14172666995770436</v>
          </cell>
          <cell r="AM27">
            <v>6.4501647970570841E-2</v>
          </cell>
          <cell r="AN27">
            <v>7.7225021987133519E-2</v>
          </cell>
          <cell r="AO27">
            <v>1.396803127541272</v>
          </cell>
          <cell r="AP27">
            <v>2.0394993728789599E-4</v>
          </cell>
          <cell r="AQ27">
            <v>0</v>
          </cell>
          <cell r="AR27">
            <v>1.0691903488734479E-4</v>
          </cell>
          <cell r="AT27">
            <v>49099911</v>
          </cell>
          <cell r="AU27">
            <v>50361123</v>
          </cell>
          <cell r="AV27">
            <v>46755111</v>
          </cell>
          <cell r="AX27">
            <v>5643391</v>
          </cell>
          <cell r="AY27">
            <v>5912076</v>
          </cell>
          <cell r="AZ27">
            <v>5681853</v>
          </cell>
          <cell r="BB27">
            <v>288385</v>
          </cell>
          <cell r="BC27">
            <v>1331512</v>
          </cell>
          <cell r="BE27">
            <v>1619897</v>
          </cell>
          <cell r="BF27">
            <v>833560</v>
          </cell>
          <cell r="BG27">
            <v>684252</v>
          </cell>
          <cell r="BH27">
            <v>2972447</v>
          </cell>
          <cell r="BI27">
            <v>3656699</v>
          </cell>
          <cell r="BJ27">
            <v>427576</v>
          </cell>
          <cell r="BL27">
            <v>38806810</v>
          </cell>
        </row>
        <row r="28">
          <cell r="B28" t="str">
            <v>EcoBank</v>
          </cell>
          <cell r="C28">
            <v>36.647024999999999</v>
          </cell>
          <cell r="D28">
            <v>19.509885000000001</v>
          </cell>
          <cell r="E28">
            <v>26.920389</v>
          </cell>
          <cell r="F28">
            <v>5.0293549999999998</v>
          </cell>
          <cell r="G28">
            <v>6.6490299999999998</v>
          </cell>
          <cell r="H28">
            <v>32.718111</v>
          </cell>
          <cell r="I28">
            <v>-72.334000000000003</v>
          </cell>
          <cell r="K28">
            <v>1.3549300995831568E-2</v>
          </cell>
          <cell r="L28">
            <v>1.3773775020693496E-2</v>
          </cell>
          <cell r="M28">
            <v>1.4514384060259863E-2</v>
          </cell>
          <cell r="N28">
            <v>313413032</v>
          </cell>
          <cell r="O28">
            <v>195568503</v>
          </cell>
          <cell r="P28">
            <v>0</v>
          </cell>
          <cell r="Q28">
            <v>228782134</v>
          </cell>
          <cell r="R28">
            <v>0</v>
          </cell>
          <cell r="S28">
            <v>40312345</v>
          </cell>
          <cell r="T28">
            <v>51920201</v>
          </cell>
          <cell r="U28">
            <v>263782134</v>
          </cell>
          <cell r="V28">
            <v>13553634</v>
          </cell>
          <cell r="W28">
            <v>20834301</v>
          </cell>
          <cell r="X28">
            <v>20834.300999999999</v>
          </cell>
          <cell r="Y28">
            <v>4733253</v>
          </cell>
          <cell r="AA28">
            <v>1.2523186991072452E-2</v>
          </cell>
          <cell r="AB28">
            <v>1.1376483434397238E-2</v>
          </cell>
          <cell r="AC28">
            <v>1.2769613604712921E-2</v>
          </cell>
          <cell r="AE28">
            <v>-2.7860564933257725E-2</v>
          </cell>
          <cell r="AF28">
            <v>-2.7002781747605805E-3</v>
          </cell>
          <cell r="AG28">
            <v>0.20322169577577384</v>
          </cell>
          <cell r="AH28">
            <v>0.1537177681193147</v>
          </cell>
          <cell r="AI28">
            <v>0.50748619373423032</v>
          </cell>
          <cell r="AJ28">
            <v>0.85476667490393676</v>
          </cell>
          <cell r="AK28">
            <v>0.1036584642287974</v>
          </cell>
          <cell r="AL28">
            <v>0.11876010588146189</v>
          </cell>
          <cell r="AM28">
            <v>5.2633799926870416E-2</v>
          </cell>
          <cell r="AN28">
            <v>6.6126305954591486E-2</v>
          </cell>
          <cell r="AO28">
            <v>0.7247252259244843</v>
          </cell>
          <cell r="AP28">
            <v>8.3867226884354034E-3</v>
          </cell>
          <cell r="AQ28">
            <v>0</v>
          </cell>
          <cell r="AR28">
            <v>1.491667778754047E-2</v>
          </cell>
          <cell r="AT28">
            <v>36647025</v>
          </cell>
          <cell r="AU28">
            <v>36143426</v>
          </cell>
          <cell r="AV28">
            <v>36907136</v>
          </cell>
          <cell r="AX28">
            <v>3476871</v>
          </cell>
          <cell r="AY28">
            <v>3764734</v>
          </cell>
          <cell r="AZ28">
            <v>3390412</v>
          </cell>
          <cell r="BB28">
            <v>478493</v>
          </cell>
          <cell r="BC28">
            <v>464376</v>
          </cell>
          <cell r="BE28">
            <v>942869</v>
          </cell>
          <cell r="BF28">
            <v>805933</v>
          </cell>
          <cell r="BG28">
            <v>657224</v>
          </cell>
          <cell r="BH28">
            <v>1465479</v>
          </cell>
          <cell r="BI28">
            <v>2122703</v>
          </cell>
          <cell r="BJ28">
            <v>-49369</v>
          </cell>
          <cell r="BL28">
            <v>19509885</v>
          </cell>
        </row>
        <row r="29">
          <cell r="B29" t="str">
            <v>Bank of India</v>
          </cell>
          <cell r="C29">
            <v>34.265231999999997</v>
          </cell>
          <cell r="D29">
            <v>12.370424999999999</v>
          </cell>
          <cell r="E29">
            <v>25.392327999999999</v>
          </cell>
          <cell r="F29">
            <v>5.118099</v>
          </cell>
          <cell r="G29">
            <v>5.2500989999999996</v>
          </cell>
          <cell r="H29">
            <v>14.207777</v>
          </cell>
          <cell r="I29">
            <v>574.31799999999998</v>
          </cell>
          <cell r="K29">
            <v>1.1959499437245474E-2</v>
          </cell>
          <cell r="L29">
            <v>1.1991009587672428E-2</v>
          </cell>
          <cell r="M29">
            <v>1.1753065305750014E-2</v>
          </cell>
          <cell r="N29">
            <v>313413032</v>
          </cell>
          <cell r="O29">
            <v>195568503</v>
          </cell>
          <cell r="P29">
            <v>0</v>
          </cell>
          <cell r="Q29">
            <v>228782134</v>
          </cell>
          <cell r="R29">
            <v>0</v>
          </cell>
          <cell r="S29">
            <v>40312345</v>
          </cell>
          <cell r="T29">
            <v>51920201</v>
          </cell>
          <cell r="U29">
            <v>263782134</v>
          </cell>
          <cell r="V29">
            <v>13553634</v>
          </cell>
          <cell r="W29">
            <v>20834301</v>
          </cell>
          <cell r="X29">
            <v>20834.300999999999</v>
          </cell>
          <cell r="Y29">
            <v>4733253</v>
          </cell>
          <cell r="AA29">
            <v>1.1709269923779063E-2</v>
          </cell>
          <cell r="AB29">
            <v>7.2133656907231109E-3</v>
          </cell>
          <cell r="AC29">
            <v>1.2044782008318411E-2</v>
          </cell>
          <cell r="AE29">
            <v>0.16086415352732045</v>
          </cell>
          <cell r="AF29">
            <v>2.612942356798657E-2</v>
          </cell>
          <cell r="AG29">
            <v>0.36952290284398465</v>
          </cell>
          <cell r="AH29">
            <v>0.36023221648256443</v>
          </cell>
          <cell r="AI29">
            <v>0.12612480642866111</v>
          </cell>
          <cell r="AJ29">
            <v>0.29130486162572844</v>
          </cell>
          <cell r="AK29">
            <v>8.2681372726227716E-3</v>
          </cell>
          <cell r="AL29">
            <v>0.11279489322648531</v>
          </cell>
          <cell r="AM29">
            <v>6.8283734110229768E-2</v>
          </cell>
          <cell r="AN29">
            <v>4.4511159116255541E-2</v>
          </cell>
          <cell r="AO29">
            <v>0.48717175518526695</v>
          </cell>
          <cell r="AP29">
            <v>4.0844009609068734E-3</v>
          </cell>
          <cell r="AQ29">
            <v>0</v>
          </cell>
          <cell r="AR29">
            <v>3.0479058960841258E-3</v>
          </cell>
          <cell r="AT29">
            <v>34265232</v>
          </cell>
          <cell r="AU29">
            <v>32447854</v>
          </cell>
          <cell r="AV29">
            <v>30721440</v>
          </cell>
          <cell r="AX29">
            <v>5485196</v>
          </cell>
          <cell r="AY29">
            <v>5254372</v>
          </cell>
          <cell r="AZ29">
            <v>5086879</v>
          </cell>
          <cell r="BB29">
            <v>102459</v>
          </cell>
          <cell r="BC29">
            <v>709903</v>
          </cell>
          <cell r="BE29">
            <v>812362</v>
          </cell>
          <cell r="BF29">
            <v>236645</v>
          </cell>
          <cell r="BG29">
            <v>75110</v>
          </cell>
          <cell r="BH29">
            <v>26668</v>
          </cell>
          <cell r="BI29">
            <v>101778</v>
          </cell>
          <cell r="BJ29">
            <v>424318</v>
          </cell>
          <cell r="BL29">
            <v>12370425</v>
          </cell>
        </row>
        <row r="30">
          <cell r="B30" t="str">
            <v>Total - Medium Tier banks</v>
          </cell>
          <cell r="C30">
            <v>1169.4294769999999</v>
          </cell>
          <cell r="D30">
            <v>678.74104700000009</v>
          </cell>
          <cell r="E30">
            <v>859.0117909999999</v>
          </cell>
          <cell r="F30">
            <v>135.60360700000001</v>
          </cell>
          <cell r="G30">
            <v>150.71096300000002</v>
          </cell>
          <cell r="H30">
            <v>942.324254</v>
          </cell>
          <cell r="I30">
            <v>22667.737000000001</v>
          </cell>
          <cell r="K30">
            <v>0.38504691445551376</v>
          </cell>
          <cell r="L30">
            <v>0.37993436657254986</v>
          </cell>
          <cell r="M30">
            <v>0.37748375096603354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>
            <v>2</v>
          </cell>
          <cell r="Y30">
            <v>1</v>
          </cell>
          <cell r="AA30">
            <v>0.39962272553755901</v>
          </cell>
          <cell r="AB30">
            <v>0.39578327998555285</v>
          </cell>
          <cell r="AC30">
            <v>0.40746991631370605</v>
          </cell>
          <cell r="AE30">
            <v>0.20553856059427911</v>
          </cell>
          <cell r="AF30">
            <v>2.815178163021452E-2</v>
          </cell>
          <cell r="AG30">
            <v>0.15993535384477117</v>
          </cell>
          <cell r="AH30">
            <v>0.14390333945495581</v>
          </cell>
          <cell r="AI30">
            <v>0.28137041206494834</v>
          </cell>
          <cell r="AJ30">
            <v>0.47494928319752477</v>
          </cell>
          <cell r="AK30">
            <v>3.9773495785236375E-2</v>
          </cell>
          <cell r="AL30">
            <v>0.14529732863303574</v>
          </cell>
          <cell r="AM30">
            <v>5.4772618027148792E-2</v>
          </cell>
          <cell r="AN30">
            <v>9.0524710605886946E-2</v>
          </cell>
          <cell r="AO30">
            <v>0.79014171180334847</v>
          </cell>
          <cell r="AP30">
            <v>0.33045745986886521</v>
          </cell>
          <cell r="AQ30">
            <v>0.398391348303411</v>
          </cell>
          <cell r="AR30">
            <v>0.37350956236416311</v>
          </cell>
          <cell r="AS30">
            <v>0</v>
          </cell>
          <cell r="AT30">
            <v>1169429477</v>
          </cell>
          <cell r="AU30">
            <v>1096703273</v>
          </cell>
          <cell r="AV30">
            <v>1057612128</v>
          </cell>
          <cell r="AW30">
            <v>0</v>
          </cell>
          <cell r="AX30">
            <v>145891146</v>
          </cell>
          <cell r="AY30">
            <v>157806226</v>
          </cell>
          <cell r="AZ30">
            <v>151542461</v>
          </cell>
          <cell r="BA30">
            <v>0</v>
          </cell>
          <cell r="BB30">
            <v>13317532</v>
          </cell>
          <cell r="BC30">
            <v>34013429</v>
          </cell>
          <cell r="BD30">
            <v>0</v>
          </cell>
          <cell r="BE30">
            <v>47330961</v>
          </cell>
          <cell r="BF30">
            <v>22479806</v>
          </cell>
          <cell r="BG30">
            <v>12666797</v>
          </cell>
          <cell r="BH30">
            <v>12997535</v>
          </cell>
          <cell r="BI30">
            <v>25664332</v>
          </cell>
          <cell r="BJ30">
            <v>15594890</v>
          </cell>
          <cell r="BK30">
            <v>0</v>
          </cell>
          <cell r="BL30">
            <v>678741047</v>
          </cell>
        </row>
        <row r="32">
          <cell r="B32" t="str">
            <v>TIER 3 - Small banks WMSI  &lt; 1%</v>
          </cell>
        </row>
        <row r="33">
          <cell r="B33" t="str">
            <v xml:space="preserve">GT Bank (formerly Fina Bank) </v>
          </cell>
          <cell r="C33">
            <v>27.757959</v>
          </cell>
          <cell r="D33">
            <v>9.6187330000000006</v>
          </cell>
          <cell r="E33">
            <v>16.580121999999999</v>
          </cell>
          <cell r="F33">
            <v>4.2789429999999999</v>
          </cell>
          <cell r="G33">
            <v>4.4617839999999998</v>
          </cell>
          <cell r="H33">
            <v>16.362835</v>
          </cell>
          <cell r="I33">
            <v>362.94299999999998</v>
          </cell>
          <cell r="K33">
            <v>9.2180809085022301E-3</v>
          </cell>
          <cell r="L33">
            <v>9.1783622891588156E-3</v>
          </cell>
          <cell r="M33">
            <v>9.8101959543893304E-3</v>
          </cell>
          <cell r="N33">
            <v>313413032</v>
          </cell>
          <cell r="O33">
            <v>195568503</v>
          </cell>
          <cell r="P33">
            <v>0</v>
          </cell>
          <cell r="Q33">
            <v>228782134</v>
          </cell>
          <cell r="R33">
            <v>0</v>
          </cell>
          <cell r="S33">
            <v>40312345</v>
          </cell>
          <cell r="T33">
            <v>51920201</v>
          </cell>
          <cell r="U33">
            <v>263782134</v>
          </cell>
          <cell r="V33">
            <v>13553634</v>
          </cell>
          <cell r="W33">
            <v>20834301</v>
          </cell>
          <cell r="X33">
            <v>20834.300999999999</v>
          </cell>
          <cell r="Y33">
            <v>4733253</v>
          </cell>
          <cell r="AA33">
            <v>9.4855751878228176E-3</v>
          </cell>
          <cell r="AB33">
            <v>5.6088160762808219E-3</v>
          </cell>
          <cell r="AC33">
            <v>7.8647359612448401E-3</v>
          </cell>
          <cell r="AE33">
            <v>8.1794964734251949E-2</v>
          </cell>
          <cell r="AF33">
            <v>1.9701432745583915E-2</v>
          </cell>
          <cell r="AG33">
            <v>0.27267793142203045</v>
          </cell>
          <cell r="AH33">
            <v>0.26150376753172661</v>
          </cell>
          <cell r="AI33">
            <v>0.26117829381416902</v>
          </cell>
          <cell r="AJ33">
            <v>0.58353020549668566</v>
          </cell>
          <cell r="AK33">
            <v>3.6112637554448851E-2</v>
          </cell>
          <cell r="AL33">
            <v>0.14849953479898095</v>
          </cell>
          <cell r="AM33">
            <v>6.110765661302784E-2</v>
          </cell>
          <cell r="AN33">
            <v>8.739187818595312E-2</v>
          </cell>
          <cell r="AO33">
            <v>0.58013644290434052</v>
          </cell>
          <cell r="AP33">
            <v>3.4911603903996949E-3</v>
          </cell>
          <cell r="AQ33">
            <v>8.5269876202552787E-5</v>
          </cell>
          <cell r="AR33">
            <v>2.0172519155649163E-3</v>
          </cell>
          <cell r="AT33">
            <v>27757959</v>
          </cell>
          <cell r="AU33">
            <v>23977044</v>
          </cell>
          <cell r="AV33">
            <v>25638050</v>
          </cell>
          <cell r="AX33">
            <v>6326694</v>
          </cell>
          <cell r="AY33">
            <v>6219009</v>
          </cell>
          <cell r="AZ33">
            <v>6090652</v>
          </cell>
          <cell r="BB33">
            <v>234594</v>
          </cell>
          <cell r="BC33">
            <v>663620</v>
          </cell>
          <cell r="BE33">
            <v>898214</v>
          </cell>
          <cell r="BF33">
            <v>524135</v>
          </cell>
          <cell r="BG33">
            <v>190622</v>
          </cell>
          <cell r="BH33">
            <v>161094</v>
          </cell>
          <cell r="BI33">
            <v>351716</v>
          </cell>
          <cell r="BJ33">
            <v>254060</v>
          </cell>
          <cell r="BL33">
            <v>9618733</v>
          </cell>
        </row>
        <row r="34">
          <cell r="B34" t="str">
            <v>ABC Bank</v>
          </cell>
          <cell r="C34">
            <v>20.733309999999999</v>
          </cell>
          <cell r="D34">
            <v>11.124698</v>
          </cell>
          <cell r="E34">
            <v>15.778282000000001</v>
          </cell>
          <cell r="F34">
            <v>1.8339270000000001</v>
          </cell>
          <cell r="G34">
            <v>2.850225</v>
          </cell>
          <cell r="H34">
            <v>15.837766999999999</v>
          </cell>
          <cell r="I34">
            <v>171.24600000000001</v>
          </cell>
          <cell r="K34">
            <v>7.0505678445212808E-3</v>
          </cell>
          <cell r="L34">
            <v>6.6617917698490684E-3</v>
          </cell>
          <cell r="M34">
            <v>6.6548282065482661E-3</v>
          </cell>
          <cell r="N34">
            <v>313413032</v>
          </cell>
          <cell r="O34">
            <v>195568503</v>
          </cell>
          <cell r="P34">
            <v>0</v>
          </cell>
          <cell r="Q34">
            <v>228782134</v>
          </cell>
          <cell r="R34">
            <v>0</v>
          </cell>
          <cell r="S34">
            <v>40312345</v>
          </cell>
          <cell r="T34">
            <v>51920201</v>
          </cell>
          <cell r="U34">
            <v>263782134</v>
          </cell>
          <cell r="V34">
            <v>13553634</v>
          </cell>
          <cell r="W34">
            <v>20834301</v>
          </cell>
          <cell r="X34">
            <v>20834.300999999999</v>
          </cell>
          <cell r="Y34">
            <v>4733253</v>
          </cell>
          <cell r="AA34">
            <v>7.0850803871220754E-3</v>
          </cell>
          <cell r="AB34">
            <v>6.4869650697414209E-3</v>
          </cell>
          <cell r="AC34">
            <v>7.4843853291346202E-3</v>
          </cell>
          <cell r="AE34">
            <v>9.555558744142964E-2</v>
          </cell>
          <cell r="AF34">
            <v>1.1867618709187901E-2</v>
          </cell>
          <cell r="AG34">
            <v>0.17996381686888058</v>
          </cell>
          <cell r="AH34">
            <v>0.11579454351108967</v>
          </cell>
          <cell r="AI34">
            <v>0.29504590392409924</v>
          </cell>
          <cell r="AJ34">
            <v>0.75249518353495615</v>
          </cell>
          <cell r="AK34">
            <v>6.9280511554907873E-2</v>
          </cell>
          <cell r="AL34">
            <v>0.17238944467131309</v>
          </cell>
          <cell r="AM34">
            <v>7.2021693135208176E-2</v>
          </cell>
          <cell r="AN34">
            <v>0.10036775153610492</v>
          </cell>
          <cell r="AO34">
            <v>0.70506396070243893</v>
          </cell>
          <cell r="AP34">
            <v>4.7137723198017777E-3</v>
          </cell>
          <cell r="AQ34">
            <v>6.9399398278704094E-3</v>
          </cell>
          <cell r="AR34">
            <v>5.6350771456481459E-3</v>
          </cell>
          <cell r="AT34">
            <v>20733310</v>
          </cell>
          <cell r="AU34">
            <v>20231896</v>
          </cell>
          <cell r="AV34">
            <v>19639370</v>
          </cell>
          <cell r="AX34">
            <v>2546215</v>
          </cell>
          <cell r="AY34">
            <v>2530689</v>
          </cell>
          <cell r="AZ34">
            <v>2449940</v>
          </cell>
          <cell r="BB34">
            <v>237527</v>
          </cell>
          <cell r="BC34">
            <v>567524</v>
          </cell>
          <cell r="BE34">
            <v>805051</v>
          </cell>
          <cell r="BF34">
            <v>605797</v>
          </cell>
          <cell r="BG34">
            <v>134596</v>
          </cell>
          <cell r="BH34">
            <v>668132</v>
          </cell>
          <cell r="BI34">
            <v>802728</v>
          </cell>
          <cell r="BJ34">
            <v>119872</v>
          </cell>
          <cell r="BL34">
            <v>11124698</v>
          </cell>
        </row>
        <row r="35">
          <cell r="B35" t="str">
            <v>Gulf African Bank</v>
          </cell>
          <cell r="C35">
            <v>17.31972</v>
          </cell>
          <cell r="D35">
            <v>12.484920000000001</v>
          </cell>
          <cell r="E35">
            <v>13.892564</v>
          </cell>
          <cell r="F35">
            <v>2.7528779999999999</v>
          </cell>
          <cell r="G35">
            <v>2.7754989999999999</v>
          </cell>
          <cell r="H35">
            <v>17.215900999999999</v>
          </cell>
          <cell r="I35">
            <v>275.61799999999999</v>
          </cell>
          <cell r="K35">
            <v>6.3060468550378834E-3</v>
          </cell>
          <cell r="L35">
            <v>6.4461685136653919E-3</v>
          </cell>
          <cell r="M35">
            <v>6.3554162267492557E-3</v>
          </cell>
          <cell r="N35">
            <v>313413032</v>
          </cell>
          <cell r="O35">
            <v>195568503</v>
          </cell>
          <cell r="P35">
            <v>0</v>
          </cell>
          <cell r="Q35">
            <v>228782134</v>
          </cell>
          <cell r="R35">
            <v>0</v>
          </cell>
          <cell r="S35">
            <v>40312345</v>
          </cell>
          <cell r="T35">
            <v>51920201</v>
          </cell>
          <cell r="U35">
            <v>263782134</v>
          </cell>
          <cell r="V35">
            <v>13553634</v>
          </cell>
          <cell r="W35">
            <v>20834301</v>
          </cell>
          <cell r="X35">
            <v>20834.300999999999</v>
          </cell>
          <cell r="Y35">
            <v>4733253</v>
          </cell>
          <cell r="AA35">
            <v>5.9185729862933582E-3</v>
          </cell>
          <cell r="AB35">
            <v>7.2801293067475681E-3</v>
          </cell>
          <cell r="AC35">
            <v>6.5899001035514366E-3</v>
          </cell>
          <cell r="AE35">
            <v>0.12915149412877303</v>
          </cell>
          <cell r="AF35">
            <v>2.1356367514961359E-2</v>
          </cell>
          <cell r="AG35">
            <v>0.16121717939711666</v>
          </cell>
          <cell r="AH35">
            <v>0.15990321970369137</v>
          </cell>
          <cell r="AI35">
            <v>0.18989797195381403</v>
          </cell>
          <cell r="AJ35">
            <v>0.65943446558776453</v>
          </cell>
          <cell r="AK35">
            <v>5.8736245750368163E-2</v>
          </cell>
          <cell r="AL35">
            <v>0.13003987685043894</v>
          </cell>
          <cell r="AM35">
            <v>2.4764768914783134E-2</v>
          </cell>
          <cell r="AN35">
            <v>0.10527510793565581</v>
          </cell>
          <cell r="AO35">
            <v>0.89867644302376437</v>
          </cell>
          <cell r="AP35">
            <v>3.6377501631686513E-3</v>
          </cell>
          <cell r="AQ35">
            <v>0</v>
          </cell>
          <cell r="AR35">
            <v>2.3602347173508932E-3</v>
          </cell>
          <cell r="AT35">
            <v>17319720</v>
          </cell>
          <cell r="AU35">
            <v>16958464</v>
          </cell>
          <cell r="AV35">
            <v>16053971</v>
          </cell>
          <cell r="AX35">
            <v>2865074</v>
          </cell>
          <cell r="AY35">
            <v>2771877</v>
          </cell>
          <cell r="AZ35">
            <v>2685926</v>
          </cell>
          <cell r="BB35">
            <v>172983</v>
          </cell>
          <cell r="BC35">
            <v>737943</v>
          </cell>
          <cell r="BE35">
            <v>910926</v>
          </cell>
          <cell r="BF35">
            <v>600696</v>
          </cell>
          <cell r="BG35">
            <v>179019</v>
          </cell>
          <cell r="BH35">
            <v>551274</v>
          </cell>
          <cell r="BI35">
            <v>730293</v>
          </cell>
          <cell r="BJ35">
            <v>179152</v>
          </cell>
          <cell r="BL35">
            <v>12484920</v>
          </cell>
        </row>
        <row r="36">
          <cell r="B36" t="str">
            <v>Victoria Commercial Bank</v>
          </cell>
          <cell r="C36">
            <v>15.834868999999999</v>
          </cell>
          <cell r="D36">
            <v>9.8575839999999992</v>
          </cell>
          <cell r="E36">
            <v>10.555884000000001</v>
          </cell>
          <cell r="F36">
            <v>2.3970790000000002</v>
          </cell>
          <cell r="G36">
            <v>2.5175540000000001</v>
          </cell>
          <cell r="H36">
            <v>13.140693000000001</v>
          </cell>
          <cell r="I36">
            <v>277.35599999999999</v>
          </cell>
          <cell r="K36">
            <v>5.4107645886222553E-3</v>
          </cell>
          <cell r="L36">
            <v>5.3532586364741109E-3</v>
          </cell>
          <cell r="M36">
            <v>5.1327338794256239E-3</v>
          </cell>
          <cell r="N36">
            <v>313413032</v>
          </cell>
          <cell r="O36">
            <v>195568503</v>
          </cell>
          <cell r="P36">
            <v>0</v>
          </cell>
          <cell r="Q36">
            <v>228782134</v>
          </cell>
          <cell r="R36">
            <v>0</v>
          </cell>
          <cell r="S36">
            <v>40312345</v>
          </cell>
          <cell r="T36">
            <v>51920201</v>
          </cell>
          <cell r="U36">
            <v>263782134</v>
          </cell>
          <cell r="V36">
            <v>13553634</v>
          </cell>
          <cell r="W36">
            <v>20834301</v>
          </cell>
          <cell r="X36">
            <v>20834.300999999999</v>
          </cell>
          <cell r="Y36">
            <v>4733253</v>
          </cell>
          <cell r="AA36">
            <v>5.4111629925249439E-3</v>
          </cell>
          <cell r="AB36">
            <v>5.7480933936401605E-3</v>
          </cell>
          <cell r="AC36">
            <v>5.0071549833908963E-3</v>
          </cell>
          <cell r="AE36">
            <v>0.14860417547070107</v>
          </cell>
          <cell r="AF36">
            <v>2.6254279440231738E-2</v>
          </cell>
          <cell r="AG36">
            <v>0.19158456863728571</v>
          </cell>
          <cell r="AH36">
            <v>0.18241648290542972</v>
          </cell>
          <cell r="AI36">
            <v>0.16772505779038782</v>
          </cell>
          <cell r="AJ36">
            <v>0.40366002407002632</v>
          </cell>
          <cell r="AK36">
            <v>0</v>
          </cell>
          <cell r="AL36">
            <v>0.14022635126237845</v>
          </cell>
          <cell r="AM36">
            <v>7.0078735940606054E-2</v>
          </cell>
          <cell r="AN36">
            <v>7.0147615321772397E-2</v>
          </cell>
          <cell r="AO36">
            <v>0.93384732155071037</v>
          </cell>
          <cell r="AP36">
            <v>3.6082929837412225E-3</v>
          </cell>
          <cell r="AQ36">
            <v>2.005480725856757E-5</v>
          </cell>
          <cell r="AR36">
            <v>1.9750268924599483E-3</v>
          </cell>
          <cell r="AT36">
            <v>15834869</v>
          </cell>
          <cell r="AU36">
            <v>14801213</v>
          </cell>
          <cell r="AV36">
            <v>13644242</v>
          </cell>
          <cell r="AX36">
            <v>2708546</v>
          </cell>
          <cell r="AY36">
            <v>2586428</v>
          </cell>
          <cell r="AZ36">
            <v>2528144</v>
          </cell>
          <cell r="BB36">
            <v>82643</v>
          </cell>
          <cell r="BC36">
            <v>410086</v>
          </cell>
          <cell r="BE36">
            <v>492729</v>
          </cell>
          <cell r="BF36">
            <v>198895</v>
          </cell>
          <cell r="BG36">
            <v>0</v>
          </cell>
          <cell r="BH36">
            <v>0</v>
          </cell>
          <cell r="BI36">
            <v>0</v>
          </cell>
          <cell r="BJ36">
            <v>193758</v>
          </cell>
          <cell r="BL36">
            <v>9857584</v>
          </cell>
        </row>
        <row r="37">
          <cell r="B37" t="str">
            <v>Equatorial Commercial Bank</v>
          </cell>
          <cell r="C37">
            <v>16.250564000000001</v>
          </cell>
          <cell r="D37">
            <v>10.012833000000001</v>
          </cell>
          <cell r="E37">
            <v>14.067621000000001</v>
          </cell>
          <cell r="F37">
            <v>1.1870369999999999</v>
          </cell>
          <cell r="G37">
            <v>1.7167589999999999</v>
          </cell>
          <cell r="H37">
            <v>13.384517000000001</v>
          </cell>
          <cell r="I37">
            <v>43.771999999999998</v>
          </cell>
          <cell r="K37">
            <v>5.3969313576378072E-3</v>
          </cell>
          <cell r="L37">
            <v>5.6779324554218844E-3</v>
          </cell>
          <cell r="M37">
            <v>5.4898150641763069E-3</v>
          </cell>
          <cell r="N37">
            <v>313413032</v>
          </cell>
          <cell r="O37">
            <v>195568503</v>
          </cell>
          <cell r="P37">
            <v>0</v>
          </cell>
          <cell r="Q37">
            <v>228782134</v>
          </cell>
          <cell r="R37">
            <v>0</v>
          </cell>
          <cell r="S37">
            <v>40312345</v>
          </cell>
          <cell r="T37">
            <v>51920201</v>
          </cell>
          <cell r="U37">
            <v>263782134</v>
          </cell>
          <cell r="V37">
            <v>13553634</v>
          </cell>
          <cell r="W37">
            <v>20834301</v>
          </cell>
          <cell r="X37">
            <v>20834.300999999999</v>
          </cell>
          <cell r="Y37">
            <v>4733253</v>
          </cell>
          <cell r="AA37">
            <v>5.5532161664525381E-3</v>
          </cell>
          <cell r="AB37">
            <v>5.8386212300014081E-3</v>
          </cell>
          <cell r="AC37">
            <v>6.6729379173363799E-3</v>
          </cell>
          <cell r="AE37">
            <v>4.6963739728531143E-2</v>
          </cell>
          <cell r="AF37">
            <v>4.077801934979421E-3</v>
          </cell>
          <cell r="AG37">
            <v>0.12826454626640615</v>
          </cell>
          <cell r="AH37">
            <v>8.8687324316596539E-2</v>
          </cell>
          <cell r="AI37">
            <v>0.29260011912687012</v>
          </cell>
          <cell r="AJ37">
            <v>0.81696156406572995</v>
          </cell>
          <cell r="AK37">
            <v>8.6948030498128701E-2</v>
          </cell>
          <cell r="AL37">
            <v>0.1724827401896083</v>
          </cell>
          <cell r="AM37">
            <v>7.6720721646348355E-2</v>
          </cell>
          <cell r="AN37">
            <v>9.5762018543259941E-2</v>
          </cell>
          <cell r="AO37">
            <v>0.71176448384556279</v>
          </cell>
          <cell r="AP37">
            <v>2.2535914554755857E-3</v>
          </cell>
          <cell r="AQ37">
            <v>2.5434920051080556E-4</v>
          </cell>
          <cell r="AR37">
            <v>1.2937243769960962E-3</v>
          </cell>
          <cell r="AT37">
            <v>16250564</v>
          </cell>
          <cell r="AU37">
            <v>16454140</v>
          </cell>
          <cell r="AV37">
            <v>15562476</v>
          </cell>
          <cell r="AX37">
            <v>1410768</v>
          </cell>
          <cell r="AY37">
            <v>1408728</v>
          </cell>
          <cell r="AZ37">
            <v>1371482</v>
          </cell>
          <cell r="BB37">
            <v>167022</v>
          </cell>
          <cell r="BC37">
            <v>403798</v>
          </cell>
          <cell r="BE37">
            <v>570820</v>
          </cell>
          <cell r="BF37">
            <v>466338</v>
          </cell>
          <cell r="BG37">
            <v>267035</v>
          </cell>
          <cell r="BH37">
            <v>680808</v>
          </cell>
          <cell r="BI37">
            <v>947843</v>
          </cell>
          <cell r="BJ37">
            <v>32804</v>
          </cell>
          <cell r="BL37">
            <v>10012833</v>
          </cell>
        </row>
        <row r="38">
          <cell r="B38" t="str">
            <v>Giro Commercial Bank</v>
          </cell>
          <cell r="C38">
            <v>14.523369000000001</v>
          </cell>
          <cell r="D38">
            <v>7.5267650000000001</v>
          </cell>
          <cell r="E38">
            <v>12.103135</v>
          </cell>
          <cell r="F38">
            <v>2.088692</v>
          </cell>
          <cell r="G38">
            <v>2.1844890000000001</v>
          </cell>
          <cell r="H38">
            <v>9.2820970000000003</v>
          </cell>
          <cell r="I38">
            <v>235.703</v>
          </cell>
          <cell r="K38">
            <v>5.2496281530256244E-3</v>
          </cell>
          <cell r="L38">
            <v>5.3305061000478255E-3</v>
          </cell>
          <cell r="M38">
            <v>5.3172577271069464E-3</v>
          </cell>
          <cell r="N38">
            <v>313413032</v>
          </cell>
          <cell r="O38">
            <v>195568503</v>
          </cell>
          <cell r="P38">
            <v>0</v>
          </cell>
          <cell r="Q38">
            <v>228782134</v>
          </cell>
          <cell r="R38">
            <v>0</v>
          </cell>
          <cell r="S38">
            <v>40312345</v>
          </cell>
          <cell r="T38">
            <v>51920201</v>
          </cell>
          <cell r="U38">
            <v>263782134</v>
          </cell>
          <cell r="V38">
            <v>13553634</v>
          </cell>
          <cell r="W38">
            <v>20834301</v>
          </cell>
          <cell r="X38">
            <v>20834.300999999999</v>
          </cell>
          <cell r="Y38">
            <v>4733253</v>
          </cell>
          <cell r="AA38">
            <v>4.9629912858504864E-3</v>
          </cell>
          <cell r="AB38">
            <v>4.3889606390350808E-3</v>
          </cell>
          <cell r="AC38">
            <v>5.7410893043067512E-3</v>
          </cell>
          <cell r="AE38">
            <v>0.21484068084578883</v>
          </cell>
          <cell r="AF38">
            <v>3.3474031989803497E-2</v>
          </cell>
          <cell r="AG38">
            <v>0.23534434083160305</v>
          </cell>
          <cell r="AH38">
            <v>0.22502372039421695</v>
          </cell>
          <cell r="AI38">
            <v>0.2035018117138517</v>
          </cell>
          <cell r="AJ38">
            <v>0.49286587851610275</v>
          </cell>
          <cell r="AK38">
            <v>5.1622976172266244E-2</v>
          </cell>
          <cell r="AL38">
            <v>0.15108111124010781</v>
          </cell>
          <cell r="AM38">
            <v>7.1205267476730172E-2</v>
          </cell>
          <cell r="AN38">
            <v>7.9875843763377641E-2</v>
          </cell>
          <cell r="AO38">
            <v>0.62188556931737105</v>
          </cell>
          <cell r="AP38">
            <v>4.0366294261400155E-3</v>
          </cell>
          <cell r="AQ38">
            <v>0</v>
          </cell>
          <cell r="AR38">
            <v>2.1161689392015372E-3</v>
          </cell>
          <cell r="AT38">
            <v>14523369</v>
          </cell>
          <cell r="AU38">
            <v>14101547</v>
          </cell>
          <cell r="AV38">
            <v>13623296</v>
          </cell>
          <cell r="AX38">
            <v>2302340</v>
          </cell>
          <cell r="AY38">
            <v>2193584</v>
          </cell>
          <cell r="AZ38">
            <v>2086712</v>
          </cell>
          <cell r="BB38">
            <v>89355</v>
          </cell>
          <cell r="BC38">
            <v>349732</v>
          </cell>
          <cell r="BE38">
            <v>439087</v>
          </cell>
          <cell r="BF38">
            <v>216411</v>
          </cell>
          <cell r="BG38">
            <v>75410</v>
          </cell>
          <cell r="BH38">
            <v>297849</v>
          </cell>
          <cell r="BI38">
            <v>373259</v>
          </cell>
          <cell r="BJ38">
            <v>235703</v>
          </cell>
          <cell r="BL38">
            <v>7526765</v>
          </cell>
        </row>
        <row r="39">
          <cell r="B39" t="str">
            <v>Fidelity Commercial Bank</v>
          </cell>
          <cell r="C39">
            <v>14.404023</v>
          </cell>
          <cell r="D39">
            <v>8.6123320000000003</v>
          </cell>
          <cell r="E39">
            <v>12.253787000000001</v>
          </cell>
          <cell r="F39">
            <v>1.36273</v>
          </cell>
          <cell r="G39">
            <v>1.53955</v>
          </cell>
          <cell r="H39">
            <v>8.8074080000000006</v>
          </cell>
          <cell r="I39">
            <v>150.184</v>
          </cell>
          <cell r="K39">
            <v>4.7633854974343673E-3</v>
          </cell>
          <cell r="L39">
            <v>4.716921937827947E-3</v>
          </cell>
          <cell r="M39">
            <v>4.6333722933033367E-3</v>
          </cell>
          <cell r="N39">
            <v>313413032</v>
          </cell>
          <cell r="O39">
            <v>195568503</v>
          </cell>
          <cell r="P39">
            <v>0</v>
          </cell>
          <cell r="Q39">
            <v>228782134</v>
          </cell>
          <cell r="R39">
            <v>0</v>
          </cell>
          <cell r="S39">
            <v>40312345</v>
          </cell>
          <cell r="T39">
            <v>51920201</v>
          </cell>
          <cell r="U39">
            <v>263782134</v>
          </cell>
          <cell r="V39">
            <v>13553634</v>
          </cell>
          <cell r="W39">
            <v>20834301</v>
          </cell>
          <cell r="X39">
            <v>20834.300999999999</v>
          </cell>
          <cell r="Y39">
            <v>4733253</v>
          </cell>
          <cell r="AA39">
            <v>4.9222078314053704E-3</v>
          </cell>
          <cell r="AB39">
            <v>5.0219697517196668E-3</v>
          </cell>
          <cell r="AC39">
            <v>5.8125506724458677E-3</v>
          </cell>
          <cell r="AE39">
            <v>0.13894771623363034</v>
          </cell>
          <cell r="AF39">
            <v>1.5553537282278183E-2</v>
          </cell>
          <cell r="AG39">
            <v>0.174801712376672</v>
          </cell>
          <cell r="AH39">
            <v>0.15472543113706097</v>
          </cell>
          <cell r="AI39">
            <v>0.27113927438730356</v>
          </cell>
          <cell r="AJ39">
            <v>0.63848096748359517</v>
          </cell>
          <cell r="AK39">
            <v>7.9857089242635917E-2</v>
          </cell>
          <cell r="AL39">
            <v>0.20452745930993355</v>
          </cell>
          <cell r="AM39">
            <v>9.851349737146213E-2</v>
          </cell>
          <cell r="AN39">
            <v>0.10601396193847142</v>
          </cell>
          <cell r="AO39">
            <v>0.70283023525706789</v>
          </cell>
          <cell r="AP39">
            <v>6.3260301959027398E-4</v>
          </cell>
          <cell r="AQ39">
            <v>0</v>
          </cell>
          <cell r="AR39">
            <v>3.5596088559118903E-4</v>
          </cell>
          <cell r="AT39">
            <v>14404023</v>
          </cell>
          <cell r="AU39">
            <v>13372487</v>
          </cell>
          <cell r="AV39">
            <v>12778509</v>
          </cell>
          <cell r="AX39">
            <v>1601279</v>
          </cell>
          <cell r="AY39">
            <v>1527364</v>
          </cell>
          <cell r="AZ39">
            <v>1411007</v>
          </cell>
          <cell r="BB39">
            <v>127638</v>
          </cell>
          <cell r="BC39">
            <v>343109</v>
          </cell>
          <cell r="BE39">
            <v>470747</v>
          </cell>
          <cell r="BF39">
            <v>300563</v>
          </cell>
          <cell r="BG39">
            <v>67982</v>
          </cell>
          <cell r="BH39">
            <v>622280</v>
          </cell>
          <cell r="BI39">
            <v>690262</v>
          </cell>
          <cell r="BJ39">
            <v>105129</v>
          </cell>
          <cell r="BL39">
            <v>8612332</v>
          </cell>
        </row>
        <row r="40">
          <cell r="B40" t="str">
            <v>Guardian  Bank</v>
          </cell>
          <cell r="C40">
            <v>14.195379000000001</v>
          </cell>
          <cell r="D40">
            <v>8.5843869999999995</v>
          </cell>
          <cell r="E40">
            <v>12.315248</v>
          </cell>
          <cell r="F40">
            <v>1.5015480000000001</v>
          </cell>
          <cell r="G40">
            <v>1.5283990000000001</v>
          </cell>
          <cell r="H40">
            <v>10.085335000000001</v>
          </cell>
          <cell r="I40">
            <v>191.291</v>
          </cell>
          <cell r="K40">
            <v>4.7407532473768025E-3</v>
          </cell>
          <cell r="L40">
            <v>4.8897751558438724E-3</v>
          </cell>
          <cell r="M40">
            <v>4.6996123142062978E-3</v>
          </cell>
          <cell r="N40">
            <v>313413032</v>
          </cell>
          <cell r="O40">
            <v>195568503</v>
          </cell>
          <cell r="P40">
            <v>0</v>
          </cell>
          <cell r="Q40">
            <v>228782134</v>
          </cell>
          <cell r="R40">
            <v>0</v>
          </cell>
          <cell r="S40">
            <v>40312345</v>
          </cell>
          <cell r="T40">
            <v>51920201</v>
          </cell>
          <cell r="U40">
            <v>263782134</v>
          </cell>
          <cell r="V40">
            <v>13553634</v>
          </cell>
          <cell r="W40">
            <v>20834301</v>
          </cell>
          <cell r="X40">
            <v>20834.300999999999</v>
          </cell>
          <cell r="Y40">
            <v>4733253</v>
          </cell>
          <cell r="AA40">
            <v>4.8509090608621864E-3</v>
          </cell>
          <cell r="AB40">
            <v>5.005674636214155E-3</v>
          </cell>
          <cell r="AC40">
            <v>5.841704531320613E-3</v>
          </cell>
          <cell r="AE40">
            <v>0.16928925322813895</v>
          </cell>
          <cell r="AF40">
            <v>1.9287983541357488E-2</v>
          </cell>
          <cell r="AG40">
            <v>0.15154667643662803</v>
          </cell>
          <cell r="AH40">
            <v>0.14888429586126786</v>
          </cell>
          <cell r="AI40">
            <v>0.17452980202655546</v>
          </cell>
          <cell r="AJ40">
            <v>0.57643091248001277</v>
          </cell>
          <cell r="AK40">
            <v>4.9452975464126747E-2</v>
          </cell>
          <cell r="AL40">
            <v>0.14619760333276768</v>
          </cell>
          <cell r="AM40">
            <v>7.5001230729285648E-2</v>
          </cell>
          <cell r="AN40">
            <v>7.1196372603482036E-2</v>
          </cell>
          <cell r="AO40">
            <v>0.69705352259248043</v>
          </cell>
          <cell r="AP40">
            <v>2.7205555490132757E-3</v>
          </cell>
          <cell r="AQ40">
            <v>0</v>
          </cell>
          <cell r="AR40">
            <v>1.710828738261265E-3</v>
          </cell>
          <cell r="AT40">
            <v>14195379</v>
          </cell>
          <cell r="AU40">
            <v>13997862</v>
          </cell>
          <cell r="AV40">
            <v>12834687</v>
          </cell>
          <cell r="AX40">
            <v>1625778</v>
          </cell>
          <cell r="AY40">
            <v>1554857</v>
          </cell>
          <cell r="AZ40">
            <v>1493885</v>
          </cell>
          <cell r="BB40">
            <v>79025</v>
          </cell>
          <cell r="BC40">
            <v>373763</v>
          </cell>
          <cell r="BE40">
            <v>452788</v>
          </cell>
          <cell r="BF40">
            <v>261001</v>
          </cell>
          <cell r="BG40">
            <v>388517</v>
          </cell>
          <cell r="BH40">
            <v>55125</v>
          </cell>
          <cell r="BI40">
            <v>443642</v>
          </cell>
          <cell r="BJ40">
            <v>131891</v>
          </cell>
          <cell r="BL40">
            <v>8584387</v>
          </cell>
        </row>
        <row r="41">
          <cell r="B41" t="str">
            <v>Consolidated Bank of Kenya</v>
          </cell>
          <cell r="C41">
            <v>16.616890999999999</v>
          </cell>
          <cell r="D41">
            <v>10.536707</v>
          </cell>
          <cell r="E41">
            <v>11.941792</v>
          </cell>
          <cell r="F41">
            <v>0.840395</v>
          </cell>
          <cell r="G41">
            <v>1.2057059999999999</v>
          </cell>
          <cell r="H41">
            <v>13.930263</v>
          </cell>
          <cell r="I41">
            <v>-11.342000000000001</v>
          </cell>
          <cell r="K41">
            <v>4.7091276126817556E-3</v>
          </cell>
          <cell r="L41">
            <v>4.9352439066792245E-3</v>
          </cell>
          <cell r="M41">
            <v>5.0564486501753214E-3</v>
          </cell>
          <cell r="N41">
            <v>313413032</v>
          </cell>
          <cell r="O41">
            <v>195568503</v>
          </cell>
          <cell r="P41">
            <v>0</v>
          </cell>
          <cell r="Q41">
            <v>228782134</v>
          </cell>
          <cell r="R41">
            <v>0</v>
          </cell>
          <cell r="S41">
            <v>40312345</v>
          </cell>
          <cell r="T41">
            <v>51920201</v>
          </cell>
          <cell r="U41">
            <v>263782134</v>
          </cell>
          <cell r="V41">
            <v>13553634</v>
          </cell>
          <cell r="W41">
            <v>20834301</v>
          </cell>
          <cell r="X41">
            <v>20834.300999999999</v>
          </cell>
          <cell r="Y41">
            <v>4733253</v>
          </cell>
          <cell r="AA41">
            <v>5.6783990843259141E-3</v>
          </cell>
          <cell r="AB41">
            <v>6.1440993956959475E-3</v>
          </cell>
          <cell r="AC41">
            <v>5.6645566892756238E-3</v>
          </cell>
          <cell r="AE41">
            <v>-1.8236524930646966E-2</v>
          </cell>
          <cell r="AF41">
            <v>-1.3576111087747896E-3</v>
          </cell>
          <cell r="AG41">
            <v>8.6552996163819729E-2</v>
          </cell>
          <cell r="AH41">
            <v>6.0328724590483322E-2</v>
          </cell>
          <cell r="AI41">
            <v>0.37162149111511716</v>
          </cell>
          <cell r="AJ41">
            <v>0.89563964718001543</v>
          </cell>
          <cell r="AK41">
            <v>0.1587076896742215</v>
          </cell>
          <cell r="AL41">
            <v>0.15846410821411661</v>
          </cell>
          <cell r="AM41">
            <v>7.4903092899298238E-2</v>
          </cell>
          <cell r="AN41">
            <v>8.3561015314818368E-2</v>
          </cell>
          <cell r="AO41">
            <v>0.88233884830685383</v>
          </cell>
          <cell r="AP41">
            <v>1.9871087628773581E-3</v>
          </cell>
          <cell r="AQ41">
            <v>8.4362903991610486E-4</v>
          </cell>
          <cell r="AR41">
            <v>1.4106411741586923E-3</v>
          </cell>
          <cell r="AT41">
            <v>16616891</v>
          </cell>
          <cell r="AU41">
            <v>16730762</v>
          </cell>
          <cell r="AV41">
            <v>16778631</v>
          </cell>
          <cell r="AX41">
            <v>1231617</v>
          </cell>
          <cell r="AY41">
            <v>1258313</v>
          </cell>
          <cell r="AZ41">
            <v>1241702</v>
          </cell>
          <cell r="BB41">
            <v>230881</v>
          </cell>
          <cell r="BC41">
            <v>390399</v>
          </cell>
          <cell r="BE41">
            <v>621280</v>
          </cell>
          <cell r="BF41">
            <v>556443</v>
          </cell>
          <cell r="BG41">
            <v>772183</v>
          </cell>
          <cell r="BH41">
            <v>1263867</v>
          </cell>
          <cell r="BI41">
            <v>2036050</v>
          </cell>
          <cell r="BJ41">
            <v>-11342</v>
          </cell>
          <cell r="BL41">
            <v>10536707</v>
          </cell>
        </row>
        <row r="42">
          <cell r="B42" t="str">
            <v>K-Rep Bank</v>
          </cell>
          <cell r="C42">
            <v>13.719401</v>
          </cell>
          <cell r="D42">
            <v>10.079561</v>
          </cell>
          <cell r="E42">
            <v>10.293512</v>
          </cell>
          <cell r="F42">
            <v>1.9544710000000001</v>
          </cell>
          <cell r="G42">
            <v>1.959673</v>
          </cell>
          <cell r="H42">
            <v>10.839994000000001</v>
          </cell>
          <cell r="I42">
            <v>307.67500000000001</v>
          </cell>
          <cell r="K42">
            <v>4.6988582350972414E-3</v>
          </cell>
          <cell r="L42">
            <v>4.8405717073295926E-3</v>
          </cell>
          <cell r="M42">
            <v>4.6830084226306083E-3</v>
          </cell>
          <cell r="N42">
            <v>313413032</v>
          </cell>
          <cell r="O42">
            <v>195568503</v>
          </cell>
          <cell r="P42">
            <v>0</v>
          </cell>
          <cell r="Q42">
            <v>228782134</v>
          </cell>
          <cell r="R42">
            <v>0</v>
          </cell>
          <cell r="S42">
            <v>40312345</v>
          </cell>
          <cell r="T42">
            <v>51920201</v>
          </cell>
          <cell r="U42">
            <v>263782134</v>
          </cell>
          <cell r="V42">
            <v>13553634</v>
          </cell>
          <cell r="W42">
            <v>20834301</v>
          </cell>
          <cell r="X42">
            <v>20834.300999999999</v>
          </cell>
          <cell r="Y42">
            <v>4733253</v>
          </cell>
          <cell r="AA42">
            <v>4.6882557077554416E-3</v>
          </cell>
          <cell r="AB42">
            <v>5.8775312485181983E-3</v>
          </cell>
          <cell r="AC42">
            <v>4.8826995358601877E-3</v>
          </cell>
          <cell r="AE42">
            <v>0.21767896163541209</v>
          </cell>
          <cell r="AF42">
            <v>3.1649922609993428E-2</v>
          </cell>
          <cell r="AG42">
            <v>0.18078174213011555</v>
          </cell>
          <cell r="AH42">
            <v>0.18030185256560105</v>
          </cell>
          <cell r="AI42">
            <v>0.27318345690166795</v>
          </cell>
          <cell r="AJ42">
            <v>0.59711673885891947</v>
          </cell>
          <cell r="AK42">
            <v>7.3395741293243458E-2</v>
          </cell>
          <cell r="AL42">
            <v>0.22279482146929355</v>
          </cell>
          <cell r="AM42">
            <v>6.0968170800588681E-2</v>
          </cell>
          <cell r="AN42">
            <v>0.16182665066870489</v>
          </cell>
          <cell r="AO42">
            <v>0.97921496569878197</v>
          </cell>
          <cell r="AP42">
            <v>5.433951652267624E-4</v>
          </cell>
          <cell r="AQ42">
            <v>0</v>
          </cell>
          <cell r="AR42">
            <v>2.8487033338226364E-4</v>
          </cell>
          <cell r="AT42">
            <v>13719401</v>
          </cell>
          <cell r="AU42">
            <v>13910275</v>
          </cell>
          <cell r="AV42">
            <v>13199239</v>
          </cell>
          <cell r="AX42">
            <v>2082965</v>
          </cell>
          <cell r="AY42">
            <v>1985856</v>
          </cell>
          <cell r="AZ42">
            <v>1867591</v>
          </cell>
          <cell r="BB42">
            <v>308405</v>
          </cell>
          <cell r="BC42">
            <v>820525</v>
          </cell>
          <cell r="BE42">
            <v>1128930</v>
          </cell>
          <cell r="BF42">
            <v>674103</v>
          </cell>
          <cell r="BG42">
            <v>513024</v>
          </cell>
          <cell r="BH42">
            <v>255518</v>
          </cell>
          <cell r="BI42">
            <v>768542</v>
          </cell>
          <cell r="BJ42">
            <v>215372</v>
          </cell>
          <cell r="BL42">
            <v>10079561</v>
          </cell>
        </row>
        <row r="43">
          <cell r="B43" t="str">
            <v>Development Bank of Kenya</v>
          </cell>
          <cell r="C43">
            <v>16.493105</v>
          </cell>
          <cell r="D43">
            <v>8.810727</v>
          </cell>
          <cell r="E43">
            <v>8.8352380000000004</v>
          </cell>
          <cell r="F43">
            <v>1.592981</v>
          </cell>
          <cell r="G43">
            <v>1.696963</v>
          </cell>
          <cell r="H43">
            <v>6.9321510000000002</v>
          </cell>
          <cell r="I43">
            <v>150.10499999999999</v>
          </cell>
          <cell r="K43">
            <v>4.5819977307647204E-3</v>
          </cell>
          <cell r="L43">
            <v>4.7104248213690495E-3</v>
          </cell>
          <cell r="M43">
            <v>4.6789551496849574E-3</v>
          </cell>
          <cell r="N43">
            <v>313413032</v>
          </cell>
          <cell r="O43">
            <v>195568503</v>
          </cell>
          <cell r="P43">
            <v>0</v>
          </cell>
          <cell r="Q43">
            <v>228782134</v>
          </cell>
          <cell r="R43">
            <v>0</v>
          </cell>
          <cell r="S43">
            <v>40312345</v>
          </cell>
          <cell r="T43">
            <v>51920201</v>
          </cell>
          <cell r="U43">
            <v>263782134</v>
          </cell>
          <cell r="V43">
            <v>13553634</v>
          </cell>
          <cell r="W43">
            <v>20834301</v>
          </cell>
          <cell r="X43">
            <v>20834.300999999999</v>
          </cell>
          <cell r="Y43">
            <v>4733253</v>
          </cell>
          <cell r="AA43">
            <v>5.6360983730164181E-3</v>
          </cell>
          <cell r="AB43">
            <v>5.1376566166585029E-3</v>
          </cell>
          <cell r="AC43">
            <v>4.1909712138883497E-3</v>
          </cell>
          <cell r="AE43">
            <v>0.11209664958604124</v>
          </cell>
          <cell r="AF43">
            <v>1.3091732688881839E-2</v>
          </cell>
          <cell r="AG43">
            <v>0.24479602362960645</v>
          </cell>
          <cell r="AH43">
            <v>0.22979606185727922</v>
          </cell>
          <cell r="AI43">
            <v>0.1656964236357471</v>
          </cell>
          <cell r="AJ43">
            <v>0.41937579606944719</v>
          </cell>
          <cell r="AK43">
            <v>0.11592061046486392</v>
          </cell>
          <cell r="AL43">
            <v>0.12914157563574305</v>
          </cell>
          <cell r="AM43">
            <v>0.10249124084885347</v>
          </cell>
          <cell r="AN43">
            <v>2.6650334786889579E-2</v>
          </cell>
          <cell r="AO43">
            <v>0.997225767998553</v>
          </cell>
          <cell r="AP43">
            <v>1.3400514942531936E-3</v>
          </cell>
          <cell r="AQ43">
            <v>0</v>
          </cell>
          <cell r="AR43">
            <v>7.0251069635116244E-4</v>
          </cell>
          <cell r="AT43">
            <v>16493105</v>
          </cell>
          <cell r="AU43">
            <v>16082152</v>
          </cell>
          <cell r="AV43">
            <v>15580630</v>
          </cell>
          <cell r="AX43">
            <v>1927348</v>
          </cell>
          <cell r="AY43">
            <v>1874489</v>
          </cell>
          <cell r="AZ43">
            <v>1822274</v>
          </cell>
          <cell r="BB43">
            <v>58150</v>
          </cell>
          <cell r="BC43">
            <v>292793</v>
          </cell>
          <cell r="BE43">
            <v>350943</v>
          </cell>
          <cell r="BF43">
            <v>147177</v>
          </cell>
          <cell r="BG43">
            <v>573237</v>
          </cell>
          <cell r="BH43">
            <v>548415</v>
          </cell>
          <cell r="BI43">
            <v>1121652</v>
          </cell>
          <cell r="BJ43">
            <v>105074</v>
          </cell>
          <cell r="BL43">
            <v>8810727</v>
          </cell>
        </row>
        <row r="44">
          <cell r="B44" t="str">
            <v>First Community Bank</v>
          </cell>
          <cell r="C44">
            <v>12.696667</v>
          </cell>
          <cell r="D44">
            <v>8.6582869999999996</v>
          </cell>
          <cell r="E44">
            <v>11.385156</v>
          </cell>
          <cell r="F44">
            <v>1.1335980000000001</v>
          </cell>
          <cell r="G44">
            <v>1.1335980000000001</v>
          </cell>
          <cell r="H44">
            <v>9.2428500000000007</v>
          </cell>
          <cell r="I44">
            <v>51.186</v>
          </cell>
          <cell r="K44">
            <v>4.1190609998637655E-3</v>
          </cell>
          <cell r="L44">
            <v>4.2032531290867783E-3</v>
          </cell>
          <cell r="M44">
            <v>4.0137771017887481E-3</v>
          </cell>
          <cell r="N44">
            <v>313413032</v>
          </cell>
          <cell r="O44">
            <v>195568503</v>
          </cell>
          <cell r="P44">
            <v>0</v>
          </cell>
          <cell r="Q44">
            <v>228782134</v>
          </cell>
          <cell r="R44">
            <v>0</v>
          </cell>
          <cell r="S44">
            <v>40312345</v>
          </cell>
          <cell r="T44">
            <v>51920201</v>
          </cell>
          <cell r="U44">
            <v>263782134</v>
          </cell>
          <cell r="V44">
            <v>13553634</v>
          </cell>
          <cell r="W44">
            <v>20834301</v>
          </cell>
          <cell r="X44">
            <v>20834.300999999999</v>
          </cell>
          <cell r="Y44">
            <v>4733253</v>
          </cell>
          <cell r="AA44">
            <v>4.33876242353585E-3</v>
          </cell>
          <cell r="AB44">
            <v>5.0487667469980967E-3</v>
          </cell>
          <cell r="AC44">
            <v>5.4005179103979121E-3</v>
          </cell>
          <cell r="AE44">
            <v>5.8391535644694376E-2</v>
          </cell>
          <cell r="AF44">
            <v>5.8888915885957557E-3</v>
          </cell>
          <cell r="AG44">
            <v>0.1226459371297814</v>
          </cell>
          <cell r="AH44">
            <v>0.1226459371297814</v>
          </cell>
          <cell r="AI44">
            <v>0.31913039151598133</v>
          </cell>
          <cell r="AJ44">
            <v>0.85751419350521674</v>
          </cell>
          <cell r="AK44">
            <v>0.10695911027732728</v>
          </cell>
          <cell r="AL44">
            <v>0.11289931213904274</v>
          </cell>
          <cell r="AM44">
            <v>1.4609398672140568E-2</v>
          </cell>
          <cell r="AN44">
            <v>9.8289913466902162E-2</v>
          </cell>
          <cell r="AO44">
            <v>0.76048909650425511</v>
          </cell>
          <cell r="AP44">
            <v>3.6809533817692801E-3</v>
          </cell>
          <cell r="AQ44">
            <v>0</v>
          </cell>
          <cell r="AR44">
            <v>1.9297087720528397E-3</v>
          </cell>
          <cell r="AT44">
            <v>12696667</v>
          </cell>
          <cell r="AU44">
            <v>12503956</v>
          </cell>
          <cell r="AV44">
            <v>11305398</v>
          </cell>
          <cell r="AX44">
            <v>1245914</v>
          </cell>
          <cell r="AY44">
            <v>1225689</v>
          </cell>
          <cell r="AZ44">
            <v>1210095</v>
          </cell>
          <cell r="BB44">
            <v>186001</v>
          </cell>
          <cell r="BC44">
            <v>396836</v>
          </cell>
          <cell r="BE44">
            <v>582837</v>
          </cell>
          <cell r="BF44">
            <v>499791</v>
          </cell>
          <cell r="BG44">
            <v>114497</v>
          </cell>
          <cell r="BH44">
            <v>779027</v>
          </cell>
          <cell r="BI44">
            <v>893524</v>
          </cell>
          <cell r="BJ44">
            <v>35830</v>
          </cell>
          <cell r="BL44">
            <v>8658287</v>
          </cell>
        </row>
        <row r="45">
          <cell r="B45" t="str">
            <v>Habib A.G.Zurich</v>
          </cell>
          <cell r="C45">
            <v>10.918785</v>
          </cell>
          <cell r="D45">
            <v>2.938634</v>
          </cell>
          <cell r="E45">
            <v>8.0866439999999997</v>
          </cell>
          <cell r="F45">
            <v>1.833378</v>
          </cell>
          <cell r="G45">
            <v>1.896039</v>
          </cell>
          <cell r="H45">
            <v>5.0128459999999997</v>
          </cell>
          <cell r="I45">
            <v>217.66200000000001</v>
          </cell>
          <cell r="K45">
            <v>3.9819196449738612E-3</v>
          </cell>
          <cell r="L45">
            <v>4.1755380122148363E-3</v>
          </cell>
          <cell r="M45">
            <v>4.2563736831342288E-3</v>
          </cell>
          <cell r="N45">
            <v>313413032</v>
          </cell>
          <cell r="O45">
            <v>195568503</v>
          </cell>
          <cell r="P45">
            <v>0</v>
          </cell>
          <cell r="Q45">
            <v>228782134</v>
          </cell>
          <cell r="R45">
            <v>0</v>
          </cell>
          <cell r="S45">
            <v>40312345</v>
          </cell>
          <cell r="T45">
            <v>51920201</v>
          </cell>
          <cell r="U45">
            <v>263782134</v>
          </cell>
          <cell r="V45">
            <v>13553634</v>
          </cell>
          <cell r="W45">
            <v>20834301</v>
          </cell>
          <cell r="X45">
            <v>20834.300999999999</v>
          </cell>
          <cell r="Y45">
            <v>4733253</v>
          </cell>
          <cell r="AA45">
            <v>3.7312165522390157E-3</v>
          </cell>
          <cell r="AB45">
            <v>1.713558076880335E-3</v>
          </cell>
          <cell r="AC45">
            <v>3.8358776776542904E-3</v>
          </cell>
          <cell r="AE45">
            <v>0.142325894284</v>
          </cell>
          <cell r="AF45">
            <v>2.4674364679093147E-2</v>
          </cell>
          <cell r="AG45">
            <v>0.37823603597636957</v>
          </cell>
          <cell r="AH45">
            <v>0.36573595119419189</v>
          </cell>
          <cell r="AI45">
            <v>0.12687056197492436</v>
          </cell>
          <cell r="AJ45">
            <v>0.4421232894245094</v>
          </cell>
          <cell r="AK45">
            <v>2.330848750661248E-2</v>
          </cell>
          <cell r="AL45">
            <v>0.10910531992435624</v>
          </cell>
          <cell r="AM45">
            <v>4.4167255523938069E-2</v>
          </cell>
          <cell r="AN45">
            <v>6.4938064400418161E-2</v>
          </cell>
          <cell r="AO45">
            <v>0.36339351651933732</v>
          </cell>
          <cell r="AP45">
            <v>1.301559200630333E-3</v>
          </cell>
          <cell r="AQ45">
            <v>0</v>
          </cell>
          <cell r="AR45">
            <v>1.0803500817452016E-3</v>
          </cell>
          <cell r="AT45">
            <v>10918785</v>
          </cell>
          <cell r="AU45">
            <v>11152222</v>
          </cell>
          <cell r="AV45">
            <v>11009480</v>
          </cell>
          <cell r="AX45">
            <v>1979505</v>
          </cell>
          <cell r="AY45">
            <v>1912037</v>
          </cell>
          <cell r="AZ45">
            <v>1843465</v>
          </cell>
          <cell r="BB45">
            <v>49563</v>
          </cell>
          <cell r="BC45">
            <v>341095</v>
          </cell>
          <cell r="BE45">
            <v>390658</v>
          </cell>
          <cell r="BF45">
            <v>172719</v>
          </cell>
          <cell r="BG45">
            <v>65696</v>
          </cell>
          <cell r="BH45">
            <v>176</v>
          </cell>
          <cell r="BI45">
            <v>65872</v>
          </cell>
          <cell r="BJ45">
            <v>136040</v>
          </cell>
          <cell r="BL45">
            <v>2938634</v>
          </cell>
        </row>
        <row r="46">
          <cell r="B46" t="str">
            <v>Trans-National Bank</v>
          </cell>
          <cell r="C46">
            <v>8.9355150000000005</v>
          </cell>
          <cell r="D46">
            <v>5.2880240000000001</v>
          </cell>
          <cell r="E46">
            <v>6.7353820000000004</v>
          </cell>
          <cell r="F46">
            <v>1.7791589999999999</v>
          </cell>
          <cell r="G46">
            <v>1.8414759999999999</v>
          </cell>
          <cell r="H46">
            <v>7.7095219999999998</v>
          </cell>
          <cell r="I46">
            <v>102.77</v>
          </cell>
          <cell r="K46">
            <v>3.5003510202464873E-3</v>
          </cell>
          <cell r="L46">
            <v>3.7630384628247202E-3</v>
          </cell>
          <cell r="M46">
            <v>3.9182679979662049E-3</v>
          </cell>
          <cell r="N46">
            <v>313413032</v>
          </cell>
          <cell r="O46">
            <v>195568503</v>
          </cell>
          <cell r="P46">
            <v>0</v>
          </cell>
          <cell r="Q46">
            <v>228782134</v>
          </cell>
          <cell r="R46">
            <v>0</v>
          </cell>
          <cell r="S46">
            <v>40312345</v>
          </cell>
          <cell r="T46">
            <v>51920201</v>
          </cell>
          <cell r="U46">
            <v>263782134</v>
          </cell>
          <cell r="V46">
            <v>13553634</v>
          </cell>
          <cell r="W46">
            <v>20834301</v>
          </cell>
          <cell r="X46">
            <v>20834.300999999999</v>
          </cell>
          <cell r="Y46">
            <v>4733253</v>
          </cell>
          <cell r="AA46">
            <v>3.0534845654328767E-3</v>
          </cell>
          <cell r="AB46">
            <v>3.0835198381074531E-3</v>
          </cell>
          <cell r="AC46">
            <v>3.1949102080262855E-3</v>
          </cell>
          <cell r="AE46">
            <v>7.616576854841528E-2</v>
          </cell>
          <cell r="AF46">
            <v>1.5491764295796316E-2</v>
          </cell>
          <cell r="AG46">
            <v>0.23885735068918668</v>
          </cell>
          <cell r="AH46">
            <v>0.23077422958258631</v>
          </cell>
          <cell r="AI46">
            <v>0.18916423385298795</v>
          </cell>
          <cell r="AJ46">
            <v>0.67767602493669077</v>
          </cell>
          <cell r="AK46">
            <v>8.8215476219341921E-2</v>
          </cell>
          <cell r="AL46">
            <v>0.18187773867533216</v>
          </cell>
          <cell r="AM46">
            <v>5.9512598038400845E-2</v>
          </cell>
          <cell r="AN46">
            <v>0.12236514063693132</v>
          </cell>
          <cell r="AO46">
            <v>0.78511122309024195</v>
          </cell>
          <cell r="AP46">
            <v>8.9454881830278036E-4</v>
          </cell>
          <cell r="AQ46">
            <v>1.9382546706048039E-5</v>
          </cell>
          <cell r="AR46">
            <v>9.5487119590150643E-4</v>
          </cell>
          <cell r="AT46">
            <v>8935515</v>
          </cell>
          <cell r="AU46">
            <v>9268777</v>
          </cell>
          <cell r="AV46">
            <v>9657867</v>
          </cell>
          <cell r="AX46">
            <v>1892861</v>
          </cell>
          <cell r="AY46">
            <v>1905126</v>
          </cell>
          <cell r="AZ46">
            <v>1869047</v>
          </cell>
          <cell r="BB46">
            <v>89937</v>
          </cell>
          <cell r="BC46">
            <v>385507</v>
          </cell>
          <cell r="BE46">
            <v>475444</v>
          </cell>
          <cell r="BF46">
            <v>322197</v>
          </cell>
          <cell r="BG46">
            <v>286155</v>
          </cell>
          <cell r="BH46">
            <v>248656</v>
          </cell>
          <cell r="BI46">
            <v>534811</v>
          </cell>
          <cell r="BJ46">
            <v>71939</v>
          </cell>
          <cell r="BL46">
            <v>5288024</v>
          </cell>
        </row>
        <row r="47">
          <cell r="B47" t="str">
            <v>Habib Bank Ltd</v>
          </cell>
          <cell r="C47">
            <v>9.9004539999999999</v>
          </cell>
          <cell r="D47">
            <v>4.8432219999999999</v>
          </cell>
          <cell r="E47">
            <v>6.540546</v>
          </cell>
          <cell r="F47">
            <v>1.632857</v>
          </cell>
          <cell r="G47">
            <v>1.6900310000000001</v>
          </cell>
          <cell r="H47">
            <v>5.9743620000000002</v>
          </cell>
          <cell r="I47">
            <v>216.596</v>
          </cell>
          <cell r="K47">
            <v>3.4628777264832447E-3</v>
          </cell>
          <cell r="L47">
            <v>3.302098645063806E-3</v>
          </cell>
          <cell r="M47">
            <v>3.284620320235832E-3</v>
          </cell>
          <cell r="N47">
            <v>313413032</v>
          </cell>
          <cell r="O47">
            <v>195568503</v>
          </cell>
          <cell r="P47">
            <v>0</v>
          </cell>
          <cell r="Q47">
            <v>228782134</v>
          </cell>
          <cell r="R47">
            <v>0</v>
          </cell>
          <cell r="S47">
            <v>40312345</v>
          </cell>
          <cell r="T47">
            <v>51920201</v>
          </cell>
          <cell r="U47">
            <v>263782134</v>
          </cell>
          <cell r="V47">
            <v>13553634</v>
          </cell>
          <cell r="W47">
            <v>20834301</v>
          </cell>
          <cell r="X47">
            <v>20834.300999999999</v>
          </cell>
          <cell r="Y47">
            <v>4733253</v>
          </cell>
          <cell r="AA47">
            <v>3.3832278810766009E-3</v>
          </cell>
          <cell r="AB47">
            <v>2.8241496478379172E-3</v>
          </cell>
          <cell r="AC47">
            <v>3.1024902791653821E-3</v>
          </cell>
          <cell r="AE47">
            <v>0.15552362284043306</v>
          </cell>
          <cell r="AF47">
            <v>3.0330723689831935E-2</v>
          </cell>
          <cell r="AG47">
            <v>0.28288058206047778</v>
          </cell>
          <cell r="AH47">
            <v>0.2733106899113244</v>
          </cell>
          <cell r="AI47">
            <v>0.1295983935742972</v>
          </cell>
          <cell r="AJ47">
            <v>0.31685676037483268</v>
          </cell>
          <cell r="AK47">
            <v>7.0399660776597817E-2</v>
          </cell>
          <cell r="AL47">
            <v>0.12485378800707962</v>
          </cell>
          <cell r="AM47">
            <v>4.2463844147851273E-2</v>
          </cell>
          <cell r="AN47">
            <v>8.2389943859228348E-2</v>
          </cell>
          <cell r="AO47">
            <v>0.74049200173808116</v>
          </cell>
          <cell r="AP47">
            <v>1.4978275988831613E-3</v>
          </cell>
          <cell r="AQ47">
            <v>0</v>
          </cell>
          <cell r="AR47">
            <v>1.1246025344623879E-3</v>
          </cell>
          <cell r="AT47">
            <v>9900454</v>
          </cell>
          <cell r="AU47">
            <v>8541266</v>
          </cell>
          <cell r="AV47">
            <v>8078122</v>
          </cell>
          <cell r="AX47">
            <v>1757062</v>
          </cell>
          <cell r="AY47">
            <v>1748022</v>
          </cell>
          <cell r="AZ47">
            <v>1666902</v>
          </cell>
          <cell r="BB47">
            <v>48405</v>
          </cell>
          <cell r="BC47">
            <v>325095</v>
          </cell>
          <cell r="BE47">
            <v>373500</v>
          </cell>
          <cell r="BF47">
            <v>118346</v>
          </cell>
          <cell r="BG47">
            <v>79673</v>
          </cell>
          <cell r="BH47">
            <v>213528</v>
          </cell>
          <cell r="BI47">
            <v>293201</v>
          </cell>
          <cell r="BJ47">
            <v>134061</v>
          </cell>
          <cell r="BL47">
            <v>4843222</v>
          </cell>
        </row>
        <row r="48">
          <cell r="B48" t="str">
            <v>Paramount Universal Bank</v>
          </cell>
          <cell r="C48">
            <v>8.6980229999999992</v>
          </cell>
          <cell r="D48">
            <v>3.7279360000000001</v>
          </cell>
          <cell r="E48">
            <v>7.3206980000000001</v>
          </cell>
          <cell r="F48">
            <v>1.2076530000000001</v>
          </cell>
          <cell r="G48">
            <v>1.258945</v>
          </cell>
          <cell r="H48">
            <v>4.4571079999999998</v>
          </cell>
          <cell r="I48">
            <v>96.215000000000003</v>
          </cell>
          <cell r="K48">
            <v>3.1174189543764601E-3</v>
          </cell>
          <cell r="L48">
            <v>3.1324341450229224E-3</v>
          </cell>
          <cell r="M48">
            <v>3.0996129310015578E-3</v>
          </cell>
          <cell r="N48">
            <v>313413032</v>
          </cell>
          <cell r="O48">
            <v>195568503</v>
          </cell>
          <cell r="P48">
            <v>0</v>
          </cell>
          <cell r="Q48">
            <v>228782134</v>
          </cell>
          <cell r="R48">
            <v>0</v>
          </cell>
          <cell r="S48">
            <v>40312345</v>
          </cell>
          <cell r="T48">
            <v>51920201</v>
          </cell>
          <cell r="U48">
            <v>263782134</v>
          </cell>
          <cell r="V48">
            <v>13553634</v>
          </cell>
          <cell r="W48">
            <v>20834301</v>
          </cell>
          <cell r="X48">
            <v>20834.300999999999</v>
          </cell>
          <cell r="Y48">
            <v>4733253</v>
          </cell>
          <cell r="AA48">
            <v>2.9723277259654491E-3</v>
          </cell>
          <cell r="AB48">
            <v>2.1738109757434812E-3</v>
          </cell>
          <cell r="AC48">
            <v>3.4725532672204209E-3</v>
          </cell>
          <cell r="AE48">
            <v>0.1387777767910176</v>
          </cell>
          <cell r="AF48">
            <v>2.1209183660434623E-2</v>
          </cell>
          <cell r="AG48">
            <v>0.28245781793934543</v>
          </cell>
          <cell r="AH48">
            <v>0.27094990742876324</v>
          </cell>
          <cell r="AI48">
            <v>0.32168042010502623</v>
          </cell>
          <cell r="AJ48">
            <v>0.58754688672168043</v>
          </cell>
          <cell r="AK48">
            <v>8.314658507332634E-2</v>
          </cell>
          <cell r="AL48">
            <v>0.17819853270412409</v>
          </cell>
          <cell r="AM48">
            <v>9.0464535355936529E-2</v>
          </cell>
          <cell r="AN48">
            <v>8.7733997348187556E-2</v>
          </cell>
          <cell r="AO48">
            <v>0.50923231637201805</v>
          </cell>
          <cell r="AP48">
            <v>8.4033088183468679E-4</v>
          </cell>
          <cell r="AQ48">
            <v>0</v>
          </cell>
          <cell r="AR48">
            <v>4.4053637900838105E-4</v>
          </cell>
          <cell r="AT48">
            <v>8698023</v>
          </cell>
          <cell r="AU48">
            <v>8323852</v>
          </cell>
          <cell r="AV48">
            <v>8028877</v>
          </cell>
          <cell r="AX48">
            <v>1308820</v>
          </cell>
          <cell r="AY48">
            <v>1289232</v>
          </cell>
          <cell r="AZ48">
            <v>1230414</v>
          </cell>
          <cell r="BB48">
            <v>75040</v>
          </cell>
          <cell r="BC48">
            <v>158235</v>
          </cell>
          <cell r="BE48">
            <v>233275</v>
          </cell>
          <cell r="BF48">
            <v>137060</v>
          </cell>
          <cell r="BG48">
            <v>162387</v>
          </cell>
          <cell r="BH48">
            <v>136476</v>
          </cell>
          <cell r="BI48">
            <v>298863</v>
          </cell>
          <cell r="BJ48">
            <v>88551</v>
          </cell>
          <cell r="BL48">
            <v>3727936</v>
          </cell>
        </row>
        <row r="49">
          <cell r="B49" t="str">
            <v xml:space="preserve">Jamii Bora Bank </v>
          </cell>
          <cell r="C49">
            <v>9.0342289999999998</v>
          </cell>
          <cell r="D49">
            <v>4.4450200000000004</v>
          </cell>
          <cell r="E49">
            <v>5.2111099999999997</v>
          </cell>
          <cell r="F49">
            <v>1.4178329999999999</v>
          </cell>
          <cell r="G49">
            <v>1.4692510000000001</v>
          </cell>
          <cell r="H49">
            <v>6.1799939999999998</v>
          </cell>
          <cell r="I49">
            <v>43.284999999999997</v>
          </cell>
          <cell r="K49">
            <v>2.984048240605761E-3</v>
          </cell>
          <cell r="L49">
            <v>2.7145443083773806E-3</v>
          </cell>
          <cell r="M49">
            <v>2.6078119729559994E-3</v>
          </cell>
          <cell r="N49">
            <v>313413032</v>
          </cell>
          <cell r="O49">
            <v>195568503</v>
          </cell>
          <cell r="P49">
            <v>0</v>
          </cell>
          <cell r="Q49">
            <v>228782134</v>
          </cell>
          <cell r="R49">
            <v>0</v>
          </cell>
          <cell r="S49">
            <v>40312345</v>
          </cell>
          <cell r="T49">
            <v>51920201</v>
          </cell>
          <cell r="U49">
            <v>263782134</v>
          </cell>
          <cell r="V49">
            <v>13553634</v>
          </cell>
          <cell r="W49">
            <v>20834301</v>
          </cell>
          <cell r="X49">
            <v>20834.300999999999</v>
          </cell>
          <cell r="Y49">
            <v>4733253</v>
          </cell>
          <cell r="AA49">
            <v>3.0872175596018906E-3</v>
          </cell>
          <cell r="AB49">
            <v>2.5919525612562258E-3</v>
          </cell>
          <cell r="AC49">
            <v>2.4718759135187664E-3</v>
          </cell>
          <cell r="AE49">
            <v>3.811001557798796E-2</v>
          </cell>
          <cell r="AF49">
            <v>1.0994332400692553E-2</v>
          </cell>
          <cell r="AG49">
            <v>0.23774311107745413</v>
          </cell>
          <cell r="AH49">
            <v>0.22942303827479443</v>
          </cell>
          <cell r="AI49">
            <v>0.27185905128644716</v>
          </cell>
          <cell r="AJ49">
            <v>0.81643698321222746</v>
          </cell>
          <cell r="AK49">
            <v>9.2583877941964529E-2</v>
          </cell>
          <cell r="AL49">
            <v>0.19769774200527276</v>
          </cell>
          <cell r="AM49">
            <v>6.1120305058476813E-2</v>
          </cell>
          <cell r="AN49">
            <v>0.13657743694679594</v>
          </cell>
          <cell r="AO49">
            <v>0.85298909445396487</v>
          </cell>
          <cell r="AP49">
            <v>2.7336658912808045E-4</v>
          </cell>
          <cell r="AQ49">
            <v>0</v>
          </cell>
          <cell r="AR49">
            <v>1.4331012928315477E-4</v>
          </cell>
          <cell r="AT49">
            <v>9034229</v>
          </cell>
          <cell r="AU49">
            <v>7577619</v>
          </cell>
          <cell r="AV49">
            <v>7010323</v>
          </cell>
          <cell r="AX49">
            <v>2294615</v>
          </cell>
          <cell r="AY49">
            <v>2269490</v>
          </cell>
          <cell r="AZ49">
            <v>2250639</v>
          </cell>
          <cell r="BB49">
            <v>103074</v>
          </cell>
          <cell r="BC49">
            <v>276071</v>
          </cell>
          <cell r="BE49">
            <v>379145</v>
          </cell>
          <cell r="BF49">
            <v>309548</v>
          </cell>
          <cell r="BG49">
            <v>173538</v>
          </cell>
          <cell r="BH49">
            <v>277389</v>
          </cell>
          <cell r="BI49">
            <v>450927</v>
          </cell>
          <cell r="BJ49">
            <v>43285</v>
          </cell>
          <cell r="BL49">
            <v>4445020</v>
          </cell>
        </row>
        <row r="50">
          <cell r="B50" t="str">
            <v>Oriental Commercial Bank Limited</v>
          </cell>
          <cell r="C50">
            <v>7.9166350000000003</v>
          </cell>
          <cell r="D50">
            <v>4.3553300000000004</v>
          </cell>
          <cell r="E50">
            <v>6.3221369999999997</v>
          </cell>
          <cell r="F50">
            <v>1.3424469999999999</v>
          </cell>
          <cell r="G50">
            <v>1.4005639999999999</v>
          </cell>
          <cell r="H50">
            <v>5.4064810000000003</v>
          </cell>
          <cell r="I50">
            <v>55.704999999999998</v>
          </cell>
          <cell r="K50">
            <v>2.9795413567498025E-3</v>
          </cell>
          <cell r="L50">
            <v>2.9634462208108963E-3</v>
          </cell>
          <cell r="M50">
            <v>2.8842255460702583E-3</v>
          </cell>
          <cell r="N50">
            <v>313413032</v>
          </cell>
          <cell r="O50">
            <v>195568503</v>
          </cell>
          <cell r="P50">
            <v>0</v>
          </cell>
          <cell r="Q50">
            <v>228782134</v>
          </cell>
          <cell r="R50">
            <v>0</v>
          </cell>
          <cell r="S50">
            <v>40312345</v>
          </cell>
          <cell r="T50">
            <v>51920201</v>
          </cell>
          <cell r="U50">
            <v>263782134</v>
          </cell>
          <cell r="V50">
            <v>13553634</v>
          </cell>
          <cell r="W50">
            <v>20834301</v>
          </cell>
          <cell r="X50">
            <v>20834.300999999999</v>
          </cell>
          <cell r="Y50">
            <v>4733253</v>
          </cell>
          <cell r="AA50">
            <v>2.7053082875095279E-3</v>
          </cell>
          <cell r="AB50">
            <v>2.5396530833643217E-3</v>
          </cell>
          <cell r="AC50">
            <v>2.9988885616050692E-3</v>
          </cell>
          <cell r="AE50">
            <v>6.9454179247854922E-2</v>
          </cell>
          <cell r="AF50">
            <v>1.4419349996377754E-2</v>
          </cell>
          <cell r="AG50">
            <v>0.2590527923801082</v>
          </cell>
          <cell r="AH50">
            <v>0.24830328637056154</v>
          </cell>
          <cell r="AI50">
            <v>0.43920461823176843</v>
          </cell>
          <cell r="AJ50">
            <v>0.67887035294845122</v>
          </cell>
          <cell r="AK50">
            <v>8.5085449950743131E-2</v>
          </cell>
          <cell r="AL50">
            <v>0.14350697574159302</v>
          </cell>
          <cell r="AM50">
            <v>9.0693602254665426E-2</v>
          </cell>
          <cell r="AN50">
            <v>5.2813373486927592E-2</v>
          </cell>
          <cell r="AO50">
            <v>0.68890155338297798</v>
          </cell>
          <cell r="AP50">
            <v>1.2942643973553694E-3</v>
          </cell>
          <cell r="AQ50">
            <v>0</v>
          </cell>
          <cell r="AR50">
            <v>6.7850719688600594E-4</v>
          </cell>
          <cell r="AT50">
            <v>7916635</v>
          </cell>
          <cell r="AU50">
            <v>7480066</v>
          </cell>
          <cell r="AV50">
            <v>7006528</v>
          </cell>
          <cell r="AX50">
            <v>1578336</v>
          </cell>
          <cell r="AY50">
            <v>1548292</v>
          </cell>
          <cell r="AZ50">
            <v>1524496</v>
          </cell>
          <cell r="BB50">
            <v>99439</v>
          </cell>
          <cell r="BC50">
            <v>126968</v>
          </cell>
          <cell r="BE50">
            <v>226407</v>
          </cell>
          <cell r="BF50">
            <v>153701</v>
          </cell>
          <cell r="BG50">
            <v>302593</v>
          </cell>
          <cell r="BH50">
            <v>94705</v>
          </cell>
          <cell r="BI50">
            <v>397298</v>
          </cell>
          <cell r="BJ50">
            <v>53840</v>
          </cell>
          <cell r="BL50">
            <v>4355330</v>
          </cell>
        </row>
        <row r="51">
          <cell r="B51" t="str">
            <v>Credit Bank</v>
          </cell>
          <cell r="C51">
            <v>8.2413050000000005</v>
          </cell>
          <cell r="D51">
            <v>5.0241040000000003</v>
          </cell>
          <cell r="E51">
            <v>6.47628</v>
          </cell>
          <cell r="F51">
            <v>1.2096739999999999</v>
          </cell>
          <cell r="G51">
            <v>1.2786420000000001</v>
          </cell>
          <cell r="H51">
            <v>6.3536239999999999</v>
          </cell>
          <cell r="I51">
            <v>44.777999999999999</v>
          </cell>
          <cell r="K51">
            <v>2.9470418296018448E-3</v>
          </cell>
          <cell r="L51">
            <v>2.9730819231159732E-3</v>
          </cell>
          <cell r="M51">
            <v>2.8524193975043499E-3</v>
          </cell>
          <cell r="N51">
            <v>313413032</v>
          </cell>
          <cell r="O51">
            <v>195568503</v>
          </cell>
          <cell r="P51">
            <v>0</v>
          </cell>
          <cell r="Q51">
            <v>228782134</v>
          </cell>
          <cell r="R51">
            <v>0</v>
          </cell>
          <cell r="S51">
            <v>40312345</v>
          </cell>
          <cell r="T51">
            <v>51920201</v>
          </cell>
          <cell r="U51">
            <v>263782134</v>
          </cell>
          <cell r="V51">
            <v>13553634</v>
          </cell>
          <cell r="W51">
            <v>20834301</v>
          </cell>
          <cell r="X51">
            <v>20834.300999999999</v>
          </cell>
          <cell r="Y51">
            <v>4733253</v>
          </cell>
          <cell r="AA51">
            <v>2.8162559870947329E-3</v>
          </cell>
          <cell r="AB51">
            <v>2.9296244405689173E-3</v>
          </cell>
          <cell r="AC51">
            <v>3.0720058761383499E-3</v>
          </cell>
          <cell r="AE51">
            <v>6.0726558058222108E-2</v>
          </cell>
          <cell r="AF51">
            <v>9.8365961826274804E-3</v>
          </cell>
          <cell r="AG51">
            <v>0.20124609199411234</v>
          </cell>
          <cell r="AH51">
            <v>0.19039118462156399</v>
          </cell>
          <cell r="AI51">
            <v>0.17773166967248796</v>
          </cell>
          <cell r="AJ51">
            <v>0.86191407685479904</v>
          </cell>
          <cell r="AK51">
            <v>5.9314838210833741E-2</v>
          </cell>
          <cell r="AL51">
            <v>0.19162775466201437</v>
          </cell>
          <cell r="AM51">
            <v>7.4461197846576871E-2</v>
          </cell>
          <cell r="AN51">
            <v>0.1171665568154375</v>
          </cell>
          <cell r="AO51">
            <v>0.77577004082590628</v>
          </cell>
          <cell r="AP51">
            <v>7.1676155518592642E-4</v>
          </cell>
          <cell r="AQ51">
            <v>5.7837009380083367E-4</v>
          </cell>
          <cell r="AR51">
            <v>6.2867551130469659E-4</v>
          </cell>
          <cell r="AT51">
            <v>8241305</v>
          </cell>
          <cell r="AU51">
            <v>7936623</v>
          </cell>
          <cell r="AV51">
            <v>7308855</v>
          </cell>
          <cell r="AX51">
            <v>1292446</v>
          </cell>
          <cell r="AY51">
            <v>1274332</v>
          </cell>
          <cell r="AZ51">
            <v>1237653</v>
          </cell>
          <cell r="BB51">
            <v>62874</v>
          </cell>
          <cell r="BC51">
            <v>290884</v>
          </cell>
          <cell r="BE51">
            <v>353758</v>
          </cell>
          <cell r="BF51">
            <v>304909</v>
          </cell>
          <cell r="BG51">
            <v>145292</v>
          </cell>
          <cell r="BH51">
            <v>135323</v>
          </cell>
          <cell r="BI51">
            <v>280615</v>
          </cell>
          <cell r="BJ51">
            <v>38505</v>
          </cell>
          <cell r="BL51">
            <v>5024104</v>
          </cell>
        </row>
        <row r="52">
          <cell r="B52" t="str">
            <v>Middle East Bank</v>
          </cell>
          <cell r="C52">
            <v>6.1537540000000002</v>
          </cell>
          <cell r="D52">
            <v>3.795928</v>
          </cell>
          <cell r="E52">
            <v>4.255808</v>
          </cell>
          <cell r="F52">
            <v>1.147443</v>
          </cell>
          <cell r="G52">
            <v>1.174113</v>
          </cell>
          <cell r="H52">
            <v>3.9519129999999998</v>
          </cell>
          <cell r="I52">
            <v>27.456</v>
          </cell>
          <cell r="K52">
            <v>2.277695536393396E-3</v>
          </cell>
          <cell r="L52">
            <v>2.3491586322533392E-3</v>
          </cell>
          <cell r="M52">
            <v>2.2687049910450462E-3</v>
          </cell>
          <cell r="N52">
            <v>313413032</v>
          </cell>
          <cell r="O52">
            <v>195568503</v>
          </cell>
          <cell r="P52">
            <v>0</v>
          </cell>
          <cell r="Q52">
            <v>228782134</v>
          </cell>
          <cell r="R52">
            <v>0</v>
          </cell>
          <cell r="S52">
            <v>40312345</v>
          </cell>
          <cell r="T52">
            <v>51920201</v>
          </cell>
          <cell r="U52">
            <v>263782134</v>
          </cell>
          <cell r="V52">
            <v>13553634</v>
          </cell>
          <cell r="W52">
            <v>20834301</v>
          </cell>
          <cell r="X52">
            <v>20834.300999999999</v>
          </cell>
          <cell r="Y52">
            <v>4733253</v>
          </cell>
          <cell r="AA52">
            <v>2.1028886257222807E-3</v>
          </cell>
          <cell r="AB52">
            <v>2.2134580501199591E-3</v>
          </cell>
          <cell r="AC52">
            <v>2.0187309973806874E-3</v>
          </cell>
          <cell r="AE52">
            <v>3.2631553298203719E-2</v>
          </cell>
          <cell r="AF52">
            <v>6.3546665361560771E-3</v>
          </cell>
          <cell r="AG52">
            <v>0.29709991085330067</v>
          </cell>
          <cell r="AH52">
            <v>0.29035128050642817</v>
          </cell>
          <cell r="AI52">
            <v>0.29613026702283357</v>
          </cell>
          <cell r="AJ52">
            <v>0.69119408026037032</v>
          </cell>
          <cell r="AK52">
            <v>0.1624783390624841</v>
          </cell>
          <cell r="AL52">
            <v>0.15004508630616056</v>
          </cell>
          <cell r="AM52">
            <v>9.3453116757344079E-2</v>
          </cell>
          <cell r="AN52">
            <v>5.6591969548816484E-2</v>
          </cell>
          <cell r="AO52">
            <v>0.89194061386227952</v>
          </cell>
          <cell r="AP52">
            <v>9.7517597298898224E-4</v>
          </cell>
          <cell r="AQ52">
            <v>2.7676851040237291E-3</v>
          </cell>
          <cell r="AR52">
            <v>1.740709249314839E-3</v>
          </cell>
          <cell r="AT52">
            <v>6153754</v>
          </cell>
          <cell r="AU52">
            <v>6204136</v>
          </cell>
          <cell r="AV52">
            <v>5765799</v>
          </cell>
          <cell r="AX52">
            <v>1184268</v>
          </cell>
          <cell r="AY52">
            <v>1169933</v>
          </cell>
          <cell r="AZ52">
            <v>1175205</v>
          </cell>
          <cell r="BB52">
            <v>57868</v>
          </cell>
          <cell r="BC52">
            <v>137546</v>
          </cell>
          <cell r="BE52">
            <v>195414</v>
          </cell>
          <cell r="BF52">
            <v>135069</v>
          </cell>
          <cell r="BG52">
            <v>131196</v>
          </cell>
          <cell r="BH52">
            <v>587492</v>
          </cell>
          <cell r="BI52">
            <v>718688</v>
          </cell>
          <cell r="BJ52">
            <v>19195</v>
          </cell>
          <cell r="BL52">
            <v>3795928</v>
          </cell>
        </row>
        <row r="53">
          <cell r="B53" t="str">
            <v>United Bank for Africa</v>
          </cell>
          <cell r="C53">
            <v>3.7263030000000001</v>
          </cell>
          <cell r="D53">
            <v>0.65123399999999998</v>
          </cell>
          <cell r="E53">
            <v>2.7585989999999998</v>
          </cell>
          <cell r="F53">
            <v>0.91095599999999999</v>
          </cell>
          <cell r="G53">
            <v>0.91095599999999999</v>
          </cell>
          <cell r="H53">
            <v>3.576365</v>
          </cell>
          <cell r="I53">
            <v>-148.39099999999999</v>
          </cell>
          <cell r="K53">
            <v>1.5618806344033891E-3</v>
          </cell>
          <cell r="L53">
            <v>1.7389921178298006E-3</v>
          </cell>
          <cell r="M53">
            <v>1.7297540438505241E-3</v>
          </cell>
          <cell r="N53">
            <v>313413032</v>
          </cell>
          <cell r="O53">
            <v>195568503</v>
          </cell>
          <cell r="P53">
            <v>0</v>
          </cell>
          <cell r="Q53">
            <v>228782134</v>
          </cell>
          <cell r="R53">
            <v>0</v>
          </cell>
          <cell r="S53">
            <v>40312345</v>
          </cell>
          <cell r="T53">
            <v>51920201</v>
          </cell>
          <cell r="U53">
            <v>263782134</v>
          </cell>
          <cell r="V53">
            <v>13553634</v>
          </cell>
          <cell r="W53">
            <v>20834301</v>
          </cell>
          <cell r="X53">
            <v>20834.300999999999</v>
          </cell>
          <cell r="Y53">
            <v>4733253</v>
          </cell>
          <cell r="AA53">
            <v>1.2733691003401846E-3</v>
          </cell>
          <cell r="AB53">
            <v>3.7974354092380611E-4</v>
          </cell>
          <cell r="AC53">
            <v>1.3085339636194505E-3</v>
          </cell>
          <cell r="AE53">
            <v>-0.29903131354045126</v>
          </cell>
          <cell r="AF53">
            <v>-7.7961399411436288E-2</v>
          </cell>
          <cell r="AG53">
            <v>0.25471561208098165</v>
          </cell>
          <cell r="AH53">
            <v>0.25471561208098165</v>
          </cell>
          <cell r="AI53">
            <v>0.74037060009303768</v>
          </cell>
          <cell r="AJ53">
            <v>2.1011939835633431</v>
          </cell>
          <cell r="AK53">
            <v>0.17196080830556279</v>
          </cell>
          <cell r="AL53">
            <v>0.12276277677200632</v>
          </cell>
          <cell r="AM53">
            <v>4.7579880882946332E-2</v>
          </cell>
          <cell r="AN53">
            <v>7.5182895889059992E-2</v>
          </cell>
          <cell r="AO53">
            <v>0.23607418113324918</v>
          </cell>
          <cell r="AP53">
            <v>3.8772193629236077E-3</v>
          </cell>
          <cell r="AQ53">
            <v>1.3993451121669484E-3</v>
          </cell>
          <cell r="AR53">
            <v>2.6445285004371823E-3</v>
          </cell>
          <cell r="AT53">
            <v>3726303</v>
          </cell>
          <cell r="AU53">
            <v>3984411</v>
          </cell>
          <cell r="AV53">
            <v>3709630</v>
          </cell>
          <cell r="AX53">
            <v>910956</v>
          </cell>
          <cell r="AY53">
            <v>1007444</v>
          </cell>
          <cell r="AZ53">
            <v>1059034</v>
          </cell>
          <cell r="BB53">
            <v>95493</v>
          </cell>
          <cell r="BC53">
            <v>33487</v>
          </cell>
          <cell r="BE53">
            <v>128980</v>
          </cell>
          <cell r="BF53">
            <v>271012</v>
          </cell>
          <cell r="BG53">
            <v>17548</v>
          </cell>
          <cell r="BH53">
            <v>149693</v>
          </cell>
          <cell r="BI53">
            <v>167241</v>
          </cell>
          <cell r="BJ53">
            <v>-148391</v>
          </cell>
          <cell r="BL53">
            <v>651234</v>
          </cell>
        </row>
        <row r="54">
          <cell r="B54" t="str">
            <v xml:space="preserve">Dubai Bank </v>
          </cell>
          <cell r="C54">
            <v>3.0502349999999998</v>
          </cell>
          <cell r="D54">
            <v>2.4729329999999998</v>
          </cell>
          <cell r="E54">
            <v>1.549623</v>
          </cell>
          <cell r="F54">
            <v>1.0177560000000001</v>
          </cell>
          <cell r="G54">
            <v>1.04091</v>
          </cell>
          <cell r="H54">
            <v>4.3360130000000003</v>
          </cell>
          <cell r="I54">
            <v>15.452999999999999</v>
          </cell>
          <cell r="K54">
            <v>1.3937502980673772E-3</v>
          </cell>
          <cell r="L54">
            <v>1.4482876509116049E-3</v>
          </cell>
          <cell r="M54">
            <v>1.431029906308398E-3</v>
          </cell>
          <cell r="N54">
            <v>313413032</v>
          </cell>
          <cell r="O54">
            <v>195568503</v>
          </cell>
          <cell r="P54">
            <v>0</v>
          </cell>
          <cell r="Q54">
            <v>228782134</v>
          </cell>
          <cell r="R54">
            <v>0</v>
          </cell>
          <cell r="S54">
            <v>40312345</v>
          </cell>
          <cell r="T54">
            <v>51920201</v>
          </cell>
          <cell r="U54">
            <v>263782134</v>
          </cell>
          <cell r="V54">
            <v>13553634</v>
          </cell>
          <cell r="W54">
            <v>20834301</v>
          </cell>
          <cell r="X54">
            <v>20834.300999999999</v>
          </cell>
          <cell r="Y54">
            <v>4733253</v>
          </cell>
          <cell r="AA54">
            <v>1.0423400882258213E-3</v>
          </cell>
          <cell r="AB54">
            <v>1.4420013910319957E-3</v>
          </cell>
          <cell r="AC54">
            <v>7.3505947269097971E-4</v>
          </cell>
          <cell r="AE54">
            <v>2.0774882436674573E-2</v>
          </cell>
          <cell r="AF54">
            <v>7.107082695969576E-3</v>
          </cell>
          <cell r="AG54">
            <v>0.24006154963096279</v>
          </cell>
          <cell r="AH54">
            <v>0.23472162099145</v>
          </cell>
          <cell r="AI54">
            <v>0.6248926485743731</v>
          </cell>
          <cell r="AJ54">
            <v>0.63122638268636211</v>
          </cell>
          <cell r="AK54">
            <v>0.3833595409297606</v>
          </cell>
          <cell r="AL54">
            <v>9.4703558097758087E-2</v>
          </cell>
          <cell r="AM54">
            <v>5.7424455867278942E-2</v>
          </cell>
          <cell r="AN54">
            <v>3.7279102230479144E-2</v>
          </cell>
          <cell r="AO54">
            <v>1.5958287919061602</v>
          </cell>
          <cell r="AP54">
            <v>1.7585237576708314E-3</v>
          </cell>
          <cell r="AQ54">
            <v>0</v>
          </cell>
          <cell r="AR54">
            <v>9.2189125182825366E-4</v>
          </cell>
          <cell r="AT54">
            <v>3050235</v>
          </cell>
          <cell r="AU54">
            <v>3154922</v>
          </cell>
          <cell r="AV54">
            <v>2926860</v>
          </cell>
          <cell r="AX54">
            <v>1040910</v>
          </cell>
          <cell r="AY54">
            <v>1047649</v>
          </cell>
          <cell r="AZ54">
            <v>1035502</v>
          </cell>
          <cell r="BB54">
            <v>116420</v>
          </cell>
          <cell r="BC54">
            <v>69884</v>
          </cell>
          <cell r="BE54">
            <v>186304</v>
          </cell>
          <cell r="BF54">
            <v>117600</v>
          </cell>
          <cell r="BG54">
            <v>274617</v>
          </cell>
          <cell r="BH54">
            <v>1190845</v>
          </cell>
          <cell r="BI54">
            <v>1465462</v>
          </cell>
          <cell r="BJ54">
            <v>10817</v>
          </cell>
          <cell r="BL54">
            <v>2472933</v>
          </cell>
        </row>
        <row r="55">
          <cell r="B55" t="str">
            <v>Total - Tier 3</v>
          </cell>
          <cell r="C55">
            <v>277.12049500000001</v>
          </cell>
          <cell r="D55">
            <v>153.44989899999999</v>
          </cell>
          <cell r="E55">
            <v>205.25916799999996</v>
          </cell>
          <cell r="F55">
            <v>36.423434999999998</v>
          </cell>
          <cell r="G55">
            <v>39.531125999999993</v>
          </cell>
          <cell r="H55">
            <v>198.02003900000003</v>
          </cell>
          <cell r="I55">
            <v>2877.2659999999992</v>
          </cell>
          <cell r="K55">
            <v>9.4451728272467353E-2</v>
          </cell>
          <cell r="L55">
            <v>9.5504830541178823E-2</v>
          </cell>
          <cell r="M55">
            <v>9.4858241780257382E-2</v>
          </cell>
          <cell r="N55">
            <v>5014608512</v>
          </cell>
          <cell r="O55">
            <v>3129096048</v>
          </cell>
          <cell r="P55">
            <v>0</v>
          </cell>
          <cell r="Q55">
            <v>3660514144</v>
          </cell>
          <cell r="R55">
            <v>0</v>
          </cell>
          <cell r="S55">
            <v>644997520</v>
          </cell>
          <cell r="T55">
            <v>830723216</v>
          </cell>
          <cell r="U55">
            <v>4220514144</v>
          </cell>
          <cell r="V55">
            <v>216858144</v>
          </cell>
          <cell r="W55">
            <v>333348816</v>
          </cell>
          <cell r="X55">
            <v>333348.81599999999</v>
          </cell>
          <cell r="Y55">
            <v>75732048</v>
          </cell>
          <cell r="AA55">
            <v>9.4698867860175798E-2</v>
          </cell>
          <cell r="AB55">
            <v>8.9478755717085467E-2</v>
          </cell>
          <cell r="AC55">
            <v>9.7364130369173171E-2</v>
          </cell>
          <cell r="AE55">
            <v>9.6945811939217724E-2</v>
          </cell>
          <cell r="AF55">
            <v>1.5319303809303535E-2</v>
          </cell>
          <cell r="AG55">
            <v>0.19963194735054057</v>
          </cell>
          <cell r="AH55">
            <v>0.18393812658525935</v>
          </cell>
          <cell r="AI55">
            <v>0.25989269761232453</v>
          </cell>
          <cell r="AJ55">
            <v>0.66498110054178039</v>
          </cell>
          <cell r="AK55">
            <v>8.615859793324715E-2</v>
          </cell>
          <cell r="AL55">
            <v>0.15755831499866077</v>
          </cell>
          <cell r="AM55">
            <v>6.6242088920136874E-2</v>
          </cell>
          <cell r="AN55">
            <v>9.1316226078523896E-2</v>
          </cell>
          <cell r="AO55">
            <v>0.74759096266043534</v>
          </cell>
          <cell r="AP55">
            <v>4.6075442246360857E-2</v>
          </cell>
          <cell r="AQ55">
            <v>1.2908025608456001E-2</v>
          </cell>
          <cell r="AR55">
            <v>3.2149986617190554E-2</v>
          </cell>
          <cell r="AS55">
            <v>0</v>
          </cell>
          <cell r="AT55">
            <v>277120495</v>
          </cell>
          <cell r="AU55">
            <v>266745692</v>
          </cell>
          <cell r="AV55">
            <v>257140840</v>
          </cell>
          <cell r="AW55">
            <v>0</v>
          </cell>
          <cell r="AX55">
            <v>43114317</v>
          </cell>
          <cell r="AY55">
            <v>42308440</v>
          </cell>
          <cell r="AZ55">
            <v>41151767</v>
          </cell>
          <cell r="BA55">
            <v>0</v>
          </cell>
          <cell r="BB55">
            <v>2772337</v>
          </cell>
          <cell r="BC55">
            <v>7894900</v>
          </cell>
          <cell r="BD55">
            <v>0</v>
          </cell>
          <cell r="BE55">
            <v>10667237</v>
          </cell>
          <cell r="BF55">
            <v>7093511</v>
          </cell>
          <cell r="BG55">
            <v>4914817</v>
          </cell>
          <cell r="BH55">
            <v>8917672</v>
          </cell>
          <cell r="BI55">
            <v>13832489</v>
          </cell>
          <cell r="BJ55">
            <v>2045145</v>
          </cell>
          <cell r="BK55">
            <v>0</v>
          </cell>
          <cell r="BL55">
            <v>153449899</v>
          </cell>
        </row>
        <row r="57">
          <cell r="B57" t="str">
            <v xml:space="preserve">TOTAL/Average </v>
          </cell>
          <cell r="C57">
            <v>2926.3337699999997</v>
          </cell>
          <cell r="D57">
            <v>1714.9310780000001</v>
          </cell>
          <cell r="E57">
            <v>2108.16003</v>
          </cell>
          <cell r="F57">
            <v>370.92929800000002</v>
          </cell>
          <cell r="G57">
            <v>433.017627</v>
          </cell>
          <cell r="H57">
            <v>2487.0682670000001</v>
          </cell>
          <cell r="I57">
            <v>71205.839000000007</v>
          </cell>
          <cell r="K57">
            <v>1</v>
          </cell>
          <cell r="L57">
            <v>1</v>
          </cell>
          <cell r="M57">
            <v>1</v>
          </cell>
          <cell r="N57">
            <v>7208499736</v>
          </cell>
          <cell r="O57">
            <v>4498075569</v>
          </cell>
          <cell r="P57">
            <v>0</v>
          </cell>
          <cell r="Q57">
            <v>5261989082</v>
          </cell>
          <cell r="R57">
            <v>0</v>
          </cell>
          <cell r="S57">
            <v>927183935</v>
          </cell>
          <cell r="T57">
            <v>1194164623</v>
          </cell>
          <cell r="U57">
            <v>6066989082</v>
          </cell>
          <cell r="V57">
            <v>311733582</v>
          </cell>
          <cell r="W57">
            <v>479188923</v>
          </cell>
          <cell r="X57">
            <v>479188.92299999995</v>
          </cell>
          <cell r="Y57">
            <v>108864819</v>
          </cell>
          <cell r="AA57">
            <v>1.0000000000000002</v>
          </cell>
          <cell r="AB57">
            <v>1</v>
          </cell>
          <cell r="AC57">
            <v>1</v>
          </cell>
          <cell r="AE57">
            <v>0.22852943841526857</v>
          </cell>
          <cell r="AF57">
            <v>3.5854318332184845E-2</v>
          </cell>
          <cell r="AG57">
            <v>0.17410765628975797</v>
          </cell>
          <cell r="AH57">
            <v>0.14914319117079547</v>
          </cell>
          <cell r="AI57">
            <v>0.29941691210958427</v>
          </cell>
          <cell r="AJ57">
            <v>0.50435772130305234</v>
          </cell>
          <cell r="AK57">
            <v>4.9735814868382341E-2</v>
          </cell>
          <cell r="AL57">
            <v>0.14379995023113173</v>
          </cell>
          <cell r="AM57">
            <v>4.134954827660816E-2</v>
          </cell>
          <cell r="AN57">
            <v>0.10245040195452357</v>
          </cell>
          <cell r="AO57">
            <v>0.81347291173146852</v>
          </cell>
          <cell r="AP57">
            <v>1</v>
          </cell>
          <cell r="AQ57">
            <v>1</v>
          </cell>
          <cell r="AR57">
            <v>1</v>
          </cell>
          <cell r="AS57">
            <v>0</v>
          </cell>
          <cell r="AT57">
            <v>2926333770</v>
          </cell>
          <cell r="AU57">
            <v>2786423941</v>
          </cell>
          <cell r="AV57">
            <v>2703394207</v>
          </cell>
          <cell r="AW57">
            <v>0</v>
          </cell>
          <cell r="AX57">
            <v>438123343</v>
          </cell>
          <cell r="AY57">
            <v>450120899</v>
          </cell>
          <cell r="AZ57">
            <v>432178160</v>
          </cell>
          <cell r="BA57">
            <v>0</v>
          </cell>
          <cell r="BB57">
            <v>43706534</v>
          </cell>
          <cell r="BC57">
            <v>102265628</v>
          </cell>
          <cell r="BD57">
            <v>0</v>
          </cell>
          <cell r="BE57">
            <v>145972162</v>
          </cell>
          <cell r="BF57">
            <v>73622187</v>
          </cell>
          <cell r="BG57">
            <v>39029257</v>
          </cell>
          <cell r="BH57">
            <v>44958751</v>
          </cell>
          <cell r="BI57">
            <v>83988008</v>
          </cell>
          <cell r="BJ57">
            <v>50292565</v>
          </cell>
          <cell r="BK57">
            <v>0</v>
          </cell>
          <cell r="BL57">
            <v>1714931078</v>
          </cell>
        </row>
        <row r="60">
          <cell r="B60" t="str">
            <v>- June 2014 (Ranking out of 15 banks)</v>
          </cell>
          <cell r="C60">
            <v>3</v>
          </cell>
          <cell r="D60">
            <v>3</v>
          </cell>
          <cell r="E60">
            <v>4</v>
          </cell>
          <cell r="F60">
            <v>1</v>
          </cell>
          <cell r="G60">
            <v>2</v>
          </cell>
          <cell r="H60">
            <v>2</v>
          </cell>
          <cell r="I60">
            <v>2</v>
          </cell>
          <cell r="K60">
            <v>2</v>
          </cell>
          <cell r="L60">
            <v>1</v>
          </cell>
          <cell r="AE60">
            <v>8</v>
          </cell>
          <cell r="AF60">
            <v>3</v>
          </cell>
          <cell r="AG60">
            <v>6</v>
          </cell>
          <cell r="AH60">
            <v>7</v>
          </cell>
          <cell r="AI60">
            <v>11</v>
          </cell>
          <cell r="AJ60">
            <v>5</v>
          </cell>
          <cell r="AK60">
            <v>4</v>
          </cell>
          <cell r="AL60">
            <v>5</v>
          </cell>
          <cell r="AM60">
            <v>9</v>
          </cell>
          <cell r="AN60">
            <v>5</v>
          </cell>
          <cell r="AO60">
            <v>5</v>
          </cell>
          <cell r="AP60">
            <v>4</v>
          </cell>
          <cell r="AQ60">
            <v>3</v>
          </cell>
          <cell r="AR60">
            <v>3</v>
          </cell>
          <cell r="BJ60" t="e">
            <v>#N/A</v>
          </cell>
        </row>
        <row r="61">
          <cell r="B61" t="str">
            <v>- Mar 2014 (Ranking out of 15 banks)</v>
          </cell>
          <cell r="C61">
            <v>3</v>
          </cell>
          <cell r="D61">
            <v>2</v>
          </cell>
          <cell r="E61">
            <v>2</v>
          </cell>
          <cell r="F61">
            <v>2</v>
          </cell>
          <cell r="G61">
            <v>2</v>
          </cell>
          <cell r="H61">
            <v>2</v>
          </cell>
          <cell r="I61">
            <v>1</v>
          </cell>
          <cell r="K61">
            <v>1</v>
          </cell>
          <cell r="AE61">
            <v>6</v>
          </cell>
          <cell r="AF61">
            <v>7</v>
          </cell>
          <cell r="AG61">
            <v>7</v>
          </cell>
          <cell r="AH61">
            <v>12</v>
          </cell>
          <cell r="AI61">
            <v>7</v>
          </cell>
          <cell r="AJ61">
            <v>4</v>
          </cell>
          <cell r="AK61">
            <v>5</v>
          </cell>
          <cell r="AL61">
            <v>7</v>
          </cell>
          <cell r="AM61">
            <v>5</v>
          </cell>
          <cell r="AN61">
            <v>11</v>
          </cell>
          <cell r="AO61">
            <v>6</v>
          </cell>
          <cell r="AP61">
            <v>2</v>
          </cell>
          <cell r="AQ61">
            <v>5</v>
          </cell>
          <cell r="BI61" t="e">
            <v>#N/A</v>
          </cell>
        </row>
        <row r="62">
          <cell r="B62" t="str">
            <v>- Dec 2013 (Ranking out of 15 banks)</v>
          </cell>
          <cell r="C62">
            <v>4</v>
          </cell>
          <cell r="D62">
            <v>3</v>
          </cell>
          <cell r="E62">
            <v>5</v>
          </cell>
          <cell r="F62">
            <v>3</v>
          </cell>
          <cell r="G62">
            <v>1</v>
          </cell>
          <cell r="H62">
            <v>1</v>
          </cell>
          <cell r="I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AE62">
            <v>7</v>
          </cell>
          <cell r="AF62">
            <v>3</v>
          </cell>
          <cell r="AG62">
            <v>8</v>
          </cell>
          <cell r="AH62">
            <v>9</v>
          </cell>
          <cell r="AI62">
            <v>9</v>
          </cell>
          <cell r="AJ62">
            <v>3</v>
          </cell>
          <cell r="AK62">
            <v>2</v>
          </cell>
          <cell r="AL62">
            <v>8</v>
          </cell>
          <cell r="AM62">
            <v>7</v>
          </cell>
          <cell r="AN62">
            <v>8</v>
          </cell>
          <cell r="AO62">
            <v>12</v>
          </cell>
          <cell r="AP62">
            <v>2</v>
          </cell>
          <cell r="AQ62">
            <v>6</v>
          </cell>
          <cell r="AR62">
            <v>3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</row>
        <row r="63">
          <cell r="B63" t="str">
            <v>- Sep 2013 (Ranking out of 15 banks)</v>
          </cell>
          <cell r="C63">
            <v>1</v>
          </cell>
          <cell r="D63">
            <v>1</v>
          </cell>
          <cell r="E63">
            <v>2</v>
          </cell>
          <cell r="F63">
            <v>3</v>
          </cell>
          <cell r="G63">
            <v>1</v>
          </cell>
          <cell r="H63">
            <v>2</v>
          </cell>
          <cell r="I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AE63">
            <v>4</v>
          </cell>
          <cell r="AF63">
            <v>4</v>
          </cell>
          <cell r="AG63">
            <v>6</v>
          </cell>
          <cell r="AH63">
            <v>9</v>
          </cell>
          <cell r="AI63">
            <v>12</v>
          </cell>
          <cell r="AJ63">
            <v>6</v>
          </cell>
          <cell r="AK63">
            <v>3</v>
          </cell>
          <cell r="AL63">
            <v>7</v>
          </cell>
          <cell r="AM63">
            <v>6</v>
          </cell>
          <cell r="AN63">
            <v>5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</row>
        <row r="64">
          <cell r="B64" t="str">
            <v>- June 2013 (Ranking out of 15 banks)</v>
          </cell>
          <cell r="C64">
            <v>3</v>
          </cell>
          <cell r="D64">
            <v>2</v>
          </cell>
          <cell r="E64">
            <v>2</v>
          </cell>
          <cell r="F64">
            <v>3</v>
          </cell>
          <cell r="G64">
            <v>2</v>
          </cell>
          <cell r="H64">
            <v>3</v>
          </cell>
          <cell r="I64">
            <v>2</v>
          </cell>
          <cell r="N64">
            <v>2</v>
          </cell>
          <cell r="O64">
            <v>1</v>
          </cell>
          <cell r="P64">
            <v>3</v>
          </cell>
          <cell r="Q64">
            <v>2</v>
          </cell>
          <cell r="R64">
            <v>3</v>
          </cell>
          <cell r="S64">
            <v>2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AE64">
            <v>4</v>
          </cell>
          <cell r="AF64">
            <v>3</v>
          </cell>
          <cell r="AG64">
            <v>8</v>
          </cell>
          <cell r="AH64">
            <v>9</v>
          </cell>
          <cell r="AI64">
            <v>10</v>
          </cell>
          <cell r="AJ64">
            <v>5</v>
          </cell>
          <cell r="AK64">
            <v>3</v>
          </cell>
          <cell r="AL64">
            <v>8</v>
          </cell>
          <cell r="AM64">
            <v>6</v>
          </cell>
          <cell r="AN64">
            <v>7</v>
          </cell>
        </row>
        <row r="65">
          <cell r="B65" t="str">
            <v>- March 2013 (Ranking out of 15 banks)</v>
          </cell>
          <cell r="C65">
            <v>2</v>
          </cell>
          <cell r="D65">
            <v>2</v>
          </cell>
          <cell r="E65">
            <v>3</v>
          </cell>
          <cell r="F65">
            <v>4</v>
          </cell>
          <cell r="G65">
            <v>2</v>
          </cell>
          <cell r="H65">
            <v>3</v>
          </cell>
          <cell r="I65">
            <v>1</v>
          </cell>
          <cell r="AE65">
            <v>4</v>
          </cell>
          <cell r="AF65">
            <v>4</v>
          </cell>
          <cell r="AG65">
            <v>7</v>
          </cell>
          <cell r="AH65">
            <v>7</v>
          </cell>
          <cell r="AI65">
            <v>11</v>
          </cell>
          <cell r="AJ65">
            <v>5</v>
          </cell>
          <cell r="AK65">
            <v>3</v>
          </cell>
          <cell r="AL65">
            <v>8</v>
          </cell>
          <cell r="AM65">
            <v>6</v>
          </cell>
          <cell r="AN65">
            <v>7</v>
          </cell>
        </row>
        <row r="68">
          <cell r="B68" t="str">
            <v>- June 2014 (Ranking out of 43 banks)</v>
          </cell>
          <cell r="C68">
            <v>9</v>
          </cell>
          <cell r="D68">
            <v>8</v>
          </cell>
          <cell r="E68">
            <v>10</v>
          </cell>
          <cell r="F68">
            <v>7</v>
          </cell>
          <cell r="G68">
            <v>8</v>
          </cell>
          <cell r="H68">
            <v>8</v>
          </cell>
          <cell r="I68">
            <v>8</v>
          </cell>
          <cell r="K68">
            <v>7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AE68">
            <v>14</v>
          </cell>
          <cell r="AF68">
            <v>9</v>
          </cell>
          <cell r="AG68">
            <v>27</v>
          </cell>
          <cell r="AH68">
            <v>28</v>
          </cell>
          <cell r="AI68">
            <v>30</v>
          </cell>
          <cell r="AJ68">
            <v>7</v>
          </cell>
          <cell r="AK68">
            <v>5</v>
          </cell>
          <cell r="AL68">
            <v>18</v>
          </cell>
          <cell r="AM68">
            <v>19</v>
          </cell>
          <cell r="AN68">
            <v>19</v>
          </cell>
          <cell r="AO68">
            <v>7</v>
          </cell>
          <cell r="AP68">
            <v>12</v>
          </cell>
          <cell r="AQ68">
            <v>5</v>
          </cell>
          <cell r="AR68">
            <v>6</v>
          </cell>
          <cell r="AS68" t="e">
            <v>#N/A</v>
          </cell>
          <cell r="AT68">
            <v>9</v>
          </cell>
          <cell r="AU68">
            <v>9</v>
          </cell>
          <cell r="AV68">
            <v>8</v>
          </cell>
          <cell r="AW68" t="e">
            <v>#N/A</v>
          </cell>
          <cell r="AX68">
            <v>7</v>
          </cell>
          <cell r="AY68">
            <v>7</v>
          </cell>
          <cell r="AZ68">
            <v>8</v>
          </cell>
          <cell r="BA68" t="e">
            <v>#N/A</v>
          </cell>
          <cell r="BB68">
            <v>13</v>
          </cell>
          <cell r="BC68">
            <v>7</v>
          </cell>
          <cell r="BD68" t="e">
            <v>#N/A</v>
          </cell>
          <cell r="BE68">
            <v>7</v>
          </cell>
          <cell r="BF68">
            <v>11</v>
          </cell>
          <cell r="BG68">
            <v>10</v>
          </cell>
          <cell r="BH68">
            <v>40</v>
          </cell>
          <cell r="BI68">
            <v>18</v>
          </cell>
          <cell r="BJ68">
            <v>8</v>
          </cell>
          <cell r="BK68" t="e">
            <v>#N/A</v>
          </cell>
          <cell r="BL68">
            <v>8</v>
          </cell>
        </row>
        <row r="69">
          <cell r="B69" t="str">
            <v>- Mar 2014 (Ranking out of 43 banks)</v>
          </cell>
          <cell r="C69">
            <v>9</v>
          </cell>
          <cell r="D69">
            <v>7</v>
          </cell>
          <cell r="E69">
            <v>8</v>
          </cell>
          <cell r="F69">
            <v>8</v>
          </cell>
          <cell r="G69">
            <v>8</v>
          </cell>
          <cell r="H69">
            <v>8</v>
          </cell>
          <cell r="I69">
            <v>7</v>
          </cell>
          <cell r="L69">
            <v>7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AE69">
            <v>15</v>
          </cell>
          <cell r="AF69">
            <v>26</v>
          </cell>
          <cell r="AG69">
            <v>29</v>
          </cell>
          <cell r="AH69">
            <v>35</v>
          </cell>
          <cell r="AI69">
            <v>9</v>
          </cell>
          <cell r="AJ69">
            <v>5</v>
          </cell>
          <cell r="AK69">
            <v>17</v>
          </cell>
          <cell r="AL69">
            <v>20</v>
          </cell>
          <cell r="AM69">
            <v>20</v>
          </cell>
          <cell r="AN69">
            <v>35</v>
          </cell>
          <cell r="AO69">
            <v>12</v>
          </cell>
          <cell r="AP69">
            <v>5</v>
          </cell>
          <cell r="AQ69">
            <v>9</v>
          </cell>
          <cell r="AR69">
            <v>6</v>
          </cell>
          <cell r="AS69" t="e">
            <v>#N/A</v>
          </cell>
          <cell r="AT69" t="e">
            <v>#N/A</v>
          </cell>
          <cell r="AU69" t="e">
            <v>#N/A</v>
          </cell>
          <cell r="AV69" t="e">
            <v>#N/A</v>
          </cell>
          <cell r="AW69" t="e">
            <v>#N/A</v>
          </cell>
          <cell r="AX69" t="e">
            <v>#N/A</v>
          </cell>
          <cell r="AY69" t="e">
            <v>#N/A</v>
          </cell>
          <cell r="AZ69" t="e">
            <v>#N/A</v>
          </cell>
          <cell r="BA69" t="e">
            <v>#N/A</v>
          </cell>
          <cell r="BB69" t="e">
            <v>#N/A</v>
          </cell>
          <cell r="BC69" t="e">
            <v>#N/A</v>
          </cell>
          <cell r="BD69" t="e">
            <v>#N/A</v>
          </cell>
          <cell r="BE69" t="e">
            <v>#N/A</v>
          </cell>
          <cell r="BF69" t="e">
            <v>#N/A</v>
          </cell>
          <cell r="BG69" t="e">
            <v>#N/A</v>
          </cell>
          <cell r="BH69" t="e">
            <v>#N/A</v>
          </cell>
          <cell r="BI69" t="e">
            <v>#N/A</v>
          </cell>
          <cell r="BJ69" t="e">
            <v>#N/A</v>
          </cell>
          <cell r="BK69" t="e">
            <v>#N/A</v>
          </cell>
          <cell r="BL69" t="e">
            <v>#N/A</v>
          </cell>
        </row>
        <row r="70">
          <cell r="B70" t="str">
            <v>- Dec 2013 (Ranking out of 43 banks)</v>
          </cell>
          <cell r="C70">
            <v>8</v>
          </cell>
          <cell r="D70">
            <v>7</v>
          </cell>
          <cell r="E70">
            <v>8</v>
          </cell>
          <cell r="F70">
            <v>8</v>
          </cell>
          <cell r="G70">
            <v>8</v>
          </cell>
          <cell r="H70">
            <v>9</v>
          </cell>
          <cell r="I70">
            <v>8</v>
          </cell>
          <cell r="M70">
            <v>7</v>
          </cell>
          <cell r="AE70">
            <v>11</v>
          </cell>
          <cell r="AF70">
            <v>10</v>
          </cell>
          <cell r="AG70">
            <v>25</v>
          </cell>
          <cell r="AH70">
            <v>29</v>
          </cell>
          <cell r="AI70">
            <v>31</v>
          </cell>
          <cell r="AJ70">
            <v>8</v>
          </cell>
          <cell r="AK70">
            <v>5</v>
          </cell>
          <cell r="AL70">
            <v>23</v>
          </cell>
          <cell r="AM70">
            <v>19</v>
          </cell>
          <cell r="AN70">
            <v>23</v>
          </cell>
          <cell r="AO70">
            <v>32</v>
          </cell>
          <cell r="AP70">
            <v>12</v>
          </cell>
          <cell r="AQ70">
            <v>6</v>
          </cell>
          <cell r="AR70">
            <v>9</v>
          </cell>
        </row>
        <row r="71">
          <cell r="B71" t="str">
            <v>- Sep 2013 (Ranking out of 43 banks)</v>
          </cell>
          <cell r="C71">
            <v>7</v>
          </cell>
          <cell r="D71">
            <v>6</v>
          </cell>
          <cell r="E71">
            <v>8</v>
          </cell>
          <cell r="F71">
            <v>9</v>
          </cell>
          <cell r="G71">
            <v>7</v>
          </cell>
          <cell r="H71">
            <v>8</v>
          </cell>
          <cell r="I71">
            <v>8</v>
          </cell>
          <cell r="N71">
            <v>8</v>
          </cell>
          <cell r="O71">
            <v>1</v>
          </cell>
          <cell r="P71">
            <v>9</v>
          </cell>
          <cell r="Q71">
            <v>7</v>
          </cell>
          <cell r="R71">
            <v>8</v>
          </cell>
          <cell r="S71">
            <v>8</v>
          </cell>
          <cell r="T71">
            <v>6</v>
          </cell>
          <cell r="U71">
            <v>6</v>
          </cell>
          <cell r="V71">
            <v>4</v>
          </cell>
          <cell r="W71">
            <v>4</v>
          </cell>
          <cell r="AE71">
            <v>7</v>
          </cell>
          <cell r="AF71">
            <v>9</v>
          </cell>
          <cell r="AG71">
            <v>24</v>
          </cell>
          <cell r="AH71">
            <v>28</v>
          </cell>
          <cell r="AI71">
            <v>31</v>
          </cell>
          <cell r="AJ71">
            <v>7</v>
          </cell>
          <cell r="AK71">
            <v>4</v>
          </cell>
          <cell r="AL71">
            <v>25</v>
          </cell>
          <cell r="AM71">
            <v>18</v>
          </cell>
          <cell r="AN71">
            <v>24</v>
          </cell>
        </row>
        <row r="72">
          <cell r="B72" t="str">
            <v>- June 2013 (Ranking out of 43 banks)</v>
          </cell>
          <cell r="C72">
            <v>9</v>
          </cell>
          <cell r="D72">
            <v>7</v>
          </cell>
          <cell r="E72">
            <v>8</v>
          </cell>
          <cell r="F72">
            <v>9</v>
          </cell>
          <cell r="G72">
            <v>8</v>
          </cell>
          <cell r="H72">
            <v>9</v>
          </cell>
          <cell r="I72">
            <v>8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AE72">
            <v>7</v>
          </cell>
          <cell r="AF72">
            <v>4</v>
          </cell>
          <cell r="AG72">
            <v>29</v>
          </cell>
          <cell r="AH72">
            <v>30</v>
          </cell>
          <cell r="AI72">
            <v>25</v>
          </cell>
          <cell r="AJ72">
            <v>6</v>
          </cell>
          <cell r="AK72">
            <v>5</v>
          </cell>
          <cell r="AL72">
            <v>27</v>
          </cell>
          <cell r="AM72">
            <v>19</v>
          </cell>
          <cell r="AN72">
            <v>26</v>
          </cell>
        </row>
        <row r="73">
          <cell r="B73" t="str">
            <v>- March 2013 (Ranking out of 43 banks)</v>
          </cell>
          <cell r="C73">
            <v>8</v>
          </cell>
          <cell r="D73">
            <v>8</v>
          </cell>
          <cell r="E73">
            <v>9</v>
          </cell>
          <cell r="F73">
            <v>10</v>
          </cell>
          <cell r="G73">
            <v>8</v>
          </cell>
          <cell r="H73">
            <v>9</v>
          </cell>
          <cell r="I73">
            <v>7</v>
          </cell>
          <cell r="N73">
            <v>9</v>
          </cell>
          <cell r="O73">
            <v>1</v>
          </cell>
          <cell r="P73">
            <v>10</v>
          </cell>
          <cell r="Q73">
            <v>8</v>
          </cell>
          <cell r="R73">
            <v>9</v>
          </cell>
          <cell r="S73">
            <v>7</v>
          </cell>
          <cell r="T73">
            <v>6</v>
          </cell>
          <cell r="U73">
            <v>6</v>
          </cell>
          <cell r="V73">
            <v>4</v>
          </cell>
          <cell r="W73">
            <v>4</v>
          </cell>
          <cell r="AE73">
            <v>8</v>
          </cell>
          <cell r="AF73">
            <v>8</v>
          </cell>
          <cell r="AG73">
            <v>26</v>
          </cell>
          <cell r="AH73">
            <v>26</v>
          </cell>
          <cell r="AI73">
            <v>27</v>
          </cell>
          <cell r="AJ73">
            <v>8</v>
          </cell>
          <cell r="AK73">
            <v>4</v>
          </cell>
          <cell r="AL73">
            <v>27</v>
          </cell>
          <cell r="AM73">
            <v>19</v>
          </cell>
          <cell r="AN73">
            <v>26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ly Oduk" id="{64E7151A-0D04-417D-8084-2BEC7B1D142B}" userId="S::eloduk@dtbafrica.com::75aebcf6-bf2d-4025-bcd7-fdf0acc9eed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1048575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1-06T17:14:15.31" personId="{64E7151A-0D04-417D-8084-2BEC7B1D142B}" id="{9F6BD9BE-7D0C-43BF-95E4-A3DEAE7C2B58}">
    <text>Placed under receivership in April 2016 and later take over by SBM bank in 2018</text>
  </threadedComment>
  <threadedComment ref="B19" dT="2025-11-06T17:14:31.18" personId="{64E7151A-0D04-417D-8084-2BEC7B1D142B}" id="{278844E7-AA53-4C94-B0AA-7C3F102BC2DD}">
    <text>Placed under liquidation in August 2015</text>
  </threadedComment>
  <threadedComment ref="B21" dT="2025-11-06T17:12:00.16" personId="{64E7151A-0D04-417D-8084-2BEC7B1D142B}" id="{C1B67BEA-F17F-4F2A-B59F-C6DDFEC4231D}">
    <text>Change of name from Equatorial Commercial Bank to Spire Bank in May 2016, later, its assets and liabilities were taken over by Equity Bank.</text>
  </threadedComment>
  <threadedComment ref="B24" dT="2025-11-06T17:51:18.33" personId="{64E7151A-0D04-417D-8084-2BEC7B1D142B}" id="{7C218643-3E55-4EBC-AC6B-12792A820E26}">
    <text>Put up for acquisition by CBK in 2016 and later acquired by SBM Bank in 2017</text>
  </threadedComment>
  <threadedComment ref="B25" dT="2025-11-06T17:12:52.40" personId="{64E7151A-0D04-417D-8084-2BEC7B1D142B}" id="{AAD881B1-D21C-4E11-9557-1771597A6BD9}">
    <text>Change of name from Fina Bank to GT Bank in 2014</text>
  </threadedComment>
  <threadedComment ref="B34" dT="2025-11-06T17:14:49.37" personId="{64E7151A-0D04-417D-8084-2BEC7B1D142B}" id="{383BE760-483D-4A55-BD38-CD6914A7623A}">
    <text>Placed under liquidation in October 2015</text>
  </threadedComment>
  <threadedComment ref="B37" dT="2025-11-06T17:13:44.80" personId="{64E7151A-0D04-417D-8084-2BEC7B1D142B}" id="{265EE179-4018-48A8-A61F-E7C0675021F0}">
    <text>Change of name from K-Rep Bank to Sidian Bank in 2016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11-06T17:14:15.31" personId="{64E7151A-0D04-417D-8084-2BEC7B1D142B}" id="{99DB75D0-F552-4619-8DCF-368E9D031C71}">
    <text>Placed under receivership in April 2016 and later take over by SBM bank in 2018</text>
  </threadedComment>
  <threadedComment ref="B19" dT="2025-11-06T17:14:31.18" personId="{64E7151A-0D04-417D-8084-2BEC7B1D142B}" id="{609C34F5-2245-4175-AFE8-618CA9CBF682}">
    <text>Placed under liquidation in August 2015</text>
  </threadedComment>
  <threadedComment ref="B21" dT="2025-11-06T17:12:00.16" personId="{64E7151A-0D04-417D-8084-2BEC7B1D142B}" id="{02F93213-32C2-439D-BA26-D0CC6E5FCC94}">
    <text>Change of name from Equatorial Commercial Bank to Spire Bank in May 2016, later, its assets and liabilities were taken over by Equity Bank.</text>
  </threadedComment>
  <threadedComment ref="B24" dT="2025-11-06T17:51:18.33" personId="{64E7151A-0D04-417D-8084-2BEC7B1D142B}" id="{4FBE50E7-2FB5-4D32-BFF9-D45AEEBA3A9A}">
    <text>Put up for acquisition by CBK in 2016 and later acquired by SBM Bank in 2017</text>
  </threadedComment>
  <threadedComment ref="B25" dT="2025-11-06T17:12:52.40" personId="{64E7151A-0D04-417D-8084-2BEC7B1D142B}" id="{513DC8C7-A393-4E9D-AD6F-C119C05AD725}">
    <text>Change of name from Fina Bank to GT Bank in 2014</text>
  </threadedComment>
  <threadedComment ref="B34" dT="2025-11-06T17:14:49.37" personId="{64E7151A-0D04-417D-8084-2BEC7B1D142B}" id="{27A57542-2F61-4098-BB3A-29FECA291DB8}">
    <text>Placed under liquidation in October 2015</text>
  </threadedComment>
  <threadedComment ref="B37" dT="2025-11-06T17:13:44.80" personId="{64E7151A-0D04-417D-8084-2BEC7B1D142B}" id="{717E6792-1C68-46F0-9916-07D2D052EDAA}">
    <text>Change of name from K-Rep Bank to Sidian Bank in 2016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8" dT="2025-11-09T19:16:49.09" personId="{64E7151A-0D04-417D-8084-2BEC7B1D142B}" id="{3D651069-0689-4D5E-941E-5DAD873B8B18}">
    <text>Acquired by Premier Bank in March 2023 by Premier Bank Kenya Limited</text>
  </threadedComment>
  <threadedComment ref="B37" dT="2025-11-07T18:03:52.91" personId="{64E7151A-0D04-417D-8084-2BEC7B1D142B}" id="{BD5B54B5-B186-4CC4-A82C-85CFD5FADC6F}">
    <text>Change of names from Jamii Bora Bank to Kingdom Bank</text>
  </threadedComment>
  <threadedComment ref="B43" dT="2025-11-06T17:25:00.43" personId="{64E7151A-0D04-417D-8084-2BEC7B1D142B}" id="{0BEE42F7-39F6-49EC-A415-241102B58DC3}">
    <text>Change of name from Oriental Commercial Bank Limited to M-Oriental Bank Limited</text>
  </threadedComment>
  <threadedComment ref="B47" dT="2025-11-07T18:03:25.22" personId="{64E7151A-0D04-417D-8084-2BEC7B1D142B}" id="{6ED5F471-897F-4F17-A120-F6C68A8BD81B}">
    <text>Change of name from Trans-National Bank to Access Bank after acquisition, official operations of Access began in November 2020</text>
  </threadedComment>
  <threadedComment ref="B50" dT="2025-11-09T19:37:59.37" personId="{64E7151A-0D04-417D-8084-2BEC7B1D142B}" id="{1C6AADFA-D575-49E5-8552-141FE517E206}">
    <text>Change of name to Mayfair Bank - CIB after acquisition by CIB</text>
  </threadedComment>
  <threadedComment ref="BJ50" dT="2025-11-07T10:17:00.51" personId="{64E7151A-0D04-417D-8084-2BEC7B1D142B}" id="{CCF3BB1F-87CA-4024-9745-9DE8370C8AAB}">
    <text>Ignored average in calculation due to missing equivalent value in prior period</text>
  </threadedComment>
  <threadedComment ref="BL50" dT="2025-11-07T10:15:08.31" personId="{64E7151A-0D04-417D-8084-2BEC7B1D142B}" id="{576AB742-7F4E-4886-89C4-504CA531F530}">
    <text>New bank. Used Sep-17 position for assets</text>
  </threadedComment>
  <threadedComment ref="BF51" dT="2025-11-07T10:16:39.23" personId="{64E7151A-0D04-417D-8084-2BEC7B1D142B}" id="{65E3F82B-78A9-47FE-9F86-9A9DC5EB6DDA}">
    <text>Ignored average in calculation due to missing equivalent value in prior period</text>
  </threadedComment>
  <threadedComment ref="BH51" dT="2025-11-07T10:11:29.24" personId="{64E7151A-0D04-417D-8084-2BEC7B1D142B}" id="{64B130F1-D395-4C8C-86D3-A7D29B2EE082}">
    <text>New bank. Used Jun-17 position for assets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6F94-7121-48AF-90C9-31D0792320ED}">
  <dimension ref="A1:M59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" sqref="N1:N1048576"/>
    </sheetView>
  </sheetViews>
  <sheetFormatPr defaultRowHeight="15" x14ac:dyDescent="0.25"/>
  <cols>
    <col min="1" max="1" width="9.85546875" bestFit="1" customWidth="1"/>
    <col min="2" max="3" width="30.5703125" bestFit="1" customWidth="1"/>
    <col min="4" max="4" width="35.28515625" bestFit="1" customWidth="1"/>
    <col min="5" max="5" width="30.5703125" bestFit="1" customWidth="1"/>
    <col min="6" max="10" width="30" bestFit="1" customWidth="1"/>
    <col min="12" max="12" width="30" bestFit="1" customWidth="1"/>
    <col min="13" max="13" width="30.5703125" bestFit="1" customWidth="1"/>
  </cols>
  <sheetData>
    <row r="1" spans="1:13" x14ac:dyDescent="0.25">
      <c r="A1" s="1" t="s">
        <v>45</v>
      </c>
      <c r="B1" s="1" t="s">
        <v>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>
        <v>2013</v>
      </c>
      <c r="C2" s="1">
        <v>2014</v>
      </c>
      <c r="D2" s="1">
        <v>2015</v>
      </c>
      <c r="E2" s="1">
        <v>2016</v>
      </c>
      <c r="F2" s="1">
        <v>2017</v>
      </c>
      <c r="G2" s="1">
        <v>2018</v>
      </c>
      <c r="H2" s="1">
        <v>2019</v>
      </c>
      <c r="I2" s="1">
        <v>2020</v>
      </c>
      <c r="J2" s="1">
        <v>2021</v>
      </c>
      <c r="K2" s="1">
        <v>2022</v>
      </c>
      <c r="L2" s="1">
        <v>2023</v>
      </c>
      <c r="M2" s="1">
        <v>2024</v>
      </c>
    </row>
    <row r="3" spans="1:13" x14ac:dyDescent="0.25">
      <c r="A3" s="1">
        <v>1</v>
      </c>
      <c r="B3" s="1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/>
      <c r="L3" s="1" t="s">
        <v>2</v>
      </c>
      <c r="M3" s="1" t="s">
        <v>2</v>
      </c>
    </row>
    <row r="4" spans="1:13" x14ac:dyDescent="0.25">
      <c r="A4" s="1">
        <v>2</v>
      </c>
      <c r="B4" s="1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/>
      <c r="L4" s="1" t="s">
        <v>3</v>
      </c>
      <c r="M4" s="1" t="s">
        <v>3</v>
      </c>
    </row>
    <row r="5" spans="1:13" x14ac:dyDescent="0.25">
      <c r="A5" s="1">
        <v>3</v>
      </c>
      <c r="B5" s="1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/>
      <c r="L5" s="1" t="s">
        <v>4</v>
      </c>
      <c r="M5" s="1" t="s">
        <v>4</v>
      </c>
    </row>
    <row r="6" spans="1:13" x14ac:dyDescent="0.25">
      <c r="A6" s="1">
        <v>4</v>
      </c>
      <c r="B6" s="1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/>
      <c r="L6" s="1" t="s">
        <v>5</v>
      </c>
      <c r="M6" s="1" t="s">
        <v>5</v>
      </c>
    </row>
    <row r="7" spans="1:13" x14ac:dyDescent="0.25">
      <c r="A7" s="1">
        <v>5</v>
      </c>
      <c r="B7" s="42" t="s">
        <v>6</v>
      </c>
      <c r="C7" s="46" t="s">
        <v>6</v>
      </c>
      <c r="D7" s="46" t="s">
        <v>6</v>
      </c>
      <c r="E7" s="46" t="s">
        <v>6</v>
      </c>
      <c r="F7" s="46" t="s">
        <v>6</v>
      </c>
      <c r="G7" s="46" t="s">
        <v>6</v>
      </c>
      <c r="H7" s="46" t="s">
        <v>82</v>
      </c>
      <c r="I7" s="1" t="s">
        <v>82</v>
      </c>
      <c r="J7" s="1" t="s">
        <v>82</v>
      </c>
      <c r="K7" s="1"/>
      <c r="L7" s="1" t="s">
        <v>82</v>
      </c>
      <c r="M7" s="1" t="s">
        <v>82</v>
      </c>
    </row>
    <row r="8" spans="1:13" x14ac:dyDescent="0.25">
      <c r="A8" s="1">
        <v>6</v>
      </c>
      <c r="B8" s="42" t="s">
        <v>7</v>
      </c>
      <c r="C8" s="46" t="s">
        <v>7</v>
      </c>
      <c r="D8" s="46" t="s">
        <v>7</v>
      </c>
      <c r="E8" s="46" t="s">
        <v>70</v>
      </c>
      <c r="F8" s="1" t="s">
        <v>70</v>
      </c>
      <c r="G8" s="1" t="s">
        <v>70</v>
      </c>
      <c r="H8" s="1" t="s">
        <v>70</v>
      </c>
      <c r="I8" s="1" t="s">
        <v>70</v>
      </c>
      <c r="J8" s="1" t="s">
        <v>70</v>
      </c>
      <c r="K8" s="1"/>
      <c r="L8" s="1" t="s">
        <v>70</v>
      </c>
      <c r="M8" s="1" t="s">
        <v>70</v>
      </c>
    </row>
    <row r="9" spans="1:13" x14ac:dyDescent="0.25">
      <c r="A9" s="1">
        <v>7</v>
      </c>
      <c r="B9" s="11" t="s">
        <v>8</v>
      </c>
      <c r="C9" s="1" t="s">
        <v>8</v>
      </c>
      <c r="D9" s="1" t="s">
        <v>8</v>
      </c>
      <c r="E9" s="46" t="s">
        <v>65</v>
      </c>
      <c r="F9" s="46" t="s">
        <v>73</v>
      </c>
      <c r="G9" s="1"/>
      <c r="H9" s="1" t="s">
        <v>8</v>
      </c>
      <c r="I9" s="1" t="s">
        <v>8</v>
      </c>
      <c r="J9" s="1" t="s">
        <v>8</v>
      </c>
      <c r="K9" s="1"/>
      <c r="L9" s="1" t="s">
        <v>8</v>
      </c>
      <c r="M9" s="1" t="s">
        <v>8</v>
      </c>
    </row>
    <row r="10" spans="1:13" x14ac:dyDescent="0.25">
      <c r="A10" s="1">
        <v>8</v>
      </c>
      <c r="B10" s="11" t="s">
        <v>9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/>
      <c r="L10" s="1" t="s">
        <v>9</v>
      </c>
      <c r="M10" s="1" t="s">
        <v>9</v>
      </c>
    </row>
    <row r="11" spans="1:13" x14ac:dyDescent="0.25">
      <c r="A11" s="1">
        <v>9</v>
      </c>
      <c r="B11" s="1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84</v>
      </c>
      <c r="K11" s="1"/>
    </row>
    <row r="12" spans="1:13" x14ac:dyDescent="0.25">
      <c r="A12" s="1">
        <v>10</v>
      </c>
      <c r="B12" s="1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/>
      <c r="L12" s="1" t="s">
        <v>11</v>
      </c>
      <c r="M12" s="1" t="s">
        <v>11</v>
      </c>
    </row>
    <row r="13" spans="1:13" x14ac:dyDescent="0.25">
      <c r="A13" s="1">
        <v>11</v>
      </c>
      <c r="B13" s="1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/>
      <c r="L13" s="1" t="s">
        <v>12</v>
      </c>
      <c r="M13" s="1" t="s">
        <v>12</v>
      </c>
    </row>
    <row r="14" spans="1:13" x14ac:dyDescent="0.25">
      <c r="A14" s="1">
        <v>12</v>
      </c>
      <c r="B14" s="1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/>
      <c r="L14" s="1" t="s">
        <v>13</v>
      </c>
      <c r="M14" s="1" t="s">
        <v>13</v>
      </c>
    </row>
    <row r="15" spans="1:13" x14ac:dyDescent="0.25">
      <c r="A15" s="1">
        <v>13</v>
      </c>
      <c r="B15" s="11" t="s">
        <v>14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/>
      <c r="L15" s="1" t="s">
        <v>14</v>
      </c>
      <c r="M15" s="1" t="s">
        <v>14</v>
      </c>
    </row>
    <row r="16" spans="1:13" x14ac:dyDescent="0.25">
      <c r="A16" s="1">
        <v>14</v>
      </c>
      <c r="B16" s="12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/>
      <c r="L16" s="1" t="s">
        <v>15</v>
      </c>
      <c r="M16" s="1" t="s">
        <v>15</v>
      </c>
    </row>
    <row r="17" spans="1:13" x14ac:dyDescent="0.25">
      <c r="A17" s="1">
        <v>15</v>
      </c>
      <c r="B17" s="42" t="s">
        <v>16</v>
      </c>
      <c r="C17" s="46" t="s">
        <v>16</v>
      </c>
      <c r="D17" s="46" t="s">
        <v>62</v>
      </c>
      <c r="E17" s="46"/>
      <c r="F17" s="46"/>
      <c r="G17" s="1"/>
      <c r="H17" s="1" t="s">
        <v>16</v>
      </c>
      <c r="I17" s="1" t="s">
        <v>16</v>
      </c>
      <c r="J17" s="1" t="s">
        <v>16</v>
      </c>
      <c r="K17" s="1"/>
      <c r="L17" s="1" t="s">
        <v>16</v>
      </c>
      <c r="M17" s="1" t="s">
        <v>16</v>
      </c>
    </row>
    <row r="18" spans="1:13" x14ac:dyDescent="0.25">
      <c r="A18" s="1">
        <v>16</v>
      </c>
      <c r="B18" s="1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/>
      <c r="L18" s="1" t="s">
        <v>17</v>
      </c>
      <c r="M18" s="1" t="s">
        <v>17</v>
      </c>
    </row>
    <row r="19" spans="1:13" x14ac:dyDescent="0.25">
      <c r="A19" s="1">
        <v>17</v>
      </c>
      <c r="B19" s="42" t="s">
        <v>18</v>
      </c>
      <c r="C19" s="46" t="s">
        <v>18</v>
      </c>
      <c r="D19" s="46" t="s">
        <v>18</v>
      </c>
      <c r="E19" s="46" t="s">
        <v>66</v>
      </c>
      <c r="F19" s="1" t="s">
        <v>66</v>
      </c>
      <c r="G19" s="1" t="s">
        <v>66</v>
      </c>
      <c r="H19" s="1" t="s">
        <v>66</v>
      </c>
      <c r="I19" s="1" t="s">
        <v>66</v>
      </c>
      <c r="J19" s="1" t="s">
        <v>66</v>
      </c>
      <c r="K19" s="1"/>
      <c r="L19" s="1" t="s">
        <v>66</v>
      </c>
      <c r="M19" s="1" t="s">
        <v>66</v>
      </c>
    </row>
    <row r="20" spans="1:13" x14ac:dyDescent="0.25">
      <c r="A20" s="1">
        <v>18</v>
      </c>
      <c r="B20" s="1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/>
      <c r="L20" s="1" t="s">
        <v>19</v>
      </c>
      <c r="M20" s="1" t="s">
        <v>19</v>
      </c>
    </row>
    <row r="21" spans="1:13" x14ac:dyDescent="0.25">
      <c r="A21" s="1">
        <v>19</v>
      </c>
      <c r="B21" s="13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/>
      <c r="L21" s="1" t="s">
        <v>20</v>
      </c>
      <c r="M21" s="1" t="s">
        <v>20</v>
      </c>
    </row>
    <row r="22" spans="1:13" x14ac:dyDescent="0.25">
      <c r="A22" s="1">
        <v>20</v>
      </c>
      <c r="B22" s="11" t="s">
        <v>21</v>
      </c>
      <c r="C22" s="1" t="s">
        <v>21</v>
      </c>
      <c r="D22" s="1" t="s">
        <v>21</v>
      </c>
      <c r="E22" s="46" t="s">
        <v>69</v>
      </c>
      <c r="F22" s="46" t="s">
        <v>74</v>
      </c>
      <c r="G22" s="46" t="s">
        <v>74</v>
      </c>
      <c r="H22" s="1" t="s">
        <v>81</v>
      </c>
      <c r="I22" s="1" t="s">
        <v>81</v>
      </c>
      <c r="J22" s="1" t="s">
        <v>81</v>
      </c>
      <c r="K22" s="1"/>
      <c r="L22" s="1" t="s">
        <v>81</v>
      </c>
      <c r="M22" s="1" t="s">
        <v>81</v>
      </c>
    </row>
    <row r="23" spans="1:13" x14ac:dyDescent="0.25">
      <c r="A23" s="1">
        <v>21</v>
      </c>
      <c r="B23" s="42" t="s">
        <v>22</v>
      </c>
      <c r="C23" s="46" t="s">
        <v>61</v>
      </c>
      <c r="D23" s="46" t="s">
        <v>61</v>
      </c>
      <c r="E23" s="46" t="s">
        <v>61</v>
      </c>
      <c r="F23" s="1" t="s">
        <v>61</v>
      </c>
      <c r="G23" s="1" t="s">
        <v>61</v>
      </c>
      <c r="H23" s="1" t="s">
        <v>61</v>
      </c>
      <c r="I23" s="1" t="s">
        <v>61</v>
      </c>
      <c r="J23" s="1" t="s">
        <v>61</v>
      </c>
      <c r="K23" s="1"/>
      <c r="L23" s="1" t="s">
        <v>61</v>
      </c>
      <c r="M23" s="1" t="s">
        <v>61</v>
      </c>
    </row>
    <row r="24" spans="1:13" x14ac:dyDescent="0.25">
      <c r="A24" s="1">
        <v>22</v>
      </c>
      <c r="B24" s="1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46" t="s">
        <v>23</v>
      </c>
      <c r="J24" s="46" t="s">
        <v>23</v>
      </c>
      <c r="K24" s="46"/>
      <c r="L24" s="46" t="s">
        <v>88</v>
      </c>
      <c r="M24" s="1" t="s">
        <v>88</v>
      </c>
    </row>
    <row r="25" spans="1:13" x14ac:dyDescent="0.25">
      <c r="A25" s="1">
        <v>23</v>
      </c>
      <c r="B25" s="11" t="s">
        <v>24</v>
      </c>
      <c r="C25" s="1" t="s">
        <v>24</v>
      </c>
      <c r="D25" s="1" t="s">
        <v>24</v>
      </c>
      <c r="E25" s="1" t="s">
        <v>24</v>
      </c>
      <c r="F25" s="1" t="s">
        <v>24</v>
      </c>
      <c r="G25" s="46" t="s">
        <v>75</v>
      </c>
      <c r="H25" s="1" t="s">
        <v>24</v>
      </c>
      <c r="I25" s="1" t="s">
        <v>24</v>
      </c>
      <c r="J25" s="1" t="s">
        <v>24</v>
      </c>
      <c r="K25" s="1"/>
      <c r="L25" s="1" t="s">
        <v>24</v>
      </c>
      <c r="M25" s="1" t="s">
        <v>24</v>
      </c>
    </row>
    <row r="26" spans="1:13" x14ac:dyDescent="0.25">
      <c r="A26" s="1">
        <v>24</v>
      </c>
      <c r="B26" s="11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25</v>
      </c>
      <c r="K26" s="1"/>
      <c r="L26" s="1" t="s">
        <v>25</v>
      </c>
      <c r="M26" s="1" t="s">
        <v>25</v>
      </c>
    </row>
    <row r="27" spans="1:13" x14ac:dyDescent="0.25">
      <c r="A27" s="1">
        <v>25</v>
      </c>
      <c r="B27" s="11" t="s">
        <v>26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  <c r="J27" s="1" t="s">
        <v>26</v>
      </c>
      <c r="K27" s="1"/>
      <c r="L27" s="1" t="s">
        <v>26</v>
      </c>
      <c r="M27" s="1" t="s">
        <v>26</v>
      </c>
    </row>
    <row r="28" spans="1:13" x14ac:dyDescent="0.25">
      <c r="A28" s="1">
        <v>26</v>
      </c>
      <c r="B28" s="11" t="s">
        <v>27</v>
      </c>
      <c r="C28" s="1" t="s">
        <v>27</v>
      </c>
      <c r="D28" s="1" t="s">
        <v>27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  <c r="J28" s="1" t="s">
        <v>27</v>
      </c>
      <c r="K28" s="1"/>
      <c r="L28" s="1" t="s">
        <v>27</v>
      </c>
      <c r="M28" s="1" t="s">
        <v>27</v>
      </c>
    </row>
    <row r="29" spans="1:13" x14ac:dyDescent="0.25">
      <c r="A29" s="1">
        <v>27</v>
      </c>
      <c r="B29" s="11" t="s">
        <v>28</v>
      </c>
      <c r="C29" s="1" t="s">
        <v>28</v>
      </c>
      <c r="D29" s="1" t="s">
        <v>28</v>
      </c>
      <c r="E29" s="1" t="s">
        <v>28</v>
      </c>
      <c r="F29" s="46" t="s">
        <v>77</v>
      </c>
      <c r="G29" s="46" t="s">
        <v>77</v>
      </c>
      <c r="H29" s="1" t="s">
        <v>28</v>
      </c>
      <c r="I29" s="1" t="s">
        <v>28</v>
      </c>
      <c r="J29" s="1" t="s">
        <v>28</v>
      </c>
      <c r="K29" s="1"/>
      <c r="L29" s="1" t="s">
        <v>28</v>
      </c>
      <c r="M29" s="1" t="s">
        <v>28</v>
      </c>
    </row>
    <row r="30" spans="1:13" x14ac:dyDescent="0.25">
      <c r="A30" s="1">
        <v>28</v>
      </c>
      <c r="B30" s="11" t="s">
        <v>29</v>
      </c>
      <c r="C30" s="1" t="s">
        <v>29</v>
      </c>
      <c r="D30" s="1" t="s">
        <v>29</v>
      </c>
      <c r="E30" s="1" t="s">
        <v>29</v>
      </c>
      <c r="F30" s="1" t="s">
        <v>29</v>
      </c>
      <c r="G30" s="1" t="s">
        <v>29</v>
      </c>
      <c r="H30" s="1" t="s">
        <v>29</v>
      </c>
      <c r="I30" s="1" t="s">
        <v>29</v>
      </c>
      <c r="J30" s="1" t="s">
        <v>29</v>
      </c>
      <c r="K30" s="1"/>
      <c r="L30" s="1" t="s">
        <v>29</v>
      </c>
      <c r="M30" s="1" t="s">
        <v>29</v>
      </c>
    </row>
    <row r="31" spans="1:13" x14ac:dyDescent="0.25">
      <c r="A31" s="1">
        <v>29</v>
      </c>
      <c r="B31" s="11" t="s">
        <v>30</v>
      </c>
      <c r="C31" s="1" t="s">
        <v>30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30</v>
      </c>
      <c r="K31" s="1"/>
      <c r="L31" s="1" t="s">
        <v>30</v>
      </c>
      <c r="M31" s="1" t="s">
        <v>30</v>
      </c>
    </row>
    <row r="32" spans="1:13" x14ac:dyDescent="0.25">
      <c r="A32" s="1">
        <v>30</v>
      </c>
      <c r="B32" s="42" t="s">
        <v>31</v>
      </c>
      <c r="C32" s="46" t="s">
        <v>31</v>
      </c>
      <c r="D32" s="46" t="s">
        <v>63</v>
      </c>
      <c r="E32" s="46" t="s">
        <v>78</v>
      </c>
      <c r="F32" s="46" t="s">
        <v>79</v>
      </c>
      <c r="G32" s="46" t="s">
        <v>80</v>
      </c>
      <c r="H32" s="1" t="s">
        <v>31</v>
      </c>
      <c r="I32" s="1" t="s">
        <v>31</v>
      </c>
      <c r="J32" s="1" t="s">
        <v>31</v>
      </c>
      <c r="K32" s="1"/>
      <c r="L32" s="1" t="s">
        <v>31</v>
      </c>
      <c r="M32" s="1" t="s">
        <v>31</v>
      </c>
    </row>
    <row r="33" spans="1:13" x14ac:dyDescent="0.25">
      <c r="A33" s="1">
        <v>31</v>
      </c>
      <c r="B33" s="42" t="s">
        <v>32</v>
      </c>
      <c r="C33" s="46" t="s">
        <v>32</v>
      </c>
      <c r="D33" s="46" t="s">
        <v>32</v>
      </c>
      <c r="E33" s="46" t="s">
        <v>32</v>
      </c>
      <c r="F33" s="46" t="s">
        <v>32</v>
      </c>
      <c r="G33" s="46" t="s">
        <v>32</v>
      </c>
      <c r="H33" s="46" t="s">
        <v>32</v>
      </c>
      <c r="I33" s="46" t="s">
        <v>86</v>
      </c>
      <c r="J33" s="1" t="s">
        <v>86</v>
      </c>
      <c r="K33" s="1"/>
      <c r="L33" s="1" t="s">
        <v>86</v>
      </c>
      <c r="M33" s="1" t="s">
        <v>86</v>
      </c>
    </row>
    <row r="34" spans="1:13" x14ac:dyDescent="0.25">
      <c r="A34" s="1">
        <v>32</v>
      </c>
      <c r="B34" s="11" t="s">
        <v>33</v>
      </c>
      <c r="C34" s="1" t="s">
        <v>33</v>
      </c>
      <c r="D34" s="1" t="s">
        <v>33</v>
      </c>
      <c r="E34" s="1" t="s">
        <v>33</v>
      </c>
      <c r="F34" s="1" t="s">
        <v>33</v>
      </c>
      <c r="G34" s="1" t="s">
        <v>33</v>
      </c>
      <c r="H34" s="1" t="s">
        <v>33</v>
      </c>
      <c r="I34" s="1" t="s">
        <v>33</v>
      </c>
      <c r="J34" s="1" t="s">
        <v>33</v>
      </c>
      <c r="K34" s="1"/>
      <c r="L34" s="1" t="s">
        <v>33</v>
      </c>
      <c r="M34" s="1" t="s">
        <v>33</v>
      </c>
    </row>
    <row r="35" spans="1:13" x14ac:dyDescent="0.25">
      <c r="A35" s="1">
        <v>33</v>
      </c>
      <c r="B35" s="42" t="s">
        <v>34</v>
      </c>
      <c r="C35" s="46" t="s">
        <v>34</v>
      </c>
      <c r="D35" s="46" t="s">
        <v>34</v>
      </c>
      <c r="E35" s="46" t="s">
        <v>64</v>
      </c>
      <c r="F35" s="1" t="s">
        <v>64</v>
      </c>
      <c r="G35" s="1" t="s">
        <v>64</v>
      </c>
      <c r="H35" s="1" t="s">
        <v>64</v>
      </c>
      <c r="I35" s="1" t="s">
        <v>64</v>
      </c>
      <c r="J35" s="1" t="s">
        <v>64</v>
      </c>
      <c r="K35" s="1"/>
      <c r="L35" s="1" t="s">
        <v>64</v>
      </c>
      <c r="M35" s="1" t="s">
        <v>64</v>
      </c>
    </row>
    <row r="36" spans="1:13" x14ac:dyDescent="0.25">
      <c r="A36" s="1">
        <v>34</v>
      </c>
      <c r="B36" s="11" t="s">
        <v>35</v>
      </c>
      <c r="C36" s="1" t="s">
        <v>35</v>
      </c>
      <c r="D36" s="1" t="s">
        <v>35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35</v>
      </c>
      <c r="K36" s="1"/>
      <c r="L36" s="1" t="s">
        <v>35</v>
      </c>
      <c r="M36" s="1" t="s">
        <v>35</v>
      </c>
    </row>
    <row r="37" spans="1:13" x14ac:dyDescent="0.25">
      <c r="A37" s="1">
        <v>35</v>
      </c>
      <c r="B37" s="11" t="s">
        <v>36</v>
      </c>
      <c r="C37" s="1" t="s">
        <v>36</v>
      </c>
      <c r="D37" s="1" t="s">
        <v>36</v>
      </c>
      <c r="E37" s="1" t="s">
        <v>36</v>
      </c>
      <c r="F37" s="1" t="s">
        <v>36</v>
      </c>
      <c r="G37" s="1" t="s">
        <v>36</v>
      </c>
      <c r="H37" s="1" t="s">
        <v>36</v>
      </c>
      <c r="I37" s="1" t="s">
        <v>36</v>
      </c>
      <c r="J37" s="1" t="s">
        <v>36</v>
      </c>
      <c r="K37" s="1"/>
      <c r="L37" s="1" t="s">
        <v>36</v>
      </c>
      <c r="M37" s="1" t="s">
        <v>36</v>
      </c>
    </row>
    <row r="38" spans="1:13" x14ac:dyDescent="0.25">
      <c r="A38" s="1">
        <v>36</v>
      </c>
      <c r="B38" s="11" t="s">
        <v>37</v>
      </c>
      <c r="C38" s="1" t="s">
        <v>37</v>
      </c>
      <c r="D38" s="1" t="s">
        <v>37</v>
      </c>
      <c r="E38" s="1" t="s">
        <v>37</v>
      </c>
      <c r="F38" s="1" t="s">
        <v>37</v>
      </c>
      <c r="G38" s="1" t="s">
        <v>37</v>
      </c>
      <c r="H38" s="1" t="s">
        <v>85</v>
      </c>
      <c r="I38" s="1"/>
      <c r="J38" s="1"/>
      <c r="K38" s="1"/>
    </row>
    <row r="39" spans="1:13" x14ac:dyDescent="0.25">
      <c r="A39" s="1">
        <v>37</v>
      </c>
      <c r="B39" s="42" t="s">
        <v>38</v>
      </c>
      <c r="C39" s="46" t="s">
        <v>38</v>
      </c>
      <c r="D39" s="46" t="s">
        <v>38</v>
      </c>
      <c r="E39" s="46" t="s">
        <v>67</v>
      </c>
      <c r="F39" s="1" t="s">
        <v>67</v>
      </c>
      <c r="G39" s="1" t="s">
        <v>67</v>
      </c>
      <c r="H39" s="1" t="s">
        <v>67</v>
      </c>
      <c r="I39" s="1" t="s">
        <v>67</v>
      </c>
      <c r="J39" s="1" t="s">
        <v>67</v>
      </c>
      <c r="K39" s="1"/>
      <c r="L39" s="1" t="s">
        <v>67</v>
      </c>
      <c r="M39" s="1" t="s">
        <v>67</v>
      </c>
    </row>
    <row r="40" spans="1:13" x14ac:dyDescent="0.25">
      <c r="A40" s="1">
        <v>38</v>
      </c>
      <c r="B40" s="11" t="s">
        <v>39</v>
      </c>
      <c r="C40" s="1" t="s">
        <v>39</v>
      </c>
      <c r="D40" s="1" t="s">
        <v>39</v>
      </c>
      <c r="E40" s="1" t="s">
        <v>39</v>
      </c>
      <c r="F40" s="1" t="s">
        <v>39</v>
      </c>
      <c r="G40" s="1" t="s">
        <v>39</v>
      </c>
      <c r="H40" s="1" t="s">
        <v>39</v>
      </c>
      <c r="I40" s="1" t="s">
        <v>39</v>
      </c>
      <c r="J40" s="1" t="s">
        <v>39</v>
      </c>
      <c r="K40" s="1"/>
      <c r="L40" s="1" t="s">
        <v>39</v>
      </c>
      <c r="M40" s="1" t="s">
        <v>39</v>
      </c>
    </row>
    <row r="41" spans="1:13" x14ac:dyDescent="0.25">
      <c r="A41" s="1">
        <v>39</v>
      </c>
      <c r="B41" s="11" t="s">
        <v>40</v>
      </c>
      <c r="C41" s="1" t="s">
        <v>40</v>
      </c>
      <c r="D41" s="1" t="s">
        <v>40</v>
      </c>
      <c r="E41" s="1" t="s">
        <v>40</v>
      </c>
      <c r="F41" s="1" t="s">
        <v>40</v>
      </c>
      <c r="G41" s="1" t="s">
        <v>40</v>
      </c>
      <c r="H41" s="1" t="s">
        <v>40</v>
      </c>
      <c r="I41" s="1" t="s">
        <v>40</v>
      </c>
      <c r="J41" s="1" t="s">
        <v>40</v>
      </c>
      <c r="K41" s="1"/>
      <c r="L41" s="1" t="s">
        <v>40</v>
      </c>
      <c r="M41" s="1" t="s">
        <v>40</v>
      </c>
    </row>
    <row r="42" spans="1:13" x14ac:dyDescent="0.25">
      <c r="A42" s="1">
        <v>40</v>
      </c>
      <c r="B42" s="11" t="s">
        <v>41</v>
      </c>
      <c r="C42" s="1" t="s">
        <v>41</v>
      </c>
      <c r="D42" s="1" t="s">
        <v>41</v>
      </c>
      <c r="E42" s="1" t="s">
        <v>41</v>
      </c>
      <c r="F42" s="1" t="s">
        <v>41</v>
      </c>
      <c r="G42" s="1" t="s">
        <v>41</v>
      </c>
      <c r="H42" s="1" t="s">
        <v>41</v>
      </c>
      <c r="I42" s="1" t="s">
        <v>41</v>
      </c>
      <c r="J42" s="1" t="s">
        <v>41</v>
      </c>
      <c r="K42" s="1"/>
      <c r="L42" s="1" t="s">
        <v>41</v>
      </c>
      <c r="M42" s="1" t="s">
        <v>41</v>
      </c>
    </row>
    <row r="43" spans="1:13" x14ac:dyDescent="0.25">
      <c r="A43" s="1">
        <v>41</v>
      </c>
      <c r="B43" s="11" t="s">
        <v>42</v>
      </c>
      <c r="C43" s="1" t="s">
        <v>42</v>
      </c>
      <c r="D43" s="1" t="s">
        <v>42</v>
      </c>
      <c r="E43" s="1" t="s">
        <v>42</v>
      </c>
      <c r="F43" s="1" t="s">
        <v>42</v>
      </c>
      <c r="G43" s="1" t="s">
        <v>42</v>
      </c>
      <c r="H43" s="1" t="s">
        <v>42</v>
      </c>
      <c r="I43" s="1" t="s">
        <v>87</v>
      </c>
      <c r="J43" s="1" t="s">
        <v>87</v>
      </c>
      <c r="K43" s="1"/>
      <c r="L43" s="1" t="s">
        <v>87</v>
      </c>
      <c r="M43" s="1" t="s">
        <v>87</v>
      </c>
    </row>
    <row r="44" spans="1:13" x14ac:dyDescent="0.25">
      <c r="A44" s="1">
        <v>42</v>
      </c>
      <c r="B44" s="11" t="s">
        <v>43</v>
      </c>
      <c r="C44" s="1" t="s">
        <v>43</v>
      </c>
      <c r="D44" s="1" t="s">
        <v>43</v>
      </c>
      <c r="E44" s="1" t="s">
        <v>43</v>
      </c>
      <c r="F44" s="1" t="s">
        <v>43</v>
      </c>
      <c r="G44" s="1" t="s">
        <v>43</v>
      </c>
      <c r="H44" s="1" t="s">
        <v>43</v>
      </c>
      <c r="I44" s="1" t="s">
        <v>43</v>
      </c>
      <c r="J44" s="1" t="s">
        <v>43</v>
      </c>
      <c r="K44" s="1"/>
      <c r="L44" s="1" t="s">
        <v>43</v>
      </c>
      <c r="M44" s="1" t="s">
        <v>43</v>
      </c>
    </row>
    <row r="45" spans="1:13" x14ac:dyDescent="0.25">
      <c r="A45" s="1">
        <v>43</v>
      </c>
      <c r="B45" s="11" t="s">
        <v>44</v>
      </c>
      <c r="C45" s="1" t="s">
        <v>44</v>
      </c>
      <c r="D45" s="1" t="s">
        <v>44</v>
      </c>
      <c r="E45" s="1" t="s">
        <v>44</v>
      </c>
      <c r="F45" s="1" t="s">
        <v>44</v>
      </c>
      <c r="G45" s="1" t="s">
        <v>44</v>
      </c>
      <c r="H45" s="1" t="s">
        <v>44</v>
      </c>
      <c r="I45" s="1" t="s">
        <v>44</v>
      </c>
      <c r="J45" s="1" t="s">
        <v>44</v>
      </c>
      <c r="K45" s="1"/>
      <c r="L45" s="1" t="s">
        <v>44</v>
      </c>
      <c r="M45" s="1" t="s">
        <v>44</v>
      </c>
    </row>
    <row r="46" spans="1:13" x14ac:dyDescent="0.25">
      <c r="A46" s="1">
        <v>44</v>
      </c>
      <c r="B46" s="1"/>
      <c r="C46" s="1"/>
      <c r="D46" s="1"/>
      <c r="E46" s="1"/>
      <c r="F46" s="1"/>
      <c r="G46" s="1" t="s">
        <v>71</v>
      </c>
      <c r="H46" s="1" t="s">
        <v>71</v>
      </c>
      <c r="I46" s="1" t="s">
        <v>71</v>
      </c>
      <c r="J46" s="1" t="s">
        <v>71</v>
      </c>
      <c r="K46" s="1"/>
      <c r="L46" s="1" t="s">
        <v>89</v>
      </c>
      <c r="M46" s="1" t="s">
        <v>89</v>
      </c>
    </row>
    <row r="47" spans="1:13" x14ac:dyDescent="0.25">
      <c r="A47" s="1">
        <v>45</v>
      </c>
      <c r="B47" s="1"/>
      <c r="C47" s="1"/>
      <c r="D47" s="1"/>
      <c r="E47" s="1"/>
      <c r="F47" s="1"/>
      <c r="G47" s="1" t="s">
        <v>72</v>
      </c>
      <c r="H47" s="1" t="s">
        <v>72</v>
      </c>
      <c r="I47" s="1" t="s">
        <v>72</v>
      </c>
      <c r="J47" s="1" t="s">
        <v>72</v>
      </c>
      <c r="K47" s="1"/>
      <c r="L47" s="1" t="s">
        <v>72</v>
      </c>
      <c r="M47" s="1" t="s">
        <v>72</v>
      </c>
    </row>
    <row r="48" spans="1:13" x14ac:dyDescent="0.25">
      <c r="A48" s="1"/>
      <c r="B48" s="1"/>
      <c r="C48" s="1"/>
      <c r="D48" s="1"/>
      <c r="E48" s="1"/>
      <c r="F48" s="1"/>
      <c r="G48" s="1"/>
      <c r="H48" s="1" t="s">
        <v>83</v>
      </c>
      <c r="I48" s="1" t="s">
        <v>83</v>
      </c>
      <c r="J48" s="1" t="s">
        <v>83</v>
      </c>
      <c r="K48" s="1"/>
      <c r="L48" s="1" t="s">
        <v>83</v>
      </c>
      <c r="M48" s="1" t="s">
        <v>83</v>
      </c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F0B6-69DD-47CD-8867-6A657FB2B2D5}">
  <dimension ref="A1:JX51"/>
  <sheetViews>
    <sheetView tabSelected="1" zoomScale="82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5" sqref="F5"/>
    </sheetView>
  </sheetViews>
  <sheetFormatPr defaultRowHeight="15" x14ac:dyDescent="0.25"/>
  <cols>
    <col min="1" max="1" width="3.28515625" bestFit="1" customWidth="1"/>
    <col min="2" max="2" width="33" bestFit="1" customWidth="1"/>
    <col min="3" max="3" width="5.42578125" bestFit="1" customWidth="1"/>
    <col min="4" max="4" width="12.140625" bestFit="1" customWidth="1"/>
    <col min="5" max="5" width="12.5703125" bestFit="1" customWidth="1"/>
    <col min="6" max="6" width="12.85546875" style="18" bestFit="1" customWidth="1"/>
    <col min="7" max="7" width="13.85546875" style="18" bestFit="1" customWidth="1"/>
    <col min="8" max="8" width="7.140625" style="18" bestFit="1" customWidth="1"/>
    <col min="9" max="9" width="5.42578125" bestFit="1" customWidth="1"/>
    <col min="10" max="10" width="12.140625" bestFit="1" customWidth="1"/>
    <col min="11" max="11" width="12.5703125" bestFit="1" customWidth="1"/>
    <col min="12" max="12" width="12.85546875" bestFit="1" customWidth="1"/>
    <col min="13" max="13" width="13.85546875" bestFit="1" customWidth="1"/>
    <col min="14" max="14" width="7.140625" bestFit="1" customWidth="1"/>
    <col min="15" max="15" width="5.42578125" bestFit="1" customWidth="1"/>
    <col min="16" max="16" width="12.140625" bestFit="1" customWidth="1"/>
    <col min="17" max="17" width="12.5703125" bestFit="1" customWidth="1"/>
    <col min="18" max="18" width="12.85546875" bestFit="1" customWidth="1"/>
    <col min="19" max="19" width="13.85546875" bestFit="1" customWidth="1"/>
    <col min="20" max="20" width="7.140625" bestFit="1" customWidth="1"/>
    <col min="21" max="21" width="5.42578125" bestFit="1" customWidth="1"/>
    <col min="22" max="22" width="12.140625" bestFit="1" customWidth="1"/>
    <col min="23" max="23" width="12.5703125" bestFit="1" customWidth="1"/>
    <col min="24" max="24" width="12.85546875" style="18" bestFit="1" customWidth="1"/>
    <col min="25" max="25" width="13.85546875" style="18" bestFit="1" customWidth="1"/>
    <col min="26" max="26" width="7.140625" bestFit="1" customWidth="1"/>
    <col min="27" max="27" width="5.42578125" bestFit="1" customWidth="1"/>
    <col min="28" max="28" width="12.140625" bestFit="1" customWidth="1"/>
    <col min="29" max="29" width="12.5703125" bestFit="1" customWidth="1"/>
    <col min="30" max="30" width="12.85546875" bestFit="1" customWidth="1"/>
    <col min="31" max="31" width="13.85546875" bestFit="1" customWidth="1"/>
    <col min="32" max="32" width="7.140625" bestFit="1" customWidth="1"/>
    <col min="33" max="33" width="5.42578125" bestFit="1" customWidth="1"/>
    <col min="34" max="34" width="12.140625" bestFit="1" customWidth="1"/>
    <col min="35" max="35" width="12.5703125" bestFit="1" customWidth="1"/>
    <col min="36" max="36" width="12.85546875" style="18" bestFit="1" customWidth="1"/>
    <col min="37" max="37" width="13.85546875" bestFit="1" customWidth="1"/>
    <col min="38" max="38" width="7.140625" bestFit="1" customWidth="1"/>
    <col min="39" max="39" width="5.42578125" bestFit="1" customWidth="1"/>
    <col min="40" max="40" width="12.140625" bestFit="1" customWidth="1"/>
    <col min="41" max="41" width="12.5703125" bestFit="1" customWidth="1"/>
    <col min="42" max="42" width="12.85546875" bestFit="1" customWidth="1"/>
    <col min="43" max="43" width="13.85546875" bestFit="1" customWidth="1"/>
    <col min="44" max="44" width="7.140625" bestFit="1" customWidth="1"/>
    <col min="45" max="45" width="5.42578125" bestFit="1" customWidth="1"/>
    <col min="46" max="46" width="12.140625" bestFit="1" customWidth="1"/>
    <col min="47" max="47" width="12.5703125" bestFit="1" customWidth="1"/>
    <col min="48" max="48" width="12.85546875" style="18" bestFit="1" customWidth="1"/>
    <col min="49" max="49" width="13.85546875" style="18" bestFit="1" customWidth="1"/>
    <col min="50" max="50" width="7.140625" bestFit="1" customWidth="1"/>
    <col min="51" max="51" width="5.42578125" bestFit="1" customWidth="1"/>
    <col min="52" max="52" width="12.140625" bestFit="1" customWidth="1"/>
    <col min="53" max="53" width="12.5703125" bestFit="1" customWidth="1"/>
    <col min="54" max="54" width="12.85546875" bestFit="1" customWidth="1"/>
    <col min="55" max="55" width="13.85546875" bestFit="1" customWidth="1"/>
    <col min="56" max="56" width="7.140625" style="18" bestFit="1" customWidth="1"/>
    <col min="57" max="57" width="5.42578125" bestFit="1" customWidth="1"/>
    <col min="58" max="58" width="12.140625" bestFit="1" customWidth="1"/>
    <col min="59" max="59" width="12.5703125" bestFit="1" customWidth="1"/>
    <col min="60" max="60" width="12.85546875" bestFit="1" customWidth="1"/>
    <col min="61" max="61" width="13.85546875" bestFit="1" customWidth="1"/>
    <col min="62" max="62" width="7.140625" style="18" bestFit="1" customWidth="1"/>
    <col min="63" max="63" width="5.42578125" bestFit="1" customWidth="1"/>
    <col min="64" max="64" width="12.140625" bestFit="1" customWidth="1"/>
    <col min="65" max="65" width="12.5703125" bestFit="1" customWidth="1"/>
    <col min="66" max="66" width="12.85546875" bestFit="1" customWidth="1"/>
    <col min="67" max="67" width="13.85546875" bestFit="1" customWidth="1"/>
    <col min="68" max="68" width="7.140625" bestFit="1" customWidth="1"/>
    <col min="69" max="69" width="5.42578125" bestFit="1" customWidth="1"/>
    <col min="70" max="70" width="12.140625" bestFit="1" customWidth="1"/>
    <col min="71" max="71" width="12.5703125" bestFit="1" customWidth="1"/>
    <col min="72" max="72" width="12.85546875" bestFit="1" customWidth="1"/>
    <col min="73" max="73" width="13.85546875" bestFit="1" customWidth="1"/>
    <col min="74" max="74" width="7.140625" bestFit="1" customWidth="1"/>
    <col min="75" max="75" width="5.42578125" bestFit="1" customWidth="1"/>
    <col min="76" max="76" width="12.140625" bestFit="1" customWidth="1"/>
    <col min="77" max="77" width="12.5703125" bestFit="1" customWidth="1"/>
    <col min="78" max="78" width="12.85546875" bestFit="1" customWidth="1"/>
    <col min="79" max="79" width="13.85546875" bestFit="1" customWidth="1"/>
    <col min="80" max="80" width="8.140625" bestFit="1" customWidth="1"/>
    <col min="81" max="81" width="5.42578125" bestFit="1" customWidth="1"/>
    <col min="82" max="82" width="12.140625" bestFit="1" customWidth="1"/>
    <col min="83" max="83" width="12.5703125" bestFit="1" customWidth="1"/>
    <col min="84" max="84" width="12.85546875" bestFit="1" customWidth="1"/>
    <col min="85" max="85" width="13.85546875" bestFit="1" customWidth="1"/>
    <col min="86" max="86" width="8.140625" bestFit="1" customWidth="1"/>
    <col min="87" max="87" width="5.42578125" bestFit="1" customWidth="1"/>
    <col min="88" max="88" width="12.140625" bestFit="1" customWidth="1"/>
    <col min="89" max="89" width="12.5703125" bestFit="1" customWidth="1"/>
    <col min="90" max="90" width="12.85546875" bestFit="1" customWidth="1"/>
    <col min="91" max="91" width="13.85546875" bestFit="1" customWidth="1"/>
    <col min="92" max="92" width="8.140625" bestFit="1" customWidth="1"/>
    <col min="93" max="93" width="5.42578125" bestFit="1" customWidth="1"/>
    <col min="94" max="94" width="12.140625" bestFit="1" customWidth="1"/>
    <col min="95" max="95" width="12.5703125" bestFit="1" customWidth="1"/>
    <col min="96" max="96" width="12.85546875" bestFit="1" customWidth="1"/>
    <col min="97" max="97" width="13.85546875" bestFit="1" customWidth="1"/>
    <col min="98" max="98" width="8.140625" bestFit="1" customWidth="1"/>
    <col min="99" max="99" width="5.42578125" bestFit="1" customWidth="1"/>
    <col min="100" max="100" width="12.140625" bestFit="1" customWidth="1"/>
    <col min="101" max="101" width="12.5703125" bestFit="1" customWidth="1"/>
    <col min="102" max="102" width="12.85546875" style="18" bestFit="1" customWidth="1"/>
    <col min="103" max="103" width="13.85546875" style="18" bestFit="1" customWidth="1"/>
    <col min="104" max="104" width="8.140625" style="18" bestFit="1" customWidth="1"/>
    <col min="105" max="105" width="5.42578125" bestFit="1" customWidth="1"/>
    <col min="106" max="106" width="12.140625" bestFit="1" customWidth="1"/>
    <col min="107" max="107" width="12.5703125" bestFit="1" customWidth="1"/>
    <col min="108" max="108" width="12.85546875" bestFit="1" customWidth="1"/>
    <col min="109" max="109" width="13.85546875" bestFit="1" customWidth="1"/>
    <col min="110" max="110" width="8.140625" bestFit="1" customWidth="1"/>
    <col min="111" max="111" width="5.42578125" bestFit="1" customWidth="1"/>
    <col min="112" max="112" width="12.140625" bestFit="1" customWidth="1"/>
    <col min="113" max="113" width="12.5703125" bestFit="1" customWidth="1"/>
    <col min="114" max="114" width="12.85546875" bestFit="1" customWidth="1"/>
    <col min="115" max="115" width="13.85546875" bestFit="1" customWidth="1"/>
    <col min="116" max="116" width="8.140625" bestFit="1" customWidth="1"/>
    <col min="117" max="117" width="5.42578125" bestFit="1" customWidth="1"/>
    <col min="118" max="118" width="12.140625" bestFit="1" customWidth="1"/>
    <col min="119" max="119" width="12.5703125" bestFit="1" customWidth="1"/>
    <col min="120" max="120" width="12.85546875" bestFit="1" customWidth="1"/>
    <col min="121" max="121" width="13.85546875" bestFit="1" customWidth="1"/>
    <col min="122" max="122" width="8.140625" bestFit="1" customWidth="1"/>
    <col min="123" max="123" width="5.42578125" bestFit="1" customWidth="1"/>
    <col min="124" max="124" width="12.140625" bestFit="1" customWidth="1"/>
    <col min="125" max="125" width="12.5703125" bestFit="1" customWidth="1"/>
    <col min="126" max="126" width="12.85546875" style="18" bestFit="1" customWidth="1"/>
    <col min="127" max="127" width="13.85546875" style="18" bestFit="1" customWidth="1"/>
    <col min="128" max="128" width="8.140625" style="18" bestFit="1" customWidth="1"/>
    <col min="129" max="129" width="5.42578125" bestFit="1" customWidth="1"/>
    <col min="130" max="130" width="12.140625" bestFit="1" customWidth="1"/>
    <col min="131" max="131" width="12.5703125" bestFit="1" customWidth="1"/>
    <col min="132" max="132" width="12.85546875" style="18" bestFit="1" customWidth="1"/>
    <col min="133" max="133" width="13.85546875" style="18" bestFit="1" customWidth="1"/>
    <col min="134" max="134" width="8.140625" style="18" bestFit="1" customWidth="1"/>
    <col min="135" max="135" width="5.42578125" bestFit="1" customWidth="1"/>
    <col min="136" max="136" width="12.140625" bestFit="1" customWidth="1"/>
    <col min="137" max="137" width="12.5703125" bestFit="1" customWidth="1"/>
    <col min="138" max="138" width="12.85546875" bestFit="1" customWidth="1"/>
    <col min="139" max="139" width="13.85546875" bestFit="1" customWidth="1"/>
    <col min="140" max="140" width="7.140625" bestFit="1" customWidth="1"/>
    <col min="141" max="141" width="5.42578125" bestFit="1" customWidth="1"/>
    <col min="142" max="142" width="12.140625" bestFit="1" customWidth="1"/>
    <col min="143" max="143" width="12.5703125" bestFit="1" customWidth="1"/>
    <col min="144" max="144" width="12.85546875" style="18" bestFit="1" customWidth="1"/>
    <col min="145" max="145" width="13.85546875" style="18" bestFit="1" customWidth="1"/>
    <col min="146" max="146" width="8.140625" style="18" bestFit="1" customWidth="1"/>
    <col min="147" max="147" width="6" bestFit="1" customWidth="1"/>
    <col min="148" max="148" width="12.140625" bestFit="1" customWidth="1"/>
    <col min="149" max="149" width="12.5703125" bestFit="1" customWidth="1"/>
    <col min="150" max="150" width="12.85546875" bestFit="1" customWidth="1"/>
    <col min="151" max="151" width="13.85546875" bestFit="1" customWidth="1"/>
    <col min="152" max="152" width="8.140625" bestFit="1" customWidth="1"/>
    <col min="153" max="153" width="6" bestFit="1" customWidth="1"/>
    <col min="154" max="154" width="12.140625" bestFit="1" customWidth="1"/>
    <col min="155" max="155" width="12.5703125" bestFit="1" customWidth="1"/>
    <col min="156" max="156" width="12.85546875" bestFit="1" customWidth="1"/>
    <col min="157" max="157" width="13.85546875" bestFit="1" customWidth="1"/>
    <col min="158" max="158" width="8.140625" bestFit="1" customWidth="1"/>
    <col min="159" max="159" width="6" bestFit="1" customWidth="1"/>
    <col min="160" max="160" width="12.140625" bestFit="1" customWidth="1"/>
    <col min="161" max="161" width="12.5703125" bestFit="1" customWidth="1"/>
    <col min="162" max="162" width="12.85546875" bestFit="1" customWidth="1"/>
    <col min="163" max="163" width="13.85546875" bestFit="1" customWidth="1"/>
    <col min="164" max="164" width="8.140625" bestFit="1" customWidth="1"/>
    <col min="165" max="165" width="5.42578125" bestFit="1" customWidth="1"/>
    <col min="166" max="166" width="12.140625" bestFit="1" customWidth="1"/>
    <col min="167" max="167" width="12.5703125" bestFit="1" customWidth="1"/>
    <col min="168" max="168" width="12.85546875" bestFit="1" customWidth="1"/>
    <col min="169" max="169" width="13.85546875" bestFit="1" customWidth="1"/>
    <col min="170" max="170" width="8.140625" bestFit="1" customWidth="1"/>
    <col min="171" max="171" width="6.42578125" bestFit="1" customWidth="1"/>
    <col min="172" max="172" width="12.140625" bestFit="1" customWidth="1"/>
    <col min="173" max="173" width="12.5703125" bestFit="1" customWidth="1"/>
    <col min="174" max="174" width="12.85546875" bestFit="1" customWidth="1"/>
    <col min="175" max="175" width="13.85546875" bestFit="1" customWidth="1"/>
    <col min="176" max="176" width="8.140625" bestFit="1" customWidth="1"/>
    <col min="177" max="177" width="5.42578125" bestFit="1" customWidth="1"/>
    <col min="178" max="178" width="12.140625" bestFit="1" customWidth="1"/>
    <col min="179" max="179" width="12.5703125" bestFit="1" customWidth="1"/>
    <col min="180" max="180" width="12.85546875" bestFit="1" customWidth="1"/>
    <col min="181" max="181" width="13.85546875" bestFit="1" customWidth="1"/>
    <col min="182" max="182" width="8.140625" bestFit="1" customWidth="1"/>
    <col min="183" max="183" width="5.42578125" bestFit="1" customWidth="1"/>
    <col min="184" max="184" width="12.140625" bestFit="1" customWidth="1"/>
    <col min="185" max="185" width="12.5703125" bestFit="1" customWidth="1"/>
    <col min="186" max="186" width="12.85546875" style="18" bestFit="1" customWidth="1"/>
    <col min="187" max="187" width="13.85546875" style="18" bestFit="1" customWidth="1"/>
    <col min="188" max="188" width="7.140625" style="18" bestFit="1" customWidth="1"/>
    <col min="189" max="189" width="5.42578125" bestFit="1" customWidth="1"/>
    <col min="190" max="190" width="12.140625" bestFit="1" customWidth="1"/>
    <col min="191" max="191" width="12.5703125" bestFit="1" customWidth="1"/>
    <col min="192" max="192" width="12.85546875" bestFit="1" customWidth="1"/>
    <col min="193" max="193" width="13.85546875" bestFit="1" customWidth="1"/>
    <col min="194" max="194" width="8.140625" bestFit="1" customWidth="1"/>
    <col min="195" max="195" width="5.42578125" bestFit="1" customWidth="1"/>
    <col min="196" max="196" width="12.140625" bestFit="1" customWidth="1"/>
    <col min="197" max="197" width="12.5703125" bestFit="1" customWidth="1"/>
    <col min="198" max="198" width="12.85546875" bestFit="1" customWidth="1"/>
    <col min="199" max="199" width="13.85546875" bestFit="1" customWidth="1"/>
    <col min="200" max="200" width="8.140625" bestFit="1" customWidth="1"/>
    <col min="201" max="201" width="5.42578125" bestFit="1" customWidth="1"/>
    <col min="202" max="202" width="12.140625" bestFit="1" customWidth="1"/>
    <col min="203" max="203" width="12.5703125" bestFit="1" customWidth="1"/>
    <col min="204" max="204" width="12.85546875" bestFit="1" customWidth="1"/>
    <col min="205" max="205" width="13.85546875" bestFit="1" customWidth="1"/>
    <col min="206" max="206" width="8.140625" bestFit="1" customWidth="1"/>
    <col min="207" max="207" width="5.42578125" bestFit="1" customWidth="1"/>
    <col min="208" max="208" width="12.140625" bestFit="1" customWidth="1"/>
    <col min="209" max="209" width="12.5703125" bestFit="1" customWidth="1"/>
    <col min="210" max="210" width="12.85546875" bestFit="1" customWidth="1"/>
    <col min="211" max="211" width="13.85546875" bestFit="1" customWidth="1"/>
    <col min="212" max="212" width="7.5703125" bestFit="1" customWidth="1"/>
    <col min="213" max="213" width="5.42578125" bestFit="1" customWidth="1"/>
    <col min="214" max="214" width="12.140625" bestFit="1" customWidth="1"/>
    <col min="215" max="215" width="12.5703125" bestFit="1" customWidth="1"/>
    <col min="216" max="216" width="12.85546875" bestFit="1" customWidth="1"/>
    <col min="217" max="217" width="13.85546875" bestFit="1" customWidth="1"/>
    <col min="218" max="218" width="7.5703125" bestFit="1" customWidth="1"/>
    <col min="219" max="219" width="5.42578125" bestFit="1" customWidth="1"/>
    <col min="220" max="220" width="12.140625" bestFit="1" customWidth="1"/>
    <col min="221" max="221" width="12.5703125" bestFit="1" customWidth="1"/>
    <col min="222" max="222" width="12.85546875" bestFit="1" customWidth="1"/>
    <col min="223" max="223" width="13.85546875" bestFit="1" customWidth="1"/>
    <col min="224" max="224" width="7.5703125" bestFit="1" customWidth="1"/>
    <col min="225" max="225" width="5.42578125" bestFit="1" customWidth="1"/>
    <col min="226" max="226" width="12.140625" bestFit="1" customWidth="1"/>
    <col min="227" max="227" width="12.5703125" bestFit="1" customWidth="1"/>
    <col min="228" max="228" width="12.85546875" bestFit="1" customWidth="1"/>
    <col min="229" max="229" width="13.85546875" bestFit="1" customWidth="1"/>
    <col min="230" max="230" width="7.5703125" bestFit="1" customWidth="1"/>
    <col min="231" max="231" width="5.42578125" bestFit="1" customWidth="1"/>
    <col min="232" max="232" width="12.140625" bestFit="1" customWidth="1"/>
    <col min="233" max="233" width="12.5703125" bestFit="1" customWidth="1"/>
    <col min="234" max="234" width="12.85546875" bestFit="1" customWidth="1"/>
    <col min="235" max="235" width="13.85546875" bestFit="1" customWidth="1"/>
    <col min="236" max="236" width="7.140625" bestFit="1" customWidth="1"/>
    <col min="237" max="237" width="5.42578125" bestFit="1" customWidth="1"/>
    <col min="238" max="238" width="12.140625" bestFit="1" customWidth="1"/>
    <col min="239" max="239" width="12.5703125" bestFit="1" customWidth="1"/>
    <col min="240" max="240" width="12.85546875" bestFit="1" customWidth="1"/>
    <col min="241" max="241" width="13.85546875" bestFit="1" customWidth="1"/>
    <col min="242" max="242" width="7.140625" bestFit="1" customWidth="1"/>
    <col min="243" max="243" width="5.42578125" bestFit="1" customWidth="1"/>
    <col min="244" max="244" width="12.140625" bestFit="1" customWidth="1"/>
    <col min="245" max="245" width="12.5703125" bestFit="1" customWidth="1"/>
    <col min="246" max="246" width="12.85546875" bestFit="1" customWidth="1"/>
    <col min="247" max="247" width="13.85546875" bestFit="1" customWidth="1"/>
    <col min="248" max="248" width="7.140625" bestFit="1" customWidth="1"/>
    <col min="249" max="249" width="5.42578125" bestFit="1" customWidth="1"/>
    <col min="250" max="250" width="12.140625" bestFit="1" customWidth="1"/>
    <col min="251" max="251" width="12.5703125" bestFit="1" customWidth="1"/>
    <col min="252" max="252" width="12.85546875" bestFit="1" customWidth="1"/>
    <col min="253" max="253" width="13.85546875" bestFit="1" customWidth="1"/>
    <col min="254" max="254" width="7.140625" bestFit="1" customWidth="1"/>
    <col min="255" max="255" width="5.42578125" bestFit="1" customWidth="1"/>
    <col min="256" max="256" width="12.140625" bestFit="1" customWidth="1"/>
    <col min="257" max="257" width="12.5703125" bestFit="1" customWidth="1"/>
    <col min="258" max="258" width="12.85546875" bestFit="1" customWidth="1"/>
    <col min="259" max="259" width="13.85546875" bestFit="1" customWidth="1"/>
    <col min="260" max="260" width="7.140625" bestFit="1" customWidth="1"/>
  </cols>
  <sheetData>
    <row r="1" spans="1:284" ht="15.75" thickBot="1" x14ac:dyDescent="0.3">
      <c r="B1" s="68" t="s">
        <v>104</v>
      </c>
    </row>
    <row r="2" spans="1:284" s="35" customFormat="1" ht="15.75" thickBot="1" x14ac:dyDescent="0.3">
      <c r="A2" s="36"/>
      <c r="B2" s="62"/>
      <c r="C2" s="72">
        <v>2014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4"/>
      <c r="U2" s="72">
        <v>2015</v>
      </c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4"/>
      <c r="AS2" s="72">
        <v>2016</v>
      </c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4"/>
      <c r="BQ2" s="72">
        <v>2017</v>
      </c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4"/>
      <c r="CO2" s="72">
        <v>2018</v>
      </c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4"/>
      <c r="DM2" s="72">
        <v>2019</v>
      </c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4"/>
      <c r="EK2" s="72">
        <v>2020</v>
      </c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4"/>
      <c r="FI2" s="72">
        <v>2021</v>
      </c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4"/>
      <c r="GG2" s="72">
        <v>2022</v>
      </c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4"/>
      <c r="HE2" s="72">
        <v>2023</v>
      </c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4"/>
      <c r="IC2" s="72">
        <v>2024</v>
      </c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4"/>
      <c r="JA2" s="83">
        <v>2025</v>
      </c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84"/>
      <c r="JN2" s="84"/>
      <c r="JO2" s="84"/>
      <c r="JP2" s="84"/>
      <c r="JQ2" s="84"/>
      <c r="JR2" s="84"/>
      <c r="JS2" s="84"/>
      <c r="JT2" s="84"/>
      <c r="JU2" s="84"/>
      <c r="JV2" s="84"/>
      <c r="JW2" s="84"/>
      <c r="JX2" s="84"/>
    </row>
    <row r="3" spans="1:284" s="7" customFormat="1" ht="15.75" thickBot="1" x14ac:dyDescent="0.3">
      <c r="B3" s="63" t="s">
        <v>46</v>
      </c>
      <c r="C3" s="69">
        <v>41699</v>
      </c>
      <c r="D3" s="70"/>
      <c r="E3" s="70"/>
      <c r="F3" s="70"/>
      <c r="G3" s="70"/>
      <c r="H3" s="71"/>
      <c r="I3" s="69">
        <v>41791</v>
      </c>
      <c r="J3" s="70"/>
      <c r="K3" s="70"/>
      <c r="L3" s="70"/>
      <c r="M3" s="70"/>
      <c r="N3" s="71"/>
      <c r="O3" s="69">
        <v>41974</v>
      </c>
      <c r="P3" s="70"/>
      <c r="Q3" s="70"/>
      <c r="R3" s="70"/>
      <c r="S3" s="70"/>
      <c r="T3" s="71"/>
      <c r="U3" s="69">
        <v>42064</v>
      </c>
      <c r="V3" s="70"/>
      <c r="W3" s="70"/>
      <c r="X3" s="70"/>
      <c r="Y3" s="70"/>
      <c r="Z3" s="71"/>
      <c r="AA3" s="69">
        <v>42156</v>
      </c>
      <c r="AB3" s="70"/>
      <c r="AC3" s="70"/>
      <c r="AD3" s="70"/>
      <c r="AE3" s="70"/>
      <c r="AF3" s="71"/>
      <c r="AG3" s="69">
        <v>42248</v>
      </c>
      <c r="AH3" s="70"/>
      <c r="AI3" s="70"/>
      <c r="AJ3" s="70"/>
      <c r="AK3" s="70"/>
      <c r="AL3" s="71"/>
      <c r="AM3" s="69">
        <v>42339</v>
      </c>
      <c r="AN3" s="70"/>
      <c r="AO3" s="70"/>
      <c r="AP3" s="70"/>
      <c r="AQ3" s="70"/>
      <c r="AR3" s="71"/>
      <c r="AS3" s="69">
        <v>42430</v>
      </c>
      <c r="AT3" s="70"/>
      <c r="AU3" s="70"/>
      <c r="AV3" s="70"/>
      <c r="AW3" s="70"/>
      <c r="AX3" s="71"/>
      <c r="AY3" s="69">
        <v>42522</v>
      </c>
      <c r="AZ3" s="70"/>
      <c r="BA3" s="70"/>
      <c r="BB3" s="70"/>
      <c r="BC3" s="70"/>
      <c r="BD3" s="71"/>
      <c r="BE3" s="69">
        <v>42614</v>
      </c>
      <c r="BF3" s="70"/>
      <c r="BG3" s="70"/>
      <c r="BH3" s="70"/>
      <c r="BI3" s="70"/>
      <c r="BJ3" s="71"/>
      <c r="BK3" s="69">
        <v>42705</v>
      </c>
      <c r="BL3" s="70"/>
      <c r="BM3" s="70"/>
      <c r="BN3" s="70"/>
      <c r="BO3" s="70"/>
      <c r="BP3" s="71"/>
      <c r="BQ3" s="69">
        <v>42795</v>
      </c>
      <c r="BR3" s="70"/>
      <c r="BS3" s="70"/>
      <c r="BT3" s="70"/>
      <c r="BU3" s="70"/>
      <c r="BV3" s="71"/>
      <c r="BW3" s="69">
        <v>42887</v>
      </c>
      <c r="BX3" s="70"/>
      <c r="BY3" s="70"/>
      <c r="BZ3" s="70"/>
      <c r="CA3" s="70"/>
      <c r="CB3" s="71"/>
      <c r="CC3" s="69">
        <v>42979</v>
      </c>
      <c r="CD3" s="70"/>
      <c r="CE3" s="70"/>
      <c r="CF3" s="70"/>
      <c r="CG3" s="70"/>
      <c r="CH3" s="71"/>
      <c r="CI3" s="69">
        <v>43070</v>
      </c>
      <c r="CJ3" s="70"/>
      <c r="CK3" s="70"/>
      <c r="CL3" s="70"/>
      <c r="CM3" s="70"/>
      <c r="CN3" s="71"/>
      <c r="CO3" s="69">
        <v>43160</v>
      </c>
      <c r="CP3" s="70"/>
      <c r="CQ3" s="70"/>
      <c r="CR3" s="70"/>
      <c r="CS3" s="70"/>
      <c r="CT3" s="71"/>
      <c r="CU3" s="69">
        <v>43252</v>
      </c>
      <c r="CV3" s="70"/>
      <c r="CW3" s="70"/>
      <c r="CX3" s="70"/>
      <c r="CY3" s="70"/>
      <c r="CZ3" s="71"/>
      <c r="DA3" s="69">
        <v>43344</v>
      </c>
      <c r="DB3" s="70"/>
      <c r="DC3" s="70"/>
      <c r="DD3" s="70"/>
      <c r="DE3" s="70"/>
      <c r="DF3" s="71"/>
      <c r="DG3" s="69">
        <v>43435</v>
      </c>
      <c r="DH3" s="70"/>
      <c r="DI3" s="70"/>
      <c r="DJ3" s="70"/>
      <c r="DK3" s="70"/>
      <c r="DL3" s="71"/>
      <c r="DM3" s="69">
        <v>43525</v>
      </c>
      <c r="DN3" s="70"/>
      <c r="DO3" s="70"/>
      <c r="DP3" s="70"/>
      <c r="DQ3" s="70"/>
      <c r="DR3" s="71"/>
      <c r="DS3" s="69">
        <v>43617</v>
      </c>
      <c r="DT3" s="70"/>
      <c r="DU3" s="70"/>
      <c r="DV3" s="70"/>
      <c r="DW3" s="70"/>
      <c r="DX3" s="71"/>
      <c r="DY3" s="69">
        <v>43709</v>
      </c>
      <c r="DZ3" s="70"/>
      <c r="EA3" s="70"/>
      <c r="EB3" s="70"/>
      <c r="EC3" s="70"/>
      <c r="ED3" s="71"/>
      <c r="EE3" s="69">
        <v>43800</v>
      </c>
      <c r="EF3" s="70"/>
      <c r="EG3" s="70"/>
      <c r="EH3" s="70"/>
      <c r="EI3" s="70"/>
      <c r="EJ3" s="71"/>
      <c r="EK3" s="69">
        <v>43891</v>
      </c>
      <c r="EL3" s="70"/>
      <c r="EM3" s="70"/>
      <c r="EN3" s="70"/>
      <c r="EO3" s="70"/>
      <c r="EP3" s="71"/>
      <c r="EQ3" s="69">
        <v>43983</v>
      </c>
      <c r="ER3" s="70"/>
      <c r="ES3" s="70"/>
      <c r="ET3" s="70"/>
      <c r="EU3" s="70"/>
      <c r="EV3" s="71"/>
      <c r="EW3" s="69">
        <v>44075</v>
      </c>
      <c r="EX3" s="70"/>
      <c r="EY3" s="70"/>
      <c r="EZ3" s="70"/>
      <c r="FA3" s="70"/>
      <c r="FB3" s="71"/>
      <c r="FC3" s="69">
        <v>44166</v>
      </c>
      <c r="FD3" s="70"/>
      <c r="FE3" s="70"/>
      <c r="FF3" s="70"/>
      <c r="FG3" s="70"/>
      <c r="FH3" s="71"/>
      <c r="FI3" s="69">
        <v>44256</v>
      </c>
      <c r="FJ3" s="70"/>
      <c r="FK3" s="70"/>
      <c r="FL3" s="70"/>
      <c r="FM3" s="70"/>
      <c r="FN3" s="71"/>
      <c r="FO3" s="69">
        <v>44348</v>
      </c>
      <c r="FP3" s="70"/>
      <c r="FQ3" s="70"/>
      <c r="FR3" s="70"/>
      <c r="FS3" s="70"/>
      <c r="FT3" s="71"/>
      <c r="FU3" s="69">
        <v>44440</v>
      </c>
      <c r="FV3" s="70"/>
      <c r="FW3" s="70"/>
      <c r="FX3" s="70"/>
      <c r="FY3" s="70"/>
      <c r="FZ3" s="71"/>
      <c r="GA3" s="69">
        <v>44531</v>
      </c>
      <c r="GB3" s="70"/>
      <c r="GC3" s="70"/>
      <c r="GD3" s="70"/>
      <c r="GE3" s="70"/>
      <c r="GF3" s="71"/>
      <c r="GG3" s="69">
        <v>44621</v>
      </c>
      <c r="GH3" s="70"/>
      <c r="GI3" s="70"/>
      <c r="GJ3" s="70"/>
      <c r="GK3" s="70"/>
      <c r="GL3" s="71"/>
      <c r="GM3" s="69">
        <v>44713</v>
      </c>
      <c r="GN3" s="70"/>
      <c r="GO3" s="70"/>
      <c r="GP3" s="70"/>
      <c r="GQ3" s="70"/>
      <c r="GR3" s="71"/>
      <c r="GS3" s="69">
        <v>44805</v>
      </c>
      <c r="GT3" s="70"/>
      <c r="GU3" s="70"/>
      <c r="GV3" s="70"/>
      <c r="GW3" s="70"/>
      <c r="GX3" s="71"/>
      <c r="GY3" s="69">
        <v>44896</v>
      </c>
      <c r="GZ3" s="70"/>
      <c r="HA3" s="70"/>
      <c r="HB3" s="70"/>
      <c r="HC3" s="70"/>
      <c r="HD3" s="71"/>
      <c r="HE3" s="69">
        <v>44986</v>
      </c>
      <c r="HF3" s="70"/>
      <c r="HG3" s="70"/>
      <c r="HH3" s="70"/>
      <c r="HI3" s="70"/>
      <c r="HJ3" s="71"/>
      <c r="HK3" s="69">
        <v>45078</v>
      </c>
      <c r="HL3" s="70"/>
      <c r="HM3" s="70"/>
      <c r="HN3" s="70"/>
      <c r="HO3" s="70"/>
      <c r="HP3" s="71"/>
      <c r="HQ3" s="69">
        <v>45170</v>
      </c>
      <c r="HR3" s="70"/>
      <c r="HS3" s="70"/>
      <c r="HT3" s="70"/>
      <c r="HU3" s="70"/>
      <c r="HV3" s="71"/>
      <c r="HW3" s="69">
        <v>45261</v>
      </c>
      <c r="HX3" s="70"/>
      <c r="HY3" s="70"/>
      <c r="HZ3" s="70"/>
      <c r="IA3" s="70"/>
      <c r="IB3" s="71"/>
      <c r="IC3" s="69">
        <v>45352</v>
      </c>
      <c r="ID3" s="70"/>
      <c r="IE3" s="70"/>
      <c r="IF3" s="70"/>
      <c r="IG3" s="70"/>
      <c r="IH3" s="71"/>
      <c r="II3" s="69">
        <v>45444</v>
      </c>
      <c r="IJ3" s="70"/>
      <c r="IK3" s="70"/>
      <c r="IL3" s="70"/>
      <c r="IM3" s="70"/>
      <c r="IN3" s="71"/>
      <c r="IO3" s="69">
        <v>45536</v>
      </c>
      <c r="IP3" s="70"/>
      <c r="IQ3" s="70"/>
      <c r="IR3" s="70"/>
      <c r="IS3" s="70"/>
      <c r="IT3" s="71"/>
      <c r="IU3" s="69">
        <v>45627</v>
      </c>
      <c r="IV3" s="70"/>
      <c r="IW3" s="70"/>
      <c r="IX3" s="70"/>
      <c r="IY3" s="70"/>
      <c r="IZ3" s="71"/>
      <c r="JA3" s="69">
        <v>45717</v>
      </c>
      <c r="JB3" s="70"/>
      <c r="JC3" s="70"/>
      <c r="JD3" s="70"/>
      <c r="JE3" s="70"/>
      <c r="JF3" s="71"/>
      <c r="JG3" s="69">
        <v>45809</v>
      </c>
      <c r="JH3" s="70"/>
      <c r="JI3" s="70"/>
      <c r="JJ3" s="70"/>
      <c r="JK3" s="70"/>
      <c r="JL3" s="71"/>
      <c r="JM3" s="69">
        <v>45901</v>
      </c>
      <c r="JN3" s="70"/>
      <c r="JO3" s="70"/>
      <c r="JP3" s="70"/>
      <c r="JQ3" s="70"/>
      <c r="JR3" s="71"/>
      <c r="JS3" s="69">
        <v>45992</v>
      </c>
      <c r="JT3" s="70"/>
      <c r="JU3" s="70"/>
      <c r="JV3" s="70"/>
      <c r="JW3" s="70"/>
      <c r="JX3" s="71"/>
    </row>
    <row r="4" spans="1:284" s="7" customFormat="1" ht="15.75" thickBot="1" x14ac:dyDescent="0.3">
      <c r="B4" s="64"/>
      <c r="C4" s="32" t="s">
        <v>54</v>
      </c>
      <c r="D4" s="33" t="s">
        <v>52</v>
      </c>
      <c r="E4" s="33" t="s">
        <v>53</v>
      </c>
      <c r="F4" s="40" t="s">
        <v>55</v>
      </c>
      <c r="G4" s="40" t="s">
        <v>56</v>
      </c>
      <c r="H4" s="37" t="s">
        <v>1</v>
      </c>
      <c r="I4" s="32" t="s">
        <v>54</v>
      </c>
      <c r="J4" s="33" t="s">
        <v>52</v>
      </c>
      <c r="K4" s="33" t="s">
        <v>53</v>
      </c>
      <c r="L4" s="33" t="s">
        <v>55</v>
      </c>
      <c r="M4" s="33" t="s">
        <v>56</v>
      </c>
      <c r="N4" s="34" t="s">
        <v>1</v>
      </c>
      <c r="O4" s="32" t="s">
        <v>54</v>
      </c>
      <c r="P4" s="33" t="s">
        <v>52</v>
      </c>
      <c r="Q4" s="33" t="s">
        <v>53</v>
      </c>
      <c r="R4" s="33" t="s">
        <v>55</v>
      </c>
      <c r="S4" s="33" t="s">
        <v>56</v>
      </c>
      <c r="T4" s="34" t="s">
        <v>1</v>
      </c>
      <c r="U4" s="32" t="s">
        <v>54</v>
      </c>
      <c r="V4" s="33" t="s">
        <v>52</v>
      </c>
      <c r="W4" s="33" t="s">
        <v>53</v>
      </c>
      <c r="X4" s="40" t="s">
        <v>55</v>
      </c>
      <c r="Y4" s="40" t="s">
        <v>56</v>
      </c>
      <c r="Z4" s="34" t="s">
        <v>1</v>
      </c>
      <c r="AA4" s="32" t="s">
        <v>54</v>
      </c>
      <c r="AB4" s="33" t="s">
        <v>52</v>
      </c>
      <c r="AC4" s="33" t="s">
        <v>53</v>
      </c>
      <c r="AD4" s="33" t="s">
        <v>55</v>
      </c>
      <c r="AE4" s="33" t="s">
        <v>56</v>
      </c>
      <c r="AF4" s="34" t="s">
        <v>1</v>
      </c>
      <c r="AG4" s="32" t="s">
        <v>54</v>
      </c>
      <c r="AH4" s="33" t="s">
        <v>52</v>
      </c>
      <c r="AI4" s="33" t="s">
        <v>53</v>
      </c>
      <c r="AJ4" s="40" t="s">
        <v>55</v>
      </c>
      <c r="AK4" s="33" t="s">
        <v>56</v>
      </c>
      <c r="AL4" s="34" t="s">
        <v>1</v>
      </c>
      <c r="AM4" s="32" t="s">
        <v>54</v>
      </c>
      <c r="AN4" s="33" t="s">
        <v>52</v>
      </c>
      <c r="AO4" s="33" t="s">
        <v>53</v>
      </c>
      <c r="AP4" s="33" t="s">
        <v>55</v>
      </c>
      <c r="AQ4" s="33" t="s">
        <v>56</v>
      </c>
      <c r="AR4" s="34" t="s">
        <v>1</v>
      </c>
      <c r="AS4" s="32" t="s">
        <v>54</v>
      </c>
      <c r="AT4" s="33" t="s">
        <v>52</v>
      </c>
      <c r="AU4" s="33" t="s">
        <v>53</v>
      </c>
      <c r="AV4" s="40" t="s">
        <v>55</v>
      </c>
      <c r="AW4" s="40" t="s">
        <v>56</v>
      </c>
      <c r="AX4" s="34" t="s">
        <v>1</v>
      </c>
      <c r="AY4" s="32" t="s">
        <v>54</v>
      </c>
      <c r="AZ4" s="33" t="s">
        <v>52</v>
      </c>
      <c r="BA4" s="33" t="s">
        <v>53</v>
      </c>
      <c r="BB4" s="33" t="s">
        <v>55</v>
      </c>
      <c r="BC4" s="33" t="s">
        <v>56</v>
      </c>
      <c r="BD4" s="37" t="s">
        <v>1</v>
      </c>
      <c r="BE4" s="32" t="s">
        <v>54</v>
      </c>
      <c r="BF4" s="33" t="s">
        <v>52</v>
      </c>
      <c r="BG4" s="33" t="s">
        <v>53</v>
      </c>
      <c r="BH4" s="33" t="s">
        <v>55</v>
      </c>
      <c r="BI4" s="33" t="s">
        <v>56</v>
      </c>
      <c r="BJ4" s="37" t="s">
        <v>1</v>
      </c>
      <c r="BK4" s="32" t="s">
        <v>54</v>
      </c>
      <c r="BL4" s="33" t="s">
        <v>52</v>
      </c>
      <c r="BM4" s="33" t="s">
        <v>53</v>
      </c>
      <c r="BN4" s="33" t="s">
        <v>55</v>
      </c>
      <c r="BO4" s="33" t="s">
        <v>56</v>
      </c>
      <c r="BP4" s="34" t="s">
        <v>1</v>
      </c>
      <c r="BQ4" s="32" t="s">
        <v>54</v>
      </c>
      <c r="BR4" s="33" t="s">
        <v>52</v>
      </c>
      <c r="BS4" s="33" t="s">
        <v>53</v>
      </c>
      <c r="BT4" s="33" t="s">
        <v>55</v>
      </c>
      <c r="BU4" s="33" t="s">
        <v>56</v>
      </c>
      <c r="BV4" s="34" t="s">
        <v>1</v>
      </c>
      <c r="BW4" s="32" t="s">
        <v>54</v>
      </c>
      <c r="BX4" s="33" t="s">
        <v>52</v>
      </c>
      <c r="BY4" s="33" t="s">
        <v>53</v>
      </c>
      <c r="BZ4" s="33" t="s">
        <v>55</v>
      </c>
      <c r="CA4" s="33" t="s">
        <v>56</v>
      </c>
      <c r="CB4" s="34" t="s">
        <v>1</v>
      </c>
      <c r="CC4" s="32" t="s">
        <v>54</v>
      </c>
      <c r="CD4" s="33" t="s">
        <v>52</v>
      </c>
      <c r="CE4" s="33" t="s">
        <v>53</v>
      </c>
      <c r="CF4" s="33" t="s">
        <v>55</v>
      </c>
      <c r="CG4" s="33" t="s">
        <v>56</v>
      </c>
      <c r="CH4" s="34" t="s">
        <v>1</v>
      </c>
      <c r="CI4" s="32" t="s">
        <v>54</v>
      </c>
      <c r="CJ4" s="33" t="s">
        <v>52</v>
      </c>
      <c r="CK4" s="33" t="s">
        <v>53</v>
      </c>
      <c r="CL4" s="33" t="s">
        <v>55</v>
      </c>
      <c r="CM4" s="33" t="s">
        <v>56</v>
      </c>
      <c r="CN4" s="34" t="s">
        <v>1</v>
      </c>
      <c r="CO4" s="32" t="s">
        <v>54</v>
      </c>
      <c r="CP4" s="33" t="s">
        <v>52</v>
      </c>
      <c r="CQ4" s="33" t="s">
        <v>53</v>
      </c>
      <c r="CR4" s="33" t="s">
        <v>55</v>
      </c>
      <c r="CS4" s="33" t="s">
        <v>56</v>
      </c>
      <c r="CT4" s="34" t="s">
        <v>1</v>
      </c>
      <c r="CU4" s="32" t="s">
        <v>54</v>
      </c>
      <c r="CV4" s="33" t="s">
        <v>52</v>
      </c>
      <c r="CW4" s="33" t="s">
        <v>53</v>
      </c>
      <c r="CX4" s="40" t="s">
        <v>55</v>
      </c>
      <c r="CY4" s="40" t="s">
        <v>56</v>
      </c>
      <c r="CZ4" s="37" t="s">
        <v>1</v>
      </c>
      <c r="DA4" s="32" t="s">
        <v>54</v>
      </c>
      <c r="DB4" s="33" t="s">
        <v>52</v>
      </c>
      <c r="DC4" s="33" t="s">
        <v>53</v>
      </c>
      <c r="DD4" s="33" t="s">
        <v>55</v>
      </c>
      <c r="DE4" s="33" t="s">
        <v>56</v>
      </c>
      <c r="DF4" s="34" t="s">
        <v>1</v>
      </c>
      <c r="DG4" s="32" t="s">
        <v>54</v>
      </c>
      <c r="DH4" s="33" t="s">
        <v>52</v>
      </c>
      <c r="DI4" s="33" t="s">
        <v>53</v>
      </c>
      <c r="DJ4" s="33" t="s">
        <v>55</v>
      </c>
      <c r="DK4" s="33" t="s">
        <v>56</v>
      </c>
      <c r="DL4" s="34" t="s">
        <v>1</v>
      </c>
      <c r="DM4" s="32" t="s">
        <v>54</v>
      </c>
      <c r="DN4" s="33" t="s">
        <v>52</v>
      </c>
      <c r="DO4" s="33" t="s">
        <v>53</v>
      </c>
      <c r="DP4" s="33" t="s">
        <v>55</v>
      </c>
      <c r="DQ4" s="33" t="s">
        <v>56</v>
      </c>
      <c r="DR4" s="34" t="s">
        <v>1</v>
      </c>
      <c r="DS4" s="32" t="s">
        <v>54</v>
      </c>
      <c r="DT4" s="33" t="s">
        <v>52</v>
      </c>
      <c r="DU4" s="33" t="s">
        <v>53</v>
      </c>
      <c r="DV4" s="40" t="s">
        <v>55</v>
      </c>
      <c r="DW4" s="40" t="s">
        <v>56</v>
      </c>
      <c r="DX4" s="37" t="s">
        <v>1</v>
      </c>
      <c r="DY4" s="32" t="s">
        <v>54</v>
      </c>
      <c r="DZ4" s="33" t="s">
        <v>52</v>
      </c>
      <c r="EA4" s="33" t="s">
        <v>53</v>
      </c>
      <c r="EB4" s="40" t="s">
        <v>55</v>
      </c>
      <c r="EC4" s="40" t="s">
        <v>56</v>
      </c>
      <c r="ED4" s="37" t="s">
        <v>1</v>
      </c>
      <c r="EE4" s="32" t="s">
        <v>54</v>
      </c>
      <c r="EF4" s="33" t="s">
        <v>52</v>
      </c>
      <c r="EG4" s="33" t="s">
        <v>53</v>
      </c>
      <c r="EH4" s="33" t="s">
        <v>55</v>
      </c>
      <c r="EI4" s="33" t="s">
        <v>56</v>
      </c>
      <c r="EJ4" s="34" t="s">
        <v>1</v>
      </c>
      <c r="EK4" s="32" t="s">
        <v>54</v>
      </c>
      <c r="EL4" s="33" t="s">
        <v>52</v>
      </c>
      <c r="EM4" s="33" t="s">
        <v>53</v>
      </c>
      <c r="EN4" s="40" t="s">
        <v>55</v>
      </c>
      <c r="EO4" s="40" t="s">
        <v>56</v>
      </c>
      <c r="EP4" s="37" t="s">
        <v>1</v>
      </c>
      <c r="EQ4" s="32" t="s">
        <v>54</v>
      </c>
      <c r="ER4" s="33" t="s">
        <v>52</v>
      </c>
      <c r="ES4" s="33" t="s">
        <v>53</v>
      </c>
      <c r="ET4" s="33" t="s">
        <v>55</v>
      </c>
      <c r="EU4" s="33" t="s">
        <v>56</v>
      </c>
      <c r="EV4" s="34" t="s">
        <v>1</v>
      </c>
      <c r="EW4" s="32" t="s">
        <v>54</v>
      </c>
      <c r="EX4" s="33" t="s">
        <v>52</v>
      </c>
      <c r="EY4" s="33" t="s">
        <v>53</v>
      </c>
      <c r="EZ4" s="33" t="s">
        <v>55</v>
      </c>
      <c r="FA4" s="33" t="s">
        <v>56</v>
      </c>
      <c r="FB4" s="34" t="s">
        <v>1</v>
      </c>
      <c r="FC4" s="32" t="s">
        <v>54</v>
      </c>
      <c r="FD4" s="33" t="s">
        <v>52</v>
      </c>
      <c r="FE4" s="33" t="s">
        <v>53</v>
      </c>
      <c r="FF4" s="33" t="s">
        <v>55</v>
      </c>
      <c r="FG4" s="33" t="s">
        <v>56</v>
      </c>
      <c r="FH4" s="34" t="s">
        <v>1</v>
      </c>
      <c r="FI4" s="32" t="s">
        <v>54</v>
      </c>
      <c r="FJ4" s="33" t="s">
        <v>52</v>
      </c>
      <c r="FK4" s="33" t="s">
        <v>53</v>
      </c>
      <c r="FL4" s="33" t="s">
        <v>55</v>
      </c>
      <c r="FM4" s="33" t="s">
        <v>56</v>
      </c>
      <c r="FN4" s="34" t="s">
        <v>1</v>
      </c>
      <c r="FO4" s="32" t="s">
        <v>54</v>
      </c>
      <c r="FP4" s="33" t="s">
        <v>52</v>
      </c>
      <c r="FQ4" s="33" t="s">
        <v>53</v>
      </c>
      <c r="FR4" s="33" t="s">
        <v>55</v>
      </c>
      <c r="FS4" s="33" t="s">
        <v>56</v>
      </c>
      <c r="FT4" s="34" t="s">
        <v>1</v>
      </c>
      <c r="FU4" s="32" t="s">
        <v>54</v>
      </c>
      <c r="FV4" s="33" t="s">
        <v>52</v>
      </c>
      <c r="FW4" s="33" t="s">
        <v>53</v>
      </c>
      <c r="FX4" s="33" t="s">
        <v>55</v>
      </c>
      <c r="FY4" s="33" t="s">
        <v>56</v>
      </c>
      <c r="FZ4" s="34" t="s">
        <v>1</v>
      </c>
      <c r="GA4" s="32" t="s">
        <v>54</v>
      </c>
      <c r="GB4" s="33" t="s">
        <v>52</v>
      </c>
      <c r="GC4" s="33" t="s">
        <v>53</v>
      </c>
      <c r="GD4" s="40" t="s">
        <v>55</v>
      </c>
      <c r="GE4" s="40" t="s">
        <v>56</v>
      </c>
      <c r="GF4" s="37" t="s">
        <v>1</v>
      </c>
      <c r="GG4" s="32" t="s">
        <v>54</v>
      </c>
      <c r="GH4" s="33" t="s">
        <v>52</v>
      </c>
      <c r="GI4" s="33" t="s">
        <v>53</v>
      </c>
      <c r="GJ4" s="33" t="s">
        <v>55</v>
      </c>
      <c r="GK4" s="33" t="s">
        <v>56</v>
      </c>
      <c r="GL4" s="34" t="s">
        <v>1</v>
      </c>
      <c r="GM4" s="32" t="s">
        <v>54</v>
      </c>
      <c r="GN4" s="33" t="s">
        <v>52</v>
      </c>
      <c r="GO4" s="33" t="s">
        <v>53</v>
      </c>
      <c r="GP4" s="33" t="s">
        <v>55</v>
      </c>
      <c r="GQ4" s="33" t="s">
        <v>56</v>
      </c>
      <c r="GR4" s="34" t="s">
        <v>1</v>
      </c>
      <c r="GS4" s="32" t="s">
        <v>54</v>
      </c>
      <c r="GT4" s="33" t="s">
        <v>52</v>
      </c>
      <c r="GU4" s="33" t="s">
        <v>53</v>
      </c>
      <c r="GV4" s="33" t="s">
        <v>55</v>
      </c>
      <c r="GW4" s="33" t="s">
        <v>56</v>
      </c>
      <c r="GX4" s="34" t="s">
        <v>1</v>
      </c>
      <c r="GY4" s="32" t="s">
        <v>54</v>
      </c>
      <c r="GZ4" s="33" t="s">
        <v>52</v>
      </c>
      <c r="HA4" s="33" t="s">
        <v>53</v>
      </c>
      <c r="HB4" s="33" t="s">
        <v>55</v>
      </c>
      <c r="HC4" s="33" t="s">
        <v>56</v>
      </c>
      <c r="HD4" s="34" t="s">
        <v>1</v>
      </c>
      <c r="HE4" s="32" t="s">
        <v>54</v>
      </c>
      <c r="HF4" s="33" t="s">
        <v>52</v>
      </c>
      <c r="HG4" s="33" t="s">
        <v>53</v>
      </c>
      <c r="HH4" s="33" t="s">
        <v>55</v>
      </c>
      <c r="HI4" s="33" t="s">
        <v>56</v>
      </c>
      <c r="HJ4" s="34" t="s">
        <v>1</v>
      </c>
      <c r="HK4" s="32" t="s">
        <v>54</v>
      </c>
      <c r="HL4" s="33" t="s">
        <v>52</v>
      </c>
      <c r="HM4" s="33" t="s">
        <v>53</v>
      </c>
      <c r="HN4" s="33" t="s">
        <v>55</v>
      </c>
      <c r="HO4" s="33" t="s">
        <v>56</v>
      </c>
      <c r="HP4" s="34" t="s">
        <v>1</v>
      </c>
      <c r="HQ4" s="32" t="s">
        <v>54</v>
      </c>
      <c r="HR4" s="33" t="s">
        <v>52</v>
      </c>
      <c r="HS4" s="33" t="s">
        <v>53</v>
      </c>
      <c r="HT4" s="33" t="s">
        <v>55</v>
      </c>
      <c r="HU4" s="33" t="s">
        <v>56</v>
      </c>
      <c r="HV4" s="34" t="s">
        <v>1</v>
      </c>
      <c r="HW4" s="32" t="s">
        <v>54</v>
      </c>
      <c r="HX4" s="33" t="s">
        <v>52</v>
      </c>
      <c r="HY4" s="33" t="s">
        <v>53</v>
      </c>
      <c r="HZ4" s="33" t="s">
        <v>55</v>
      </c>
      <c r="IA4" s="33" t="s">
        <v>56</v>
      </c>
      <c r="IB4" s="34" t="s">
        <v>1</v>
      </c>
      <c r="IC4" s="32" t="s">
        <v>54</v>
      </c>
      <c r="ID4" s="33" t="s">
        <v>52</v>
      </c>
      <c r="IE4" s="33" t="s">
        <v>53</v>
      </c>
      <c r="IF4" s="33" t="s">
        <v>55</v>
      </c>
      <c r="IG4" s="33" t="s">
        <v>56</v>
      </c>
      <c r="IH4" s="34" t="s">
        <v>1</v>
      </c>
      <c r="II4" s="32" t="s">
        <v>54</v>
      </c>
      <c r="IJ4" s="33" t="s">
        <v>52</v>
      </c>
      <c r="IK4" s="33" t="s">
        <v>53</v>
      </c>
      <c r="IL4" s="33" t="s">
        <v>55</v>
      </c>
      <c r="IM4" s="33" t="s">
        <v>56</v>
      </c>
      <c r="IN4" s="34" t="s">
        <v>1</v>
      </c>
      <c r="IO4" s="32" t="s">
        <v>54</v>
      </c>
      <c r="IP4" s="33" t="s">
        <v>52</v>
      </c>
      <c r="IQ4" s="33" t="s">
        <v>53</v>
      </c>
      <c r="IR4" s="33" t="s">
        <v>55</v>
      </c>
      <c r="IS4" s="33" t="s">
        <v>56</v>
      </c>
      <c r="IT4" s="34" t="s">
        <v>1</v>
      </c>
      <c r="IU4" s="32" t="s">
        <v>54</v>
      </c>
      <c r="IV4" s="33" t="s">
        <v>52</v>
      </c>
      <c r="IW4" s="33" t="s">
        <v>53</v>
      </c>
      <c r="IX4" s="33" t="s">
        <v>55</v>
      </c>
      <c r="IY4" s="33" t="s">
        <v>56</v>
      </c>
      <c r="IZ4" s="34" t="s">
        <v>1</v>
      </c>
      <c r="JA4" s="85" t="s">
        <v>54</v>
      </c>
      <c r="JB4" s="86" t="s">
        <v>52</v>
      </c>
      <c r="JC4" s="86" t="s">
        <v>53</v>
      </c>
      <c r="JD4" s="86" t="s">
        <v>55</v>
      </c>
      <c r="JE4" s="86" t="s">
        <v>56</v>
      </c>
      <c r="JF4" s="87" t="s">
        <v>1</v>
      </c>
      <c r="JG4" s="85" t="s">
        <v>54</v>
      </c>
      <c r="JH4" s="86" t="s">
        <v>52</v>
      </c>
      <c r="JI4" s="86" t="s">
        <v>53</v>
      </c>
      <c r="JJ4" s="86" t="s">
        <v>55</v>
      </c>
      <c r="JK4" s="86" t="s">
        <v>56</v>
      </c>
      <c r="JL4" s="87" t="s">
        <v>1</v>
      </c>
      <c r="JM4" s="85" t="s">
        <v>54</v>
      </c>
      <c r="JN4" s="86" t="s">
        <v>52</v>
      </c>
      <c r="JO4" s="86" t="s">
        <v>53</v>
      </c>
      <c r="JP4" s="86" t="s">
        <v>55</v>
      </c>
      <c r="JQ4" s="86" t="s">
        <v>56</v>
      </c>
      <c r="JR4" s="87" t="s">
        <v>1</v>
      </c>
      <c r="JS4" s="85" t="s">
        <v>54</v>
      </c>
      <c r="JT4" s="86" t="s">
        <v>52</v>
      </c>
      <c r="JU4" s="86" t="s">
        <v>53</v>
      </c>
      <c r="JV4" s="86" t="s">
        <v>55</v>
      </c>
      <c r="JW4" s="86" t="s">
        <v>56</v>
      </c>
      <c r="JX4" s="87" t="s">
        <v>1</v>
      </c>
    </row>
    <row r="5" spans="1:284" x14ac:dyDescent="0.25">
      <c r="A5">
        <v>1</v>
      </c>
      <c r="B5" s="61" t="s">
        <v>2</v>
      </c>
      <c r="C5" s="67">
        <v>5.1999999999999998E-2</v>
      </c>
      <c r="D5">
        <v>16.91</v>
      </c>
      <c r="E5" s="41">
        <v>6.2699999999999992E-2</v>
      </c>
      <c r="F5" s="41">
        <v>4.5405927722690156E-2</v>
      </c>
      <c r="G5" s="41">
        <v>0.6951470701232132</v>
      </c>
      <c r="H5" s="38">
        <v>1.4665197739143774E-2</v>
      </c>
      <c r="I5" s="67">
        <v>0.06</v>
      </c>
      <c r="J5" s="41">
        <v>0.1636</v>
      </c>
      <c r="K5" s="41">
        <v>7.3899999999999993E-2</v>
      </c>
      <c r="L5" s="41">
        <v>6.7301025384689031E-2</v>
      </c>
      <c r="M5" s="41">
        <v>0.75249518353495615</v>
      </c>
      <c r="N5" s="38">
        <v>1.1876546218878707E-2</v>
      </c>
      <c r="O5" s="67">
        <v>0.05</v>
      </c>
      <c r="P5" s="41">
        <v>0.15990000000000001</v>
      </c>
      <c r="Q5" s="41">
        <v>6.0199999999999997E-2</v>
      </c>
      <c r="R5" s="41">
        <v>4.9227826981503235E-2</v>
      </c>
      <c r="S5" s="41">
        <v>0.92101621977093595</v>
      </c>
      <c r="T5" s="38">
        <v>1.2568497875230303E-2</v>
      </c>
      <c r="U5" s="67">
        <v>5.7000000000000002E-2</v>
      </c>
      <c r="V5" s="41">
        <v>0.15460000000000002</v>
      </c>
      <c r="W5" s="41">
        <v>6.3099999999999989E-2</v>
      </c>
      <c r="X5" s="41">
        <v>7.2964760543025073E-2</v>
      </c>
      <c r="Y5" s="41">
        <v>0.70283835452654653</v>
      </c>
      <c r="Z5" s="38">
        <v>1.4215562817654239E-2</v>
      </c>
      <c r="AA5" s="67">
        <v>5.6000000000000001E-2</v>
      </c>
      <c r="AB5" s="41">
        <v>0.16059999999999999</v>
      </c>
      <c r="AC5" s="41">
        <v>7.0300000000000001E-2</v>
      </c>
      <c r="AD5" s="41">
        <v>6.6403972695894292E-2</v>
      </c>
      <c r="AE5" s="41">
        <v>0.71869930633652135</v>
      </c>
      <c r="AF5" s="38">
        <v>1.167750240099095E-2</v>
      </c>
      <c r="AG5" s="67">
        <v>6.0999999999999999E-2</v>
      </c>
      <c r="AH5" s="41">
        <v>0.16820000000000002</v>
      </c>
      <c r="AI5" s="41">
        <v>5.9699999999999996E-2</v>
      </c>
      <c r="AJ5" s="41">
        <v>0.13759450101422122</v>
      </c>
      <c r="AK5" s="41">
        <v>0.68181462342293897</v>
      </c>
      <c r="AL5" s="38">
        <v>1.1898201137640436E-2</v>
      </c>
      <c r="AM5" s="67">
        <v>0.05</v>
      </c>
      <c r="AN5" s="41">
        <v>0.183</v>
      </c>
      <c r="AO5" s="41">
        <v>8.0100000000000005E-2</v>
      </c>
      <c r="AP5" s="41">
        <v>0.12730314442889362</v>
      </c>
      <c r="AQ5" s="41">
        <v>0.9511886090429974</v>
      </c>
      <c r="AR5" s="38">
        <v>1.2263734996502979E-2</v>
      </c>
      <c r="AS5" s="67">
        <v>3.7999999999999999E-2</v>
      </c>
      <c r="AT5" s="41">
        <v>0.1787</v>
      </c>
      <c r="AU5" s="41">
        <v>6.4500000000000002E-2</v>
      </c>
      <c r="AV5" s="41">
        <v>0.13915208544354127</v>
      </c>
      <c r="AW5" s="41">
        <v>0.68368560217872576</v>
      </c>
      <c r="AX5" s="38">
        <v>1.429006336507487E-2</v>
      </c>
      <c r="AY5" s="67">
        <v>3.7999999999999999E-2</v>
      </c>
      <c r="AZ5" s="41">
        <v>0.18179999999999999</v>
      </c>
      <c r="BA5" s="41">
        <v>5.7999999999999996E-2</v>
      </c>
      <c r="BB5" s="41">
        <v>0.13851823165869279</v>
      </c>
      <c r="BC5" s="41">
        <v>0.68857683167476502</v>
      </c>
      <c r="BD5" s="38">
        <v>1.3231177740293211E-2</v>
      </c>
      <c r="BE5" s="67">
        <v>4.3999999999999997E-2</v>
      </c>
      <c r="BF5" s="41">
        <v>0.1386</v>
      </c>
      <c r="BG5" s="41">
        <v>6.3399999999999998E-2</v>
      </c>
      <c r="BH5" s="41">
        <v>0.1426729792414663</v>
      </c>
      <c r="BI5" s="41">
        <v>0.72469925288084081</v>
      </c>
      <c r="BJ5" s="38">
        <v>8.6487483861850661E-3</v>
      </c>
      <c r="BK5" s="67">
        <v>4.2000000000000003E-2</v>
      </c>
      <c r="BL5" s="41">
        <v>0.1366</v>
      </c>
      <c r="BM5" s="41">
        <v>6.3500000000000001E-2</v>
      </c>
      <c r="BN5" s="41">
        <v>0.13826028083125916</v>
      </c>
      <c r="BO5" s="41">
        <v>0.78618418884267283</v>
      </c>
      <c r="BP5" s="38">
        <v>7.0709851169434403E-3</v>
      </c>
      <c r="BQ5" s="67">
        <v>5.3999999999999999E-2</v>
      </c>
      <c r="BR5" s="41">
        <v>0.1361</v>
      </c>
      <c r="BS5" s="41">
        <v>0.10279999999999999</v>
      </c>
      <c r="BT5" s="41">
        <v>0.14588799762446228</v>
      </c>
      <c r="BU5" s="41">
        <v>0.50107293579075363</v>
      </c>
      <c r="BV5" s="38">
        <v>7.6268124754799715E-3</v>
      </c>
      <c r="BW5" s="67">
        <v>3.3000000000000002E-2</v>
      </c>
      <c r="BX5" s="41">
        <v>0.1366</v>
      </c>
      <c r="BY5" s="41">
        <v>9.2100000000000015E-2</v>
      </c>
      <c r="BZ5" s="41">
        <v>0.16305760009153891</v>
      </c>
      <c r="CA5" s="41">
        <v>0.74811676563336016</v>
      </c>
      <c r="CB5" s="38">
        <v>2.4653853920647601E-3</v>
      </c>
      <c r="CC5" s="67">
        <v>3.2000000000000001E-2</v>
      </c>
      <c r="CD5" s="41">
        <v>0.13689999999999999</v>
      </c>
      <c r="CE5" s="41">
        <v>7.0599999999999996E-2</v>
      </c>
      <c r="CF5" s="41">
        <v>0.172524977817925</v>
      </c>
      <c r="CG5" s="41">
        <v>0.77380867975956957</v>
      </c>
      <c r="CH5" s="38">
        <v>6.0845457146904841E-3</v>
      </c>
      <c r="CI5" s="67">
        <v>3.7999999999999999E-2</v>
      </c>
      <c r="CJ5" s="41">
        <v>0.13639999999999999</v>
      </c>
      <c r="CK5" s="41">
        <v>4.4999999999999998E-2</v>
      </c>
      <c r="CL5" s="41">
        <v>0.15874311532404059</v>
      </c>
      <c r="CM5" s="41">
        <v>0.81737302622573549</v>
      </c>
      <c r="CN5" s="38">
        <v>5.8056070670783715E-3</v>
      </c>
      <c r="CO5" s="67">
        <v>5.1999999999999998E-2</v>
      </c>
      <c r="CP5" s="41">
        <v>0.13489999999999999</v>
      </c>
      <c r="CQ5" s="41">
        <v>4.1799999999999997E-2</v>
      </c>
      <c r="CR5" s="41">
        <v>0.17174387663599128</v>
      </c>
      <c r="CS5" s="41">
        <v>0.8123459326211997</v>
      </c>
      <c r="CT5" s="38">
        <v>5.7922887935209586E-3</v>
      </c>
      <c r="CU5" s="67">
        <v>6.0999999999999999E-2</v>
      </c>
      <c r="CV5" s="41">
        <v>0.13220000000000001</v>
      </c>
      <c r="CW5" s="41">
        <v>4.2800000000000005E-2</v>
      </c>
      <c r="CX5" s="41">
        <v>0.17930718134291024</v>
      </c>
      <c r="CY5" s="41">
        <v>0.76857213597040575</v>
      </c>
      <c r="CZ5" s="38">
        <v>4.3080762935122866E-3</v>
      </c>
      <c r="DA5" s="67">
        <v>5.2999999999999999E-2</v>
      </c>
      <c r="DB5" s="41">
        <v>0.12659999999999999</v>
      </c>
      <c r="DC5" s="41">
        <v>5.7000000000000002E-2</v>
      </c>
      <c r="DD5" s="41">
        <v>0.17867807041846198</v>
      </c>
      <c r="DE5" s="41">
        <v>0.81665916798306548</v>
      </c>
      <c r="DF5" s="38">
        <v>4.9546095295029359E-3</v>
      </c>
      <c r="DG5" s="67">
        <v>5.6000000000000001E-2</v>
      </c>
      <c r="DH5" s="41">
        <v>0.12509999999999999</v>
      </c>
      <c r="DI5" s="41">
        <v>5.7099999999999998E-2</v>
      </c>
      <c r="DJ5" s="41">
        <v>0.16954524488850672</v>
      </c>
      <c r="DK5" s="41">
        <v>0.79893866049034379</v>
      </c>
      <c r="DL5" s="38">
        <v>2.4144745900358871E-3</v>
      </c>
      <c r="DM5" s="67">
        <v>4.8000000000000001E-2</v>
      </c>
      <c r="DN5" s="41">
        <v>0.12509999999999999</v>
      </c>
      <c r="DO5" s="41">
        <v>4.3499999999999997E-2</v>
      </c>
      <c r="DP5" s="41">
        <v>0.18773630660054172</v>
      </c>
      <c r="DQ5" s="41">
        <v>0.86747329994476385</v>
      </c>
      <c r="DR5" s="38">
        <v>3.2608943906346916E-3</v>
      </c>
      <c r="DS5" s="67">
        <v>0.06</v>
      </c>
      <c r="DT5" s="41">
        <v>0.12470000000000001</v>
      </c>
      <c r="DU5" s="41">
        <v>5.7000000000000002E-2</v>
      </c>
      <c r="DV5" s="41">
        <v>0.18647537765297825</v>
      </c>
      <c r="DW5" s="41">
        <v>0.88082872828836167</v>
      </c>
      <c r="DX5" s="38">
        <v>2.6124132413945325E-3</v>
      </c>
      <c r="DY5" s="67">
        <v>0.05</v>
      </c>
      <c r="DZ5" s="41">
        <v>0.12470000000000001</v>
      </c>
      <c r="EA5" s="41">
        <v>3.8300000000000001E-2</v>
      </c>
      <c r="EB5" s="41">
        <v>0.19126765918516511</v>
      </c>
      <c r="EC5" s="41">
        <v>0.87180774360564406</v>
      </c>
      <c r="ED5" s="38">
        <v>2.3845333571919382E-3</v>
      </c>
      <c r="EE5" s="67">
        <v>5.0999999999999997E-2</v>
      </c>
      <c r="EF5" s="41">
        <v>0.12240000000000001</v>
      </c>
      <c r="EG5" s="41">
        <v>5.8200000000000002E-2</v>
      </c>
      <c r="EH5" s="41">
        <v>0.13085691152220477</v>
      </c>
      <c r="EI5" s="41">
        <v>0.86036099867761295</v>
      </c>
      <c r="EJ5" s="38">
        <v>4.2758336551673897E-3</v>
      </c>
      <c r="EK5" s="67">
        <v>4.5999999999999999E-2</v>
      </c>
      <c r="EL5" s="41">
        <v>0.12089999999999999</v>
      </c>
      <c r="EM5" s="41">
        <v>5.8400000000000001E-2</v>
      </c>
      <c r="EN5" s="41">
        <v>0.13139371053694746</v>
      </c>
      <c r="EO5" s="41">
        <v>0.87497033136834146</v>
      </c>
      <c r="EP5" s="38">
        <v>3.4968931389005365E-3</v>
      </c>
      <c r="EQ5" s="67">
        <v>-4.1000000000000002E-2</v>
      </c>
      <c r="ER5" s="41">
        <v>0.11890000000000001</v>
      </c>
      <c r="ES5" s="41">
        <v>4.5899999999999996E-2</v>
      </c>
      <c r="ET5" s="41">
        <v>0.12748493155710353</v>
      </c>
      <c r="EU5" s="41">
        <v>0.879984790215941</v>
      </c>
      <c r="EV5" s="38">
        <v>2.8031362613132561E-3</v>
      </c>
      <c r="EW5" s="67">
        <v>-3.5999999999999997E-2</v>
      </c>
      <c r="EX5" s="41">
        <v>0.11749999999999999</v>
      </c>
      <c r="EY5" s="41">
        <v>4.2000000000000003E-2</v>
      </c>
      <c r="EZ5" s="41">
        <v>0.12663911864179755</v>
      </c>
      <c r="FA5" s="41">
        <v>0.87012384145901878</v>
      </c>
      <c r="FB5" s="38">
        <v>2.0668947670981464E-3</v>
      </c>
      <c r="FC5" s="67">
        <v>-3.0000000000000001E-3</v>
      </c>
      <c r="FD5" s="41">
        <v>0.1202</v>
      </c>
      <c r="FE5" s="41">
        <v>5.62E-2</v>
      </c>
      <c r="FF5" s="41">
        <v>0.11320990730365744</v>
      </c>
      <c r="FG5" s="41">
        <v>0.82082288660064218</v>
      </c>
      <c r="FH5" s="38">
        <v>4.4284159393154421E-3</v>
      </c>
      <c r="FI5" s="67">
        <v>2.4E-2</v>
      </c>
      <c r="FJ5" s="41">
        <v>0.12050000000000001</v>
      </c>
      <c r="FK5" s="41">
        <v>5.9000000000000004E-2</v>
      </c>
      <c r="FL5" s="41">
        <v>0.11484446538006421</v>
      </c>
      <c r="FM5" s="41">
        <v>0.87491188135328712</v>
      </c>
      <c r="FN5" s="38">
        <v>2.7421818504467302E-3</v>
      </c>
      <c r="FO5" s="67">
        <v>0.10299999999999999</v>
      </c>
      <c r="FP5" s="41">
        <v>0.1202</v>
      </c>
      <c r="FQ5" s="41">
        <v>6.3200000000000006E-2</v>
      </c>
      <c r="FR5" s="41">
        <v>0.1090669474599284</v>
      </c>
      <c r="FS5" s="41">
        <v>0.87395909305072383</v>
      </c>
      <c r="FT5" s="38">
        <v>2.3150965782280488E-3</v>
      </c>
      <c r="FU5" s="67">
        <v>9.4E-2</v>
      </c>
      <c r="FV5" s="41">
        <v>0.121</v>
      </c>
      <c r="FW5" s="41">
        <v>6.9099999999999995E-2</v>
      </c>
      <c r="FX5" s="41">
        <v>0.10920678368763495</v>
      </c>
      <c r="FY5" s="41">
        <v>0.88060411854956855</v>
      </c>
      <c r="FZ5" s="38">
        <v>1.9425933302581321E-3</v>
      </c>
      <c r="GA5" s="67">
        <v>7.5999999999999998E-2</v>
      </c>
      <c r="GB5" s="41">
        <v>0.1216</v>
      </c>
      <c r="GC5" s="41">
        <v>5.7300000000000004E-2</v>
      </c>
      <c r="GD5" s="41">
        <v>0.14880928283745831</v>
      </c>
      <c r="GE5" s="41">
        <v>0.80734620603230267</v>
      </c>
      <c r="GF5" s="38">
        <v>3.1455572488273999E-3</v>
      </c>
      <c r="GG5" s="67">
        <v>5.8999999999999997E-2</v>
      </c>
      <c r="GH5" s="41">
        <v>0.1215</v>
      </c>
      <c r="GI5" s="41">
        <v>5.5599999999999997E-2</v>
      </c>
      <c r="GJ5" s="41">
        <v>0.15040825715747644</v>
      </c>
      <c r="GK5" s="41">
        <v>0.8730260202051322</v>
      </c>
      <c r="GL5" s="38">
        <v>2.5617330249126358E-3</v>
      </c>
      <c r="GM5" s="67">
        <v>4.9000000000000002E-2</v>
      </c>
      <c r="GN5" s="41">
        <v>0.12269999999999999</v>
      </c>
      <c r="GO5" s="41">
        <v>7.9100000000000004E-2</v>
      </c>
      <c r="GP5" s="41">
        <v>0.15300356210893801</v>
      </c>
      <c r="GQ5" s="41">
        <v>0.85590731288084765</v>
      </c>
      <c r="GR5" s="38">
        <v>2.1991338379812181E-3</v>
      </c>
      <c r="GS5" s="67">
        <v>4.5999999999999999E-2</v>
      </c>
      <c r="GT5" s="41">
        <v>0.1241</v>
      </c>
      <c r="GU5" s="41">
        <v>9.1799999999999993E-2</v>
      </c>
      <c r="GV5" s="41">
        <v>0.15578729243761477</v>
      </c>
      <c r="GW5" s="41">
        <v>0.84648683142364411</v>
      </c>
      <c r="GX5" s="38">
        <v>2.1366627018321138E-3</v>
      </c>
      <c r="GY5" s="67">
        <v>4.9000000000000002E-2</v>
      </c>
      <c r="GZ5" s="41">
        <v>0.12670000000000001</v>
      </c>
      <c r="HA5" s="41">
        <v>9.06E-2</v>
      </c>
      <c r="HB5" s="41">
        <v>0.15478642955224817</v>
      </c>
      <c r="HC5" s="41">
        <v>0.79403862338601805</v>
      </c>
      <c r="HD5" s="38">
        <v>6.4317378807082102E-3</v>
      </c>
      <c r="HE5" s="67">
        <v>5.3999999999999999E-2</v>
      </c>
      <c r="HF5" s="41">
        <v>0.13089999999999999</v>
      </c>
      <c r="HG5" s="41">
        <v>9.1899999999999996E-2</v>
      </c>
      <c r="HH5" s="41">
        <v>0.15518993895416869</v>
      </c>
      <c r="HI5" s="41">
        <v>0.85069674211999224</v>
      </c>
      <c r="HJ5" s="38">
        <v>3.3349273876800401E-3</v>
      </c>
      <c r="HK5" s="67">
        <v>5.5E-2</v>
      </c>
      <c r="HL5" s="41">
        <v>0.1331</v>
      </c>
      <c r="HM5" s="41">
        <v>7.8799999999999995E-2</v>
      </c>
      <c r="HN5" s="41">
        <v>0.15153974967140257</v>
      </c>
      <c r="HO5" s="41">
        <v>0.87171191429848538</v>
      </c>
      <c r="HP5" s="38">
        <v>2.3473094360989709E-3</v>
      </c>
      <c r="HQ5" s="67">
        <v>0.06</v>
      </c>
      <c r="HR5" s="41">
        <v>0.13980000000000001</v>
      </c>
      <c r="HS5" s="41">
        <v>6.7799999999999999E-2</v>
      </c>
      <c r="HT5" s="41">
        <v>0.15020369188783009</v>
      </c>
      <c r="HU5" s="41">
        <v>0.8668342569749643</v>
      </c>
      <c r="HV5" s="38">
        <v>2.1632741038314298E-3</v>
      </c>
      <c r="HW5" s="67">
        <v>5.6000000000000001E-2</v>
      </c>
      <c r="HX5" s="41">
        <v>0.14630000000000001</v>
      </c>
      <c r="HY5" s="41">
        <v>6.6299999999999998E-2</v>
      </c>
      <c r="HZ5" s="41">
        <v>0.12344076313492416</v>
      </c>
      <c r="IA5" s="41">
        <v>0.79988619705269659</v>
      </c>
      <c r="IB5" s="38">
        <v>6.3156477180556156E-3</v>
      </c>
      <c r="IC5" s="67">
        <v>4.9000000000000002E-2</v>
      </c>
      <c r="ID5" s="41">
        <v>0.1628</v>
      </c>
      <c r="IE5" s="41">
        <v>5.7000000000000002E-2</v>
      </c>
      <c r="IF5" s="41">
        <v>0.15069573605742287</v>
      </c>
      <c r="IG5" s="41">
        <v>0.85384623654757941</v>
      </c>
      <c r="IH5" s="38">
        <v>3.0124573856484173E-3</v>
      </c>
      <c r="II5" s="67">
        <v>4.5999999999999999E-2</v>
      </c>
      <c r="IJ5" s="41">
        <v>0.16850000000000001</v>
      </c>
      <c r="IK5" s="41">
        <v>6.2199999999999998E-2</v>
      </c>
      <c r="IL5" s="41">
        <v>0.15425202868510071</v>
      </c>
      <c r="IM5" s="41">
        <v>0.86312552515470664</v>
      </c>
      <c r="IN5" s="38">
        <v>2.1245920322352264E-3</v>
      </c>
      <c r="IO5" s="67">
        <v>0.04</v>
      </c>
      <c r="IP5" s="41">
        <v>0.1691</v>
      </c>
      <c r="IQ5" s="41">
        <v>3.56E-2</v>
      </c>
      <c r="IR5" s="41">
        <v>0.15524074984942005</v>
      </c>
      <c r="IS5" s="41">
        <v>0.86821729602971454</v>
      </c>
      <c r="IT5" s="38">
        <v>1.9380294573273869E-3</v>
      </c>
      <c r="IU5" s="67">
        <v>4.7E-2</v>
      </c>
      <c r="IV5" s="41">
        <v>0.16889999999999999</v>
      </c>
      <c r="IW5" s="41">
        <v>2.9900000000000003E-2</v>
      </c>
      <c r="IX5" s="41">
        <v>0.22867368743110408</v>
      </c>
      <c r="IY5" s="41">
        <v>0.83869547712482995</v>
      </c>
      <c r="IZ5" s="38">
        <v>-6.8997192792649735E-3</v>
      </c>
      <c r="JA5" s="92">
        <v>4.9000000000000002E-2</v>
      </c>
      <c r="JB5" s="41">
        <v>0.15770000000000001</v>
      </c>
      <c r="JC5" s="41">
        <v>3.6200000000000003E-2</v>
      </c>
      <c r="JD5" s="41">
        <v>0.22880220067716003</v>
      </c>
      <c r="JE5" s="41">
        <v>0.87761990333108886</v>
      </c>
      <c r="JF5" s="38">
        <v>2.605069620011852E-3</v>
      </c>
      <c r="JG5" s="88">
        <v>0.05</v>
      </c>
      <c r="JH5" s="41">
        <v>0.15279999999999999</v>
      </c>
      <c r="JI5" s="89">
        <v>3.8199999999999998E-2</v>
      </c>
      <c r="JJ5" s="41">
        <v>0.23309381807585006</v>
      </c>
      <c r="JK5" s="41">
        <v>0.76668245080560948</v>
      </c>
      <c r="JL5" s="38">
        <v>2.0553191654513504E-3</v>
      </c>
      <c r="JM5" s="88">
        <v>4.9000000000000002E-2</v>
      </c>
      <c r="JN5" s="41">
        <v>0.1507</v>
      </c>
      <c r="JO5" s="89">
        <v>4.58E-2</v>
      </c>
      <c r="JP5" s="41">
        <v>0.23764500947699094</v>
      </c>
      <c r="JQ5" s="41">
        <v>0.71645880927984862</v>
      </c>
      <c r="JR5" s="38">
        <v>1.7758456931341122E-3</v>
      </c>
      <c r="JS5" s="88">
        <v>0.05</v>
      </c>
      <c r="JT5" s="41">
        <v>0.14810000000000001</v>
      </c>
      <c r="JU5" s="89">
        <v>4.4900000000000002E-2</v>
      </c>
      <c r="JV5" s="41">
        <v>0.39309023485784922</v>
      </c>
      <c r="JW5" s="41">
        <v>0.72501588307332787</v>
      </c>
      <c r="JX5" s="38">
        <v>-1.5733347306990532E-2</v>
      </c>
    </row>
    <row r="6" spans="1:284" x14ac:dyDescent="0.25">
      <c r="A6">
        <v>2</v>
      </c>
      <c r="B6" s="55" t="s">
        <v>3</v>
      </c>
      <c r="C6" s="67">
        <v>5.1999999999999998E-2</v>
      </c>
      <c r="D6" s="41">
        <v>0.1691</v>
      </c>
      <c r="E6" s="41">
        <v>6.2699999999999992E-2</v>
      </c>
      <c r="F6" s="41">
        <v>3.2327878862917762E-2</v>
      </c>
      <c r="G6" s="41">
        <v>0.67287872735969545</v>
      </c>
      <c r="H6" s="38">
        <v>1.2880959697592294E-2</v>
      </c>
      <c r="I6" s="67">
        <v>0.06</v>
      </c>
      <c r="J6" s="41">
        <v>0.1636</v>
      </c>
      <c r="K6" s="41">
        <v>7.3899999999999993E-2</v>
      </c>
      <c r="L6" s="41">
        <v>3.0167236355640968E-2</v>
      </c>
      <c r="M6" s="41">
        <v>0.69752020684072535</v>
      </c>
      <c r="N6" s="38">
        <v>1.1153876813296916E-2</v>
      </c>
      <c r="O6" s="67">
        <v>0.05</v>
      </c>
      <c r="P6" s="41">
        <v>0.15990000000000001</v>
      </c>
      <c r="Q6" s="41">
        <v>6.0199999999999997E-2</v>
      </c>
      <c r="R6" s="41">
        <v>2.6947055771717156E-2</v>
      </c>
      <c r="S6" s="41">
        <v>0.81050195986176088</v>
      </c>
      <c r="T6" s="38">
        <v>2.5085700031698523E-3</v>
      </c>
      <c r="U6" s="67">
        <v>5.7000000000000002E-2</v>
      </c>
      <c r="V6" s="41">
        <v>0.15460000000000002</v>
      </c>
      <c r="W6" s="41">
        <v>6.3099999999999989E-2</v>
      </c>
      <c r="X6" s="41">
        <v>2.7403625863028979E-2</v>
      </c>
      <c r="Y6" s="41">
        <v>0.80564589550190069</v>
      </c>
      <c r="Z6" s="38">
        <v>6.7034202854074467E-3</v>
      </c>
      <c r="AA6" s="67">
        <v>5.6000000000000001E-2</v>
      </c>
      <c r="AB6" s="41">
        <v>0.16059999999999999</v>
      </c>
      <c r="AC6" s="41">
        <v>7.0300000000000001E-2</v>
      </c>
      <c r="AD6" s="41">
        <v>5.8406728775188432E-2</v>
      </c>
      <c r="AE6" s="41">
        <v>0.79532915632370593</v>
      </c>
      <c r="AF6" s="38">
        <v>1.7573489893902895E-3</v>
      </c>
      <c r="AG6" s="67">
        <v>6.0999999999999999E-2</v>
      </c>
      <c r="AH6" s="41">
        <v>0.16820000000000002</v>
      </c>
      <c r="AI6" s="41">
        <v>5.9699999999999996E-2</v>
      </c>
      <c r="AJ6" s="41">
        <v>5.9383148271256819E-2</v>
      </c>
      <c r="AK6" s="41">
        <v>0.75397028496805452</v>
      </c>
      <c r="AL6" s="38">
        <v>2.8677766033766774E-3</v>
      </c>
      <c r="AM6" s="67">
        <v>0.05</v>
      </c>
      <c r="AN6" s="41">
        <v>0.183</v>
      </c>
      <c r="AO6" s="41">
        <v>8.0100000000000005E-2</v>
      </c>
      <c r="AP6" s="41">
        <v>0.18863187090540057</v>
      </c>
      <c r="AQ6" s="41">
        <v>0.80425478198924238</v>
      </c>
      <c r="AR6" s="38">
        <v>-1.5565383688857872E-2</v>
      </c>
      <c r="AS6" s="67">
        <v>3.7999999999999999E-2</v>
      </c>
      <c r="AT6" s="41">
        <v>0.1787</v>
      </c>
      <c r="AU6" s="41">
        <v>6.4500000000000002E-2</v>
      </c>
      <c r="AV6" s="41">
        <v>0.19032766247290289</v>
      </c>
      <c r="AW6" s="41">
        <v>0.53845108726764512</v>
      </c>
      <c r="AX6" s="38">
        <v>-5.1579854001989629E-3</v>
      </c>
      <c r="AY6" s="67">
        <v>3.7999999999999999E-2</v>
      </c>
      <c r="AZ6" s="41">
        <v>0.18179999999999999</v>
      </c>
      <c r="BA6" s="41">
        <v>5.7999999999999996E-2</v>
      </c>
      <c r="BB6" s="41">
        <v>0.18647322264297062</v>
      </c>
      <c r="BC6" s="41">
        <v>0.84566726996255026</v>
      </c>
      <c r="BD6" s="38">
        <v>4.9540884868977733E-4</v>
      </c>
      <c r="BE6" s="67">
        <v>4.3999999999999997E-2</v>
      </c>
      <c r="BF6" s="41">
        <v>0.1386</v>
      </c>
      <c r="BG6" s="41">
        <v>6.3399999999999998E-2</v>
      </c>
      <c r="BH6" s="41">
        <v>0.19306603721293084</v>
      </c>
      <c r="BI6" s="41">
        <v>0.86493421488876099</v>
      </c>
      <c r="BJ6" s="38">
        <v>-8.1330016666868375E-5</v>
      </c>
      <c r="BK6" s="67">
        <v>4.2000000000000003E-2</v>
      </c>
      <c r="BL6" s="41">
        <v>0.1366</v>
      </c>
      <c r="BM6" s="41">
        <v>6.3500000000000001E-2</v>
      </c>
      <c r="BN6" s="41">
        <v>0.20670631564150976</v>
      </c>
      <c r="BO6" s="41">
        <v>0.77138877782432758</v>
      </c>
      <c r="BP6" s="38">
        <v>1.6715101346916278E-4</v>
      </c>
      <c r="BQ6" s="67">
        <v>5.3999999999999999E-2</v>
      </c>
      <c r="BR6" s="41">
        <v>0.1361</v>
      </c>
      <c r="BS6" s="41">
        <v>0.10279999999999999</v>
      </c>
      <c r="BT6" s="41">
        <v>0.19970199020065846</v>
      </c>
      <c r="BU6" s="41">
        <v>0.69008776275744921</v>
      </c>
      <c r="BV6" s="38">
        <v>6.0415343060923616E-4</v>
      </c>
      <c r="BW6" s="67">
        <v>3.3000000000000002E-2</v>
      </c>
      <c r="BX6" s="41">
        <v>0.1366</v>
      </c>
      <c r="BY6" s="41">
        <v>9.2100000000000015E-2</v>
      </c>
      <c r="BZ6" s="41">
        <v>0.19143231664222238</v>
      </c>
      <c r="CA6" s="41">
        <v>0.67538567882615386</v>
      </c>
      <c r="CB6" s="38">
        <v>1.095703889898434E-3</v>
      </c>
      <c r="CC6" s="67">
        <v>3.2000000000000001E-2</v>
      </c>
      <c r="CD6" s="41">
        <v>0.13689999999999999</v>
      </c>
      <c r="CE6" s="41">
        <v>7.0599999999999996E-2</v>
      </c>
      <c r="CF6" s="41">
        <v>0.20965511437451234</v>
      </c>
      <c r="CG6" s="41">
        <v>1.0599959371073091</v>
      </c>
      <c r="CH6" s="38">
        <v>1.8122868324967921E-4</v>
      </c>
      <c r="CI6" s="67">
        <v>3.7999999999999999E-2</v>
      </c>
      <c r="CJ6" s="41">
        <v>0.13639999999999999</v>
      </c>
      <c r="CK6" s="41">
        <v>4.4999999999999998E-2</v>
      </c>
      <c r="CL6" s="41">
        <v>0.21972984839031245</v>
      </c>
      <c r="CM6" s="41">
        <v>0.76644888482481632</v>
      </c>
      <c r="CN6" s="38">
        <v>1.2273321411656671E-3</v>
      </c>
      <c r="CO6" s="67">
        <v>5.1999999999999998E-2</v>
      </c>
      <c r="CP6" s="41">
        <v>0.13489999999999999</v>
      </c>
      <c r="CQ6" s="41">
        <v>4.1799999999999997E-2</v>
      </c>
      <c r="CR6" s="41">
        <v>0.23679286523058571</v>
      </c>
      <c r="CS6" s="41">
        <v>0.69758628353706942</v>
      </c>
      <c r="CT6" s="38">
        <v>1.3115376724204227E-3</v>
      </c>
      <c r="CU6" s="67">
        <v>6.0999999999999999E-2</v>
      </c>
      <c r="CV6" s="41">
        <v>0.13220000000000001</v>
      </c>
      <c r="CW6" s="41">
        <v>4.2800000000000005E-2</v>
      </c>
      <c r="CX6" s="41">
        <v>0.25175573760084674</v>
      </c>
      <c r="CY6" s="41">
        <v>0.74675750654545148</v>
      </c>
      <c r="CZ6" s="38">
        <v>2.2120480092945862E-3</v>
      </c>
      <c r="DA6" s="67">
        <v>5.2999999999999999E-2</v>
      </c>
      <c r="DB6" s="41">
        <v>0.12659999999999999</v>
      </c>
      <c r="DC6" s="41">
        <v>5.7000000000000002E-2</v>
      </c>
      <c r="DD6" s="41">
        <v>0.24671314145472745</v>
      </c>
      <c r="DE6" s="41">
        <v>0.78924884765738956</v>
      </c>
      <c r="DF6" s="38">
        <v>1.3391841553233826E-3</v>
      </c>
      <c r="DG6" s="67">
        <v>5.6000000000000001E-2</v>
      </c>
      <c r="DH6" s="41">
        <v>0.12509999999999999</v>
      </c>
      <c r="DI6" s="41">
        <v>5.7099999999999998E-2</v>
      </c>
      <c r="DJ6" s="41">
        <v>0.2528043225112917</v>
      </c>
      <c r="DK6" s="41">
        <v>0.78837837595315652</v>
      </c>
      <c r="DL6" s="38">
        <v>3.3517845808381059E-3</v>
      </c>
      <c r="DM6" s="67">
        <v>4.8000000000000001E-2</v>
      </c>
      <c r="DN6" s="41">
        <v>0.12509999999999999</v>
      </c>
      <c r="DO6" s="41">
        <v>4.3499999999999997E-2</v>
      </c>
      <c r="DP6" s="41">
        <v>0.25031875044752216</v>
      </c>
      <c r="DQ6" s="41">
        <v>0.79668123063883034</v>
      </c>
      <c r="DR6" s="38">
        <v>2.5114440405069995E-3</v>
      </c>
      <c r="DS6" s="67">
        <v>0.06</v>
      </c>
      <c r="DT6" s="41">
        <v>0.12470000000000001</v>
      </c>
      <c r="DU6" s="41">
        <v>5.7000000000000002E-2</v>
      </c>
      <c r="DV6" s="41">
        <v>0.24815694638657629</v>
      </c>
      <c r="DW6" s="41">
        <v>0.76942149072927668</v>
      </c>
      <c r="DX6" s="38">
        <v>4.8012365009954287E-3</v>
      </c>
      <c r="DY6" s="67">
        <v>0.05</v>
      </c>
      <c r="DZ6" s="41">
        <v>0.12470000000000001</v>
      </c>
      <c r="EA6" s="41">
        <v>3.8300000000000001E-2</v>
      </c>
      <c r="EB6" s="41">
        <v>0.23874269782948904</v>
      </c>
      <c r="EC6" s="41">
        <v>0.85364873358636428</v>
      </c>
      <c r="ED6" s="38">
        <v>2.889169914733571E-3</v>
      </c>
      <c r="EE6" s="67">
        <v>5.0999999999999997E-2</v>
      </c>
      <c r="EF6" s="41">
        <v>0.12240000000000001</v>
      </c>
      <c r="EG6" s="41">
        <v>5.8200000000000002E-2</v>
      </c>
      <c r="EH6" s="41">
        <v>0.2927345813835085</v>
      </c>
      <c r="EI6" s="41">
        <v>1.0827048344519692</v>
      </c>
      <c r="EJ6" s="38">
        <v>-4.3831204358946899E-2</v>
      </c>
      <c r="EK6" s="67">
        <v>4.5999999999999999E-2</v>
      </c>
      <c r="EL6" s="41">
        <v>0.12089999999999999</v>
      </c>
      <c r="EM6" s="41">
        <v>5.8400000000000001E-2</v>
      </c>
      <c r="EN6" s="41">
        <v>0.28133852602118797</v>
      </c>
      <c r="EO6" s="41">
        <v>1.3772643036124452</v>
      </c>
      <c r="EP6" s="38">
        <v>-2.4944673124144244E-2</v>
      </c>
      <c r="EQ6" s="67">
        <v>-4.1000000000000002E-2</v>
      </c>
      <c r="ER6" s="41">
        <v>0.11890000000000001</v>
      </c>
      <c r="ES6" s="41">
        <v>4.5899999999999996E-2</v>
      </c>
      <c r="ET6" s="41">
        <v>0.26775902084341918</v>
      </c>
      <c r="EU6" s="41">
        <v>0.94072015357600414</v>
      </c>
      <c r="EV6" s="38">
        <v>-7.5461757198815446E-3</v>
      </c>
      <c r="EW6" s="67">
        <v>-3.5999999999999997E-2</v>
      </c>
      <c r="EX6" s="41">
        <v>0.11749999999999999</v>
      </c>
      <c r="EY6" s="41">
        <v>4.2000000000000003E-2</v>
      </c>
      <c r="EZ6" s="41">
        <v>0.26340546373528578</v>
      </c>
      <c r="FA6" s="41">
        <v>0.94924052062214448</v>
      </c>
      <c r="FB6" s="38">
        <v>-6.4882857863407892E-3</v>
      </c>
      <c r="FC6" s="67">
        <v>-3.0000000000000001E-3</v>
      </c>
      <c r="FD6" s="41">
        <v>0.1202</v>
      </c>
      <c r="FE6" s="41">
        <v>5.62E-2</v>
      </c>
      <c r="FF6" s="41">
        <v>0.28508963268468041</v>
      </c>
      <c r="FG6" s="41">
        <v>1.0005599736670612</v>
      </c>
      <c r="FH6" s="38">
        <v>-8.7881995005826136E-3</v>
      </c>
      <c r="FI6" s="67">
        <v>2.4E-2</v>
      </c>
      <c r="FJ6" s="41">
        <v>0.12050000000000001</v>
      </c>
      <c r="FK6" s="41">
        <v>5.9000000000000004E-2</v>
      </c>
      <c r="FL6" s="41">
        <v>0.27458927991829873</v>
      </c>
      <c r="FM6" s="41">
        <v>0.89558897075984401</v>
      </c>
      <c r="FN6" s="38">
        <v>-1.5253904191307136E-3</v>
      </c>
      <c r="FO6" s="67">
        <v>0.10299999999999999</v>
      </c>
      <c r="FP6" s="41">
        <v>0.1202</v>
      </c>
      <c r="FQ6" s="41">
        <v>6.3200000000000006E-2</v>
      </c>
      <c r="FR6" s="41">
        <v>0.28520715671898217</v>
      </c>
      <c r="FS6" s="41">
        <v>0.89609960128879784</v>
      </c>
      <c r="FT6" s="38">
        <v>-2.690454040095918E-3</v>
      </c>
      <c r="FU6" s="67">
        <v>9.4E-2</v>
      </c>
      <c r="FV6" s="41">
        <v>0.121</v>
      </c>
      <c r="FW6" s="41">
        <v>6.9099999999999995E-2</v>
      </c>
      <c r="FX6" s="41">
        <v>0.28245981242610119</v>
      </c>
      <c r="FY6" s="41">
        <v>0.8452698698780704</v>
      </c>
      <c r="FZ6" s="38">
        <v>1.4400459619126721E-4</v>
      </c>
      <c r="GA6" s="67">
        <v>7.5999999999999998E-2</v>
      </c>
      <c r="GB6" s="41">
        <v>0.1216</v>
      </c>
      <c r="GC6" s="41">
        <v>5.7300000000000004E-2</v>
      </c>
      <c r="GD6" s="41">
        <v>0.25848904833053804</v>
      </c>
      <c r="GE6" s="41">
        <v>0.68344730067897552</v>
      </c>
      <c r="GF6" s="38">
        <v>4.9084190400349222E-3</v>
      </c>
      <c r="GG6" s="67">
        <v>5.8999999999999997E-2</v>
      </c>
      <c r="GH6" s="41">
        <v>0.1215</v>
      </c>
      <c r="GI6" s="41">
        <v>5.5599999999999997E-2</v>
      </c>
      <c r="GJ6" s="41">
        <v>0.24504571123023722</v>
      </c>
      <c r="GK6" s="41">
        <v>0.77183873544835335</v>
      </c>
      <c r="GL6" s="38">
        <v>5.1673903704155819E-3</v>
      </c>
      <c r="GM6" s="67">
        <v>4.9000000000000002E-2</v>
      </c>
      <c r="GN6" s="41">
        <v>0.12269999999999999</v>
      </c>
      <c r="GO6" s="41">
        <v>7.9100000000000004E-2</v>
      </c>
      <c r="GP6" s="41">
        <v>0.24207485646618257</v>
      </c>
      <c r="GQ6" s="41">
        <v>0.72783466352354542</v>
      </c>
      <c r="GR6" s="38">
        <v>5.8326096142107819E-3</v>
      </c>
      <c r="GS6" s="67">
        <v>4.5999999999999999E-2</v>
      </c>
      <c r="GT6" s="41">
        <v>0.1241</v>
      </c>
      <c r="GU6" s="41">
        <v>9.1799999999999993E-2</v>
      </c>
      <c r="GV6" s="41">
        <v>0.16872855571627038</v>
      </c>
      <c r="GW6" s="41">
        <v>0.70948810529796869</v>
      </c>
      <c r="GX6" s="38">
        <v>4.7625793727821839E-3</v>
      </c>
      <c r="GY6" s="67">
        <v>4.9000000000000002E-2</v>
      </c>
      <c r="GZ6" s="41">
        <v>0.12670000000000001</v>
      </c>
      <c r="HA6" s="41">
        <v>9.06E-2</v>
      </c>
      <c r="HB6" s="41">
        <v>0.16771408126843698</v>
      </c>
      <c r="HC6" s="41">
        <v>0.70047216377553778</v>
      </c>
      <c r="HD6" s="38">
        <v>4.2315345967053816E-3</v>
      </c>
      <c r="HE6" s="67">
        <v>5.3999999999999999E-2</v>
      </c>
      <c r="HF6" s="41">
        <v>0.13089999999999999</v>
      </c>
      <c r="HG6" s="41">
        <v>9.1899999999999996E-2</v>
      </c>
      <c r="HH6" s="41">
        <v>0.17859369963121732</v>
      </c>
      <c r="HI6" s="41">
        <v>0.60244761854095952</v>
      </c>
      <c r="HJ6" s="38">
        <v>9.4465558535255702E-3</v>
      </c>
      <c r="HK6" s="67">
        <v>5.5E-2</v>
      </c>
      <c r="HL6" s="41">
        <v>0.1331</v>
      </c>
      <c r="HM6" s="41">
        <v>7.8799999999999995E-2</v>
      </c>
      <c r="HN6" s="41">
        <v>0.15318045763541782</v>
      </c>
      <c r="HO6" s="41">
        <v>0.61812362380103991</v>
      </c>
      <c r="HP6" s="38">
        <v>8.3125810714052891E-3</v>
      </c>
      <c r="HQ6" s="67">
        <v>0.06</v>
      </c>
      <c r="HR6" s="41">
        <v>0.13980000000000001</v>
      </c>
      <c r="HS6" s="41">
        <v>6.7799999999999999E-2</v>
      </c>
      <c r="HT6" s="41">
        <v>0.15372061724975628</v>
      </c>
      <c r="HU6" s="41">
        <v>0.64081987177401745</v>
      </c>
      <c r="HV6" s="38">
        <v>6.1894302267220484E-3</v>
      </c>
      <c r="HW6" s="67">
        <v>5.6000000000000001E-2</v>
      </c>
      <c r="HX6" s="41">
        <v>0.14630000000000001</v>
      </c>
      <c r="HY6" s="41">
        <v>6.6299999999999998E-2</v>
      </c>
      <c r="HZ6" s="41">
        <v>0.15731285067172876</v>
      </c>
      <c r="IA6" s="41">
        <v>0.65259977398652058</v>
      </c>
      <c r="IB6" s="38">
        <v>5.5873339657528959E-3</v>
      </c>
      <c r="IC6" s="67">
        <v>4.9000000000000002E-2</v>
      </c>
      <c r="ID6" s="41">
        <v>0.1628</v>
      </c>
      <c r="IE6" s="41">
        <v>5.7000000000000002E-2</v>
      </c>
      <c r="IF6" s="41">
        <v>0.14830828819545649</v>
      </c>
      <c r="IG6" s="41">
        <v>0.76441373434183379</v>
      </c>
      <c r="IH6" s="38">
        <v>5.7358041722602579E-3</v>
      </c>
      <c r="II6" s="67">
        <v>4.5999999999999999E-2</v>
      </c>
      <c r="IJ6" s="41">
        <v>0.16850000000000001</v>
      </c>
      <c r="IK6" s="41">
        <v>6.2199999999999998E-2</v>
      </c>
      <c r="IL6" s="41">
        <v>0.11793665551313459</v>
      </c>
      <c r="IM6" s="41">
        <v>0.75220845695761829</v>
      </c>
      <c r="IN6" s="38">
        <v>5.0482599706261864E-3</v>
      </c>
      <c r="IO6" s="67">
        <v>0.04</v>
      </c>
      <c r="IP6" s="41">
        <v>0.1691</v>
      </c>
      <c r="IQ6" s="41">
        <v>3.56E-2</v>
      </c>
      <c r="IR6" s="41">
        <v>0.11966431605954471</v>
      </c>
      <c r="IS6" s="41">
        <v>0.76087805072806325</v>
      </c>
      <c r="IT6" s="38">
        <v>3.5882813087996109E-3</v>
      </c>
      <c r="IU6" s="67">
        <v>4.7E-2</v>
      </c>
      <c r="IV6" s="41">
        <v>0.16889999999999999</v>
      </c>
      <c r="IW6" s="41">
        <v>2.9900000000000003E-2</v>
      </c>
      <c r="IX6" s="41">
        <v>0.15122875440946218</v>
      </c>
      <c r="IY6" s="41">
        <v>0.78113087080060173</v>
      </c>
      <c r="IZ6" s="38">
        <v>2.1846946095135898E-3</v>
      </c>
      <c r="JA6" s="92">
        <v>4.9000000000000002E-2</v>
      </c>
      <c r="JB6" s="41">
        <v>0.15770000000000001</v>
      </c>
      <c r="JC6" s="41">
        <v>3.6200000000000003E-2</v>
      </c>
      <c r="JD6" s="41">
        <v>0.14411238587483657</v>
      </c>
      <c r="JE6" s="41">
        <v>0.87505091827240844</v>
      </c>
      <c r="JF6" s="38">
        <v>1.6121181595302775E-3</v>
      </c>
      <c r="JG6" s="88">
        <v>0.05</v>
      </c>
      <c r="JH6" s="41">
        <v>0.15279999999999999</v>
      </c>
      <c r="JI6" s="89">
        <v>3.8199999999999998E-2</v>
      </c>
      <c r="JJ6" s="41">
        <v>0.13977219362434856</v>
      </c>
      <c r="JK6" s="41">
        <v>0.84047531191007152</v>
      </c>
      <c r="JL6" s="38">
        <v>2.4273584750565684E-3</v>
      </c>
      <c r="JM6" s="88">
        <v>4.9000000000000002E-2</v>
      </c>
      <c r="JN6" s="41">
        <v>0.1507</v>
      </c>
      <c r="JO6" s="89">
        <v>4.58E-2</v>
      </c>
      <c r="JP6" s="41">
        <v>0.12550751197316434</v>
      </c>
      <c r="JQ6" s="41">
        <v>0.79620919540558832</v>
      </c>
      <c r="JR6" s="38">
        <v>4.6963937917438832E-3</v>
      </c>
      <c r="JS6" s="88">
        <v>0.05</v>
      </c>
      <c r="JT6" s="41">
        <v>0.14810000000000001</v>
      </c>
      <c r="JU6" s="89">
        <v>4.4900000000000002E-2</v>
      </c>
      <c r="JV6" s="41">
        <v>0.13071811969344455</v>
      </c>
      <c r="JW6" s="41">
        <v>0.74985659655831738</v>
      </c>
      <c r="JX6" s="38">
        <v>5.9916910979326147E-3</v>
      </c>
    </row>
    <row r="7" spans="1:284" x14ac:dyDescent="0.25">
      <c r="A7">
        <v>3</v>
      </c>
      <c r="B7" s="55" t="s">
        <v>4</v>
      </c>
      <c r="C7" s="67">
        <v>5.1999999999999998E-2</v>
      </c>
      <c r="D7" s="41">
        <v>0.1691</v>
      </c>
      <c r="E7" s="41">
        <v>6.2699999999999992E-2</v>
      </c>
      <c r="F7" s="41">
        <v>2.1058722324278242E-2</v>
      </c>
      <c r="G7" s="41">
        <v>0.25646167252950813</v>
      </c>
      <c r="H7" s="38">
        <v>3.4447597423024445E-2</v>
      </c>
      <c r="I7" s="67">
        <v>0.06</v>
      </c>
      <c r="J7" s="41">
        <v>0.1636</v>
      </c>
      <c r="K7" s="41">
        <v>7.3899999999999993E-2</v>
      </c>
      <c r="L7" s="41">
        <v>2.4344326921337509E-2</v>
      </c>
      <c r="M7" s="41">
        <v>0.22149916469131314</v>
      </c>
      <c r="N7" s="38">
        <v>3.5118625316544222E-2</v>
      </c>
      <c r="O7" s="67">
        <v>0.05</v>
      </c>
      <c r="P7" s="41">
        <v>0.15990000000000001</v>
      </c>
      <c r="Q7" s="41">
        <v>6.0199999999999997E-2</v>
      </c>
      <c r="R7" s="41">
        <v>3.2244371620644086E-2</v>
      </c>
      <c r="S7" s="41">
        <v>0.23456883938861806</v>
      </c>
      <c r="T7" s="38">
        <v>3.8904719219581767E-2</v>
      </c>
      <c r="U7" s="67">
        <v>5.7000000000000002E-2</v>
      </c>
      <c r="V7" s="41">
        <v>0.15460000000000002</v>
      </c>
      <c r="W7" s="41">
        <v>6.3099999999999989E-2</v>
      </c>
      <c r="X7" s="41">
        <v>3.4698386904657701E-2</v>
      </c>
      <c r="Y7" s="41">
        <v>0.23893923542240045</v>
      </c>
      <c r="Z7" s="38">
        <v>3.3288372801639612E-2</v>
      </c>
      <c r="AA7" s="67">
        <v>5.6000000000000001E-2</v>
      </c>
      <c r="AB7" s="41">
        <v>0.16059999999999999</v>
      </c>
      <c r="AC7" s="41">
        <v>7.0300000000000001E-2</v>
      </c>
      <c r="AD7" s="41">
        <v>3.398078050689491E-2</v>
      </c>
      <c r="AE7" s="41">
        <v>0.21146716987006456</v>
      </c>
      <c r="AF7" s="38">
        <v>3.4205154585783201E-2</v>
      </c>
      <c r="AG7" s="67">
        <v>6.0999999999999999E-2</v>
      </c>
      <c r="AH7" s="41">
        <v>0.16820000000000002</v>
      </c>
      <c r="AI7" s="41">
        <v>5.9699999999999996E-2</v>
      </c>
      <c r="AJ7" s="41">
        <v>5.9620178593920325E-2</v>
      </c>
      <c r="AK7" s="41">
        <v>0.23803781376078831</v>
      </c>
      <c r="AL7" s="38">
        <v>2.752592680556747E-2</v>
      </c>
      <c r="AM7" s="67">
        <v>0.05</v>
      </c>
      <c r="AN7" s="41">
        <v>0.183</v>
      </c>
      <c r="AO7" s="41">
        <v>8.0100000000000005E-2</v>
      </c>
      <c r="AP7" s="41">
        <v>6.4566793449344198E-2</v>
      </c>
      <c r="AQ7" s="41">
        <v>0.23726094704363548</v>
      </c>
      <c r="AR7" s="38">
        <v>3.114175799581867E-2</v>
      </c>
      <c r="AS7" s="67">
        <v>3.7999999999999999E-2</v>
      </c>
      <c r="AT7" s="41">
        <v>0.1787</v>
      </c>
      <c r="AU7" s="41">
        <v>6.4500000000000002E-2</v>
      </c>
      <c r="AV7" s="41">
        <v>6.2211270360199335E-2</v>
      </c>
      <c r="AW7" s="41">
        <v>0.20017035627959853</v>
      </c>
      <c r="AX7" s="38">
        <v>3.2707595795408884E-2</v>
      </c>
      <c r="AY7" s="67">
        <v>3.7999999999999999E-2</v>
      </c>
      <c r="AZ7" s="41">
        <v>0.18179999999999999</v>
      </c>
      <c r="BA7" s="41">
        <v>5.7999999999999996E-2</v>
      </c>
      <c r="BB7" s="41">
        <v>8.8309464800893536E-2</v>
      </c>
      <c r="BC7" s="41">
        <v>0.20425134838131087</v>
      </c>
      <c r="BD7" s="38">
        <v>3.6029753482443881E-2</v>
      </c>
      <c r="BE7" s="67">
        <v>4.3999999999999997E-2</v>
      </c>
      <c r="BF7" s="41">
        <v>0.1386</v>
      </c>
      <c r="BG7" s="41">
        <v>6.3399999999999998E-2</v>
      </c>
      <c r="BH7" s="41">
        <v>8.1388104006171552E-2</v>
      </c>
      <c r="BI7" s="41">
        <v>0.19986269281541796</v>
      </c>
      <c r="BJ7" s="38">
        <v>3.5050851330978128E-2</v>
      </c>
      <c r="BK7" s="67">
        <v>4.2000000000000003E-2</v>
      </c>
      <c r="BL7" s="41">
        <v>0.1366</v>
      </c>
      <c r="BM7" s="41">
        <v>6.3500000000000001E-2</v>
      </c>
      <c r="BN7" s="41">
        <v>7.796413333697072E-2</v>
      </c>
      <c r="BO7" s="41">
        <v>0.19608727087777625</v>
      </c>
      <c r="BP7" s="38">
        <v>3.9007956467002024E-2</v>
      </c>
      <c r="BQ7" s="67">
        <v>5.3999999999999999E-2</v>
      </c>
      <c r="BR7" s="41">
        <v>0.1361</v>
      </c>
      <c r="BS7" s="41">
        <v>0.10279999999999999</v>
      </c>
      <c r="BT7" s="41">
        <v>8.1637039152761035E-2</v>
      </c>
      <c r="BU7" s="41">
        <v>0.22313787388977135</v>
      </c>
      <c r="BV7" s="38">
        <v>3.3322153290510047E-2</v>
      </c>
      <c r="BW7" s="67">
        <v>3.3000000000000002E-2</v>
      </c>
      <c r="BX7" s="41">
        <v>0.1366</v>
      </c>
      <c r="BY7" s="41">
        <v>9.2100000000000015E-2</v>
      </c>
      <c r="BZ7" s="41">
        <v>6.7305215782095418E-2</v>
      </c>
      <c r="CA7" s="41">
        <v>0.72574188513698779</v>
      </c>
      <c r="CB7" s="38">
        <v>4.2473331678311098E-2</v>
      </c>
      <c r="CC7" s="67">
        <v>3.2000000000000001E-2</v>
      </c>
      <c r="CD7" s="41">
        <v>0.13689999999999999</v>
      </c>
      <c r="CE7" s="41">
        <v>7.0599999999999996E-2</v>
      </c>
      <c r="CF7" s="41">
        <v>6.028290747573694E-2</v>
      </c>
      <c r="CG7" s="41">
        <v>0.17004284520599341</v>
      </c>
      <c r="CH7" s="38">
        <v>4.1336309097806584E-2</v>
      </c>
      <c r="CI7" s="67">
        <v>3.7999999999999999E-2</v>
      </c>
      <c r="CJ7" s="41">
        <v>0.13639999999999999</v>
      </c>
      <c r="CK7" s="41">
        <v>4.4999999999999998E-2</v>
      </c>
      <c r="CL7" s="41">
        <v>5.5391550775517343E-2</v>
      </c>
      <c r="CM7" s="41">
        <v>0.17366456694066423</v>
      </c>
      <c r="CN7" s="38">
        <v>4.3822668814981272E-2</v>
      </c>
      <c r="CO7" s="67">
        <v>5.1999999999999998E-2</v>
      </c>
      <c r="CP7" s="41">
        <v>0.13489999999999999</v>
      </c>
      <c r="CQ7" s="41">
        <v>4.1799999999999997E-2</v>
      </c>
      <c r="CR7" s="41">
        <v>7.6390709703508614E-2</v>
      </c>
      <c r="CS7" s="41">
        <v>0.2148563290783993</v>
      </c>
      <c r="CT7" s="38">
        <v>3.3894130543656413E-2</v>
      </c>
      <c r="CU7" s="67">
        <v>6.0999999999999999E-2</v>
      </c>
      <c r="CV7" s="41">
        <v>0.13220000000000001</v>
      </c>
      <c r="CW7" s="41">
        <v>4.2800000000000005E-2</v>
      </c>
      <c r="CX7" s="41">
        <v>7.6227022221354857E-2</v>
      </c>
      <c r="CY7" s="41">
        <v>0.21447674309445916</v>
      </c>
      <c r="CZ7" s="38">
        <v>3.1622889120493873E-2</v>
      </c>
      <c r="DA7" s="67">
        <v>5.2999999999999999E-2</v>
      </c>
      <c r="DB7" s="41">
        <v>0.12659999999999999</v>
      </c>
      <c r="DC7" s="41">
        <v>5.7000000000000002E-2</v>
      </c>
      <c r="DD7" s="41">
        <v>7.7710359788982469E-2</v>
      </c>
      <c r="DE7" s="41">
        <v>0.17214961406148069</v>
      </c>
      <c r="DF7" s="38">
        <v>4.8573557042492888E-2</v>
      </c>
      <c r="DG7" s="67">
        <v>5.6000000000000001E-2</v>
      </c>
      <c r="DH7" s="41">
        <v>0.12509999999999999</v>
      </c>
      <c r="DI7" s="41">
        <v>5.7099999999999998E-2</v>
      </c>
      <c r="DJ7" s="41">
        <v>8.1086687324294845E-2</v>
      </c>
      <c r="DK7" s="41">
        <v>0.18798400894178685</v>
      </c>
      <c r="DL7" s="38">
        <v>3.5862584910721439E-2</v>
      </c>
      <c r="DM7" s="67">
        <v>4.8000000000000001E-2</v>
      </c>
      <c r="DN7" s="41">
        <v>0.12509999999999999</v>
      </c>
      <c r="DO7" s="41">
        <v>4.3499999999999997E-2</v>
      </c>
      <c r="DP7" s="41">
        <v>8.2879419529668361E-2</v>
      </c>
      <c r="DQ7" s="41">
        <v>0.22158971259713778</v>
      </c>
      <c r="DR7" s="38">
        <v>2.8789412161322872E-2</v>
      </c>
      <c r="DS7" s="67">
        <v>0.06</v>
      </c>
      <c r="DT7" s="41">
        <v>0.12470000000000001</v>
      </c>
      <c r="DU7" s="41">
        <v>5.7000000000000002E-2</v>
      </c>
      <c r="DV7" s="41">
        <v>8.4065664109027868E-2</v>
      </c>
      <c r="DW7" s="41">
        <v>0.18291900630397043</v>
      </c>
      <c r="DX7" s="38">
        <v>2.9141014103115963E-2</v>
      </c>
      <c r="DY7" s="67">
        <v>0.05</v>
      </c>
      <c r="DZ7" s="41">
        <v>0.12470000000000001</v>
      </c>
      <c r="EA7" s="41">
        <v>3.8300000000000001E-2</v>
      </c>
      <c r="EB7" s="41">
        <v>8.0418200383409827E-2</v>
      </c>
      <c r="EC7" s="41">
        <v>0.17956607489655829</v>
      </c>
      <c r="ED7" s="38">
        <v>3.0887077651021541E-2</v>
      </c>
      <c r="EE7" s="67">
        <v>5.0999999999999997E-2</v>
      </c>
      <c r="EF7" s="41">
        <v>0.12240000000000001</v>
      </c>
      <c r="EG7" s="41">
        <v>5.8200000000000002E-2</v>
      </c>
      <c r="EH7" s="41">
        <v>7.6483246795483628E-2</v>
      </c>
      <c r="EI7" s="41">
        <v>0.19486251217943928</v>
      </c>
      <c r="EJ7" s="38">
        <v>3.0735054459776281E-2</v>
      </c>
      <c r="EK7" s="67">
        <v>4.5999999999999999E-2</v>
      </c>
      <c r="EL7" s="41">
        <v>0.12089999999999999</v>
      </c>
      <c r="EM7" s="41">
        <v>5.8400000000000001E-2</v>
      </c>
      <c r="EN7" s="41">
        <v>7.750386751191024E-2</v>
      </c>
      <c r="EO7" s="41">
        <v>0.24820570153079066</v>
      </c>
      <c r="EP7" s="38">
        <v>2.8099564065769456E-2</v>
      </c>
      <c r="EQ7" s="67">
        <v>-4.1000000000000002E-2</v>
      </c>
      <c r="ER7" s="41">
        <v>0.11890000000000001</v>
      </c>
      <c r="ES7" s="41">
        <v>4.5899999999999996E-2</v>
      </c>
      <c r="ET7" s="41">
        <v>0.10772166749010435</v>
      </c>
      <c r="EU7" s="41">
        <v>0.18703354508784456</v>
      </c>
      <c r="EV7" s="38">
        <v>2.625881717619968E-2</v>
      </c>
      <c r="EW7" s="67">
        <v>-3.5999999999999997E-2</v>
      </c>
      <c r="EX7" s="41">
        <v>0.11749999999999999</v>
      </c>
      <c r="EY7" s="41">
        <v>4.2000000000000003E-2</v>
      </c>
      <c r="EZ7" s="41">
        <v>0.10604269538189796</v>
      </c>
      <c r="FA7" s="41">
        <v>0.16942235440031753</v>
      </c>
      <c r="FB7" s="38">
        <v>2.7115646942671618E-2</v>
      </c>
      <c r="FC7" s="67">
        <v>-3.0000000000000001E-3</v>
      </c>
      <c r="FD7" s="41">
        <v>0.1202</v>
      </c>
      <c r="FE7" s="41">
        <v>5.62E-2</v>
      </c>
      <c r="FF7" s="41">
        <v>0.11193957588532839</v>
      </c>
      <c r="FG7" s="41">
        <v>0.18666945376631108</v>
      </c>
      <c r="FH7" s="38">
        <v>2.9648828400980522E-2</v>
      </c>
      <c r="FI7" s="67">
        <v>2.4E-2</v>
      </c>
      <c r="FJ7" s="41">
        <v>0.12050000000000001</v>
      </c>
      <c r="FK7" s="41">
        <v>5.9000000000000004E-2</v>
      </c>
      <c r="FL7" s="41">
        <v>0.10663199920191423</v>
      </c>
      <c r="FM7" s="41">
        <v>0.20733173450304751</v>
      </c>
      <c r="FN7" s="38">
        <v>2.4046199621274911E-2</v>
      </c>
      <c r="FO7" s="67">
        <v>0.10299999999999999</v>
      </c>
      <c r="FP7" s="41">
        <v>0.1202</v>
      </c>
      <c r="FQ7" s="41">
        <v>6.3200000000000006E-2</v>
      </c>
      <c r="FR7" s="41">
        <v>0.11769400091866156</v>
      </c>
      <c r="FS7" s="41">
        <v>0.2156962483295759</v>
      </c>
      <c r="FT7" s="38">
        <v>2.5220106242141559E-2</v>
      </c>
      <c r="FU7" s="67">
        <v>9.4E-2</v>
      </c>
      <c r="FV7" s="41">
        <v>0.121</v>
      </c>
      <c r="FW7" s="41">
        <v>6.9099999999999995E-2</v>
      </c>
      <c r="FX7" s="41">
        <v>0.10694164712938062</v>
      </c>
      <c r="FY7" s="41">
        <v>0.19206355554670171</v>
      </c>
      <c r="FZ7" s="38">
        <v>2.708396741529874E-2</v>
      </c>
      <c r="GA7" s="67">
        <v>7.5999999999999998E-2</v>
      </c>
      <c r="GB7" s="41">
        <v>0.1216</v>
      </c>
      <c r="GC7" s="41">
        <v>5.7300000000000004E-2</v>
      </c>
      <c r="GD7" s="41">
        <v>9.5115950863337004E-2</v>
      </c>
      <c r="GE7" s="41">
        <v>0.19477561954369241</v>
      </c>
      <c r="GF7" s="38">
        <v>3.0393996564606861E-2</v>
      </c>
      <c r="GG7" s="67">
        <v>5.8999999999999997E-2</v>
      </c>
      <c r="GH7" s="41">
        <v>0.1215</v>
      </c>
      <c r="GI7" s="41">
        <v>5.5599999999999997E-2</v>
      </c>
      <c r="GJ7" s="41">
        <v>9.6935842578518089E-2</v>
      </c>
      <c r="GK7" s="41">
        <v>0.21931992345387999</v>
      </c>
      <c r="GL7" s="38">
        <v>2.585830004536847E-2</v>
      </c>
      <c r="GM7" s="67">
        <v>4.9000000000000002E-2</v>
      </c>
      <c r="GN7" s="41">
        <v>0.12269999999999999</v>
      </c>
      <c r="GO7" s="41">
        <v>7.9100000000000004E-2</v>
      </c>
      <c r="GP7" s="41">
        <v>9.2520482594071876E-2</v>
      </c>
      <c r="GQ7" s="41">
        <v>0.18052064600810644</v>
      </c>
      <c r="GR7" s="38">
        <v>2.6863261761011278E-2</v>
      </c>
      <c r="GS7" s="67">
        <v>4.5999999999999999E-2</v>
      </c>
      <c r="GT7" s="41">
        <v>0.1241</v>
      </c>
      <c r="GU7" s="41">
        <v>9.1799999999999993E-2</v>
      </c>
      <c r="GV7" s="41">
        <v>8.9668954504874651E-2</v>
      </c>
      <c r="GW7" s="41">
        <v>0.18491652351843268</v>
      </c>
      <c r="GX7" s="38">
        <v>2.6756500802784487E-2</v>
      </c>
      <c r="GY7" s="67">
        <v>4.9000000000000002E-2</v>
      </c>
      <c r="GZ7" s="41">
        <v>0.12670000000000001</v>
      </c>
      <c r="HA7" s="41">
        <v>9.06E-2</v>
      </c>
      <c r="HB7" s="41">
        <v>8.5880264180168059E-2</v>
      </c>
      <c r="HC7" s="41">
        <v>0.18512828761295891</v>
      </c>
      <c r="HD7" s="38">
        <v>2.7831528793931574E-2</v>
      </c>
      <c r="HE7" s="67">
        <v>5.3999999999999999E-2</v>
      </c>
      <c r="HF7" s="41">
        <v>0.13089999999999999</v>
      </c>
      <c r="HG7" s="41">
        <v>9.1899999999999996E-2</v>
      </c>
      <c r="HH7" s="41">
        <v>9.0076499643401239E-2</v>
      </c>
      <c r="HI7" s="41">
        <v>0.21305322454274059</v>
      </c>
      <c r="HJ7" s="38">
        <v>2.1716975445072863E-2</v>
      </c>
      <c r="HK7" s="67">
        <v>5.5E-2</v>
      </c>
      <c r="HL7" s="41">
        <v>0.1331</v>
      </c>
      <c r="HM7" s="41">
        <v>7.8799999999999995E-2</v>
      </c>
      <c r="HN7" s="41">
        <v>8.9856569143527187E-2</v>
      </c>
      <c r="HO7" s="41">
        <v>0.19048198836444938</v>
      </c>
      <c r="HP7" s="38">
        <v>2.6498351620076039E-2</v>
      </c>
      <c r="HQ7" s="67">
        <v>0.06</v>
      </c>
      <c r="HR7" s="41">
        <v>0.13980000000000001</v>
      </c>
      <c r="HS7" s="41">
        <v>6.7799999999999999E-2</v>
      </c>
      <c r="HT7" s="41">
        <v>8.2252807065097633E-2</v>
      </c>
      <c r="HU7" s="41">
        <v>0.19835115814711368</v>
      </c>
      <c r="HV7" s="38">
        <v>2.6595827148350064E-2</v>
      </c>
      <c r="HW7" s="67">
        <v>5.6000000000000001E-2</v>
      </c>
      <c r="HX7" s="41">
        <v>0.14630000000000001</v>
      </c>
      <c r="HY7" s="41">
        <v>6.6299999999999998E-2</v>
      </c>
      <c r="HZ7" s="41">
        <v>7.3452686551859159E-2</v>
      </c>
      <c r="IA7" s="41">
        <v>0.19873035848455087</v>
      </c>
      <c r="IB7" s="38">
        <v>2.8835824041624002E-2</v>
      </c>
      <c r="IC7" s="67">
        <v>4.9000000000000002E-2</v>
      </c>
      <c r="ID7" s="41">
        <v>0.1628</v>
      </c>
      <c r="IE7" s="41">
        <v>5.7000000000000002E-2</v>
      </c>
      <c r="IF7" s="41">
        <v>0.12617333216392315</v>
      </c>
      <c r="IG7" s="41">
        <v>0.28255741797180756</v>
      </c>
      <c r="IH7" s="38">
        <v>2.1978073562593722E-2</v>
      </c>
      <c r="II7" s="67">
        <v>4.5999999999999999E-2</v>
      </c>
      <c r="IJ7" s="41">
        <v>0.16850000000000001</v>
      </c>
      <c r="IK7" s="41">
        <v>6.2199999999999998E-2</v>
      </c>
      <c r="IL7" s="41">
        <v>0.12686083233240578</v>
      </c>
      <c r="IM7" s="41">
        <v>0.24703613240046118</v>
      </c>
      <c r="IN7" s="38">
        <v>2.0507022703297587E-2</v>
      </c>
      <c r="IO7" s="67">
        <v>0.04</v>
      </c>
      <c r="IP7" s="41">
        <v>0.1691</v>
      </c>
      <c r="IQ7" s="41">
        <v>3.56E-2</v>
      </c>
      <c r="IR7" s="41">
        <v>0.12130539540231647</v>
      </c>
      <c r="IS7" s="41">
        <v>0.27382971171985671</v>
      </c>
      <c r="IT7" s="38">
        <v>1.8883268600423983E-2</v>
      </c>
      <c r="IU7" s="67">
        <v>4.7E-2</v>
      </c>
      <c r="IV7" s="41">
        <v>0.16889999999999999</v>
      </c>
      <c r="IW7" s="41">
        <v>2.9900000000000003E-2</v>
      </c>
      <c r="IX7" s="41">
        <v>0.10995614215282826</v>
      </c>
      <c r="IY7" s="41">
        <v>0.29726281446141684</v>
      </c>
      <c r="IZ7" s="38">
        <v>2.0184042392314961E-2</v>
      </c>
      <c r="JA7" s="92">
        <v>4.9000000000000002E-2</v>
      </c>
      <c r="JB7" s="41">
        <v>0.15770000000000001</v>
      </c>
      <c r="JC7" s="41">
        <v>3.6200000000000003E-2</v>
      </c>
      <c r="JD7" s="41">
        <v>0.11492405967132481</v>
      </c>
      <c r="JE7" s="41">
        <v>0.25891747797767856</v>
      </c>
      <c r="JF7" s="38">
        <v>2.2791603029556292E-2</v>
      </c>
      <c r="JG7" s="88">
        <v>0.05</v>
      </c>
      <c r="JH7" s="41">
        <v>0.15279999999999999</v>
      </c>
      <c r="JI7" s="89">
        <v>3.8199999999999998E-2</v>
      </c>
      <c r="JJ7" s="41">
        <v>0.11303347722078859</v>
      </c>
      <c r="JK7" s="41">
        <v>0.22636835991250975</v>
      </c>
      <c r="JL7" s="38">
        <v>2.4862512298896654E-2</v>
      </c>
      <c r="JM7" s="88">
        <v>4.9000000000000002E-2</v>
      </c>
      <c r="JN7" s="41">
        <v>0.1507</v>
      </c>
      <c r="JO7" s="89">
        <v>4.58E-2</v>
      </c>
      <c r="JP7" s="41">
        <v>0.11262566852027336</v>
      </c>
      <c r="JQ7" s="41">
        <v>0.22033589653811794</v>
      </c>
      <c r="JR7" s="38">
        <v>2.6741274864918944E-2</v>
      </c>
      <c r="JS7" s="88">
        <v>0.05</v>
      </c>
      <c r="JT7" s="41">
        <v>0.14810000000000001</v>
      </c>
      <c r="JU7" s="89">
        <v>4.4900000000000002E-2</v>
      </c>
      <c r="JV7" s="41">
        <v>0.10923001353967028</v>
      </c>
      <c r="JW7" s="41">
        <v>0.23115092156106365</v>
      </c>
      <c r="JX7" s="38">
        <v>3.1559360074329551E-2</v>
      </c>
    </row>
    <row r="8" spans="1:284" x14ac:dyDescent="0.25">
      <c r="A8">
        <v>4</v>
      </c>
      <c r="B8" s="55" t="s">
        <v>5</v>
      </c>
      <c r="C8" s="67">
        <v>5.1999999999999998E-2</v>
      </c>
      <c r="D8" s="41">
        <v>0.1691</v>
      </c>
      <c r="E8" s="41">
        <v>6.2699999999999992E-2</v>
      </c>
      <c r="F8" s="41">
        <v>8.5097742852583095E-3</v>
      </c>
      <c r="G8" s="41">
        <v>0.3904408050979507</v>
      </c>
      <c r="H8" s="38">
        <v>2.045221528041773E-2</v>
      </c>
      <c r="I8" s="67">
        <v>0.06</v>
      </c>
      <c r="J8" s="41">
        <v>0.1636</v>
      </c>
      <c r="K8" s="41">
        <v>7.3899999999999993E-2</v>
      </c>
      <c r="L8" s="41">
        <v>8.1603867416205466E-3</v>
      </c>
      <c r="M8" s="41">
        <v>0.29130486162572844</v>
      </c>
      <c r="N8" s="38">
        <v>2.611723216108066E-2</v>
      </c>
      <c r="O8" s="67">
        <v>0.05</v>
      </c>
      <c r="P8" s="41">
        <v>0.15990000000000001</v>
      </c>
      <c r="Q8" s="41">
        <v>6.0199999999999997E-2</v>
      </c>
      <c r="R8" s="41">
        <v>5.5611897609760333E-3</v>
      </c>
      <c r="S8" s="41">
        <v>0.25508891246865029</v>
      </c>
      <c r="T8" s="38">
        <v>3.1380051779744754E-2</v>
      </c>
      <c r="U8" s="67">
        <v>5.7000000000000002E-2</v>
      </c>
      <c r="V8" s="41">
        <v>0.15460000000000002</v>
      </c>
      <c r="W8" s="41">
        <v>6.3099999999999989E-2</v>
      </c>
      <c r="X8" s="41">
        <v>5.1136259142783745E-3</v>
      </c>
      <c r="Y8" s="41">
        <v>0.29889092938677037</v>
      </c>
      <c r="Z8" s="38">
        <v>2.6957164088271146E-2</v>
      </c>
      <c r="AA8" s="67">
        <v>5.6000000000000001E-2</v>
      </c>
      <c r="AB8" s="41">
        <v>0.16059999999999999</v>
      </c>
      <c r="AC8" s="41">
        <v>7.0300000000000001E-2</v>
      </c>
      <c r="AD8" s="41">
        <v>5.1341698143157555E-3</v>
      </c>
      <c r="AE8" s="41">
        <v>0.26075067100710941</v>
      </c>
      <c r="AF8" s="38">
        <v>2.8360670553284208E-2</v>
      </c>
      <c r="AG8" s="67">
        <v>6.0999999999999999E-2</v>
      </c>
      <c r="AH8" s="41">
        <v>0.16820000000000002</v>
      </c>
      <c r="AI8" s="41">
        <v>5.9699999999999996E-2</v>
      </c>
      <c r="AJ8" s="41">
        <v>5.0168691296891008E-3</v>
      </c>
      <c r="AK8" s="41">
        <v>0.25215775259626361</v>
      </c>
      <c r="AL8" s="38">
        <v>2.9903763742092589E-2</v>
      </c>
      <c r="AM8" s="67">
        <v>0.05</v>
      </c>
      <c r="AN8" s="41">
        <v>0.183</v>
      </c>
      <c r="AO8" s="41">
        <v>8.0100000000000005E-2</v>
      </c>
      <c r="AP8" s="41">
        <v>1.9845835061364975E-2</v>
      </c>
      <c r="AQ8" s="41">
        <v>0.25245544531107222</v>
      </c>
      <c r="AR8" s="38">
        <v>2.8953043998363643E-2</v>
      </c>
      <c r="AS8" s="67">
        <v>3.7999999999999999E-2</v>
      </c>
      <c r="AT8" s="41">
        <v>0.1787</v>
      </c>
      <c r="AU8" s="41">
        <v>6.4500000000000002E-2</v>
      </c>
      <c r="AV8" s="41">
        <v>9.2053946955996755E-3</v>
      </c>
      <c r="AW8" s="41">
        <v>0.23481547230615546</v>
      </c>
      <c r="AX8" s="38">
        <v>3.969470510803795E-2</v>
      </c>
      <c r="AY8" s="67">
        <v>3.7999999999999999E-2</v>
      </c>
      <c r="AZ8" s="41">
        <v>0.18179999999999999</v>
      </c>
      <c r="BA8" s="41">
        <v>5.7999999999999996E-2</v>
      </c>
      <c r="BB8" s="41">
        <v>2.1687727823324898E-2</v>
      </c>
      <c r="BC8" s="41">
        <v>0.20821251099793053</v>
      </c>
      <c r="BD8" s="38">
        <v>3.5328383217178204E-2</v>
      </c>
      <c r="BE8" s="67">
        <v>4.3999999999999997E-2</v>
      </c>
      <c r="BF8" s="41">
        <v>0.1386</v>
      </c>
      <c r="BG8" s="41">
        <v>6.3399999999999998E-2</v>
      </c>
      <c r="BH8" s="41">
        <v>1.4598751648236947E-2</v>
      </c>
      <c r="BI8" s="41">
        <v>0.20087433231662891</v>
      </c>
      <c r="BJ8" s="38">
        <v>3.5825874956470799E-2</v>
      </c>
      <c r="BK8" s="67">
        <v>4.2000000000000003E-2</v>
      </c>
      <c r="BL8" s="41">
        <v>0.1366</v>
      </c>
      <c r="BM8" s="41">
        <v>6.3500000000000001E-2</v>
      </c>
      <c r="BN8" s="41">
        <v>1.3750301123646634E-2</v>
      </c>
      <c r="BO8" s="41">
        <v>0.1895191891113896</v>
      </c>
      <c r="BP8" s="38">
        <v>3.6473462375067545E-2</v>
      </c>
      <c r="BQ8" s="67">
        <v>5.3999999999999999E-2</v>
      </c>
      <c r="BR8" s="41">
        <v>0.1361</v>
      </c>
      <c r="BS8" s="41">
        <v>0.10279999999999999</v>
      </c>
      <c r="BT8" s="41">
        <v>1.1434085226156302E-2</v>
      </c>
      <c r="BU8" s="41">
        <v>0.18771858812573744</v>
      </c>
      <c r="BV8" s="38">
        <v>3.7171134929810896E-2</v>
      </c>
      <c r="BW8" s="67">
        <v>3.3000000000000002E-2</v>
      </c>
      <c r="BX8" s="41">
        <v>0.1366</v>
      </c>
      <c r="BY8" s="41">
        <v>9.2100000000000015E-2</v>
      </c>
      <c r="BZ8" s="41">
        <v>2.3662302480647501E-2</v>
      </c>
      <c r="CA8" s="41">
        <v>0.17842500341552295</v>
      </c>
      <c r="CB8" s="38">
        <v>3.3858732348950198E-2</v>
      </c>
      <c r="CC8" s="67">
        <v>3.2000000000000001E-2</v>
      </c>
      <c r="CD8" s="41">
        <v>0.13689999999999999</v>
      </c>
      <c r="CE8" s="41">
        <v>7.0599999999999996E-2</v>
      </c>
      <c r="CF8" s="41">
        <v>2.9373641749135253E-2</v>
      </c>
      <c r="CG8" s="41">
        <v>0.17478793092914077</v>
      </c>
      <c r="CH8" s="38">
        <v>3.5382188959801344E-2</v>
      </c>
      <c r="CI8" s="67">
        <v>3.7999999999999999E-2</v>
      </c>
      <c r="CJ8" s="41">
        <v>0.13639999999999999</v>
      </c>
      <c r="CK8" s="41">
        <v>4.4999999999999998E-2</v>
      </c>
      <c r="CL8" s="41">
        <v>2.0298168251013191E-2</v>
      </c>
      <c r="CM8" s="41">
        <v>0.17078771714781352</v>
      </c>
      <c r="CN8" s="38">
        <v>3.9995334993634162E-2</v>
      </c>
      <c r="CO8" s="67">
        <v>5.1999999999999998E-2</v>
      </c>
      <c r="CP8" s="41">
        <v>0.13489999999999999</v>
      </c>
      <c r="CQ8" s="41">
        <v>4.1799999999999997E-2</v>
      </c>
      <c r="CR8" s="41">
        <v>2.3144417729872548E-2</v>
      </c>
      <c r="CS8" s="41">
        <v>0.1974469752559514</v>
      </c>
      <c r="CT8" s="38">
        <v>3.4135148013378157E-2</v>
      </c>
      <c r="CU8" s="67">
        <v>6.0999999999999999E-2</v>
      </c>
      <c r="CV8" s="41">
        <v>0.13220000000000001</v>
      </c>
      <c r="CW8" s="41">
        <v>4.2800000000000005E-2</v>
      </c>
      <c r="CX8" s="41">
        <v>3.7821234775338587E-2</v>
      </c>
      <c r="CY8" s="41">
        <v>0.18087041068414744</v>
      </c>
      <c r="CZ8" s="38">
        <v>3.0803881564735999E-2</v>
      </c>
      <c r="DA8" s="67">
        <v>5.2999999999999999E-2</v>
      </c>
      <c r="DB8" s="41">
        <v>0.12659999999999999</v>
      </c>
      <c r="DC8" s="41">
        <v>5.7000000000000002E-2</v>
      </c>
      <c r="DD8" s="41">
        <v>3.7390917149887723E-2</v>
      </c>
      <c r="DE8" s="41">
        <v>0.20373459343843212</v>
      </c>
      <c r="DF8" s="38">
        <v>4.2444594276022436E-2</v>
      </c>
      <c r="DG8" s="67">
        <v>5.6000000000000001E-2</v>
      </c>
      <c r="DH8" s="41">
        <v>0.12509999999999999</v>
      </c>
      <c r="DI8" s="41">
        <v>5.7099999999999998E-2</v>
      </c>
      <c r="DJ8" s="41">
        <v>6.6596090247379988E-2</v>
      </c>
      <c r="DK8" s="41">
        <v>0.19399564144749043</v>
      </c>
      <c r="DL8" s="38">
        <v>3.2435742637495421E-2</v>
      </c>
      <c r="DM8" s="67">
        <v>4.8000000000000001E-2</v>
      </c>
      <c r="DN8" s="41">
        <v>0.12509999999999999</v>
      </c>
      <c r="DO8" s="41">
        <v>4.3499999999999997E-2</v>
      </c>
      <c r="DP8" s="41">
        <v>9.4023853455671366E-2</v>
      </c>
      <c r="DQ8" s="41">
        <v>0.17308476144242835</v>
      </c>
      <c r="DR8" s="38">
        <v>3.5685811852856568E-2</v>
      </c>
      <c r="DS8" s="67">
        <v>0.06</v>
      </c>
      <c r="DT8" s="41">
        <v>0.12470000000000001</v>
      </c>
      <c r="DU8" s="41">
        <v>5.7000000000000002E-2</v>
      </c>
      <c r="DV8" s="41">
        <v>9.3354898387285071E-2</v>
      </c>
      <c r="DW8" s="41">
        <v>0.1560119131241044</v>
      </c>
      <c r="DX8" s="38">
        <v>3.5641847757574757E-2</v>
      </c>
      <c r="DY8" s="67">
        <v>0.05</v>
      </c>
      <c r="DZ8" s="41">
        <v>0.12470000000000001</v>
      </c>
      <c r="EA8" s="41">
        <v>3.8300000000000001E-2</v>
      </c>
      <c r="EB8" s="41">
        <v>9.0684186221622248E-2</v>
      </c>
      <c r="EC8" s="41">
        <v>0.15890145882381432</v>
      </c>
      <c r="ED8" s="38">
        <v>3.3479494838170684E-2</v>
      </c>
      <c r="EE8" s="67">
        <v>5.0999999999999997E-2</v>
      </c>
      <c r="EF8" s="41">
        <v>0.12240000000000001</v>
      </c>
      <c r="EG8" s="41">
        <v>5.8200000000000002E-2</v>
      </c>
      <c r="EH8" s="41">
        <v>8.5554943795132871E-2</v>
      </c>
      <c r="EI8" s="41">
        <v>0.16014162749039645</v>
      </c>
      <c r="EJ8" s="38">
        <v>3.7387950901962431E-2</v>
      </c>
      <c r="EK8" s="67">
        <v>4.5999999999999999E-2</v>
      </c>
      <c r="EL8" s="41">
        <v>0.12089999999999999</v>
      </c>
      <c r="EM8" s="41">
        <v>5.8400000000000001E-2</v>
      </c>
      <c r="EN8" s="41">
        <v>7.0102598318475748E-2</v>
      </c>
      <c r="EO8" s="41">
        <v>0.15854952672976935</v>
      </c>
      <c r="EP8" s="38">
        <v>3.8812627542449935E-2</v>
      </c>
      <c r="EQ8" s="67">
        <v>-4.1000000000000002E-2</v>
      </c>
      <c r="ER8" s="41">
        <v>0.11890000000000001</v>
      </c>
      <c r="ES8" s="41">
        <v>4.5899999999999996E-2</v>
      </c>
      <c r="ET8" s="41">
        <v>7.0392860775592564E-2</v>
      </c>
      <c r="EU8" s="41">
        <v>0.16584227481419475</v>
      </c>
      <c r="EV8" s="38">
        <v>3.450310256139464E-2</v>
      </c>
      <c r="EW8" s="67">
        <v>-3.5999999999999997E-2</v>
      </c>
      <c r="EX8" s="41">
        <v>0.11749999999999999</v>
      </c>
      <c r="EY8" s="41">
        <v>4.2000000000000003E-2</v>
      </c>
      <c r="EZ8" s="41">
        <v>6.5244670336077559E-2</v>
      </c>
      <c r="FA8" s="41">
        <v>0.16503957458766813</v>
      </c>
      <c r="FB8" s="38">
        <v>3.3067080380696071E-2</v>
      </c>
      <c r="FC8" s="67">
        <v>-3.0000000000000001E-3</v>
      </c>
      <c r="FD8" s="41">
        <v>0.1202</v>
      </c>
      <c r="FE8" s="41">
        <v>5.62E-2</v>
      </c>
      <c r="FF8" s="41">
        <v>6.4938121938198423E-2</v>
      </c>
      <c r="FG8" s="41">
        <v>0.16209223961025487</v>
      </c>
      <c r="FH8" s="38">
        <v>3.4697624828559107E-2</v>
      </c>
      <c r="FI8" s="67">
        <v>2.4E-2</v>
      </c>
      <c r="FJ8" s="41">
        <v>0.12050000000000001</v>
      </c>
      <c r="FK8" s="41">
        <v>5.9000000000000004E-2</v>
      </c>
      <c r="FL8" s="41">
        <v>6.7221619413325051E-2</v>
      </c>
      <c r="FM8" s="41">
        <v>0.17181529850370092</v>
      </c>
      <c r="FN8" s="38">
        <v>3.2820994972395615E-2</v>
      </c>
      <c r="FO8" s="67">
        <v>0.10299999999999999</v>
      </c>
      <c r="FP8" s="41">
        <v>0.1202</v>
      </c>
      <c r="FQ8" s="41">
        <v>6.3200000000000006E-2</v>
      </c>
      <c r="FR8" s="41">
        <v>4.891922230579062E-2</v>
      </c>
      <c r="FS8" s="41">
        <v>0.14381525986536042</v>
      </c>
      <c r="FT8" s="38">
        <v>3.6135680071427756E-2</v>
      </c>
      <c r="FU8" s="67">
        <v>9.4E-2</v>
      </c>
      <c r="FV8" s="41">
        <v>0.121</v>
      </c>
      <c r="FW8" s="41">
        <v>6.9099999999999995E-2</v>
      </c>
      <c r="FX8" s="41">
        <v>4.6996673152519285E-2</v>
      </c>
      <c r="FY8" s="41">
        <v>0.16553526803472782</v>
      </c>
      <c r="FZ8" s="38">
        <v>3.6180577050959888E-2</v>
      </c>
      <c r="GA8" s="67">
        <v>7.5999999999999998E-2</v>
      </c>
      <c r="GB8" s="41">
        <v>0.1216</v>
      </c>
      <c r="GC8" s="41">
        <v>5.7300000000000004E-2</v>
      </c>
      <c r="GD8" s="41">
        <v>3.8601894181398831E-2</v>
      </c>
      <c r="GE8" s="41">
        <v>0.14663051940675642</v>
      </c>
      <c r="GF8" s="38">
        <v>3.6109843760694899E-2</v>
      </c>
      <c r="GG8" s="67">
        <v>5.8999999999999997E-2</v>
      </c>
      <c r="GH8" s="41">
        <v>0.1215</v>
      </c>
      <c r="GI8" s="41">
        <v>5.5599999999999997E-2</v>
      </c>
      <c r="GJ8" s="41">
        <v>2.9025728581737985E-2</v>
      </c>
      <c r="GK8" s="41">
        <v>0.15708412623845808</v>
      </c>
      <c r="GL8" s="38">
        <v>3.3764159830442869E-2</v>
      </c>
      <c r="GM8" s="67">
        <v>4.9000000000000002E-2</v>
      </c>
      <c r="GN8" s="41">
        <v>0.12269999999999999</v>
      </c>
      <c r="GO8" s="41">
        <v>7.9100000000000004E-2</v>
      </c>
      <c r="GP8" s="41">
        <v>5.2518490696101171E-2</v>
      </c>
      <c r="GQ8" s="41">
        <v>0.14937276199699898</v>
      </c>
      <c r="GR8" s="38">
        <v>2.9296106568947374E-2</v>
      </c>
      <c r="GS8" s="67">
        <v>4.5999999999999999E-2</v>
      </c>
      <c r="GT8" s="41">
        <v>0.1241</v>
      </c>
      <c r="GU8" s="41">
        <v>9.1799999999999993E-2</v>
      </c>
      <c r="GV8" s="41">
        <v>4.2240872378822535E-2</v>
      </c>
      <c r="GW8" s="41">
        <v>0.1435079987845593</v>
      </c>
      <c r="GX8" s="38">
        <v>3.2196090292199248E-2</v>
      </c>
      <c r="GY8" s="67">
        <v>4.9000000000000002E-2</v>
      </c>
      <c r="GZ8" s="41">
        <v>0.12670000000000001</v>
      </c>
      <c r="HA8" s="41">
        <v>9.06E-2</v>
      </c>
      <c r="HB8" s="41">
        <v>3.9390872274598115E-2</v>
      </c>
      <c r="HC8" s="41">
        <v>0.14771189382015612</v>
      </c>
      <c r="HD8" s="38">
        <v>3.1471051200592542E-2</v>
      </c>
      <c r="HE8" s="67">
        <v>5.3999999999999999E-2</v>
      </c>
      <c r="HF8" s="41">
        <v>0.13089999999999999</v>
      </c>
      <c r="HG8" s="41">
        <v>9.1899999999999996E-2</v>
      </c>
      <c r="HH8" s="41">
        <v>4.0923153065966444E-2</v>
      </c>
      <c r="HI8" s="41">
        <v>0.15428770579191678</v>
      </c>
      <c r="HJ8" s="38">
        <v>2.5666807473908409E-2</v>
      </c>
      <c r="HK8" s="67">
        <v>5.5E-2</v>
      </c>
      <c r="HL8" s="41">
        <v>0.1331</v>
      </c>
      <c r="HM8" s="41">
        <v>7.8799999999999995E-2</v>
      </c>
      <c r="HN8" s="41">
        <v>4.6201257583852372E-2</v>
      </c>
      <c r="HO8" s="41">
        <v>0.13488828107278089</v>
      </c>
      <c r="HP8" s="38">
        <v>2.7708080374219152E-2</v>
      </c>
      <c r="HQ8" s="67">
        <v>0.06</v>
      </c>
      <c r="HR8" s="41">
        <v>0.13980000000000001</v>
      </c>
      <c r="HS8" s="41">
        <v>6.7799999999999999E-2</v>
      </c>
      <c r="HT8" s="41">
        <v>9.8691490606665391E-2</v>
      </c>
      <c r="HU8" s="41">
        <v>0.13565626606947975</v>
      </c>
      <c r="HV8" s="38">
        <v>2.9241739156113188E-2</v>
      </c>
      <c r="HW8" s="67">
        <v>5.6000000000000001E-2</v>
      </c>
      <c r="HX8" s="41">
        <v>0.14630000000000001</v>
      </c>
      <c r="HY8" s="41">
        <v>6.6299999999999998E-2</v>
      </c>
      <c r="HZ8" s="41">
        <v>6.7311488375387876E-2</v>
      </c>
      <c r="IA8" s="41">
        <v>0.13316559648440496</v>
      </c>
      <c r="IB8" s="38">
        <v>3.1509782376839497E-2</v>
      </c>
      <c r="IC8" s="67">
        <v>4.9000000000000002E-2</v>
      </c>
      <c r="ID8" s="41">
        <v>0.1628</v>
      </c>
      <c r="IE8" s="41">
        <v>5.7000000000000002E-2</v>
      </c>
      <c r="IF8" s="41">
        <v>7.8825670509764231E-2</v>
      </c>
      <c r="IG8" s="41">
        <v>0.17343088077332477</v>
      </c>
      <c r="IH8" s="38">
        <v>3.7880643077203444E-2</v>
      </c>
      <c r="II8" s="67">
        <v>4.5999999999999999E-2</v>
      </c>
      <c r="IJ8" s="41">
        <v>0.16850000000000001</v>
      </c>
      <c r="IK8" s="41">
        <v>6.2199999999999998E-2</v>
      </c>
      <c r="IL8" s="41">
        <v>9.0061011120913692E-2</v>
      </c>
      <c r="IM8" s="41">
        <v>0.13189568142317196</v>
      </c>
      <c r="IN8" s="38">
        <v>3.8040220985270101E-2</v>
      </c>
      <c r="IO8" s="67">
        <v>0.04</v>
      </c>
      <c r="IP8" s="41">
        <v>0.1691</v>
      </c>
      <c r="IQ8" s="41">
        <v>3.56E-2</v>
      </c>
      <c r="IR8" s="41">
        <v>9.5002862220673209E-2</v>
      </c>
      <c r="IS8" s="41">
        <v>0.14156139575831886</v>
      </c>
      <c r="IT8" s="38">
        <v>3.8540623180057805E-2</v>
      </c>
      <c r="IU8" s="67">
        <v>4.7E-2</v>
      </c>
      <c r="IV8" s="41">
        <v>0.16889999999999999</v>
      </c>
      <c r="IW8" s="41">
        <v>2.9900000000000003E-2</v>
      </c>
      <c r="IX8" s="41">
        <v>0.10035976406392109</v>
      </c>
      <c r="IY8" s="41">
        <v>0.1719022426894504</v>
      </c>
      <c r="IZ8" s="38">
        <v>3.440571639001147E-2</v>
      </c>
      <c r="JA8" s="92">
        <v>4.9000000000000002E-2</v>
      </c>
      <c r="JB8" s="41">
        <v>0.15770000000000001</v>
      </c>
      <c r="JC8" s="41">
        <v>3.6200000000000003E-2</v>
      </c>
      <c r="JD8" s="41">
        <v>0.18768520591060642</v>
      </c>
      <c r="JE8" s="41">
        <v>0.13024372282557548</v>
      </c>
      <c r="JF8" s="38">
        <v>5.318750539280212E-2</v>
      </c>
      <c r="JG8" s="88">
        <v>0.05</v>
      </c>
      <c r="JH8" s="41">
        <v>0.15279999999999999</v>
      </c>
      <c r="JI8" s="89">
        <v>3.8199999999999998E-2</v>
      </c>
      <c r="JJ8" s="41">
        <v>0.11109097606358703</v>
      </c>
      <c r="JK8" s="41">
        <v>0.11791979643267843</v>
      </c>
      <c r="JL8" s="38">
        <v>4.0090857713107664E-2</v>
      </c>
      <c r="JM8" s="88">
        <v>4.9000000000000002E-2</v>
      </c>
      <c r="JN8" s="41">
        <v>0.1507</v>
      </c>
      <c r="JO8" s="89">
        <v>4.58E-2</v>
      </c>
      <c r="JP8" s="41">
        <v>0.10891076109683644</v>
      </c>
      <c r="JQ8" s="41">
        <v>0.11724140098178375</v>
      </c>
      <c r="JR8" s="38">
        <v>4.5792872652432162E-2</v>
      </c>
      <c r="JS8" s="88">
        <v>0.05</v>
      </c>
      <c r="JT8" s="41">
        <v>0.14810000000000001</v>
      </c>
      <c r="JU8" s="89">
        <v>4.4900000000000002E-2</v>
      </c>
      <c r="JV8" s="41">
        <v>0.1096631296771832</v>
      </c>
      <c r="JW8" s="41">
        <v>0.11891255615528683</v>
      </c>
      <c r="JX8" s="38">
        <v>5.5791948402644724E-2</v>
      </c>
    </row>
    <row r="9" spans="1:284" x14ac:dyDescent="0.25">
      <c r="A9">
        <v>5</v>
      </c>
      <c r="B9" s="55" t="s">
        <v>82</v>
      </c>
      <c r="C9" s="67">
        <v>5.1999999999999998E-2</v>
      </c>
      <c r="D9" s="41">
        <v>0.1691</v>
      </c>
      <c r="E9" s="41">
        <v>6.2699999999999992E-2</v>
      </c>
      <c r="F9" s="41">
        <v>3.8103839340856947E-2</v>
      </c>
      <c r="G9" s="41">
        <v>0.52865679387415543</v>
      </c>
      <c r="H9" s="38">
        <v>3.8067107029860978E-2</v>
      </c>
      <c r="I9" s="67">
        <v>0.06</v>
      </c>
      <c r="J9" s="41">
        <v>0.1636</v>
      </c>
      <c r="K9" s="41">
        <v>7.3899999999999993E-2</v>
      </c>
      <c r="L9" s="41">
        <v>3.2196493015871991E-2</v>
      </c>
      <c r="M9" s="41">
        <v>0.51027994575128166</v>
      </c>
      <c r="N9" s="38">
        <v>4.0274002791580388E-2</v>
      </c>
      <c r="O9" s="67">
        <v>0.05</v>
      </c>
      <c r="P9" s="41">
        <v>0.15990000000000001</v>
      </c>
      <c r="Q9" s="41">
        <v>6.0199999999999997E-2</v>
      </c>
      <c r="R9" s="41">
        <v>3.5040030721554698E-2</v>
      </c>
      <c r="S9" s="41">
        <v>0.51575768206487393</v>
      </c>
      <c r="T9" s="38">
        <v>3.8729202434694195E-2</v>
      </c>
      <c r="U9" s="67">
        <v>5.7000000000000002E-2</v>
      </c>
      <c r="V9" s="41">
        <v>0.15460000000000002</v>
      </c>
      <c r="W9" s="41">
        <v>6.3099999999999989E-2</v>
      </c>
      <c r="X9" s="41">
        <v>3.3980753303080834E-2</v>
      </c>
      <c r="Y9" s="41">
        <v>0.52896178170156005</v>
      </c>
      <c r="Z9" s="38">
        <v>3.8041927117948682E-2</v>
      </c>
      <c r="AA9" s="67">
        <v>5.6000000000000001E-2</v>
      </c>
      <c r="AB9" s="41">
        <v>0.16059999999999999</v>
      </c>
      <c r="AC9" s="41">
        <v>7.0300000000000001E-2</v>
      </c>
      <c r="AD9" s="41">
        <v>3.3901174053945132E-2</v>
      </c>
      <c r="AE9" s="41">
        <v>0.52629810969623336</v>
      </c>
      <c r="AF9" s="38">
        <v>3.9514012468197995E-2</v>
      </c>
      <c r="AG9" s="67">
        <v>6.0999999999999999E-2</v>
      </c>
      <c r="AH9" s="41">
        <v>0.16820000000000002</v>
      </c>
      <c r="AI9" s="41">
        <v>5.9699999999999996E-2</v>
      </c>
      <c r="AJ9" s="41">
        <v>3.9327759760292749E-2</v>
      </c>
      <c r="AK9" s="41">
        <v>0.53488734416687012</v>
      </c>
      <c r="AL9" s="38">
        <v>3.8193559685556037E-2</v>
      </c>
      <c r="AM9" s="67">
        <v>0.05</v>
      </c>
      <c r="AN9" s="41">
        <v>0.183</v>
      </c>
      <c r="AO9" s="41">
        <v>8.0100000000000005E-2</v>
      </c>
      <c r="AP9" s="41">
        <v>3.0376412383562392E-2</v>
      </c>
      <c r="AQ9" s="41">
        <v>0.53026031031411569</v>
      </c>
      <c r="AR9" s="38">
        <v>3.5955945051497351E-2</v>
      </c>
      <c r="AS9" s="67">
        <v>3.7999999999999999E-2</v>
      </c>
      <c r="AT9" s="41">
        <v>0.1787</v>
      </c>
      <c r="AU9" s="41">
        <v>6.4500000000000002E-2</v>
      </c>
      <c r="AV9" s="41">
        <v>4.0269706767065594E-2</v>
      </c>
      <c r="AW9" s="41">
        <v>0.51930096015093863</v>
      </c>
      <c r="AX9" s="38">
        <v>3.8523036910145497E-2</v>
      </c>
      <c r="AY9" s="67">
        <v>3.7999999999999999E-2</v>
      </c>
      <c r="AZ9" s="41">
        <v>0.18179999999999999</v>
      </c>
      <c r="BA9" s="41">
        <v>5.7999999999999996E-2</v>
      </c>
      <c r="BB9" s="41">
        <v>4.0995472903577197E-2</v>
      </c>
      <c r="BC9" s="41">
        <v>0.51755107385775612</v>
      </c>
      <c r="BD9" s="38">
        <v>3.2871328266891937E-2</v>
      </c>
      <c r="BE9" s="67">
        <v>4.3999999999999997E-2</v>
      </c>
      <c r="BF9" s="41">
        <v>0.1386</v>
      </c>
      <c r="BG9" s="41">
        <v>6.3399999999999998E-2</v>
      </c>
      <c r="BH9" s="41">
        <v>4.668367506931051E-2</v>
      </c>
      <c r="BI9" s="41">
        <v>0.5148482536746164</v>
      </c>
      <c r="BJ9" s="38">
        <v>4.6031156306508787E-2</v>
      </c>
      <c r="BK9" s="67">
        <v>4.2000000000000003E-2</v>
      </c>
      <c r="BL9" s="41">
        <v>0.1366</v>
      </c>
      <c r="BM9" s="41">
        <v>6.3500000000000001E-2</v>
      </c>
      <c r="BN9" s="41">
        <v>4.9538248924750124E-2</v>
      </c>
      <c r="BO9" s="41">
        <v>0.53939572796858093</v>
      </c>
      <c r="BP9" s="38">
        <v>2.8408400750749841E-2</v>
      </c>
      <c r="BQ9" s="67">
        <v>5.3999999999999999E-2</v>
      </c>
      <c r="BR9" s="41">
        <v>0.1361</v>
      </c>
      <c r="BS9" s="41">
        <v>0.10279999999999999</v>
      </c>
      <c r="BT9" s="41">
        <v>4.9381486666240704E-2</v>
      </c>
      <c r="BU9" s="41">
        <v>0.56442424348866516</v>
      </c>
      <c r="BV9" s="38">
        <v>2.5359819468429298E-2</v>
      </c>
      <c r="BW9" s="67">
        <v>3.3000000000000002E-2</v>
      </c>
      <c r="BX9" s="41">
        <v>0.1366</v>
      </c>
      <c r="BY9" s="41">
        <v>9.2100000000000015E-2</v>
      </c>
      <c r="BZ9" s="41">
        <v>5.0802084941155429E-2</v>
      </c>
      <c r="CA9" s="41">
        <v>0.57132268577593404</v>
      </c>
      <c r="CB9" s="38">
        <v>2.5682544741912613E-2</v>
      </c>
      <c r="CC9" s="67">
        <v>3.2000000000000001E-2</v>
      </c>
      <c r="CD9" s="41">
        <v>0.13689999999999999</v>
      </c>
      <c r="CE9" s="41">
        <v>7.0599999999999996E-2</v>
      </c>
      <c r="CF9" s="41">
        <v>5.0569477173387375E-2</v>
      </c>
      <c r="CG9" s="41">
        <v>0.56207039344193277</v>
      </c>
      <c r="CH9" s="38">
        <v>2.5325797353551002E-2</v>
      </c>
      <c r="CI9" s="67">
        <v>3.7999999999999999E-2</v>
      </c>
      <c r="CJ9" s="41">
        <v>0.13639999999999999</v>
      </c>
      <c r="CK9" s="41">
        <v>4.4999999999999998E-2</v>
      </c>
      <c r="CL9" s="41">
        <v>5.2648873196873149E-2</v>
      </c>
      <c r="CM9" s="41">
        <v>0.55943391607961912</v>
      </c>
      <c r="CN9" s="38">
        <v>2.5149938282077653E-2</v>
      </c>
      <c r="CO9" s="67">
        <v>5.1999999999999998E-2</v>
      </c>
      <c r="CP9" s="41">
        <v>0.13489999999999999</v>
      </c>
      <c r="CQ9" s="41">
        <v>4.1799999999999997E-2</v>
      </c>
      <c r="CR9" s="41">
        <v>5.3173856428288944E-2</v>
      </c>
      <c r="CS9" s="41">
        <v>0.58220979485250768</v>
      </c>
      <c r="CT9" s="38">
        <v>2.5367168269886334E-2</v>
      </c>
      <c r="CU9" s="67">
        <v>6.0999999999999999E-2</v>
      </c>
      <c r="CV9" s="41">
        <v>0.13220000000000001</v>
      </c>
      <c r="CW9" s="41">
        <v>4.2800000000000005E-2</v>
      </c>
      <c r="CX9" s="41">
        <v>5.8443440253832482E-2</v>
      </c>
      <c r="CY9" s="41">
        <v>0.55886478712026744</v>
      </c>
      <c r="CZ9" s="38">
        <v>2.4513786238445027E-2</v>
      </c>
      <c r="DA9" s="67">
        <v>5.2999999999999999E-2</v>
      </c>
      <c r="DB9" s="41">
        <v>0.12659999999999999</v>
      </c>
      <c r="DC9" s="41">
        <v>5.7000000000000002E-2</v>
      </c>
      <c r="DD9" s="41">
        <v>6.0632844595973893E-2</v>
      </c>
      <c r="DE9" s="41">
        <v>0.56378616580784435</v>
      </c>
      <c r="DF9" s="38">
        <v>3.3155690543062416E-2</v>
      </c>
      <c r="DG9" s="67">
        <v>5.6000000000000001E-2</v>
      </c>
      <c r="DH9" s="41">
        <v>0.12509999999999999</v>
      </c>
      <c r="DI9" s="41">
        <v>5.7099999999999998E-2</v>
      </c>
      <c r="DJ9" s="41">
        <v>5.751793861663225E-2</v>
      </c>
      <c r="DK9" s="41">
        <v>0.54656328959424483</v>
      </c>
      <c r="DL9" s="38">
        <v>2.3931613733247131E-2</v>
      </c>
      <c r="DM9" s="67">
        <v>4.8000000000000001E-2</v>
      </c>
      <c r="DN9" s="41">
        <v>0.12509999999999999</v>
      </c>
      <c r="DO9" s="41">
        <v>4.3499999999999997E-2</v>
      </c>
      <c r="DP9" s="41">
        <v>6.4382445115587009E-2</v>
      </c>
      <c r="DQ9" s="41">
        <v>0.54629153194728575</v>
      </c>
      <c r="DR9" s="38">
        <v>2.1468359779373215E-2</v>
      </c>
      <c r="DS9" s="67">
        <v>0.06</v>
      </c>
      <c r="DT9" s="41">
        <v>0.12470000000000001</v>
      </c>
      <c r="DU9" s="41">
        <v>5.7000000000000002E-2</v>
      </c>
      <c r="DV9" s="41">
        <v>6.3596535036701055E-2</v>
      </c>
      <c r="DW9" s="41">
        <v>0.51797998189471317</v>
      </c>
      <c r="DX9" s="38">
        <v>2.2131738935475688E-2</v>
      </c>
      <c r="DY9" s="67">
        <v>0.05</v>
      </c>
      <c r="DZ9" s="41">
        <v>0.12470000000000001</v>
      </c>
      <c r="EA9" s="41">
        <v>3.8300000000000001E-2</v>
      </c>
      <c r="EB9" s="41">
        <v>5.3392292940050906E-2</v>
      </c>
      <c r="EC9" s="41">
        <v>0.51232535018565684</v>
      </c>
      <c r="ED9" s="38">
        <v>2.0812200094171823E-2</v>
      </c>
      <c r="EE9" s="67">
        <v>5.0999999999999997E-2</v>
      </c>
      <c r="EF9" s="41">
        <v>0.12240000000000001</v>
      </c>
      <c r="EG9" s="41">
        <v>5.8200000000000002E-2</v>
      </c>
      <c r="EH9" s="41">
        <v>5.3044830210879371E-2</v>
      </c>
      <c r="EI9" s="41">
        <v>0.51555390435111315</v>
      </c>
      <c r="EJ9" s="38">
        <v>0</v>
      </c>
      <c r="EK9" s="67">
        <v>4.5999999999999999E-2</v>
      </c>
      <c r="EL9" s="41">
        <v>0.12089999999999999</v>
      </c>
      <c r="EM9" s="41">
        <v>5.8400000000000001E-2</v>
      </c>
      <c r="EN9" s="41">
        <v>6.8632606102338622E-2</v>
      </c>
      <c r="EO9" s="41">
        <v>0.47567404019904591</v>
      </c>
      <c r="EP9" s="38">
        <v>1.9408116110216547E-2</v>
      </c>
      <c r="EQ9" s="67">
        <v>-4.1000000000000002E-2</v>
      </c>
      <c r="ER9" s="41">
        <v>0.11890000000000001</v>
      </c>
      <c r="ES9" s="41">
        <v>4.5899999999999996E-2</v>
      </c>
      <c r="ET9" s="41">
        <v>6.7303992184475747E-2</v>
      </c>
      <c r="EU9" s="41">
        <v>0.48875468376664027</v>
      </c>
      <c r="EV9" s="38">
        <v>2.0230382093460587E-3</v>
      </c>
      <c r="EW9" s="67">
        <v>-3.5999999999999997E-2</v>
      </c>
      <c r="EX9" s="41">
        <v>0.11749999999999999</v>
      </c>
      <c r="EY9" s="41">
        <v>4.2000000000000003E-2</v>
      </c>
      <c r="EZ9" s="41">
        <v>6.3946092734221555E-2</v>
      </c>
      <c r="FA9" s="41">
        <v>0.49276309632484594</v>
      </c>
      <c r="FB9" s="38">
        <v>5.6968153683939517E-3</v>
      </c>
      <c r="FC9" s="67">
        <v>-3.0000000000000001E-3</v>
      </c>
      <c r="FD9" s="41">
        <v>0.1202</v>
      </c>
      <c r="FE9" s="41">
        <v>5.62E-2</v>
      </c>
      <c r="FF9" s="41">
        <v>6.5614330610190105E-2</v>
      </c>
      <c r="FG9" s="41">
        <v>0.48411088637780825</v>
      </c>
      <c r="FH9" s="38">
        <v>9.8232123084888746E-3</v>
      </c>
      <c r="FI9" s="67">
        <v>2.4E-2</v>
      </c>
      <c r="FJ9" s="41">
        <v>0.12050000000000001</v>
      </c>
      <c r="FK9" s="41">
        <v>5.9000000000000004E-2</v>
      </c>
      <c r="FL9" s="41">
        <v>6.3699792764223301E-2</v>
      </c>
      <c r="FM9" s="41">
        <v>0.4601631357169032</v>
      </c>
      <c r="FN9" s="38">
        <v>2.364329606537308E-2</v>
      </c>
      <c r="FO9" s="67">
        <v>0.10299999999999999</v>
      </c>
      <c r="FP9" s="41">
        <v>0.1202</v>
      </c>
      <c r="FQ9" s="41">
        <v>6.3200000000000006E-2</v>
      </c>
      <c r="FR9" s="41">
        <v>6.7876037685451251E-2</v>
      </c>
      <c r="FS9" s="41">
        <v>0.4495009261149972</v>
      </c>
      <c r="FT9" s="38">
        <v>2.7040217283923172E-2</v>
      </c>
      <c r="FU9" s="67">
        <v>9.4E-2</v>
      </c>
      <c r="FV9" s="41">
        <v>0.121</v>
      </c>
      <c r="FW9" s="41">
        <v>6.9099999999999995E-2</v>
      </c>
      <c r="FX9" s="41">
        <v>6.9875000951115651E-2</v>
      </c>
      <c r="FY9" s="41">
        <v>0.44501378853366924</v>
      </c>
      <c r="FZ9" s="38">
        <v>2.6117108835284186E-2</v>
      </c>
      <c r="GA9" s="67">
        <v>7.5999999999999998E-2</v>
      </c>
      <c r="GB9" s="41">
        <v>0.1216</v>
      </c>
      <c r="GC9" s="41">
        <v>5.7300000000000004E-2</v>
      </c>
      <c r="GD9" s="41">
        <v>6.8857847231795707E-2</v>
      </c>
      <c r="GE9" s="41">
        <v>0.45611908887566083</v>
      </c>
      <c r="GF9" s="38">
        <v>2.5213555358820309E-2</v>
      </c>
      <c r="GG9" s="67">
        <v>5.8999999999999997E-2</v>
      </c>
      <c r="GH9" s="41">
        <v>0.1215</v>
      </c>
      <c r="GI9" s="41">
        <v>5.5599999999999997E-2</v>
      </c>
      <c r="GJ9" s="41">
        <v>6.5949751500623821E-2</v>
      </c>
      <c r="GK9" s="41">
        <v>0.45558451893207486</v>
      </c>
      <c r="GL9" s="38">
        <v>2.5412043268596682E-2</v>
      </c>
      <c r="GM9" s="67">
        <v>4.9000000000000002E-2</v>
      </c>
      <c r="GN9" s="41">
        <v>0.12269999999999999</v>
      </c>
      <c r="GO9" s="41">
        <v>7.9100000000000004E-2</v>
      </c>
      <c r="GP9" s="41">
        <v>6.2243390651333781E-2</v>
      </c>
      <c r="GQ9" s="41">
        <v>0.42890334030420468</v>
      </c>
      <c r="GR9" s="38">
        <v>2.7165922317678209E-2</v>
      </c>
      <c r="GS9" s="67">
        <v>4.5999999999999999E-2</v>
      </c>
      <c r="GT9" s="41">
        <v>0.1241</v>
      </c>
      <c r="GU9" s="41">
        <v>9.1799999999999993E-2</v>
      </c>
      <c r="GV9" s="41">
        <v>5.6884269361616578E-2</v>
      </c>
      <c r="GW9" s="41">
        <v>0.40216577283875249</v>
      </c>
      <c r="GX9" s="38">
        <v>2.9753330283470308E-2</v>
      </c>
      <c r="GY9" s="67">
        <v>4.9000000000000002E-2</v>
      </c>
      <c r="GZ9" s="41">
        <v>0.12670000000000001</v>
      </c>
      <c r="HA9" s="41">
        <v>9.06E-2</v>
      </c>
      <c r="HB9" s="41">
        <v>5.8827993347348673E-2</v>
      </c>
      <c r="HC9" s="41">
        <v>0.41120597974246431</v>
      </c>
      <c r="HD9" s="38">
        <v>3.0612192618240837E-2</v>
      </c>
      <c r="HE9" s="67">
        <v>5.3999999999999999E-2</v>
      </c>
      <c r="HF9" s="41">
        <v>0.13089999999999999</v>
      </c>
      <c r="HG9" s="41">
        <v>9.1899999999999996E-2</v>
      </c>
      <c r="HH9" s="41">
        <v>7.9088640376948877E-2</v>
      </c>
      <c r="HI9" s="41">
        <v>0.3723969986462955</v>
      </c>
      <c r="HJ9" s="38">
        <v>3.3286073442331858E-2</v>
      </c>
      <c r="HK9" s="67">
        <v>5.5E-2</v>
      </c>
      <c r="HL9" s="41">
        <v>0.1331</v>
      </c>
      <c r="HM9" s="41">
        <v>7.8799999999999995E-2</v>
      </c>
      <c r="HN9" s="41">
        <v>7.9690280971111957E-2</v>
      </c>
      <c r="HO9" s="41">
        <v>0.37782724545438573</v>
      </c>
      <c r="HP9" s="38">
        <v>3.1527448821277143E-2</v>
      </c>
      <c r="HQ9" s="67">
        <v>0.06</v>
      </c>
      <c r="HR9" s="41">
        <v>0.13980000000000001</v>
      </c>
      <c r="HS9" s="41">
        <v>6.7799999999999999E-2</v>
      </c>
      <c r="HT9" s="41">
        <v>8.0934381191290247E-2</v>
      </c>
      <c r="HU9" s="41">
        <v>0.39487968044010724</v>
      </c>
      <c r="HV9" s="38">
        <v>3.1159681527107335E-2</v>
      </c>
      <c r="HW9" s="67">
        <v>5.6000000000000001E-2</v>
      </c>
      <c r="HX9" s="41">
        <v>0.14630000000000001</v>
      </c>
      <c r="HY9" s="41">
        <v>6.6299999999999998E-2</v>
      </c>
      <c r="HZ9" s="41">
        <v>8.0580895173340314E-2</v>
      </c>
      <c r="IA9" s="41">
        <v>0.40335248110270971</v>
      </c>
      <c r="IB9" s="38">
        <v>3.0827194647168966E-2</v>
      </c>
      <c r="IC9" s="67">
        <v>4.9000000000000002E-2</v>
      </c>
      <c r="ID9" s="41">
        <v>0.1628</v>
      </c>
      <c r="IE9" s="41">
        <v>5.7000000000000002E-2</v>
      </c>
      <c r="IF9" s="41">
        <v>9.0934330198397473E-2</v>
      </c>
      <c r="IG9" s="41">
        <v>0.34603636778853014</v>
      </c>
      <c r="IH9" s="38">
        <v>4.3918776441813197E-2</v>
      </c>
      <c r="II9" s="67">
        <v>4.5999999999999999E-2</v>
      </c>
      <c r="IJ9" s="41">
        <v>0.16850000000000001</v>
      </c>
      <c r="IK9" s="41">
        <v>6.2199999999999998E-2</v>
      </c>
      <c r="IL9" s="41">
        <v>9.368858904537429E-2</v>
      </c>
      <c r="IM9" s="41">
        <v>0.36422822118229997</v>
      </c>
      <c r="IN9" s="38">
        <v>4.0251510631748151E-2</v>
      </c>
      <c r="IO9" s="67">
        <v>0.04</v>
      </c>
      <c r="IP9" s="41">
        <v>0.1691</v>
      </c>
      <c r="IQ9" s="41">
        <v>3.56E-2</v>
      </c>
      <c r="IR9" s="41">
        <v>0.10242028206182205</v>
      </c>
      <c r="IS9" s="41">
        <v>0.38560151110737084</v>
      </c>
      <c r="IT9" s="38">
        <v>3.6641110813509167E-2</v>
      </c>
      <c r="IU9" s="67">
        <v>4.7E-2</v>
      </c>
      <c r="IV9" s="41">
        <v>0.16889999999999999</v>
      </c>
      <c r="IW9" s="41">
        <v>2.9900000000000003E-2</v>
      </c>
      <c r="IX9" s="41">
        <v>0.1023895887845169</v>
      </c>
      <c r="IY9" s="41">
        <v>0.38411413695328439</v>
      </c>
      <c r="IZ9" s="38">
        <v>3.826514708844405E-2</v>
      </c>
      <c r="JA9" s="92">
        <v>4.9000000000000002E-2</v>
      </c>
      <c r="JB9" s="41">
        <v>0.15770000000000001</v>
      </c>
      <c r="JC9" s="41">
        <v>3.6200000000000003E-2</v>
      </c>
      <c r="JD9" s="41">
        <v>0.10526973099762282</v>
      </c>
      <c r="JE9" s="41">
        <v>0.36310462068785326</v>
      </c>
      <c r="JF9" s="38">
        <v>4.4132875453427568E-2</v>
      </c>
      <c r="JG9" s="88">
        <v>0.05</v>
      </c>
      <c r="JH9" s="41">
        <v>0.15279999999999999</v>
      </c>
      <c r="JI9" s="89">
        <v>3.8199999999999998E-2</v>
      </c>
      <c r="JJ9" s="41">
        <v>0.1055987689683207</v>
      </c>
      <c r="JK9" s="41">
        <v>0.37658668112877119</v>
      </c>
      <c r="JL9" s="38">
        <v>4.1252564438829534E-2</v>
      </c>
      <c r="JM9" s="88">
        <v>4.9000000000000002E-2</v>
      </c>
      <c r="JN9" s="41">
        <v>0.1507</v>
      </c>
      <c r="JO9" s="89">
        <v>4.58E-2</v>
      </c>
      <c r="JP9" s="41">
        <v>0.10451268264992686</v>
      </c>
      <c r="JQ9" s="41">
        <v>0.39032333574775058</v>
      </c>
      <c r="JR9" s="38">
        <v>3.8731483988946047E-2</v>
      </c>
      <c r="JS9" s="88">
        <v>0.05</v>
      </c>
      <c r="JT9" s="41">
        <v>0.14810000000000001</v>
      </c>
      <c r="JU9" s="89">
        <v>4.4900000000000002E-2</v>
      </c>
      <c r="JV9" s="41">
        <v>9.0584838726030098E-2</v>
      </c>
      <c r="JW9" s="41">
        <v>0.37882608535519602</v>
      </c>
      <c r="JX9" s="38">
        <v>4.01701096378815E-2</v>
      </c>
    </row>
    <row r="10" spans="1:284" x14ac:dyDescent="0.25">
      <c r="A10">
        <v>6</v>
      </c>
      <c r="B10" s="55" t="s">
        <v>70</v>
      </c>
      <c r="C10" s="67">
        <v>5.1999999999999998E-2</v>
      </c>
      <c r="D10" s="41">
        <v>0.1691</v>
      </c>
      <c r="E10" s="41">
        <v>6.2699999999999992E-2</v>
      </c>
      <c r="F10" s="41">
        <v>2.1255656250385214E-2</v>
      </c>
      <c r="G10" s="41">
        <v>0.51904229224643839</v>
      </c>
      <c r="H10" s="38">
        <v>3.8951558619191411E-2</v>
      </c>
      <c r="I10" s="67">
        <v>0.06</v>
      </c>
      <c r="J10" s="41">
        <v>0.1636</v>
      </c>
      <c r="K10" s="41">
        <v>7.3899999999999993E-2</v>
      </c>
      <c r="L10" s="41">
        <v>1.2267935600248024E-2</v>
      </c>
      <c r="M10" s="41">
        <v>0.5016001389988155</v>
      </c>
      <c r="N10" s="38">
        <v>3.9711495099047492E-2</v>
      </c>
      <c r="O10" s="67">
        <v>0.05</v>
      </c>
      <c r="P10" s="41">
        <v>0.15990000000000001</v>
      </c>
      <c r="Q10" s="41">
        <v>6.0199999999999997E-2</v>
      </c>
      <c r="R10" s="41">
        <v>3.3092824204676907E-2</v>
      </c>
      <c r="S10" s="41">
        <v>0.49847087969722753</v>
      </c>
      <c r="T10" s="38">
        <v>3.2032263277881841E-2</v>
      </c>
      <c r="U10" s="67">
        <v>5.7000000000000002E-2</v>
      </c>
      <c r="V10" s="41">
        <v>0.15460000000000002</v>
      </c>
      <c r="W10" s="41">
        <v>6.3099999999999989E-2</v>
      </c>
      <c r="X10" s="41">
        <v>3.4378891047838069E-2</v>
      </c>
      <c r="Y10" s="41">
        <v>0.56022453197449829</v>
      </c>
      <c r="Z10" s="38">
        <v>2.7267188249980027E-2</v>
      </c>
      <c r="AA10" s="67">
        <v>5.6000000000000001E-2</v>
      </c>
      <c r="AB10" s="41">
        <v>0.16059999999999999</v>
      </c>
      <c r="AC10" s="41">
        <v>7.0300000000000001E-2</v>
      </c>
      <c r="AD10" s="41">
        <v>3.2924260892213821E-2</v>
      </c>
      <c r="AE10" s="41">
        <v>0.59958417817916509</v>
      </c>
      <c r="AF10" s="38">
        <v>1.9397298436701394E-2</v>
      </c>
      <c r="AG10" s="67">
        <v>6.0999999999999999E-2</v>
      </c>
      <c r="AH10" s="41">
        <v>0.16820000000000002</v>
      </c>
      <c r="AI10" s="41">
        <v>5.9699999999999996E-2</v>
      </c>
      <c r="AJ10" s="41">
        <v>3.2046140818997114E-2</v>
      </c>
      <c r="AK10" s="41">
        <v>0.59030260728019179</v>
      </c>
      <c r="AL10" s="38">
        <v>1.934098004313542E-2</v>
      </c>
      <c r="AM10" s="67">
        <v>0.05</v>
      </c>
      <c r="AN10" s="41">
        <v>0.183</v>
      </c>
      <c r="AO10" s="41">
        <v>8.0100000000000005E-2</v>
      </c>
      <c r="AP10" s="41">
        <v>3.9438009699880372E-2</v>
      </c>
      <c r="AQ10" s="41">
        <v>0.50591733113609516</v>
      </c>
      <c r="AR10" s="38">
        <v>2.5394519928390057E-2</v>
      </c>
      <c r="AS10" s="67">
        <v>3.7999999999999999E-2</v>
      </c>
      <c r="AT10" s="41">
        <v>0.1787</v>
      </c>
      <c r="AU10" s="41">
        <v>6.4500000000000002E-2</v>
      </c>
      <c r="AV10" s="41">
        <v>4.1151039764802735E-2</v>
      </c>
      <c r="AW10" s="41">
        <v>0.48772162809502917</v>
      </c>
      <c r="AX10" s="38">
        <v>2.3355536291270948E-2</v>
      </c>
      <c r="AY10" s="67">
        <v>3.7999999999999999E-2</v>
      </c>
      <c r="AZ10" s="41">
        <v>0.18179999999999999</v>
      </c>
      <c r="BA10" s="41">
        <v>5.7999999999999996E-2</v>
      </c>
      <c r="BB10" s="41">
        <v>4.3780279523929856E-2</v>
      </c>
      <c r="BC10" s="41">
        <v>0.51485646844209032</v>
      </c>
      <c r="BD10" s="38">
        <v>2.3554407110214365E-2</v>
      </c>
      <c r="BE10" s="67">
        <v>4.3999999999999997E-2</v>
      </c>
      <c r="BF10" s="41">
        <v>0.1386</v>
      </c>
      <c r="BG10" s="41">
        <v>6.3399999999999998E-2</v>
      </c>
      <c r="BH10" s="41">
        <v>4.616235076117494E-2</v>
      </c>
      <c r="BI10" s="41">
        <v>0.57674938692273847</v>
      </c>
      <c r="BJ10" s="38">
        <v>2.1265016758829393E-2</v>
      </c>
      <c r="BK10" s="67">
        <v>4.2000000000000003E-2</v>
      </c>
      <c r="BL10" s="41">
        <v>0.1366</v>
      </c>
      <c r="BM10" s="41">
        <v>6.3500000000000001E-2</v>
      </c>
      <c r="BN10" s="41">
        <v>4.8052143227761919E-2</v>
      </c>
      <c r="BO10" s="41">
        <v>0.50261321607244336</v>
      </c>
      <c r="BP10" s="38">
        <v>2.193653664273008E-2</v>
      </c>
      <c r="BQ10" s="67">
        <v>5.3999999999999999E-2</v>
      </c>
      <c r="BR10" s="41">
        <v>0.1361</v>
      </c>
      <c r="BS10" s="41">
        <v>0.10279999999999999</v>
      </c>
      <c r="BT10" s="41">
        <v>4.7536934008266384E-2</v>
      </c>
      <c r="BU10" s="41">
        <v>0.56663304296692185</v>
      </c>
      <c r="BV10" s="38">
        <v>2.0616008025457259E-2</v>
      </c>
      <c r="BW10" s="67">
        <v>3.3000000000000002E-2</v>
      </c>
      <c r="BX10" s="41">
        <v>0.1366</v>
      </c>
      <c r="BY10" s="41">
        <v>9.2100000000000015E-2</v>
      </c>
      <c r="BZ10" s="41">
        <v>4.2852431052992281E-2</v>
      </c>
      <c r="CA10" s="41">
        <v>0.54079311008134612</v>
      </c>
      <c r="CB10" s="38">
        <v>1.609720893726253E-2</v>
      </c>
      <c r="CC10" s="67">
        <v>3.2000000000000001E-2</v>
      </c>
      <c r="CD10" s="41">
        <v>0.13689999999999999</v>
      </c>
      <c r="CE10" s="41">
        <v>7.0599999999999996E-2</v>
      </c>
      <c r="CF10" s="41">
        <v>6.121487218838622E-2</v>
      </c>
      <c r="CG10" s="41">
        <v>0.52427870419087097</v>
      </c>
      <c r="CH10" s="38">
        <v>1.9486054585413557E-2</v>
      </c>
      <c r="CI10" s="67">
        <v>3.7999999999999999E-2</v>
      </c>
      <c r="CJ10" s="41">
        <v>0.13639999999999999</v>
      </c>
      <c r="CK10" s="41">
        <v>4.4999999999999998E-2</v>
      </c>
      <c r="CL10" s="41">
        <v>6.2448864061875824E-2</v>
      </c>
      <c r="CM10" s="41">
        <v>0.55164319563534114</v>
      </c>
      <c r="CN10" s="38">
        <v>1.9532326668739337E-2</v>
      </c>
      <c r="CO10" s="67">
        <v>5.1999999999999998E-2</v>
      </c>
      <c r="CP10" s="41">
        <v>0.13489999999999999</v>
      </c>
      <c r="CQ10" s="41">
        <v>4.1799999999999997E-2</v>
      </c>
      <c r="CR10" s="41">
        <v>6.1931021572789215E-2</v>
      </c>
      <c r="CS10" s="41">
        <v>0.49388389080415124</v>
      </c>
      <c r="CT10" s="38">
        <v>3.1551997395020182E-2</v>
      </c>
      <c r="CU10" s="67">
        <v>6.0999999999999999E-2</v>
      </c>
      <c r="CV10" s="41">
        <v>0.13220000000000001</v>
      </c>
      <c r="CW10" s="41">
        <v>4.2800000000000005E-2</v>
      </c>
      <c r="CX10" s="41">
        <v>5.7773052960558659E-2</v>
      </c>
      <c r="CY10" s="41">
        <v>0.47808191694501528</v>
      </c>
      <c r="CZ10" s="38">
        <v>2.7426248228837984E-2</v>
      </c>
      <c r="DA10" s="67">
        <v>5.2999999999999999E-2</v>
      </c>
      <c r="DB10" s="41">
        <v>0.12659999999999999</v>
      </c>
      <c r="DC10" s="41">
        <v>5.7000000000000002E-2</v>
      </c>
      <c r="DD10" s="41">
        <v>5.4421144289168451E-2</v>
      </c>
      <c r="DE10" s="41">
        <v>0.50099356837808484</v>
      </c>
      <c r="DF10" s="38">
        <v>3.4014831175368188E-2</v>
      </c>
      <c r="DG10" s="67">
        <v>5.6000000000000001E-2</v>
      </c>
      <c r="DH10" s="41">
        <v>0.12509999999999999</v>
      </c>
      <c r="DI10" s="41">
        <v>5.7099999999999998E-2</v>
      </c>
      <c r="DJ10" s="41">
        <v>8.6329554342270728E-2</v>
      </c>
      <c r="DK10" s="41">
        <v>0.50195625862552851</v>
      </c>
      <c r="DL10" s="38">
        <v>2.3737648737855086E-2</v>
      </c>
      <c r="DM10" s="67">
        <v>4.8000000000000001E-2</v>
      </c>
      <c r="DN10" s="41">
        <v>0.12509999999999999</v>
      </c>
      <c r="DO10" s="41">
        <v>4.3499999999999997E-2</v>
      </c>
      <c r="DP10" s="41">
        <v>8.5509164951366096E-2</v>
      </c>
      <c r="DQ10" s="41">
        <v>0.43570286860219953</v>
      </c>
      <c r="DR10" s="38">
        <v>3.2499340255090547E-2</v>
      </c>
      <c r="DS10" s="67">
        <v>0.06</v>
      </c>
      <c r="DT10" s="41">
        <v>0.12470000000000001</v>
      </c>
      <c r="DU10" s="41">
        <v>5.7000000000000002E-2</v>
      </c>
      <c r="DV10" s="41">
        <v>8.0363253510933833E-2</v>
      </c>
      <c r="DW10" s="41">
        <v>0.47960913194622384</v>
      </c>
      <c r="DX10" s="38">
        <v>2.7089815185919335E-2</v>
      </c>
      <c r="DY10" s="67">
        <v>0.05</v>
      </c>
      <c r="DZ10" s="41">
        <v>0.12470000000000001</v>
      </c>
      <c r="EA10" s="41">
        <v>3.8300000000000001E-2</v>
      </c>
      <c r="EB10" s="41">
        <v>8.2825750917536592E-2</v>
      </c>
      <c r="EC10" s="41">
        <v>0.54406436248017775</v>
      </c>
      <c r="ED10" s="38">
        <v>2.3667805806802434E-2</v>
      </c>
      <c r="EE10" s="67">
        <v>5.0999999999999997E-2</v>
      </c>
      <c r="EF10" s="41">
        <v>0.12240000000000001</v>
      </c>
      <c r="EG10" s="41">
        <v>5.8200000000000002E-2</v>
      </c>
      <c r="EH10" s="41">
        <v>9.0731362108668931E-2</v>
      </c>
      <c r="EI10" s="41">
        <v>0.53903147207811386</v>
      </c>
      <c r="EJ10" s="38">
        <v>2.1692863673924492E-2</v>
      </c>
      <c r="EK10" s="67">
        <v>4.5999999999999999E-2</v>
      </c>
      <c r="EL10" s="41">
        <v>0.12089999999999999</v>
      </c>
      <c r="EM10" s="41">
        <v>5.8400000000000001E-2</v>
      </c>
      <c r="EN10" s="41">
        <v>9.1679775349278042E-2</v>
      </c>
      <c r="EO10" s="41">
        <v>0.4886218853137928</v>
      </c>
      <c r="EP10" s="38">
        <v>2.0313194413355894E-2</v>
      </c>
      <c r="EQ10" s="67">
        <v>-4.1000000000000002E-2</v>
      </c>
      <c r="ER10" s="41">
        <v>0.11890000000000001</v>
      </c>
      <c r="ES10" s="41">
        <v>4.5899999999999996E-2</v>
      </c>
      <c r="ET10" s="41">
        <v>9.0617806902314163E-2</v>
      </c>
      <c r="EU10" s="41">
        <v>0.46456849039352216</v>
      </c>
      <c r="EV10" s="38">
        <v>1.5502640708686247E-2</v>
      </c>
      <c r="EW10" s="67">
        <v>-3.5999999999999997E-2</v>
      </c>
      <c r="EX10" s="41">
        <v>0.11749999999999999</v>
      </c>
      <c r="EY10" s="41">
        <v>4.2000000000000003E-2</v>
      </c>
      <c r="EZ10" s="41">
        <v>9.1773838568520533E-2</v>
      </c>
      <c r="FA10" s="41">
        <v>0.48086171660411009</v>
      </c>
      <c r="FB10" s="38">
        <v>1.559364487254453E-2</v>
      </c>
      <c r="FC10" s="67">
        <v>-3.0000000000000001E-3</v>
      </c>
      <c r="FD10" s="41">
        <v>0.1202</v>
      </c>
      <c r="FE10" s="41">
        <v>5.62E-2</v>
      </c>
      <c r="FF10" s="41">
        <v>0.11076257158868277</v>
      </c>
      <c r="FG10" s="41">
        <v>0.52014162846244394</v>
      </c>
      <c r="FH10" s="38">
        <v>1.7114583022167843E-2</v>
      </c>
      <c r="FI10" s="67">
        <v>2.4E-2</v>
      </c>
      <c r="FJ10" s="41">
        <v>0.12050000000000001</v>
      </c>
      <c r="FK10" s="41">
        <v>5.9000000000000004E-2</v>
      </c>
      <c r="FL10" s="41">
        <v>0.11483654468934512</v>
      </c>
      <c r="FM10" s="41">
        <v>0.46650773557213432</v>
      </c>
      <c r="FN10" s="38">
        <v>2.3736752179028354E-2</v>
      </c>
      <c r="FO10" s="67">
        <v>0.10299999999999999</v>
      </c>
      <c r="FP10" s="41">
        <v>0.1202</v>
      </c>
      <c r="FQ10" s="41">
        <v>6.3200000000000006E-2</v>
      </c>
      <c r="FR10" s="41">
        <v>9.5153410915591111E-2</v>
      </c>
      <c r="FS10" s="41">
        <v>0.50422161551066658</v>
      </c>
      <c r="FT10" s="38">
        <v>2.1202069360456474E-2</v>
      </c>
      <c r="FU10" s="67">
        <v>9.4E-2</v>
      </c>
      <c r="FV10" s="41">
        <v>0.121</v>
      </c>
      <c r="FW10" s="41">
        <v>6.9099999999999995E-2</v>
      </c>
      <c r="FX10" s="41">
        <v>9.2260273469573009E-2</v>
      </c>
      <c r="FY10" s="41">
        <v>0.51122854297947662</v>
      </c>
      <c r="FZ10" s="38">
        <v>2.2248846690223853E-2</v>
      </c>
      <c r="GA10" s="67">
        <v>7.5999999999999998E-2</v>
      </c>
      <c r="GB10" s="41">
        <v>0.1216</v>
      </c>
      <c r="GC10" s="41">
        <v>5.7300000000000004E-2</v>
      </c>
      <c r="GD10" s="41">
        <v>8.9619217604272799E-2</v>
      </c>
      <c r="GE10" s="41">
        <v>0.51898274081270734</v>
      </c>
      <c r="GF10" s="38">
        <v>2.2187933192674682E-2</v>
      </c>
      <c r="GG10" s="67">
        <v>5.8999999999999997E-2</v>
      </c>
      <c r="GH10" s="41">
        <v>0.1215</v>
      </c>
      <c r="GI10" s="41">
        <v>5.5599999999999997E-2</v>
      </c>
      <c r="GJ10" s="41">
        <v>8.7448149534340477E-2</v>
      </c>
      <c r="GK10" s="41">
        <v>0.4956487464985736</v>
      </c>
      <c r="GL10" s="38">
        <v>2.5962225613511674E-2</v>
      </c>
      <c r="GM10" s="67">
        <v>4.9000000000000002E-2</v>
      </c>
      <c r="GN10" s="41">
        <v>0.12269999999999999</v>
      </c>
      <c r="GO10" s="41">
        <v>7.9100000000000004E-2</v>
      </c>
      <c r="GP10" s="41">
        <v>8.2338254126536226E-2</v>
      </c>
      <c r="GQ10" s="41">
        <v>0.48308283533823976</v>
      </c>
      <c r="GR10" s="38">
        <v>2.929720931070488E-2</v>
      </c>
      <c r="GS10" s="67">
        <v>4.5999999999999999E-2</v>
      </c>
      <c r="GT10" s="41">
        <v>0.1241</v>
      </c>
      <c r="GU10" s="41">
        <v>9.1799999999999993E-2</v>
      </c>
      <c r="GV10" s="41">
        <v>7.9479967866633916E-2</v>
      </c>
      <c r="GW10" s="41">
        <v>0.4541807953234846</v>
      </c>
      <c r="GX10" s="38">
        <v>2.7005359566250994E-2</v>
      </c>
      <c r="GY10" s="67">
        <v>4.9000000000000002E-2</v>
      </c>
      <c r="GZ10" s="41">
        <v>0.12670000000000001</v>
      </c>
      <c r="HA10" s="41">
        <v>9.06E-2</v>
      </c>
      <c r="HB10" s="41">
        <v>8.7940028850737331E-2</v>
      </c>
      <c r="HC10" s="41">
        <v>0.46583437768136093</v>
      </c>
      <c r="HD10" s="38">
        <v>2.5619363430976524E-2</v>
      </c>
      <c r="HE10" s="67">
        <v>5.3999999999999999E-2</v>
      </c>
      <c r="HF10" s="41">
        <v>0.13089999999999999</v>
      </c>
      <c r="HG10" s="41">
        <v>9.1899999999999996E-2</v>
      </c>
      <c r="HH10" s="41">
        <v>9.0800206852571438E-2</v>
      </c>
      <c r="HI10" s="41">
        <v>0.40478906790377756</v>
      </c>
      <c r="HJ10" s="38">
        <v>5.621996862795145E-2</v>
      </c>
      <c r="HK10" s="67">
        <v>5.5E-2</v>
      </c>
      <c r="HL10" s="41">
        <v>0.1331</v>
      </c>
      <c r="HM10" s="41">
        <v>7.8799999999999995E-2</v>
      </c>
      <c r="HN10" s="41">
        <v>7.2127166372200013E-2</v>
      </c>
      <c r="HO10" s="41">
        <v>0.42865540098302324</v>
      </c>
      <c r="HP10" s="38">
        <v>3.5296538522591896E-2</v>
      </c>
      <c r="HQ10" s="67">
        <v>0.06</v>
      </c>
      <c r="HR10" s="41">
        <v>0.13980000000000001</v>
      </c>
      <c r="HS10" s="41">
        <v>6.7799999999999999E-2</v>
      </c>
      <c r="HT10" s="41">
        <v>7.0236812153305739E-2</v>
      </c>
      <c r="HU10" s="41">
        <v>0.34636508736508709</v>
      </c>
      <c r="HV10" s="38">
        <v>3.0764962483716626E-2</v>
      </c>
      <c r="HW10" s="67">
        <v>5.6000000000000001E-2</v>
      </c>
      <c r="HX10" s="41">
        <v>0.14630000000000001</v>
      </c>
      <c r="HY10" s="41">
        <v>6.6299999999999998E-2</v>
      </c>
      <c r="HZ10" s="41">
        <v>7.311364247902867E-2</v>
      </c>
      <c r="IA10" s="41">
        <v>0.42374786870285092</v>
      </c>
      <c r="IB10" s="38">
        <v>2.838411595211866E-2</v>
      </c>
      <c r="IC10" s="67">
        <v>4.9000000000000002E-2</v>
      </c>
      <c r="ID10" s="41">
        <v>0.1628</v>
      </c>
      <c r="IE10" s="41">
        <v>5.7000000000000002E-2</v>
      </c>
      <c r="IF10" s="41">
        <v>6.7894536027539532E-2</v>
      </c>
      <c r="IG10" s="41">
        <v>0.35667465735978682</v>
      </c>
      <c r="IH10" s="38">
        <v>3.397864712852082E-2</v>
      </c>
      <c r="II10" s="67">
        <v>4.5999999999999999E-2</v>
      </c>
      <c r="IJ10" s="41">
        <v>0.16850000000000001</v>
      </c>
      <c r="IK10" s="41">
        <v>6.2199999999999998E-2</v>
      </c>
      <c r="IL10" s="41">
        <v>7.2461435644218308E-2</v>
      </c>
      <c r="IM10" s="41">
        <v>0.40373904899444207</v>
      </c>
      <c r="IN10" s="38">
        <v>3.0312483430744011E-2</v>
      </c>
      <c r="IO10" s="67">
        <v>0.04</v>
      </c>
      <c r="IP10" s="41">
        <v>0.1691</v>
      </c>
      <c r="IQ10" s="41">
        <v>3.56E-2</v>
      </c>
      <c r="IR10" s="41">
        <v>7.9132732204638609E-2</v>
      </c>
      <c r="IS10" s="41">
        <v>0.42941957966489175</v>
      </c>
      <c r="IT10" s="38">
        <v>2.964980472158946E-2</v>
      </c>
      <c r="IU10" s="67">
        <v>4.7E-2</v>
      </c>
      <c r="IV10" s="41">
        <v>0.16889999999999999</v>
      </c>
      <c r="IW10" s="41">
        <v>2.9900000000000003E-2</v>
      </c>
      <c r="IX10" s="41">
        <v>6.7901740107208133E-2</v>
      </c>
      <c r="IY10" s="41">
        <v>0.43352390879590041</v>
      </c>
      <c r="IZ10" s="38">
        <v>3.0506717382460826E-2</v>
      </c>
      <c r="JA10" s="92">
        <v>4.9000000000000002E-2</v>
      </c>
      <c r="JB10" s="41">
        <v>0.15770000000000001</v>
      </c>
      <c r="JC10" s="41">
        <v>3.6200000000000003E-2</v>
      </c>
      <c r="JD10" s="41">
        <v>6.3596226936806638E-2</v>
      </c>
      <c r="JE10" s="41">
        <v>0.48205155307691855</v>
      </c>
      <c r="JF10" s="38">
        <v>3.6488458598587029E-2</v>
      </c>
      <c r="JG10" s="88">
        <v>0.05</v>
      </c>
      <c r="JH10" s="41">
        <v>0.15279999999999999</v>
      </c>
      <c r="JI10" s="89">
        <v>3.8199999999999998E-2</v>
      </c>
      <c r="JJ10" s="41">
        <v>6.89543097075411E-2</v>
      </c>
      <c r="JK10" s="41">
        <v>0.47466600580896851</v>
      </c>
      <c r="JL10" s="38">
        <v>3.6943962253365152E-2</v>
      </c>
      <c r="JM10" s="88">
        <v>4.9000000000000002E-2</v>
      </c>
      <c r="JN10" s="41">
        <v>0.1507</v>
      </c>
      <c r="JO10" s="89">
        <v>4.58E-2</v>
      </c>
      <c r="JP10" s="41">
        <v>6.0125185288887932E-2</v>
      </c>
      <c r="JQ10" s="41">
        <v>0.45635150788004347</v>
      </c>
      <c r="JR10" s="38">
        <v>2.7157396048421347E-2</v>
      </c>
      <c r="JS10" s="88">
        <v>0.05</v>
      </c>
      <c r="JT10" s="41">
        <v>0.14810000000000001</v>
      </c>
      <c r="JU10" s="89">
        <v>4.4900000000000002E-2</v>
      </c>
      <c r="JV10" s="41">
        <v>5.6981394409875867E-2</v>
      </c>
      <c r="JW10" s="41">
        <v>0.45907583054726275</v>
      </c>
      <c r="JX10" s="38">
        <v>2.7649597034878251E-2</v>
      </c>
    </row>
    <row r="11" spans="1:284" x14ac:dyDescent="0.25">
      <c r="A11">
        <v>7</v>
      </c>
      <c r="B11" s="55" t="s">
        <v>8</v>
      </c>
      <c r="C11" s="67">
        <v>5.1999999999999998E-2</v>
      </c>
      <c r="D11" s="41">
        <v>0.1691</v>
      </c>
      <c r="E11" s="41">
        <v>6.2699999999999992E-2</v>
      </c>
      <c r="F11" s="41">
        <v>2.5240983156630224E-2</v>
      </c>
      <c r="G11" s="41">
        <v>0.50051174968129875</v>
      </c>
      <c r="H11" s="38">
        <v>2.1067732655226837E-2</v>
      </c>
      <c r="I11" s="67">
        <v>0.06</v>
      </c>
      <c r="J11" s="41">
        <v>0.1636</v>
      </c>
      <c r="K11" s="41">
        <v>7.3899999999999993E-2</v>
      </c>
      <c r="L11" s="41">
        <v>2.62005603309357E-2</v>
      </c>
      <c r="M11" s="41">
        <v>0.49004589801394577</v>
      </c>
      <c r="N11" s="38">
        <v>2.5511104842542865E-2</v>
      </c>
      <c r="O11" s="67">
        <v>0.05</v>
      </c>
      <c r="P11" s="41">
        <v>0.15990000000000001</v>
      </c>
      <c r="Q11" s="41">
        <v>6.0199999999999997E-2</v>
      </c>
      <c r="R11" s="41">
        <v>4.0687917721055678E-2</v>
      </c>
      <c r="S11" s="41">
        <v>0.55299110274175289</v>
      </c>
      <c r="T11" s="38">
        <v>2.5224121904689978E-2</v>
      </c>
      <c r="U11" s="67">
        <v>5.7000000000000002E-2</v>
      </c>
      <c r="V11" s="41">
        <v>0.15460000000000002</v>
      </c>
      <c r="W11" s="41">
        <v>6.3099999999999989E-2</v>
      </c>
      <c r="X11" s="41">
        <v>4.2175276029221005E-2</v>
      </c>
      <c r="Y11" s="41">
        <v>0.52540315313382369</v>
      </c>
      <c r="Z11" s="38">
        <v>2.5283941542243716E-2</v>
      </c>
      <c r="AA11" s="67">
        <v>5.6000000000000001E-2</v>
      </c>
      <c r="AB11" s="41">
        <v>0.16059999999999999</v>
      </c>
      <c r="AC11" s="41">
        <v>7.0300000000000001E-2</v>
      </c>
      <c r="AD11" s="41">
        <v>4.4058319151074117E-2</v>
      </c>
      <c r="AE11" s="41">
        <v>0.51178691836265244</v>
      </c>
      <c r="AF11" s="38">
        <v>2.4687329640600025E-2</v>
      </c>
      <c r="AG11" s="67">
        <v>6.0999999999999999E-2</v>
      </c>
      <c r="AH11" s="41">
        <v>0.16820000000000002</v>
      </c>
      <c r="AI11" s="41">
        <v>5.9699999999999996E-2</v>
      </c>
      <c r="AJ11" s="41">
        <v>3.9361257072115782E-2</v>
      </c>
      <c r="AK11" s="41">
        <v>0.5452864990165468</v>
      </c>
      <c r="AL11" s="38">
        <v>2.3661921070362187E-2</v>
      </c>
      <c r="AM11" s="67">
        <v>0.05</v>
      </c>
      <c r="AN11" s="41">
        <v>0.183</v>
      </c>
      <c r="AO11" s="41">
        <v>8.0100000000000005E-2</v>
      </c>
      <c r="AP11" s="41">
        <v>9.2405474973487223E-2</v>
      </c>
      <c r="AQ11" s="41">
        <v>0.86812519007364708</v>
      </c>
      <c r="AR11" s="38">
        <v>-5.9528436218492511E-3</v>
      </c>
      <c r="AS11" s="67">
        <v>3.7999999999999999E-2</v>
      </c>
      <c r="AT11" s="41">
        <v>0.1787</v>
      </c>
      <c r="AU11" s="41">
        <v>6.4500000000000002E-2</v>
      </c>
      <c r="AV11" s="41" t="s">
        <v>76</v>
      </c>
      <c r="AW11" s="41" t="s">
        <v>76</v>
      </c>
      <c r="AX11" s="38" t="s">
        <v>76</v>
      </c>
      <c r="AY11" s="67">
        <v>3.7999999999999999E-2</v>
      </c>
      <c r="AZ11" s="41">
        <v>0.18179999999999999</v>
      </c>
      <c r="BA11" s="41">
        <v>5.7999999999999996E-2</v>
      </c>
      <c r="BB11" s="41" t="s">
        <v>76</v>
      </c>
      <c r="BC11" s="41" t="s">
        <v>76</v>
      </c>
      <c r="BD11" s="38" t="s">
        <v>76</v>
      </c>
      <c r="BE11" s="67">
        <v>4.3999999999999997E-2</v>
      </c>
      <c r="BF11" s="41">
        <v>0.1386</v>
      </c>
      <c r="BG11" s="41">
        <v>6.3399999999999998E-2</v>
      </c>
      <c r="BH11" s="41" t="s">
        <v>76</v>
      </c>
      <c r="BI11" s="41" t="s">
        <v>76</v>
      </c>
      <c r="BJ11" s="38" t="s">
        <v>76</v>
      </c>
      <c r="BK11" s="67">
        <v>4.2000000000000003E-2</v>
      </c>
      <c r="BL11" s="41">
        <v>0.1366</v>
      </c>
      <c r="BM11" s="41">
        <v>6.3500000000000001E-2</v>
      </c>
      <c r="BN11" s="41" t="s">
        <v>76</v>
      </c>
      <c r="BO11" s="41" t="s">
        <v>76</v>
      </c>
      <c r="BP11" s="38" t="s">
        <v>76</v>
      </c>
      <c r="BQ11" s="67">
        <v>5.3999999999999999E-2</v>
      </c>
      <c r="BR11" s="41">
        <v>0.1361</v>
      </c>
      <c r="BS11" s="41">
        <v>0.10279999999999999</v>
      </c>
      <c r="BT11" s="41" t="s">
        <v>76</v>
      </c>
      <c r="BU11" s="41" t="s">
        <v>76</v>
      </c>
      <c r="BV11" s="38" t="s">
        <v>76</v>
      </c>
      <c r="BW11" s="67">
        <v>3.3000000000000002E-2</v>
      </c>
      <c r="BX11" s="41">
        <v>0.1366</v>
      </c>
      <c r="BY11" s="41">
        <v>9.2100000000000015E-2</v>
      </c>
      <c r="BZ11" s="41" t="s">
        <v>76</v>
      </c>
      <c r="CA11" s="41" t="s">
        <v>76</v>
      </c>
      <c r="CB11" s="38" t="s">
        <v>76</v>
      </c>
      <c r="CC11" s="67">
        <v>3.2000000000000001E-2</v>
      </c>
      <c r="CD11" s="41">
        <v>0.13689999999999999</v>
      </c>
      <c r="CE11" s="41">
        <v>7.0599999999999996E-2</v>
      </c>
      <c r="CF11" s="41" t="s">
        <v>76</v>
      </c>
      <c r="CG11" s="41" t="s">
        <v>76</v>
      </c>
      <c r="CH11" s="38" t="s">
        <v>76</v>
      </c>
      <c r="CI11" s="67">
        <v>3.7999999999999999E-2</v>
      </c>
      <c r="CJ11" s="41">
        <v>0.13639999999999999</v>
      </c>
      <c r="CK11" s="41">
        <v>4.4999999999999998E-2</v>
      </c>
      <c r="CL11" s="41" t="s">
        <v>76</v>
      </c>
      <c r="CM11" s="41" t="s">
        <v>76</v>
      </c>
      <c r="CN11" s="38" t="s">
        <v>76</v>
      </c>
      <c r="CO11" s="67">
        <v>5.1999999999999998E-2</v>
      </c>
      <c r="CP11" s="41">
        <v>0.13489999999999999</v>
      </c>
      <c r="CQ11" s="41">
        <v>4.1799999999999997E-2</v>
      </c>
      <c r="CR11" s="41" t="s">
        <v>76</v>
      </c>
      <c r="CS11" s="41" t="s">
        <v>76</v>
      </c>
      <c r="CT11" s="38" t="s">
        <v>76</v>
      </c>
      <c r="CU11" s="67">
        <v>6.0999999999999999E-2</v>
      </c>
      <c r="CV11" s="41">
        <v>0.13220000000000001</v>
      </c>
      <c r="CW11" s="41">
        <v>4.2800000000000005E-2</v>
      </c>
      <c r="CX11" s="41" t="s">
        <v>76</v>
      </c>
      <c r="CY11" s="41" t="s">
        <v>76</v>
      </c>
      <c r="CZ11" s="38" t="s">
        <v>76</v>
      </c>
      <c r="DA11" s="67">
        <v>5.2999999999999999E-2</v>
      </c>
      <c r="DB11" s="41">
        <v>0.12659999999999999</v>
      </c>
      <c r="DC11" s="41">
        <v>5.7000000000000002E-2</v>
      </c>
      <c r="DD11" s="41" t="s">
        <v>76</v>
      </c>
      <c r="DE11" s="41" t="s">
        <v>76</v>
      </c>
      <c r="DF11" s="38" t="s">
        <v>76</v>
      </c>
      <c r="DG11" s="67">
        <v>5.6000000000000001E-2</v>
      </c>
      <c r="DH11" s="41">
        <v>0.12509999999999999</v>
      </c>
      <c r="DI11" s="41">
        <v>5.7099999999999998E-2</v>
      </c>
      <c r="DJ11" s="41" t="s">
        <v>76</v>
      </c>
      <c r="DK11" s="41" t="s">
        <v>76</v>
      </c>
      <c r="DL11" s="38" t="s">
        <v>76</v>
      </c>
      <c r="DM11" s="67">
        <v>4.8000000000000001E-2</v>
      </c>
      <c r="DN11" s="41">
        <v>0.12509999999999999</v>
      </c>
      <c r="DO11" s="41">
        <v>4.3499999999999997E-2</v>
      </c>
      <c r="DP11" s="41" t="s">
        <v>76</v>
      </c>
      <c r="DQ11" s="41" t="s">
        <v>76</v>
      </c>
      <c r="DR11" s="38" t="s">
        <v>76</v>
      </c>
      <c r="DS11" s="67">
        <v>0.06</v>
      </c>
      <c r="DT11" s="41">
        <v>0.12470000000000001</v>
      </c>
      <c r="DU11" s="41">
        <v>5.7000000000000002E-2</v>
      </c>
      <c r="DV11" s="41" t="s">
        <v>76</v>
      </c>
      <c r="DW11" s="41" t="s">
        <v>76</v>
      </c>
      <c r="DX11" s="38" t="s">
        <v>76</v>
      </c>
      <c r="DY11" s="67">
        <v>0.05</v>
      </c>
      <c r="DZ11" s="41">
        <v>0.12470000000000001</v>
      </c>
      <c r="EA11" s="41">
        <v>3.8300000000000001E-2</v>
      </c>
      <c r="EB11" s="41" t="s">
        <v>76</v>
      </c>
      <c r="EC11" s="41" t="s">
        <v>76</v>
      </c>
      <c r="ED11" s="38" t="s">
        <v>76</v>
      </c>
      <c r="EE11" s="67">
        <v>5.0999999999999997E-2</v>
      </c>
      <c r="EF11" s="41">
        <v>0.12240000000000001</v>
      </c>
      <c r="EG11" s="41">
        <v>5.8200000000000002E-2</v>
      </c>
      <c r="EH11" s="41" t="s">
        <v>76</v>
      </c>
      <c r="EI11" s="41" t="s">
        <v>76</v>
      </c>
      <c r="EJ11" s="38" t="s">
        <v>76</v>
      </c>
      <c r="EK11" s="67">
        <v>4.5999999999999999E-2</v>
      </c>
      <c r="EL11" s="41">
        <v>0.12089999999999999</v>
      </c>
      <c r="EM11" s="41">
        <v>5.8400000000000001E-2</v>
      </c>
      <c r="EN11" s="41" t="s">
        <v>76</v>
      </c>
      <c r="EO11" s="41" t="s">
        <v>76</v>
      </c>
      <c r="EP11" s="38" t="s">
        <v>76</v>
      </c>
      <c r="EQ11" s="67">
        <v>-4.1000000000000002E-2</v>
      </c>
      <c r="ER11" s="41">
        <v>0.11890000000000001</v>
      </c>
      <c r="ES11" s="41">
        <v>4.5899999999999996E-2</v>
      </c>
      <c r="ET11" s="41" t="s">
        <v>76</v>
      </c>
      <c r="EU11" s="41" t="s">
        <v>76</v>
      </c>
      <c r="EV11" s="38" t="s">
        <v>76</v>
      </c>
      <c r="EW11" s="67">
        <v>-3.5999999999999997E-2</v>
      </c>
      <c r="EX11" s="41">
        <v>0.11749999999999999</v>
      </c>
      <c r="EY11" s="41">
        <v>4.2000000000000003E-2</v>
      </c>
      <c r="EZ11" s="41" t="s">
        <v>76</v>
      </c>
      <c r="FA11" s="41" t="s">
        <v>76</v>
      </c>
      <c r="FB11" s="38" t="s">
        <v>76</v>
      </c>
      <c r="FC11" s="67">
        <v>-3.0000000000000001E-3</v>
      </c>
      <c r="FD11" s="41">
        <v>0.1202</v>
      </c>
      <c r="FE11" s="41">
        <v>5.62E-2</v>
      </c>
      <c r="FF11" s="41" t="s">
        <v>76</v>
      </c>
      <c r="FG11" s="41" t="s">
        <v>76</v>
      </c>
      <c r="FH11" s="38" t="s">
        <v>76</v>
      </c>
      <c r="FI11" s="67">
        <v>2.4E-2</v>
      </c>
      <c r="FJ11" s="41">
        <v>0.12050000000000001</v>
      </c>
      <c r="FK11" s="41">
        <v>5.9000000000000004E-2</v>
      </c>
      <c r="FL11" s="41" t="s">
        <v>76</v>
      </c>
      <c r="FM11" s="41" t="s">
        <v>76</v>
      </c>
      <c r="FN11" s="38" t="s">
        <v>76</v>
      </c>
      <c r="FO11" s="67">
        <v>0.10299999999999999</v>
      </c>
      <c r="FP11" s="41">
        <v>0.1202</v>
      </c>
      <c r="FQ11" s="41">
        <v>6.3200000000000006E-2</v>
      </c>
      <c r="FR11" s="41" t="s">
        <v>76</v>
      </c>
      <c r="FS11" s="41" t="s">
        <v>76</v>
      </c>
      <c r="FT11" s="38" t="s">
        <v>76</v>
      </c>
      <c r="FU11" s="67">
        <v>9.4E-2</v>
      </c>
      <c r="FV11" s="41">
        <v>0.121</v>
      </c>
      <c r="FW11" s="41">
        <v>6.9099999999999995E-2</v>
      </c>
      <c r="FX11" s="41" t="s">
        <v>76</v>
      </c>
      <c r="FY11" s="41" t="s">
        <v>76</v>
      </c>
      <c r="FZ11" s="38" t="s">
        <v>76</v>
      </c>
      <c r="GA11" s="67">
        <v>7.5999999999999998E-2</v>
      </c>
      <c r="GB11" s="41">
        <v>0.1216</v>
      </c>
      <c r="GC11" s="41">
        <v>5.7300000000000004E-2</v>
      </c>
      <c r="GD11" s="41" t="s">
        <v>76</v>
      </c>
      <c r="GE11" s="41" t="s">
        <v>76</v>
      </c>
      <c r="GF11" s="38" t="s">
        <v>76</v>
      </c>
      <c r="GG11" s="67">
        <v>5.8999999999999997E-2</v>
      </c>
      <c r="GH11" s="41">
        <v>0.1215</v>
      </c>
      <c r="GI11" s="41">
        <v>5.5599999999999997E-2</v>
      </c>
      <c r="GJ11" s="41" t="s">
        <v>76</v>
      </c>
      <c r="GK11" s="41" t="s">
        <v>76</v>
      </c>
      <c r="GL11" s="38" t="s">
        <v>76</v>
      </c>
      <c r="GM11" s="67">
        <v>4.9000000000000002E-2</v>
      </c>
      <c r="GN11" s="41">
        <v>0.12269999999999999</v>
      </c>
      <c r="GO11" s="41">
        <v>7.9100000000000004E-2</v>
      </c>
      <c r="GP11" s="41" t="s">
        <v>76</v>
      </c>
      <c r="GQ11" s="41" t="s">
        <v>76</v>
      </c>
      <c r="GR11" s="38" t="s">
        <v>76</v>
      </c>
      <c r="GS11" s="67">
        <v>4.5999999999999999E-2</v>
      </c>
      <c r="GT11" s="41">
        <v>0.1241</v>
      </c>
      <c r="GU11" s="41">
        <v>9.1799999999999993E-2</v>
      </c>
      <c r="GV11" s="41" t="s">
        <v>76</v>
      </c>
      <c r="GW11" s="41" t="s">
        <v>76</v>
      </c>
      <c r="GX11" s="38" t="s">
        <v>76</v>
      </c>
      <c r="GY11" s="67">
        <v>4.9000000000000002E-2</v>
      </c>
      <c r="GZ11" s="41">
        <v>0.12670000000000001</v>
      </c>
      <c r="HA11" s="41">
        <v>9.06E-2</v>
      </c>
      <c r="HB11" s="41" t="s">
        <v>76</v>
      </c>
      <c r="HC11" s="41" t="s">
        <v>76</v>
      </c>
      <c r="HD11" s="38" t="s">
        <v>76</v>
      </c>
      <c r="HE11" s="67">
        <v>5.3999999999999999E-2</v>
      </c>
      <c r="HF11" s="41">
        <v>0.13089999999999999</v>
      </c>
      <c r="HG11" s="41">
        <v>9.1899999999999996E-2</v>
      </c>
      <c r="HH11" s="41" t="s">
        <v>76</v>
      </c>
      <c r="HI11" s="41" t="s">
        <v>76</v>
      </c>
      <c r="HJ11" s="38" t="s">
        <v>76</v>
      </c>
      <c r="HK11" s="67">
        <v>5.5E-2</v>
      </c>
      <c r="HL11" s="41">
        <v>0.1331</v>
      </c>
      <c r="HM11" s="41">
        <v>7.8799999999999995E-2</v>
      </c>
      <c r="HN11" s="41" t="s">
        <v>76</v>
      </c>
      <c r="HO11" s="41" t="s">
        <v>76</v>
      </c>
      <c r="HP11" s="38" t="s">
        <v>76</v>
      </c>
      <c r="HQ11" s="67">
        <v>0.06</v>
      </c>
      <c r="HR11" s="41">
        <v>0.13980000000000001</v>
      </c>
      <c r="HS11" s="41">
        <v>6.7799999999999999E-2</v>
      </c>
      <c r="HT11" s="41" t="s">
        <v>76</v>
      </c>
      <c r="HU11" s="41" t="s">
        <v>76</v>
      </c>
      <c r="HV11" s="38" t="s">
        <v>76</v>
      </c>
      <c r="HW11" s="67">
        <v>5.6000000000000001E-2</v>
      </c>
      <c r="HX11" s="41">
        <v>0.14630000000000001</v>
      </c>
      <c r="HY11" s="41">
        <v>6.6299999999999998E-2</v>
      </c>
      <c r="HZ11" s="41" t="s">
        <v>76</v>
      </c>
      <c r="IA11" s="41" t="s">
        <v>76</v>
      </c>
      <c r="IB11" s="38" t="s">
        <v>76</v>
      </c>
      <c r="IC11" s="67">
        <v>4.9000000000000002E-2</v>
      </c>
      <c r="ID11" s="41">
        <v>0.1628</v>
      </c>
      <c r="IE11" s="41">
        <v>5.7000000000000002E-2</v>
      </c>
      <c r="IF11" s="41" t="s">
        <v>76</v>
      </c>
      <c r="IG11" s="41" t="s">
        <v>76</v>
      </c>
      <c r="IH11" s="38" t="s">
        <v>76</v>
      </c>
      <c r="II11" s="67">
        <v>4.5999999999999999E-2</v>
      </c>
      <c r="IJ11" s="41">
        <v>0.16850000000000001</v>
      </c>
      <c r="IK11" s="41">
        <v>6.2199999999999998E-2</v>
      </c>
      <c r="IL11" s="41" t="s">
        <v>76</v>
      </c>
      <c r="IM11" s="41" t="s">
        <v>76</v>
      </c>
      <c r="IN11" s="38" t="s">
        <v>76</v>
      </c>
      <c r="IO11" s="67">
        <v>0.04</v>
      </c>
      <c r="IP11" s="41">
        <v>0.1691</v>
      </c>
      <c r="IQ11" s="41">
        <v>3.56E-2</v>
      </c>
      <c r="IR11" s="41" t="s">
        <v>76</v>
      </c>
      <c r="IS11" s="41" t="s">
        <v>76</v>
      </c>
      <c r="IT11" s="38" t="s">
        <v>76</v>
      </c>
      <c r="IU11" s="67">
        <v>4.7E-2</v>
      </c>
      <c r="IV11" s="41">
        <v>0.16889999999999999</v>
      </c>
      <c r="IW11" s="41">
        <v>2.9900000000000003E-2</v>
      </c>
      <c r="IX11" s="41" t="s">
        <v>76</v>
      </c>
      <c r="IY11" s="41" t="s">
        <v>76</v>
      </c>
      <c r="IZ11" s="38" t="s">
        <v>76</v>
      </c>
      <c r="JA11" s="92">
        <v>4.9000000000000002E-2</v>
      </c>
      <c r="JB11" s="41">
        <v>0.15770000000000001</v>
      </c>
      <c r="JC11" s="41">
        <v>3.6200000000000003E-2</v>
      </c>
      <c r="JD11" s="41" t="s">
        <v>76</v>
      </c>
      <c r="JE11" s="41" t="s">
        <v>76</v>
      </c>
      <c r="JF11" s="38" t="s">
        <v>76</v>
      </c>
      <c r="JG11" s="88">
        <v>0.05</v>
      </c>
      <c r="JH11" s="41">
        <v>0.15279999999999999</v>
      </c>
      <c r="JI11" s="89">
        <v>3.8199999999999998E-2</v>
      </c>
      <c r="JJ11" s="41" t="s">
        <v>76</v>
      </c>
      <c r="JK11" s="41" t="s">
        <v>76</v>
      </c>
      <c r="JL11" s="38" t="s">
        <v>76</v>
      </c>
      <c r="JM11" s="88">
        <v>4.9000000000000002E-2</v>
      </c>
      <c r="JN11" s="41">
        <v>0.1507</v>
      </c>
      <c r="JO11" s="89">
        <v>4.58E-2</v>
      </c>
      <c r="JP11" s="41" t="s">
        <v>76</v>
      </c>
      <c r="JQ11" s="41" t="s">
        <v>76</v>
      </c>
      <c r="JR11" s="38" t="s">
        <v>76</v>
      </c>
      <c r="JS11" s="88">
        <v>0.05</v>
      </c>
      <c r="JT11" s="41">
        <v>0.14810000000000001</v>
      </c>
      <c r="JU11" s="89">
        <v>4.4900000000000002E-2</v>
      </c>
      <c r="JV11" s="41" t="s">
        <v>76</v>
      </c>
      <c r="JW11" s="41" t="s">
        <v>76</v>
      </c>
      <c r="JX11" s="38" t="s">
        <v>76</v>
      </c>
    </row>
    <row r="12" spans="1:284" x14ac:dyDescent="0.25">
      <c r="A12">
        <v>8</v>
      </c>
      <c r="B12" s="55" t="s">
        <v>9</v>
      </c>
      <c r="C12" s="67">
        <v>5.1999999999999998E-2</v>
      </c>
      <c r="D12" s="41">
        <v>0.1691</v>
      </c>
      <c r="E12" s="41">
        <v>6.2699999999999992E-2</v>
      </c>
      <c r="F12" s="41">
        <v>6.0500984285311978E-3</v>
      </c>
      <c r="G12" s="41">
        <v>0.35193765541013278</v>
      </c>
      <c r="H12" s="38">
        <v>3.9438919319297383E-2</v>
      </c>
      <c r="I12" s="67">
        <v>0.06</v>
      </c>
      <c r="J12" s="41">
        <v>0.1636</v>
      </c>
      <c r="K12" s="41">
        <v>7.3899999999999993E-2</v>
      </c>
      <c r="L12" s="41">
        <v>4.5586433241752667E-3</v>
      </c>
      <c r="M12" s="41">
        <v>0.40238331159205126</v>
      </c>
      <c r="N12" s="38">
        <v>3.2869647661410796E-2</v>
      </c>
      <c r="O12" s="67">
        <v>0.05</v>
      </c>
      <c r="P12" s="41">
        <v>0.15990000000000001</v>
      </c>
      <c r="Q12" s="41">
        <v>6.0199999999999997E-2</v>
      </c>
      <c r="R12" s="41">
        <v>3.6996584588836423E-2</v>
      </c>
      <c r="S12" s="41">
        <v>0.42933700919294299</v>
      </c>
      <c r="T12" s="38">
        <v>3.2435680115091521E-2</v>
      </c>
      <c r="U12" s="67">
        <v>5.7000000000000002E-2</v>
      </c>
      <c r="V12" s="41">
        <v>0.15460000000000002</v>
      </c>
      <c r="W12" s="41">
        <v>6.3099999999999989E-2</v>
      </c>
      <c r="X12" s="41">
        <v>5.1009874327682829E-2</v>
      </c>
      <c r="Y12" s="41">
        <v>0.30643599419198897</v>
      </c>
      <c r="Z12" s="38">
        <v>4.2666904675241486E-2</v>
      </c>
      <c r="AA12" s="67">
        <v>5.6000000000000001E-2</v>
      </c>
      <c r="AB12" s="41">
        <v>0.16059999999999999</v>
      </c>
      <c r="AC12" s="41">
        <v>7.0300000000000001E-2</v>
      </c>
      <c r="AD12" s="41">
        <v>3.3123347929606708E-2</v>
      </c>
      <c r="AE12" s="41">
        <v>0.3490163980694872</v>
      </c>
      <c r="AF12" s="38">
        <v>3.2547667077685236E-2</v>
      </c>
      <c r="AG12" s="67">
        <v>6.0999999999999999E-2</v>
      </c>
      <c r="AH12" s="41">
        <v>0.16820000000000002</v>
      </c>
      <c r="AI12" s="41">
        <v>5.9699999999999996E-2</v>
      </c>
      <c r="AJ12" s="41">
        <v>3.1013004263197967E-2</v>
      </c>
      <c r="AK12" s="41">
        <v>0.34585147602895916</v>
      </c>
      <c r="AL12" s="38">
        <v>3.510048359387305E-2</v>
      </c>
      <c r="AM12" s="67">
        <v>0.05</v>
      </c>
      <c r="AN12" s="41">
        <v>0.183</v>
      </c>
      <c r="AO12" s="41">
        <v>8.0100000000000005E-2</v>
      </c>
      <c r="AP12" s="41">
        <v>5.4840166423230509E-2</v>
      </c>
      <c r="AQ12" s="41">
        <v>0.32029579285312743</v>
      </c>
      <c r="AR12" s="38">
        <v>4.0597547782583551E-2</v>
      </c>
      <c r="AS12" s="67">
        <v>3.7999999999999999E-2</v>
      </c>
      <c r="AT12" s="41">
        <v>0.1787</v>
      </c>
      <c r="AU12" s="41">
        <v>6.4500000000000002E-2</v>
      </c>
      <c r="AV12" s="41">
        <v>4.8539078683306036E-2</v>
      </c>
      <c r="AW12" s="41">
        <v>0.46338927716762546</v>
      </c>
      <c r="AX12" s="38">
        <v>3.0484525853322363E-2</v>
      </c>
      <c r="AY12" s="67">
        <v>3.7999999999999999E-2</v>
      </c>
      <c r="AZ12" s="41">
        <v>0.18179999999999999</v>
      </c>
      <c r="BA12" s="41">
        <v>5.7999999999999996E-2</v>
      </c>
      <c r="BB12" s="41">
        <v>3.8900672293712198E-2</v>
      </c>
      <c r="BC12" s="41">
        <v>0.35070412082945557</v>
      </c>
      <c r="BD12" s="38">
        <v>3.3040598294326963E-2</v>
      </c>
      <c r="BE12" s="67">
        <v>4.3999999999999997E-2</v>
      </c>
      <c r="BF12" s="41">
        <v>0.1386</v>
      </c>
      <c r="BG12" s="41">
        <v>6.3399999999999998E-2</v>
      </c>
      <c r="BH12" s="41">
        <v>3.4128610588615119E-2</v>
      </c>
      <c r="BI12" s="41">
        <v>0.39106697330064133</v>
      </c>
      <c r="BJ12" s="38">
        <v>2.8620679977276967E-2</v>
      </c>
      <c r="BK12" s="67">
        <v>4.2000000000000003E-2</v>
      </c>
      <c r="BL12" s="41">
        <v>0.1366</v>
      </c>
      <c r="BM12" s="41">
        <v>6.3500000000000001E-2</v>
      </c>
      <c r="BN12" s="41">
        <v>1.8842163533815764E-2</v>
      </c>
      <c r="BO12" s="41">
        <v>0.3389531715153582</v>
      </c>
      <c r="BP12" s="38">
        <v>3.5850777413731022E-2</v>
      </c>
      <c r="BQ12" s="67">
        <v>5.3999999999999999E-2</v>
      </c>
      <c r="BR12" s="41">
        <v>0.1361</v>
      </c>
      <c r="BS12" s="41">
        <v>0.10279999999999999</v>
      </c>
      <c r="BT12" s="41">
        <v>4.8479409226524425E-2</v>
      </c>
      <c r="BU12" s="41">
        <v>0.43109223849472372</v>
      </c>
      <c r="BV12" s="38">
        <v>2.8404924507133274E-2</v>
      </c>
      <c r="BW12" s="67">
        <v>3.3000000000000002E-2</v>
      </c>
      <c r="BX12" s="41">
        <v>0.1366</v>
      </c>
      <c r="BY12" s="41">
        <v>9.2100000000000015E-2</v>
      </c>
      <c r="BZ12" s="41">
        <v>4.6123527311114451E-2</v>
      </c>
      <c r="CA12" s="41">
        <v>0.33587878813527045</v>
      </c>
      <c r="CB12" s="38">
        <v>4.295192841771437E-2</v>
      </c>
      <c r="CC12" s="67">
        <v>3.2000000000000001E-2</v>
      </c>
      <c r="CD12" s="41">
        <v>0.13689999999999999</v>
      </c>
      <c r="CE12" s="41">
        <v>7.0599999999999996E-2</v>
      </c>
      <c r="CF12" s="41">
        <v>4.4319376527482253E-2</v>
      </c>
      <c r="CG12" s="41">
        <v>0.32766684854085387</v>
      </c>
      <c r="CH12" s="38">
        <v>3.9707028189135747E-2</v>
      </c>
      <c r="CI12" s="67">
        <v>3.7999999999999999E-2</v>
      </c>
      <c r="CJ12" s="41">
        <v>0.13639999999999999</v>
      </c>
      <c r="CK12" s="41">
        <v>4.4999999999999998E-2</v>
      </c>
      <c r="CL12" s="41">
        <v>3.5499898861315091E-2</v>
      </c>
      <c r="CM12" s="41">
        <v>0.32669580593733305</v>
      </c>
      <c r="CN12" s="38">
        <v>3.8802383965294E-2</v>
      </c>
      <c r="CO12" s="67">
        <v>5.1999999999999998E-2</v>
      </c>
      <c r="CP12" s="41">
        <v>0.13489999999999999</v>
      </c>
      <c r="CQ12" s="41">
        <v>4.1799999999999997E-2</v>
      </c>
      <c r="CR12" s="41">
        <v>1.5949683770653308E-2</v>
      </c>
      <c r="CS12" s="41">
        <v>0.31645605001649124</v>
      </c>
      <c r="CT12" s="38">
        <v>2.688286582670129E-2</v>
      </c>
      <c r="CU12" s="67">
        <v>6.0999999999999999E-2</v>
      </c>
      <c r="CV12" s="41">
        <v>0.13220000000000001</v>
      </c>
      <c r="CW12" s="41">
        <v>4.2800000000000005E-2</v>
      </c>
      <c r="CX12" s="41">
        <v>1.4017693240776027E-2</v>
      </c>
      <c r="CY12" s="41">
        <v>0.33671588303757538</v>
      </c>
      <c r="CZ12" s="38">
        <v>3.4479276443038692E-2</v>
      </c>
      <c r="DA12" s="67">
        <v>5.2999999999999999E-2</v>
      </c>
      <c r="DB12" s="41">
        <v>0.12659999999999999</v>
      </c>
      <c r="DC12" s="41">
        <v>5.7000000000000002E-2</v>
      </c>
      <c r="DD12" s="41">
        <v>1.4250816438116256E-2</v>
      </c>
      <c r="DE12" s="41">
        <v>0.33508204059921848</v>
      </c>
      <c r="DF12" s="38">
        <v>5.8281666989022499E-2</v>
      </c>
      <c r="DG12" s="67">
        <v>5.6000000000000001E-2</v>
      </c>
      <c r="DH12" s="41">
        <v>0.12509999999999999</v>
      </c>
      <c r="DI12" s="41">
        <v>5.7099999999999998E-2</v>
      </c>
      <c r="DJ12" s="41">
        <v>1.5957349788862516E-2</v>
      </c>
      <c r="DK12" s="41">
        <v>0.3661204967524993</v>
      </c>
      <c r="DL12" s="38">
        <v>3.4391273367153564E-2</v>
      </c>
      <c r="DM12" s="67">
        <v>4.8000000000000001E-2</v>
      </c>
      <c r="DN12" s="41">
        <v>0.12509999999999999</v>
      </c>
      <c r="DO12" s="41">
        <v>4.3499999999999997E-2</v>
      </c>
      <c r="DP12" s="41">
        <v>1.6237889286997254E-2</v>
      </c>
      <c r="DQ12" s="41">
        <v>0.3701459069584806</v>
      </c>
      <c r="DR12" s="38">
        <v>4.4987731013622224E-2</v>
      </c>
      <c r="DS12" s="67">
        <v>0.06</v>
      </c>
      <c r="DT12" s="41">
        <v>0.12470000000000001</v>
      </c>
      <c r="DU12" s="41">
        <v>5.7000000000000002E-2</v>
      </c>
      <c r="DV12" s="41">
        <v>1.6201719882434698E-2</v>
      </c>
      <c r="DW12" s="41">
        <v>0.38499266004591026</v>
      </c>
      <c r="DX12" s="38">
        <v>3.5427576507276501E-2</v>
      </c>
      <c r="DY12" s="67">
        <v>0.05</v>
      </c>
      <c r="DZ12" s="41">
        <v>0.12470000000000001</v>
      </c>
      <c r="EA12" s="41">
        <v>3.8300000000000001E-2</v>
      </c>
      <c r="EB12" s="41">
        <v>1.8776860618252698E-2</v>
      </c>
      <c r="EC12" s="41">
        <v>0.38498058866836843</v>
      </c>
      <c r="ED12" s="38">
        <v>3.5943844068362499E-2</v>
      </c>
      <c r="EE12" s="67">
        <v>5.0999999999999997E-2</v>
      </c>
      <c r="EF12" s="41">
        <v>0.12240000000000001</v>
      </c>
      <c r="EG12" s="41">
        <v>5.8200000000000002E-2</v>
      </c>
      <c r="EH12" s="41">
        <v>2.5031367929440929E-2</v>
      </c>
      <c r="EI12" s="41">
        <v>0.38476123125999601</v>
      </c>
      <c r="EJ12" s="38">
        <v>3.2190330131001296E-2</v>
      </c>
      <c r="EK12" s="67">
        <v>4.5999999999999999E-2</v>
      </c>
      <c r="EL12" s="41">
        <v>0.12089999999999999</v>
      </c>
      <c r="EM12" s="41">
        <v>5.8400000000000001E-2</v>
      </c>
      <c r="EN12" s="41">
        <v>2.1749031334209294E-2</v>
      </c>
      <c r="EO12" s="41">
        <v>0.35745587555056874</v>
      </c>
      <c r="EP12" s="38">
        <v>3.8948661228747093E-2</v>
      </c>
      <c r="EQ12" s="67">
        <v>-4.1000000000000002E-2</v>
      </c>
      <c r="ER12" s="41">
        <v>0.11890000000000001</v>
      </c>
      <c r="ES12" s="41">
        <v>4.5899999999999996E-2</v>
      </c>
      <c r="ET12" s="41">
        <v>2.4255669688522035E-2</v>
      </c>
      <c r="EU12" s="41">
        <v>0.37007057666186832</v>
      </c>
      <c r="EV12" s="38">
        <v>3.4591975774957304E-2</v>
      </c>
      <c r="EW12" s="67">
        <v>-3.5999999999999997E-2</v>
      </c>
      <c r="EX12" s="41">
        <v>0.11749999999999999</v>
      </c>
      <c r="EY12" s="41">
        <v>4.2000000000000003E-2</v>
      </c>
      <c r="EZ12" s="41">
        <v>2.2267980137053747E-2</v>
      </c>
      <c r="FA12" s="41">
        <v>0.38087382780047552</v>
      </c>
      <c r="FB12" s="38">
        <v>0</v>
      </c>
      <c r="FC12" s="67">
        <v>-3.0000000000000001E-3</v>
      </c>
      <c r="FD12" s="41">
        <v>0.1202</v>
      </c>
      <c r="FE12" s="41">
        <v>5.62E-2</v>
      </c>
      <c r="FF12" s="41">
        <v>2.2199034159842205E-2</v>
      </c>
      <c r="FG12" s="41">
        <v>0.33614421099597713</v>
      </c>
      <c r="FH12" s="38">
        <v>3.1168657293246506E-2</v>
      </c>
      <c r="FI12" s="67">
        <v>2.4E-2</v>
      </c>
      <c r="FJ12" s="41">
        <v>0.12050000000000001</v>
      </c>
      <c r="FK12" s="41">
        <v>5.9000000000000004E-2</v>
      </c>
      <c r="FL12" s="41">
        <v>1.6869608918798087E-2</v>
      </c>
      <c r="FM12" s="41">
        <v>0.37660800973777109</v>
      </c>
      <c r="FN12" s="38">
        <v>3.3270352382178535E-2</v>
      </c>
      <c r="FO12" s="67">
        <v>0.10299999999999999</v>
      </c>
      <c r="FP12" s="41">
        <v>0.1202</v>
      </c>
      <c r="FQ12" s="41">
        <v>6.3200000000000006E-2</v>
      </c>
      <c r="FR12" s="41">
        <v>1.7828565987353617E-2</v>
      </c>
      <c r="FS12" s="41">
        <v>0.38977698282726458</v>
      </c>
      <c r="FT12" s="38">
        <v>3.1210087242735784E-2</v>
      </c>
      <c r="FU12" s="67">
        <v>9.4E-2</v>
      </c>
      <c r="FV12" s="41">
        <v>0.121</v>
      </c>
      <c r="FW12" s="41">
        <v>6.9099999999999995E-2</v>
      </c>
      <c r="FX12" s="41">
        <v>1.711598060198766E-2</v>
      </c>
      <c r="FY12" s="41">
        <v>0.38052961918215966</v>
      </c>
      <c r="FZ12" s="38">
        <v>3.1271851338476979E-2</v>
      </c>
      <c r="GA12" s="67">
        <v>7.5999999999999998E-2</v>
      </c>
      <c r="GB12" s="41">
        <v>0.1216</v>
      </c>
      <c r="GC12" s="41">
        <v>5.7300000000000004E-2</v>
      </c>
      <c r="GD12" s="41">
        <v>1.3722470340513701E-2</v>
      </c>
      <c r="GE12" s="41">
        <v>0.34807051656056925</v>
      </c>
      <c r="GF12" s="38">
        <v>3.0016050332401182E-2</v>
      </c>
      <c r="GG12" s="67">
        <v>5.8999999999999997E-2</v>
      </c>
      <c r="GH12" s="41">
        <v>0.1215</v>
      </c>
      <c r="GI12" s="41">
        <v>5.5599999999999997E-2</v>
      </c>
      <c r="GJ12" s="41">
        <v>1.3762913937490621E-2</v>
      </c>
      <c r="GK12" s="41">
        <v>0.35052142466675079</v>
      </c>
      <c r="GL12" s="38">
        <v>3.5908464790163006E-2</v>
      </c>
      <c r="GM12" s="67">
        <v>4.9000000000000002E-2</v>
      </c>
      <c r="GN12" s="41">
        <v>0.12269999999999999</v>
      </c>
      <c r="GO12" s="41">
        <v>7.9100000000000004E-2</v>
      </c>
      <c r="GP12" s="41">
        <v>1.677435626470954E-2</v>
      </c>
      <c r="GQ12" s="41">
        <v>0.30388712040270083</v>
      </c>
      <c r="GR12" s="38">
        <v>3.9473692592669189E-2</v>
      </c>
      <c r="GS12" s="67">
        <v>4.5999999999999999E-2</v>
      </c>
      <c r="GT12" s="41">
        <v>0.1241</v>
      </c>
      <c r="GU12" s="41">
        <v>9.1799999999999993E-2</v>
      </c>
      <c r="GV12" s="41">
        <v>1.9718306659032455E-2</v>
      </c>
      <c r="GW12" s="41">
        <v>0.28562364223998449</v>
      </c>
      <c r="GX12" s="38">
        <v>4.3723500627215812E-2</v>
      </c>
      <c r="GY12" s="67">
        <v>4.9000000000000002E-2</v>
      </c>
      <c r="GZ12" s="41">
        <v>0.12670000000000001</v>
      </c>
      <c r="HA12" s="41">
        <v>9.06E-2</v>
      </c>
      <c r="HB12" s="41">
        <v>2.4586672120778225E-2</v>
      </c>
      <c r="HC12" s="41">
        <v>0.28936363133712351</v>
      </c>
      <c r="HD12" s="38">
        <v>4.3534494334925324E-2</v>
      </c>
      <c r="HE12" s="67">
        <v>5.3999999999999999E-2</v>
      </c>
      <c r="HF12" s="41">
        <v>0.13089999999999999</v>
      </c>
      <c r="HG12" s="41">
        <v>9.1899999999999996E-2</v>
      </c>
      <c r="HH12" s="41">
        <v>3.1139226315449617E-2</v>
      </c>
      <c r="HI12" s="41">
        <v>0.30505036292559295</v>
      </c>
      <c r="HJ12" s="38">
        <v>5.211504528637588E-2</v>
      </c>
      <c r="HK12" s="67">
        <v>5.5E-2</v>
      </c>
      <c r="HL12" s="41">
        <v>0.1331</v>
      </c>
      <c r="HM12" s="41">
        <v>7.8799999999999995E-2</v>
      </c>
      <c r="HN12" s="41">
        <v>2.7288504676104764E-2</v>
      </c>
      <c r="HO12" s="41">
        <v>0.27538500377620173</v>
      </c>
      <c r="HP12" s="38">
        <v>6.3583605825699288E-2</v>
      </c>
      <c r="HQ12" s="67">
        <v>0.06</v>
      </c>
      <c r="HR12" s="41">
        <v>0.13980000000000001</v>
      </c>
      <c r="HS12" s="41">
        <v>6.7799999999999999E-2</v>
      </c>
      <c r="HT12" s="41">
        <v>2.7097874703421194E-2</v>
      </c>
      <c r="HU12" s="41">
        <v>0.28174677205969723</v>
      </c>
      <c r="HV12" s="38">
        <v>6.0239586659004092E-2</v>
      </c>
      <c r="HW12" s="67">
        <v>5.6000000000000001E-2</v>
      </c>
      <c r="HX12" s="41">
        <v>0.14630000000000001</v>
      </c>
      <c r="HY12" s="41">
        <v>6.6299999999999998E-2</v>
      </c>
      <c r="HZ12" s="41">
        <v>3.671259685148448E-2</v>
      </c>
      <c r="IA12" s="41">
        <v>0.28205234919137534</v>
      </c>
      <c r="IB12" s="38">
        <v>5.7282257063584356E-2</v>
      </c>
      <c r="IC12" s="67">
        <v>4.9000000000000002E-2</v>
      </c>
      <c r="ID12" s="41">
        <v>0.1628</v>
      </c>
      <c r="IE12" s="41">
        <v>5.7000000000000002E-2</v>
      </c>
      <c r="IF12" s="41">
        <v>3.1075082653642599E-2</v>
      </c>
      <c r="IG12" s="41">
        <v>0.25044579218659613</v>
      </c>
      <c r="IH12" s="38">
        <v>8.0336487627972963E-2</v>
      </c>
      <c r="II12" s="67">
        <v>4.5999999999999999E-2</v>
      </c>
      <c r="IJ12" s="41">
        <v>0.16850000000000001</v>
      </c>
      <c r="IK12" s="41">
        <v>6.2199999999999998E-2</v>
      </c>
      <c r="IL12" s="41">
        <v>3.1629359419759001E-2</v>
      </c>
      <c r="IM12" s="41">
        <v>0.2725764767898109</v>
      </c>
      <c r="IN12" s="38">
        <v>6.7829952771340227E-2</v>
      </c>
      <c r="IO12" s="67">
        <v>0.04</v>
      </c>
      <c r="IP12" s="41">
        <v>0.1691</v>
      </c>
      <c r="IQ12" s="41">
        <v>3.56E-2</v>
      </c>
      <c r="IR12" s="41">
        <v>3.198472513492584E-2</v>
      </c>
      <c r="IS12" s="41">
        <v>0.27958168977675857</v>
      </c>
      <c r="IT12" s="38">
        <v>6.9182112716779987E-2</v>
      </c>
      <c r="IU12" s="67">
        <v>4.7E-2</v>
      </c>
      <c r="IV12" s="41">
        <v>0.16889999999999999</v>
      </c>
      <c r="IW12" s="41">
        <v>2.9900000000000003E-2</v>
      </c>
      <c r="IX12" s="41">
        <v>3.2497448671120116E-2</v>
      </c>
      <c r="IY12" s="41">
        <v>0.29247902226096417</v>
      </c>
      <c r="IZ12" s="38">
        <v>6.4774631223159684E-2</v>
      </c>
      <c r="JA12" s="92">
        <v>4.9000000000000002E-2</v>
      </c>
      <c r="JB12" s="41">
        <v>0.15770000000000001</v>
      </c>
      <c r="JC12" s="41">
        <v>3.6200000000000003E-2</v>
      </c>
      <c r="JD12" s="41">
        <v>3.4799885868050197E-2</v>
      </c>
      <c r="JE12" s="41">
        <v>0.30481860759311485</v>
      </c>
      <c r="JF12" s="38">
        <v>7.3166882045730797E-2</v>
      </c>
      <c r="JG12" s="88">
        <v>0.05</v>
      </c>
      <c r="JH12" s="41">
        <v>0.15279999999999999</v>
      </c>
      <c r="JI12" s="89">
        <v>3.8199999999999998E-2</v>
      </c>
      <c r="JJ12" s="41">
        <v>4.0896731421980338E-2</v>
      </c>
      <c r="JK12" s="41">
        <v>0.30756848559899752</v>
      </c>
      <c r="JL12" s="38">
        <v>4.649152033895388E-2</v>
      </c>
      <c r="JM12" s="88">
        <v>4.9000000000000002E-2</v>
      </c>
      <c r="JN12" s="41">
        <v>0.1507</v>
      </c>
      <c r="JO12" s="89">
        <v>4.58E-2</v>
      </c>
      <c r="JP12" s="41">
        <v>3.7001892804949074E-2</v>
      </c>
      <c r="JQ12" s="41">
        <v>0.33155584248185327</v>
      </c>
      <c r="JR12" s="38">
        <v>4.3491941889235802E-2</v>
      </c>
      <c r="JS12" s="88">
        <v>0.05</v>
      </c>
      <c r="JT12" s="41">
        <v>0.14810000000000001</v>
      </c>
      <c r="JU12" s="89">
        <v>4.4900000000000002E-2</v>
      </c>
      <c r="JV12" s="41">
        <v>3.5167095748174088E-2</v>
      </c>
      <c r="JW12" s="41">
        <v>0.3694530253398986</v>
      </c>
      <c r="JX12" s="38">
        <v>3.9215627102771662E-2</v>
      </c>
    </row>
    <row r="13" spans="1:284" x14ac:dyDescent="0.25">
      <c r="A13">
        <v>9</v>
      </c>
      <c r="B13" s="55" t="s">
        <v>10</v>
      </c>
      <c r="C13" s="67">
        <v>5.1999999999999998E-2</v>
      </c>
      <c r="D13" s="41">
        <v>0.1691</v>
      </c>
      <c r="E13" s="41">
        <v>6.2699999999999992E-2</v>
      </c>
      <c r="F13" s="41">
        <v>3.3730079258858875E-2</v>
      </c>
      <c r="G13" s="41">
        <v>0.49028312734499363</v>
      </c>
      <c r="H13" s="38">
        <v>2.4343904067529929E-2</v>
      </c>
      <c r="I13" s="67">
        <v>0.06</v>
      </c>
      <c r="J13" s="41">
        <v>0.1636</v>
      </c>
      <c r="K13" s="41">
        <v>7.3899999999999993E-2</v>
      </c>
      <c r="L13" s="41">
        <v>3.068054429088574E-2</v>
      </c>
      <c r="M13" s="41">
        <v>0.47154326632165222</v>
      </c>
      <c r="N13" s="38">
        <v>2.4083989164489349E-2</v>
      </c>
      <c r="O13" s="67">
        <v>0.05</v>
      </c>
      <c r="P13" s="41">
        <v>0.15990000000000001</v>
      </c>
      <c r="Q13" s="41">
        <v>6.0199999999999997E-2</v>
      </c>
      <c r="R13" s="41">
        <v>3.312438010453124E-2</v>
      </c>
      <c r="S13" s="41">
        <v>0.48156421554344714</v>
      </c>
      <c r="T13" s="38">
        <v>2.5105890173051922E-2</v>
      </c>
      <c r="U13" s="67">
        <v>5.7000000000000002E-2</v>
      </c>
      <c r="V13" s="41">
        <v>0.15460000000000002</v>
      </c>
      <c r="W13" s="41">
        <v>6.3099999999999989E-2</v>
      </c>
      <c r="X13" s="41">
        <v>4.4465976259383977E-2</v>
      </c>
      <c r="Y13" s="41">
        <v>0.44478975976000196</v>
      </c>
      <c r="Z13" s="38">
        <v>1.9171989304649358E-2</v>
      </c>
      <c r="AA13" s="67">
        <v>5.6000000000000001E-2</v>
      </c>
      <c r="AB13" s="41">
        <v>0.16059999999999999</v>
      </c>
      <c r="AC13" s="41">
        <v>7.0300000000000001E-2</v>
      </c>
      <c r="AD13" s="41">
        <v>4.6290783641088351E-2</v>
      </c>
      <c r="AE13" s="41">
        <v>0.43476315854474995</v>
      </c>
      <c r="AF13" s="38">
        <v>2.1501009451551596E-2</v>
      </c>
      <c r="AG13" s="67">
        <v>6.0999999999999999E-2</v>
      </c>
      <c r="AH13" s="41">
        <v>0.16820000000000002</v>
      </c>
      <c r="AI13" s="41">
        <v>5.9699999999999996E-2</v>
      </c>
      <c r="AJ13" s="41">
        <v>3.9017427178970124E-2</v>
      </c>
      <c r="AK13" s="41">
        <v>0.42869251441221157</v>
      </c>
      <c r="AL13" s="38">
        <v>2.393007421622036E-2</v>
      </c>
      <c r="AM13" s="67">
        <v>0.05</v>
      </c>
      <c r="AN13" s="41">
        <v>0.183</v>
      </c>
      <c r="AO13" s="41">
        <v>8.0100000000000005E-2</v>
      </c>
      <c r="AP13" s="41">
        <v>3.6887527049662305E-2</v>
      </c>
      <c r="AQ13" s="41">
        <v>0.42422481796663591</v>
      </c>
      <c r="AR13" s="38">
        <v>2.4661213496381385E-2</v>
      </c>
      <c r="AS13" s="67">
        <v>3.7999999999999999E-2</v>
      </c>
      <c r="AT13" s="41">
        <v>0.1787</v>
      </c>
      <c r="AU13" s="41">
        <v>6.4500000000000002E-2</v>
      </c>
      <c r="AV13" s="41">
        <v>6.998023186389038E-2</v>
      </c>
      <c r="AW13" s="41">
        <v>0.37373910976532398</v>
      </c>
      <c r="AX13" s="38">
        <v>2.2128210508807439E-2</v>
      </c>
      <c r="AY13" s="67">
        <v>3.7999999999999999E-2</v>
      </c>
      <c r="AZ13" s="41">
        <v>0.18179999999999999</v>
      </c>
      <c r="BA13" s="41">
        <v>5.7999999999999996E-2</v>
      </c>
      <c r="BB13" s="41">
        <v>7.6698648020625107E-2</v>
      </c>
      <c r="BC13" s="41">
        <v>0.36697353004415373</v>
      </c>
      <c r="BD13" s="38">
        <v>2.3394940265616233E-2</v>
      </c>
      <c r="BE13" s="67">
        <v>4.3999999999999997E-2</v>
      </c>
      <c r="BF13" s="41">
        <v>0.1386</v>
      </c>
      <c r="BG13" s="41">
        <v>6.3399999999999998E-2</v>
      </c>
      <c r="BH13" s="41">
        <v>8.2942434674007789E-2</v>
      </c>
      <c r="BI13" s="41">
        <v>0.37158206726159748</v>
      </c>
      <c r="BJ13" s="38">
        <v>2.4822050958280197E-2</v>
      </c>
      <c r="BK13" s="67">
        <v>4.2000000000000003E-2</v>
      </c>
      <c r="BL13" s="41">
        <v>0.1366</v>
      </c>
      <c r="BM13" s="41">
        <v>6.3500000000000001E-2</v>
      </c>
      <c r="BN13" s="41">
        <v>3.8021398032702672E-2</v>
      </c>
      <c r="BO13" s="41">
        <v>0.37002554260292092</v>
      </c>
      <c r="BP13" s="38">
        <v>3.2209740168069302E-2</v>
      </c>
      <c r="BQ13" s="67">
        <v>5.3999999999999999E-2</v>
      </c>
      <c r="BR13" s="41">
        <v>0.1361</v>
      </c>
      <c r="BS13" s="41">
        <v>0.10279999999999999</v>
      </c>
      <c r="BT13" s="41">
        <v>6.4403047880632794E-2</v>
      </c>
      <c r="BU13" s="41">
        <v>0.40379313174022879</v>
      </c>
      <c r="BV13" s="38">
        <v>2.8259095658974887E-2</v>
      </c>
      <c r="BW13" s="67">
        <v>3.3000000000000002E-2</v>
      </c>
      <c r="BX13" s="41">
        <v>0.1366</v>
      </c>
      <c r="BY13" s="41">
        <v>9.2100000000000015E-2</v>
      </c>
      <c r="BZ13" s="41">
        <v>6.3436596143927923E-2</v>
      </c>
      <c r="CA13" s="41">
        <v>0.42468993133473976</v>
      </c>
      <c r="CB13" s="38">
        <v>2.5147159859473613E-2</v>
      </c>
      <c r="CC13" s="67">
        <v>3.2000000000000001E-2</v>
      </c>
      <c r="CD13" s="41">
        <v>0.13689999999999999</v>
      </c>
      <c r="CE13" s="41">
        <v>7.0599999999999996E-2</v>
      </c>
      <c r="CF13" s="41">
        <v>6.8965185300243523E-2</v>
      </c>
      <c r="CG13" s="41">
        <v>0.43621625378821588</v>
      </c>
      <c r="CH13" s="38">
        <v>2.4528444352097757E-2</v>
      </c>
      <c r="CI13" s="67">
        <v>3.7999999999999999E-2</v>
      </c>
      <c r="CJ13" s="41">
        <v>0.13639999999999999</v>
      </c>
      <c r="CK13" s="41">
        <v>4.4999999999999998E-2</v>
      </c>
      <c r="CL13" s="41">
        <v>5.6792741822927401E-2</v>
      </c>
      <c r="CM13" s="41">
        <v>0.46506056385869371</v>
      </c>
      <c r="CN13" s="38">
        <v>2.5824492502047373E-2</v>
      </c>
      <c r="CO13" s="67">
        <v>5.1999999999999998E-2</v>
      </c>
      <c r="CP13" s="41">
        <v>0.13489999999999999</v>
      </c>
      <c r="CQ13" s="41">
        <v>4.1799999999999997E-2</v>
      </c>
      <c r="CR13" s="41">
        <v>6.7244964917612227E-2</v>
      </c>
      <c r="CS13" s="41">
        <v>0.53250577899563856</v>
      </c>
      <c r="CT13" s="38">
        <v>1.8933462216108973E-2</v>
      </c>
      <c r="CU13" s="67">
        <v>6.0999999999999999E-2</v>
      </c>
      <c r="CV13" s="41">
        <v>0.13220000000000001</v>
      </c>
      <c r="CW13" s="41">
        <v>4.2800000000000005E-2</v>
      </c>
      <c r="CX13" s="41">
        <v>6.4925768873287867E-2</v>
      </c>
      <c r="CY13" s="41">
        <v>0.45223296013087316</v>
      </c>
      <c r="CZ13" s="38">
        <v>2.411809387358391E-2</v>
      </c>
      <c r="DA13" s="67">
        <v>5.2999999999999999E-2</v>
      </c>
      <c r="DB13" s="41">
        <v>0.12659999999999999</v>
      </c>
      <c r="DC13" s="41">
        <v>5.7000000000000002E-2</v>
      </c>
      <c r="DD13" s="41">
        <v>7.1260583022795462E-2</v>
      </c>
      <c r="DE13" s="41">
        <v>0.46771879653123893</v>
      </c>
      <c r="DF13" s="38">
        <v>3.484852444734312E-2</v>
      </c>
      <c r="DG13" s="67">
        <v>5.6000000000000001E-2</v>
      </c>
      <c r="DH13" s="41">
        <v>0.12509999999999999</v>
      </c>
      <c r="DI13" s="41">
        <v>5.7099999999999998E-2</v>
      </c>
      <c r="DJ13" s="41">
        <v>6.0640957071170842E-2</v>
      </c>
      <c r="DK13" s="41">
        <v>0.46766325376502632</v>
      </c>
      <c r="DL13" s="38">
        <v>2.6252140048447874E-2</v>
      </c>
      <c r="DM13" s="67">
        <v>4.8000000000000001E-2</v>
      </c>
      <c r="DN13" s="41">
        <v>0.12509999999999999</v>
      </c>
      <c r="DO13" s="41">
        <v>4.3499999999999997E-2</v>
      </c>
      <c r="DP13" s="41">
        <v>6.2143520917982142E-2</v>
      </c>
      <c r="DQ13" s="41">
        <v>0.54494217862578764</v>
      </c>
      <c r="DR13" s="38">
        <v>2.1319183492416908E-2</v>
      </c>
      <c r="DS13" s="67">
        <v>0.06</v>
      </c>
      <c r="DT13" s="41">
        <v>0.12470000000000001</v>
      </c>
      <c r="DU13" s="41">
        <v>5.7000000000000002E-2</v>
      </c>
      <c r="DV13" s="41">
        <v>6.5774756735065526E-2</v>
      </c>
      <c r="DW13" s="41">
        <v>0.49378313626559373</v>
      </c>
      <c r="DX13" s="38">
        <v>2.3459501053831471E-2</v>
      </c>
      <c r="DY13" s="67">
        <v>0.05</v>
      </c>
      <c r="DZ13" s="41">
        <v>0.12470000000000001</v>
      </c>
      <c r="EA13" s="41">
        <v>3.8300000000000001E-2</v>
      </c>
      <c r="EB13" s="41">
        <v>7.725222748485705E-2</v>
      </c>
      <c r="EC13" s="41">
        <v>0.54553795749061151</v>
      </c>
      <c r="ED13" s="38">
        <v>2.5799713591747011E-2</v>
      </c>
      <c r="EE13" s="67">
        <v>5.0999999999999997E-2</v>
      </c>
      <c r="EF13" s="41">
        <v>0.12240000000000001</v>
      </c>
      <c r="EG13" s="41">
        <v>5.8200000000000002E-2</v>
      </c>
      <c r="EH13" s="41" t="s">
        <v>76</v>
      </c>
      <c r="EI13" s="41" t="s">
        <v>76</v>
      </c>
      <c r="EJ13" s="38" t="s">
        <v>76</v>
      </c>
      <c r="EK13" s="67">
        <v>4.5999999999999999E-2</v>
      </c>
      <c r="EL13" s="41">
        <v>0.12089999999999999</v>
      </c>
      <c r="EM13" s="41">
        <v>5.8400000000000001E-2</v>
      </c>
      <c r="EN13" s="41" t="s">
        <v>76</v>
      </c>
      <c r="EO13" s="41" t="s">
        <v>76</v>
      </c>
      <c r="EP13" s="38" t="s">
        <v>76</v>
      </c>
      <c r="EQ13" s="67">
        <v>-4.1000000000000002E-2</v>
      </c>
      <c r="ER13" s="41">
        <v>0.11890000000000001</v>
      </c>
      <c r="ES13" s="41">
        <v>4.5899999999999996E-2</v>
      </c>
      <c r="ET13" s="41" t="s">
        <v>76</v>
      </c>
      <c r="EU13" s="41" t="s">
        <v>76</v>
      </c>
      <c r="EV13" s="38" t="s">
        <v>76</v>
      </c>
      <c r="EW13" s="67">
        <v>-3.5999999999999997E-2</v>
      </c>
      <c r="EX13" s="41">
        <v>0.11749999999999999</v>
      </c>
      <c r="EY13" s="41">
        <v>4.2000000000000003E-2</v>
      </c>
      <c r="EZ13" s="41" t="s">
        <v>76</v>
      </c>
      <c r="FA13" s="41" t="s">
        <v>76</v>
      </c>
      <c r="FB13" s="38" t="s">
        <v>76</v>
      </c>
      <c r="FC13" s="67">
        <v>-3.0000000000000001E-3</v>
      </c>
      <c r="FD13" s="41">
        <v>0.1202</v>
      </c>
      <c r="FE13" s="41">
        <v>5.62E-2</v>
      </c>
      <c r="FF13" s="41" t="s">
        <v>76</v>
      </c>
      <c r="FG13" s="41" t="s">
        <v>76</v>
      </c>
      <c r="FH13" s="38" t="s">
        <v>76</v>
      </c>
      <c r="FI13" s="67">
        <v>2.4E-2</v>
      </c>
      <c r="FJ13" s="41">
        <v>0.12050000000000001</v>
      </c>
      <c r="FK13" s="41">
        <v>5.9000000000000004E-2</v>
      </c>
      <c r="FL13" s="41" t="s">
        <v>76</v>
      </c>
      <c r="FM13" s="41" t="s">
        <v>76</v>
      </c>
      <c r="FN13" s="38" t="s">
        <v>76</v>
      </c>
      <c r="FO13" s="67">
        <v>0.10299999999999999</v>
      </c>
      <c r="FP13" s="41">
        <v>0.1202</v>
      </c>
      <c r="FQ13" s="41">
        <v>6.3200000000000006E-2</v>
      </c>
      <c r="FR13" s="41" t="s">
        <v>76</v>
      </c>
      <c r="FS13" s="41" t="s">
        <v>76</v>
      </c>
      <c r="FT13" s="38" t="s">
        <v>76</v>
      </c>
      <c r="FU13" s="67">
        <v>9.4E-2</v>
      </c>
      <c r="FV13" s="41">
        <v>0.121</v>
      </c>
      <c r="FW13" s="41">
        <v>6.9099999999999995E-2</v>
      </c>
      <c r="FX13" s="41" t="s">
        <v>76</v>
      </c>
      <c r="FY13" s="41" t="s">
        <v>76</v>
      </c>
      <c r="FZ13" s="38" t="s">
        <v>76</v>
      </c>
      <c r="GA13" s="67">
        <v>7.5999999999999998E-2</v>
      </c>
      <c r="GB13" s="41">
        <v>0.1216</v>
      </c>
      <c r="GC13" s="41">
        <v>5.7300000000000004E-2</v>
      </c>
      <c r="GD13" s="41" t="s">
        <v>76</v>
      </c>
      <c r="GE13" s="41" t="s">
        <v>76</v>
      </c>
      <c r="GF13" s="38" t="s">
        <v>76</v>
      </c>
      <c r="GG13" s="67">
        <v>5.8999999999999997E-2</v>
      </c>
      <c r="GH13" s="41">
        <v>0.1215</v>
      </c>
      <c r="GI13" s="41">
        <v>5.5599999999999997E-2</v>
      </c>
      <c r="GJ13" s="41" t="s">
        <v>76</v>
      </c>
      <c r="GK13" s="41" t="s">
        <v>76</v>
      </c>
      <c r="GL13" s="38" t="s">
        <v>76</v>
      </c>
      <c r="GM13" s="67">
        <v>4.9000000000000002E-2</v>
      </c>
      <c r="GN13" s="41">
        <v>0.12269999999999999</v>
      </c>
      <c r="GO13" s="41">
        <v>7.9100000000000004E-2</v>
      </c>
      <c r="GP13" s="41" t="s">
        <v>76</v>
      </c>
      <c r="GQ13" s="41" t="s">
        <v>76</v>
      </c>
      <c r="GR13" s="38" t="s">
        <v>76</v>
      </c>
      <c r="GS13" s="67">
        <v>4.5999999999999999E-2</v>
      </c>
      <c r="GT13" s="41">
        <v>0.1241</v>
      </c>
      <c r="GU13" s="41">
        <v>9.1799999999999993E-2</v>
      </c>
      <c r="GV13" s="41" t="s">
        <v>76</v>
      </c>
      <c r="GW13" s="41" t="s">
        <v>76</v>
      </c>
      <c r="GX13" s="38" t="s">
        <v>76</v>
      </c>
      <c r="GY13" s="67">
        <v>4.9000000000000002E-2</v>
      </c>
      <c r="GZ13" s="41">
        <v>0.12670000000000001</v>
      </c>
      <c r="HA13" s="41">
        <v>9.06E-2</v>
      </c>
      <c r="HB13" s="41" t="s">
        <v>76</v>
      </c>
      <c r="HC13" s="41" t="s">
        <v>76</v>
      </c>
      <c r="HD13" s="38" t="s">
        <v>76</v>
      </c>
      <c r="HE13" s="67">
        <v>5.3999999999999999E-2</v>
      </c>
      <c r="HF13" s="41">
        <v>0.13089999999999999</v>
      </c>
      <c r="HG13" s="41">
        <v>9.1899999999999996E-2</v>
      </c>
      <c r="HH13" s="41" t="s">
        <v>76</v>
      </c>
      <c r="HI13" s="41" t="s">
        <v>76</v>
      </c>
      <c r="HJ13" s="38" t="s">
        <v>76</v>
      </c>
      <c r="HK13" s="67">
        <v>5.5E-2</v>
      </c>
      <c r="HL13" s="41">
        <v>0.1331</v>
      </c>
      <c r="HM13" s="41">
        <v>7.8799999999999995E-2</v>
      </c>
      <c r="HN13" s="41" t="s">
        <v>76</v>
      </c>
      <c r="HO13" s="41" t="s">
        <v>76</v>
      </c>
      <c r="HP13" s="38" t="s">
        <v>76</v>
      </c>
      <c r="HQ13" s="67">
        <v>0.06</v>
      </c>
      <c r="HR13" s="41">
        <v>0.13980000000000001</v>
      </c>
      <c r="HS13" s="41">
        <v>6.7799999999999999E-2</v>
      </c>
      <c r="HT13" s="41" t="s">
        <v>76</v>
      </c>
      <c r="HU13" s="41" t="s">
        <v>76</v>
      </c>
      <c r="HV13" s="38" t="s">
        <v>76</v>
      </c>
      <c r="HW13" s="67">
        <v>5.6000000000000001E-2</v>
      </c>
      <c r="HX13" s="41">
        <v>0.14630000000000001</v>
      </c>
      <c r="HY13" s="41">
        <v>6.6299999999999998E-2</v>
      </c>
      <c r="HZ13" s="41" t="s">
        <v>76</v>
      </c>
      <c r="IA13" s="41" t="s">
        <v>76</v>
      </c>
      <c r="IB13" s="38" t="s">
        <v>76</v>
      </c>
      <c r="IC13" s="67">
        <v>4.9000000000000002E-2</v>
      </c>
      <c r="ID13" s="41">
        <v>0.1628</v>
      </c>
      <c r="IE13" s="41">
        <v>5.7000000000000002E-2</v>
      </c>
      <c r="IF13" s="41" t="s">
        <v>76</v>
      </c>
      <c r="IG13" s="41" t="s">
        <v>76</v>
      </c>
      <c r="IH13" s="38" t="s">
        <v>76</v>
      </c>
      <c r="II13" s="67">
        <v>4.5999999999999999E-2</v>
      </c>
      <c r="IJ13" s="41">
        <v>0.16850000000000001</v>
      </c>
      <c r="IK13" s="41">
        <v>6.2199999999999998E-2</v>
      </c>
      <c r="IL13" s="41" t="s">
        <v>76</v>
      </c>
      <c r="IM13" s="41" t="s">
        <v>76</v>
      </c>
      <c r="IN13" s="38" t="s">
        <v>76</v>
      </c>
      <c r="IO13" s="67">
        <v>0.04</v>
      </c>
      <c r="IP13" s="41">
        <v>0.1691</v>
      </c>
      <c r="IQ13" s="41">
        <v>3.56E-2</v>
      </c>
      <c r="IR13" s="41" t="s">
        <v>76</v>
      </c>
      <c r="IS13" s="41" t="s">
        <v>76</v>
      </c>
      <c r="IT13" s="38" t="s">
        <v>76</v>
      </c>
      <c r="IU13" s="67">
        <v>4.7E-2</v>
      </c>
      <c r="IV13" s="41">
        <v>0.16889999999999999</v>
      </c>
      <c r="IW13" s="41">
        <v>2.9900000000000003E-2</v>
      </c>
      <c r="IX13" s="41" t="s">
        <v>76</v>
      </c>
      <c r="IY13" s="41" t="s">
        <v>76</v>
      </c>
      <c r="IZ13" s="38" t="s">
        <v>76</v>
      </c>
      <c r="JA13" s="92">
        <v>4.9000000000000002E-2</v>
      </c>
      <c r="JB13" s="41">
        <v>0.15770000000000001</v>
      </c>
      <c r="JC13" s="41">
        <v>3.6200000000000003E-2</v>
      </c>
      <c r="JD13" s="41" t="s">
        <v>76</v>
      </c>
      <c r="JE13" s="41" t="s">
        <v>76</v>
      </c>
      <c r="JF13" s="38" t="s">
        <v>76</v>
      </c>
      <c r="JG13" s="88">
        <v>0.05</v>
      </c>
      <c r="JH13" s="41">
        <v>0.15279999999999999</v>
      </c>
      <c r="JI13" s="89">
        <v>3.8199999999999998E-2</v>
      </c>
      <c r="JJ13" s="41" t="s">
        <v>76</v>
      </c>
      <c r="JK13" s="41" t="s">
        <v>76</v>
      </c>
      <c r="JL13" s="38" t="s">
        <v>76</v>
      </c>
      <c r="JM13" s="88">
        <v>4.9000000000000002E-2</v>
      </c>
      <c r="JN13" s="41">
        <v>0.1507</v>
      </c>
      <c r="JO13" s="89">
        <v>4.58E-2</v>
      </c>
      <c r="JP13" s="41" t="s">
        <v>76</v>
      </c>
      <c r="JQ13" s="41" t="s">
        <v>76</v>
      </c>
      <c r="JR13" s="38" t="s">
        <v>76</v>
      </c>
      <c r="JS13" s="88">
        <v>0.05</v>
      </c>
      <c r="JT13" s="41">
        <v>0.14810000000000001</v>
      </c>
      <c r="JU13" s="89">
        <v>4.4900000000000002E-2</v>
      </c>
      <c r="JV13" s="41" t="s">
        <v>76</v>
      </c>
      <c r="JW13" s="41" t="s">
        <v>76</v>
      </c>
      <c r="JX13" s="38" t="s">
        <v>76</v>
      </c>
    </row>
    <row r="14" spans="1:284" x14ac:dyDescent="0.25">
      <c r="A14">
        <v>10</v>
      </c>
      <c r="B14" s="55" t="s">
        <v>11</v>
      </c>
      <c r="C14" s="67">
        <v>5.1999999999999998E-2</v>
      </c>
      <c r="D14" s="41">
        <v>0.1691</v>
      </c>
      <c r="E14" s="41">
        <v>6.2699999999999992E-2</v>
      </c>
      <c r="F14" s="41">
        <v>0.12333567589590834</v>
      </c>
      <c r="G14" s="41">
        <v>0.83745635015194708</v>
      </c>
      <c r="H14" s="38">
        <v>3.8362974823208528E-3</v>
      </c>
      <c r="I14" s="67">
        <v>0.06</v>
      </c>
      <c r="J14" s="41">
        <v>0.1636</v>
      </c>
      <c r="K14" s="41">
        <v>7.3899999999999993E-2</v>
      </c>
      <c r="L14" s="41">
        <v>0.16194141030483608</v>
      </c>
      <c r="M14" s="41">
        <v>0.89563964718001543</v>
      </c>
      <c r="N14" s="38">
        <v>-1.3585054906463207E-3</v>
      </c>
      <c r="O14" s="67">
        <v>0.05</v>
      </c>
      <c r="P14" s="41">
        <v>0.15990000000000001</v>
      </c>
      <c r="Q14" s="41">
        <v>6.0199999999999997E-2</v>
      </c>
      <c r="R14" s="41">
        <v>0.20192936913948428</v>
      </c>
      <c r="S14" s="41">
        <v>0.87431803585638046</v>
      </c>
      <c r="T14" s="38">
        <v>-1.7681743558339139E-2</v>
      </c>
      <c r="U14" s="67">
        <v>5.7000000000000002E-2</v>
      </c>
      <c r="V14" s="41">
        <v>0.15460000000000002</v>
      </c>
      <c r="W14" s="41">
        <v>6.3099999999999989E-2</v>
      </c>
      <c r="X14" s="41">
        <v>0.21134761287231899</v>
      </c>
      <c r="Y14" s="41">
        <v>1.0438779101925881</v>
      </c>
      <c r="Z14" s="38">
        <v>-4.9044543370941303E-3</v>
      </c>
      <c r="AA14" s="67">
        <v>5.6000000000000001E-2</v>
      </c>
      <c r="AB14" s="41">
        <v>0.16059999999999999</v>
      </c>
      <c r="AC14" s="41">
        <v>7.0300000000000001E-2</v>
      </c>
      <c r="AD14" s="41">
        <v>0.21825050666235452</v>
      </c>
      <c r="AE14" s="41">
        <v>0.65713091738209228</v>
      </c>
      <c r="AF14" s="38">
        <v>4.8068656789911936E-3</v>
      </c>
      <c r="AG14" s="67">
        <v>6.0999999999999999E-2</v>
      </c>
      <c r="AH14" s="41">
        <v>0.16820000000000002</v>
      </c>
      <c r="AI14" s="41">
        <v>5.9699999999999996E-2</v>
      </c>
      <c r="AJ14" s="41">
        <v>0.21282991871570064</v>
      </c>
      <c r="AK14" s="41">
        <v>0.68206396014197812</v>
      </c>
      <c r="AL14" s="38">
        <v>1.4520753610842651E-3</v>
      </c>
      <c r="AM14" s="67">
        <v>0.05</v>
      </c>
      <c r="AN14" s="41">
        <v>0.183</v>
      </c>
      <c r="AO14" s="41">
        <v>8.0100000000000005E-2</v>
      </c>
      <c r="AP14" s="41">
        <v>0.14462599134965479</v>
      </c>
      <c r="AQ14" s="41">
        <v>0.68364172334475581</v>
      </c>
      <c r="AR14" s="38">
        <v>3.0417033703186562E-3</v>
      </c>
      <c r="AS14" s="67">
        <v>3.7999999999999999E-2</v>
      </c>
      <c r="AT14" s="41">
        <v>0.1787</v>
      </c>
      <c r="AU14" s="41">
        <v>6.4500000000000002E-2</v>
      </c>
      <c r="AV14" s="41">
        <v>0.14284298638258838</v>
      </c>
      <c r="AW14" s="41">
        <v>0.86313880696607126</v>
      </c>
      <c r="AX14" s="38">
        <v>-7.9948547379036193E-3</v>
      </c>
      <c r="AY14" s="67">
        <v>3.7999999999999999E-2</v>
      </c>
      <c r="AZ14" s="41">
        <v>0.18179999999999999</v>
      </c>
      <c r="BA14" s="41">
        <v>5.7999999999999996E-2</v>
      </c>
      <c r="BB14" s="41">
        <v>0.12375276204861052</v>
      </c>
      <c r="BC14" s="41">
        <v>0.90109599580161304</v>
      </c>
      <c r="BD14" s="38">
        <v>-1.0081040479476283E-2</v>
      </c>
      <c r="BE14" s="67">
        <v>4.3999999999999997E-2</v>
      </c>
      <c r="BF14" s="41">
        <v>0.1386</v>
      </c>
      <c r="BG14" s="41">
        <v>6.3399999999999998E-2</v>
      </c>
      <c r="BH14" s="41">
        <v>0.12749842480507745</v>
      </c>
      <c r="BI14" s="41">
        <v>0.95146309669180662</v>
      </c>
      <c r="BJ14" s="38">
        <v>-1.9359589311433254E-2</v>
      </c>
      <c r="BK14" s="67">
        <v>4.2000000000000003E-2</v>
      </c>
      <c r="BL14" s="41">
        <v>0.1366</v>
      </c>
      <c r="BM14" s="41">
        <v>6.3500000000000001E-2</v>
      </c>
      <c r="BN14" s="41">
        <v>0.13892517108975336</v>
      </c>
      <c r="BO14" s="41">
        <v>0.97757704067012929</v>
      </c>
      <c r="BP14" s="38">
        <v>-1.5068392901643411E-2</v>
      </c>
      <c r="BQ14" s="67">
        <v>5.3999999999999999E-2</v>
      </c>
      <c r="BR14" s="41">
        <v>0.1361</v>
      </c>
      <c r="BS14" s="41">
        <v>0.10279999999999999</v>
      </c>
      <c r="BT14" s="41">
        <v>0.14274184921212352</v>
      </c>
      <c r="BU14" s="41">
        <v>0.91934472732430328</v>
      </c>
      <c r="BV14" s="38">
        <v>-5.9668860565066746E-3</v>
      </c>
      <c r="BW14" s="67">
        <v>3.3000000000000002E-2</v>
      </c>
      <c r="BX14" s="41">
        <v>0.1366</v>
      </c>
      <c r="BY14" s="41">
        <v>9.2100000000000015E-2</v>
      </c>
      <c r="BZ14" s="41">
        <v>0.14978662404199231</v>
      </c>
      <c r="CA14" s="41">
        <v>1.0257731876836713</v>
      </c>
      <c r="CB14" s="38">
        <v>-2.3076531182312548E-2</v>
      </c>
      <c r="CC14" s="67">
        <v>3.2000000000000001E-2</v>
      </c>
      <c r="CD14" s="41">
        <v>0.13689999999999999</v>
      </c>
      <c r="CE14" s="41">
        <v>7.0599999999999996E-2</v>
      </c>
      <c r="CF14" s="41">
        <v>0.16116439651391554</v>
      </c>
      <c r="CG14" s="41">
        <v>1.0632377493018299</v>
      </c>
      <c r="CH14" s="38">
        <v>-2.9407347799126793E-2</v>
      </c>
      <c r="CI14" s="67">
        <v>3.7999999999999999E-2</v>
      </c>
      <c r="CJ14" s="41">
        <v>0.13639999999999999</v>
      </c>
      <c r="CK14" s="41">
        <v>4.4999999999999998E-2</v>
      </c>
      <c r="CL14" s="41">
        <v>0.169621235742131</v>
      </c>
      <c r="CM14" s="41">
        <v>1.0341176562769341</v>
      </c>
      <c r="CN14" s="38">
        <v>-2.4525858618943575E-2</v>
      </c>
      <c r="CO14" s="67">
        <v>5.1999999999999998E-2</v>
      </c>
      <c r="CP14" s="41">
        <v>0.13489999999999999</v>
      </c>
      <c r="CQ14" s="41">
        <v>4.1799999999999997E-2</v>
      </c>
      <c r="CR14" s="41">
        <v>0.18889814819125478</v>
      </c>
      <c r="CS14" s="41">
        <v>1.7285244716539969</v>
      </c>
      <c r="CT14" s="38">
        <v>-4.3021076782416581E-2</v>
      </c>
      <c r="CU14" s="67">
        <v>6.0999999999999999E-2</v>
      </c>
      <c r="CV14" s="41">
        <v>0.13220000000000001</v>
      </c>
      <c r="CW14" s="41">
        <v>4.2800000000000005E-2</v>
      </c>
      <c r="CX14" s="41">
        <v>0.21191860138632077</v>
      </c>
      <c r="CY14" s="41">
        <v>1.1204514186239138</v>
      </c>
      <c r="CZ14" s="38">
        <v>-3.6103725290174978E-2</v>
      </c>
      <c r="DA14" s="67">
        <v>5.2999999999999999E-2</v>
      </c>
      <c r="DB14" s="41">
        <v>0.12659999999999999</v>
      </c>
      <c r="DC14" s="41">
        <v>5.7000000000000002E-2</v>
      </c>
      <c r="DD14" s="41">
        <v>0.20699529490506524</v>
      </c>
      <c r="DE14" s="41">
        <v>1.1848217081314667</v>
      </c>
      <c r="DF14" s="38">
        <v>-4.0252372555573061E-2</v>
      </c>
      <c r="DG14" s="67">
        <v>5.6000000000000001E-2</v>
      </c>
      <c r="DH14" s="41">
        <v>0.12509999999999999</v>
      </c>
      <c r="DI14" s="41">
        <v>5.7099999999999998E-2</v>
      </c>
      <c r="DJ14" s="41">
        <v>0.178392605819126</v>
      </c>
      <c r="DK14" s="41">
        <v>0.98818249120858781</v>
      </c>
      <c r="DL14" s="38">
        <v>-4.1000071517844003E-2</v>
      </c>
      <c r="DM14" s="67">
        <v>4.8000000000000001E-2</v>
      </c>
      <c r="DN14" s="41">
        <v>0.12509999999999999</v>
      </c>
      <c r="DO14" s="41">
        <v>4.3499999999999997E-2</v>
      </c>
      <c r="DP14" s="41">
        <v>0.17993811812163119</v>
      </c>
      <c r="DQ14" s="41">
        <v>0.94019844625464633</v>
      </c>
      <c r="DR14" s="38">
        <v>-1.691709232661295E-2</v>
      </c>
      <c r="DS14" s="67">
        <v>0.06</v>
      </c>
      <c r="DT14" s="41">
        <v>0.12470000000000001</v>
      </c>
      <c r="DU14" s="41">
        <v>5.7000000000000002E-2</v>
      </c>
      <c r="DV14" s="41">
        <v>0.20831090333852764</v>
      </c>
      <c r="DW14" s="41">
        <v>1.0764264568160846</v>
      </c>
      <c r="DX14" s="38">
        <v>-2.9540575221247502E-2</v>
      </c>
      <c r="DY14" s="67">
        <v>0.05</v>
      </c>
      <c r="DZ14" s="41">
        <v>0.12470000000000001</v>
      </c>
      <c r="EA14" s="41">
        <v>3.8300000000000001E-2</v>
      </c>
      <c r="EB14" s="41">
        <v>0.2037207337384965</v>
      </c>
      <c r="EC14" s="41">
        <v>1.1139315304013244</v>
      </c>
      <c r="ED14" s="38">
        <v>-3.9806472746038699E-2</v>
      </c>
      <c r="EE14" s="67">
        <v>5.0999999999999997E-2</v>
      </c>
      <c r="EF14" s="41">
        <v>0.12240000000000001</v>
      </c>
      <c r="EG14" s="41">
        <v>5.8200000000000002E-2</v>
      </c>
      <c r="EH14" s="41">
        <v>0</v>
      </c>
      <c r="EI14" s="41">
        <v>1.0826376953589001</v>
      </c>
      <c r="EJ14" s="38">
        <v>-4.2839273119101282E-2</v>
      </c>
      <c r="EK14" s="67">
        <v>4.5999999999999999E-2</v>
      </c>
      <c r="EL14" s="41">
        <v>0.12089999999999999</v>
      </c>
      <c r="EM14" s="41">
        <v>5.8400000000000001E-2</v>
      </c>
      <c r="EN14" s="41">
        <v>0</v>
      </c>
      <c r="EO14" s="41">
        <v>1.0470725441679407</v>
      </c>
      <c r="EP14" s="38">
        <v>-2.5529386123893015E-2</v>
      </c>
      <c r="EQ14" s="67">
        <v>-4.1000000000000002E-2</v>
      </c>
      <c r="ER14" s="41">
        <v>0.11890000000000001</v>
      </c>
      <c r="ES14" s="41">
        <v>4.5899999999999996E-2</v>
      </c>
      <c r="ET14" s="41">
        <v>0</v>
      </c>
      <c r="EU14" s="41">
        <v>1.0748264404312027</v>
      </c>
      <c r="EV14" s="38">
        <v>-2.9929989947080699E-2</v>
      </c>
      <c r="EW14" s="67">
        <v>-3.5999999999999997E-2</v>
      </c>
      <c r="EX14" s="41">
        <v>0.11749999999999999</v>
      </c>
      <c r="EY14" s="41">
        <v>4.2000000000000003E-2</v>
      </c>
      <c r="EZ14" s="41">
        <v>0</v>
      </c>
      <c r="FA14" s="41">
        <v>0.92418385611194998</v>
      </c>
      <c r="FB14" s="38">
        <v>-2.7932098366688835E-2</v>
      </c>
      <c r="FC14" s="67">
        <v>-3.0000000000000001E-3</v>
      </c>
      <c r="FD14" s="41">
        <v>0.1202</v>
      </c>
      <c r="FE14" s="41">
        <v>5.62E-2</v>
      </c>
      <c r="FF14" s="41">
        <v>0</v>
      </c>
      <c r="FG14" s="41">
        <v>1.0276308835440584</v>
      </c>
      <c r="FH14" s="38">
        <v>-2.3094091295646428E-2</v>
      </c>
      <c r="FI14" s="67">
        <v>2.4E-2</v>
      </c>
      <c r="FJ14" s="41">
        <v>0.12050000000000001</v>
      </c>
      <c r="FK14" s="41">
        <v>5.9000000000000004E-2</v>
      </c>
      <c r="FL14" s="41">
        <v>0.15916381868857957</v>
      </c>
      <c r="FM14" s="41">
        <v>1.0246294464763397</v>
      </c>
      <c r="FN14" s="38">
        <v>-1.9843566020198534E-2</v>
      </c>
      <c r="FO14" s="67">
        <v>0.10299999999999999</v>
      </c>
      <c r="FP14" s="41">
        <v>0.1202</v>
      </c>
      <c r="FQ14" s="41">
        <v>6.3200000000000006E-2</v>
      </c>
      <c r="FR14" s="41">
        <v>0.1645218743016133</v>
      </c>
      <c r="FS14" s="41">
        <v>1.0584170758904097</v>
      </c>
      <c r="FT14" s="38">
        <v>-2.290955583837509E-2</v>
      </c>
      <c r="FU14" s="67">
        <v>9.4E-2</v>
      </c>
      <c r="FV14" s="41">
        <v>0.121</v>
      </c>
      <c r="FW14" s="41">
        <v>6.9099999999999995E-2</v>
      </c>
      <c r="FX14" s="41">
        <v>0.17374205199666179</v>
      </c>
      <c r="FY14" s="41">
        <v>1.0194147265119102</v>
      </c>
      <c r="FZ14" s="38">
        <v>-3.6539902344610062E-2</v>
      </c>
      <c r="GA14" s="67">
        <v>7.5999999999999998E-2</v>
      </c>
      <c r="GB14" s="41">
        <v>0.1216</v>
      </c>
      <c r="GC14" s="41">
        <v>5.7300000000000004E-2</v>
      </c>
      <c r="GD14" s="41">
        <v>0.17441378007495487</v>
      </c>
      <c r="GE14" s="41">
        <v>0.99365046661935608</v>
      </c>
      <c r="GF14" s="38">
        <v>2.3087810239989182E-2</v>
      </c>
      <c r="GG14" s="67">
        <v>5.8999999999999997E-2</v>
      </c>
      <c r="GH14" s="41">
        <v>0.1215</v>
      </c>
      <c r="GI14" s="41">
        <v>5.5599999999999997E-2</v>
      </c>
      <c r="GJ14" s="41">
        <v>0.16624954635352635</v>
      </c>
      <c r="GK14" s="41">
        <v>0.91246911945085885</v>
      </c>
      <c r="GL14" s="38">
        <v>-2.5196959828199653E-2</v>
      </c>
      <c r="GM14" s="67">
        <v>4.9000000000000002E-2</v>
      </c>
      <c r="GN14" s="41">
        <v>0.12269999999999999</v>
      </c>
      <c r="GO14" s="41">
        <v>7.9100000000000004E-2</v>
      </c>
      <c r="GP14" s="41">
        <v>0.16025766383168383</v>
      </c>
      <c r="GQ14" s="41">
        <v>0.61207782170164626</v>
      </c>
      <c r="GR14" s="38">
        <v>-2.2559280011794875E-2</v>
      </c>
      <c r="GS14" s="67">
        <v>4.5999999999999999E-2</v>
      </c>
      <c r="GT14" s="41">
        <v>0.1241</v>
      </c>
      <c r="GU14" s="41">
        <v>9.1799999999999993E-2</v>
      </c>
      <c r="GV14" s="41">
        <v>0.16406930234565975</v>
      </c>
      <c r="GW14" s="41">
        <v>0.93622012085035977</v>
      </c>
      <c r="GX14" s="38">
        <v>-1.9730464305006624E-2</v>
      </c>
      <c r="GY14" s="67">
        <v>4.9000000000000002E-2</v>
      </c>
      <c r="GZ14" s="41">
        <v>0.12670000000000001</v>
      </c>
      <c r="HA14" s="41">
        <v>9.06E-2</v>
      </c>
      <c r="HB14" s="41">
        <v>0.1670848639649998</v>
      </c>
      <c r="HC14" s="41">
        <v>1.1013503561142195</v>
      </c>
      <c r="HD14" s="38">
        <v>-3.0789696570137508E-2</v>
      </c>
      <c r="HE14" s="67">
        <v>5.3999999999999999E-2</v>
      </c>
      <c r="HF14" s="41">
        <v>0.13089999999999999</v>
      </c>
      <c r="HG14" s="41">
        <v>9.1899999999999996E-2</v>
      </c>
      <c r="HH14" s="41">
        <v>0.17763806823073422</v>
      </c>
      <c r="HI14" s="41">
        <v>1.0150540447729466</v>
      </c>
      <c r="HJ14" s="38">
        <v>-2.0825753130833648E-2</v>
      </c>
      <c r="HK14" s="67">
        <v>5.5E-2</v>
      </c>
      <c r="HL14" s="41">
        <v>0.1331</v>
      </c>
      <c r="HM14" s="41">
        <v>7.8799999999999995E-2</v>
      </c>
      <c r="HN14" s="41">
        <v>0.18299520071868169</v>
      </c>
      <c r="HO14" s="41">
        <v>1.0322066262771679</v>
      </c>
      <c r="HP14" s="38">
        <v>-2.1257255890149557E-2</v>
      </c>
      <c r="HQ14" s="67">
        <v>0.06</v>
      </c>
      <c r="HR14" s="41">
        <v>0.13980000000000001</v>
      </c>
      <c r="HS14" s="41">
        <v>6.7799999999999999E-2</v>
      </c>
      <c r="HT14" s="41">
        <v>0.19399342530731853</v>
      </c>
      <c r="HU14" s="41">
        <v>1.0495702424731503</v>
      </c>
      <c r="HV14" s="38">
        <v>-2.1936135746185709E-2</v>
      </c>
      <c r="HW14" s="67">
        <v>5.6000000000000001E-2</v>
      </c>
      <c r="HX14" s="41">
        <v>0.14630000000000001</v>
      </c>
      <c r="HY14" s="41">
        <v>6.6299999999999998E-2</v>
      </c>
      <c r="HZ14" s="41">
        <v>0.21090485660581032</v>
      </c>
      <c r="IA14" s="41">
        <v>0.97743499976025894</v>
      </c>
      <c r="IB14" s="38">
        <v>-2.9517292028394999E-2</v>
      </c>
      <c r="IC14" s="67">
        <v>4.9000000000000002E-2</v>
      </c>
      <c r="ID14" s="41">
        <v>0.1628</v>
      </c>
      <c r="IE14" s="41">
        <v>5.7000000000000002E-2</v>
      </c>
      <c r="IF14" s="41">
        <v>0.20542911525319388</v>
      </c>
      <c r="IG14" s="41">
        <v>0.96598152484221389</v>
      </c>
      <c r="IH14" s="38">
        <v>-1.4025318551255817E-2</v>
      </c>
      <c r="II14" s="67">
        <v>4.5999999999999999E-2</v>
      </c>
      <c r="IJ14" s="41">
        <v>0.16850000000000001</v>
      </c>
      <c r="IK14" s="41">
        <v>6.2199999999999998E-2</v>
      </c>
      <c r="IL14" s="41">
        <v>0.20446328782337106</v>
      </c>
      <c r="IM14" s="41">
        <v>0.90591831064184491</v>
      </c>
      <c r="IN14" s="38">
        <v>-1.2074678381760233E-2</v>
      </c>
      <c r="IO14" s="67">
        <v>0.04</v>
      </c>
      <c r="IP14" s="41">
        <v>0.1691</v>
      </c>
      <c r="IQ14" s="41">
        <v>3.56E-2</v>
      </c>
      <c r="IR14" s="41">
        <v>0.21011135610257267</v>
      </c>
      <c r="IS14" s="41">
        <v>0.93079733657481967</v>
      </c>
      <c r="IT14" s="38">
        <v>-1.2091520818987707E-2</v>
      </c>
      <c r="IU14" s="67">
        <v>4.7E-2</v>
      </c>
      <c r="IV14" s="41">
        <v>0.16889999999999999</v>
      </c>
      <c r="IW14" s="41">
        <v>2.9900000000000003E-2</v>
      </c>
      <c r="IX14" s="41">
        <v>0.21897481511163022</v>
      </c>
      <c r="IY14" s="41">
        <v>0.940921422734738</v>
      </c>
      <c r="IZ14" s="38">
        <v>-1.0009871508437077E-2</v>
      </c>
      <c r="JA14" s="92">
        <v>4.9000000000000002E-2</v>
      </c>
      <c r="JB14" s="41">
        <v>0.15770000000000001</v>
      </c>
      <c r="JC14" s="41">
        <v>3.6200000000000003E-2</v>
      </c>
      <c r="JD14" s="41">
        <v>0.22493852204636733</v>
      </c>
      <c r="JE14" s="41">
        <v>0.83391551872323988</v>
      </c>
      <c r="JF14" s="38">
        <v>-2.7871277613726246E-3</v>
      </c>
      <c r="JG14" s="88">
        <v>0.05</v>
      </c>
      <c r="JH14" s="41">
        <v>0.15279999999999999</v>
      </c>
      <c r="JI14" s="89">
        <v>3.8199999999999998E-2</v>
      </c>
      <c r="JJ14" s="41">
        <v>0.2307514838578679</v>
      </c>
      <c r="JK14" s="41">
        <v>0.78239987293209201</v>
      </c>
      <c r="JL14" s="38">
        <v>8.4373221688161697E-4</v>
      </c>
      <c r="JM14" s="88">
        <v>4.9000000000000002E-2</v>
      </c>
      <c r="JN14" s="41">
        <v>0.1507</v>
      </c>
      <c r="JO14" s="89">
        <v>4.58E-2</v>
      </c>
      <c r="JP14" s="41">
        <v>0.22112073963051332</v>
      </c>
      <c r="JQ14" s="41">
        <v>0.73934599001712609</v>
      </c>
      <c r="JR14" s="38">
        <v>5.4778797372904611E-3</v>
      </c>
      <c r="JS14" s="88">
        <v>0.05</v>
      </c>
      <c r="JT14" s="41">
        <v>0.14810000000000001</v>
      </c>
      <c r="JU14" s="89">
        <v>4.4900000000000002E-2</v>
      </c>
      <c r="JV14" s="41">
        <v>0.23277790733444026</v>
      </c>
      <c r="JW14" s="41">
        <v>0.74285752004668093</v>
      </c>
      <c r="JX14" s="38">
        <v>9.9656626175557809E-3</v>
      </c>
    </row>
    <row r="15" spans="1:284" x14ac:dyDescent="0.25">
      <c r="A15">
        <v>11</v>
      </c>
      <c r="B15" s="55" t="s">
        <v>12</v>
      </c>
      <c r="C15" s="67">
        <v>5.1999999999999998E-2</v>
      </c>
      <c r="D15" s="41">
        <v>0.1691</v>
      </c>
      <c r="E15" s="41">
        <v>6.2699999999999992E-2</v>
      </c>
      <c r="F15" s="41">
        <v>3.8865549568631017E-2</v>
      </c>
      <c r="G15" s="41">
        <v>0.52098295204292289</v>
      </c>
      <c r="H15" s="38">
        <v>3.8974711529979146E-2</v>
      </c>
      <c r="I15" s="67">
        <v>0.06</v>
      </c>
      <c r="J15" s="41">
        <v>0.1636</v>
      </c>
      <c r="K15" s="41">
        <v>7.3899999999999993E-2</v>
      </c>
      <c r="L15" s="41">
        <v>3.7361165556522816E-2</v>
      </c>
      <c r="M15" s="41">
        <v>0.54110579041687479</v>
      </c>
      <c r="N15" s="38">
        <v>3.8586024707468761E-2</v>
      </c>
      <c r="O15" s="67">
        <v>0.05</v>
      </c>
      <c r="P15" s="41">
        <v>0.15990000000000001</v>
      </c>
      <c r="Q15" s="41">
        <v>6.0199999999999997E-2</v>
      </c>
      <c r="R15" s="41">
        <v>4.1092156336538059E-2</v>
      </c>
      <c r="S15" s="41">
        <v>0.56510554140365055</v>
      </c>
      <c r="T15" s="38">
        <v>3.2650197527157046E-2</v>
      </c>
      <c r="U15" s="67">
        <v>5.7000000000000002E-2</v>
      </c>
      <c r="V15" s="41">
        <v>0.15460000000000002</v>
      </c>
      <c r="W15" s="41">
        <v>6.3099999999999989E-2</v>
      </c>
      <c r="X15" s="41">
        <v>3.9690628754132665E-2</v>
      </c>
      <c r="Y15" s="41">
        <v>0.43984332454106412</v>
      </c>
      <c r="Z15" s="38">
        <v>4.4108171369726959E-2</v>
      </c>
      <c r="AA15" s="67">
        <v>5.6000000000000001E-2</v>
      </c>
      <c r="AB15" s="41">
        <v>0.16059999999999999</v>
      </c>
      <c r="AC15" s="41">
        <v>7.0300000000000001E-2</v>
      </c>
      <c r="AD15" s="41">
        <v>3.8483958228599048E-2</v>
      </c>
      <c r="AE15" s="41">
        <v>0.46213582066222986</v>
      </c>
      <c r="AF15" s="38">
        <v>3.9494139336898722E-2</v>
      </c>
      <c r="AG15" s="67">
        <v>6.0999999999999999E-2</v>
      </c>
      <c r="AH15" s="41">
        <v>0.16820000000000002</v>
      </c>
      <c r="AI15" s="41">
        <v>5.9699999999999996E-2</v>
      </c>
      <c r="AJ15" s="41">
        <v>3.4519311545856107E-2</v>
      </c>
      <c r="AK15" s="41">
        <v>0.4806474556250398</v>
      </c>
      <c r="AL15" s="38">
        <v>3.5657621581299377E-2</v>
      </c>
      <c r="AM15" s="67">
        <v>0.05</v>
      </c>
      <c r="AN15" s="41">
        <v>0.183</v>
      </c>
      <c r="AO15" s="41">
        <v>8.0100000000000005E-2</v>
      </c>
      <c r="AP15" s="41">
        <v>3.3133813877756171E-2</v>
      </c>
      <c r="AQ15" s="41">
        <v>0.52742839105672523</v>
      </c>
      <c r="AR15" s="38">
        <v>3.36578021689952E-2</v>
      </c>
      <c r="AS15" s="67">
        <v>3.7999999999999999E-2</v>
      </c>
      <c r="AT15" s="41">
        <v>0.1787</v>
      </c>
      <c r="AU15" s="41">
        <v>6.4500000000000002E-2</v>
      </c>
      <c r="AV15" s="41">
        <v>3.323842121413037E-2</v>
      </c>
      <c r="AW15" s="41">
        <v>0.62540458053545944</v>
      </c>
      <c r="AX15" s="38">
        <v>3.9908981752453422E-2</v>
      </c>
      <c r="AY15" s="67">
        <v>3.7999999999999999E-2</v>
      </c>
      <c r="AZ15" s="41">
        <v>0.18179999999999999</v>
      </c>
      <c r="BA15" s="41">
        <v>5.7999999999999996E-2</v>
      </c>
      <c r="BB15" s="41">
        <v>3.9385212974987045E-2</v>
      </c>
      <c r="BC15" s="41">
        <v>0.44368799942279863</v>
      </c>
      <c r="BD15" s="38">
        <v>4.1146024870021426E-2</v>
      </c>
      <c r="BE15" s="67">
        <v>4.3999999999999997E-2</v>
      </c>
      <c r="BF15" s="41">
        <v>0.1386</v>
      </c>
      <c r="BG15" s="41">
        <v>6.3399999999999998E-2</v>
      </c>
      <c r="BH15" s="41">
        <v>3.8179228549901391E-2</v>
      </c>
      <c r="BI15" s="41">
        <v>0.46220844493148328</v>
      </c>
      <c r="BJ15" s="38">
        <v>3.9679181986467048E-2</v>
      </c>
      <c r="BK15" s="67">
        <v>4.2000000000000003E-2</v>
      </c>
      <c r="BL15" s="41">
        <v>0.1366</v>
      </c>
      <c r="BM15" s="41">
        <v>6.3500000000000001E-2</v>
      </c>
      <c r="BN15" s="41">
        <v>4.1145495069757114E-2</v>
      </c>
      <c r="BO15" s="41">
        <v>0.49724305187650497</v>
      </c>
      <c r="BP15" s="38">
        <v>3.7855442048343214E-2</v>
      </c>
      <c r="BQ15" s="67">
        <v>5.3999999999999999E-2</v>
      </c>
      <c r="BR15" s="41">
        <v>0.1361</v>
      </c>
      <c r="BS15" s="41">
        <v>0.10279999999999999</v>
      </c>
      <c r="BT15" s="41">
        <v>4.0255370392183756E-2</v>
      </c>
      <c r="BU15" s="41">
        <v>0.47238761937338569</v>
      </c>
      <c r="BV15" s="38">
        <v>3.4820898379670749E-2</v>
      </c>
      <c r="BW15" s="67">
        <v>3.3000000000000002E-2</v>
      </c>
      <c r="BX15" s="41">
        <v>0.1366</v>
      </c>
      <c r="BY15" s="41">
        <v>9.2100000000000015E-2</v>
      </c>
      <c r="BZ15" s="41">
        <v>4.2784181204999314E-2</v>
      </c>
      <c r="CA15" s="41">
        <v>0.47388218966832563</v>
      </c>
      <c r="CB15" s="38">
        <v>3.491259963113947E-2</v>
      </c>
      <c r="CC15" s="67">
        <v>3.2000000000000001E-2</v>
      </c>
      <c r="CD15" s="41">
        <v>0.13689999999999999</v>
      </c>
      <c r="CE15" s="41">
        <v>7.0599999999999996E-2</v>
      </c>
      <c r="CF15" s="41">
        <v>5.8480494514410321E-2</v>
      </c>
      <c r="CG15" s="41">
        <v>0.47101607413307633</v>
      </c>
      <c r="CH15" s="38">
        <v>3.3155860702209002E-2</v>
      </c>
      <c r="CI15" s="67">
        <v>3.7999999999999999E-2</v>
      </c>
      <c r="CJ15" s="41">
        <v>0.13639999999999999</v>
      </c>
      <c r="CK15" s="41">
        <v>4.4999999999999998E-2</v>
      </c>
      <c r="CL15" s="41">
        <v>6.5766372030370043E-2</v>
      </c>
      <c r="CM15" s="41">
        <v>0.49821427905519683</v>
      </c>
      <c r="CN15" s="38">
        <v>3.1755171818084314E-2</v>
      </c>
      <c r="CO15" s="67">
        <v>5.1999999999999998E-2</v>
      </c>
      <c r="CP15" s="41">
        <v>0.13489999999999999</v>
      </c>
      <c r="CQ15" s="41">
        <v>4.1799999999999997E-2</v>
      </c>
      <c r="CR15" s="41">
        <v>9.8833116431353174E-2</v>
      </c>
      <c r="CS15" s="41">
        <v>0.8325930342651775</v>
      </c>
      <c r="CT15" s="38">
        <v>3.3379087248035864E-2</v>
      </c>
      <c r="CU15" s="67">
        <v>6.0999999999999999E-2</v>
      </c>
      <c r="CV15" s="41">
        <v>0.13220000000000001</v>
      </c>
      <c r="CW15" s="41">
        <v>4.2800000000000005E-2</v>
      </c>
      <c r="CX15" s="41">
        <v>9.8881672572255025E-2</v>
      </c>
      <c r="CY15" s="41">
        <v>0.49662129901751895</v>
      </c>
      <c r="CZ15" s="38">
        <v>3.4604677784513607E-2</v>
      </c>
      <c r="DA15" s="67">
        <v>5.2999999999999999E-2</v>
      </c>
      <c r="DB15" s="41">
        <v>0.12659999999999999</v>
      </c>
      <c r="DC15" s="41">
        <v>5.7000000000000002E-2</v>
      </c>
      <c r="DD15" s="41">
        <v>0.10100736093300043</v>
      </c>
      <c r="DE15" s="41">
        <v>0.51038062558999553</v>
      </c>
      <c r="DF15" s="38">
        <v>4.7362705953505571E-2</v>
      </c>
      <c r="DG15" s="67">
        <v>5.6000000000000001E-2</v>
      </c>
      <c r="DH15" s="41">
        <v>0.12509999999999999</v>
      </c>
      <c r="DI15" s="41">
        <v>5.7099999999999998E-2</v>
      </c>
      <c r="DJ15" s="41">
        <v>9.2259835314144598E-2</v>
      </c>
      <c r="DK15" s="41">
        <v>0.53275460127513352</v>
      </c>
      <c r="DL15" s="38">
        <v>3.1370378541723941E-2</v>
      </c>
      <c r="DM15" s="67">
        <v>4.8000000000000001E-2</v>
      </c>
      <c r="DN15" s="41">
        <v>0.12509999999999999</v>
      </c>
      <c r="DO15" s="41">
        <v>4.3499999999999997E-2</v>
      </c>
      <c r="DP15" s="41">
        <v>8.9774896793220177E-2</v>
      </c>
      <c r="DQ15" s="41">
        <v>0.49660889202355707</v>
      </c>
      <c r="DR15" s="38">
        <v>3.2510785539452851E-2</v>
      </c>
      <c r="DS15" s="67">
        <v>0.06</v>
      </c>
      <c r="DT15" s="41">
        <v>0.12470000000000001</v>
      </c>
      <c r="DU15" s="41">
        <v>5.7000000000000002E-2</v>
      </c>
      <c r="DV15" s="41">
        <v>8.9649479210602845E-2</v>
      </c>
      <c r="DW15" s="41">
        <v>0.4934993022828093</v>
      </c>
      <c r="DX15" s="38">
        <v>3.3928091398426889E-2</v>
      </c>
      <c r="DY15" s="67">
        <v>0.05</v>
      </c>
      <c r="DZ15" s="41">
        <v>0.12470000000000001</v>
      </c>
      <c r="EA15" s="41">
        <v>3.8300000000000001E-2</v>
      </c>
      <c r="EB15" s="41">
        <v>8.3249470582927421E-2</v>
      </c>
      <c r="EC15" s="41">
        <v>0.49944214290846001</v>
      </c>
      <c r="ED15" s="38">
        <v>3.2574517920736658E-2</v>
      </c>
      <c r="EE15" s="67">
        <v>5.0999999999999997E-2</v>
      </c>
      <c r="EF15" s="41">
        <v>0.12240000000000001</v>
      </c>
      <c r="EG15" s="41">
        <v>5.8200000000000002E-2</v>
      </c>
      <c r="EH15" s="41">
        <v>8.9627251155105045E-2</v>
      </c>
      <c r="EI15" s="41">
        <v>0.50815867354500233</v>
      </c>
      <c r="EJ15" s="38">
        <v>3.3232530744643461E-2</v>
      </c>
      <c r="EK15" s="67">
        <v>4.5999999999999999E-2</v>
      </c>
      <c r="EL15" s="41">
        <v>0.12089999999999999</v>
      </c>
      <c r="EM15" s="41">
        <v>5.8400000000000001E-2</v>
      </c>
      <c r="EN15" s="41">
        <v>8.6212499078373667E-2</v>
      </c>
      <c r="EO15" s="41">
        <v>0.50981909689583893</v>
      </c>
      <c r="EP15" s="38">
        <v>3.0667171897253043E-2</v>
      </c>
      <c r="EQ15" s="67">
        <v>-4.1000000000000002E-2</v>
      </c>
      <c r="ER15" s="41">
        <v>0.11890000000000001</v>
      </c>
      <c r="ES15" s="41">
        <v>4.5899999999999996E-2</v>
      </c>
      <c r="ET15" s="41">
        <v>9.3307412693498473E-2</v>
      </c>
      <c r="EU15" s="41">
        <v>0.52466947500554018</v>
      </c>
      <c r="EV15" s="38">
        <v>2.8675949196867955E-2</v>
      </c>
      <c r="EW15" s="67">
        <v>-3.5999999999999997E-2</v>
      </c>
      <c r="EX15" s="41">
        <v>0.11749999999999999</v>
      </c>
      <c r="EY15" s="41">
        <v>4.2000000000000003E-2</v>
      </c>
      <c r="EZ15" s="41">
        <v>0.10617212776700272</v>
      </c>
      <c r="FA15" s="41">
        <v>0.52381868673537657</v>
      </c>
      <c r="FB15" s="38">
        <v>2.5536496108134646E-2</v>
      </c>
      <c r="FC15" s="67">
        <v>-3.0000000000000001E-3</v>
      </c>
      <c r="FD15" s="41">
        <v>0.1202</v>
      </c>
      <c r="FE15" s="41">
        <v>5.62E-2</v>
      </c>
      <c r="FF15" s="41">
        <v>0.14163872551854187</v>
      </c>
      <c r="FG15" s="41">
        <v>0.51816334126227237</v>
      </c>
      <c r="FH15" s="38">
        <v>2.8813611121172086E-2</v>
      </c>
      <c r="FI15" s="67">
        <v>2.4E-2</v>
      </c>
      <c r="FJ15" s="41">
        <v>0.12050000000000001</v>
      </c>
      <c r="FK15" s="41">
        <v>5.9000000000000004E-2</v>
      </c>
      <c r="FL15" s="41">
        <v>0.1180355651634855</v>
      </c>
      <c r="FM15" s="41">
        <v>0.47624670354649939</v>
      </c>
      <c r="FN15" s="38">
        <v>2.6325353889777536E-2</v>
      </c>
      <c r="FO15" s="67">
        <v>0.10299999999999999</v>
      </c>
      <c r="FP15" s="41">
        <v>0.1202</v>
      </c>
      <c r="FQ15" s="41">
        <v>6.3200000000000006E-2</v>
      </c>
      <c r="FR15" s="41">
        <v>0.1157578580623552</v>
      </c>
      <c r="FS15" s="41">
        <v>0.4772760665309338</v>
      </c>
      <c r="FT15" s="38">
        <v>2.6900108540733679E-2</v>
      </c>
      <c r="FU15" s="67">
        <v>9.4E-2</v>
      </c>
      <c r="FV15" s="41">
        <v>0.121</v>
      </c>
      <c r="FW15" s="41">
        <v>6.9099999999999995E-2</v>
      </c>
      <c r="FX15" s="41">
        <v>0.11073560036391972</v>
      </c>
      <c r="FY15" s="41">
        <v>0.47998921370715669</v>
      </c>
      <c r="FZ15" s="38">
        <v>2.7091231055138026E-2</v>
      </c>
      <c r="GA15" s="67">
        <v>7.5999999999999998E-2</v>
      </c>
      <c r="GB15" s="41">
        <v>0.1216</v>
      </c>
      <c r="GC15" s="41">
        <v>5.7300000000000004E-2</v>
      </c>
      <c r="GD15" s="41">
        <v>0.11279853935758759</v>
      </c>
      <c r="GE15" s="41">
        <v>0.47980261921706746</v>
      </c>
      <c r="GF15" s="38">
        <v>2.9909031269057116E-2</v>
      </c>
      <c r="GG15" s="67">
        <v>5.8999999999999997E-2</v>
      </c>
      <c r="GH15" s="41">
        <v>0.1215</v>
      </c>
      <c r="GI15" s="41">
        <v>5.5599999999999997E-2</v>
      </c>
      <c r="GJ15" s="41">
        <v>0.10718534218243997</v>
      </c>
      <c r="GK15" s="41">
        <v>0.43595733110599344</v>
      </c>
      <c r="GL15" s="38">
        <v>3.8626664467427331E-2</v>
      </c>
      <c r="GM15" s="67">
        <v>4.9000000000000002E-2</v>
      </c>
      <c r="GN15" s="41">
        <v>0.12269999999999999</v>
      </c>
      <c r="GO15" s="41">
        <v>7.9100000000000004E-2</v>
      </c>
      <c r="GP15" s="41">
        <v>0.11095862749452956</v>
      </c>
      <c r="GQ15" s="41">
        <v>0.44211031211088475</v>
      </c>
      <c r="GR15" s="38">
        <v>3.7779530959458761E-2</v>
      </c>
      <c r="GS15" s="67">
        <v>4.5999999999999999E-2</v>
      </c>
      <c r="GT15" s="41">
        <v>0.1241</v>
      </c>
      <c r="GU15" s="41">
        <v>9.1799999999999993E-2</v>
      </c>
      <c r="GV15" s="41">
        <v>0.11209121911435845</v>
      </c>
      <c r="GW15" s="41">
        <v>0.44259334724222588</v>
      </c>
      <c r="GX15" s="38">
        <v>3.6866006985786362E-2</v>
      </c>
      <c r="GY15" s="67">
        <v>4.9000000000000002E-2</v>
      </c>
      <c r="GZ15" s="41">
        <v>0.12670000000000001</v>
      </c>
      <c r="HA15" s="41">
        <v>9.06E-2</v>
      </c>
      <c r="HB15" s="41">
        <v>0.11470175071921807</v>
      </c>
      <c r="HC15" s="41">
        <v>0.46487562917615416</v>
      </c>
      <c r="HD15" s="38">
        <v>3.5621170125537199E-2</v>
      </c>
      <c r="HE15" s="67">
        <v>5.3999999999999999E-2</v>
      </c>
      <c r="HF15" s="41">
        <v>0.13089999999999999</v>
      </c>
      <c r="HG15" s="41">
        <v>9.1899999999999996E-2</v>
      </c>
      <c r="HH15" s="41">
        <v>0.11547728016044319</v>
      </c>
      <c r="HI15" s="41">
        <v>0.44314495952014044</v>
      </c>
      <c r="HJ15" s="38">
        <v>3.8217348481433148E-2</v>
      </c>
      <c r="HK15" s="67">
        <v>5.5E-2</v>
      </c>
      <c r="HL15" s="41">
        <v>0.1331</v>
      </c>
      <c r="HM15" s="41">
        <v>7.8799999999999995E-2</v>
      </c>
      <c r="HN15" s="41">
        <v>0.11912247106267335</v>
      </c>
      <c r="HO15" s="41">
        <v>0.44204414821663301</v>
      </c>
      <c r="HP15" s="38">
        <v>3.7111177820167034E-2</v>
      </c>
      <c r="HQ15" s="67">
        <v>0.06</v>
      </c>
      <c r="HR15" s="41">
        <v>0.13980000000000001</v>
      </c>
      <c r="HS15" s="41">
        <v>6.7799999999999999E-2</v>
      </c>
      <c r="HT15" s="41">
        <v>0.1245930886300482</v>
      </c>
      <c r="HU15" s="41">
        <v>0.44842670776392585</v>
      </c>
      <c r="HV15" s="38">
        <v>3.7341704857658378E-2</v>
      </c>
      <c r="HW15" s="67">
        <v>5.6000000000000001E-2</v>
      </c>
      <c r="HX15" s="41">
        <v>0.14630000000000001</v>
      </c>
      <c r="HY15" s="41">
        <v>6.6299999999999998E-2</v>
      </c>
      <c r="HZ15" s="41">
        <v>0.13912554050905815</v>
      </c>
      <c r="IA15" s="41">
        <v>0.45865510645435847</v>
      </c>
      <c r="IB15" s="38">
        <v>3.6201335692684064E-2</v>
      </c>
      <c r="IC15" s="67">
        <v>4.9000000000000002E-2</v>
      </c>
      <c r="ID15" s="41">
        <v>0.1628</v>
      </c>
      <c r="IE15" s="41">
        <v>5.7000000000000002E-2</v>
      </c>
      <c r="IF15" s="41">
        <v>0.13660361336725996</v>
      </c>
      <c r="IG15" s="41">
        <v>0.51843606976742274</v>
      </c>
      <c r="IH15" s="38">
        <v>3.5823056144859471E-2</v>
      </c>
      <c r="II15" s="67">
        <v>4.5999999999999999E-2</v>
      </c>
      <c r="IJ15" s="41">
        <v>0.16850000000000001</v>
      </c>
      <c r="IK15" s="41">
        <v>6.2199999999999998E-2</v>
      </c>
      <c r="IL15" s="41">
        <v>0.14379731839379484</v>
      </c>
      <c r="IM15" s="41">
        <v>0.44433886272123713</v>
      </c>
      <c r="IN15" s="38">
        <v>3.7239281918629664E-2</v>
      </c>
      <c r="IO15" s="67">
        <v>0.04</v>
      </c>
      <c r="IP15" s="41">
        <v>0.1691</v>
      </c>
      <c r="IQ15" s="41">
        <v>3.56E-2</v>
      </c>
      <c r="IR15" s="41">
        <v>0.14322889111918555</v>
      </c>
      <c r="IS15" s="41">
        <v>0.4442428240186016</v>
      </c>
      <c r="IT15" s="38">
        <v>3.5398772979396156E-2</v>
      </c>
      <c r="IU15" s="67">
        <v>4.7E-2</v>
      </c>
      <c r="IV15" s="41">
        <v>0.16889999999999999</v>
      </c>
      <c r="IW15" s="41">
        <v>2.9900000000000003E-2</v>
      </c>
      <c r="IX15" s="41">
        <v>0.14903861901446208</v>
      </c>
      <c r="IY15" s="41">
        <v>0.45987295111113324</v>
      </c>
      <c r="IZ15" s="38">
        <v>3.5040740547628929E-2</v>
      </c>
      <c r="JA15" s="92">
        <v>4.9000000000000002E-2</v>
      </c>
      <c r="JB15" s="41">
        <v>0.15770000000000001</v>
      </c>
      <c r="JC15" s="41">
        <v>3.6200000000000003E-2</v>
      </c>
      <c r="JD15" s="41">
        <v>0.15147766793072412</v>
      </c>
      <c r="JE15" s="41">
        <v>0.44207176211708166</v>
      </c>
      <c r="JF15" s="38">
        <v>3.5463499512655941E-2</v>
      </c>
      <c r="JG15" s="88">
        <v>0.05</v>
      </c>
      <c r="JH15" s="41">
        <v>0.15279999999999999</v>
      </c>
      <c r="JI15" s="89">
        <v>3.8199999999999998E-2</v>
      </c>
      <c r="JJ15" s="41">
        <v>0.15421939969308993</v>
      </c>
      <c r="JK15" s="41">
        <v>0.43704296734598219</v>
      </c>
      <c r="JL15" s="38">
        <v>3.5503109429235048E-2</v>
      </c>
      <c r="JM15" s="88">
        <v>4.9000000000000002E-2</v>
      </c>
      <c r="JN15" s="41">
        <v>0.1507</v>
      </c>
      <c r="JO15" s="89">
        <v>4.58E-2</v>
      </c>
      <c r="JP15" s="41">
        <v>0.15541533339340385</v>
      </c>
      <c r="JQ15" s="41">
        <v>0.43872761788856113</v>
      </c>
      <c r="JR15" s="38">
        <v>3.591920092280259E-2</v>
      </c>
      <c r="JS15" s="88">
        <v>0.05</v>
      </c>
      <c r="JT15" s="41">
        <v>0.14810000000000001</v>
      </c>
      <c r="JU15" s="89">
        <v>4.4900000000000002E-2</v>
      </c>
      <c r="JV15" s="41">
        <v>0.14189618734807255</v>
      </c>
      <c r="JW15" s="41">
        <v>0.45363293292962381</v>
      </c>
      <c r="JX15" s="38">
        <v>3.6557601712847852E-2</v>
      </c>
    </row>
    <row r="16" spans="1:284" x14ac:dyDescent="0.25">
      <c r="A16">
        <v>12</v>
      </c>
      <c r="B16" s="55" t="s">
        <v>13</v>
      </c>
      <c r="C16" s="67">
        <v>5.1999999999999998E-2</v>
      </c>
      <c r="D16" s="41">
        <v>0.1691</v>
      </c>
      <c r="E16" s="41">
        <v>6.2699999999999992E-2</v>
      </c>
      <c r="F16" s="41">
        <v>6.3488315715577198E-2</v>
      </c>
      <c r="G16" s="41">
        <v>0.86184580924418075</v>
      </c>
      <c r="H16" s="38">
        <v>1.0883751890232631E-2</v>
      </c>
      <c r="I16" s="67">
        <v>0.06</v>
      </c>
      <c r="J16" s="41">
        <v>0.1636</v>
      </c>
      <c r="K16" s="41">
        <v>7.3899999999999993E-2</v>
      </c>
      <c r="L16" s="41">
        <v>5.289912623081449E-2</v>
      </c>
      <c r="M16" s="41">
        <v>0.86191407685479904</v>
      </c>
      <c r="N16" s="38">
        <v>9.9047212375949836E-3</v>
      </c>
      <c r="O16" s="67">
        <v>0.05</v>
      </c>
      <c r="P16" s="41">
        <v>0.15990000000000001</v>
      </c>
      <c r="Q16" s="41">
        <v>6.0199999999999997E-2</v>
      </c>
      <c r="R16" s="41">
        <v>7.6138468586411504E-2</v>
      </c>
      <c r="S16" s="41">
        <v>0.96014262658983784</v>
      </c>
      <c r="T16" s="38">
        <v>-1.1341467516523436E-2</v>
      </c>
      <c r="U16" s="67">
        <v>5.7000000000000002E-2</v>
      </c>
      <c r="V16" s="41">
        <v>0.15460000000000002</v>
      </c>
      <c r="W16" s="41">
        <v>6.3099999999999989E-2</v>
      </c>
      <c r="X16" s="41">
        <v>8.8460615632210554E-2</v>
      </c>
      <c r="Y16" s="41">
        <v>0.97607652756736907</v>
      </c>
      <c r="Z16" s="38">
        <v>1.9105684187371128E-3</v>
      </c>
      <c r="AA16" s="67">
        <v>5.6000000000000001E-2</v>
      </c>
      <c r="AB16" s="41">
        <v>0.16059999999999999</v>
      </c>
      <c r="AC16" s="41">
        <v>7.0300000000000001E-2</v>
      </c>
      <c r="AD16" s="41">
        <v>8.3650260897531165E-2</v>
      </c>
      <c r="AE16" s="41">
        <v>0.97636691035524314</v>
      </c>
      <c r="AF16" s="38">
        <v>1.9410651367753465E-3</v>
      </c>
      <c r="AG16" s="67">
        <v>6.0999999999999999E-2</v>
      </c>
      <c r="AH16" s="41">
        <v>0.16820000000000002</v>
      </c>
      <c r="AI16" s="41">
        <v>5.9699999999999996E-2</v>
      </c>
      <c r="AJ16" s="41">
        <v>5.1063781862941568E-2</v>
      </c>
      <c r="AK16" s="41">
        <v>0.92474063945731755</v>
      </c>
      <c r="AL16" s="38">
        <v>3.3828486591940573E-3</v>
      </c>
      <c r="AM16" s="67">
        <v>0.05</v>
      </c>
      <c r="AN16" s="41">
        <v>0.183</v>
      </c>
      <c r="AO16" s="41">
        <v>8.0100000000000005E-2</v>
      </c>
      <c r="AP16" s="41">
        <v>6.0001599437889089E-2</v>
      </c>
      <c r="AQ16" s="41">
        <v>0.94541043217761822</v>
      </c>
      <c r="AR16" s="38">
        <v>-6.2443797188561885E-3</v>
      </c>
      <c r="AS16" s="67">
        <v>3.7999999999999999E-2</v>
      </c>
      <c r="AT16" s="41">
        <v>0.1787</v>
      </c>
      <c r="AU16" s="41">
        <v>6.4500000000000002E-2</v>
      </c>
      <c r="AV16" s="41">
        <v>5.3396372072286119E-2</v>
      </c>
      <c r="AW16" s="41">
        <v>0.83155483989387446</v>
      </c>
      <c r="AX16" s="38">
        <v>1.1272149367732605E-2</v>
      </c>
      <c r="AY16" s="67">
        <v>3.7999999999999999E-2</v>
      </c>
      <c r="AZ16" s="41">
        <v>0.18179999999999999</v>
      </c>
      <c r="BA16" s="41">
        <v>5.7999999999999996E-2</v>
      </c>
      <c r="BB16" s="41">
        <v>4.8836852677261407E-2</v>
      </c>
      <c r="BC16" s="41">
        <v>0.76125203046568402</v>
      </c>
      <c r="BD16" s="38">
        <v>1.5503896895874088E-2</v>
      </c>
      <c r="BE16" s="67">
        <v>4.3999999999999997E-2</v>
      </c>
      <c r="BF16" s="41">
        <v>0.1386</v>
      </c>
      <c r="BG16" s="41">
        <v>6.3399999999999998E-2</v>
      </c>
      <c r="BH16" s="41">
        <v>7.019919094654474E-2</v>
      </c>
      <c r="BI16" s="41">
        <v>0.73228647510750466</v>
      </c>
      <c r="BJ16" s="38">
        <v>1.4956773365528829E-2</v>
      </c>
      <c r="BK16" s="67">
        <v>4.2000000000000003E-2</v>
      </c>
      <c r="BL16" s="41">
        <v>0.1366</v>
      </c>
      <c r="BM16" s="41">
        <v>6.3500000000000001E-2</v>
      </c>
      <c r="BN16" s="41">
        <v>6.7323620318225252E-2</v>
      </c>
      <c r="BO16" s="41">
        <v>0.75018764164211338</v>
      </c>
      <c r="BP16" s="38">
        <v>9.4124906015384466E-3</v>
      </c>
      <c r="BQ16" s="67">
        <v>5.3999999999999999E-2</v>
      </c>
      <c r="BR16" s="41">
        <v>0.1361</v>
      </c>
      <c r="BS16" s="41">
        <v>0.10279999999999999</v>
      </c>
      <c r="BT16" s="41">
        <v>6.2799554049175393E-2</v>
      </c>
      <c r="BU16" s="41">
        <v>0.76561737658952933</v>
      </c>
      <c r="BV16" s="38">
        <v>1.2372744598039893E-2</v>
      </c>
      <c r="BW16" s="67">
        <v>3.3000000000000002E-2</v>
      </c>
      <c r="BX16" s="41">
        <v>0.1366</v>
      </c>
      <c r="BY16" s="41">
        <v>9.2100000000000015E-2</v>
      </c>
      <c r="BZ16" s="41">
        <v>8.5416916899259773E-2</v>
      </c>
      <c r="CA16" s="41">
        <v>0.74247342896224833</v>
      </c>
      <c r="CB16" s="38">
        <v>1.3769487907414658E-2</v>
      </c>
      <c r="CC16" s="67">
        <v>3.2000000000000001E-2</v>
      </c>
      <c r="CD16" s="41">
        <v>0.13689999999999999</v>
      </c>
      <c r="CE16" s="41">
        <v>7.0599999999999996E-2</v>
      </c>
      <c r="CF16" s="41">
        <v>6.9158024660999504E-2</v>
      </c>
      <c r="CG16" s="41">
        <v>0.74714774197462963</v>
      </c>
      <c r="CH16" s="38">
        <v>1.3493877803872865E-2</v>
      </c>
      <c r="CI16" s="67">
        <v>3.7999999999999999E-2</v>
      </c>
      <c r="CJ16" s="41">
        <v>0.13639999999999999</v>
      </c>
      <c r="CK16" s="41">
        <v>4.4999999999999998E-2</v>
      </c>
      <c r="CL16" s="41">
        <v>7.0076590194088767E-2</v>
      </c>
      <c r="CM16" s="41">
        <v>0.77050038677882016</v>
      </c>
      <c r="CN16" s="38">
        <v>9.7383129332454643E-3</v>
      </c>
      <c r="CO16" s="67">
        <v>5.1999999999999998E-2</v>
      </c>
      <c r="CP16" s="41">
        <v>0.13489999999999999</v>
      </c>
      <c r="CQ16" s="41">
        <v>4.1799999999999997E-2</v>
      </c>
      <c r="CR16" s="41">
        <v>0.10134983721863108</v>
      </c>
      <c r="CS16" s="41">
        <v>0.77470186004544117</v>
      </c>
      <c r="CT16" s="38">
        <v>1.4500452492843537E-2</v>
      </c>
      <c r="CU16" s="67">
        <v>6.0999999999999999E-2</v>
      </c>
      <c r="CV16" s="41">
        <v>0.13220000000000001</v>
      </c>
      <c r="CW16" s="41">
        <v>4.2800000000000005E-2</v>
      </c>
      <c r="CX16" s="41">
        <v>8.7009708629908047E-2</v>
      </c>
      <c r="CY16" s="41">
        <v>0.70490737169025652</v>
      </c>
      <c r="CZ16" s="38">
        <v>2.0731738723643794E-2</v>
      </c>
      <c r="DA16" s="67">
        <v>5.2999999999999999E-2</v>
      </c>
      <c r="DB16" s="41">
        <v>0.12659999999999999</v>
      </c>
      <c r="DC16" s="41">
        <v>5.7000000000000002E-2</v>
      </c>
      <c r="DD16" s="41">
        <v>7.5908488431572552E-2</v>
      </c>
      <c r="DE16" s="41">
        <v>0.70392248049584261</v>
      </c>
      <c r="DF16" s="38">
        <v>2.4677197372282474E-2</v>
      </c>
      <c r="DG16" s="67">
        <v>5.6000000000000001E-2</v>
      </c>
      <c r="DH16" s="41">
        <v>0.12509999999999999</v>
      </c>
      <c r="DI16" s="41">
        <v>5.7099999999999998E-2</v>
      </c>
      <c r="DJ16" s="41">
        <v>6.7530438489853337E-2</v>
      </c>
      <c r="DK16" s="41">
        <v>0.73395569218619994</v>
      </c>
      <c r="DL16" s="38">
        <v>1.4938350192178627E-2</v>
      </c>
      <c r="DM16" s="67">
        <v>4.8000000000000001E-2</v>
      </c>
      <c r="DN16" s="41">
        <v>0.12509999999999999</v>
      </c>
      <c r="DO16" s="41">
        <v>4.3499999999999997E-2</v>
      </c>
      <c r="DP16" s="41">
        <v>6.3815617814519235E-2</v>
      </c>
      <c r="DQ16" s="41">
        <v>0.72922600868387044</v>
      </c>
      <c r="DR16" s="38">
        <v>1.8782338753256283E-2</v>
      </c>
      <c r="DS16" s="67">
        <v>0.06</v>
      </c>
      <c r="DT16" s="41">
        <v>0.12470000000000001</v>
      </c>
      <c r="DU16" s="41">
        <v>5.7000000000000002E-2</v>
      </c>
      <c r="DV16" s="41">
        <v>5.8061316324484934E-2</v>
      </c>
      <c r="DW16" s="41">
        <v>0.76689028824501881</v>
      </c>
      <c r="DX16" s="38">
        <v>1.5902767525232054E-2</v>
      </c>
      <c r="DY16" s="67">
        <v>0.05</v>
      </c>
      <c r="DZ16" s="41">
        <v>0.12470000000000001</v>
      </c>
      <c r="EA16" s="41">
        <v>3.8300000000000001E-2</v>
      </c>
      <c r="EB16" s="41">
        <v>6.2674430401462519E-2</v>
      </c>
      <c r="EC16" s="41">
        <v>0.80261446472224529</v>
      </c>
      <c r="ED16" s="38">
        <v>1.6034632957143677E-2</v>
      </c>
      <c r="EE16" s="67">
        <v>5.0999999999999997E-2</v>
      </c>
      <c r="EF16" s="41">
        <v>0.12240000000000001</v>
      </c>
      <c r="EG16" s="41">
        <v>5.8200000000000002E-2</v>
      </c>
      <c r="EH16" s="41">
        <v>8.0056839859676598E-2</v>
      </c>
      <c r="EI16" s="41">
        <v>0.75426572026592498</v>
      </c>
      <c r="EJ16" s="38">
        <v>1.0686226252862318E-2</v>
      </c>
      <c r="EK16" s="67">
        <v>4.5999999999999999E-2</v>
      </c>
      <c r="EL16" s="41">
        <v>0.12089999999999999</v>
      </c>
      <c r="EM16" s="41">
        <v>5.8400000000000001E-2</v>
      </c>
      <c r="EN16" s="41">
        <v>7.9080508768572852E-2</v>
      </c>
      <c r="EO16" s="41">
        <v>0.75565795588292772</v>
      </c>
      <c r="EP16" s="38">
        <v>1.0688406656336016E-2</v>
      </c>
      <c r="EQ16" s="67">
        <v>-4.1000000000000002E-2</v>
      </c>
      <c r="ER16" s="41">
        <v>0.11890000000000001</v>
      </c>
      <c r="ES16" s="41">
        <v>4.5899999999999996E-2</v>
      </c>
      <c r="ET16" s="41">
        <v>7.6806155366586915E-2</v>
      </c>
      <c r="EU16" s="41">
        <v>0.81057565381312835</v>
      </c>
      <c r="EV16" s="38">
        <v>6.6039320979024534E-3</v>
      </c>
      <c r="EW16" s="67">
        <v>-3.5999999999999997E-2</v>
      </c>
      <c r="EX16" s="41">
        <v>0.11749999999999999</v>
      </c>
      <c r="EY16" s="41">
        <v>4.2000000000000003E-2</v>
      </c>
      <c r="EZ16" s="41">
        <v>7.3056617845584038E-2</v>
      </c>
      <c r="FA16" s="41">
        <v>0.85064366009911763</v>
      </c>
      <c r="FB16" s="38">
        <v>5.1858372314959973E-3</v>
      </c>
      <c r="FC16" s="67">
        <v>-3.0000000000000001E-3</v>
      </c>
      <c r="FD16" s="41">
        <v>0.1202</v>
      </c>
      <c r="FE16" s="41">
        <v>5.62E-2</v>
      </c>
      <c r="FF16" s="41">
        <v>8.7310035257979285E-2</v>
      </c>
      <c r="FG16" s="41">
        <v>0.8291848952070886</v>
      </c>
      <c r="FH16" s="38">
        <v>-2.8443620747935928E-3</v>
      </c>
      <c r="FI16" s="67">
        <v>2.4E-2</v>
      </c>
      <c r="FJ16" s="41">
        <v>0.12050000000000001</v>
      </c>
      <c r="FK16" s="41">
        <v>5.9000000000000004E-2</v>
      </c>
      <c r="FL16" s="41">
        <v>7.2676393227877889E-2</v>
      </c>
      <c r="FM16" s="41">
        <v>0.7730743274225369</v>
      </c>
      <c r="FN16" s="38">
        <v>1.1120199850333098E-2</v>
      </c>
      <c r="FO16" s="67">
        <v>0.10299999999999999</v>
      </c>
      <c r="FP16" s="41">
        <v>0.1202</v>
      </c>
      <c r="FQ16" s="41">
        <v>6.3200000000000006E-2</v>
      </c>
      <c r="FR16" s="41">
        <v>7.1138804842474118E-2</v>
      </c>
      <c r="FS16" s="41">
        <v>0.78696186843698057</v>
      </c>
      <c r="FT16" s="38">
        <v>7.8240773277779892E-3</v>
      </c>
      <c r="FU16" s="67">
        <v>9.4E-2</v>
      </c>
      <c r="FV16" s="41">
        <v>0.121</v>
      </c>
      <c r="FW16" s="41">
        <v>6.9099999999999995E-2</v>
      </c>
      <c r="FX16" s="41">
        <v>0.16000342647585244</v>
      </c>
      <c r="FY16" s="41">
        <v>0.84356372617668407</v>
      </c>
      <c r="FZ16" s="38">
        <v>3.1783657886856856E-3</v>
      </c>
      <c r="GA16" s="67">
        <v>7.5999999999999998E-2</v>
      </c>
      <c r="GB16" s="41">
        <v>0.1216</v>
      </c>
      <c r="GC16" s="41">
        <v>5.7300000000000004E-2</v>
      </c>
      <c r="GD16" s="41">
        <v>0.21476552003296764</v>
      </c>
      <c r="GE16" s="41">
        <v>0.84285991194992704</v>
      </c>
      <c r="GF16" s="38">
        <v>5.3334859646116473E-3</v>
      </c>
      <c r="GG16" s="67">
        <v>5.8999999999999997E-2</v>
      </c>
      <c r="GH16" s="41">
        <v>0.1215</v>
      </c>
      <c r="GI16" s="41">
        <v>5.5599999999999997E-2</v>
      </c>
      <c r="GJ16" s="41">
        <v>0.20283774243244304</v>
      </c>
      <c r="GK16" s="41">
        <v>0.91082777293170047</v>
      </c>
      <c r="GL16" s="38">
        <v>3.8846189712404468E-3</v>
      </c>
      <c r="GM16" s="67">
        <v>4.9000000000000002E-2</v>
      </c>
      <c r="GN16" s="41">
        <v>0.12269999999999999</v>
      </c>
      <c r="GO16" s="41">
        <v>7.9100000000000004E-2</v>
      </c>
      <c r="GP16" s="41">
        <v>0.19839985246585359</v>
      </c>
      <c r="GQ16" s="41">
        <v>0.9145635465275872</v>
      </c>
      <c r="GR16" s="38">
        <v>2.4298456551962908E-3</v>
      </c>
      <c r="GS16" s="67">
        <v>4.5999999999999999E-2</v>
      </c>
      <c r="GT16" s="41">
        <v>0.1241</v>
      </c>
      <c r="GU16" s="41">
        <v>9.1799999999999993E-2</v>
      </c>
      <c r="GV16" s="41">
        <v>0.19727874812108356</v>
      </c>
      <c r="GW16" s="41">
        <v>0.93798910268750157</v>
      </c>
      <c r="GX16" s="38">
        <v>1.8477682832536576E-3</v>
      </c>
      <c r="GY16" s="67">
        <v>4.9000000000000002E-2</v>
      </c>
      <c r="GZ16" s="41">
        <v>0.12670000000000001</v>
      </c>
      <c r="HA16" s="41">
        <v>9.06E-2</v>
      </c>
      <c r="HB16" s="41">
        <v>0.20986775223625709</v>
      </c>
      <c r="HC16" s="41">
        <v>0.93577000831445778</v>
      </c>
      <c r="HD16" s="38">
        <v>-3.7605244554112524E-4</v>
      </c>
      <c r="HE16" s="67">
        <v>5.3999999999999999E-2</v>
      </c>
      <c r="HF16" s="41">
        <v>0.13089999999999999</v>
      </c>
      <c r="HG16" s="41">
        <v>9.1899999999999996E-2</v>
      </c>
      <c r="HH16" s="41">
        <v>0.20683604977170797</v>
      </c>
      <c r="HI16" s="41">
        <v>0.9646258585154518</v>
      </c>
      <c r="HJ16" s="38">
        <v>6.03455356709539E-4</v>
      </c>
      <c r="HK16" s="67">
        <v>5.5E-2</v>
      </c>
      <c r="HL16" s="41">
        <v>0.1331</v>
      </c>
      <c r="HM16" s="41">
        <v>7.8799999999999995E-2</v>
      </c>
      <c r="HN16" s="41">
        <v>0.2131092468902048</v>
      </c>
      <c r="HO16" s="41">
        <v>0.91255173137084167</v>
      </c>
      <c r="HP16" s="38">
        <v>2.9878415826393241E-3</v>
      </c>
      <c r="HQ16" s="67">
        <v>0.06</v>
      </c>
      <c r="HR16" s="41">
        <v>0.13980000000000001</v>
      </c>
      <c r="HS16" s="41">
        <v>6.7799999999999999E-2</v>
      </c>
      <c r="HT16" s="41">
        <v>0.22131519216246731</v>
      </c>
      <c r="HU16" s="41">
        <v>0.87397633044951606</v>
      </c>
      <c r="HV16" s="38">
        <v>1.7978979915820694E-3</v>
      </c>
      <c r="HW16" s="67">
        <v>5.6000000000000001E-2</v>
      </c>
      <c r="HX16" s="41">
        <v>0.14630000000000001</v>
      </c>
      <c r="HY16" s="41">
        <v>6.6299999999999998E-2</v>
      </c>
      <c r="HZ16" s="41">
        <v>0.30878877573409613</v>
      </c>
      <c r="IA16" s="41">
        <v>0.91174302218675729</v>
      </c>
      <c r="IB16" s="38">
        <v>9.3580677567777328E-4</v>
      </c>
      <c r="IC16" s="67">
        <v>4.9000000000000002E-2</v>
      </c>
      <c r="ID16" s="41">
        <v>0.1628</v>
      </c>
      <c r="IE16" s="41">
        <v>5.7000000000000002E-2</v>
      </c>
      <c r="IF16" s="41">
        <v>0.29677878891430637</v>
      </c>
      <c r="IG16" s="41">
        <v>0.86208152099037572</v>
      </c>
      <c r="IH16" s="38">
        <v>1.6475933861490927E-3</v>
      </c>
      <c r="II16" s="67">
        <v>4.5999999999999999E-2</v>
      </c>
      <c r="IJ16" s="41">
        <v>0.16850000000000001</v>
      </c>
      <c r="IK16" s="41">
        <v>6.2199999999999998E-2</v>
      </c>
      <c r="IL16" s="41">
        <v>0.29173708017545008</v>
      </c>
      <c r="IM16" s="41">
        <v>1.063389779485949</v>
      </c>
      <c r="IN16" s="38">
        <v>-6.1484492215586753E-3</v>
      </c>
      <c r="IO16" s="67">
        <v>0.04</v>
      </c>
      <c r="IP16" s="41">
        <v>0.1691</v>
      </c>
      <c r="IQ16" s="41">
        <v>3.56E-2</v>
      </c>
      <c r="IR16" s="41">
        <v>0.60825741010941214</v>
      </c>
      <c r="IS16" s="41">
        <v>1.0965155556602348</v>
      </c>
      <c r="IT16" s="38">
        <v>-7.02839765108902E-3</v>
      </c>
      <c r="IU16" s="67">
        <v>4.7E-2</v>
      </c>
      <c r="IV16" s="41">
        <v>0.16889999999999999</v>
      </c>
      <c r="IW16" s="41">
        <v>2.9900000000000003E-2</v>
      </c>
      <c r="IX16" s="41">
        <v>0.60825741010941214</v>
      </c>
      <c r="IY16" s="41">
        <v>1.0965155556602348</v>
      </c>
      <c r="IZ16" s="38">
        <v>-5.2712982383167645E-3</v>
      </c>
      <c r="JA16" s="92">
        <v>4.9000000000000002E-2</v>
      </c>
      <c r="JB16" s="41">
        <v>0.15770000000000001</v>
      </c>
      <c r="JC16" s="41">
        <v>3.6200000000000003E-2</v>
      </c>
      <c r="JD16" s="41">
        <v>0.39514430210084267</v>
      </c>
      <c r="JE16" s="41">
        <v>0.58177858224161672</v>
      </c>
      <c r="JF16" s="38">
        <v>8.6628551922956713E-3</v>
      </c>
      <c r="JG16" s="88">
        <v>0.05</v>
      </c>
      <c r="JH16" s="41">
        <v>0.15279999999999999</v>
      </c>
      <c r="JI16" s="89">
        <v>3.8199999999999998E-2</v>
      </c>
      <c r="JJ16" s="41">
        <v>0.40115230345385344</v>
      </c>
      <c r="JK16" s="41">
        <v>1.1258234750353964</v>
      </c>
      <c r="JL16" s="38">
        <v>-7.0426798662481162E-3</v>
      </c>
      <c r="JM16" s="88">
        <v>4.9000000000000002E-2</v>
      </c>
      <c r="JN16" s="41">
        <v>0.1507</v>
      </c>
      <c r="JO16" s="89">
        <v>4.58E-2</v>
      </c>
      <c r="JP16" s="41">
        <v>0.39445455059508583</v>
      </c>
      <c r="JQ16" s="41">
        <v>1.1961592811261934</v>
      </c>
      <c r="JR16" s="38">
        <v>-9.8996783349191413E-3</v>
      </c>
      <c r="JS16" s="88">
        <v>0.05</v>
      </c>
      <c r="JT16" s="41">
        <v>0.14810000000000001</v>
      </c>
      <c r="JU16" s="89">
        <v>4.4900000000000002E-2</v>
      </c>
      <c r="JV16" s="41" t="s">
        <v>76</v>
      </c>
      <c r="JW16" s="41" t="s">
        <v>76</v>
      </c>
      <c r="JX16" s="38">
        <v>0</v>
      </c>
    </row>
    <row r="17" spans="1:284" x14ac:dyDescent="0.25">
      <c r="A17">
        <v>13</v>
      </c>
      <c r="B17" s="55" t="s">
        <v>14</v>
      </c>
      <c r="C17" s="67">
        <v>5.1999999999999998E-2</v>
      </c>
      <c r="D17" s="41">
        <v>0.1691</v>
      </c>
      <c r="E17" s="41">
        <v>6.2699999999999992E-2</v>
      </c>
      <c r="F17" s="41">
        <v>0.12791569074713596</v>
      </c>
      <c r="G17" s="41">
        <v>0.43291435252850041</v>
      </c>
      <c r="H17" s="38">
        <v>1.3192523638636681E-2</v>
      </c>
      <c r="I17" s="67">
        <v>0.06</v>
      </c>
      <c r="J17" s="41">
        <v>0.1636</v>
      </c>
      <c r="K17" s="41">
        <v>7.3899999999999993E-2</v>
      </c>
      <c r="L17" s="41">
        <v>0.1129288360824733</v>
      </c>
      <c r="M17" s="41">
        <v>0.41937579606944719</v>
      </c>
      <c r="N17" s="38">
        <v>1.3104055389869624E-2</v>
      </c>
      <c r="O17" s="67">
        <v>0.05</v>
      </c>
      <c r="P17" s="41">
        <v>0.15990000000000001</v>
      </c>
      <c r="Q17" s="41">
        <v>6.0199999999999997E-2</v>
      </c>
      <c r="R17" s="41">
        <v>0.1179239120686932</v>
      </c>
      <c r="S17" s="41">
        <v>0.42493865494341565</v>
      </c>
      <c r="T17" s="38">
        <v>1.3520760211117571E-2</v>
      </c>
      <c r="U17" s="67">
        <v>5.7000000000000002E-2</v>
      </c>
      <c r="V17" s="41">
        <v>0.15460000000000002</v>
      </c>
      <c r="W17" s="41">
        <v>6.3099999999999989E-2</v>
      </c>
      <c r="X17" s="41">
        <v>0.11972598592568549</v>
      </c>
      <c r="Y17" s="41">
        <v>0.48057717818436663</v>
      </c>
      <c r="Z17" s="38">
        <v>1.0433312958550191E-2</v>
      </c>
      <c r="AA17" s="67">
        <v>5.6000000000000001E-2</v>
      </c>
      <c r="AB17" s="41">
        <v>0.16059999999999999</v>
      </c>
      <c r="AC17" s="41">
        <v>7.0300000000000001E-2</v>
      </c>
      <c r="AD17" s="41">
        <v>0.11480865258919679</v>
      </c>
      <c r="AE17" s="41">
        <v>0.48908311889552342</v>
      </c>
      <c r="AF17" s="38">
        <v>9.7284672680725097E-3</v>
      </c>
      <c r="AG17" s="67">
        <v>6.0999999999999999E-2</v>
      </c>
      <c r="AH17" s="41">
        <v>0.16820000000000002</v>
      </c>
      <c r="AI17" s="41">
        <v>5.9699999999999996E-2</v>
      </c>
      <c r="AJ17" s="41">
        <v>0.11631506397817151</v>
      </c>
      <c r="AK17" s="41">
        <v>0.52295947247789709</v>
      </c>
      <c r="AL17" s="38">
        <v>1.0084315060365744E-2</v>
      </c>
      <c r="AM17" s="67">
        <v>0.05</v>
      </c>
      <c r="AN17" s="41">
        <v>0.183</v>
      </c>
      <c r="AO17" s="41">
        <v>8.0100000000000005E-2</v>
      </c>
      <c r="AP17" s="41">
        <v>0.16860077346356622</v>
      </c>
      <c r="AQ17" s="41">
        <v>0.97263863883226453</v>
      </c>
      <c r="AR17" s="38">
        <v>7.0814059593165063E-3</v>
      </c>
      <c r="AS17" s="67">
        <v>3.7999999999999999E-2</v>
      </c>
      <c r="AT17" s="41">
        <v>0.1787</v>
      </c>
      <c r="AU17" s="41">
        <v>6.4500000000000002E-2</v>
      </c>
      <c r="AV17" s="41">
        <v>0.1687020140425351</v>
      </c>
      <c r="AW17" s="41">
        <v>0.68607448289178341</v>
      </c>
      <c r="AX17" s="38">
        <v>7.6303880191163284E-3</v>
      </c>
      <c r="AY17" s="67">
        <v>3.7999999999999999E-2</v>
      </c>
      <c r="AZ17" s="41">
        <v>0.18179999999999999</v>
      </c>
      <c r="BA17" s="41">
        <v>5.7999999999999996E-2</v>
      </c>
      <c r="BB17" s="41">
        <v>0.16815849143364911</v>
      </c>
      <c r="BC17" s="41">
        <v>0.55891326602300329</v>
      </c>
      <c r="BD17" s="38">
        <v>8.1207791704847373E-3</v>
      </c>
      <c r="BE17" s="67">
        <v>4.3999999999999997E-2</v>
      </c>
      <c r="BF17" s="41">
        <v>0.1386</v>
      </c>
      <c r="BG17" s="41">
        <v>6.3399999999999998E-2</v>
      </c>
      <c r="BH17" s="41">
        <v>0.16539890490070355</v>
      </c>
      <c r="BI17" s="41">
        <v>0.52976873351649512</v>
      </c>
      <c r="BJ17" s="38">
        <v>8.2359568254236713E-3</v>
      </c>
      <c r="BK17" s="67">
        <v>4.2000000000000003E-2</v>
      </c>
      <c r="BL17" s="41">
        <v>0.1366</v>
      </c>
      <c r="BM17" s="41">
        <v>6.3500000000000001E-2</v>
      </c>
      <c r="BN17" s="41">
        <v>0.2064205948711462</v>
      </c>
      <c r="BO17" s="41">
        <v>0.6355117708110245</v>
      </c>
      <c r="BP17" s="38">
        <v>3.5804579082174041E-3</v>
      </c>
      <c r="BQ17" s="67">
        <v>5.3999999999999999E-2</v>
      </c>
      <c r="BR17" s="41">
        <v>0.1361</v>
      </c>
      <c r="BS17" s="41">
        <v>0.10279999999999999</v>
      </c>
      <c r="BT17" s="41">
        <v>0.20941328518469177</v>
      </c>
      <c r="BU17" s="41">
        <v>0.68712167865779472</v>
      </c>
      <c r="BV17" s="38">
        <v>3.9759239638632394E-3</v>
      </c>
      <c r="BW17" s="67">
        <v>3.3000000000000002E-2</v>
      </c>
      <c r="BX17" s="41">
        <v>0.1366</v>
      </c>
      <c r="BY17" s="41">
        <v>9.2100000000000015E-2</v>
      </c>
      <c r="BZ17" s="41">
        <v>0.20729024598676976</v>
      </c>
      <c r="CA17" s="41">
        <v>0.74112492211340286</v>
      </c>
      <c r="CB17" s="38">
        <v>7.8504367439317512E-4</v>
      </c>
      <c r="CC17" s="67">
        <v>3.2000000000000001E-2</v>
      </c>
      <c r="CD17" s="41">
        <v>0.13689999999999999</v>
      </c>
      <c r="CE17" s="41">
        <v>7.0599999999999996E-2</v>
      </c>
      <c r="CF17" s="41">
        <v>0.18134408913133435</v>
      </c>
      <c r="CG17" s="41">
        <v>0.72857189521134125</v>
      </c>
      <c r="CH17" s="38">
        <v>4.5043418813923214E-3</v>
      </c>
      <c r="CI17" s="67">
        <v>3.7999999999999999E-2</v>
      </c>
      <c r="CJ17" s="41">
        <v>0.13639999999999999</v>
      </c>
      <c r="CK17" s="41">
        <v>4.4999999999999998E-2</v>
      </c>
      <c r="CL17" s="41">
        <v>0.17343709822013373</v>
      </c>
      <c r="CM17" s="41">
        <v>0.76217060478925458</v>
      </c>
      <c r="CN17" s="38">
        <v>1.6129117489184764E-3</v>
      </c>
      <c r="CO17" s="67">
        <v>5.1999999999999998E-2</v>
      </c>
      <c r="CP17" s="41">
        <v>0.13489999999999999</v>
      </c>
      <c r="CQ17" s="41">
        <v>4.1799999999999997E-2</v>
      </c>
      <c r="CR17" s="41">
        <v>0.17097788148316598</v>
      </c>
      <c r="CS17" s="41">
        <v>0.62756150831887969</v>
      </c>
      <c r="CT17" s="38">
        <v>6.3960354073662315E-3</v>
      </c>
      <c r="CU17" s="67">
        <v>6.0999999999999999E-2</v>
      </c>
      <c r="CV17" s="41">
        <v>0.13220000000000001</v>
      </c>
      <c r="CW17" s="41">
        <v>4.2800000000000005E-2</v>
      </c>
      <c r="CX17" s="41">
        <v>0.1726836638605326</v>
      </c>
      <c r="CY17" s="41">
        <v>0.59678098003464652</v>
      </c>
      <c r="CZ17" s="38">
        <v>7.9976078036080381E-3</v>
      </c>
      <c r="DA17" s="67">
        <v>5.2999999999999999E-2</v>
      </c>
      <c r="DB17" s="41">
        <v>0.12659999999999999</v>
      </c>
      <c r="DC17" s="41">
        <v>5.7000000000000002E-2</v>
      </c>
      <c r="DD17" s="41">
        <v>0.17727153295899142</v>
      </c>
      <c r="DE17" s="41">
        <v>0.59494142188990273</v>
      </c>
      <c r="DF17" s="38">
        <v>1.1968070956675651E-2</v>
      </c>
      <c r="DG17" s="67">
        <v>5.6000000000000001E-2</v>
      </c>
      <c r="DH17" s="41">
        <v>0.12509999999999999</v>
      </c>
      <c r="DI17" s="41">
        <v>5.7099999999999998E-2</v>
      </c>
      <c r="DJ17" s="41">
        <v>0.22962737676394332</v>
      </c>
      <c r="DK17" s="41">
        <v>0.6620351588279394</v>
      </c>
      <c r="DL17" s="38">
        <v>7.2335031316211251E-3</v>
      </c>
      <c r="DM17" s="67">
        <v>4.8000000000000001E-2</v>
      </c>
      <c r="DN17" s="41">
        <v>0.12509999999999999</v>
      </c>
      <c r="DO17" s="41">
        <v>4.3499999999999997E-2</v>
      </c>
      <c r="DP17" s="41">
        <v>0.2290397220952316</v>
      </c>
      <c r="DQ17" s="41">
        <v>8.1603435324497473E-2</v>
      </c>
      <c r="DR17" s="38">
        <v>0.26050350138252809</v>
      </c>
      <c r="DS17" s="67">
        <v>0.06</v>
      </c>
      <c r="DT17" s="41">
        <v>0.12470000000000001</v>
      </c>
      <c r="DU17" s="41">
        <v>5.7000000000000002E-2</v>
      </c>
      <c r="DV17" s="41">
        <v>0.23364744245170918</v>
      </c>
      <c r="DW17" s="41">
        <v>0.14595839764838522</v>
      </c>
      <c r="DX17" s="38">
        <v>0.13201857090709834</v>
      </c>
      <c r="DY17" s="67">
        <v>0.05</v>
      </c>
      <c r="DZ17" s="41">
        <v>0.12470000000000001</v>
      </c>
      <c r="EA17" s="41">
        <v>3.8300000000000001E-2</v>
      </c>
      <c r="EB17" s="41">
        <v>0.236306707245696</v>
      </c>
      <c r="EC17" s="41">
        <v>0.20597293894751881</v>
      </c>
      <c r="ED17" s="38">
        <v>8.8599159301810546E-2</v>
      </c>
      <c r="EE17" s="67">
        <v>5.0999999999999997E-2</v>
      </c>
      <c r="EF17" s="41">
        <v>0.12240000000000001</v>
      </c>
      <c r="EG17" s="41">
        <v>5.8200000000000002E-2</v>
      </c>
      <c r="EH17" s="41">
        <v>0.26978476267219748</v>
      </c>
      <c r="EI17" s="41">
        <v>0.26033179580603899</v>
      </c>
      <c r="EJ17" s="38">
        <v>7.0343774261615755E-2</v>
      </c>
      <c r="EK17" s="67">
        <v>4.5999999999999999E-2</v>
      </c>
      <c r="EL17" s="41">
        <v>0.12089999999999999</v>
      </c>
      <c r="EM17" s="41">
        <v>5.8400000000000001E-2</v>
      </c>
      <c r="EN17" s="41">
        <v>0.27107772850664547</v>
      </c>
      <c r="EO17" s="41">
        <v>0.64356120635835379</v>
      </c>
      <c r="EP17" s="38">
        <v>6.2347494665193912E-3</v>
      </c>
      <c r="EQ17" s="67">
        <v>-4.1000000000000002E-2</v>
      </c>
      <c r="ER17" s="41">
        <v>0.11890000000000001</v>
      </c>
      <c r="ES17" s="41">
        <v>4.5899999999999996E-2</v>
      </c>
      <c r="ET17" s="41">
        <v>0.27468554697158071</v>
      </c>
      <c r="EU17" s="41">
        <v>0.82582627993182955</v>
      </c>
      <c r="EV17" s="38">
        <v>2.0008244565162415E-3</v>
      </c>
      <c r="EW17" s="67">
        <v>-3.5999999999999997E-2</v>
      </c>
      <c r="EX17" s="41">
        <v>0.11749999999999999</v>
      </c>
      <c r="EY17" s="41">
        <v>4.2000000000000003E-2</v>
      </c>
      <c r="EZ17" s="41">
        <v>0.27130591554518318</v>
      </c>
      <c r="FA17" s="41">
        <v>0.82064346029144541</v>
      </c>
      <c r="FB17" s="38">
        <v>2.5148056741349902E-3</v>
      </c>
      <c r="FC17" s="67">
        <v>-3.0000000000000001E-3</v>
      </c>
      <c r="FD17" s="41">
        <v>0.1202</v>
      </c>
      <c r="FE17" s="41">
        <v>5.62E-2</v>
      </c>
      <c r="FF17" s="41">
        <v>0.25606293968064575</v>
      </c>
      <c r="FG17" s="41">
        <v>0.89350418185717351</v>
      </c>
      <c r="FH17" s="38">
        <v>1.2672763313313952E-3</v>
      </c>
      <c r="FI17" s="67">
        <v>2.4E-2</v>
      </c>
      <c r="FJ17" s="41">
        <v>0.12050000000000001</v>
      </c>
      <c r="FK17" s="41">
        <v>5.9000000000000004E-2</v>
      </c>
      <c r="FL17" s="41">
        <v>0.25402849288334889</v>
      </c>
      <c r="FM17" s="41">
        <v>1.0368029887524344</v>
      </c>
      <c r="FN17" s="38">
        <v>1.8981365521796331E-3</v>
      </c>
      <c r="FO17" s="67">
        <v>0.10299999999999999</v>
      </c>
      <c r="FP17" s="41">
        <v>0.1202</v>
      </c>
      <c r="FQ17" s="41">
        <v>6.3200000000000006E-2</v>
      </c>
      <c r="FR17" s="41">
        <v>0.23299605913035398</v>
      </c>
      <c r="FS17" s="41">
        <v>1.0193355159102162</v>
      </c>
      <c r="FT17" s="38">
        <v>2.1534457065156684E-3</v>
      </c>
      <c r="FU17" s="67">
        <v>9.4E-2</v>
      </c>
      <c r="FV17" s="41">
        <v>0.121</v>
      </c>
      <c r="FW17" s="41">
        <v>6.9099999999999995E-2</v>
      </c>
      <c r="FX17" s="41">
        <v>0.22752255543134786</v>
      </c>
      <c r="FY17" s="41">
        <v>1.0714556679434801</v>
      </c>
      <c r="FZ17" s="38">
        <v>2.608005083479404E-3</v>
      </c>
      <c r="GA17" s="67">
        <v>7.5999999999999998E-2</v>
      </c>
      <c r="GB17" s="41">
        <v>0.1216</v>
      </c>
      <c r="GC17" s="41">
        <v>5.7300000000000004E-2</v>
      </c>
      <c r="GD17" s="41">
        <v>0.22430859547917004</v>
      </c>
      <c r="GE17" s="41">
        <v>1.0686539796919443</v>
      </c>
      <c r="GF17" s="38">
        <v>3.0585320022887257E-3</v>
      </c>
      <c r="GG17" s="67">
        <v>5.8999999999999997E-2</v>
      </c>
      <c r="GH17" s="41">
        <v>0.1215</v>
      </c>
      <c r="GI17" s="41">
        <v>5.5599999999999997E-2</v>
      </c>
      <c r="GJ17" s="41">
        <v>0.22109898755436769</v>
      </c>
      <c r="GK17" s="41">
        <v>1.1386128505309012</v>
      </c>
      <c r="GL17" s="38">
        <v>1.2144157967072654E-3</v>
      </c>
      <c r="GM17" s="67">
        <v>4.9000000000000002E-2</v>
      </c>
      <c r="GN17" s="41">
        <v>0.12269999999999999</v>
      </c>
      <c r="GO17" s="41">
        <v>7.9100000000000004E-2</v>
      </c>
      <c r="GP17" s="41">
        <v>0.22404452311555337</v>
      </c>
      <c r="GQ17" s="41">
        <v>1.0808216344649457</v>
      </c>
      <c r="GR17" s="38">
        <v>3.2314665323404119E-3</v>
      </c>
      <c r="GS17" s="67">
        <v>4.5999999999999999E-2</v>
      </c>
      <c r="GT17" s="41">
        <v>0.1241</v>
      </c>
      <c r="GU17" s="41">
        <v>9.1799999999999993E-2</v>
      </c>
      <c r="GV17" s="41">
        <v>0.2319285032138102</v>
      </c>
      <c r="GW17" s="41">
        <v>0.62497845555639819</v>
      </c>
      <c r="GX17" s="38">
        <v>2.4428090275525334E-3</v>
      </c>
      <c r="GY17" s="67">
        <v>4.9000000000000002E-2</v>
      </c>
      <c r="GZ17" s="41">
        <v>0.12670000000000001</v>
      </c>
      <c r="HA17" s="41">
        <v>9.06E-2</v>
      </c>
      <c r="HB17" s="41">
        <v>0.21701342809655988</v>
      </c>
      <c r="HC17" s="41">
        <v>1.0721888049879116</v>
      </c>
      <c r="HD17" s="38">
        <v>3.7645845910302435E-3</v>
      </c>
      <c r="HE17" s="67">
        <v>5.3999999999999999E-2</v>
      </c>
      <c r="HF17" s="41">
        <v>0.13089999999999999</v>
      </c>
      <c r="HG17" s="41">
        <v>9.1899999999999996E-2</v>
      </c>
      <c r="HH17" s="41">
        <v>0.19282456537630649</v>
      </c>
      <c r="HI17" s="41">
        <v>1.6551315693563671</v>
      </c>
      <c r="HJ17" s="38">
        <v>3.2360930021831445E-3</v>
      </c>
      <c r="HK17" s="67">
        <v>5.5E-2</v>
      </c>
      <c r="HL17" s="41">
        <v>0.1331</v>
      </c>
      <c r="HM17" s="41">
        <v>7.8799999999999995E-2</v>
      </c>
      <c r="HN17" s="41">
        <v>0.18942162498174864</v>
      </c>
      <c r="HO17" s="41">
        <v>0.83023979388767388</v>
      </c>
      <c r="HP17" s="38">
        <v>5.4785772330876292E-3</v>
      </c>
      <c r="HQ17" s="67">
        <v>0.06</v>
      </c>
      <c r="HR17" s="41">
        <v>0.13980000000000001</v>
      </c>
      <c r="HS17" s="41">
        <v>6.7799999999999999E-2</v>
      </c>
      <c r="HT17" s="41">
        <v>0.18535198310196507</v>
      </c>
      <c r="HU17" s="41">
        <v>0.94426112709477394</v>
      </c>
      <c r="HV17" s="38">
        <v>3.0180800800290578E-3</v>
      </c>
      <c r="HW17" s="67">
        <v>5.6000000000000001E-2</v>
      </c>
      <c r="HX17" s="41">
        <v>0.14630000000000001</v>
      </c>
      <c r="HY17" s="41">
        <v>6.6299999999999998E-2</v>
      </c>
      <c r="HZ17" s="41">
        <v>0.17834738394661659</v>
      </c>
      <c r="IA17" s="41">
        <v>1.2328668414330846</v>
      </c>
      <c r="IB17" s="38">
        <v>2.5698315610947326E-3</v>
      </c>
      <c r="IC17" s="67">
        <v>4.9000000000000002E-2</v>
      </c>
      <c r="ID17" s="41">
        <v>0.1628</v>
      </c>
      <c r="IE17" s="41">
        <v>5.7000000000000002E-2</v>
      </c>
      <c r="IF17" s="41">
        <v>0.17267885902278379</v>
      </c>
      <c r="IG17" s="41">
        <v>2.4610065833041177</v>
      </c>
      <c r="IH17" s="38">
        <v>3.4762753664290946E-3</v>
      </c>
      <c r="II17" s="67">
        <v>4.5999999999999999E-2</v>
      </c>
      <c r="IJ17" s="41">
        <v>0.16850000000000001</v>
      </c>
      <c r="IK17" s="41">
        <v>6.2199999999999998E-2</v>
      </c>
      <c r="IL17" s="41">
        <v>0.17444851127040278</v>
      </c>
      <c r="IM17" s="41">
        <v>3.8740996643092265</v>
      </c>
      <c r="IN17" s="38">
        <v>2.6741660262563577E-3</v>
      </c>
      <c r="IO17" s="67">
        <v>0.04</v>
      </c>
      <c r="IP17" s="41">
        <v>0.1691</v>
      </c>
      <c r="IQ17" s="41">
        <v>3.56E-2</v>
      </c>
      <c r="IR17" s="41">
        <v>0.16943920506348137</v>
      </c>
      <c r="IS17" s="41">
        <v>1.7753699814103956</v>
      </c>
      <c r="IT17" s="38">
        <v>3.6997005861461696E-3</v>
      </c>
      <c r="IU17" s="67">
        <v>4.7E-2</v>
      </c>
      <c r="IV17" s="41">
        <v>0.16889999999999999</v>
      </c>
      <c r="IW17" s="41">
        <v>2.9900000000000003E-2</v>
      </c>
      <c r="IX17" s="41">
        <v>0.17213012260692731</v>
      </c>
      <c r="IY17" s="41">
        <v>1.7562908004803359</v>
      </c>
      <c r="IZ17" s="38">
        <v>4.0760693936453124E-3</v>
      </c>
      <c r="JA17" s="92">
        <v>4.9000000000000002E-2</v>
      </c>
      <c r="JB17" s="41">
        <v>0.15770000000000001</v>
      </c>
      <c r="JC17" s="41">
        <v>3.6200000000000003E-2</v>
      </c>
      <c r="JD17" s="41">
        <v>0.16837389435111086</v>
      </c>
      <c r="JE17" s="41">
        <v>1.3470269672855879</v>
      </c>
      <c r="JF17" s="38">
        <v>3.5044094981594408E-3</v>
      </c>
      <c r="JG17" s="88">
        <v>0.05</v>
      </c>
      <c r="JH17" s="41">
        <v>0.15279999999999999</v>
      </c>
      <c r="JI17" s="89">
        <v>3.8199999999999998E-2</v>
      </c>
      <c r="JJ17" s="41">
        <v>0.16782780973534192</v>
      </c>
      <c r="JK17" s="41">
        <v>1.0445856475974042</v>
      </c>
      <c r="JL17" s="38">
        <v>2.776303999476034E-3</v>
      </c>
      <c r="JM17" s="88">
        <v>4.9000000000000002E-2</v>
      </c>
      <c r="JN17" s="41">
        <v>0.1507</v>
      </c>
      <c r="JO17" s="89">
        <v>4.58E-2</v>
      </c>
      <c r="JP17" s="41">
        <v>0.16848145069597881</v>
      </c>
      <c r="JQ17" s="41">
        <v>0.89402485511513308</v>
      </c>
      <c r="JR17" s="38">
        <v>4.6109943898304277E-3</v>
      </c>
      <c r="JS17" s="88">
        <v>0.05</v>
      </c>
      <c r="JT17" s="41">
        <v>0.14810000000000001</v>
      </c>
      <c r="JU17" s="89">
        <v>4.4900000000000002E-2</v>
      </c>
      <c r="JV17" s="41">
        <v>0.16195740258993513</v>
      </c>
      <c r="JW17" s="41">
        <v>0.26200285356238545</v>
      </c>
      <c r="JX17" s="38">
        <v>5.1039106499016496E-3</v>
      </c>
    </row>
    <row r="18" spans="1:284" x14ac:dyDescent="0.25">
      <c r="A18">
        <v>14</v>
      </c>
      <c r="B18" s="55" t="s">
        <v>15</v>
      </c>
      <c r="C18" s="67">
        <v>5.1999999999999998E-2</v>
      </c>
      <c r="D18" s="41">
        <v>0.1691</v>
      </c>
      <c r="E18" s="41">
        <v>6.2699999999999992E-2</v>
      </c>
      <c r="F18" s="41">
        <v>1.1502142209685796E-2</v>
      </c>
      <c r="G18" s="41">
        <v>0.40839966230865815</v>
      </c>
      <c r="H18" s="38">
        <v>3.2910684495757646E-2</v>
      </c>
      <c r="I18" s="67">
        <v>0.06</v>
      </c>
      <c r="J18" s="41">
        <v>0.1636</v>
      </c>
      <c r="K18" s="41">
        <v>7.3899999999999993E-2</v>
      </c>
      <c r="L18" s="41">
        <v>1.2307032241197313E-2</v>
      </c>
      <c r="M18" s="41">
        <v>0.39347294330275812</v>
      </c>
      <c r="N18" s="38">
        <v>3.7114645365039271E-2</v>
      </c>
      <c r="O18" s="67">
        <v>0.05</v>
      </c>
      <c r="P18" s="41">
        <v>0.15990000000000001</v>
      </c>
      <c r="Q18" s="41">
        <v>6.0199999999999997E-2</v>
      </c>
      <c r="R18" s="41">
        <v>1.1231348119188704E-2</v>
      </c>
      <c r="S18" s="41">
        <v>0.37892774441410204</v>
      </c>
      <c r="T18" s="38">
        <v>3.2528313382003647E-2</v>
      </c>
      <c r="U18" s="67">
        <v>5.7000000000000002E-2</v>
      </c>
      <c r="V18" s="41">
        <v>0.15460000000000002</v>
      </c>
      <c r="W18" s="41">
        <v>6.3099999999999989E-2</v>
      </c>
      <c r="X18" s="41">
        <v>1.1984379303222848E-2</v>
      </c>
      <c r="Y18" s="41">
        <v>0.38752909859177515</v>
      </c>
      <c r="Z18" s="38">
        <v>3.2832471235173466E-2</v>
      </c>
      <c r="AA18" s="67">
        <v>5.6000000000000001E-2</v>
      </c>
      <c r="AB18" s="41">
        <v>0.16059999999999999</v>
      </c>
      <c r="AC18" s="41">
        <v>7.0300000000000001E-2</v>
      </c>
      <c r="AD18" s="41">
        <v>1.139445094642302E-2</v>
      </c>
      <c r="AE18" s="41">
        <v>0.37357434837649695</v>
      </c>
      <c r="AF18" s="38">
        <v>3.1192165141259495E-2</v>
      </c>
      <c r="AG18" s="67">
        <v>6.0999999999999999E-2</v>
      </c>
      <c r="AH18" s="41">
        <v>0.16820000000000002</v>
      </c>
      <c r="AI18" s="41">
        <v>5.9699999999999996E-2</v>
      </c>
      <c r="AJ18" s="41">
        <v>1.2670707595811714E-2</v>
      </c>
      <c r="AK18" s="41">
        <v>0.36973047977851126</v>
      </c>
      <c r="AL18" s="38">
        <v>2.9631763158408434E-2</v>
      </c>
      <c r="AM18" s="67">
        <v>0.05</v>
      </c>
      <c r="AN18" s="41">
        <v>0.183</v>
      </c>
      <c r="AO18" s="41">
        <v>8.0100000000000005E-2</v>
      </c>
      <c r="AP18" s="41">
        <v>2.5328337742321912E-2</v>
      </c>
      <c r="AQ18" s="41">
        <v>0.35137315523561308</v>
      </c>
      <c r="AR18" s="38">
        <v>2.8861843001825913E-2</v>
      </c>
      <c r="AS18" s="67">
        <v>3.7999999999999999E-2</v>
      </c>
      <c r="AT18" s="41">
        <v>0.1787</v>
      </c>
      <c r="AU18" s="41">
        <v>6.4500000000000002E-2</v>
      </c>
      <c r="AV18" s="41">
        <v>2.6710866504512605E-2</v>
      </c>
      <c r="AW18" s="41">
        <v>0.35391108499905</v>
      </c>
      <c r="AX18" s="38">
        <v>2.4629001466827848E-2</v>
      </c>
      <c r="AY18" s="67">
        <v>3.7999999999999999E-2</v>
      </c>
      <c r="AZ18" s="41">
        <v>0.18179999999999999</v>
      </c>
      <c r="BA18" s="41">
        <v>5.7999999999999996E-2</v>
      </c>
      <c r="BB18" s="41">
        <v>3.4502814672384738E-2</v>
      </c>
      <c r="BC18" s="41">
        <v>0.30960543068356167</v>
      </c>
      <c r="BD18" s="38">
        <v>2.8741084525026137E-2</v>
      </c>
      <c r="BE18" s="67">
        <v>4.3999999999999997E-2</v>
      </c>
      <c r="BF18" s="41">
        <v>0.1386</v>
      </c>
      <c r="BG18" s="41">
        <v>6.3399999999999998E-2</v>
      </c>
      <c r="BH18" s="41">
        <v>3.3757615225872582E-2</v>
      </c>
      <c r="BI18" s="41">
        <v>0.30553008670845921</v>
      </c>
      <c r="BJ18" s="38">
        <v>2.6544265109339375E-2</v>
      </c>
      <c r="BK18" s="67">
        <v>4.2000000000000003E-2</v>
      </c>
      <c r="BL18" s="41">
        <v>0.1366</v>
      </c>
      <c r="BM18" s="41">
        <v>6.3500000000000001E-2</v>
      </c>
      <c r="BN18" s="41">
        <v>3.1782117123488142E-2</v>
      </c>
      <c r="BO18" s="41">
        <v>0.30673078598559272</v>
      </c>
      <c r="BP18" s="38">
        <v>2.8279948813313013E-2</v>
      </c>
      <c r="BQ18" s="67">
        <v>5.3999999999999999E-2</v>
      </c>
      <c r="BR18" s="41">
        <v>0.1361</v>
      </c>
      <c r="BS18" s="41">
        <v>0.10279999999999999</v>
      </c>
      <c r="BT18" s="41">
        <v>3.3902220247082039E-2</v>
      </c>
      <c r="BU18" s="41">
        <v>0.3914582447178398</v>
      </c>
      <c r="BV18" s="38">
        <v>2.0225439178354111E-2</v>
      </c>
      <c r="BW18" s="67">
        <v>3.3000000000000002E-2</v>
      </c>
      <c r="BX18" s="41">
        <v>0.1366</v>
      </c>
      <c r="BY18" s="41">
        <v>9.2100000000000015E-2</v>
      </c>
      <c r="BZ18" s="41">
        <v>3.9518553704635639E-2</v>
      </c>
      <c r="CA18" s="41">
        <v>0.37401612935107037</v>
      </c>
      <c r="CB18" s="38">
        <v>2.2398055618881356E-2</v>
      </c>
      <c r="CC18" s="67">
        <v>3.2000000000000001E-2</v>
      </c>
      <c r="CD18" s="41">
        <v>0.13689999999999999</v>
      </c>
      <c r="CE18" s="41">
        <v>7.0599999999999996E-2</v>
      </c>
      <c r="CF18" s="41">
        <v>5.4560639202453728E-2</v>
      </c>
      <c r="CG18" s="41">
        <v>0.35846967273433428</v>
      </c>
      <c r="CH18" s="38">
        <v>2.0862633674167741E-2</v>
      </c>
      <c r="CI18" s="67">
        <v>3.7999999999999999E-2</v>
      </c>
      <c r="CJ18" s="41">
        <v>0.13639999999999999</v>
      </c>
      <c r="CK18" s="41">
        <v>4.4999999999999998E-2</v>
      </c>
      <c r="CL18" s="41">
        <v>6.6604940933342682E-2</v>
      </c>
      <c r="CM18" s="41">
        <v>0.35469659698282735</v>
      </c>
      <c r="CN18" s="38">
        <v>2.139095182820305E-2</v>
      </c>
      <c r="CO18" s="67">
        <v>5.1999999999999998E-2</v>
      </c>
      <c r="CP18" s="41">
        <v>0.13489999999999999</v>
      </c>
      <c r="CQ18" s="41">
        <v>4.1799999999999997E-2</v>
      </c>
      <c r="CR18" s="41">
        <v>6.7488241846764066E-2</v>
      </c>
      <c r="CS18" s="41">
        <v>0.38831050932046923</v>
      </c>
      <c r="CT18" s="38">
        <v>2.0642385321476182E-2</v>
      </c>
      <c r="CU18" s="67">
        <v>6.0999999999999999E-2</v>
      </c>
      <c r="CV18" s="41">
        <v>0.13220000000000001</v>
      </c>
      <c r="CW18" s="41">
        <v>4.2800000000000005E-2</v>
      </c>
      <c r="CX18" s="41">
        <v>6.6401913363864001E-2</v>
      </c>
      <c r="CY18" s="41">
        <v>0.37358904825828099</v>
      </c>
      <c r="CZ18" s="38">
        <v>2.1525082268535185E-2</v>
      </c>
      <c r="DA18" s="67">
        <v>5.2999999999999999E-2</v>
      </c>
      <c r="DB18" s="41">
        <v>0.12659999999999999</v>
      </c>
      <c r="DC18" s="41">
        <v>5.7000000000000002E-2</v>
      </c>
      <c r="DD18" s="41">
        <v>6.9817519560294736E-2</v>
      </c>
      <c r="DE18" s="41">
        <v>0.37461232418012191</v>
      </c>
      <c r="DF18" s="38">
        <v>3.0698848965885473E-2</v>
      </c>
      <c r="DG18" s="67">
        <v>5.6000000000000001E-2</v>
      </c>
      <c r="DH18" s="41">
        <v>0.12509999999999999</v>
      </c>
      <c r="DI18" s="41">
        <v>5.7099999999999998E-2</v>
      </c>
      <c r="DJ18" s="41">
        <v>6.2051892563728651E-2</v>
      </c>
      <c r="DK18" s="41">
        <v>0.37310588253423094</v>
      </c>
      <c r="DL18" s="38">
        <v>2.098239646561249E-2</v>
      </c>
      <c r="DM18" s="67">
        <v>4.8000000000000001E-2</v>
      </c>
      <c r="DN18" s="41">
        <v>0.12509999999999999</v>
      </c>
      <c r="DO18" s="41">
        <v>4.3499999999999997E-2</v>
      </c>
      <c r="DP18" s="41">
        <v>6.1842994833326101E-2</v>
      </c>
      <c r="DQ18" s="41">
        <v>0.39531845892741285</v>
      </c>
      <c r="DR18" s="38">
        <v>2.1824767438889954E-2</v>
      </c>
      <c r="DS18" s="67">
        <v>0.06</v>
      </c>
      <c r="DT18" s="41">
        <v>0.12470000000000001</v>
      </c>
      <c r="DU18" s="41">
        <v>5.7000000000000002E-2</v>
      </c>
      <c r="DV18" s="41">
        <v>6.0398507175744125E-2</v>
      </c>
      <c r="DW18" s="41">
        <v>0.39516279771310187</v>
      </c>
      <c r="DX18" s="38">
        <v>2.3956186670569962E-2</v>
      </c>
      <c r="DY18" s="67">
        <v>0.05</v>
      </c>
      <c r="DZ18" s="41">
        <v>0.12470000000000001</v>
      </c>
      <c r="EA18" s="41">
        <v>3.8300000000000001E-2</v>
      </c>
      <c r="EB18" s="41">
        <v>6.9689936853815637E-2</v>
      </c>
      <c r="EC18" s="41">
        <v>0.39352031180788899</v>
      </c>
      <c r="ED18" s="38">
        <v>2.284097782448315E-2</v>
      </c>
      <c r="EE18" s="67">
        <v>5.0999999999999997E-2</v>
      </c>
      <c r="EF18" s="41">
        <v>0.12240000000000001</v>
      </c>
      <c r="EG18" s="41">
        <v>5.8200000000000002E-2</v>
      </c>
      <c r="EH18" s="41">
        <v>6.7094987154166882E-2</v>
      </c>
      <c r="EI18" s="41">
        <v>0.41952426586595282</v>
      </c>
      <c r="EJ18" s="38">
        <v>2.0096095778164409E-2</v>
      </c>
      <c r="EK18" s="67">
        <v>4.5999999999999999E-2</v>
      </c>
      <c r="EL18" s="41">
        <v>0.12089999999999999</v>
      </c>
      <c r="EM18" s="41">
        <v>5.8400000000000001E-2</v>
      </c>
      <c r="EN18" s="41">
        <v>6.7318203776963431E-2</v>
      </c>
      <c r="EO18" s="41">
        <v>0.37419142740310835</v>
      </c>
      <c r="EP18" s="38">
        <v>2.2379127447224791E-2</v>
      </c>
      <c r="EQ18" s="67">
        <v>-4.1000000000000002E-2</v>
      </c>
      <c r="ER18" s="41">
        <v>0.11890000000000001</v>
      </c>
      <c r="ES18" s="41">
        <v>4.5899999999999996E-2</v>
      </c>
      <c r="ET18" s="41">
        <v>6.9327288195505904E-2</v>
      </c>
      <c r="EU18" s="41">
        <v>0.39212978562774337</v>
      </c>
      <c r="EV18" s="38">
        <v>1.6649903909788495E-2</v>
      </c>
      <c r="EW18" s="67">
        <v>-3.5999999999999997E-2</v>
      </c>
      <c r="EX18" s="41">
        <v>0.11749999999999999</v>
      </c>
      <c r="EY18" s="41">
        <v>4.2000000000000003E-2</v>
      </c>
      <c r="EZ18" s="41">
        <v>6.9057098975382508E-2</v>
      </c>
      <c r="FA18" s="41">
        <v>0.41180366547266822</v>
      </c>
      <c r="FB18" s="38">
        <v>1.7845400477498146E-2</v>
      </c>
      <c r="FC18" s="67">
        <v>-3.0000000000000001E-3</v>
      </c>
      <c r="FD18" s="41">
        <v>0.1202</v>
      </c>
      <c r="FE18" s="41">
        <v>5.62E-2</v>
      </c>
      <c r="FF18" s="41">
        <v>0.11064146529784458</v>
      </c>
      <c r="FG18" s="41">
        <v>0.42165689931400269</v>
      </c>
      <c r="FH18" s="38">
        <v>1.063112468112062E-2</v>
      </c>
      <c r="FI18" s="67">
        <v>2.4E-2</v>
      </c>
      <c r="FJ18" s="41">
        <v>0.12050000000000001</v>
      </c>
      <c r="FK18" s="41">
        <v>5.9000000000000004E-2</v>
      </c>
      <c r="FL18" s="41">
        <v>0.11080422394401428</v>
      </c>
      <c r="FM18" s="41">
        <v>0.35269358348124019</v>
      </c>
      <c r="FN18" s="38">
        <v>2.282438589683302E-2</v>
      </c>
      <c r="FO18" s="67">
        <v>0.10299999999999999</v>
      </c>
      <c r="FP18" s="41">
        <v>0.1202</v>
      </c>
      <c r="FQ18" s="41">
        <v>6.3200000000000006E-2</v>
      </c>
      <c r="FR18" s="41">
        <v>0.11158591845309782</v>
      </c>
      <c r="FS18" s="41">
        <v>0.36907847443656688</v>
      </c>
      <c r="FT18" s="38">
        <v>1.6938625815767026E-2</v>
      </c>
      <c r="FU18" s="67">
        <v>9.4E-2</v>
      </c>
      <c r="FV18" s="41">
        <v>0.121</v>
      </c>
      <c r="FW18" s="41">
        <v>6.9099999999999995E-2</v>
      </c>
      <c r="FX18" s="41">
        <v>0.12658388246407337</v>
      </c>
      <c r="FY18" s="41">
        <v>0.38657844721357792</v>
      </c>
      <c r="FZ18" s="38">
        <v>1.8085225108880575E-2</v>
      </c>
      <c r="GA18" s="67">
        <v>7.5999999999999998E-2</v>
      </c>
      <c r="GB18" s="41">
        <v>0.1216</v>
      </c>
      <c r="GC18" s="41">
        <v>5.7300000000000004E-2</v>
      </c>
      <c r="GD18" s="41">
        <v>0.14067184486701204</v>
      </c>
      <c r="GE18" s="41">
        <v>0.39475220866853694</v>
      </c>
      <c r="GF18" s="38">
        <v>9.6811262360921718E-3</v>
      </c>
      <c r="GG18" s="67">
        <v>5.8999999999999997E-2</v>
      </c>
      <c r="GH18" s="41">
        <v>0.1215</v>
      </c>
      <c r="GI18" s="41">
        <v>5.5599999999999997E-2</v>
      </c>
      <c r="GJ18" s="41">
        <v>0.13793318318590611</v>
      </c>
      <c r="GK18" s="41">
        <v>0.38742800004856098</v>
      </c>
      <c r="GL18" s="38">
        <v>2.0738843125161905E-2</v>
      </c>
      <c r="GM18" s="67">
        <v>4.9000000000000002E-2</v>
      </c>
      <c r="GN18" s="41">
        <v>0.12269999999999999</v>
      </c>
      <c r="GO18" s="41">
        <v>7.9100000000000004E-2</v>
      </c>
      <c r="GP18" s="41">
        <v>0.14026970153055968</v>
      </c>
      <c r="GQ18" s="41">
        <v>0.39875943038795653</v>
      </c>
      <c r="GR18" s="38">
        <v>1.6315562510492716E-2</v>
      </c>
      <c r="GS18" s="67">
        <v>4.5999999999999999E-2</v>
      </c>
      <c r="GT18" s="41">
        <v>0.1241</v>
      </c>
      <c r="GU18" s="41">
        <v>9.1799999999999993E-2</v>
      </c>
      <c r="GV18" s="41">
        <v>0.13915296084339179</v>
      </c>
      <c r="GW18" s="41">
        <v>0.38647058187896982</v>
      </c>
      <c r="GX18" s="38">
        <v>1.7596819076725605E-2</v>
      </c>
      <c r="GY18" s="67">
        <v>4.9000000000000002E-2</v>
      </c>
      <c r="GZ18" s="41">
        <v>0.12670000000000001</v>
      </c>
      <c r="HA18" s="41">
        <v>9.06E-2</v>
      </c>
      <c r="HB18" s="41">
        <v>0.13226373543612238</v>
      </c>
      <c r="HC18" s="41">
        <v>0.40952105340319866</v>
      </c>
      <c r="HD18" s="38">
        <v>1.3182283393636701E-2</v>
      </c>
      <c r="HE18" s="67">
        <v>5.3999999999999999E-2</v>
      </c>
      <c r="HF18" s="41">
        <v>0.13089999999999999</v>
      </c>
      <c r="HG18" s="41">
        <v>9.1899999999999996E-2</v>
      </c>
      <c r="HH18" s="41">
        <v>0.12858990754502145</v>
      </c>
      <c r="HI18" s="41">
        <v>0.38792976303628202</v>
      </c>
      <c r="HJ18" s="38">
        <v>2.0858010028766309E-2</v>
      </c>
      <c r="HK18" s="67">
        <v>5.5E-2</v>
      </c>
      <c r="HL18" s="41">
        <v>0.1331</v>
      </c>
      <c r="HM18" s="41">
        <v>7.8799999999999995E-2</v>
      </c>
      <c r="HN18" s="41">
        <v>0.12852152973087358</v>
      </c>
      <c r="HO18" s="41">
        <v>0.43106686714870046</v>
      </c>
      <c r="HP18" s="38">
        <v>1.7073120580406505E-2</v>
      </c>
      <c r="HQ18" s="67">
        <v>0.06</v>
      </c>
      <c r="HR18" s="41">
        <v>0.13980000000000001</v>
      </c>
      <c r="HS18" s="41">
        <v>6.7799999999999999E-2</v>
      </c>
      <c r="HT18" s="41">
        <v>0.13426222080062494</v>
      </c>
      <c r="HU18" s="41">
        <v>0.43737675944698712</v>
      </c>
      <c r="HV18" s="38">
        <v>1.6442913252283177E-2</v>
      </c>
      <c r="HW18" s="67">
        <v>5.6000000000000001E-2</v>
      </c>
      <c r="HX18" s="41">
        <v>0.14630000000000001</v>
      </c>
      <c r="HY18" s="41">
        <v>6.6299999999999998E-2</v>
      </c>
      <c r="HZ18" s="41">
        <v>0.15289019339684773</v>
      </c>
      <c r="IA18" s="41">
        <v>0.44799268478675563</v>
      </c>
      <c r="IB18" s="38">
        <v>1.3135949727183949E-2</v>
      </c>
      <c r="IC18" s="67">
        <v>4.9000000000000002E-2</v>
      </c>
      <c r="ID18" s="41">
        <v>0.1628</v>
      </c>
      <c r="IE18" s="41">
        <v>5.7000000000000002E-2</v>
      </c>
      <c r="IF18" s="41">
        <v>0.16583530831984425</v>
      </c>
      <c r="IG18" s="41">
        <v>0.42876987109866577</v>
      </c>
      <c r="IH18" s="38">
        <v>2.007292778880488E-2</v>
      </c>
      <c r="II18" s="67">
        <v>4.5999999999999999E-2</v>
      </c>
      <c r="IJ18" s="41">
        <v>0.16850000000000001</v>
      </c>
      <c r="IK18" s="41">
        <v>6.2199999999999998E-2</v>
      </c>
      <c r="IL18" s="41">
        <v>0.14832507257231892</v>
      </c>
      <c r="IM18" s="41">
        <v>0.46032151824168038</v>
      </c>
      <c r="IN18" s="38">
        <v>1.6377952208345058E-2</v>
      </c>
      <c r="IO18" s="67">
        <v>0.04</v>
      </c>
      <c r="IP18" s="41">
        <v>0.1691</v>
      </c>
      <c r="IQ18" s="41">
        <v>3.56E-2</v>
      </c>
      <c r="IR18" s="41">
        <v>0.14342201538744501</v>
      </c>
      <c r="IS18" s="41">
        <v>0.46942461935035534</v>
      </c>
      <c r="IT18" s="38">
        <v>1.5088195631988653E-2</v>
      </c>
      <c r="IU18" s="67">
        <v>4.7E-2</v>
      </c>
      <c r="IV18" s="41">
        <v>0.16889999999999999</v>
      </c>
      <c r="IW18" s="41">
        <v>2.9900000000000003E-2</v>
      </c>
      <c r="IX18" s="41">
        <v>0.14581261131070045</v>
      </c>
      <c r="IY18" s="41">
        <v>0.48195983264067882</v>
      </c>
      <c r="IZ18" s="38">
        <v>1.3603509765856255E-2</v>
      </c>
      <c r="JA18" s="92">
        <v>4.9000000000000002E-2</v>
      </c>
      <c r="JB18" s="41">
        <v>0.15770000000000001</v>
      </c>
      <c r="JC18" s="41">
        <v>3.6200000000000003E-2</v>
      </c>
      <c r="JD18" s="41">
        <v>0.14740606120891922</v>
      </c>
      <c r="JE18" s="41">
        <v>0.50677134035821048</v>
      </c>
      <c r="JF18" s="38">
        <v>2.1467845265639739E-2</v>
      </c>
      <c r="JG18" s="88">
        <v>0.05</v>
      </c>
      <c r="JH18" s="41">
        <v>0.15279999999999999</v>
      </c>
      <c r="JI18" s="89">
        <v>3.8199999999999998E-2</v>
      </c>
      <c r="JJ18" s="41">
        <v>0.14938907510761751</v>
      </c>
      <c r="JK18" s="41">
        <v>0.47939460208527135</v>
      </c>
      <c r="JL18" s="38">
        <v>1.8059764048612034E-2</v>
      </c>
      <c r="JM18" s="88">
        <v>4.9000000000000002E-2</v>
      </c>
      <c r="JN18" s="41">
        <v>0.1507</v>
      </c>
      <c r="JO18" s="89">
        <v>4.58E-2</v>
      </c>
      <c r="JP18" s="41">
        <v>0.14829967343395509</v>
      </c>
      <c r="JQ18" s="41">
        <v>0.45831476130040738</v>
      </c>
      <c r="JR18" s="38">
        <v>1.8637927531410747E-2</v>
      </c>
      <c r="JS18" s="88">
        <v>0.05</v>
      </c>
      <c r="JT18" s="41">
        <v>0.14810000000000001</v>
      </c>
      <c r="JU18" s="89">
        <v>4.4900000000000002E-2</v>
      </c>
      <c r="JV18" s="41">
        <v>0.13481167728279322</v>
      </c>
      <c r="JW18" s="41">
        <v>0.44338732311385687</v>
      </c>
      <c r="JX18" s="38">
        <v>1.8924650474807715E-2</v>
      </c>
    </row>
    <row r="19" spans="1:284" x14ac:dyDescent="0.25">
      <c r="A19">
        <v>15</v>
      </c>
      <c r="B19" s="55" t="s">
        <v>16</v>
      </c>
      <c r="C19" s="67">
        <v>5.1999999999999998E-2</v>
      </c>
      <c r="D19" s="41">
        <v>0.1691</v>
      </c>
      <c r="E19" s="41">
        <v>6.2699999999999992E-2</v>
      </c>
      <c r="F19" s="41">
        <v>0.3697141974008028</v>
      </c>
      <c r="G19" s="41">
        <v>0.65020509747891408</v>
      </c>
      <c r="H19" s="38">
        <v>1.1186195098739152E-2</v>
      </c>
      <c r="I19" s="67">
        <v>0.06</v>
      </c>
      <c r="J19" s="41">
        <v>0.1636</v>
      </c>
      <c r="K19" s="41">
        <v>7.3899999999999993E-2</v>
      </c>
      <c r="L19" s="41">
        <v>0.37209624732917851</v>
      </c>
      <c r="M19" s="41">
        <v>0.63122638268636211</v>
      </c>
      <c r="N19" s="38">
        <v>7.238968094032302E-3</v>
      </c>
      <c r="O19" s="67">
        <v>0.05</v>
      </c>
      <c r="P19" s="41">
        <v>0.15990000000000001</v>
      </c>
      <c r="Q19" s="41">
        <v>6.0199999999999997E-2</v>
      </c>
      <c r="R19" s="41">
        <v>0.32959663022673735</v>
      </c>
      <c r="S19" s="41">
        <v>0.53063167480751716</v>
      </c>
      <c r="T19" s="38">
        <v>1.3672153882191764E-3</v>
      </c>
      <c r="U19" s="67">
        <v>5.7000000000000002E-2</v>
      </c>
      <c r="V19" s="41">
        <v>0.15460000000000002</v>
      </c>
      <c r="W19" s="41">
        <v>6.3099999999999989E-2</v>
      </c>
      <c r="X19" s="41">
        <v>0.33534221106529205</v>
      </c>
      <c r="Y19" s="41">
        <v>0.27221752136242833</v>
      </c>
      <c r="Z19" s="38">
        <v>3.8940826054180207E-2</v>
      </c>
      <c r="AA19" s="67">
        <v>5.6000000000000001E-2</v>
      </c>
      <c r="AB19" s="41">
        <v>0.16059999999999999</v>
      </c>
      <c r="AC19" s="41">
        <v>7.0300000000000001E-2</v>
      </c>
      <c r="AD19" s="41" t="s">
        <v>76</v>
      </c>
      <c r="AE19" s="41" t="s">
        <v>76</v>
      </c>
      <c r="AF19" s="38" t="s">
        <v>76</v>
      </c>
      <c r="AG19" s="67">
        <v>6.0999999999999999E-2</v>
      </c>
      <c r="AH19" s="41">
        <v>0.16820000000000002</v>
      </c>
      <c r="AI19" s="41">
        <v>5.9699999999999996E-2</v>
      </c>
      <c r="AJ19" s="41" t="s">
        <v>76</v>
      </c>
      <c r="AK19" s="41" t="s">
        <v>76</v>
      </c>
      <c r="AL19" s="38" t="s">
        <v>76</v>
      </c>
      <c r="AM19" s="67">
        <v>0.05</v>
      </c>
      <c r="AN19" s="41">
        <v>0.183</v>
      </c>
      <c r="AO19" s="41">
        <v>8.0100000000000005E-2</v>
      </c>
      <c r="AP19" s="41" t="s">
        <v>76</v>
      </c>
      <c r="AQ19" s="41" t="s">
        <v>76</v>
      </c>
      <c r="AR19" s="38" t="s">
        <v>76</v>
      </c>
      <c r="AS19" s="67">
        <v>3.7999999999999999E-2</v>
      </c>
      <c r="AT19" s="41">
        <v>0.1787</v>
      </c>
      <c r="AU19" s="41">
        <v>6.4500000000000002E-2</v>
      </c>
      <c r="AV19" s="41" t="s">
        <v>76</v>
      </c>
      <c r="AW19" s="41" t="s">
        <v>76</v>
      </c>
      <c r="AX19" s="38" t="s">
        <v>76</v>
      </c>
      <c r="AY19" s="67">
        <v>3.7999999999999999E-2</v>
      </c>
      <c r="AZ19" s="41">
        <v>0.18179999999999999</v>
      </c>
      <c r="BA19" s="41">
        <v>5.7999999999999996E-2</v>
      </c>
      <c r="BB19" s="41" t="s">
        <v>76</v>
      </c>
      <c r="BC19" s="41" t="s">
        <v>76</v>
      </c>
      <c r="BD19" s="38" t="s">
        <v>76</v>
      </c>
      <c r="BE19" s="67">
        <v>4.3999999999999997E-2</v>
      </c>
      <c r="BF19" s="41">
        <v>0.1386</v>
      </c>
      <c r="BG19" s="41">
        <v>6.3399999999999998E-2</v>
      </c>
      <c r="BH19" s="41" t="s">
        <v>76</v>
      </c>
      <c r="BI19" s="41" t="s">
        <v>76</v>
      </c>
      <c r="BJ19" s="38" t="s">
        <v>76</v>
      </c>
      <c r="BK19" s="67">
        <v>4.2000000000000003E-2</v>
      </c>
      <c r="BL19" s="41">
        <v>0.1366</v>
      </c>
      <c r="BM19" s="41">
        <v>6.3500000000000001E-2</v>
      </c>
      <c r="BN19" s="41" t="s">
        <v>76</v>
      </c>
      <c r="BO19" s="41" t="s">
        <v>76</v>
      </c>
      <c r="BP19" s="38" t="s">
        <v>76</v>
      </c>
      <c r="BQ19" s="67">
        <v>5.3999999999999999E-2</v>
      </c>
      <c r="BR19" s="41">
        <v>0.1361</v>
      </c>
      <c r="BS19" s="41">
        <v>0.10279999999999999</v>
      </c>
      <c r="BT19" s="41" t="s">
        <v>76</v>
      </c>
      <c r="BU19" s="41" t="s">
        <v>76</v>
      </c>
      <c r="BV19" s="38" t="s">
        <v>76</v>
      </c>
      <c r="BW19" s="67">
        <v>3.3000000000000002E-2</v>
      </c>
      <c r="BX19" s="41">
        <v>0.1366</v>
      </c>
      <c r="BY19" s="41">
        <v>9.2100000000000015E-2</v>
      </c>
      <c r="BZ19" s="41" t="s">
        <v>76</v>
      </c>
      <c r="CA19" s="41" t="s">
        <v>76</v>
      </c>
      <c r="CB19" s="38" t="s">
        <v>76</v>
      </c>
      <c r="CC19" s="67">
        <v>3.2000000000000001E-2</v>
      </c>
      <c r="CD19" s="41">
        <v>0.13689999999999999</v>
      </c>
      <c r="CE19" s="41">
        <v>7.0599999999999996E-2</v>
      </c>
      <c r="CF19" s="41" t="s">
        <v>76</v>
      </c>
      <c r="CG19" s="41" t="s">
        <v>76</v>
      </c>
      <c r="CH19" s="38" t="s">
        <v>76</v>
      </c>
      <c r="CI19" s="67">
        <v>3.7999999999999999E-2</v>
      </c>
      <c r="CJ19" s="41">
        <v>0.13639999999999999</v>
      </c>
      <c r="CK19" s="41">
        <v>4.4999999999999998E-2</v>
      </c>
      <c r="CL19" s="41" t="s">
        <v>76</v>
      </c>
      <c r="CM19" s="41" t="s">
        <v>76</v>
      </c>
      <c r="CN19" s="38" t="s">
        <v>76</v>
      </c>
      <c r="CO19" s="67">
        <v>5.1999999999999998E-2</v>
      </c>
      <c r="CP19" s="41">
        <v>0.13489999999999999</v>
      </c>
      <c r="CQ19" s="41">
        <v>4.1799999999999997E-2</v>
      </c>
      <c r="CR19" s="41" t="s">
        <v>76</v>
      </c>
      <c r="CS19" s="41" t="s">
        <v>76</v>
      </c>
      <c r="CT19" s="38" t="s">
        <v>76</v>
      </c>
      <c r="CU19" s="67">
        <v>6.0999999999999999E-2</v>
      </c>
      <c r="CV19" s="41">
        <v>0.13220000000000001</v>
      </c>
      <c r="CW19" s="41">
        <v>4.2800000000000005E-2</v>
      </c>
      <c r="CX19" s="41" t="s">
        <v>76</v>
      </c>
      <c r="CY19" s="41" t="s">
        <v>76</v>
      </c>
      <c r="CZ19" s="38" t="s">
        <v>76</v>
      </c>
      <c r="DA19" s="67">
        <v>5.2999999999999999E-2</v>
      </c>
      <c r="DB19" s="41">
        <v>0.12659999999999999</v>
      </c>
      <c r="DC19" s="41">
        <v>5.7000000000000002E-2</v>
      </c>
      <c r="DD19" s="41" t="s">
        <v>76</v>
      </c>
      <c r="DE19" s="41" t="s">
        <v>76</v>
      </c>
      <c r="DF19" s="38" t="s">
        <v>76</v>
      </c>
      <c r="DG19" s="67">
        <v>5.6000000000000001E-2</v>
      </c>
      <c r="DH19" s="41">
        <v>0.12509999999999999</v>
      </c>
      <c r="DI19" s="41">
        <v>5.7099999999999998E-2</v>
      </c>
      <c r="DJ19" s="41" t="s">
        <v>76</v>
      </c>
      <c r="DK19" s="41" t="s">
        <v>76</v>
      </c>
      <c r="DL19" s="38" t="s">
        <v>76</v>
      </c>
      <c r="DM19" s="67">
        <v>4.8000000000000001E-2</v>
      </c>
      <c r="DN19" s="41">
        <v>0.12509999999999999</v>
      </c>
      <c r="DO19" s="41">
        <v>4.3499999999999997E-2</v>
      </c>
      <c r="DP19" s="41" t="s">
        <v>76</v>
      </c>
      <c r="DQ19" s="41" t="s">
        <v>76</v>
      </c>
      <c r="DR19" s="38" t="s">
        <v>76</v>
      </c>
      <c r="DS19" s="67">
        <v>0.06</v>
      </c>
      <c r="DT19" s="41">
        <v>0.12470000000000001</v>
      </c>
      <c r="DU19" s="41">
        <v>5.7000000000000002E-2</v>
      </c>
      <c r="DV19" s="41" t="s">
        <v>76</v>
      </c>
      <c r="DW19" s="41" t="s">
        <v>76</v>
      </c>
      <c r="DX19" s="38" t="s">
        <v>76</v>
      </c>
      <c r="DY19" s="67">
        <v>0.05</v>
      </c>
      <c r="DZ19" s="41">
        <v>0.12470000000000001</v>
      </c>
      <c r="EA19" s="41">
        <v>3.8300000000000001E-2</v>
      </c>
      <c r="EB19" s="41" t="s">
        <v>76</v>
      </c>
      <c r="EC19" s="41" t="s">
        <v>76</v>
      </c>
      <c r="ED19" s="38" t="s">
        <v>76</v>
      </c>
      <c r="EE19" s="67">
        <v>5.0999999999999997E-2</v>
      </c>
      <c r="EF19" s="41">
        <v>0.12240000000000001</v>
      </c>
      <c r="EG19" s="41">
        <v>5.8200000000000002E-2</v>
      </c>
      <c r="EH19" s="41" t="s">
        <v>76</v>
      </c>
      <c r="EI19" s="41" t="s">
        <v>76</v>
      </c>
      <c r="EJ19" s="38" t="s">
        <v>76</v>
      </c>
      <c r="EK19" s="67">
        <v>4.5999999999999999E-2</v>
      </c>
      <c r="EL19" s="41">
        <v>0.12089999999999999</v>
      </c>
      <c r="EM19" s="41">
        <v>5.8400000000000001E-2</v>
      </c>
      <c r="EN19" s="41" t="s">
        <v>76</v>
      </c>
      <c r="EO19" s="41" t="s">
        <v>76</v>
      </c>
      <c r="EP19" s="38" t="s">
        <v>76</v>
      </c>
      <c r="EQ19" s="67">
        <v>-4.1000000000000002E-2</v>
      </c>
      <c r="ER19" s="41">
        <v>0.11890000000000001</v>
      </c>
      <c r="ES19" s="41">
        <v>4.5899999999999996E-2</v>
      </c>
      <c r="ET19" s="41" t="s">
        <v>76</v>
      </c>
      <c r="EU19" s="41" t="s">
        <v>76</v>
      </c>
      <c r="EV19" s="38" t="s">
        <v>76</v>
      </c>
      <c r="EW19" s="67">
        <v>-3.5999999999999997E-2</v>
      </c>
      <c r="EX19" s="41">
        <v>0.11749999999999999</v>
      </c>
      <c r="EY19" s="41">
        <v>4.2000000000000003E-2</v>
      </c>
      <c r="EZ19" s="41" t="s">
        <v>76</v>
      </c>
      <c r="FA19" s="41" t="s">
        <v>76</v>
      </c>
      <c r="FB19" s="38" t="s">
        <v>76</v>
      </c>
      <c r="FC19" s="67">
        <v>-3.0000000000000001E-3</v>
      </c>
      <c r="FD19" s="41">
        <v>0.1202</v>
      </c>
      <c r="FE19" s="41">
        <v>5.62E-2</v>
      </c>
      <c r="FF19" s="41" t="s">
        <v>76</v>
      </c>
      <c r="FG19" s="41" t="s">
        <v>76</v>
      </c>
      <c r="FH19" s="38" t="s">
        <v>76</v>
      </c>
      <c r="FI19" s="67">
        <v>2.4E-2</v>
      </c>
      <c r="FJ19" s="41">
        <v>0.12050000000000001</v>
      </c>
      <c r="FK19" s="41">
        <v>5.9000000000000004E-2</v>
      </c>
      <c r="FL19" s="41" t="s">
        <v>76</v>
      </c>
      <c r="FM19" s="41" t="s">
        <v>76</v>
      </c>
      <c r="FN19" s="38" t="s">
        <v>76</v>
      </c>
      <c r="FO19" s="67">
        <v>0.10299999999999999</v>
      </c>
      <c r="FP19" s="41">
        <v>0.1202</v>
      </c>
      <c r="FQ19" s="41">
        <v>6.3200000000000006E-2</v>
      </c>
      <c r="FR19" s="41" t="s">
        <v>76</v>
      </c>
      <c r="FS19" s="41" t="s">
        <v>76</v>
      </c>
      <c r="FT19" s="38" t="s">
        <v>76</v>
      </c>
      <c r="FU19" s="67">
        <v>9.4E-2</v>
      </c>
      <c r="FV19" s="41">
        <v>0.121</v>
      </c>
      <c r="FW19" s="41">
        <v>6.9099999999999995E-2</v>
      </c>
      <c r="FX19" s="41" t="s">
        <v>76</v>
      </c>
      <c r="FY19" s="41" t="s">
        <v>76</v>
      </c>
      <c r="FZ19" s="38" t="s">
        <v>76</v>
      </c>
      <c r="GA19" s="67">
        <v>7.5999999999999998E-2</v>
      </c>
      <c r="GB19" s="41">
        <v>0.1216</v>
      </c>
      <c r="GC19" s="41">
        <v>5.7300000000000004E-2</v>
      </c>
      <c r="GD19" s="41" t="s">
        <v>76</v>
      </c>
      <c r="GE19" s="41" t="s">
        <v>76</v>
      </c>
      <c r="GF19" s="38" t="s">
        <v>76</v>
      </c>
      <c r="GG19" s="67">
        <v>5.8999999999999997E-2</v>
      </c>
      <c r="GH19" s="41">
        <v>0.1215</v>
      </c>
      <c r="GI19" s="41">
        <v>5.5599999999999997E-2</v>
      </c>
      <c r="GJ19" s="41" t="s">
        <v>76</v>
      </c>
      <c r="GK19" s="41" t="s">
        <v>76</v>
      </c>
      <c r="GL19" s="38" t="s">
        <v>76</v>
      </c>
      <c r="GM19" s="67">
        <v>4.9000000000000002E-2</v>
      </c>
      <c r="GN19" s="41">
        <v>0.12269999999999999</v>
      </c>
      <c r="GO19" s="41">
        <v>7.9100000000000004E-2</v>
      </c>
      <c r="GP19" s="41" t="s">
        <v>76</v>
      </c>
      <c r="GQ19" s="41" t="s">
        <v>76</v>
      </c>
      <c r="GR19" s="38" t="s">
        <v>76</v>
      </c>
      <c r="GS19" s="67">
        <v>4.5999999999999999E-2</v>
      </c>
      <c r="GT19" s="41">
        <v>0.1241</v>
      </c>
      <c r="GU19" s="41">
        <v>9.1799999999999993E-2</v>
      </c>
      <c r="GV19" s="41" t="s">
        <v>76</v>
      </c>
      <c r="GW19" s="41" t="s">
        <v>76</v>
      </c>
      <c r="GX19" s="38" t="s">
        <v>76</v>
      </c>
      <c r="GY19" s="67">
        <v>4.9000000000000002E-2</v>
      </c>
      <c r="GZ19" s="41">
        <v>0.12670000000000001</v>
      </c>
      <c r="HA19" s="41">
        <v>9.06E-2</v>
      </c>
      <c r="HB19" s="41" t="s">
        <v>76</v>
      </c>
      <c r="HC19" s="41" t="s">
        <v>76</v>
      </c>
      <c r="HD19" s="38" t="s">
        <v>76</v>
      </c>
      <c r="HE19" s="67">
        <v>5.3999999999999999E-2</v>
      </c>
      <c r="HF19" s="41">
        <v>0.13089999999999999</v>
      </c>
      <c r="HG19" s="41">
        <v>9.1899999999999996E-2</v>
      </c>
      <c r="HH19" s="41" t="s">
        <v>76</v>
      </c>
      <c r="HI19" s="41" t="s">
        <v>76</v>
      </c>
      <c r="HJ19" s="38" t="s">
        <v>76</v>
      </c>
      <c r="HK19" s="67">
        <v>5.5E-2</v>
      </c>
      <c r="HL19" s="41">
        <v>0.1331</v>
      </c>
      <c r="HM19" s="41">
        <v>7.8799999999999995E-2</v>
      </c>
      <c r="HN19" s="41" t="s">
        <v>76</v>
      </c>
      <c r="HO19" s="41" t="s">
        <v>76</v>
      </c>
      <c r="HP19" s="38" t="s">
        <v>76</v>
      </c>
      <c r="HQ19" s="67">
        <v>0.06</v>
      </c>
      <c r="HR19" s="41">
        <v>0.13980000000000001</v>
      </c>
      <c r="HS19" s="41">
        <v>6.7799999999999999E-2</v>
      </c>
      <c r="HT19" s="41" t="s">
        <v>76</v>
      </c>
      <c r="HU19" s="41" t="s">
        <v>76</v>
      </c>
      <c r="HV19" s="38" t="s">
        <v>76</v>
      </c>
      <c r="HW19" s="67">
        <v>5.6000000000000001E-2</v>
      </c>
      <c r="HX19" s="41">
        <v>0.14630000000000001</v>
      </c>
      <c r="HY19" s="41">
        <v>6.6299999999999998E-2</v>
      </c>
      <c r="HZ19" s="41" t="s">
        <v>76</v>
      </c>
      <c r="IA19" s="41" t="s">
        <v>76</v>
      </c>
      <c r="IB19" s="38" t="s">
        <v>76</v>
      </c>
      <c r="IC19" s="67">
        <v>4.9000000000000002E-2</v>
      </c>
      <c r="ID19" s="41">
        <v>0.1628</v>
      </c>
      <c r="IE19" s="41">
        <v>5.7000000000000002E-2</v>
      </c>
      <c r="IF19" s="41" t="s">
        <v>76</v>
      </c>
      <c r="IG19" s="41" t="s">
        <v>76</v>
      </c>
      <c r="IH19" s="38" t="s">
        <v>76</v>
      </c>
      <c r="II19" s="67">
        <v>4.5999999999999999E-2</v>
      </c>
      <c r="IJ19" s="41">
        <v>0.16850000000000001</v>
      </c>
      <c r="IK19" s="41">
        <v>6.2199999999999998E-2</v>
      </c>
      <c r="IL19" s="41" t="s">
        <v>76</v>
      </c>
      <c r="IM19" s="41" t="s">
        <v>76</v>
      </c>
      <c r="IN19" s="38" t="s">
        <v>76</v>
      </c>
      <c r="IO19" s="67">
        <v>0.04</v>
      </c>
      <c r="IP19" s="41">
        <v>0.1691</v>
      </c>
      <c r="IQ19" s="41">
        <v>3.56E-2</v>
      </c>
      <c r="IR19" s="41" t="s">
        <v>76</v>
      </c>
      <c r="IS19" s="41" t="s">
        <v>76</v>
      </c>
      <c r="IT19" s="38" t="s">
        <v>76</v>
      </c>
      <c r="IU19" s="67">
        <v>4.7E-2</v>
      </c>
      <c r="IV19" s="41">
        <v>0.16889999999999999</v>
      </c>
      <c r="IW19" s="41">
        <v>2.9900000000000003E-2</v>
      </c>
      <c r="IX19" s="41" t="s">
        <v>76</v>
      </c>
      <c r="IY19" s="41" t="s">
        <v>76</v>
      </c>
      <c r="IZ19" s="38" t="s">
        <v>76</v>
      </c>
      <c r="JA19" s="92">
        <v>4.9000000000000002E-2</v>
      </c>
      <c r="JB19" s="41">
        <v>0.15770000000000001</v>
      </c>
      <c r="JC19" s="41">
        <v>3.6200000000000003E-2</v>
      </c>
      <c r="JD19" s="41" t="s">
        <v>76</v>
      </c>
      <c r="JE19" s="41" t="s">
        <v>76</v>
      </c>
      <c r="JF19" s="38" t="s">
        <v>76</v>
      </c>
      <c r="JG19" s="88">
        <v>0.05</v>
      </c>
      <c r="JH19" s="41">
        <v>0.15279999999999999</v>
      </c>
      <c r="JI19" s="89">
        <v>3.8199999999999998E-2</v>
      </c>
      <c r="JJ19" s="41" t="s">
        <v>76</v>
      </c>
      <c r="JK19" s="41" t="s">
        <v>76</v>
      </c>
      <c r="JL19" s="38" t="s">
        <v>76</v>
      </c>
      <c r="JM19" s="88">
        <v>4.9000000000000002E-2</v>
      </c>
      <c r="JN19" s="41">
        <v>0.1507</v>
      </c>
      <c r="JO19" s="89">
        <v>4.58E-2</v>
      </c>
      <c r="JP19" s="41" t="s">
        <v>76</v>
      </c>
      <c r="JQ19" s="41" t="s">
        <v>76</v>
      </c>
      <c r="JR19" s="38" t="s">
        <v>76</v>
      </c>
      <c r="JS19" s="88">
        <v>0.05</v>
      </c>
      <c r="JT19" s="41">
        <v>0.14810000000000001</v>
      </c>
      <c r="JU19" s="89">
        <v>4.4900000000000002E-2</v>
      </c>
      <c r="JV19" s="41" t="s">
        <v>76</v>
      </c>
      <c r="JW19" s="41" t="s">
        <v>76</v>
      </c>
      <c r="JX19" s="38" t="s">
        <v>76</v>
      </c>
    </row>
    <row r="20" spans="1:284" x14ac:dyDescent="0.25">
      <c r="A20">
        <v>16</v>
      </c>
      <c r="B20" s="55" t="s">
        <v>17</v>
      </c>
      <c r="C20" s="67">
        <v>5.1999999999999998E-2</v>
      </c>
      <c r="D20" s="41">
        <v>0.1691</v>
      </c>
      <c r="E20" s="41">
        <v>6.2699999999999992E-2</v>
      </c>
      <c r="F20" s="41">
        <v>5.3352810397137768E-2</v>
      </c>
      <c r="G20" s="41">
        <v>1.207904275102299</v>
      </c>
      <c r="H20" s="38">
        <v>3.0383339145289533E-3</v>
      </c>
      <c r="I20" s="67">
        <v>0.06</v>
      </c>
      <c r="J20" s="41">
        <v>0.1636</v>
      </c>
      <c r="K20" s="41">
        <v>7.3899999999999993E-2</v>
      </c>
      <c r="L20" s="41">
        <v>9.8125245116303231E-2</v>
      </c>
      <c r="M20" s="41">
        <v>0.85476667490393676</v>
      </c>
      <c r="N20" s="38">
        <v>-2.6847699343617013E-3</v>
      </c>
      <c r="O20" s="67">
        <v>0.05</v>
      </c>
      <c r="P20" s="41">
        <v>0.15990000000000001</v>
      </c>
      <c r="Q20" s="41">
        <v>6.0199999999999997E-2</v>
      </c>
      <c r="R20" s="41">
        <v>8.0133265258190034E-2</v>
      </c>
      <c r="S20" s="41">
        <v>1.2558990597901931</v>
      </c>
      <c r="T20" s="38">
        <v>-7.7307059060210742E-3</v>
      </c>
      <c r="U20" s="67">
        <v>5.7000000000000002E-2</v>
      </c>
      <c r="V20" s="41">
        <v>0.15460000000000002</v>
      </c>
      <c r="W20" s="41">
        <v>6.3099999999999989E-2</v>
      </c>
      <c r="X20" s="41">
        <v>8.669863895951814E-2</v>
      </c>
      <c r="Y20" s="41">
        <v>0.93681574551441515</v>
      </c>
      <c r="Z20" s="38">
        <v>1.2134879755533207E-3</v>
      </c>
      <c r="AA20" s="67">
        <v>5.6000000000000001E-2</v>
      </c>
      <c r="AB20" s="41">
        <v>0.16059999999999999</v>
      </c>
      <c r="AC20" s="41">
        <v>7.0300000000000001E-2</v>
      </c>
      <c r="AD20" s="41">
        <v>7.2102012320926237E-2</v>
      </c>
      <c r="AE20" s="41">
        <v>0.95526072199938294</v>
      </c>
      <c r="AF20" s="38">
        <v>0</v>
      </c>
      <c r="AG20" s="67">
        <v>6.0999999999999999E-2</v>
      </c>
      <c r="AH20" s="41">
        <v>0.16820000000000002</v>
      </c>
      <c r="AI20" s="41">
        <v>5.9699999999999996E-2</v>
      </c>
      <c r="AJ20" s="41">
        <v>5.2226150323824785E-2</v>
      </c>
      <c r="AK20" s="41">
        <v>0.9858610707612746</v>
      </c>
      <c r="AL20" s="38">
        <v>1.0816263842755934E-3</v>
      </c>
      <c r="AM20" s="67">
        <v>0.05</v>
      </c>
      <c r="AN20" s="41">
        <v>0.183</v>
      </c>
      <c r="AO20" s="41">
        <v>8.0100000000000005E-2</v>
      </c>
      <c r="AP20" s="41">
        <v>5.8532739395338644E-2</v>
      </c>
      <c r="AQ20" s="41">
        <v>0.95331788197068035</v>
      </c>
      <c r="AR20" s="38">
        <v>1.8375784435881585E-3</v>
      </c>
      <c r="AS20" s="67">
        <v>3.7999999999999999E-2</v>
      </c>
      <c r="AT20" s="41">
        <v>0.1787</v>
      </c>
      <c r="AU20" s="41">
        <v>6.4500000000000002E-2</v>
      </c>
      <c r="AV20" s="41">
        <v>5.8973539175072635E-2</v>
      </c>
      <c r="AW20" s="41">
        <v>0.85131649485442096</v>
      </c>
      <c r="AX20" s="38">
        <v>3.8300545055822764E-3</v>
      </c>
      <c r="AY20" s="67">
        <v>3.7999999999999999E-2</v>
      </c>
      <c r="AZ20" s="41">
        <v>0.18179999999999999</v>
      </c>
      <c r="BA20" s="41">
        <v>5.7999999999999996E-2</v>
      </c>
      <c r="BB20" s="41">
        <v>9.5025528412384513E-2</v>
      </c>
      <c r="BC20" s="41">
        <v>0.88836786290368708</v>
      </c>
      <c r="BD20" s="38">
        <v>2.2098719187138498E-3</v>
      </c>
      <c r="BE20" s="67">
        <v>4.3999999999999997E-2</v>
      </c>
      <c r="BF20" s="41">
        <v>0.1386</v>
      </c>
      <c r="BG20" s="41">
        <v>6.3399999999999998E-2</v>
      </c>
      <c r="BH20" s="41">
        <v>0.1170209332214391</v>
      </c>
      <c r="BI20" s="41">
        <v>0.92919646096803399</v>
      </c>
      <c r="BJ20" s="38">
        <v>1.0937390663076556E-3</v>
      </c>
      <c r="BK20" s="67">
        <v>4.2000000000000003E-2</v>
      </c>
      <c r="BL20" s="41">
        <v>0.1366</v>
      </c>
      <c r="BM20" s="41">
        <v>6.3500000000000001E-2</v>
      </c>
      <c r="BN20" s="41">
        <v>0.14002235972393584</v>
      </c>
      <c r="BO20" s="41">
        <v>2.3052278512091049</v>
      </c>
      <c r="BP20" s="38">
        <v>-4.0660489075920091E-2</v>
      </c>
      <c r="BQ20" s="67">
        <v>5.3999999999999999E-2</v>
      </c>
      <c r="BR20" s="41">
        <v>0.1361</v>
      </c>
      <c r="BS20" s="41">
        <v>0.10279999999999999</v>
      </c>
      <c r="BT20" s="41">
        <v>0.23769149867207368</v>
      </c>
      <c r="BU20" s="41">
        <v>0.85800680617870995</v>
      </c>
      <c r="BV20" s="38">
        <v>-4.1756917044294172E-3</v>
      </c>
      <c r="BW20" s="67">
        <v>3.3000000000000002E-2</v>
      </c>
      <c r="BX20" s="41">
        <v>0.1366</v>
      </c>
      <c r="BY20" s="41">
        <v>9.2100000000000015E-2</v>
      </c>
      <c r="BZ20" s="41">
        <v>0.25553455656333446</v>
      </c>
      <c r="CA20" s="41">
        <v>0.81865818123720913</v>
      </c>
      <c r="CB20" s="38">
        <v>3.2929511856835176E-4</v>
      </c>
      <c r="CC20" s="67">
        <v>3.2000000000000001E-2</v>
      </c>
      <c r="CD20" s="41">
        <v>0.13689999999999999</v>
      </c>
      <c r="CE20" s="41">
        <v>7.0599999999999996E-2</v>
      </c>
      <c r="CF20" s="41">
        <v>0.24449896386209305</v>
      </c>
      <c r="CG20" s="41">
        <v>0.81735080681614136</v>
      </c>
      <c r="CH20" s="38">
        <v>1.9537147209628017E-3</v>
      </c>
      <c r="CI20" s="67">
        <v>3.7999999999999999E-2</v>
      </c>
      <c r="CJ20" s="41">
        <v>0.13639999999999999</v>
      </c>
      <c r="CK20" s="41">
        <v>4.4999999999999998E-2</v>
      </c>
      <c r="CL20" s="41">
        <v>0.2737630479815088</v>
      </c>
      <c r="CM20" s="41">
        <v>0.88352980934583514</v>
      </c>
      <c r="CN20" s="38">
        <v>-2.2178095977495395E-2</v>
      </c>
      <c r="CO20" s="67">
        <v>5.1999999999999998E-2</v>
      </c>
      <c r="CP20" s="41">
        <v>0.13489999999999999</v>
      </c>
      <c r="CQ20" s="41">
        <v>4.1799999999999997E-2</v>
      </c>
      <c r="CR20" s="41">
        <v>0.29395989822418639</v>
      </c>
      <c r="CS20" s="41">
        <v>0.80899231511360992</v>
      </c>
      <c r="CT20" s="38">
        <v>3.9755718952671614E-3</v>
      </c>
      <c r="CU20" s="67">
        <v>6.0999999999999999E-2</v>
      </c>
      <c r="CV20" s="41">
        <v>0.13220000000000001</v>
      </c>
      <c r="CW20" s="41">
        <v>4.2800000000000005E-2</v>
      </c>
      <c r="CX20" s="41">
        <v>0.29029209125778793</v>
      </c>
      <c r="CY20" s="41">
        <v>0.85824465529708227</v>
      </c>
      <c r="CZ20" s="38">
        <v>2.5299937506926494E-3</v>
      </c>
      <c r="DA20" s="67">
        <v>5.2999999999999999E-2</v>
      </c>
      <c r="DB20" s="41">
        <v>0.12659999999999999</v>
      </c>
      <c r="DC20" s="41">
        <v>5.7000000000000002E-2</v>
      </c>
      <c r="DD20" s="41">
        <v>0.27673631763093032</v>
      </c>
      <c r="DE20" s="41">
        <v>0.88276438317653105</v>
      </c>
      <c r="DF20" s="38">
        <v>3.3250662364439545E-3</v>
      </c>
      <c r="DG20" s="67">
        <v>5.6000000000000001E-2</v>
      </c>
      <c r="DH20" s="41">
        <v>0.12509999999999999</v>
      </c>
      <c r="DI20" s="41">
        <v>5.7099999999999998E-2</v>
      </c>
      <c r="DJ20" s="41">
        <v>0.14786252987566306</v>
      </c>
      <c r="DK20" s="41">
        <v>0.90605467403543438</v>
      </c>
      <c r="DL20" s="38">
        <v>1.3062312162314704E-3</v>
      </c>
      <c r="DM20" s="67">
        <v>4.8000000000000001E-2</v>
      </c>
      <c r="DN20" s="41">
        <v>0.12509999999999999</v>
      </c>
      <c r="DO20" s="41">
        <v>4.3499999999999997E-2</v>
      </c>
      <c r="DP20" s="41">
        <v>8.4345750969882421E-2</v>
      </c>
      <c r="DQ20" s="41">
        <v>0.80820383272274199</v>
      </c>
      <c r="DR20" s="38">
        <v>5.5988940478156708E-3</v>
      </c>
      <c r="DS20" s="67">
        <v>0.06</v>
      </c>
      <c r="DT20" s="41">
        <v>0.12470000000000001</v>
      </c>
      <c r="DU20" s="41">
        <v>5.7000000000000002E-2</v>
      </c>
      <c r="DV20" s="41">
        <v>8.6970301396595742E-2</v>
      </c>
      <c r="DW20" s="41">
        <v>0.82011066153868151</v>
      </c>
      <c r="DX20" s="38">
        <v>4.9382354910001243E-3</v>
      </c>
      <c r="DY20" s="67">
        <v>0.05</v>
      </c>
      <c r="DZ20" s="41">
        <v>0.12470000000000001</v>
      </c>
      <c r="EA20" s="41">
        <v>3.8300000000000001E-2</v>
      </c>
      <c r="EB20" s="41">
        <v>8.6925329322160169E-2</v>
      </c>
      <c r="EC20" s="41">
        <v>0.83612302656753579</v>
      </c>
      <c r="ED20" s="38">
        <v>3.3152713449206956E-3</v>
      </c>
      <c r="EE20" s="67">
        <v>5.0999999999999997E-2</v>
      </c>
      <c r="EF20" s="41">
        <v>0.12240000000000001</v>
      </c>
      <c r="EG20" s="41">
        <v>5.8200000000000002E-2</v>
      </c>
      <c r="EH20" s="41">
        <v>0.12646902717317951</v>
      </c>
      <c r="EI20" s="41">
        <v>0.89574507873201326</v>
      </c>
      <c r="EJ20" s="38">
        <v>3.7484251307220349E-3</v>
      </c>
      <c r="EK20" s="67">
        <v>4.5999999999999999E-2</v>
      </c>
      <c r="EL20" s="41">
        <v>0.12089999999999999</v>
      </c>
      <c r="EM20" s="41">
        <v>5.8400000000000001E-2</v>
      </c>
      <c r="EN20" s="41">
        <v>0.12388437034551085</v>
      </c>
      <c r="EO20" s="41">
        <v>0.87690747816970382</v>
      </c>
      <c r="EP20" s="38">
        <v>1.9593240663484104E-3</v>
      </c>
      <c r="EQ20" s="67">
        <v>-4.1000000000000002E-2</v>
      </c>
      <c r="ER20" s="41">
        <v>0.11890000000000001</v>
      </c>
      <c r="ES20" s="41">
        <v>4.5899999999999996E-2</v>
      </c>
      <c r="ET20" s="41">
        <v>0.11815824627929895</v>
      </c>
      <c r="EU20" s="41">
        <v>0.86482117788622237</v>
      </c>
      <c r="EV20" s="38">
        <v>1.4427030894578205E-3</v>
      </c>
      <c r="EW20" s="67">
        <v>-3.5999999999999997E-2</v>
      </c>
      <c r="EX20" s="41">
        <v>0.11749999999999999</v>
      </c>
      <c r="EY20" s="41">
        <v>4.2000000000000003E-2</v>
      </c>
      <c r="EZ20" s="41">
        <v>0.10625234403131426</v>
      </c>
      <c r="FA20" s="41">
        <v>0.88273060645681023</v>
      </c>
      <c r="FB20" s="38">
        <v>-2.0834250756217917E-3</v>
      </c>
      <c r="FC20" s="67">
        <v>-3.0000000000000001E-3</v>
      </c>
      <c r="FD20" s="41">
        <v>0.1202</v>
      </c>
      <c r="FE20" s="41">
        <v>5.62E-2</v>
      </c>
      <c r="FF20" s="41">
        <v>0.10601983861837094</v>
      </c>
      <c r="FG20" s="41">
        <v>0.87196512816808747</v>
      </c>
      <c r="FH20" s="38">
        <v>7.6162248524159565E-5</v>
      </c>
      <c r="FI20" s="67">
        <v>2.4E-2</v>
      </c>
      <c r="FJ20" s="41">
        <v>0.12050000000000001</v>
      </c>
      <c r="FK20" s="41">
        <v>5.9000000000000004E-2</v>
      </c>
      <c r="FL20" s="41">
        <v>0.10421664783194445</v>
      </c>
      <c r="FM20" s="41">
        <v>0.5482860440488414</v>
      </c>
      <c r="FN20" s="38">
        <v>1.2866989233126382E-2</v>
      </c>
      <c r="FO20" s="67">
        <v>0.10299999999999999</v>
      </c>
      <c r="FP20" s="41">
        <v>0.1202</v>
      </c>
      <c r="FQ20" s="41">
        <v>6.3200000000000006E-2</v>
      </c>
      <c r="FR20" s="41">
        <v>0.10817174827131443</v>
      </c>
      <c r="FS20" s="41">
        <v>0.67656438924005757</v>
      </c>
      <c r="FT20" s="38">
        <v>6.7789744876952324E-3</v>
      </c>
      <c r="FU20" s="67">
        <v>9.4E-2</v>
      </c>
      <c r="FV20" s="41">
        <v>0.121</v>
      </c>
      <c r="FW20" s="41">
        <v>6.9099999999999995E-2</v>
      </c>
      <c r="FX20" s="41">
        <v>0.11283135771376025</v>
      </c>
      <c r="FY20" s="41">
        <v>0.74707357661671858</v>
      </c>
      <c r="FZ20" s="38">
        <v>8.2835181396157063E-3</v>
      </c>
      <c r="GA20" s="67">
        <v>7.5999999999999998E-2</v>
      </c>
      <c r="GB20" s="41">
        <v>0.1216</v>
      </c>
      <c r="GC20" s="41">
        <v>5.7300000000000004E-2</v>
      </c>
      <c r="GD20" s="41">
        <v>0.10447396438615557</v>
      </c>
      <c r="GE20" s="41">
        <v>0.75904984233196104</v>
      </c>
      <c r="GF20" s="38">
        <v>7.1058579614518957E-3</v>
      </c>
      <c r="GG20" s="67">
        <v>5.8999999999999997E-2</v>
      </c>
      <c r="GH20" s="41">
        <v>0.1215</v>
      </c>
      <c r="GI20" s="41">
        <v>5.5599999999999997E-2</v>
      </c>
      <c r="GJ20" s="41">
        <v>9.7309607888072483E-2</v>
      </c>
      <c r="GK20" s="41">
        <v>0.76160172766801548</v>
      </c>
      <c r="GL20" s="38">
        <v>4.1932159678075018E-3</v>
      </c>
      <c r="GM20" s="67">
        <v>4.9000000000000002E-2</v>
      </c>
      <c r="GN20" s="41">
        <v>0.12269999999999999</v>
      </c>
      <c r="GO20" s="41">
        <v>7.9100000000000004E-2</v>
      </c>
      <c r="GP20" s="41">
        <v>9.9708059836758275E-2</v>
      </c>
      <c r="GQ20" s="41">
        <v>0.65594527385103174</v>
      </c>
      <c r="GR20" s="38">
        <v>1.2014937451022046E-2</v>
      </c>
      <c r="GS20" s="67">
        <v>4.5999999999999999E-2</v>
      </c>
      <c r="GT20" s="41">
        <v>0.1241</v>
      </c>
      <c r="GU20" s="41">
        <v>9.1799999999999993E-2</v>
      </c>
      <c r="GV20" s="41">
        <v>8.9401133407796471E-2</v>
      </c>
      <c r="GW20" s="41">
        <v>0.67898419853973668</v>
      </c>
      <c r="GX20" s="38">
        <v>1.2474301757751783E-2</v>
      </c>
      <c r="GY20" s="67">
        <v>4.9000000000000002E-2</v>
      </c>
      <c r="GZ20" s="41">
        <v>0.12670000000000001</v>
      </c>
      <c r="HA20" s="41">
        <v>9.06E-2</v>
      </c>
      <c r="HB20" s="41">
        <v>0.13302868622296335</v>
      </c>
      <c r="HC20" s="41">
        <v>0.83128755224328277</v>
      </c>
      <c r="HD20" s="38">
        <v>6.6177423890210231E-3</v>
      </c>
      <c r="HE20" s="67">
        <v>5.3999999999999999E-2</v>
      </c>
      <c r="HF20" s="41">
        <v>0.13089999999999999</v>
      </c>
      <c r="HG20" s="41">
        <v>9.1899999999999996E-2</v>
      </c>
      <c r="HH20" s="41">
        <v>0.12824497076234784</v>
      </c>
      <c r="HI20" s="41">
        <v>0.89956063295343147</v>
      </c>
      <c r="HJ20" s="38">
        <v>3.0744077980709348E-3</v>
      </c>
      <c r="HK20" s="67">
        <v>5.5E-2</v>
      </c>
      <c r="HL20" s="41">
        <v>0.1331</v>
      </c>
      <c r="HM20" s="41">
        <v>7.8799999999999995E-2</v>
      </c>
      <c r="HN20" s="41">
        <v>0.12129632001850003</v>
      </c>
      <c r="HO20" s="41">
        <v>0.88699809359792936</v>
      </c>
      <c r="HP20" s="38">
        <v>3.5623957576964268E-3</v>
      </c>
      <c r="HQ20" s="67">
        <v>0.06</v>
      </c>
      <c r="HR20" s="41">
        <v>0.13980000000000001</v>
      </c>
      <c r="HS20" s="41">
        <v>6.7799999999999999E-2</v>
      </c>
      <c r="HT20" s="41">
        <v>0.12840460509336121</v>
      </c>
      <c r="HU20" s="41">
        <v>0.86423726453430383</v>
      </c>
      <c r="HV20" s="38">
        <v>3.4077607937933901E-3</v>
      </c>
      <c r="HW20" s="67">
        <v>5.6000000000000001E-2</v>
      </c>
      <c r="HX20" s="41">
        <v>0.14630000000000001</v>
      </c>
      <c r="HY20" s="41">
        <v>6.6299999999999998E-2</v>
      </c>
      <c r="HZ20" s="41">
        <v>0.13769167882461111</v>
      </c>
      <c r="IA20" s="41">
        <v>0.81994701328126463</v>
      </c>
      <c r="IB20" s="38">
        <v>4.3098200534658045E-3</v>
      </c>
      <c r="IC20" s="67">
        <v>4.9000000000000002E-2</v>
      </c>
      <c r="ID20" s="41">
        <v>0.1628</v>
      </c>
      <c r="IE20" s="41">
        <v>5.7000000000000002E-2</v>
      </c>
      <c r="IF20" s="41">
        <v>0.14199887394928529</v>
      </c>
      <c r="IG20" s="41">
        <v>0.96409046068333459</v>
      </c>
      <c r="IH20" s="38">
        <v>3.1330670392458373E-3</v>
      </c>
      <c r="II20" s="67">
        <v>4.5999999999999999E-2</v>
      </c>
      <c r="IJ20" s="41">
        <v>0.16850000000000001</v>
      </c>
      <c r="IK20" s="41">
        <v>6.2199999999999998E-2</v>
      </c>
      <c r="IL20" s="41">
        <v>0.15275102215721922</v>
      </c>
      <c r="IM20" s="41">
        <v>0.97711492992051086</v>
      </c>
      <c r="IN20" s="38">
        <v>2.2070881476659778E-3</v>
      </c>
      <c r="IO20" s="67">
        <v>0.04</v>
      </c>
      <c r="IP20" s="41">
        <v>0.1691</v>
      </c>
      <c r="IQ20" s="41">
        <v>3.56E-2</v>
      </c>
      <c r="IR20" s="41">
        <v>0.10275918951465929</v>
      </c>
      <c r="IS20" s="41">
        <v>1.0421331285616133</v>
      </c>
      <c r="IT20" s="38">
        <v>-4.8606835260133207E-4</v>
      </c>
      <c r="IU20" s="67">
        <v>4.7E-2</v>
      </c>
      <c r="IV20" s="41">
        <v>0.16889999999999999</v>
      </c>
      <c r="IW20" s="41">
        <v>2.9900000000000003E-2</v>
      </c>
      <c r="IX20" s="41">
        <v>7.9150205586941358E-2</v>
      </c>
      <c r="IY20" s="41">
        <v>0.83549634527051186</v>
      </c>
      <c r="IZ20" s="38">
        <v>-3.0803237348767713E-2</v>
      </c>
      <c r="JA20" s="92">
        <v>4.9000000000000002E-2</v>
      </c>
      <c r="JB20" s="41">
        <v>0.15770000000000001</v>
      </c>
      <c r="JC20" s="41">
        <v>3.6200000000000003E-2</v>
      </c>
      <c r="JD20" s="41">
        <v>7.5415965018748574E-2</v>
      </c>
      <c r="JE20" s="41">
        <v>0.83061271296861994</v>
      </c>
      <c r="JF20" s="38">
        <v>3.5738447957179066E-3</v>
      </c>
      <c r="JG20" s="88">
        <v>0.05</v>
      </c>
      <c r="JH20" s="41">
        <v>0.15279999999999999</v>
      </c>
      <c r="JI20" s="89">
        <v>3.8199999999999998E-2</v>
      </c>
      <c r="JJ20" s="41">
        <v>8.1102816901104852E-2</v>
      </c>
      <c r="JK20" s="41">
        <v>0.67899443236493029</v>
      </c>
      <c r="JL20" s="38">
        <v>7.7793102286582722E-3</v>
      </c>
      <c r="JM20" s="88">
        <v>4.9000000000000002E-2</v>
      </c>
      <c r="JN20" s="41">
        <v>0.1507</v>
      </c>
      <c r="JO20" s="89">
        <v>4.58E-2</v>
      </c>
      <c r="JP20" s="41">
        <v>8.4604415938140623E-2</v>
      </c>
      <c r="JQ20" s="41">
        <v>0.70077665976642656</v>
      </c>
      <c r="JR20" s="38">
        <v>7.3247689563082181E-3</v>
      </c>
      <c r="JS20" s="88">
        <v>0.05</v>
      </c>
      <c r="JT20" s="41">
        <v>0.14810000000000001</v>
      </c>
      <c r="JU20" s="89">
        <v>4.4900000000000002E-2</v>
      </c>
      <c r="JV20" s="41">
        <v>9.7489902386918084E-2</v>
      </c>
      <c r="JW20" s="41">
        <v>0.72855601306589035</v>
      </c>
      <c r="JX20" s="38">
        <v>5.2639943037267956E-3</v>
      </c>
    </row>
    <row r="21" spans="1:284" x14ac:dyDescent="0.25">
      <c r="A21">
        <v>17</v>
      </c>
      <c r="B21" s="55" t="s">
        <v>68</v>
      </c>
      <c r="C21" s="67">
        <v>5.1999999999999998E-2</v>
      </c>
      <c r="D21" s="41">
        <v>0.1691</v>
      </c>
      <c r="E21" s="41">
        <v>6.2699999999999992E-2</v>
      </c>
      <c r="F21" s="41">
        <v>9.5378708106096832E-2</v>
      </c>
      <c r="G21" s="41">
        <v>0.77460568048689893</v>
      </c>
      <c r="H21" s="38">
        <v>7.687008520825561E-3</v>
      </c>
      <c r="I21" s="67">
        <v>0.06</v>
      </c>
      <c r="J21" s="41">
        <v>0.1636</v>
      </c>
      <c r="K21" s="41">
        <v>7.3899999999999993E-2</v>
      </c>
      <c r="L21" s="41">
        <v>8.6476691766091796E-2</v>
      </c>
      <c r="M21" s="41">
        <v>0.81696156406572995</v>
      </c>
      <c r="N21" s="38">
        <v>4.124597963602347E-3</v>
      </c>
      <c r="O21" s="67">
        <v>0.05</v>
      </c>
      <c r="P21" s="41">
        <v>0.15990000000000001</v>
      </c>
      <c r="Q21" s="41">
        <v>6.0199999999999997E-2</v>
      </c>
      <c r="R21" s="41">
        <v>0.19199447613866158</v>
      </c>
      <c r="S21" s="41">
        <v>0.69869874894323103</v>
      </c>
      <c r="T21" s="38">
        <v>-2.0305590645137362E-2</v>
      </c>
      <c r="U21" s="67">
        <v>5.7000000000000002E-2</v>
      </c>
      <c r="V21" s="41">
        <v>0.15460000000000002</v>
      </c>
      <c r="W21" s="41">
        <v>6.3099999999999989E-2</v>
      </c>
      <c r="X21" s="41">
        <v>0.2466637937783954</v>
      </c>
      <c r="Y21" s="41">
        <v>0.78502989080077146</v>
      </c>
      <c r="Z21" s="38">
        <v>6.1006925494042584E-4</v>
      </c>
      <c r="AA21" s="67">
        <v>5.6000000000000001E-2</v>
      </c>
      <c r="AB21" s="41">
        <v>0.16059999999999999</v>
      </c>
      <c r="AC21" s="41">
        <v>7.0300000000000001E-2</v>
      </c>
      <c r="AD21" s="41">
        <v>0.26671994024663925</v>
      </c>
      <c r="AE21" s="41">
        <v>0.90331964254688035</v>
      </c>
      <c r="AF21" s="38">
        <v>4.2756654962662222E-3</v>
      </c>
      <c r="AG21" s="67">
        <v>6.0999999999999999E-2</v>
      </c>
      <c r="AH21" s="41">
        <v>0.16820000000000002</v>
      </c>
      <c r="AI21" s="41">
        <v>5.9699999999999996E-2</v>
      </c>
      <c r="AJ21" s="41">
        <v>0.27316288123077631</v>
      </c>
      <c r="AK21" s="41">
        <v>1.1010625707596269</v>
      </c>
      <c r="AL21" s="38">
        <v>-5.0904311130318446E-3</v>
      </c>
      <c r="AM21" s="67">
        <v>0.05</v>
      </c>
      <c r="AN21" s="41">
        <v>0.183</v>
      </c>
      <c r="AO21" s="41">
        <v>8.0100000000000005E-2</v>
      </c>
      <c r="AP21" s="41">
        <v>0.249902898461762</v>
      </c>
      <c r="AQ21" s="41">
        <v>1.3721682278242284</v>
      </c>
      <c r="AR21" s="38">
        <v>-3.1352537971296557E-2</v>
      </c>
      <c r="AS21" s="67">
        <v>3.7999999999999999E-2</v>
      </c>
      <c r="AT21" s="41">
        <v>0.1787</v>
      </c>
      <c r="AU21" s="41">
        <v>6.4500000000000002E-2</v>
      </c>
      <c r="AV21" s="41">
        <v>0.23230648994436931</v>
      </c>
      <c r="AW21" s="41">
        <v>1.1945839930055058</v>
      </c>
      <c r="AX21" s="38">
        <v>-3.6579695301965365E-2</v>
      </c>
      <c r="AY21" s="67">
        <v>3.7999999999999999E-2</v>
      </c>
      <c r="AZ21" s="41">
        <v>0.18179999999999999</v>
      </c>
      <c r="BA21" s="41">
        <v>5.7999999999999996E-2</v>
      </c>
      <c r="BB21" s="41">
        <v>0.22964628650174812</v>
      </c>
      <c r="BC21" s="41">
        <v>1.1415563370423318</v>
      </c>
      <c r="BD21" s="38">
        <v>-5.3565998759390998E-2</v>
      </c>
      <c r="BE21" s="67">
        <v>4.3999999999999997E-2</v>
      </c>
      <c r="BF21" s="41">
        <v>0.1386</v>
      </c>
      <c r="BG21" s="41">
        <v>6.3399999999999998E-2</v>
      </c>
      <c r="BH21" s="41">
        <v>0.23100563109624081</v>
      </c>
      <c r="BI21" s="41">
        <v>1.2695848627083519</v>
      </c>
      <c r="BJ21" s="38">
        <v>-4.9423452152523147E-2</v>
      </c>
      <c r="BK21" s="67">
        <v>4.2000000000000003E-2</v>
      </c>
      <c r="BL21" s="41">
        <v>0.1366</v>
      </c>
      <c r="BM21" s="41">
        <v>6.3500000000000001E-2</v>
      </c>
      <c r="BN21" s="41">
        <v>0.14359685392792421</v>
      </c>
      <c r="BO21" s="41">
        <v>1.3570797553005547</v>
      </c>
      <c r="BP21" s="38">
        <v>-5.3170727566367641E-2</v>
      </c>
      <c r="BQ21" s="67">
        <v>5.3999999999999999E-2</v>
      </c>
      <c r="BR21" s="41">
        <v>0.1361</v>
      </c>
      <c r="BS21" s="41">
        <v>0.10279999999999999</v>
      </c>
      <c r="BT21" s="41">
        <v>0.1531084946184752</v>
      </c>
      <c r="BU21" s="41">
        <v>1.995526438207474</v>
      </c>
      <c r="BV21" s="38">
        <v>-2.9616889864923498E-2</v>
      </c>
      <c r="BW21" s="67">
        <v>3.3000000000000002E-2</v>
      </c>
      <c r="BX21" s="41">
        <v>0.1366</v>
      </c>
      <c r="BY21" s="41">
        <v>9.2100000000000015E-2</v>
      </c>
      <c r="BZ21" s="41">
        <v>0.1695571650292573</v>
      </c>
      <c r="CA21" s="41">
        <v>1.8611565524877665</v>
      </c>
      <c r="CB21" s="38">
        <v>-2.8033898925623194E-2</v>
      </c>
      <c r="CC21" s="67">
        <v>3.2000000000000001E-2</v>
      </c>
      <c r="CD21" s="41">
        <v>0.13689999999999999</v>
      </c>
      <c r="CE21" s="41">
        <v>7.0599999999999996E-2</v>
      </c>
      <c r="CF21" s="41">
        <v>0.20456178497645494</v>
      </c>
      <c r="CG21" s="41">
        <v>1.8626375858007391</v>
      </c>
      <c r="CH21" s="38">
        <v>-4.1082863558292444E-2</v>
      </c>
      <c r="CI21" s="67">
        <v>3.7999999999999999E-2</v>
      </c>
      <c r="CJ21" s="41">
        <v>0.13639999999999999</v>
      </c>
      <c r="CK21" s="41">
        <v>4.4999999999999998E-2</v>
      </c>
      <c r="CL21" s="41">
        <v>0.29925375030932111</v>
      </c>
      <c r="CM21" s="41">
        <v>2.4803869004887145</v>
      </c>
      <c r="CN21" s="38">
        <v>-9.0262751605211716E-2</v>
      </c>
      <c r="CO21" s="67">
        <v>5.1999999999999998E-2</v>
      </c>
      <c r="CP21" s="41">
        <v>0.13489999999999999</v>
      </c>
      <c r="CQ21" s="41">
        <v>4.1799999999999997E-2</v>
      </c>
      <c r="CR21" s="41">
        <v>0.31445649279878846</v>
      </c>
      <c r="CS21" s="41">
        <v>3.0064098255989786</v>
      </c>
      <c r="CT21" s="38">
        <v>-6.9970304944755535E-2</v>
      </c>
      <c r="CU21" s="67">
        <v>6.0999999999999999E-2</v>
      </c>
      <c r="CV21" s="41">
        <v>0.13220000000000001</v>
      </c>
      <c r="CW21" s="41">
        <v>4.2800000000000005E-2</v>
      </c>
      <c r="CX21" s="41">
        <v>0.33031577245762456</v>
      </c>
      <c r="CY21" s="41">
        <v>1.9239016768828248</v>
      </c>
      <c r="CZ21" s="38">
        <v>-7.589620742813194E-2</v>
      </c>
      <c r="DA21" s="67">
        <v>5.2999999999999999E-2</v>
      </c>
      <c r="DB21" s="41">
        <v>0.12659999999999999</v>
      </c>
      <c r="DC21" s="41">
        <v>5.7000000000000002E-2</v>
      </c>
      <c r="DD21" s="41">
        <v>0.3448314388405162</v>
      </c>
      <c r="DE21" s="41">
        <v>2.6261050574721025</v>
      </c>
      <c r="DF21" s="38">
        <v>-4.7146758346379603E-2</v>
      </c>
      <c r="DG21" s="67">
        <v>5.6000000000000001E-2</v>
      </c>
      <c r="DH21" s="41">
        <v>0.12509999999999999</v>
      </c>
      <c r="DI21" s="41">
        <v>5.7099999999999998E-2</v>
      </c>
      <c r="DJ21" s="41">
        <v>0.35888770971497497</v>
      </c>
      <c r="DK21" s="41">
        <v>3.9194582105271754</v>
      </c>
      <c r="DL21" s="38">
        <v>-0.2213849110307497</v>
      </c>
      <c r="DM21" s="67">
        <v>4.8000000000000001E-2</v>
      </c>
      <c r="DN21" s="41">
        <v>0.12509999999999999</v>
      </c>
      <c r="DO21" s="41">
        <v>4.3499999999999997E-2</v>
      </c>
      <c r="DP21" s="41">
        <v>0.37084931676534144</v>
      </c>
      <c r="DQ21" s="41">
        <v>0.942758626175212</v>
      </c>
      <c r="DR21" s="38">
        <v>4.7957050614328513E-2</v>
      </c>
      <c r="DS21" s="67">
        <v>0.06</v>
      </c>
      <c r="DT21" s="41">
        <v>0.12470000000000001</v>
      </c>
      <c r="DU21" s="41">
        <v>5.7000000000000002E-2</v>
      </c>
      <c r="DV21" s="41">
        <v>0.39893892831921474</v>
      </c>
      <c r="DW21" s="41">
        <v>1.1787024815758411</v>
      </c>
      <c r="DX21" s="38">
        <v>1.9633952789286684E-2</v>
      </c>
      <c r="DY21" s="67">
        <v>0.05</v>
      </c>
      <c r="DZ21" s="41">
        <v>0.12470000000000001</v>
      </c>
      <c r="EA21" s="41">
        <v>3.8300000000000001E-2</v>
      </c>
      <c r="EB21" s="41">
        <v>0.40830231140700457</v>
      </c>
      <c r="EC21" s="41">
        <v>1.8760505416952458</v>
      </c>
      <c r="ED21" s="38">
        <v>3.559278163623765E-2</v>
      </c>
      <c r="EE21" s="67">
        <v>5.0999999999999997E-2</v>
      </c>
      <c r="EF21" s="41">
        <v>0.12240000000000001</v>
      </c>
      <c r="EG21" s="41">
        <v>5.8200000000000002E-2</v>
      </c>
      <c r="EH21" s="41">
        <v>0.41558903786646789</v>
      </c>
      <c r="EI21" s="41">
        <v>2.3033593501268679</v>
      </c>
      <c r="EJ21" s="38">
        <v>-5.8698734886493693E-2</v>
      </c>
      <c r="EK21" s="67">
        <v>4.5999999999999999E-2</v>
      </c>
      <c r="EL21" s="41">
        <v>0.12089999999999999</v>
      </c>
      <c r="EM21" s="41">
        <v>5.8400000000000001E-2</v>
      </c>
      <c r="EN21" s="41">
        <v>0.4262747862039577</v>
      </c>
      <c r="EO21" s="41">
        <v>83.1184554973822</v>
      </c>
      <c r="EP21" s="38">
        <v>-0.15209503095278193</v>
      </c>
      <c r="EQ21" s="67">
        <v>-4.1000000000000002E-2</v>
      </c>
      <c r="ER21" s="41">
        <v>0.11890000000000001</v>
      </c>
      <c r="ES21" s="41">
        <v>4.5899999999999996E-2</v>
      </c>
      <c r="ET21" s="41">
        <v>0.44785439098309776</v>
      </c>
      <c r="EU21" s="41">
        <v>-22.649049192036426</v>
      </c>
      <c r="EV21" s="38">
        <v>-0.1712165582315659</v>
      </c>
      <c r="EW21" s="67">
        <v>-3.5999999999999997E-2</v>
      </c>
      <c r="EX21" s="41">
        <v>0.11749999999999999</v>
      </c>
      <c r="EY21" s="41">
        <v>4.2000000000000003E-2</v>
      </c>
      <c r="EZ21" s="41">
        <v>0.45133918847103749</v>
      </c>
      <c r="FA21" s="41">
        <v>-15.117848994201745</v>
      </c>
      <c r="FB21" s="38">
        <v>-0.16004837893866841</v>
      </c>
      <c r="FC21" s="67">
        <v>-3.0000000000000001E-3</v>
      </c>
      <c r="FD21" s="41">
        <v>0.1202</v>
      </c>
      <c r="FE21" s="41">
        <v>5.62E-2</v>
      </c>
      <c r="FF21" s="41">
        <v>0.48545567664279432</v>
      </c>
      <c r="FG21" s="41">
        <v>-17.156118687799484</v>
      </c>
      <c r="FH21" s="38">
        <v>-0.19423829328516273</v>
      </c>
      <c r="FI21" s="67">
        <v>2.4E-2</v>
      </c>
      <c r="FJ21" s="41">
        <v>0.12050000000000001</v>
      </c>
      <c r="FK21" s="41">
        <v>5.9000000000000004E-2</v>
      </c>
      <c r="FL21" s="41">
        <v>0.49240314984376299</v>
      </c>
      <c r="FM21" s="41">
        <v>-12.880891393442623</v>
      </c>
      <c r="FN21" s="38">
        <v>-0.19767236137875127</v>
      </c>
      <c r="FO21" s="67">
        <v>0.10299999999999999</v>
      </c>
      <c r="FP21" s="41">
        <v>0.1202</v>
      </c>
      <c r="FQ21" s="41">
        <v>6.3200000000000006E-2</v>
      </c>
      <c r="FR21" s="41">
        <v>0.50018611558411408</v>
      </c>
      <c r="FS21" s="41">
        <v>-88.120951751487112</v>
      </c>
      <c r="FT21" s="38">
        <v>-0.19155144520846867</v>
      </c>
      <c r="FU21" s="67">
        <v>9.4E-2</v>
      </c>
      <c r="FV21" s="41">
        <v>0.121</v>
      </c>
      <c r="FW21" s="41">
        <v>6.9099999999999995E-2</v>
      </c>
      <c r="FX21" s="41">
        <v>0.52221524836228184</v>
      </c>
      <c r="FY21" s="41">
        <v>-11.249793729372938</v>
      </c>
      <c r="FZ21" s="38">
        <v>-0.15833685787192581</v>
      </c>
      <c r="GA21" s="67">
        <v>7.5999999999999998E-2</v>
      </c>
      <c r="GB21" s="41">
        <v>0.1216</v>
      </c>
      <c r="GC21" s="41">
        <v>5.7300000000000004E-2</v>
      </c>
      <c r="GD21" s="41" t="s">
        <v>76</v>
      </c>
      <c r="GE21" s="41" t="s">
        <v>76</v>
      </c>
      <c r="GF21" s="38">
        <v>0</v>
      </c>
      <c r="GG21" s="67">
        <v>5.8999999999999997E-2</v>
      </c>
      <c r="GH21" s="41">
        <v>0.1215</v>
      </c>
      <c r="GI21" s="41">
        <v>5.5599999999999997E-2</v>
      </c>
      <c r="GJ21" s="41">
        <v>0.55634357004605139</v>
      </c>
      <c r="GK21" s="41">
        <v>5.4108847238019884</v>
      </c>
      <c r="GL21" s="38">
        <v>-0.40521206670454452</v>
      </c>
      <c r="GM21" s="67">
        <v>4.9000000000000002E-2</v>
      </c>
      <c r="GN21" s="41">
        <v>0.12269999999999999</v>
      </c>
      <c r="GO21" s="41">
        <v>7.9100000000000004E-2</v>
      </c>
      <c r="GP21" s="41">
        <v>0.57081215859303758</v>
      </c>
      <c r="GQ21" s="41">
        <v>6.0046399749498285</v>
      </c>
      <c r="GR21" s="38">
        <v>-0.45461972376720461</v>
      </c>
      <c r="GS21" s="67">
        <v>4.5999999999999999E-2</v>
      </c>
      <c r="GT21" s="41">
        <v>0.1241</v>
      </c>
      <c r="GU21" s="41">
        <v>9.1799999999999993E-2</v>
      </c>
      <c r="GV21" s="41">
        <v>0.58846129005061931</v>
      </c>
      <c r="GW21" s="41">
        <v>6.5095252902155885</v>
      </c>
      <c r="GX21" s="38">
        <v>-0.4955138970484968</v>
      </c>
      <c r="GY21" s="67">
        <v>4.9000000000000002E-2</v>
      </c>
      <c r="GZ21" s="41">
        <v>0.12670000000000001</v>
      </c>
      <c r="HA21" s="41">
        <v>9.06E-2</v>
      </c>
      <c r="HB21" s="41" t="s">
        <v>76</v>
      </c>
      <c r="HC21" s="41" t="s">
        <v>76</v>
      </c>
      <c r="HD21" s="38" t="s">
        <v>76</v>
      </c>
      <c r="HE21" s="67">
        <v>5.3999999999999999E-2</v>
      </c>
      <c r="HF21" s="41">
        <v>0.13089999999999999</v>
      </c>
      <c r="HG21" s="41">
        <v>9.1899999999999996E-2</v>
      </c>
      <c r="HH21" s="41" t="s">
        <v>76</v>
      </c>
      <c r="HI21" s="41" t="s">
        <v>76</v>
      </c>
      <c r="HJ21" s="38" t="s">
        <v>76</v>
      </c>
      <c r="HK21" s="67">
        <v>5.5E-2</v>
      </c>
      <c r="HL21" s="41">
        <v>0.1331</v>
      </c>
      <c r="HM21" s="41">
        <v>7.8799999999999995E-2</v>
      </c>
      <c r="HN21" s="41" t="s">
        <v>76</v>
      </c>
      <c r="HO21" s="41" t="s">
        <v>76</v>
      </c>
      <c r="HP21" s="38" t="s">
        <v>76</v>
      </c>
      <c r="HQ21" s="67">
        <v>0.06</v>
      </c>
      <c r="HR21" s="41">
        <v>0.13980000000000001</v>
      </c>
      <c r="HS21" s="41">
        <v>6.7799999999999999E-2</v>
      </c>
      <c r="HT21" s="41" t="s">
        <v>76</v>
      </c>
      <c r="HU21" s="41" t="s">
        <v>76</v>
      </c>
      <c r="HV21" s="38" t="s">
        <v>76</v>
      </c>
      <c r="HW21" s="67">
        <v>5.6000000000000001E-2</v>
      </c>
      <c r="HX21" s="41">
        <v>0.14630000000000001</v>
      </c>
      <c r="HY21" s="41">
        <v>6.6299999999999998E-2</v>
      </c>
      <c r="HZ21" s="41" t="s">
        <v>76</v>
      </c>
      <c r="IA21" s="41" t="s">
        <v>76</v>
      </c>
      <c r="IB21" s="38" t="s">
        <v>76</v>
      </c>
      <c r="IC21" s="67">
        <v>4.9000000000000002E-2</v>
      </c>
      <c r="ID21" s="41">
        <v>0.1628</v>
      </c>
      <c r="IE21" s="41">
        <v>5.7000000000000002E-2</v>
      </c>
      <c r="IF21" s="41" t="s">
        <v>76</v>
      </c>
      <c r="IG21" s="41" t="s">
        <v>76</v>
      </c>
      <c r="IH21" s="38" t="s">
        <v>76</v>
      </c>
      <c r="II21" s="67">
        <v>4.5999999999999999E-2</v>
      </c>
      <c r="IJ21" s="41">
        <v>0.16850000000000001</v>
      </c>
      <c r="IK21" s="41">
        <v>6.2199999999999998E-2</v>
      </c>
      <c r="IL21" s="41" t="s">
        <v>76</v>
      </c>
      <c r="IM21" s="41" t="s">
        <v>76</v>
      </c>
      <c r="IN21" s="38" t="s">
        <v>76</v>
      </c>
      <c r="IO21" s="67">
        <v>0.04</v>
      </c>
      <c r="IP21" s="41">
        <v>0.1691</v>
      </c>
      <c r="IQ21" s="41">
        <v>3.56E-2</v>
      </c>
      <c r="IR21" s="41" t="s">
        <v>76</v>
      </c>
      <c r="IS21" s="41" t="s">
        <v>76</v>
      </c>
      <c r="IT21" s="38" t="s">
        <v>76</v>
      </c>
      <c r="IU21" s="67">
        <v>4.7E-2</v>
      </c>
      <c r="IV21" s="41">
        <v>0.16889999999999999</v>
      </c>
      <c r="IW21" s="41">
        <v>2.9900000000000003E-2</v>
      </c>
      <c r="IX21" s="41" t="s">
        <v>76</v>
      </c>
      <c r="IY21" s="41" t="s">
        <v>76</v>
      </c>
      <c r="IZ21" s="38" t="s">
        <v>76</v>
      </c>
      <c r="JA21" s="92">
        <v>4.9000000000000002E-2</v>
      </c>
      <c r="JB21" s="41">
        <v>0.15770000000000001</v>
      </c>
      <c r="JC21" s="41">
        <v>3.6200000000000003E-2</v>
      </c>
      <c r="JD21" s="41" t="s">
        <v>76</v>
      </c>
      <c r="JE21" s="41" t="s">
        <v>76</v>
      </c>
      <c r="JF21" s="38" t="s">
        <v>76</v>
      </c>
      <c r="JG21" s="88">
        <v>0.05</v>
      </c>
      <c r="JH21" s="41">
        <v>0.15279999999999999</v>
      </c>
      <c r="JI21" s="89">
        <v>3.8199999999999998E-2</v>
      </c>
      <c r="JJ21" s="41" t="s">
        <v>76</v>
      </c>
      <c r="JK21" s="41" t="s">
        <v>76</v>
      </c>
      <c r="JL21" s="38" t="s">
        <v>76</v>
      </c>
      <c r="JM21" s="88">
        <v>4.9000000000000002E-2</v>
      </c>
      <c r="JN21" s="41">
        <v>0.1507</v>
      </c>
      <c r="JO21" s="89">
        <v>4.58E-2</v>
      </c>
      <c r="JP21" s="41" t="s">
        <v>76</v>
      </c>
      <c r="JQ21" s="41" t="s">
        <v>76</v>
      </c>
      <c r="JR21" s="38" t="s">
        <v>76</v>
      </c>
      <c r="JS21" s="88">
        <v>0.05</v>
      </c>
      <c r="JT21" s="41">
        <v>0.14810000000000001</v>
      </c>
      <c r="JU21" s="89">
        <v>4.4900000000000002E-2</v>
      </c>
      <c r="JV21" s="41" t="s">
        <v>76</v>
      </c>
      <c r="JW21" s="41" t="s">
        <v>76</v>
      </c>
      <c r="JX21" s="38" t="s">
        <v>76</v>
      </c>
    </row>
    <row r="22" spans="1:284" x14ac:dyDescent="0.25">
      <c r="A22">
        <v>18</v>
      </c>
      <c r="B22" s="55" t="s">
        <v>19</v>
      </c>
      <c r="C22" s="67">
        <v>5.1999999999999998E-2</v>
      </c>
      <c r="D22" s="41">
        <v>0.1691</v>
      </c>
      <c r="E22" s="41">
        <v>6.2699999999999992E-2</v>
      </c>
      <c r="F22" s="41">
        <v>2.9562675004170064E-2</v>
      </c>
      <c r="G22" s="41">
        <v>0.45358041544065336</v>
      </c>
      <c r="H22" s="38">
        <v>5.39695902307359E-2</v>
      </c>
      <c r="I22" s="67">
        <v>0.06</v>
      </c>
      <c r="J22" s="41">
        <v>0.1636</v>
      </c>
      <c r="K22" s="41">
        <v>7.3899999999999993E-2</v>
      </c>
      <c r="L22" s="41">
        <v>3.0742641543967872E-2</v>
      </c>
      <c r="M22" s="41">
        <v>0.65971312627824941</v>
      </c>
      <c r="N22" s="38">
        <v>5.5263706165342666E-2</v>
      </c>
      <c r="O22" s="67">
        <v>0.05</v>
      </c>
      <c r="P22" s="41">
        <v>0.15990000000000001</v>
      </c>
      <c r="Q22" s="41">
        <v>6.0199999999999997E-2</v>
      </c>
      <c r="R22" s="41">
        <v>2.9315863505047453E-2</v>
      </c>
      <c r="S22" s="41">
        <v>0.48330096631733155</v>
      </c>
      <c r="T22" s="38">
        <v>6.5470192484910678E-2</v>
      </c>
      <c r="U22" s="67">
        <v>5.7000000000000002E-2</v>
      </c>
      <c r="V22" s="41">
        <v>0.15460000000000002</v>
      </c>
      <c r="W22" s="41">
        <v>6.3099999999999989E-2</v>
      </c>
      <c r="X22" s="41">
        <v>3.0052457619494263E-2</v>
      </c>
      <c r="Y22" s="41">
        <v>0.47767113793997407</v>
      </c>
      <c r="Z22" s="38">
        <v>5.37564200433771E-2</v>
      </c>
      <c r="AA22" s="67">
        <v>5.6000000000000001E-2</v>
      </c>
      <c r="AB22" s="41">
        <v>0.16059999999999999</v>
      </c>
      <c r="AC22" s="41">
        <v>7.0300000000000001E-2</v>
      </c>
      <c r="AD22" s="41">
        <v>3.0442419294254407E-2</v>
      </c>
      <c r="AE22" s="41">
        <v>0.47454900537646705</v>
      </c>
      <c r="AF22" s="38">
        <v>5.1437387796512642E-2</v>
      </c>
      <c r="AG22" s="67">
        <v>6.0999999999999999E-2</v>
      </c>
      <c r="AH22" s="41">
        <v>0.16820000000000002</v>
      </c>
      <c r="AI22" s="41">
        <v>5.9699999999999996E-2</v>
      </c>
      <c r="AJ22" s="41">
        <v>3.0721263366266353E-2</v>
      </c>
      <c r="AK22" s="41">
        <v>0.47381973707478547</v>
      </c>
      <c r="AL22" s="38">
        <v>4.9614364589253647E-2</v>
      </c>
      <c r="AM22" s="67">
        <v>0.05</v>
      </c>
      <c r="AN22" s="41">
        <v>0.183</v>
      </c>
      <c r="AO22" s="41">
        <v>8.0100000000000005E-2</v>
      </c>
      <c r="AP22" s="41">
        <v>2.2759977201273946E-2</v>
      </c>
      <c r="AQ22" s="41">
        <v>0.47086005802347186</v>
      </c>
      <c r="AR22" s="38">
        <v>5.2394470183172337E-2</v>
      </c>
      <c r="AS22" s="67">
        <v>3.7999999999999999E-2</v>
      </c>
      <c r="AT22" s="41">
        <v>0.1787</v>
      </c>
      <c r="AU22" s="41">
        <v>6.4500000000000002E-2</v>
      </c>
      <c r="AV22" s="41">
        <v>2.7851822014961905E-2</v>
      </c>
      <c r="AW22" s="41">
        <v>0.4329260370234006</v>
      </c>
      <c r="AX22" s="38">
        <v>5.4087105459170622E-2</v>
      </c>
      <c r="AY22" s="67">
        <v>3.7999999999999999E-2</v>
      </c>
      <c r="AZ22" s="41">
        <v>0.18179999999999999</v>
      </c>
      <c r="BA22" s="41">
        <v>5.7999999999999996E-2</v>
      </c>
      <c r="BB22" s="41">
        <v>3.3952747343088487E-2</v>
      </c>
      <c r="BC22" s="41">
        <v>0.43584331821865269</v>
      </c>
      <c r="BD22" s="38">
        <v>5.1984977425305709E-2</v>
      </c>
      <c r="BE22" s="67">
        <v>4.3999999999999997E-2</v>
      </c>
      <c r="BF22" s="41">
        <v>0.1386</v>
      </c>
      <c r="BG22" s="41">
        <v>6.3399999999999998E-2</v>
      </c>
      <c r="BH22" s="41">
        <v>4.6545236312711416E-2</v>
      </c>
      <c r="BI22" s="41">
        <v>0.43136564469999883</v>
      </c>
      <c r="BJ22" s="38">
        <v>5.053751664651672E-2</v>
      </c>
      <c r="BK22" s="67">
        <v>4.2000000000000003E-2</v>
      </c>
      <c r="BL22" s="41">
        <v>0.1366</v>
      </c>
      <c r="BM22" s="41">
        <v>6.3500000000000001E-2</v>
      </c>
      <c r="BN22" s="41">
        <v>5.9973340359421298E-2</v>
      </c>
      <c r="BO22" s="41">
        <v>0.44780958332123666</v>
      </c>
      <c r="BP22" s="38">
        <v>4.2209656578300593E-2</v>
      </c>
      <c r="BQ22" s="67">
        <v>5.3999999999999999E-2</v>
      </c>
      <c r="BR22" s="41">
        <v>0.1361</v>
      </c>
      <c r="BS22" s="41">
        <v>0.10279999999999999</v>
      </c>
      <c r="BT22" s="41">
        <v>5.9891298932915747E-2</v>
      </c>
      <c r="BU22" s="41">
        <v>0.6789046889845316</v>
      </c>
      <c r="BV22" s="38">
        <v>4.2452408630623183E-2</v>
      </c>
      <c r="BW22" s="67">
        <v>3.3000000000000002E-2</v>
      </c>
      <c r="BX22" s="41">
        <v>0.1366</v>
      </c>
      <c r="BY22" s="41">
        <v>9.2100000000000015E-2</v>
      </c>
      <c r="BZ22" s="41">
        <v>6.1408191360800474E-2</v>
      </c>
      <c r="CA22" s="41">
        <v>0.44453239487843227</v>
      </c>
      <c r="CB22" s="38">
        <v>4.0964724430240101E-2</v>
      </c>
      <c r="CC22" s="67">
        <v>3.2000000000000001E-2</v>
      </c>
      <c r="CD22" s="41">
        <v>0.13689999999999999</v>
      </c>
      <c r="CE22" s="41">
        <v>7.0599999999999996E-2</v>
      </c>
      <c r="CF22" s="41">
        <v>6.2294687367518274E-2</v>
      </c>
      <c r="CG22" s="41">
        <v>0.44421074337560573</v>
      </c>
      <c r="CH22" s="38">
        <v>4.2162450636981416E-2</v>
      </c>
      <c r="CI22" s="67">
        <v>3.7999999999999999E-2</v>
      </c>
      <c r="CJ22" s="41">
        <v>0.13639999999999999</v>
      </c>
      <c r="CK22" s="41">
        <v>4.4999999999999998E-2</v>
      </c>
      <c r="CL22" s="41">
        <v>5.5233946143550337E-2</v>
      </c>
      <c r="CM22" s="41">
        <v>0.4674036205457946</v>
      </c>
      <c r="CN22" s="38">
        <v>4.1564681550775223E-2</v>
      </c>
      <c r="CO22" s="67">
        <v>5.1999999999999998E-2</v>
      </c>
      <c r="CP22" s="41">
        <v>0.13489999999999999</v>
      </c>
      <c r="CQ22" s="41">
        <v>4.1799999999999997E-2</v>
      </c>
      <c r="CR22" s="41">
        <v>5.5913433819141531E-2</v>
      </c>
      <c r="CS22" s="41">
        <v>0.42454103752739036</v>
      </c>
      <c r="CT22" s="38">
        <v>4.6371887302726747E-2</v>
      </c>
      <c r="CU22" s="67">
        <v>6.0999999999999999E-2</v>
      </c>
      <c r="CV22" s="41">
        <v>0.13220000000000001</v>
      </c>
      <c r="CW22" s="41">
        <v>4.2800000000000005E-2</v>
      </c>
      <c r="CX22" s="41">
        <v>7.7908326417898327E-2</v>
      </c>
      <c r="CY22" s="41">
        <v>0.45572839473620419</v>
      </c>
      <c r="CZ22" s="38">
        <v>4.2983499637681777E-2</v>
      </c>
      <c r="DA22" s="67">
        <v>5.2999999999999999E-2</v>
      </c>
      <c r="DB22" s="41">
        <v>0.12659999999999999</v>
      </c>
      <c r="DC22" s="41">
        <v>5.7000000000000002E-2</v>
      </c>
      <c r="DD22" s="41">
        <v>7.8989762786932066E-2</v>
      </c>
      <c r="DE22" s="41">
        <v>0.47044435535322277</v>
      </c>
      <c r="DF22" s="38">
        <v>5.8644809186375622E-2</v>
      </c>
      <c r="DG22" s="67">
        <v>5.6000000000000001E-2</v>
      </c>
      <c r="DH22" s="41">
        <v>0.12509999999999999</v>
      </c>
      <c r="DI22" s="41">
        <v>5.7099999999999998E-2</v>
      </c>
      <c r="DJ22" s="41">
        <v>6.1589063646823719E-2</v>
      </c>
      <c r="DK22" s="41">
        <v>0.47235895579643511</v>
      </c>
      <c r="DL22" s="38">
        <v>3.9774330386195461E-2</v>
      </c>
      <c r="DM22" s="67">
        <v>4.8000000000000001E-2</v>
      </c>
      <c r="DN22" s="41">
        <v>0.12509999999999999</v>
      </c>
      <c r="DO22" s="41">
        <v>4.3499999999999997E-2</v>
      </c>
      <c r="DP22" s="41">
        <v>7.3259275694093934E-2</v>
      </c>
      <c r="DQ22" s="41">
        <v>0.41764732494433993</v>
      </c>
      <c r="DR22" s="38">
        <v>4.4538697249764343E-2</v>
      </c>
      <c r="DS22" s="67">
        <v>0.06</v>
      </c>
      <c r="DT22" s="41">
        <v>0.12470000000000001</v>
      </c>
      <c r="DU22" s="41">
        <v>5.7000000000000002E-2</v>
      </c>
      <c r="DV22" s="41">
        <v>7.3782431878747723E-2</v>
      </c>
      <c r="DW22" s="41">
        <v>0.44881608454554717</v>
      </c>
      <c r="DX22" s="38">
        <v>4.2100010387875475E-2</v>
      </c>
      <c r="DY22" s="67">
        <v>0.05</v>
      </c>
      <c r="DZ22" s="41">
        <v>0.12470000000000001</v>
      </c>
      <c r="EA22" s="41">
        <v>3.8300000000000001E-2</v>
      </c>
      <c r="EB22" s="41">
        <v>6.7410859108089582E-2</v>
      </c>
      <c r="EC22" s="41">
        <v>0.45866529253237687</v>
      </c>
      <c r="ED22" s="38">
        <v>4.0348796082596651E-2</v>
      </c>
      <c r="EE22" s="67">
        <v>5.0999999999999997E-2</v>
      </c>
      <c r="EF22" s="41">
        <v>0.12240000000000001</v>
      </c>
      <c r="EG22" s="41">
        <v>5.8200000000000002E-2</v>
      </c>
      <c r="EH22" s="41">
        <v>7.5435394230285363E-2</v>
      </c>
      <c r="EI22" s="41">
        <v>0.45703738148222534</v>
      </c>
      <c r="EJ22" s="38">
        <v>3.9625940682739995E-2</v>
      </c>
      <c r="EK22" s="67">
        <v>4.5999999999999999E-2</v>
      </c>
      <c r="EL22" s="41">
        <v>0.12089999999999999</v>
      </c>
      <c r="EM22" s="41">
        <v>5.8400000000000001E-2</v>
      </c>
      <c r="EN22" s="41">
        <v>8.8668217046374648E-2</v>
      </c>
      <c r="EO22" s="41">
        <v>0.45646708855154861</v>
      </c>
      <c r="EP22" s="38">
        <v>2.9655922852212305E-2</v>
      </c>
      <c r="EQ22" s="67">
        <v>-4.1000000000000002E-2</v>
      </c>
      <c r="ER22" s="41">
        <v>0.11890000000000001</v>
      </c>
      <c r="ES22" s="41">
        <v>4.5899999999999996E-2</v>
      </c>
      <c r="ET22" s="41">
        <v>8.7233424381802732E-2</v>
      </c>
      <c r="EU22" s="41">
        <v>0.44238467816563348</v>
      </c>
      <c r="EV22" s="38">
        <v>2.682815146503011E-2</v>
      </c>
      <c r="EW22" s="67">
        <v>-3.5999999999999997E-2</v>
      </c>
      <c r="EX22" s="41">
        <v>0.11749999999999999</v>
      </c>
      <c r="EY22" s="41">
        <v>4.2000000000000003E-2</v>
      </c>
      <c r="EZ22" s="41">
        <v>8.5646324582448585E-2</v>
      </c>
      <c r="FA22" s="41">
        <v>0.42032847201861534</v>
      </c>
      <c r="FB22" s="38">
        <v>2.5617587334079619E-2</v>
      </c>
      <c r="FC22" s="67">
        <v>-3.0000000000000001E-3</v>
      </c>
      <c r="FD22" s="41">
        <v>0.1202</v>
      </c>
      <c r="FE22" s="41">
        <v>5.62E-2</v>
      </c>
      <c r="FF22" s="41">
        <v>0.10484407974886249</v>
      </c>
      <c r="FG22" s="41">
        <v>0.41118872891492586</v>
      </c>
      <c r="FH22" s="38">
        <v>2.5313344249096675E-2</v>
      </c>
      <c r="FI22" s="67">
        <v>2.4E-2</v>
      </c>
      <c r="FJ22" s="41">
        <v>0.12050000000000001</v>
      </c>
      <c r="FK22" s="41">
        <v>5.9000000000000004E-2</v>
      </c>
      <c r="FL22" s="41">
        <v>0.10358925491100496</v>
      </c>
      <c r="FM22" s="41">
        <v>0.38478793833581609</v>
      </c>
      <c r="FN22" s="38">
        <v>4.3405898720299645E-2</v>
      </c>
      <c r="FO22" s="67">
        <v>0.10299999999999999</v>
      </c>
      <c r="FP22" s="41">
        <v>0.1202</v>
      </c>
      <c r="FQ22" s="41">
        <v>6.3200000000000006E-2</v>
      </c>
      <c r="FR22" s="41">
        <v>9.9034822884966345E-2</v>
      </c>
      <c r="FS22" s="41">
        <v>0.38982592044194619</v>
      </c>
      <c r="FT22" s="38">
        <v>4.1931051067472552E-2</v>
      </c>
      <c r="FU22" s="67">
        <v>9.4E-2</v>
      </c>
      <c r="FV22" s="41">
        <v>0.121</v>
      </c>
      <c r="FW22" s="41">
        <v>6.9099999999999995E-2</v>
      </c>
      <c r="FX22" s="41">
        <v>8.1873953946698746E-2</v>
      </c>
      <c r="FY22" s="41">
        <v>0.39835923905596371</v>
      </c>
      <c r="FZ22" s="38">
        <v>4.0027784461101584E-2</v>
      </c>
      <c r="GA22" s="67">
        <v>7.5999999999999998E-2</v>
      </c>
      <c r="GB22" s="41">
        <v>0.1216</v>
      </c>
      <c r="GC22" s="41">
        <v>5.7300000000000004E-2</v>
      </c>
      <c r="GD22" s="41">
        <v>7.0351852582568999E-2</v>
      </c>
      <c r="GE22" s="41">
        <v>0.3996622031768482</v>
      </c>
      <c r="GF22" s="38">
        <v>4.3600617898903148E-2</v>
      </c>
      <c r="GG22" s="67">
        <v>5.8999999999999997E-2</v>
      </c>
      <c r="GH22" s="41">
        <v>0.1215</v>
      </c>
      <c r="GI22" s="41">
        <v>5.5599999999999997E-2</v>
      </c>
      <c r="GJ22" s="41">
        <v>7.0843561496962609E-2</v>
      </c>
      <c r="GK22" s="41">
        <v>0.38472938501672327</v>
      </c>
      <c r="GL22" s="38">
        <v>3.9382466171563393E-2</v>
      </c>
      <c r="GM22" s="67">
        <v>4.9000000000000002E-2</v>
      </c>
      <c r="GN22" s="41">
        <v>0.12269999999999999</v>
      </c>
      <c r="GO22" s="41">
        <v>7.9100000000000004E-2</v>
      </c>
      <c r="GP22" s="41">
        <v>6.9424344436969085E-2</v>
      </c>
      <c r="GQ22" s="41">
        <v>0.39180046660993439</v>
      </c>
      <c r="GR22" s="38">
        <v>4.0958979038947324E-2</v>
      </c>
      <c r="GS22" s="67">
        <v>4.5999999999999999E-2</v>
      </c>
      <c r="GT22" s="41">
        <v>0.1241</v>
      </c>
      <c r="GU22" s="41">
        <v>9.1799999999999993E-2</v>
      </c>
      <c r="GV22" s="41">
        <v>7.0387072933545403E-2</v>
      </c>
      <c r="GW22" s="41">
        <v>0.41162104204806133</v>
      </c>
      <c r="GX22" s="38">
        <v>3.6716901633591183E-2</v>
      </c>
      <c r="GY22" s="67">
        <v>4.9000000000000002E-2</v>
      </c>
      <c r="GZ22" s="41">
        <v>0.12670000000000001</v>
      </c>
      <c r="HA22" s="41">
        <v>9.06E-2</v>
      </c>
      <c r="HB22" s="41">
        <v>6.5450779470617074E-2</v>
      </c>
      <c r="HC22" s="41">
        <v>0.42014931011540269</v>
      </c>
      <c r="HD22" s="38">
        <v>3.7702744239844488E-2</v>
      </c>
      <c r="HE22" s="67">
        <v>5.3999999999999999E-2</v>
      </c>
      <c r="HF22" s="41">
        <v>0.13089999999999999</v>
      </c>
      <c r="HG22" s="41">
        <v>9.1899999999999996E-2</v>
      </c>
      <c r="HH22" s="41">
        <v>8.4402512213513234E-2</v>
      </c>
      <c r="HI22" s="41">
        <v>0.47056985548652797</v>
      </c>
      <c r="HJ22" s="38">
        <v>3.2231842202299563E-2</v>
      </c>
      <c r="HK22" s="67">
        <v>5.5E-2</v>
      </c>
      <c r="HL22" s="41">
        <v>0.1331</v>
      </c>
      <c r="HM22" s="41">
        <v>7.8799999999999995E-2</v>
      </c>
      <c r="HN22" s="41">
        <v>0.10133853067409117</v>
      </c>
      <c r="HO22" s="41">
        <v>0.46380864994123755</v>
      </c>
      <c r="HP22" s="38">
        <v>3.3415423137713354E-2</v>
      </c>
      <c r="HQ22" s="67">
        <v>0.06</v>
      </c>
      <c r="HR22" s="41">
        <v>0.13980000000000001</v>
      </c>
      <c r="HS22" s="41">
        <v>6.7799999999999999E-2</v>
      </c>
      <c r="HT22" s="41">
        <v>0.14168081118172579</v>
      </c>
      <c r="HU22" s="41">
        <v>0.47949051113238855</v>
      </c>
      <c r="HV22" s="38">
        <v>2.762465143182399E-2</v>
      </c>
      <c r="HW22" s="67">
        <v>5.6000000000000001E-2</v>
      </c>
      <c r="HX22" s="41">
        <v>0.14630000000000001</v>
      </c>
      <c r="HY22" s="41">
        <v>6.6299999999999998E-2</v>
      </c>
      <c r="HZ22" s="41">
        <v>0.12739601456490174</v>
      </c>
      <c r="IA22" s="41">
        <v>0.48625223631613718</v>
      </c>
      <c r="IB22" s="38">
        <v>2.8096050658010172E-2</v>
      </c>
      <c r="IC22" s="67">
        <v>4.9000000000000002E-2</v>
      </c>
      <c r="ID22" s="41">
        <v>0.1628</v>
      </c>
      <c r="IE22" s="41">
        <v>5.7000000000000002E-2</v>
      </c>
      <c r="IF22" s="41">
        <v>0.13258117268542535</v>
      </c>
      <c r="IG22" s="41">
        <v>0.55018756192555029</v>
      </c>
      <c r="IH22" s="38">
        <v>2.2411449814179737E-2</v>
      </c>
      <c r="II22" s="67">
        <v>4.5999999999999999E-2</v>
      </c>
      <c r="IJ22" s="41">
        <v>0.16850000000000001</v>
      </c>
      <c r="IK22" s="41">
        <v>6.2199999999999998E-2</v>
      </c>
      <c r="IL22" s="41">
        <v>0.14480305175083275</v>
      </c>
      <c r="IM22" s="41">
        <v>0.54567418803020962</v>
      </c>
      <c r="IN22" s="38">
        <v>2.7587258724816627E-2</v>
      </c>
      <c r="IO22" s="67">
        <v>0.04</v>
      </c>
      <c r="IP22" s="41">
        <v>0.1691</v>
      </c>
      <c r="IQ22" s="41">
        <v>3.56E-2</v>
      </c>
      <c r="IR22" s="41">
        <v>0.14574817178918917</v>
      </c>
      <c r="IS22" s="41">
        <v>0.5737384965619452</v>
      </c>
      <c r="IT22" s="38">
        <v>2.7555171016815115E-2</v>
      </c>
      <c r="IU22" s="67">
        <v>4.7E-2</v>
      </c>
      <c r="IV22" s="41">
        <v>0.16889999999999999</v>
      </c>
      <c r="IW22" s="41">
        <v>2.9900000000000003E-2</v>
      </c>
      <c r="IX22" s="41">
        <v>0.14481059929964371</v>
      </c>
      <c r="IY22" s="41">
        <v>0.60615633818848069</v>
      </c>
      <c r="IZ22" s="38">
        <v>2.3693685432893519E-2</v>
      </c>
      <c r="JA22" s="92">
        <v>4.9000000000000002E-2</v>
      </c>
      <c r="JB22" s="41">
        <v>0.15770000000000001</v>
      </c>
      <c r="JC22" s="41">
        <v>3.6200000000000003E-2</v>
      </c>
      <c r="JD22" s="41">
        <v>0.15168039642206813</v>
      </c>
      <c r="JE22" s="41">
        <v>0.50794633965796776</v>
      </c>
      <c r="JF22" s="38">
        <v>3.3772531852111723E-2</v>
      </c>
      <c r="JG22" s="88">
        <v>0.05</v>
      </c>
      <c r="JH22" s="41">
        <v>0.15279999999999999</v>
      </c>
      <c r="JI22" s="89">
        <v>3.8199999999999998E-2</v>
      </c>
      <c r="JJ22" s="41">
        <v>0.16564418126369776</v>
      </c>
      <c r="JK22" s="41">
        <v>0.4834711256289182</v>
      </c>
      <c r="JL22" s="38">
        <v>3.8505066644219842E-2</v>
      </c>
      <c r="JM22" s="88">
        <v>4.9000000000000002E-2</v>
      </c>
      <c r="JN22" s="41">
        <v>0.1507</v>
      </c>
      <c r="JO22" s="89">
        <v>4.58E-2</v>
      </c>
      <c r="JP22" s="41">
        <v>0.14903334380302063</v>
      </c>
      <c r="JQ22" s="41">
        <v>0.69894038539951164</v>
      </c>
      <c r="JR22" s="38">
        <v>4.1336671535860549E-2</v>
      </c>
      <c r="JS22" s="88">
        <v>0.05</v>
      </c>
      <c r="JT22" s="41">
        <v>0.14810000000000001</v>
      </c>
      <c r="JU22" s="89">
        <v>4.4900000000000002E-2</v>
      </c>
      <c r="JV22" s="41">
        <v>0.1336045363069224</v>
      </c>
      <c r="JW22" s="41">
        <v>0.49442072005748799</v>
      </c>
      <c r="JX22" s="38">
        <v>3.7900679969231174E-2</v>
      </c>
    </row>
    <row r="23" spans="1:284" x14ac:dyDescent="0.25">
      <c r="A23">
        <v>19</v>
      </c>
      <c r="B23" s="57" t="s">
        <v>20</v>
      </c>
      <c r="C23" s="67">
        <v>5.1999999999999998E-2</v>
      </c>
      <c r="D23" s="41">
        <v>0.1691</v>
      </c>
      <c r="E23" s="41">
        <v>6.2699999999999992E-2</v>
      </c>
      <c r="F23" s="41">
        <v>6.0646059249808509E-2</v>
      </c>
      <c r="G23" s="41">
        <v>0.57365387502225551</v>
      </c>
      <c r="H23" s="38">
        <v>4.0097481846994264E-2</v>
      </c>
      <c r="I23" s="67">
        <v>0.06</v>
      </c>
      <c r="J23" s="41">
        <v>0.1636</v>
      </c>
      <c r="K23" s="41">
        <v>7.3899999999999993E-2</v>
      </c>
      <c r="L23" s="41">
        <v>7.2844320033112503E-2</v>
      </c>
      <c r="M23" s="41">
        <v>0.59655299861374433</v>
      </c>
      <c r="N23" s="38">
        <v>3.6748234274043903E-2</v>
      </c>
      <c r="O23" s="67">
        <v>0.05</v>
      </c>
      <c r="P23" s="41">
        <v>0.15990000000000001</v>
      </c>
      <c r="Q23" s="41">
        <v>6.0199999999999997E-2</v>
      </c>
      <c r="R23" s="41">
        <v>5.9274838367214311E-2</v>
      </c>
      <c r="S23" s="41">
        <v>0.62042757670113513</v>
      </c>
      <c r="T23" s="38">
        <v>3.3815217043275642E-2</v>
      </c>
      <c r="U23" s="67">
        <v>5.7000000000000002E-2</v>
      </c>
      <c r="V23" s="41">
        <v>0.15460000000000002</v>
      </c>
      <c r="W23" s="41">
        <v>6.3099999999999989E-2</v>
      </c>
      <c r="X23" s="41">
        <v>5.1480103504485709E-2</v>
      </c>
      <c r="Y23" s="41">
        <v>0.6243394321835164</v>
      </c>
      <c r="Z23" s="38">
        <v>3.3414918677487145E-2</v>
      </c>
      <c r="AA23" s="67">
        <v>5.6000000000000001E-2</v>
      </c>
      <c r="AB23" s="41">
        <v>0.16059999999999999</v>
      </c>
      <c r="AC23" s="41">
        <v>7.0300000000000001E-2</v>
      </c>
      <c r="AD23" s="41">
        <v>4.5526129699635251E-2</v>
      </c>
      <c r="AE23" s="41">
        <v>0.62094474079503492</v>
      </c>
      <c r="AF23" s="38">
        <v>3.343330108556896E-2</v>
      </c>
      <c r="AG23" s="67">
        <v>6.0999999999999999E-2</v>
      </c>
      <c r="AH23" s="41">
        <v>0.16820000000000002</v>
      </c>
      <c r="AI23" s="41">
        <v>5.9699999999999996E-2</v>
      </c>
      <c r="AJ23" s="41">
        <v>4.5618993582454942E-2</v>
      </c>
      <c r="AK23" s="41">
        <v>0.61349128092734462</v>
      </c>
      <c r="AL23" s="38">
        <v>3.3812884683633825E-2</v>
      </c>
      <c r="AM23" s="67">
        <v>0.05</v>
      </c>
      <c r="AN23" s="41">
        <v>0.183</v>
      </c>
      <c r="AO23" s="41">
        <v>8.0100000000000005E-2</v>
      </c>
      <c r="AP23" s="41">
        <v>4.9022180965158202E-2</v>
      </c>
      <c r="AQ23" s="41">
        <v>0.66378704984897163</v>
      </c>
      <c r="AR23" s="38">
        <v>2.7085580942542854E-2</v>
      </c>
      <c r="AS23" s="67">
        <v>3.7999999999999999E-2</v>
      </c>
      <c r="AT23" s="41">
        <v>0.1787</v>
      </c>
      <c r="AU23" s="41">
        <v>6.4500000000000002E-2</v>
      </c>
      <c r="AV23" s="41">
        <v>5.6256748855534638E-2</v>
      </c>
      <c r="AW23" s="41">
        <v>0.73696513406559572</v>
      </c>
      <c r="AX23" s="38">
        <v>1.6402686521320927E-2</v>
      </c>
      <c r="AY23" s="67">
        <v>3.7999999999999999E-2</v>
      </c>
      <c r="AZ23" s="41">
        <v>0.18179999999999999</v>
      </c>
      <c r="BA23" s="41">
        <v>5.7999999999999996E-2</v>
      </c>
      <c r="BB23" s="41">
        <v>7.0339181568208481E-2</v>
      </c>
      <c r="BC23" s="41">
        <v>0.72014328583847331</v>
      </c>
      <c r="BD23" s="38">
        <v>1.7231461413176025E-2</v>
      </c>
      <c r="BE23" s="67">
        <v>4.3999999999999997E-2</v>
      </c>
      <c r="BF23" s="41">
        <v>0.1386</v>
      </c>
      <c r="BG23" s="41">
        <v>6.3399999999999998E-2</v>
      </c>
      <c r="BH23" s="41">
        <v>8.9826233533786048E-2</v>
      </c>
      <c r="BI23" s="41">
        <v>0.72389235789645212</v>
      </c>
      <c r="BJ23" s="38">
        <v>1.5699420415213102E-2</v>
      </c>
      <c r="BK23" s="67">
        <v>4.2000000000000003E-2</v>
      </c>
      <c r="BL23" s="41">
        <v>0.1366</v>
      </c>
      <c r="BM23" s="41">
        <v>6.3500000000000001E-2</v>
      </c>
      <c r="BN23" s="41">
        <v>0.10687599065020981</v>
      </c>
      <c r="BO23" s="41">
        <v>0.24453781391198645</v>
      </c>
      <c r="BP23" s="38">
        <v>4.3989949236564706E-3</v>
      </c>
      <c r="BQ23" s="67">
        <v>5.3999999999999999E-2</v>
      </c>
      <c r="BR23" s="41">
        <v>0.1361</v>
      </c>
      <c r="BS23" s="41">
        <v>0.10279999999999999</v>
      </c>
      <c r="BT23" s="41">
        <v>0.13305410438985316</v>
      </c>
      <c r="BU23" s="41">
        <v>1.0068493105502339</v>
      </c>
      <c r="BV23" s="38">
        <v>-1.5179961021148738E-2</v>
      </c>
      <c r="BW23" s="67">
        <v>3.3000000000000002E-2</v>
      </c>
      <c r="BX23" s="41">
        <v>0.1366</v>
      </c>
      <c r="BY23" s="41">
        <v>9.2100000000000015E-2</v>
      </c>
      <c r="BZ23" s="41">
        <v>0.13270976527668352</v>
      </c>
      <c r="CA23" s="41">
        <v>1.0350733211556453</v>
      </c>
      <c r="CB23" s="38">
        <v>-1.4359997447981094E-2</v>
      </c>
      <c r="CC23" s="67">
        <v>3.2000000000000001E-2</v>
      </c>
      <c r="CD23" s="41">
        <v>0.13689999999999999</v>
      </c>
      <c r="CE23" s="41">
        <v>7.0599999999999996E-2</v>
      </c>
      <c r="CF23" s="41">
        <v>0.13851548373178071</v>
      </c>
      <c r="CG23" s="41">
        <v>1.0376521823659295</v>
      </c>
      <c r="CH23" s="38">
        <v>-1.4164722083597441E-2</v>
      </c>
      <c r="CI23" s="67">
        <v>3.7999999999999999E-2</v>
      </c>
      <c r="CJ23" s="41">
        <v>0.13639999999999999</v>
      </c>
      <c r="CK23" s="41">
        <v>4.4999999999999998E-2</v>
      </c>
      <c r="CL23" s="41">
        <v>0.16129252759701682</v>
      </c>
      <c r="CM23" s="41">
        <v>0.31463167176528545</v>
      </c>
      <c r="CN23" s="38">
        <v>-1.4580485532419763E-2</v>
      </c>
      <c r="CO23" s="67">
        <v>5.1999999999999998E-2</v>
      </c>
      <c r="CP23" s="41">
        <v>0.13489999999999999</v>
      </c>
      <c r="CQ23" s="41">
        <v>4.1799999999999997E-2</v>
      </c>
      <c r="CR23" s="41">
        <v>0.16650646744144496</v>
      </c>
      <c r="CS23" s="41">
        <v>0.84545379958926126</v>
      </c>
      <c r="CT23" s="38">
        <v>1.649243002462766E-3</v>
      </c>
      <c r="CU23" s="67">
        <v>6.0999999999999999E-2</v>
      </c>
      <c r="CV23" s="41">
        <v>0.13220000000000001</v>
      </c>
      <c r="CW23" s="41">
        <v>4.2800000000000005E-2</v>
      </c>
      <c r="CX23" s="41">
        <v>0.14272482011296334</v>
      </c>
      <c r="CY23" s="41">
        <v>0.8383280791162302</v>
      </c>
      <c r="CZ23" s="38">
        <v>2.6259585493901508E-3</v>
      </c>
      <c r="DA23" s="67">
        <v>5.2999999999999999E-2</v>
      </c>
      <c r="DB23" s="41">
        <v>0.12659999999999999</v>
      </c>
      <c r="DC23" s="41">
        <v>5.7000000000000002E-2</v>
      </c>
      <c r="DD23" s="41">
        <v>0.13896359045677695</v>
      </c>
      <c r="DE23" s="41">
        <v>0.82679982615402503</v>
      </c>
      <c r="DF23" s="38">
        <v>4.9095684502338342E-3</v>
      </c>
      <c r="DG23" s="67">
        <v>5.6000000000000001E-2</v>
      </c>
      <c r="DH23" s="41">
        <v>0.12509999999999999</v>
      </c>
      <c r="DI23" s="41">
        <v>5.7099999999999998E-2</v>
      </c>
      <c r="DJ23" s="41">
        <v>0.13923010106751593</v>
      </c>
      <c r="DK23" s="41">
        <v>0.82394293893386328</v>
      </c>
      <c r="DL23" s="38">
        <v>3.4546138713339694E-3</v>
      </c>
      <c r="DM23" s="67">
        <v>4.8000000000000001E-2</v>
      </c>
      <c r="DN23" s="41">
        <v>0.12509999999999999</v>
      </c>
      <c r="DO23" s="41">
        <v>4.3499999999999997E-2</v>
      </c>
      <c r="DP23" s="41">
        <v>0.13518596397797986</v>
      </c>
      <c r="DQ23" s="41">
        <v>0.76862956014223038</v>
      </c>
      <c r="DR23" s="38">
        <v>8.4110580530786724E-3</v>
      </c>
      <c r="DS23" s="67">
        <v>0.06</v>
      </c>
      <c r="DT23" s="41">
        <v>0.12470000000000001</v>
      </c>
      <c r="DU23" s="41">
        <v>5.7000000000000002E-2</v>
      </c>
      <c r="DV23" s="41">
        <v>0.13195250856375793</v>
      </c>
      <c r="DW23" s="41">
        <v>0.7676165211507775</v>
      </c>
      <c r="DX23" s="38">
        <v>9.6719418257895113E-3</v>
      </c>
      <c r="DY23" s="67">
        <v>0.05</v>
      </c>
      <c r="DZ23" s="41">
        <v>0.12470000000000001</v>
      </c>
      <c r="EA23" s="41">
        <v>3.8300000000000001E-2</v>
      </c>
      <c r="EB23" s="41">
        <v>0.12727989429218783</v>
      </c>
      <c r="EC23" s="41">
        <v>0.48711434107902279</v>
      </c>
      <c r="ED23" s="38">
        <v>1.2176486896882568E-2</v>
      </c>
      <c r="EE23" s="67">
        <v>5.0999999999999997E-2</v>
      </c>
      <c r="EF23" s="41">
        <v>0.12240000000000001</v>
      </c>
      <c r="EG23" s="41">
        <v>5.8200000000000002E-2</v>
      </c>
      <c r="EH23" s="41">
        <v>0.12347566101660383</v>
      </c>
      <c r="EI23" s="41">
        <v>0.7282850060240933</v>
      </c>
      <c r="EJ23" s="38">
        <v>1.2292977524680953E-2</v>
      </c>
      <c r="EK23" s="67">
        <v>4.5999999999999999E-2</v>
      </c>
      <c r="EL23" s="41">
        <v>0.12089999999999999</v>
      </c>
      <c r="EM23" s="41">
        <v>5.8400000000000001E-2</v>
      </c>
      <c r="EN23" s="41">
        <v>0.12870433239741388</v>
      </c>
      <c r="EO23" s="41">
        <v>0.67736660326887088</v>
      </c>
      <c r="EP23" s="38">
        <v>1.373821690755987E-2</v>
      </c>
      <c r="EQ23" s="67">
        <v>-4.1000000000000002E-2</v>
      </c>
      <c r="ER23" s="41">
        <v>0.11890000000000001</v>
      </c>
      <c r="ES23" s="41">
        <v>4.5899999999999996E-2</v>
      </c>
      <c r="ET23" s="41">
        <v>0.12603990332383208</v>
      </c>
      <c r="EU23" s="41">
        <v>0.69785026138108608</v>
      </c>
      <c r="EV23" s="38">
        <v>1.4518721329694459E-2</v>
      </c>
      <c r="EW23" s="67">
        <v>-3.5999999999999997E-2</v>
      </c>
      <c r="EX23" s="41">
        <v>0.11749999999999999</v>
      </c>
      <c r="EY23" s="41">
        <v>4.2000000000000003E-2</v>
      </c>
      <c r="EZ23" s="41">
        <v>0.1224363665962262</v>
      </c>
      <c r="FA23" s="41">
        <v>0.64851217871898259</v>
      </c>
      <c r="FB23" s="38">
        <v>1.6721820065840928E-2</v>
      </c>
      <c r="FC23" s="67">
        <v>-3.0000000000000001E-3</v>
      </c>
      <c r="FD23" s="41">
        <v>0.1202</v>
      </c>
      <c r="FE23" s="41">
        <v>5.62E-2</v>
      </c>
      <c r="FF23" s="41">
        <v>0.12497578712134517</v>
      </c>
      <c r="FG23" s="41">
        <v>0.67046483035735083</v>
      </c>
      <c r="FH23" s="38">
        <v>1.2732678199389693E-2</v>
      </c>
      <c r="FI23" s="67">
        <v>2.4E-2</v>
      </c>
      <c r="FJ23" s="41">
        <v>0.12050000000000001</v>
      </c>
      <c r="FK23" s="41">
        <v>5.9000000000000004E-2</v>
      </c>
      <c r="FL23" s="41">
        <v>0.12774357195661856</v>
      </c>
      <c r="FM23" s="41">
        <v>0.57813912398256084</v>
      </c>
      <c r="FN23" s="38">
        <v>2.0254821011186294E-2</v>
      </c>
      <c r="FO23" s="67">
        <v>0.10299999999999999</v>
      </c>
      <c r="FP23" s="41">
        <v>0.1202</v>
      </c>
      <c r="FQ23" s="41">
        <v>6.3200000000000006E-2</v>
      </c>
      <c r="FR23" s="41">
        <v>0.12864190905194584</v>
      </c>
      <c r="FS23" s="41">
        <v>0.56959478930119112</v>
      </c>
      <c r="FT23" s="38">
        <v>2.3120358427133485E-2</v>
      </c>
      <c r="FU23" s="67">
        <v>9.4E-2</v>
      </c>
      <c r="FV23" s="41">
        <v>0.121</v>
      </c>
      <c r="FW23" s="41">
        <v>6.9099999999999995E-2</v>
      </c>
      <c r="FX23" s="41">
        <v>0.13208360284995679</v>
      </c>
      <c r="FY23" s="41">
        <v>0.57572162955987183</v>
      </c>
      <c r="FZ23" s="38">
        <v>2.3543962322217976E-2</v>
      </c>
      <c r="GA23" s="67">
        <v>7.5999999999999998E-2</v>
      </c>
      <c r="GB23" s="41">
        <v>0.1216</v>
      </c>
      <c r="GC23" s="41">
        <v>5.7300000000000004E-2</v>
      </c>
      <c r="GD23" s="41">
        <v>0.12435398489681382</v>
      </c>
      <c r="GE23" s="41">
        <v>0.62859863758066159</v>
      </c>
      <c r="GF23" s="38">
        <v>2.1553694260314286E-2</v>
      </c>
      <c r="GG23" s="67">
        <v>5.8999999999999997E-2</v>
      </c>
      <c r="GH23" s="41">
        <v>0.1215</v>
      </c>
      <c r="GI23" s="41">
        <v>5.5599999999999997E-2</v>
      </c>
      <c r="GJ23" s="41">
        <v>0.12096754724674802</v>
      </c>
      <c r="GK23" s="41">
        <v>0.5670080573793731</v>
      </c>
      <c r="GL23" s="38">
        <v>2.3371012362767205E-2</v>
      </c>
      <c r="GM23" s="67">
        <v>4.9000000000000002E-2</v>
      </c>
      <c r="GN23" s="41">
        <v>0.12269999999999999</v>
      </c>
      <c r="GO23" s="41">
        <v>7.9100000000000004E-2</v>
      </c>
      <c r="GP23" s="41">
        <v>0.12047240358916572</v>
      </c>
      <c r="GQ23" s="41">
        <v>0.55853050809947624</v>
      </c>
      <c r="GR23" s="38">
        <v>2.5933586918465909E-2</v>
      </c>
      <c r="GS23" s="67">
        <v>4.5999999999999999E-2</v>
      </c>
      <c r="GT23" s="41">
        <v>0.1241</v>
      </c>
      <c r="GU23" s="41">
        <v>9.1799999999999993E-2</v>
      </c>
      <c r="GV23" s="41">
        <v>0.11960256361009773</v>
      </c>
      <c r="GW23" s="41">
        <v>0.56751482867863723</v>
      </c>
      <c r="GX23" s="38">
        <v>2.5986894541831698E-2</v>
      </c>
      <c r="GY23" s="67">
        <v>4.9000000000000002E-2</v>
      </c>
      <c r="GZ23" s="41">
        <v>0.12670000000000001</v>
      </c>
      <c r="HA23" s="41">
        <v>9.06E-2</v>
      </c>
      <c r="HB23" s="41">
        <v>0.11947439291126147</v>
      </c>
      <c r="HC23" s="41">
        <v>0.64299537907423254</v>
      </c>
      <c r="HD23" s="38">
        <v>1.891481288975597E-2</v>
      </c>
      <c r="HE23" s="67">
        <v>5.3999999999999999E-2</v>
      </c>
      <c r="HF23" s="41">
        <v>0.13089999999999999</v>
      </c>
      <c r="HG23" s="41">
        <v>9.1899999999999996E-2</v>
      </c>
      <c r="HH23" s="41">
        <v>0.12325090141347977</v>
      </c>
      <c r="HI23" s="41">
        <v>0.61246701802177383</v>
      </c>
      <c r="HJ23" s="38">
        <v>2.1061271438237442E-2</v>
      </c>
      <c r="HK23" s="67">
        <v>5.5E-2</v>
      </c>
      <c r="HL23" s="41">
        <v>0.1331</v>
      </c>
      <c r="HM23" s="41">
        <v>7.8799999999999995E-2</v>
      </c>
      <c r="HN23" s="41">
        <v>0.12441257434371092</v>
      </c>
      <c r="HO23" s="41">
        <v>0.59748441776826167</v>
      </c>
      <c r="HP23" s="38">
        <v>2.0524078321379587E-2</v>
      </c>
      <c r="HQ23" s="67">
        <v>0.06</v>
      </c>
      <c r="HR23" s="41">
        <v>0.13980000000000001</v>
      </c>
      <c r="HS23" s="41">
        <v>6.7799999999999999E-2</v>
      </c>
      <c r="HT23" s="41">
        <v>0.12465393335203297</v>
      </c>
      <c r="HU23" s="41">
        <v>0.60876489698813963</v>
      </c>
      <c r="HV23" s="38">
        <v>1.8916228046515642E-2</v>
      </c>
      <c r="HW23" s="67">
        <v>5.6000000000000001E-2</v>
      </c>
      <c r="HX23" s="41">
        <v>0.14630000000000001</v>
      </c>
      <c r="HY23" s="41">
        <v>6.6299999999999998E-2</v>
      </c>
      <c r="HZ23" s="41">
        <v>0.1237476677908772</v>
      </c>
      <c r="IA23" s="41">
        <v>0.66194019192355058</v>
      </c>
      <c r="IB23" s="38">
        <v>1.7799562488009228E-2</v>
      </c>
      <c r="IC23" s="67">
        <v>4.9000000000000002E-2</v>
      </c>
      <c r="ID23" s="41">
        <v>0.1628</v>
      </c>
      <c r="IE23" s="41">
        <v>5.7000000000000002E-2</v>
      </c>
      <c r="IF23" s="41">
        <v>0.12161927872548704</v>
      </c>
      <c r="IG23" s="41">
        <v>0.60883544535825651</v>
      </c>
      <c r="IH23" s="38">
        <v>2.3468769562991255E-2</v>
      </c>
      <c r="II23" s="67">
        <v>4.5999999999999999E-2</v>
      </c>
      <c r="IJ23" s="41">
        <v>0.16850000000000001</v>
      </c>
      <c r="IK23" s="41">
        <v>6.2199999999999998E-2</v>
      </c>
      <c r="IL23" s="41">
        <v>0.11650585857851649</v>
      </c>
      <c r="IM23" s="41">
        <v>0.63403969831987128</v>
      </c>
      <c r="IN23" s="38">
        <v>2.0382992790620679E-2</v>
      </c>
      <c r="IO23" s="67">
        <v>0.04</v>
      </c>
      <c r="IP23" s="41">
        <v>0.1691</v>
      </c>
      <c r="IQ23" s="41">
        <v>3.56E-2</v>
      </c>
      <c r="IR23" s="41">
        <v>0.11364722522417255</v>
      </c>
      <c r="IS23" s="41">
        <v>0.70753763337633846</v>
      </c>
      <c r="IT23" s="38">
        <v>1.8726018467090964E-2</v>
      </c>
      <c r="IU23" s="67">
        <v>4.7E-2</v>
      </c>
      <c r="IV23" s="41">
        <v>0.16889999999999999</v>
      </c>
      <c r="IW23" s="41">
        <v>2.9900000000000003E-2</v>
      </c>
      <c r="IX23" s="41">
        <v>0.11433046405081798</v>
      </c>
      <c r="IY23" s="41">
        <v>0.70105698050095522</v>
      </c>
      <c r="IZ23" s="38">
        <v>2.0993606801775519E-2</v>
      </c>
      <c r="JA23" s="92">
        <v>4.9000000000000002E-2</v>
      </c>
      <c r="JB23" s="41">
        <v>0.15770000000000001</v>
      </c>
      <c r="JC23" s="41">
        <v>3.6200000000000003E-2</v>
      </c>
      <c r="JD23" s="41">
        <v>0.11277565765673045</v>
      </c>
      <c r="JE23" s="41">
        <v>0.59752985722482588</v>
      </c>
      <c r="JF23" s="38">
        <v>3.0990978877329274E-2</v>
      </c>
      <c r="JG23" s="88">
        <v>0.05</v>
      </c>
      <c r="JH23" s="41">
        <v>0.15279999999999999</v>
      </c>
      <c r="JI23" s="89">
        <v>3.8199999999999998E-2</v>
      </c>
      <c r="JJ23" s="41">
        <v>0.10888151766645494</v>
      </c>
      <c r="JK23" s="41">
        <v>0.61327532186095202</v>
      </c>
      <c r="JL23" s="38">
        <v>2.7886439124149634E-2</v>
      </c>
      <c r="JM23" s="88">
        <v>4.9000000000000002E-2</v>
      </c>
      <c r="JN23" s="41">
        <v>0.1507</v>
      </c>
      <c r="JO23" s="89">
        <v>4.58E-2</v>
      </c>
      <c r="JP23" s="41">
        <v>0.10740094441821744</v>
      </c>
      <c r="JQ23" s="41">
        <v>0.59447869934815334</v>
      </c>
      <c r="JR23" s="38">
        <v>2.722889958417464E-2</v>
      </c>
      <c r="JS23" s="88">
        <v>0.05</v>
      </c>
      <c r="JT23" s="41">
        <v>0.14810000000000001</v>
      </c>
      <c r="JU23" s="89">
        <v>4.4900000000000002E-2</v>
      </c>
      <c r="JV23" s="41">
        <v>0.11924030993245568</v>
      </c>
      <c r="JW23" s="41">
        <v>0.58332141005421034</v>
      </c>
      <c r="JX23" s="38">
        <v>2.933716397362952E-2</v>
      </c>
    </row>
    <row r="24" spans="1:284" x14ac:dyDescent="0.25">
      <c r="A24">
        <v>20</v>
      </c>
      <c r="B24" s="55" t="s">
        <v>81</v>
      </c>
      <c r="C24" s="67">
        <v>5.1999999999999998E-2</v>
      </c>
      <c r="D24" s="41">
        <v>0.1691</v>
      </c>
      <c r="E24" s="41">
        <v>6.2699999999999992E-2</v>
      </c>
      <c r="F24" s="41">
        <v>6.5145627610211129E-2</v>
      </c>
      <c r="G24" s="41">
        <v>0.55697662436487871</v>
      </c>
      <c r="H24" s="38">
        <v>1.97609299469894E-2</v>
      </c>
      <c r="I24" s="67">
        <v>0.06</v>
      </c>
      <c r="J24" s="41">
        <v>0.1636</v>
      </c>
      <c r="K24" s="41">
        <v>7.3899999999999993E-2</v>
      </c>
      <c r="L24" s="41">
        <v>7.4201023929454518E-2</v>
      </c>
      <c r="M24" s="41">
        <v>0.63848096748359517</v>
      </c>
      <c r="N24" s="38">
        <v>1.5470082036507857E-2</v>
      </c>
      <c r="O24" s="67">
        <v>0.05</v>
      </c>
      <c r="P24" s="41">
        <v>0.15990000000000001</v>
      </c>
      <c r="Q24" s="41">
        <v>6.0199999999999997E-2</v>
      </c>
      <c r="R24" s="41">
        <v>5.8153886790870898E-2</v>
      </c>
      <c r="S24" s="41">
        <v>0.62849938324175403</v>
      </c>
      <c r="T24" s="38">
        <v>1.5133178008687334E-2</v>
      </c>
      <c r="U24" s="67">
        <v>5.7000000000000002E-2</v>
      </c>
      <c r="V24" s="41">
        <v>0.15460000000000002</v>
      </c>
      <c r="W24" s="41">
        <v>6.3099999999999989E-2</v>
      </c>
      <c r="X24" s="41">
        <v>3.4245282330714638E-2</v>
      </c>
      <c r="Y24" s="41">
        <v>0.71767648317973909</v>
      </c>
      <c r="Z24" s="38">
        <v>8.3735654119921898E-3</v>
      </c>
      <c r="AA24" s="67">
        <v>5.6000000000000001E-2</v>
      </c>
      <c r="AB24" s="41">
        <v>0.16059999999999999</v>
      </c>
      <c r="AC24" s="41">
        <v>7.0300000000000001E-2</v>
      </c>
      <c r="AD24" s="41">
        <v>9.7051115900128201E-2</v>
      </c>
      <c r="AE24" s="41">
        <v>0.75369338308222733</v>
      </c>
      <c r="AF24" s="38">
        <v>8.1305246216674641E-3</v>
      </c>
      <c r="AG24" s="67">
        <v>6.0999999999999999E-2</v>
      </c>
      <c r="AH24" s="41">
        <v>0.16820000000000002</v>
      </c>
      <c r="AI24" s="41">
        <v>5.9699999999999996E-2</v>
      </c>
      <c r="AJ24" s="41">
        <v>6.0715732891196E-2</v>
      </c>
      <c r="AK24" s="41">
        <v>0.71180855402877596</v>
      </c>
      <c r="AL24" s="38">
        <v>8.5249015836976836E-3</v>
      </c>
      <c r="AM24" s="67">
        <v>0.05</v>
      </c>
      <c r="AN24" s="41">
        <v>0.183</v>
      </c>
      <c r="AO24" s="41">
        <v>8.0100000000000005E-2</v>
      </c>
      <c r="AP24" s="41">
        <v>0.12879609159144548</v>
      </c>
      <c r="AQ24" s="41">
        <v>0.88074134738798004</v>
      </c>
      <c r="AR24" s="38">
        <v>-5.4323974969539427E-3</v>
      </c>
      <c r="AS24" s="67">
        <v>3.7999999999999999E-2</v>
      </c>
      <c r="AT24" s="41">
        <v>0.1787</v>
      </c>
      <c r="AU24" s="41">
        <v>6.4500000000000002E-2</v>
      </c>
      <c r="AV24" s="41">
        <v>0.13154239357617711</v>
      </c>
      <c r="AW24" s="41">
        <v>0.85853761145941287</v>
      </c>
      <c r="AX24" s="38">
        <v>5.3897378773669373E-3</v>
      </c>
      <c r="AY24" s="67">
        <v>3.7999999999999999E-2</v>
      </c>
      <c r="AZ24" s="41">
        <v>0.18179999999999999</v>
      </c>
      <c r="BA24" s="41">
        <v>5.7999999999999996E-2</v>
      </c>
      <c r="BB24" s="41" t="s">
        <v>76</v>
      </c>
      <c r="BC24" s="41" t="s">
        <v>76</v>
      </c>
      <c r="BD24" s="38" t="s">
        <v>76</v>
      </c>
      <c r="BE24" s="67">
        <v>4.3999999999999997E-2</v>
      </c>
      <c r="BF24" s="41">
        <v>0.1386</v>
      </c>
      <c r="BG24" s="41">
        <v>6.3399999999999998E-2</v>
      </c>
      <c r="BH24" s="41" t="s">
        <v>76</v>
      </c>
      <c r="BI24" s="41" t="s">
        <v>76</v>
      </c>
      <c r="BJ24" s="38" t="s">
        <v>76</v>
      </c>
      <c r="BK24" s="67">
        <v>4.2000000000000003E-2</v>
      </c>
      <c r="BL24" s="41">
        <v>0.1366</v>
      </c>
      <c r="BM24" s="41">
        <v>6.3500000000000001E-2</v>
      </c>
      <c r="BN24" s="41" t="s">
        <v>76</v>
      </c>
      <c r="BO24" s="41" t="s">
        <v>76</v>
      </c>
      <c r="BP24" s="38" t="s">
        <v>76</v>
      </c>
      <c r="BQ24" s="67">
        <v>5.3999999999999999E-2</v>
      </c>
      <c r="BR24" s="41">
        <v>0.1361</v>
      </c>
      <c r="BS24" s="41">
        <v>0.10279999999999999</v>
      </c>
      <c r="BT24" s="41" t="s">
        <v>76</v>
      </c>
      <c r="BU24" s="41" t="s">
        <v>76</v>
      </c>
      <c r="BV24" s="38" t="s">
        <v>76</v>
      </c>
      <c r="BW24" s="67">
        <v>3.3000000000000002E-2</v>
      </c>
      <c r="BX24" s="41">
        <v>0.1366</v>
      </c>
      <c r="BY24" s="41">
        <v>9.2100000000000015E-2</v>
      </c>
      <c r="BZ24" s="41" t="s">
        <v>76</v>
      </c>
      <c r="CA24" s="41" t="s">
        <v>76</v>
      </c>
      <c r="CB24" s="38" t="s">
        <v>76</v>
      </c>
      <c r="CC24" s="67">
        <v>3.2000000000000001E-2</v>
      </c>
      <c r="CD24" s="41">
        <v>0.13689999999999999</v>
      </c>
      <c r="CE24" s="41">
        <v>7.0599999999999996E-2</v>
      </c>
      <c r="CF24" s="41" t="s">
        <v>76</v>
      </c>
      <c r="CG24" s="41" t="s">
        <v>76</v>
      </c>
      <c r="CH24" s="38" t="s">
        <v>76</v>
      </c>
      <c r="CI24" s="67">
        <v>3.7999999999999999E-2</v>
      </c>
      <c r="CJ24" s="41">
        <v>0.13639999999999999</v>
      </c>
      <c r="CK24" s="41">
        <v>4.4999999999999998E-2</v>
      </c>
      <c r="CL24" s="41">
        <v>0.42136468773182484</v>
      </c>
      <c r="CM24" s="41">
        <v>1.846103472659786</v>
      </c>
      <c r="CN24" s="38">
        <v>-5.637904002036586E-2</v>
      </c>
      <c r="CO24" s="67">
        <v>5.1999999999999998E-2</v>
      </c>
      <c r="CP24" s="41">
        <v>0.13489999999999999</v>
      </c>
      <c r="CQ24" s="41">
        <v>4.1799999999999997E-2</v>
      </c>
      <c r="CR24" s="41" t="s">
        <v>76</v>
      </c>
      <c r="CS24" s="41" t="s">
        <v>76</v>
      </c>
      <c r="CT24" s="38">
        <v>0</v>
      </c>
      <c r="CU24" s="67">
        <v>6.0999999999999999E-2</v>
      </c>
      <c r="CV24" s="41">
        <v>0.13220000000000001</v>
      </c>
      <c r="CW24" s="41">
        <v>4.2800000000000005E-2</v>
      </c>
      <c r="CX24" s="41" t="s">
        <v>76</v>
      </c>
      <c r="CY24" s="41" t="s">
        <v>76</v>
      </c>
      <c r="CZ24" s="38">
        <v>0</v>
      </c>
      <c r="DA24" s="67">
        <v>5.2999999999999999E-2</v>
      </c>
      <c r="DB24" s="41">
        <v>0.12659999999999999</v>
      </c>
      <c r="DC24" s="41">
        <v>5.7000000000000002E-2</v>
      </c>
      <c r="DD24" s="41">
        <v>0.52734563573174553</v>
      </c>
      <c r="DE24" s="41">
        <v>0.2678657054413765</v>
      </c>
      <c r="DF24" s="38">
        <v>5.5666726013752041E-2</v>
      </c>
      <c r="DG24" s="67">
        <v>5.6000000000000001E-2</v>
      </c>
      <c r="DH24" s="41">
        <v>0.12509999999999999</v>
      </c>
      <c r="DI24" s="41">
        <v>5.7099999999999998E-2</v>
      </c>
      <c r="DJ24" s="41">
        <v>0.55608699483979696</v>
      </c>
      <c r="DK24" s="41">
        <v>0.47822350761225269</v>
      </c>
      <c r="DL24" s="38">
        <v>3.1941641950535435E-2</v>
      </c>
      <c r="DM24" s="67">
        <v>4.8000000000000001E-2</v>
      </c>
      <c r="DN24" s="41">
        <v>0.12509999999999999</v>
      </c>
      <c r="DO24" s="41">
        <v>4.3499999999999997E-2</v>
      </c>
      <c r="DP24" s="41">
        <v>0.52114842281293239</v>
      </c>
      <c r="DQ24" s="41">
        <v>0.76488615313942843</v>
      </c>
      <c r="DR24" s="38">
        <v>1.7688193098495675E-2</v>
      </c>
      <c r="DS24" s="67">
        <v>0.06</v>
      </c>
      <c r="DT24" s="41">
        <v>0.12470000000000001</v>
      </c>
      <c r="DU24" s="41">
        <v>5.7000000000000002E-2</v>
      </c>
      <c r="DV24" s="41">
        <v>0.51159453001271338</v>
      </c>
      <c r="DW24" s="41">
        <v>0.7309850101560692</v>
      </c>
      <c r="DX24" s="38">
        <v>1.6134348463086194E-2</v>
      </c>
      <c r="DY24" s="67">
        <v>0.05</v>
      </c>
      <c r="DZ24" s="41">
        <v>0.12470000000000001</v>
      </c>
      <c r="EA24" s="41">
        <v>3.8300000000000001E-2</v>
      </c>
      <c r="EB24" s="41">
        <v>0.48578212468913956</v>
      </c>
      <c r="EC24" s="41">
        <v>0.71705320051973609</v>
      </c>
      <c r="ED24" s="38">
        <v>1.19680619002166E-2</v>
      </c>
      <c r="EE24" s="67">
        <v>5.0999999999999997E-2</v>
      </c>
      <c r="EF24" s="41">
        <v>0.12240000000000001</v>
      </c>
      <c r="EG24" s="41">
        <v>5.8200000000000002E-2</v>
      </c>
      <c r="EH24" s="41">
        <v>0.46006505625207972</v>
      </c>
      <c r="EI24" s="41">
        <v>0.70589936544661913</v>
      </c>
      <c r="EJ24" s="38">
        <v>1.2463899982785286E-2</v>
      </c>
      <c r="EK24" s="67">
        <v>4.5999999999999999E-2</v>
      </c>
      <c r="EL24" s="41">
        <v>0.12089999999999999</v>
      </c>
      <c r="EM24" s="41">
        <v>5.8400000000000001E-2</v>
      </c>
      <c r="EN24" s="41">
        <v>0.39538857353586154</v>
      </c>
      <c r="EO24" s="41">
        <v>0.75834587663707387</v>
      </c>
      <c r="EP24" s="38">
        <v>3.3925619658624847E-3</v>
      </c>
      <c r="EQ24" s="67">
        <v>-4.1000000000000002E-2</v>
      </c>
      <c r="ER24" s="41">
        <v>0.11890000000000001</v>
      </c>
      <c r="ES24" s="41">
        <v>4.5899999999999996E-2</v>
      </c>
      <c r="ET24" s="41">
        <v>0.37962927862053564</v>
      </c>
      <c r="EU24" s="41">
        <v>0.82614513303939374</v>
      </c>
      <c r="EV24" s="38">
        <v>2.5886579065883212E-3</v>
      </c>
      <c r="EW24" s="67">
        <v>-3.5999999999999997E-2</v>
      </c>
      <c r="EX24" s="41">
        <v>0.11749999999999999</v>
      </c>
      <c r="EY24" s="41">
        <v>4.2000000000000003E-2</v>
      </c>
      <c r="EZ24" s="41">
        <v>0.35771996521635624</v>
      </c>
      <c r="FA24" s="41">
        <v>0.7776612722536469</v>
      </c>
      <c r="FB24" s="38">
        <v>4.2385716865775986E-3</v>
      </c>
      <c r="FC24" s="67">
        <v>-3.0000000000000001E-3</v>
      </c>
      <c r="FD24" s="41">
        <v>0.1202</v>
      </c>
      <c r="FE24" s="41">
        <v>5.62E-2</v>
      </c>
      <c r="FF24" s="41">
        <v>0.35376287414312269</v>
      </c>
      <c r="FG24" s="41">
        <v>0.82865375269041175</v>
      </c>
      <c r="FH24" s="38">
        <v>8.5810929888538064E-3</v>
      </c>
      <c r="FI24" s="67">
        <v>2.4E-2</v>
      </c>
      <c r="FJ24" s="41">
        <v>0.12050000000000001</v>
      </c>
      <c r="FK24" s="41">
        <v>5.9000000000000004E-2</v>
      </c>
      <c r="FL24" s="41">
        <v>0.34823037633889181</v>
      </c>
      <c r="FM24" s="41">
        <v>0.73790804440720792</v>
      </c>
      <c r="FN24" s="38">
        <v>1.2529699450831379E-3</v>
      </c>
      <c r="FO24" s="67">
        <v>0.10299999999999999</v>
      </c>
      <c r="FP24" s="41">
        <v>0.1202</v>
      </c>
      <c r="FQ24" s="41">
        <v>6.3200000000000006E-2</v>
      </c>
      <c r="FR24" s="41">
        <v>0.33972370122893908</v>
      </c>
      <c r="FS24" s="41">
        <v>0.78104292829277999</v>
      </c>
      <c r="FT24" s="38">
        <v>3.1456818148633109E-3</v>
      </c>
      <c r="FU24" s="67">
        <v>9.4E-2</v>
      </c>
      <c r="FV24" s="41">
        <v>0.121</v>
      </c>
      <c r="FW24" s="41">
        <v>6.9099999999999995E-2</v>
      </c>
      <c r="FX24" s="41">
        <v>0.26870014055267416</v>
      </c>
      <c r="FY24" s="41">
        <v>0.77063165067327588</v>
      </c>
      <c r="FZ24" s="38">
        <v>3.3971866672093368E-3</v>
      </c>
      <c r="GA24" s="67">
        <v>7.5999999999999998E-2</v>
      </c>
      <c r="GB24" s="41">
        <v>0.1216</v>
      </c>
      <c r="GC24" s="41">
        <v>5.7300000000000004E-2</v>
      </c>
      <c r="GD24" s="41">
        <v>0.26335502347131945</v>
      </c>
      <c r="GE24" s="41">
        <v>0.78043627717780517</v>
      </c>
      <c r="GF24" s="38">
        <v>4.2805666887844795E-3</v>
      </c>
      <c r="GG24" s="67">
        <v>5.8999999999999997E-2</v>
      </c>
      <c r="GH24" s="41">
        <v>0.1215</v>
      </c>
      <c r="GI24" s="41">
        <v>5.5599999999999997E-2</v>
      </c>
      <c r="GJ24" s="41">
        <v>0.24506708130923105</v>
      </c>
      <c r="GK24" s="41">
        <v>0.88703273073806044</v>
      </c>
      <c r="GL24" s="38">
        <v>2.2940446078941194E-3</v>
      </c>
      <c r="GM24" s="67">
        <v>4.9000000000000002E-2</v>
      </c>
      <c r="GN24" s="41">
        <v>0.12269999999999999</v>
      </c>
      <c r="GO24" s="41">
        <v>7.9100000000000004E-2</v>
      </c>
      <c r="GP24" s="41">
        <v>0.23351140023802694</v>
      </c>
      <c r="GQ24" s="41">
        <v>0.8577590716439587</v>
      </c>
      <c r="GR24" s="38">
        <v>4.4979001325983464E-3</v>
      </c>
      <c r="GS24" s="67">
        <v>4.5999999999999999E-2</v>
      </c>
      <c r="GT24" s="41">
        <v>0.1241</v>
      </c>
      <c r="GU24" s="41">
        <v>9.1799999999999993E-2</v>
      </c>
      <c r="GV24" s="41">
        <v>0.21864592364952468</v>
      </c>
      <c r="GW24" s="41">
        <v>0.87319065156654641</v>
      </c>
      <c r="GX24" s="38">
        <v>2.3296453343325738E-3</v>
      </c>
      <c r="GY24" s="67">
        <v>4.9000000000000002E-2</v>
      </c>
      <c r="GZ24" s="41">
        <v>0.12670000000000001</v>
      </c>
      <c r="HA24" s="41">
        <v>9.06E-2</v>
      </c>
      <c r="HB24" s="41">
        <v>0.20723385507967987</v>
      </c>
      <c r="HC24" s="41">
        <v>0.88856987155017808</v>
      </c>
      <c r="HD24" s="38">
        <v>1.5937031859538527E-3</v>
      </c>
      <c r="HE24" s="67">
        <v>5.3999999999999999E-2</v>
      </c>
      <c r="HF24" s="41">
        <v>0.13089999999999999</v>
      </c>
      <c r="HG24" s="41">
        <v>9.1899999999999996E-2</v>
      </c>
      <c r="HH24" s="41">
        <v>0.2060729051602084</v>
      </c>
      <c r="HI24" s="41">
        <v>0.784040752940521</v>
      </c>
      <c r="HJ24" s="38">
        <v>1.1940620234453477E-3</v>
      </c>
      <c r="HK24" s="67">
        <v>5.5E-2</v>
      </c>
      <c r="HL24" s="41">
        <v>0.1331</v>
      </c>
      <c r="HM24" s="41">
        <v>7.8799999999999995E-2</v>
      </c>
      <c r="HN24" s="41">
        <v>0.19997402131144434</v>
      </c>
      <c r="HO24" s="41">
        <v>0.78295828239871901</v>
      </c>
      <c r="HP24" s="38">
        <v>3.0031293510516524E-3</v>
      </c>
      <c r="HQ24" s="67">
        <v>0.06</v>
      </c>
      <c r="HR24" s="41">
        <v>0.13980000000000001</v>
      </c>
      <c r="HS24" s="41">
        <v>6.7799999999999999E-2</v>
      </c>
      <c r="HT24" s="41">
        <v>0.19237031014806419</v>
      </c>
      <c r="HU24" s="41">
        <v>0.82256333038292306</v>
      </c>
      <c r="HV24" s="38">
        <v>1.1864705765201634E-3</v>
      </c>
      <c r="HW24" s="67">
        <v>5.6000000000000001E-2</v>
      </c>
      <c r="HX24" s="41">
        <v>0.14630000000000001</v>
      </c>
      <c r="HY24" s="41">
        <v>6.6299999999999998E-2</v>
      </c>
      <c r="HZ24" s="41">
        <v>0.19335909436144744</v>
      </c>
      <c r="IA24" s="41">
        <v>0.83743318576530767</v>
      </c>
      <c r="IB24" s="38">
        <v>1.7069545600975808E-3</v>
      </c>
      <c r="IC24" s="67">
        <v>4.9000000000000002E-2</v>
      </c>
      <c r="ID24" s="41">
        <v>0.1628</v>
      </c>
      <c r="IE24" s="41">
        <v>5.7000000000000002E-2</v>
      </c>
      <c r="IF24" s="41">
        <v>0.19274253799361757</v>
      </c>
      <c r="IG24" s="41">
        <v>1.4896888123589269</v>
      </c>
      <c r="IH24" s="38">
        <v>-1.5978006301344268E-2</v>
      </c>
      <c r="II24" s="67">
        <v>4.5999999999999999E-2</v>
      </c>
      <c r="IJ24" s="41">
        <v>0.16850000000000001</v>
      </c>
      <c r="IK24" s="41">
        <v>6.2199999999999998E-2</v>
      </c>
      <c r="IL24" s="41">
        <v>0.19643717581179249</v>
      </c>
      <c r="IM24" s="41">
        <v>1.4740308591538627</v>
      </c>
      <c r="IN24" s="38">
        <v>-2.0116615300714319E-2</v>
      </c>
      <c r="IO24" s="67">
        <v>0.04</v>
      </c>
      <c r="IP24" s="41">
        <v>0.1691</v>
      </c>
      <c r="IQ24" s="41">
        <v>3.56E-2</v>
      </c>
      <c r="IR24" s="41">
        <v>0.19490902132386972</v>
      </c>
      <c r="IS24" s="41">
        <v>1.4581511285332813</v>
      </c>
      <c r="IT24" s="38">
        <v>-1.8525000878042312E-2</v>
      </c>
      <c r="IU24" s="67">
        <v>4.7E-2</v>
      </c>
      <c r="IV24" s="41">
        <v>0.16889999999999999</v>
      </c>
      <c r="IW24" s="41">
        <v>2.9900000000000003E-2</v>
      </c>
      <c r="IX24" s="41">
        <v>0.23041716358304978</v>
      </c>
      <c r="IY24" s="41">
        <v>1.3032627934180283</v>
      </c>
      <c r="IZ24" s="38">
        <v>-1.0902123254638522E-2</v>
      </c>
      <c r="JA24" s="92">
        <v>4.9000000000000002E-2</v>
      </c>
      <c r="JB24" s="41">
        <v>0.15770000000000001</v>
      </c>
      <c r="JC24" s="41">
        <v>3.6200000000000003E-2</v>
      </c>
      <c r="JD24" s="41">
        <v>0.23629115825630453</v>
      </c>
      <c r="JE24" s="41">
        <v>0.89684197980846403</v>
      </c>
      <c r="JF24" s="38">
        <v>4.8519962977294876E-4</v>
      </c>
      <c r="JG24" s="88">
        <v>0.05</v>
      </c>
      <c r="JH24" s="41">
        <v>0.15279999999999999</v>
      </c>
      <c r="JI24" s="89">
        <v>3.8199999999999998E-2</v>
      </c>
      <c r="JJ24" s="41">
        <v>0.23231884489592311</v>
      </c>
      <c r="JK24" s="41">
        <v>0.86046452993926603</v>
      </c>
      <c r="JL24" s="38">
        <v>3.9027872443882956E-3</v>
      </c>
      <c r="JM24" s="88">
        <v>4.9000000000000002E-2</v>
      </c>
      <c r="JN24" s="41">
        <v>0.1507</v>
      </c>
      <c r="JO24" s="89">
        <v>4.58E-2</v>
      </c>
      <c r="JP24" s="41">
        <v>0.22939190712467253</v>
      </c>
      <c r="JQ24" s="41">
        <v>0.85109145986191936</v>
      </c>
      <c r="JR24" s="38">
        <v>3.5815321187260265E-3</v>
      </c>
      <c r="JS24" s="88">
        <v>0.05</v>
      </c>
      <c r="JT24" s="41">
        <v>0.14810000000000001</v>
      </c>
      <c r="JU24" s="89">
        <v>4.4900000000000002E-2</v>
      </c>
      <c r="JV24" s="41">
        <v>0.18888284105645145</v>
      </c>
      <c r="JW24" s="41">
        <v>0.84668085651212788</v>
      </c>
      <c r="JX24" s="38">
        <v>4.1750415230273957E-3</v>
      </c>
    </row>
    <row r="25" spans="1:284" x14ac:dyDescent="0.25">
      <c r="A25">
        <v>21</v>
      </c>
      <c r="B25" s="55" t="s">
        <v>61</v>
      </c>
      <c r="C25" s="67">
        <v>5.1999999999999998E-2</v>
      </c>
      <c r="D25" s="41">
        <v>0.1691</v>
      </c>
      <c r="E25" s="41">
        <v>6.2699999999999992E-2</v>
      </c>
      <c r="F25" s="41">
        <v>3.6962712298393527E-2</v>
      </c>
      <c r="G25" s="41">
        <v>0.615619853619088</v>
      </c>
      <c r="H25" s="38">
        <v>1.8449708066662133E-2</v>
      </c>
      <c r="I25" s="67">
        <v>0.06</v>
      </c>
      <c r="J25" s="41">
        <v>0.1636</v>
      </c>
      <c r="K25" s="41">
        <v>7.3899999999999993E-2</v>
      </c>
      <c r="L25" s="41">
        <v>3.5275843645556984E-2</v>
      </c>
      <c r="M25" s="41">
        <v>0.58353020549668566</v>
      </c>
      <c r="N25" s="38">
        <v>1.9032134030841145E-2</v>
      </c>
      <c r="O25" s="67">
        <v>0.05</v>
      </c>
      <c r="P25" s="41">
        <v>0.15990000000000001</v>
      </c>
      <c r="Q25" s="41">
        <v>6.0199999999999997E-2</v>
      </c>
      <c r="R25" s="41">
        <v>2.11599534742717E-2</v>
      </c>
      <c r="S25" s="41">
        <v>1.2428329997083101</v>
      </c>
      <c r="T25" s="38">
        <v>1.8203930358081676E-2</v>
      </c>
      <c r="U25" s="67">
        <v>5.7000000000000002E-2</v>
      </c>
      <c r="V25" s="41">
        <v>0.15460000000000002</v>
      </c>
      <c r="W25" s="41">
        <v>6.3099999999999989E-2</v>
      </c>
      <c r="X25" s="41">
        <v>3.4594995278029082E-2</v>
      </c>
      <c r="Y25" s="41">
        <v>0.32894054200891992</v>
      </c>
      <c r="Z25" s="38">
        <v>1.4221400950982861E-2</v>
      </c>
      <c r="AA25" s="67">
        <v>5.6000000000000001E-2</v>
      </c>
      <c r="AB25" s="41">
        <v>0.16059999999999999</v>
      </c>
      <c r="AC25" s="41">
        <v>7.0300000000000001E-2</v>
      </c>
      <c r="AD25" s="41">
        <v>3.3076556201251425E-2</v>
      </c>
      <c r="AE25" s="41">
        <v>0.70293382200678234</v>
      </c>
      <c r="AF25" s="38">
        <v>1.3884775777830795E-2</v>
      </c>
      <c r="AG25" s="67">
        <v>6.0999999999999999E-2</v>
      </c>
      <c r="AH25" s="41">
        <v>0.16820000000000002</v>
      </c>
      <c r="AI25" s="41">
        <v>5.9699999999999996E-2</v>
      </c>
      <c r="AJ25" s="41">
        <v>3.0939661598625927E-2</v>
      </c>
      <c r="AK25" s="41">
        <v>1.1340571400579371</v>
      </c>
      <c r="AL25" s="38">
        <v>1.4865584723022634E-2</v>
      </c>
      <c r="AM25" s="67">
        <v>0.05</v>
      </c>
      <c r="AN25" s="41">
        <v>0.183</v>
      </c>
      <c r="AO25" s="41">
        <v>8.0100000000000005E-2</v>
      </c>
      <c r="AP25" s="41">
        <v>3.0726838260394618E-2</v>
      </c>
      <c r="AQ25" s="41">
        <v>0.6973526939669954</v>
      </c>
      <c r="AR25" s="38">
        <v>1.5079052383488256E-2</v>
      </c>
      <c r="AS25" s="67">
        <v>3.7999999999999999E-2</v>
      </c>
      <c r="AT25" s="41">
        <v>0.1787</v>
      </c>
      <c r="AU25" s="41">
        <v>6.4500000000000002E-2</v>
      </c>
      <c r="AV25" s="41">
        <v>2.5972123631363881E-2</v>
      </c>
      <c r="AW25" s="41">
        <v>0.65007642114909314</v>
      </c>
      <c r="AX25" s="38">
        <v>1.9556108419983165E-2</v>
      </c>
      <c r="AY25" s="67">
        <v>3.7999999999999999E-2</v>
      </c>
      <c r="AZ25" s="41">
        <v>0.18179999999999999</v>
      </c>
      <c r="BA25" s="41">
        <v>5.7999999999999996E-2</v>
      </c>
      <c r="BB25" s="41">
        <v>2.6886517964979741E-2</v>
      </c>
      <c r="BC25" s="41">
        <v>0.63859840154392944</v>
      </c>
      <c r="BD25" s="38">
        <v>1.9814734045529293E-2</v>
      </c>
      <c r="BE25" s="67">
        <v>4.3999999999999997E-2</v>
      </c>
      <c r="BF25" s="41">
        <v>0.1386</v>
      </c>
      <c r="BG25" s="41">
        <v>6.3399999999999998E-2</v>
      </c>
      <c r="BH25" s="41">
        <v>5.6379680988038347E-2</v>
      </c>
      <c r="BI25" s="41">
        <v>0.56949654011448902</v>
      </c>
      <c r="BJ25" s="38">
        <v>1.8304508898914093E-2</v>
      </c>
      <c r="BK25" s="67">
        <v>4.2000000000000003E-2</v>
      </c>
      <c r="BL25" s="41">
        <v>0.1366</v>
      </c>
      <c r="BM25" s="41">
        <v>6.3500000000000001E-2</v>
      </c>
      <c r="BN25" s="41">
        <v>5.452126617210367E-2</v>
      </c>
      <c r="BO25" s="41">
        <v>0.66819212161537334</v>
      </c>
      <c r="BP25" s="38">
        <v>1.5148610345061512E-2</v>
      </c>
      <c r="BQ25" s="67">
        <v>5.3999999999999999E-2</v>
      </c>
      <c r="BR25" s="41">
        <v>0.1361</v>
      </c>
      <c r="BS25" s="41">
        <v>0.10279999999999999</v>
      </c>
      <c r="BT25" s="41">
        <v>5.8158332503731702E-2</v>
      </c>
      <c r="BU25" s="41">
        <v>1.0238676300916105</v>
      </c>
      <c r="BV25" s="38">
        <v>8.5810074732211843E-3</v>
      </c>
      <c r="BW25" s="67">
        <v>3.3000000000000002E-2</v>
      </c>
      <c r="BX25" s="41">
        <v>0.1366</v>
      </c>
      <c r="BY25" s="41">
        <v>9.2100000000000015E-2</v>
      </c>
      <c r="BZ25" s="41">
        <v>4.5151263264242257E-2</v>
      </c>
      <c r="CA25" s="41">
        <v>0.76316058196949743</v>
      </c>
      <c r="CB25" s="38">
        <v>9.9057055609787191E-3</v>
      </c>
      <c r="CC25" s="67">
        <v>3.2000000000000001E-2</v>
      </c>
      <c r="CD25" s="41">
        <v>0.13689999999999999</v>
      </c>
      <c r="CE25" s="41">
        <v>7.0599999999999996E-2</v>
      </c>
      <c r="CF25" s="41">
        <v>5.9522774399522152E-2</v>
      </c>
      <c r="CG25" s="41">
        <v>0.77078594164187719</v>
      </c>
      <c r="CH25" s="38">
        <v>9.4520744272772843E-3</v>
      </c>
      <c r="CI25" s="67">
        <v>3.7999999999999999E-2</v>
      </c>
      <c r="CJ25" s="41">
        <v>0.13639999999999999</v>
      </c>
      <c r="CK25" s="41">
        <v>4.4999999999999998E-2</v>
      </c>
      <c r="CL25" s="41">
        <v>7.9635868741276164E-2</v>
      </c>
      <c r="CM25" s="41">
        <v>0.71978801471070775</v>
      </c>
      <c r="CN25" s="38">
        <v>6.7431050134556586E-3</v>
      </c>
      <c r="CO25" s="67">
        <v>5.1999999999999998E-2</v>
      </c>
      <c r="CP25" s="41">
        <v>0.13489999999999999</v>
      </c>
      <c r="CQ25" s="41">
        <v>4.1799999999999997E-2</v>
      </c>
      <c r="CR25" s="41">
        <v>8.0728913943199657E-2</v>
      </c>
      <c r="CS25" s="41">
        <v>0.65464214393680287</v>
      </c>
      <c r="CT25" s="38">
        <v>1.4650849837379017E-2</v>
      </c>
      <c r="CU25" s="67">
        <v>6.0999999999999999E-2</v>
      </c>
      <c r="CV25" s="41">
        <v>0.13220000000000001</v>
      </c>
      <c r="CW25" s="41">
        <v>4.2800000000000005E-2</v>
      </c>
      <c r="CX25" s="41">
        <v>8.7032714423119412E-2</v>
      </c>
      <c r="CY25" s="41">
        <v>0.70001235193262412</v>
      </c>
      <c r="CZ25" s="38">
        <v>1.3663014548936132E-2</v>
      </c>
      <c r="DA25" s="67">
        <v>5.2999999999999999E-2</v>
      </c>
      <c r="DB25" s="41">
        <v>0.12659999999999999</v>
      </c>
      <c r="DC25" s="41">
        <v>5.7000000000000002E-2</v>
      </c>
      <c r="DD25" s="41">
        <v>0.16814150535055392</v>
      </c>
      <c r="DE25" s="41">
        <v>0.74499331229136434</v>
      </c>
      <c r="DF25" s="38">
        <v>1.5469901197658993E-2</v>
      </c>
      <c r="DG25" s="67">
        <v>5.6000000000000001E-2</v>
      </c>
      <c r="DH25" s="41">
        <v>0.12509999999999999</v>
      </c>
      <c r="DI25" s="41">
        <v>5.7099999999999998E-2</v>
      </c>
      <c r="DJ25" s="41">
        <v>0.14136540866492897</v>
      </c>
      <c r="DK25" s="41">
        <v>0.7472552635276607</v>
      </c>
      <c r="DL25" s="38">
        <v>9.289116231060681E-3</v>
      </c>
      <c r="DM25" s="67">
        <v>4.8000000000000001E-2</v>
      </c>
      <c r="DN25" s="41">
        <v>0.12509999999999999</v>
      </c>
      <c r="DO25" s="41">
        <v>4.3499999999999997E-2</v>
      </c>
      <c r="DP25" s="41">
        <v>0.14604970779664778</v>
      </c>
      <c r="DQ25" s="41">
        <v>0.72144440014464395</v>
      </c>
      <c r="DR25" s="38">
        <v>1.306780263488528E-2</v>
      </c>
      <c r="DS25" s="67">
        <v>0.06</v>
      </c>
      <c r="DT25" s="41">
        <v>0.12470000000000001</v>
      </c>
      <c r="DU25" s="41">
        <v>5.7000000000000002E-2</v>
      </c>
      <c r="DV25" s="41">
        <v>0.14909133437024472</v>
      </c>
      <c r="DW25" s="41">
        <v>0.69414013494442972</v>
      </c>
      <c r="DX25" s="38">
        <v>1.4192962272301379E-2</v>
      </c>
      <c r="DY25" s="67">
        <v>0.05</v>
      </c>
      <c r="DZ25" s="41">
        <v>0.12470000000000001</v>
      </c>
      <c r="EA25" s="41">
        <v>3.8300000000000001E-2</v>
      </c>
      <c r="EB25" s="41">
        <v>0.14583748492990245</v>
      </c>
      <c r="EC25" s="41">
        <v>0.67886937707008321</v>
      </c>
      <c r="ED25" s="38">
        <v>1.3898449506651485E-2</v>
      </c>
      <c r="EE25" s="67">
        <v>5.0999999999999997E-2</v>
      </c>
      <c r="EF25" s="41">
        <v>0.12240000000000001</v>
      </c>
      <c r="EG25" s="41">
        <v>5.8200000000000002E-2</v>
      </c>
      <c r="EH25" s="41">
        <v>0.13235786434159527</v>
      </c>
      <c r="EI25" s="41">
        <v>0.67277133162941938</v>
      </c>
      <c r="EJ25" s="38">
        <v>1.2767655014187652E-2</v>
      </c>
      <c r="EK25" s="67">
        <v>4.5999999999999999E-2</v>
      </c>
      <c r="EL25" s="41">
        <v>0.12089999999999999</v>
      </c>
      <c r="EM25" s="41">
        <v>5.8400000000000001E-2</v>
      </c>
      <c r="EN25" s="41">
        <v>0.15812547721898398</v>
      </c>
      <c r="EO25" s="41">
        <v>0.48441060442064487</v>
      </c>
      <c r="EP25" s="38">
        <v>1.1610065407935407E-2</v>
      </c>
      <c r="EQ25" s="67">
        <v>-4.1000000000000002E-2</v>
      </c>
      <c r="ER25" s="41">
        <v>0.11890000000000001</v>
      </c>
      <c r="ES25" s="41">
        <v>4.5899999999999996E-2</v>
      </c>
      <c r="ET25" s="41">
        <v>0.15868656381771193</v>
      </c>
      <c r="EU25" s="41">
        <v>0.52947277197411435</v>
      </c>
      <c r="EV25" s="38">
        <v>1.451667311698635E-2</v>
      </c>
      <c r="EW25" s="67">
        <v>-3.5999999999999997E-2</v>
      </c>
      <c r="EX25" s="41">
        <v>0.11749999999999999</v>
      </c>
      <c r="EY25" s="41">
        <v>4.2000000000000003E-2</v>
      </c>
      <c r="EZ25" s="41">
        <v>0.17357429803199534</v>
      </c>
      <c r="FA25" s="41">
        <v>0.5597768442172002</v>
      </c>
      <c r="FB25" s="38">
        <v>1.2868645449427112E-2</v>
      </c>
      <c r="FC25" s="67">
        <v>-3.0000000000000001E-3</v>
      </c>
      <c r="FD25" s="41">
        <v>0.1202</v>
      </c>
      <c r="FE25" s="41">
        <v>5.62E-2</v>
      </c>
      <c r="FF25" s="41">
        <v>0.15515130426066795</v>
      </c>
      <c r="FG25" s="41">
        <v>0.52733065040268923</v>
      </c>
      <c r="FH25" s="38">
        <v>1.2682783422193488E-2</v>
      </c>
      <c r="FI25" s="67">
        <v>2.4E-2</v>
      </c>
      <c r="FJ25" s="41">
        <v>0.12050000000000001</v>
      </c>
      <c r="FK25" s="41">
        <v>5.9000000000000004E-2</v>
      </c>
      <c r="FL25" s="41">
        <v>0.12727488927892056</v>
      </c>
      <c r="FM25" s="41">
        <v>0.55798988286378237</v>
      </c>
      <c r="FN25" s="38">
        <v>1.2977154893777093E-2</v>
      </c>
      <c r="FO25" s="67">
        <v>0.10299999999999999</v>
      </c>
      <c r="FP25" s="41">
        <v>0.1202</v>
      </c>
      <c r="FQ25" s="41">
        <v>6.3200000000000006E-2</v>
      </c>
      <c r="FR25" s="41">
        <v>0.10807680332216105</v>
      </c>
      <c r="FS25" s="41">
        <v>0.91064049774166045</v>
      </c>
      <c r="FT25" s="38">
        <v>1.7365558770677893E-2</v>
      </c>
      <c r="FU25" s="67">
        <v>9.4E-2</v>
      </c>
      <c r="FV25" s="41">
        <v>0.121</v>
      </c>
      <c r="FW25" s="41">
        <v>6.9099999999999995E-2</v>
      </c>
      <c r="FX25" s="41">
        <v>0.10528344133180052</v>
      </c>
      <c r="FY25" s="41">
        <v>0.51568161582302896</v>
      </c>
      <c r="FZ25" s="38">
        <v>1.7858443624436195E-2</v>
      </c>
      <c r="GA25" s="67">
        <v>7.5999999999999998E-2</v>
      </c>
      <c r="GB25" s="41">
        <v>0.1216</v>
      </c>
      <c r="GC25" s="41">
        <v>5.7300000000000004E-2</v>
      </c>
      <c r="GD25" s="41">
        <v>9.4512155658211625E-2</v>
      </c>
      <c r="GE25" s="41">
        <v>0.47446620868157119</v>
      </c>
      <c r="GF25" s="38">
        <v>1.7603608258040058E-2</v>
      </c>
      <c r="GG25" s="67">
        <v>5.8999999999999997E-2</v>
      </c>
      <c r="GH25" s="41">
        <v>0.1215</v>
      </c>
      <c r="GI25" s="41">
        <v>5.5599999999999997E-2</v>
      </c>
      <c r="GJ25" s="41">
        <v>9.4015755594673678E-2</v>
      </c>
      <c r="GK25" s="41">
        <v>0.40891183344979637</v>
      </c>
      <c r="GL25" s="38">
        <v>2.3292897944041286E-2</v>
      </c>
      <c r="GM25" s="67">
        <v>4.9000000000000002E-2</v>
      </c>
      <c r="GN25" s="41">
        <v>0.12269999999999999</v>
      </c>
      <c r="GO25" s="41">
        <v>7.9100000000000004E-2</v>
      </c>
      <c r="GP25" s="41">
        <v>0.10269138284054904</v>
      </c>
      <c r="GQ25" s="41">
        <v>0.39844556448022228</v>
      </c>
      <c r="GR25" s="38">
        <v>2.3901981177602873E-2</v>
      </c>
      <c r="GS25" s="67">
        <v>4.5999999999999999E-2</v>
      </c>
      <c r="GT25" s="41">
        <v>0.1241</v>
      </c>
      <c r="GU25" s="41">
        <v>9.1799999999999993E-2</v>
      </c>
      <c r="GV25" s="41">
        <v>9.5549277857978857E-2</v>
      </c>
      <c r="GW25" s="41">
        <v>0.95976033719158704</v>
      </c>
      <c r="GX25" s="38">
        <v>2.7063160190563238E-2</v>
      </c>
      <c r="GY25" s="67">
        <v>4.9000000000000002E-2</v>
      </c>
      <c r="GZ25" s="41">
        <v>0.12670000000000001</v>
      </c>
      <c r="HA25" s="41">
        <v>9.06E-2</v>
      </c>
      <c r="HB25" s="41">
        <v>9.1088926794168884E-2</v>
      </c>
      <c r="HC25" s="41">
        <v>0.43516516492067131</v>
      </c>
      <c r="HD25" s="38">
        <v>2.2394400628375669E-2</v>
      </c>
      <c r="HE25" s="67">
        <v>5.3999999999999999E-2</v>
      </c>
      <c r="HF25" s="41">
        <v>0.13089999999999999</v>
      </c>
      <c r="HG25" s="41">
        <v>9.1899999999999996E-2</v>
      </c>
      <c r="HH25" s="41">
        <v>0.14526470659314675</v>
      </c>
      <c r="HI25" s="41">
        <v>0.43798034953875148</v>
      </c>
      <c r="HJ25" s="38">
        <v>2.8650381859340594E-2</v>
      </c>
      <c r="HK25" s="67">
        <v>5.5E-2</v>
      </c>
      <c r="HL25" s="41">
        <v>0.1331</v>
      </c>
      <c r="HM25" s="41">
        <v>7.8799999999999995E-2</v>
      </c>
      <c r="HN25" s="41">
        <v>0.16264689399857352</v>
      </c>
      <c r="HO25" s="41">
        <v>0.45185016379915777</v>
      </c>
      <c r="HP25" s="38">
        <v>2.8249205098905807E-2</v>
      </c>
      <c r="HQ25" s="67">
        <v>0.06</v>
      </c>
      <c r="HR25" s="41">
        <v>0.13980000000000001</v>
      </c>
      <c r="HS25" s="41">
        <v>6.7799999999999999E-2</v>
      </c>
      <c r="HT25" s="41">
        <v>0.20377430830212845</v>
      </c>
      <c r="HU25" s="41">
        <v>0.42402843814845675</v>
      </c>
      <c r="HV25" s="38">
        <v>3.5021980401965462E-2</v>
      </c>
      <c r="HW25" s="67">
        <v>5.6000000000000001E-2</v>
      </c>
      <c r="HX25" s="41">
        <v>0.14630000000000001</v>
      </c>
      <c r="HY25" s="41">
        <v>6.6299999999999998E-2</v>
      </c>
      <c r="HZ25" s="41">
        <v>0.22981692397793627</v>
      </c>
      <c r="IA25" s="41">
        <v>0.41189097977620059</v>
      </c>
      <c r="IB25" s="38">
        <v>3.3694873728751497E-2</v>
      </c>
      <c r="IC25" s="67">
        <v>4.9000000000000002E-2</v>
      </c>
      <c r="ID25" s="41">
        <v>0.1628</v>
      </c>
      <c r="IE25" s="41">
        <v>5.7000000000000002E-2</v>
      </c>
      <c r="IF25" s="41">
        <v>0.26000793031191488</v>
      </c>
      <c r="IG25" s="41">
        <v>0.64342413534913523</v>
      </c>
      <c r="IH25" s="38">
        <v>2.8530667561460516E-2</v>
      </c>
      <c r="II25" s="67">
        <v>4.5999999999999999E-2</v>
      </c>
      <c r="IJ25" s="41">
        <v>0.16850000000000001</v>
      </c>
      <c r="IK25" s="41">
        <v>6.2199999999999998E-2</v>
      </c>
      <c r="IL25" s="41">
        <v>0.28345272715461073</v>
      </c>
      <c r="IM25" s="41">
        <v>0.44350167643021626</v>
      </c>
      <c r="IN25" s="38">
        <v>2.8993890716479155E-2</v>
      </c>
      <c r="IO25" s="67">
        <v>0.04</v>
      </c>
      <c r="IP25" s="41">
        <v>0.1691</v>
      </c>
      <c r="IQ25" s="41">
        <v>3.56E-2</v>
      </c>
      <c r="IR25" s="41">
        <v>0.32166861562573179</v>
      </c>
      <c r="IS25" s="41">
        <v>0.44786023068355579</v>
      </c>
      <c r="IT25" s="38">
        <v>2.8865318180885634E-2</v>
      </c>
      <c r="IU25" s="67">
        <v>4.7E-2</v>
      </c>
      <c r="IV25" s="41">
        <v>0.16889999999999999</v>
      </c>
      <c r="IW25" s="41">
        <v>2.9900000000000003E-2</v>
      </c>
      <c r="IX25" s="41">
        <v>0.38710640157174231</v>
      </c>
      <c r="IY25" s="41">
        <v>0.4471836772442544</v>
      </c>
      <c r="IZ25" s="38">
        <v>1.1736238575679993E-2</v>
      </c>
      <c r="JA25" s="92">
        <v>4.9000000000000002E-2</v>
      </c>
      <c r="JB25" s="41">
        <v>0.15770000000000001</v>
      </c>
      <c r="JC25" s="41">
        <v>3.6200000000000003E-2</v>
      </c>
      <c r="JD25" s="41">
        <v>0.4015076009574316</v>
      </c>
      <c r="JE25" s="41">
        <v>0.61280618386357499</v>
      </c>
      <c r="JF25" s="38">
        <v>1.5237972661883131E-2</v>
      </c>
      <c r="JG25" s="88">
        <v>0.05</v>
      </c>
      <c r="JH25" s="41">
        <v>0.15279999999999999</v>
      </c>
      <c r="JI25" s="89">
        <v>3.8199999999999998E-2</v>
      </c>
      <c r="JJ25" s="41">
        <v>0.40144214546306256</v>
      </c>
      <c r="JK25" s="41">
        <v>0.56573817244953317</v>
      </c>
      <c r="JL25" s="38">
        <v>1.626572751726869E-2</v>
      </c>
      <c r="JM25" s="88">
        <v>4.9000000000000002E-2</v>
      </c>
      <c r="JN25" s="41">
        <v>0.1507</v>
      </c>
      <c r="JO25" s="89">
        <v>4.58E-2</v>
      </c>
      <c r="JP25" s="41">
        <v>0.39705781262709988</v>
      </c>
      <c r="JQ25" s="41">
        <v>0.57668562539497348</v>
      </c>
      <c r="JR25" s="38">
        <v>1.6140627100539744E-2</v>
      </c>
      <c r="JS25" s="88">
        <v>0.05</v>
      </c>
      <c r="JT25" s="41">
        <v>0.14810000000000001</v>
      </c>
      <c r="JU25" s="89">
        <v>4.4900000000000002E-2</v>
      </c>
      <c r="JV25" s="41">
        <v>0.17598423702128821</v>
      </c>
      <c r="JW25" s="41">
        <v>0.58945827776012538</v>
      </c>
      <c r="JX25" s="38">
        <v>1.1960828276082856E-2</v>
      </c>
    </row>
    <row r="26" spans="1:284" x14ac:dyDescent="0.25">
      <c r="A26">
        <v>22</v>
      </c>
      <c r="B26" s="55" t="s">
        <v>88</v>
      </c>
      <c r="C26" s="67">
        <v>5.1999999999999998E-2</v>
      </c>
      <c r="D26" s="41">
        <v>0.1691</v>
      </c>
      <c r="E26" s="41">
        <v>6.2699999999999992E-2</v>
      </c>
      <c r="F26" s="41">
        <v>0.14196612539916489</v>
      </c>
      <c r="G26" s="41">
        <v>0.84871672362417527</v>
      </c>
      <c r="H26" s="38">
        <v>5.2433173953396637E-3</v>
      </c>
      <c r="I26" s="67">
        <v>0.06</v>
      </c>
      <c r="J26" s="41">
        <v>0.1636</v>
      </c>
      <c r="K26" s="41">
        <v>7.3899999999999993E-2</v>
      </c>
      <c r="L26" s="41">
        <v>9.354498324977327E-2</v>
      </c>
      <c r="M26" s="41">
        <v>0.85751419350521674</v>
      </c>
      <c r="N26" s="38">
        <v>5.9711528987193389E-3</v>
      </c>
      <c r="O26" s="67">
        <v>0.05</v>
      </c>
      <c r="P26" s="41">
        <v>0.15990000000000001</v>
      </c>
      <c r="Q26" s="41">
        <v>6.0199999999999997E-2</v>
      </c>
      <c r="R26" s="41">
        <v>0.13091989359062578</v>
      </c>
      <c r="S26" s="41">
        <v>0.84241541572535483</v>
      </c>
      <c r="T26" s="38">
        <v>3.7946202866869219E-3</v>
      </c>
      <c r="U26" s="67">
        <v>5.7000000000000002E-2</v>
      </c>
      <c r="V26" s="41">
        <v>0.15460000000000002</v>
      </c>
      <c r="W26" s="41">
        <v>6.3099999999999989E-2</v>
      </c>
      <c r="X26" s="41">
        <v>0.12916309956189584</v>
      </c>
      <c r="Y26" s="41">
        <v>0.77204523276505366</v>
      </c>
      <c r="Z26" s="38">
        <v>1.0662067265812805E-2</v>
      </c>
      <c r="AA26" s="67">
        <v>5.6000000000000001E-2</v>
      </c>
      <c r="AB26" s="41">
        <v>0.16059999999999999</v>
      </c>
      <c r="AC26" s="41">
        <v>7.0300000000000001E-2</v>
      </c>
      <c r="AD26" s="41">
        <v>0.13924946915334002</v>
      </c>
      <c r="AE26" s="41">
        <v>0.79961820649736604</v>
      </c>
      <c r="AF26" s="38">
        <v>6.8706613731570184E-3</v>
      </c>
      <c r="AG26" s="67">
        <v>6.0999999999999999E-2</v>
      </c>
      <c r="AH26" s="41">
        <v>0.16820000000000002</v>
      </c>
      <c r="AI26" s="41">
        <v>5.9699999999999996E-2</v>
      </c>
      <c r="AJ26" s="41">
        <v>0.15540252522609468</v>
      </c>
      <c r="AK26" s="41">
        <v>0.79620729470099694</v>
      </c>
      <c r="AL26" s="38">
        <v>5.5110857156446501E-3</v>
      </c>
      <c r="AM26" s="67">
        <v>0.05</v>
      </c>
      <c r="AN26" s="41">
        <v>0.183</v>
      </c>
      <c r="AO26" s="41">
        <v>8.0100000000000005E-2</v>
      </c>
      <c r="AP26" s="41">
        <v>0.18999462982875795</v>
      </c>
      <c r="AQ26" s="41">
        <v>0.82877367400109736</v>
      </c>
      <c r="AR26" s="38">
        <v>-8.1185800580692259E-4</v>
      </c>
      <c r="AS26" s="67">
        <v>3.7999999999999999E-2</v>
      </c>
      <c r="AT26" s="41">
        <v>0.1787</v>
      </c>
      <c r="AU26" s="41">
        <v>6.4500000000000002E-2</v>
      </c>
      <c r="AV26" s="41">
        <v>0.17816775300336224</v>
      </c>
      <c r="AW26" s="41">
        <v>0.68364891503039082</v>
      </c>
      <c r="AX26" s="38">
        <v>1.5438289167231665E-2</v>
      </c>
      <c r="AY26" s="67">
        <v>3.7999999999999999E-2</v>
      </c>
      <c r="AZ26" s="41">
        <v>0.18179999999999999</v>
      </c>
      <c r="BA26" s="41">
        <v>5.7999999999999996E-2</v>
      </c>
      <c r="BB26" s="41">
        <v>0.16707175693954848</v>
      </c>
      <c r="BC26" s="41">
        <v>0.74945480812541887</v>
      </c>
      <c r="BD26" s="38">
        <v>1.1469346528008652E-2</v>
      </c>
      <c r="BE26" s="67">
        <v>4.3999999999999997E-2</v>
      </c>
      <c r="BF26" s="41">
        <v>0.1386</v>
      </c>
      <c r="BG26" s="41">
        <v>6.3399999999999998E-2</v>
      </c>
      <c r="BH26" s="41">
        <v>0.18647459921712084</v>
      </c>
      <c r="BI26" s="41">
        <v>0.81389246682559402</v>
      </c>
      <c r="BJ26" s="38">
        <v>6.825237687080158E-3</v>
      </c>
      <c r="BK26" s="67">
        <v>4.2000000000000003E-2</v>
      </c>
      <c r="BL26" s="41">
        <v>0.1366</v>
      </c>
      <c r="BM26" s="41">
        <v>6.3500000000000001E-2</v>
      </c>
      <c r="BN26" s="41">
        <v>0.24215972440111092</v>
      </c>
      <c r="BO26" s="41">
        <v>0.8365969260869266</v>
      </c>
      <c r="BP26" s="38">
        <v>-3.7751568748577561E-3</v>
      </c>
      <c r="BQ26" s="67">
        <v>5.3999999999999999E-2</v>
      </c>
      <c r="BR26" s="41">
        <v>0.1361</v>
      </c>
      <c r="BS26" s="41">
        <v>0.10279999999999999</v>
      </c>
      <c r="BT26" s="41">
        <v>0.24814847947536778</v>
      </c>
      <c r="BU26" s="41">
        <v>0.69235456038994247</v>
      </c>
      <c r="BV26" s="38">
        <v>1.1712055924358459E-2</v>
      </c>
      <c r="BW26" s="67">
        <v>3.3000000000000002E-2</v>
      </c>
      <c r="BX26" s="41">
        <v>0.1366</v>
      </c>
      <c r="BY26" s="41">
        <v>9.2100000000000015E-2</v>
      </c>
      <c r="BZ26" s="41">
        <v>0.22459833619221425</v>
      </c>
      <c r="CA26" s="41">
        <v>0.71316721212679224</v>
      </c>
      <c r="CB26" s="38">
        <v>6.5033511780702696E-3</v>
      </c>
      <c r="CC26" s="67">
        <v>3.2000000000000001E-2</v>
      </c>
      <c r="CD26" s="41">
        <v>0.13689999999999999</v>
      </c>
      <c r="CE26" s="41">
        <v>7.0599999999999996E-2</v>
      </c>
      <c r="CF26" s="41">
        <v>0.24857011885197058</v>
      </c>
      <c r="CG26" s="41">
        <v>0.6935366064756372</v>
      </c>
      <c r="CH26" s="38">
        <v>5.7511009549317173E-3</v>
      </c>
      <c r="CI26" s="67">
        <v>3.7999999999999999E-2</v>
      </c>
      <c r="CJ26" s="41">
        <v>0.13639999999999999</v>
      </c>
      <c r="CK26" s="41">
        <v>4.4999999999999998E-2</v>
      </c>
      <c r="CL26" s="41">
        <v>0.28967676182572544</v>
      </c>
      <c r="CM26" s="41">
        <v>0.68554370584379887</v>
      </c>
      <c r="CN26" s="38">
        <v>9.392780911190151E-3</v>
      </c>
      <c r="CO26" s="67">
        <v>5.1999999999999998E-2</v>
      </c>
      <c r="CP26" s="41">
        <v>0.13489999999999999</v>
      </c>
      <c r="CQ26" s="41">
        <v>4.1799999999999997E-2</v>
      </c>
      <c r="CR26" s="41">
        <v>0.2956251927513262</v>
      </c>
      <c r="CS26" s="41">
        <v>0.7715213110211675</v>
      </c>
      <c r="CT26" s="38">
        <v>3.6671166985337636E-3</v>
      </c>
      <c r="CU26" s="67">
        <v>6.0999999999999999E-2</v>
      </c>
      <c r="CV26" s="41">
        <v>0.13220000000000001</v>
      </c>
      <c r="CW26" s="41">
        <v>4.2800000000000005E-2</v>
      </c>
      <c r="CX26" s="41">
        <v>0.31535246918282539</v>
      </c>
      <c r="CY26" s="41">
        <v>0.84963031542963696</v>
      </c>
      <c r="CZ26" s="38">
        <v>-4.3004369271608381E-3</v>
      </c>
      <c r="DA26" s="67">
        <v>5.2999999999999999E-2</v>
      </c>
      <c r="DB26" s="41">
        <v>0.12659999999999999</v>
      </c>
      <c r="DC26" s="41">
        <v>5.7000000000000002E-2</v>
      </c>
      <c r="DD26" s="41">
        <v>0.33729201994343599</v>
      </c>
      <c r="DE26" s="41">
        <v>0.90329664740037796</v>
      </c>
      <c r="DF26" s="38">
        <v>-1.1488414474928228E-2</v>
      </c>
      <c r="DG26" s="67">
        <v>5.6000000000000001E-2</v>
      </c>
      <c r="DH26" s="41">
        <v>0.12509999999999999</v>
      </c>
      <c r="DI26" s="41">
        <v>5.7099999999999998E-2</v>
      </c>
      <c r="DJ26" s="41">
        <v>0.32803538578277341</v>
      </c>
      <c r="DK26" s="41">
        <v>0.98089568281594774</v>
      </c>
      <c r="DL26" s="38">
        <v>-1.2035153941084146E-2</v>
      </c>
      <c r="DM26" s="67">
        <v>4.8000000000000001E-2</v>
      </c>
      <c r="DN26" s="41">
        <v>0.12509999999999999</v>
      </c>
      <c r="DO26" s="41">
        <v>4.3499999999999997E-2</v>
      </c>
      <c r="DP26" s="41">
        <v>0.33178149342768326</v>
      </c>
      <c r="DQ26" s="41">
        <v>1.0006220560209989</v>
      </c>
      <c r="DR26" s="38">
        <v>-3.5846737910285426E-3</v>
      </c>
      <c r="DS26" s="67">
        <v>0.06</v>
      </c>
      <c r="DT26" s="41">
        <v>0.12470000000000001</v>
      </c>
      <c r="DU26" s="41">
        <v>5.7000000000000002E-2</v>
      </c>
      <c r="DV26" s="41">
        <v>0.30331018792363068</v>
      </c>
      <c r="DW26" s="41">
        <v>0.97236672536165614</v>
      </c>
      <c r="DX26" s="38">
        <v>1.3674708298754862E-3</v>
      </c>
      <c r="DY26" s="67">
        <v>0.05</v>
      </c>
      <c r="DZ26" s="41">
        <v>0.12470000000000001</v>
      </c>
      <c r="EA26" s="41">
        <v>3.8300000000000001E-2</v>
      </c>
      <c r="EB26" s="41">
        <v>0.30122863668353939</v>
      </c>
      <c r="EC26" s="41">
        <v>1.0444905238339932</v>
      </c>
      <c r="ED26" s="38">
        <v>6.2469178205964218E-3</v>
      </c>
      <c r="EE26" s="67">
        <v>5.0999999999999997E-2</v>
      </c>
      <c r="EF26" s="41">
        <v>0.12240000000000001</v>
      </c>
      <c r="EG26" s="41">
        <v>5.8200000000000002E-2</v>
      </c>
      <c r="EH26" s="41">
        <v>0.29304558811601</v>
      </c>
      <c r="EI26" s="41">
        <v>1.133497205396073</v>
      </c>
      <c r="EJ26" s="38">
        <v>1.0420839211396483E-2</v>
      </c>
      <c r="EK26" s="67">
        <v>4.5999999999999999E-2</v>
      </c>
      <c r="EL26" s="41">
        <v>0.12089999999999999</v>
      </c>
      <c r="EM26" s="41">
        <v>5.8400000000000001E-2</v>
      </c>
      <c r="EN26" s="41">
        <v>0.29198305288601217</v>
      </c>
      <c r="EO26" s="41">
        <v>0.98023836820995258</v>
      </c>
      <c r="EP26" s="38">
        <v>1.2713206641852017E-3</v>
      </c>
      <c r="EQ26" s="67">
        <v>-4.1000000000000002E-2</v>
      </c>
      <c r="ER26" s="41">
        <v>0.11890000000000001</v>
      </c>
      <c r="ES26" s="41">
        <v>4.5899999999999996E-2</v>
      </c>
      <c r="ET26" s="41">
        <v>0.2955833098060881</v>
      </c>
      <c r="EU26" s="41">
        <v>0.95864599184084986</v>
      </c>
      <c r="EV26" s="38">
        <v>2.0662240124701956E-3</v>
      </c>
      <c r="EW26" s="67">
        <v>-3.5999999999999997E-2</v>
      </c>
      <c r="EX26" s="41">
        <v>0.11749999999999999</v>
      </c>
      <c r="EY26" s="41">
        <v>4.2000000000000003E-2</v>
      </c>
      <c r="EZ26" s="41">
        <v>0.28411185271120809</v>
      </c>
      <c r="FA26" s="41">
        <v>0.8659755150151357</v>
      </c>
      <c r="FB26" s="38">
        <v>6.2813433625472873E-3</v>
      </c>
      <c r="FC26" s="67">
        <v>-3.0000000000000001E-3</v>
      </c>
      <c r="FD26" s="41">
        <v>0.1202</v>
      </c>
      <c r="FE26" s="41">
        <v>5.62E-2</v>
      </c>
      <c r="FF26" s="41">
        <v>0.25527123912547345</v>
      </c>
      <c r="FG26" s="41">
        <v>0.78990327089566914</v>
      </c>
      <c r="FH26" s="38">
        <v>9.9660677014618004E-3</v>
      </c>
      <c r="FI26" s="67">
        <v>2.4E-2</v>
      </c>
      <c r="FJ26" s="41">
        <v>0.12050000000000001</v>
      </c>
      <c r="FK26" s="41">
        <v>5.9000000000000004E-2</v>
      </c>
      <c r="FL26" s="41">
        <v>0.26460270771631844</v>
      </c>
      <c r="FM26" s="41">
        <v>0.57505979907510762</v>
      </c>
      <c r="FN26" s="38">
        <v>1.3438855290106638E-2</v>
      </c>
      <c r="FO26" s="67">
        <v>0.10299999999999999</v>
      </c>
      <c r="FP26" s="41">
        <v>0.1202</v>
      </c>
      <c r="FQ26" s="41">
        <v>6.3200000000000006E-2</v>
      </c>
      <c r="FR26" s="41">
        <v>0.24325386174763453</v>
      </c>
      <c r="FS26" s="41">
        <v>0.33826369740494439</v>
      </c>
      <c r="FT26" s="38">
        <v>1.5545474048944644E-2</v>
      </c>
      <c r="FU26" s="67">
        <v>9.4E-2</v>
      </c>
      <c r="FV26" s="41">
        <v>0.121</v>
      </c>
      <c r="FW26" s="41">
        <v>6.9099999999999995E-2</v>
      </c>
      <c r="FX26" s="41">
        <v>0.21994512838740141</v>
      </c>
      <c r="FY26" s="41">
        <v>0.62976932502264127</v>
      </c>
      <c r="FZ26" s="38">
        <v>1.470529682363427E-2</v>
      </c>
      <c r="GA26" s="67">
        <v>7.5999999999999998E-2</v>
      </c>
      <c r="GB26" s="41">
        <v>0.1216</v>
      </c>
      <c r="GC26" s="41">
        <v>5.7300000000000004E-2</v>
      </c>
      <c r="GD26" s="41">
        <v>0.20620352555529525</v>
      </c>
      <c r="GE26" s="41">
        <v>0.49117478080357868</v>
      </c>
      <c r="GF26" s="38">
        <v>1.9286877033941253E-2</v>
      </c>
      <c r="GG26" s="67">
        <v>5.8999999999999997E-2</v>
      </c>
      <c r="GH26" s="41">
        <v>0.1215</v>
      </c>
      <c r="GI26" s="41">
        <v>5.5599999999999997E-2</v>
      </c>
      <c r="GJ26" s="41">
        <v>0.20258568601412616</v>
      </c>
      <c r="GK26" s="41">
        <v>0.705648479447882</v>
      </c>
      <c r="GL26" s="38">
        <v>1.3913893070687753E-2</v>
      </c>
      <c r="GM26" s="67">
        <v>4.9000000000000002E-2</v>
      </c>
      <c r="GN26" s="41">
        <v>0.12269999999999999</v>
      </c>
      <c r="GO26" s="41">
        <v>7.9100000000000004E-2</v>
      </c>
      <c r="GP26" s="41">
        <v>0.19584829050746544</v>
      </c>
      <c r="GQ26" s="41">
        <v>0.64803478290724148</v>
      </c>
      <c r="GR26" s="38">
        <v>1.4563922048085126E-2</v>
      </c>
      <c r="GS26" s="67">
        <v>4.5999999999999999E-2</v>
      </c>
      <c r="GT26" s="41">
        <v>0.1241</v>
      </c>
      <c r="GU26" s="41">
        <v>9.1799999999999993E-2</v>
      </c>
      <c r="GV26" s="41">
        <v>0.1966312545873693</v>
      </c>
      <c r="GW26" s="41">
        <v>0.75173756164910011</v>
      </c>
      <c r="GX26" s="38">
        <v>1.171281437912444E-2</v>
      </c>
      <c r="GY26" s="67">
        <v>4.9000000000000002E-2</v>
      </c>
      <c r="GZ26" s="41">
        <v>0.12670000000000001</v>
      </c>
      <c r="HA26" s="41">
        <v>9.06E-2</v>
      </c>
      <c r="HB26" s="41">
        <v>0.31921594942451725</v>
      </c>
      <c r="HC26" s="41">
        <v>0.70843869632389944</v>
      </c>
      <c r="HD26" s="38">
        <v>-1.0607408644596404E-2</v>
      </c>
      <c r="HE26" s="67">
        <v>5.3999999999999999E-2</v>
      </c>
      <c r="HF26" s="41">
        <v>0.13089999999999999</v>
      </c>
      <c r="HG26" s="41">
        <v>9.1899999999999996E-2</v>
      </c>
      <c r="HH26" s="41">
        <v>0.34176309616478628</v>
      </c>
      <c r="HI26" s="41">
        <v>1.0998998160802667</v>
      </c>
      <c r="HJ26" s="38">
        <v>1.0077891096563173E-2</v>
      </c>
      <c r="HK26" s="67">
        <v>5.5E-2</v>
      </c>
      <c r="HL26" s="41">
        <v>0.1331</v>
      </c>
      <c r="HM26" s="41">
        <v>7.8799999999999995E-2</v>
      </c>
      <c r="HN26" s="41">
        <v>0.39739834589297246</v>
      </c>
      <c r="HO26" s="41">
        <v>0.97580534961245979</v>
      </c>
      <c r="HP26" s="38">
        <v>-2.2354857347263754E-3</v>
      </c>
      <c r="HQ26" s="67">
        <v>0.06</v>
      </c>
      <c r="HR26" s="41">
        <v>0.13980000000000001</v>
      </c>
      <c r="HS26" s="41">
        <v>6.7799999999999999E-2</v>
      </c>
      <c r="HT26" s="41">
        <v>0.39588669762274614</v>
      </c>
      <c r="HU26" s="41">
        <v>0.93738032278654149</v>
      </c>
      <c r="HV26" s="38">
        <v>-3.3418161897530991E-3</v>
      </c>
      <c r="HW26" s="67">
        <v>5.6000000000000001E-2</v>
      </c>
      <c r="HX26" s="41">
        <v>0.14630000000000001</v>
      </c>
      <c r="HY26" s="41">
        <v>6.6299999999999998E-2</v>
      </c>
      <c r="HZ26" s="41">
        <v>0.43819841888887034</v>
      </c>
      <c r="IA26" s="41">
        <v>0.75220704333027277</v>
      </c>
      <c r="IB26" s="38">
        <v>-1.1052238348136081E-2</v>
      </c>
      <c r="IC26" s="67">
        <v>4.9000000000000002E-2</v>
      </c>
      <c r="ID26" s="41">
        <v>0.1628</v>
      </c>
      <c r="IE26" s="41">
        <v>5.7000000000000002E-2</v>
      </c>
      <c r="IF26" s="41">
        <v>0.35456984794809543</v>
      </c>
      <c r="IG26" s="41">
        <v>1.0668064723352357</v>
      </c>
      <c r="IH26" s="38">
        <v>-5.3178213415730289E-3</v>
      </c>
      <c r="II26" s="67">
        <v>4.5999999999999999E-2</v>
      </c>
      <c r="IJ26" s="41">
        <v>0.16850000000000001</v>
      </c>
      <c r="IK26" s="41">
        <v>6.2199999999999998E-2</v>
      </c>
      <c r="IL26" s="41">
        <v>0.41175205138579724</v>
      </c>
      <c r="IM26" s="41">
        <v>0.98662752136085208</v>
      </c>
      <c r="IN26" s="38">
        <v>-1.3387353129038486E-3</v>
      </c>
      <c r="IO26" s="67">
        <v>0.04</v>
      </c>
      <c r="IP26" s="41">
        <v>0.1691</v>
      </c>
      <c r="IQ26" s="41">
        <v>3.56E-2</v>
      </c>
      <c r="IR26" s="41">
        <v>0.4058160697474183</v>
      </c>
      <c r="IS26" s="41">
        <v>1.0107093261756206</v>
      </c>
      <c r="IT26" s="38">
        <v>-2.3183438123802217E-3</v>
      </c>
      <c r="IU26" s="67">
        <v>4.7E-2</v>
      </c>
      <c r="IV26" s="41">
        <v>0.16889999999999999</v>
      </c>
      <c r="IW26" s="41">
        <v>2.9900000000000003E-2</v>
      </c>
      <c r="IX26" s="41">
        <v>0.4042438971195742</v>
      </c>
      <c r="IY26" s="41">
        <v>0.97544374417910718</v>
      </c>
      <c r="IZ26" s="38">
        <v>-1.6638108061648213E-2</v>
      </c>
      <c r="JA26" s="92">
        <v>4.9000000000000002E-2</v>
      </c>
      <c r="JB26" s="41">
        <v>0.15770000000000001</v>
      </c>
      <c r="JC26" s="41">
        <v>3.6200000000000003E-2</v>
      </c>
      <c r="JD26" s="41">
        <v>0.39883974826842639</v>
      </c>
      <c r="JE26" s="41">
        <v>1.5180517666714526</v>
      </c>
      <c r="JF26" s="38">
        <v>-2.4796731046785224E-2</v>
      </c>
      <c r="JG26" s="88">
        <v>0.05</v>
      </c>
      <c r="JH26" s="41">
        <v>0.15279999999999999</v>
      </c>
      <c r="JI26" s="89">
        <v>3.8199999999999998E-2</v>
      </c>
      <c r="JJ26" s="41">
        <v>0.50744595991007768</v>
      </c>
      <c r="JK26" s="41">
        <v>1.1857698668325172</v>
      </c>
      <c r="JL26" s="38">
        <v>-1.1017641650538148E-2</v>
      </c>
      <c r="JM26" s="88">
        <v>4.9000000000000002E-2</v>
      </c>
      <c r="JN26" s="41">
        <v>0.1507</v>
      </c>
      <c r="JO26" s="89">
        <v>4.58E-2</v>
      </c>
      <c r="JP26" s="41">
        <v>0.39895378561638689</v>
      </c>
      <c r="JQ26" s="41">
        <v>1.2051667139422428</v>
      </c>
      <c r="JR26" s="38">
        <v>-1.2853354917383005E-2</v>
      </c>
      <c r="JS26" s="88">
        <v>0.05</v>
      </c>
      <c r="JT26" s="41">
        <v>0.14810000000000001</v>
      </c>
      <c r="JU26" s="89">
        <v>4.4900000000000002E-2</v>
      </c>
      <c r="JV26" s="41">
        <v>0.38448721902691557</v>
      </c>
      <c r="JW26" s="41">
        <v>1.0185541449975299</v>
      </c>
      <c r="JX26" s="38">
        <v>-9.370805096750463E-3</v>
      </c>
    </row>
    <row r="27" spans="1:284" x14ac:dyDescent="0.25">
      <c r="A27">
        <v>23</v>
      </c>
      <c r="B27" s="55" t="s">
        <v>24</v>
      </c>
      <c r="C27" s="67">
        <v>5.1999999999999998E-2</v>
      </c>
      <c r="D27" s="41">
        <v>0.1691</v>
      </c>
      <c r="E27" s="41">
        <v>6.2699999999999992E-2</v>
      </c>
      <c r="F27" s="41">
        <v>5.0322148725489846E-2</v>
      </c>
      <c r="G27" s="41">
        <v>0.47701628836106597</v>
      </c>
      <c r="H27" s="38">
        <v>3.6630541063839388E-2</v>
      </c>
      <c r="I27" s="67">
        <v>0.06</v>
      </c>
      <c r="J27" s="41">
        <v>0.1636</v>
      </c>
      <c r="K27" s="41">
        <v>7.3899999999999993E-2</v>
      </c>
      <c r="L27" s="41">
        <v>4.7247831145829429E-2</v>
      </c>
      <c r="M27" s="41">
        <v>0.49286587851610275</v>
      </c>
      <c r="N27" s="38">
        <v>3.3496401793960316E-2</v>
      </c>
      <c r="O27" s="67">
        <v>0.05</v>
      </c>
      <c r="P27" s="41">
        <v>0.15990000000000001</v>
      </c>
      <c r="Q27" s="41">
        <v>6.0199999999999997E-2</v>
      </c>
      <c r="R27" s="41">
        <v>3.1062578678816153E-2</v>
      </c>
      <c r="S27" s="41">
        <v>0.46025798099052612</v>
      </c>
      <c r="T27" s="38">
        <v>2.7561900604744841E-2</v>
      </c>
      <c r="U27" s="67">
        <v>5.7000000000000002E-2</v>
      </c>
      <c r="V27" s="41">
        <v>0.15460000000000002</v>
      </c>
      <c r="W27" s="41">
        <v>6.3099999999999989E-2</v>
      </c>
      <c r="X27" s="41">
        <v>2.162254590276427E-2</v>
      </c>
      <c r="Y27" s="41">
        <v>0.4456289114433023</v>
      </c>
      <c r="Z27" s="38">
        <v>3.4291897482264792E-2</v>
      </c>
      <c r="AA27" s="67">
        <v>5.6000000000000001E-2</v>
      </c>
      <c r="AB27" s="41">
        <v>0.16059999999999999</v>
      </c>
      <c r="AC27" s="41">
        <v>7.0300000000000001E-2</v>
      </c>
      <c r="AD27" s="41">
        <v>1.722623968417247E-2</v>
      </c>
      <c r="AE27" s="41">
        <v>0.46026305552343</v>
      </c>
      <c r="AF27" s="38">
        <v>3.0409339758616989E-2</v>
      </c>
      <c r="AG27" s="67">
        <v>6.0999999999999999E-2</v>
      </c>
      <c r="AH27" s="41">
        <v>0.16820000000000002</v>
      </c>
      <c r="AI27" s="41">
        <v>5.9699999999999996E-2</v>
      </c>
      <c r="AJ27" s="41">
        <v>1.4968805186123642E-2</v>
      </c>
      <c r="AK27" s="41">
        <v>0.45451261233486756</v>
      </c>
      <c r="AL27" s="38">
        <v>3.28196129204988E-2</v>
      </c>
      <c r="AM27" s="67">
        <v>0.05</v>
      </c>
      <c r="AN27" s="41">
        <v>0.183</v>
      </c>
      <c r="AO27" s="41">
        <v>8.0100000000000005E-2</v>
      </c>
      <c r="AP27" s="41">
        <v>1.9054709966037957E-2</v>
      </c>
      <c r="AQ27" s="41">
        <v>0.48766437198565482</v>
      </c>
      <c r="AR27" s="38">
        <v>2.9291414742721962E-2</v>
      </c>
      <c r="AS27" s="67">
        <v>3.7999999999999999E-2</v>
      </c>
      <c r="AT27" s="41">
        <v>0.1787</v>
      </c>
      <c r="AU27" s="41">
        <v>6.4500000000000002E-2</v>
      </c>
      <c r="AV27" s="41">
        <v>1.8234766187386647E-2</v>
      </c>
      <c r="AW27" s="41">
        <v>0.39406881108638708</v>
      </c>
      <c r="AX27" s="38">
        <v>4.1967071152879801E-2</v>
      </c>
      <c r="AY27" s="67">
        <v>3.7999999999999999E-2</v>
      </c>
      <c r="AZ27" s="41">
        <v>0.18179999999999999</v>
      </c>
      <c r="BA27" s="41">
        <v>5.7999999999999996E-2</v>
      </c>
      <c r="BB27" s="41">
        <v>1.8747812290937863E-2</v>
      </c>
      <c r="BC27" s="41">
        <v>0.39780601457598241</v>
      </c>
      <c r="BD27" s="38">
        <v>4.3496497082001137E-2</v>
      </c>
      <c r="BE27" s="67">
        <v>4.3999999999999997E-2</v>
      </c>
      <c r="BF27" s="41">
        <v>0.1386</v>
      </c>
      <c r="BG27" s="41">
        <v>6.3399999999999998E-2</v>
      </c>
      <c r="BH27" s="41">
        <v>1.8843251641676252E-2</v>
      </c>
      <c r="BI27" s="41">
        <v>0.44012338128271639</v>
      </c>
      <c r="BJ27" s="38">
        <v>4.2835549484475967E-2</v>
      </c>
      <c r="BK27" s="67">
        <v>4.2000000000000003E-2</v>
      </c>
      <c r="BL27" s="41">
        <v>0.1366</v>
      </c>
      <c r="BM27" s="41">
        <v>6.3500000000000001E-2</v>
      </c>
      <c r="BN27" s="41">
        <v>2.0509699672509311E-2</v>
      </c>
      <c r="BO27" s="41">
        <v>0.45750415651363074</v>
      </c>
      <c r="BP27" s="38">
        <v>3.0660188648857514E-2</v>
      </c>
      <c r="BQ27" s="67">
        <v>5.3999999999999999E-2</v>
      </c>
      <c r="BR27" s="41">
        <v>0.1361</v>
      </c>
      <c r="BS27" s="41">
        <v>0.10279999999999999</v>
      </c>
      <c r="BT27" s="41" t="s">
        <v>76</v>
      </c>
      <c r="BU27" s="41" t="s">
        <v>76</v>
      </c>
      <c r="BV27" s="38" t="s">
        <v>76</v>
      </c>
      <c r="BW27" s="67">
        <v>3.3000000000000002E-2</v>
      </c>
      <c r="BX27" s="41">
        <v>0.1366</v>
      </c>
      <c r="BY27" s="41">
        <v>9.2100000000000015E-2</v>
      </c>
      <c r="BZ27" s="41" t="s">
        <v>76</v>
      </c>
      <c r="CA27" s="41" t="s">
        <v>76</v>
      </c>
      <c r="CB27" s="38" t="s">
        <v>76</v>
      </c>
      <c r="CC27" s="67">
        <v>3.2000000000000001E-2</v>
      </c>
      <c r="CD27" s="41">
        <v>0.13689999999999999</v>
      </c>
      <c r="CE27" s="41">
        <v>7.0599999999999996E-2</v>
      </c>
      <c r="CF27" s="41" t="s">
        <v>76</v>
      </c>
      <c r="CG27" s="41" t="s">
        <v>76</v>
      </c>
      <c r="CH27" s="38" t="s">
        <v>76</v>
      </c>
      <c r="CI27" s="67">
        <v>3.7999999999999999E-2</v>
      </c>
      <c r="CJ27" s="41">
        <v>0.13639999999999999</v>
      </c>
      <c r="CK27" s="41">
        <v>4.4999999999999998E-2</v>
      </c>
      <c r="CL27" s="41" t="s">
        <v>76</v>
      </c>
      <c r="CM27" s="41" t="s">
        <v>76</v>
      </c>
      <c r="CN27" s="38" t="s">
        <v>76</v>
      </c>
      <c r="CO27" s="67">
        <v>5.1999999999999998E-2</v>
      </c>
      <c r="CP27" s="41">
        <v>0.13489999999999999</v>
      </c>
      <c r="CQ27" s="41">
        <v>4.1799999999999997E-2</v>
      </c>
      <c r="CR27" s="41" t="s">
        <v>76</v>
      </c>
      <c r="CS27" s="41" t="s">
        <v>76</v>
      </c>
      <c r="CT27" s="38" t="s">
        <v>76</v>
      </c>
      <c r="CU27" s="67">
        <v>6.0999999999999999E-2</v>
      </c>
      <c r="CV27" s="41">
        <v>0.13220000000000001</v>
      </c>
      <c r="CW27" s="41">
        <v>4.2800000000000005E-2</v>
      </c>
      <c r="CX27" s="41" t="s">
        <v>76</v>
      </c>
      <c r="CY27" s="41" t="s">
        <v>76</v>
      </c>
      <c r="CZ27" s="38" t="s">
        <v>76</v>
      </c>
      <c r="DA27" s="67">
        <v>5.2999999999999999E-2</v>
      </c>
      <c r="DB27" s="41">
        <v>0.12659999999999999</v>
      </c>
      <c r="DC27" s="41">
        <v>5.7000000000000002E-2</v>
      </c>
      <c r="DD27" s="41" t="s">
        <v>76</v>
      </c>
      <c r="DE27" s="41" t="s">
        <v>76</v>
      </c>
      <c r="DF27" s="38" t="s">
        <v>76</v>
      </c>
      <c r="DG27" s="67">
        <v>5.6000000000000001E-2</v>
      </c>
      <c r="DH27" s="41">
        <v>0.12509999999999999</v>
      </c>
      <c r="DI27" s="41">
        <v>5.7099999999999998E-2</v>
      </c>
      <c r="DJ27" s="41" t="s">
        <v>76</v>
      </c>
      <c r="DK27" s="41" t="s">
        <v>76</v>
      </c>
      <c r="DL27" s="38" t="s">
        <v>76</v>
      </c>
      <c r="DM27" s="67">
        <v>4.8000000000000001E-2</v>
      </c>
      <c r="DN27" s="41">
        <v>0.12509999999999999</v>
      </c>
      <c r="DO27" s="41">
        <v>4.3499999999999997E-2</v>
      </c>
      <c r="DP27" s="41" t="s">
        <v>76</v>
      </c>
      <c r="DQ27" s="41" t="s">
        <v>76</v>
      </c>
      <c r="DR27" s="38" t="s">
        <v>76</v>
      </c>
      <c r="DS27" s="67">
        <v>0.06</v>
      </c>
      <c r="DT27" s="41">
        <v>0.12470000000000001</v>
      </c>
      <c r="DU27" s="41">
        <v>5.7000000000000002E-2</v>
      </c>
      <c r="DV27" s="41" t="s">
        <v>76</v>
      </c>
      <c r="DW27" s="41" t="s">
        <v>76</v>
      </c>
      <c r="DX27" s="38" t="s">
        <v>76</v>
      </c>
      <c r="DY27" s="67">
        <v>0.05</v>
      </c>
      <c r="DZ27" s="41">
        <v>0.12470000000000001</v>
      </c>
      <c r="EA27" s="41">
        <v>3.8300000000000001E-2</v>
      </c>
      <c r="EB27" s="41" t="s">
        <v>76</v>
      </c>
      <c r="EC27" s="41" t="s">
        <v>76</v>
      </c>
      <c r="ED27" s="38" t="s">
        <v>76</v>
      </c>
      <c r="EE27" s="67">
        <v>5.0999999999999997E-2</v>
      </c>
      <c r="EF27" s="41">
        <v>0.12240000000000001</v>
      </c>
      <c r="EG27" s="41">
        <v>5.8200000000000002E-2</v>
      </c>
      <c r="EH27" s="41" t="s">
        <v>76</v>
      </c>
      <c r="EI27" s="41" t="s">
        <v>76</v>
      </c>
      <c r="EJ27" s="38" t="s">
        <v>76</v>
      </c>
      <c r="EK27" s="67">
        <v>4.5999999999999999E-2</v>
      </c>
      <c r="EL27" s="41">
        <v>0.12089999999999999</v>
      </c>
      <c r="EM27" s="41">
        <v>5.8400000000000001E-2</v>
      </c>
      <c r="EN27" s="41" t="s">
        <v>76</v>
      </c>
      <c r="EO27" s="41" t="s">
        <v>76</v>
      </c>
      <c r="EP27" s="38" t="s">
        <v>76</v>
      </c>
      <c r="EQ27" s="67">
        <v>-4.1000000000000002E-2</v>
      </c>
      <c r="ER27" s="41">
        <v>0.11890000000000001</v>
      </c>
      <c r="ES27" s="41">
        <v>4.5899999999999996E-2</v>
      </c>
      <c r="ET27" s="41" t="s">
        <v>76</v>
      </c>
      <c r="EU27" s="41" t="s">
        <v>76</v>
      </c>
      <c r="EV27" s="38" t="s">
        <v>76</v>
      </c>
      <c r="EW27" s="67">
        <v>-3.5999999999999997E-2</v>
      </c>
      <c r="EX27" s="41">
        <v>0.11749999999999999</v>
      </c>
      <c r="EY27" s="41">
        <v>4.2000000000000003E-2</v>
      </c>
      <c r="EZ27" s="41" t="s">
        <v>76</v>
      </c>
      <c r="FA27" s="41" t="s">
        <v>76</v>
      </c>
      <c r="FB27" s="38" t="s">
        <v>76</v>
      </c>
      <c r="FC27" s="67">
        <v>-3.0000000000000001E-3</v>
      </c>
      <c r="FD27" s="41">
        <v>0.1202</v>
      </c>
      <c r="FE27" s="41">
        <v>5.62E-2</v>
      </c>
      <c r="FF27" s="41" t="s">
        <v>76</v>
      </c>
      <c r="FG27" s="41" t="s">
        <v>76</v>
      </c>
      <c r="FH27" s="38" t="s">
        <v>76</v>
      </c>
      <c r="FI27" s="67">
        <v>2.4E-2</v>
      </c>
      <c r="FJ27" s="41">
        <v>0.12050000000000001</v>
      </c>
      <c r="FK27" s="41">
        <v>5.9000000000000004E-2</v>
      </c>
      <c r="FL27" s="41" t="s">
        <v>76</v>
      </c>
      <c r="FM27" s="41" t="s">
        <v>76</v>
      </c>
      <c r="FN27" s="38" t="s">
        <v>76</v>
      </c>
      <c r="FO27" s="67">
        <v>0.10299999999999999</v>
      </c>
      <c r="FP27" s="41">
        <v>0.1202</v>
      </c>
      <c r="FQ27" s="41">
        <v>6.3200000000000006E-2</v>
      </c>
      <c r="FR27" s="41" t="s">
        <v>76</v>
      </c>
      <c r="FS27" s="41" t="s">
        <v>76</v>
      </c>
      <c r="FT27" s="38" t="s">
        <v>76</v>
      </c>
      <c r="FU27" s="67">
        <v>9.4E-2</v>
      </c>
      <c r="FV27" s="41">
        <v>0.121</v>
      </c>
      <c r="FW27" s="41">
        <v>6.9099999999999995E-2</v>
      </c>
      <c r="FX27" s="41" t="s">
        <v>76</v>
      </c>
      <c r="FY27" s="41" t="s">
        <v>76</v>
      </c>
      <c r="FZ27" s="38" t="s">
        <v>76</v>
      </c>
      <c r="GA27" s="67">
        <v>7.5999999999999998E-2</v>
      </c>
      <c r="GB27" s="41">
        <v>0.1216</v>
      </c>
      <c r="GC27" s="41">
        <v>5.7300000000000004E-2</v>
      </c>
      <c r="GD27" s="41" t="s">
        <v>76</v>
      </c>
      <c r="GE27" s="41" t="s">
        <v>76</v>
      </c>
      <c r="GF27" s="38" t="s">
        <v>76</v>
      </c>
      <c r="GG27" s="67">
        <v>5.8999999999999997E-2</v>
      </c>
      <c r="GH27" s="41">
        <v>0.1215</v>
      </c>
      <c r="GI27" s="41">
        <v>5.5599999999999997E-2</v>
      </c>
      <c r="GJ27" s="41" t="s">
        <v>76</v>
      </c>
      <c r="GK27" s="41" t="s">
        <v>76</v>
      </c>
      <c r="GL27" s="38" t="s">
        <v>76</v>
      </c>
      <c r="GM27" s="67">
        <v>4.9000000000000002E-2</v>
      </c>
      <c r="GN27" s="41">
        <v>0.12269999999999999</v>
      </c>
      <c r="GO27" s="41">
        <v>7.9100000000000004E-2</v>
      </c>
      <c r="GP27" s="41" t="s">
        <v>76</v>
      </c>
      <c r="GQ27" s="41" t="s">
        <v>76</v>
      </c>
      <c r="GR27" s="38" t="s">
        <v>76</v>
      </c>
      <c r="GS27" s="67">
        <v>4.5999999999999999E-2</v>
      </c>
      <c r="GT27" s="41">
        <v>0.1241</v>
      </c>
      <c r="GU27" s="41">
        <v>9.1799999999999993E-2</v>
      </c>
      <c r="GV27" s="41" t="s">
        <v>76</v>
      </c>
      <c r="GW27" s="41" t="s">
        <v>76</v>
      </c>
      <c r="GX27" s="38" t="s">
        <v>76</v>
      </c>
      <c r="GY27" s="67">
        <v>4.9000000000000002E-2</v>
      </c>
      <c r="GZ27" s="41">
        <v>0.12670000000000001</v>
      </c>
      <c r="HA27" s="41">
        <v>9.06E-2</v>
      </c>
      <c r="HB27" s="41" t="s">
        <v>76</v>
      </c>
      <c r="HC27" s="41" t="s">
        <v>76</v>
      </c>
      <c r="HD27" s="38" t="s">
        <v>76</v>
      </c>
      <c r="HE27" s="67">
        <v>5.3999999999999999E-2</v>
      </c>
      <c r="HF27" s="41">
        <v>0.13089999999999999</v>
      </c>
      <c r="HG27" s="41">
        <v>9.1899999999999996E-2</v>
      </c>
      <c r="HH27" s="41" t="s">
        <v>76</v>
      </c>
      <c r="HI27" s="41" t="s">
        <v>76</v>
      </c>
      <c r="HJ27" s="38" t="s">
        <v>76</v>
      </c>
      <c r="HK27" s="67">
        <v>5.5E-2</v>
      </c>
      <c r="HL27" s="41">
        <v>0.1331</v>
      </c>
      <c r="HM27" s="41">
        <v>7.8799999999999995E-2</v>
      </c>
      <c r="HN27" s="41" t="s">
        <v>76</v>
      </c>
      <c r="HO27" s="41" t="s">
        <v>76</v>
      </c>
      <c r="HP27" s="38" t="s">
        <v>76</v>
      </c>
      <c r="HQ27" s="67">
        <v>0.06</v>
      </c>
      <c r="HR27" s="41">
        <v>0.13980000000000001</v>
      </c>
      <c r="HS27" s="41">
        <v>6.7799999999999999E-2</v>
      </c>
      <c r="HT27" s="41" t="s">
        <v>76</v>
      </c>
      <c r="HU27" s="41" t="s">
        <v>76</v>
      </c>
      <c r="HV27" s="38" t="s">
        <v>76</v>
      </c>
      <c r="HW27" s="67">
        <v>5.6000000000000001E-2</v>
      </c>
      <c r="HX27" s="41">
        <v>0.14630000000000001</v>
      </c>
      <c r="HY27" s="41">
        <v>6.6299999999999998E-2</v>
      </c>
      <c r="HZ27" s="41" t="s">
        <v>76</v>
      </c>
      <c r="IA27" s="41" t="s">
        <v>76</v>
      </c>
      <c r="IB27" s="38" t="s">
        <v>76</v>
      </c>
      <c r="IC27" s="67">
        <v>4.9000000000000002E-2</v>
      </c>
      <c r="ID27" s="41">
        <v>0.1628</v>
      </c>
      <c r="IE27" s="41">
        <v>5.7000000000000002E-2</v>
      </c>
      <c r="IF27" s="41" t="s">
        <v>76</v>
      </c>
      <c r="IG27" s="41" t="s">
        <v>76</v>
      </c>
      <c r="IH27" s="38" t="s">
        <v>76</v>
      </c>
      <c r="II27" s="67">
        <v>4.5999999999999999E-2</v>
      </c>
      <c r="IJ27" s="41">
        <v>0.16850000000000001</v>
      </c>
      <c r="IK27" s="41">
        <v>6.2199999999999998E-2</v>
      </c>
      <c r="IL27" s="41" t="s">
        <v>76</v>
      </c>
      <c r="IM27" s="41" t="s">
        <v>76</v>
      </c>
      <c r="IN27" s="38" t="s">
        <v>76</v>
      </c>
      <c r="IO27" s="67">
        <v>0.04</v>
      </c>
      <c r="IP27" s="41">
        <v>0.1691</v>
      </c>
      <c r="IQ27" s="41">
        <v>3.56E-2</v>
      </c>
      <c r="IR27" s="41" t="s">
        <v>76</v>
      </c>
      <c r="IS27" s="41" t="s">
        <v>76</v>
      </c>
      <c r="IT27" s="38" t="s">
        <v>76</v>
      </c>
      <c r="IU27" s="67">
        <v>4.7E-2</v>
      </c>
      <c r="IV27" s="41">
        <v>0.16889999999999999</v>
      </c>
      <c r="IW27" s="41">
        <v>2.9900000000000003E-2</v>
      </c>
      <c r="IX27" s="41" t="s">
        <v>76</v>
      </c>
      <c r="IY27" s="41" t="s">
        <v>76</v>
      </c>
      <c r="IZ27" s="38" t="s">
        <v>76</v>
      </c>
      <c r="JA27" s="92">
        <v>4.9000000000000002E-2</v>
      </c>
      <c r="JB27" s="41">
        <v>0.15770000000000001</v>
      </c>
      <c r="JC27" s="41">
        <v>3.6200000000000003E-2</v>
      </c>
      <c r="JD27" s="41" t="s">
        <v>76</v>
      </c>
      <c r="JE27" s="41" t="s">
        <v>76</v>
      </c>
      <c r="JF27" s="38" t="s">
        <v>76</v>
      </c>
      <c r="JG27" s="88">
        <v>0.05</v>
      </c>
      <c r="JH27" s="41">
        <v>0.15279999999999999</v>
      </c>
      <c r="JI27" s="89">
        <v>3.8199999999999998E-2</v>
      </c>
      <c r="JJ27" s="41" t="s">
        <v>76</v>
      </c>
      <c r="JK27" s="41" t="s">
        <v>76</v>
      </c>
      <c r="JL27" s="38" t="s">
        <v>76</v>
      </c>
      <c r="JM27" s="88">
        <v>4.9000000000000002E-2</v>
      </c>
      <c r="JN27" s="41">
        <v>0.1507</v>
      </c>
      <c r="JO27" s="89">
        <v>4.58E-2</v>
      </c>
      <c r="JP27" s="41" t="s">
        <v>76</v>
      </c>
      <c r="JQ27" s="41" t="s">
        <v>76</v>
      </c>
      <c r="JR27" s="38" t="s">
        <v>76</v>
      </c>
      <c r="JS27" s="88">
        <v>0.05</v>
      </c>
      <c r="JT27" s="41">
        <v>0.14810000000000001</v>
      </c>
      <c r="JU27" s="89">
        <v>4.4900000000000002E-2</v>
      </c>
      <c r="JV27" s="41" t="s">
        <v>76</v>
      </c>
      <c r="JW27" s="41" t="s">
        <v>76</v>
      </c>
      <c r="JX27" s="38" t="s">
        <v>76</v>
      </c>
    </row>
    <row r="28" spans="1:284" x14ac:dyDescent="0.25">
      <c r="A28">
        <v>24</v>
      </c>
      <c r="B28" s="55" t="s">
        <v>25</v>
      </c>
      <c r="C28" s="67">
        <v>5.1999999999999998E-2</v>
      </c>
      <c r="D28" s="41">
        <v>0.1691</v>
      </c>
      <c r="E28" s="41">
        <v>6.2699999999999992E-2</v>
      </c>
      <c r="F28" s="41">
        <v>4.9393847273079133E-2</v>
      </c>
      <c r="G28" s="41">
        <v>0.59341732634630395</v>
      </c>
      <c r="H28" s="38">
        <v>1.8177922641639449E-2</v>
      </c>
      <c r="I28" s="67">
        <v>0.06</v>
      </c>
      <c r="J28" s="41">
        <v>0.1636</v>
      </c>
      <c r="K28" s="41">
        <v>7.3899999999999993E-2</v>
      </c>
      <c r="L28" s="41">
        <v>4.9140515609774844E-2</v>
      </c>
      <c r="M28" s="41">
        <v>0.57643091248001277</v>
      </c>
      <c r="N28" s="38">
        <v>1.9517673393768257E-2</v>
      </c>
      <c r="O28" s="67">
        <v>0.05</v>
      </c>
      <c r="P28" s="41">
        <v>0.15990000000000001</v>
      </c>
      <c r="Q28" s="41">
        <v>6.0199999999999997E-2</v>
      </c>
      <c r="R28" s="41">
        <v>6.0970981290457187E-2</v>
      </c>
      <c r="S28" s="41">
        <v>0.51801449522627963</v>
      </c>
      <c r="T28" s="38">
        <v>1.9065738597500447E-2</v>
      </c>
      <c r="U28" s="67">
        <v>5.7000000000000002E-2</v>
      </c>
      <c r="V28" s="41">
        <v>0.15460000000000002</v>
      </c>
      <c r="W28" s="41">
        <v>6.3099999999999989E-2</v>
      </c>
      <c r="X28" s="41">
        <v>5.7492219661029825E-2</v>
      </c>
      <c r="Y28" s="41">
        <v>0.22433554915926629</v>
      </c>
      <c r="Z28" s="38">
        <v>1.7552762472935014E-2</v>
      </c>
      <c r="AA28" s="67">
        <v>5.6000000000000001E-2</v>
      </c>
      <c r="AB28" s="41">
        <v>0.16059999999999999</v>
      </c>
      <c r="AC28" s="41">
        <v>7.0300000000000001E-2</v>
      </c>
      <c r="AD28" s="41">
        <v>5.8772583335722668E-2</v>
      </c>
      <c r="AE28" s="41">
        <v>0.60476378289681754</v>
      </c>
      <c r="AF28" s="38">
        <v>1.7868501329491752E-2</v>
      </c>
      <c r="AG28" s="67">
        <v>6.0999999999999999E-2</v>
      </c>
      <c r="AH28" s="41">
        <v>0.16820000000000002</v>
      </c>
      <c r="AI28" s="41">
        <v>5.9699999999999996E-2</v>
      </c>
      <c r="AJ28" s="41">
        <v>5.5864568561983657E-2</v>
      </c>
      <c r="AK28" s="41">
        <v>0.59716667569758042</v>
      </c>
      <c r="AL28" s="38">
        <v>2.1474533084511624E-2</v>
      </c>
      <c r="AM28" s="67">
        <v>0.05</v>
      </c>
      <c r="AN28" s="41">
        <v>0.183</v>
      </c>
      <c r="AO28" s="41">
        <v>8.0100000000000005E-2</v>
      </c>
      <c r="AP28" s="41">
        <v>7.6619870275508442E-2</v>
      </c>
      <c r="AQ28" s="41">
        <v>0.5819567032063695</v>
      </c>
      <c r="AR28" s="38">
        <v>1.571818318586406E-2</v>
      </c>
      <c r="AS28" s="67">
        <v>3.7999999999999999E-2</v>
      </c>
      <c r="AT28" s="41">
        <v>0.1787</v>
      </c>
      <c r="AU28" s="41">
        <v>6.4500000000000002E-2</v>
      </c>
      <c r="AV28" s="41">
        <v>7.411443827180432E-2</v>
      </c>
      <c r="AW28" s="41">
        <v>0.70724410155198714</v>
      </c>
      <c r="AX28" s="38">
        <v>1.3343184280746934E-2</v>
      </c>
      <c r="AY28" s="67">
        <v>3.7999999999999999E-2</v>
      </c>
      <c r="AZ28" s="41">
        <v>0.18179999999999999</v>
      </c>
      <c r="BA28" s="41">
        <v>5.7999999999999996E-2</v>
      </c>
      <c r="BB28" s="41">
        <v>6.8869461745753327E-2</v>
      </c>
      <c r="BC28" s="41">
        <v>0.65244853463551666</v>
      </c>
      <c r="BD28" s="38">
        <v>5.5077130947707971E-3</v>
      </c>
      <c r="BE28" s="67">
        <v>4.3999999999999997E-2</v>
      </c>
      <c r="BF28" s="41">
        <v>0.1386</v>
      </c>
      <c r="BG28" s="41">
        <v>6.3399999999999998E-2</v>
      </c>
      <c r="BH28" s="41">
        <v>6.821058427658451E-2</v>
      </c>
      <c r="BI28" s="41">
        <v>0.61235718325970789</v>
      </c>
      <c r="BJ28" s="38">
        <v>5.8176829631068046E-3</v>
      </c>
      <c r="BK28" s="67">
        <v>4.2000000000000003E-2</v>
      </c>
      <c r="BL28" s="41">
        <v>0.1366</v>
      </c>
      <c r="BM28" s="41">
        <v>6.3500000000000001E-2</v>
      </c>
      <c r="BN28" s="41">
        <v>5.5260539189910848E-2</v>
      </c>
      <c r="BO28" s="41">
        <v>0.54046268557461019</v>
      </c>
      <c r="BP28" s="38">
        <v>1.5700374039185543E-2</v>
      </c>
      <c r="BQ28" s="67">
        <v>5.3999999999999999E-2</v>
      </c>
      <c r="BR28" s="41">
        <v>0.1361</v>
      </c>
      <c r="BS28" s="41">
        <v>0.10279999999999999</v>
      </c>
      <c r="BT28" s="41">
        <v>5.1655353771464532E-2</v>
      </c>
      <c r="BU28" s="41">
        <v>0.748311884795129</v>
      </c>
      <c r="BV28" s="38">
        <v>1.3416268389421386E-2</v>
      </c>
      <c r="BW28" s="67">
        <v>3.3000000000000002E-2</v>
      </c>
      <c r="BX28" s="41">
        <v>0.1366</v>
      </c>
      <c r="BY28" s="41">
        <v>9.2100000000000015E-2</v>
      </c>
      <c r="BZ28" s="41">
        <v>5.0733870311449804E-2</v>
      </c>
      <c r="CA28" s="41">
        <v>0.69595404501362879</v>
      </c>
      <c r="CB28" s="38">
        <v>1.032503070701868E-2</v>
      </c>
      <c r="CC28" s="67">
        <v>3.2000000000000001E-2</v>
      </c>
      <c r="CD28" s="41">
        <v>0.13689999999999999</v>
      </c>
      <c r="CE28" s="41">
        <v>7.0599999999999996E-2</v>
      </c>
      <c r="CF28" s="41">
        <v>5.1464007750841922E-2</v>
      </c>
      <c r="CG28" s="41">
        <v>0.6930525122519372</v>
      </c>
      <c r="CH28" s="38">
        <v>9.9181221604014019E-3</v>
      </c>
      <c r="CI28" s="67">
        <v>3.7999999999999999E-2</v>
      </c>
      <c r="CJ28" s="41">
        <v>0.13639999999999999</v>
      </c>
      <c r="CK28" s="41">
        <v>4.4999999999999998E-2</v>
      </c>
      <c r="CL28" s="41">
        <v>8.2206868671599112E-2</v>
      </c>
      <c r="CM28" s="41">
        <v>0.70215012962066037</v>
      </c>
      <c r="CN28" s="38">
        <v>1.0490456472065953E-2</v>
      </c>
      <c r="CO28" s="67">
        <v>5.1999999999999998E-2</v>
      </c>
      <c r="CP28" s="41">
        <v>0.13489999999999999</v>
      </c>
      <c r="CQ28" s="41">
        <v>4.1799999999999997E-2</v>
      </c>
      <c r="CR28" s="41">
        <v>8.2097447418391631E-2</v>
      </c>
      <c r="CS28" s="41">
        <v>0.72274658542145953</v>
      </c>
      <c r="CT28" s="38">
        <v>6.9615003898095742E-3</v>
      </c>
      <c r="CU28" s="67">
        <v>6.0999999999999999E-2</v>
      </c>
      <c r="CV28" s="41">
        <v>0.13220000000000001</v>
      </c>
      <c r="CW28" s="41">
        <v>4.2800000000000005E-2</v>
      </c>
      <c r="CX28" s="41">
        <v>7.2789975654145911E-2</v>
      </c>
      <c r="CY28" s="41">
        <v>0.71543284707767241</v>
      </c>
      <c r="CZ28" s="38">
        <v>4.9443347959738392E-2</v>
      </c>
      <c r="DA28" s="67">
        <v>5.2999999999999999E-2</v>
      </c>
      <c r="DB28" s="41">
        <v>0.12659999999999999</v>
      </c>
      <c r="DC28" s="41">
        <v>5.7000000000000002E-2</v>
      </c>
      <c r="DD28" s="41">
        <v>6.831046233386677E-2</v>
      </c>
      <c r="DE28" s="41">
        <v>0.50352041222346011</v>
      </c>
      <c r="DF28" s="38">
        <v>4.1063017628339873E-2</v>
      </c>
      <c r="DG28" s="67">
        <v>5.6000000000000001E-2</v>
      </c>
      <c r="DH28" s="41">
        <v>0.12509999999999999</v>
      </c>
      <c r="DI28" s="41">
        <v>5.7099999999999998E-2</v>
      </c>
      <c r="DJ28" s="41">
        <v>7.0371761627886623E-2</v>
      </c>
      <c r="DK28" s="41">
        <v>0.60990788781970695</v>
      </c>
      <c r="DL28" s="38">
        <v>1.4102969974762668E-2</v>
      </c>
      <c r="DM28" s="67">
        <v>4.8000000000000001E-2</v>
      </c>
      <c r="DN28" s="41">
        <v>0.12509999999999999</v>
      </c>
      <c r="DO28" s="41">
        <v>4.3499999999999997E-2</v>
      </c>
      <c r="DP28" s="41">
        <v>6.5975881522367358E-2</v>
      </c>
      <c r="DQ28" s="41">
        <v>0.65778621615411592</v>
      </c>
      <c r="DR28" s="38">
        <v>9.3077466975580361E-3</v>
      </c>
      <c r="DS28" s="67">
        <v>0.06</v>
      </c>
      <c r="DT28" s="41">
        <v>0.12470000000000001</v>
      </c>
      <c r="DU28" s="41">
        <v>5.7000000000000002E-2</v>
      </c>
      <c r="DV28" s="41">
        <v>6.7974971414347968E-2</v>
      </c>
      <c r="DW28" s="41">
        <v>0.66045478337655283</v>
      </c>
      <c r="DX28" s="38">
        <v>1.0634073624487383E-2</v>
      </c>
      <c r="DY28" s="67">
        <v>0.05</v>
      </c>
      <c r="DZ28" s="41">
        <v>0.12470000000000001</v>
      </c>
      <c r="EA28" s="41">
        <v>3.8300000000000001E-2</v>
      </c>
      <c r="EB28" s="41">
        <v>6.4984981284430782E-2</v>
      </c>
      <c r="EC28" s="41">
        <v>0.90638453727973844</v>
      </c>
      <c r="ED28" s="38">
        <v>1.1090812125585728E-2</v>
      </c>
      <c r="EE28" s="67">
        <v>5.0999999999999997E-2</v>
      </c>
      <c r="EF28" s="41">
        <v>0.12240000000000001</v>
      </c>
      <c r="EG28" s="41">
        <v>5.8200000000000002E-2</v>
      </c>
      <c r="EH28" s="41">
        <v>6.4466925410986919E-2</v>
      </c>
      <c r="EI28" s="41">
        <v>0.70625432142635436</v>
      </c>
      <c r="EJ28" s="38">
        <v>1.1276904438215725E-2</v>
      </c>
      <c r="EK28" s="67">
        <v>4.5999999999999999E-2</v>
      </c>
      <c r="EL28" s="41">
        <v>0.12089999999999999</v>
      </c>
      <c r="EM28" s="41">
        <v>5.8400000000000001E-2</v>
      </c>
      <c r="EN28" s="41">
        <v>6.7124627881040594E-2</v>
      </c>
      <c r="EO28" s="41">
        <v>0.52273611571124923</v>
      </c>
      <c r="EP28" s="38">
        <v>2.826049631305522E-2</v>
      </c>
      <c r="EQ28" s="67">
        <v>-4.1000000000000002E-2</v>
      </c>
      <c r="ER28" s="41">
        <v>0.11890000000000001</v>
      </c>
      <c r="ES28" s="41">
        <v>4.5899999999999996E-2</v>
      </c>
      <c r="ET28" s="41">
        <v>6.7236090452779548E-2</v>
      </c>
      <c r="EU28" s="41">
        <v>0.64324647349580411</v>
      </c>
      <c r="EV28" s="38">
        <v>1.6623373990863985E-2</v>
      </c>
      <c r="EW28" s="67">
        <v>-3.5999999999999997E-2</v>
      </c>
      <c r="EX28" s="41">
        <v>0.11749999999999999</v>
      </c>
      <c r="EY28" s="41">
        <v>4.2000000000000003E-2</v>
      </c>
      <c r="EZ28" s="41">
        <v>7.2193331950031719E-2</v>
      </c>
      <c r="FA28" s="41">
        <v>0.70979996545171875</v>
      </c>
      <c r="FB28" s="38">
        <v>1.1767358465972218E-2</v>
      </c>
      <c r="FC28" s="67">
        <v>-3.0000000000000001E-3</v>
      </c>
      <c r="FD28" s="41">
        <v>0.1202</v>
      </c>
      <c r="FE28" s="41">
        <v>5.62E-2</v>
      </c>
      <c r="FF28" s="41">
        <v>9.7769343386031132E-2</v>
      </c>
      <c r="FG28" s="41">
        <v>0.7610579527998883</v>
      </c>
      <c r="FH28" s="38">
        <v>5.6688429759932492E-3</v>
      </c>
      <c r="FI28" s="67">
        <v>2.4E-2</v>
      </c>
      <c r="FJ28" s="41">
        <v>0.12050000000000001</v>
      </c>
      <c r="FK28" s="41">
        <v>5.9000000000000004E-2</v>
      </c>
      <c r="FL28" s="41">
        <v>9.7622383486230715E-2</v>
      </c>
      <c r="FM28" s="41">
        <v>0.65534881106301646</v>
      </c>
      <c r="FN28" s="38">
        <v>9.337609345850751E-3</v>
      </c>
      <c r="FO28" s="67">
        <v>0.10299999999999999</v>
      </c>
      <c r="FP28" s="41">
        <v>0.1202</v>
      </c>
      <c r="FQ28" s="41">
        <v>6.3200000000000006E-2</v>
      </c>
      <c r="FR28" s="41">
        <v>9.621068906677914E-2</v>
      </c>
      <c r="FS28" s="41">
        <v>0.70278710791488108</v>
      </c>
      <c r="FT28" s="38">
        <v>6.1056816689990974E-3</v>
      </c>
      <c r="FU28" s="67">
        <v>9.4E-2</v>
      </c>
      <c r="FV28" s="41">
        <v>0.121</v>
      </c>
      <c r="FW28" s="41">
        <v>6.9099999999999995E-2</v>
      </c>
      <c r="FX28" s="41">
        <v>9.883682548081657E-2</v>
      </c>
      <c r="FY28" s="41">
        <v>0.72121209483057569</v>
      </c>
      <c r="FZ28" s="38">
        <v>5.6248332225950753E-3</v>
      </c>
      <c r="GA28" s="67">
        <v>7.5999999999999998E-2</v>
      </c>
      <c r="GB28" s="41">
        <v>0.1216</v>
      </c>
      <c r="GC28" s="41">
        <v>5.7300000000000004E-2</v>
      </c>
      <c r="GD28" s="41">
        <v>0.11512172525933548</v>
      </c>
      <c r="GE28" s="41">
        <v>0.68528842930988898</v>
      </c>
      <c r="GF28" s="38">
        <v>9.0572770991475156E-3</v>
      </c>
      <c r="GG28" s="67">
        <v>5.8999999999999997E-2</v>
      </c>
      <c r="GH28" s="41">
        <v>0.1215</v>
      </c>
      <c r="GI28" s="41">
        <v>5.5599999999999997E-2</v>
      </c>
      <c r="GJ28" s="41">
        <v>0.10792787413348855</v>
      </c>
      <c r="GK28" s="41">
        <v>0.67007800788996519</v>
      </c>
      <c r="GL28" s="38">
        <v>1.6483767962624449E-2</v>
      </c>
      <c r="GM28" s="67">
        <v>4.9000000000000002E-2</v>
      </c>
      <c r="GN28" s="41">
        <v>0.12269999999999999</v>
      </c>
      <c r="GO28" s="41">
        <v>7.9100000000000004E-2</v>
      </c>
      <c r="GP28" s="41">
        <v>9.5941546875465758E-2</v>
      </c>
      <c r="GQ28" s="41">
        <v>0.66531446392772231</v>
      </c>
      <c r="GR28" s="38">
        <v>2.0318681948198122E-2</v>
      </c>
      <c r="GS28" s="67">
        <v>4.5999999999999999E-2</v>
      </c>
      <c r="GT28" s="41">
        <v>0.1241</v>
      </c>
      <c r="GU28" s="41">
        <v>9.1799999999999993E-2</v>
      </c>
      <c r="GV28" s="41">
        <v>9.018811174400275E-2</v>
      </c>
      <c r="GW28" s="41">
        <v>0.52850707708613953</v>
      </c>
      <c r="GX28" s="38">
        <v>2.054462999666995E-2</v>
      </c>
      <c r="GY28" s="67">
        <v>4.9000000000000002E-2</v>
      </c>
      <c r="GZ28" s="41">
        <v>0.12670000000000001</v>
      </c>
      <c r="HA28" s="41">
        <v>9.06E-2</v>
      </c>
      <c r="HB28" s="41">
        <v>0.11855826007430315</v>
      </c>
      <c r="HC28" s="41">
        <v>0.62951857661107957</v>
      </c>
      <c r="HD28" s="38">
        <v>1.4961074758180428E-2</v>
      </c>
      <c r="HE28" s="67">
        <v>5.3999999999999999E-2</v>
      </c>
      <c r="HF28" s="41">
        <v>0.13089999999999999</v>
      </c>
      <c r="HG28" s="41">
        <v>9.1899999999999996E-2</v>
      </c>
      <c r="HH28" s="41">
        <v>9.928044927628131E-2</v>
      </c>
      <c r="HI28" s="41">
        <v>0.65767840962434909</v>
      </c>
      <c r="HJ28" s="38">
        <v>1.8838963492179665E-2</v>
      </c>
      <c r="HK28" s="67">
        <v>5.5E-2</v>
      </c>
      <c r="HL28" s="41">
        <v>0.1331</v>
      </c>
      <c r="HM28" s="41">
        <v>7.8799999999999995E-2</v>
      </c>
      <c r="HN28" s="41">
        <v>9.9099273360272633E-2</v>
      </c>
      <c r="HO28" s="41">
        <v>0.69437255182692903</v>
      </c>
      <c r="HP28" s="38">
        <v>1.5404826012000942E-2</v>
      </c>
      <c r="HQ28" s="67">
        <v>0.06</v>
      </c>
      <c r="HR28" s="41">
        <v>0.13980000000000001</v>
      </c>
      <c r="HS28" s="41">
        <v>6.7799999999999999E-2</v>
      </c>
      <c r="HT28" s="41">
        <v>9.9653417600521418E-2</v>
      </c>
      <c r="HU28" s="41">
        <v>0.6526551541227088</v>
      </c>
      <c r="HV28" s="38">
        <v>1.7564267155927713E-2</v>
      </c>
      <c r="HW28" s="67">
        <v>5.6000000000000001E-2</v>
      </c>
      <c r="HX28" s="41">
        <v>0.14630000000000001</v>
      </c>
      <c r="HY28" s="41">
        <v>6.6299999999999998E-2</v>
      </c>
      <c r="HZ28" s="41">
        <v>9.8475034992231161E-2</v>
      </c>
      <c r="IA28" s="41">
        <v>0.62733435598878928</v>
      </c>
      <c r="IB28" s="38">
        <v>2.1499193174121047E-2</v>
      </c>
      <c r="IC28" s="67">
        <v>4.9000000000000002E-2</v>
      </c>
      <c r="ID28" s="41">
        <v>0.1628</v>
      </c>
      <c r="IE28" s="41">
        <v>5.7000000000000002E-2</v>
      </c>
      <c r="IF28" s="41">
        <v>8.8507589162985262E-2</v>
      </c>
      <c r="IG28" s="41">
        <v>0.49410689812699865</v>
      </c>
      <c r="IH28" s="38">
        <v>3.4094569440391215E-2</v>
      </c>
      <c r="II28" s="67">
        <v>4.5999999999999999E-2</v>
      </c>
      <c r="IJ28" s="41">
        <v>0.16850000000000001</v>
      </c>
      <c r="IK28" s="41">
        <v>6.2199999999999998E-2</v>
      </c>
      <c r="IL28" s="41">
        <v>7.9544678757570819E-2</v>
      </c>
      <c r="IM28" s="41">
        <v>0.50482429169112764</v>
      </c>
      <c r="IN28" s="38">
        <v>2.8682989436549126E-2</v>
      </c>
      <c r="IO28" s="67">
        <v>0.04</v>
      </c>
      <c r="IP28" s="41">
        <v>0.1691</v>
      </c>
      <c r="IQ28" s="41">
        <v>3.56E-2</v>
      </c>
      <c r="IR28" s="41">
        <v>8.33435013887045E-2</v>
      </c>
      <c r="IS28" s="41">
        <v>0.49006067799208941</v>
      </c>
      <c r="IT28" s="38">
        <v>4.245098507692914E-2</v>
      </c>
      <c r="IU28" s="67">
        <v>4.7E-2</v>
      </c>
      <c r="IV28" s="41">
        <v>0.16889999999999999</v>
      </c>
      <c r="IW28" s="41">
        <v>2.9900000000000003E-2</v>
      </c>
      <c r="IX28" s="41">
        <v>9.4168623360963655E-2</v>
      </c>
      <c r="IY28" s="41">
        <v>0.62854862768096964</v>
      </c>
      <c r="IZ28" s="38">
        <v>3.0710034097764814E-2</v>
      </c>
      <c r="JA28" s="92">
        <v>4.9000000000000002E-2</v>
      </c>
      <c r="JB28" s="41">
        <v>0.15770000000000001</v>
      </c>
      <c r="JC28" s="41">
        <v>3.6200000000000003E-2</v>
      </c>
      <c r="JD28" s="41">
        <v>0.13977077546747588</v>
      </c>
      <c r="JE28" s="41">
        <v>0.66056720190306273</v>
      </c>
      <c r="JF28" s="38">
        <v>1.4305251480520172E-2</v>
      </c>
      <c r="JG28" s="88">
        <v>0.05</v>
      </c>
      <c r="JH28" s="41">
        <v>0.15279999999999999</v>
      </c>
      <c r="JI28" s="89">
        <v>3.8199999999999998E-2</v>
      </c>
      <c r="JJ28" s="41">
        <v>6.2560245052719482E-2</v>
      </c>
      <c r="JK28" s="41">
        <v>0.69313325572955808</v>
      </c>
      <c r="JL28" s="38">
        <v>1.146131909841715E-2</v>
      </c>
      <c r="JM28" s="88">
        <v>4.9000000000000002E-2</v>
      </c>
      <c r="JN28" s="41">
        <v>0.1507</v>
      </c>
      <c r="JO28" s="89">
        <v>4.58E-2</v>
      </c>
      <c r="JP28" s="41">
        <v>6.218737669531299E-2</v>
      </c>
      <c r="JQ28" s="41">
        <v>0.69076331399517632</v>
      </c>
      <c r="JR28" s="38">
        <v>1.1582835643113503E-2</v>
      </c>
      <c r="JS28" s="88">
        <v>0.05</v>
      </c>
      <c r="JT28" s="41">
        <v>0.14810000000000001</v>
      </c>
      <c r="JU28" s="89">
        <v>4.4900000000000002E-2</v>
      </c>
      <c r="JV28" s="41">
        <v>8.2504492111903208E-2</v>
      </c>
      <c r="JW28" s="41">
        <v>0.75667389795763906</v>
      </c>
      <c r="JX28" s="38">
        <v>1.0663737345080729E-2</v>
      </c>
    </row>
    <row r="29" spans="1:284" x14ac:dyDescent="0.25">
      <c r="A29">
        <v>25</v>
      </c>
      <c r="B29" s="55" t="s">
        <v>26</v>
      </c>
      <c r="C29" s="67">
        <v>5.1999999999999998E-2</v>
      </c>
      <c r="D29" s="41">
        <v>0.1691</v>
      </c>
      <c r="E29" s="41">
        <v>6.2699999999999992E-2</v>
      </c>
      <c r="F29" s="41">
        <v>5.4571882716907091E-2</v>
      </c>
      <c r="G29" s="41">
        <v>0.66252950477805528</v>
      </c>
      <c r="H29" s="38">
        <v>2.0829726737818643E-2</v>
      </c>
      <c r="I29" s="67">
        <v>0.06</v>
      </c>
      <c r="J29" s="41">
        <v>0.1636</v>
      </c>
      <c r="K29" s="41">
        <v>7.3899999999999993E-2</v>
      </c>
      <c r="L29" s="41">
        <v>5.5261538349779149E-2</v>
      </c>
      <c r="M29" s="41">
        <v>0.65943446558776453</v>
      </c>
      <c r="N29" s="38">
        <v>2.1472242911339954E-2</v>
      </c>
      <c r="O29" s="67">
        <v>0.05</v>
      </c>
      <c r="P29" s="41">
        <v>0.15990000000000001</v>
      </c>
      <c r="Q29" s="41">
        <v>6.0199999999999997E-2</v>
      </c>
      <c r="R29" s="41">
        <v>6.102877284320106E-2</v>
      </c>
      <c r="S29" s="41">
        <v>0.66227924007918892</v>
      </c>
      <c r="T29" s="38">
        <v>2.2418246307252272E-2</v>
      </c>
      <c r="U29" s="67">
        <v>5.7000000000000002E-2</v>
      </c>
      <c r="V29" s="41">
        <v>0.15460000000000002</v>
      </c>
      <c r="W29" s="41">
        <v>6.3099999999999989E-2</v>
      </c>
      <c r="X29" s="41">
        <v>8.2310494138301951E-2</v>
      </c>
      <c r="Y29" s="41">
        <v>0.57854583931924364</v>
      </c>
      <c r="Z29" s="38">
        <v>3.2154831471025651E-2</v>
      </c>
      <c r="AA29" s="67">
        <v>5.6000000000000001E-2</v>
      </c>
      <c r="AB29" s="41">
        <v>0.16059999999999999</v>
      </c>
      <c r="AC29" s="41">
        <v>7.0300000000000001E-2</v>
      </c>
      <c r="AD29" s="41">
        <v>5.5510679135693013E-2</v>
      </c>
      <c r="AE29" s="41">
        <v>0.51416047582413793</v>
      </c>
      <c r="AF29" s="38">
        <v>3.8887598722346234E-2</v>
      </c>
      <c r="AG29" s="67">
        <v>6.0999999999999999E-2</v>
      </c>
      <c r="AH29" s="41">
        <v>0.16820000000000002</v>
      </c>
      <c r="AI29" s="41">
        <v>5.9699999999999996E-2</v>
      </c>
      <c r="AJ29" s="41">
        <v>5.1643583284378639E-2</v>
      </c>
      <c r="AK29" s="41">
        <v>0.53438559120543438</v>
      </c>
      <c r="AL29" s="38">
        <v>3.5372749835379566E-2</v>
      </c>
      <c r="AM29" s="67">
        <v>0.05</v>
      </c>
      <c r="AN29" s="41">
        <v>0.183</v>
      </c>
      <c r="AO29" s="41">
        <v>8.0100000000000005E-2</v>
      </c>
      <c r="AP29" s="41">
        <v>7.7669839065614088E-2</v>
      </c>
      <c r="AQ29" s="41">
        <v>0.54488755026284852</v>
      </c>
      <c r="AR29" s="38">
        <v>3.2864638969795176E-2</v>
      </c>
      <c r="AS29" s="67">
        <v>3.7999999999999999E-2</v>
      </c>
      <c r="AT29" s="41">
        <v>0.1787</v>
      </c>
      <c r="AU29" s="41">
        <v>6.4500000000000002E-2</v>
      </c>
      <c r="AV29" s="41">
        <v>8.0981725635509386E-2</v>
      </c>
      <c r="AW29" s="41">
        <v>0.57703655619990912</v>
      </c>
      <c r="AX29" s="38">
        <v>2.9612715499704286E-2</v>
      </c>
      <c r="AY29" s="67">
        <v>3.7999999999999999E-2</v>
      </c>
      <c r="AZ29" s="41">
        <v>0.18179999999999999</v>
      </c>
      <c r="BA29" s="41">
        <v>5.7999999999999996E-2</v>
      </c>
      <c r="BB29" s="41">
        <v>6.2474914972442189E-2</v>
      </c>
      <c r="BC29" s="41">
        <v>0.62788692764980891</v>
      </c>
      <c r="BD29" s="38">
        <v>2.4342091204213673E-2</v>
      </c>
      <c r="BE29" s="67">
        <v>4.3999999999999997E-2</v>
      </c>
      <c r="BF29" s="41">
        <v>0.1386</v>
      </c>
      <c r="BG29" s="41">
        <v>6.3399999999999998E-2</v>
      </c>
      <c r="BH29" s="41">
        <v>7.6213587821402376E-2</v>
      </c>
      <c r="BI29" s="41">
        <v>0.64034908286642989</v>
      </c>
      <c r="BJ29" s="38">
        <v>2.1833079124092609E-2</v>
      </c>
      <c r="BK29" s="67">
        <v>4.2000000000000003E-2</v>
      </c>
      <c r="BL29" s="41">
        <v>0.1366</v>
      </c>
      <c r="BM29" s="41">
        <v>6.3500000000000001E-2</v>
      </c>
      <c r="BN29" s="41">
        <v>8.4472067318165492E-2</v>
      </c>
      <c r="BO29" s="41">
        <v>0.67063968640676597</v>
      </c>
      <c r="BP29" s="38">
        <v>1.9214210837599797E-2</v>
      </c>
      <c r="BQ29" s="67">
        <v>5.3999999999999999E-2</v>
      </c>
      <c r="BR29" s="41">
        <v>0.1361</v>
      </c>
      <c r="BS29" s="41">
        <v>0.10279999999999999</v>
      </c>
      <c r="BT29" s="41">
        <v>7.0186618391107986E-2</v>
      </c>
      <c r="BU29" s="41">
        <v>1.5381187421747453</v>
      </c>
      <c r="BV29" s="38">
        <v>1.7940940649977418E-2</v>
      </c>
      <c r="BW29" s="67">
        <v>3.3000000000000002E-2</v>
      </c>
      <c r="BX29" s="41">
        <v>0.1366</v>
      </c>
      <c r="BY29" s="41">
        <v>9.2100000000000015E-2</v>
      </c>
      <c r="BZ29" s="41">
        <v>7.5755059267218136E-2</v>
      </c>
      <c r="CA29" s="41">
        <v>0.66278401913323648</v>
      </c>
      <c r="CB29" s="38">
        <v>1.3393625069687469E-2</v>
      </c>
      <c r="CC29" s="67">
        <v>3.2000000000000001E-2</v>
      </c>
      <c r="CD29" s="41">
        <v>0.13689999999999999</v>
      </c>
      <c r="CE29" s="41">
        <v>7.0599999999999996E-2</v>
      </c>
      <c r="CF29" s="41">
        <v>7.0721652738691271E-2</v>
      </c>
      <c r="CG29" s="41">
        <v>0.64883726072934833</v>
      </c>
      <c r="CH29" s="38">
        <v>1.5384993682386668E-2</v>
      </c>
      <c r="CI29" s="67">
        <v>3.7999999999999999E-2</v>
      </c>
      <c r="CJ29" s="41">
        <v>0.13639999999999999</v>
      </c>
      <c r="CK29" s="41">
        <v>4.4999999999999998E-2</v>
      </c>
      <c r="CL29" s="41">
        <v>8.4966571148469117E-2</v>
      </c>
      <c r="CM29" s="41">
        <v>0.65862602082496224</v>
      </c>
      <c r="CN29" s="38">
        <v>5.2555653006887406E-3</v>
      </c>
      <c r="CO29" s="67">
        <v>5.1999999999999998E-2</v>
      </c>
      <c r="CP29" s="41">
        <v>0.13489999999999999</v>
      </c>
      <c r="CQ29" s="41">
        <v>4.1799999999999997E-2</v>
      </c>
      <c r="CR29" s="41">
        <v>0.10907738489487834</v>
      </c>
      <c r="CS29" s="41">
        <v>0.67666646178212386</v>
      </c>
      <c r="CT29" s="38">
        <v>1.2620146735363316E-2</v>
      </c>
      <c r="CU29" s="67">
        <v>6.0999999999999999E-2</v>
      </c>
      <c r="CV29" s="41">
        <v>0.13220000000000001</v>
      </c>
      <c r="CW29" s="41">
        <v>4.2800000000000005E-2</v>
      </c>
      <c r="CX29" s="41">
        <v>9.6560440336242476E-2</v>
      </c>
      <c r="CY29" s="41">
        <v>0.67247999050732155</v>
      </c>
      <c r="CZ29" s="38">
        <v>1.3358656778844461E-2</v>
      </c>
      <c r="DA29" s="67">
        <v>5.2999999999999999E-2</v>
      </c>
      <c r="DB29" s="41">
        <v>0.12659999999999999</v>
      </c>
      <c r="DC29" s="41">
        <v>5.7000000000000002E-2</v>
      </c>
      <c r="DD29" s="41">
        <v>9.9636503198835283E-2</v>
      </c>
      <c r="DE29" s="41">
        <v>0.68813171348071211</v>
      </c>
      <c r="DF29" s="38">
        <v>1.2221571843291314E-2</v>
      </c>
      <c r="DG29" s="67">
        <v>5.6000000000000001E-2</v>
      </c>
      <c r="DH29" s="41">
        <v>0.12509999999999999</v>
      </c>
      <c r="DI29" s="41">
        <v>5.7099999999999998E-2</v>
      </c>
      <c r="DJ29" s="41">
        <v>9.6130464815711941E-2</v>
      </c>
      <c r="DK29" s="41">
        <v>0.65447982309702568</v>
      </c>
      <c r="DL29" s="38">
        <v>4.07132827034543E-3</v>
      </c>
      <c r="DM29" s="67">
        <v>4.8000000000000001E-2</v>
      </c>
      <c r="DN29" s="41">
        <v>0.12509999999999999</v>
      </c>
      <c r="DO29" s="41">
        <v>4.3499999999999997E-2</v>
      </c>
      <c r="DP29" s="41">
        <v>0.11084597497047462</v>
      </c>
      <c r="DQ29" s="41">
        <v>0.69433639464547381</v>
      </c>
      <c r="DR29" s="38">
        <v>5.3009462288207817E-3</v>
      </c>
      <c r="DS29" s="67">
        <v>0.06</v>
      </c>
      <c r="DT29" s="41">
        <v>0.12470000000000001</v>
      </c>
      <c r="DU29" s="41">
        <v>5.7000000000000002E-2</v>
      </c>
      <c r="DV29" s="41">
        <v>0.11587038520440575</v>
      </c>
      <c r="DW29" s="41">
        <v>0.6860141063134354</v>
      </c>
      <c r="DX29" s="38">
        <v>2.1676246431006963E-3</v>
      </c>
      <c r="DY29" s="67">
        <v>0.05</v>
      </c>
      <c r="DZ29" s="41">
        <v>0.12470000000000001</v>
      </c>
      <c r="EA29" s="41">
        <v>3.8300000000000001E-2</v>
      </c>
      <c r="EB29" s="41">
        <v>0.12058799622467595</v>
      </c>
      <c r="EC29" s="41">
        <v>0.94089746328245039</v>
      </c>
      <c r="ED29" s="38">
        <v>2.3367517312749952E-3</v>
      </c>
      <c r="EE29" s="67">
        <v>5.0999999999999997E-2</v>
      </c>
      <c r="EF29" s="41">
        <v>0.12240000000000001</v>
      </c>
      <c r="EG29" s="41">
        <v>5.8200000000000002E-2</v>
      </c>
      <c r="EH29" s="41">
        <v>0.13302241549707941</v>
      </c>
      <c r="EI29" s="41">
        <v>0.67101027759471021</v>
      </c>
      <c r="EJ29" s="38">
        <v>4.8795769354202751E-3</v>
      </c>
      <c r="EK29" s="67">
        <v>4.5999999999999999E-2</v>
      </c>
      <c r="EL29" s="41">
        <v>0.12089999999999999</v>
      </c>
      <c r="EM29" s="41">
        <v>5.8400000000000001E-2</v>
      </c>
      <c r="EN29" s="41">
        <v>0.12578825793362744</v>
      </c>
      <c r="EO29" s="41">
        <v>0.6657060318316923</v>
      </c>
      <c r="EP29" s="38">
        <v>1.1320083938516268E-2</v>
      </c>
      <c r="EQ29" s="67">
        <v>-4.1000000000000002E-2</v>
      </c>
      <c r="ER29" s="41">
        <v>0.11890000000000001</v>
      </c>
      <c r="ES29" s="41">
        <v>4.5899999999999996E-2</v>
      </c>
      <c r="ET29" s="41">
        <v>0.12789025559932654</v>
      </c>
      <c r="EU29" s="41">
        <v>0.71381050167484383</v>
      </c>
      <c r="EV29" s="38">
        <v>8.5580517472370627E-3</v>
      </c>
      <c r="EW29" s="67">
        <v>-3.5999999999999997E-2</v>
      </c>
      <c r="EX29" s="41">
        <v>0.11749999999999999</v>
      </c>
      <c r="EY29" s="41">
        <v>4.2000000000000003E-2</v>
      </c>
      <c r="EZ29" s="41">
        <v>0.14173347499464531</v>
      </c>
      <c r="FA29" s="41">
        <v>0.68767752576246632</v>
      </c>
      <c r="FB29" s="38">
        <v>4.7990437749353453E-3</v>
      </c>
      <c r="FC29" s="67">
        <v>-3.0000000000000001E-3</v>
      </c>
      <c r="FD29" s="41">
        <v>0.1202</v>
      </c>
      <c r="FE29" s="41">
        <v>5.62E-2</v>
      </c>
      <c r="FF29" s="41">
        <v>0.15757962032302336</v>
      </c>
      <c r="FG29" s="41">
        <v>0.66681124159094407</v>
      </c>
      <c r="FH29" s="38">
        <v>5.5613532881902258E-3</v>
      </c>
      <c r="FI29" s="67">
        <v>2.4E-2</v>
      </c>
      <c r="FJ29" s="41">
        <v>0.12050000000000001</v>
      </c>
      <c r="FK29" s="41">
        <v>5.9000000000000004E-2</v>
      </c>
      <c r="FL29" s="41">
        <v>0.12417011096827665</v>
      </c>
      <c r="FM29" s="41">
        <v>0.63335785047670434</v>
      </c>
      <c r="FN29" s="38">
        <v>1.5612948054599578E-2</v>
      </c>
      <c r="FO29" s="67">
        <v>0.10299999999999999</v>
      </c>
      <c r="FP29" s="41">
        <v>0.1202</v>
      </c>
      <c r="FQ29" s="41">
        <v>6.3200000000000006E-2</v>
      </c>
      <c r="FR29" s="41">
        <v>0.14607389206249016</v>
      </c>
      <c r="FS29" s="41">
        <v>0.64514858943923525</v>
      </c>
      <c r="FT29" s="38">
        <v>1.3780434661896941E-2</v>
      </c>
      <c r="FU29" s="67">
        <v>9.4E-2</v>
      </c>
      <c r="FV29" s="41">
        <v>0.121</v>
      </c>
      <c r="FW29" s="41">
        <v>6.9099999999999995E-2</v>
      </c>
      <c r="FX29" s="41">
        <v>0.16692378892907081</v>
      </c>
      <c r="FY29" s="41">
        <v>0.67857513675758141</v>
      </c>
      <c r="FZ29" s="38">
        <v>1.2450310243084482E-2</v>
      </c>
      <c r="GA29" s="67">
        <v>7.5999999999999998E-2</v>
      </c>
      <c r="GB29" s="41">
        <v>0.1216</v>
      </c>
      <c r="GC29" s="41">
        <v>5.7300000000000004E-2</v>
      </c>
      <c r="GD29" s="41">
        <v>0.15755170131379759</v>
      </c>
      <c r="GE29" s="41">
        <v>0.70327539446601828</v>
      </c>
      <c r="GF29" s="38">
        <v>1.2300083479691012E-2</v>
      </c>
      <c r="GG29" s="67">
        <v>5.8999999999999997E-2</v>
      </c>
      <c r="GH29" s="41">
        <v>0.1215</v>
      </c>
      <c r="GI29" s="41">
        <v>5.5599999999999997E-2</v>
      </c>
      <c r="GJ29" s="41">
        <v>0.13560412053609644</v>
      </c>
      <c r="GK29" s="41">
        <v>0.69157340399149658</v>
      </c>
      <c r="GL29" s="38">
        <v>1.4326720451122838E-2</v>
      </c>
      <c r="GM29" s="67">
        <v>4.9000000000000002E-2</v>
      </c>
      <c r="GN29" s="41">
        <v>0.12269999999999999</v>
      </c>
      <c r="GO29" s="41">
        <v>7.9100000000000004E-2</v>
      </c>
      <c r="GP29" s="41">
        <v>0.17242398265496134</v>
      </c>
      <c r="GQ29" s="41">
        <v>0.64514858943923525</v>
      </c>
      <c r="GR29" s="38">
        <v>1.3204015773447592E-2</v>
      </c>
      <c r="GS29" s="67">
        <v>4.5999999999999999E-2</v>
      </c>
      <c r="GT29" s="41">
        <v>0.1241</v>
      </c>
      <c r="GU29" s="41">
        <v>9.1799999999999993E-2</v>
      </c>
      <c r="GV29" s="41">
        <v>0.12546095287843564</v>
      </c>
      <c r="GW29" s="41">
        <v>0.53758328641866848</v>
      </c>
      <c r="GX29" s="38">
        <v>1.271736509782913E-2</v>
      </c>
      <c r="GY29" s="67">
        <v>4.9000000000000002E-2</v>
      </c>
      <c r="GZ29" s="41">
        <v>0.12670000000000001</v>
      </c>
      <c r="HA29" s="41">
        <v>9.06E-2</v>
      </c>
      <c r="HB29" s="41">
        <v>0.11661713891169048</v>
      </c>
      <c r="HC29" s="41">
        <v>0.60707186887513698</v>
      </c>
      <c r="HD29" s="38">
        <v>1.4638632108140606E-2</v>
      </c>
      <c r="HE29" s="67">
        <v>5.3999999999999999E-2</v>
      </c>
      <c r="HF29" s="41">
        <v>0.13089999999999999</v>
      </c>
      <c r="HG29" s="41">
        <v>9.1899999999999996E-2</v>
      </c>
      <c r="HH29" s="41">
        <v>0.11167828790502687</v>
      </c>
      <c r="HI29" s="41">
        <v>0.60616972954120962</v>
      </c>
      <c r="HJ29" s="38">
        <v>3.9931586191051416E-2</v>
      </c>
      <c r="HK29" s="67">
        <v>5.5E-2</v>
      </c>
      <c r="HL29" s="41">
        <v>0.1331</v>
      </c>
      <c r="HM29" s="41">
        <v>7.8799999999999995E-2</v>
      </c>
      <c r="HN29" s="41">
        <v>0.12202066113620529</v>
      </c>
      <c r="HO29" s="41">
        <v>0.57862260869923221</v>
      </c>
      <c r="HP29" s="38">
        <v>1.9756848256657012E-2</v>
      </c>
      <c r="HQ29" s="67">
        <v>0.06</v>
      </c>
      <c r="HR29" s="41">
        <v>0.13980000000000001</v>
      </c>
      <c r="HS29" s="41">
        <v>6.7799999999999999E-2</v>
      </c>
      <c r="HT29" s="41">
        <v>0.11928044197837437</v>
      </c>
      <c r="HU29" s="41">
        <v>0.53984163430136123</v>
      </c>
      <c r="HV29" s="38">
        <v>2.3205014339960705E-2</v>
      </c>
      <c r="HW29" s="67">
        <v>5.6000000000000001E-2</v>
      </c>
      <c r="HX29" s="41">
        <v>0.14630000000000001</v>
      </c>
      <c r="HY29" s="41">
        <v>6.6299999999999998E-2</v>
      </c>
      <c r="HZ29" s="41">
        <v>0.12183963033888431</v>
      </c>
      <c r="IA29" s="41">
        <v>0.5239084691899657</v>
      </c>
      <c r="IB29" s="38">
        <v>2.590409603648618E-2</v>
      </c>
      <c r="IC29" s="67">
        <v>4.9000000000000002E-2</v>
      </c>
      <c r="ID29" s="41">
        <v>0.1628</v>
      </c>
      <c r="IE29" s="41">
        <v>5.7000000000000002E-2</v>
      </c>
      <c r="IF29" s="41">
        <v>0.12136973541250459</v>
      </c>
      <c r="IG29" s="41">
        <v>0.48169747248562517</v>
      </c>
      <c r="IH29" s="38">
        <v>3.2984280810983466E-2</v>
      </c>
      <c r="II29" s="67">
        <v>4.5999999999999999E-2</v>
      </c>
      <c r="IJ29" s="41">
        <v>0.16850000000000001</v>
      </c>
      <c r="IK29" s="41">
        <v>6.2199999999999998E-2</v>
      </c>
      <c r="IL29" s="41">
        <v>0.12272441335678774</v>
      </c>
      <c r="IM29" s="41">
        <v>0.49134621638353343</v>
      </c>
      <c r="IN29" s="38">
        <v>2.6855030655444187E-2</v>
      </c>
      <c r="IO29" s="67">
        <v>0.04</v>
      </c>
      <c r="IP29" s="41">
        <v>0.1691</v>
      </c>
      <c r="IQ29" s="41">
        <v>3.56E-2</v>
      </c>
      <c r="IR29" s="41">
        <v>0.14305612420616093</v>
      </c>
      <c r="IS29" s="41">
        <v>0.49277104248071268</v>
      </c>
      <c r="IT29" s="38">
        <v>2.9744682362361378E-2</v>
      </c>
      <c r="IU29" s="67">
        <v>4.7E-2</v>
      </c>
      <c r="IV29" s="41">
        <v>0.16889999999999999</v>
      </c>
      <c r="IW29" s="41">
        <v>2.9900000000000003E-2</v>
      </c>
      <c r="IX29" s="41">
        <v>0.14735476362434771</v>
      </c>
      <c r="IY29" s="41">
        <v>0.48993744277684653</v>
      </c>
      <c r="IZ29" s="38">
        <v>3.1054880475432874E-2</v>
      </c>
      <c r="JA29" s="92">
        <v>4.9000000000000002E-2</v>
      </c>
      <c r="JB29" s="41">
        <v>0.15770000000000001</v>
      </c>
      <c r="JC29" s="41">
        <v>3.6200000000000003E-2</v>
      </c>
      <c r="JD29" s="41">
        <v>0.14241088018202783</v>
      </c>
      <c r="JE29" s="41">
        <v>0.54706161669357412</v>
      </c>
      <c r="JF29" s="38">
        <v>3.4287723875862187E-2</v>
      </c>
      <c r="JG29" s="88">
        <v>0.05</v>
      </c>
      <c r="JH29" s="41">
        <v>0.15279999999999999</v>
      </c>
      <c r="JI29" s="89">
        <v>3.8199999999999998E-2</v>
      </c>
      <c r="JJ29" s="41">
        <v>0.14348248406743314</v>
      </c>
      <c r="JK29" s="41">
        <v>0.54920347818319937</v>
      </c>
      <c r="JL29" s="38">
        <v>2.6181962535631528E-2</v>
      </c>
      <c r="JM29" s="88">
        <v>4.9000000000000002E-2</v>
      </c>
      <c r="JN29" s="41">
        <v>0.1507</v>
      </c>
      <c r="JO29" s="89">
        <v>4.58E-2</v>
      </c>
      <c r="JP29" s="41">
        <v>0.13740591075846326</v>
      </c>
      <c r="JQ29" s="41">
        <v>0.54103266021657326</v>
      </c>
      <c r="JR29" s="38">
        <v>2.6211318901460362E-2</v>
      </c>
      <c r="JS29" s="88">
        <v>0.05</v>
      </c>
      <c r="JT29" s="41">
        <v>0.14810000000000001</v>
      </c>
      <c r="JU29" s="89">
        <v>4.4900000000000002E-2</v>
      </c>
      <c r="JV29" s="41">
        <v>0.12534116244702517</v>
      </c>
      <c r="JW29" s="41">
        <v>0.53547498237971158</v>
      </c>
      <c r="JX29" s="38">
        <v>2.7285018845231747E-2</v>
      </c>
    </row>
    <row r="30" spans="1:284" x14ac:dyDescent="0.25">
      <c r="A30">
        <v>26</v>
      </c>
      <c r="B30" s="55" t="s">
        <v>27</v>
      </c>
      <c r="C30" s="67">
        <v>5.1999999999999998E-2</v>
      </c>
      <c r="D30" s="41">
        <v>0.1691</v>
      </c>
      <c r="E30" s="41">
        <v>6.2699999999999992E-2</v>
      </c>
      <c r="F30" s="41">
        <v>2.3103505147049976E-2</v>
      </c>
      <c r="G30" s="41">
        <v>0.44058162927500066</v>
      </c>
      <c r="H30" s="38">
        <v>2.4753333475921659E-2</v>
      </c>
      <c r="I30" s="67">
        <v>0.06</v>
      </c>
      <c r="J30" s="41">
        <v>0.1636</v>
      </c>
      <c r="K30" s="41">
        <v>7.3899999999999993E-2</v>
      </c>
      <c r="L30" s="41">
        <v>2.192440288020726E-2</v>
      </c>
      <c r="M30" s="41">
        <v>0.4421232894245094</v>
      </c>
      <c r="N30" s="38">
        <v>2.4815460776308567E-2</v>
      </c>
      <c r="O30" s="67">
        <v>0.05</v>
      </c>
      <c r="P30" s="41">
        <v>0.15990000000000001</v>
      </c>
      <c r="Q30" s="41">
        <v>6.0199999999999997E-2</v>
      </c>
      <c r="R30" s="41">
        <v>1.4134244492656729E-2</v>
      </c>
      <c r="S30" s="41">
        <v>0.35617134088441083</v>
      </c>
      <c r="T30" s="38">
        <v>3.4545151943928612E-2</v>
      </c>
      <c r="U30" s="67">
        <v>5.7000000000000002E-2</v>
      </c>
      <c r="V30" s="41">
        <v>0.15460000000000002</v>
      </c>
      <c r="W30" s="41">
        <v>6.3099999999999989E-2</v>
      </c>
      <c r="X30" s="41">
        <v>1.0848638742277119E-2</v>
      </c>
      <c r="Y30" s="41">
        <v>0.48151849107121514</v>
      </c>
      <c r="Z30" s="38">
        <v>2.2347067638033985E-2</v>
      </c>
      <c r="AA30" s="67">
        <v>5.6000000000000001E-2</v>
      </c>
      <c r="AB30" s="41">
        <v>0.16059999999999999</v>
      </c>
      <c r="AC30" s="41">
        <v>7.0300000000000001E-2</v>
      </c>
      <c r="AD30" s="41">
        <v>1.0728000247732038E-2</v>
      </c>
      <c r="AE30" s="41">
        <v>0.48137660237902757</v>
      </c>
      <c r="AF30" s="38">
        <v>2.1257124319633707E-2</v>
      </c>
      <c r="AG30" s="67">
        <v>6.0999999999999999E-2</v>
      </c>
      <c r="AH30" s="41">
        <v>0.16820000000000002</v>
      </c>
      <c r="AI30" s="41">
        <v>5.9699999999999996E-2</v>
      </c>
      <c r="AJ30" s="41">
        <v>1.384396864171262E-2</v>
      </c>
      <c r="AK30" s="41">
        <v>0.48426258190063021</v>
      </c>
      <c r="AL30" s="38">
        <v>2.0510128834472102E-2</v>
      </c>
      <c r="AM30" s="67">
        <v>0.05</v>
      </c>
      <c r="AN30" s="41">
        <v>0.183</v>
      </c>
      <c r="AO30" s="41">
        <v>8.0100000000000005E-2</v>
      </c>
      <c r="AP30" s="41">
        <v>1.3687637408460398E-2</v>
      </c>
      <c r="AQ30" s="41">
        <v>0.452383381286876</v>
      </c>
      <c r="AR30" s="38">
        <v>2.4770381367571214E-2</v>
      </c>
      <c r="AS30" s="67">
        <v>3.7999999999999999E-2</v>
      </c>
      <c r="AT30" s="41">
        <v>0.1787</v>
      </c>
      <c r="AU30" s="41">
        <v>6.4500000000000002E-2</v>
      </c>
      <c r="AV30" s="41">
        <v>1.4151122794687016E-2</v>
      </c>
      <c r="AW30" s="41">
        <v>0.44138836412538823</v>
      </c>
      <c r="AX30" s="38">
        <v>2.4201812122741827E-2</v>
      </c>
      <c r="AY30" s="67">
        <v>3.7999999999999999E-2</v>
      </c>
      <c r="AZ30" s="41">
        <v>0.18179999999999999</v>
      </c>
      <c r="BA30" s="41">
        <v>5.7999999999999996E-2</v>
      </c>
      <c r="BB30" s="41">
        <v>1.4139323136966676E-2</v>
      </c>
      <c r="BC30" s="41">
        <v>0.42521716357501921</v>
      </c>
      <c r="BD30" s="38">
        <v>2.5909630661502814E-2</v>
      </c>
      <c r="BE30" s="67">
        <v>4.3999999999999997E-2</v>
      </c>
      <c r="BF30" s="41">
        <v>0.1386</v>
      </c>
      <c r="BG30" s="41">
        <v>6.3399999999999998E-2</v>
      </c>
      <c r="BH30" s="41">
        <v>2.0338130817361338E-2</v>
      </c>
      <c r="BI30" s="41">
        <v>0.40792408312540213</v>
      </c>
      <c r="BJ30" s="38">
        <v>2.7671089572680347E-2</v>
      </c>
      <c r="BK30" s="67">
        <v>4.2000000000000003E-2</v>
      </c>
      <c r="BL30" s="41">
        <v>0.1366</v>
      </c>
      <c r="BM30" s="41">
        <v>6.3500000000000001E-2</v>
      </c>
      <c r="BN30" s="41">
        <v>1.9429683278130553E-2</v>
      </c>
      <c r="BO30" s="41">
        <v>0.43529122630417016</v>
      </c>
      <c r="BP30" s="38">
        <v>2.4925856150526258E-2</v>
      </c>
      <c r="BQ30" s="67">
        <v>5.3999999999999999E-2</v>
      </c>
      <c r="BR30" s="41">
        <v>0.1361</v>
      </c>
      <c r="BS30" s="41">
        <v>0.10279999999999999</v>
      </c>
      <c r="BT30" s="41">
        <v>2.886402942838397E-2</v>
      </c>
      <c r="BU30" s="41">
        <v>0.53262782582309209</v>
      </c>
      <c r="BV30" s="38">
        <v>1.6315734564035581E-2</v>
      </c>
      <c r="BW30" s="67">
        <v>3.3000000000000002E-2</v>
      </c>
      <c r="BX30" s="41">
        <v>0.1366</v>
      </c>
      <c r="BY30" s="41">
        <v>9.2100000000000015E-2</v>
      </c>
      <c r="BZ30" s="41">
        <v>8.1204842993045742E-2</v>
      </c>
      <c r="CA30" s="41">
        <v>0.55070257824834767</v>
      </c>
      <c r="CB30" s="38">
        <v>1.4509637398458369E-2</v>
      </c>
      <c r="CC30" s="67">
        <v>3.2000000000000001E-2</v>
      </c>
      <c r="CD30" s="41">
        <v>0.13689999999999999</v>
      </c>
      <c r="CE30" s="41">
        <v>7.0599999999999996E-2</v>
      </c>
      <c r="CF30" s="41">
        <v>8.1244867675962937E-2</v>
      </c>
      <c r="CG30" s="41">
        <v>0.55505262959075463</v>
      </c>
      <c r="CH30" s="38">
        <v>1.3973875091179568E-2</v>
      </c>
      <c r="CI30" s="67">
        <v>3.7999999999999999E-2</v>
      </c>
      <c r="CJ30" s="41">
        <v>0.13639999999999999</v>
      </c>
      <c r="CK30" s="41">
        <v>4.4999999999999998E-2</v>
      </c>
      <c r="CL30" s="41">
        <v>8.1257058642988628E-2</v>
      </c>
      <c r="CM30" s="41">
        <v>0.54067658541083885</v>
      </c>
      <c r="CN30" s="38">
        <v>1.4279978213397295E-2</v>
      </c>
      <c r="CO30" s="67">
        <v>5.1999999999999998E-2</v>
      </c>
      <c r="CP30" s="41">
        <v>0.13489999999999999</v>
      </c>
      <c r="CQ30" s="41">
        <v>4.1799999999999997E-2</v>
      </c>
      <c r="CR30" s="41">
        <v>7.4349581436144827E-2</v>
      </c>
      <c r="CS30" s="41">
        <v>0.65291812076184452</v>
      </c>
      <c r="CT30" s="38">
        <v>9.4876261664071804E-3</v>
      </c>
      <c r="CU30" s="67">
        <v>6.0999999999999999E-2</v>
      </c>
      <c r="CV30" s="41">
        <v>0.13220000000000001</v>
      </c>
      <c r="CW30" s="41">
        <v>4.2800000000000005E-2</v>
      </c>
      <c r="CX30" s="41">
        <v>7.0911067818553733E-2</v>
      </c>
      <c r="CY30" s="41">
        <v>0.66145651995321231</v>
      </c>
      <c r="CZ30" s="38">
        <v>9.4021584302235173E-3</v>
      </c>
      <c r="DA30" s="67">
        <v>5.2999999999999999E-2</v>
      </c>
      <c r="DB30" s="41">
        <v>0.12659999999999999</v>
      </c>
      <c r="DC30" s="41">
        <v>5.7000000000000002E-2</v>
      </c>
      <c r="DD30" s="41">
        <v>7.3640583595490847E-2</v>
      </c>
      <c r="DE30" s="41">
        <v>0.62947691780486614</v>
      </c>
      <c r="DF30" s="38">
        <v>1.7918921229070836E-2</v>
      </c>
      <c r="DG30" s="67">
        <v>5.6000000000000001E-2</v>
      </c>
      <c r="DH30" s="41">
        <v>0.12509999999999999</v>
      </c>
      <c r="DI30" s="41">
        <v>5.7099999999999998E-2</v>
      </c>
      <c r="DJ30" s="41">
        <v>6.9333923142165105E-2</v>
      </c>
      <c r="DK30" s="41">
        <v>0.63604093827942809</v>
      </c>
      <c r="DL30" s="38">
        <v>1.1235502868621312E-2</v>
      </c>
      <c r="DM30" s="67">
        <v>4.8000000000000001E-2</v>
      </c>
      <c r="DN30" s="41">
        <v>0.12509999999999999</v>
      </c>
      <c r="DO30" s="41">
        <v>4.3499999999999997E-2</v>
      </c>
      <c r="DP30" s="41">
        <v>8.6757425759536239E-2</v>
      </c>
      <c r="DQ30" s="41">
        <v>0.618300663189844</v>
      </c>
      <c r="DR30" s="38">
        <v>9.1014788325715652E-3</v>
      </c>
      <c r="DS30" s="67">
        <v>0.06</v>
      </c>
      <c r="DT30" s="41">
        <v>0.12470000000000001</v>
      </c>
      <c r="DU30" s="41">
        <v>5.7000000000000002E-2</v>
      </c>
      <c r="DV30" s="41">
        <v>8.7777575624889401E-2</v>
      </c>
      <c r="DW30" s="41">
        <v>0.6371343720016448</v>
      </c>
      <c r="DX30" s="38">
        <v>7.9203472683624133E-3</v>
      </c>
      <c r="DY30" s="67">
        <v>0.05</v>
      </c>
      <c r="DZ30" s="41">
        <v>0.12470000000000001</v>
      </c>
      <c r="EA30" s="41">
        <v>3.8300000000000001E-2</v>
      </c>
      <c r="EB30" s="41">
        <v>8.2794913686146276E-2</v>
      </c>
      <c r="EC30" s="41">
        <v>0.68158439921782177</v>
      </c>
      <c r="ED30" s="38">
        <v>0</v>
      </c>
      <c r="EE30" s="67">
        <v>5.0999999999999997E-2</v>
      </c>
      <c r="EF30" s="41">
        <v>0.12240000000000001</v>
      </c>
      <c r="EG30" s="41">
        <v>5.8200000000000002E-2</v>
      </c>
      <c r="EH30" s="41">
        <v>8.4422084727702351E-2</v>
      </c>
      <c r="EI30" s="41">
        <v>0.64281307269649557</v>
      </c>
      <c r="EJ30" s="38">
        <v>1.0355098947277567E-2</v>
      </c>
      <c r="EK30" s="67">
        <v>4.5999999999999999E-2</v>
      </c>
      <c r="EL30" s="41">
        <v>0.12089999999999999</v>
      </c>
      <c r="EM30" s="41">
        <v>5.8400000000000001E-2</v>
      </c>
      <c r="EN30" s="41">
        <v>8.7650028048944173E-2</v>
      </c>
      <c r="EO30" s="41">
        <v>0.71956392306525996</v>
      </c>
      <c r="EP30" s="38">
        <v>6.5148175204446379E-3</v>
      </c>
      <c r="EQ30" s="67">
        <v>-4.1000000000000002E-2</v>
      </c>
      <c r="ER30" s="41">
        <v>0.11890000000000001</v>
      </c>
      <c r="ES30" s="41">
        <v>4.5899999999999996E-2</v>
      </c>
      <c r="ET30" s="41">
        <v>8.7486912150526133E-2</v>
      </c>
      <c r="EU30" s="41">
        <v>0.68383698671486048</v>
      </c>
      <c r="EV30" s="38">
        <v>6.9148448864351135E-3</v>
      </c>
      <c r="EW30" s="67">
        <v>-3.5999999999999997E-2</v>
      </c>
      <c r="EX30" s="41">
        <v>0.11749999999999999</v>
      </c>
      <c r="EY30" s="41">
        <v>4.2000000000000003E-2</v>
      </c>
      <c r="EZ30" s="41">
        <v>8.344301201096567E-2</v>
      </c>
      <c r="FA30" s="41">
        <v>0.65663528308060981</v>
      </c>
      <c r="FB30" s="38">
        <v>8.8388730967838523E-3</v>
      </c>
      <c r="FC30" s="67">
        <v>-3.0000000000000001E-3</v>
      </c>
      <c r="FD30" s="41">
        <v>0.1202</v>
      </c>
      <c r="FE30" s="41">
        <v>5.62E-2</v>
      </c>
      <c r="FF30" s="41">
        <v>9.3285896547289401E-2</v>
      </c>
      <c r="FG30" s="41">
        <v>0.58848580290948005</v>
      </c>
      <c r="FH30" s="38">
        <v>1.2108194068734174E-2</v>
      </c>
      <c r="FI30" s="67">
        <v>2.4E-2</v>
      </c>
      <c r="FJ30" s="41">
        <v>0.12050000000000001</v>
      </c>
      <c r="FK30" s="41">
        <v>5.9000000000000004E-2</v>
      </c>
      <c r="FL30" s="41">
        <v>9.23861330462631E-2</v>
      </c>
      <c r="FM30" s="41">
        <v>0.65413702313595878</v>
      </c>
      <c r="FN30" s="38">
        <v>8.9164768835445548E-3</v>
      </c>
      <c r="FO30" s="67">
        <v>0.10299999999999999</v>
      </c>
      <c r="FP30" s="41">
        <v>0.1202</v>
      </c>
      <c r="FQ30" s="41">
        <v>6.3200000000000006E-2</v>
      </c>
      <c r="FR30" s="41">
        <v>9.5517424964185499E-2</v>
      </c>
      <c r="FS30" s="41">
        <v>0.62540292882626958</v>
      </c>
      <c r="FT30" s="38">
        <v>9.9464298359815805E-3</v>
      </c>
      <c r="FU30" s="67">
        <v>9.4E-2</v>
      </c>
      <c r="FV30" s="41">
        <v>0.121</v>
      </c>
      <c r="FW30" s="41">
        <v>6.9099999999999995E-2</v>
      </c>
      <c r="FX30" s="41">
        <v>9.0071136589955053E-2</v>
      </c>
      <c r="FY30" s="41">
        <v>0.61603054233565191</v>
      </c>
      <c r="FZ30" s="38">
        <v>1.0331592856205031E-2</v>
      </c>
      <c r="GA30" s="67">
        <v>7.5999999999999998E-2</v>
      </c>
      <c r="GB30" s="41">
        <v>0.1216</v>
      </c>
      <c r="GC30" s="41">
        <v>5.7300000000000004E-2</v>
      </c>
      <c r="GD30" s="41">
        <v>8.8176940857931305E-2</v>
      </c>
      <c r="GE30" s="41">
        <v>0.57449946747227809</v>
      </c>
      <c r="GF30" s="38">
        <v>1.5560832880232533E-2</v>
      </c>
      <c r="GG30" s="67">
        <v>5.8999999999999997E-2</v>
      </c>
      <c r="GH30" s="41">
        <v>0.1215</v>
      </c>
      <c r="GI30" s="41">
        <v>5.5599999999999997E-2</v>
      </c>
      <c r="GJ30" s="41">
        <v>8.3945502127038329E-2</v>
      </c>
      <c r="GK30" s="41">
        <v>0.66614532655046987</v>
      </c>
      <c r="GL30" s="38">
        <v>7.8846414826355387E-3</v>
      </c>
      <c r="GM30" s="67">
        <v>4.9000000000000002E-2</v>
      </c>
      <c r="GN30" s="41">
        <v>0.12269999999999999</v>
      </c>
      <c r="GO30" s="41">
        <v>7.9100000000000004E-2</v>
      </c>
      <c r="GP30" s="41">
        <v>8.0526269671685663E-2</v>
      </c>
      <c r="GQ30" s="41">
        <v>0.65108253431442564</v>
      </c>
      <c r="GR30" s="38">
        <v>8.5387643126806686E-3</v>
      </c>
      <c r="GS30" s="67">
        <v>4.5999999999999999E-2</v>
      </c>
      <c r="GT30" s="41">
        <v>0.1241</v>
      </c>
      <c r="GU30" s="41">
        <v>9.1799999999999993E-2</v>
      </c>
      <c r="GV30" s="41">
        <v>8.0991669046863474E-2</v>
      </c>
      <c r="GW30" s="41">
        <v>0.64297829188839928</v>
      </c>
      <c r="GX30" s="38">
        <v>8.9187397063721346E-3</v>
      </c>
      <c r="GY30" s="67">
        <v>4.9000000000000002E-2</v>
      </c>
      <c r="GZ30" s="41">
        <v>0.12670000000000001</v>
      </c>
      <c r="HA30" s="41">
        <v>9.06E-2</v>
      </c>
      <c r="HB30" s="41">
        <v>7.5500972154124463E-2</v>
      </c>
      <c r="HC30" s="41">
        <v>0.58349008316243212</v>
      </c>
      <c r="HD30" s="38">
        <v>9.9548073862344572E-3</v>
      </c>
      <c r="HE30" s="67">
        <v>5.3999999999999999E-2</v>
      </c>
      <c r="HF30" s="41">
        <v>0.13089999999999999</v>
      </c>
      <c r="HG30" s="41">
        <v>9.1899999999999996E-2</v>
      </c>
      <c r="HH30" s="41">
        <v>4.9476949441500169E-2</v>
      </c>
      <c r="HI30" s="41">
        <v>0.6661695086106918</v>
      </c>
      <c r="HJ30" s="38">
        <v>1.0117209696074955E-2</v>
      </c>
      <c r="HK30" s="67">
        <v>5.5E-2</v>
      </c>
      <c r="HL30" s="41">
        <v>0.1331</v>
      </c>
      <c r="HM30" s="41">
        <v>7.8799999999999995E-2</v>
      </c>
      <c r="HN30" s="41">
        <v>5.2412442368070376E-2</v>
      </c>
      <c r="HO30" s="41">
        <v>0.63406708518062249</v>
      </c>
      <c r="HP30" s="38">
        <v>1.1301885508721337E-2</v>
      </c>
      <c r="HQ30" s="67">
        <v>0.06</v>
      </c>
      <c r="HR30" s="41">
        <v>0.13980000000000001</v>
      </c>
      <c r="HS30" s="41">
        <v>6.7799999999999999E-2</v>
      </c>
      <c r="HT30" s="41">
        <v>4.3350533288839879E-2</v>
      </c>
      <c r="HU30" s="41">
        <v>0.65437597698967842</v>
      </c>
      <c r="HV30" s="38">
        <v>1.1506369502580297E-2</v>
      </c>
      <c r="HW30" s="67">
        <v>5.6000000000000001E-2</v>
      </c>
      <c r="HX30" s="41">
        <v>0.14630000000000001</v>
      </c>
      <c r="HY30" s="41">
        <v>6.6299999999999998E-2</v>
      </c>
      <c r="HZ30" s="41">
        <v>4.3924678480002859E-2</v>
      </c>
      <c r="IA30" s="41">
        <v>0.68663224622940877</v>
      </c>
      <c r="IB30" s="38">
        <v>5.9188199636548387E-3</v>
      </c>
      <c r="IC30" s="67">
        <v>4.9000000000000002E-2</v>
      </c>
      <c r="ID30" s="41">
        <v>0.1628</v>
      </c>
      <c r="IE30" s="41">
        <v>5.7000000000000002E-2</v>
      </c>
      <c r="IF30" s="41">
        <v>5.3148554250521486E-2</v>
      </c>
      <c r="IG30" s="41">
        <v>0.74587431073021226</v>
      </c>
      <c r="IH30" s="38">
        <v>1.1495522851783645E-2</v>
      </c>
      <c r="II30" s="67">
        <v>4.5999999999999999E-2</v>
      </c>
      <c r="IJ30" s="41">
        <v>0.16850000000000001</v>
      </c>
      <c r="IK30" s="41">
        <v>6.2199999999999998E-2</v>
      </c>
      <c r="IL30" s="41">
        <v>5.2810597872703008E-2</v>
      </c>
      <c r="IM30" s="41">
        <v>0.69867226436811236</v>
      </c>
      <c r="IN30" s="38">
        <v>1.2048173796390158E-2</v>
      </c>
      <c r="IO30" s="67">
        <v>0.04</v>
      </c>
      <c r="IP30" s="41">
        <v>0.1691</v>
      </c>
      <c r="IQ30" s="41">
        <v>3.56E-2</v>
      </c>
      <c r="IR30" s="41">
        <v>5.4750466590560341E-2</v>
      </c>
      <c r="IS30" s="41">
        <v>0.68820922294784626</v>
      </c>
      <c r="IT30" s="38">
        <v>1.1454264424236258E-2</v>
      </c>
      <c r="IU30" s="67">
        <v>4.7E-2</v>
      </c>
      <c r="IV30" s="41">
        <v>0.16889999999999999</v>
      </c>
      <c r="IW30" s="41">
        <v>2.9900000000000003E-2</v>
      </c>
      <c r="IX30" s="41">
        <v>5.5288491060924719E-2</v>
      </c>
      <c r="IY30" s="41">
        <v>0.44936676586181401</v>
      </c>
      <c r="IZ30" s="38">
        <v>1.0802963212646058E-2</v>
      </c>
      <c r="JA30" s="92">
        <v>4.9000000000000002E-2</v>
      </c>
      <c r="JB30" s="41">
        <v>0.15770000000000001</v>
      </c>
      <c r="JC30" s="41">
        <v>3.6200000000000003E-2</v>
      </c>
      <c r="JD30" s="41">
        <v>5.843359094644051E-2</v>
      </c>
      <c r="JE30" s="41">
        <v>0.67469264645167204</v>
      </c>
      <c r="JF30" s="38">
        <v>1.8258115081042608E-2</v>
      </c>
      <c r="JG30" s="88">
        <v>0.05</v>
      </c>
      <c r="JH30" s="41">
        <v>0.15279999999999999</v>
      </c>
      <c r="JI30" s="89">
        <v>3.8199999999999998E-2</v>
      </c>
      <c r="JJ30" s="41">
        <v>6.2134093276412387E-2</v>
      </c>
      <c r="JK30" s="41">
        <v>0.59801284295520918</v>
      </c>
      <c r="JL30" s="38">
        <v>1.5290796983223888E-2</v>
      </c>
      <c r="JM30" s="88">
        <v>4.9000000000000002E-2</v>
      </c>
      <c r="JN30" s="41">
        <v>0.1507</v>
      </c>
      <c r="JO30" s="89">
        <v>4.58E-2</v>
      </c>
      <c r="JP30" s="41">
        <v>6.6690396553424E-2</v>
      </c>
      <c r="JQ30" s="41">
        <v>0.5801945305972479</v>
      </c>
      <c r="JR30" s="38">
        <v>1.6384238991938131E-2</v>
      </c>
      <c r="JS30" s="88">
        <v>0.05</v>
      </c>
      <c r="JT30" s="41">
        <v>0.14810000000000001</v>
      </c>
      <c r="JU30" s="89">
        <v>4.4900000000000002E-2</v>
      </c>
      <c r="JV30" s="41">
        <v>4.915573647984825E-2</v>
      </c>
      <c r="JW30" s="41">
        <v>0.59467424193245155</v>
      </c>
      <c r="JX30" s="38">
        <v>1.8288932876896889E-2</v>
      </c>
    </row>
    <row r="31" spans="1:284" x14ac:dyDescent="0.25">
      <c r="A31">
        <v>27</v>
      </c>
      <c r="B31" s="55" t="s">
        <v>28</v>
      </c>
      <c r="C31" s="67">
        <v>5.1999999999999998E-2</v>
      </c>
      <c r="D31" s="41">
        <v>0.1691</v>
      </c>
      <c r="E31" s="41">
        <v>6.2699999999999992E-2</v>
      </c>
      <c r="F31" s="41">
        <v>7.4393399409052888E-2</v>
      </c>
      <c r="G31" s="41">
        <v>0.30754333557947905</v>
      </c>
      <c r="H31" s="38">
        <v>3.9048850655631843E-2</v>
      </c>
      <c r="I31" s="67">
        <v>0.06</v>
      </c>
      <c r="J31" s="41">
        <v>0.1636</v>
      </c>
      <c r="K31" s="41">
        <v>7.3899999999999993E-2</v>
      </c>
      <c r="L31" s="41">
        <v>5.7082720796164957E-2</v>
      </c>
      <c r="M31" s="41">
        <v>0.31685676037483268</v>
      </c>
      <c r="N31" s="38">
        <v>2.9826833893852326E-2</v>
      </c>
      <c r="O31" s="67">
        <v>0.05</v>
      </c>
      <c r="P31" s="41">
        <v>0.15990000000000001</v>
      </c>
      <c r="Q31" s="41">
        <v>6.0199999999999997E-2</v>
      </c>
      <c r="R31" s="41">
        <v>6.1796932335017221E-2</v>
      </c>
      <c r="S31" s="41">
        <v>0.3077903380334493</v>
      </c>
      <c r="T31" s="38">
        <v>3.6345883468634155E-2</v>
      </c>
      <c r="U31" s="67">
        <v>5.7000000000000002E-2</v>
      </c>
      <c r="V31" s="41">
        <v>0.15460000000000002</v>
      </c>
      <c r="W31" s="41">
        <v>6.3099999999999989E-2</v>
      </c>
      <c r="X31" s="41">
        <v>8.753045274380393E-2</v>
      </c>
      <c r="Y31" s="41">
        <v>0.30769568098542138</v>
      </c>
      <c r="Z31" s="38">
        <v>2.9550436885993649E-2</v>
      </c>
      <c r="AA31" s="67">
        <v>5.6000000000000001E-2</v>
      </c>
      <c r="AB31" s="41">
        <v>0.16059999999999999</v>
      </c>
      <c r="AC31" s="41">
        <v>7.0300000000000001E-2</v>
      </c>
      <c r="AD31" s="41">
        <v>8.0741788242431847E-2</v>
      </c>
      <c r="AE31" s="41">
        <v>0.35070351388878312</v>
      </c>
      <c r="AF31" s="38">
        <v>2.7316708475652575E-2</v>
      </c>
      <c r="AG31" s="67">
        <v>6.0999999999999999E-2</v>
      </c>
      <c r="AH31" s="41">
        <v>0.16820000000000002</v>
      </c>
      <c r="AI31" s="41">
        <v>5.9699999999999996E-2</v>
      </c>
      <c r="AJ31" s="41">
        <v>9.452521590242681E-2</v>
      </c>
      <c r="AK31" s="41">
        <v>0.34308895635837239</v>
      </c>
      <c r="AL31" s="38">
        <v>2.1295200227746273E-2</v>
      </c>
      <c r="AM31" s="67">
        <v>0.05</v>
      </c>
      <c r="AN31" s="41">
        <v>0.183</v>
      </c>
      <c r="AO31" s="41">
        <v>8.0100000000000005E-2</v>
      </c>
      <c r="AP31" s="41">
        <v>8.7017722370159367E-2</v>
      </c>
      <c r="AQ31" s="41">
        <v>0.35411210183722991</v>
      </c>
      <c r="AR31" s="38">
        <v>3.0344813848714361E-2</v>
      </c>
      <c r="AS31" s="67">
        <v>3.7999999999999999E-2</v>
      </c>
      <c r="AT31" s="41">
        <v>0.1787</v>
      </c>
      <c r="AU31" s="41">
        <v>6.4500000000000002E-2</v>
      </c>
      <c r="AV31" s="41">
        <v>0.14132423188029547</v>
      </c>
      <c r="AW31" s="41">
        <v>0.3379565922312901</v>
      </c>
      <c r="AX31" s="38">
        <v>3.7498735524233689E-2</v>
      </c>
      <c r="AY31" s="67">
        <v>3.7999999999999999E-2</v>
      </c>
      <c r="AZ31" s="41">
        <v>0.18179999999999999</v>
      </c>
      <c r="BA31" s="41">
        <v>5.7999999999999996E-2</v>
      </c>
      <c r="BB31" s="41">
        <v>0.14368931037466337</v>
      </c>
      <c r="BC31" s="41">
        <v>0.37056337279569618</v>
      </c>
      <c r="BD31" s="38">
        <v>2.8307096094780996E-2</v>
      </c>
      <c r="BE31" s="67">
        <v>4.3999999999999997E-2</v>
      </c>
      <c r="BF31" s="41">
        <v>0.1386</v>
      </c>
      <c r="BG31" s="41">
        <v>6.3399999999999998E-2</v>
      </c>
      <c r="BH31" s="41">
        <v>0.14351335756098324</v>
      </c>
      <c r="BI31" s="41">
        <v>0.38520020351840145</v>
      </c>
      <c r="BJ31" s="38">
        <v>2.872556127114451E-2</v>
      </c>
      <c r="BK31" s="67">
        <v>4.2000000000000003E-2</v>
      </c>
      <c r="BL31" s="41">
        <v>0.1366</v>
      </c>
      <c r="BM31" s="41">
        <v>6.3500000000000001E-2</v>
      </c>
      <c r="BN31" s="41">
        <v>0.16629252102555289</v>
      </c>
      <c r="BO31" s="41">
        <v>0.40586748397989331</v>
      </c>
      <c r="BP31" s="38">
        <v>2.6929805577033304E-2</v>
      </c>
      <c r="BQ31" s="67">
        <v>5.3999999999999999E-2</v>
      </c>
      <c r="BR31" s="41">
        <v>0.1361</v>
      </c>
      <c r="BS31" s="41">
        <v>0.10279999999999999</v>
      </c>
      <c r="BT31" s="41">
        <v>0.19028066086781045</v>
      </c>
      <c r="BU31" s="41">
        <v>0.62336209558545064</v>
      </c>
      <c r="BV31" s="38">
        <v>1.2947867082146774E-2</v>
      </c>
      <c r="BW31" s="67">
        <v>3.3000000000000002E-2</v>
      </c>
      <c r="BX31" s="41">
        <v>0.1366</v>
      </c>
      <c r="BY31" s="41">
        <v>9.2100000000000015E-2</v>
      </c>
      <c r="BZ31" s="41">
        <v>0.20840515043213889</v>
      </c>
      <c r="CA31" s="41">
        <v>0.58883411548917697</v>
      </c>
      <c r="CB31" s="38">
        <v>9.8182870916295982E-3</v>
      </c>
      <c r="CC31" s="67">
        <v>3.2000000000000001E-2</v>
      </c>
      <c r="CD31" s="41">
        <v>0.13689999999999999</v>
      </c>
      <c r="CE31" s="41">
        <v>7.0599999999999996E-2</v>
      </c>
      <c r="CF31" s="41" t="s">
        <v>76</v>
      </c>
      <c r="CG31" s="41" t="s">
        <v>76</v>
      </c>
      <c r="CH31" s="38" t="s">
        <v>76</v>
      </c>
      <c r="CI31" s="67">
        <v>3.7999999999999999E-2</v>
      </c>
      <c r="CJ31" s="41">
        <v>0.13639999999999999</v>
      </c>
      <c r="CK31" s="41">
        <v>4.4999999999999998E-2</v>
      </c>
      <c r="CL31" s="41" t="s">
        <v>76</v>
      </c>
      <c r="CM31" s="41" t="s">
        <v>76</v>
      </c>
      <c r="CN31" s="38" t="s">
        <v>76</v>
      </c>
      <c r="CO31" s="67">
        <v>5.1999999999999998E-2</v>
      </c>
      <c r="CP31" s="41">
        <v>0.13489999999999999</v>
      </c>
      <c r="CQ31" s="41">
        <v>4.1799999999999997E-2</v>
      </c>
      <c r="CR31" s="41" t="s">
        <v>76</v>
      </c>
      <c r="CS31" s="41" t="s">
        <v>76</v>
      </c>
      <c r="CT31" s="38" t="s">
        <v>76</v>
      </c>
      <c r="CU31" s="67">
        <v>6.0999999999999999E-2</v>
      </c>
      <c r="CV31" s="41">
        <v>0.13220000000000001</v>
      </c>
      <c r="CW31" s="41">
        <v>4.2800000000000005E-2</v>
      </c>
      <c r="CX31" s="41" t="s">
        <v>76</v>
      </c>
      <c r="CY31" s="41" t="s">
        <v>76</v>
      </c>
      <c r="CZ31" s="38" t="s">
        <v>76</v>
      </c>
      <c r="DA31" s="67">
        <v>5.2999999999999999E-2</v>
      </c>
      <c r="DB31" s="41">
        <v>0.12659999999999999</v>
      </c>
      <c r="DC31" s="41">
        <v>5.7000000000000002E-2</v>
      </c>
      <c r="DD31" s="41" t="s">
        <v>76</v>
      </c>
      <c r="DE31" s="41" t="s">
        <v>76</v>
      </c>
      <c r="DF31" s="38" t="s">
        <v>76</v>
      </c>
      <c r="DG31" s="67">
        <v>5.6000000000000001E-2</v>
      </c>
      <c r="DH31" s="41">
        <v>0.12509999999999999</v>
      </c>
      <c r="DI31" s="41">
        <v>5.7099999999999998E-2</v>
      </c>
      <c r="DJ31" s="41" t="s">
        <v>76</v>
      </c>
      <c r="DK31" s="41" t="s">
        <v>76</v>
      </c>
      <c r="DL31" s="38" t="s">
        <v>76</v>
      </c>
      <c r="DM31" s="67">
        <v>4.8000000000000001E-2</v>
      </c>
      <c r="DN31" s="41">
        <v>0.12509999999999999</v>
      </c>
      <c r="DO31" s="41">
        <v>4.3499999999999997E-2</v>
      </c>
      <c r="DP31" s="41" t="s">
        <v>76</v>
      </c>
      <c r="DQ31" s="41" t="s">
        <v>76</v>
      </c>
      <c r="DR31" s="38" t="s">
        <v>76</v>
      </c>
      <c r="DS31" s="67">
        <v>0.06</v>
      </c>
      <c r="DT31" s="41">
        <v>0.12470000000000001</v>
      </c>
      <c r="DU31" s="41">
        <v>5.7000000000000002E-2</v>
      </c>
      <c r="DV31" s="41" t="s">
        <v>76</v>
      </c>
      <c r="DW31" s="41" t="s">
        <v>76</v>
      </c>
      <c r="DX31" s="38" t="s">
        <v>76</v>
      </c>
      <c r="DY31" s="67">
        <v>0.05</v>
      </c>
      <c r="DZ31" s="41">
        <v>0.12470000000000001</v>
      </c>
      <c r="EA31" s="41">
        <v>3.8300000000000001E-2</v>
      </c>
      <c r="EB31" s="41" t="s">
        <v>76</v>
      </c>
      <c r="EC31" s="41" t="s">
        <v>76</v>
      </c>
      <c r="ED31" s="38" t="s">
        <v>76</v>
      </c>
      <c r="EE31" s="67">
        <v>5.0999999999999997E-2</v>
      </c>
      <c r="EF31" s="41">
        <v>0.12240000000000001</v>
      </c>
      <c r="EG31" s="41">
        <v>5.8200000000000002E-2</v>
      </c>
      <c r="EH31" s="41" t="s">
        <v>76</v>
      </c>
      <c r="EI31" s="41" t="s">
        <v>76</v>
      </c>
      <c r="EJ31" s="38" t="s">
        <v>76</v>
      </c>
      <c r="EK31" s="67">
        <v>4.5999999999999999E-2</v>
      </c>
      <c r="EL31" s="41">
        <v>0.12089999999999999</v>
      </c>
      <c r="EM31" s="41">
        <v>5.8400000000000001E-2</v>
      </c>
      <c r="EN31" s="41" t="s">
        <v>76</v>
      </c>
      <c r="EO31" s="41" t="s">
        <v>76</v>
      </c>
      <c r="EP31" s="38" t="s">
        <v>76</v>
      </c>
      <c r="EQ31" s="67">
        <v>-4.1000000000000002E-2</v>
      </c>
      <c r="ER31" s="41">
        <v>0.11890000000000001</v>
      </c>
      <c r="ES31" s="41">
        <v>4.5899999999999996E-2</v>
      </c>
      <c r="ET31" s="41" t="s">
        <v>76</v>
      </c>
      <c r="EU31" s="41" t="s">
        <v>76</v>
      </c>
      <c r="EV31" s="38" t="s">
        <v>76</v>
      </c>
      <c r="EW31" s="67">
        <v>-3.5999999999999997E-2</v>
      </c>
      <c r="EX31" s="41">
        <v>0.11749999999999999</v>
      </c>
      <c r="EY31" s="41">
        <v>4.2000000000000003E-2</v>
      </c>
      <c r="EZ31" s="41" t="s">
        <v>76</v>
      </c>
      <c r="FA31" s="41" t="s">
        <v>76</v>
      </c>
      <c r="FB31" s="38" t="s">
        <v>76</v>
      </c>
      <c r="FC31" s="67">
        <v>-3.0000000000000001E-3</v>
      </c>
      <c r="FD31" s="41">
        <v>0.1202</v>
      </c>
      <c r="FE31" s="41">
        <v>5.62E-2</v>
      </c>
      <c r="FF31" s="41" t="s">
        <v>76</v>
      </c>
      <c r="FG31" s="41" t="s">
        <v>76</v>
      </c>
      <c r="FH31" s="38" t="s">
        <v>76</v>
      </c>
      <c r="FI31" s="67">
        <v>2.4E-2</v>
      </c>
      <c r="FJ31" s="41">
        <v>0.12050000000000001</v>
      </c>
      <c r="FK31" s="41">
        <v>5.9000000000000004E-2</v>
      </c>
      <c r="FL31" s="41" t="s">
        <v>76</v>
      </c>
      <c r="FM31" s="41" t="s">
        <v>76</v>
      </c>
      <c r="FN31" s="38" t="s">
        <v>76</v>
      </c>
      <c r="FO31" s="67">
        <v>0.10299999999999999</v>
      </c>
      <c r="FP31" s="41">
        <v>0.1202</v>
      </c>
      <c r="FQ31" s="41">
        <v>6.3200000000000006E-2</v>
      </c>
      <c r="FR31" s="41" t="s">
        <v>76</v>
      </c>
      <c r="FS31" s="41" t="s">
        <v>76</v>
      </c>
      <c r="FT31" s="38" t="s">
        <v>76</v>
      </c>
      <c r="FU31" s="67">
        <v>9.4E-2</v>
      </c>
      <c r="FV31" s="41">
        <v>0.121</v>
      </c>
      <c r="FW31" s="41">
        <v>6.9099999999999995E-2</v>
      </c>
      <c r="FX31" s="41" t="s">
        <v>76</v>
      </c>
      <c r="FY31" s="41" t="s">
        <v>76</v>
      </c>
      <c r="FZ31" s="38" t="s">
        <v>76</v>
      </c>
      <c r="GA31" s="67">
        <v>7.5999999999999998E-2</v>
      </c>
      <c r="GB31" s="41">
        <v>0.1216</v>
      </c>
      <c r="GC31" s="41">
        <v>5.7300000000000004E-2</v>
      </c>
      <c r="GD31" s="41" t="s">
        <v>76</v>
      </c>
      <c r="GE31" s="41" t="s">
        <v>76</v>
      </c>
      <c r="GF31" s="38" t="s">
        <v>76</v>
      </c>
      <c r="GG31" s="67">
        <v>5.8999999999999997E-2</v>
      </c>
      <c r="GH31" s="41">
        <v>0.1215</v>
      </c>
      <c r="GI31" s="41">
        <v>5.5599999999999997E-2</v>
      </c>
      <c r="GJ31" s="41" t="s">
        <v>76</v>
      </c>
      <c r="GK31" s="41" t="s">
        <v>76</v>
      </c>
      <c r="GL31" s="38" t="s">
        <v>76</v>
      </c>
      <c r="GM31" s="67">
        <v>4.9000000000000002E-2</v>
      </c>
      <c r="GN31" s="41">
        <v>0.12269999999999999</v>
      </c>
      <c r="GO31" s="41">
        <v>7.9100000000000004E-2</v>
      </c>
      <c r="GP31" s="41" t="s">
        <v>76</v>
      </c>
      <c r="GQ31" s="41" t="s">
        <v>76</v>
      </c>
      <c r="GR31" s="38" t="s">
        <v>76</v>
      </c>
      <c r="GS31" s="67">
        <v>4.5999999999999999E-2</v>
      </c>
      <c r="GT31" s="41">
        <v>0.1241</v>
      </c>
      <c r="GU31" s="41">
        <v>9.1799999999999993E-2</v>
      </c>
      <c r="GV31" s="41" t="s">
        <v>76</v>
      </c>
      <c r="GW31" s="41" t="s">
        <v>76</v>
      </c>
      <c r="GX31" s="38" t="s">
        <v>76</v>
      </c>
      <c r="GY31" s="67">
        <v>4.9000000000000002E-2</v>
      </c>
      <c r="GZ31" s="41">
        <v>0.12670000000000001</v>
      </c>
      <c r="HA31" s="41">
        <v>9.06E-2</v>
      </c>
      <c r="HB31" s="41" t="s">
        <v>76</v>
      </c>
      <c r="HC31" s="41" t="s">
        <v>76</v>
      </c>
      <c r="HD31" s="38" t="s">
        <v>76</v>
      </c>
      <c r="HE31" s="67">
        <v>5.3999999999999999E-2</v>
      </c>
      <c r="HF31" s="41">
        <v>0.13089999999999999</v>
      </c>
      <c r="HG31" s="41">
        <v>9.1899999999999996E-2</v>
      </c>
      <c r="HH31" s="41" t="s">
        <v>76</v>
      </c>
      <c r="HI31" s="41" t="s">
        <v>76</v>
      </c>
      <c r="HJ31" s="38" t="s">
        <v>76</v>
      </c>
      <c r="HK31" s="67">
        <v>5.5E-2</v>
      </c>
      <c r="HL31" s="41">
        <v>0.1331</v>
      </c>
      <c r="HM31" s="41">
        <v>7.8799999999999995E-2</v>
      </c>
      <c r="HN31" s="41" t="s">
        <v>76</v>
      </c>
      <c r="HO31" s="41" t="s">
        <v>76</v>
      </c>
      <c r="HP31" s="38" t="s">
        <v>76</v>
      </c>
      <c r="HQ31" s="67">
        <v>0.06</v>
      </c>
      <c r="HR31" s="41">
        <v>0.13980000000000001</v>
      </c>
      <c r="HS31" s="41">
        <v>6.7799999999999999E-2</v>
      </c>
      <c r="HT31" s="41" t="s">
        <v>76</v>
      </c>
      <c r="HU31" s="41" t="s">
        <v>76</v>
      </c>
      <c r="HV31" s="38" t="s">
        <v>76</v>
      </c>
      <c r="HW31" s="67">
        <v>5.6000000000000001E-2</v>
      </c>
      <c r="HX31" s="41">
        <v>0.14630000000000001</v>
      </c>
      <c r="HY31" s="41">
        <v>6.6299999999999998E-2</v>
      </c>
      <c r="HZ31" s="41" t="s">
        <v>76</v>
      </c>
      <c r="IA31" s="41" t="s">
        <v>76</v>
      </c>
      <c r="IB31" s="38" t="s">
        <v>76</v>
      </c>
      <c r="IC31" s="67">
        <v>4.9000000000000002E-2</v>
      </c>
      <c r="ID31" s="41">
        <v>0.1628</v>
      </c>
      <c r="IE31" s="41">
        <v>5.7000000000000002E-2</v>
      </c>
      <c r="IF31" s="41" t="s">
        <v>76</v>
      </c>
      <c r="IG31" s="41" t="s">
        <v>76</v>
      </c>
      <c r="IH31" s="38" t="s">
        <v>76</v>
      </c>
      <c r="II31" s="67">
        <v>4.5999999999999999E-2</v>
      </c>
      <c r="IJ31" s="41">
        <v>0.16850000000000001</v>
      </c>
      <c r="IK31" s="41">
        <v>6.2199999999999998E-2</v>
      </c>
      <c r="IL31" s="41" t="s">
        <v>76</v>
      </c>
      <c r="IM31" s="41" t="s">
        <v>76</v>
      </c>
      <c r="IN31" s="38" t="s">
        <v>76</v>
      </c>
      <c r="IO31" s="67">
        <v>0.04</v>
      </c>
      <c r="IP31" s="41">
        <v>0.1691</v>
      </c>
      <c r="IQ31" s="41">
        <v>3.56E-2</v>
      </c>
      <c r="IR31" s="41" t="s">
        <v>76</v>
      </c>
      <c r="IS31" s="41" t="s">
        <v>76</v>
      </c>
      <c r="IT31" s="38" t="s">
        <v>76</v>
      </c>
      <c r="IU31" s="67">
        <v>4.7E-2</v>
      </c>
      <c r="IV31" s="41">
        <v>0.16889999999999999</v>
      </c>
      <c r="IW31" s="41">
        <v>2.9900000000000003E-2</v>
      </c>
      <c r="IX31" s="41" t="s">
        <v>76</v>
      </c>
      <c r="IY31" s="41" t="s">
        <v>76</v>
      </c>
      <c r="IZ31" s="38" t="s">
        <v>76</v>
      </c>
      <c r="JA31" s="92">
        <v>4.9000000000000002E-2</v>
      </c>
      <c r="JB31" s="41">
        <v>0.15770000000000001</v>
      </c>
      <c r="JC31" s="41">
        <v>3.6200000000000003E-2</v>
      </c>
      <c r="JD31" s="41" t="s">
        <v>76</v>
      </c>
      <c r="JE31" s="41" t="s">
        <v>76</v>
      </c>
      <c r="JF31" s="38" t="s">
        <v>76</v>
      </c>
      <c r="JG31" s="88">
        <v>0.05</v>
      </c>
      <c r="JH31" s="41">
        <v>0.15279999999999999</v>
      </c>
      <c r="JI31" s="89">
        <v>3.8199999999999998E-2</v>
      </c>
      <c r="JJ31" s="41" t="s">
        <v>76</v>
      </c>
      <c r="JK31" s="41" t="s">
        <v>76</v>
      </c>
      <c r="JL31" s="38" t="s">
        <v>76</v>
      </c>
      <c r="JM31" s="88">
        <v>4.9000000000000002E-2</v>
      </c>
      <c r="JN31" s="41">
        <v>0.1507</v>
      </c>
      <c r="JO31" s="89">
        <v>4.58E-2</v>
      </c>
      <c r="JP31" s="41" t="s">
        <v>76</v>
      </c>
      <c r="JQ31" s="41" t="s">
        <v>76</v>
      </c>
      <c r="JR31" s="38" t="s">
        <v>76</v>
      </c>
      <c r="JS31" s="88">
        <v>0.05</v>
      </c>
      <c r="JT31" s="41">
        <v>0.14810000000000001</v>
      </c>
      <c r="JU31" s="89">
        <v>4.4900000000000002E-2</v>
      </c>
      <c r="JV31" s="41" t="s">
        <v>76</v>
      </c>
      <c r="JW31" s="41" t="s">
        <v>76</v>
      </c>
      <c r="JX31" s="38" t="s">
        <v>76</v>
      </c>
    </row>
    <row r="32" spans="1:284" x14ac:dyDescent="0.25">
      <c r="A32">
        <v>28</v>
      </c>
      <c r="B32" s="55" t="s">
        <v>29</v>
      </c>
      <c r="C32" s="67">
        <v>5.1999999999999998E-2</v>
      </c>
      <c r="D32" s="41">
        <v>0.1691</v>
      </c>
      <c r="E32" s="41">
        <v>6.2699999999999992E-2</v>
      </c>
      <c r="F32" s="41">
        <v>8.4252013280906438E-2</v>
      </c>
      <c r="G32" s="41">
        <v>0.51535410265614245</v>
      </c>
      <c r="H32" s="38">
        <v>1.6411097654383922E-2</v>
      </c>
      <c r="I32" s="67">
        <v>0.06</v>
      </c>
      <c r="J32" s="41">
        <v>0.1636</v>
      </c>
      <c r="K32" s="41">
        <v>7.3899999999999993E-2</v>
      </c>
      <c r="L32" s="41">
        <v>8.611391489101855E-2</v>
      </c>
      <c r="M32" s="41">
        <v>0.51457592674102115</v>
      </c>
      <c r="N32" s="38">
        <v>1.7842612356815276E-2</v>
      </c>
      <c r="O32" s="67">
        <v>0.05</v>
      </c>
      <c r="P32" s="41">
        <v>0.15990000000000001</v>
      </c>
      <c r="Q32" s="41">
        <v>6.0199999999999997E-2</v>
      </c>
      <c r="R32" s="41">
        <v>8.0500572589533012E-2</v>
      </c>
      <c r="S32" s="41">
        <v>0.47985510908746831</v>
      </c>
      <c r="T32" s="38">
        <v>1.6227000622046836E-2</v>
      </c>
      <c r="U32" s="67">
        <v>5.7000000000000002E-2</v>
      </c>
      <c r="V32" s="41">
        <v>0.15460000000000002</v>
      </c>
      <c r="W32" s="41">
        <v>6.3099999999999989E-2</v>
      </c>
      <c r="X32" s="41">
        <v>6.7802016568143567E-2</v>
      </c>
      <c r="Y32" s="41">
        <v>0.53619650717023992</v>
      </c>
      <c r="Z32" s="38">
        <v>1.4548540533272595E-2</v>
      </c>
      <c r="AA32" s="67">
        <v>5.6000000000000001E-2</v>
      </c>
      <c r="AB32" s="41">
        <v>0.16059999999999999</v>
      </c>
      <c r="AC32" s="41">
        <v>7.0300000000000001E-2</v>
      </c>
      <c r="AD32" s="41">
        <v>6.9024529654458835E-2</v>
      </c>
      <c r="AE32" s="41">
        <v>0.51864467985772023</v>
      </c>
      <c r="AF32" s="38">
        <v>1.5217499119492538E-2</v>
      </c>
      <c r="AG32" s="67">
        <v>6.0999999999999999E-2</v>
      </c>
      <c r="AH32" s="41">
        <v>0.16820000000000002</v>
      </c>
      <c r="AI32" s="41">
        <v>5.9699999999999996E-2</v>
      </c>
      <c r="AJ32" s="41">
        <v>6.400757458026328E-2</v>
      </c>
      <c r="AK32" s="41">
        <v>0.47195817740450069</v>
      </c>
      <c r="AL32" s="38">
        <v>2.1022569646370257E-2</v>
      </c>
      <c r="AM32" s="67">
        <v>0.05</v>
      </c>
      <c r="AN32" s="41">
        <v>0.183</v>
      </c>
      <c r="AO32" s="41">
        <v>8.0100000000000005E-2</v>
      </c>
      <c r="AP32" s="41">
        <v>6.1710460365844107E-2</v>
      </c>
      <c r="AQ32" s="41">
        <v>0.49664040889499927</v>
      </c>
      <c r="AR32" s="38">
        <v>2.0491496613594454E-2</v>
      </c>
      <c r="AS32" s="67">
        <v>3.7999999999999999E-2</v>
      </c>
      <c r="AT32" s="41">
        <v>0.1787</v>
      </c>
      <c r="AU32" s="41">
        <v>6.4500000000000002E-2</v>
      </c>
      <c r="AV32" s="41">
        <v>6.803736159454081E-2</v>
      </c>
      <c r="AW32" s="41">
        <v>0.48625349404454571</v>
      </c>
      <c r="AX32" s="38">
        <v>1.7872835240107136E-2</v>
      </c>
      <c r="AY32" s="67">
        <v>3.7999999999999999E-2</v>
      </c>
      <c r="AZ32" s="41">
        <v>0.18179999999999999</v>
      </c>
      <c r="BA32" s="41">
        <v>5.7999999999999996E-2</v>
      </c>
      <c r="BB32" s="41">
        <v>7.924964500099263E-2</v>
      </c>
      <c r="BC32" s="41">
        <v>0.56053252504799489</v>
      </c>
      <c r="BD32" s="38">
        <v>1.8155958766741712E-2</v>
      </c>
      <c r="BE32" s="67">
        <v>4.3999999999999997E-2</v>
      </c>
      <c r="BF32" s="41">
        <v>0.1386</v>
      </c>
      <c r="BG32" s="41">
        <v>6.3399999999999998E-2</v>
      </c>
      <c r="BH32" s="41">
        <v>8.0121159124791258E-2</v>
      </c>
      <c r="BI32" s="41">
        <v>0.49856954722371322</v>
      </c>
      <c r="BJ32" s="38">
        <v>1.6490711124565693E-2</v>
      </c>
      <c r="BK32" s="67">
        <v>4.2000000000000003E-2</v>
      </c>
      <c r="BL32" s="41">
        <v>0.1366</v>
      </c>
      <c r="BM32" s="41">
        <v>6.3500000000000001E-2</v>
      </c>
      <c r="BN32" s="41">
        <v>8.6776954140479701E-2</v>
      </c>
      <c r="BO32" s="41">
        <v>0.5039835965472258</v>
      </c>
      <c r="BP32" s="38">
        <v>1.4628048601605756E-2</v>
      </c>
      <c r="BQ32" s="67">
        <v>5.3999999999999999E-2</v>
      </c>
      <c r="BR32" s="41">
        <v>0.1361</v>
      </c>
      <c r="BS32" s="41">
        <v>0.10279999999999999</v>
      </c>
      <c r="BT32" s="41">
        <v>0.10886870608298944</v>
      </c>
      <c r="BU32" s="41">
        <v>0.62594081818212166</v>
      </c>
      <c r="BV32" s="38">
        <v>5.5708440270528167E-3</v>
      </c>
      <c r="BW32" s="67">
        <v>3.3000000000000002E-2</v>
      </c>
      <c r="BX32" s="41">
        <v>0.1366</v>
      </c>
      <c r="BY32" s="41">
        <v>9.2100000000000015E-2</v>
      </c>
      <c r="BZ32" s="41">
        <v>0.11360981356979617</v>
      </c>
      <c r="CA32" s="41">
        <v>0.65111806087952095</v>
      </c>
      <c r="CB32" s="38">
        <v>4.931289900475198E-3</v>
      </c>
      <c r="CC32" s="67">
        <v>3.2000000000000001E-2</v>
      </c>
      <c r="CD32" s="41">
        <v>0.13689999999999999</v>
      </c>
      <c r="CE32" s="41">
        <v>7.0599999999999996E-2</v>
      </c>
      <c r="CF32" s="41">
        <v>0.11559914540622331</v>
      </c>
      <c r="CG32" s="41">
        <v>0.70571107635524943</v>
      </c>
      <c r="CH32" s="38">
        <v>3.4448144111795956E-3</v>
      </c>
      <c r="CI32" s="67">
        <v>3.7999999999999999E-2</v>
      </c>
      <c r="CJ32" s="41">
        <v>0.13639999999999999</v>
      </c>
      <c r="CK32" s="41">
        <v>4.4999999999999998E-2</v>
      </c>
      <c r="CL32" s="41">
        <v>0.12283142391983654</v>
      </c>
      <c r="CM32" s="41">
        <v>0.71001495752261057</v>
      </c>
      <c r="CN32" s="38">
        <v>2.7839172344596391E-3</v>
      </c>
      <c r="CO32" s="67">
        <v>5.1999999999999998E-2</v>
      </c>
      <c r="CP32" s="41">
        <v>0.13489999999999999</v>
      </c>
      <c r="CQ32" s="41">
        <v>4.1799999999999997E-2</v>
      </c>
      <c r="CR32" s="41">
        <v>0.12695844808559159</v>
      </c>
      <c r="CS32" s="41">
        <v>0.75772423614111606</v>
      </c>
      <c r="CT32" s="38">
        <v>3.4849828539471731E-3</v>
      </c>
      <c r="CU32" s="67">
        <v>6.0999999999999999E-2</v>
      </c>
      <c r="CV32" s="41">
        <v>0.13220000000000001</v>
      </c>
      <c r="CW32" s="41">
        <v>4.2800000000000005E-2</v>
      </c>
      <c r="CX32" s="41">
        <v>0.13404351224867311</v>
      </c>
      <c r="CY32" s="41">
        <v>0.7744970335373772</v>
      </c>
      <c r="CZ32" s="38">
        <v>1.8888553384348399E-3</v>
      </c>
      <c r="DA32" s="67">
        <v>5.2999999999999999E-2</v>
      </c>
      <c r="DB32" s="41">
        <v>0.12659999999999999</v>
      </c>
      <c r="DC32" s="41">
        <v>5.7000000000000002E-2</v>
      </c>
      <c r="DD32" s="41">
        <v>0.14059412098795587</v>
      </c>
      <c r="DE32" s="41">
        <v>0.87483395383610241</v>
      </c>
      <c r="DF32" s="38">
        <v>-2.0280173643467065E-3</v>
      </c>
      <c r="DG32" s="67">
        <v>5.6000000000000001E-2</v>
      </c>
      <c r="DH32" s="41">
        <v>0.12509999999999999</v>
      </c>
      <c r="DI32" s="41">
        <v>5.7099999999999998E-2</v>
      </c>
      <c r="DJ32" s="41">
        <v>0.19536961288572724</v>
      </c>
      <c r="DK32" s="41">
        <v>1.0070783751637498</v>
      </c>
      <c r="DL32" s="38">
        <v>-7.1944564911290585E-3</v>
      </c>
      <c r="DM32" s="67">
        <v>4.8000000000000001E-2</v>
      </c>
      <c r="DN32" s="41">
        <v>0.12509999999999999</v>
      </c>
      <c r="DO32" s="41">
        <v>4.3499999999999997E-2</v>
      </c>
      <c r="DP32" s="41">
        <v>0.19205857846416186</v>
      </c>
      <c r="DQ32" s="41">
        <v>0.81511469491912225</v>
      </c>
      <c r="DR32" s="38">
        <v>-3.2796084575112574E-3</v>
      </c>
      <c r="DS32" s="67">
        <v>0.06</v>
      </c>
      <c r="DT32" s="41">
        <v>0.12470000000000001</v>
      </c>
      <c r="DU32" s="41">
        <v>5.7000000000000002E-2</v>
      </c>
      <c r="DV32" s="41">
        <v>0.19485711795801422</v>
      </c>
      <c r="DW32" s="41">
        <v>0.79982729288034227</v>
      </c>
      <c r="DX32" s="38">
        <v>-2.6766565464306424E-3</v>
      </c>
      <c r="DY32" s="67">
        <v>0.05</v>
      </c>
      <c r="DZ32" s="41">
        <v>0.12470000000000001</v>
      </c>
      <c r="EA32" s="41">
        <v>3.8300000000000001E-2</v>
      </c>
      <c r="EB32" s="41">
        <v>0.19300112671523154</v>
      </c>
      <c r="EC32" s="41">
        <v>0.76174788043471409</v>
      </c>
      <c r="ED32" s="38">
        <v>-4.874615612683589E-4</v>
      </c>
      <c r="EE32" s="67">
        <v>5.0999999999999997E-2</v>
      </c>
      <c r="EF32" s="41">
        <v>0.12240000000000001</v>
      </c>
      <c r="EG32" s="41">
        <v>5.8200000000000002E-2</v>
      </c>
      <c r="EH32" s="41">
        <v>0.18532570108416746</v>
      </c>
      <c r="EI32" s="41">
        <v>0.88167445011001766</v>
      </c>
      <c r="EJ32" s="38">
        <v>1.1374797582403962E-4</v>
      </c>
      <c r="EK32" s="67">
        <v>4.5999999999999999E-2</v>
      </c>
      <c r="EL32" s="41">
        <v>0.12089999999999999</v>
      </c>
      <c r="EM32" s="41">
        <v>5.8400000000000001E-2</v>
      </c>
      <c r="EN32" s="41">
        <v>0.18171436936812593</v>
      </c>
      <c r="EO32" s="41">
        <v>0.78188195721811804</v>
      </c>
      <c r="EP32" s="38">
        <v>1.1719320734186842E-3</v>
      </c>
      <c r="EQ32" s="67">
        <v>-4.1000000000000002E-2</v>
      </c>
      <c r="ER32" s="41">
        <v>0.11890000000000001</v>
      </c>
      <c r="ES32" s="41">
        <v>4.5899999999999996E-2</v>
      </c>
      <c r="ET32" s="41">
        <v>0.17608470062684922</v>
      </c>
      <c r="EU32" s="41">
        <v>0.96979090533540946</v>
      </c>
      <c r="EV32" s="38">
        <v>-8.404456283623905E-3</v>
      </c>
      <c r="EW32" s="67">
        <v>-3.5999999999999997E-2</v>
      </c>
      <c r="EX32" s="41">
        <v>0.11749999999999999</v>
      </c>
      <c r="EY32" s="41">
        <v>4.2000000000000003E-2</v>
      </c>
      <c r="EZ32" s="41">
        <v>0.16851168572444564</v>
      </c>
      <c r="FA32" s="41">
        <v>1.0492548741362597</v>
      </c>
      <c r="FB32" s="38">
        <v>-1.3841661511561278E-2</v>
      </c>
      <c r="FC32" s="67">
        <v>-3.0000000000000001E-3</v>
      </c>
      <c r="FD32" s="41">
        <v>0.1202</v>
      </c>
      <c r="FE32" s="41">
        <v>5.62E-2</v>
      </c>
      <c r="FF32" s="41">
        <v>0.16433821407475432</v>
      </c>
      <c r="FG32" s="41">
        <v>1.2311707243864518</v>
      </c>
      <c r="FH32" s="38">
        <v>-1.7240348850755666E-2</v>
      </c>
      <c r="FI32" s="67">
        <v>2.4E-2</v>
      </c>
      <c r="FJ32" s="41">
        <v>0.12050000000000001</v>
      </c>
      <c r="FK32" s="41">
        <v>5.9000000000000004E-2</v>
      </c>
      <c r="FL32" s="41">
        <v>0.16554116053652432</v>
      </c>
      <c r="FM32" s="41">
        <v>0.93267560465012689</v>
      </c>
      <c r="FN32" s="38">
        <v>-1.0891213509653861E-2</v>
      </c>
      <c r="FO32" s="67">
        <v>0.10299999999999999</v>
      </c>
      <c r="FP32" s="41">
        <v>0.1202</v>
      </c>
      <c r="FQ32" s="41">
        <v>6.3200000000000006E-2</v>
      </c>
      <c r="FR32" s="41">
        <v>0.15109562559158163</v>
      </c>
      <c r="FS32" s="41">
        <v>1.0436421010832204</v>
      </c>
      <c r="FT32" s="38">
        <v>-9.9968381998868528E-3</v>
      </c>
      <c r="FU32" s="67">
        <v>9.4E-2</v>
      </c>
      <c r="FV32" s="41">
        <v>0.121</v>
      </c>
      <c r="FW32" s="41">
        <v>6.9099999999999995E-2</v>
      </c>
      <c r="FX32" s="41">
        <v>0.14644074609142299</v>
      </c>
      <c r="FY32" s="41">
        <v>1.0572198791965779</v>
      </c>
      <c r="FZ32" s="38">
        <v>-9.6413023235904036E-3</v>
      </c>
      <c r="GA32" s="67">
        <v>7.5999999999999998E-2</v>
      </c>
      <c r="GB32" s="41">
        <v>0.1216</v>
      </c>
      <c r="GC32" s="41">
        <v>5.7300000000000004E-2</v>
      </c>
      <c r="GD32" s="41">
        <v>0.14020173844221706</v>
      </c>
      <c r="GE32" s="41">
        <v>1.1295272916158803</v>
      </c>
      <c r="GF32" s="38">
        <v>-7.2180565560757788E-3</v>
      </c>
      <c r="GG32" s="67">
        <v>5.8999999999999997E-2</v>
      </c>
      <c r="GH32" s="41">
        <v>0.1215</v>
      </c>
      <c r="GI32" s="41">
        <v>5.5599999999999997E-2</v>
      </c>
      <c r="GJ32" s="41">
        <v>0.16554116053652432</v>
      </c>
      <c r="GK32" s="41">
        <v>0.98994317784126706</v>
      </c>
      <c r="GL32" s="38">
        <v>-1.1042168434224169E-2</v>
      </c>
      <c r="GM32" s="67">
        <v>4.9000000000000002E-2</v>
      </c>
      <c r="GN32" s="41">
        <v>0.12269999999999999</v>
      </c>
      <c r="GO32" s="41">
        <v>7.9100000000000004E-2</v>
      </c>
      <c r="GP32" s="41">
        <v>0.13377954449801951</v>
      </c>
      <c r="GQ32" s="41">
        <v>0.92212945346342756</v>
      </c>
      <c r="GR32" s="38">
        <v>1.758269391042808E-3</v>
      </c>
      <c r="GS32" s="67">
        <v>4.5999999999999999E-2</v>
      </c>
      <c r="GT32" s="41">
        <v>0.1241</v>
      </c>
      <c r="GU32" s="41">
        <v>9.1799999999999993E-2</v>
      </c>
      <c r="GV32" s="41">
        <v>0.13561662622269446</v>
      </c>
      <c r="GW32" s="41">
        <v>0.93294672623685748</v>
      </c>
      <c r="GX32" s="38">
        <v>1.4370659917262321E-3</v>
      </c>
      <c r="GY32" s="67">
        <v>4.9000000000000002E-2</v>
      </c>
      <c r="GZ32" s="41">
        <v>0.12670000000000001</v>
      </c>
      <c r="HA32" s="41">
        <v>9.06E-2</v>
      </c>
      <c r="HB32" s="41">
        <v>0.13390726294693078</v>
      </c>
      <c r="HC32" s="41">
        <v>0.8992496404726622</v>
      </c>
      <c r="HD32" s="38">
        <v>3.322991282832317E-3</v>
      </c>
      <c r="HE32" s="67">
        <v>5.3999999999999999E-2</v>
      </c>
      <c r="HF32" s="41">
        <v>0.13089999999999999</v>
      </c>
      <c r="HG32" s="41">
        <v>9.1899999999999996E-2</v>
      </c>
      <c r="HH32" s="41">
        <v>0.13547654264876086</v>
      </c>
      <c r="HI32" s="41">
        <v>0.81346711405023298</v>
      </c>
      <c r="HJ32" s="38">
        <v>3.2440714573605408E-3</v>
      </c>
      <c r="HK32" s="67">
        <v>5.5E-2</v>
      </c>
      <c r="HL32" s="41">
        <v>0.1331</v>
      </c>
      <c r="HM32" s="41">
        <v>7.8799999999999995E-2</v>
      </c>
      <c r="HN32" s="41">
        <v>0.16261287290395257</v>
      </c>
      <c r="HO32" s="41">
        <v>0.8390063294971043</v>
      </c>
      <c r="HP32" s="38">
        <v>3.2548639853668525E-3</v>
      </c>
      <c r="HQ32" s="67">
        <v>0.06</v>
      </c>
      <c r="HR32" s="41">
        <v>0.13980000000000001</v>
      </c>
      <c r="HS32" s="41">
        <v>6.7799999999999999E-2</v>
      </c>
      <c r="HT32" s="41">
        <v>0.16096235999745073</v>
      </c>
      <c r="HU32" s="41">
        <v>0.85481302465864273</v>
      </c>
      <c r="HV32" s="38">
        <v>2.3346001576707025E-3</v>
      </c>
      <c r="HW32" s="67">
        <v>5.6000000000000001E-2</v>
      </c>
      <c r="HX32" s="41">
        <v>0.14630000000000001</v>
      </c>
      <c r="HY32" s="41">
        <v>6.6299999999999998E-2</v>
      </c>
      <c r="HZ32" s="41">
        <v>0.1659459289760076</v>
      </c>
      <c r="IA32" s="41">
        <v>0.85763390522373861</v>
      </c>
      <c r="IB32" s="38">
        <v>3.2742523243496427E-3</v>
      </c>
      <c r="IC32" s="67">
        <v>4.9000000000000002E-2</v>
      </c>
      <c r="ID32" s="41">
        <v>0.1628</v>
      </c>
      <c r="IE32" s="41">
        <v>5.7000000000000002E-2</v>
      </c>
      <c r="IF32" s="41">
        <v>0.16950826773653335</v>
      </c>
      <c r="IG32" s="41">
        <v>0.81527619149837194</v>
      </c>
      <c r="IH32" s="38">
        <v>3.0844267761822889E-3</v>
      </c>
      <c r="II32" s="67">
        <v>4.5999999999999999E-2</v>
      </c>
      <c r="IJ32" s="41">
        <v>0.16850000000000001</v>
      </c>
      <c r="IK32" s="41">
        <v>6.2199999999999998E-2</v>
      </c>
      <c r="IL32" s="41">
        <v>0.17155477910782979</v>
      </c>
      <c r="IM32" s="41">
        <v>0.84016751262402789</v>
      </c>
      <c r="IN32" s="38">
        <v>3.1821330903583091E-3</v>
      </c>
      <c r="IO32" s="67">
        <v>0.04</v>
      </c>
      <c r="IP32" s="41">
        <v>0.1691</v>
      </c>
      <c r="IQ32" s="41">
        <v>3.56E-2</v>
      </c>
      <c r="IR32" s="41">
        <v>0.17101221703321706</v>
      </c>
      <c r="IS32" s="41">
        <v>0.85403694910698857</v>
      </c>
      <c r="IT32" s="38">
        <v>6.6078467623144769E-3</v>
      </c>
      <c r="IU32" s="67">
        <v>4.7E-2</v>
      </c>
      <c r="IV32" s="41">
        <v>0.16889999999999999</v>
      </c>
      <c r="IW32" s="41">
        <v>2.9900000000000003E-2</v>
      </c>
      <c r="IX32" s="41">
        <v>0.17960841747089565</v>
      </c>
      <c r="IY32" s="41">
        <v>0.83286395630133603</v>
      </c>
      <c r="IZ32" s="38">
        <v>4.4386445932005896E-3</v>
      </c>
      <c r="JA32" s="92">
        <v>4.9000000000000002E-2</v>
      </c>
      <c r="JB32" s="41">
        <v>0.15770000000000001</v>
      </c>
      <c r="JC32" s="41">
        <v>3.6200000000000003E-2</v>
      </c>
      <c r="JD32" s="41">
        <v>0.1780701022107426</v>
      </c>
      <c r="JE32" s="41">
        <v>0.87865145302476522</v>
      </c>
      <c r="JF32" s="38">
        <v>1.4013382069307712E-2</v>
      </c>
      <c r="JG32" s="88">
        <v>0.05</v>
      </c>
      <c r="JH32" s="41">
        <v>0.15279999999999999</v>
      </c>
      <c r="JI32" s="89">
        <v>3.8199999999999998E-2</v>
      </c>
      <c r="JJ32" s="41">
        <v>0.16884179432225407</v>
      </c>
      <c r="JK32" s="41">
        <v>0.69659206571021171</v>
      </c>
      <c r="JL32" s="38">
        <v>1.3765737400424171E-2</v>
      </c>
      <c r="JM32" s="88">
        <v>4.9000000000000002E-2</v>
      </c>
      <c r="JN32" s="41">
        <v>0.1507</v>
      </c>
      <c r="JO32" s="89">
        <v>4.58E-2</v>
      </c>
      <c r="JP32" s="41">
        <v>0.16871237218643431</v>
      </c>
      <c r="JQ32" s="41">
        <v>0.69382123853171318</v>
      </c>
      <c r="JR32" s="38">
        <v>1.4221150576302808E-2</v>
      </c>
      <c r="JS32" s="88">
        <v>0.05</v>
      </c>
      <c r="JT32" s="41">
        <v>0.14810000000000001</v>
      </c>
      <c r="JU32" s="89">
        <v>4.4900000000000002E-2</v>
      </c>
      <c r="JV32" s="41">
        <v>0.16127417368156075</v>
      </c>
      <c r="JW32" s="41">
        <v>0.69977534175133138</v>
      </c>
      <c r="JX32" s="38">
        <v>1.375796043556856E-2</v>
      </c>
    </row>
    <row r="33" spans="1:284" x14ac:dyDescent="0.25">
      <c r="A33">
        <v>29</v>
      </c>
      <c r="B33" s="55" t="s">
        <v>30</v>
      </c>
      <c r="C33" s="67">
        <v>5.1999999999999998E-2</v>
      </c>
      <c r="D33" s="41">
        <v>0.1691</v>
      </c>
      <c r="E33" s="41">
        <v>6.2699999999999992E-2</v>
      </c>
      <c r="F33" s="41">
        <v>9.7223692568282876E-3</v>
      </c>
      <c r="G33" s="41">
        <v>0.31366373332422193</v>
      </c>
      <c r="H33" s="38">
        <v>3.5050157416646362E-2</v>
      </c>
      <c r="I33" s="67">
        <v>0.06</v>
      </c>
      <c r="J33" s="41">
        <v>0.1636</v>
      </c>
      <c r="K33" s="41">
        <v>7.3899999999999993E-2</v>
      </c>
      <c r="L33" s="41">
        <v>1.0325734599677278E-2</v>
      </c>
      <c r="M33" s="41">
        <v>0.31910776513379752</v>
      </c>
      <c r="N33" s="38">
        <v>3.8919262482725141E-2</v>
      </c>
      <c r="O33" s="67">
        <v>0.05</v>
      </c>
      <c r="P33" s="41">
        <v>0.15990000000000001</v>
      </c>
      <c r="Q33" s="41">
        <v>6.0199999999999997E-2</v>
      </c>
      <c r="R33" s="41">
        <v>1.542478448222971E-2</v>
      </c>
      <c r="S33" s="41">
        <v>0.28356530336945251</v>
      </c>
      <c r="T33" s="38">
        <v>4.5383972562958577E-2</v>
      </c>
      <c r="U33" s="67">
        <v>5.7000000000000002E-2</v>
      </c>
      <c r="V33" s="41">
        <v>0.15460000000000002</v>
      </c>
      <c r="W33" s="41">
        <v>6.3099999999999989E-2</v>
      </c>
      <c r="X33" s="41">
        <v>1.9219639662138906E-2</v>
      </c>
      <c r="Y33" s="41">
        <v>0.29270904144120513</v>
      </c>
      <c r="Z33" s="38">
        <v>4.7081087139228164E-2</v>
      </c>
      <c r="AA33" s="67">
        <v>5.6000000000000001E-2</v>
      </c>
      <c r="AB33" s="41">
        <v>0.16059999999999999</v>
      </c>
      <c r="AC33" s="41">
        <v>7.0300000000000001E-2</v>
      </c>
      <c r="AD33" s="41">
        <v>1.7834978060033129E-2</v>
      </c>
      <c r="AE33" s="41">
        <v>0.3109061295792343</v>
      </c>
      <c r="AF33" s="38">
        <v>3.9504697543784807E-2</v>
      </c>
      <c r="AG33" s="67">
        <v>6.0999999999999999E-2</v>
      </c>
      <c r="AH33" s="41">
        <v>0.16820000000000002</v>
      </c>
      <c r="AI33" s="41">
        <v>5.9699999999999996E-2</v>
      </c>
      <c r="AJ33" s="41">
        <v>2.804560578687533E-2</v>
      </c>
      <c r="AK33" s="41">
        <v>0.31962804606679562</v>
      </c>
      <c r="AL33" s="38">
        <v>3.8212108168836342E-2</v>
      </c>
      <c r="AM33" s="67">
        <v>0.05</v>
      </c>
      <c r="AN33" s="41">
        <v>0.183</v>
      </c>
      <c r="AO33" s="41">
        <v>8.0100000000000005E-2</v>
      </c>
      <c r="AP33" s="41">
        <v>3.8441845444199763E-2</v>
      </c>
      <c r="AQ33" s="41">
        <v>0.32300218141590303</v>
      </c>
      <c r="AR33" s="38">
        <v>4.0836163006677431E-2</v>
      </c>
      <c r="AS33" s="67">
        <v>3.7999999999999999E-2</v>
      </c>
      <c r="AT33" s="41">
        <v>0.1787</v>
      </c>
      <c r="AU33" s="41">
        <v>6.4500000000000002E-2</v>
      </c>
      <c r="AV33" s="41">
        <v>4.1212798138315687E-2</v>
      </c>
      <c r="AW33" s="41">
        <v>0.28575476902170865</v>
      </c>
      <c r="AX33" s="38">
        <v>4.2300576934679993E-2</v>
      </c>
      <c r="AY33" s="67">
        <v>3.7999999999999999E-2</v>
      </c>
      <c r="AZ33" s="41">
        <v>0.18179999999999999</v>
      </c>
      <c r="BA33" s="41">
        <v>5.7999999999999996E-2</v>
      </c>
      <c r="BB33" s="41">
        <v>4.0153178773949666E-2</v>
      </c>
      <c r="BC33" s="41">
        <v>0.28608001695432539</v>
      </c>
      <c r="BD33" s="38">
        <v>4.345883133677652E-2</v>
      </c>
      <c r="BE33" s="67">
        <v>4.3999999999999997E-2</v>
      </c>
      <c r="BF33" s="41">
        <v>0.1386</v>
      </c>
      <c r="BG33" s="41">
        <v>6.3399999999999998E-2</v>
      </c>
      <c r="BH33" s="41">
        <v>3.9359838067785466E-2</v>
      </c>
      <c r="BI33" s="41">
        <v>0.3124892616041588</v>
      </c>
      <c r="BJ33" s="38">
        <v>4.1209499815172086E-2</v>
      </c>
      <c r="BK33" s="67">
        <v>4.2000000000000003E-2</v>
      </c>
      <c r="BL33" s="41">
        <v>0.1366</v>
      </c>
      <c r="BM33" s="41">
        <v>6.3500000000000001E-2</v>
      </c>
      <c r="BN33" s="41">
        <v>5.3717809459903045E-2</v>
      </c>
      <c r="BO33" s="41">
        <v>0.29704745758417145</v>
      </c>
      <c r="BP33" s="38">
        <v>4.066251419910423E-2</v>
      </c>
      <c r="BQ33" s="67">
        <v>5.3999999999999999E-2</v>
      </c>
      <c r="BR33" s="41">
        <v>0.1361</v>
      </c>
      <c r="BS33" s="41">
        <v>0.10279999999999999</v>
      </c>
      <c r="BT33" s="41">
        <v>5.0218921861417208E-2</v>
      </c>
      <c r="BU33" s="41">
        <v>0.38517950013507568</v>
      </c>
      <c r="BV33" s="38">
        <v>3.1931459567317327E-2</v>
      </c>
      <c r="BW33" s="67">
        <v>3.3000000000000002E-2</v>
      </c>
      <c r="BX33" s="41">
        <v>0.1366</v>
      </c>
      <c r="BY33" s="41">
        <v>9.2100000000000015E-2</v>
      </c>
      <c r="BZ33" s="41">
        <v>5.1265709887087979E-2</v>
      </c>
      <c r="CA33" s="41">
        <v>0.36164423810701363</v>
      </c>
      <c r="CB33" s="38">
        <v>3.1817931159403914E-2</v>
      </c>
      <c r="CC33" s="67">
        <v>3.2000000000000001E-2</v>
      </c>
      <c r="CD33" s="41">
        <v>0.13689999999999999</v>
      </c>
      <c r="CE33" s="41">
        <v>7.0599999999999996E-2</v>
      </c>
      <c r="CF33" s="41">
        <v>5.4218039429528485E-2</v>
      </c>
      <c r="CG33" s="41">
        <v>0.34742084610023116</v>
      </c>
      <c r="CH33" s="38">
        <v>2.8598661581734058E-2</v>
      </c>
      <c r="CI33" s="67">
        <v>3.7999999999999999E-2</v>
      </c>
      <c r="CJ33" s="41">
        <v>0.13639999999999999</v>
      </c>
      <c r="CK33" s="41">
        <v>4.4999999999999998E-2</v>
      </c>
      <c r="CL33" s="41">
        <v>0.11348330746305679</v>
      </c>
      <c r="CM33" s="41">
        <v>0.31377720388135749</v>
      </c>
      <c r="CN33" s="38">
        <v>3.1531085453521714E-2</v>
      </c>
      <c r="CO33" s="67">
        <v>5.1999999999999998E-2</v>
      </c>
      <c r="CP33" s="41">
        <v>0.13489999999999999</v>
      </c>
      <c r="CQ33" s="41">
        <v>4.1799999999999997E-2</v>
      </c>
      <c r="CR33" s="41">
        <v>0.123761804487847</v>
      </c>
      <c r="CS33" s="41">
        <v>0.36181578683800497</v>
      </c>
      <c r="CT33" s="38">
        <v>2.9312488294835241E-2</v>
      </c>
      <c r="CU33" s="67">
        <v>6.0999999999999999E-2</v>
      </c>
      <c r="CV33" s="41">
        <v>0.13220000000000001</v>
      </c>
      <c r="CW33" s="41">
        <v>4.2800000000000005E-2</v>
      </c>
      <c r="CX33" s="41">
        <v>0.11319960203433946</v>
      </c>
      <c r="CY33" s="41">
        <v>0.35298871310716889</v>
      </c>
      <c r="CZ33" s="38">
        <v>2.6994911791596878E-2</v>
      </c>
      <c r="DA33" s="67">
        <v>5.2999999999999999E-2</v>
      </c>
      <c r="DB33" s="41">
        <v>0.12659999999999999</v>
      </c>
      <c r="DC33" s="41">
        <v>5.7000000000000002E-2</v>
      </c>
      <c r="DD33" s="41">
        <v>0.10449161434452726</v>
      </c>
      <c r="DE33" s="41">
        <v>0.34523369246814456</v>
      </c>
      <c r="DF33" s="38">
        <v>4.0622504930367669E-2</v>
      </c>
      <c r="DG33" s="67">
        <v>5.6000000000000001E-2</v>
      </c>
      <c r="DH33" s="41">
        <v>0.12509999999999999</v>
      </c>
      <c r="DI33" s="41">
        <v>5.7099999999999998E-2</v>
      </c>
      <c r="DJ33" s="41">
        <v>0.10743215095560035</v>
      </c>
      <c r="DK33" s="41">
        <v>0.3201091743771724</v>
      </c>
      <c r="DL33" s="38">
        <v>3.0688194324520156E-2</v>
      </c>
      <c r="DM33" s="67">
        <v>4.8000000000000001E-2</v>
      </c>
      <c r="DN33" s="41">
        <v>0.12509999999999999</v>
      </c>
      <c r="DO33" s="41">
        <v>4.3499999999999997E-2</v>
      </c>
      <c r="DP33" s="41">
        <v>0.10028027444236204</v>
      </c>
      <c r="DQ33" s="41">
        <v>0.36182303327969795</v>
      </c>
      <c r="DR33" s="38">
        <v>3.0290822285177887E-2</v>
      </c>
      <c r="DS33" s="67">
        <v>0.06</v>
      </c>
      <c r="DT33" s="41">
        <v>0.12470000000000001</v>
      </c>
      <c r="DU33" s="41">
        <v>5.7000000000000002E-2</v>
      </c>
      <c r="DV33" s="41">
        <v>9.7148121393335743E-2</v>
      </c>
      <c r="DW33" s="41">
        <v>0.34050497453591083</v>
      </c>
      <c r="DX33" s="38">
        <v>2.8320180927774906E-2</v>
      </c>
      <c r="DY33" s="67">
        <v>0.05</v>
      </c>
      <c r="DZ33" s="41">
        <v>0.12470000000000001</v>
      </c>
      <c r="EA33" s="41">
        <v>3.8300000000000001E-2</v>
      </c>
      <c r="EB33" s="41">
        <v>8.8804554361035209E-2</v>
      </c>
      <c r="EC33" s="41">
        <v>0.34373087868542423</v>
      </c>
      <c r="ED33" s="38">
        <v>2.8816929289476909E-2</v>
      </c>
      <c r="EE33" s="67">
        <v>5.0999999999999997E-2</v>
      </c>
      <c r="EF33" s="41">
        <v>0.12240000000000001</v>
      </c>
      <c r="EG33" s="41">
        <v>5.8200000000000002E-2</v>
      </c>
      <c r="EH33" s="41">
        <v>9.7779117034777915E-2</v>
      </c>
      <c r="EI33" s="41">
        <v>0.33577546806833375</v>
      </c>
      <c r="EJ33" s="38">
        <v>3.6154855034130982E-2</v>
      </c>
      <c r="EK33" s="67">
        <v>4.5999999999999999E-2</v>
      </c>
      <c r="EL33" s="41">
        <v>0.12089999999999999</v>
      </c>
      <c r="EM33" s="41">
        <v>5.8400000000000001E-2</v>
      </c>
      <c r="EN33" s="41">
        <v>9.9951424309417253E-2</v>
      </c>
      <c r="EO33" s="41">
        <v>0.37814159996338581</v>
      </c>
      <c r="EP33" s="38">
        <v>2.3785483761919034E-2</v>
      </c>
      <c r="EQ33" s="67">
        <v>-4.1000000000000002E-2</v>
      </c>
      <c r="ER33" s="41">
        <v>0.11890000000000001</v>
      </c>
      <c r="ES33" s="41">
        <v>4.5899999999999996E-2</v>
      </c>
      <c r="ET33" s="41">
        <v>9.5924739460602051E-2</v>
      </c>
      <c r="EU33" s="41">
        <v>0.3872780901664109</v>
      </c>
      <c r="EV33" s="38">
        <v>2.5498653989784188E-2</v>
      </c>
      <c r="EW33" s="67">
        <v>-3.5999999999999997E-2</v>
      </c>
      <c r="EX33" s="41">
        <v>0.11749999999999999</v>
      </c>
      <c r="EY33" s="41">
        <v>4.2000000000000003E-2</v>
      </c>
      <c r="EZ33" s="41">
        <v>9.6399021915096583E-2</v>
      </c>
      <c r="FA33" s="41">
        <v>0.39106516401288083</v>
      </c>
      <c r="FB33" s="38">
        <v>2.3135384177057204E-2</v>
      </c>
      <c r="FC33" s="67">
        <v>-3.0000000000000001E-3</v>
      </c>
      <c r="FD33" s="41">
        <v>0.1202</v>
      </c>
      <c r="FE33" s="41">
        <v>5.62E-2</v>
      </c>
      <c r="FF33" s="41">
        <v>9.6975308096749716E-2</v>
      </c>
      <c r="FG33" s="41">
        <v>0.35822011640296969</v>
      </c>
      <c r="FH33" s="38">
        <v>3.1318121559557245E-2</v>
      </c>
      <c r="FI33" s="67">
        <v>2.4E-2</v>
      </c>
      <c r="FJ33" s="41">
        <v>0.12050000000000001</v>
      </c>
      <c r="FK33" s="41">
        <v>5.9000000000000004E-2</v>
      </c>
      <c r="FL33" s="41">
        <v>0.10529877392185789</v>
      </c>
      <c r="FM33" s="41">
        <v>0.41485091043690037</v>
      </c>
      <c r="FN33" s="38">
        <v>2.1023281730056607E-2</v>
      </c>
      <c r="FO33" s="67">
        <v>0.10299999999999999</v>
      </c>
      <c r="FP33" s="41">
        <v>0.1202</v>
      </c>
      <c r="FQ33" s="41">
        <v>6.3200000000000006E-2</v>
      </c>
      <c r="FR33" s="41">
        <v>0.10027437216959287</v>
      </c>
      <c r="FS33" s="41">
        <v>0.42256364128086088</v>
      </c>
      <c r="FT33" s="38">
        <v>2.187436762135965E-2</v>
      </c>
      <c r="FU33" s="67">
        <v>9.4E-2</v>
      </c>
      <c r="FV33" s="41">
        <v>0.121</v>
      </c>
      <c r="FW33" s="41">
        <v>6.9099999999999995E-2</v>
      </c>
      <c r="FX33" s="41">
        <v>9.6842836203349866E-2</v>
      </c>
      <c r="FY33" s="41">
        <v>0.41528933554821645</v>
      </c>
      <c r="FZ33" s="38">
        <v>2.0546655677535192E-2</v>
      </c>
      <c r="GA33" s="67">
        <v>7.5999999999999998E-2</v>
      </c>
      <c r="GB33" s="41">
        <v>0.1216</v>
      </c>
      <c r="GC33" s="41">
        <v>5.7300000000000004E-2</v>
      </c>
      <c r="GD33" s="41">
        <v>8.8858435769694127E-2</v>
      </c>
      <c r="GE33" s="41">
        <v>0.3799203106960386</v>
      </c>
      <c r="GF33" s="38">
        <v>2.4109616212426802E-2</v>
      </c>
      <c r="GG33" s="67">
        <v>5.8999999999999997E-2</v>
      </c>
      <c r="GH33" s="41">
        <v>0.1215</v>
      </c>
      <c r="GI33" s="41">
        <v>5.5599999999999997E-2</v>
      </c>
      <c r="GJ33" s="41">
        <v>8.958047471987092E-2</v>
      </c>
      <c r="GK33" s="41">
        <v>0.37295571470575239</v>
      </c>
      <c r="GL33" s="38">
        <v>2.2987172906276183E-2</v>
      </c>
      <c r="GM33" s="67">
        <v>4.9000000000000002E-2</v>
      </c>
      <c r="GN33" s="41">
        <v>0.12269999999999999</v>
      </c>
      <c r="GO33" s="41">
        <v>7.9100000000000004E-2</v>
      </c>
      <c r="GP33" s="41">
        <v>8.4035665572127313E-2</v>
      </c>
      <c r="GQ33" s="41">
        <v>0.38660020620415952</v>
      </c>
      <c r="GR33" s="38">
        <v>2.4664011209027167E-2</v>
      </c>
      <c r="GS33" s="67">
        <v>4.5999999999999999E-2</v>
      </c>
      <c r="GT33" s="41">
        <v>0.1241</v>
      </c>
      <c r="GU33" s="41">
        <v>9.1799999999999993E-2</v>
      </c>
      <c r="GV33" s="41">
        <v>8.1774722514588727E-2</v>
      </c>
      <c r="GW33" s="41">
        <v>0.37001012080554474</v>
      </c>
      <c r="GX33" s="38">
        <v>2.4575775275511486E-2</v>
      </c>
      <c r="GY33" s="67">
        <v>4.9000000000000002E-2</v>
      </c>
      <c r="GZ33" s="41">
        <v>0.12670000000000001</v>
      </c>
      <c r="HA33" s="41">
        <v>9.06E-2</v>
      </c>
      <c r="HB33" s="41">
        <v>8.1120696257396971E-2</v>
      </c>
      <c r="HC33" s="41">
        <v>0.36194914195382233</v>
      </c>
      <c r="HD33" s="38">
        <v>3.1323450200734425E-2</v>
      </c>
      <c r="HE33" s="67">
        <v>5.3999999999999999E-2</v>
      </c>
      <c r="HF33" s="41">
        <v>0.13089999999999999</v>
      </c>
      <c r="HG33" s="41">
        <v>9.1899999999999996E-2</v>
      </c>
      <c r="HH33" s="41">
        <v>8.2120717516302968E-2</v>
      </c>
      <c r="HI33" s="41">
        <v>0.36494977749220908</v>
      </c>
      <c r="HJ33" s="38">
        <v>2.5258481637129498E-2</v>
      </c>
      <c r="HK33" s="67">
        <v>5.5E-2</v>
      </c>
      <c r="HL33" s="41">
        <v>0.1331</v>
      </c>
      <c r="HM33" s="41">
        <v>7.8799999999999995E-2</v>
      </c>
      <c r="HN33" s="41">
        <v>0.10985982949819779</v>
      </c>
      <c r="HO33" s="41">
        <v>0.4034307851498411</v>
      </c>
      <c r="HP33" s="38">
        <v>2.1574931433100838E-2</v>
      </c>
      <c r="HQ33" s="67">
        <v>0.06</v>
      </c>
      <c r="HR33" s="41">
        <v>0.13980000000000001</v>
      </c>
      <c r="HS33" s="41">
        <v>6.7799999999999999E-2</v>
      </c>
      <c r="HT33" s="41">
        <v>0.10089917785842963</v>
      </c>
      <c r="HU33" s="41">
        <v>0.41060315055294605</v>
      </c>
      <c r="HV33" s="38">
        <v>2.1413698166465694E-2</v>
      </c>
      <c r="HW33" s="67">
        <v>5.6000000000000001E-2</v>
      </c>
      <c r="HX33" s="41">
        <v>0.14630000000000001</v>
      </c>
      <c r="HY33" s="41">
        <v>6.6299999999999998E-2</v>
      </c>
      <c r="HZ33" s="41">
        <v>9.4096070963463951E-2</v>
      </c>
      <c r="IA33" s="41">
        <v>0.40052000184876074</v>
      </c>
      <c r="IB33" s="38">
        <v>2.6946841889365365E-2</v>
      </c>
      <c r="IC33" s="67">
        <v>4.9000000000000002E-2</v>
      </c>
      <c r="ID33" s="41">
        <v>0.1628</v>
      </c>
      <c r="IE33" s="41">
        <v>5.7000000000000002E-2</v>
      </c>
      <c r="IF33" s="41">
        <v>9.8443758345632459E-2</v>
      </c>
      <c r="IG33" s="41">
        <v>0.39113811885222921</v>
      </c>
      <c r="IH33" s="38">
        <v>2.6585400641651134E-2</v>
      </c>
      <c r="II33" s="67">
        <v>4.5999999999999999E-2</v>
      </c>
      <c r="IJ33" s="41">
        <v>0.16850000000000001</v>
      </c>
      <c r="IK33" s="41">
        <v>6.2199999999999998E-2</v>
      </c>
      <c r="IL33" s="41">
        <v>0.10493269591306663</v>
      </c>
      <c r="IM33" s="41">
        <v>0.42473398483568542</v>
      </c>
      <c r="IN33" s="38">
        <v>2.16233600767296E-2</v>
      </c>
      <c r="IO33" s="67">
        <v>0.04</v>
      </c>
      <c r="IP33" s="41">
        <v>0.1691</v>
      </c>
      <c r="IQ33" s="41">
        <v>3.56E-2</v>
      </c>
      <c r="IR33" s="41">
        <v>0.10767750872878</v>
      </c>
      <c r="IS33" s="41">
        <v>0.41952420070562441</v>
      </c>
      <c r="IT33" s="38">
        <v>2.2643572676912575E-2</v>
      </c>
      <c r="IU33" s="67">
        <v>4.7E-2</v>
      </c>
      <c r="IV33" s="41">
        <v>0.16889999999999999</v>
      </c>
      <c r="IW33" s="41">
        <v>2.9900000000000003E-2</v>
      </c>
      <c r="IX33" s="41">
        <v>0.11131548439113148</v>
      </c>
      <c r="IY33" s="41">
        <v>0.4096961956824457</v>
      </c>
      <c r="IZ33" s="38">
        <v>2.7781883811003688E-2</v>
      </c>
      <c r="JA33" s="92">
        <v>4.9000000000000002E-2</v>
      </c>
      <c r="JB33" s="41">
        <v>0.15770000000000001</v>
      </c>
      <c r="JC33" s="41">
        <v>3.6200000000000003E-2</v>
      </c>
      <c r="JD33" s="41">
        <v>0.10816352199339292</v>
      </c>
      <c r="JE33" s="41">
        <v>0.40071536964519766</v>
      </c>
      <c r="JF33" s="38">
        <v>2.8179693080744056E-2</v>
      </c>
      <c r="JG33" s="88">
        <v>0.05</v>
      </c>
      <c r="JH33" s="41">
        <v>0.15279999999999999</v>
      </c>
      <c r="JI33" s="89">
        <v>3.8199999999999998E-2</v>
      </c>
      <c r="JJ33" s="41">
        <v>0.11057782396644429</v>
      </c>
      <c r="JK33" s="41">
        <v>0.39111890389946513</v>
      </c>
      <c r="JL33" s="38">
        <v>2.7932262868197291E-2</v>
      </c>
      <c r="JM33" s="88">
        <v>4.9000000000000002E-2</v>
      </c>
      <c r="JN33" s="41">
        <v>0.1507</v>
      </c>
      <c r="JO33" s="89">
        <v>4.58E-2</v>
      </c>
      <c r="JP33" s="41">
        <v>0.10749023316028375</v>
      </c>
      <c r="JQ33" s="41">
        <v>0.3972168013340025</v>
      </c>
      <c r="JR33" s="38">
        <v>2.7255744864542315E-2</v>
      </c>
      <c r="JS33" s="88">
        <v>0.05</v>
      </c>
      <c r="JT33" s="41">
        <v>0.14810000000000001</v>
      </c>
      <c r="JU33" s="89">
        <v>4.4900000000000002E-2</v>
      </c>
      <c r="JV33" s="41">
        <v>0.10382901256413793</v>
      </c>
      <c r="JW33" s="41">
        <v>0.39481787296848692</v>
      </c>
      <c r="JX33" s="38">
        <v>3.3568448219170807E-2</v>
      </c>
    </row>
    <row r="34" spans="1:284" x14ac:dyDescent="0.25">
      <c r="A34">
        <v>30</v>
      </c>
      <c r="B34" s="55" t="s">
        <v>31</v>
      </c>
      <c r="C34" s="67">
        <v>5.1999999999999998E-2</v>
      </c>
      <c r="D34" s="41">
        <v>0.1691</v>
      </c>
      <c r="E34" s="41">
        <v>6.2699999999999992E-2</v>
      </c>
      <c r="F34" s="41">
        <v>4.3688024073303515E-2</v>
      </c>
      <c r="G34" s="41">
        <v>0.49179173293793105</v>
      </c>
      <c r="H34" s="38">
        <v>3.6411391704688927E-2</v>
      </c>
      <c r="I34" s="67">
        <v>0.06</v>
      </c>
      <c r="J34" s="41">
        <v>0.1636</v>
      </c>
      <c r="K34" s="41">
        <v>7.3899999999999993E-2</v>
      </c>
      <c r="L34" s="41">
        <v>4.9533383985536757E-2</v>
      </c>
      <c r="M34" s="41">
        <v>0.49874393974624992</v>
      </c>
      <c r="N34" s="38">
        <v>3.6661950676527624E-2</v>
      </c>
      <c r="O34" s="67">
        <v>0.05</v>
      </c>
      <c r="P34" s="41">
        <v>0.15990000000000001</v>
      </c>
      <c r="Q34" s="41">
        <v>6.0199999999999997E-2</v>
      </c>
      <c r="R34" s="41">
        <v>5.624645839394582E-2</v>
      </c>
      <c r="S34" s="41">
        <v>0.47643314776708851</v>
      </c>
      <c r="T34" s="38">
        <v>4.1453316439903791E-2</v>
      </c>
      <c r="U34" s="67">
        <v>5.7000000000000002E-2</v>
      </c>
      <c r="V34" s="41">
        <v>0.15460000000000002</v>
      </c>
      <c r="W34" s="41">
        <v>6.3099999999999989E-2</v>
      </c>
      <c r="X34" s="41">
        <v>5.3977997331736575E-2</v>
      </c>
      <c r="Y34" s="41">
        <v>0.45652426654335165</v>
      </c>
      <c r="Z34" s="38">
        <v>3.8274393279990382E-2</v>
      </c>
      <c r="AA34" s="67">
        <v>5.6000000000000001E-2</v>
      </c>
      <c r="AB34" s="41">
        <v>0.16059999999999999</v>
      </c>
      <c r="AC34" s="41">
        <v>7.0300000000000001E-2</v>
      </c>
      <c r="AD34" s="41">
        <v>5.4312088324719551E-2</v>
      </c>
      <c r="AE34" s="41">
        <v>0.46012141220406666</v>
      </c>
      <c r="AF34" s="38">
        <v>3.3835785613609656E-2</v>
      </c>
      <c r="AG34" s="67">
        <v>6.0999999999999999E-2</v>
      </c>
      <c r="AH34" s="41">
        <v>0.16820000000000002</v>
      </c>
      <c r="AI34" s="41">
        <v>5.9699999999999996E-2</v>
      </c>
      <c r="AJ34" s="41" t="s">
        <v>76</v>
      </c>
      <c r="AK34" s="41" t="s">
        <v>76</v>
      </c>
      <c r="AL34" s="38" t="s">
        <v>76</v>
      </c>
      <c r="AM34" s="67">
        <v>0.05</v>
      </c>
      <c r="AN34" s="41">
        <v>0.183</v>
      </c>
      <c r="AO34" s="41">
        <v>8.0100000000000005E-2</v>
      </c>
      <c r="AP34" s="41" t="s">
        <v>76</v>
      </c>
      <c r="AQ34" s="41" t="s">
        <v>76</v>
      </c>
      <c r="AR34" s="38" t="s">
        <v>76</v>
      </c>
      <c r="AS34" s="67">
        <v>3.7999999999999999E-2</v>
      </c>
      <c r="AT34" s="41">
        <v>0.1787</v>
      </c>
      <c r="AU34" s="41">
        <v>6.4500000000000002E-2</v>
      </c>
      <c r="AV34" s="41" t="s">
        <v>76</v>
      </c>
      <c r="AW34" s="41" t="s">
        <v>76</v>
      </c>
      <c r="AX34" s="38" t="s">
        <v>76</v>
      </c>
      <c r="AY34" s="67">
        <v>3.7999999999999999E-2</v>
      </c>
      <c r="AZ34" s="41">
        <v>0.18179999999999999</v>
      </c>
      <c r="BA34" s="41">
        <v>5.7999999999999996E-2</v>
      </c>
      <c r="BB34" s="41" t="s">
        <v>76</v>
      </c>
      <c r="BC34" s="41" t="s">
        <v>76</v>
      </c>
      <c r="BD34" s="38" t="s">
        <v>76</v>
      </c>
      <c r="BE34" s="67">
        <v>4.3999999999999997E-2</v>
      </c>
      <c r="BF34" s="41">
        <v>0.1386</v>
      </c>
      <c r="BG34" s="41">
        <v>6.3399999999999998E-2</v>
      </c>
      <c r="BH34" s="41" t="s">
        <v>76</v>
      </c>
      <c r="BI34" s="41" t="s">
        <v>76</v>
      </c>
      <c r="BJ34" s="38" t="s">
        <v>76</v>
      </c>
      <c r="BK34" s="67">
        <v>4.2000000000000003E-2</v>
      </c>
      <c r="BL34" s="41">
        <v>0.1366</v>
      </c>
      <c r="BM34" s="41">
        <v>6.3500000000000001E-2</v>
      </c>
      <c r="BN34" s="41" t="s">
        <v>76</v>
      </c>
      <c r="BO34" s="41" t="s">
        <v>76</v>
      </c>
      <c r="BP34" s="38" t="s">
        <v>76</v>
      </c>
      <c r="BQ34" s="67">
        <v>5.3999999999999999E-2</v>
      </c>
      <c r="BR34" s="41">
        <v>0.1361</v>
      </c>
      <c r="BS34" s="41">
        <v>0.10279999999999999</v>
      </c>
      <c r="BT34" s="41" t="s">
        <v>76</v>
      </c>
      <c r="BU34" s="41" t="s">
        <v>76</v>
      </c>
      <c r="BV34" s="38" t="s">
        <v>76</v>
      </c>
      <c r="BW34" s="67">
        <v>3.3000000000000002E-2</v>
      </c>
      <c r="BX34" s="41">
        <v>0.1366</v>
      </c>
      <c r="BY34" s="41">
        <v>9.2100000000000015E-2</v>
      </c>
      <c r="BZ34" s="41" t="s">
        <v>76</v>
      </c>
      <c r="CA34" s="41" t="s">
        <v>76</v>
      </c>
      <c r="CB34" s="38" t="s">
        <v>76</v>
      </c>
      <c r="CC34" s="67">
        <v>3.2000000000000001E-2</v>
      </c>
      <c r="CD34" s="41">
        <v>0.13689999999999999</v>
      </c>
      <c r="CE34" s="41">
        <v>7.0599999999999996E-2</v>
      </c>
      <c r="CF34" s="41" t="s">
        <v>76</v>
      </c>
      <c r="CG34" s="41" t="s">
        <v>76</v>
      </c>
      <c r="CH34" s="38" t="s">
        <v>76</v>
      </c>
      <c r="CI34" s="67">
        <v>3.7999999999999999E-2</v>
      </c>
      <c r="CJ34" s="41">
        <v>0.13639999999999999</v>
      </c>
      <c r="CK34" s="41">
        <v>4.4999999999999998E-2</v>
      </c>
      <c r="CL34" s="41" t="s">
        <v>76</v>
      </c>
      <c r="CM34" s="41" t="s">
        <v>76</v>
      </c>
      <c r="CN34" s="38" t="s">
        <v>76</v>
      </c>
      <c r="CO34" s="67">
        <v>5.1999999999999998E-2</v>
      </c>
      <c r="CP34" s="41">
        <v>0.13489999999999999</v>
      </c>
      <c r="CQ34" s="41">
        <v>4.1799999999999997E-2</v>
      </c>
      <c r="CR34" s="41" t="s">
        <v>76</v>
      </c>
      <c r="CS34" s="41" t="s">
        <v>76</v>
      </c>
      <c r="CT34" s="38" t="s">
        <v>76</v>
      </c>
      <c r="CU34" s="67">
        <v>6.0999999999999999E-2</v>
      </c>
      <c r="CV34" s="41">
        <v>0.13220000000000001</v>
      </c>
      <c r="CW34" s="41">
        <v>4.2800000000000005E-2</v>
      </c>
      <c r="CX34" s="41" t="s">
        <v>76</v>
      </c>
      <c r="CY34" s="41" t="s">
        <v>76</v>
      </c>
      <c r="CZ34" s="38" t="s">
        <v>76</v>
      </c>
      <c r="DA34" s="67">
        <v>5.2999999999999999E-2</v>
      </c>
      <c r="DB34" s="41">
        <v>0.12659999999999999</v>
      </c>
      <c r="DC34" s="41">
        <v>5.7000000000000002E-2</v>
      </c>
      <c r="DD34" s="41" t="s">
        <v>76</v>
      </c>
      <c r="DE34" s="41" t="s">
        <v>76</v>
      </c>
      <c r="DF34" s="38" t="s">
        <v>76</v>
      </c>
      <c r="DG34" s="67">
        <v>5.6000000000000001E-2</v>
      </c>
      <c r="DH34" s="41">
        <v>0.12509999999999999</v>
      </c>
      <c r="DI34" s="41">
        <v>5.7099999999999998E-2</v>
      </c>
      <c r="DJ34" s="41" t="s">
        <v>76</v>
      </c>
      <c r="DK34" s="41" t="s">
        <v>76</v>
      </c>
      <c r="DL34" s="38" t="s">
        <v>76</v>
      </c>
      <c r="DM34" s="67">
        <v>4.8000000000000001E-2</v>
      </c>
      <c r="DN34" s="41">
        <v>0.12509999999999999</v>
      </c>
      <c r="DO34" s="41">
        <v>4.3499999999999997E-2</v>
      </c>
      <c r="DP34" s="41" t="s">
        <v>76</v>
      </c>
      <c r="DQ34" s="41" t="s">
        <v>76</v>
      </c>
      <c r="DR34" s="38" t="s">
        <v>76</v>
      </c>
      <c r="DS34" s="67">
        <v>0.06</v>
      </c>
      <c r="DT34" s="41">
        <v>0.12470000000000001</v>
      </c>
      <c r="DU34" s="41">
        <v>5.7000000000000002E-2</v>
      </c>
      <c r="DV34" s="41" t="s">
        <v>76</v>
      </c>
      <c r="DW34" s="41" t="s">
        <v>76</v>
      </c>
      <c r="DX34" s="38" t="s">
        <v>76</v>
      </c>
      <c r="DY34" s="67">
        <v>0.05</v>
      </c>
      <c r="DZ34" s="41">
        <v>0.12470000000000001</v>
      </c>
      <c r="EA34" s="41">
        <v>3.8300000000000001E-2</v>
      </c>
      <c r="EB34" s="41" t="s">
        <v>76</v>
      </c>
      <c r="EC34" s="41" t="s">
        <v>76</v>
      </c>
      <c r="ED34" s="38" t="s">
        <v>76</v>
      </c>
      <c r="EE34" s="67">
        <v>5.0999999999999997E-2</v>
      </c>
      <c r="EF34" s="41">
        <v>0.12240000000000001</v>
      </c>
      <c r="EG34" s="41">
        <v>5.8200000000000002E-2</v>
      </c>
      <c r="EH34" s="41" t="s">
        <v>76</v>
      </c>
      <c r="EI34" s="41" t="s">
        <v>76</v>
      </c>
      <c r="EJ34" s="38" t="s">
        <v>76</v>
      </c>
      <c r="EK34" s="67">
        <v>4.5999999999999999E-2</v>
      </c>
      <c r="EL34" s="41">
        <v>0.12089999999999999</v>
      </c>
      <c r="EM34" s="41">
        <v>5.8400000000000001E-2</v>
      </c>
      <c r="EN34" s="41" t="s">
        <v>76</v>
      </c>
      <c r="EO34" s="41" t="s">
        <v>76</v>
      </c>
      <c r="EP34" s="38" t="s">
        <v>76</v>
      </c>
      <c r="EQ34" s="67">
        <v>-4.1000000000000002E-2</v>
      </c>
      <c r="ER34" s="41">
        <v>0.11890000000000001</v>
      </c>
      <c r="ES34" s="41">
        <v>4.5899999999999996E-2</v>
      </c>
      <c r="ET34" s="41" t="s">
        <v>76</v>
      </c>
      <c r="EU34" s="41" t="s">
        <v>76</v>
      </c>
      <c r="EV34" s="38" t="s">
        <v>76</v>
      </c>
      <c r="EW34" s="67">
        <v>-3.5999999999999997E-2</v>
      </c>
      <c r="EX34" s="41">
        <v>0.11749999999999999</v>
      </c>
      <c r="EY34" s="41">
        <v>4.2000000000000003E-2</v>
      </c>
      <c r="EZ34" s="41" t="s">
        <v>76</v>
      </c>
      <c r="FA34" s="41" t="s">
        <v>76</v>
      </c>
      <c r="FB34" s="38" t="s">
        <v>76</v>
      </c>
      <c r="FC34" s="67">
        <v>-3.0000000000000001E-3</v>
      </c>
      <c r="FD34" s="41">
        <v>0.1202</v>
      </c>
      <c r="FE34" s="41">
        <v>5.62E-2</v>
      </c>
      <c r="FF34" s="41" t="s">
        <v>76</v>
      </c>
      <c r="FG34" s="41" t="s">
        <v>76</v>
      </c>
      <c r="FH34" s="38" t="s">
        <v>76</v>
      </c>
      <c r="FI34" s="67">
        <v>2.4E-2</v>
      </c>
      <c r="FJ34" s="41">
        <v>0.12050000000000001</v>
      </c>
      <c r="FK34" s="41">
        <v>5.9000000000000004E-2</v>
      </c>
      <c r="FL34" s="41" t="s">
        <v>76</v>
      </c>
      <c r="FM34" s="41" t="s">
        <v>76</v>
      </c>
      <c r="FN34" s="38" t="s">
        <v>76</v>
      </c>
      <c r="FO34" s="67">
        <v>0.10299999999999999</v>
      </c>
      <c r="FP34" s="41">
        <v>0.1202</v>
      </c>
      <c r="FQ34" s="41">
        <v>6.3200000000000006E-2</v>
      </c>
      <c r="FR34" s="41" t="s">
        <v>76</v>
      </c>
      <c r="FS34" s="41" t="s">
        <v>76</v>
      </c>
      <c r="FT34" s="38" t="s">
        <v>76</v>
      </c>
      <c r="FU34" s="67">
        <v>9.4E-2</v>
      </c>
      <c r="FV34" s="41">
        <v>0.121</v>
      </c>
      <c r="FW34" s="41">
        <v>6.9099999999999995E-2</v>
      </c>
      <c r="FX34" s="41" t="s">
        <v>76</v>
      </c>
      <c r="FY34" s="41" t="s">
        <v>76</v>
      </c>
      <c r="FZ34" s="38" t="s">
        <v>76</v>
      </c>
      <c r="GA34" s="67">
        <v>7.5999999999999998E-2</v>
      </c>
      <c r="GB34" s="41">
        <v>0.1216</v>
      </c>
      <c r="GC34" s="41">
        <v>5.7300000000000004E-2</v>
      </c>
      <c r="GD34" s="41" t="s">
        <v>76</v>
      </c>
      <c r="GE34" s="41" t="s">
        <v>76</v>
      </c>
      <c r="GF34" s="38" t="s">
        <v>76</v>
      </c>
      <c r="GG34" s="67">
        <v>5.8999999999999997E-2</v>
      </c>
      <c r="GH34" s="41">
        <v>0.1215</v>
      </c>
      <c r="GI34" s="41">
        <v>5.5599999999999997E-2</v>
      </c>
      <c r="GJ34" s="41" t="s">
        <v>76</v>
      </c>
      <c r="GK34" s="41" t="s">
        <v>76</v>
      </c>
      <c r="GL34" s="38" t="s">
        <v>76</v>
      </c>
      <c r="GM34" s="67">
        <v>4.9000000000000002E-2</v>
      </c>
      <c r="GN34" s="41">
        <v>0.12269999999999999</v>
      </c>
      <c r="GO34" s="41">
        <v>7.9100000000000004E-2</v>
      </c>
      <c r="GP34" s="41" t="s">
        <v>76</v>
      </c>
      <c r="GQ34" s="41" t="s">
        <v>76</v>
      </c>
      <c r="GR34" s="38" t="s">
        <v>76</v>
      </c>
      <c r="GS34" s="67">
        <v>4.5999999999999999E-2</v>
      </c>
      <c r="GT34" s="41">
        <v>0.1241</v>
      </c>
      <c r="GU34" s="41">
        <v>9.1799999999999993E-2</v>
      </c>
      <c r="GV34" s="41" t="s">
        <v>76</v>
      </c>
      <c r="GW34" s="41" t="s">
        <v>76</v>
      </c>
      <c r="GX34" s="38" t="s">
        <v>76</v>
      </c>
      <c r="GY34" s="67">
        <v>4.9000000000000002E-2</v>
      </c>
      <c r="GZ34" s="41">
        <v>0.12670000000000001</v>
      </c>
      <c r="HA34" s="41">
        <v>9.06E-2</v>
      </c>
      <c r="HB34" s="41" t="s">
        <v>76</v>
      </c>
      <c r="HC34" s="41" t="s">
        <v>76</v>
      </c>
      <c r="HD34" s="38" t="s">
        <v>76</v>
      </c>
      <c r="HE34" s="67">
        <v>5.3999999999999999E-2</v>
      </c>
      <c r="HF34" s="41">
        <v>0.13089999999999999</v>
      </c>
      <c r="HG34" s="41">
        <v>9.1899999999999996E-2</v>
      </c>
      <c r="HH34" s="41" t="s">
        <v>76</v>
      </c>
      <c r="HI34" s="41" t="s">
        <v>76</v>
      </c>
      <c r="HJ34" s="38" t="s">
        <v>76</v>
      </c>
      <c r="HK34" s="67">
        <v>5.5E-2</v>
      </c>
      <c r="HL34" s="41">
        <v>0.1331</v>
      </c>
      <c r="HM34" s="41">
        <v>7.8799999999999995E-2</v>
      </c>
      <c r="HN34" s="41" t="s">
        <v>76</v>
      </c>
      <c r="HO34" s="41" t="s">
        <v>76</v>
      </c>
      <c r="HP34" s="38" t="s">
        <v>76</v>
      </c>
      <c r="HQ34" s="67">
        <v>0.06</v>
      </c>
      <c r="HR34" s="41">
        <v>0.13980000000000001</v>
      </c>
      <c r="HS34" s="41">
        <v>6.7799999999999999E-2</v>
      </c>
      <c r="HT34" s="41" t="s">
        <v>76</v>
      </c>
      <c r="HU34" s="41" t="s">
        <v>76</v>
      </c>
      <c r="HV34" s="38" t="s">
        <v>76</v>
      </c>
      <c r="HW34" s="67">
        <v>5.6000000000000001E-2</v>
      </c>
      <c r="HX34" s="41">
        <v>0.14630000000000001</v>
      </c>
      <c r="HY34" s="41">
        <v>6.6299999999999998E-2</v>
      </c>
      <c r="HZ34" s="41" t="s">
        <v>76</v>
      </c>
      <c r="IA34" s="41" t="s">
        <v>76</v>
      </c>
      <c r="IB34" s="38" t="s">
        <v>76</v>
      </c>
      <c r="IC34" s="67">
        <v>4.9000000000000002E-2</v>
      </c>
      <c r="ID34" s="41">
        <v>0.1628</v>
      </c>
      <c r="IE34" s="41">
        <v>5.7000000000000002E-2</v>
      </c>
      <c r="IF34" s="41" t="s">
        <v>76</v>
      </c>
      <c r="IG34" s="41" t="s">
        <v>76</v>
      </c>
      <c r="IH34" s="38" t="s">
        <v>76</v>
      </c>
      <c r="II34" s="67">
        <v>4.5999999999999999E-2</v>
      </c>
      <c r="IJ34" s="41">
        <v>0.16850000000000001</v>
      </c>
      <c r="IK34" s="41">
        <v>6.2199999999999998E-2</v>
      </c>
      <c r="IL34" s="41" t="s">
        <v>76</v>
      </c>
      <c r="IM34" s="41" t="s">
        <v>76</v>
      </c>
      <c r="IN34" s="38" t="s">
        <v>76</v>
      </c>
      <c r="IO34" s="67">
        <v>0.04</v>
      </c>
      <c r="IP34" s="41">
        <v>0.1691</v>
      </c>
      <c r="IQ34" s="41">
        <v>3.56E-2</v>
      </c>
      <c r="IR34" s="41" t="s">
        <v>76</v>
      </c>
      <c r="IS34" s="41" t="s">
        <v>76</v>
      </c>
      <c r="IT34" s="38" t="s">
        <v>76</v>
      </c>
      <c r="IU34" s="67">
        <v>4.7E-2</v>
      </c>
      <c r="IV34" s="41">
        <v>0.16889999999999999</v>
      </c>
      <c r="IW34" s="41">
        <v>2.9900000000000003E-2</v>
      </c>
      <c r="IX34" s="41" t="s">
        <v>76</v>
      </c>
      <c r="IY34" s="41" t="s">
        <v>76</v>
      </c>
      <c r="IZ34" s="38" t="s">
        <v>76</v>
      </c>
      <c r="JA34" s="92">
        <v>4.9000000000000002E-2</v>
      </c>
      <c r="JB34" s="41">
        <v>0.15770000000000001</v>
      </c>
      <c r="JC34" s="41">
        <v>3.6200000000000003E-2</v>
      </c>
      <c r="JD34" s="41" t="s">
        <v>76</v>
      </c>
      <c r="JE34" s="41" t="s">
        <v>76</v>
      </c>
      <c r="JF34" s="38" t="s">
        <v>76</v>
      </c>
      <c r="JG34" s="88">
        <v>0.05</v>
      </c>
      <c r="JH34" s="41">
        <v>0.15279999999999999</v>
      </c>
      <c r="JI34" s="89">
        <v>3.8199999999999998E-2</v>
      </c>
      <c r="JJ34" s="41" t="s">
        <v>76</v>
      </c>
      <c r="JK34" s="41" t="s">
        <v>76</v>
      </c>
      <c r="JL34" s="38" t="s">
        <v>76</v>
      </c>
      <c r="JM34" s="88">
        <v>4.9000000000000002E-2</v>
      </c>
      <c r="JN34" s="41">
        <v>0.1507</v>
      </c>
      <c r="JO34" s="89">
        <v>4.58E-2</v>
      </c>
      <c r="JP34" s="41" t="s">
        <v>76</v>
      </c>
      <c r="JQ34" s="41" t="s">
        <v>76</v>
      </c>
      <c r="JR34" s="38" t="s">
        <v>76</v>
      </c>
      <c r="JS34" s="88">
        <v>0.05</v>
      </c>
      <c r="JT34" s="41">
        <v>0.14810000000000001</v>
      </c>
      <c r="JU34" s="89">
        <v>4.4900000000000002E-2</v>
      </c>
      <c r="JV34" s="41" t="s">
        <v>76</v>
      </c>
      <c r="JW34" s="41" t="s">
        <v>76</v>
      </c>
      <c r="JX34" s="38" t="s">
        <v>76</v>
      </c>
    </row>
    <row r="35" spans="1:284" x14ac:dyDescent="0.25">
      <c r="A35">
        <v>31</v>
      </c>
      <c r="B35" s="55" t="s">
        <v>86</v>
      </c>
      <c r="C35" s="67">
        <v>5.1999999999999998E-2</v>
      </c>
      <c r="D35" s="41">
        <v>0.1691</v>
      </c>
      <c r="E35" s="41">
        <v>6.2699999999999992E-2</v>
      </c>
      <c r="F35" s="41">
        <v>7.647262994088605E-2</v>
      </c>
      <c r="G35" s="41">
        <v>0.81640318875827589</v>
      </c>
      <c r="H35" s="38">
        <v>1.0177172352344149E-2</v>
      </c>
      <c r="I35" s="67">
        <v>0.06</v>
      </c>
      <c r="J35" s="41">
        <v>0.1636</v>
      </c>
      <c r="K35" s="41">
        <v>7.3899999999999993E-2</v>
      </c>
      <c r="L35" s="41">
        <v>9.210209996145792E-2</v>
      </c>
      <c r="M35" s="41">
        <v>0.81643698321222746</v>
      </c>
      <c r="N35" s="38">
        <v>1.0791201898314144E-2</v>
      </c>
      <c r="O35" s="67">
        <v>0.05</v>
      </c>
      <c r="P35" s="41">
        <v>0.15990000000000001</v>
      </c>
      <c r="Q35" s="41">
        <v>6.0199999999999997E-2</v>
      </c>
      <c r="R35" s="41">
        <v>7.6591811982617289E-2</v>
      </c>
      <c r="S35" s="41">
        <v>0.77019429079101842</v>
      </c>
      <c r="T35" s="38">
        <v>1.9560601871551949E-3</v>
      </c>
      <c r="U35" s="67">
        <v>5.7000000000000002E-2</v>
      </c>
      <c r="V35" s="41">
        <v>0.15460000000000002</v>
      </c>
      <c r="W35" s="41">
        <v>6.3099999999999989E-2</v>
      </c>
      <c r="X35" s="41">
        <v>6.718942403302082E-2</v>
      </c>
      <c r="Y35" s="41">
        <v>0.81998582264725983</v>
      </c>
      <c r="Z35" s="38">
        <v>7.5966187633610517E-3</v>
      </c>
      <c r="AA35" s="67">
        <v>5.6000000000000001E-2</v>
      </c>
      <c r="AB35" s="41">
        <v>0.16059999999999999</v>
      </c>
      <c r="AC35" s="41">
        <v>7.0300000000000001E-2</v>
      </c>
      <c r="AD35" s="41">
        <v>7.4246096305821505E-2</v>
      </c>
      <c r="AE35" s="41">
        <v>0.82002085423520343</v>
      </c>
      <c r="AF35" s="38">
        <v>6.2428391069623002E-3</v>
      </c>
      <c r="AG35" s="67">
        <v>6.0999999999999999E-2</v>
      </c>
      <c r="AH35" s="41">
        <v>0.16820000000000002</v>
      </c>
      <c r="AI35" s="41">
        <v>5.9699999999999996E-2</v>
      </c>
      <c r="AJ35" s="41">
        <v>3.6742027881180681E-2</v>
      </c>
      <c r="AK35" s="41">
        <v>0.82015536952668489</v>
      </c>
      <c r="AL35" s="38">
        <v>5.4799744396358324E-3</v>
      </c>
      <c r="AM35" s="67">
        <v>0.05</v>
      </c>
      <c r="AN35" s="41">
        <v>0.183</v>
      </c>
      <c r="AO35" s="41">
        <v>8.0100000000000005E-2</v>
      </c>
      <c r="AP35" s="41">
        <v>4.9202358228954024E-2</v>
      </c>
      <c r="AQ35" s="41">
        <v>0.84631579688251957</v>
      </c>
      <c r="AR35" s="38">
        <v>1.1864438241057063E-3</v>
      </c>
      <c r="AS35" s="67">
        <v>3.7999999999999999E-2</v>
      </c>
      <c r="AT35" s="41">
        <v>0.1787</v>
      </c>
      <c r="AU35" s="41">
        <v>6.4500000000000002E-2</v>
      </c>
      <c r="AV35" s="41">
        <v>5.1026248546684645E-2</v>
      </c>
      <c r="AW35" s="41">
        <v>0.95681855981929087</v>
      </c>
      <c r="AX35" s="38">
        <v>6.0076348396084214E-4</v>
      </c>
      <c r="AY35" s="67">
        <v>3.7999999999999999E-2</v>
      </c>
      <c r="AZ35" s="41">
        <v>0.18179999999999999</v>
      </c>
      <c r="BA35" s="41">
        <v>5.7999999999999996E-2</v>
      </c>
      <c r="BB35" s="41">
        <v>5.5757024915233322E-2</v>
      </c>
      <c r="BC35" s="41">
        <v>0.9642545397864547</v>
      </c>
      <c r="BD35" s="38">
        <v>-1.7214661714278934E-3</v>
      </c>
      <c r="BE35" s="67">
        <v>4.3999999999999997E-2</v>
      </c>
      <c r="BF35" s="41">
        <v>0.1386</v>
      </c>
      <c r="BG35" s="41">
        <v>6.3399999999999998E-2</v>
      </c>
      <c r="BH35" s="41">
        <v>9.8954800040941565E-2</v>
      </c>
      <c r="BI35" s="41">
        <v>0.94267867100226177</v>
      </c>
      <c r="BJ35" s="38">
        <v>-2.2270718264951407E-3</v>
      </c>
      <c r="BK35" s="67">
        <v>4.2000000000000003E-2</v>
      </c>
      <c r="BL35" s="41">
        <v>0.1366</v>
      </c>
      <c r="BM35" s="41">
        <v>6.3500000000000001E-2</v>
      </c>
      <c r="BN35" s="41">
        <v>0.14673775854660168</v>
      </c>
      <c r="BO35" s="41">
        <v>1.1378631658561589</v>
      </c>
      <c r="BP35" s="38">
        <v>-1.0299701311738334E-2</v>
      </c>
      <c r="BQ35" s="67">
        <v>5.3999999999999999E-2</v>
      </c>
      <c r="BR35" s="41">
        <v>0.1361</v>
      </c>
      <c r="BS35" s="41">
        <v>0.10279999999999999</v>
      </c>
      <c r="BT35" s="41">
        <v>0.1309917645252307</v>
      </c>
      <c r="BU35" s="41">
        <v>1.4387930361464596</v>
      </c>
      <c r="BV35" s="38">
        <v>-2.5950692563743872E-2</v>
      </c>
      <c r="BW35" s="67">
        <v>3.3000000000000002E-2</v>
      </c>
      <c r="BX35" s="41">
        <v>0.1366</v>
      </c>
      <c r="BY35" s="41">
        <v>9.2100000000000015E-2</v>
      </c>
      <c r="BZ35" s="41">
        <v>0.127026366310003</v>
      </c>
      <c r="CA35" s="41">
        <v>1.5382830794924391</v>
      </c>
      <c r="CB35" s="38">
        <v>-2.7403845186547444E-2</v>
      </c>
      <c r="CC35" s="67">
        <v>3.2000000000000001E-2</v>
      </c>
      <c r="CD35" s="41">
        <v>0.13689999999999999</v>
      </c>
      <c r="CE35" s="41">
        <v>7.0599999999999996E-2</v>
      </c>
      <c r="CF35" s="41">
        <v>0.12603474198950251</v>
      </c>
      <c r="CG35" s="41">
        <v>1.6257233090993874</v>
      </c>
      <c r="CH35" s="38">
        <v>-3.1914158738732622E-2</v>
      </c>
      <c r="CI35" s="67">
        <v>3.7999999999999999E-2</v>
      </c>
      <c r="CJ35" s="41">
        <v>0.13639999999999999</v>
      </c>
      <c r="CK35" s="41">
        <v>4.4999999999999998E-2</v>
      </c>
      <c r="CL35" s="41">
        <v>0.1174627203734127</v>
      </c>
      <c r="CM35" s="41">
        <v>2.1002497221300001</v>
      </c>
      <c r="CN35" s="38">
        <v>-3.4482320572748623E-2</v>
      </c>
      <c r="CO35" s="67">
        <v>5.1999999999999998E-2</v>
      </c>
      <c r="CP35" s="41">
        <v>0.13489999999999999</v>
      </c>
      <c r="CQ35" s="41">
        <v>4.1799999999999997E-2</v>
      </c>
      <c r="CR35" s="41">
        <v>0.11919434741314583</v>
      </c>
      <c r="CS35" s="41">
        <v>1.1643412455812692</v>
      </c>
      <c r="CT35" s="38">
        <v>-1.8744083035124166E-2</v>
      </c>
      <c r="CU35" s="67">
        <v>6.0999999999999999E-2</v>
      </c>
      <c r="CV35" s="41">
        <v>0.13220000000000001</v>
      </c>
      <c r="CW35" s="41">
        <v>4.2800000000000005E-2</v>
      </c>
      <c r="CX35" s="41" t="s">
        <v>76</v>
      </c>
      <c r="CY35" s="41" t="s">
        <v>76</v>
      </c>
      <c r="CZ35" s="38">
        <v>0</v>
      </c>
      <c r="DA35" s="67">
        <v>5.2999999999999999E-2</v>
      </c>
      <c r="DB35" s="41">
        <v>0.12659999999999999</v>
      </c>
      <c r="DC35" s="41">
        <v>5.7000000000000002E-2</v>
      </c>
      <c r="DD35" s="41" t="s">
        <v>76</v>
      </c>
      <c r="DE35" s="41" t="s">
        <v>76</v>
      </c>
      <c r="DF35" s="38">
        <v>0</v>
      </c>
      <c r="DG35" s="67">
        <v>5.6000000000000001E-2</v>
      </c>
      <c r="DH35" s="41">
        <v>0.12509999999999999</v>
      </c>
      <c r="DI35" s="41">
        <v>5.7099999999999998E-2</v>
      </c>
      <c r="DJ35" s="41" t="s">
        <v>76</v>
      </c>
      <c r="DK35" s="41" t="s">
        <v>76</v>
      </c>
      <c r="DL35" s="38">
        <v>0</v>
      </c>
      <c r="DM35" s="67">
        <v>4.8000000000000001E-2</v>
      </c>
      <c r="DN35" s="41">
        <v>0.12509999999999999</v>
      </c>
      <c r="DO35" s="41">
        <v>4.3499999999999997E-2</v>
      </c>
      <c r="DP35" s="41" t="s">
        <v>76</v>
      </c>
      <c r="DQ35" s="41" t="s">
        <v>76</v>
      </c>
      <c r="DR35" s="38" t="s">
        <v>76</v>
      </c>
      <c r="DS35" s="67">
        <v>0.06</v>
      </c>
      <c r="DT35" s="41">
        <v>0.12470000000000001</v>
      </c>
      <c r="DU35" s="41">
        <v>5.7000000000000002E-2</v>
      </c>
      <c r="DV35" s="41" t="s">
        <v>76</v>
      </c>
      <c r="DW35" s="41" t="s">
        <v>76</v>
      </c>
      <c r="DX35" s="38" t="s">
        <v>76</v>
      </c>
      <c r="DY35" s="67">
        <v>0.05</v>
      </c>
      <c r="DZ35" s="41">
        <v>0.12470000000000001</v>
      </c>
      <c r="EA35" s="41">
        <v>3.8300000000000001E-2</v>
      </c>
      <c r="EB35" s="41" t="s">
        <v>76</v>
      </c>
      <c r="EC35" s="41" t="s">
        <v>76</v>
      </c>
      <c r="ED35" s="38" t="s">
        <v>76</v>
      </c>
      <c r="EE35" s="67">
        <v>5.0999999999999997E-2</v>
      </c>
      <c r="EF35" s="41">
        <v>0.12240000000000001</v>
      </c>
      <c r="EG35" s="41">
        <v>5.8200000000000002E-2</v>
      </c>
      <c r="EH35" s="41" t="s">
        <v>76</v>
      </c>
      <c r="EI35" s="41" t="s">
        <v>76</v>
      </c>
      <c r="EJ35" s="38" t="s">
        <v>76</v>
      </c>
      <c r="EK35" s="67">
        <v>4.5999999999999999E-2</v>
      </c>
      <c r="EL35" s="41">
        <v>0.12089999999999999</v>
      </c>
      <c r="EM35" s="41">
        <v>5.8400000000000001E-2</v>
      </c>
      <c r="EN35" s="41" t="s">
        <v>76</v>
      </c>
      <c r="EO35" s="41" t="s">
        <v>76</v>
      </c>
      <c r="EP35" s="38" t="s">
        <v>76</v>
      </c>
      <c r="EQ35" s="67">
        <v>-4.1000000000000002E-2</v>
      </c>
      <c r="ER35" s="41">
        <v>0.11890000000000001</v>
      </c>
      <c r="ES35" s="41">
        <v>4.5899999999999996E-2</v>
      </c>
      <c r="ET35" s="41" t="s">
        <v>76</v>
      </c>
      <c r="EU35" s="41" t="s">
        <v>76</v>
      </c>
      <c r="EV35" s="38" t="s">
        <v>76</v>
      </c>
      <c r="EW35" s="67">
        <v>-3.5999999999999997E-2</v>
      </c>
      <c r="EX35" s="41">
        <v>0.11749999999999999</v>
      </c>
      <c r="EY35" s="41">
        <v>4.2000000000000003E-2</v>
      </c>
      <c r="EZ35" s="41" t="s">
        <v>76</v>
      </c>
      <c r="FA35" s="41" t="s">
        <v>76</v>
      </c>
      <c r="FB35" s="38" t="s">
        <v>76</v>
      </c>
      <c r="FC35" s="67">
        <v>-3.0000000000000001E-3</v>
      </c>
      <c r="FD35" s="41">
        <v>0.1202</v>
      </c>
      <c r="FE35" s="41">
        <v>5.62E-2</v>
      </c>
      <c r="FF35" s="41">
        <v>0.49718794717354758</v>
      </c>
      <c r="FG35" s="41">
        <v>0.88983782597672922</v>
      </c>
      <c r="FH35" s="38">
        <v>-1.8236851959015556E-2</v>
      </c>
      <c r="FI35" s="67">
        <v>2.4E-2</v>
      </c>
      <c r="FJ35" s="41">
        <v>0.12050000000000001</v>
      </c>
      <c r="FK35" s="41">
        <v>5.9000000000000004E-2</v>
      </c>
      <c r="FL35" s="41">
        <v>0.52766742766246266</v>
      </c>
      <c r="FM35" s="41">
        <v>0.44045334729897406</v>
      </c>
      <c r="FN35" s="38">
        <v>2.3812000277740272E-2</v>
      </c>
      <c r="FO35" s="67">
        <v>0.10299999999999999</v>
      </c>
      <c r="FP35" s="41">
        <v>0.1202</v>
      </c>
      <c r="FQ35" s="41">
        <v>6.3200000000000006E-2</v>
      </c>
      <c r="FR35" s="41">
        <v>0.50654142355840581</v>
      </c>
      <c r="FS35" s="41">
        <v>0.63560125691491776</v>
      </c>
      <c r="FT35" s="38">
        <v>2.5543574422988418E-2</v>
      </c>
      <c r="FU35" s="67">
        <v>9.4E-2</v>
      </c>
      <c r="FV35" s="41">
        <v>0.121</v>
      </c>
      <c r="FW35" s="41">
        <v>6.9099999999999995E-2</v>
      </c>
      <c r="FX35" s="41">
        <v>0.52793270230327227</v>
      </c>
      <c r="FY35" s="41">
        <v>0.66998251841845424</v>
      </c>
      <c r="FZ35" s="38">
        <v>2.6239025138711753E-2</v>
      </c>
      <c r="GA35" s="67">
        <v>7.5999999999999998E-2</v>
      </c>
      <c r="GB35" s="41">
        <v>0.1216</v>
      </c>
      <c r="GC35" s="41">
        <v>5.7300000000000004E-2</v>
      </c>
      <c r="GD35" s="41">
        <v>0.4935245440934653</v>
      </c>
      <c r="GE35" s="41">
        <v>0.71157679930372397</v>
      </c>
      <c r="GF35" s="38">
        <v>2.3311940529899974E-2</v>
      </c>
      <c r="GG35" s="67">
        <v>5.8999999999999997E-2</v>
      </c>
      <c r="GH35" s="41">
        <v>0.1215</v>
      </c>
      <c r="GI35" s="41">
        <v>5.5599999999999997E-2</v>
      </c>
      <c r="GJ35" s="41" t="s">
        <v>76</v>
      </c>
      <c r="GK35" s="41">
        <v>0.67090324768656839</v>
      </c>
      <c r="GL35" s="38">
        <v>2.5026365963004466E-2</v>
      </c>
      <c r="GM35" s="67">
        <v>4.9000000000000002E-2</v>
      </c>
      <c r="GN35" s="41">
        <v>0.12269999999999999</v>
      </c>
      <c r="GO35" s="41">
        <v>7.9100000000000004E-2</v>
      </c>
      <c r="GP35" s="41">
        <v>0.48184444748085109</v>
      </c>
      <c r="GQ35" s="41">
        <v>0.5829167353763991</v>
      </c>
      <c r="GR35" s="38">
        <v>2.5485643733190583E-2</v>
      </c>
      <c r="GS35" s="67">
        <v>4.5999999999999999E-2</v>
      </c>
      <c r="GT35" s="41">
        <v>0.1241</v>
      </c>
      <c r="GU35" s="41">
        <v>9.1799999999999993E-2</v>
      </c>
      <c r="GV35" s="41">
        <v>0.43397773147822916</v>
      </c>
      <c r="GW35" s="41">
        <v>0.75677229755913966</v>
      </c>
      <c r="GX35" s="38">
        <v>2.5039825254394726E-2</v>
      </c>
      <c r="GY35" s="67">
        <v>4.9000000000000002E-2</v>
      </c>
      <c r="GZ35" s="41">
        <v>0.12670000000000001</v>
      </c>
      <c r="HA35" s="41">
        <v>9.06E-2</v>
      </c>
      <c r="HB35" s="41">
        <v>0.35592344124965308</v>
      </c>
      <c r="HC35" s="41">
        <v>7.44568407122249E-2</v>
      </c>
      <c r="HD35" s="38">
        <v>2.8038014629597478E-2</v>
      </c>
      <c r="HE35" s="67">
        <v>5.3999999999999999E-2</v>
      </c>
      <c r="HF35" s="41">
        <v>0.13089999999999999</v>
      </c>
      <c r="HG35" s="41">
        <v>9.1899999999999996E-2</v>
      </c>
      <c r="HH35" s="41">
        <v>0.3182104348218957</v>
      </c>
      <c r="HI35" s="41">
        <v>0.65999779520495094</v>
      </c>
      <c r="HJ35" s="38">
        <v>2.9773499688524437E-2</v>
      </c>
      <c r="HK35" s="67">
        <v>5.5E-2</v>
      </c>
      <c r="HL35" s="41">
        <v>0.1331</v>
      </c>
      <c r="HM35" s="41">
        <v>7.8799999999999995E-2</v>
      </c>
      <c r="HN35" s="41">
        <v>0.29516430967372392</v>
      </c>
      <c r="HO35" s="41">
        <v>0.63147408024538709</v>
      </c>
      <c r="HP35" s="38">
        <v>2.9593999662338541E-2</v>
      </c>
      <c r="HQ35" s="67">
        <v>0.06</v>
      </c>
      <c r="HR35" s="41">
        <v>0.13980000000000001</v>
      </c>
      <c r="HS35" s="41">
        <v>6.7799999999999999E-2</v>
      </c>
      <c r="HT35" s="41">
        <v>0.27602729591344743</v>
      </c>
      <c r="HU35" s="41">
        <v>0.6141993338752727</v>
      </c>
      <c r="HV35" s="38">
        <v>2.9698307628441802E-2</v>
      </c>
      <c r="HW35" s="67">
        <v>5.6000000000000001E-2</v>
      </c>
      <c r="HX35" s="41">
        <v>0.14630000000000001</v>
      </c>
      <c r="HY35" s="41">
        <v>6.6299999999999998E-2</v>
      </c>
      <c r="HZ35" s="41">
        <v>0.21378267571028511</v>
      </c>
      <c r="IA35" s="41">
        <v>0.57530346115973241</v>
      </c>
      <c r="IB35" s="38">
        <v>1.8356859364530766E-2</v>
      </c>
      <c r="IC35" s="67">
        <v>4.9000000000000002E-2</v>
      </c>
      <c r="ID35" s="41">
        <v>0.1628</v>
      </c>
      <c r="IE35" s="41">
        <v>5.7000000000000002E-2</v>
      </c>
      <c r="IF35" s="41">
        <v>0.21978496178701132</v>
      </c>
      <c r="IG35" s="41">
        <v>0.55914712800667732</v>
      </c>
      <c r="IH35" s="38">
        <v>3.6678505713190118E-2</v>
      </c>
      <c r="II35" s="67">
        <v>4.5999999999999999E-2</v>
      </c>
      <c r="IJ35" s="41">
        <v>0.16850000000000001</v>
      </c>
      <c r="IK35" s="41">
        <v>6.2199999999999998E-2</v>
      </c>
      <c r="IL35" s="41">
        <v>0.21965278861759063</v>
      </c>
      <c r="IM35" s="41">
        <v>0.46911261595533826</v>
      </c>
      <c r="IN35" s="38">
        <v>2.3966176767961509E-2</v>
      </c>
      <c r="IO35" s="67">
        <v>0.04</v>
      </c>
      <c r="IP35" s="41">
        <v>0.1691</v>
      </c>
      <c r="IQ35" s="41">
        <v>3.56E-2</v>
      </c>
      <c r="IR35" s="41">
        <v>0.20004749563735741</v>
      </c>
      <c r="IS35" s="41">
        <v>0.54128788383548987</v>
      </c>
      <c r="IT35" s="38">
        <v>2.1148935067341754E-2</v>
      </c>
      <c r="IU35" s="67">
        <v>4.7E-2</v>
      </c>
      <c r="IV35" s="41">
        <v>0.16889999999999999</v>
      </c>
      <c r="IW35" s="41">
        <v>2.9900000000000003E-2</v>
      </c>
      <c r="IX35" s="41">
        <v>0.15138027100547438</v>
      </c>
      <c r="IY35" s="41">
        <v>0.51674183543412289</v>
      </c>
      <c r="IZ35" s="38">
        <v>1.4093739521857445E-2</v>
      </c>
      <c r="JA35" s="92">
        <v>4.9000000000000002E-2</v>
      </c>
      <c r="JB35" s="41">
        <v>0.15770000000000001</v>
      </c>
      <c r="JC35" s="41">
        <v>3.6200000000000003E-2</v>
      </c>
      <c r="JD35" s="41">
        <v>0.15547757439688059</v>
      </c>
      <c r="JE35" s="41">
        <v>0.58953286524126358</v>
      </c>
      <c r="JF35" s="38">
        <v>1.3377897055098877E-2</v>
      </c>
      <c r="JG35" s="88">
        <v>0.05</v>
      </c>
      <c r="JH35" s="41">
        <v>0.15279999999999999</v>
      </c>
      <c r="JI35" s="89">
        <v>3.8199999999999998E-2</v>
      </c>
      <c r="JJ35" s="41">
        <v>0.14535326982573613</v>
      </c>
      <c r="JK35" s="41">
        <v>0.61871538227195577</v>
      </c>
      <c r="JL35" s="38">
        <v>1.4516545837690107E-2</v>
      </c>
      <c r="JM35" s="88">
        <v>4.9000000000000002E-2</v>
      </c>
      <c r="JN35" s="41">
        <v>0.1507</v>
      </c>
      <c r="JO35" s="89">
        <v>4.58E-2</v>
      </c>
      <c r="JP35" s="41">
        <v>0.13225877300783481</v>
      </c>
      <c r="JQ35" s="41">
        <v>0.60029654888502715</v>
      </c>
      <c r="JR35" s="38">
        <v>1.565514858703607E-2</v>
      </c>
      <c r="JS35" s="88">
        <v>0.05</v>
      </c>
      <c r="JT35" s="41">
        <v>0.14810000000000001</v>
      </c>
      <c r="JU35" s="89">
        <v>4.4900000000000002E-2</v>
      </c>
      <c r="JV35" s="41">
        <v>0.113885090885628</v>
      </c>
      <c r="JW35" s="41">
        <v>0.63631058344064417</v>
      </c>
      <c r="JX35" s="38">
        <v>1.8941605205263667E-2</v>
      </c>
    </row>
    <row r="36" spans="1:284" x14ac:dyDescent="0.25">
      <c r="A36">
        <v>32</v>
      </c>
      <c r="B36" s="55" t="s">
        <v>33</v>
      </c>
      <c r="C36" s="67">
        <v>5.1999999999999998E-2</v>
      </c>
      <c r="D36" s="41">
        <v>0.1691</v>
      </c>
      <c r="E36" s="41">
        <v>6.2699999999999992E-2</v>
      </c>
      <c r="F36" s="41">
        <v>7.2991181557537421E-2</v>
      </c>
      <c r="G36" s="41">
        <v>0.46601795406496127</v>
      </c>
      <c r="H36" s="38">
        <v>4.0984820743392672E-2</v>
      </c>
      <c r="I36" s="67">
        <v>0.06</v>
      </c>
      <c r="J36" s="41">
        <v>0.1636</v>
      </c>
      <c r="K36" s="41">
        <v>7.3899999999999993E-2</v>
      </c>
      <c r="L36" s="41">
        <v>6.2702978657456901E-2</v>
      </c>
      <c r="M36" s="41">
        <v>0.46494318503220416</v>
      </c>
      <c r="N36" s="38">
        <v>4.4045591646490773E-2</v>
      </c>
      <c r="O36" s="67">
        <v>0.05</v>
      </c>
      <c r="P36" s="41">
        <v>0.15990000000000001</v>
      </c>
      <c r="Q36" s="41">
        <v>6.0199999999999997E-2</v>
      </c>
      <c r="R36" s="41">
        <v>4.4388612391381185E-2</v>
      </c>
      <c r="S36" s="41">
        <v>0.46438526427126242</v>
      </c>
      <c r="T36" s="38">
        <v>4.535024829395301E-2</v>
      </c>
      <c r="U36" s="67">
        <v>5.7000000000000002E-2</v>
      </c>
      <c r="V36" s="41">
        <v>0.15460000000000002</v>
      </c>
      <c r="W36" s="41">
        <v>6.3099999999999989E-2</v>
      </c>
      <c r="X36" s="41">
        <v>5.3449228687723151E-2</v>
      </c>
      <c r="Y36" s="41">
        <v>0.23056686599856446</v>
      </c>
      <c r="Z36" s="38">
        <v>4.327950055956814E-2</v>
      </c>
      <c r="AA36" s="67">
        <v>5.6000000000000001E-2</v>
      </c>
      <c r="AB36" s="41">
        <v>0.16059999999999999</v>
      </c>
      <c r="AC36" s="41">
        <v>7.0300000000000001E-2</v>
      </c>
      <c r="AD36" s="41">
        <v>5.4589360511074742E-2</v>
      </c>
      <c r="AE36" s="41">
        <v>0.45882539906102132</v>
      </c>
      <c r="AF36" s="38">
        <v>4.0967739808560902E-2</v>
      </c>
      <c r="AG36" s="67">
        <v>6.0999999999999999E-2</v>
      </c>
      <c r="AH36" s="41">
        <v>0.16820000000000002</v>
      </c>
      <c r="AI36" s="41">
        <v>5.9699999999999996E-2</v>
      </c>
      <c r="AJ36" s="41">
        <v>4.8346967083365215E-2</v>
      </c>
      <c r="AK36" s="41">
        <v>0.46528379207645776</v>
      </c>
      <c r="AL36" s="38">
        <v>3.8604785660926538E-2</v>
      </c>
      <c r="AM36" s="67">
        <v>0.05</v>
      </c>
      <c r="AN36" s="41">
        <v>0.183</v>
      </c>
      <c r="AO36" s="41">
        <v>8.0100000000000005E-2</v>
      </c>
      <c r="AP36" s="41">
        <v>5.0139052460757685E-2</v>
      </c>
      <c r="AQ36" s="41">
        <v>0.47340889806306008</v>
      </c>
      <c r="AR36" s="38">
        <v>3.906523608878134E-2</v>
      </c>
      <c r="AS36" s="67">
        <v>3.7999999999999999E-2</v>
      </c>
      <c r="AT36" s="41">
        <v>0.1787</v>
      </c>
      <c r="AU36" s="41">
        <v>6.4500000000000002E-2</v>
      </c>
      <c r="AV36" s="41">
        <v>6.7257671127040536E-2</v>
      </c>
      <c r="AW36" s="41">
        <v>0.45152842467986876</v>
      </c>
      <c r="AX36" s="38">
        <v>3.5899530921592024E-2</v>
      </c>
      <c r="AY36" s="67">
        <v>3.7999999999999999E-2</v>
      </c>
      <c r="AZ36" s="41">
        <v>0.18179999999999999</v>
      </c>
      <c r="BA36" s="41">
        <v>5.7999999999999996E-2</v>
      </c>
      <c r="BB36" s="41">
        <v>7.064836601693994E-2</v>
      </c>
      <c r="BC36" s="41">
        <v>0.44320238327451489</v>
      </c>
      <c r="BD36" s="38">
        <v>4.177982768076012E-2</v>
      </c>
      <c r="BE36" s="67">
        <v>4.3999999999999997E-2</v>
      </c>
      <c r="BF36" s="41">
        <v>0.1386</v>
      </c>
      <c r="BG36" s="41">
        <v>6.3399999999999998E-2</v>
      </c>
      <c r="BH36" s="41">
        <v>6.3231032294571568E-2</v>
      </c>
      <c r="BI36" s="41">
        <v>0.43462856632971669</v>
      </c>
      <c r="BJ36" s="38">
        <v>4.274583374645767E-2</v>
      </c>
      <c r="BK36" s="67">
        <v>4.2000000000000003E-2</v>
      </c>
      <c r="BL36" s="41">
        <v>0.1366</v>
      </c>
      <c r="BM36" s="41">
        <v>6.3500000000000001E-2</v>
      </c>
      <c r="BN36" s="41">
        <v>6.3814148379775074E-2</v>
      </c>
      <c r="BO36" s="41">
        <v>0.44588004969267936</v>
      </c>
      <c r="BP36" s="38">
        <v>4.0676558033710564E-2</v>
      </c>
      <c r="BQ36" s="67">
        <v>5.3999999999999999E-2</v>
      </c>
      <c r="BR36" s="41">
        <v>0.1361</v>
      </c>
      <c r="BS36" s="41">
        <v>0.10279999999999999</v>
      </c>
      <c r="BT36" s="41">
        <v>6.5376755234266795E-2</v>
      </c>
      <c r="BU36" s="41">
        <v>0.47098041048149192</v>
      </c>
      <c r="BV36" s="38">
        <v>3.5022112166952175E-2</v>
      </c>
      <c r="BW36" s="67">
        <v>3.3000000000000002E-2</v>
      </c>
      <c r="BX36" s="41">
        <v>0.1366</v>
      </c>
      <c r="BY36" s="41">
        <v>9.2100000000000015E-2</v>
      </c>
      <c r="BZ36" s="41">
        <v>6.6224977960320855E-2</v>
      </c>
      <c r="CA36" s="41">
        <v>0.4705186526209143</v>
      </c>
      <c r="CB36" s="38">
        <v>3.6890903070996385E-2</v>
      </c>
      <c r="CC36" s="67">
        <v>3.2000000000000001E-2</v>
      </c>
      <c r="CD36" s="41">
        <v>0.13689999999999999</v>
      </c>
      <c r="CE36" s="41">
        <v>7.0599999999999996E-2</v>
      </c>
      <c r="CF36" s="41">
        <v>6.9315205323518231E-2</v>
      </c>
      <c r="CG36" s="41">
        <v>0.47279790546047978</v>
      </c>
      <c r="CH36" s="38">
        <v>3.6587392537501241E-2</v>
      </c>
      <c r="CI36" s="67">
        <v>3.7999999999999999E-2</v>
      </c>
      <c r="CJ36" s="41">
        <v>0.13639999999999999</v>
      </c>
      <c r="CK36" s="41">
        <v>4.4999999999999998E-2</v>
      </c>
      <c r="CL36" s="41">
        <v>7.0458430020694643E-2</v>
      </c>
      <c r="CM36" s="41">
        <v>0.46803529889610745</v>
      </c>
      <c r="CN36" s="38">
        <v>3.6279132174444853E-2</v>
      </c>
      <c r="CO36" s="67">
        <v>5.1999999999999998E-2</v>
      </c>
      <c r="CP36" s="41">
        <v>0.13489999999999999</v>
      </c>
      <c r="CQ36" s="41">
        <v>4.1799999999999997E-2</v>
      </c>
      <c r="CR36" s="41">
        <v>8.6035323548659323E-2</v>
      </c>
      <c r="CS36" s="41">
        <v>0.45933332283377171</v>
      </c>
      <c r="CT36" s="38">
        <v>3.8614494939590294E-2</v>
      </c>
      <c r="CU36" s="67">
        <v>6.0999999999999999E-2</v>
      </c>
      <c r="CV36" s="41">
        <v>0.13220000000000001</v>
      </c>
      <c r="CW36" s="41">
        <v>4.2800000000000005E-2</v>
      </c>
      <c r="CX36" s="41">
        <v>7.3700106191200446E-2</v>
      </c>
      <c r="CY36" s="41">
        <v>0.45365336986774624</v>
      </c>
      <c r="CZ36" s="38">
        <v>3.9125560428209201E-2</v>
      </c>
      <c r="DA36" s="67">
        <v>5.2999999999999999E-2</v>
      </c>
      <c r="DB36" s="41">
        <v>0.12659999999999999</v>
      </c>
      <c r="DC36" s="41">
        <v>5.7000000000000002E-2</v>
      </c>
      <c r="DD36" s="41">
        <v>6.5437278096027424E-2</v>
      </c>
      <c r="DE36" s="41">
        <v>0.45106035792683696</v>
      </c>
      <c r="DF36" s="38">
        <v>5.5345406095597509E-2</v>
      </c>
      <c r="DG36" s="67">
        <v>5.6000000000000001E-2</v>
      </c>
      <c r="DH36" s="41">
        <v>0.12509999999999999</v>
      </c>
      <c r="DI36" s="41">
        <v>5.7099999999999998E-2</v>
      </c>
      <c r="DJ36" s="41">
        <v>5.9128415402731865E-2</v>
      </c>
      <c r="DK36" s="41">
        <v>0.4509132688637405</v>
      </c>
      <c r="DL36" s="38">
        <v>3.8069641714062817E-2</v>
      </c>
      <c r="DM36" s="67">
        <v>4.8000000000000001E-2</v>
      </c>
      <c r="DN36" s="41">
        <v>0.12509999999999999</v>
      </c>
      <c r="DO36" s="41">
        <v>4.3499999999999997E-2</v>
      </c>
      <c r="DP36" s="41">
        <v>6.9381455966586944E-2</v>
      </c>
      <c r="DQ36" s="41">
        <v>0.44768187699765349</v>
      </c>
      <c r="DR36" s="38">
        <v>3.5747886429705035E-2</v>
      </c>
      <c r="DS36" s="67">
        <v>0.06</v>
      </c>
      <c r="DT36" s="41">
        <v>0.12470000000000001</v>
      </c>
      <c r="DU36" s="41">
        <v>5.7000000000000002E-2</v>
      </c>
      <c r="DV36" s="41">
        <v>6.7741339094187544E-2</v>
      </c>
      <c r="DW36" s="41">
        <v>0.42652535405272179</v>
      </c>
      <c r="DX36" s="38">
        <v>3.7077130072549903E-2</v>
      </c>
      <c r="DY36" s="67">
        <v>0.05</v>
      </c>
      <c r="DZ36" s="41">
        <v>0.12470000000000001</v>
      </c>
      <c r="EA36" s="41">
        <v>3.8300000000000001E-2</v>
      </c>
      <c r="EB36" s="41">
        <v>7.2265157320918691E-2</v>
      </c>
      <c r="EC36" s="41">
        <v>0.41834285443315583</v>
      </c>
      <c r="ED36" s="38">
        <v>3.7106905616640172E-2</v>
      </c>
      <c r="EE36" s="67">
        <v>5.0999999999999997E-2</v>
      </c>
      <c r="EF36" s="41">
        <v>0.12240000000000001</v>
      </c>
      <c r="EG36" s="41">
        <v>5.8200000000000002E-2</v>
      </c>
      <c r="EH36" s="41">
        <v>6.4314870177925629E-2</v>
      </c>
      <c r="EI36" s="41">
        <v>0.4212026246401217</v>
      </c>
      <c r="EJ36" s="38">
        <v>3.5039305689226287E-2</v>
      </c>
      <c r="EK36" s="67">
        <v>4.5999999999999999E-2</v>
      </c>
      <c r="EL36" s="41">
        <v>0.12089999999999999</v>
      </c>
      <c r="EM36" s="41">
        <v>5.8400000000000001E-2</v>
      </c>
      <c r="EN36" s="41">
        <v>6.655642203238088E-2</v>
      </c>
      <c r="EO36" s="41">
        <v>0.42771049813145628</v>
      </c>
      <c r="EP36" s="38">
        <v>3.1126844184496166E-2</v>
      </c>
      <c r="EQ36" s="67">
        <v>-4.1000000000000002E-2</v>
      </c>
      <c r="ER36" s="41">
        <v>0.11890000000000001</v>
      </c>
      <c r="ES36" s="41">
        <v>4.5899999999999996E-2</v>
      </c>
      <c r="ET36" s="41">
        <v>8.770885682753661E-2</v>
      </c>
      <c r="EU36" s="41">
        <v>0.39689387258943193</v>
      </c>
      <c r="EV36" s="38">
        <v>2.0065531594899402E-2</v>
      </c>
      <c r="EW36" s="67">
        <v>-3.5999999999999997E-2</v>
      </c>
      <c r="EX36" s="41">
        <v>0.11749999999999999</v>
      </c>
      <c r="EY36" s="41">
        <v>4.2000000000000003E-2</v>
      </c>
      <c r="EZ36" s="41">
        <v>0.10718891701966815</v>
      </c>
      <c r="FA36" s="41">
        <v>0.38535587636155583</v>
      </c>
      <c r="FB36" s="38">
        <v>1.8584693093592432E-2</v>
      </c>
      <c r="FC36" s="67">
        <v>-3.0000000000000001E-3</v>
      </c>
      <c r="FD36" s="41">
        <v>0.1202</v>
      </c>
      <c r="FE36" s="41">
        <v>5.62E-2</v>
      </c>
      <c r="FF36" s="41">
        <v>0.10795509568532076</v>
      </c>
      <c r="FG36" s="41">
        <v>0.38049187068102919</v>
      </c>
      <c r="FH36" s="38">
        <v>2.5956204688349169E-2</v>
      </c>
      <c r="FI36" s="67">
        <v>2.4E-2</v>
      </c>
      <c r="FJ36" s="41">
        <v>0.12050000000000001</v>
      </c>
      <c r="FK36" s="41">
        <v>5.9000000000000004E-2</v>
      </c>
      <c r="FL36" s="41">
        <v>0.10834537263727578</v>
      </c>
      <c r="FM36" s="41">
        <v>0.4170967767916427</v>
      </c>
      <c r="FN36" s="38">
        <v>2.9864257079228681E-2</v>
      </c>
      <c r="FO36" s="67">
        <v>0.10299999999999999</v>
      </c>
      <c r="FP36" s="41">
        <v>0.1202</v>
      </c>
      <c r="FQ36" s="41">
        <v>6.3200000000000006E-2</v>
      </c>
      <c r="FR36" s="41">
        <v>0.10399691652431495</v>
      </c>
      <c r="FS36" s="41">
        <v>0.37967809989879087</v>
      </c>
      <c r="FT36" s="38">
        <v>3.4773266609554376E-2</v>
      </c>
      <c r="FU36" s="67">
        <v>9.4E-2</v>
      </c>
      <c r="FV36" s="41">
        <v>0.121</v>
      </c>
      <c r="FW36" s="41">
        <v>6.9099999999999995E-2</v>
      </c>
      <c r="FX36" s="41">
        <v>0.10347359364411099</v>
      </c>
      <c r="FY36" s="41">
        <v>0.37658600844127998</v>
      </c>
      <c r="FZ36" s="38">
        <v>3.6568476145666676E-2</v>
      </c>
      <c r="GA36" s="67">
        <v>7.5999999999999998E-2</v>
      </c>
      <c r="GB36" s="41">
        <v>0.1216</v>
      </c>
      <c r="GC36" s="41">
        <v>5.7300000000000004E-2</v>
      </c>
      <c r="GD36" s="41">
        <v>0.13767130300465469</v>
      </c>
      <c r="GE36" s="41">
        <v>0.38884011466280943</v>
      </c>
      <c r="GF36" s="38">
        <v>3.6517636809560695E-2</v>
      </c>
      <c r="GG36" s="67">
        <v>5.8999999999999997E-2</v>
      </c>
      <c r="GH36" s="41">
        <v>0.1215</v>
      </c>
      <c r="GI36" s="41">
        <v>5.5599999999999997E-2</v>
      </c>
      <c r="GJ36" s="41">
        <v>0.14084207205085925</v>
      </c>
      <c r="GK36" s="41">
        <v>0.37800377303766902</v>
      </c>
      <c r="GL36" s="38">
        <v>3.9267153271979827E-2</v>
      </c>
      <c r="GM36" s="67">
        <v>4.9000000000000002E-2</v>
      </c>
      <c r="GN36" s="41">
        <v>0.12269999999999999</v>
      </c>
      <c r="GO36" s="41">
        <v>7.9100000000000004E-2</v>
      </c>
      <c r="GP36" s="41">
        <v>0.18928103449329439</v>
      </c>
      <c r="GQ36" s="41">
        <v>0.38952158545080406</v>
      </c>
      <c r="GR36" s="38">
        <v>3.8541581956883432E-2</v>
      </c>
      <c r="GS36" s="67">
        <v>4.5999999999999999E-2</v>
      </c>
      <c r="GT36" s="41">
        <v>0.1241</v>
      </c>
      <c r="GU36" s="41">
        <v>9.1799999999999993E-2</v>
      </c>
      <c r="GV36" s="41">
        <v>0.16316885360773373</v>
      </c>
      <c r="GW36" s="41">
        <v>0.37543855931964021</v>
      </c>
      <c r="GX36" s="38">
        <v>3.9700531582557139E-2</v>
      </c>
      <c r="GY36" s="67">
        <v>4.9000000000000002E-2</v>
      </c>
      <c r="GZ36" s="41">
        <v>0.12670000000000001</v>
      </c>
      <c r="HA36" s="41">
        <v>9.06E-2</v>
      </c>
      <c r="HB36" s="41">
        <v>0.16169564652585333</v>
      </c>
      <c r="HC36" s="41">
        <v>0.38036584274805152</v>
      </c>
      <c r="HD36" s="38">
        <v>3.8644035856455573E-2</v>
      </c>
      <c r="HE36" s="67">
        <v>5.3999999999999999E-2</v>
      </c>
      <c r="HF36" s="41">
        <v>0.13089999999999999</v>
      </c>
      <c r="HG36" s="41">
        <v>9.1899999999999996E-2</v>
      </c>
      <c r="HH36" s="41">
        <v>0.16228094985564362</v>
      </c>
      <c r="HI36" s="41">
        <v>0.43933453448380605</v>
      </c>
      <c r="HJ36" s="38">
        <v>2.6230881110919667E-2</v>
      </c>
      <c r="HK36" s="67">
        <v>5.5E-2</v>
      </c>
      <c r="HL36" s="41">
        <v>0.1331</v>
      </c>
      <c r="HM36" s="41">
        <v>7.8799999999999995E-2</v>
      </c>
      <c r="HN36" s="41">
        <v>0.15988796549936757</v>
      </c>
      <c r="HO36" s="41">
        <v>0.39693791013626545</v>
      </c>
      <c r="HP36" s="38">
        <v>2.5885154986569459E-2</v>
      </c>
      <c r="HQ36" s="67">
        <v>0.06</v>
      </c>
      <c r="HR36" s="41">
        <v>0.13980000000000001</v>
      </c>
      <c r="HS36" s="41">
        <v>6.7799999999999999E-2</v>
      </c>
      <c r="HT36" s="41">
        <v>0.15287390408292087</v>
      </c>
      <c r="HU36" s="41">
        <v>0.38700891910926932</v>
      </c>
      <c r="HV36" s="38">
        <v>2.6890516412043271E-2</v>
      </c>
      <c r="HW36" s="67">
        <v>5.6000000000000001E-2</v>
      </c>
      <c r="HX36" s="41">
        <v>0.14630000000000001</v>
      </c>
      <c r="HY36" s="41">
        <v>6.6299999999999998E-2</v>
      </c>
      <c r="HZ36" s="41">
        <v>0.16542348457536646</v>
      </c>
      <c r="IA36" s="41">
        <v>0.4055562115708623</v>
      </c>
      <c r="IB36" s="38">
        <v>2.1203967557383407E-2</v>
      </c>
      <c r="IC36" s="67">
        <v>4.9000000000000002E-2</v>
      </c>
      <c r="ID36" s="41">
        <v>0.1628</v>
      </c>
      <c r="IE36" s="41">
        <v>5.7000000000000002E-2</v>
      </c>
      <c r="IF36" s="41">
        <v>0.16912802733397933</v>
      </c>
      <c r="IG36" s="41">
        <v>0.3714035627491446</v>
      </c>
      <c r="IH36" s="38">
        <v>3.2454680634721331E-2</v>
      </c>
      <c r="II36" s="67">
        <v>4.5999999999999999E-2</v>
      </c>
      <c r="IJ36" s="41">
        <v>0.16850000000000001</v>
      </c>
      <c r="IK36" s="41">
        <v>6.2199999999999998E-2</v>
      </c>
      <c r="IL36" s="41">
        <v>0.1689140428093733</v>
      </c>
      <c r="IM36" s="41">
        <v>0.38608663317718189</v>
      </c>
      <c r="IN36" s="38">
        <v>3.1187136284674708E-2</v>
      </c>
      <c r="IO36" s="67">
        <v>0.04</v>
      </c>
      <c r="IP36" s="41">
        <v>0.1691</v>
      </c>
      <c r="IQ36" s="41">
        <v>3.56E-2</v>
      </c>
      <c r="IR36" s="41">
        <v>0.16450602402908879</v>
      </c>
      <c r="IS36" s="41">
        <v>0.38742952570050015</v>
      </c>
      <c r="IT36" s="38">
        <v>3.078363034939231E-2</v>
      </c>
      <c r="IU36" s="67">
        <v>4.7E-2</v>
      </c>
      <c r="IV36" s="41">
        <v>0.16889999999999999</v>
      </c>
      <c r="IW36" s="41">
        <v>2.9900000000000003E-2</v>
      </c>
      <c r="IX36" s="41">
        <v>0.16983737988562544</v>
      </c>
      <c r="IY36" s="41">
        <v>0.36938963154113008</v>
      </c>
      <c r="IZ36" s="38">
        <v>3.3316345831736704E-2</v>
      </c>
      <c r="JA36" s="92">
        <v>4.9000000000000002E-2</v>
      </c>
      <c r="JB36" s="41">
        <v>0.15770000000000001</v>
      </c>
      <c r="JC36" s="41">
        <v>3.6200000000000003E-2</v>
      </c>
      <c r="JD36" s="41">
        <v>0.16917153692916073</v>
      </c>
      <c r="JE36" s="41">
        <v>0.4051355302775872</v>
      </c>
      <c r="JF36" s="38">
        <v>3.3959045945443397E-2</v>
      </c>
      <c r="JG36" s="88">
        <v>0.05</v>
      </c>
      <c r="JH36" s="41">
        <v>0.15279999999999999</v>
      </c>
      <c r="JI36" s="89">
        <v>3.8199999999999998E-2</v>
      </c>
      <c r="JJ36" s="41">
        <v>0.17228397415364322</v>
      </c>
      <c r="JK36" s="41">
        <v>0.40232137646666061</v>
      </c>
      <c r="JL36" s="38">
        <v>3.4802002977423543E-2</v>
      </c>
      <c r="JM36" s="88">
        <v>4.9000000000000002E-2</v>
      </c>
      <c r="JN36" s="41">
        <v>0.1507</v>
      </c>
      <c r="JO36" s="89">
        <v>4.58E-2</v>
      </c>
      <c r="JP36" s="41">
        <v>0.16370131246059016</v>
      </c>
      <c r="JQ36" s="41">
        <v>0.39742078584002571</v>
      </c>
      <c r="JR36" s="38">
        <v>3.3599159321304001E-2</v>
      </c>
      <c r="JS36" s="88">
        <v>0.05</v>
      </c>
      <c r="JT36" s="41">
        <v>0.14810000000000001</v>
      </c>
      <c r="JU36" s="89">
        <v>4.4900000000000002E-2</v>
      </c>
      <c r="JV36" s="41">
        <v>0.15185474238510208</v>
      </c>
      <c r="JW36" s="41">
        <v>0.34812804030803202</v>
      </c>
      <c r="JX36" s="38">
        <v>3.4945638750362461E-2</v>
      </c>
    </row>
    <row r="37" spans="1:284" x14ac:dyDescent="0.25">
      <c r="A37">
        <v>33</v>
      </c>
      <c r="B37" s="55" t="s">
        <v>64</v>
      </c>
      <c r="C37" s="67">
        <v>5.1999999999999998E-2</v>
      </c>
      <c r="D37" s="41">
        <v>0.1691</v>
      </c>
      <c r="E37" s="41">
        <v>6.2699999999999992E-2</v>
      </c>
      <c r="F37" s="41">
        <v>6.5559752212137112E-2</v>
      </c>
      <c r="G37" s="41">
        <v>0.56225956744150107</v>
      </c>
      <c r="H37" s="38">
        <v>3.5491008802297233E-2</v>
      </c>
      <c r="I37" s="67">
        <v>0.06</v>
      </c>
      <c r="J37" s="41">
        <v>0.1636</v>
      </c>
      <c r="K37" s="41">
        <v>7.3899999999999993E-2</v>
      </c>
      <c r="L37" s="41">
        <v>7.084575063492668E-2</v>
      </c>
      <c r="M37" s="41">
        <v>0.59711673885891947</v>
      </c>
      <c r="N37" s="38">
        <v>3.2003399874585045E-2</v>
      </c>
      <c r="O37" s="67">
        <v>0.05</v>
      </c>
      <c r="P37" s="41">
        <v>0.15990000000000001</v>
      </c>
      <c r="Q37" s="41">
        <v>6.0199999999999997E-2</v>
      </c>
      <c r="R37" s="41">
        <v>6.250820771733108E-2</v>
      </c>
      <c r="S37" s="41">
        <v>0.59082458161578855</v>
      </c>
      <c r="T37" s="38">
        <v>3.5453666899142339E-2</v>
      </c>
      <c r="U37" s="67">
        <v>5.7000000000000002E-2</v>
      </c>
      <c r="V37" s="41">
        <v>0.15460000000000002</v>
      </c>
      <c r="W37" s="41">
        <v>6.3099999999999989E-2</v>
      </c>
      <c r="X37" s="41">
        <v>9.5322512880776103E-2</v>
      </c>
      <c r="Y37" s="41">
        <v>0.61989253579854064</v>
      </c>
      <c r="Z37" s="38">
        <v>3.1938105446875593E-2</v>
      </c>
      <c r="AA37" s="67">
        <v>5.6000000000000001E-2</v>
      </c>
      <c r="AB37" s="41">
        <v>0.16059999999999999</v>
      </c>
      <c r="AC37" s="41">
        <v>7.0300000000000001E-2</v>
      </c>
      <c r="AD37" s="41">
        <v>0.10533819482373058</v>
      </c>
      <c r="AE37" s="41">
        <v>0.62044767473202234</v>
      </c>
      <c r="AF37" s="38">
        <v>2.7716215810082784E-2</v>
      </c>
      <c r="AG37" s="67">
        <v>6.0999999999999999E-2</v>
      </c>
      <c r="AH37" s="41">
        <v>0.16820000000000002</v>
      </c>
      <c r="AI37" s="41">
        <v>5.9699999999999996E-2</v>
      </c>
      <c r="AJ37" s="41">
        <v>0.10662818858862438</v>
      </c>
      <c r="AK37" s="41">
        <v>0.66641128726390053</v>
      </c>
      <c r="AL37" s="38">
        <v>2.2277467790588184E-2</v>
      </c>
      <c r="AM37" s="67">
        <v>0.05</v>
      </c>
      <c r="AN37" s="41">
        <v>0.183</v>
      </c>
      <c r="AO37" s="41">
        <v>8.0100000000000005E-2</v>
      </c>
      <c r="AP37" s="41">
        <v>0.10495355253607958</v>
      </c>
      <c r="AQ37" s="41">
        <v>0.67945661366032184</v>
      </c>
      <c r="AR37" s="38">
        <v>2.1333129200253462E-2</v>
      </c>
      <c r="AS37" s="67">
        <v>3.7999999999999999E-2</v>
      </c>
      <c r="AT37" s="41">
        <v>0.1787</v>
      </c>
      <c r="AU37" s="41">
        <v>6.4500000000000002E-2</v>
      </c>
      <c r="AV37" s="41">
        <v>0.11328695455104688</v>
      </c>
      <c r="AW37" s="41">
        <v>0.67028421758313717</v>
      </c>
      <c r="AX37" s="38">
        <v>2.1175805230687517E-2</v>
      </c>
      <c r="AY37" s="67">
        <v>3.7999999999999999E-2</v>
      </c>
      <c r="AZ37" s="41">
        <v>0.18179999999999999</v>
      </c>
      <c r="BA37" s="41">
        <v>5.7999999999999996E-2</v>
      </c>
      <c r="BB37" s="41">
        <v>0.13252099394758482</v>
      </c>
      <c r="BC37" s="41">
        <v>0.71408159172352204</v>
      </c>
      <c r="BD37" s="38">
        <v>1.607907166340829E-2</v>
      </c>
      <c r="BE37" s="67">
        <v>4.3999999999999997E-2</v>
      </c>
      <c r="BF37" s="41">
        <v>0.1386</v>
      </c>
      <c r="BG37" s="41">
        <v>6.3399999999999998E-2</v>
      </c>
      <c r="BH37" s="41">
        <v>0.13154679602227654</v>
      </c>
      <c r="BI37" s="41">
        <v>0.72423221375260016</v>
      </c>
      <c r="BJ37" s="38">
        <v>1.4479981551241463E-2</v>
      </c>
      <c r="BK37" s="67">
        <v>4.2000000000000003E-2</v>
      </c>
      <c r="BL37" s="41">
        <v>0.1366</v>
      </c>
      <c r="BM37" s="41">
        <v>6.3500000000000001E-2</v>
      </c>
      <c r="BN37" s="41">
        <v>0.13662058926817353</v>
      </c>
      <c r="BO37" s="41">
        <v>0.8508545208147783</v>
      </c>
      <c r="BP37" s="38">
        <v>1.4030293989883862E-3</v>
      </c>
      <c r="BQ37" s="67">
        <v>5.3999999999999999E-2</v>
      </c>
      <c r="BR37" s="41">
        <v>0.1361</v>
      </c>
      <c r="BS37" s="41">
        <v>0.10279999999999999</v>
      </c>
      <c r="BT37" s="41">
        <v>0.13487083034326325</v>
      </c>
      <c r="BU37" s="41">
        <v>0.98869840527437736</v>
      </c>
      <c r="BV37" s="38">
        <v>-1.0598294158213612E-2</v>
      </c>
      <c r="BW37" s="67">
        <v>3.3000000000000002E-2</v>
      </c>
      <c r="BX37" s="41">
        <v>0.1366</v>
      </c>
      <c r="BY37" s="41">
        <v>9.2100000000000015E-2</v>
      </c>
      <c r="BZ37" s="41">
        <v>0.15395711666593359</v>
      </c>
      <c r="CA37" s="41">
        <v>0.99302330534360561</v>
      </c>
      <c r="CB37" s="38">
        <v>-1.2261116744933459E-2</v>
      </c>
      <c r="CC37" s="67">
        <v>3.2000000000000001E-2</v>
      </c>
      <c r="CD37" s="41">
        <v>0.13689999999999999</v>
      </c>
      <c r="CE37" s="41">
        <v>7.0599999999999996E-2</v>
      </c>
      <c r="CF37" s="41">
        <v>0.13837496331619176</v>
      </c>
      <c r="CG37" s="41">
        <v>1.0365291204684917</v>
      </c>
      <c r="CH37" s="38">
        <v>-1.8629053300850119E-2</v>
      </c>
      <c r="CI37" s="67">
        <v>3.7999999999999999E-2</v>
      </c>
      <c r="CJ37" s="41">
        <v>0.13639999999999999</v>
      </c>
      <c r="CK37" s="41">
        <v>4.4999999999999998E-2</v>
      </c>
      <c r="CL37" s="41">
        <v>0.17090684612762977</v>
      </c>
      <c r="CM37" s="41">
        <v>1.0990882640037143</v>
      </c>
      <c r="CN37" s="38">
        <v>-2.0997454504789289E-2</v>
      </c>
      <c r="CO37" s="67">
        <v>5.1999999999999998E-2</v>
      </c>
      <c r="CP37" s="41">
        <v>0.13489999999999999</v>
      </c>
      <c r="CQ37" s="41">
        <v>4.1799999999999997E-2</v>
      </c>
      <c r="CR37" s="41">
        <v>0.17229051986597177</v>
      </c>
      <c r="CS37" s="41">
        <v>1.0784320049391476</v>
      </c>
      <c r="CT37" s="38">
        <v>-1.6215663563840875E-2</v>
      </c>
      <c r="CU37" s="67">
        <v>6.0999999999999999E-2</v>
      </c>
      <c r="CV37" s="41">
        <v>0.13220000000000001</v>
      </c>
      <c r="CW37" s="41">
        <v>4.2800000000000005E-2</v>
      </c>
      <c r="CX37" s="41">
        <v>0.1818669267461622</v>
      </c>
      <c r="CY37" s="41">
        <v>1.0126455451487892</v>
      </c>
      <c r="CZ37" s="38">
        <v>-1.2438845619007185E-2</v>
      </c>
      <c r="DA37" s="67">
        <v>5.2999999999999999E-2</v>
      </c>
      <c r="DB37" s="41">
        <v>0.12659999999999999</v>
      </c>
      <c r="DC37" s="41">
        <v>5.7000000000000002E-2</v>
      </c>
      <c r="DD37" s="41">
        <v>0.17031494200118868</v>
      </c>
      <c r="DE37" s="41">
        <v>0.97680917844413317</v>
      </c>
      <c r="DF37" s="38">
        <v>-1.526750760704201E-2</v>
      </c>
      <c r="DG37" s="67">
        <v>5.6000000000000001E-2</v>
      </c>
      <c r="DH37" s="41">
        <v>0.12509999999999999</v>
      </c>
      <c r="DI37" s="41">
        <v>5.7099999999999998E-2</v>
      </c>
      <c r="DJ37" s="41">
        <v>0.16909950487514461</v>
      </c>
      <c r="DK37" s="41">
        <v>0.8961921546953463</v>
      </c>
      <c r="DL37" s="38">
        <v>-1.7718522994405603E-2</v>
      </c>
      <c r="DM37" s="67">
        <v>4.8000000000000001E-2</v>
      </c>
      <c r="DN37" s="41">
        <v>0.12509999999999999</v>
      </c>
      <c r="DO37" s="41">
        <v>4.3499999999999997E-2</v>
      </c>
      <c r="DP37" s="41">
        <v>0.15647409912117824</v>
      </c>
      <c r="DQ37" s="41">
        <v>0.83738020790500967</v>
      </c>
      <c r="DR37" s="38">
        <v>3.6506731641764746E-3</v>
      </c>
      <c r="DS37" s="67">
        <v>0.06</v>
      </c>
      <c r="DT37" s="41">
        <v>0.12470000000000001</v>
      </c>
      <c r="DU37" s="41">
        <v>5.7000000000000002E-2</v>
      </c>
      <c r="DV37" s="41">
        <v>0.15781537231334014</v>
      </c>
      <c r="DW37" s="41">
        <v>0.83117663886627202</v>
      </c>
      <c r="DX37" s="38">
        <v>2.6795012615343002E-3</v>
      </c>
      <c r="DY37" s="67">
        <v>0.05</v>
      </c>
      <c r="DZ37" s="41">
        <v>0.12470000000000001</v>
      </c>
      <c r="EA37" s="41">
        <v>3.8300000000000001E-2</v>
      </c>
      <c r="EB37" s="41">
        <v>0.16100735650486298</v>
      </c>
      <c r="EC37" s="41">
        <v>0.79743774683517432</v>
      </c>
      <c r="ED37" s="38">
        <v>3.6239797458466369E-3</v>
      </c>
      <c r="EE37" s="67">
        <v>5.0999999999999997E-2</v>
      </c>
      <c r="EF37" s="41">
        <v>0.12240000000000001</v>
      </c>
      <c r="EG37" s="41">
        <v>5.8200000000000002E-2</v>
      </c>
      <c r="EH37" s="41">
        <v>0.16446917574792783</v>
      </c>
      <c r="EI37" s="41">
        <v>0.79947887057446521</v>
      </c>
      <c r="EJ37" s="38">
        <v>3.4535962330598672E-3</v>
      </c>
      <c r="EK37" s="67">
        <v>4.5999999999999999E-2</v>
      </c>
      <c r="EL37" s="41">
        <v>0.12089999999999999</v>
      </c>
      <c r="EM37" s="41">
        <v>5.8400000000000001E-2</v>
      </c>
      <c r="EN37" s="41">
        <v>0.15934236582926337</v>
      </c>
      <c r="EO37" s="41">
        <v>0.88200063532628292</v>
      </c>
      <c r="EP37" s="38">
        <v>-2.3569637995918269E-3</v>
      </c>
      <c r="EQ37" s="67">
        <v>-4.1000000000000002E-2</v>
      </c>
      <c r="ER37" s="41">
        <v>0.11890000000000001</v>
      </c>
      <c r="ES37" s="41">
        <v>4.5899999999999996E-2</v>
      </c>
      <c r="ET37" s="41">
        <v>0.14122558008438291</v>
      </c>
      <c r="EU37" s="41">
        <v>0.9828714962469095</v>
      </c>
      <c r="EV37" s="38">
        <v>-6.7125573378100734E-3</v>
      </c>
      <c r="EW37" s="67">
        <v>-3.5999999999999997E-2</v>
      </c>
      <c r="EX37" s="41">
        <v>0.11749999999999999</v>
      </c>
      <c r="EY37" s="41">
        <v>4.2000000000000003E-2</v>
      </c>
      <c r="EZ37" s="41">
        <v>0.10263877072547582</v>
      </c>
      <c r="FA37" s="41">
        <v>0.60018553677651465</v>
      </c>
      <c r="FB37" s="38">
        <v>8.445092605301901E-4</v>
      </c>
      <c r="FC37" s="67">
        <v>-3.0000000000000001E-3</v>
      </c>
      <c r="FD37" s="41">
        <v>0.1202</v>
      </c>
      <c r="FE37" s="41">
        <v>5.62E-2</v>
      </c>
      <c r="FF37" s="41">
        <v>6.0405819396673305E-2</v>
      </c>
      <c r="FG37" s="41">
        <v>0.86774802616799651</v>
      </c>
      <c r="FH37" s="38">
        <v>2.081793110954599E-3</v>
      </c>
      <c r="FI37" s="67">
        <v>2.4E-2</v>
      </c>
      <c r="FJ37" s="41">
        <v>0.12050000000000001</v>
      </c>
      <c r="FK37" s="41">
        <v>5.9000000000000004E-2</v>
      </c>
      <c r="FL37" s="41">
        <v>9.3231880974911294E-2</v>
      </c>
      <c r="FM37" s="41">
        <v>0.73261912441124255</v>
      </c>
      <c r="FN37" s="38">
        <v>1.2254446592700413E-2</v>
      </c>
      <c r="FO37" s="67">
        <v>0.10299999999999999</v>
      </c>
      <c r="FP37" s="41">
        <v>0.1202</v>
      </c>
      <c r="FQ37" s="41">
        <v>6.3200000000000006E-2</v>
      </c>
      <c r="FR37" s="41">
        <v>9.3832309204636546E-2</v>
      </c>
      <c r="FS37" s="41">
        <v>0.69257826749239926</v>
      </c>
      <c r="FT37" s="38">
        <v>1.466030969955345E-2</v>
      </c>
      <c r="FU37" s="67">
        <v>9.4E-2</v>
      </c>
      <c r="FV37" s="41">
        <v>0.121</v>
      </c>
      <c r="FW37" s="41">
        <v>6.9099999999999995E-2</v>
      </c>
      <c r="FX37" s="41">
        <v>9.2326961819606881E-2</v>
      </c>
      <c r="FY37" s="41">
        <v>0.68308305378571266</v>
      </c>
      <c r="FZ37" s="38">
        <v>1.2611902934489621E-2</v>
      </c>
      <c r="GA37" s="67">
        <v>7.5999999999999998E-2</v>
      </c>
      <c r="GB37" s="41">
        <v>0.1216</v>
      </c>
      <c r="GC37" s="41">
        <v>5.7300000000000004E-2</v>
      </c>
      <c r="GD37" s="41">
        <v>9.9858110360485253E-2</v>
      </c>
      <c r="GE37" s="41">
        <v>0.62408578326415309</v>
      </c>
      <c r="GF37" s="38">
        <v>1.2965225910049942E-2</v>
      </c>
      <c r="GG37" s="67">
        <v>5.8999999999999997E-2</v>
      </c>
      <c r="GH37" s="41">
        <v>0.1215</v>
      </c>
      <c r="GI37" s="41">
        <v>5.5599999999999997E-2</v>
      </c>
      <c r="GJ37" s="41">
        <v>9.8042538449958E-2</v>
      </c>
      <c r="GK37" s="41">
        <v>0.69134272329204505</v>
      </c>
      <c r="GL37" s="38">
        <v>9.7380662796858284E-3</v>
      </c>
      <c r="GM37" s="67">
        <v>4.9000000000000002E-2</v>
      </c>
      <c r="GN37" s="41">
        <v>0.12269999999999999</v>
      </c>
      <c r="GO37" s="41">
        <v>7.9100000000000004E-2</v>
      </c>
      <c r="GP37" s="41">
        <v>0.10245237878902064</v>
      </c>
      <c r="GQ37" s="41">
        <v>0.68752798127798131</v>
      </c>
      <c r="GR37" s="38">
        <v>1.0679996839970262E-2</v>
      </c>
      <c r="GS37" s="67">
        <v>4.5999999999999999E-2</v>
      </c>
      <c r="GT37" s="41">
        <v>0.1241</v>
      </c>
      <c r="GU37" s="41">
        <v>9.1799999999999993E-2</v>
      </c>
      <c r="GV37" s="41">
        <v>0.11008529121580884</v>
      </c>
      <c r="GW37" s="41">
        <v>0.69119289893287406</v>
      </c>
      <c r="GX37" s="38">
        <v>1.1056975185275809E-2</v>
      </c>
      <c r="GY37" s="67">
        <v>4.9000000000000002E-2</v>
      </c>
      <c r="GZ37" s="41">
        <v>0.12670000000000001</v>
      </c>
      <c r="HA37" s="41">
        <v>9.06E-2</v>
      </c>
      <c r="HB37" s="41">
        <v>9.7289717935469422E-2</v>
      </c>
      <c r="HC37" s="41">
        <v>0.64999692381812635</v>
      </c>
      <c r="HD37" s="38">
        <v>9.3437916189628156E-3</v>
      </c>
      <c r="HE37" s="67">
        <v>5.3999999999999999E-2</v>
      </c>
      <c r="HF37" s="41">
        <v>0.13089999999999999</v>
      </c>
      <c r="HG37" s="41">
        <v>9.1899999999999996E-2</v>
      </c>
      <c r="HH37" s="41">
        <v>0.10761526738988027</v>
      </c>
      <c r="HI37" s="41">
        <v>0.70645905420991928</v>
      </c>
      <c r="HJ37" s="38">
        <v>9.4695638103943578E-3</v>
      </c>
      <c r="HK37" s="67">
        <v>5.5E-2</v>
      </c>
      <c r="HL37" s="41">
        <v>0.1331</v>
      </c>
      <c r="HM37" s="41">
        <v>7.8799999999999995E-2</v>
      </c>
      <c r="HN37" s="41">
        <v>0.11422016040251011</v>
      </c>
      <c r="HO37" s="41">
        <v>0.71886090171448014</v>
      </c>
      <c r="HP37" s="38">
        <v>8.382711763910344E-3</v>
      </c>
      <c r="HQ37" s="67">
        <v>0.06</v>
      </c>
      <c r="HR37" s="41">
        <v>0.13980000000000001</v>
      </c>
      <c r="HS37" s="41">
        <v>6.7799999999999999E-2</v>
      </c>
      <c r="HT37" s="41">
        <v>0.12688395675007838</v>
      </c>
      <c r="HU37" s="41">
        <v>0.72800089485385278</v>
      </c>
      <c r="HV37" s="38">
        <v>6.4317522297570474E-3</v>
      </c>
      <c r="HW37" s="67">
        <v>5.6000000000000001E-2</v>
      </c>
      <c r="HX37" s="41">
        <v>0.14630000000000001</v>
      </c>
      <c r="HY37" s="41">
        <v>6.6299999999999998E-2</v>
      </c>
      <c r="HZ37" s="41">
        <v>0.14512885176757659</v>
      </c>
      <c r="IA37" s="41">
        <v>0.68748608202234207</v>
      </c>
      <c r="IB37" s="38">
        <v>-1.003107161633671E-2</v>
      </c>
      <c r="IC37" s="67">
        <v>4.9000000000000002E-2</v>
      </c>
      <c r="ID37" s="41">
        <v>0.1628</v>
      </c>
      <c r="IE37" s="41">
        <v>5.7000000000000002E-2</v>
      </c>
      <c r="IF37" s="41">
        <v>0.15344488069444792</v>
      </c>
      <c r="IG37" s="41">
        <v>0.6544185307298368</v>
      </c>
      <c r="IH37" s="38">
        <v>1.2131728332126846E-2</v>
      </c>
      <c r="II37" s="67">
        <v>4.5999999999999999E-2</v>
      </c>
      <c r="IJ37" s="41">
        <v>0.16850000000000001</v>
      </c>
      <c r="IK37" s="41">
        <v>6.2199999999999998E-2</v>
      </c>
      <c r="IL37" s="41">
        <v>0.16503018751120016</v>
      </c>
      <c r="IM37" s="41">
        <v>0.72274113386640038</v>
      </c>
      <c r="IN37" s="38">
        <v>7.6560499608169285E-3</v>
      </c>
      <c r="IO37" s="67">
        <v>0.04</v>
      </c>
      <c r="IP37" s="41">
        <v>0.1691</v>
      </c>
      <c r="IQ37" s="41">
        <v>3.56E-2</v>
      </c>
      <c r="IR37" s="41">
        <v>0.17284694344103799</v>
      </c>
      <c r="IS37" s="41">
        <v>0.74011005129208041</v>
      </c>
      <c r="IT37" s="38">
        <v>5.298858875248778E-3</v>
      </c>
      <c r="IU37" s="67">
        <v>4.7E-2</v>
      </c>
      <c r="IV37" s="41">
        <v>0.16889999999999999</v>
      </c>
      <c r="IW37" s="41">
        <v>2.9900000000000003E-2</v>
      </c>
      <c r="IX37" s="41">
        <v>0.21151417705615777</v>
      </c>
      <c r="IY37" s="41">
        <v>0.61905325296403313</v>
      </c>
      <c r="IZ37" s="38">
        <v>5.2181040974357672E-3</v>
      </c>
      <c r="JA37" s="92">
        <v>4.9000000000000002E-2</v>
      </c>
      <c r="JB37" s="41">
        <v>0.15770000000000001</v>
      </c>
      <c r="JC37" s="41">
        <v>3.6200000000000003E-2</v>
      </c>
      <c r="JD37" s="41">
        <v>0.21968266148462498</v>
      </c>
      <c r="JE37" s="41">
        <v>0.45456480563879131</v>
      </c>
      <c r="JF37" s="38">
        <v>3.2827885433426622E-2</v>
      </c>
      <c r="JG37" s="88">
        <v>0.05</v>
      </c>
      <c r="JH37" s="41">
        <v>0.15279999999999999</v>
      </c>
      <c r="JI37" s="89">
        <v>3.8199999999999998E-2</v>
      </c>
      <c r="JJ37" s="41">
        <v>0.19922140974193489</v>
      </c>
      <c r="JK37" s="41">
        <v>0.46076594011000205</v>
      </c>
      <c r="JL37" s="38">
        <v>2.7675934211720814E-2</v>
      </c>
      <c r="JM37" s="88">
        <v>4.9000000000000002E-2</v>
      </c>
      <c r="JN37" s="41">
        <v>0.1507</v>
      </c>
      <c r="JO37" s="89">
        <v>4.58E-2</v>
      </c>
      <c r="JP37" s="41">
        <v>0.2168829858944949</v>
      </c>
      <c r="JQ37" s="41">
        <v>0.45705962415792345</v>
      </c>
      <c r="JR37" s="38">
        <v>2.3846431104102572E-2</v>
      </c>
      <c r="JS37" s="88">
        <v>0.05</v>
      </c>
      <c r="JT37" s="41">
        <v>0.14810000000000001</v>
      </c>
      <c r="JU37" s="89">
        <v>4.4900000000000002E-2</v>
      </c>
      <c r="JV37" s="41">
        <v>0.19598836770728961</v>
      </c>
      <c r="JW37" s="41">
        <v>0.43388537260214249</v>
      </c>
      <c r="JX37" s="38">
        <v>2.28227998221113E-2</v>
      </c>
    </row>
    <row r="38" spans="1:284" x14ac:dyDescent="0.25">
      <c r="A38">
        <v>34</v>
      </c>
      <c r="B38" s="55" t="s">
        <v>35</v>
      </c>
      <c r="C38" s="67">
        <v>5.1999999999999998E-2</v>
      </c>
      <c r="D38" s="41">
        <v>0.1691</v>
      </c>
      <c r="E38" s="41">
        <v>6.2699999999999992E-2</v>
      </c>
      <c r="F38" s="41">
        <v>0.1366046950974088</v>
      </c>
      <c r="G38" s="41">
        <v>1.0425937214263943</v>
      </c>
      <c r="H38" s="38">
        <v>-3.5261678530418084E-3</v>
      </c>
      <c r="I38" s="67">
        <v>0.06</v>
      </c>
      <c r="J38" s="41">
        <v>0.1636</v>
      </c>
      <c r="K38" s="41">
        <v>7.3899999999999993E-2</v>
      </c>
      <c r="L38" s="41">
        <v>0.15919139080710298</v>
      </c>
      <c r="M38" s="41">
        <v>0.69119408026037032</v>
      </c>
      <c r="N38" s="38">
        <v>6.4415167246624095E-3</v>
      </c>
      <c r="O38" s="67">
        <v>0.05</v>
      </c>
      <c r="P38" s="41">
        <v>0.15990000000000001</v>
      </c>
      <c r="Q38" s="41">
        <v>6.0199999999999997E-2</v>
      </c>
      <c r="R38" s="41">
        <v>0.22448253093716444</v>
      </c>
      <c r="S38" s="41">
        <v>0.71405111879023564</v>
      </c>
      <c r="T38" s="38">
        <v>1.1728705222860267E-2</v>
      </c>
      <c r="U38" s="67">
        <v>5.7000000000000002E-2</v>
      </c>
      <c r="V38" s="41">
        <v>0.15460000000000002</v>
      </c>
      <c r="W38" s="41">
        <v>6.3099999999999989E-2</v>
      </c>
      <c r="X38" s="41">
        <v>0.21965933247385139</v>
      </c>
      <c r="Y38" s="41">
        <v>1.4464431884622881</v>
      </c>
      <c r="Z38" s="38">
        <v>-1.4745298576590285E-2</v>
      </c>
      <c r="AA38" s="67">
        <v>5.6000000000000001E-2</v>
      </c>
      <c r="AB38" s="41">
        <v>0.16059999999999999</v>
      </c>
      <c r="AC38" s="41">
        <v>7.0300000000000001E-2</v>
      </c>
      <c r="AD38" s="41">
        <v>0.21063109050169995</v>
      </c>
      <c r="AE38" s="41">
        <v>1.3035441424292962</v>
      </c>
      <c r="AF38" s="38">
        <v>-1.1570694773458207E-2</v>
      </c>
      <c r="AG38" s="67">
        <v>6.0999999999999999E-2</v>
      </c>
      <c r="AH38" s="41">
        <v>0.16820000000000002</v>
      </c>
      <c r="AI38" s="41">
        <v>5.9699999999999996E-2</v>
      </c>
      <c r="AJ38" s="41">
        <v>0.19510981351657189</v>
      </c>
      <c r="AK38" s="41">
        <v>1.0760209897207875</v>
      </c>
      <c r="AL38" s="38">
        <v>-6.7958305272993536E-3</v>
      </c>
      <c r="AM38" s="67">
        <v>0.05</v>
      </c>
      <c r="AN38" s="41">
        <v>0.183</v>
      </c>
      <c r="AO38" s="41">
        <v>8.0100000000000005E-2</v>
      </c>
      <c r="AP38" s="41">
        <v>0.20994245376047321</v>
      </c>
      <c r="AQ38" s="41">
        <v>0.76976112862138946</v>
      </c>
      <c r="AR38" s="38">
        <v>5.9987150161776746E-3</v>
      </c>
      <c r="AS38" s="67">
        <v>3.7999999999999999E-2</v>
      </c>
      <c r="AT38" s="41">
        <v>0.1787</v>
      </c>
      <c r="AU38" s="41">
        <v>6.4500000000000002E-2</v>
      </c>
      <c r="AV38" s="41">
        <v>0.20801826952791497</v>
      </c>
      <c r="AW38" s="41">
        <v>1.2216037706595553</v>
      </c>
      <c r="AX38" s="38">
        <v>-7.8309704568135467E-3</v>
      </c>
      <c r="AY38" s="67">
        <v>3.7999999999999999E-2</v>
      </c>
      <c r="AZ38" s="41">
        <v>0.18179999999999999</v>
      </c>
      <c r="BA38" s="41">
        <v>5.7999999999999996E-2</v>
      </c>
      <c r="BB38" s="41">
        <v>0.20966344011134724</v>
      </c>
      <c r="BC38" s="41">
        <v>1.1137261096193334</v>
      </c>
      <c r="BD38" s="38">
        <v>-7.3899797743946748E-3</v>
      </c>
      <c r="BE38" s="67">
        <v>4.3999999999999997E-2</v>
      </c>
      <c r="BF38" s="41">
        <v>0.1386</v>
      </c>
      <c r="BG38" s="41">
        <v>6.3399999999999998E-2</v>
      </c>
      <c r="BH38" s="41">
        <v>0.18779571208291138</v>
      </c>
      <c r="BI38" s="41">
        <v>1.1188609162195626</v>
      </c>
      <c r="BJ38" s="38">
        <v>-7.9385786829312861E-3</v>
      </c>
      <c r="BK38" s="67">
        <v>4.2000000000000003E-2</v>
      </c>
      <c r="BL38" s="41">
        <v>0.1366</v>
      </c>
      <c r="BM38" s="41">
        <v>6.3500000000000001E-2</v>
      </c>
      <c r="BN38" s="41">
        <v>0.2039369246820481</v>
      </c>
      <c r="BO38" s="41">
        <v>1.1081484545724332</v>
      </c>
      <c r="BP38" s="38">
        <v>-1.2150040211436544E-2</v>
      </c>
      <c r="BQ38" s="67">
        <v>5.3999999999999999E-2</v>
      </c>
      <c r="BR38" s="41">
        <v>0.1361</v>
      </c>
      <c r="BS38" s="41">
        <v>0.10279999999999999</v>
      </c>
      <c r="BT38" s="41">
        <v>0.20488482933247404</v>
      </c>
      <c r="BU38" s="41">
        <v>0.7187746628692997</v>
      </c>
      <c r="BV38" s="38">
        <v>1.6600763823071907E-2</v>
      </c>
      <c r="BW38" s="67">
        <v>3.3000000000000002E-2</v>
      </c>
      <c r="BX38" s="41">
        <v>0.1366</v>
      </c>
      <c r="BY38" s="41">
        <v>9.2100000000000015E-2</v>
      </c>
      <c r="BZ38" s="41">
        <v>0.20991574014842607</v>
      </c>
      <c r="CA38" s="41">
        <v>0.86538131739638824</v>
      </c>
      <c r="CB38" s="38">
        <v>-5.2457460111506446E-3</v>
      </c>
      <c r="CC38" s="67">
        <v>3.2000000000000001E-2</v>
      </c>
      <c r="CD38" s="41">
        <v>0.13689999999999999</v>
      </c>
      <c r="CE38" s="41">
        <v>7.0599999999999996E-2</v>
      </c>
      <c r="CF38" s="41">
        <v>0.25419222125992247</v>
      </c>
      <c r="CG38" s="41">
        <v>1.0828200210828454</v>
      </c>
      <c r="CH38" s="38">
        <v>-1.1266447116217276E-2</v>
      </c>
      <c r="CI38" s="67">
        <v>3.7999999999999999E-2</v>
      </c>
      <c r="CJ38" s="41">
        <v>0.13639999999999999</v>
      </c>
      <c r="CK38" s="41">
        <v>4.4999999999999998E-2</v>
      </c>
      <c r="CL38" s="41">
        <v>0.2982509491827981</v>
      </c>
      <c r="CM38" s="41">
        <v>1.0492988888772821</v>
      </c>
      <c r="CN38" s="38">
        <v>-4.865103850883833E-3</v>
      </c>
      <c r="CO38" s="67">
        <v>5.1999999999999998E-2</v>
      </c>
      <c r="CP38" s="41">
        <v>0.13489999999999999</v>
      </c>
      <c r="CQ38" s="41">
        <v>4.1799999999999997E-2</v>
      </c>
      <c r="CR38" s="41">
        <v>0.31716556399223217</v>
      </c>
      <c r="CS38" s="41">
        <v>2.0824429053271198</v>
      </c>
      <c r="CT38" s="38">
        <v>-3.8473109484659172E-2</v>
      </c>
      <c r="CU38" s="67">
        <v>6.0999999999999999E-2</v>
      </c>
      <c r="CV38" s="41">
        <v>0.13220000000000001</v>
      </c>
      <c r="CW38" s="41">
        <v>4.2800000000000005E-2</v>
      </c>
      <c r="CX38" s="41">
        <v>0.30555857529487401</v>
      </c>
      <c r="CY38" s="41">
        <v>1.3716839973918116</v>
      </c>
      <c r="CZ38" s="38">
        <v>-1.8999622807324538E-2</v>
      </c>
      <c r="DA38" s="67">
        <v>5.2999999999999999E-2</v>
      </c>
      <c r="DB38" s="41">
        <v>0.12659999999999999</v>
      </c>
      <c r="DC38" s="41">
        <v>5.7000000000000002E-2</v>
      </c>
      <c r="DD38" s="41">
        <v>0.30363962477325029</v>
      </c>
      <c r="DE38" s="41">
        <v>1.4653488553793266</v>
      </c>
      <c r="DF38" s="38">
        <v>-2.5631067862203864E-2</v>
      </c>
      <c r="DG38" s="67">
        <v>5.6000000000000001E-2</v>
      </c>
      <c r="DH38" s="41">
        <v>0.12509999999999999</v>
      </c>
      <c r="DI38" s="41">
        <v>5.7099999999999998E-2</v>
      </c>
      <c r="DJ38" s="41">
        <v>0.27665650282187243</v>
      </c>
      <c r="DK38" s="41">
        <v>1.0161558261377535</v>
      </c>
      <c r="DL38" s="38">
        <v>4.9819212165733314E-4</v>
      </c>
      <c r="DM38" s="67">
        <v>4.8000000000000001E-2</v>
      </c>
      <c r="DN38" s="41">
        <v>0.12509999999999999</v>
      </c>
      <c r="DO38" s="41">
        <v>4.3499999999999997E-2</v>
      </c>
      <c r="DP38" s="41">
        <v>0.26096958348311772</v>
      </c>
      <c r="DQ38" s="41">
        <v>0.60400853449109004</v>
      </c>
      <c r="DR38" s="38">
        <v>2.6806811670801543E-2</v>
      </c>
      <c r="DS38" s="67">
        <v>0.06</v>
      </c>
      <c r="DT38" s="41">
        <v>0.12470000000000001</v>
      </c>
      <c r="DU38" s="41">
        <v>5.7000000000000002E-2</v>
      </c>
      <c r="DV38" s="41">
        <v>0.20647181910380216</v>
      </c>
      <c r="DW38" s="41">
        <v>0.60087091187637376</v>
      </c>
      <c r="DX38" s="38">
        <v>2.2643956866855122E-2</v>
      </c>
      <c r="DY38" s="67">
        <v>0.05</v>
      </c>
      <c r="DZ38" s="41">
        <v>0.12470000000000001</v>
      </c>
      <c r="EA38" s="41">
        <v>3.8300000000000001E-2</v>
      </c>
      <c r="EB38" s="41">
        <v>0.20115014803463205</v>
      </c>
      <c r="EC38" s="41">
        <v>0.67614391116740058</v>
      </c>
      <c r="ED38" s="38">
        <v>1.52293455802473E-2</v>
      </c>
      <c r="EE38" s="67">
        <v>5.0999999999999997E-2</v>
      </c>
      <c r="EF38" s="41">
        <v>0.12240000000000001</v>
      </c>
      <c r="EG38" s="41">
        <v>5.8200000000000002E-2</v>
      </c>
      <c r="EH38" s="41">
        <v>0.12078077271570165</v>
      </c>
      <c r="EI38" s="41">
        <v>0.68853504877854277</v>
      </c>
      <c r="EJ38" s="38">
        <v>5.2273975804699566E-4</v>
      </c>
      <c r="EK38" s="67">
        <v>4.5999999999999999E-2</v>
      </c>
      <c r="EL38" s="41">
        <v>0.12089999999999999</v>
      </c>
      <c r="EM38" s="41">
        <v>5.8400000000000001E-2</v>
      </c>
      <c r="EN38" s="41">
        <v>0.10729747017458169</v>
      </c>
      <c r="EO38" s="41">
        <v>0.66975356478611281</v>
      </c>
      <c r="EP38" s="38">
        <v>1.274896338941498E-2</v>
      </c>
      <c r="EQ38" s="67">
        <v>-4.1000000000000002E-2</v>
      </c>
      <c r="ER38" s="41">
        <v>0.11890000000000001</v>
      </c>
      <c r="ES38" s="41">
        <v>4.5899999999999996E-2</v>
      </c>
      <c r="ET38" s="41">
        <v>9.7018885431840812E-2</v>
      </c>
      <c r="EU38" s="41">
        <v>0.72675955541924087</v>
      </c>
      <c r="EV38" s="38">
        <v>7.6263661694696934E-3</v>
      </c>
      <c r="EW38" s="67">
        <v>-3.5999999999999997E-2</v>
      </c>
      <c r="EX38" s="41">
        <v>0.11749999999999999</v>
      </c>
      <c r="EY38" s="41">
        <v>4.2000000000000003E-2</v>
      </c>
      <c r="EZ38" s="41">
        <v>9.3352955757371181E-2</v>
      </c>
      <c r="FA38" s="41">
        <v>0.71989713918354226</v>
      </c>
      <c r="FB38" s="38">
        <v>7.6418501784319744E-3</v>
      </c>
      <c r="FC38" s="67">
        <v>-3.0000000000000001E-3</v>
      </c>
      <c r="FD38" s="41">
        <v>0.1202</v>
      </c>
      <c r="FE38" s="41">
        <v>5.62E-2</v>
      </c>
      <c r="FF38" s="41">
        <v>9.1589133516744956E-2</v>
      </c>
      <c r="FG38" s="41">
        <v>0.72238172000827405</v>
      </c>
      <c r="FH38" s="38">
        <v>1.2909253695333188E-2</v>
      </c>
      <c r="FI38" s="67">
        <v>2.4E-2</v>
      </c>
      <c r="FJ38" s="41">
        <v>0.12050000000000001</v>
      </c>
      <c r="FK38" s="41">
        <v>5.9000000000000004E-2</v>
      </c>
      <c r="FL38" s="41">
        <v>8.5910848305662951E-2</v>
      </c>
      <c r="FM38" s="41">
        <v>0.73740449281074005</v>
      </c>
      <c r="FN38" s="38">
        <v>1.117321399931747E-2</v>
      </c>
      <c r="FO38" s="67">
        <v>0.10299999999999999</v>
      </c>
      <c r="FP38" s="41">
        <v>0.1202</v>
      </c>
      <c r="FQ38" s="41">
        <v>6.3200000000000006E-2</v>
      </c>
      <c r="FR38" s="41">
        <v>8.3360401520048422E-2</v>
      </c>
      <c r="FS38" s="41">
        <v>0.71721545054647473</v>
      </c>
      <c r="FT38" s="38">
        <v>1.030754809891867E-2</v>
      </c>
      <c r="FU38" s="67">
        <v>9.4E-2</v>
      </c>
      <c r="FV38" s="41">
        <v>0.121</v>
      </c>
      <c r="FW38" s="41">
        <v>6.9099999999999995E-2</v>
      </c>
      <c r="FX38" s="41">
        <v>8.2971615762198817E-2</v>
      </c>
      <c r="FY38" s="41">
        <v>0.7228565514050177</v>
      </c>
      <c r="FZ38" s="38">
        <v>1.0045926316126122E-2</v>
      </c>
      <c r="GA38" s="67">
        <v>7.5999999999999998E-2</v>
      </c>
      <c r="GB38" s="41">
        <v>0.1216</v>
      </c>
      <c r="GC38" s="41">
        <v>5.7300000000000004E-2</v>
      </c>
      <c r="GD38" s="41">
        <v>7.6892255799677942E-2</v>
      </c>
      <c r="GE38" s="41">
        <v>0.72873066996945124</v>
      </c>
      <c r="GF38" s="38">
        <v>1.1100271205532182E-2</v>
      </c>
      <c r="GG38" s="67">
        <v>5.8999999999999997E-2</v>
      </c>
      <c r="GH38" s="41">
        <v>0.1215</v>
      </c>
      <c r="GI38" s="41">
        <v>5.5599999999999997E-2</v>
      </c>
      <c r="GJ38" s="41">
        <v>5.9441444868758402E-2</v>
      </c>
      <c r="GK38" s="41">
        <v>0.64497904687162</v>
      </c>
      <c r="GL38" s="38">
        <v>1.3825312321260044E-2</v>
      </c>
      <c r="GM38" s="67">
        <v>4.9000000000000002E-2</v>
      </c>
      <c r="GN38" s="41">
        <v>0.12269999999999999</v>
      </c>
      <c r="GO38" s="41">
        <v>7.9100000000000004E-2</v>
      </c>
      <c r="GP38" s="41">
        <v>5.9688263857831603E-2</v>
      </c>
      <c r="GQ38" s="41">
        <v>0.65786055997199633</v>
      </c>
      <c r="GR38" s="38">
        <v>1.4776882570624953E-2</v>
      </c>
      <c r="GS38" s="67">
        <v>4.5999999999999999E-2</v>
      </c>
      <c r="GT38" s="41">
        <v>0.1241</v>
      </c>
      <c r="GU38" s="41">
        <v>9.1799999999999993E-2</v>
      </c>
      <c r="GV38" s="41">
        <v>5.6528189074089741E-2</v>
      </c>
      <c r="GW38" s="41">
        <v>0.72103090529727021</v>
      </c>
      <c r="GX38" s="38">
        <v>1.6170775858184345E-2</v>
      </c>
      <c r="GY38" s="67">
        <v>4.9000000000000002E-2</v>
      </c>
      <c r="GZ38" s="41">
        <v>0.12670000000000001</v>
      </c>
      <c r="HA38" s="41">
        <v>9.06E-2</v>
      </c>
      <c r="HB38" s="41">
        <v>5.8365294141378914E-2</v>
      </c>
      <c r="HC38" s="41">
        <v>0.49259146600700049</v>
      </c>
      <c r="HD38" s="38">
        <v>3.3402151780122409E-2</v>
      </c>
      <c r="HE38" s="67">
        <v>5.3999999999999999E-2</v>
      </c>
      <c r="HF38" s="41">
        <v>0.13089999999999999</v>
      </c>
      <c r="HG38" s="41">
        <v>9.1899999999999996E-2</v>
      </c>
      <c r="HH38" s="41">
        <v>5.9681996377610097E-2</v>
      </c>
      <c r="HI38" s="41">
        <v>0.56029175588865099</v>
      </c>
      <c r="HJ38" s="38">
        <v>2.4051599315519284E-2</v>
      </c>
      <c r="HK38" s="67">
        <v>5.5E-2</v>
      </c>
      <c r="HL38" s="41">
        <v>0.1331</v>
      </c>
      <c r="HM38" s="41">
        <v>7.8799999999999995E-2</v>
      </c>
      <c r="HN38" s="41">
        <v>5.1083498452401697E-2</v>
      </c>
      <c r="HO38" s="41">
        <v>0.55632131755786363</v>
      </c>
      <c r="HP38" s="38">
        <v>2.2802524864978371E-2</v>
      </c>
      <c r="HQ38" s="67">
        <v>0.06</v>
      </c>
      <c r="HR38" s="41">
        <v>0.13980000000000001</v>
      </c>
      <c r="HS38" s="41">
        <v>6.7799999999999999E-2</v>
      </c>
      <c r="HT38" s="41">
        <v>6.4418655799099292E-2</v>
      </c>
      <c r="HU38" s="41">
        <v>0.55335490380431496</v>
      </c>
      <c r="HV38" s="38">
        <v>2.2187331623923924E-2</v>
      </c>
      <c r="HW38" s="67">
        <v>5.6000000000000001E-2</v>
      </c>
      <c r="HX38" s="41">
        <v>0.14630000000000001</v>
      </c>
      <c r="HY38" s="41">
        <v>6.6299999999999998E-2</v>
      </c>
      <c r="HZ38" s="41">
        <v>0.16154836234268169</v>
      </c>
      <c r="IA38" s="41">
        <v>0.57663833657658436</v>
      </c>
      <c r="IB38" s="38">
        <v>2.2344452338066707E-2</v>
      </c>
      <c r="IC38" s="67">
        <v>4.9000000000000002E-2</v>
      </c>
      <c r="ID38" s="41">
        <v>0.1628</v>
      </c>
      <c r="IE38" s="41">
        <v>5.7000000000000002E-2</v>
      </c>
      <c r="IF38" s="41">
        <v>0.1726564572879262</v>
      </c>
      <c r="IG38" s="41">
        <v>0.32457454737430513</v>
      </c>
      <c r="IH38" s="38">
        <v>1.2770303456986366E-2</v>
      </c>
      <c r="II38" s="67">
        <v>4.5999999999999999E-2</v>
      </c>
      <c r="IJ38" s="41">
        <v>0.16850000000000001</v>
      </c>
      <c r="IK38" s="41">
        <v>6.2199999999999998E-2</v>
      </c>
      <c r="IL38" s="41">
        <v>0.17624757179231021</v>
      </c>
      <c r="IM38" s="41">
        <v>0.67021611877885012</v>
      </c>
      <c r="IN38" s="38">
        <v>1.3207380433050737E-2</v>
      </c>
      <c r="IO38" s="67">
        <v>0.04</v>
      </c>
      <c r="IP38" s="41">
        <v>0.1691</v>
      </c>
      <c r="IQ38" s="41">
        <v>3.56E-2</v>
      </c>
      <c r="IR38" s="41">
        <v>0.17976316439018231</v>
      </c>
      <c r="IS38" s="41">
        <v>0.68698715259152254</v>
      </c>
      <c r="IT38" s="38">
        <v>1.2009304615469086E-2</v>
      </c>
      <c r="IU38" s="67">
        <v>4.7E-2</v>
      </c>
      <c r="IV38" s="41">
        <v>0.16889999999999999</v>
      </c>
      <c r="IW38" s="41">
        <v>2.9900000000000003E-2</v>
      </c>
      <c r="IX38" s="41">
        <v>0.26598025768839872</v>
      </c>
      <c r="IY38" s="41">
        <v>0.59125109486954897</v>
      </c>
      <c r="IZ38" s="38">
        <v>1.2293896158439456E-2</v>
      </c>
      <c r="JA38" s="92">
        <v>4.9000000000000002E-2</v>
      </c>
      <c r="JB38" s="41">
        <v>0.15770000000000001</v>
      </c>
      <c r="JC38" s="41">
        <v>3.6200000000000003E-2</v>
      </c>
      <c r="JD38" s="41">
        <v>0.28040609562971902</v>
      </c>
      <c r="JE38" s="41">
        <v>0.89787369793472682</v>
      </c>
      <c r="JF38" s="38">
        <v>7.3205226409497597E-3</v>
      </c>
      <c r="JG38" s="88">
        <v>0.05</v>
      </c>
      <c r="JH38" s="41">
        <v>0.15279999999999999</v>
      </c>
      <c r="JI38" s="89">
        <v>3.8199999999999998E-2</v>
      </c>
      <c r="JJ38" s="41">
        <v>0.28453320748497291</v>
      </c>
      <c r="JK38" s="41">
        <v>0.80224608469782699</v>
      </c>
      <c r="JL38" s="38">
        <v>1.2111938679189768E-2</v>
      </c>
      <c r="JM38" s="88">
        <v>4.9000000000000002E-2</v>
      </c>
      <c r="JN38" s="41">
        <v>0.1507</v>
      </c>
      <c r="JO38" s="89">
        <v>4.58E-2</v>
      </c>
      <c r="JP38" s="41">
        <v>0.25615247184780043</v>
      </c>
      <c r="JQ38" s="41">
        <v>0.83105965015708494</v>
      </c>
      <c r="JR38" s="38">
        <v>8.374158165036269E-3</v>
      </c>
      <c r="JS38" s="88">
        <v>0.05</v>
      </c>
      <c r="JT38" s="41">
        <v>0.14810000000000001</v>
      </c>
      <c r="JU38" s="89">
        <v>4.4900000000000002E-2</v>
      </c>
      <c r="JV38" s="41">
        <v>0.22219076088168746</v>
      </c>
      <c r="JW38" s="41">
        <v>0.79806844817370315</v>
      </c>
      <c r="JX38" s="38">
        <v>1.6017350008597112E-2</v>
      </c>
    </row>
    <row r="39" spans="1:284" x14ac:dyDescent="0.25">
      <c r="A39">
        <v>35</v>
      </c>
      <c r="B39" s="55" t="s">
        <v>36</v>
      </c>
      <c r="C39" s="67">
        <v>5.1999999999999998E-2</v>
      </c>
      <c r="D39" s="41">
        <v>0.1691</v>
      </c>
      <c r="E39" s="41">
        <v>6.2699999999999992E-2</v>
      </c>
      <c r="F39" s="41">
        <v>9.7033253492053093E-2</v>
      </c>
      <c r="G39" s="41">
        <v>0.71354516005041979</v>
      </c>
      <c r="H39" s="38">
        <v>1.5529007927155223E-2</v>
      </c>
      <c r="I39" s="67">
        <v>0.06</v>
      </c>
      <c r="J39" s="41">
        <v>0.1636</v>
      </c>
      <c r="K39" s="41">
        <v>7.3899999999999993E-2</v>
      </c>
      <c r="L39" s="41">
        <v>8.3595738539672365E-2</v>
      </c>
      <c r="M39" s="41">
        <v>0.72468718407486443</v>
      </c>
      <c r="N39" s="38">
        <v>1.4235133246135203E-2</v>
      </c>
      <c r="O39" s="67">
        <v>0.05</v>
      </c>
      <c r="P39" s="41">
        <v>0.15990000000000001</v>
      </c>
      <c r="Q39" s="41">
        <v>6.0199999999999997E-2</v>
      </c>
      <c r="R39" s="41">
        <v>9.6961973387672137E-2</v>
      </c>
      <c r="S39" s="41">
        <v>0.70826648423879335</v>
      </c>
      <c r="T39" s="38">
        <v>7.4359744930671693E-3</v>
      </c>
      <c r="U39" s="67">
        <v>5.7000000000000002E-2</v>
      </c>
      <c r="V39" s="41">
        <v>0.15460000000000002</v>
      </c>
      <c r="W39" s="41">
        <v>6.3099999999999989E-2</v>
      </c>
      <c r="X39" s="41">
        <v>8.7521373773865596E-2</v>
      </c>
      <c r="Y39" s="41">
        <v>0.67635313241790773</v>
      </c>
      <c r="Z39" s="38">
        <v>1.5965141956476712E-2</v>
      </c>
      <c r="AA39" s="67">
        <v>5.6000000000000001E-2</v>
      </c>
      <c r="AB39" s="41">
        <v>0.16059999999999999</v>
      </c>
      <c r="AC39" s="41">
        <v>7.0300000000000001E-2</v>
      </c>
      <c r="AD39" s="41">
        <v>8.3218611644883325E-2</v>
      </c>
      <c r="AE39" s="41">
        <v>0.54426213314395155</v>
      </c>
      <c r="AF39" s="38">
        <v>2.7618573049865761E-2</v>
      </c>
      <c r="AG39" s="67">
        <v>6.0999999999999999E-2</v>
      </c>
      <c r="AH39" s="41">
        <v>0.16820000000000002</v>
      </c>
      <c r="AI39" s="41">
        <v>5.9699999999999996E-2</v>
      </c>
      <c r="AJ39" s="41">
        <v>7.6650199849838813E-2</v>
      </c>
      <c r="AK39" s="41">
        <v>0.72719522579196183</v>
      </c>
      <c r="AL39" s="38">
        <v>2.4646011542235315E-2</v>
      </c>
      <c r="AM39" s="67">
        <v>0.05</v>
      </c>
      <c r="AN39" s="41">
        <v>0.183</v>
      </c>
      <c r="AO39" s="41">
        <v>8.0100000000000005E-2</v>
      </c>
      <c r="AP39" s="41">
        <v>0.12812115224122558</v>
      </c>
      <c r="AQ39" s="41">
        <v>0.78501198387048376</v>
      </c>
      <c r="AR39" s="38">
        <v>-9.5365439772202385E-3</v>
      </c>
      <c r="AS39" s="67">
        <v>3.7999999999999999E-2</v>
      </c>
      <c r="AT39" s="41">
        <v>0.1787</v>
      </c>
      <c r="AU39" s="41">
        <v>6.4500000000000002E-2</v>
      </c>
      <c r="AV39" s="41">
        <v>0.18530458770248531</v>
      </c>
      <c r="AW39" s="41">
        <v>0.92963638071586341</v>
      </c>
      <c r="AX39" s="38">
        <v>1.0786656538816802E-2</v>
      </c>
      <c r="AY39" s="67">
        <v>3.7999999999999999E-2</v>
      </c>
      <c r="AZ39" s="41">
        <v>0.18179999999999999</v>
      </c>
      <c r="BA39" s="41">
        <v>5.7999999999999996E-2</v>
      </c>
      <c r="BB39" s="41">
        <v>0.27713202185731861</v>
      </c>
      <c r="BC39" s="41">
        <v>0.6435337835301902</v>
      </c>
      <c r="BD39" s="38">
        <v>5.1156342558737718E-3</v>
      </c>
      <c r="BE39" s="67">
        <v>4.3999999999999997E-2</v>
      </c>
      <c r="BF39" s="41">
        <v>0.1386</v>
      </c>
      <c r="BG39" s="41">
        <v>6.3399999999999998E-2</v>
      </c>
      <c r="BH39" s="41">
        <v>0.33570507128906774</v>
      </c>
      <c r="BI39" s="41">
        <v>0.68422173301308753</v>
      </c>
      <c r="BJ39" s="38">
        <v>5.7686875789375843E-3</v>
      </c>
      <c r="BK39" s="67">
        <v>4.2000000000000003E-2</v>
      </c>
      <c r="BL39" s="41">
        <v>0.1366</v>
      </c>
      <c r="BM39" s="41">
        <v>6.3500000000000001E-2</v>
      </c>
      <c r="BN39" s="41">
        <v>0.31087615379233963</v>
      </c>
      <c r="BO39" s="41">
        <v>0.73894748777451091</v>
      </c>
      <c r="BP39" s="38">
        <v>1.2267489913425143E-3</v>
      </c>
      <c r="BQ39" s="67">
        <v>5.3999999999999999E-2</v>
      </c>
      <c r="BR39" s="41">
        <v>0.1361</v>
      </c>
      <c r="BS39" s="41">
        <v>0.10279999999999999</v>
      </c>
      <c r="BT39" s="41">
        <v>0.30594552644090384</v>
      </c>
      <c r="BU39" s="41">
        <v>0.91532919161328874</v>
      </c>
      <c r="BV39" s="38">
        <v>9.7502918592423399E-4</v>
      </c>
      <c r="BW39" s="67">
        <v>3.3000000000000002E-2</v>
      </c>
      <c r="BX39" s="41">
        <v>0.1366</v>
      </c>
      <c r="BY39" s="41">
        <v>9.2100000000000015E-2</v>
      </c>
      <c r="BZ39" s="41">
        <v>0.31408079413381718</v>
      </c>
      <c r="CA39" s="41">
        <v>0.88827190450945304</v>
      </c>
      <c r="CB39" s="38">
        <v>2.5789484263145754E-3</v>
      </c>
      <c r="CC39" s="67">
        <v>3.2000000000000001E-2</v>
      </c>
      <c r="CD39" s="41">
        <v>0.13689999999999999</v>
      </c>
      <c r="CE39" s="41">
        <v>7.0599999999999996E-2</v>
      </c>
      <c r="CF39" s="41">
        <v>0.31021526650181053</v>
      </c>
      <c r="CG39" s="41">
        <v>0.89644897722004457</v>
      </c>
      <c r="CH39" s="38">
        <v>1.1188980852448185E-3</v>
      </c>
      <c r="CI39" s="67">
        <v>3.7999999999999999E-2</v>
      </c>
      <c r="CJ39" s="41">
        <v>0.13639999999999999</v>
      </c>
      <c r="CK39" s="41">
        <v>4.4999999999999998E-2</v>
      </c>
      <c r="CL39" s="41">
        <v>0.31319982523933282</v>
      </c>
      <c r="CM39" s="41">
        <v>1.0571684979831191</v>
      </c>
      <c r="CN39" s="38">
        <v>3.3768955069470225E-3</v>
      </c>
      <c r="CO39" s="67">
        <v>5.1999999999999998E-2</v>
      </c>
      <c r="CP39" s="41">
        <v>0.13489999999999999</v>
      </c>
      <c r="CQ39" s="41">
        <v>4.1799999999999997E-2</v>
      </c>
      <c r="CR39" s="41">
        <v>0.32834733536477817</v>
      </c>
      <c r="CS39" s="41">
        <v>0.93486124028744577</v>
      </c>
      <c r="CT39" s="38">
        <v>-5.2162853924372461E-3</v>
      </c>
      <c r="CU39" s="67">
        <v>6.0999999999999999E-2</v>
      </c>
      <c r="CV39" s="41">
        <v>0.13220000000000001</v>
      </c>
      <c r="CW39" s="41">
        <v>4.2800000000000005E-2</v>
      </c>
      <c r="CX39" s="41">
        <v>0.35212323966996617</v>
      </c>
      <c r="CY39" s="41">
        <v>0.99007377297982135</v>
      </c>
      <c r="CZ39" s="38">
        <v>-2.7774128700486875E-3</v>
      </c>
      <c r="DA39" s="67">
        <v>5.2999999999999999E-2</v>
      </c>
      <c r="DB39" s="41">
        <v>0.12659999999999999</v>
      </c>
      <c r="DC39" s="41">
        <v>5.7000000000000002E-2</v>
      </c>
      <c r="DD39" s="41">
        <v>0.35598100114569703</v>
      </c>
      <c r="DE39" s="41">
        <v>0.94276966528066852</v>
      </c>
      <c r="DF39" s="38">
        <v>6.726566229140145E-3</v>
      </c>
      <c r="DG39" s="67">
        <v>5.6000000000000001E-2</v>
      </c>
      <c r="DH39" s="41">
        <v>0.12509999999999999</v>
      </c>
      <c r="DI39" s="41">
        <v>5.7099999999999998E-2</v>
      </c>
      <c r="DJ39" s="41">
        <v>0.36100646919272883</v>
      </c>
      <c r="DK39" s="41">
        <v>0.90487308712165981</v>
      </c>
      <c r="DL39" s="38">
        <v>1.3873751121712713E-3</v>
      </c>
      <c r="DM39" s="67">
        <v>4.8000000000000001E-2</v>
      </c>
      <c r="DN39" s="41">
        <v>0.12509999999999999</v>
      </c>
      <c r="DO39" s="41">
        <v>4.3499999999999997E-2</v>
      </c>
      <c r="DP39" s="41">
        <v>0.36986508404443619</v>
      </c>
      <c r="DQ39" s="41">
        <v>0.79223218721068744</v>
      </c>
      <c r="DR39" s="38">
        <v>2.4068439436387415E-3</v>
      </c>
      <c r="DS39" s="67">
        <v>0.06</v>
      </c>
      <c r="DT39" s="41">
        <v>0.12470000000000001</v>
      </c>
      <c r="DU39" s="41">
        <v>5.7000000000000002E-2</v>
      </c>
      <c r="DV39" s="41">
        <v>0.36739454705109681</v>
      </c>
      <c r="DW39" s="41">
        <v>0.94443774585313067</v>
      </c>
      <c r="DX39" s="38">
        <v>1.8737251389614642E-3</v>
      </c>
      <c r="DY39" s="67">
        <v>0.05</v>
      </c>
      <c r="DZ39" s="41">
        <v>0.12470000000000001</v>
      </c>
      <c r="EA39" s="41">
        <v>3.8300000000000001E-2</v>
      </c>
      <c r="EB39" s="41">
        <v>0.36619287324708588</v>
      </c>
      <c r="EC39" s="41">
        <v>0.9010300021656199</v>
      </c>
      <c r="ED39" s="38">
        <v>4.5149213557960071E-3</v>
      </c>
      <c r="EE39" s="67">
        <v>5.0999999999999997E-2</v>
      </c>
      <c r="EF39" s="41">
        <v>0.12240000000000001</v>
      </c>
      <c r="EG39" s="41">
        <v>5.8200000000000002E-2</v>
      </c>
      <c r="EH39" s="41">
        <v>0.31037032867640846</v>
      </c>
      <c r="EI39" s="41">
        <v>0.86058732519441483</v>
      </c>
      <c r="EJ39" s="38">
        <v>-2.9668420241051514E-3</v>
      </c>
      <c r="EK39" s="67">
        <v>4.5999999999999999E-2</v>
      </c>
      <c r="EL39" s="41">
        <v>0.12089999999999999</v>
      </c>
      <c r="EM39" s="41">
        <v>5.8400000000000001E-2</v>
      </c>
      <c r="EN39" s="41">
        <v>0.2965390820403912</v>
      </c>
      <c r="EO39" s="41">
        <v>0.77480453047049458</v>
      </c>
      <c r="EP39" s="38">
        <v>5.4882729520589176E-3</v>
      </c>
      <c r="EQ39" s="67">
        <v>-4.1000000000000002E-2</v>
      </c>
      <c r="ER39" s="41">
        <v>0.11890000000000001</v>
      </c>
      <c r="ES39" s="41">
        <v>4.5899999999999996E-2</v>
      </c>
      <c r="ET39" s="41">
        <v>0.31649115375554249</v>
      </c>
      <c r="EU39" s="41">
        <v>0.86048243901532051</v>
      </c>
      <c r="EV39" s="38">
        <v>-6.5954087191625339E-3</v>
      </c>
      <c r="EW39" s="67">
        <v>-3.5999999999999997E-2</v>
      </c>
      <c r="EX39" s="41">
        <v>0.11749999999999999</v>
      </c>
      <c r="EY39" s="41">
        <v>4.2000000000000003E-2</v>
      </c>
      <c r="EZ39" s="41">
        <v>0.30472161582539103</v>
      </c>
      <c r="FA39" s="41">
        <v>0.82651940125243795</v>
      </c>
      <c r="FB39" s="38">
        <v>9.6984593642747354E-4</v>
      </c>
      <c r="FC39" s="67">
        <v>-3.0000000000000001E-3</v>
      </c>
      <c r="FD39" s="41">
        <v>0.1202</v>
      </c>
      <c r="FE39" s="41">
        <v>5.62E-2</v>
      </c>
      <c r="FF39" s="41">
        <v>0.28508651698820858</v>
      </c>
      <c r="FG39" s="41">
        <v>0.8088634427761533</v>
      </c>
      <c r="FH39" s="38">
        <v>1.4711666127498546E-3</v>
      </c>
      <c r="FI39" s="67">
        <v>2.4E-2</v>
      </c>
      <c r="FJ39" s="41">
        <v>0.12050000000000001</v>
      </c>
      <c r="FK39" s="41">
        <v>5.9000000000000004E-2</v>
      </c>
      <c r="FL39" s="41">
        <v>0.27273944703000835</v>
      </c>
      <c r="FM39" s="41">
        <v>0.79222949379846819</v>
      </c>
      <c r="FN39" s="38">
        <v>8.9692297611938983E-3</v>
      </c>
      <c r="FO39" s="67">
        <v>0.10299999999999999</v>
      </c>
      <c r="FP39" s="41">
        <v>0.1202</v>
      </c>
      <c r="FQ39" s="41">
        <v>6.3200000000000006E-2</v>
      </c>
      <c r="FR39" s="41">
        <v>0.27497338487100659</v>
      </c>
      <c r="FS39" s="41">
        <v>0.7435808961435223</v>
      </c>
      <c r="FT39" s="38">
        <v>1.5525888552371987E-2</v>
      </c>
      <c r="FU39" s="67">
        <v>9.4E-2</v>
      </c>
      <c r="FV39" s="41">
        <v>0.121</v>
      </c>
      <c r="FW39" s="41">
        <v>6.9099999999999995E-2</v>
      </c>
      <c r="FX39" s="41">
        <v>0.26220512498213683</v>
      </c>
      <c r="FY39" s="41">
        <v>0.76001368243232148</v>
      </c>
      <c r="FZ39" s="38">
        <v>1.041130901473373E-2</v>
      </c>
      <c r="GA39" s="67">
        <v>7.5999999999999998E-2</v>
      </c>
      <c r="GB39" s="41">
        <v>0.1216</v>
      </c>
      <c r="GC39" s="41">
        <v>5.7300000000000004E-2</v>
      </c>
      <c r="GD39" s="41">
        <v>0.24833523137482486</v>
      </c>
      <c r="GE39" s="41">
        <v>0.76254034333010878</v>
      </c>
      <c r="GF39" s="38">
        <v>7.3702705381585272E-3</v>
      </c>
      <c r="GG39" s="67">
        <v>5.8999999999999997E-2</v>
      </c>
      <c r="GH39" s="41">
        <v>0.1215</v>
      </c>
      <c r="GI39" s="41">
        <v>5.5599999999999997E-2</v>
      </c>
      <c r="GJ39" s="41">
        <v>0.25562933239909263</v>
      </c>
      <c r="GK39" s="41">
        <v>0.73733383223654614</v>
      </c>
      <c r="GL39" s="38">
        <v>9.3885634148351028E-3</v>
      </c>
      <c r="GM39" s="67">
        <v>4.9000000000000002E-2</v>
      </c>
      <c r="GN39" s="41">
        <v>0.12269999999999999</v>
      </c>
      <c r="GO39" s="41">
        <v>7.9100000000000004E-2</v>
      </c>
      <c r="GP39" s="41">
        <v>0.25678284561460757</v>
      </c>
      <c r="GQ39" s="41">
        <v>0.73496060278869757</v>
      </c>
      <c r="GR39" s="38">
        <v>9.2699305136230651E-3</v>
      </c>
      <c r="GS39" s="67">
        <v>4.5999999999999999E-2</v>
      </c>
      <c r="GT39" s="41">
        <v>0.1241</v>
      </c>
      <c r="GU39" s="41">
        <v>9.1799999999999993E-2</v>
      </c>
      <c r="GV39" s="41">
        <v>0.20723484303312761</v>
      </c>
      <c r="GW39" s="41">
        <v>0.76674853000353638</v>
      </c>
      <c r="GX39" s="38">
        <v>7.5123990810484027E-3</v>
      </c>
      <c r="GY39" s="67">
        <v>4.9000000000000002E-2</v>
      </c>
      <c r="GZ39" s="41">
        <v>0.12670000000000001</v>
      </c>
      <c r="HA39" s="41">
        <v>9.06E-2</v>
      </c>
      <c r="HB39" s="41">
        <v>0.18408246937759429</v>
      </c>
      <c r="HC39" s="41">
        <v>0.74909694507079894</v>
      </c>
      <c r="HD39" s="38">
        <v>4.9757877966308548E-3</v>
      </c>
      <c r="HE39" s="67">
        <v>5.3999999999999999E-2</v>
      </c>
      <c r="HF39" s="41">
        <v>0.13089999999999999</v>
      </c>
      <c r="HG39" s="41">
        <v>9.1899999999999996E-2</v>
      </c>
      <c r="HH39" s="41">
        <v>0.19623041393042456</v>
      </c>
      <c r="HI39" s="41">
        <v>0.80531361204491203</v>
      </c>
      <c r="HJ39" s="38">
        <v>2.7486905493992867E-3</v>
      </c>
      <c r="HK39" s="67">
        <v>5.5E-2</v>
      </c>
      <c r="HL39" s="41">
        <v>0.1331</v>
      </c>
      <c r="HM39" s="41">
        <v>7.8799999999999995E-2</v>
      </c>
      <c r="HN39" s="41">
        <v>0.21202417910473048</v>
      </c>
      <c r="HO39" s="41">
        <v>1.526100999732354</v>
      </c>
      <c r="HP39" s="38">
        <v>-5.2224811078609906E-2</v>
      </c>
      <c r="HQ39" s="67">
        <v>0.06</v>
      </c>
      <c r="HR39" s="41">
        <v>0.13980000000000001</v>
      </c>
      <c r="HS39" s="41">
        <v>6.7799999999999999E-2</v>
      </c>
      <c r="HT39" s="41">
        <v>0.20026523646538921</v>
      </c>
      <c r="HU39" s="41">
        <v>1.2782086359575207</v>
      </c>
      <c r="HV39" s="38">
        <v>-2.7691899353833593E-2</v>
      </c>
      <c r="HW39" s="67">
        <v>5.6000000000000001E-2</v>
      </c>
      <c r="HX39" s="41">
        <v>0.14630000000000001</v>
      </c>
      <c r="HY39" s="41">
        <v>6.6299999999999998E-2</v>
      </c>
      <c r="HZ39" s="41">
        <v>0.22037206988754662</v>
      </c>
      <c r="IA39" s="41">
        <v>1.0457907946015956</v>
      </c>
      <c r="IB39" s="38">
        <v>-2.1995267682498456E-2</v>
      </c>
      <c r="IC39" s="67">
        <v>4.9000000000000002E-2</v>
      </c>
      <c r="ID39" s="41">
        <v>0.1628</v>
      </c>
      <c r="IE39" s="41">
        <v>5.7000000000000002E-2</v>
      </c>
      <c r="IF39" s="41">
        <v>0.21346402583521407</v>
      </c>
      <c r="IG39" s="41">
        <v>0.6973739287523959</v>
      </c>
      <c r="IH39" s="38">
        <v>1.117323726254857E-2</v>
      </c>
      <c r="II39" s="67">
        <v>4.5999999999999999E-2</v>
      </c>
      <c r="IJ39" s="41">
        <v>0.16850000000000001</v>
      </c>
      <c r="IK39" s="41">
        <v>6.2199999999999998E-2</v>
      </c>
      <c r="IL39" s="41">
        <v>0.23271814539966307</v>
      </c>
      <c r="IM39" s="41">
        <v>2.5247802079146609E-2</v>
      </c>
      <c r="IN39" s="38">
        <v>1.0578532296806767E-2</v>
      </c>
      <c r="IO39" s="67">
        <v>0.04</v>
      </c>
      <c r="IP39" s="41">
        <v>0.1691</v>
      </c>
      <c r="IQ39" s="41">
        <v>3.56E-2</v>
      </c>
      <c r="IR39" s="41">
        <v>0.25898001723241265</v>
      </c>
      <c r="IS39" s="41">
        <v>0.71344939210310176</v>
      </c>
      <c r="IT39" s="38">
        <v>1.0243069058210244E-2</v>
      </c>
      <c r="IU39" s="67">
        <v>4.7E-2</v>
      </c>
      <c r="IV39" s="41">
        <v>0.16889999999999999</v>
      </c>
      <c r="IW39" s="41">
        <v>2.9900000000000003E-2</v>
      </c>
      <c r="IX39" s="41">
        <v>0.26718927781887719</v>
      </c>
      <c r="IY39" s="41">
        <v>0.73289539001568993</v>
      </c>
      <c r="IZ39" s="38">
        <v>6.4198365128259847E-3</v>
      </c>
      <c r="JA39" s="92">
        <v>4.9000000000000002E-2</v>
      </c>
      <c r="JB39" s="41">
        <v>0.15770000000000001</v>
      </c>
      <c r="JC39" s="41">
        <v>3.6200000000000003E-2</v>
      </c>
      <c r="JD39" s="41">
        <v>0.28694203811955837</v>
      </c>
      <c r="JE39" s="41">
        <v>0.70827888102765313</v>
      </c>
      <c r="JF39" s="38">
        <v>6.2905328972787423E-3</v>
      </c>
      <c r="JG39" s="88">
        <v>0.05</v>
      </c>
      <c r="JH39" s="41">
        <v>0.15279999999999999</v>
      </c>
      <c r="JI39" s="89">
        <v>3.8199999999999998E-2</v>
      </c>
      <c r="JJ39" s="41">
        <v>0.24704389930334317</v>
      </c>
      <c r="JK39" s="41">
        <v>0.70120124836403908</v>
      </c>
      <c r="JL39" s="38">
        <v>1.403095086068667E-2</v>
      </c>
      <c r="JM39" s="88">
        <v>4.9000000000000002E-2</v>
      </c>
      <c r="JN39" s="41">
        <v>0.1507</v>
      </c>
      <c r="JO39" s="89">
        <v>4.58E-2</v>
      </c>
      <c r="JP39" s="41">
        <v>0.22319074600791716</v>
      </c>
      <c r="JQ39" s="41">
        <v>0.71467023933939289</v>
      </c>
      <c r="JR39" s="38">
        <v>1.4178970974025004E-2</v>
      </c>
      <c r="JS39" s="88">
        <v>0.05</v>
      </c>
      <c r="JT39" s="41">
        <v>0.14810000000000001</v>
      </c>
      <c r="JU39" s="89">
        <v>4.4900000000000002E-2</v>
      </c>
      <c r="JV39" s="41">
        <v>0.20512196408527192</v>
      </c>
      <c r="JW39" s="41">
        <v>0.66804015169584585</v>
      </c>
      <c r="JX39" s="38">
        <v>1.537879002778369E-2</v>
      </c>
    </row>
    <row r="40" spans="1:284" x14ac:dyDescent="0.25">
      <c r="A40">
        <v>36</v>
      </c>
      <c r="B40" s="55" t="s">
        <v>37</v>
      </c>
      <c r="C40" s="67">
        <v>5.1999999999999998E-2</v>
      </c>
      <c r="D40" s="41">
        <v>0.1691</v>
      </c>
      <c r="E40" s="41">
        <v>6.2699999999999992E-2</v>
      </c>
      <c r="F40" s="41">
        <v>4.0431566748114177E-2</v>
      </c>
      <c r="G40" s="41">
        <v>0.38576914637301124</v>
      </c>
      <c r="H40" s="38">
        <v>3.1651916642049457E-2</v>
      </c>
      <c r="I40" s="67">
        <v>0.06</v>
      </c>
      <c r="J40" s="41">
        <v>0.1636</v>
      </c>
      <c r="K40" s="41">
        <v>7.3899999999999993E-2</v>
      </c>
      <c r="L40" s="41">
        <v>3.2030414361725157E-2</v>
      </c>
      <c r="M40" s="41">
        <v>0.37759339830127692</v>
      </c>
      <c r="N40" s="38">
        <v>3.2660603570205324E-2</v>
      </c>
      <c r="O40" s="67">
        <v>0.05</v>
      </c>
      <c r="P40" s="41">
        <v>0.15990000000000001</v>
      </c>
      <c r="Q40" s="41">
        <v>6.0199999999999997E-2</v>
      </c>
      <c r="R40" s="41">
        <v>3.321545250084966E-2</v>
      </c>
      <c r="S40" s="41">
        <v>0.37887794925282042</v>
      </c>
      <c r="T40" s="38">
        <v>3.2152785801529367E-2</v>
      </c>
      <c r="U40" s="67">
        <v>5.7000000000000002E-2</v>
      </c>
      <c r="V40" s="41">
        <v>0.15460000000000002</v>
      </c>
      <c r="W40" s="41">
        <v>6.3099999999999989E-2</v>
      </c>
      <c r="X40" s="41">
        <v>5.2788479459899146E-2</v>
      </c>
      <c r="Y40" s="41">
        <v>0.38379399594076435</v>
      </c>
      <c r="Z40" s="38">
        <v>2.8638067878669807E-2</v>
      </c>
      <c r="AA40" s="67">
        <v>5.6000000000000001E-2</v>
      </c>
      <c r="AB40" s="41">
        <v>0.16059999999999999</v>
      </c>
      <c r="AC40" s="41">
        <v>7.0300000000000001E-2</v>
      </c>
      <c r="AD40" s="41">
        <v>5.3161681129674558E-2</v>
      </c>
      <c r="AE40" s="41">
        <v>0.3751009038457111</v>
      </c>
      <c r="AF40" s="38">
        <v>3.1042210333346504E-2</v>
      </c>
      <c r="AG40" s="67">
        <v>6.0999999999999999E-2</v>
      </c>
      <c r="AH40" s="41">
        <v>0.16820000000000002</v>
      </c>
      <c r="AI40" s="41">
        <v>5.9699999999999996E-2</v>
      </c>
      <c r="AJ40" s="41">
        <v>4.8865733999286801E-2</v>
      </c>
      <c r="AK40" s="41">
        <v>0.37181663931779002</v>
      </c>
      <c r="AL40" s="38">
        <v>3.3175687468377381E-2</v>
      </c>
      <c r="AM40" s="67">
        <v>0.05</v>
      </c>
      <c r="AN40" s="41">
        <v>0.183</v>
      </c>
      <c r="AO40" s="41">
        <v>8.0100000000000005E-2</v>
      </c>
      <c r="AP40" s="41">
        <v>0.10134786103212227</v>
      </c>
      <c r="AQ40" s="41">
        <v>0.36421534956421758</v>
      </c>
      <c r="AR40" s="38">
        <v>2.9888226289734136E-2</v>
      </c>
      <c r="AS40" s="67">
        <v>3.7999999999999999E-2</v>
      </c>
      <c r="AT40" s="41">
        <v>0.1787</v>
      </c>
      <c r="AU40" s="41">
        <v>6.4500000000000002E-2</v>
      </c>
      <c r="AV40" s="41">
        <v>9.8165151696720687E-2</v>
      </c>
      <c r="AW40" s="41">
        <v>0.29565293103104745</v>
      </c>
      <c r="AX40" s="38">
        <v>2.31957065659825E-2</v>
      </c>
      <c r="AY40" s="67">
        <v>3.7999999999999999E-2</v>
      </c>
      <c r="AZ40" s="41">
        <v>0.18179999999999999</v>
      </c>
      <c r="BA40" s="41">
        <v>5.7999999999999996E-2</v>
      </c>
      <c r="BB40" s="41">
        <v>9.6834004757271358E-2</v>
      </c>
      <c r="BC40" s="41">
        <v>0.30918068414895089</v>
      </c>
      <c r="BD40" s="38">
        <v>2.6892163666016159E-2</v>
      </c>
      <c r="BE40" s="67">
        <v>4.3999999999999997E-2</v>
      </c>
      <c r="BF40" s="41">
        <v>0.1386</v>
      </c>
      <c r="BG40" s="41">
        <v>6.3399999999999998E-2</v>
      </c>
      <c r="BH40" s="41">
        <v>0.10828505205980797</v>
      </c>
      <c r="BI40" s="41">
        <v>0.31916045036098378</v>
      </c>
      <c r="BJ40" s="38">
        <v>2.7100978237238876E-2</v>
      </c>
      <c r="BK40" s="67">
        <v>4.2000000000000003E-2</v>
      </c>
      <c r="BL40" s="41">
        <v>0.1366</v>
      </c>
      <c r="BM40" s="41">
        <v>6.3500000000000001E-2</v>
      </c>
      <c r="BN40" s="41">
        <v>0.10050489902418462</v>
      </c>
      <c r="BO40" s="41">
        <v>0.34318043479994365</v>
      </c>
      <c r="BP40" s="38">
        <v>2.6001396769066352E-2</v>
      </c>
      <c r="BQ40" s="67">
        <v>5.3999999999999999E-2</v>
      </c>
      <c r="BR40" s="41">
        <v>0.1361</v>
      </c>
      <c r="BS40" s="41">
        <v>0.10279999999999999</v>
      </c>
      <c r="BT40" s="41">
        <v>9.6852188104389392E-2</v>
      </c>
      <c r="BU40" s="41">
        <v>0.34573212216943766</v>
      </c>
      <c r="BV40" s="38">
        <v>2.2823611576676898E-2</v>
      </c>
      <c r="BW40" s="67">
        <v>3.3000000000000002E-2</v>
      </c>
      <c r="BX40" s="41">
        <v>0.1366</v>
      </c>
      <c r="BY40" s="41">
        <v>9.2100000000000015E-2</v>
      </c>
      <c r="BZ40" s="41">
        <v>9.789211924414952E-2</v>
      </c>
      <c r="CA40" s="41">
        <v>0.36406734654202005</v>
      </c>
      <c r="CB40" s="38">
        <v>2.3184099066448926E-2</v>
      </c>
      <c r="CC40" s="67">
        <v>3.2000000000000001E-2</v>
      </c>
      <c r="CD40" s="41">
        <v>0.13689999999999999</v>
      </c>
      <c r="CE40" s="41">
        <v>7.0599999999999996E-2</v>
      </c>
      <c r="CF40" s="41">
        <v>9.8529657231482146E-2</v>
      </c>
      <c r="CG40" s="41">
        <v>0.36749577910791453</v>
      </c>
      <c r="CH40" s="38">
        <v>2.5441034897829139E-2</v>
      </c>
      <c r="CI40" s="67">
        <v>3.7999999999999999E-2</v>
      </c>
      <c r="CJ40" s="41">
        <v>0.13639999999999999</v>
      </c>
      <c r="CK40" s="41">
        <v>4.4999999999999998E-2</v>
      </c>
      <c r="CL40" s="41">
        <v>9.689042603424923E-2</v>
      </c>
      <c r="CM40" s="41">
        <v>0.37340590288326875</v>
      </c>
      <c r="CN40" s="38">
        <v>2.338799754440414E-2</v>
      </c>
      <c r="CO40" s="67">
        <v>5.1999999999999998E-2</v>
      </c>
      <c r="CP40" s="41">
        <v>0.13489999999999999</v>
      </c>
      <c r="CQ40" s="41">
        <v>4.1799999999999997E-2</v>
      </c>
      <c r="CR40" s="41">
        <v>0.1125945333406243</v>
      </c>
      <c r="CS40" s="41">
        <v>0.40849865490291076</v>
      </c>
      <c r="CT40" s="38">
        <v>1.9928339421006434E-2</v>
      </c>
      <c r="CU40" s="67">
        <v>6.0999999999999999E-2</v>
      </c>
      <c r="CV40" s="41">
        <v>0.13220000000000001</v>
      </c>
      <c r="CW40" s="41">
        <v>4.2800000000000005E-2</v>
      </c>
      <c r="CX40" s="41">
        <v>0.114853495537951</v>
      </c>
      <c r="CY40" s="41">
        <v>0.40722396432891966</v>
      </c>
      <c r="CZ40" s="38">
        <v>2.1413481047889177E-2</v>
      </c>
      <c r="DA40" s="67">
        <v>5.2999999999999999E-2</v>
      </c>
      <c r="DB40" s="41">
        <v>0.12659999999999999</v>
      </c>
      <c r="DC40" s="41">
        <v>5.7000000000000002E-2</v>
      </c>
      <c r="DD40" s="41">
        <v>0.11549133953654254</v>
      </c>
      <c r="DE40" s="41">
        <v>0.41134532858412098</v>
      </c>
      <c r="DF40" s="38">
        <v>3.0646948048332841E-2</v>
      </c>
      <c r="DG40" s="67">
        <v>5.6000000000000001E-2</v>
      </c>
      <c r="DH40" s="41">
        <v>0.12509999999999999</v>
      </c>
      <c r="DI40" s="41">
        <v>5.7099999999999998E-2</v>
      </c>
      <c r="DJ40" s="41">
        <v>0.11012576830618093</v>
      </c>
      <c r="DK40" s="41">
        <v>0.41435675432854818</v>
      </c>
      <c r="DL40" s="38">
        <v>2.2725340327718373E-2</v>
      </c>
      <c r="DM40" s="67">
        <v>4.8000000000000001E-2</v>
      </c>
      <c r="DN40" s="41">
        <v>0.12509999999999999</v>
      </c>
      <c r="DO40" s="41">
        <v>4.3499999999999997E-2</v>
      </c>
      <c r="DP40" s="41">
        <v>0.11086362849211615</v>
      </c>
      <c r="DQ40" s="41">
        <v>0.42481378343986803</v>
      </c>
      <c r="DR40" s="38">
        <v>2.1154469243440475E-2</v>
      </c>
      <c r="DS40" s="67">
        <v>0.06</v>
      </c>
      <c r="DT40" s="41">
        <v>0.12470000000000001</v>
      </c>
      <c r="DU40" s="41">
        <v>5.7000000000000002E-2</v>
      </c>
      <c r="DV40" s="41">
        <v>0.10894579072999094</v>
      </c>
      <c r="DW40" s="41">
        <v>0.41835409542447344</v>
      </c>
      <c r="DX40" s="38">
        <v>2.0544922885438206E-2</v>
      </c>
      <c r="DY40" s="67">
        <v>0.05</v>
      </c>
      <c r="DZ40" s="41">
        <v>0.12470000000000001</v>
      </c>
      <c r="EA40" s="41">
        <v>3.8300000000000001E-2</v>
      </c>
      <c r="EB40" s="41">
        <v>0.1103208178516662</v>
      </c>
      <c r="EC40" s="41">
        <v>0.41916640954072082</v>
      </c>
      <c r="ED40" s="38">
        <v>2.2466752498817154E-2</v>
      </c>
      <c r="EE40" s="67">
        <v>5.0999999999999997E-2</v>
      </c>
      <c r="EF40" s="41">
        <v>0.12240000000000001</v>
      </c>
      <c r="EG40" s="41">
        <v>5.8200000000000002E-2</v>
      </c>
      <c r="EH40" s="41" t="s">
        <v>76</v>
      </c>
      <c r="EI40" s="41" t="s">
        <v>76</v>
      </c>
      <c r="EJ40" s="38" t="s">
        <v>76</v>
      </c>
      <c r="EK40" s="67">
        <v>4.5999999999999999E-2</v>
      </c>
      <c r="EL40" s="41">
        <v>0.12089999999999999</v>
      </c>
      <c r="EM40" s="41">
        <v>5.8400000000000001E-2</v>
      </c>
      <c r="EN40" s="41" t="s">
        <v>76</v>
      </c>
      <c r="EO40" s="41" t="s">
        <v>76</v>
      </c>
      <c r="EP40" s="38" t="s">
        <v>76</v>
      </c>
      <c r="EQ40" s="67">
        <v>-4.1000000000000002E-2</v>
      </c>
      <c r="ER40" s="41">
        <v>0.11890000000000001</v>
      </c>
      <c r="ES40" s="41">
        <v>4.5899999999999996E-2</v>
      </c>
      <c r="ET40" s="41" t="s">
        <v>76</v>
      </c>
      <c r="EU40" s="41" t="s">
        <v>76</v>
      </c>
      <c r="EV40" s="38" t="s">
        <v>76</v>
      </c>
      <c r="EW40" s="67">
        <v>-3.5999999999999997E-2</v>
      </c>
      <c r="EX40" s="41">
        <v>0.11749999999999999</v>
      </c>
      <c r="EY40" s="41">
        <v>4.2000000000000003E-2</v>
      </c>
      <c r="EZ40" s="41" t="s">
        <v>76</v>
      </c>
      <c r="FA40" s="41" t="s">
        <v>76</v>
      </c>
      <c r="FB40" s="38" t="s">
        <v>76</v>
      </c>
      <c r="FC40" s="67">
        <v>-3.0000000000000001E-3</v>
      </c>
      <c r="FD40" s="41">
        <v>0.1202</v>
      </c>
      <c r="FE40" s="41">
        <v>5.62E-2</v>
      </c>
      <c r="FF40" s="41" t="s">
        <v>76</v>
      </c>
      <c r="FG40" s="41" t="s">
        <v>76</v>
      </c>
      <c r="FH40" s="38" t="s">
        <v>76</v>
      </c>
      <c r="FI40" s="67">
        <v>2.4E-2</v>
      </c>
      <c r="FJ40" s="41">
        <v>0.12050000000000001</v>
      </c>
      <c r="FK40" s="41">
        <v>5.9000000000000004E-2</v>
      </c>
      <c r="FL40" s="41" t="s">
        <v>76</v>
      </c>
      <c r="FM40" s="41" t="s">
        <v>76</v>
      </c>
      <c r="FN40" s="38" t="s">
        <v>76</v>
      </c>
      <c r="FO40" s="67">
        <v>0.10299999999999999</v>
      </c>
      <c r="FP40" s="41">
        <v>0.1202</v>
      </c>
      <c r="FQ40" s="41">
        <v>6.3200000000000006E-2</v>
      </c>
      <c r="FR40" s="41" t="s">
        <v>76</v>
      </c>
      <c r="FS40" s="41" t="s">
        <v>76</v>
      </c>
      <c r="FT40" s="38" t="s">
        <v>76</v>
      </c>
      <c r="FU40" s="67">
        <v>9.4E-2</v>
      </c>
      <c r="FV40" s="41">
        <v>0.121</v>
      </c>
      <c r="FW40" s="41">
        <v>6.9099999999999995E-2</v>
      </c>
      <c r="FX40" s="41" t="s">
        <v>76</v>
      </c>
      <c r="FY40" s="41" t="s">
        <v>76</v>
      </c>
      <c r="FZ40" s="38" t="s">
        <v>76</v>
      </c>
      <c r="GA40" s="67">
        <v>7.5999999999999998E-2</v>
      </c>
      <c r="GB40" s="41">
        <v>0.1216</v>
      </c>
      <c r="GC40" s="41">
        <v>5.7300000000000004E-2</v>
      </c>
      <c r="GD40" s="41" t="s">
        <v>76</v>
      </c>
      <c r="GE40" s="41" t="s">
        <v>76</v>
      </c>
      <c r="GF40" s="38" t="s">
        <v>76</v>
      </c>
      <c r="GG40" s="67">
        <v>5.8999999999999997E-2</v>
      </c>
      <c r="GH40" s="41">
        <v>0.1215</v>
      </c>
      <c r="GI40" s="41">
        <v>5.5599999999999997E-2</v>
      </c>
      <c r="GJ40" s="41" t="s">
        <v>76</v>
      </c>
      <c r="GK40" s="41" t="s">
        <v>76</v>
      </c>
      <c r="GL40" s="38" t="s">
        <v>76</v>
      </c>
      <c r="GM40" s="67">
        <v>4.9000000000000002E-2</v>
      </c>
      <c r="GN40" s="41">
        <v>0.12269999999999999</v>
      </c>
      <c r="GO40" s="41">
        <v>7.9100000000000004E-2</v>
      </c>
      <c r="GP40" s="41" t="s">
        <v>76</v>
      </c>
      <c r="GQ40" s="41" t="s">
        <v>76</v>
      </c>
      <c r="GR40" s="38" t="s">
        <v>76</v>
      </c>
      <c r="GS40" s="67">
        <v>4.5999999999999999E-2</v>
      </c>
      <c r="GT40" s="41">
        <v>0.1241</v>
      </c>
      <c r="GU40" s="41">
        <v>9.1799999999999993E-2</v>
      </c>
      <c r="GV40" s="41" t="s">
        <v>76</v>
      </c>
      <c r="GW40" s="41" t="s">
        <v>76</v>
      </c>
      <c r="GX40" s="38" t="s">
        <v>76</v>
      </c>
      <c r="GY40" s="67">
        <v>4.9000000000000002E-2</v>
      </c>
      <c r="GZ40" s="41">
        <v>0.12670000000000001</v>
      </c>
      <c r="HA40" s="41">
        <v>9.06E-2</v>
      </c>
      <c r="HB40" s="41" t="s">
        <v>76</v>
      </c>
      <c r="HC40" s="41" t="s">
        <v>76</v>
      </c>
      <c r="HD40" s="38" t="s">
        <v>76</v>
      </c>
      <c r="HE40" s="67">
        <v>5.3999999999999999E-2</v>
      </c>
      <c r="HF40" s="41">
        <v>0.13089999999999999</v>
      </c>
      <c r="HG40" s="41">
        <v>9.1899999999999996E-2</v>
      </c>
      <c r="HH40" s="41" t="s">
        <v>76</v>
      </c>
      <c r="HI40" s="41" t="s">
        <v>76</v>
      </c>
      <c r="HJ40" s="38" t="s">
        <v>76</v>
      </c>
      <c r="HK40" s="67">
        <v>5.5E-2</v>
      </c>
      <c r="HL40" s="41">
        <v>0.1331</v>
      </c>
      <c r="HM40" s="41">
        <v>7.8799999999999995E-2</v>
      </c>
      <c r="HN40" s="41" t="s">
        <v>76</v>
      </c>
      <c r="HO40" s="41" t="s">
        <v>76</v>
      </c>
      <c r="HP40" s="38" t="s">
        <v>76</v>
      </c>
      <c r="HQ40" s="67">
        <v>0.06</v>
      </c>
      <c r="HR40" s="41">
        <v>0.13980000000000001</v>
      </c>
      <c r="HS40" s="41">
        <v>6.7799999999999999E-2</v>
      </c>
      <c r="HT40" s="41" t="s">
        <v>76</v>
      </c>
      <c r="HU40" s="41" t="s">
        <v>76</v>
      </c>
      <c r="HV40" s="38" t="s">
        <v>76</v>
      </c>
      <c r="HW40" s="67">
        <v>5.6000000000000001E-2</v>
      </c>
      <c r="HX40" s="41">
        <v>0.14630000000000001</v>
      </c>
      <c r="HY40" s="41">
        <v>6.6299999999999998E-2</v>
      </c>
      <c r="HZ40" s="41" t="s">
        <v>76</v>
      </c>
      <c r="IA40" s="41" t="s">
        <v>76</v>
      </c>
      <c r="IB40" s="38" t="s">
        <v>76</v>
      </c>
      <c r="IC40" s="67">
        <v>4.9000000000000002E-2</v>
      </c>
      <c r="ID40" s="41">
        <v>0.1628</v>
      </c>
      <c r="IE40" s="41">
        <v>5.7000000000000002E-2</v>
      </c>
      <c r="IF40" s="41" t="s">
        <v>76</v>
      </c>
      <c r="IG40" s="41" t="s">
        <v>76</v>
      </c>
      <c r="IH40" s="38" t="s">
        <v>76</v>
      </c>
      <c r="II40" s="67">
        <v>4.5999999999999999E-2</v>
      </c>
      <c r="IJ40" s="41">
        <v>0.16850000000000001</v>
      </c>
      <c r="IK40" s="41">
        <v>6.2199999999999998E-2</v>
      </c>
      <c r="IL40" s="41" t="s">
        <v>76</v>
      </c>
      <c r="IM40" s="41" t="s">
        <v>76</v>
      </c>
      <c r="IN40" s="38" t="s">
        <v>76</v>
      </c>
      <c r="IO40" s="67">
        <v>0.04</v>
      </c>
      <c r="IP40" s="41">
        <v>0.1691</v>
      </c>
      <c r="IQ40" s="41">
        <v>3.56E-2</v>
      </c>
      <c r="IR40" s="41" t="s">
        <v>76</v>
      </c>
      <c r="IS40" s="41" t="s">
        <v>76</v>
      </c>
      <c r="IT40" s="38" t="s">
        <v>76</v>
      </c>
      <c r="IU40" s="67">
        <v>4.7E-2</v>
      </c>
      <c r="IV40" s="41">
        <v>0.16889999999999999</v>
      </c>
      <c r="IW40" s="41">
        <v>2.9900000000000003E-2</v>
      </c>
      <c r="IX40" s="41" t="s">
        <v>76</v>
      </c>
      <c r="IY40" s="41" t="s">
        <v>76</v>
      </c>
      <c r="IZ40" s="38" t="s">
        <v>76</v>
      </c>
      <c r="JA40" s="92">
        <v>4.9000000000000002E-2</v>
      </c>
      <c r="JB40" s="41">
        <v>0.15770000000000001</v>
      </c>
      <c r="JC40" s="41">
        <v>3.6200000000000003E-2</v>
      </c>
      <c r="JD40" s="41" t="s">
        <v>76</v>
      </c>
      <c r="JE40" s="41" t="s">
        <v>76</v>
      </c>
      <c r="JF40" s="38" t="s">
        <v>76</v>
      </c>
      <c r="JG40" s="88">
        <v>0.05</v>
      </c>
      <c r="JH40" s="41">
        <v>0.15279999999999999</v>
      </c>
      <c r="JI40" s="89">
        <v>3.8199999999999998E-2</v>
      </c>
      <c r="JJ40" s="41" t="s">
        <v>76</v>
      </c>
      <c r="JK40" s="41" t="s">
        <v>76</v>
      </c>
      <c r="JL40" s="38" t="s">
        <v>76</v>
      </c>
      <c r="JM40" s="88">
        <v>4.9000000000000002E-2</v>
      </c>
      <c r="JN40" s="41">
        <v>0.1507</v>
      </c>
      <c r="JO40" s="89">
        <v>4.58E-2</v>
      </c>
      <c r="JP40" s="41" t="s">
        <v>76</v>
      </c>
      <c r="JQ40" s="41" t="s">
        <v>76</v>
      </c>
      <c r="JR40" s="38" t="s">
        <v>76</v>
      </c>
      <c r="JS40" s="88">
        <v>0.05</v>
      </c>
      <c r="JT40" s="41">
        <v>0.14810000000000001</v>
      </c>
      <c r="JU40" s="89">
        <v>4.4900000000000002E-2</v>
      </c>
      <c r="JV40" s="41" t="s">
        <v>76</v>
      </c>
      <c r="JW40" s="41" t="s">
        <v>76</v>
      </c>
      <c r="JX40" s="38" t="s">
        <v>76</v>
      </c>
    </row>
    <row r="41" spans="1:284" x14ac:dyDescent="0.25">
      <c r="A41">
        <v>37</v>
      </c>
      <c r="B41" s="55" t="s">
        <v>67</v>
      </c>
      <c r="C41" s="67">
        <v>5.1999999999999998E-2</v>
      </c>
      <c r="D41" s="41">
        <v>0.1691</v>
      </c>
      <c r="E41" s="41">
        <v>6.2699999999999992E-2</v>
      </c>
      <c r="F41" s="41">
        <v>8.2985472149246564E-2</v>
      </c>
      <c r="G41" s="41">
        <v>0.70848341820891814</v>
      </c>
      <c r="H41" s="38">
        <v>1.3140977099240857E-2</v>
      </c>
      <c r="I41" s="67">
        <v>0.06</v>
      </c>
      <c r="J41" s="41">
        <v>0.1636</v>
      </c>
      <c r="K41" s="41">
        <v>7.3899999999999993E-2</v>
      </c>
      <c r="L41" s="41">
        <v>8.3595433936760888E-2</v>
      </c>
      <c r="M41" s="41">
        <v>0.67887035294845122</v>
      </c>
      <c r="N41" s="38">
        <v>1.4431256966100283E-2</v>
      </c>
      <c r="O41" s="67">
        <v>0.05</v>
      </c>
      <c r="P41" s="41">
        <v>0.15990000000000001</v>
      </c>
      <c r="Q41" s="41">
        <v>6.0199999999999997E-2</v>
      </c>
      <c r="R41" s="41">
        <v>8.9623468019775471E-2</v>
      </c>
      <c r="S41" s="41">
        <v>0.67047427078939681</v>
      </c>
      <c r="T41" s="38">
        <v>9.6806770540155199E-3</v>
      </c>
      <c r="U41" s="67">
        <v>5.7000000000000002E-2</v>
      </c>
      <c r="V41" s="41">
        <v>0.15460000000000002</v>
      </c>
      <c r="W41" s="41">
        <v>6.3099999999999989E-2</v>
      </c>
      <c r="X41" s="41">
        <v>8.6972266996521233E-2</v>
      </c>
      <c r="Y41" s="41">
        <v>0.77576134021082577</v>
      </c>
      <c r="Z41" s="38">
        <v>7.584481079391729E-3</v>
      </c>
      <c r="AA41" s="67">
        <v>5.6000000000000001E-2</v>
      </c>
      <c r="AB41" s="41">
        <v>0.16059999999999999</v>
      </c>
      <c r="AC41" s="41">
        <v>7.0300000000000001E-2</v>
      </c>
      <c r="AD41" s="41">
        <v>8.7786622819777366E-2</v>
      </c>
      <c r="AE41" s="41">
        <v>0.78223756376995801</v>
      </c>
      <c r="AF41" s="38">
        <v>8.0886707703233859E-3</v>
      </c>
      <c r="AG41" s="67">
        <v>6.0999999999999999E-2</v>
      </c>
      <c r="AH41" s="41">
        <v>0.16820000000000002</v>
      </c>
      <c r="AI41" s="41">
        <v>5.9699999999999996E-2</v>
      </c>
      <c r="AJ41" s="41">
        <v>0.10694912634724615</v>
      </c>
      <c r="AK41" s="41">
        <v>0.73957140744230376</v>
      </c>
      <c r="AL41" s="38">
        <v>9.6663161396533769E-3</v>
      </c>
      <c r="AM41" s="67">
        <v>0.05</v>
      </c>
      <c r="AN41" s="41">
        <v>0.183</v>
      </c>
      <c r="AO41" s="41">
        <v>8.0100000000000005E-2</v>
      </c>
      <c r="AP41" s="41">
        <v>0.12217000755075443</v>
      </c>
      <c r="AQ41" s="41">
        <v>0.74274905673130065</v>
      </c>
      <c r="AR41" s="38">
        <v>5.2467107928309302E-3</v>
      </c>
      <c r="AS41" s="67">
        <v>3.7999999999999999E-2</v>
      </c>
      <c r="AT41" s="41">
        <v>0.1787</v>
      </c>
      <c r="AU41" s="41">
        <v>6.4500000000000002E-2</v>
      </c>
      <c r="AV41" s="41">
        <v>0.11466044363666081</v>
      </c>
      <c r="AW41" s="41">
        <v>0.78592787463847447</v>
      </c>
      <c r="AX41" s="38">
        <v>1.0045718498201385E-2</v>
      </c>
      <c r="AY41" s="67">
        <v>3.7999999999999999E-2</v>
      </c>
      <c r="AZ41" s="41">
        <v>0.18179999999999999</v>
      </c>
      <c r="BA41" s="41">
        <v>5.7999999999999996E-2</v>
      </c>
      <c r="BB41" s="41">
        <v>9.6520751043171621E-2</v>
      </c>
      <c r="BC41" s="41">
        <v>0.73608338711371923</v>
      </c>
      <c r="BD41" s="38">
        <v>6.8385117443062141E-3</v>
      </c>
      <c r="BE41" s="67">
        <v>4.3999999999999997E-2</v>
      </c>
      <c r="BF41" s="41">
        <v>0.1386</v>
      </c>
      <c r="BG41" s="41">
        <v>6.3399999999999998E-2</v>
      </c>
      <c r="BH41" s="41">
        <v>0.10421542162621603</v>
      </c>
      <c r="BI41" s="41">
        <v>0.73227297172527683</v>
      </c>
      <c r="BJ41" s="38">
        <v>4.7008433785727596E-3</v>
      </c>
      <c r="BK41" s="67">
        <v>4.2000000000000003E-2</v>
      </c>
      <c r="BL41" s="41">
        <v>0.1366</v>
      </c>
      <c r="BM41" s="41">
        <v>6.3500000000000001E-2</v>
      </c>
      <c r="BN41" s="41">
        <v>0.18639312294030991</v>
      </c>
      <c r="BO41" s="41">
        <v>0.60322805139186297</v>
      </c>
      <c r="BP41" s="38">
        <v>3.6582219831383616E-3</v>
      </c>
      <c r="BQ41" s="67">
        <v>5.3999999999999999E-2</v>
      </c>
      <c r="BR41" s="41">
        <v>0.1361</v>
      </c>
      <c r="BS41" s="41">
        <v>0.10279999999999999</v>
      </c>
      <c r="BT41" s="41">
        <v>9.9872022993901424E-2</v>
      </c>
      <c r="BU41" s="41">
        <v>0.71832334093748929</v>
      </c>
      <c r="BV41" s="38">
        <v>9.8660600248217292E-3</v>
      </c>
      <c r="BW41" s="67">
        <v>3.3000000000000002E-2</v>
      </c>
      <c r="BX41" s="41">
        <v>0.1366</v>
      </c>
      <c r="BY41" s="41">
        <v>9.2100000000000015E-2</v>
      </c>
      <c r="BZ41" s="41">
        <v>9.4720379708037622E-2</v>
      </c>
      <c r="CA41" s="41">
        <v>0.70468532361085678</v>
      </c>
      <c r="CB41" s="38">
        <v>1.1141522826398293E-2</v>
      </c>
      <c r="CC41" s="67">
        <v>3.2000000000000001E-2</v>
      </c>
      <c r="CD41" s="41">
        <v>0.13689999999999999</v>
      </c>
      <c r="CE41" s="41">
        <v>7.0599999999999996E-2</v>
      </c>
      <c r="CF41" s="41">
        <v>8.7417593818296571E-2</v>
      </c>
      <c r="CG41" s="41">
        <v>0.69188433989321352</v>
      </c>
      <c r="CH41" s="38">
        <v>1.1636455131542088E-2</v>
      </c>
      <c r="CI41" s="67">
        <v>3.7999999999999999E-2</v>
      </c>
      <c r="CJ41" s="41">
        <v>0.13639999999999999</v>
      </c>
      <c r="CK41" s="41">
        <v>4.4999999999999998E-2</v>
      </c>
      <c r="CL41" s="41">
        <v>9.2240378794285108E-2</v>
      </c>
      <c r="CM41" s="41">
        <v>0.63832498771976065</v>
      </c>
      <c r="CN41" s="38">
        <v>9.4170926036548589E-3</v>
      </c>
      <c r="CO41" s="67">
        <v>5.1999999999999998E-2</v>
      </c>
      <c r="CP41" s="41">
        <v>0.13489999999999999</v>
      </c>
      <c r="CQ41" s="41">
        <v>4.1799999999999997E-2</v>
      </c>
      <c r="CR41" s="41">
        <v>8.7769970317614285E-2</v>
      </c>
      <c r="CS41" s="41">
        <v>0.70015235890168526</v>
      </c>
      <c r="CT41" s="38">
        <v>7.5356268754191158E-3</v>
      </c>
      <c r="CU41" s="67">
        <v>6.0999999999999999E-2</v>
      </c>
      <c r="CV41" s="41">
        <v>0.13220000000000001</v>
      </c>
      <c r="CW41" s="41">
        <v>4.2800000000000005E-2</v>
      </c>
      <c r="CX41" s="41">
        <v>8.7622261811828042E-2</v>
      </c>
      <c r="CY41" s="41">
        <v>0.75114068375892573</v>
      </c>
      <c r="CZ41" s="38">
        <v>5.9408371700970719E-3</v>
      </c>
      <c r="DA41" s="67">
        <v>5.2999999999999999E-2</v>
      </c>
      <c r="DB41" s="41">
        <v>0.12659999999999999</v>
      </c>
      <c r="DC41" s="41">
        <v>5.7000000000000002E-2</v>
      </c>
      <c r="DD41" s="41">
        <v>8.8752533748823859E-2</v>
      </c>
      <c r="DE41" s="41">
        <v>0.73680621967201498</v>
      </c>
      <c r="DF41" s="38">
        <v>9.6409797773006085E-3</v>
      </c>
      <c r="DG41" s="67">
        <v>5.6000000000000001E-2</v>
      </c>
      <c r="DH41" s="41">
        <v>0.12509999999999999</v>
      </c>
      <c r="DI41" s="41">
        <v>5.7099999999999998E-2</v>
      </c>
      <c r="DJ41" s="41">
        <v>8.5913743018720193E-2</v>
      </c>
      <c r="DK41" s="41">
        <v>0.63784725837206613</v>
      </c>
      <c r="DL41" s="38">
        <v>7.8179213087332649E-3</v>
      </c>
      <c r="DM41" s="67">
        <v>4.8000000000000001E-2</v>
      </c>
      <c r="DN41" s="41">
        <v>0.12509999999999999</v>
      </c>
      <c r="DO41" s="41">
        <v>4.3499999999999997E-2</v>
      </c>
      <c r="DP41" s="41">
        <v>0.13446692054151105</v>
      </c>
      <c r="DQ41" s="41">
        <v>0.82317541332436361</v>
      </c>
      <c r="DR41" s="38">
        <v>3.2608505048333323E-3</v>
      </c>
      <c r="DS41" s="67">
        <v>0.06</v>
      </c>
      <c r="DT41" s="41">
        <v>0.12470000000000001</v>
      </c>
      <c r="DU41" s="41">
        <v>5.7000000000000002E-2</v>
      </c>
      <c r="DV41" s="41">
        <v>0.13863052025479891</v>
      </c>
      <c r="DW41" s="41">
        <v>0.78260460021141576</v>
      </c>
      <c r="DX41" s="38">
        <v>5.0009077798951109E-3</v>
      </c>
      <c r="DY41" s="67">
        <v>0.05</v>
      </c>
      <c r="DZ41" s="41">
        <v>0.12470000000000001</v>
      </c>
      <c r="EA41" s="41">
        <v>3.8300000000000001E-2</v>
      </c>
      <c r="EB41" s="41">
        <v>0.13688447608544127</v>
      </c>
      <c r="EC41" s="41">
        <v>0.78058174933174929</v>
      </c>
      <c r="ED41" s="38">
        <v>5.1202612205218257E-3</v>
      </c>
      <c r="EE41" s="67">
        <v>5.0999999999999997E-2</v>
      </c>
      <c r="EF41" s="41">
        <v>0.12240000000000001</v>
      </c>
      <c r="EG41" s="41">
        <v>5.8200000000000002E-2</v>
      </c>
      <c r="EH41" s="41">
        <v>0.16187230848733913</v>
      </c>
      <c r="EI41" s="41">
        <v>0.69093458473392</v>
      </c>
      <c r="EJ41" s="38">
        <v>-1.9161203225434289E-3</v>
      </c>
      <c r="EK41" s="67">
        <v>4.5999999999999999E-2</v>
      </c>
      <c r="EL41" s="41">
        <v>0.12089999999999999</v>
      </c>
      <c r="EM41" s="41">
        <v>5.8400000000000001E-2</v>
      </c>
      <c r="EN41" s="41">
        <v>0.16002547118979846</v>
      </c>
      <c r="EO41" s="41">
        <v>0.84237064966932995</v>
      </c>
      <c r="EP41" s="38">
        <v>1.8633544943614884E-3</v>
      </c>
      <c r="EQ41" s="67">
        <v>-4.1000000000000002E-2</v>
      </c>
      <c r="ER41" s="41">
        <v>0.11890000000000001</v>
      </c>
      <c r="ES41" s="41">
        <v>4.5899999999999996E-2</v>
      </c>
      <c r="ET41" s="41">
        <v>0.16353228893763797</v>
      </c>
      <c r="EU41" s="41">
        <v>0.82777558365686266</v>
      </c>
      <c r="EV41" s="38">
        <v>2.2909221220311056E-3</v>
      </c>
      <c r="EW41" s="67">
        <v>-3.5999999999999997E-2</v>
      </c>
      <c r="EX41" s="41">
        <v>0.11749999999999999</v>
      </c>
      <c r="EY41" s="41">
        <v>4.2000000000000003E-2</v>
      </c>
      <c r="EZ41" s="41">
        <v>0.17077976532152708</v>
      </c>
      <c r="FA41" s="41">
        <v>0.77634833314223806</v>
      </c>
      <c r="FB41" s="38">
        <v>3.6424384460886413E-3</v>
      </c>
      <c r="FC41" s="67">
        <v>-3.0000000000000001E-3</v>
      </c>
      <c r="FD41" s="41">
        <v>0.1202</v>
      </c>
      <c r="FE41" s="41">
        <v>5.62E-2</v>
      </c>
      <c r="FF41" s="41">
        <v>0.19541171120101858</v>
      </c>
      <c r="FG41" s="41">
        <v>0.53184000950909305</v>
      </c>
      <c r="FH41" s="38">
        <v>2.1778737812900443E-3</v>
      </c>
      <c r="FI41" s="67">
        <v>2.4E-2</v>
      </c>
      <c r="FJ41" s="41">
        <v>0.12050000000000001</v>
      </c>
      <c r="FK41" s="41">
        <v>5.9000000000000004E-2</v>
      </c>
      <c r="FL41" s="41">
        <v>0.19984134879969856</v>
      </c>
      <c r="FM41" s="41">
        <v>0.79281549254080697</v>
      </c>
      <c r="FN41" s="38">
        <v>1.6743844780276343E-3</v>
      </c>
      <c r="FO41" s="67">
        <v>0.10299999999999999</v>
      </c>
      <c r="FP41" s="41">
        <v>0.1202</v>
      </c>
      <c r="FQ41" s="41">
        <v>6.3200000000000006E-2</v>
      </c>
      <c r="FR41" s="41">
        <v>0.20916058402582186</v>
      </c>
      <c r="FS41" s="41">
        <v>0.789348464520228</v>
      </c>
      <c r="FT41" s="38">
        <v>2.27785523753226E-3</v>
      </c>
      <c r="FU41" s="67">
        <v>9.4E-2</v>
      </c>
      <c r="FV41" s="41">
        <v>0.121</v>
      </c>
      <c r="FW41" s="41">
        <v>6.9099999999999995E-2</v>
      </c>
      <c r="FX41" s="41">
        <v>0.20983860557716447</v>
      </c>
      <c r="FY41" s="41">
        <v>0.73114146633370547</v>
      </c>
      <c r="FZ41" s="38">
        <v>1.5981418763006796E-3</v>
      </c>
      <c r="GA41" s="67">
        <v>7.5999999999999998E-2</v>
      </c>
      <c r="GB41" s="41">
        <v>0.1216</v>
      </c>
      <c r="GC41" s="41">
        <v>5.7300000000000004E-2</v>
      </c>
      <c r="GD41" s="41">
        <v>0.2204954910705515</v>
      </c>
      <c r="GE41" s="41">
        <v>0.52547903424832954</v>
      </c>
      <c r="GF41" s="38">
        <v>3.5237190497590027E-3</v>
      </c>
      <c r="GG41" s="67">
        <v>5.8999999999999997E-2</v>
      </c>
      <c r="GH41" s="41">
        <v>0.1215</v>
      </c>
      <c r="GI41" s="41">
        <v>5.5599999999999997E-2</v>
      </c>
      <c r="GJ41" s="41">
        <v>0.20819277677937553</v>
      </c>
      <c r="GK41" s="41">
        <v>0.74808633021243465</v>
      </c>
      <c r="GL41" s="38">
        <v>5.2146291013317678E-3</v>
      </c>
      <c r="GM41" s="67">
        <v>4.9000000000000002E-2</v>
      </c>
      <c r="GN41" s="41">
        <v>0.12269999999999999</v>
      </c>
      <c r="GO41" s="41">
        <v>7.9100000000000004E-2</v>
      </c>
      <c r="GP41" s="41">
        <v>0.17868846167118596</v>
      </c>
      <c r="GQ41" s="41">
        <v>0.4676649188936059</v>
      </c>
      <c r="GR41" s="38">
        <v>1.0435113729823142E-2</v>
      </c>
      <c r="GS41" s="67">
        <v>4.5999999999999999E-2</v>
      </c>
      <c r="GT41" s="41">
        <v>0.1241</v>
      </c>
      <c r="GU41" s="41">
        <v>9.1799999999999993E-2</v>
      </c>
      <c r="GV41" s="41">
        <v>0.16960338370805228</v>
      </c>
      <c r="GW41" s="41">
        <v>0.51130107194671737</v>
      </c>
      <c r="GX41" s="38">
        <v>9.9483047182277688E-3</v>
      </c>
      <c r="GY41" s="67">
        <v>4.9000000000000002E-2</v>
      </c>
      <c r="GZ41" s="41">
        <v>0.12670000000000001</v>
      </c>
      <c r="HA41" s="41">
        <v>9.06E-2</v>
      </c>
      <c r="HB41" s="41">
        <v>0.17607163606052187</v>
      </c>
      <c r="HC41" s="41">
        <v>0.40708659896623406</v>
      </c>
      <c r="HD41" s="38">
        <v>9.5893330729031681E-3</v>
      </c>
      <c r="HE41" s="67">
        <v>5.3999999999999999E-2</v>
      </c>
      <c r="HF41" s="41">
        <v>0.13089999999999999</v>
      </c>
      <c r="HG41" s="41">
        <v>9.1899999999999996E-2</v>
      </c>
      <c r="HH41" s="41">
        <v>0.16940212508924132</v>
      </c>
      <c r="HI41" s="41">
        <v>0.62959968499803121</v>
      </c>
      <c r="HJ41" s="38">
        <v>9.4310745571872089E-3</v>
      </c>
      <c r="HK41" s="67">
        <v>5.5E-2</v>
      </c>
      <c r="HL41" s="41">
        <v>0.1331</v>
      </c>
      <c r="HM41" s="41">
        <v>7.8799999999999995E-2</v>
      </c>
      <c r="HN41" s="41">
        <v>0.17502362730287024</v>
      </c>
      <c r="HO41" s="41">
        <v>0.59854568700307642</v>
      </c>
      <c r="HP41" s="38">
        <v>1.1177012130947354E-2</v>
      </c>
      <c r="HQ41" s="67">
        <v>0.06</v>
      </c>
      <c r="HR41" s="41">
        <v>0.13980000000000001</v>
      </c>
      <c r="HS41" s="41">
        <v>6.7799999999999999E-2</v>
      </c>
      <c r="HT41" s="41">
        <v>0.2651180148176146</v>
      </c>
      <c r="HU41" s="41">
        <v>0.60467789436616204</v>
      </c>
      <c r="HV41" s="38">
        <v>1.0579477525382649E-2</v>
      </c>
      <c r="HW41" s="67">
        <v>5.6000000000000001E-2</v>
      </c>
      <c r="HX41" s="41">
        <v>0.14630000000000001</v>
      </c>
      <c r="HY41" s="41">
        <v>6.6299999999999998E-2</v>
      </c>
      <c r="HZ41" s="41">
        <v>0.21245217767622707</v>
      </c>
      <c r="IA41" s="41">
        <v>0.50265565590602324</v>
      </c>
      <c r="IB41" s="38">
        <v>1.0081919920216609E-2</v>
      </c>
      <c r="IC41" s="67">
        <v>4.9000000000000002E-2</v>
      </c>
      <c r="ID41" s="41">
        <v>0.1628</v>
      </c>
      <c r="IE41" s="41">
        <v>5.7000000000000002E-2</v>
      </c>
      <c r="IF41" s="41">
        <v>0.21026755551860951</v>
      </c>
      <c r="IG41" s="41">
        <v>0.64114049718052579</v>
      </c>
      <c r="IH41" s="38">
        <v>7.4932490167217876E-3</v>
      </c>
      <c r="II41" s="67">
        <v>4.5999999999999999E-2</v>
      </c>
      <c r="IJ41" s="41">
        <v>0.16850000000000001</v>
      </c>
      <c r="IK41" s="41">
        <v>6.2199999999999998E-2</v>
      </c>
      <c r="IL41" s="41">
        <v>0.21001623406816183</v>
      </c>
      <c r="IM41" s="41">
        <v>0.57528135143459613</v>
      </c>
      <c r="IN41" s="38">
        <v>1.1604942355723903E-2</v>
      </c>
      <c r="IO41" s="67">
        <v>0.04</v>
      </c>
      <c r="IP41" s="41">
        <v>0.1691</v>
      </c>
      <c r="IQ41" s="41">
        <v>3.56E-2</v>
      </c>
      <c r="IR41" s="41">
        <v>0.22394319210221664</v>
      </c>
      <c r="IS41" s="41">
        <v>0.56631867348862008</v>
      </c>
      <c r="IT41" s="38">
        <v>1.3330900175688295E-2</v>
      </c>
      <c r="IU41" s="67">
        <v>4.7E-2</v>
      </c>
      <c r="IV41" s="41">
        <v>0.16889999999999999</v>
      </c>
      <c r="IW41" s="41">
        <v>2.9900000000000003E-2</v>
      </c>
      <c r="IX41" s="41">
        <v>0.22764286162111588</v>
      </c>
      <c r="IY41" s="41">
        <v>0.50125265286440612</v>
      </c>
      <c r="IZ41" s="38">
        <v>1.1428501158474878E-2</v>
      </c>
      <c r="JA41" s="92">
        <v>4.9000000000000002E-2</v>
      </c>
      <c r="JB41" s="41">
        <v>0.15770000000000001</v>
      </c>
      <c r="JC41" s="41">
        <v>3.6200000000000003E-2</v>
      </c>
      <c r="JD41" s="41">
        <v>0.23521981812480403</v>
      </c>
      <c r="JE41" s="41">
        <v>0.64473298981145333</v>
      </c>
      <c r="JF41" s="38">
        <v>1.2339760698176104E-2</v>
      </c>
      <c r="JG41" s="88">
        <v>0.05</v>
      </c>
      <c r="JH41" s="41">
        <v>0.15279999999999999</v>
      </c>
      <c r="JI41" s="89">
        <v>3.8199999999999998E-2</v>
      </c>
      <c r="JJ41" s="41">
        <v>0.21536361408338611</v>
      </c>
      <c r="JK41" s="41">
        <v>0.63572353377381119</v>
      </c>
      <c r="JL41" s="38">
        <v>1.3247161899002142E-2</v>
      </c>
      <c r="JM41" s="88">
        <v>4.9000000000000002E-2</v>
      </c>
      <c r="JN41" s="41">
        <v>0.1507</v>
      </c>
      <c r="JO41" s="89">
        <v>4.58E-2</v>
      </c>
      <c r="JP41" s="41">
        <v>0.21266224638816306</v>
      </c>
      <c r="JQ41" s="41">
        <v>0.6279080138772698</v>
      </c>
      <c r="JR41" s="38">
        <v>1.4000334866148854E-2</v>
      </c>
      <c r="JS41" s="88">
        <v>0.05</v>
      </c>
      <c r="JT41" s="41">
        <v>0.14810000000000001</v>
      </c>
      <c r="JU41" s="89">
        <v>4.4900000000000002E-2</v>
      </c>
      <c r="JV41" s="41">
        <v>0.25933547626174402</v>
      </c>
      <c r="JW41" s="41">
        <v>0.5629820889621624</v>
      </c>
      <c r="JX41" s="38">
        <v>1.4903685085988477E-2</v>
      </c>
    </row>
    <row r="42" spans="1:284" x14ac:dyDescent="0.25">
      <c r="A42">
        <v>38</v>
      </c>
      <c r="B42" s="55" t="s">
        <v>39</v>
      </c>
      <c r="C42" s="67">
        <v>5.1999999999999998E-2</v>
      </c>
      <c r="D42" s="41">
        <v>0.1691</v>
      </c>
      <c r="E42" s="41">
        <v>6.2699999999999992E-2</v>
      </c>
      <c r="F42" s="41">
        <v>9.2310073710344401E-2</v>
      </c>
      <c r="G42" s="41">
        <v>0.63399339334978944</v>
      </c>
      <c r="H42" s="38">
        <v>1.7260972159448128E-2</v>
      </c>
      <c r="I42" s="67">
        <v>0.06</v>
      </c>
      <c r="J42" s="41">
        <v>0.1636</v>
      </c>
      <c r="K42" s="41">
        <v>7.3899999999999993E-2</v>
      </c>
      <c r="L42" s="41">
        <v>7.4218504573980479E-2</v>
      </c>
      <c r="M42" s="41">
        <v>0.58754688672168043</v>
      </c>
      <c r="N42" s="38">
        <v>2.1175710980516415E-2</v>
      </c>
      <c r="O42" s="67">
        <v>0.05</v>
      </c>
      <c r="P42" s="41">
        <v>0.15990000000000001</v>
      </c>
      <c r="Q42" s="41">
        <v>6.0199999999999997E-2</v>
      </c>
      <c r="R42" s="41">
        <v>6.1970757444037114E-2</v>
      </c>
      <c r="S42" s="41">
        <v>0.66083817760219066</v>
      </c>
      <c r="T42" s="38">
        <v>1.3434283155581326E-2</v>
      </c>
      <c r="U42" s="67">
        <v>5.7000000000000002E-2</v>
      </c>
      <c r="V42" s="41">
        <v>0.15460000000000002</v>
      </c>
      <c r="W42" s="41">
        <v>6.3099999999999989E-2</v>
      </c>
      <c r="X42" s="41">
        <v>4.7136907774665442E-2</v>
      </c>
      <c r="Y42" s="41">
        <v>0.68748916603563581</v>
      </c>
      <c r="Z42" s="38">
        <v>1.4923702862258663E-2</v>
      </c>
      <c r="AA42" s="67">
        <v>5.6000000000000001E-2</v>
      </c>
      <c r="AB42" s="41">
        <v>0.16059999999999999</v>
      </c>
      <c r="AC42" s="41">
        <v>7.0300000000000001E-2</v>
      </c>
      <c r="AD42" s="41">
        <v>4.0785799535260805E-2</v>
      </c>
      <c r="AE42" s="41">
        <v>0.59879964145134257</v>
      </c>
      <c r="AF42" s="38">
        <v>1.8021134075903004E-2</v>
      </c>
      <c r="AG42" s="67">
        <v>6.0999999999999999E-2</v>
      </c>
      <c r="AH42" s="41">
        <v>0.16820000000000002</v>
      </c>
      <c r="AI42" s="41">
        <v>5.9699999999999996E-2</v>
      </c>
      <c r="AJ42" s="41">
        <v>5.0377111990743483E-2</v>
      </c>
      <c r="AK42" s="41">
        <v>0.57298553101351235</v>
      </c>
      <c r="AL42" s="38">
        <v>1.9376337960441969E-2</v>
      </c>
      <c r="AM42" s="67">
        <v>0.05</v>
      </c>
      <c r="AN42" s="41">
        <v>0.183</v>
      </c>
      <c r="AO42" s="41">
        <v>8.0100000000000005E-2</v>
      </c>
      <c r="AP42" s="41">
        <v>4.9362206570337637E-2</v>
      </c>
      <c r="AQ42" s="41">
        <v>0.6462399784489069</v>
      </c>
      <c r="AR42" s="38">
        <v>1.5101752266756053E-2</v>
      </c>
      <c r="AS42" s="67">
        <v>3.7999999999999999E-2</v>
      </c>
      <c r="AT42" s="41">
        <v>0.1787</v>
      </c>
      <c r="AU42" s="41">
        <v>6.4500000000000002E-2</v>
      </c>
      <c r="AV42" s="41">
        <v>0.10854303247167199</v>
      </c>
      <c r="AW42" s="41">
        <v>0.6671001867284736</v>
      </c>
      <c r="AX42" s="38">
        <v>1.5249104660749522E-2</v>
      </c>
      <c r="AY42" s="67">
        <v>3.7999999999999999E-2</v>
      </c>
      <c r="AZ42" s="41">
        <v>0.18179999999999999</v>
      </c>
      <c r="BA42" s="41">
        <v>5.7999999999999996E-2</v>
      </c>
      <c r="BB42" s="41">
        <v>0.10752642369062086</v>
      </c>
      <c r="BC42" s="41">
        <v>0.72834844202601123</v>
      </c>
      <c r="BD42" s="38">
        <v>1.3921571424174474E-2</v>
      </c>
      <c r="BE42" s="67">
        <v>4.3999999999999997E-2</v>
      </c>
      <c r="BF42" s="41">
        <v>0.1386</v>
      </c>
      <c r="BG42" s="41">
        <v>6.3399999999999998E-2</v>
      </c>
      <c r="BH42" s="41">
        <v>0.10316445545014533</v>
      </c>
      <c r="BI42" s="41">
        <v>0.98194090044113835</v>
      </c>
      <c r="BJ42" s="38">
        <v>1.0462659135756123E-2</v>
      </c>
      <c r="BK42" s="67">
        <v>4.2000000000000003E-2</v>
      </c>
      <c r="BL42" s="41">
        <v>0.1366</v>
      </c>
      <c r="BM42" s="41">
        <v>6.3500000000000001E-2</v>
      </c>
      <c r="BN42" s="41">
        <v>7.6434164771051527E-2</v>
      </c>
      <c r="BO42" s="41">
        <v>7.6857076553513446</v>
      </c>
      <c r="BP42" s="38">
        <v>1.0654028740056453E-2</v>
      </c>
      <c r="BQ42" s="67">
        <v>5.3999999999999999E-2</v>
      </c>
      <c r="BR42" s="41">
        <v>0.1361</v>
      </c>
      <c r="BS42" s="41">
        <v>0.10279999999999999</v>
      </c>
      <c r="BT42" s="41">
        <v>9.1900488277445916E-2</v>
      </c>
      <c r="BU42" s="41">
        <v>0.65733481764871904</v>
      </c>
      <c r="BV42" s="38">
        <v>6.3162290709952787E-3</v>
      </c>
      <c r="BW42" s="67">
        <v>3.3000000000000002E-2</v>
      </c>
      <c r="BX42" s="41">
        <v>0.1366</v>
      </c>
      <c r="BY42" s="41">
        <v>9.2100000000000015E-2</v>
      </c>
      <c r="BZ42" s="41">
        <v>7.67806561237315E-2</v>
      </c>
      <c r="CA42" s="41">
        <v>0.69153887711424178</v>
      </c>
      <c r="CB42" s="38">
        <v>9.1431075017701161E-3</v>
      </c>
      <c r="CC42" s="67">
        <v>3.2000000000000001E-2</v>
      </c>
      <c r="CD42" s="41">
        <v>0.13689999999999999</v>
      </c>
      <c r="CE42" s="41">
        <v>7.0599999999999996E-2</v>
      </c>
      <c r="CF42" s="41">
        <v>7.9352857573755875E-2</v>
      </c>
      <c r="CG42" s="41">
        <v>0.7109710811553358</v>
      </c>
      <c r="CH42" s="38">
        <v>1.0033310553154274E-2</v>
      </c>
      <c r="CI42" s="67">
        <v>3.7999999999999999E-2</v>
      </c>
      <c r="CJ42" s="41">
        <v>0.13639999999999999</v>
      </c>
      <c r="CK42" s="41">
        <v>4.4999999999999998E-2</v>
      </c>
      <c r="CL42" s="41">
        <v>9.5522137829932699E-2</v>
      </c>
      <c r="CM42" s="41">
        <v>0.69373651485358989</v>
      </c>
      <c r="CN42" s="38">
        <v>1.2348890368091154E-2</v>
      </c>
      <c r="CO42" s="67">
        <v>5.1999999999999998E-2</v>
      </c>
      <c r="CP42" s="41">
        <v>0.13489999999999999</v>
      </c>
      <c r="CQ42" s="41">
        <v>4.1799999999999997E-2</v>
      </c>
      <c r="CR42" s="41">
        <v>0.10219004007512379</v>
      </c>
      <c r="CS42" s="41">
        <v>0.77181641264764256</v>
      </c>
      <c r="CT42" s="38">
        <v>1.0427138259965395E-2</v>
      </c>
      <c r="CU42" s="67">
        <v>6.0999999999999999E-2</v>
      </c>
      <c r="CV42" s="41">
        <v>0.13220000000000001</v>
      </c>
      <c r="CW42" s="41">
        <v>4.2800000000000005E-2</v>
      </c>
      <c r="CX42" s="41">
        <v>0.10099743738607635</v>
      </c>
      <c r="CY42" s="41">
        <v>0.80620557231106416</v>
      </c>
      <c r="CZ42" s="38">
        <v>9.9256649291973274E-3</v>
      </c>
      <c r="DA42" s="67">
        <v>5.2999999999999999E-2</v>
      </c>
      <c r="DB42" s="41">
        <v>0.12659999999999999</v>
      </c>
      <c r="DC42" s="41">
        <v>5.7000000000000002E-2</v>
      </c>
      <c r="DD42" s="41">
        <v>0.10144103235022221</v>
      </c>
      <c r="DE42" s="41">
        <v>0.7743137261145483</v>
      </c>
      <c r="DF42" s="38">
        <v>9.3777981505440509E-3</v>
      </c>
      <c r="DG42" s="67">
        <v>5.6000000000000001E-2</v>
      </c>
      <c r="DH42" s="41">
        <v>0.12509999999999999</v>
      </c>
      <c r="DI42" s="41">
        <v>5.7099999999999998E-2</v>
      </c>
      <c r="DJ42" s="41">
        <v>0.11648262621957492</v>
      </c>
      <c r="DK42" s="41">
        <v>0.71958396657723078</v>
      </c>
      <c r="DL42" s="38">
        <v>2.4270950675028609E-2</v>
      </c>
      <c r="DM42" s="67">
        <v>4.8000000000000001E-2</v>
      </c>
      <c r="DN42" s="41">
        <v>0.12509999999999999</v>
      </c>
      <c r="DO42" s="41">
        <v>4.3499999999999997E-2</v>
      </c>
      <c r="DP42" s="41">
        <v>0.11233999030164017</v>
      </c>
      <c r="DQ42" s="41">
        <v>0.79171672272945703</v>
      </c>
      <c r="DR42" s="38">
        <v>9.3761377056528934E-3</v>
      </c>
      <c r="DS42" s="67">
        <v>0.06</v>
      </c>
      <c r="DT42" s="41">
        <v>0.12470000000000001</v>
      </c>
      <c r="DU42" s="41">
        <v>5.7000000000000002E-2</v>
      </c>
      <c r="DV42" s="41">
        <v>0.10799044387289745</v>
      </c>
      <c r="DW42" s="41">
        <v>0.80688245059510966</v>
      </c>
      <c r="DX42" s="38">
        <v>8.3610995188444712E-3</v>
      </c>
      <c r="DY42" s="67">
        <v>0.05</v>
      </c>
      <c r="DZ42" s="41">
        <v>0.12470000000000001</v>
      </c>
      <c r="EA42" s="41">
        <v>3.8300000000000001E-2</v>
      </c>
      <c r="EB42" s="41">
        <v>0.10263803593540594</v>
      </c>
      <c r="EC42" s="41">
        <v>0.81729794474614226</v>
      </c>
      <c r="ED42" s="38">
        <v>8.4192909952373746E-3</v>
      </c>
      <c r="EE42" s="67">
        <v>5.0999999999999997E-2</v>
      </c>
      <c r="EF42" s="41">
        <v>0.12240000000000001</v>
      </c>
      <c r="EG42" s="41">
        <v>5.8200000000000002E-2</v>
      </c>
      <c r="EH42" s="41">
        <v>0.10805166235502998</v>
      </c>
      <c r="EI42" s="41">
        <v>0.78982012289313785</v>
      </c>
      <c r="EJ42" s="38">
        <v>8.9469606633867989E-3</v>
      </c>
      <c r="EK42" s="67">
        <v>4.5999999999999999E-2</v>
      </c>
      <c r="EL42" s="41">
        <v>0.12089999999999999</v>
      </c>
      <c r="EM42" s="41">
        <v>5.8400000000000001E-2</v>
      </c>
      <c r="EN42" s="41">
        <v>0.10260624676604897</v>
      </c>
      <c r="EO42" s="41">
        <v>0.73395114815499485</v>
      </c>
      <c r="EP42" s="38">
        <v>1.0383942692120885E-2</v>
      </c>
      <c r="EQ42" s="67">
        <v>-4.1000000000000002E-2</v>
      </c>
      <c r="ER42" s="41">
        <v>0.11890000000000001</v>
      </c>
      <c r="ES42" s="41">
        <v>4.5899999999999996E-2</v>
      </c>
      <c r="ET42" s="41">
        <v>0.10317385509163919</v>
      </c>
      <c r="EU42" s="41">
        <v>0.70952424399900038</v>
      </c>
      <c r="EV42" s="38">
        <v>1.0037604593598473E-2</v>
      </c>
      <c r="EW42" s="67">
        <v>-3.5999999999999997E-2</v>
      </c>
      <c r="EX42" s="41">
        <v>0.11749999999999999</v>
      </c>
      <c r="EY42" s="41">
        <v>4.2000000000000003E-2</v>
      </c>
      <c r="EZ42" s="41">
        <v>0.10904035567041996</v>
      </c>
      <c r="FA42" s="41">
        <v>0.66886264919051808</v>
      </c>
      <c r="FB42" s="38">
        <v>8.0021064893445581E-3</v>
      </c>
      <c r="FC42" s="67">
        <v>-3.0000000000000001E-3</v>
      </c>
      <c r="FD42" s="41">
        <v>0.1202</v>
      </c>
      <c r="FE42" s="41">
        <v>5.62E-2</v>
      </c>
      <c r="FF42" s="41">
        <v>0.10151735420991077</v>
      </c>
      <c r="FG42" s="41">
        <v>0.63048112415728819</v>
      </c>
      <c r="FH42" s="38">
        <v>1.2369846522756587E-2</v>
      </c>
      <c r="FI42" s="67">
        <v>2.4E-2</v>
      </c>
      <c r="FJ42" s="41">
        <v>0.12050000000000001</v>
      </c>
      <c r="FK42" s="41">
        <v>5.9000000000000004E-2</v>
      </c>
      <c r="FL42" s="41">
        <v>0.10172128964058359</v>
      </c>
      <c r="FM42" s="41">
        <v>0.64341686173682799</v>
      </c>
      <c r="FN42" s="38">
        <v>1.0383603500112238E-2</v>
      </c>
      <c r="FO42" s="67">
        <v>0.10299999999999999</v>
      </c>
      <c r="FP42" s="41">
        <v>0.1202</v>
      </c>
      <c r="FQ42" s="41">
        <v>6.3200000000000006E-2</v>
      </c>
      <c r="FR42" s="41">
        <v>7.955658186084881E-2</v>
      </c>
      <c r="FS42" s="41">
        <v>0.62717957936365265</v>
      </c>
      <c r="FT42" s="38">
        <v>1.0601758772006503E-2</v>
      </c>
      <c r="FU42" s="67">
        <v>9.4E-2</v>
      </c>
      <c r="FV42" s="41">
        <v>0.121</v>
      </c>
      <c r="FW42" s="41">
        <v>6.9099999999999995E-2</v>
      </c>
      <c r="FX42" s="41">
        <v>9.4793020260823715E-2</v>
      </c>
      <c r="FY42" s="41">
        <v>0.61004836529761974</v>
      </c>
      <c r="FZ42" s="38">
        <v>1.0157444214089569E-2</v>
      </c>
      <c r="GA42" s="67">
        <v>7.5999999999999998E-2</v>
      </c>
      <c r="GB42" s="41">
        <v>0.1216</v>
      </c>
      <c r="GC42" s="41">
        <v>5.7300000000000004E-2</v>
      </c>
      <c r="GD42" s="41">
        <v>9.7356508615794229E-2</v>
      </c>
      <c r="GE42" s="41">
        <v>0.60977132951437907</v>
      </c>
      <c r="GF42" s="38">
        <v>1.2521403304255663E-2</v>
      </c>
      <c r="GG42" s="67">
        <v>5.8999999999999997E-2</v>
      </c>
      <c r="GH42" s="41">
        <v>0.1215</v>
      </c>
      <c r="GI42" s="41">
        <v>5.5599999999999997E-2</v>
      </c>
      <c r="GJ42" s="41">
        <v>9.6490063576027837E-2</v>
      </c>
      <c r="GK42" s="41">
        <v>0.57441614105155492</v>
      </c>
      <c r="GL42" s="38">
        <v>1.2941239790003466E-2</v>
      </c>
      <c r="GM42" s="67">
        <v>4.9000000000000002E-2</v>
      </c>
      <c r="GN42" s="41">
        <v>0.12269999999999999</v>
      </c>
      <c r="GO42" s="41">
        <v>7.9100000000000004E-2</v>
      </c>
      <c r="GP42" s="41">
        <v>9.8234894717979609E-2</v>
      </c>
      <c r="GQ42" s="41">
        <v>0.57761760073280533</v>
      </c>
      <c r="GR42" s="38">
        <v>1.3941831364519848E-2</v>
      </c>
      <c r="GS42" s="67">
        <v>4.5999999999999999E-2</v>
      </c>
      <c r="GT42" s="41">
        <v>0.1241</v>
      </c>
      <c r="GU42" s="41">
        <v>9.1799999999999993E-2</v>
      </c>
      <c r="GV42" s="41">
        <v>9.5306663743178449E-2</v>
      </c>
      <c r="GW42" s="41">
        <v>0.55658946583946101</v>
      </c>
      <c r="GX42" s="38">
        <v>1.5206669053021728E-2</v>
      </c>
      <c r="GY42" s="67">
        <v>4.9000000000000002E-2</v>
      </c>
      <c r="GZ42" s="41">
        <v>0.12670000000000001</v>
      </c>
      <c r="HA42" s="41">
        <v>9.06E-2</v>
      </c>
      <c r="HB42" s="41">
        <v>9.2060306994924096E-2</v>
      </c>
      <c r="HC42" s="41">
        <v>0.55457529048005683</v>
      </c>
      <c r="HD42" s="38">
        <v>1.7276593346503649E-2</v>
      </c>
      <c r="HE42" s="67">
        <v>5.3999999999999999E-2</v>
      </c>
      <c r="HF42" s="41">
        <v>0.13089999999999999</v>
      </c>
      <c r="HG42" s="41">
        <v>9.1899999999999996E-2</v>
      </c>
      <c r="HH42" s="41">
        <v>9.1469901412790044E-2</v>
      </c>
      <c r="HI42" s="41">
        <v>0.45393175646154771</v>
      </c>
      <c r="HJ42" s="38">
        <v>1.7515931105703476E-2</v>
      </c>
      <c r="HK42" s="67">
        <v>5.5E-2</v>
      </c>
      <c r="HL42" s="41">
        <v>0.1331</v>
      </c>
      <c r="HM42" s="41">
        <v>7.8799999999999995E-2</v>
      </c>
      <c r="HN42" s="41">
        <v>8.6724717901801238E-2</v>
      </c>
      <c r="HO42" s="41">
        <v>0.43196514628676175</v>
      </c>
      <c r="HP42" s="38">
        <v>2.0095248991937931E-2</v>
      </c>
      <c r="HQ42" s="67">
        <v>0.06</v>
      </c>
      <c r="HR42" s="41">
        <v>0.13980000000000001</v>
      </c>
      <c r="HS42" s="41">
        <v>6.7799999999999999E-2</v>
      </c>
      <c r="HT42" s="41">
        <v>8.0305798536082759E-2</v>
      </c>
      <c r="HU42" s="41">
        <v>0.49289586496169552</v>
      </c>
      <c r="HV42" s="38">
        <v>1.8103673301021899E-2</v>
      </c>
      <c r="HW42" s="67">
        <v>5.6000000000000001E-2</v>
      </c>
      <c r="HX42" s="41">
        <v>0.14630000000000001</v>
      </c>
      <c r="HY42" s="41">
        <v>6.6299999999999998E-2</v>
      </c>
      <c r="HZ42" s="41">
        <v>7.0436152919640588E-2</v>
      </c>
      <c r="IA42" s="41">
        <v>0.50472836700797608</v>
      </c>
      <c r="IB42" s="38">
        <v>1.9932599002970088E-2</v>
      </c>
      <c r="IC42" s="67">
        <v>4.9000000000000002E-2</v>
      </c>
      <c r="ID42" s="41">
        <v>0.1628</v>
      </c>
      <c r="IE42" s="41">
        <v>5.7000000000000002E-2</v>
      </c>
      <c r="IF42" s="41">
        <v>7.1834204352418995E-2</v>
      </c>
      <c r="IG42" s="41">
        <v>0.60584975120352769</v>
      </c>
      <c r="IH42" s="38">
        <v>1.8847635855932503E-2</v>
      </c>
      <c r="II42" s="67">
        <v>4.5999999999999999E-2</v>
      </c>
      <c r="IJ42" s="41">
        <v>0.16850000000000001</v>
      </c>
      <c r="IK42" s="41">
        <v>6.2199999999999998E-2</v>
      </c>
      <c r="IL42" s="41">
        <v>7.1159856891797518E-2</v>
      </c>
      <c r="IM42" s="41">
        <v>0.61139954768470173</v>
      </c>
      <c r="IN42" s="38">
        <v>1.9516132645843537E-2</v>
      </c>
      <c r="IO42" s="67">
        <v>0.04</v>
      </c>
      <c r="IP42" s="41">
        <v>0.1691</v>
      </c>
      <c r="IQ42" s="41">
        <v>3.56E-2</v>
      </c>
      <c r="IR42" s="41">
        <v>7.0718265837401262E-2</v>
      </c>
      <c r="IS42" s="41">
        <v>0.5845417493011853</v>
      </c>
      <c r="IT42" s="38">
        <v>1.9750928667477952E-2</v>
      </c>
      <c r="IU42" s="67">
        <v>4.7E-2</v>
      </c>
      <c r="IV42" s="41">
        <v>0.16889999999999999</v>
      </c>
      <c r="IW42" s="41">
        <v>2.9900000000000003E-2</v>
      </c>
      <c r="IX42" s="41">
        <v>0.11354102523289908</v>
      </c>
      <c r="IY42" s="41">
        <v>0.59153184931707514</v>
      </c>
      <c r="IZ42" s="38">
        <v>2.156304371971119E-2</v>
      </c>
      <c r="JA42" s="92">
        <v>4.9000000000000002E-2</v>
      </c>
      <c r="JB42" s="41">
        <v>0.15770000000000001</v>
      </c>
      <c r="JC42" s="41">
        <v>3.6200000000000003E-2</v>
      </c>
      <c r="JD42" s="41">
        <v>0.11794578002601894</v>
      </c>
      <c r="JE42" s="41">
        <v>0.55238121754625313</v>
      </c>
      <c r="JF42" s="38">
        <v>2.2739331203566058E-2</v>
      </c>
      <c r="JG42" s="88">
        <v>0.05</v>
      </c>
      <c r="JH42" s="41">
        <v>0.15279999999999999</v>
      </c>
      <c r="JI42" s="89">
        <v>3.8199999999999998E-2</v>
      </c>
      <c r="JJ42" s="41">
        <v>0.12616866156191173</v>
      </c>
      <c r="JK42" s="41">
        <v>0.49985479731520238</v>
      </c>
      <c r="JL42" s="38">
        <v>1.9453010085151438E-2</v>
      </c>
      <c r="JM42" s="88">
        <v>4.9000000000000002E-2</v>
      </c>
      <c r="JN42" s="41">
        <v>0.1507</v>
      </c>
      <c r="JO42" s="89">
        <v>4.58E-2</v>
      </c>
      <c r="JP42" s="41">
        <v>0.12534258682860691</v>
      </c>
      <c r="JQ42" s="41">
        <v>0.32745850360790285</v>
      </c>
      <c r="JR42" s="38">
        <v>1.9319944530759865E-2</v>
      </c>
      <c r="JS42" s="88">
        <v>0.05</v>
      </c>
      <c r="JT42" s="41">
        <v>0.14810000000000001</v>
      </c>
      <c r="JU42" s="89">
        <v>4.4900000000000002E-2</v>
      </c>
      <c r="JV42" s="41">
        <v>0.17363615212696204</v>
      </c>
      <c r="JW42" s="41">
        <v>0.32122897303016823</v>
      </c>
      <c r="JX42" s="38">
        <v>2.2368344552054584E-2</v>
      </c>
    </row>
    <row r="43" spans="1:284" x14ac:dyDescent="0.25">
      <c r="A43">
        <v>39</v>
      </c>
      <c r="B43" s="55" t="s">
        <v>40</v>
      </c>
      <c r="C43" s="67">
        <v>5.1999999999999998E-2</v>
      </c>
      <c r="D43" s="41">
        <v>0.1691</v>
      </c>
      <c r="E43" s="41">
        <v>6.2699999999999992E-2</v>
      </c>
      <c r="F43" s="41">
        <v>1.7221312095457905E-2</v>
      </c>
      <c r="G43" s="41">
        <v>0.39032303897477227</v>
      </c>
      <c r="H43" s="38">
        <v>3.2444606204452997E-2</v>
      </c>
      <c r="I43" s="67">
        <v>0.06</v>
      </c>
      <c r="J43" s="41">
        <v>0.1636</v>
      </c>
      <c r="K43" s="41">
        <v>7.3899999999999993E-2</v>
      </c>
      <c r="L43" s="41">
        <v>1.4775359887341228E-2</v>
      </c>
      <c r="M43" s="41">
        <v>0.48219494434911686</v>
      </c>
      <c r="N43" s="38">
        <v>3.4096625461141193E-2</v>
      </c>
      <c r="O43" s="67">
        <v>0.05</v>
      </c>
      <c r="P43" s="41">
        <v>0.15990000000000001</v>
      </c>
      <c r="Q43" s="41">
        <v>6.0199999999999997E-2</v>
      </c>
      <c r="R43" s="41">
        <v>1.3210162759956467E-2</v>
      </c>
      <c r="S43" s="41">
        <v>0.39208129634548666</v>
      </c>
      <c r="T43" s="38">
        <v>3.3263899216546981E-2</v>
      </c>
      <c r="U43" s="67">
        <v>5.7000000000000002E-2</v>
      </c>
      <c r="V43" s="41">
        <v>0.15460000000000002</v>
      </c>
      <c r="W43" s="41">
        <v>6.3099999999999989E-2</v>
      </c>
      <c r="X43" s="41">
        <v>1.2746153746041142E-2</v>
      </c>
      <c r="Y43" s="41">
        <v>0.40225411203252737</v>
      </c>
      <c r="Z43" s="38">
        <v>3.3465669278574896E-2</v>
      </c>
      <c r="AA43" s="67">
        <v>5.6000000000000001E-2</v>
      </c>
      <c r="AB43" s="41">
        <v>0.16059999999999999</v>
      </c>
      <c r="AC43" s="41">
        <v>7.0300000000000001E-2</v>
      </c>
      <c r="AD43" s="41">
        <v>1.3801150023029281E-2</v>
      </c>
      <c r="AE43" s="41">
        <v>0.38773889955806473</v>
      </c>
      <c r="AF43" s="38">
        <v>3.1801924591326476E-2</v>
      </c>
      <c r="AG43" s="67">
        <v>6.0999999999999999E-2</v>
      </c>
      <c r="AH43" s="41">
        <v>0.16820000000000002</v>
      </c>
      <c r="AI43" s="41">
        <v>5.9699999999999996E-2</v>
      </c>
      <c r="AJ43" s="41">
        <v>1.4969409930767593E-2</v>
      </c>
      <c r="AK43" s="41">
        <v>0.37406820551522346</v>
      </c>
      <c r="AL43" s="38">
        <v>3.4046883573503155E-2</v>
      </c>
      <c r="AM43" s="67">
        <v>0.05</v>
      </c>
      <c r="AN43" s="41">
        <v>0.183</v>
      </c>
      <c r="AO43" s="41">
        <v>8.0100000000000005E-2</v>
      </c>
      <c r="AP43" s="41">
        <v>1.6712707645533332E-2</v>
      </c>
      <c r="AQ43" s="41">
        <v>0.39155107229825065</v>
      </c>
      <c r="AR43" s="38">
        <v>3.3742596574802622E-2</v>
      </c>
      <c r="AS43" s="67">
        <v>3.7999999999999999E-2</v>
      </c>
      <c r="AT43" s="41">
        <v>0.1787</v>
      </c>
      <c r="AU43" s="41">
        <v>6.4500000000000002E-2</v>
      </c>
      <c r="AV43" s="41">
        <v>1.6266904985589786E-2</v>
      </c>
      <c r="AW43" s="41">
        <v>0.47802414994145243</v>
      </c>
      <c r="AX43" s="38">
        <v>2.6720041667471803E-2</v>
      </c>
      <c r="AY43" s="67">
        <v>3.7999999999999999E-2</v>
      </c>
      <c r="AZ43" s="41">
        <v>0.18179999999999999</v>
      </c>
      <c r="BA43" s="41">
        <v>5.7999999999999996E-2</v>
      </c>
      <c r="BB43" s="41">
        <v>2.8019538855755567E-2</v>
      </c>
      <c r="BC43" s="41">
        <v>0.42340963957477445</v>
      </c>
      <c r="BD43" s="38">
        <v>2.8192277817680501E-2</v>
      </c>
      <c r="BE43" s="67">
        <v>4.3999999999999997E-2</v>
      </c>
      <c r="BF43" s="41">
        <v>0.1386</v>
      </c>
      <c r="BG43" s="41">
        <v>6.3399999999999998E-2</v>
      </c>
      <c r="BH43" s="41">
        <v>2.8022685921365864E-2</v>
      </c>
      <c r="BI43" s="41">
        <v>0.42640029596744355</v>
      </c>
      <c r="BJ43" s="38">
        <v>2.7892735225895172E-2</v>
      </c>
      <c r="BK43" s="67">
        <v>4.2000000000000003E-2</v>
      </c>
      <c r="BL43" s="41">
        <v>0.1366</v>
      </c>
      <c r="BM43" s="41">
        <v>6.3500000000000001E-2</v>
      </c>
      <c r="BN43" s="41">
        <v>3.4904402676057093E-2</v>
      </c>
      <c r="BO43" s="41">
        <v>0.43982443626571194</v>
      </c>
      <c r="BP43" s="38">
        <v>2.9213184110871922E-2</v>
      </c>
      <c r="BQ43" s="67">
        <v>5.3999999999999999E-2</v>
      </c>
      <c r="BR43" s="41">
        <v>0.1361</v>
      </c>
      <c r="BS43" s="41">
        <v>0.10279999999999999</v>
      </c>
      <c r="BT43" s="41">
        <v>2.8196787457114764E-2</v>
      </c>
      <c r="BU43" s="41">
        <v>0.48596397537254038</v>
      </c>
      <c r="BV43" s="38">
        <v>2.5376384388558906E-2</v>
      </c>
      <c r="BW43" s="67">
        <v>3.3000000000000002E-2</v>
      </c>
      <c r="BX43" s="41">
        <v>0.1366</v>
      </c>
      <c r="BY43" s="41">
        <v>9.2100000000000015E-2</v>
      </c>
      <c r="BZ43" s="41">
        <v>2.9156793489315685E-2</v>
      </c>
      <c r="CA43" s="41">
        <v>0.47693643202659058</v>
      </c>
      <c r="CB43" s="38">
        <v>2.6265278170833541E-2</v>
      </c>
      <c r="CC43" s="67">
        <v>3.2000000000000001E-2</v>
      </c>
      <c r="CD43" s="41">
        <v>0.13689999999999999</v>
      </c>
      <c r="CE43" s="41">
        <v>7.0599999999999996E-2</v>
      </c>
      <c r="CF43" s="41">
        <v>3.2365207397622997E-2</v>
      </c>
      <c r="CG43" s="41">
        <v>0.47148373003431865</v>
      </c>
      <c r="CH43" s="38">
        <v>2.615503665132201E-2</v>
      </c>
      <c r="CI43" s="67">
        <v>3.7999999999999999E-2</v>
      </c>
      <c r="CJ43" s="41">
        <v>0.13639999999999999</v>
      </c>
      <c r="CK43" s="41">
        <v>4.4999999999999998E-2</v>
      </c>
      <c r="CL43" s="41">
        <v>4.6550668461623562E-2</v>
      </c>
      <c r="CM43" s="41">
        <v>0.50030724847669439</v>
      </c>
      <c r="CN43" s="38">
        <v>2.5985208789215519E-2</v>
      </c>
      <c r="CO43" s="67">
        <v>5.1999999999999998E-2</v>
      </c>
      <c r="CP43" s="41">
        <v>0.13489999999999999</v>
      </c>
      <c r="CQ43" s="41">
        <v>4.1799999999999997E-2</v>
      </c>
      <c r="CR43" s="41">
        <v>5.6034888545236181E-2</v>
      </c>
      <c r="CS43" s="41">
        <v>0.49520782844908384</v>
      </c>
      <c r="CT43" s="38">
        <v>2.4638168780824799E-2</v>
      </c>
      <c r="CU43" s="67">
        <v>6.0999999999999999E-2</v>
      </c>
      <c r="CV43" s="41">
        <v>0.13220000000000001</v>
      </c>
      <c r="CW43" s="41">
        <v>4.2800000000000005E-2</v>
      </c>
      <c r="CX43" s="41">
        <v>6.0243912504408928E-2</v>
      </c>
      <c r="CY43" s="41">
        <v>0.49496313396499136</v>
      </c>
      <c r="CZ43" s="38">
        <v>2.2559390275656049E-2</v>
      </c>
      <c r="DA43" s="67">
        <v>5.2999999999999999E-2</v>
      </c>
      <c r="DB43" s="41">
        <v>0.12659999999999999</v>
      </c>
      <c r="DC43" s="41">
        <v>5.7000000000000002E-2</v>
      </c>
      <c r="DD43" s="41">
        <v>6.7684162143119828E-2</v>
      </c>
      <c r="DE43" s="41">
        <v>0.48375239303523626</v>
      </c>
      <c r="DF43" s="38">
        <v>2.6224188462336238E-2</v>
      </c>
      <c r="DG43" s="67">
        <v>5.6000000000000001E-2</v>
      </c>
      <c r="DH43" s="41">
        <v>0.12509999999999999</v>
      </c>
      <c r="DI43" s="41">
        <v>5.7099999999999998E-2</v>
      </c>
      <c r="DJ43" s="41">
        <v>5.7359254572715679E-2</v>
      </c>
      <c r="DK43" s="41">
        <v>0.51047804501283589</v>
      </c>
      <c r="DL43" s="38">
        <v>2.3104478943321051E-2</v>
      </c>
      <c r="DM43" s="67">
        <v>4.8000000000000001E-2</v>
      </c>
      <c r="DN43" s="41">
        <v>0.12509999999999999</v>
      </c>
      <c r="DO43" s="41">
        <v>4.3499999999999997E-2</v>
      </c>
      <c r="DP43" s="41">
        <v>6.6063394170997783E-2</v>
      </c>
      <c r="DQ43" s="41">
        <v>0.47708369015801194</v>
      </c>
      <c r="DR43" s="38">
        <v>2.3735675014558755E-2</v>
      </c>
      <c r="DS43" s="67">
        <v>0.06</v>
      </c>
      <c r="DT43" s="41">
        <v>0.12470000000000001</v>
      </c>
      <c r="DU43" s="41">
        <v>5.7000000000000002E-2</v>
      </c>
      <c r="DV43" s="41">
        <v>8.3398483758807346E-2</v>
      </c>
      <c r="DW43" s="41">
        <v>0.47017488396154566</v>
      </c>
      <c r="DX43" s="38">
        <v>2.34792071693695E-2</v>
      </c>
      <c r="DY43" s="67">
        <v>0.05</v>
      </c>
      <c r="DZ43" s="41">
        <v>0.12470000000000001</v>
      </c>
      <c r="EA43" s="41">
        <v>3.8300000000000001E-2</v>
      </c>
      <c r="EB43" s="41">
        <v>9.6894075029869547E-2</v>
      </c>
      <c r="EC43" s="41">
        <v>0.45961420914742362</v>
      </c>
      <c r="ED43" s="38">
        <v>2.3409497391632318E-2</v>
      </c>
      <c r="EE43" s="67">
        <v>5.0999999999999997E-2</v>
      </c>
      <c r="EF43" s="41">
        <v>0.12240000000000001</v>
      </c>
      <c r="EG43" s="41">
        <v>5.8200000000000002E-2</v>
      </c>
      <c r="EH43" s="41">
        <v>9.2584492103716262E-2</v>
      </c>
      <c r="EI43" s="41">
        <v>0.48629354153023258</v>
      </c>
      <c r="EJ43" s="38">
        <v>2.3573145014068157E-2</v>
      </c>
      <c r="EK43" s="67">
        <v>4.5999999999999999E-2</v>
      </c>
      <c r="EL43" s="41">
        <v>0.12089999999999999</v>
      </c>
      <c r="EM43" s="41">
        <v>5.8400000000000001E-2</v>
      </c>
      <c r="EN43" s="41">
        <v>0.10428599589451777</v>
      </c>
      <c r="EO43" s="41">
        <v>0.46222797878667365</v>
      </c>
      <c r="EP43" s="38">
        <v>2.3087449032446222E-2</v>
      </c>
      <c r="EQ43" s="67">
        <v>-4.1000000000000002E-2</v>
      </c>
      <c r="ER43" s="41">
        <v>0.11890000000000001</v>
      </c>
      <c r="ES43" s="41">
        <v>4.5899999999999996E-2</v>
      </c>
      <c r="ET43" s="41">
        <v>9.6888859247382497E-2</v>
      </c>
      <c r="EU43" s="41">
        <v>0.48350724235903508</v>
      </c>
      <c r="EV43" s="38">
        <v>2.1395930034255366E-2</v>
      </c>
      <c r="EW43" s="67">
        <v>-3.5999999999999997E-2</v>
      </c>
      <c r="EX43" s="41">
        <v>0.11749999999999999</v>
      </c>
      <c r="EY43" s="41">
        <v>4.2000000000000003E-2</v>
      </c>
      <c r="EZ43" s="41">
        <v>9.4967381704664774E-2</v>
      </c>
      <c r="FA43" s="41">
        <v>0.47058169417215545</v>
      </c>
      <c r="FB43" s="38">
        <v>2.138248567484536E-2</v>
      </c>
      <c r="FC43" s="67">
        <v>-3.0000000000000001E-3</v>
      </c>
      <c r="FD43" s="41">
        <v>0.1202</v>
      </c>
      <c r="FE43" s="41">
        <v>5.62E-2</v>
      </c>
      <c r="FF43" s="41">
        <v>9.8977154067731068E-2</v>
      </c>
      <c r="FG43" s="41">
        <v>0.47714816911359731</v>
      </c>
      <c r="FH43" s="38">
        <v>1.901726899294022E-2</v>
      </c>
      <c r="FI43" s="67">
        <v>2.4E-2</v>
      </c>
      <c r="FJ43" s="41">
        <v>0.12050000000000001</v>
      </c>
      <c r="FK43" s="41">
        <v>5.9000000000000004E-2</v>
      </c>
      <c r="FL43" s="41">
        <v>9.5420248467152857E-2</v>
      </c>
      <c r="FM43" s="41">
        <v>0.47530976663713526</v>
      </c>
      <c r="FN43" s="38">
        <v>2.2621059168196029E-2</v>
      </c>
      <c r="FO43" s="67">
        <v>0.10299999999999999</v>
      </c>
      <c r="FP43" s="41">
        <v>0.1202</v>
      </c>
      <c r="FQ43" s="41">
        <v>6.3200000000000006E-2</v>
      </c>
      <c r="FR43" s="41">
        <v>0.11051854825705039</v>
      </c>
      <c r="FS43" s="41">
        <v>0.47404513085943389</v>
      </c>
      <c r="FT43" s="38">
        <v>2.2963454645084588E-2</v>
      </c>
      <c r="FU43" s="67">
        <v>9.4E-2</v>
      </c>
      <c r="FV43" s="41">
        <v>0.121</v>
      </c>
      <c r="FW43" s="41">
        <v>6.9099999999999995E-2</v>
      </c>
      <c r="FX43" s="41">
        <v>0.11181284538221598</v>
      </c>
      <c r="FY43" s="41">
        <v>0.43877383115262442</v>
      </c>
      <c r="FZ43" s="38">
        <v>2.4692947115451665E-2</v>
      </c>
      <c r="GA43" s="67">
        <v>7.5999999999999998E-2</v>
      </c>
      <c r="GB43" s="41">
        <v>0.1216</v>
      </c>
      <c r="GC43" s="41">
        <v>5.7300000000000004E-2</v>
      </c>
      <c r="GD43" s="41">
        <v>0.10281701580869758</v>
      </c>
      <c r="GE43" s="41">
        <v>0.43197426582201776</v>
      </c>
      <c r="GF43" s="38">
        <v>2.5169285126907286E-2</v>
      </c>
      <c r="GG43" s="67">
        <v>5.8999999999999997E-2</v>
      </c>
      <c r="GH43" s="41">
        <v>0.1215</v>
      </c>
      <c r="GI43" s="41">
        <v>5.5599999999999997E-2</v>
      </c>
      <c r="GJ43" s="41">
        <v>0.10223442777637325</v>
      </c>
      <c r="GK43" s="41">
        <v>0.45665642744471879</v>
      </c>
      <c r="GL43" s="38">
        <v>2.4065803079240874E-2</v>
      </c>
      <c r="GM43" s="67">
        <v>4.9000000000000002E-2</v>
      </c>
      <c r="GN43" s="41">
        <v>0.12269999999999999</v>
      </c>
      <c r="GO43" s="41">
        <v>7.9100000000000004E-2</v>
      </c>
      <c r="GP43" s="41">
        <v>9.9102204501583455E-2</v>
      </c>
      <c r="GQ43" s="41">
        <v>0.43688948879132594</v>
      </c>
      <c r="GR43" s="38">
        <v>2.5803861829103901E-2</v>
      </c>
      <c r="GS43" s="67">
        <v>4.5999999999999999E-2</v>
      </c>
      <c r="GT43" s="41">
        <v>0.1241</v>
      </c>
      <c r="GU43" s="41">
        <v>9.1799999999999993E-2</v>
      </c>
      <c r="GV43" s="41">
        <v>8.9242251750567186E-2</v>
      </c>
      <c r="GW43" s="41">
        <v>0.42196131445235657</v>
      </c>
      <c r="GX43" s="38">
        <v>2.7019753490451826E-2</v>
      </c>
      <c r="GY43" s="67">
        <v>4.9000000000000002E-2</v>
      </c>
      <c r="GZ43" s="41">
        <v>0.12670000000000001</v>
      </c>
      <c r="HA43" s="41">
        <v>9.06E-2</v>
      </c>
      <c r="HB43" s="41">
        <v>0.109214645837031</v>
      </c>
      <c r="HC43" s="41">
        <v>5.8400651425474639E-2</v>
      </c>
      <c r="HD43" s="38">
        <v>2.6536863700283207E-2</v>
      </c>
      <c r="HE43" s="67">
        <v>5.3999999999999999E-2</v>
      </c>
      <c r="HF43" s="41">
        <v>0.13089999999999999</v>
      </c>
      <c r="HG43" s="41">
        <v>9.1899999999999996E-2</v>
      </c>
      <c r="HH43" s="41">
        <v>9.7680099042881385E-2</v>
      </c>
      <c r="HI43" s="41">
        <v>0.12070894538408719</v>
      </c>
      <c r="HJ43" s="38">
        <v>2.8226870611678077E-2</v>
      </c>
      <c r="HK43" s="67">
        <v>5.5E-2</v>
      </c>
      <c r="HL43" s="41">
        <v>0.1331</v>
      </c>
      <c r="HM43" s="41">
        <v>7.8799999999999995E-2</v>
      </c>
      <c r="HN43" s="41">
        <v>9.5287305203179101E-2</v>
      </c>
      <c r="HO43" s="41">
        <v>0.45194023589359117</v>
      </c>
      <c r="HP43" s="38">
        <v>2.8212031167885093E-2</v>
      </c>
      <c r="HQ43" s="67">
        <v>0.06</v>
      </c>
      <c r="HR43" s="41">
        <v>0.13980000000000001</v>
      </c>
      <c r="HS43" s="41">
        <v>6.7799999999999999E-2</v>
      </c>
      <c r="HT43" s="41">
        <v>8.8259824963359393E-2</v>
      </c>
      <c r="HU43" s="41">
        <v>0.43982299053399493</v>
      </c>
      <c r="HV43" s="38">
        <v>2.8055548465103424E-2</v>
      </c>
      <c r="HW43" s="67">
        <v>5.6000000000000001E-2</v>
      </c>
      <c r="HX43" s="41">
        <v>0.14630000000000001</v>
      </c>
      <c r="HY43" s="41">
        <v>6.6299999999999998E-2</v>
      </c>
      <c r="HZ43" s="41">
        <v>8.4856924787154564E-2</v>
      </c>
      <c r="IA43" s="41">
        <v>0.44908376269809391</v>
      </c>
      <c r="IB43" s="38">
        <v>2.7634080722475453E-2</v>
      </c>
      <c r="IC43" s="67">
        <v>4.9000000000000002E-2</v>
      </c>
      <c r="ID43" s="41">
        <v>0.1628</v>
      </c>
      <c r="IE43" s="41">
        <v>5.7000000000000002E-2</v>
      </c>
      <c r="IF43" s="41">
        <v>8.1590408669524397E-2</v>
      </c>
      <c r="IG43" s="41">
        <v>0.43225434492191295</v>
      </c>
      <c r="IH43" s="38">
        <v>2.8083684939766589E-2</v>
      </c>
      <c r="II43" s="67">
        <v>4.5999999999999999E-2</v>
      </c>
      <c r="IJ43" s="41">
        <v>0.16850000000000001</v>
      </c>
      <c r="IK43" s="41">
        <v>6.2199999999999998E-2</v>
      </c>
      <c r="IL43" s="41">
        <v>8.3786950446931546E-2</v>
      </c>
      <c r="IM43" s="41">
        <v>0.44859445423815564</v>
      </c>
      <c r="IN43" s="38">
        <v>2.6682308781260225E-2</v>
      </c>
      <c r="IO43" s="67">
        <v>0.04</v>
      </c>
      <c r="IP43" s="41">
        <v>0.1691</v>
      </c>
      <c r="IQ43" s="41">
        <v>3.56E-2</v>
      </c>
      <c r="IR43" s="41">
        <v>8.6073692716180747E-2</v>
      </c>
      <c r="IS43" s="41">
        <v>0.44858229347760276</v>
      </c>
      <c r="IT43" s="38">
        <v>2.5848257717865111E-2</v>
      </c>
      <c r="IU43" s="67">
        <v>4.7E-2</v>
      </c>
      <c r="IV43" s="41">
        <v>0.16889999999999999</v>
      </c>
      <c r="IW43" s="41">
        <v>2.9900000000000003E-2</v>
      </c>
      <c r="IX43" s="41">
        <v>8.1151700923707243E-2</v>
      </c>
      <c r="IY43" s="41">
        <v>0.47309927475422481</v>
      </c>
      <c r="IZ43" s="38">
        <v>2.3818976844535315E-2</v>
      </c>
      <c r="JA43" s="92">
        <v>4.9000000000000002E-2</v>
      </c>
      <c r="JB43" s="41">
        <v>0.15770000000000001</v>
      </c>
      <c r="JC43" s="41">
        <v>3.6200000000000003E-2</v>
      </c>
      <c r="JD43" s="41">
        <v>8.2292582295276875E-2</v>
      </c>
      <c r="JE43" s="41">
        <v>0.45806975231314284</v>
      </c>
      <c r="JF43" s="38">
        <v>2.6727812518615897E-2</v>
      </c>
      <c r="JG43" s="88">
        <v>0.05</v>
      </c>
      <c r="JH43" s="41">
        <v>0.15279999999999999</v>
      </c>
      <c r="JI43" s="89">
        <v>3.8199999999999998E-2</v>
      </c>
      <c r="JJ43" s="41">
        <v>6.9624996151642346E-2</v>
      </c>
      <c r="JK43" s="41">
        <v>0.44545612302601489</v>
      </c>
      <c r="JL43" s="38">
        <v>2.6199053390157736E-2</v>
      </c>
      <c r="JM43" s="88">
        <v>4.9000000000000002E-2</v>
      </c>
      <c r="JN43" s="41">
        <v>0.1507</v>
      </c>
      <c r="JO43" s="89">
        <v>4.58E-2</v>
      </c>
      <c r="JP43" s="41">
        <v>6.8443821118870513E-2</v>
      </c>
      <c r="JQ43" s="41">
        <v>0.42322714738470069</v>
      </c>
      <c r="JR43" s="38">
        <v>2.6487394826474435E-2</v>
      </c>
      <c r="JS43" s="88">
        <v>0.05</v>
      </c>
      <c r="JT43" s="41">
        <v>0.14810000000000001</v>
      </c>
      <c r="JU43" s="89">
        <v>4.4900000000000002E-2</v>
      </c>
      <c r="JV43" s="41">
        <v>7.3484414361797243E-2</v>
      </c>
      <c r="JW43" s="41">
        <v>0.48621263027255573</v>
      </c>
      <c r="JX43" s="38">
        <v>2.2608867249219518E-2</v>
      </c>
    </row>
    <row r="44" spans="1:284" x14ac:dyDescent="0.25">
      <c r="A44">
        <v>40</v>
      </c>
      <c r="B44" s="55" t="s">
        <v>41</v>
      </c>
      <c r="C44" s="67">
        <v>5.1999999999999998E-2</v>
      </c>
      <c r="D44" s="41">
        <v>0.1691</v>
      </c>
      <c r="E44" s="41">
        <v>6.2699999999999992E-2</v>
      </c>
      <c r="F44" s="41">
        <v>7.3889446982602192E-2</v>
      </c>
      <c r="G44" s="41">
        <v>0.38199160909475915</v>
      </c>
      <c r="H44" s="38">
        <v>4.5658741673991567E-2</v>
      </c>
      <c r="I44" s="67">
        <v>0.06</v>
      </c>
      <c r="J44" s="41">
        <v>0.1636</v>
      </c>
      <c r="K44" s="41">
        <v>7.3899999999999993E-2</v>
      </c>
      <c r="L44" s="41">
        <v>9.1651192285995026E-2</v>
      </c>
      <c r="M44" s="41">
        <v>0.35000357267327831</v>
      </c>
      <c r="N44" s="38">
        <v>5.3763618833638317E-2</v>
      </c>
      <c r="O44" s="67">
        <v>0.05</v>
      </c>
      <c r="P44" s="41">
        <v>0.15990000000000001</v>
      </c>
      <c r="Q44" s="41">
        <v>6.0199999999999997E-2</v>
      </c>
      <c r="R44" s="41">
        <v>6.7515802591276972E-2</v>
      </c>
      <c r="S44" s="41">
        <v>0.3995550894387484</v>
      </c>
      <c r="T44" s="38">
        <v>4.6954956403520133E-2</v>
      </c>
      <c r="U44" s="67">
        <v>5.7000000000000002E-2</v>
      </c>
      <c r="V44" s="41">
        <v>0.15460000000000002</v>
      </c>
      <c r="W44" s="41">
        <v>6.3099999999999989E-2</v>
      </c>
      <c r="X44" s="41">
        <v>2.9157098254735454E-2</v>
      </c>
      <c r="Y44" s="41">
        <v>0.4325200483638445</v>
      </c>
      <c r="Z44" s="38">
        <v>3.1392820181425862E-2</v>
      </c>
      <c r="AA44" s="67">
        <v>5.6000000000000001E-2</v>
      </c>
      <c r="AB44" s="41">
        <v>0.16059999999999999</v>
      </c>
      <c r="AC44" s="41">
        <v>7.0300000000000001E-2</v>
      </c>
      <c r="AD44" s="41">
        <v>4.6697449383560373E-2</v>
      </c>
      <c r="AE44" s="41">
        <v>0.4385341593898231</v>
      </c>
      <c r="AF44" s="38">
        <v>3.3636016873847568E-2</v>
      </c>
      <c r="AG44" s="67">
        <v>6.0999999999999999E-2</v>
      </c>
      <c r="AH44" s="41">
        <v>0.16820000000000002</v>
      </c>
      <c r="AI44" s="41">
        <v>5.9699999999999996E-2</v>
      </c>
      <c r="AJ44" s="41">
        <v>6.0777220411830694E-2</v>
      </c>
      <c r="AK44" s="41">
        <v>0.43692154366463493</v>
      </c>
      <c r="AL44" s="38">
        <v>3.5808104902023741E-2</v>
      </c>
      <c r="AM44" s="67">
        <v>0.05</v>
      </c>
      <c r="AN44" s="41">
        <v>0.183</v>
      </c>
      <c r="AO44" s="41">
        <v>8.0100000000000005E-2</v>
      </c>
      <c r="AP44" s="41">
        <v>9.2121536010947525E-2</v>
      </c>
      <c r="AQ44" s="41">
        <v>0.44722138751682805</v>
      </c>
      <c r="AR44" s="38">
        <v>2.7206221706047043E-2</v>
      </c>
      <c r="AS44" s="67">
        <v>3.7999999999999999E-2</v>
      </c>
      <c r="AT44" s="41">
        <v>0.1787</v>
      </c>
      <c r="AU44" s="41">
        <v>6.4500000000000002E-2</v>
      </c>
      <c r="AV44" s="41">
        <v>9.7739467381310563E-2</v>
      </c>
      <c r="AW44" s="41">
        <v>0.39492070503680227</v>
      </c>
      <c r="AX44" s="38">
        <v>4.1205766916003909E-2</v>
      </c>
      <c r="AY44" s="67">
        <v>3.7999999999999999E-2</v>
      </c>
      <c r="AZ44" s="41">
        <v>0.18179999999999999</v>
      </c>
      <c r="BA44" s="41">
        <v>5.7999999999999996E-2</v>
      </c>
      <c r="BB44" s="41">
        <v>9.0244096959546202E-2</v>
      </c>
      <c r="BC44" s="41">
        <v>0.39388239895345101</v>
      </c>
      <c r="BD44" s="38">
        <v>4.1351408876835666E-2</v>
      </c>
      <c r="BE44" s="67">
        <v>4.3999999999999997E-2</v>
      </c>
      <c r="BF44" s="41">
        <v>0.1386</v>
      </c>
      <c r="BG44" s="41">
        <v>6.3399999999999998E-2</v>
      </c>
      <c r="BH44" s="41">
        <v>7.791887008356943E-2</v>
      </c>
      <c r="BI44" s="41">
        <v>0.40632008582331419</v>
      </c>
      <c r="BJ44" s="38">
        <v>3.973622404093935E-2</v>
      </c>
      <c r="BK44" s="67">
        <v>4.2000000000000003E-2</v>
      </c>
      <c r="BL44" s="41">
        <v>0.1366</v>
      </c>
      <c r="BM44" s="41">
        <v>6.3500000000000001E-2</v>
      </c>
      <c r="BN44" s="41">
        <v>7.651243139892884E-2</v>
      </c>
      <c r="BO44" s="41">
        <v>0.45208103444443909</v>
      </c>
      <c r="BP44" s="38">
        <v>3.586558365589973E-2</v>
      </c>
      <c r="BQ44" s="67">
        <v>5.3999999999999999E-2</v>
      </c>
      <c r="BR44" s="41">
        <v>0.1361</v>
      </c>
      <c r="BS44" s="41">
        <v>0.10279999999999999</v>
      </c>
      <c r="BT44" s="41">
        <v>8.2151148128909487E-2</v>
      </c>
      <c r="BU44" s="41">
        <v>0.447757586775548</v>
      </c>
      <c r="BV44" s="38">
        <v>2.9800737082606266E-2</v>
      </c>
      <c r="BW44" s="67">
        <v>3.3000000000000002E-2</v>
      </c>
      <c r="BX44" s="41">
        <v>0.1366</v>
      </c>
      <c r="BY44" s="41">
        <v>9.2100000000000015E-2</v>
      </c>
      <c r="BZ44" s="41">
        <v>9.2262007346809644E-2</v>
      </c>
      <c r="CA44" s="41">
        <v>0.46457154200817125</v>
      </c>
      <c r="CB44" s="38">
        <v>2.3961614605699341E-2</v>
      </c>
      <c r="CC44" s="67">
        <v>3.2000000000000001E-2</v>
      </c>
      <c r="CD44" s="41">
        <v>0.13689999999999999</v>
      </c>
      <c r="CE44" s="41">
        <v>7.0599999999999996E-2</v>
      </c>
      <c r="CF44" s="41">
        <v>8.8817878856916652E-2</v>
      </c>
      <c r="CG44" s="41">
        <v>0.48182837742081841</v>
      </c>
      <c r="CH44" s="38">
        <v>2.1000574976025838E-2</v>
      </c>
      <c r="CI44" s="67">
        <v>3.7999999999999999E-2</v>
      </c>
      <c r="CJ44" s="41">
        <v>0.13639999999999999</v>
      </c>
      <c r="CK44" s="41">
        <v>4.4999999999999998E-2</v>
      </c>
      <c r="CL44" s="41">
        <v>8.2243506094351618E-2</v>
      </c>
      <c r="CM44" s="41">
        <v>0.4835512945141795</v>
      </c>
      <c r="CN44" s="38">
        <v>2.4365593931666388E-2</v>
      </c>
      <c r="CO44" s="67">
        <v>5.1999999999999998E-2</v>
      </c>
      <c r="CP44" s="41">
        <v>0.13489999999999999</v>
      </c>
      <c r="CQ44" s="41">
        <v>4.1799999999999997E-2</v>
      </c>
      <c r="CR44" s="41">
        <v>9.0742821904994192E-2</v>
      </c>
      <c r="CS44" s="41">
        <v>0.47991748238396198</v>
      </c>
      <c r="CT44" s="38">
        <v>2.3230115856352419E-2</v>
      </c>
      <c r="CU44" s="67">
        <v>6.0999999999999999E-2</v>
      </c>
      <c r="CV44" s="41">
        <v>0.13220000000000001</v>
      </c>
      <c r="CW44" s="41">
        <v>4.2800000000000005E-2</v>
      </c>
      <c r="CX44" s="41">
        <v>9.497440884777289E-2</v>
      </c>
      <c r="CY44" s="41">
        <v>0.47793747393679931</v>
      </c>
      <c r="CZ44" s="38">
        <v>2.8386138005372208E-2</v>
      </c>
      <c r="DA44" s="67">
        <v>5.2999999999999999E-2</v>
      </c>
      <c r="DB44" s="41">
        <v>0.12659999999999999</v>
      </c>
      <c r="DC44" s="41">
        <v>5.7000000000000002E-2</v>
      </c>
      <c r="DD44" s="41">
        <v>9.890967619244205E-2</v>
      </c>
      <c r="DE44" s="41">
        <v>0.49707511565252988</v>
      </c>
      <c r="DF44" s="38">
        <v>3.9843297941446837E-2</v>
      </c>
      <c r="DG44" s="67">
        <v>5.6000000000000001E-2</v>
      </c>
      <c r="DH44" s="41">
        <v>0.12509999999999999</v>
      </c>
      <c r="DI44" s="41">
        <v>5.7099999999999998E-2</v>
      </c>
      <c r="DJ44" s="41">
        <v>0.10467080311149431</v>
      </c>
      <c r="DK44" s="41">
        <v>0.51761806358929197</v>
      </c>
      <c r="DL44" s="38">
        <v>2.7640846720326372E-2</v>
      </c>
      <c r="DM44" s="67">
        <v>4.8000000000000001E-2</v>
      </c>
      <c r="DN44" s="41">
        <v>0.12509999999999999</v>
      </c>
      <c r="DO44" s="41">
        <v>4.3499999999999997E-2</v>
      </c>
      <c r="DP44" s="41">
        <v>9.9641760951040728E-2</v>
      </c>
      <c r="DQ44" s="41">
        <v>0.48330887523875365</v>
      </c>
      <c r="DR44" s="38">
        <v>3.0089429276735753E-2</v>
      </c>
      <c r="DS44" s="67">
        <v>0.06</v>
      </c>
      <c r="DT44" s="41">
        <v>0.12470000000000001</v>
      </c>
      <c r="DU44" s="41">
        <v>5.7000000000000002E-2</v>
      </c>
      <c r="DV44" s="41">
        <v>9.5264640247816515E-2</v>
      </c>
      <c r="DW44" s="41">
        <v>0.51500796106151026</v>
      </c>
      <c r="DX44" s="38">
        <v>3.0036018101490002E-2</v>
      </c>
      <c r="DY44" s="67">
        <v>0.05</v>
      </c>
      <c r="DZ44" s="41">
        <v>0.12470000000000001</v>
      </c>
      <c r="EA44" s="41">
        <v>3.8300000000000001E-2</v>
      </c>
      <c r="EB44" s="41">
        <v>9.5585051942340987E-2</v>
      </c>
      <c r="EC44" s="41">
        <v>0.56065836024514304</v>
      </c>
      <c r="ED44" s="38">
        <v>2.6492205514462724E-2</v>
      </c>
      <c r="EE44" s="67">
        <v>5.0999999999999997E-2</v>
      </c>
      <c r="EF44" s="41">
        <v>0.12240000000000001</v>
      </c>
      <c r="EG44" s="41">
        <v>5.8200000000000002E-2</v>
      </c>
      <c r="EH44" s="41">
        <v>8.704336353758188E-2</v>
      </c>
      <c r="EI44" s="41">
        <v>0.54030598629355531</v>
      </c>
      <c r="EJ44" s="38">
        <v>3.0629507825221416E-2</v>
      </c>
      <c r="EK44" s="67">
        <v>4.5999999999999999E-2</v>
      </c>
      <c r="EL44" s="41">
        <v>0.12089999999999999</v>
      </c>
      <c r="EM44" s="41">
        <v>5.8400000000000001E-2</v>
      </c>
      <c r="EN44" s="41">
        <v>8.852295923223831E-2</v>
      </c>
      <c r="EO44" s="41">
        <v>0.53844218745249151</v>
      </c>
      <c r="EP44" s="38">
        <v>2.3570353609269422E-2</v>
      </c>
      <c r="EQ44" s="67">
        <v>-4.1000000000000002E-2</v>
      </c>
      <c r="ER44" s="41">
        <v>0.11890000000000001</v>
      </c>
      <c r="ES44" s="41">
        <v>4.5899999999999996E-2</v>
      </c>
      <c r="ET44" s="41">
        <v>8.5862039432962139E-2</v>
      </c>
      <c r="EU44" s="41">
        <v>0.52580918675892774</v>
      </c>
      <c r="EV44" s="38">
        <v>1.8550916525588823E-2</v>
      </c>
      <c r="EW44" s="67">
        <v>-3.5999999999999997E-2</v>
      </c>
      <c r="EX44" s="41">
        <v>0.11749999999999999</v>
      </c>
      <c r="EY44" s="41">
        <v>4.2000000000000003E-2</v>
      </c>
      <c r="EZ44" s="41">
        <v>9.1166467905212406E-2</v>
      </c>
      <c r="FA44" s="41">
        <v>0.56787508792818764</v>
      </c>
      <c r="FB44" s="38">
        <v>1.6392518226488413E-2</v>
      </c>
      <c r="FC44" s="67">
        <v>-3.0000000000000001E-3</v>
      </c>
      <c r="FD44" s="41">
        <v>0.1202</v>
      </c>
      <c r="FE44" s="41">
        <v>5.62E-2</v>
      </c>
      <c r="FF44" s="41">
        <v>9.8060074264361544E-2</v>
      </c>
      <c r="FG44" s="41">
        <v>0.59277770403677033</v>
      </c>
      <c r="FH44" s="38">
        <v>1.7286714263782289E-2</v>
      </c>
      <c r="FI44" s="67">
        <v>2.4E-2</v>
      </c>
      <c r="FJ44" s="41">
        <v>0.12050000000000001</v>
      </c>
      <c r="FK44" s="41">
        <v>5.9000000000000004E-2</v>
      </c>
      <c r="FL44" s="41">
        <v>0.15578957903354845</v>
      </c>
      <c r="FM44" s="41">
        <v>0.48713324935751212</v>
      </c>
      <c r="FN44" s="38">
        <v>2.5586060251155129E-2</v>
      </c>
      <c r="FO44" s="67">
        <v>0.10299999999999999</v>
      </c>
      <c r="FP44" s="41">
        <v>0.1202</v>
      </c>
      <c r="FQ44" s="41">
        <v>6.3200000000000006E-2</v>
      </c>
      <c r="FR44" s="41">
        <v>0.14583790982265146</v>
      </c>
      <c r="FS44" s="41">
        <v>0.49263966593921532</v>
      </c>
      <c r="FT44" s="38">
        <v>2.6682612732805845E-2</v>
      </c>
      <c r="FU44" s="67">
        <v>9.4E-2</v>
      </c>
      <c r="FV44" s="41">
        <v>0.121</v>
      </c>
      <c r="FW44" s="41">
        <v>6.9099999999999995E-2</v>
      </c>
      <c r="FX44" s="41">
        <v>9.4733041857565703E-2</v>
      </c>
      <c r="FY44" s="41">
        <v>0.49809752956951581</v>
      </c>
      <c r="FZ44" s="38">
        <v>2.3318100537198769E-2</v>
      </c>
      <c r="GA44" s="67">
        <v>7.5999999999999998E-2</v>
      </c>
      <c r="GB44" s="41">
        <v>0.1216</v>
      </c>
      <c r="GC44" s="41">
        <v>5.7300000000000004E-2</v>
      </c>
      <c r="GD44" s="41">
        <v>9.8385606490081642E-2</v>
      </c>
      <c r="GE44" s="41">
        <v>0.49614333414763956</v>
      </c>
      <c r="GF44" s="38">
        <v>2.7657250758154561E-2</v>
      </c>
      <c r="GG44" s="67">
        <v>5.8999999999999997E-2</v>
      </c>
      <c r="GH44" s="41">
        <v>0.1215</v>
      </c>
      <c r="GI44" s="41">
        <v>5.5599999999999997E-2</v>
      </c>
      <c r="GJ44" s="41">
        <v>9.6498989082251962E-2</v>
      </c>
      <c r="GK44" s="41">
        <v>0.49911943140634429</v>
      </c>
      <c r="GL44" s="38">
        <v>2.9602581477704042E-2</v>
      </c>
      <c r="GM44" s="67">
        <v>4.9000000000000002E-2</v>
      </c>
      <c r="GN44" s="41">
        <v>0.12269999999999999</v>
      </c>
      <c r="GO44" s="41">
        <v>7.9100000000000004E-2</v>
      </c>
      <c r="GP44" s="41">
        <v>9.5272437796644849E-2</v>
      </c>
      <c r="GQ44" s="41">
        <v>0.51450502738296011</v>
      </c>
      <c r="GR44" s="38">
        <v>2.9444455326758476E-2</v>
      </c>
      <c r="GS44" s="67">
        <v>4.5999999999999999E-2</v>
      </c>
      <c r="GT44" s="41">
        <v>0.1241</v>
      </c>
      <c r="GU44" s="41">
        <v>9.1799999999999993E-2</v>
      </c>
      <c r="GV44" s="41">
        <v>9.6281397950680872E-2</v>
      </c>
      <c r="GW44" s="41">
        <v>0.47467369791836711</v>
      </c>
      <c r="GX44" s="38">
        <v>3.2870104480962073E-2</v>
      </c>
      <c r="GY44" s="67">
        <v>4.9000000000000002E-2</v>
      </c>
      <c r="GZ44" s="41">
        <v>0.12670000000000001</v>
      </c>
      <c r="HA44" s="41">
        <v>9.06E-2</v>
      </c>
      <c r="HB44" s="41">
        <v>8.552425981989914E-2</v>
      </c>
      <c r="HC44" s="41">
        <v>0.44892011825843825</v>
      </c>
      <c r="HD44" s="38">
        <v>3.4704040532111485E-2</v>
      </c>
      <c r="HE44" s="67">
        <v>5.3999999999999999E-2</v>
      </c>
      <c r="HF44" s="41">
        <v>0.13089999999999999</v>
      </c>
      <c r="HG44" s="41">
        <v>9.1899999999999996E-2</v>
      </c>
      <c r="HH44" s="41">
        <v>8.8403456383556553E-2</v>
      </c>
      <c r="HI44" s="41">
        <v>0.409400366919836</v>
      </c>
      <c r="HJ44" s="38">
        <v>3.9129373464645428E-2</v>
      </c>
      <c r="HK44" s="67">
        <v>5.5E-2</v>
      </c>
      <c r="HL44" s="41">
        <v>0.1331</v>
      </c>
      <c r="HM44" s="41">
        <v>7.8799999999999995E-2</v>
      </c>
      <c r="HN44" s="41">
        <v>8.8437222618686667E-2</v>
      </c>
      <c r="HO44" s="41">
        <v>0.440499379123656</v>
      </c>
      <c r="HP44" s="38">
        <v>3.6328548739923888E-2</v>
      </c>
      <c r="HQ44" s="67">
        <v>0.06</v>
      </c>
      <c r="HR44" s="41">
        <v>0.13980000000000001</v>
      </c>
      <c r="HS44" s="41">
        <v>6.7799999999999999E-2</v>
      </c>
      <c r="HT44" s="41">
        <v>8.9920546905158757E-2</v>
      </c>
      <c r="HU44" s="41">
        <v>0.47417231356473566</v>
      </c>
      <c r="HV44" s="38">
        <v>3.3699398168610409E-2</v>
      </c>
      <c r="HW44" s="67">
        <v>5.6000000000000001E-2</v>
      </c>
      <c r="HX44" s="41">
        <v>0.14630000000000001</v>
      </c>
      <c r="HY44" s="41">
        <v>6.6299999999999998E-2</v>
      </c>
      <c r="HZ44" s="41">
        <v>6.2454271009822745E-2</v>
      </c>
      <c r="IA44" s="41">
        <v>0.44434967646217366</v>
      </c>
      <c r="IB44" s="38">
        <v>3.4325001092847356E-2</v>
      </c>
      <c r="IC44" s="67">
        <v>4.9000000000000002E-2</v>
      </c>
      <c r="ID44" s="41">
        <v>0.1628</v>
      </c>
      <c r="IE44" s="41">
        <v>5.7000000000000002E-2</v>
      </c>
      <c r="IF44" s="41">
        <v>6.3797256450888046E-2</v>
      </c>
      <c r="IG44" s="41">
        <v>0.38182138313249853</v>
      </c>
      <c r="IH44" s="38">
        <v>5.1698928365290386E-2</v>
      </c>
      <c r="II44" s="67">
        <v>4.5999999999999999E-2</v>
      </c>
      <c r="IJ44" s="41">
        <v>0.16850000000000001</v>
      </c>
      <c r="IK44" s="41">
        <v>6.2199999999999998E-2</v>
      </c>
      <c r="IL44" s="41">
        <v>5.4536050558312517E-2</v>
      </c>
      <c r="IM44" s="41">
        <v>0.39044916025023302</v>
      </c>
      <c r="IN44" s="38">
        <v>4.8107324912211299E-2</v>
      </c>
      <c r="IO44" s="67">
        <v>0.04</v>
      </c>
      <c r="IP44" s="41">
        <v>0.1691</v>
      </c>
      <c r="IQ44" s="41">
        <v>3.56E-2</v>
      </c>
      <c r="IR44" s="41">
        <v>4.8642656436831182E-2</v>
      </c>
      <c r="IS44" s="41">
        <v>0.37247344390356563</v>
      </c>
      <c r="IT44" s="38">
        <v>5.2617721119508083E-2</v>
      </c>
      <c r="IU44" s="67">
        <v>4.7E-2</v>
      </c>
      <c r="IV44" s="41">
        <v>0.16889999999999999</v>
      </c>
      <c r="IW44" s="41">
        <v>2.9900000000000003E-2</v>
      </c>
      <c r="IX44" s="41">
        <v>4.7494449729917454E-2</v>
      </c>
      <c r="IY44" s="41">
        <v>0.39202425767114579</v>
      </c>
      <c r="IZ44" s="38">
        <v>4.9261913099811365E-2</v>
      </c>
      <c r="JA44" s="92">
        <v>4.9000000000000002E-2</v>
      </c>
      <c r="JB44" s="41">
        <v>0.15770000000000001</v>
      </c>
      <c r="JC44" s="41">
        <v>3.6200000000000003E-2</v>
      </c>
      <c r="JD44" s="41">
        <v>5.4586424587502499E-2</v>
      </c>
      <c r="JE44" s="41">
        <v>0.40658327050860121</v>
      </c>
      <c r="JF44" s="38">
        <v>4.6555014451150324E-2</v>
      </c>
      <c r="JG44" s="88">
        <v>0.05</v>
      </c>
      <c r="JH44" s="41">
        <v>0.15279999999999999</v>
      </c>
      <c r="JI44" s="89">
        <v>3.8199999999999998E-2</v>
      </c>
      <c r="JJ44" s="41">
        <v>3.7560912164033303E-2</v>
      </c>
      <c r="JK44" s="41">
        <v>0.45515269403731956</v>
      </c>
      <c r="JL44" s="38">
        <v>4.2060533191776973E-2</v>
      </c>
      <c r="JM44" s="88">
        <v>4.9000000000000002E-2</v>
      </c>
      <c r="JN44" s="41">
        <v>0.1507</v>
      </c>
      <c r="JO44" s="89">
        <v>4.58E-2</v>
      </c>
      <c r="JP44" s="41">
        <v>3.6831761881968315E-2</v>
      </c>
      <c r="JQ44" s="41">
        <v>0.54484769770736818</v>
      </c>
      <c r="JR44" s="38">
        <v>3.1962529340342327E-2</v>
      </c>
      <c r="JS44" s="88">
        <v>0.05</v>
      </c>
      <c r="JT44" s="41">
        <v>0.14810000000000001</v>
      </c>
      <c r="JU44" s="89">
        <v>4.4900000000000002E-2</v>
      </c>
      <c r="JV44" s="41">
        <v>3.370875657265681E-2</v>
      </c>
      <c r="JW44" s="41">
        <v>0.55462155981394057</v>
      </c>
      <c r="JX44" s="38">
        <v>3.3691302596395273E-2</v>
      </c>
    </row>
    <row r="45" spans="1:284" x14ac:dyDescent="0.25">
      <c r="A45">
        <v>41</v>
      </c>
      <c r="B45" s="55" t="s">
        <v>87</v>
      </c>
      <c r="C45" s="67">
        <v>5.1999999999999998E-2</v>
      </c>
      <c r="D45" s="41">
        <v>0.1691</v>
      </c>
      <c r="E45" s="41">
        <v>6.2699999999999992E-2</v>
      </c>
      <c r="F45" s="41">
        <v>0.12928623656733745</v>
      </c>
      <c r="G45" s="41">
        <v>0.72331340734415028</v>
      </c>
      <c r="H45" s="38">
        <v>1.0365915901413902E-2</v>
      </c>
      <c r="I45" s="67">
        <v>0.06</v>
      </c>
      <c r="J45" s="41">
        <v>0.1636</v>
      </c>
      <c r="K45" s="41">
        <v>7.3899999999999993E-2</v>
      </c>
      <c r="L45" s="41">
        <v>9.1847184404160523E-2</v>
      </c>
      <c r="M45" s="41">
        <v>0.67767602493669077</v>
      </c>
      <c r="N45" s="38">
        <v>1.5476259241056846E-2</v>
      </c>
      <c r="O45" s="67">
        <v>0.05</v>
      </c>
      <c r="P45" s="41">
        <v>0.15990000000000001</v>
      </c>
      <c r="Q45" s="41">
        <v>6.0199999999999997E-2</v>
      </c>
      <c r="R45" s="41">
        <v>6.9204963880119055E-2</v>
      </c>
      <c r="S45" s="41">
        <v>0.70733362642479347</v>
      </c>
      <c r="T45" s="38">
        <v>1.263577576382984E-2</v>
      </c>
      <c r="U45" s="67">
        <v>5.7000000000000002E-2</v>
      </c>
      <c r="V45" s="41">
        <v>0.15460000000000002</v>
      </c>
      <c r="W45" s="41">
        <v>6.3099999999999989E-2</v>
      </c>
      <c r="X45" s="41">
        <v>7.3428194476057099E-2</v>
      </c>
      <c r="Y45" s="41">
        <v>0.71513319076063353</v>
      </c>
      <c r="Z45" s="38">
        <v>1.1922858083999517E-2</v>
      </c>
      <c r="AA45" s="67">
        <v>5.6000000000000001E-2</v>
      </c>
      <c r="AB45" s="41">
        <v>0.16059999999999999</v>
      </c>
      <c r="AC45" s="41">
        <v>7.0300000000000001E-2</v>
      </c>
      <c r="AD45" s="41">
        <v>8.5950050569181397E-2</v>
      </c>
      <c r="AE45" s="41">
        <v>0.6952763799902606</v>
      </c>
      <c r="AF45" s="38">
        <v>1.4924629625057383E-2</v>
      </c>
      <c r="AG45" s="67">
        <v>6.0999999999999999E-2</v>
      </c>
      <c r="AH45" s="41">
        <v>0.16820000000000002</v>
      </c>
      <c r="AI45" s="41">
        <v>5.9699999999999996E-2</v>
      </c>
      <c r="AJ45" s="41">
        <v>7.3734750433945756E-2</v>
      </c>
      <c r="AK45" s="41">
        <v>0.68514223302162336</v>
      </c>
      <c r="AL45" s="38">
        <v>1.5983986233797719E-2</v>
      </c>
      <c r="AM45" s="67">
        <v>0.05</v>
      </c>
      <c r="AN45" s="41">
        <v>0.183</v>
      </c>
      <c r="AO45" s="41">
        <v>8.0100000000000005E-2</v>
      </c>
      <c r="AP45" s="41">
        <v>8.5668748045012802E-2</v>
      </c>
      <c r="AQ45" s="41">
        <v>0.69802787970149005</v>
      </c>
      <c r="AR45" s="38">
        <v>1.6177540686471502E-2</v>
      </c>
      <c r="AS45" s="67">
        <v>3.7999999999999999E-2</v>
      </c>
      <c r="AT45" s="41">
        <v>0.1787</v>
      </c>
      <c r="AU45" s="41">
        <v>6.4500000000000002E-2</v>
      </c>
      <c r="AV45" s="41">
        <v>0.10390011338011049</v>
      </c>
      <c r="AW45" s="41">
        <v>0.73106394782159789</v>
      </c>
      <c r="AX45" s="38">
        <v>1.2788403862432553E-2</v>
      </c>
      <c r="AY45" s="67">
        <v>3.7999999999999999E-2</v>
      </c>
      <c r="AZ45" s="41">
        <v>0.18179999999999999</v>
      </c>
      <c r="BA45" s="41">
        <v>5.7999999999999996E-2</v>
      </c>
      <c r="BB45" s="41">
        <v>0.10993898008078964</v>
      </c>
      <c r="BC45" s="41">
        <v>0.73659554581798437</v>
      </c>
      <c r="BD45" s="38">
        <v>1.5124048858620592E-2</v>
      </c>
      <c r="BE45" s="67">
        <v>4.3999999999999997E-2</v>
      </c>
      <c r="BF45" s="41">
        <v>0.1386</v>
      </c>
      <c r="BG45" s="41">
        <v>6.3399999999999998E-2</v>
      </c>
      <c r="BH45" s="41">
        <v>9.9614193926473901E-2</v>
      </c>
      <c r="BI45" s="41">
        <v>0.75188257785443235</v>
      </c>
      <c r="BJ45" s="38">
        <v>1.4793288971980373E-2</v>
      </c>
      <c r="BK45" s="67">
        <v>4.2000000000000003E-2</v>
      </c>
      <c r="BL45" s="41">
        <v>0.1366</v>
      </c>
      <c r="BM45" s="41">
        <v>6.3500000000000001E-2</v>
      </c>
      <c r="BN45" s="41">
        <v>9.7900815022305562E-2</v>
      </c>
      <c r="BO45" s="41">
        <v>0.76229057620693996</v>
      </c>
      <c r="BP45" s="38">
        <v>9.5836606291833503E-3</v>
      </c>
      <c r="BQ45" s="67">
        <v>5.3999999999999999E-2</v>
      </c>
      <c r="BR45" s="41">
        <v>0.1361</v>
      </c>
      <c r="BS45" s="41">
        <v>0.10279999999999999</v>
      </c>
      <c r="BT45" s="41">
        <v>9.5315948766143882E-2</v>
      </c>
      <c r="BU45" s="41">
        <v>0.84136737718357824</v>
      </c>
      <c r="BV45" s="38">
        <v>4.0232068214525402E-3</v>
      </c>
      <c r="BW45" s="67">
        <v>3.3000000000000002E-2</v>
      </c>
      <c r="BX45" s="41">
        <v>0.1366</v>
      </c>
      <c r="BY45" s="41">
        <v>9.2100000000000015E-2</v>
      </c>
      <c r="BZ45" s="41">
        <v>9.5002905327448012E-2</v>
      </c>
      <c r="CA45" s="41">
        <v>0.84329880337824648</v>
      </c>
      <c r="CB45" s="38">
        <v>4.2961117004767279E-3</v>
      </c>
      <c r="CC45" s="67">
        <v>3.2000000000000001E-2</v>
      </c>
      <c r="CD45" s="41">
        <v>0.13689999999999999</v>
      </c>
      <c r="CE45" s="41">
        <v>7.0599999999999996E-2</v>
      </c>
      <c r="CF45" s="41">
        <v>0.12293227918820611</v>
      </c>
      <c r="CG45" s="41">
        <v>0.87062675471757967</v>
      </c>
      <c r="CH45" s="38">
        <v>2.9907173503688766E-3</v>
      </c>
      <c r="CI45" s="67">
        <v>3.7999999999999999E-2</v>
      </c>
      <c r="CJ45" s="41">
        <v>0.13639999999999999</v>
      </c>
      <c r="CK45" s="41">
        <v>4.4999999999999998E-2</v>
      </c>
      <c r="CL45" s="41">
        <v>0.17120446201003223</v>
      </c>
      <c r="CM45" s="41">
        <v>0.86190805392326308</v>
      </c>
      <c r="CN45" s="38">
        <v>3.5099479514593842E-3</v>
      </c>
      <c r="CO45" s="67">
        <v>5.1999999999999998E-2</v>
      </c>
      <c r="CP45" s="41">
        <v>0.13489999999999999</v>
      </c>
      <c r="CQ45" s="41">
        <v>4.1799999999999997E-2</v>
      </c>
      <c r="CR45" s="41">
        <v>0.1629115267731453</v>
      </c>
      <c r="CS45" s="41">
        <v>0.8366679317514274</v>
      </c>
      <c r="CT45" s="38">
        <v>3.3515307020416988E-3</v>
      </c>
      <c r="CU45" s="67">
        <v>6.0999999999999999E-2</v>
      </c>
      <c r="CV45" s="41">
        <v>0.13220000000000001</v>
      </c>
      <c r="CW45" s="41">
        <v>4.2800000000000005E-2</v>
      </c>
      <c r="CX45" s="41">
        <v>0.16635302505977589</v>
      </c>
      <c r="CY45" s="41">
        <v>0.86213279172511992</v>
      </c>
      <c r="CZ45" s="38">
        <v>1.3964277548000612E-3</v>
      </c>
      <c r="DA45" s="67">
        <v>5.2999999999999999E-2</v>
      </c>
      <c r="DB45" s="41">
        <v>0.12659999999999999</v>
      </c>
      <c r="DC45" s="41">
        <v>5.7000000000000002E-2</v>
      </c>
      <c r="DD45" s="41">
        <v>0.20035313239219177</v>
      </c>
      <c r="DE45" s="41">
        <v>0.86037687337751201</v>
      </c>
      <c r="DF45" s="38">
        <v>1.9772122562062388E-3</v>
      </c>
      <c r="DG45" s="67">
        <v>5.6000000000000001E-2</v>
      </c>
      <c r="DH45" s="41">
        <v>0.12509999999999999</v>
      </c>
      <c r="DI45" s="41">
        <v>5.7099999999999998E-2</v>
      </c>
      <c r="DJ45" s="41">
        <v>0.18107162518704087</v>
      </c>
      <c r="DK45" s="41">
        <v>1.0420844977807002</v>
      </c>
      <c r="DL45" s="38">
        <v>-6.9983375283158887E-3</v>
      </c>
      <c r="DM45" s="67">
        <v>4.8000000000000001E-2</v>
      </c>
      <c r="DN45" s="41">
        <v>0.12509999999999999</v>
      </c>
      <c r="DO45" s="41">
        <v>4.3499999999999997E-2</v>
      </c>
      <c r="DP45" s="41">
        <v>0.1867967868478779</v>
      </c>
      <c r="DQ45" s="41">
        <v>0.9279203728398796</v>
      </c>
      <c r="DR45" s="38">
        <v>-6.6062457814241356E-3</v>
      </c>
      <c r="DS45" s="67">
        <v>0.06</v>
      </c>
      <c r="DT45" s="41">
        <v>0.12470000000000001</v>
      </c>
      <c r="DU45" s="41">
        <v>5.7000000000000002E-2</v>
      </c>
      <c r="DV45" s="41">
        <v>0.18987550543227996</v>
      </c>
      <c r="DW45" s="41">
        <v>0.91774203903441187</v>
      </c>
      <c r="DX45" s="38">
        <v>-5.5224037173636853E-3</v>
      </c>
      <c r="DY45" s="67">
        <v>0.05</v>
      </c>
      <c r="DZ45" s="41">
        <v>0.12470000000000001</v>
      </c>
      <c r="EA45" s="41">
        <v>3.8300000000000001E-2</v>
      </c>
      <c r="EB45" s="41">
        <v>0.18669087648788446</v>
      </c>
      <c r="EC45" s="41">
        <v>0.89336201552346728</v>
      </c>
      <c r="ED45" s="38">
        <v>-3.1364006494377997E-3</v>
      </c>
      <c r="EE45" s="67">
        <v>5.0999999999999997E-2</v>
      </c>
      <c r="EF45" s="41">
        <v>0.12240000000000001</v>
      </c>
      <c r="EG45" s="41">
        <v>5.8200000000000002E-2</v>
      </c>
      <c r="EH45" s="41">
        <v>0.22220558376472663</v>
      </c>
      <c r="EI45" s="41">
        <v>0.93241845953923963</v>
      </c>
      <c r="EJ45" s="38">
        <v>-8.5860114415373563E-3</v>
      </c>
      <c r="EK45" s="67">
        <v>4.5999999999999999E-2</v>
      </c>
      <c r="EL45" s="41">
        <v>0.12089999999999999</v>
      </c>
      <c r="EM45" s="41">
        <v>5.8400000000000001E-2</v>
      </c>
      <c r="EN45" s="41">
        <v>0.24915144264127309</v>
      </c>
      <c r="EO45" s="41">
        <v>0.9371133719799245</v>
      </c>
      <c r="EP45" s="38">
        <v>-1.0358060662362864E-3</v>
      </c>
      <c r="EQ45" s="67">
        <v>-4.1000000000000002E-2</v>
      </c>
      <c r="ER45" s="41">
        <v>0.11890000000000001</v>
      </c>
      <c r="ES45" s="41">
        <v>4.5899999999999996E-2</v>
      </c>
      <c r="ET45" s="41">
        <v>0.27370109835178574</v>
      </c>
      <c r="EU45" s="41">
        <v>1.0547030352031117</v>
      </c>
      <c r="EV45" s="38">
        <v>-1.0598488286267445E-2</v>
      </c>
      <c r="EW45" s="67">
        <v>-3.5999999999999997E-2</v>
      </c>
      <c r="EX45" s="41">
        <v>0.11749999999999999</v>
      </c>
      <c r="EY45" s="41">
        <v>4.2000000000000003E-2</v>
      </c>
      <c r="EZ45" s="41">
        <v>0.26657044663675411</v>
      </c>
      <c r="FA45" s="41">
        <v>0.98635499290500128</v>
      </c>
      <c r="FB45" s="38">
        <v>-5.2664475220467084E-3</v>
      </c>
      <c r="FC45" s="67">
        <v>-3.0000000000000001E-3</v>
      </c>
      <c r="FD45" s="41">
        <v>0.1202</v>
      </c>
      <c r="FE45" s="41">
        <v>5.62E-2</v>
      </c>
      <c r="FF45" s="41" t="s">
        <v>76</v>
      </c>
      <c r="FG45" s="41" t="s">
        <v>76</v>
      </c>
      <c r="FH45" s="38" t="s">
        <v>76</v>
      </c>
      <c r="FI45" s="67">
        <v>2.4E-2</v>
      </c>
      <c r="FJ45" s="41">
        <v>0.12050000000000001</v>
      </c>
      <c r="FK45" s="41">
        <v>5.9000000000000004E-2</v>
      </c>
      <c r="FL45" s="41">
        <v>1.5897465817451148E-2</v>
      </c>
      <c r="FM45" s="41">
        <v>0.68582367160247226</v>
      </c>
      <c r="FN45" s="38">
        <v>3.2951854652042478E-2</v>
      </c>
      <c r="FO45" s="67">
        <v>0.10299999999999999</v>
      </c>
      <c r="FP45" s="41">
        <v>0.1202</v>
      </c>
      <c r="FQ45" s="41">
        <v>6.3200000000000006E-2</v>
      </c>
      <c r="FR45" s="41">
        <v>4.9952508869597234E-2</v>
      </c>
      <c r="FS45" s="41">
        <v>0.67194394162235549</v>
      </c>
      <c r="FT45" s="38">
        <v>3.3300226317876783E-2</v>
      </c>
      <c r="FU45" s="67">
        <v>9.4E-2</v>
      </c>
      <c r="FV45" s="41">
        <v>0.121</v>
      </c>
      <c r="FW45" s="41">
        <v>6.9099999999999995E-2</v>
      </c>
      <c r="FX45" s="41">
        <v>4.5421255734868785E-2</v>
      </c>
      <c r="FY45" s="41">
        <v>0.62705572330610893</v>
      </c>
      <c r="FZ45" s="38">
        <v>4.0996482012859721E-2</v>
      </c>
      <c r="GA45" s="67">
        <v>7.5999999999999998E-2</v>
      </c>
      <c r="GB45" s="41">
        <v>0.1216</v>
      </c>
      <c r="GC45" s="41">
        <v>5.7300000000000004E-2</v>
      </c>
      <c r="GD45" s="41">
        <v>6.2737815935173094E-2</v>
      </c>
      <c r="GE45" s="41">
        <v>0.88010142435979755</v>
      </c>
      <c r="GF45" s="38">
        <v>1.1223307311981659E-2</v>
      </c>
      <c r="GG45" s="67">
        <v>5.8999999999999997E-2</v>
      </c>
      <c r="GH45" s="41">
        <v>0.1215</v>
      </c>
      <c r="GI45" s="41">
        <v>5.5599999999999997E-2</v>
      </c>
      <c r="GJ45" s="41">
        <v>4.0788676048746843E-2</v>
      </c>
      <c r="GK45" s="41">
        <v>0.70262936175334556</v>
      </c>
      <c r="GL45" s="38">
        <v>3.1943914492992324E-2</v>
      </c>
      <c r="GM45" s="67">
        <v>4.9000000000000002E-2</v>
      </c>
      <c r="GN45" s="41">
        <v>0.12269999999999999</v>
      </c>
      <c r="GO45" s="41">
        <v>7.9100000000000004E-2</v>
      </c>
      <c r="GP45" s="41">
        <v>3.8718971362754956E-2</v>
      </c>
      <c r="GQ45" s="41">
        <v>0.69243515762290009</v>
      </c>
      <c r="GR45" s="38">
        <v>3.2689800719100444E-2</v>
      </c>
      <c r="GS45" s="67">
        <v>4.5999999999999999E-2</v>
      </c>
      <c r="GT45" s="41">
        <v>0.1241</v>
      </c>
      <c r="GU45" s="41">
        <v>9.1799999999999993E-2</v>
      </c>
      <c r="GV45" s="41">
        <v>3.5191025281221318E-2</v>
      </c>
      <c r="GW45" s="41">
        <v>0.36247476911083065</v>
      </c>
      <c r="GX45" s="38">
        <v>2.5298679541913519E-2</v>
      </c>
      <c r="GY45" s="67">
        <v>4.9000000000000002E-2</v>
      </c>
      <c r="GZ45" s="41">
        <v>0.12670000000000001</v>
      </c>
      <c r="HA45" s="41">
        <v>9.06E-2</v>
      </c>
      <c r="HB45" s="41">
        <v>4.3605550421289115E-2</v>
      </c>
      <c r="HC45" s="41">
        <v>1.3366411803677907</v>
      </c>
      <c r="HD45" s="38">
        <v>-1.6797410227275301E-2</v>
      </c>
      <c r="HE45" s="67">
        <v>5.3999999999999999E-2</v>
      </c>
      <c r="HF45" s="41">
        <v>0.13089999999999999</v>
      </c>
      <c r="HG45" s="41">
        <v>9.1899999999999996E-2</v>
      </c>
      <c r="HH45" s="41">
        <v>7.169117647058823E-2</v>
      </c>
      <c r="HI45" s="41">
        <v>0.92676075587877738</v>
      </c>
      <c r="HJ45" s="38">
        <v>5.4662695659710697E-3</v>
      </c>
      <c r="HK45" s="67">
        <v>5.5E-2</v>
      </c>
      <c r="HL45" s="41">
        <v>0.1331</v>
      </c>
      <c r="HM45" s="41">
        <v>7.8799999999999995E-2</v>
      </c>
      <c r="HN45" s="41">
        <v>0.1285516512253761</v>
      </c>
      <c r="HO45" s="41">
        <v>0.48190728319228998</v>
      </c>
      <c r="HP45" s="38">
        <v>4.9075722387013623E-3</v>
      </c>
      <c r="HQ45" s="67">
        <v>0.06</v>
      </c>
      <c r="HR45" s="41">
        <v>0.13980000000000001</v>
      </c>
      <c r="HS45" s="41">
        <v>6.7799999999999999E-2</v>
      </c>
      <c r="HT45" s="41">
        <v>0.13901266424845232</v>
      </c>
      <c r="HU45" s="41">
        <v>1.0628075182352112</v>
      </c>
      <c r="HV45" s="38">
        <v>-5.6206546751542321E-3</v>
      </c>
      <c r="HW45" s="67">
        <v>5.6000000000000001E-2</v>
      </c>
      <c r="HX45" s="41">
        <v>0.14630000000000001</v>
      </c>
      <c r="HY45" s="41">
        <v>6.6299999999999998E-2</v>
      </c>
      <c r="HZ45" s="41">
        <v>0.132659087102762</v>
      </c>
      <c r="IA45" s="41">
        <v>1.541100855058442</v>
      </c>
      <c r="IB45" s="38">
        <v>-3.2046605081728373E-2</v>
      </c>
      <c r="IC45" s="67">
        <v>4.9000000000000002E-2</v>
      </c>
      <c r="ID45" s="41">
        <v>0.1628</v>
      </c>
      <c r="IE45" s="41">
        <v>5.7000000000000002E-2</v>
      </c>
      <c r="IF45" s="41">
        <v>0.10910993345846635</v>
      </c>
      <c r="IG45" s="41">
        <v>1.180732223351757</v>
      </c>
      <c r="IH45" s="38">
        <v>-1.6193075941352178E-2</v>
      </c>
      <c r="II45" s="67">
        <v>4.5999999999999999E-2</v>
      </c>
      <c r="IJ45" s="41">
        <v>0.16850000000000001</v>
      </c>
      <c r="IK45" s="41">
        <v>6.2199999999999998E-2</v>
      </c>
      <c r="IL45" s="41">
        <v>0.10552626135517094</v>
      </c>
      <c r="IM45" s="41">
        <v>1.6552965529655297</v>
      </c>
      <c r="IN45" s="38">
        <v>-2.7818729829447306E-2</v>
      </c>
      <c r="IO45" s="67">
        <v>0.04</v>
      </c>
      <c r="IP45" s="41">
        <v>0.1691</v>
      </c>
      <c r="IQ45" s="41">
        <v>3.56E-2</v>
      </c>
      <c r="IR45" s="41">
        <v>0.12528951361238749</v>
      </c>
      <c r="IS45" s="41">
        <v>1.9454407304940011</v>
      </c>
      <c r="IT45" s="38">
        <v>-4.1220074731211719E-2</v>
      </c>
      <c r="IU45" s="67">
        <v>4.7E-2</v>
      </c>
      <c r="IV45" s="41">
        <v>0.16889999999999999</v>
      </c>
      <c r="IW45" s="41">
        <v>2.9900000000000003E-2</v>
      </c>
      <c r="IX45" s="41">
        <v>0.1077865579114828</v>
      </c>
      <c r="IY45" s="41">
        <v>3.8531318562321677</v>
      </c>
      <c r="IZ45" s="38">
        <v>-6.3406498689174237E-2</v>
      </c>
      <c r="JA45" s="92">
        <v>4.9000000000000002E-2</v>
      </c>
      <c r="JB45" s="41">
        <v>0.15770000000000001</v>
      </c>
      <c r="JC45" s="41">
        <v>3.6200000000000003E-2</v>
      </c>
      <c r="JD45" s="41" t="s">
        <v>76</v>
      </c>
      <c r="JE45" s="41" t="s">
        <v>76</v>
      </c>
      <c r="JF45" s="38">
        <v>0</v>
      </c>
      <c r="JG45" s="88">
        <v>0.05</v>
      </c>
      <c r="JH45" s="41">
        <v>0.15279999999999999</v>
      </c>
      <c r="JI45" s="89">
        <v>3.8199999999999998E-2</v>
      </c>
      <c r="JJ45" s="41" t="s">
        <v>76</v>
      </c>
      <c r="JK45" s="41" t="s">
        <v>76</v>
      </c>
      <c r="JL45" s="38">
        <v>0</v>
      </c>
      <c r="JM45" s="88">
        <v>4.9000000000000002E-2</v>
      </c>
      <c r="JN45" s="41">
        <v>0.1507</v>
      </c>
      <c r="JO45" s="89">
        <v>4.58E-2</v>
      </c>
      <c r="JP45" s="41">
        <v>0.13980195706906845</v>
      </c>
      <c r="JQ45" s="41">
        <v>2.3837707320263517</v>
      </c>
      <c r="JR45" s="38">
        <v>-7.0233310759579795E-2</v>
      </c>
      <c r="JS45" s="88">
        <v>0.05</v>
      </c>
      <c r="JT45" s="41">
        <v>0.14810000000000001</v>
      </c>
      <c r="JU45" s="89">
        <v>4.4900000000000002E-2</v>
      </c>
      <c r="JV45" s="41">
        <v>0.13903910735247646</v>
      </c>
      <c r="JW45" s="41">
        <v>2.1794579835799799</v>
      </c>
      <c r="JX45" s="38">
        <v>-4.6069045832359441E-2</v>
      </c>
    </row>
    <row r="46" spans="1:284" x14ac:dyDescent="0.25">
      <c r="A46">
        <v>42</v>
      </c>
      <c r="B46" s="55" t="s">
        <v>43</v>
      </c>
      <c r="C46" s="67">
        <v>5.1999999999999998E-2</v>
      </c>
      <c r="D46" s="41">
        <v>0.1691</v>
      </c>
      <c r="E46" s="41">
        <v>6.2699999999999992E-2</v>
      </c>
      <c r="F46" s="41">
        <v>1.8412565302077723E-2</v>
      </c>
      <c r="G46" s="41">
        <v>1.5906581432514892</v>
      </c>
      <c r="H46" s="38">
        <v>-5.2909517898331968E-2</v>
      </c>
      <c r="I46" s="67">
        <v>0.06</v>
      </c>
      <c r="J46" s="41">
        <v>0.1636</v>
      </c>
      <c r="K46" s="41">
        <v>7.3899999999999993E-2</v>
      </c>
      <c r="L46" s="41">
        <v>0.20433244753963165</v>
      </c>
      <c r="M46" s="41">
        <v>2.1011939835633431</v>
      </c>
      <c r="N46" s="38">
        <v>-7.9823742360239119E-2</v>
      </c>
      <c r="O46" s="67">
        <v>0.05</v>
      </c>
      <c r="P46" s="41">
        <v>0.15990000000000001</v>
      </c>
      <c r="Q46" s="41">
        <v>6.0199999999999997E-2</v>
      </c>
      <c r="R46" s="41">
        <v>5.9241098776602427E-2</v>
      </c>
      <c r="S46" s="41">
        <v>2.1793744208352979</v>
      </c>
      <c r="T46" s="38">
        <v>6.6633457040568708E-2</v>
      </c>
      <c r="U46" s="67">
        <v>5.7000000000000002E-2</v>
      </c>
      <c r="V46" s="41">
        <v>0.15460000000000002</v>
      </c>
      <c r="W46" s="41">
        <v>6.3099999999999989E-2</v>
      </c>
      <c r="X46" s="41">
        <v>2.6710904905543547E-2</v>
      </c>
      <c r="Y46" s="41">
        <v>0.99578059071729963</v>
      </c>
      <c r="Z46" s="38">
        <v>2.545744533131067E-3</v>
      </c>
      <c r="AA46" s="67">
        <v>5.6000000000000001E-2</v>
      </c>
      <c r="AB46" s="41">
        <v>0.16059999999999999</v>
      </c>
      <c r="AC46" s="41">
        <v>7.0300000000000001E-2</v>
      </c>
      <c r="AD46" s="41">
        <v>2.4049971179373689E-2</v>
      </c>
      <c r="AE46" s="41">
        <v>1.2001826421913178</v>
      </c>
      <c r="AF46" s="38">
        <v>-1.7614710881518083E-2</v>
      </c>
      <c r="AG46" s="67">
        <v>6.0999999999999999E-2</v>
      </c>
      <c r="AH46" s="41">
        <v>0.16820000000000002</v>
      </c>
      <c r="AI46" s="41">
        <v>5.9699999999999996E-2</v>
      </c>
      <c r="AJ46" s="41">
        <v>2.0376270135404811E-2</v>
      </c>
      <c r="AK46" s="41">
        <v>1.6222354197050113</v>
      </c>
      <c r="AL46" s="38">
        <v>-3.8681609457873641E-2</v>
      </c>
      <c r="AM46" s="67">
        <v>0.05</v>
      </c>
      <c r="AN46" s="41">
        <v>0.183</v>
      </c>
      <c r="AO46" s="41">
        <v>8.0100000000000005E-2</v>
      </c>
      <c r="AP46" s="41">
        <v>1.7659825971448564E-2</v>
      </c>
      <c r="AQ46" s="41">
        <v>1.8134926776144211</v>
      </c>
      <c r="AR46" s="38">
        <v>-4.1900374442929995E-2</v>
      </c>
      <c r="AS46" s="67">
        <v>3.7999999999999999E-2</v>
      </c>
      <c r="AT46" s="41">
        <v>0.1787</v>
      </c>
      <c r="AU46" s="41">
        <v>6.4500000000000002E-2</v>
      </c>
      <c r="AV46" s="41">
        <v>1.7183344705979233E-2</v>
      </c>
      <c r="AW46" s="41">
        <v>0.88524810043389912</v>
      </c>
      <c r="AX46" s="38">
        <v>1.0006550544644964E-2</v>
      </c>
      <c r="AY46" s="67">
        <v>3.7999999999999999E-2</v>
      </c>
      <c r="AZ46" s="41">
        <v>0.18179999999999999</v>
      </c>
      <c r="BA46" s="41">
        <v>5.7999999999999996E-2</v>
      </c>
      <c r="BB46" s="41">
        <v>2.0024325084789862E-2</v>
      </c>
      <c r="BC46" s="41">
        <v>0.80234684235316145</v>
      </c>
      <c r="BD46" s="38">
        <v>2.0132333125990564E-2</v>
      </c>
      <c r="BE46" s="67">
        <v>4.3999999999999997E-2</v>
      </c>
      <c r="BF46" s="41">
        <v>0.1386</v>
      </c>
      <c r="BG46" s="41">
        <v>6.3399999999999998E-2</v>
      </c>
      <c r="BH46" s="41">
        <v>1.7264182774597951E-2</v>
      </c>
      <c r="BI46" s="41">
        <v>0.86081739576075744</v>
      </c>
      <c r="BJ46" s="38">
        <v>1.0029842755109366E-2</v>
      </c>
      <c r="BK46" s="67">
        <v>4.2000000000000003E-2</v>
      </c>
      <c r="BL46" s="41">
        <v>0.1366</v>
      </c>
      <c r="BM46" s="41">
        <v>6.3500000000000001E-2</v>
      </c>
      <c r="BN46" s="41">
        <v>1.8218900323343667E-2</v>
      </c>
      <c r="BO46" s="41">
        <v>0.90077726541117986</v>
      </c>
      <c r="BP46" s="38">
        <v>3.631304661798325E-3</v>
      </c>
      <c r="BQ46" s="67">
        <v>5.3999999999999999E-2</v>
      </c>
      <c r="BR46" s="41">
        <v>0.1361</v>
      </c>
      <c r="BS46" s="41">
        <v>0.10279999999999999</v>
      </c>
      <c r="BT46" s="41">
        <v>2.0440385227365836E-2</v>
      </c>
      <c r="BU46" s="41">
        <v>0.89890443118458374</v>
      </c>
      <c r="BV46" s="38">
        <v>2.4830132321613163E-3</v>
      </c>
      <c r="BW46" s="67">
        <v>3.3000000000000002E-2</v>
      </c>
      <c r="BX46" s="41">
        <v>0.1366</v>
      </c>
      <c r="BY46" s="41">
        <v>9.2100000000000015E-2</v>
      </c>
      <c r="BZ46" s="41">
        <v>2.0452633509807271E-2</v>
      </c>
      <c r="CA46" s="41">
        <v>0.90169275161895135</v>
      </c>
      <c r="CB46" s="38">
        <v>2.1402659212241015E-3</v>
      </c>
      <c r="CC46" s="67">
        <v>3.2000000000000001E-2</v>
      </c>
      <c r="CD46" s="41">
        <v>0.13689999999999999</v>
      </c>
      <c r="CE46" s="41">
        <v>7.0599999999999996E-2</v>
      </c>
      <c r="CF46" s="41">
        <v>2.0138938568116826E-2</v>
      </c>
      <c r="CG46" s="41">
        <v>0.90968038710933008</v>
      </c>
      <c r="CH46" s="38">
        <v>3.0648661774173853E-3</v>
      </c>
      <c r="CI46" s="67">
        <v>3.7999999999999999E-2</v>
      </c>
      <c r="CJ46" s="41">
        <v>0.13639999999999999</v>
      </c>
      <c r="CK46" s="41">
        <v>4.4999999999999998E-2</v>
      </c>
      <c r="CL46" s="41">
        <v>4.1749370745757845E-2</v>
      </c>
      <c r="CM46" s="41">
        <v>0.9317829354502164</v>
      </c>
      <c r="CN46" s="38">
        <v>3.0743399994696851E-3</v>
      </c>
      <c r="CO46" s="67">
        <v>5.1999999999999998E-2</v>
      </c>
      <c r="CP46" s="41">
        <v>0.13489999999999999</v>
      </c>
      <c r="CQ46" s="41">
        <v>4.1799999999999997E-2</v>
      </c>
      <c r="CR46" s="41">
        <v>3.3119998206639918E-2</v>
      </c>
      <c r="CS46" s="41">
        <v>0.91114980314704852</v>
      </c>
      <c r="CT46" s="38">
        <v>4.1549048470726178E-3</v>
      </c>
      <c r="CU46" s="67">
        <v>6.0999999999999999E-2</v>
      </c>
      <c r="CV46" s="41">
        <v>0.13220000000000001</v>
      </c>
      <c r="CW46" s="41">
        <v>4.2800000000000005E-2</v>
      </c>
      <c r="CX46" s="41">
        <v>7.107570533127501E-2</v>
      </c>
      <c r="CY46" s="41">
        <v>0.86181540692574876</v>
      </c>
      <c r="CZ46" s="38">
        <v>4.0421902997276925E-3</v>
      </c>
      <c r="DA46" s="67">
        <v>5.2999999999999999E-2</v>
      </c>
      <c r="DB46" s="41">
        <v>0.12659999999999999</v>
      </c>
      <c r="DC46" s="41">
        <v>5.7000000000000002E-2</v>
      </c>
      <c r="DD46" s="41">
        <v>7.1666768584765284E-2</v>
      </c>
      <c r="DE46" s="41">
        <v>0.8727099819106251</v>
      </c>
      <c r="DF46" s="38">
        <v>6.2435416560902455E-3</v>
      </c>
      <c r="DG46" s="67">
        <v>5.6000000000000001E-2</v>
      </c>
      <c r="DH46" s="41">
        <v>0.12509999999999999</v>
      </c>
      <c r="DI46" s="41">
        <v>5.7099999999999998E-2</v>
      </c>
      <c r="DJ46" s="41">
        <v>0.11318719704990529</v>
      </c>
      <c r="DK46" s="41">
        <v>0.9540652476298026</v>
      </c>
      <c r="DL46" s="38">
        <v>4.859950038581572E-3</v>
      </c>
      <c r="DM46" s="67">
        <v>4.8000000000000001E-2</v>
      </c>
      <c r="DN46" s="41">
        <v>0.12509999999999999</v>
      </c>
      <c r="DO46" s="41">
        <v>4.3499999999999997E-2</v>
      </c>
      <c r="DP46" s="41">
        <v>0.12569404828229652</v>
      </c>
      <c r="DQ46" s="41">
        <v>0.84668073645063613</v>
      </c>
      <c r="DR46" s="38">
        <v>2.3585244539843283E-3</v>
      </c>
      <c r="DS46" s="67">
        <v>0.06</v>
      </c>
      <c r="DT46" s="41">
        <v>0.12470000000000001</v>
      </c>
      <c r="DU46" s="41">
        <v>5.7000000000000002E-2</v>
      </c>
      <c r="DV46" s="41">
        <v>0.13699845706528588</v>
      </c>
      <c r="DW46" s="41">
        <v>0.82820247933884295</v>
      </c>
      <c r="DX46" s="38">
        <v>4.3084523898181334E-3</v>
      </c>
      <c r="DY46" s="67">
        <v>0.05</v>
      </c>
      <c r="DZ46" s="41">
        <v>0.12470000000000001</v>
      </c>
      <c r="EA46" s="41">
        <v>3.8300000000000001E-2</v>
      </c>
      <c r="EB46" s="41">
        <v>0.14052980281410021</v>
      </c>
      <c r="EC46" s="41">
        <v>0.7340201110478225</v>
      </c>
      <c r="ED46" s="38">
        <v>9.9193400850578414E-3</v>
      </c>
      <c r="EE46" s="67">
        <v>5.0999999999999997E-2</v>
      </c>
      <c r="EF46" s="41">
        <v>0.12240000000000001</v>
      </c>
      <c r="EG46" s="41">
        <v>5.8200000000000002E-2</v>
      </c>
      <c r="EH46" s="41">
        <v>0.19564922074983618</v>
      </c>
      <c r="EI46" s="41">
        <v>0.68626173539548074</v>
      </c>
      <c r="EJ46" s="38">
        <v>4.3021680443209621E-3</v>
      </c>
      <c r="EK46" s="67">
        <v>4.5999999999999999E-2</v>
      </c>
      <c r="EL46" s="41">
        <v>0.12089999999999999</v>
      </c>
      <c r="EM46" s="41">
        <v>5.8400000000000001E-2</v>
      </c>
      <c r="EN46" s="41">
        <v>0.22219491153095583</v>
      </c>
      <c r="EO46" s="41">
        <v>0.54897298869378708</v>
      </c>
      <c r="EP46" s="38">
        <v>1.6345686423741335E-2</v>
      </c>
      <c r="EQ46" s="67">
        <v>-4.1000000000000002E-2</v>
      </c>
      <c r="ER46" s="41">
        <v>0.11890000000000001</v>
      </c>
      <c r="ES46" s="41">
        <v>4.5899999999999996E-2</v>
      </c>
      <c r="ET46" s="41">
        <v>0.19172308935675073</v>
      </c>
      <c r="EU46" s="41">
        <v>0.47250141530009004</v>
      </c>
      <c r="EV46" s="38">
        <v>2.1314137025568641E-2</v>
      </c>
      <c r="EW46" s="67">
        <v>-3.5999999999999997E-2</v>
      </c>
      <c r="EX46" s="41">
        <v>0.11749999999999999</v>
      </c>
      <c r="EY46" s="41">
        <v>4.2000000000000003E-2</v>
      </c>
      <c r="EZ46" s="41">
        <v>0.19668557546906787</v>
      </c>
      <c r="FA46" s="41">
        <v>0.4844485503040396</v>
      </c>
      <c r="FB46" s="38">
        <v>1.7683924583440803E-2</v>
      </c>
      <c r="FC46" s="67">
        <v>-3.0000000000000001E-3</v>
      </c>
      <c r="FD46" s="41">
        <v>0.1202</v>
      </c>
      <c r="FE46" s="41">
        <v>5.62E-2</v>
      </c>
      <c r="FF46" s="41">
        <v>0.33120409705185622</v>
      </c>
      <c r="FG46" s="41">
        <v>0.65034899758444908</v>
      </c>
      <c r="FH46" s="38">
        <v>2.0844211134431441E-3</v>
      </c>
      <c r="FI46" s="67">
        <v>2.4E-2</v>
      </c>
      <c r="FJ46" s="41">
        <v>0.12050000000000001</v>
      </c>
      <c r="FK46" s="41">
        <v>5.9000000000000004E-2</v>
      </c>
      <c r="FL46" s="41">
        <v>0.36887729735724467</v>
      </c>
      <c r="FM46" s="41">
        <v>1.3710900894055669</v>
      </c>
      <c r="FN46" s="38">
        <v>-1.8001962182115909E-2</v>
      </c>
      <c r="FO46" s="67">
        <v>0.10299999999999999</v>
      </c>
      <c r="FP46" s="41">
        <v>0.1202</v>
      </c>
      <c r="FQ46" s="41">
        <v>6.3200000000000006E-2</v>
      </c>
      <c r="FR46" s="41">
        <v>0.33525281625219955</v>
      </c>
      <c r="FS46" s="41">
        <v>1.1479886055721531</v>
      </c>
      <c r="FT46" s="38">
        <v>-1.0346471657674761E-2</v>
      </c>
      <c r="FU46" s="67">
        <v>9.4E-2</v>
      </c>
      <c r="FV46" s="41">
        <v>0.121</v>
      </c>
      <c r="FW46" s="41">
        <v>6.9099999999999995E-2</v>
      </c>
      <c r="FX46" s="41">
        <v>0.34390708221805039</v>
      </c>
      <c r="FY46" s="41">
        <v>1.0254108369898169</v>
      </c>
      <c r="FZ46" s="38">
        <v>-1.0419487812409525E-2</v>
      </c>
      <c r="GA46" s="67">
        <v>7.5999999999999998E-2</v>
      </c>
      <c r="GB46" s="41">
        <v>0.1216</v>
      </c>
      <c r="GC46" s="41">
        <v>5.7300000000000004E-2</v>
      </c>
      <c r="GD46" s="41">
        <v>0.4059013674718962</v>
      </c>
      <c r="GE46" s="41">
        <v>-14.331128307538693</v>
      </c>
      <c r="GF46" s="38">
        <v>-9.4851623403428578E-2</v>
      </c>
      <c r="GG46" s="67">
        <v>5.8999999999999997E-2</v>
      </c>
      <c r="GH46" s="41">
        <v>0.1215</v>
      </c>
      <c r="GI46" s="41">
        <v>5.5599999999999997E-2</v>
      </c>
      <c r="GJ46" s="41">
        <v>0.10014964658355312</v>
      </c>
      <c r="GK46" s="41">
        <v>2.2226492270470053</v>
      </c>
      <c r="GL46" s="38">
        <v>-6.1659868597020072E-2</v>
      </c>
      <c r="GM46" s="67">
        <v>4.9000000000000002E-2</v>
      </c>
      <c r="GN46" s="41">
        <v>0.12269999999999999</v>
      </c>
      <c r="GO46" s="41">
        <v>7.9100000000000004E-2</v>
      </c>
      <c r="GP46" s="41">
        <v>0.41584515579850118</v>
      </c>
      <c r="GQ46" s="41">
        <v>1.1485212383392382</v>
      </c>
      <c r="GR46" s="38">
        <v>-2.7457683897903106E-2</v>
      </c>
      <c r="GS46" s="67">
        <v>4.5999999999999999E-2</v>
      </c>
      <c r="GT46" s="41">
        <v>0.1241</v>
      </c>
      <c r="GU46" s="41">
        <v>9.1799999999999993E-2</v>
      </c>
      <c r="GV46" s="41">
        <v>0.32843528389637089</v>
      </c>
      <c r="GW46" s="41">
        <v>1.1591047523724249</v>
      </c>
      <c r="GX46" s="38">
        <v>-3.0767714219594847E-2</v>
      </c>
      <c r="GY46" s="67">
        <v>4.9000000000000002E-2</v>
      </c>
      <c r="GZ46" s="41">
        <v>0.12670000000000001</v>
      </c>
      <c r="HA46" s="41">
        <v>9.06E-2</v>
      </c>
      <c r="HB46" s="41">
        <v>0.25182048103720717</v>
      </c>
      <c r="HC46" s="41">
        <v>1.1216194464545632</v>
      </c>
      <c r="HD46" s="38">
        <v>-2.9208396201079047E-2</v>
      </c>
      <c r="HE46" s="67">
        <v>5.3999999999999999E-2</v>
      </c>
      <c r="HF46" s="41">
        <v>0.13089999999999999</v>
      </c>
      <c r="HG46" s="41">
        <v>9.1899999999999996E-2</v>
      </c>
      <c r="HH46" s="41">
        <v>0.24331613154357579</v>
      </c>
      <c r="HI46" s="41">
        <v>1.2095293675443628</v>
      </c>
      <c r="HJ46" s="38">
        <v>-3.3300711156711751E-2</v>
      </c>
      <c r="HK46" s="67">
        <v>5.5E-2</v>
      </c>
      <c r="HL46" s="41">
        <v>0.1331</v>
      </c>
      <c r="HM46" s="41">
        <v>7.8799999999999995E-2</v>
      </c>
      <c r="HN46" s="41">
        <v>0.27952128272178317</v>
      </c>
      <c r="HO46" s="41">
        <v>0.95567410761476201</v>
      </c>
      <c r="HP46" s="38">
        <v>-1.9408898094420285E-2</v>
      </c>
      <c r="HQ46" s="67">
        <v>0.06</v>
      </c>
      <c r="HR46" s="41">
        <v>0.13980000000000001</v>
      </c>
      <c r="HS46" s="41">
        <v>6.7799999999999999E-2</v>
      </c>
      <c r="HT46" s="41">
        <v>0.34627978151640526</v>
      </c>
      <c r="HU46" s="41">
        <v>0.91245767563588775</v>
      </c>
      <c r="HV46" s="38">
        <v>-1.2288353768937887E-2</v>
      </c>
      <c r="HW46" s="67">
        <v>5.6000000000000001E-2</v>
      </c>
      <c r="HX46" s="41">
        <v>0.14630000000000001</v>
      </c>
      <c r="HY46" s="41">
        <v>6.6299999999999998E-2</v>
      </c>
      <c r="HZ46" s="41">
        <v>0.20553345917411167</v>
      </c>
      <c r="IA46" s="41">
        <v>1.0328699067798954</v>
      </c>
      <c r="IB46" s="38">
        <v>-1.4489277494653521E-2</v>
      </c>
      <c r="IC46" s="67">
        <v>4.9000000000000002E-2</v>
      </c>
      <c r="ID46" s="41">
        <v>0.1628</v>
      </c>
      <c r="IE46" s="41">
        <v>5.7000000000000002E-2</v>
      </c>
      <c r="IF46" s="41">
        <v>5.8024022355971254E-2</v>
      </c>
      <c r="IG46" s="41">
        <v>1.2407681427483408</v>
      </c>
      <c r="IH46" s="38">
        <v>-3.1592168960462352E-2</v>
      </c>
      <c r="II46" s="67">
        <v>4.5999999999999999E-2</v>
      </c>
      <c r="IJ46" s="41">
        <v>0.16850000000000001</v>
      </c>
      <c r="IK46" s="41">
        <v>6.2199999999999998E-2</v>
      </c>
      <c r="IL46" s="41">
        <v>5.9508385093980584E-2</v>
      </c>
      <c r="IM46" s="41">
        <v>1.1815718224681993</v>
      </c>
      <c r="IN46" s="38">
        <v>-2.1526210060089066E-2</v>
      </c>
      <c r="IO46" s="67">
        <v>0.04</v>
      </c>
      <c r="IP46" s="41">
        <v>0.1691</v>
      </c>
      <c r="IQ46" s="41">
        <v>3.56E-2</v>
      </c>
      <c r="IR46" s="41">
        <v>5.0730892201210506E-2</v>
      </c>
      <c r="IS46" s="41">
        <v>1.1982150292564266</v>
      </c>
      <c r="IT46" s="38">
        <v>-1.9450689318425737E-2</v>
      </c>
      <c r="IU46" s="67">
        <v>4.7E-2</v>
      </c>
      <c r="IV46" s="41">
        <v>0.16889999999999999</v>
      </c>
      <c r="IW46" s="41">
        <v>2.9900000000000003E-2</v>
      </c>
      <c r="IX46" s="41">
        <v>0.10494314472335274</v>
      </c>
      <c r="IY46" s="41">
        <v>1.3914174221028974</v>
      </c>
      <c r="IZ46" s="38">
        <v>-2.6129809243468114E-2</v>
      </c>
      <c r="JA46" s="92">
        <v>4.9000000000000002E-2</v>
      </c>
      <c r="JB46" s="41">
        <v>0.15770000000000001</v>
      </c>
      <c r="JC46" s="41">
        <v>3.6200000000000003E-2</v>
      </c>
      <c r="JD46" s="41">
        <v>0.13218675859104398</v>
      </c>
      <c r="JE46" s="41">
        <v>1.1420663219391651</v>
      </c>
      <c r="JF46" s="38">
        <v>-5.668915848488703E-2</v>
      </c>
      <c r="JG46" s="88">
        <v>0.05</v>
      </c>
      <c r="JH46" s="41">
        <v>0.15279999999999999</v>
      </c>
      <c r="JI46" s="89">
        <v>3.8199999999999998E-2</v>
      </c>
      <c r="JJ46" s="41">
        <v>0.16124842410823065</v>
      </c>
      <c r="JK46" s="41">
        <v>1.0517365419303715</v>
      </c>
      <c r="JL46" s="38">
        <v>-3.3791156434908189E-2</v>
      </c>
      <c r="JM46" s="88">
        <v>4.9000000000000002E-2</v>
      </c>
      <c r="JN46" s="41">
        <v>0.1507</v>
      </c>
      <c r="JO46" s="89">
        <v>4.58E-2</v>
      </c>
      <c r="JP46" s="41">
        <v>0.14143179586392882</v>
      </c>
      <c r="JQ46" s="41">
        <v>1.0588406348661819</v>
      </c>
      <c r="JR46" s="38">
        <v>3.3571838089970789E-5</v>
      </c>
      <c r="JS46" s="88">
        <v>0.05</v>
      </c>
      <c r="JT46" s="41">
        <v>0.14810000000000001</v>
      </c>
      <c r="JU46" s="89">
        <v>4.4900000000000002E-2</v>
      </c>
      <c r="JV46" s="41">
        <v>2.0736285190100998E-3</v>
      </c>
      <c r="JW46" s="41">
        <v>0.66845142067231367</v>
      </c>
      <c r="JX46" s="38">
        <v>2.4051447593994496E-2</v>
      </c>
    </row>
    <row r="47" spans="1:284" x14ac:dyDescent="0.25">
      <c r="A47">
        <v>43</v>
      </c>
      <c r="B47" s="55" t="s">
        <v>44</v>
      </c>
      <c r="C47" s="67">
        <v>5.1999999999999998E-2</v>
      </c>
      <c r="D47" s="41">
        <v>0.1691</v>
      </c>
      <c r="E47" s="41">
        <v>6.2699999999999992E-2</v>
      </c>
      <c r="F47" s="41">
        <v>0</v>
      </c>
      <c r="G47" s="41">
        <v>0.42371581039897932</v>
      </c>
      <c r="H47" s="38">
        <v>2.4161610352163465E-2</v>
      </c>
      <c r="I47" s="67">
        <v>0.06</v>
      </c>
      <c r="J47" s="41">
        <v>0.1636</v>
      </c>
      <c r="K47" s="41">
        <v>7.3899999999999993E-2</v>
      </c>
      <c r="L47" s="41">
        <v>0</v>
      </c>
      <c r="M47" s="41">
        <v>0.40366002407002632</v>
      </c>
      <c r="N47" s="38">
        <v>2.6290887808658816E-2</v>
      </c>
      <c r="O47" s="67">
        <v>0.05</v>
      </c>
      <c r="P47" s="41">
        <v>0.15990000000000001</v>
      </c>
      <c r="Q47" s="41">
        <v>6.0199999999999997E-2</v>
      </c>
      <c r="R47" s="41">
        <v>0</v>
      </c>
      <c r="S47" s="41">
        <v>0.39589140268107348</v>
      </c>
      <c r="T47" s="38">
        <v>3.0066043704396618E-2</v>
      </c>
      <c r="U47" s="67">
        <v>5.7000000000000002E-2</v>
      </c>
      <c r="V47" s="41">
        <v>0.15460000000000002</v>
      </c>
      <c r="W47" s="41">
        <v>6.3099999999999989E-2</v>
      </c>
      <c r="X47" s="41">
        <v>0</v>
      </c>
      <c r="Y47" s="41">
        <v>0.42541362659468718</v>
      </c>
      <c r="Z47" s="38">
        <v>2.4261285420763057E-2</v>
      </c>
      <c r="AA47" s="67">
        <v>5.6000000000000001E-2</v>
      </c>
      <c r="AB47" s="41">
        <v>0.16059999999999999</v>
      </c>
      <c r="AC47" s="41">
        <v>7.0300000000000001E-2</v>
      </c>
      <c r="AD47" s="41">
        <v>0</v>
      </c>
      <c r="AE47" s="41">
        <v>0.40389066571148563</v>
      </c>
      <c r="AF47" s="38">
        <v>2.3783422680199801E-2</v>
      </c>
      <c r="AG47" s="67">
        <v>6.0999999999999999E-2</v>
      </c>
      <c r="AH47" s="41">
        <v>0.16820000000000002</v>
      </c>
      <c r="AI47" s="41">
        <v>5.9699999999999996E-2</v>
      </c>
      <c r="AJ47" s="41">
        <v>0</v>
      </c>
      <c r="AK47" s="41">
        <v>0.26733822461608486</v>
      </c>
      <c r="AL47" s="38">
        <v>4.52122850020798E-2</v>
      </c>
      <c r="AM47" s="67">
        <v>0.05</v>
      </c>
      <c r="AN47" s="41">
        <v>0.183</v>
      </c>
      <c r="AO47" s="41">
        <v>8.0100000000000005E-2</v>
      </c>
      <c r="AP47" s="41">
        <v>0</v>
      </c>
      <c r="AQ47" s="41">
        <v>0.44946575111988074</v>
      </c>
      <c r="AR47" s="38">
        <v>3.8310265057871683E-2</v>
      </c>
      <c r="AS47" s="67">
        <v>3.7999999999999999E-2</v>
      </c>
      <c r="AT47" s="41">
        <v>0.1787</v>
      </c>
      <c r="AU47" s="41">
        <v>6.4500000000000002E-2</v>
      </c>
      <c r="AV47" s="41">
        <v>0</v>
      </c>
      <c r="AW47" s="41">
        <v>0.44011544941196179</v>
      </c>
      <c r="AX47" s="38">
        <v>2.2881293986540159E-2</v>
      </c>
      <c r="AY47" s="67">
        <v>3.7999999999999999E-2</v>
      </c>
      <c r="AZ47" s="41">
        <v>0.18179999999999999</v>
      </c>
      <c r="BA47" s="41">
        <v>5.7999999999999996E-2</v>
      </c>
      <c r="BB47" s="41">
        <v>0</v>
      </c>
      <c r="BC47" s="41">
        <v>0.40420933433266959</v>
      </c>
      <c r="BD47" s="38">
        <v>2.675199959056326E-2</v>
      </c>
      <c r="BE47" s="67">
        <v>4.3999999999999997E-2</v>
      </c>
      <c r="BF47" s="41">
        <v>0.1386</v>
      </c>
      <c r="BG47" s="41">
        <v>6.3399999999999998E-2</v>
      </c>
      <c r="BH47" s="41">
        <v>0</v>
      </c>
      <c r="BI47" s="41">
        <v>0.25212548243987526</v>
      </c>
      <c r="BJ47" s="38">
        <v>3.9362905576644937E-2</v>
      </c>
      <c r="BK47" s="67">
        <v>4.2000000000000003E-2</v>
      </c>
      <c r="BL47" s="41">
        <v>0.1366</v>
      </c>
      <c r="BM47" s="41">
        <v>6.3500000000000001E-2</v>
      </c>
      <c r="BN47" s="41">
        <v>0</v>
      </c>
      <c r="BO47" s="41">
        <v>0.42893653744025489</v>
      </c>
      <c r="BP47" s="38">
        <v>2.7927646701350072E-2</v>
      </c>
      <c r="BQ47" s="67">
        <v>5.3999999999999999E-2</v>
      </c>
      <c r="BR47" s="41">
        <v>0.1361</v>
      </c>
      <c r="BS47" s="41">
        <v>0.10279999999999999</v>
      </c>
      <c r="BT47" s="41">
        <v>0</v>
      </c>
      <c r="BU47" s="41">
        <v>0.38825201522963765</v>
      </c>
      <c r="BV47" s="38">
        <v>2.8601103696957429E-2</v>
      </c>
      <c r="BW47" s="67">
        <v>3.3000000000000002E-2</v>
      </c>
      <c r="BX47" s="41">
        <v>0.1366</v>
      </c>
      <c r="BY47" s="41">
        <v>9.2100000000000015E-2</v>
      </c>
      <c r="BZ47" s="41">
        <v>1.1675588779037054E-3</v>
      </c>
      <c r="CA47" s="41">
        <v>0.40750655830764854</v>
      </c>
      <c r="CB47" s="38">
        <v>2.7158085410305274E-2</v>
      </c>
      <c r="CC47" s="67">
        <v>3.2000000000000001E-2</v>
      </c>
      <c r="CD47" s="41">
        <v>0.13689999999999999</v>
      </c>
      <c r="CE47" s="41">
        <v>7.0599999999999996E-2</v>
      </c>
      <c r="CF47" s="41">
        <v>8.5763858068570056E-4</v>
      </c>
      <c r="CG47" s="41">
        <v>0.42865655471289277</v>
      </c>
      <c r="CH47" s="38">
        <v>2.6044658857702685E-2</v>
      </c>
      <c r="CI47" s="67">
        <v>3.7999999999999999E-2</v>
      </c>
      <c r="CJ47" s="41">
        <v>0.13639999999999999</v>
      </c>
      <c r="CK47" s="41">
        <v>4.4999999999999998E-2</v>
      </c>
      <c r="CL47" s="41">
        <v>8.0268950493665432E-4</v>
      </c>
      <c r="CM47" s="41">
        <v>0.42907071671506536</v>
      </c>
      <c r="CN47" s="38">
        <v>2.5509168567061018E-2</v>
      </c>
      <c r="CO47" s="67">
        <v>5.1999999999999998E-2</v>
      </c>
      <c r="CP47" s="41">
        <v>0.13489999999999999</v>
      </c>
      <c r="CQ47" s="41">
        <v>4.1799999999999997E-2</v>
      </c>
      <c r="CR47" s="41">
        <v>7.3715247480696949E-4</v>
      </c>
      <c r="CS47" s="41">
        <v>0.46724176109832766</v>
      </c>
      <c r="CT47" s="38">
        <v>2.3116386861832858E-2</v>
      </c>
      <c r="CU47" s="67">
        <v>6.0999999999999999E-2</v>
      </c>
      <c r="CV47" s="41">
        <v>0.13220000000000001</v>
      </c>
      <c r="CW47" s="41">
        <v>4.2800000000000005E-2</v>
      </c>
      <c r="CX47" s="41">
        <v>0</v>
      </c>
      <c r="CY47" s="41">
        <v>0.47584882488923136</v>
      </c>
      <c r="CZ47" s="38">
        <v>2.0800525669909684E-2</v>
      </c>
      <c r="DA47" s="67">
        <v>5.2999999999999999E-2</v>
      </c>
      <c r="DB47" s="41">
        <v>0.12659999999999999</v>
      </c>
      <c r="DC47" s="41">
        <v>5.7000000000000002E-2</v>
      </c>
      <c r="DD47" s="41">
        <v>2.6736671307952559E-2</v>
      </c>
      <c r="DE47" s="41">
        <v>0.49700657247171587</v>
      </c>
      <c r="DF47" s="38">
        <v>1.8494905715840903E-2</v>
      </c>
      <c r="DG47" s="67">
        <v>5.6000000000000001E-2</v>
      </c>
      <c r="DH47" s="41">
        <v>0.12509999999999999</v>
      </c>
      <c r="DI47" s="41">
        <v>5.7099999999999998E-2</v>
      </c>
      <c r="DJ47" s="41">
        <v>2.7758215050515168E-2</v>
      </c>
      <c r="DK47" s="41">
        <v>0.45605692846992829</v>
      </c>
      <c r="DL47" s="38">
        <v>1.4985881936713073E-2</v>
      </c>
      <c r="DM47" s="67">
        <v>4.8000000000000001E-2</v>
      </c>
      <c r="DN47" s="41">
        <v>0.12509999999999999</v>
      </c>
      <c r="DO47" s="41">
        <v>4.3499999999999997E-2</v>
      </c>
      <c r="DP47" s="41">
        <v>2.773942446519442E-2</v>
      </c>
      <c r="DQ47" s="41">
        <v>0.45943321306826351</v>
      </c>
      <c r="DR47" s="38">
        <v>1.6072784116080149E-2</v>
      </c>
      <c r="DS47" s="67">
        <v>0.06</v>
      </c>
      <c r="DT47" s="41">
        <v>0.12470000000000001</v>
      </c>
      <c r="DU47" s="41">
        <v>5.7000000000000002E-2</v>
      </c>
      <c r="DV47" s="41">
        <v>2.5795868595792852E-2</v>
      </c>
      <c r="DW47" s="41">
        <v>0.42518366653080703</v>
      </c>
      <c r="DX47" s="38">
        <v>1.8081645893069247E-2</v>
      </c>
      <c r="DY47" s="67">
        <v>0.05</v>
      </c>
      <c r="DZ47" s="41">
        <v>0.12470000000000001</v>
      </c>
      <c r="EA47" s="41">
        <v>3.8300000000000001E-2</v>
      </c>
      <c r="EB47" s="41">
        <v>4.151074288826561E-2</v>
      </c>
      <c r="EC47" s="41">
        <v>0.40704158138110086</v>
      </c>
      <c r="ED47" s="38">
        <v>2.22988230916241E-2</v>
      </c>
      <c r="EE47" s="67">
        <v>5.0999999999999997E-2</v>
      </c>
      <c r="EF47" s="41">
        <v>0.12240000000000001</v>
      </c>
      <c r="EG47" s="41">
        <v>5.8200000000000002E-2</v>
      </c>
      <c r="EH47" s="41">
        <v>4.4652978982309639E-2</v>
      </c>
      <c r="EI47" s="41">
        <v>0.43490136250341116</v>
      </c>
      <c r="EJ47" s="38">
        <v>1.5411491380643723E-2</v>
      </c>
      <c r="EK47" s="67">
        <v>4.5999999999999999E-2</v>
      </c>
      <c r="EL47" s="41">
        <v>0.12089999999999999</v>
      </c>
      <c r="EM47" s="41">
        <v>5.8400000000000001E-2</v>
      </c>
      <c r="EN47" s="41">
        <v>5.2458876545076034E-2</v>
      </c>
      <c r="EO47" s="41">
        <v>0.54070772181669391</v>
      </c>
      <c r="EP47" s="38">
        <v>1.2105455401455231E-2</v>
      </c>
      <c r="EQ47" s="67">
        <v>-4.1000000000000002E-2</v>
      </c>
      <c r="ER47" s="41">
        <v>0.11890000000000001</v>
      </c>
      <c r="ES47" s="41">
        <v>4.5899999999999996E-2</v>
      </c>
      <c r="ET47" s="41">
        <v>5.5977073845903058E-2</v>
      </c>
      <c r="EU47" s="41">
        <v>0.52347437061298108</v>
      </c>
      <c r="EV47" s="38">
        <v>1.1348752049470666E-2</v>
      </c>
      <c r="EW47" s="67">
        <v>-3.5999999999999997E-2</v>
      </c>
      <c r="EX47" s="41">
        <v>0.11749999999999999</v>
      </c>
      <c r="EY47" s="41">
        <v>4.2000000000000003E-2</v>
      </c>
      <c r="EZ47" s="41">
        <v>5.3417820961185809E-2</v>
      </c>
      <c r="FA47" s="41">
        <v>0.47784716092968521</v>
      </c>
      <c r="FB47" s="38">
        <v>1.2756781644811864E-2</v>
      </c>
      <c r="FC47" s="67">
        <v>-3.0000000000000001E-3</v>
      </c>
      <c r="FD47" s="41">
        <v>0.1202</v>
      </c>
      <c r="FE47" s="41">
        <v>5.62E-2</v>
      </c>
      <c r="FF47" s="41">
        <v>6.0952153609245212E-2</v>
      </c>
      <c r="FG47" s="41">
        <v>0.42452013234017899</v>
      </c>
      <c r="FH47" s="38">
        <v>1.3968266060848967E-2</v>
      </c>
      <c r="FI47" s="67">
        <v>2.4E-2</v>
      </c>
      <c r="FJ47" s="41">
        <v>0.12050000000000001</v>
      </c>
      <c r="FK47" s="41">
        <v>5.9000000000000004E-2</v>
      </c>
      <c r="FL47" s="41">
        <v>5.7803520678252493E-2</v>
      </c>
      <c r="FM47" s="41">
        <v>0.42680410752109804</v>
      </c>
      <c r="FN47" s="38">
        <v>1.6383923116611944E-2</v>
      </c>
      <c r="FO47" s="67">
        <v>0.10299999999999999</v>
      </c>
      <c r="FP47" s="41">
        <v>0.1202</v>
      </c>
      <c r="FQ47" s="41">
        <v>6.3200000000000006E-2</v>
      </c>
      <c r="FR47" s="41">
        <v>9.0621042053229114E-2</v>
      </c>
      <c r="FS47" s="41">
        <v>0.58377262808839259</v>
      </c>
      <c r="FT47" s="38">
        <v>6.7225715581684803E-3</v>
      </c>
      <c r="FU47" s="67">
        <v>9.4E-2</v>
      </c>
      <c r="FV47" s="41">
        <v>0.121</v>
      </c>
      <c r="FW47" s="41">
        <v>6.9099999999999995E-2</v>
      </c>
      <c r="FX47" s="41">
        <v>8.5461994136308853E-2</v>
      </c>
      <c r="FY47" s="41">
        <v>0.50699342473301157</v>
      </c>
      <c r="FZ47" s="38">
        <v>1.0564424236896207E-2</v>
      </c>
      <c r="GA47" s="67">
        <v>7.5999999999999998E-2</v>
      </c>
      <c r="GB47" s="41">
        <v>0.1216</v>
      </c>
      <c r="GC47" s="41">
        <v>5.7300000000000004E-2</v>
      </c>
      <c r="GD47" s="41">
        <v>0.12549702244337416</v>
      </c>
      <c r="GE47" s="41">
        <v>0.41244066486027942</v>
      </c>
      <c r="GF47" s="38">
        <v>1.1562273693656838E-2</v>
      </c>
      <c r="GG47" s="67">
        <v>5.8999999999999997E-2</v>
      </c>
      <c r="GH47" s="41">
        <v>0.1215</v>
      </c>
      <c r="GI47" s="41">
        <v>5.5599999999999997E-2</v>
      </c>
      <c r="GJ47" s="41">
        <v>0.11945505421197945</v>
      </c>
      <c r="GK47" s="41">
        <v>0.40236002979037461</v>
      </c>
      <c r="GL47" s="38">
        <v>1.6462125110532633E-2</v>
      </c>
      <c r="GM47" s="67">
        <v>4.9000000000000002E-2</v>
      </c>
      <c r="GN47" s="41">
        <v>0.12269999999999999</v>
      </c>
      <c r="GO47" s="41">
        <v>7.9100000000000004E-2</v>
      </c>
      <c r="GP47" s="41">
        <v>0.11437790339820836</v>
      </c>
      <c r="GQ47" s="41">
        <v>0.39767709830240516</v>
      </c>
      <c r="GR47" s="38">
        <v>1.3129513311706561E-2</v>
      </c>
      <c r="GS47" s="67">
        <v>4.5999999999999999E-2</v>
      </c>
      <c r="GT47" s="41">
        <v>0.1241</v>
      </c>
      <c r="GU47" s="41">
        <v>9.1799999999999993E-2</v>
      </c>
      <c r="GV47" s="41">
        <v>0.11046891405793764</v>
      </c>
      <c r="GW47" s="41">
        <v>0.44218186614845079</v>
      </c>
      <c r="GX47" s="38">
        <v>1.0522889661461537E-2</v>
      </c>
      <c r="GY47" s="67">
        <v>4.9000000000000002E-2</v>
      </c>
      <c r="GZ47" s="41">
        <v>0.12670000000000001</v>
      </c>
      <c r="HA47" s="41">
        <v>9.06E-2</v>
      </c>
      <c r="HB47" s="41">
        <v>0.10841349749171737</v>
      </c>
      <c r="HC47" s="41">
        <v>0.45185860523085836</v>
      </c>
      <c r="HD47" s="38">
        <v>1.3594220562023621E-2</v>
      </c>
      <c r="HE47" s="67">
        <v>5.3999999999999999E-2</v>
      </c>
      <c r="HF47" s="41">
        <v>0.13089999999999999</v>
      </c>
      <c r="HG47" s="41">
        <v>9.1899999999999996E-2</v>
      </c>
      <c r="HH47" s="41">
        <v>0.1037381322621037</v>
      </c>
      <c r="HI47" s="41">
        <v>0.51164228634937037</v>
      </c>
      <c r="HJ47" s="38">
        <v>1.4768054279998211E-2</v>
      </c>
      <c r="HK47" s="67">
        <v>5.5E-2</v>
      </c>
      <c r="HL47" s="41">
        <v>0.1331</v>
      </c>
      <c r="HM47" s="41">
        <v>7.8799999999999995E-2</v>
      </c>
      <c r="HN47" s="41">
        <v>9.9845028706206276E-2</v>
      </c>
      <c r="HO47" s="41">
        <v>0.48996474581913951</v>
      </c>
      <c r="HP47" s="38">
        <v>1.5021310450120525E-2</v>
      </c>
      <c r="HQ47" s="67">
        <v>0.06</v>
      </c>
      <c r="HR47" s="41">
        <v>0.13980000000000001</v>
      </c>
      <c r="HS47" s="41">
        <v>6.7799999999999999E-2</v>
      </c>
      <c r="HT47" s="41">
        <v>9.5623368619820848E-2</v>
      </c>
      <c r="HU47" s="41">
        <v>0.49515761167604716</v>
      </c>
      <c r="HV47" s="38">
        <v>1.4599557481992046E-2</v>
      </c>
      <c r="HW47" s="67">
        <v>5.6000000000000001E-2</v>
      </c>
      <c r="HX47" s="41">
        <v>0.14630000000000001</v>
      </c>
      <c r="HY47" s="41">
        <v>6.6299999999999998E-2</v>
      </c>
      <c r="HZ47" s="41">
        <v>9.309068467183744E-2</v>
      </c>
      <c r="IA47" s="41">
        <v>4.3081519278828591</v>
      </c>
      <c r="IB47" s="38">
        <v>1.3003952399392747E-2</v>
      </c>
      <c r="IC47" s="67">
        <v>4.9000000000000002E-2</v>
      </c>
      <c r="ID47" s="41">
        <v>0.1628</v>
      </c>
      <c r="IE47" s="41">
        <v>5.7000000000000002E-2</v>
      </c>
      <c r="IF47" s="41">
        <v>9.7295271021686461E-2</v>
      </c>
      <c r="IG47" s="41">
        <v>0.63363961834888272</v>
      </c>
      <c r="IH47" s="38">
        <v>9.888860717691501E-3</v>
      </c>
      <c r="II47" s="67">
        <v>4.5999999999999999E-2</v>
      </c>
      <c r="IJ47" s="41">
        <v>0.16850000000000001</v>
      </c>
      <c r="IK47" s="41">
        <v>6.2199999999999998E-2</v>
      </c>
      <c r="IL47" s="41">
        <v>9.9909341142073851E-2</v>
      </c>
      <c r="IM47" s="41">
        <v>0.61786367086876781</v>
      </c>
      <c r="IN47" s="38">
        <v>9.7410276710616986E-3</v>
      </c>
      <c r="IO47" s="67">
        <v>0.04</v>
      </c>
      <c r="IP47" s="41">
        <v>0.1691</v>
      </c>
      <c r="IQ47" s="41">
        <v>3.56E-2</v>
      </c>
      <c r="IR47" s="41">
        <v>0.10143948701312748</v>
      </c>
      <c r="IS47" s="41">
        <v>0.61884449415902909</v>
      </c>
      <c r="IT47" s="38">
        <v>9.404592181756358E-3</v>
      </c>
      <c r="IU47" s="67">
        <v>4.7E-2</v>
      </c>
      <c r="IV47" s="41">
        <v>0.16889999999999999</v>
      </c>
      <c r="IW47" s="41">
        <v>2.9900000000000003E-2</v>
      </c>
      <c r="IX47" s="41">
        <v>0.11878308071092633</v>
      </c>
      <c r="IY47" s="41">
        <v>0.59850281823317952</v>
      </c>
      <c r="IZ47" s="38">
        <v>9.1181827909480578E-3</v>
      </c>
      <c r="JA47" s="92">
        <v>4.9000000000000002E-2</v>
      </c>
      <c r="JB47" s="41">
        <v>0.15770000000000001</v>
      </c>
      <c r="JC47" s="41">
        <v>3.6200000000000003E-2</v>
      </c>
      <c r="JD47" s="41">
        <v>0.1143345231549103</v>
      </c>
      <c r="JE47" s="41">
        <v>0.57843977711101591</v>
      </c>
      <c r="JF47" s="38">
        <v>1.1064036180336568E-2</v>
      </c>
      <c r="JG47" s="88">
        <v>0.05</v>
      </c>
      <c r="JH47" s="41">
        <v>0.15279999999999999</v>
      </c>
      <c r="JI47" s="89">
        <v>3.8199999999999998E-2</v>
      </c>
      <c r="JJ47" s="41">
        <v>0.112986348441572</v>
      </c>
      <c r="JK47" s="41">
        <v>0.56373593315050952</v>
      </c>
      <c r="JL47" s="38">
        <v>1.0989111181631537E-2</v>
      </c>
      <c r="JM47" s="88">
        <v>4.9000000000000002E-2</v>
      </c>
      <c r="JN47" s="41">
        <v>0.1507</v>
      </c>
      <c r="JO47" s="89">
        <v>4.58E-2</v>
      </c>
      <c r="JP47" s="41">
        <v>0.11016482971270873</v>
      </c>
      <c r="JQ47" s="41">
        <v>0.55020875321027063</v>
      </c>
      <c r="JR47" s="38">
        <v>1.2396542329302717E-2</v>
      </c>
      <c r="JS47" s="88">
        <v>0.05</v>
      </c>
      <c r="JT47" s="41">
        <v>0.14810000000000001</v>
      </c>
      <c r="JU47" s="89">
        <v>4.4900000000000002E-2</v>
      </c>
      <c r="JV47" s="41">
        <v>0.12680035245211199</v>
      </c>
      <c r="JW47" s="41">
        <v>0.55824629534533987</v>
      </c>
      <c r="JX47" s="38">
        <v>9.3192945344997939E-3</v>
      </c>
    </row>
    <row r="48" spans="1:284" x14ac:dyDescent="0.25">
      <c r="A48">
        <v>44</v>
      </c>
      <c r="B48" s="58" t="s">
        <v>89</v>
      </c>
      <c r="C48" s="67">
        <v>5.1999999999999998E-2</v>
      </c>
      <c r="D48" s="41">
        <v>0.1691</v>
      </c>
      <c r="E48" s="41">
        <v>6.2699999999999992E-2</v>
      </c>
      <c r="F48" s="41" t="s">
        <v>76</v>
      </c>
      <c r="G48" s="41" t="s">
        <v>76</v>
      </c>
      <c r="H48" s="38" t="s">
        <v>76</v>
      </c>
      <c r="I48" s="67">
        <v>0.06</v>
      </c>
      <c r="J48" s="41">
        <v>0.1636</v>
      </c>
      <c r="K48" s="41">
        <v>7.3899999999999993E-2</v>
      </c>
      <c r="L48" s="41" t="s">
        <v>76</v>
      </c>
      <c r="M48" s="41" t="s">
        <v>76</v>
      </c>
      <c r="N48" s="38" t="s">
        <v>76</v>
      </c>
      <c r="O48" s="67">
        <v>0.05</v>
      </c>
      <c r="P48" s="41">
        <v>0.15990000000000001</v>
      </c>
      <c r="Q48" s="41">
        <v>6.0199999999999997E-2</v>
      </c>
      <c r="R48" s="41" t="s">
        <v>76</v>
      </c>
      <c r="S48" s="41" t="s">
        <v>76</v>
      </c>
      <c r="T48" s="38" t="s">
        <v>76</v>
      </c>
      <c r="U48" s="67">
        <v>5.7000000000000002E-2</v>
      </c>
      <c r="V48" s="41">
        <v>0.15460000000000002</v>
      </c>
      <c r="W48" s="41">
        <v>6.3099999999999989E-2</v>
      </c>
      <c r="X48" s="41" t="s">
        <v>76</v>
      </c>
      <c r="Y48" s="41" t="s">
        <v>76</v>
      </c>
      <c r="Z48" s="38" t="s">
        <v>76</v>
      </c>
      <c r="AA48" s="67">
        <v>5.6000000000000001E-2</v>
      </c>
      <c r="AB48" s="41">
        <v>0.16059999999999999</v>
      </c>
      <c r="AC48" s="41">
        <v>7.0300000000000001E-2</v>
      </c>
      <c r="AD48" s="41" t="s">
        <v>76</v>
      </c>
      <c r="AE48" s="41" t="s">
        <v>76</v>
      </c>
      <c r="AF48" s="38" t="s">
        <v>76</v>
      </c>
      <c r="AG48" s="67">
        <v>6.0999999999999999E-2</v>
      </c>
      <c r="AH48" s="41">
        <v>0.16820000000000002</v>
      </c>
      <c r="AI48" s="41">
        <v>5.9699999999999996E-2</v>
      </c>
      <c r="AJ48" s="41" t="s">
        <v>76</v>
      </c>
      <c r="AK48" s="41" t="s">
        <v>76</v>
      </c>
      <c r="AL48" s="38" t="s">
        <v>76</v>
      </c>
      <c r="AM48" s="67">
        <v>0.05</v>
      </c>
      <c r="AN48" s="41">
        <v>0.183</v>
      </c>
      <c r="AO48" s="41">
        <v>8.0100000000000005E-2</v>
      </c>
      <c r="AP48" s="41" t="s">
        <v>76</v>
      </c>
      <c r="AQ48" s="41" t="s">
        <v>76</v>
      </c>
      <c r="AR48" s="38" t="s">
        <v>76</v>
      </c>
      <c r="AS48" s="67">
        <v>3.7999999999999999E-2</v>
      </c>
      <c r="AT48" s="41">
        <v>0.1787</v>
      </c>
      <c r="AU48" s="41">
        <v>6.4500000000000002E-2</v>
      </c>
      <c r="AV48" s="41" t="s">
        <v>76</v>
      </c>
      <c r="AW48" s="41" t="s">
        <v>76</v>
      </c>
      <c r="AX48" s="38" t="s">
        <v>76</v>
      </c>
      <c r="AY48" s="67">
        <v>3.7999999999999999E-2</v>
      </c>
      <c r="AZ48" s="41">
        <v>0.18179999999999999</v>
      </c>
      <c r="BA48" s="41">
        <v>5.7999999999999996E-2</v>
      </c>
      <c r="BB48" s="41" t="s">
        <v>76</v>
      </c>
      <c r="BC48" s="41" t="s">
        <v>76</v>
      </c>
      <c r="BD48" s="38" t="s">
        <v>76</v>
      </c>
      <c r="BE48" s="67">
        <v>4.3999999999999997E-2</v>
      </c>
      <c r="BF48" s="41">
        <v>0.1386</v>
      </c>
      <c r="BG48" s="41">
        <v>6.3399999999999998E-2</v>
      </c>
      <c r="BH48" s="41" t="s">
        <v>76</v>
      </c>
      <c r="BI48" s="41" t="s">
        <v>76</v>
      </c>
      <c r="BJ48" s="38" t="s">
        <v>76</v>
      </c>
      <c r="BK48" s="67">
        <v>4.2000000000000003E-2</v>
      </c>
      <c r="BL48" s="41">
        <v>0.1366</v>
      </c>
      <c r="BM48" s="41">
        <v>6.3500000000000001E-2</v>
      </c>
      <c r="BN48" s="41" t="s">
        <v>76</v>
      </c>
      <c r="BO48" s="41" t="s">
        <v>76</v>
      </c>
      <c r="BP48" s="38" t="s">
        <v>76</v>
      </c>
      <c r="BQ48" s="67">
        <v>5.3999999999999999E-2</v>
      </c>
      <c r="BR48" s="41">
        <v>0.1361</v>
      </c>
      <c r="BS48" s="41">
        <v>0.10279999999999999</v>
      </c>
      <c r="BT48" s="41" t="s">
        <v>76</v>
      </c>
      <c r="BU48" s="41" t="s">
        <v>76</v>
      </c>
      <c r="BV48" s="38" t="s">
        <v>76</v>
      </c>
      <c r="BW48" s="67">
        <v>3.3000000000000002E-2</v>
      </c>
      <c r="BX48" s="41">
        <v>0.1366</v>
      </c>
      <c r="BY48" s="41">
        <v>9.2100000000000015E-2</v>
      </c>
      <c r="BZ48" s="41" t="s">
        <v>76</v>
      </c>
      <c r="CA48" s="41" t="s">
        <v>76</v>
      </c>
      <c r="CB48" s="38" t="s">
        <v>76</v>
      </c>
      <c r="CC48" s="67">
        <v>3.2000000000000001E-2</v>
      </c>
      <c r="CD48" s="41">
        <v>0.13689999999999999</v>
      </c>
      <c r="CE48" s="41">
        <v>7.0599999999999996E-2</v>
      </c>
      <c r="CF48" s="41" t="s">
        <v>76</v>
      </c>
      <c r="CG48" s="41">
        <v>643.82425742574253</v>
      </c>
      <c r="CH48" s="38">
        <v>-0.11568681765275801</v>
      </c>
      <c r="CI48" s="67">
        <v>3.7999999999999999E-2</v>
      </c>
      <c r="CJ48" s="41">
        <v>0.13639999999999999</v>
      </c>
      <c r="CK48" s="41">
        <v>4.4999999999999998E-2</v>
      </c>
      <c r="CL48" s="41">
        <v>0</v>
      </c>
      <c r="CM48" s="41">
        <v>5.4608930946910146</v>
      </c>
      <c r="CN48" s="38">
        <v>-9.7357971624924849E-2</v>
      </c>
      <c r="CO48" s="67">
        <v>5.1999999999999998E-2</v>
      </c>
      <c r="CP48" s="41">
        <v>0.13489999999999999</v>
      </c>
      <c r="CQ48" s="41">
        <v>4.1799999999999997E-2</v>
      </c>
      <c r="CR48" s="41">
        <v>0</v>
      </c>
      <c r="CS48" s="41">
        <v>3.7426568433351726</v>
      </c>
      <c r="CT48" s="38">
        <v>-9.5044658330444981E-2</v>
      </c>
      <c r="CU48" s="67">
        <v>6.0999999999999999E-2</v>
      </c>
      <c r="CV48" s="41">
        <v>0.13220000000000001</v>
      </c>
      <c r="CW48" s="41">
        <v>4.2800000000000005E-2</v>
      </c>
      <c r="CX48" s="41">
        <v>0</v>
      </c>
      <c r="CY48" s="41">
        <v>1.3407887386884147</v>
      </c>
      <c r="CZ48" s="38">
        <v>-3.8325682304974802E-2</v>
      </c>
      <c r="DA48" s="67">
        <v>5.2999999999999999E-2</v>
      </c>
      <c r="DB48" s="41">
        <v>0.12659999999999999</v>
      </c>
      <c r="DC48" s="41">
        <v>5.7000000000000002E-2</v>
      </c>
      <c r="DD48" s="41">
        <v>0</v>
      </c>
      <c r="DE48" s="41">
        <v>1.6406116314289243</v>
      </c>
      <c r="DF48" s="38">
        <v>-5.0685209306533155E-2</v>
      </c>
      <c r="DG48" s="67">
        <v>5.6000000000000001E-2</v>
      </c>
      <c r="DH48" s="41">
        <v>0.12509999999999999</v>
      </c>
      <c r="DI48" s="41">
        <v>5.7099999999999998E-2</v>
      </c>
      <c r="DJ48" s="41">
        <v>0</v>
      </c>
      <c r="DK48" s="41">
        <v>1.8151989743897319</v>
      </c>
      <c r="DL48" s="38">
        <v>-5.1449172285997678E-2</v>
      </c>
      <c r="DM48" s="67">
        <v>4.8000000000000001E-2</v>
      </c>
      <c r="DN48" s="41">
        <v>0.12509999999999999</v>
      </c>
      <c r="DO48" s="41">
        <v>4.3499999999999997E-2</v>
      </c>
      <c r="DP48" s="41">
        <v>0</v>
      </c>
      <c r="DQ48" s="41">
        <v>2.4768708471006864</v>
      </c>
      <c r="DR48" s="38">
        <v>-4.4925777293491967E-2</v>
      </c>
      <c r="DS48" s="67">
        <v>0.06</v>
      </c>
      <c r="DT48" s="41">
        <v>0.12470000000000001</v>
      </c>
      <c r="DU48" s="41">
        <v>5.7000000000000002E-2</v>
      </c>
      <c r="DV48" s="41">
        <v>0</v>
      </c>
      <c r="DW48" s="41">
        <v>2.2960421859703679</v>
      </c>
      <c r="DX48" s="38">
        <v>-4.5142022761170186E-2</v>
      </c>
      <c r="DY48" s="67">
        <v>0.05</v>
      </c>
      <c r="DZ48" s="41">
        <v>0.12470000000000001</v>
      </c>
      <c r="EA48" s="41">
        <v>3.8300000000000001E-2</v>
      </c>
      <c r="EB48" s="41">
        <v>7.0765162930138455E-3</v>
      </c>
      <c r="EC48" s="41">
        <v>2.2947825069910368</v>
      </c>
      <c r="ED48" s="38">
        <v>-4.4272062865702851E-2</v>
      </c>
      <c r="EE48" s="67">
        <v>5.0999999999999997E-2</v>
      </c>
      <c r="EF48" s="41">
        <v>0.12240000000000001</v>
      </c>
      <c r="EG48" s="41">
        <v>5.8200000000000002E-2</v>
      </c>
      <c r="EH48" s="41">
        <v>1.4008436468337536E-2</v>
      </c>
      <c r="EI48" s="41">
        <v>2.4055191208931319</v>
      </c>
      <c r="EJ48" s="38">
        <v>-4.7182654098604511E-2</v>
      </c>
      <c r="EK48" s="67">
        <v>4.5999999999999999E-2</v>
      </c>
      <c r="EL48" s="41">
        <v>0.12089999999999999</v>
      </c>
      <c r="EM48" s="41">
        <v>5.8400000000000001E-2</v>
      </c>
      <c r="EN48" s="41">
        <v>2.5876862189014329E-2</v>
      </c>
      <c r="EO48" s="41">
        <v>1.9556157131685015</v>
      </c>
      <c r="EP48" s="38">
        <v>-3.9262257813512065E-2</v>
      </c>
      <c r="EQ48" s="67">
        <v>-4.1000000000000002E-2</v>
      </c>
      <c r="ER48" s="41">
        <v>0.11890000000000001</v>
      </c>
      <c r="ES48" s="41">
        <v>4.5899999999999996E-2</v>
      </c>
      <c r="ET48" s="41">
        <v>2.3029668783974746E-2</v>
      </c>
      <c r="EU48" s="41">
        <v>1.975358786894124</v>
      </c>
      <c r="EV48" s="38">
        <v>-3.0821076008915597E-2</v>
      </c>
      <c r="EW48" s="67">
        <v>-3.5999999999999997E-2</v>
      </c>
      <c r="EX48" s="41">
        <v>0.11749999999999999</v>
      </c>
      <c r="EY48" s="41">
        <v>4.2000000000000003E-2</v>
      </c>
      <c r="EZ48" s="41">
        <v>2.5191148310613524E-2</v>
      </c>
      <c r="FA48" s="41">
        <v>1.6371524071306576</v>
      </c>
      <c r="FB48" s="38">
        <v>-2.6577942578597455E-2</v>
      </c>
      <c r="FC48" s="67">
        <v>-3.0000000000000001E-3</v>
      </c>
      <c r="FD48" s="41">
        <v>0.1202</v>
      </c>
      <c r="FE48" s="41">
        <v>5.62E-2</v>
      </c>
      <c r="FF48" s="41">
        <v>2.44193680403424E-2</v>
      </c>
      <c r="FG48" s="41">
        <v>1.2696811272940136</v>
      </c>
      <c r="FH48" s="38">
        <v>-3.6280860275966761E-2</v>
      </c>
      <c r="FI48" s="67">
        <v>2.4E-2</v>
      </c>
      <c r="FJ48" s="41">
        <v>0.12050000000000001</v>
      </c>
      <c r="FK48" s="41">
        <v>5.9000000000000004E-2</v>
      </c>
      <c r="FL48" s="41">
        <v>3.365151561936728E-2</v>
      </c>
      <c r="FM48" s="41">
        <v>0.92082756662763054</v>
      </c>
      <c r="FN48" s="38">
        <v>1.4431163128090479E-3</v>
      </c>
      <c r="FO48" s="67">
        <v>0.10299999999999999</v>
      </c>
      <c r="FP48" s="41">
        <v>0.1202</v>
      </c>
      <c r="FQ48" s="41">
        <v>6.3200000000000006E-2</v>
      </c>
      <c r="FR48" s="41">
        <v>3.3530736966673053E-2</v>
      </c>
      <c r="FS48" s="41">
        <v>0.97265644851453947</v>
      </c>
      <c r="FT48" s="38">
        <v>1.7277802287640619E-3</v>
      </c>
      <c r="FU48" s="67">
        <v>9.4E-2</v>
      </c>
      <c r="FV48" s="41">
        <v>0.121</v>
      </c>
      <c r="FW48" s="41">
        <v>6.9099999999999995E-2</v>
      </c>
      <c r="FX48" s="41">
        <v>4.1961069698128746E-2</v>
      </c>
      <c r="FY48" s="41">
        <v>0.8982103836472769</v>
      </c>
      <c r="FZ48" s="38">
        <v>3.9024421993629245E-3</v>
      </c>
      <c r="GA48" s="67">
        <v>7.5999999999999998E-2</v>
      </c>
      <c r="GB48" s="41">
        <v>0.1216</v>
      </c>
      <c r="GC48" s="41">
        <v>5.7300000000000004E-2</v>
      </c>
      <c r="GD48" s="41">
        <v>4.8754807585424956E-2</v>
      </c>
      <c r="GE48" s="41">
        <v>0.89801334903808405</v>
      </c>
      <c r="GF48" s="38">
        <v>7.4734775114970219E-3</v>
      </c>
      <c r="GG48" s="67">
        <v>5.8999999999999997E-2</v>
      </c>
      <c r="GH48" s="41">
        <v>0.1215</v>
      </c>
      <c r="GI48" s="41">
        <v>5.5599999999999997E-2</v>
      </c>
      <c r="GJ48" s="41">
        <v>4.923264541863482E-2</v>
      </c>
      <c r="GK48" s="41">
        <v>1.0009465192823577</v>
      </c>
      <c r="GL48" s="38">
        <v>6.6974127175760942E-2</v>
      </c>
      <c r="GM48" s="67">
        <v>4.9000000000000002E-2</v>
      </c>
      <c r="GN48" s="41">
        <v>0.12269999999999999</v>
      </c>
      <c r="GO48" s="41">
        <v>7.9100000000000004E-2</v>
      </c>
      <c r="GP48" s="41">
        <v>6.5283141758137E-2</v>
      </c>
      <c r="GQ48" s="41">
        <v>1.0189933412130929</v>
      </c>
      <c r="GR48" s="38">
        <v>3.7313195762594453E-2</v>
      </c>
      <c r="GS48" s="67">
        <v>4.5999999999999999E-2</v>
      </c>
      <c r="GT48" s="41">
        <v>0.1241</v>
      </c>
      <c r="GU48" s="41">
        <v>9.1799999999999993E-2</v>
      </c>
      <c r="GV48" s="41">
        <v>7.0560872988317605E-2</v>
      </c>
      <c r="GW48" s="41">
        <v>1.0241556993358332</v>
      </c>
      <c r="GX48" s="38">
        <v>3.5496296768453256E-2</v>
      </c>
      <c r="GY48" s="67">
        <v>4.9000000000000002E-2</v>
      </c>
      <c r="GZ48" s="41">
        <v>0.12670000000000001</v>
      </c>
      <c r="HA48" s="41">
        <v>9.06E-2</v>
      </c>
      <c r="HB48" s="41">
        <v>0.13570194236586255</v>
      </c>
      <c r="HC48" s="41">
        <v>1.1036369390526886</v>
      </c>
      <c r="HD48" s="38">
        <v>3.371737425566209E-2</v>
      </c>
      <c r="HE48" s="67">
        <v>5.3999999999999999E-2</v>
      </c>
      <c r="HF48" s="41">
        <v>0.13089999999999999</v>
      </c>
      <c r="HG48" s="41">
        <v>9.1899999999999996E-2</v>
      </c>
      <c r="HH48" s="41">
        <v>0.16079381054338085</v>
      </c>
      <c r="HI48" s="41">
        <v>1.0457397812320093</v>
      </c>
      <c r="HJ48" s="38">
        <v>1.2719705652378137E-2</v>
      </c>
      <c r="HK48" s="67">
        <v>5.5E-2</v>
      </c>
      <c r="HL48" s="41">
        <v>0.1331</v>
      </c>
      <c r="HM48" s="41">
        <v>7.8799999999999995E-2</v>
      </c>
      <c r="HN48" s="41">
        <v>0.16627650309113495</v>
      </c>
      <c r="HO48" s="41">
        <v>1.0881011188680421</v>
      </c>
      <c r="HP48" s="38">
        <v>1.9342970733758905E-2</v>
      </c>
      <c r="HQ48" s="67">
        <v>0.06</v>
      </c>
      <c r="HR48" s="41">
        <v>0.13980000000000001</v>
      </c>
      <c r="HS48" s="41">
        <v>6.7799999999999999E-2</v>
      </c>
      <c r="HT48" s="41">
        <v>0.16178935618396428</v>
      </c>
      <c r="HU48" s="41">
        <v>1.2276916244124505</v>
      </c>
      <c r="HV48" s="38">
        <v>1.6723381730740054E-2</v>
      </c>
      <c r="HW48" s="67">
        <v>5.6000000000000001E-2</v>
      </c>
      <c r="HX48" s="41">
        <v>0.14630000000000001</v>
      </c>
      <c r="HY48" s="41">
        <v>6.6299999999999998E-2</v>
      </c>
      <c r="HZ48" s="41">
        <v>0.12970093596591598</v>
      </c>
      <c r="IA48" s="41">
        <v>1.391359328610708</v>
      </c>
      <c r="IB48" s="38">
        <v>4.0626754654109785E-5</v>
      </c>
      <c r="IC48" s="67">
        <v>4.9000000000000002E-2</v>
      </c>
      <c r="ID48" s="41">
        <v>0.1628</v>
      </c>
      <c r="IE48" s="41">
        <v>5.7000000000000002E-2</v>
      </c>
      <c r="IF48" s="41">
        <v>0.12763176391607925</v>
      </c>
      <c r="IG48" s="41">
        <v>2.2814001238470816</v>
      </c>
      <c r="IH48" s="38">
        <v>-3.1382475675814696E-2</v>
      </c>
      <c r="II48" s="67">
        <v>4.5999999999999999E-2</v>
      </c>
      <c r="IJ48" s="41">
        <v>0.16850000000000001</v>
      </c>
      <c r="IK48" s="41">
        <v>6.2199999999999998E-2</v>
      </c>
      <c r="IL48" s="41">
        <v>0.11374815523912089</v>
      </c>
      <c r="IM48" s="41">
        <v>2.3584002679531855</v>
      </c>
      <c r="IN48" s="38">
        <v>-3.9810965039541742E-2</v>
      </c>
      <c r="IO48" s="67">
        <v>0.04</v>
      </c>
      <c r="IP48" s="41">
        <v>0.1691</v>
      </c>
      <c r="IQ48" s="41">
        <v>3.56E-2</v>
      </c>
      <c r="IR48" s="41">
        <v>0.10634648069425115</v>
      </c>
      <c r="IS48" s="41">
        <v>2.4936370777690495</v>
      </c>
      <c r="IT48" s="38">
        <v>-4.367832323380557E-2</v>
      </c>
      <c r="IU48" s="67">
        <v>4.7E-2</v>
      </c>
      <c r="IV48" s="41">
        <v>0.16889999999999999</v>
      </c>
      <c r="IW48" s="41">
        <v>2.9900000000000003E-2</v>
      </c>
      <c r="IX48" s="41">
        <v>0.11118572809863082</v>
      </c>
      <c r="IY48" s="41">
        <v>2.5900201823369753</v>
      </c>
      <c r="IZ48" s="38">
        <v>-4.2608376882988692E-2</v>
      </c>
      <c r="JA48" s="92">
        <v>4.9000000000000002E-2</v>
      </c>
      <c r="JB48" s="41">
        <v>0.15770000000000001</v>
      </c>
      <c r="JC48" s="41">
        <v>3.6200000000000003E-2</v>
      </c>
      <c r="JD48" s="41">
        <v>0.14686740364765868</v>
      </c>
      <c r="JE48" s="41">
        <v>2.5003588300268969</v>
      </c>
      <c r="JF48" s="38">
        <v>-3.6572390165421492E-2</v>
      </c>
      <c r="JG48" s="88">
        <v>0.05</v>
      </c>
      <c r="JH48" s="41">
        <v>0.15279999999999999</v>
      </c>
      <c r="JI48" s="89">
        <v>3.8199999999999998E-2</v>
      </c>
      <c r="JJ48" s="41">
        <v>0.13013667058302411</v>
      </c>
      <c r="JK48" s="41">
        <v>2.4999000304522623</v>
      </c>
      <c r="JL48" s="38">
        <v>-3.4008331009172645E-2</v>
      </c>
      <c r="JM48" s="88">
        <v>4.9000000000000002E-2</v>
      </c>
      <c r="JN48" s="41">
        <v>0.1507</v>
      </c>
      <c r="JO48" s="89">
        <v>4.58E-2</v>
      </c>
      <c r="JP48" s="41">
        <v>9.8808925169237768E-2</v>
      </c>
      <c r="JQ48" s="41">
        <v>2.3146423503543669</v>
      </c>
      <c r="JR48" s="38">
        <v>3.2278108735812647E-2</v>
      </c>
      <c r="JS48" s="88">
        <v>0.05</v>
      </c>
      <c r="JT48" s="41">
        <v>0.14810000000000001</v>
      </c>
      <c r="JU48" s="89">
        <v>4.4900000000000002E-2</v>
      </c>
      <c r="JV48" s="41">
        <v>7.6385877784042419E-2</v>
      </c>
      <c r="JW48" s="41">
        <v>0.45697486820937683</v>
      </c>
      <c r="JX48" s="38">
        <v>5.9154854079967741E-2</v>
      </c>
    </row>
    <row r="49" spans="1:284" x14ac:dyDescent="0.25">
      <c r="A49">
        <v>45</v>
      </c>
      <c r="B49" s="58" t="s">
        <v>72</v>
      </c>
      <c r="C49" s="67">
        <v>5.1999999999999998E-2</v>
      </c>
      <c r="D49" s="41">
        <v>0.1691</v>
      </c>
      <c r="E49" s="41">
        <v>6.2699999999999992E-2</v>
      </c>
      <c r="F49" s="41" t="s">
        <v>76</v>
      </c>
      <c r="G49" s="41" t="s">
        <v>76</v>
      </c>
      <c r="H49" s="38" t="s">
        <v>76</v>
      </c>
      <c r="I49" s="67">
        <v>0.06</v>
      </c>
      <c r="J49" s="41">
        <v>0.1636</v>
      </c>
      <c r="K49" s="41">
        <v>7.3899999999999993E-2</v>
      </c>
      <c r="L49" s="41" t="s">
        <v>76</v>
      </c>
      <c r="M49" s="41" t="s">
        <v>76</v>
      </c>
      <c r="N49" s="38" t="s">
        <v>76</v>
      </c>
      <c r="O49" s="67">
        <v>0.05</v>
      </c>
      <c r="P49" s="41">
        <v>0.15990000000000001</v>
      </c>
      <c r="Q49" s="41">
        <v>6.0199999999999997E-2</v>
      </c>
      <c r="R49" s="41" t="s">
        <v>76</v>
      </c>
      <c r="S49" s="41" t="s">
        <v>76</v>
      </c>
      <c r="T49" s="38" t="s">
        <v>76</v>
      </c>
      <c r="U49" s="67">
        <v>5.7000000000000002E-2</v>
      </c>
      <c r="V49" s="41">
        <v>0.15460000000000002</v>
      </c>
      <c r="W49" s="41">
        <v>6.3099999999999989E-2</v>
      </c>
      <c r="X49" s="41" t="s">
        <v>76</v>
      </c>
      <c r="Y49" s="41" t="s">
        <v>76</v>
      </c>
      <c r="Z49" s="38" t="s">
        <v>76</v>
      </c>
      <c r="AA49" s="67">
        <v>5.6000000000000001E-2</v>
      </c>
      <c r="AB49" s="41">
        <v>0.16059999999999999</v>
      </c>
      <c r="AC49" s="41">
        <v>7.0300000000000001E-2</v>
      </c>
      <c r="AD49" s="41" t="s">
        <v>76</v>
      </c>
      <c r="AE49" s="41" t="s">
        <v>76</v>
      </c>
      <c r="AF49" s="38" t="s">
        <v>76</v>
      </c>
      <c r="AG49" s="67">
        <v>6.0999999999999999E-2</v>
      </c>
      <c r="AH49" s="41">
        <v>0.16820000000000002</v>
      </c>
      <c r="AI49" s="41">
        <v>5.9699999999999996E-2</v>
      </c>
      <c r="AJ49" s="41" t="s">
        <v>76</v>
      </c>
      <c r="AK49" s="41" t="s">
        <v>76</v>
      </c>
      <c r="AL49" s="38" t="s">
        <v>76</v>
      </c>
      <c r="AM49" s="67">
        <v>0.05</v>
      </c>
      <c r="AN49" s="41">
        <v>0.183</v>
      </c>
      <c r="AO49" s="41">
        <v>8.0100000000000005E-2</v>
      </c>
      <c r="AP49" s="41" t="s">
        <v>76</v>
      </c>
      <c r="AQ49" s="41" t="s">
        <v>76</v>
      </c>
      <c r="AR49" s="38" t="s">
        <v>76</v>
      </c>
      <c r="AS49" s="67">
        <v>3.7999999999999999E-2</v>
      </c>
      <c r="AT49" s="41">
        <v>0.1787</v>
      </c>
      <c r="AU49" s="41">
        <v>6.4500000000000002E-2</v>
      </c>
      <c r="AV49" s="41" t="s">
        <v>76</v>
      </c>
      <c r="AW49" s="41" t="s">
        <v>76</v>
      </c>
      <c r="AX49" s="38" t="s">
        <v>76</v>
      </c>
      <c r="AY49" s="67">
        <v>3.7999999999999999E-2</v>
      </c>
      <c r="AZ49" s="41">
        <v>0.18179999999999999</v>
      </c>
      <c r="BA49" s="41">
        <v>5.7999999999999996E-2</v>
      </c>
      <c r="BB49" s="41" t="s">
        <v>76</v>
      </c>
      <c r="BC49" s="41" t="s">
        <v>76</v>
      </c>
      <c r="BD49" s="38" t="s">
        <v>76</v>
      </c>
      <c r="BE49" s="67">
        <v>4.3999999999999997E-2</v>
      </c>
      <c r="BF49" s="41">
        <v>0.1386</v>
      </c>
      <c r="BG49" s="41">
        <v>6.3399999999999998E-2</v>
      </c>
      <c r="BH49" s="41" t="s">
        <v>76</v>
      </c>
      <c r="BI49" s="41" t="s">
        <v>76</v>
      </c>
      <c r="BJ49" s="38" t="s">
        <v>76</v>
      </c>
      <c r="BK49" s="67">
        <v>4.2000000000000003E-2</v>
      </c>
      <c r="BL49" s="41">
        <v>0.1366</v>
      </c>
      <c r="BM49" s="41">
        <v>6.3500000000000001E-2</v>
      </c>
      <c r="BN49" s="41" t="s">
        <v>76</v>
      </c>
      <c r="BO49" s="41" t="s">
        <v>76</v>
      </c>
      <c r="BP49" s="38" t="s">
        <v>76</v>
      </c>
      <c r="BQ49" s="67">
        <v>5.3999999999999999E-2</v>
      </c>
      <c r="BR49" s="41">
        <v>0.1361</v>
      </c>
      <c r="BS49" s="41">
        <v>0.10279999999999999</v>
      </c>
      <c r="BT49" s="41" t="s">
        <v>76</v>
      </c>
      <c r="BU49" s="41" t="s">
        <v>76</v>
      </c>
      <c r="BV49" s="38" t="s">
        <v>76</v>
      </c>
      <c r="BW49" s="67">
        <v>3.3000000000000002E-2</v>
      </c>
      <c r="BX49" s="41">
        <v>0.1366</v>
      </c>
      <c r="BY49" s="41">
        <v>9.2100000000000015E-2</v>
      </c>
      <c r="BZ49" s="41" t="s">
        <v>76</v>
      </c>
      <c r="CA49" s="41">
        <v>1875.0382513661202</v>
      </c>
      <c r="CB49" s="38">
        <v>-0.48551901834411043</v>
      </c>
      <c r="CC49" s="67">
        <v>3.2000000000000001E-2</v>
      </c>
      <c r="CD49" s="41">
        <v>0.13689999999999999</v>
      </c>
      <c r="CE49" s="41">
        <v>7.0599999999999996E-2</v>
      </c>
      <c r="CF49" s="41">
        <v>0</v>
      </c>
      <c r="CG49" s="41">
        <v>-62.055324412459235</v>
      </c>
      <c r="CH49" s="38">
        <v>-0.45782566489685877</v>
      </c>
      <c r="CI49" s="67">
        <v>3.7999999999999999E-2</v>
      </c>
      <c r="CJ49" s="41">
        <v>0.13639999999999999</v>
      </c>
      <c r="CK49" s="41">
        <v>4.4999999999999998E-2</v>
      </c>
      <c r="CL49" s="41">
        <v>0</v>
      </c>
      <c r="CM49" s="41">
        <v>68.369655724579658</v>
      </c>
      <c r="CN49" s="38">
        <v>-0.29820702039063152</v>
      </c>
      <c r="CO49" s="67">
        <v>5.1999999999999998E-2</v>
      </c>
      <c r="CP49" s="41">
        <v>0.13489999999999999</v>
      </c>
      <c r="CQ49" s="41">
        <v>4.1799999999999997E-2</v>
      </c>
      <c r="CR49" s="41">
        <v>0</v>
      </c>
      <c r="CS49" s="41">
        <v>13.797210240322672</v>
      </c>
      <c r="CT49" s="38">
        <v>-0.29466518029363803</v>
      </c>
      <c r="CU49" s="67">
        <v>6.0999999999999999E-2</v>
      </c>
      <c r="CV49" s="41">
        <v>0.13220000000000001</v>
      </c>
      <c r="CW49" s="41">
        <v>4.2800000000000005E-2</v>
      </c>
      <c r="CX49" s="41">
        <v>0</v>
      </c>
      <c r="CY49" s="41">
        <v>10.816200801114594</v>
      </c>
      <c r="CZ49" s="38">
        <v>-0.26141028526856347</v>
      </c>
      <c r="DA49" s="67">
        <v>5.2999999999999999E-2</v>
      </c>
      <c r="DB49" s="41">
        <v>0.12659999999999999</v>
      </c>
      <c r="DC49" s="41">
        <v>5.7000000000000002E-2</v>
      </c>
      <c r="DD49" s="41">
        <v>0</v>
      </c>
      <c r="DE49" s="41">
        <v>9.3828675045332339</v>
      </c>
      <c r="DF49" s="38">
        <v>-0.26137832974935821</v>
      </c>
      <c r="DG49" s="67">
        <v>5.6000000000000001E-2</v>
      </c>
      <c r="DH49" s="41">
        <v>0.12509999999999999</v>
      </c>
      <c r="DI49" s="41">
        <v>5.7099999999999998E-2</v>
      </c>
      <c r="DJ49" s="41">
        <v>0</v>
      </c>
      <c r="DK49" s="41">
        <v>7.3073861745016089</v>
      </c>
      <c r="DL49" s="38">
        <v>-0.21009085065456054</v>
      </c>
      <c r="DM49" s="67">
        <v>4.8000000000000001E-2</v>
      </c>
      <c r="DN49" s="41">
        <v>0.12509999999999999</v>
      </c>
      <c r="DO49" s="41">
        <v>4.3499999999999997E-2</v>
      </c>
      <c r="DP49" s="41">
        <v>4.113936211092609E-3</v>
      </c>
      <c r="DQ49" s="41">
        <v>5.1063356020502475</v>
      </c>
      <c r="DR49" s="38">
        <v>-0.14819560577261554</v>
      </c>
      <c r="DS49" s="67">
        <v>0.06</v>
      </c>
      <c r="DT49" s="41">
        <v>0.12470000000000001</v>
      </c>
      <c r="DU49" s="41">
        <v>5.7000000000000002E-2</v>
      </c>
      <c r="DV49" s="41">
        <v>1.3236687501001284E-2</v>
      </c>
      <c r="DW49" s="41">
        <v>4.5919617063844509</v>
      </c>
      <c r="DX49" s="38">
        <v>-0.12988334454311212</v>
      </c>
      <c r="DY49" s="67">
        <v>0.05</v>
      </c>
      <c r="DZ49" s="41">
        <v>0.12470000000000001</v>
      </c>
      <c r="EA49" s="41">
        <v>3.8300000000000001E-2</v>
      </c>
      <c r="EB49" s="41">
        <v>2.6267884301408851E-2</v>
      </c>
      <c r="EC49" s="41">
        <v>4.3180782832823832</v>
      </c>
      <c r="ED49" s="38">
        <v>-0.1217489686983477</v>
      </c>
      <c r="EE49" s="67">
        <v>5.0999999999999997E-2</v>
      </c>
      <c r="EF49" s="41">
        <v>0.12240000000000001</v>
      </c>
      <c r="EG49" s="41">
        <v>5.8200000000000002E-2</v>
      </c>
      <c r="EH49" s="41">
        <v>9.4198777471302484E-3</v>
      </c>
      <c r="EI49" s="41">
        <v>4.4284776427549488</v>
      </c>
      <c r="EJ49" s="38">
        <v>-8.0297322785804037E-2</v>
      </c>
      <c r="EK49" s="67">
        <v>4.5999999999999999E-2</v>
      </c>
      <c r="EL49" s="41">
        <v>0.12089999999999999</v>
      </c>
      <c r="EM49" s="41">
        <v>5.8400000000000001E-2</v>
      </c>
      <c r="EN49" s="41">
        <v>2.9873526501204017E-2</v>
      </c>
      <c r="EO49" s="41">
        <v>3.7920930162050723</v>
      </c>
      <c r="EP49" s="38">
        <v>-8.5302983002990052E-2</v>
      </c>
      <c r="EQ49" s="67">
        <v>-4.1000000000000002E-2</v>
      </c>
      <c r="ER49" s="41">
        <v>0.11890000000000001</v>
      </c>
      <c r="ES49" s="41">
        <v>4.5899999999999996E-2</v>
      </c>
      <c r="ET49" s="41">
        <v>1.6545475172689852E-2</v>
      </c>
      <c r="EU49" s="41">
        <v>3.812137858669403</v>
      </c>
      <c r="EV49" s="38">
        <v>-8.1860689822471439E-2</v>
      </c>
      <c r="EW49" s="67">
        <v>-3.5999999999999997E-2</v>
      </c>
      <c r="EX49" s="41">
        <v>0.11749999999999999</v>
      </c>
      <c r="EY49" s="41">
        <v>4.2000000000000003E-2</v>
      </c>
      <c r="EZ49" s="41">
        <v>5.4260037955232467E-3</v>
      </c>
      <c r="FA49" s="41">
        <v>3.5485100052785641</v>
      </c>
      <c r="FB49" s="38">
        <v>-7.3383364984449279E-2</v>
      </c>
      <c r="FC49" s="67">
        <v>-3.0000000000000001E-3</v>
      </c>
      <c r="FD49" s="41">
        <v>0.1202</v>
      </c>
      <c r="FE49" s="41">
        <v>5.62E-2</v>
      </c>
      <c r="FF49" s="41">
        <v>1.3489849453352284E-2</v>
      </c>
      <c r="FG49" s="41">
        <v>2.9487980897418424</v>
      </c>
      <c r="FH49" s="38">
        <v>-4.7409615812719338E-2</v>
      </c>
      <c r="FI49" s="67">
        <v>2.4E-2</v>
      </c>
      <c r="FJ49" s="41">
        <v>0.12050000000000001</v>
      </c>
      <c r="FK49" s="41">
        <v>5.9000000000000004E-2</v>
      </c>
      <c r="FL49" s="41">
        <v>3.7322818313322854E-2</v>
      </c>
      <c r="FM49" s="41">
        <v>1.9112090730573479</v>
      </c>
      <c r="FN49" s="38">
        <v>-4.0846625708343666E-2</v>
      </c>
      <c r="FO49" s="67">
        <v>0.10299999999999999</v>
      </c>
      <c r="FP49" s="41">
        <v>0.1202</v>
      </c>
      <c r="FQ49" s="41">
        <v>6.3200000000000006E-2</v>
      </c>
      <c r="FR49" s="41">
        <v>8.0630450765289949E-2</v>
      </c>
      <c r="FS49" s="41">
        <v>2.1234977889534381</v>
      </c>
      <c r="FT49" s="38">
        <v>-4.5762870924754596E-2</v>
      </c>
      <c r="FU49" s="67">
        <v>9.4E-2</v>
      </c>
      <c r="FV49" s="41">
        <v>0.121</v>
      </c>
      <c r="FW49" s="41">
        <v>6.9099999999999995E-2</v>
      </c>
      <c r="FX49" s="41">
        <v>1.765411846369944E-2</v>
      </c>
      <c r="FY49" s="41">
        <v>2.3202497603826435</v>
      </c>
      <c r="FZ49" s="38">
        <v>-5.1518949387443405E-2</v>
      </c>
      <c r="GA49" s="67">
        <v>7.5999999999999998E-2</v>
      </c>
      <c r="GB49" s="41">
        <v>0.1216</v>
      </c>
      <c r="GC49" s="41">
        <v>5.7300000000000004E-2</v>
      </c>
      <c r="GD49" s="41">
        <v>0.13245592709619256</v>
      </c>
      <c r="GE49" s="41">
        <v>2.0781198483349819</v>
      </c>
      <c r="GF49" s="38">
        <v>-3.5670940805555162E-2</v>
      </c>
      <c r="GG49" s="67">
        <v>5.8999999999999997E-2</v>
      </c>
      <c r="GH49" s="41">
        <v>0.1215</v>
      </c>
      <c r="GI49" s="41">
        <v>5.5599999999999997E-2</v>
      </c>
      <c r="GJ49" s="41">
        <v>0.14277368163166593</v>
      </c>
      <c r="GK49" s="41">
        <v>2.5096848911837091</v>
      </c>
      <c r="GL49" s="38">
        <v>-4.9902785278183877E-2</v>
      </c>
      <c r="GM49" s="67">
        <v>4.9000000000000002E-2</v>
      </c>
      <c r="GN49" s="41">
        <v>0.12269999999999999</v>
      </c>
      <c r="GO49" s="41">
        <v>7.9100000000000004E-2</v>
      </c>
      <c r="GP49" s="41">
        <v>0.14722355452185415</v>
      </c>
      <c r="GQ49" s="41">
        <v>2.356001689677405</v>
      </c>
      <c r="GR49" s="38">
        <v>-4.5396047539444456E-2</v>
      </c>
      <c r="GS49" s="67">
        <v>4.5999999999999999E-2</v>
      </c>
      <c r="GT49" s="41">
        <v>0.1241</v>
      </c>
      <c r="GU49" s="41">
        <v>9.1799999999999993E-2</v>
      </c>
      <c r="GV49" s="41">
        <v>0.14628090652971526</v>
      </c>
      <c r="GW49" s="41">
        <v>2.2939765289351519</v>
      </c>
      <c r="GX49" s="38">
        <v>-4.2134077165162126E-2</v>
      </c>
      <c r="GY49" s="67">
        <v>4.9000000000000002E-2</v>
      </c>
      <c r="GZ49" s="41">
        <v>0.12670000000000001</v>
      </c>
      <c r="HA49" s="41">
        <v>9.06E-2</v>
      </c>
      <c r="HB49" s="41">
        <v>0.10171336385514669</v>
      </c>
      <c r="HC49" s="41">
        <v>2.0177190260546971</v>
      </c>
      <c r="HD49" s="38">
        <v>-2.1230167828251968E-2</v>
      </c>
      <c r="HE49" s="67">
        <v>5.3999999999999999E-2</v>
      </c>
      <c r="HF49" s="41">
        <v>0.13089999999999999</v>
      </c>
      <c r="HG49" s="41">
        <v>9.1899999999999996E-2</v>
      </c>
      <c r="HH49" s="41">
        <v>0.11220467700458411</v>
      </c>
      <c r="HI49" s="41">
        <v>1.6778057779492621</v>
      </c>
      <c r="HJ49" s="38">
        <v>-2.6948750204258212E-2</v>
      </c>
      <c r="HK49" s="67">
        <v>5.5E-2</v>
      </c>
      <c r="HL49" s="41">
        <v>0.1331</v>
      </c>
      <c r="HM49" s="41">
        <v>7.8799999999999995E-2</v>
      </c>
      <c r="HN49" s="41">
        <v>0.11504624158961911</v>
      </c>
      <c r="HO49" s="41">
        <v>1.5086577509689538</v>
      </c>
      <c r="HP49" s="38">
        <v>-2.2341408750274818E-2</v>
      </c>
      <c r="HQ49" s="67">
        <v>0.06</v>
      </c>
      <c r="HR49" s="41">
        <v>0.13980000000000001</v>
      </c>
      <c r="HS49" s="41">
        <v>6.7799999999999999E-2</v>
      </c>
      <c r="HT49" s="41">
        <v>0.10336297297475114</v>
      </c>
      <c r="HU49" s="41">
        <v>1.3965928782368877</v>
      </c>
      <c r="HV49" s="38">
        <v>-1.8471988330684266E-2</v>
      </c>
      <c r="HW49" s="67">
        <v>5.6000000000000001E-2</v>
      </c>
      <c r="HX49" s="41">
        <v>0.14630000000000001</v>
      </c>
      <c r="HY49" s="41">
        <v>6.6299999999999998E-2</v>
      </c>
      <c r="HZ49" s="41">
        <v>9.0764725217271289E-2</v>
      </c>
      <c r="IA49" s="41">
        <v>1.2369675418022243</v>
      </c>
      <c r="IB49" s="38">
        <v>-8.9078410317544911E-3</v>
      </c>
      <c r="IC49" s="67">
        <v>4.9000000000000002E-2</v>
      </c>
      <c r="ID49" s="41">
        <v>0.1628</v>
      </c>
      <c r="IE49" s="41">
        <v>5.7000000000000002E-2</v>
      </c>
      <c r="IF49" s="41">
        <v>0.10551311062213484</v>
      </c>
      <c r="IG49" s="41">
        <v>0.95977228859095409</v>
      </c>
      <c r="IH49" s="38">
        <v>9.2844830588917804E-4</v>
      </c>
      <c r="II49" s="67">
        <v>4.5999999999999999E-2</v>
      </c>
      <c r="IJ49" s="41">
        <v>0.16850000000000001</v>
      </c>
      <c r="IK49" s="41">
        <v>6.2199999999999998E-2</v>
      </c>
      <c r="IL49" s="41">
        <v>0.11030576630437665</v>
      </c>
      <c r="IM49" s="41">
        <v>1.0015906910829715</v>
      </c>
      <c r="IN49" s="38">
        <v>-5.0784306209519705E-3</v>
      </c>
      <c r="IO49" s="67">
        <v>0.04</v>
      </c>
      <c r="IP49" s="41">
        <v>0.1691</v>
      </c>
      <c r="IQ49" s="41">
        <v>3.56E-2</v>
      </c>
      <c r="IR49" s="41">
        <v>0.12880730330583551</v>
      </c>
      <c r="IS49" s="41">
        <v>1.0634329557456608</v>
      </c>
      <c r="IT49" s="38">
        <v>-8.0258544631563785E-3</v>
      </c>
      <c r="IU49" s="67">
        <v>4.7E-2</v>
      </c>
      <c r="IV49" s="41">
        <v>0.16889999999999999</v>
      </c>
      <c r="IW49" s="41">
        <v>2.9900000000000003E-2</v>
      </c>
      <c r="IX49" s="41">
        <v>0.19549757384622329</v>
      </c>
      <c r="IY49" s="41">
        <v>0.69203749109720869</v>
      </c>
      <c r="IZ49" s="38">
        <v>1.1737314874180581E-3</v>
      </c>
      <c r="JA49" s="92">
        <v>4.9000000000000002E-2</v>
      </c>
      <c r="JB49" s="41">
        <v>0.15770000000000001</v>
      </c>
      <c r="JC49" s="41">
        <v>3.6200000000000003E-2</v>
      </c>
      <c r="JD49" s="41">
        <v>0.23344937663818191</v>
      </c>
      <c r="JE49" s="41">
        <v>0.88875156080278561</v>
      </c>
      <c r="JF49" s="38">
        <v>1.5714934553927016E-3</v>
      </c>
      <c r="JG49" s="88">
        <v>0.05</v>
      </c>
      <c r="JH49" s="41">
        <v>0.15279999999999999</v>
      </c>
      <c r="JI49" s="89">
        <v>3.8199999999999998E-2</v>
      </c>
      <c r="JJ49" s="41">
        <v>0.24156016700955196</v>
      </c>
      <c r="JK49" s="41">
        <v>0.94650409410457803</v>
      </c>
      <c r="JL49" s="38">
        <v>-7.6222392225853272E-3</v>
      </c>
      <c r="JM49" s="88">
        <v>4.9000000000000002E-2</v>
      </c>
      <c r="JN49" s="41">
        <v>0.1507</v>
      </c>
      <c r="JO49" s="89">
        <v>4.58E-2</v>
      </c>
      <c r="JP49" s="41">
        <v>0.20579964104223225</v>
      </c>
      <c r="JQ49" s="41">
        <v>1.0095654958497242</v>
      </c>
      <c r="JR49" s="38">
        <v>-4.5629292075401061E-3</v>
      </c>
      <c r="JS49" s="88">
        <v>0.05</v>
      </c>
      <c r="JT49" s="41">
        <v>0.14810000000000001</v>
      </c>
      <c r="JU49" s="89">
        <v>4.4900000000000002E-2</v>
      </c>
      <c r="JV49" s="41">
        <v>0.19601455424832132</v>
      </c>
      <c r="JW49" s="41">
        <v>0.79416933846700033</v>
      </c>
      <c r="JX49" s="38">
        <v>6.4921628968376858E-3</v>
      </c>
    </row>
    <row r="50" spans="1:284" ht="15.75" thickBot="1" x14ac:dyDescent="0.3">
      <c r="A50">
        <v>46</v>
      </c>
      <c r="B50" s="59" t="s">
        <v>83</v>
      </c>
      <c r="C50" s="66">
        <v>5.1999999999999998E-2</v>
      </c>
      <c r="D50" s="60">
        <v>0.1691</v>
      </c>
      <c r="E50" s="60">
        <v>6.2699999999999992E-2</v>
      </c>
      <c r="F50" s="60" t="s">
        <v>76</v>
      </c>
      <c r="G50" s="60" t="s">
        <v>76</v>
      </c>
      <c r="H50" s="39" t="s">
        <v>76</v>
      </c>
      <c r="I50" s="66">
        <v>0.06</v>
      </c>
      <c r="J50" s="60">
        <v>0.1636</v>
      </c>
      <c r="K50" s="60">
        <v>7.3899999999999993E-2</v>
      </c>
      <c r="L50" s="60" t="s">
        <v>76</v>
      </c>
      <c r="M50" s="60" t="s">
        <v>76</v>
      </c>
      <c r="N50" s="39" t="s">
        <v>76</v>
      </c>
      <c r="O50" s="66">
        <v>0.05</v>
      </c>
      <c r="P50" s="60">
        <v>0.15990000000000001</v>
      </c>
      <c r="Q50" s="60">
        <v>6.0199999999999997E-2</v>
      </c>
      <c r="R50" s="60" t="s">
        <v>76</v>
      </c>
      <c r="S50" s="60" t="s">
        <v>76</v>
      </c>
      <c r="T50" s="39" t="s">
        <v>76</v>
      </c>
      <c r="U50" s="66">
        <v>5.7000000000000002E-2</v>
      </c>
      <c r="V50" s="60">
        <v>0.15460000000000002</v>
      </c>
      <c r="W50" s="60">
        <v>6.3099999999999989E-2</v>
      </c>
      <c r="X50" s="60" t="s">
        <v>76</v>
      </c>
      <c r="Y50" s="60" t="s">
        <v>76</v>
      </c>
      <c r="Z50" s="39" t="s">
        <v>76</v>
      </c>
      <c r="AA50" s="66">
        <v>5.6000000000000001E-2</v>
      </c>
      <c r="AB50" s="60">
        <v>0.16059999999999999</v>
      </c>
      <c r="AC50" s="60">
        <v>7.0300000000000001E-2</v>
      </c>
      <c r="AD50" s="60" t="s">
        <v>76</v>
      </c>
      <c r="AE50" s="60" t="s">
        <v>76</v>
      </c>
      <c r="AF50" s="39" t="s">
        <v>76</v>
      </c>
      <c r="AG50" s="66">
        <v>6.0999999999999999E-2</v>
      </c>
      <c r="AH50" s="60">
        <v>0.16820000000000002</v>
      </c>
      <c r="AI50" s="60">
        <v>5.9699999999999996E-2</v>
      </c>
      <c r="AJ50" s="60" t="s">
        <v>76</v>
      </c>
      <c r="AK50" s="60" t="s">
        <v>76</v>
      </c>
      <c r="AL50" s="39" t="s">
        <v>76</v>
      </c>
      <c r="AM50" s="66">
        <v>0.05</v>
      </c>
      <c r="AN50" s="60">
        <v>0.183</v>
      </c>
      <c r="AO50" s="60">
        <v>8.0100000000000005E-2</v>
      </c>
      <c r="AP50" s="60" t="s">
        <v>76</v>
      </c>
      <c r="AQ50" s="60" t="s">
        <v>76</v>
      </c>
      <c r="AR50" s="39" t="s">
        <v>76</v>
      </c>
      <c r="AS50" s="66">
        <v>3.7999999999999999E-2</v>
      </c>
      <c r="AT50" s="60">
        <v>0.1787</v>
      </c>
      <c r="AU50" s="60">
        <v>6.4500000000000002E-2</v>
      </c>
      <c r="AV50" s="60" t="s">
        <v>76</v>
      </c>
      <c r="AW50" s="60" t="s">
        <v>76</v>
      </c>
      <c r="AX50" s="39" t="s">
        <v>76</v>
      </c>
      <c r="AY50" s="66">
        <v>3.7999999999999999E-2</v>
      </c>
      <c r="AZ50" s="60">
        <v>0.18179999999999999</v>
      </c>
      <c r="BA50" s="60">
        <v>5.7999999999999996E-2</v>
      </c>
      <c r="BB50" s="60" t="s">
        <v>76</v>
      </c>
      <c r="BC50" s="60" t="s">
        <v>76</v>
      </c>
      <c r="BD50" s="39" t="s">
        <v>76</v>
      </c>
      <c r="BE50" s="66">
        <v>4.3999999999999997E-2</v>
      </c>
      <c r="BF50" s="60">
        <v>0.1386</v>
      </c>
      <c r="BG50" s="60">
        <v>6.3399999999999998E-2</v>
      </c>
      <c r="BH50" s="60" t="s">
        <v>76</v>
      </c>
      <c r="BI50" s="60" t="s">
        <v>76</v>
      </c>
      <c r="BJ50" s="39" t="s">
        <v>76</v>
      </c>
      <c r="BK50" s="66">
        <v>4.2000000000000003E-2</v>
      </c>
      <c r="BL50" s="60">
        <v>0.1366</v>
      </c>
      <c r="BM50" s="60">
        <v>6.3500000000000001E-2</v>
      </c>
      <c r="BN50" s="60" t="s">
        <v>76</v>
      </c>
      <c r="BO50" s="60" t="s">
        <v>76</v>
      </c>
      <c r="BP50" s="39" t="s">
        <v>76</v>
      </c>
      <c r="BQ50" s="66">
        <v>5.3999999999999999E-2</v>
      </c>
      <c r="BR50" s="60">
        <v>0.1361</v>
      </c>
      <c r="BS50" s="60">
        <v>0.10279999999999999</v>
      </c>
      <c r="BT50" s="60" t="s">
        <v>76</v>
      </c>
      <c r="BU50" s="60" t="s">
        <v>76</v>
      </c>
      <c r="BV50" s="39" t="s">
        <v>76</v>
      </c>
      <c r="BW50" s="66">
        <v>3.3000000000000002E-2</v>
      </c>
      <c r="BX50" s="60">
        <v>0.1366</v>
      </c>
      <c r="BY50" s="60">
        <v>9.2100000000000015E-2</v>
      </c>
      <c r="BZ50" s="60" t="s">
        <v>76</v>
      </c>
      <c r="CA50" s="60" t="s">
        <v>76</v>
      </c>
      <c r="CB50" s="39" t="s">
        <v>76</v>
      </c>
      <c r="CC50" s="66">
        <v>3.2000000000000001E-2</v>
      </c>
      <c r="CD50" s="60">
        <v>0.13689999999999999</v>
      </c>
      <c r="CE50" s="60">
        <v>7.0599999999999996E-2</v>
      </c>
      <c r="CF50" s="60" t="s">
        <v>76</v>
      </c>
      <c r="CG50" s="60" t="s">
        <v>76</v>
      </c>
      <c r="CH50" s="39" t="s">
        <v>76</v>
      </c>
      <c r="CI50" s="66">
        <v>3.7999999999999999E-2</v>
      </c>
      <c r="CJ50" s="60">
        <v>0.13639999999999999</v>
      </c>
      <c r="CK50" s="60">
        <v>4.4999999999999998E-2</v>
      </c>
      <c r="CL50" s="60" t="s">
        <v>76</v>
      </c>
      <c r="CM50" s="60" t="s">
        <v>76</v>
      </c>
      <c r="CN50" s="39" t="s">
        <v>76</v>
      </c>
      <c r="CO50" s="66">
        <v>5.1999999999999998E-2</v>
      </c>
      <c r="CP50" s="60">
        <v>0.13489999999999999</v>
      </c>
      <c r="CQ50" s="60">
        <v>4.1799999999999997E-2</v>
      </c>
      <c r="CR50" s="60" t="s">
        <v>76</v>
      </c>
      <c r="CS50" s="60" t="s">
        <v>76</v>
      </c>
      <c r="CT50" s="39" t="s">
        <v>76</v>
      </c>
      <c r="CU50" s="66">
        <v>6.0999999999999999E-2</v>
      </c>
      <c r="CV50" s="60">
        <v>0.13220000000000001</v>
      </c>
      <c r="CW50" s="60">
        <v>4.2800000000000005E-2</v>
      </c>
      <c r="CX50" s="60" t="s">
        <v>76</v>
      </c>
      <c r="CY50" s="60" t="s">
        <v>76</v>
      </c>
      <c r="CZ50" s="39" t="s">
        <v>76</v>
      </c>
      <c r="DA50" s="66">
        <v>5.2999999999999999E-2</v>
      </c>
      <c r="DB50" s="60">
        <v>0.12659999999999999</v>
      </c>
      <c r="DC50" s="60">
        <v>5.7000000000000002E-2</v>
      </c>
      <c r="DD50" s="60" t="s">
        <v>76</v>
      </c>
      <c r="DE50" s="60" t="s">
        <v>76</v>
      </c>
      <c r="DF50" s="39" t="s">
        <v>76</v>
      </c>
      <c r="DG50" s="66">
        <v>5.6000000000000001E-2</v>
      </c>
      <c r="DH50" s="60">
        <v>0.12509999999999999</v>
      </c>
      <c r="DI50" s="60">
        <v>5.7099999999999998E-2</v>
      </c>
      <c r="DJ50" s="60" t="s">
        <v>76</v>
      </c>
      <c r="DK50" s="60" t="s">
        <v>76</v>
      </c>
      <c r="DL50" s="39" t="s">
        <v>76</v>
      </c>
      <c r="DM50" s="66">
        <v>4.8000000000000001E-2</v>
      </c>
      <c r="DN50" s="60">
        <v>0.12509999999999999</v>
      </c>
      <c r="DO50" s="60">
        <v>4.3499999999999997E-2</v>
      </c>
      <c r="DP50" s="60" t="s">
        <v>76</v>
      </c>
      <c r="DQ50" s="60" t="s">
        <v>76</v>
      </c>
      <c r="DR50" s="39" t="s">
        <v>76</v>
      </c>
      <c r="DS50" s="66">
        <v>0.06</v>
      </c>
      <c r="DT50" s="60">
        <v>0.12470000000000001</v>
      </c>
      <c r="DU50" s="60">
        <v>5.7000000000000002E-2</v>
      </c>
      <c r="DV50" s="60" t="s">
        <v>76</v>
      </c>
      <c r="DW50" s="60" t="s">
        <v>76</v>
      </c>
      <c r="DX50" s="39" t="s">
        <v>76</v>
      </c>
      <c r="DY50" s="66">
        <v>0.05</v>
      </c>
      <c r="DZ50" s="60">
        <v>0.12470000000000001</v>
      </c>
      <c r="EA50" s="60">
        <v>3.8300000000000001E-2</v>
      </c>
      <c r="EB50" s="60" t="s">
        <v>76</v>
      </c>
      <c r="EC50" s="60" t="s">
        <v>76</v>
      </c>
      <c r="ED50" s="39" t="s">
        <v>76</v>
      </c>
      <c r="EE50" s="66">
        <v>5.0999999999999997E-2</v>
      </c>
      <c r="EF50" s="60">
        <v>0.12240000000000001</v>
      </c>
      <c r="EG50" s="60">
        <v>5.8200000000000002E-2</v>
      </c>
      <c r="EH50" s="60">
        <v>9.6393424623598484E-2</v>
      </c>
      <c r="EI50" s="60">
        <v>0.41771394602756101</v>
      </c>
      <c r="EJ50" s="39">
        <v>1.3099206322019552E-2</v>
      </c>
      <c r="EK50" s="66">
        <v>4.5999999999999999E-2</v>
      </c>
      <c r="EL50" s="60">
        <v>0.12089999999999999</v>
      </c>
      <c r="EM50" s="60">
        <v>5.8400000000000001E-2</v>
      </c>
      <c r="EN50" s="60">
        <v>0.11068446054365108</v>
      </c>
      <c r="EO50" s="60">
        <v>0.36591192048568028</v>
      </c>
      <c r="EP50" s="39">
        <v>1.5198007935012399E-2</v>
      </c>
      <c r="EQ50" s="66">
        <v>-4.1000000000000002E-2</v>
      </c>
      <c r="ER50" s="60">
        <v>0.11890000000000001</v>
      </c>
      <c r="ES50" s="60">
        <v>4.5899999999999996E-2</v>
      </c>
      <c r="ET50" s="60">
        <v>0.11226121770953487</v>
      </c>
      <c r="EU50" s="60">
        <v>0.39225171175492723</v>
      </c>
      <c r="EV50" s="39">
        <v>1.1244595952558598E-2</v>
      </c>
      <c r="EW50" s="66">
        <v>-3.5999999999999997E-2</v>
      </c>
      <c r="EX50" s="60">
        <v>0.11749999999999999</v>
      </c>
      <c r="EY50" s="60">
        <v>4.2000000000000003E-2</v>
      </c>
      <c r="EZ50" s="60">
        <v>0.11173988982886109</v>
      </c>
      <c r="FA50" s="60">
        <v>0.41305420052322911</v>
      </c>
      <c r="FB50" s="39">
        <v>7.4131109899221751E-3</v>
      </c>
      <c r="FC50" s="66">
        <v>-3.0000000000000001E-3</v>
      </c>
      <c r="FD50" s="60">
        <v>0.1202</v>
      </c>
      <c r="FE50" s="60">
        <v>5.62E-2</v>
      </c>
      <c r="FF50" s="60">
        <v>0.11733667766372795</v>
      </c>
      <c r="FG50" s="60">
        <v>0.37224688673901157</v>
      </c>
      <c r="FH50" s="39">
        <v>1.0875327594365712E-2</v>
      </c>
      <c r="FI50" s="66">
        <v>2.4E-2</v>
      </c>
      <c r="FJ50" s="60">
        <v>0.12050000000000001</v>
      </c>
      <c r="FK50" s="60">
        <v>5.9000000000000004E-2</v>
      </c>
      <c r="FL50" s="60">
        <v>0.11478112520937667</v>
      </c>
      <c r="FM50" s="60">
        <v>0.39033970110055027</v>
      </c>
      <c r="FN50" s="39">
        <v>2.3063948786353115E-2</v>
      </c>
      <c r="FO50" s="66">
        <v>0.10299999999999999</v>
      </c>
      <c r="FP50" s="60">
        <v>0.1202</v>
      </c>
      <c r="FQ50" s="60">
        <v>6.3200000000000006E-2</v>
      </c>
      <c r="FR50" s="60">
        <v>0.13785419606443339</v>
      </c>
      <c r="FS50" s="60">
        <v>0.38610635651084046</v>
      </c>
      <c r="FT50" s="39">
        <v>2.0524371789062565E-2</v>
      </c>
      <c r="FU50" s="66">
        <v>9.4E-2</v>
      </c>
      <c r="FV50" s="60">
        <v>0.121</v>
      </c>
      <c r="FW50" s="60">
        <v>6.9099999999999995E-2</v>
      </c>
      <c r="FX50" s="60">
        <v>0.13641368241498375</v>
      </c>
      <c r="FY50" s="60">
        <v>0.38093623095918583</v>
      </c>
      <c r="FZ50" s="39">
        <v>2.0381339604279267E-2</v>
      </c>
      <c r="GA50" s="66">
        <v>7.5999999999999998E-2</v>
      </c>
      <c r="GB50" s="60">
        <v>0.1216</v>
      </c>
      <c r="GC50" s="60">
        <v>5.7300000000000004E-2</v>
      </c>
      <c r="GD50" s="60">
        <v>0.13029376836208648</v>
      </c>
      <c r="GE50" s="60">
        <v>0.37923388553080095</v>
      </c>
      <c r="GF50" s="39">
        <v>2.207508412371165E-2</v>
      </c>
      <c r="GG50" s="66">
        <v>5.8999999999999997E-2</v>
      </c>
      <c r="GH50" s="60">
        <v>0.1215</v>
      </c>
      <c r="GI50" s="60">
        <v>5.5599999999999997E-2</v>
      </c>
      <c r="GJ50" s="60">
        <v>0.13242836851693046</v>
      </c>
      <c r="GK50" s="60">
        <v>0.39103013082461541</v>
      </c>
      <c r="GL50" s="39">
        <v>2.4126727501094989E-2</v>
      </c>
      <c r="GM50" s="66">
        <v>4.9000000000000002E-2</v>
      </c>
      <c r="GN50" s="60">
        <v>0.12269999999999999</v>
      </c>
      <c r="GO50" s="60">
        <v>7.9100000000000004E-2</v>
      </c>
      <c r="GP50" s="60">
        <v>9.8988295242421268E-2</v>
      </c>
      <c r="GQ50" s="60">
        <v>0.35865791067722846</v>
      </c>
      <c r="GR50" s="39">
        <v>2.9006285484143392E-2</v>
      </c>
      <c r="GS50" s="66">
        <v>4.5999999999999999E-2</v>
      </c>
      <c r="GT50" s="60">
        <v>0.1241</v>
      </c>
      <c r="GU50" s="60">
        <v>9.1799999999999993E-2</v>
      </c>
      <c r="GV50" s="60">
        <v>9.7085656237300991E-2</v>
      </c>
      <c r="GW50" s="60">
        <v>0.36874464540775159</v>
      </c>
      <c r="GX50" s="39">
        <v>3.183556563768046E-2</v>
      </c>
      <c r="GY50" s="66">
        <v>4.9000000000000002E-2</v>
      </c>
      <c r="GZ50" s="60">
        <v>0.12670000000000001</v>
      </c>
      <c r="HA50" s="60">
        <v>9.06E-2</v>
      </c>
      <c r="HB50" s="60">
        <v>0.10181964684468531</v>
      </c>
      <c r="HC50" s="60">
        <v>0.37183431574127279</v>
      </c>
      <c r="HD50" s="39">
        <v>2.5275897113234514E-2</v>
      </c>
      <c r="HE50" s="66">
        <v>5.3999999999999999E-2</v>
      </c>
      <c r="HF50" s="60">
        <v>0.13089999999999999</v>
      </c>
      <c r="HG50" s="60">
        <v>9.1899999999999996E-2</v>
      </c>
      <c r="HH50" s="60">
        <v>0.10016074228361348</v>
      </c>
      <c r="HI50" s="60">
        <v>0.43895826537466676</v>
      </c>
      <c r="HJ50" s="39">
        <v>3.0681856124909188E-2</v>
      </c>
      <c r="HK50" s="66">
        <v>5.5E-2</v>
      </c>
      <c r="HL50" s="60">
        <v>0.1331</v>
      </c>
      <c r="HM50" s="60">
        <v>7.8799999999999995E-2</v>
      </c>
      <c r="HN50" s="60">
        <v>0.10300413373451724</v>
      </c>
      <c r="HO50" s="60">
        <v>0.43378804218169803</v>
      </c>
      <c r="HP50" s="39">
        <v>2.8203586097048813E-2</v>
      </c>
      <c r="HQ50" s="66">
        <v>0.06</v>
      </c>
      <c r="HR50" s="60">
        <v>0.13980000000000001</v>
      </c>
      <c r="HS50" s="60">
        <v>6.7799999999999999E-2</v>
      </c>
      <c r="HT50" s="60">
        <v>9.8909235620357402E-2</v>
      </c>
      <c r="HU50" s="60">
        <v>0.44707011203587183</v>
      </c>
      <c r="HV50" s="39">
        <v>3.54715279358159E-2</v>
      </c>
      <c r="HW50" s="66">
        <v>5.6000000000000001E-2</v>
      </c>
      <c r="HX50" s="60">
        <v>0.14630000000000001</v>
      </c>
      <c r="HY50" s="60">
        <v>6.6299999999999998E-2</v>
      </c>
      <c r="HZ50" s="60">
        <v>9.6797370359225143E-2</v>
      </c>
      <c r="IA50" s="60">
        <v>0.43273539876764916</v>
      </c>
      <c r="IB50" s="39">
        <v>2.9522156023187994E-2</v>
      </c>
      <c r="IC50" s="66">
        <v>4.9000000000000002E-2</v>
      </c>
      <c r="ID50" s="60">
        <v>0.1628</v>
      </c>
      <c r="IE50" s="60">
        <v>5.7000000000000002E-2</v>
      </c>
      <c r="IF50" s="60">
        <v>8.7382143327714004E-2</v>
      </c>
      <c r="IG50" s="60">
        <v>0.48273995092193683</v>
      </c>
      <c r="IH50" s="39">
        <v>2.8178237444414517E-2</v>
      </c>
      <c r="II50" s="66">
        <v>4.5999999999999999E-2</v>
      </c>
      <c r="IJ50" s="60">
        <v>0.16850000000000001</v>
      </c>
      <c r="IK50" s="60">
        <v>6.2199999999999998E-2</v>
      </c>
      <c r="IL50" s="60">
        <v>8.9467666021075087E-2</v>
      </c>
      <c r="IM50" s="60">
        <v>0.50743068927199009</v>
      </c>
      <c r="IN50" s="39">
        <v>2.61615381664063E-2</v>
      </c>
      <c r="IO50" s="66">
        <v>0.04</v>
      </c>
      <c r="IP50" s="60">
        <v>0.1691</v>
      </c>
      <c r="IQ50" s="60">
        <v>3.56E-2</v>
      </c>
      <c r="IR50" s="60">
        <v>9.1914779025256951E-2</v>
      </c>
      <c r="IS50" s="60">
        <v>0.50383192320291181</v>
      </c>
      <c r="IT50" s="39">
        <v>2.6877802260676219E-2</v>
      </c>
      <c r="IU50" s="66">
        <v>4.7E-2</v>
      </c>
      <c r="IV50" s="60">
        <v>0.16889999999999999</v>
      </c>
      <c r="IW50" s="60">
        <v>2.9900000000000003E-2</v>
      </c>
      <c r="IX50" s="60">
        <v>8.5056902011990551E-2</v>
      </c>
      <c r="IY50" s="60">
        <v>0.49298366220772449</v>
      </c>
      <c r="IZ50" s="39">
        <v>2.8523260569194096E-2</v>
      </c>
      <c r="JA50" s="93">
        <v>4.9000000000000002E-2</v>
      </c>
      <c r="JB50" s="60">
        <v>0.15770000000000001</v>
      </c>
      <c r="JC50" s="60">
        <v>3.6200000000000003E-2</v>
      </c>
      <c r="JD50" s="60">
        <v>9.2409436886411789E-2</v>
      </c>
      <c r="JE50" s="60">
        <v>0.50723093833448374</v>
      </c>
      <c r="JF50" s="39">
        <v>3.0532656435547471E-2</v>
      </c>
      <c r="JG50" s="90">
        <v>0.05</v>
      </c>
      <c r="JH50" s="60">
        <v>0.15279999999999999</v>
      </c>
      <c r="JI50" s="91">
        <v>3.8199999999999998E-2</v>
      </c>
      <c r="JJ50" s="60">
        <v>9.1533202043877937E-2</v>
      </c>
      <c r="JK50" s="60">
        <v>0.51733025434622693</v>
      </c>
      <c r="JL50" s="39">
        <v>3.0589751089022857E-2</v>
      </c>
      <c r="JM50" s="90">
        <v>4.9000000000000002E-2</v>
      </c>
      <c r="JN50" s="60">
        <v>0.1507</v>
      </c>
      <c r="JO50" s="91">
        <v>4.58E-2</v>
      </c>
      <c r="JP50" s="60">
        <v>9.0127361237926903E-2</v>
      </c>
      <c r="JQ50" s="60">
        <v>0.50788799547583141</v>
      </c>
      <c r="JR50" s="39">
        <v>3.1232490818441767E-2</v>
      </c>
      <c r="JS50" s="90">
        <v>0.05</v>
      </c>
      <c r="JT50" s="60">
        <v>0.14810000000000001</v>
      </c>
      <c r="JU50" s="91">
        <v>4.4900000000000002E-2</v>
      </c>
      <c r="JV50" s="60">
        <v>7.6432122180650527E-2</v>
      </c>
      <c r="JW50" s="60">
        <v>0.48971756218069751</v>
      </c>
      <c r="JX50" s="39">
        <v>3.2057033477542025E-2</v>
      </c>
    </row>
    <row r="51" spans="1:284" x14ac:dyDescent="0.25">
      <c r="F51"/>
      <c r="G51"/>
      <c r="H51"/>
      <c r="X51"/>
      <c r="Y51"/>
      <c r="AA51" s="65"/>
      <c r="AB51" s="18"/>
      <c r="AC51" s="18"/>
      <c r="AG51" s="65"/>
      <c r="AH51" s="18"/>
      <c r="AI51" s="18"/>
      <c r="AJ51"/>
      <c r="AM51" s="65"/>
      <c r="AN51" s="18"/>
      <c r="AO51" s="18"/>
      <c r="AS51" s="65"/>
      <c r="AT51" s="18"/>
      <c r="AU51" s="18"/>
      <c r="AV51"/>
      <c r="AW51"/>
      <c r="AY51" s="65"/>
      <c r="AZ51" s="18"/>
      <c r="BA51" s="18"/>
      <c r="BD51"/>
      <c r="BE51" s="65"/>
      <c r="BF51" s="18"/>
      <c r="BG51" s="18"/>
      <c r="BJ51"/>
      <c r="BK51" s="65"/>
      <c r="BL51" s="18"/>
      <c r="BM51" s="18"/>
      <c r="BQ51" s="65"/>
      <c r="BR51" s="18"/>
      <c r="BS51" s="18"/>
      <c r="BW51" s="65"/>
      <c r="BX51" s="18"/>
      <c r="BY51" s="18"/>
      <c r="CC51" s="65"/>
      <c r="CD51" s="18"/>
      <c r="CE51" s="18"/>
      <c r="CI51" s="65"/>
      <c r="CJ51" s="18"/>
      <c r="CK51" s="18"/>
      <c r="CO51" s="65"/>
      <c r="CP51" s="18"/>
      <c r="CQ51" s="18"/>
      <c r="CU51" s="65"/>
      <c r="CV51" s="18"/>
      <c r="CW51" s="18"/>
      <c r="CX51"/>
      <c r="CY51"/>
      <c r="CZ51"/>
      <c r="DA51" s="65"/>
      <c r="DB51" s="18"/>
      <c r="DC51" s="18"/>
      <c r="DG51" s="65"/>
      <c r="DH51" s="18"/>
      <c r="DI51" s="18"/>
      <c r="DM51" s="65"/>
      <c r="DN51" s="18"/>
      <c r="DO51" s="18"/>
      <c r="DS51" s="65"/>
      <c r="DT51" s="18"/>
      <c r="DU51" s="18"/>
      <c r="DV51"/>
      <c r="DW51"/>
      <c r="DX51"/>
      <c r="DY51" s="65"/>
      <c r="DZ51" s="18"/>
      <c r="EA51" s="18"/>
      <c r="EB51"/>
      <c r="EC51"/>
      <c r="ED51"/>
      <c r="EE51" s="65"/>
      <c r="EF51" s="18"/>
      <c r="EG51" s="18"/>
      <c r="EK51" s="65"/>
      <c r="EL51" s="18"/>
      <c r="EM51" s="18"/>
      <c r="EN51"/>
      <c r="EO51"/>
      <c r="EP51"/>
      <c r="EQ51" s="65"/>
      <c r="ER51" s="18"/>
      <c r="ES51" s="18"/>
      <c r="EW51" s="65"/>
      <c r="EX51" s="18"/>
      <c r="EY51" s="18"/>
      <c r="FC51" s="65"/>
      <c r="FD51" s="18"/>
      <c r="FE51" s="18"/>
      <c r="FI51" s="65"/>
      <c r="FJ51" s="18"/>
      <c r="FK51" s="18"/>
      <c r="FO51" s="65"/>
      <c r="FP51" s="18"/>
      <c r="FQ51" s="18"/>
      <c r="FU51" s="65"/>
      <c r="FV51" s="18"/>
      <c r="FW51" s="18"/>
      <c r="GA51" s="65"/>
      <c r="GB51" s="18"/>
      <c r="GC51" s="18"/>
      <c r="GD51"/>
      <c r="GE51"/>
      <c r="GF51"/>
      <c r="GG51" s="65"/>
      <c r="GH51" s="18"/>
      <c r="GI51" s="18"/>
      <c r="GM51" s="65"/>
      <c r="GN51" s="18"/>
      <c r="GO51" s="18"/>
      <c r="GS51" s="65"/>
      <c r="GT51" s="18"/>
      <c r="GU51" s="18"/>
      <c r="GY51" s="65"/>
      <c r="GZ51" s="18"/>
      <c r="HA51" s="18"/>
      <c r="HE51" s="65"/>
      <c r="HF51" s="18"/>
      <c r="HG51" s="18"/>
      <c r="HK51" s="65"/>
      <c r="HL51" s="18"/>
      <c r="HM51" s="18"/>
      <c r="HQ51" s="65"/>
      <c r="HR51" s="18"/>
      <c r="HS51" s="18"/>
      <c r="HW51" s="65"/>
      <c r="HX51" s="18"/>
      <c r="HY51" s="18"/>
      <c r="IC51" s="65"/>
      <c r="ID51" s="18"/>
      <c r="IE51" s="18"/>
      <c r="II51" s="65"/>
      <c r="IJ51" s="18"/>
      <c r="IK51" s="18"/>
      <c r="IO51" s="65"/>
      <c r="IP51" s="18"/>
      <c r="IQ51" s="18"/>
    </row>
  </sheetData>
  <mergeCells count="59">
    <mergeCell ref="JA2:JX2"/>
    <mergeCell ref="JA3:JF3"/>
    <mergeCell ref="JG3:JL3"/>
    <mergeCell ref="JM3:JR3"/>
    <mergeCell ref="JS3:JX3"/>
    <mergeCell ref="IC2:IZ2"/>
    <mergeCell ref="C3:H3"/>
    <mergeCell ref="I3:N3"/>
    <mergeCell ref="O3:T3"/>
    <mergeCell ref="U3:Z3"/>
    <mergeCell ref="C2:T2"/>
    <mergeCell ref="U2:AR2"/>
    <mergeCell ref="AS2:BP2"/>
    <mergeCell ref="BQ2:CN2"/>
    <mergeCell ref="CO2:DL2"/>
    <mergeCell ref="DM2:EJ2"/>
    <mergeCell ref="BE3:BJ3"/>
    <mergeCell ref="EK2:FH2"/>
    <mergeCell ref="FI2:GF2"/>
    <mergeCell ref="GG2:HD2"/>
    <mergeCell ref="HE2:IB2"/>
    <mergeCell ref="AA3:AF3"/>
    <mergeCell ref="AG3:AL3"/>
    <mergeCell ref="AM3:AR3"/>
    <mergeCell ref="AS3:AX3"/>
    <mergeCell ref="AY3:BD3"/>
    <mergeCell ref="DY3:ED3"/>
    <mergeCell ref="BK3:BP3"/>
    <mergeCell ref="BQ3:BV3"/>
    <mergeCell ref="BW3:CB3"/>
    <mergeCell ref="CC3:CH3"/>
    <mergeCell ref="CI3:CN3"/>
    <mergeCell ref="CO3:CT3"/>
    <mergeCell ref="CU3:CZ3"/>
    <mergeCell ref="DA3:DF3"/>
    <mergeCell ref="DG3:DL3"/>
    <mergeCell ref="DM3:DR3"/>
    <mergeCell ref="DS3:DX3"/>
    <mergeCell ref="GS3:GX3"/>
    <mergeCell ref="EE3:EJ3"/>
    <mergeCell ref="EK3:EP3"/>
    <mergeCell ref="EQ3:EV3"/>
    <mergeCell ref="EW3:FB3"/>
    <mergeCell ref="FC3:FH3"/>
    <mergeCell ref="FI3:FN3"/>
    <mergeCell ref="FO3:FT3"/>
    <mergeCell ref="FU3:FZ3"/>
    <mergeCell ref="GA3:GF3"/>
    <mergeCell ref="GG3:GL3"/>
    <mergeCell ref="GM3:GR3"/>
    <mergeCell ref="II3:IN3"/>
    <mergeCell ref="IO3:IT3"/>
    <mergeCell ref="IU3:IZ3"/>
    <mergeCell ref="GY3:HD3"/>
    <mergeCell ref="HE3:HJ3"/>
    <mergeCell ref="HK3:HP3"/>
    <mergeCell ref="HQ3:HV3"/>
    <mergeCell ref="HW3:IB3"/>
    <mergeCell ref="IC3:IH3"/>
  </mergeCells>
  <conditionalFormatting sqref="A4:XFD4">
    <cfRule type="containsText" dxfId="31" priority="1" operator="containsText" text="infla">
      <formula>NOT(ISERROR(SEARCH("infla",A4)))</formula>
    </cfRule>
    <cfRule type="containsText" dxfId="30" priority="2" operator="containsText" text="roa">
      <formula>NOT(ISERROR(SEARCH("roa",A4)))</formula>
    </cfRule>
    <cfRule type="containsText" dxfId="29" priority="3" operator="containsText" text="mgt">
      <formula>NOT(ISERROR(SEARCH("mgt",A4)))</formula>
    </cfRule>
    <cfRule type="containsText" dxfId="28" priority="4" operator="containsText" text="asset quality">
      <formula>NOT(ISERROR(SEARCH("asset quality",A4)))</formula>
    </cfRule>
    <cfRule type="containsText" dxfId="27" priority="5" operator="containsText" text="Inflation rate">
      <formula>NOT(ISERROR(SEARCH("Inflation rate",A4)))</formula>
    </cfRule>
    <cfRule type="containsText" dxfId="26" priority="6" operator="containsText" text="Interest rate">
      <formula>NOT(ISERROR(SEARCH("Interest rate",A4)))</formula>
    </cfRule>
    <cfRule type="containsText" dxfId="25" priority="7" operator="containsText" text="GDP">
      <formula>NOT(ISERROR(SEARCH("GDP",A4)))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8756-462E-4438-B8F6-35BDD19D49C6}">
  <dimension ref="A1:E158"/>
  <sheetViews>
    <sheetView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C49" sqref="C49:E49"/>
    </sheetView>
  </sheetViews>
  <sheetFormatPr defaultRowHeight="15" x14ac:dyDescent="0.25"/>
  <cols>
    <col min="3" max="3" width="15.140625" bestFit="1" customWidth="1"/>
    <col min="4" max="4" width="11.42578125" bestFit="1" customWidth="1"/>
    <col min="5" max="5" width="17.42578125" bestFit="1" customWidth="1"/>
  </cols>
  <sheetData>
    <row r="1" spans="1:5" x14ac:dyDescent="0.25">
      <c r="A1" t="s">
        <v>103</v>
      </c>
      <c r="B1" t="s">
        <v>102</v>
      </c>
      <c r="C1" t="s">
        <v>101</v>
      </c>
      <c r="D1" t="s">
        <v>52</v>
      </c>
      <c r="E1" t="s">
        <v>100</v>
      </c>
    </row>
    <row r="2" spans="1:5" x14ac:dyDescent="0.25">
      <c r="A2">
        <v>2014</v>
      </c>
      <c r="B2" t="s">
        <v>99</v>
      </c>
      <c r="C2" s="65">
        <v>5.1999999999999998E-2</v>
      </c>
      <c r="D2" s="18">
        <v>0.1691</v>
      </c>
      <c r="E2" s="18">
        <v>6.2699999999999992E-2</v>
      </c>
    </row>
    <row r="3" spans="1:5" x14ac:dyDescent="0.25">
      <c r="B3" t="s">
        <v>98</v>
      </c>
      <c r="C3" s="65">
        <v>0.06</v>
      </c>
      <c r="D3" s="18">
        <v>0.1636</v>
      </c>
      <c r="E3" s="18">
        <v>7.3899999999999993E-2</v>
      </c>
    </row>
    <row r="4" spans="1:5" x14ac:dyDescent="0.25">
      <c r="B4" t="s">
        <v>97</v>
      </c>
      <c r="C4" s="65">
        <v>4.5999999999999999E-2</v>
      </c>
      <c r="D4" s="18">
        <v>0.16039999999999999</v>
      </c>
      <c r="E4" s="18">
        <v>6.6000000000000003E-2</v>
      </c>
    </row>
    <row r="5" spans="1:5" x14ac:dyDescent="0.25">
      <c r="B5" t="s">
        <v>96</v>
      </c>
      <c r="C5" s="65">
        <v>0.05</v>
      </c>
      <c r="D5" s="18">
        <v>0.15990000000000001</v>
      </c>
      <c r="E5" s="18">
        <v>6.0199999999999997E-2</v>
      </c>
    </row>
    <row r="6" spans="1:5" x14ac:dyDescent="0.25">
      <c r="A6">
        <v>2015</v>
      </c>
      <c r="B6" t="s">
        <v>99</v>
      </c>
      <c r="C6" s="65">
        <v>5.7000000000000002E-2</v>
      </c>
      <c r="D6" s="18">
        <v>0.15460000000000002</v>
      </c>
      <c r="E6" s="18">
        <v>6.3099999999999989E-2</v>
      </c>
    </row>
    <row r="7" spans="1:5" x14ac:dyDescent="0.25">
      <c r="B7" t="s">
        <v>98</v>
      </c>
      <c r="C7" s="65">
        <v>5.6000000000000001E-2</v>
      </c>
      <c r="D7" s="18">
        <v>0.16059999999999999</v>
      </c>
      <c r="E7" s="18">
        <v>7.0300000000000001E-2</v>
      </c>
    </row>
    <row r="8" spans="1:5" x14ac:dyDescent="0.25">
      <c r="B8" t="s">
        <v>97</v>
      </c>
      <c r="C8" s="65">
        <v>6.0999999999999999E-2</v>
      </c>
      <c r="D8" s="18">
        <v>0.16820000000000002</v>
      </c>
      <c r="E8" s="18">
        <v>5.9699999999999996E-2</v>
      </c>
    </row>
    <row r="9" spans="1:5" x14ac:dyDescent="0.25">
      <c r="B9" t="s">
        <v>96</v>
      </c>
      <c r="C9" s="65">
        <v>0.05</v>
      </c>
      <c r="D9" s="18">
        <v>0.183</v>
      </c>
      <c r="E9" s="18">
        <v>8.0100000000000005E-2</v>
      </c>
    </row>
    <row r="10" spans="1:5" x14ac:dyDescent="0.25">
      <c r="A10">
        <v>2016</v>
      </c>
      <c r="B10" t="s">
        <v>99</v>
      </c>
      <c r="C10" s="65">
        <v>3.7999999999999999E-2</v>
      </c>
      <c r="D10" s="18">
        <v>0.1787</v>
      </c>
      <c r="E10" s="18">
        <v>6.4500000000000002E-2</v>
      </c>
    </row>
    <row r="11" spans="1:5" x14ac:dyDescent="0.25">
      <c r="B11" t="s">
        <v>98</v>
      </c>
      <c r="C11" s="65">
        <v>3.7999999999999999E-2</v>
      </c>
      <c r="D11" s="18">
        <v>0.18179999999999999</v>
      </c>
      <c r="E11" s="18">
        <v>5.7999999999999996E-2</v>
      </c>
    </row>
    <row r="12" spans="1:5" x14ac:dyDescent="0.25">
      <c r="B12" t="s">
        <v>97</v>
      </c>
      <c r="C12" s="65">
        <v>4.3999999999999997E-2</v>
      </c>
      <c r="D12" s="18">
        <v>0.1386</v>
      </c>
      <c r="E12" s="18">
        <v>6.3399999999999998E-2</v>
      </c>
    </row>
    <row r="13" spans="1:5" x14ac:dyDescent="0.25">
      <c r="B13" t="s">
        <v>96</v>
      </c>
      <c r="C13" s="65">
        <v>4.2000000000000003E-2</v>
      </c>
      <c r="D13" s="18">
        <v>0.1366</v>
      </c>
      <c r="E13" s="18">
        <v>6.3500000000000001E-2</v>
      </c>
    </row>
    <row r="14" spans="1:5" x14ac:dyDescent="0.25">
      <c r="A14">
        <v>2017</v>
      </c>
      <c r="B14" t="s">
        <v>99</v>
      </c>
      <c r="C14" s="65">
        <v>5.3999999999999999E-2</v>
      </c>
      <c r="D14" s="18">
        <v>0.1361</v>
      </c>
      <c r="E14" s="18">
        <v>0.10279999999999999</v>
      </c>
    </row>
    <row r="15" spans="1:5" x14ac:dyDescent="0.25">
      <c r="B15" t="s">
        <v>98</v>
      </c>
      <c r="C15" s="65">
        <v>3.3000000000000002E-2</v>
      </c>
      <c r="D15" s="18">
        <v>0.1366</v>
      </c>
      <c r="E15" s="18">
        <v>9.2100000000000015E-2</v>
      </c>
    </row>
    <row r="16" spans="1:5" x14ac:dyDescent="0.25">
      <c r="B16" t="s">
        <v>97</v>
      </c>
      <c r="C16" s="65">
        <v>3.2000000000000001E-2</v>
      </c>
      <c r="D16" s="18">
        <v>0.13689999999999999</v>
      </c>
      <c r="E16" s="18">
        <v>7.0599999999999996E-2</v>
      </c>
    </row>
    <row r="17" spans="1:5" x14ac:dyDescent="0.25">
      <c r="B17" t="s">
        <v>96</v>
      </c>
      <c r="C17" s="65">
        <v>3.7999999999999999E-2</v>
      </c>
      <c r="D17" s="18">
        <v>0.13639999999999999</v>
      </c>
      <c r="E17" s="18">
        <v>4.4999999999999998E-2</v>
      </c>
    </row>
    <row r="18" spans="1:5" x14ac:dyDescent="0.25">
      <c r="A18">
        <v>2018</v>
      </c>
      <c r="B18" t="s">
        <v>99</v>
      </c>
      <c r="C18" s="65">
        <v>5.1999999999999998E-2</v>
      </c>
      <c r="D18" s="18">
        <v>0.13489999999999999</v>
      </c>
      <c r="E18" s="18">
        <v>4.1799999999999997E-2</v>
      </c>
    </row>
    <row r="19" spans="1:5" x14ac:dyDescent="0.25">
      <c r="B19" t="s">
        <v>98</v>
      </c>
      <c r="C19" s="65">
        <v>6.0999999999999999E-2</v>
      </c>
      <c r="D19" s="18">
        <v>0.13220000000000001</v>
      </c>
      <c r="E19" s="18">
        <v>4.2800000000000005E-2</v>
      </c>
    </row>
    <row r="20" spans="1:5" x14ac:dyDescent="0.25">
      <c r="B20" t="s">
        <v>97</v>
      </c>
      <c r="C20" s="65">
        <v>5.2999999999999999E-2</v>
      </c>
      <c r="D20" s="18">
        <v>0.12659999999999999</v>
      </c>
      <c r="E20" s="18">
        <v>5.7000000000000002E-2</v>
      </c>
    </row>
    <row r="21" spans="1:5" x14ac:dyDescent="0.25">
      <c r="B21" t="s">
        <v>96</v>
      </c>
      <c r="C21" s="65">
        <v>5.6000000000000001E-2</v>
      </c>
      <c r="D21" s="18">
        <v>0.12509999999999999</v>
      </c>
      <c r="E21" s="18">
        <v>5.7099999999999998E-2</v>
      </c>
    </row>
    <row r="22" spans="1:5" x14ac:dyDescent="0.25">
      <c r="A22">
        <v>2019</v>
      </c>
      <c r="B22" t="s">
        <v>99</v>
      </c>
      <c r="C22" s="65">
        <v>4.8000000000000001E-2</v>
      </c>
      <c r="D22" s="18">
        <v>0.12509999999999999</v>
      </c>
      <c r="E22" s="18">
        <v>4.3499999999999997E-2</v>
      </c>
    </row>
    <row r="23" spans="1:5" x14ac:dyDescent="0.25">
      <c r="B23" t="s">
        <v>98</v>
      </c>
      <c r="C23" s="65">
        <v>0.06</v>
      </c>
      <c r="D23" s="18">
        <v>0.12470000000000001</v>
      </c>
      <c r="E23" s="18">
        <v>5.7000000000000002E-2</v>
      </c>
    </row>
    <row r="24" spans="1:5" x14ac:dyDescent="0.25">
      <c r="B24" t="s">
        <v>97</v>
      </c>
      <c r="C24" s="65">
        <v>0.05</v>
      </c>
      <c r="D24" s="18">
        <v>0.12470000000000001</v>
      </c>
      <c r="E24" s="18">
        <v>3.8300000000000001E-2</v>
      </c>
    </row>
    <row r="25" spans="1:5" x14ac:dyDescent="0.25">
      <c r="B25" t="s">
        <v>96</v>
      </c>
      <c r="C25" s="65">
        <v>5.0999999999999997E-2</v>
      </c>
      <c r="D25" s="18">
        <v>0.12240000000000001</v>
      </c>
      <c r="E25" s="18">
        <v>5.8200000000000002E-2</v>
      </c>
    </row>
    <row r="26" spans="1:5" x14ac:dyDescent="0.25">
      <c r="A26">
        <v>2020</v>
      </c>
      <c r="B26" t="s">
        <v>99</v>
      </c>
      <c r="C26" s="65">
        <v>4.5999999999999999E-2</v>
      </c>
      <c r="D26" s="18">
        <v>0.12089999999999999</v>
      </c>
      <c r="E26" s="18">
        <v>5.8400000000000001E-2</v>
      </c>
    </row>
    <row r="27" spans="1:5" x14ac:dyDescent="0.25">
      <c r="B27" t="s">
        <v>98</v>
      </c>
      <c r="C27" s="65">
        <v>-4.1000000000000002E-2</v>
      </c>
      <c r="D27" s="18">
        <v>0.11890000000000001</v>
      </c>
      <c r="E27" s="18">
        <v>4.5899999999999996E-2</v>
      </c>
    </row>
    <row r="28" spans="1:5" x14ac:dyDescent="0.25">
      <c r="B28" t="s">
        <v>97</v>
      </c>
      <c r="C28" s="65">
        <v>-3.5999999999999997E-2</v>
      </c>
      <c r="D28" s="18">
        <v>0.11749999999999999</v>
      </c>
      <c r="E28" s="18">
        <v>4.2000000000000003E-2</v>
      </c>
    </row>
    <row r="29" spans="1:5" x14ac:dyDescent="0.25">
      <c r="B29" t="s">
        <v>96</v>
      </c>
      <c r="C29" s="65">
        <v>-3.0000000000000001E-3</v>
      </c>
      <c r="D29" s="18">
        <v>0.1202</v>
      </c>
      <c r="E29" s="18">
        <v>5.62E-2</v>
      </c>
    </row>
    <row r="30" spans="1:5" x14ac:dyDescent="0.25">
      <c r="A30">
        <v>2021</v>
      </c>
      <c r="B30" t="s">
        <v>99</v>
      </c>
      <c r="C30" s="65">
        <v>2.4E-2</v>
      </c>
      <c r="D30" s="18">
        <v>0.12050000000000001</v>
      </c>
      <c r="E30" s="18">
        <v>5.9000000000000004E-2</v>
      </c>
    </row>
    <row r="31" spans="1:5" x14ac:dyDescent="0.25">
      <c r="B31" t="s">
        <v>98</v>
      </c>
      <c r="C31" s="65">
        <v>0.10299999999999999</v>
      </c>
      <c r="D31" s="18">
        <v>0.1202</v>
      </c>
      <c r="E31" s="18">
        <v>6.3200000000000006E-2</v>
      </c>
    </row>
    <row r="32" spans="1:5" x14ac:dyDescent="0.25">
      <c r="B32" t="s">
        <v>97</v>
      </c>
      <c r="C32" s="65">
        <v>9.4E-2</v>
      </c>
      <c r="D32" s="18">
        <v>0.121</v>
      </c>
      <c r="E32" s="18">
        <v>6.9099999999999995E-2</v>
      </c>
    </row>
    <row r="33" spans="1:5" x14ac:dyDescent="0.25">
      <c r="B33" t="s">
        <v>96</v>
      </c>
      <c r="C33" s="65">
        <v>7.5999999999999998E-2</v>
      </c>
      <c r="D33" s="18">
        <v>0.1216</v>
      </c>
      <c r="E33" s="18">
        <v>5.7300000000000004E-2</v>
      </c>
    </row>
    <row r="34" spans="1:5" x14ac:dyDescent="0.25">
      <c r="A34">
        <v>2022</v>
      </c>
      <c r="B34" t="s">
        <v>99</v>
      </c>
      <c r="C34" s="65">
        <v>5.8999999999999997E-2</v>
      </c>
      <c r="D34" s="18">
        <v>0.1215</v>
      </c>
      <c r="E34" s="18">
        <v>5.5599999999999997E-2</v>
      </c>
    </row>
    <row r="35" spans="1:5" x14ac:dyDescent="0.25">
      <c r="B35" t="s">
        <v>98</v>
      </c>
      <c r="C35" s="65">
        <v>4.9000000000000002E-2</v>
      </c>
      <c r="D35" s="18">
        <v>0.12269999999999999</v>
      </c>
      <c r="E35" s="18">
        <v>7.9100000000000004E-2</v>
      </c>
    </row>
    <row r="36" spans="1:5" x14ac:dyDescent="0.25">
      <c r="B36" t="s">
        <v>97</v>
      </c>
      <c r="C36" s="65">
        <v>4.5999999999999999E-2</v>
      </c>
      <c r="D36" s="18">
        <v>0.1241</v>
      </c>
      <c r="E36" s="18">
        <v>9.1799999999999993E-2</v>
      </c>
    </row>
    <row r="37" spans="1:5" x14ac:dyDescent="0.25">
      <c r="B37" t="s">
        <v>96</v>
      </c>
      <c r="C37" s="65">
        <v>4.9000000000000002E-2</v>
      </c>
      <c r="D37" s="18">
        <v>0.12670000000000001</v>
      </c>
      <c r="E37" s="18">
        <v>9.06E-2</v>
      </c>
    </row>
    <row r="38" spans="1:5" x14ac:dyDescent="0.25">
      <c r="A38">
        <v>2023</v>
      </c>
      <c r="B38" t="s">
        <v>99</v>
      </c>
      <c r="C38" s="65">
        <v>5.3999999999999999E-2</v>
      </c>
      <c r="D38" s="18">
        <v>0.13089999999999999</v>
      </c>
      <c r="E38" s="18">
        <v>9.1899999999999996E-2</v>
      </c>
    </row>
    <row r="39" spans="1:5" x14ac:dyDescent="0.25">
      <c r="B39" t="s">
        <v>98</v>
      </c>
      <c r="C39" s="65">
        <v>5.5E-2</v>
      </c>
      <c r="D39" s="18">
        <v>0.1331</v>
      </c>
      <c r="E39" s="18">
        <v>7.8799999999999995E-2</v>
      </c>
    </row>
    <row r="40" spans="1:5" x14ac:dyDescent="0.25">
      <c r="B40" t="s">
        <v>97</v>
      </c>
      <c r="C40" s="65">
        <v>0.06</v>
      </c>
      <c r="D40" s="18">
        <v>0.13980000000000001</v>
      </c>
      <c r="E40" s="18">
        <v>6.7799999999999999E-2</v>
      </c>
    </row>
    <row r="41" spans="1:5" x14ac:dyDescent="0.25">
      <c r="B41" t="s">
        <v>96</v>
      </c>
      <c r="C41" s="65">
        <v>5.6000000000000001E-2</v>
      </c>
      <c r="D41" s="18">
        <v>0.14630000000000001</v>
      </c>
      <c r="E41" s="18">
        <v>6.6299999999999998E-2</v>
      </c>
    </row>
    <row r="42" spans="1:5" x14ac:dyDescent="0.25">
      <c r="A42">
        <v>2024</v>
      </c>
      <c r="B42" t="s">
        <v>99</v>
      </c>
      <c r="C42" s="65">
        <v>4.9000000000000002E-2</v>
      </c>
      <c r="D42" s="18">
        <v>0.1628</v>
      </c>
      <c r="E42" s="18">
        <v>5.7000000000000002E-2</v>
      </c>
    </row>
    <row r="43" spans="1:5" x14ac:dyDescent="0.25">
      <c r="B43" t="s">
        <v>98</v>
      </c>
      <c r="C43" s="65">
        <v>4.5999999999999999E-2</v>
      </c>
      <c r="D43" s="18">
        <v>0.16850000000000001</v>
      </c>
      <c r="E43" s="18">
        <v>6.2199999999999998E-2</v>
      </c>
    </row>
    <row r="44" spans="1:5" x14ac:dyDescent="0.25">
      <c r="B44" t="s">
        <v>97</v>
      </c>
      <c r="C44" s="65">
        <v>0.04</v>
      </c>
      <c r="D44" s="18">
        <v>0.1691</v>
      </c>
      <c r="E44" s="18">
        <v>3.56E-2</v>
      </c>
    </row>
    <row r="45" spans="1:5" x14ac:dyDescent="0.25">
      <c r="B45" t="s">
        <v>96</v>
      </c>
      <c r="C45" s="65">
        <v>4.7E-2</v>
      </c>
      <c r="D45" s="18">
        <v>0.16889999999999999</v>
      </c>
      <c r="E45" s="18">
        <v>2.9900000000000003E-2</v>
      </c>
    </row>
    <row r="46" spans="1:5" x14ac:dyDescent="0.25">
      <c r="A46">
        <v>2025</v>
      </c>
      <c r="B46" t="s">
        <v>99</v>
      </c>
      <c r="C46" s="65">
        <v>4.9000000000000002E-2</v>
      </c>
      <c r="D46" s="18">
        <v>0.15770000000000001</v>
      </c>
      <c r="E46" s="82">
        <v>3.6200000000000003E-2</v>
      </c>
    </row>
    <row r="47" spans="1:5" x14ac:dyDescent="0.25">
      <c r="B47" t="s">
        <v>98</v>
      </c>
      <c r="C47" s="65">
        <v>0.05</v>
      </c>
      <c r="D47" s="18">
        <v>0.15279999999999999</v>
      </c>
      <c r="E47" s="82">
        <v>3.8199999999999998E-2</v>
      </c>
    </row>
    <row r="48" spans="1:5" x14ac:dyDescent="0.25">
      <c r="B48" t="s">
        <v>97</v>
      </c>
      <c r="C48" s="65">
        <v>4.9000000000000002E-2</v>
      </c>
      <c r="D48" s="18">
        <v>0.1507</v>
      </c>
      <c r="E48" s="82">
        <v>4.58E-2</v>
      </c>
    </row>
    <row r="49" spans="2:5" x14ac:dyDescent="0.25">
      <c r="B49" t="s">
        <v>96</v>
      </c>
      <c r="C49" s="65">
        <v>0.05</v>
      </c>
      <c r="D49" s="18">
        <v>0.14810000000000001</v>
      </c>
      <c r="E49" s="82">
        <v>4.4900000000000002E-2</v>
      </c>
    </row>
    <row r="154" spans="1:1" x14ac:dyDescent="0.25">
      <c r="A154" t="s">
        <v>95</v>
      </c>
    </row>
    <row r="155" spans="1:1" x14ac:dyDescent="0.25">
      <c r="A155" t="s">
        <v>94</v>
      </c>
    </row>
    <row r="156" spans="1:1" x14ac:dyDescent="0.25">
      <c r="A156" t="s">
        <v>93</v>
      </c>
    </row>
    <row r="157" spans="1:1" x14ac:dyDescent="0.25">
      <c r="A157" t="s">
        <v>92</v>
      </c>
    </row>
    <row r="158" spans="1:1" x14ac:dyDescent="0.25">
      <c r="A15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32EB-933E-48F9-AB58-B4163FB3758C}">
  <dimension ref="A1:JF51"/>
  <sheetViews>
    <sheetView zoomScale="82" zoomScaleNormal="70" workbookViewId="0">
      <pane xSplit="2" ySplit="3" topLeftCell="IZ4" activePane="bottomRight" state="frozen"/>
      <selection pane="topRight" activeCell="C1" sqref="C1"/>
      <selection pane="bottomLeft" activeCell="A4" sqref="A4"/>
      <selection pane="bottomRight" activeCell="JD8" sqref="JD8"/>
    </sheetView>
  </sheetViews>
  <sheetFormatPr defaultRowHeight="15" x14ac:dyDescent="0.25"/>
  <cols>
    <col min="2" max="2" width="30" bestFit="1" customWidth="1"/>
    <col min="3" max="3" width="5.28515625" bestFit="1" customWidth="1"/>
    <col min="4" max="4" width="10.7109375" bestFit="1" customWidth="1"/>
    <col min="5" max="5" width="11.140625" bestFit="1" customWidth="1"/>
    <col min="6" max="6" width="11.42578125" style="18" bestFit="1" customWidth="1"/>
    <col min="7" max="7" width="12" style="18" bestFit="1" customWidth="1"/>
    <col min="8" max="8" width="7" style="18" bestFit="1" customWidth="1"/>
    <col min="9" max="9" width="5.28515625" bestFit="1" customWidth="1"/>
    <col min="10" max="10" width="10.7109375" bestFit="1" customWidth="1"/>
    <col min="11" max="11" width="11.140625" bestFit="1" customWidth="1"/>
    <col min="12" max="12" width="11.42578125" bestFit="1" customWidth="1"/>
    <col min="13" max="13" width="12" bestFit="1" customWidth="1"/>
    <col min="14" max="14" width="5.85546875" bestFit="1" customWidth="1"/>
    <col min="15" max="15" width="4.42578125" bestFit="1" customWidth="1"/>
    <col min="16" max="16" width="10.7109375" bestFit="1" customWidth="1"/>
    <col min="17" max="17" width="11.140625" bestFit="1" customWidth="1"/>
    <col min="18" max="18" width="11.42578125" bestFit="1" customWidth="1"/>
    <col min="19" max="19" width="12" bestFit="1" customWidth="1"/>
    <col min="20" max="20" width="4.42578125" bestFit="1" customWidth="1"/>
    <col min="21" max="21" width="5.28515625" bestFit="1" customWidth="1"/>
    <col min="22" max="22" width="10.7109375" bestFit="1" customWidth="1"/>
    <col min="23" max="23" width="11.140625" bestFit="1" customWidth="1"/>
    <col min="24" max="24" width="11.42578125" bestFit="1" customWidth="1"/>
    <col min="25" max="25" width="12" bestFit="1" customWidth="1"/>
    <col min="26" max="26" width="6.5703125" bestFit="1" customWidth="1"/>
    <col min="27" max="27" width="4.42578125" bestFit="1" customWidth="1"/>
    <col min="28" max="28" width="10.7109375" bestFit="1" customWidth="1"/>
    <col min="29" max="29" width="11.140625" bestFit="1" customWidth="1"/>
    <col min="30" max="30" width="11.42578125" style="18" bestFit="1" customWidth="1"/>
    <col min="31" max="31" width="12" style="18" bestFit="1" customWidth="1"/>
    <col min="32" max="32" width="7" bestFit="1" customWidth="1"/>
    <col min="33" max="33" width="5.28515625" bestFit="1" customWidth="1"/>
    <col min="34" max="34" width="10.7109375" bestFit="1" customWidth="1"/>
    <col min="35" max="35" width="11.140625" bestFit="1" customWidth="1"/>
    <col min="36" max="36" width="11.5703125" bestFit="1" customWidth="1"/>
    <col min="37" max="37" width="12.140625" bestFit="1" customWidth="1"/>
    <col min="38" max="38" width="6.7109375" bestFit="1" customWidth="1"/>
    <col min="39" max="39" width="5.28515625" bestFit="1" customWidth="1"/>
    <col min="40" max="40" width="10.7109375" bestFit="1" customWidth="1"/>
    <col min="41" max="41" width="11.140625" bestFit="1" customWidth="1"/>
    <col min="42" max="42" width="11.5703125" style="18" bestFit="1" customWidth="1"/>
    <col min="43" max="43" width="12.140625" bestFit="1" customWidth="1"/>
    <col min="44" max="44" width="6.7109375" bestFit="1" customWidth="1"/>
    <col min="45" max="45" width="5.28515625" bestFit="1" customWidth="1"/>
    <col min="46" max="46" width="10.7109375" bestFit="1" customWidth="1"/>
    <col min="47" max="47" width="11.140625" bestFit="1" customWidth="1"/>
    <col min="48" max="48" width="11.5703125" bestFit="1" customWidth="1"/>
    <col min="49" max="49" width="12" bestFit="1" customWidth="1"/>
    <col min="50" max="50" width="6.5703125" bestFit="1" customWidth="1"/>
    <col min="51" max="51" width="5.28515625" bestFit="1" customWidth="1"/>
    <col min="52" max="52" width="10.7109375" bestFit="1" customWidth="1"/>
    <col min="53" max="53" width="11.140625" bestFit="1" customWidth="1"/>
    <col min="54" max="54" width="11.42578125" style="18" bestFit="1" customWidth="1"/>
    <col min="55" max="55" width="12" style="18" bestFit="1" customWidth="1"/>
    <col min="56" max="56" width="6.85546875" bestFit="1" customWidth="1"/>
    <col min="57" max="57" width="5.28515625" bestFit="1" customWidth="1"/>
    <col min="58" max="58" width="10.7109375" bestFit="1" customWidth="1"/>
    <col min="59" max="59" width="11.140625" bestFit="1" customWidth="1"/>
    <col min="60" max="60" width="11.42578125" bestFit="1" customWidth="1"/>
    <col min="61" max="61" width="12" bestFit="1" customWidth="1"/>
    <col min="62" max="62" width="6.85546875" style="18" bestFit="1" customWidth="1"/>
    <col min="63" max="63" width="5.28515625" bestFit="1" customWidth="1"/>
    <col min="64" max="64" width="10.7109375" bestFit="1" customWidth="1"/>
    <col min="65" max="65" width="11.140625" bestFit="1" customWidth="1"/>
    <col min="66" max="66" width="11.42578125" bestFit="1" customWidth="1"/>
    <col min="67" max="67" width="12" bestFit="1" customWidth="1"/>
    <col min="68" max="68" width="6.85546875" style="18" bestFit="1" customWidth="1"/>
    <col min="69" max="69" width="5.28515625" bestFit="1" customWidth="1"/>
    <col min="70" max="70" width="10.7109375" bestFit="1" customWidth="1"/>
    <col min="71" max="71" width="11.140625" bestFit="1" customWidth="1"/>
    <col min="72" max="72" width="11.5703125" bestFit="1" customWidth="1"/>
    <col min="73" max="73" width="12.140625" bestFit="1" customWidth="1"/>
    <col min="74" max="74" width="6.85546875" bestFit="1" customWidth="1"/>
    <col min="75" max="75" width="5.28515625" bestFit="1" customWidth="1"/>
    <col min="76" max="76" width="10.7109375" bestFit="1" customWidth="1"/>
    <col min="77" max="77" width="11.140625" bestFit="1" customWidth="1"/>
    <col min="78" max="78" width="11.42578125" bestFit="1" customWidth="1"/>
    <col min="79" max="79" width="12" bestFit="1" customWidth="1"/>
    <col min="80" max="80" width="6.85546875" bestFit="1" customWidth="1"/>
    <col min="81" max="81" width="5.28515625" bestFit="1" customWidth="1"/>
    <col min="82" max="82" width="10.7109375" bestFit="1" customWidth="1"/>
    <col min="83" max="83" width="11.140625" bestFit="1" customWidth="1"/>
    <col min="84" max="84" width="11.42578125" bestFit="1" customWidth="1"/>
    <col min="85" max="85" width="12" bestFit="1" customWidth="1"/>
    <col min="86" max="86" width="6.85546875" bestFit="1" customWidth="1"/>
    <col min="87" max="87" width="5.28515625" bestFit="1" customWidth="1"/>
    <col min="88" max="88" width="10.7109375" bestFit="1" customWidth="1"/>
    <col min="89" max="89" width="11.140625" bestFit="1" customWidth="1"/>
    <col min="90" max="90" width="11.42578125" bestFit="1" customWidth="1"/>
    <col min="91" max="91" width="12" bestFit="1" customWidth="1"/>
    <col min="92" max="92" width="6.85546875" bestFit="1" customWidth="1"/>
    <col min="93" max="93" width="5.28515625" bestFit="1" customWidth="1"/>
    <col min="94" max="94" width="10.7109375" bestFit="1" customWidth="1"/>
    <col min="95" max="95" width="11.140625" bestFit="1" customWidth="1"/>
    <col min="96" max="96" width="11.42578125" bestFit="1" customWidth="1"/>
    <col min="97" max="97" width="12" bestFit="1" customWidth="1"/>
    <col min="98" max="98" width="7.5703125" bestFit="1" customWidth="1"/>
    <col min="99" max="99" width="5.28515625" bestFit="1" customWidth="1"/>
    <col min="100" max="100" width="10.7109375" bestFit="1" customWidth="1"/>
    <col min="101" max="101" width="11.140625" bestFit="1" customWidth="1"/>
    <col min="102" max="102" width="11.42578125" bestFit="1" customWidth="1"/>
    <col min="103" max="103" width="12" bestFit="1" customWidth="1"/>
    <col min="104" max="104" width="7.5703125" bestFit="1" customWidth="1"/>
    <col min="105" max="105" width="5.28515625" bestFit="1" customWidth="1"/>
    <col min="106" max="106" width="10.7109375" bestFit="1" customWidth="1"/>
    <col min="107" max="107" width="11.140625" bestFit="1" customWidth="1"/>
    <col min="108" max="108" width="11.7109375" style="18" bestFit="1" customWidth="1"/>
    <col min="109" max="109" width="12.28515625" style="18" bestFit="1" customWidth="1"/>
    <col min="110" max="110" width="7.5703125" style="18" bestFit="1" customWidth="1"/>
    <col min="111" max="111" width="5.28515625" bestFit="1" customWidth="1"/>
    <col min="112" max="112" width="10.7109375" bestFit="1" customWidth="1"/>
    <col min="113" max="113" width="11.140625" bestFit="1" customWidth="1"/>
    <col min="114" max="114" width="11.42578125" bestFit="1" customWidth="1"/>
    <col min="115" max="115" width="12" bestFit="1" customWidth="1"/>
    <col min="116" max="116" width="8" bestFit="1" customWidth="1"/>
    <col min="117" max="117" width="5.28515625" bestFit="1" customWidth="1"/>
    <col min="118" max="118" width="10.7109375" bestFit="1" customWidth="1"/>
    <col min="119" max="119" width="11.140625" bestFit="1" customWidth="1"/>
    <col min="120" max="120" width="11.42578125" bestFit="1" customWidth="1"/>
    <col min="121" max="121" width="12" bestFit="1" customWidth="1"/>
    <col min="122" max="122" width="7.5703125" bestFit="1" customWidth="1"/>
    <col min="123" max="123" width="5.28515625" bestFit="1" customWidth="1"/>
    <col min="124" max="124" width="10.7109375" bestFit="1" customWidth="1"/>
    <col min="125" max="125" width="11.140625" bestFit="1" customWidth="1"/>
    <col min="126" max="126" width="11.42578125" bestFit="1" customWidth="1"/>
    <col min="127" max="127" width="12" bestFit="1" customWidth="1"/>
    <col min="128" max="128" width="7.5703125" bestFit="1" customWidth="1"/>
    <col min="129" max="129" width="5.28515625" bestFit="1" customWidth="1"/>
    <col min="130" max="130" width="10.7109375" bestFit="1" customWidth="1"/>
    <col min="131" max="131" width="11.140625" bestFit="1" customWidth="1"/>
    <col min="132" max="132" width="11.5703125" style="18" bestFit="1" customWidth="1"/>
    <col min="133" max="133" width="12.140625" style="18" bestFit="1" customWidth="1"/>
    <col min="134" max="134" width="7.5703125" style="18" bestFit="1" customWidth="1"/>
    <col min="135" max="135" width="5.28515625" bestFit="1" customWidth="1"/>
    <col min="136" max="136" width="10.7109375" bestFit="1" customWidth="1"/>
    <col min="137" max="137" width="11.140625" bestFit="1" customWidth="1"/>
    <col min="138" max="138" width="11.5703125" style="18" bestFit="1" customWidth="1"/>
    <col min="139" max="139" width="12.140625" style="18" bestFit="1" customWidth="1"/>
    <col min="140" max="140" width="7.5703125" style="18" bestFit="1" customWidth="1"/>
    <col min="141" max="141" width="5.28515625" bestFit="1" customWidth="1"/>
    <col min="142" max="142" width="10.7109375" bestFit="1" customWidth="1"/>
    <col min="143" max="143" width="11.140625" bestFit="1" customWidth="1"/>
    <col min="144" max="144" width="11.42578125" bestFit="1" customWidth="1"/>
    <col min="145" max="145" width="12" bestFit="1" customWidth="1"/>
    <col min="146" max="146" width="7" bestFit="1" customWidth="1"/>
    <col min="147" max="147" width="5.28515625" bestFit="1" customWidth="1"/>
    <col min="148" max="148" width="10.7109375" bestFit="1" customWidth="1"/>
    <col min="149" max="149" width="11.140625" bestFit="1" customWidth="1"/>
    <col min="150" max="150" width="11.5703125" style="18" bestFit="1" customWidth="1"/>
    <col min="151" max="151" width="12.140625" style="18" bestFit="1" customWidth="1"/>
    <col min="152" max="152" width="7.5703125" style="18" bestFit="1" customWidth="1"/>
    <col min="153" max="153" width="5.85546875" bestFit="1" customWidth="1"/>
    <col min="154" max="154" width="10.7109375" bestFit="1" customWidth="1"/>
    <col min="155" max="155" width="11.140625" bestFit="1" customWidth="1"/>
    <col min="156" max="156" width="11.7109375" bestFit="1" customWidth="1"/>
    <col min="157" max="157" width="12.28515625" bestFit="1" customWidth="1"/>
    <col min="158" max="158" width="7.5703125" bestFit="1" customWidth="1"/>
    <col min="159" max="159" width="5.85546875" bestFit="1" customWidth="1"/>
    <col min="160" max="160" width="10.7109375" bestFit="1" customWidth="1"/>
    <col min="161" max="161" width="11.140625" bestFit="1" customWidth="1"/>
    <col min="162" max="162" width="11.7109375" bestFit="1" customWidth="1"/>
    <col min="163" max="163" width="12.28515625" bestFit="1" customWidth="1"/>
    <col min="164" max="164" width="7.5703125" bestFit="1" customWidth="1"/>
    <col min="165" max="165" width="5.85546875" bestFit="1" customWidth="1"/>
    <col min="166" max="166" width="10.7109375" bestFit="1" customWidth="1"/>
    <col min="167" max="167" width="11.140625" bestFit="1" customWidth="1"/>
    <col min="168" max="168" width="11.5703125" bestFit="1" customWidth="1"/>
    <col min="169" max="169" width="12.140625" bestFit="1" customWidth="1"/>
    <col min="170" max="170" width="7.5703125" bestFit="1" customWidth="1"/>
    <col min="171" max="171" width="5.28515625" bestFit="1" customWidth="1"/>
    <col min="172" max="172" width="10.7109375" bestFit="1" customWidth="1"/>
    <col min="173" max="173" width="11.140625" bestFit="1" customWidth="1"/>
    <col min="174" max="174" width="11.5703125" bestFit="1" customWidth="1"/>
    <col min="175" max="175" width="12.140625" bestFit="1" customWidth="1"/>
    <col min="176" max="176" width="7.5703125" bestFit="1" customWidth="1"/>
    <col min="177" max="177" width="6.42578125" bestFit="1" customWidth="1"/>
    <col min="178" max="178" width="10.7109375" bestFit="1" customWidth="1"/>
    <col min="179" max="179" width="11.140625" bestFit="1" customWidth="1"/>
    <col min="180" max="180" width="11.5703125" bestFit="1" customWidth="1"/>
    <col min="181" max="181" width="12.140625" bestFit="1" customWidth="1"/>
    <col min="182" max="182" width="7.5703125" bestFit="1" customWidth="1"/>
    <col min="183" max="183" width="5.28515625" bestFit="1" customWidth="1"/>
    <col min="184" max="184" width="10.7109375" bestFit="1" customWidth="1"/>
    <col min="185" max="185" width="11.140625" bestFit="1" customWidth="1"/>
    <col min="186" max="186" width="11.7109375" bestFit="1" customWidth="1"/>
    <col min="187" max="187" width="12.28515625" bestFit="1" customWidth="1"/>
    <col min="188" max="188" width="7.5703125" bestFit="1" customWidth="1"/>
    <col min="189" max="189" width="5.28515625" bestFit="1" customWidth="1"/>
    <col min="190" max="190" width="10.7109375" bestFit="1" customWidth="1"/>
    <col min="191" max="191" width="11.140625" bestFit="1" customWidth="1"/>
    <col min="192" max="192" width="11.5703125" style="18" bestFit="1" customWidth="1"/>
    <col min="193" max="193" width="12.140625" style="18" bestFit="1" customWidth="1"/>
    <col min="194" max="194" width="7" style="18" bestFit="1" customWidth="1"/>
    <col min="195" max="195" width="5.28515625" bestFit="1" customWidth="1"/>
    <col min="196" max="196" width="10.7109375" bestFit="1" customWidth="1"/>
    <col min="197" max="197" width="11.140625" bestFit="1" customWidth="1"/>
    <col min="198" max="198" width="11.7109375" bestFit="1" customWidth="1"/>
    <col min="199" max="199" width="12.28515625" bestFit="1" customWidth="1"/>
    <col min="200" max="200" width="7.5703125" bestFit="1" customWidth="1"/>
    <col min="201" max="201" width="5.28515625" bestFit="1" customWidth="1"/>
    <col min="202" max="202" width="10.7109375" bestFit="1" customWidth="1"/>
    <col min="203" max="203" width="11.140625" bestFit="1" customWidth="1"/>
    <col min="204" max="204" width="11.7109375" bestFit="1" customWidth="1"/>
    <col min="205" max="205" width="12.28515625" bestFit="1" customWidth="1"/>
    <col min="206" max="206" width="7.5703125" bestFit="1" customWidth="1"/>
    <col min="207" max="207" width="5.28515625" bestFit="1" customWidth="1"/>
    <col min="208" max="208" width="10.7109375" bestFit="1" customWidth="1"/>
    <col min="209" max="209" width="11.140625" bestFit="1" customWidth="1"/>
    <col min="210" max="210" width="11.7109375" bestFit="1" customWidth="1"/>
    <col min="211" max="211" width="12.28515625" bestFit="1" customWidth="1"/>
    <col min="212" max="212" width="7.5703125" bestFit="1" customWidth="1"/>
    <col min="213" max="213" width="5.28515625" bestFit="1" customWidth="1"/>
    <col min="214" max="214" width="10.7109375" bestFit="1" customWidth="1"/>
    <col min="215" max="215" width="11.140625" bestFit="1" customWidth="1"/>
    <col min="216" max="216" width="11.5703125" bestFit="1" customWidth="1"/>
    <col min="217" max="217" width="12.140625" bestFit="1" customWidth="1"/>
    <col min="218" max="218" width="6.85546875" bestFit="1" customWidth="1"/>
    <col min="219" max="219" width="5.28515625" bestFit="1" customWidth="1"/>
    <col min="220" max="220" width="10.7109375" bestFit="1" customWidth="1"/>
    <col min="221" max="221" width="11.140625" bestFit="1" customWidth="1"/>
    <col min="222" max="222" width="11.5703125" bestFit="1" customWidth="1"/>
    <col min="223" max="223" width="12.140625" bestFit="1" customWidth="1"/>
    <col min="224" max="224" width="6.85546875" bestFit="1" customWidth="1"/>
    <col min="225" max="225" width="5.28515625" bestFit="1" customWidth="1"/>
    <col min="226" max="226" width="10.7109375" bestFit="1" customWidth="1"/>
    <col min="227" max="227" width="11.140625" bestFit="1" customWidth="1"/>
    <col min="228" max="228" width="11.5703125" bestFit="1" customWidth="1"/>
    <col min="229" max="229" width="12.140625" bestFit="1" customWidth="1"/>
    <col min="230" max="230" width="6.85546875" bestFit="1" customWidth="1"/>
    <col min="231" max="231" width="5.28515625" bestFit="1" customWidth="1"/>
    <col min="232" max="232" width="10.7109375" bestFit="1" customWidth="1"/>
    <col min="233" max="233" width="11.140625" bestFit="1" customWidth="1"/>
    <col min="234" max="234" width="11.5703125" bestFit="1" customWidth="1"/>
    <col min="235" max="235" width="12.140625" bestFit="1" customWidth="1"/>
    <col min="236" max="236" width="6.85546875" bestFit="1" customWidth="1"/>
    <col min="237" max="237" width="5.28515625" bestFit="1" customWidth="1"/>
    <col min="238" max="238" width="10.7109375" bestFit="1" customWidth="1"/>
    <col min="239" max="239" width="11.140625" bestFit="1" customWidth="1"/>
    <col min="240" max="240" width="11.7109375" bestFit="1" customWidth="1"/>
    <col min="241" max="241" width="12.28515625" bestFit="1" customWidth="1"/>
    <col min="242" max="242" width="6.5703125" bestFit="1" customWidth="1"/>
    <col min="243" max="243" width="5.28515625" bestFit="1" customWidth="1"/>
    <col min="244" max="244" width="10.7109375" bestFit="1" customWidth="1"/>
    <col min="245" max="245" width="11.140625" bestFit="1" customWidth="1"/>
    <col min="246" max="246" width="11.7109375" bestFit="1" customWidth="1"/>
    <col min="247" max="247" width="12.28515625" bestFit="1" customWidth="1"/>
    <col min="248" max="248" width="6.5703125" bestFit="1" customWidth="1"/>
    <col min="249" max="249" width="5.28515625" bestFit="1" customWidth="1"/>
    <col min="250" max="250" width="10.7109375" bestFit="1" customWidth="1"/>
    <col min="251" max="251" width="11.140625" bestFit="1" customWidth="1"/>
    <col min="252" max="252" width="11.5703125" bestFit="1" customWidth="1"/>
    <col min="253" max="253" width="12.140625" bestFit="1" customWidth="1"/>
    <col min="254" max="254" width="6.85546875" bestFit="1" customWidth="1"/>
    <col min="255" max="255" width="5.28515625" bestFit="1" customWidth="1"/>
    <col min="256" max="256" width="10.7109375" bestFit="1" customWidth="1"/>
    <col min="257" max="257" width="11.140625" bestFit="1" customWidth="1"/>
    <col min="258" max="258" width="11.7109375" bestFit="1" customWidth="1"/>
    <col min="259" max="259" width="12.28515625" bestFit="1" customWidth="1"/>
    <col min="260" max="260" width="6.5703125" bestFit="1" customWidth="1"/>
    <col min="261" max="261" width="5.28515625" bestFit="1" customWidth="1"/>
    <col min="262" max="262" width="10.7109375" bestFit="1" customWidth="1"/>
    <col min="263" max="263" width="11.140625" bestFit="1" customWidth="1"/>
    <col min="264" max="264" width="11.42578125" bestFit="1" customWidth="1"/>
    <col min="265" max="265" width="12" bestFit="1" customWidth="1"/>
    <col min="266" max="266" width="7.140625" bestFit="1" customWidth="1"/>
  </cols>
  <sheetData>
    <row r="1" spans="1:266" ht="15.75" thickBot="1" x14ac:dyDescent="0.3"/>
    <row r="2" spans="1:266" s="35" customFormat="1" ht="15.75" thickBot="1" x14ac:dyDescent="0.3">
      <c r="A2" s="36"/>
      <c r="B2" s="62"/>
      <c r="C2" s="72">
        <v>2014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4"/>
      <c r="AA2" s="72">
        <v>2015</v>
      </c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4"/>
      <c r="AY2" s="72">
        <v>2016</v>
      </c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4"/>
      <c r="BW2" s="72">
        <v>2017</v>
      </c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4"/>
      <c r="CU2" s="72">
        <v>2018</v>
      </c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4"/>
      <c r="DS2" s="72">
        <v>2019</v>
      </c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4"/>
      <c r="EQ2" s="72">
        <v>2020</v>
      </c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4"/>
      <c r="FO2" s="72">
        <v>2021</v>
      </c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4"/>
      <c r="GM2" s="72">
        <v>2022</v>
      </c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4"/>
      <c r="HK2" s="72">
        <v>2023</v>
      </c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4"/>
      <c r="II2" s="72">
        <v>2024</v>
      </c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3"/>
      <c r="JA2" s="73"/>
      <c r="JB2" s="73"/>
      <c r="JC2" s="73"/>
      <c r="JD2" s="73"/>
      <c r="JE2" s="73"/>
      <c r="JF2" s="74"/>
    </row>
    <row r="3" spans="1:266" s="7" customFormat="1" ht="15.75" thickBot="1" x14ac:dyDescent="0.3">
      <c r="B3" s="63" t="s">
        <v>46</v>
      </c>
      <c r="C3" s="69">
        <v>41699</v>
      </c>
      <c r="D3" s="70"/>
      <c r="E3" s="70"/>
      <c r="F3" s="70"/>
      <c r="G3" s="70"/>
      <c r="H3" s="71"/>
      <c r="I3" s="69">
        <v>41791</v>
      </c>
      <c r="J3" s="70"/>
      <c r="K3" s="70"/>
      <c r="L3" s="70"/>
      <c r="M3" s="70"/>
      <c r="N3" s="71"/>
      <c r="O3" s="69">
        <v>41883</v>
      </c>
      <c r="P3" s="70"/>
      <c r="Q3" s="70"/>
      <c r="R3" s="70"/>
      <c r="S3" s="70"/>
      <c r="T3" s="71"/>
      <c r="U3" s="69">
        <v>41974</v>
      </c>
      <c r="V3" s="70"/>
      <c r="W3" s="70"/>
      <c r="X3" s="70"/>
      <c r="Y3" s="70"/>
      <c r="Z3" s="71"/>
      <c r="AA3" s="69">
        <v>42064</v>
      </c>
      <c r="AB3" s="70"/>
      <c r="AC3" s="70"/>
      <c r="AD3" s="70"/>
      <c r="AE3" s="70"/>
      <c r="AF3" s="71"/>
      <c r="AG3" s="69">
        <v>42156</v>
      </c>
      <c r="AH3" s="70"/>
      <c r="AI3" s="70"/>
      <c r="AJ3" s="70"/>
      <c r="AK3" s="70"/>
      <c r="AL3" s="71"/>
      <c r="AM3" s="69">
        <v>42248</v>
      </c>
      <c r="AN3" s="70"/>
      <c r="AO3" s="70"/>
      <c r="AP3" s="70"/>
      <c r="AQ3" s="70"/>
      <c r="AR3" s="71"/>
      <c r="AS3" s="69">
        <v>42339</v>
      </c>
      <c r="AT3" s="70"/>
      <c r="AU3" s="70"/>
      <c r="AV3" s="70"/>
      <c r="AW3" s="70"/>
      <c r="AX3" s="71"/>
      <c r="AY3" s="69">
        <v>42430</v>
      </c>
      <c r="AZ3" s="70"/>
      <c r="BA3" s="70"/>
      <c r="BB3" s="70"/>
      <c r="BC3" s="70"/>
      <c r="BD3" s="71"/>
      <c r="BE3" s="69">
        <v>42522</v>
      </c>
      <c r="BF3" s="70"/>
      <c r="BG3" s="70"/>
      <c r="BH3" s="70"/>
      <c r="BI3" s="70"/>
      <c r="BJ3" s="71"/>
      <c r="BK3" s="69">
        <v>42614</v>
      </c>
      <c r="BL3" s="70"/>
      <c r="BM3" s="70"/>
      <c r="BN3" s="70"/>
      <c r="BO3" s="70"/>
      <c r="BP3" s="71"/>
      <c r="BQ3" s="69">
        <v>42705</v>
      </c>
      <c r="BR3" s="70"/>
      <c r="BS3" s="70"/>
      <c r="BT3" s="70"/>
      <c r="BU3" s="70"/>
      <c r="BV3" s="71"/>
      <c r="BW3" s="69">
        <v>42795</v>
      </c>
      <c r="BX3" s="70"/>
      <c r="BY3" s="70"/>
      <c r="BZ3" s="70"/>
      <c r="CA3" s="70"/>
      <c r="CB3" s="71"/>
      <c r="CC3" s="69">
        <v>42887</v>
      </c>
      <c r="CD3" s="70"/>
      <c r="CE3" s="70"/>
      <c r="CF3" s="70"/>
      <c r="CG3" s="70"/>
      <c r="CH3" s="71"/>
      <c r="CI3" s="69">
        <v>42979</v>
      </c>
      <c r="CJ3" s="70"/>
      <c r="CK3" s="70"/>
      <c r="CL3" s="70"/>
      <c r="CM3" s="70"/>
      <c r="CN3" s="71"/>
      <c r="CO3" s="69">
        <v>43070</v>
      </c>
      <c r="CP3" s="70"/>
      <c r="CQ3" s="70"/>
      <c r="CR3" s="70"/>
      <c r="CS3" s="70"/>
      <c r="CT3" s="71"/>
      <c r="CU3" s="69">
        <v>43160</v>
      </c>
      <c r="CV3" s="70"/>
      <c r="CW3" s="70"/>
      <c r="CX3" s="70"/>
      <c r="CY3" s="70"/>
      <c r="CZ3" s="71"/>
      <c r="DA3" s="69">
        <v>43252</v>
      </c>
      <c r="DB3" s="70"/>
      <c r="DC3" s="70"/>
      <c r="DD3" s="70"/>
      <c r="DE3" s="70"/>
      <c r="DF3" s="71"/>
      <c r="DG3" s="69">
        <v>43344</v>
      </c>
      <c r="DH3" s="70"/>
      <c r="DI3" s="70"/>
      <c r="DJ3" s="70"/>
      <c r="DK3" s="70"/>
      <c r="DL3" s="71"/>
      <c r="DM3" s="69">
        <v>43435</v>
      </c>
      <c r="DN3" s="70"/>
      <c r="DO3" s="70"/>
      <c r="DP3" s="70"/>
      <c r="DQ3" s="70"/>
      <c r="DR3" s="71"/>
      <c r="DS3" s="69">
        <v>43525</v>
      </c>
      <c r="DT3" s="70"/>
      <c r="DU3" s="70"/>
      <c r="DV3" s="70"/>
      <c r="DW3" s="70"/>
      <c r="DX3" s="71"/>
      <c r="DY3" s="69">
        <v>43617</v>
      </c>
      <c r="DZ3" s="70"/>
      <c r="EA3" s="70"/>
      <c r="EB3" s="70"/>
      <c r="EC3" s="70"/>
      <c r="ED3" s="71"/>
      <c r="EE3" s="69">
        <v>43709</v>
      </c>
      <c r="EF3" s="70"/>
      <c r="EG3" s="70"/>
      <c r="EH3" s="70"/>
      <c r="EI3" s="70"/>
      <c r="EJ3" s="71"/>
      <c r="EK3" s="69">
        <v>43800</v>
      </c>
      <c r="EL3" s="70"/>
      <c r="EM3" s="70"/>
      <c r="EN3" s="70"/>
      <c r="EO3" s="70"/>
      <c r="EP3" s="71"/>
      <c r="EQ3" s="69">
        <v>43891</v>
      </c>
      <c r="ER3" s="70"/>
      <c r="ES3" s="70"/>
      <c r="ET3" s="70"/>
      <c r="EU3" s="70"/>
      <c r="EV3" s="71"/>
      <c r="EW3" s="69">
        <v>43983</v>
      </c>
      <c r="EX3" s="70"/>
      <c r="EY3" s="70"/>
      <c r="EZ3" s="70"/>
      <c r="FA3" s="70"/>
      <c r="FB3" s="71"/>
      <c r="FC3" s="69">
        <v>44075</v>
      </c>
      <c r="FD3" s="70"/>
      <c r="FE3" s="70"/>
      <c r="FF3" s="70"/>
      <c r="FG3" s="70"/>
      <c r="FH3" s="71"/>
      <c r="FI3" s="69">
        <v>44166</v>
      </c>
      <c r="FJ3" s="70"/>
      <c r="FK3" s="70"/>
      <c r="FL3" s="70"/>
      <c r="FM3" s="70"/>
      <c r="FN3" s="71"/>
      <c r="FO3" s="69">
        <v>44256</v>
      </c>
      <c r="FP3" s="70"/>
      <c r="FQ3" s="70"/>
      <c r="FR3" s="70"/>
      <c r="FS3" s="70"/>
      <c r="FT3" s="71"/>
      <c r="FU3" s="69">
        <v>44348</v>
      </c>
      <c r="FV3" s="70"/>
      <c r="FW3" s="70"/>
      <c r="FX3" s="70"/>
      <c r="FY3" s="70"/>
      <c r="FZ3" s="71"/>
      <c r="GA3" s="69">
        <v>44440</v>
      </c>
      <c r="GB3" s="70"/>
      <c r="GC3" s="70"/>
      <c r="GD3" s="70"/>
      <c r="GE3" s="70"/>
      <c r="GF3" s="71"/>
      <c r="GG3" s="69">
        <v>44531</v>
      </c>
      <c r="GH3" s="70"/>
      <c r="GI3" s="70"/>
      <c r="GJ3" s="70"/>
      <c r="GK3" s="70"/>
      <c r="GL3" s="71"/>
      <c r="GM3" s="69">
        <v>44621</v>
      </c>
      <c r="GN3" s="70"/>
      <c r="GO3" s="70"/>
      <c r="GP3" s="70"/>
      <c r="GQ3" s="70"/>
      <c r="GR3" s="71"/>
      <c r="GS3" s="69">
        <v>44713</v>
      </c>
      <c r="GT3" s="70"/>
      <c r="GU3" s="70"/>
      <c r="GV3" s="70"/>
      <c r="GW3" s="70"/>
      <c r="GX3" s="71"/>
      <c r="GY3" s="69">
        <v>44805</v>
      </c>
      <c r="GZ3" s="70"/>
      <c r="HA3" s="70"/>
      <c r="HB3" s="70"/>
      <c r="HC3" s="70"/>
      <c r="HD3" s="71"/>
      <c r="HE3" s="69">
        <v>44896</v>
      </c>
      <c r="HF3" s="70"/>
      <c r="HG3" s="70"/>
      <c r="HH3" s="70"/>
      <c r="HI3" s="70"/>
      <c r="HJ3" s="71"/>
      <c r="HK3" s="69">
        <v>44986</v>
      </c>
      <c r="HL3" s="70"/>
      <c r="HM3" s="70"/>
      <c r="HN3" s="70"/>
      <c r="HO3" s="70"/>
      <c r="HP3" s="71"/>
      <c r="HQ3" s="69">
        <v>45078</v>
      </c>
      <c r="HR3" s="70"/>
      <c r="HS3" s="70"/>
      <c r="HT3" s="70"/>
      <c r="HU3" s="70"/>
      <c r="HV3" s="71"/>
      <c r="HW3" s="69">
        <v>45170</v>
      </c>
      <c r="HX3" s="70"/>
      <c r="HY3" s="70"/>
      <c r="HZ3" s="70"/>
      <c r="IA3" s="70"/>
      <c r="IB3" s="71"/>
      <c r="IC3" s="69">
        <v>45261</v>
      </c>
      <c r="ID3" s="70"/>
      <c r="IE3" s="70"/>
      <c r="IF3" s="70"/>
      <c r="IG3" s="70"/>
      <c r="IH3" s="71"/>
      <c r="II3" s="69">
        <v>45352</v>
      </c>
      <c r="IJ3" s="70"/>
      <c r="IK3" s="70"/>
      <c r="IL3" s="70"/>
      <c r="IM3" s="70"/>
      <c r="IN3" s="71"/>
      <c r="IO3" s="69">
        <v>45444</v>
      </c>
      <c r="IP3" s="70"/>
      <c r="IQ3" s="70"/>
      <c r="IR3" s="70"/>
      <c r="IS3" s="70"/>
      <c r="IT3" s="71"/>
      <c r="IU3" s="69">
        <v>45536</v>
      </c>
      <c r="IV3" s="70"/>
      <c r="IW3" s="70"/>
      <c r="IX3" s="70"/>
      <c r="IY3" s="70"/>
      <c r="IZ3" s="71"/>
      <c r="JA3" s="69">
        <v>45627</v>
      </c>
      <c r="JB3" s="70"/>
      <c r="JC3" s="70"/>
      <c r="JD3" s="70"/>
      <c r="JE3" s="70"/>
      <c r="JF3" s="71"/>
    </row>
    <row r="4" spans="1:266" s="7" customFormat="1" ht="15.75" thickBot="1" x14ac:dyDescent="0.3">
      <c r="B4" s="64"/>
      <c r="C4" s="32" t="s">
        <v>54</v>
      </c>
      <c r="D4" s="33" t="s">
        <v>52</v>
      </c>
      <c r="E4" s="33" t="s">
        <v>53</v>
      </c>
      <c r="F4" s="40" t="s">
        <v>55</v>
      </c>
      <c r="G4" s="40" t="s">
        <v>56</v>
      </c>
      <c r="H4" s="37" t="s">
        <v>1</v>
      </c>
      <c r="I4" s="32" t="s">
        <v>54</v>
      </c>
      <c r="J4" s="33" t="s">
        <v>52</v>
      </c>
      <c r="K4" s="33" t="s">
        <v>53</v>
      </c>
      <c r="L4" s="33" t="s">
        <v>55</v>
      </c>
      <c r="M4" s="33" t="s">
        <v>56</v>
      </c>
      <c r="N4" s="34" t="s">
        <v>1</v>
      </c>
      <c r="O4" s="32" t="s">
        <v>54</v>
      </c>
      <c r="P4" s="33" t="s">
        <v>52</v>
      </c>
      <c r="Q4" s="33" t="s">
        <v>53</v>
      </c>
      <c r="R4" s="33" t="s">
        <v>55</v>
      </c>
      <c r="S4" s="33" t="s">
        <v>56</v>
      </c>
      <c r="T4" s="34" t="s">
        <v>1</v>
      </c>
      <c r="U4" s="32" t="s">
        <v>54</v>
      </c>
      <c r="V4" s="33" t="s">
        <v>52</v>
      </c>
      <c r="W4" s="33" t="s">
        <v>53</v>
      </c>
      <c r="X4" s="33" t="s">
        <v>55</v>
      </c>
      <c r="Y4" s="33" t="s">
        <v>56</v>
      </c>
      <c r="Z4" s="34" t="s">
        <v>1</v>
      </c>
      <c r="AA4" s="32" t="s">
        <v>54</v>
      </c>
      <c r="AB4" s="33" t="s">
        <v>52</v>
      </c>
      <c r="AC4" s="33" t="s">
        <v>53</v>
      </c>
      <c r="AD4" s="40" t="s">
        <v>55</v>
      </c>
      <c r="AE4" s="40" t="s">
        <v>56</v>
      </c>
      <c r="AF4" s="34" t="s">
        <v>1</v>
      </c>
      <c r="AG4" s="32" t="s">
        <v>54</v>
      </c>
      <c r="AH4" s="33" t="s">
        <v>52</v>
      </c>
      <c r="AI4" s="33" t="s">
        <v>53</v>
      </c>
      <c r="AJ4" s="33" t="s">
        <v>55</v>
      </c>
      <c r="AK4" s="33" t="s">
        <v>56</v>
      </c>
      <c r="AL4" s="34" t="s">
        <v>1</v>
      </c>
      <c r="AM4" s="32" t="s">
        <v>54</v>
      </c>
      <c r="AN4" s="33" t="s">
        <v>52</v>
      </c>
      <c r="AO4" s="33" t="s">
        <v>53</v>
      </c>
      <c r="AP4" s="40" t="s">
        <v>55</v>
      </c>
      <c r="AQ4" s="33" t="s">
        <v>56</v>
      </c>
      <c r="AR4" s="34" t="s">
        <v>1</v>
      </c>
      <c r="AS4" s="32" t="s">
        <v>54</v>
      </c>
      <c r="AT4" s="33" t="s">
        <v>52</v>
      </c>
      <c r="AU4" s="33" t="s">
        <v>53</v>
      </c>
      <c r="AV4" s="33" t="s">
        <v>55</v>
      </c>
      <c r="AW4" s="33" t="s">
        <v>56</v>
      </c>
      <c r="AX4" s="34" t="s">
        <v>1</v>
      </c>
      <c r="AY4" s="32" t="s">
        <v>54</v>
      </c>
      <c r="AZ4" s="33" t="s">
        <v>52</v>
      </c>
      <c r="BA4" s="33" t="s">
        <v>53</v>
      </c>
      <c r="BB4" s="40" t="s">
        <v>55</v>
      </c>
      <c r="BC4" s="40" t="s">
        <v>56</v>
      </c>
      <c r="BD4" s="34" t="s">
        <v>1</v>
      </c>
      <c r="BE4" s="32" t="s">
        <v>54</v>
      </c>
      <c r="BF4" s="33" t="s">
        <v>52</v>
      </c>
      <c r="BG4" s="33" t="s">
        <v>53</v>
      </c>
      <c r="BH4" s="33" t="s">
        <v>55</v>
      </c>
      <c r="BI4" s="33" t="s">
        <v>56</v>
      </c>
      <c r="BJ4" s="37" t="s">
        <v>1</v>
      </c>
      <c r="BK4" s="32" t="s">
        <v>54</v>
      </c>
      <c r="BL4" s="33" t="s">
        <v>52</v>
      </c>
      <c r="BM4" s="33" t="s">
        <v>53</v>
      </c>
      <c r="BN4" s="33" t="s">
        <v>55</v>
      </c>
      <c r="BO4" s="33" t="s">
        <v>56</v>
      </c>
      <c r="BP4" s="37" t="s">
        <v>1</v>
      </c>
      <c r="BQ4" s="32" t="s">
        <v>54</v>
      </c>
      <c r="BR4" s="33" t="s">
        <v>52</v>
      </c>
      <c r="BS4" s="33" t="s">
        <v>53</v>
      </c>
      <c r="BT4" s="33" t="s">
        <v>55</v>
      </c>
      <c r="BU4" s="33" t="s">
        <v>56</v>
      </c>
      <c r="BV4" s="34" t="s">
        <v>1</v>
      </c>
      <c r="BW4" s="32" t="s">
        <v>54</v>
      </c>
      <c r="BX4" s="33" t="s">
        <v>52</v>
      </c>
      <c r="BY4" s="33" t="s">
        <v>53</v>
      </c>
      <c r="BZ4" s="33" t="s">
        <v>55</v>
      </c>
      <c r="CA4" s="33" t="s">
        <v>56</v>
      </c>
      <c r="CB4" s="34" t="s">
        <v>1</v>
      </c>
      <c r="CC4" s="32" t="s">
        <v>54</v>
      </c>
      <c r="CD4" s="33" t="s">
        <v>52</v>
      </c>
      <c r="CE4" s="33" t="s">
        <v>53</v>
      </c>
      <c r="CF4" s="33" t="s">
        <v>55</v>
      </c>
      <c r="CG4" s="33" t="s">
        <v>56</v>
      </c>
      <c r="CH4" s="34" t="s">
        <v>1</v>
      </c>
      <c r="CI4" s="32" t="s">
        <v>54</v>
      </c>
      <c r="CJ4" s="33" t="s">
        <v>52</v>
      </c>
      <c r="CK4" s="33" t="s">
        <v>53</v>
      </c>
      <c r="CL4" s="33" t="s">
        <v>55</v>
      </c>
      <c r="CM4" s="33" t="s">
        <v>56</v>
      </c>
      <c r="CN4" s="34" t="s">
        <v>1</v>
      </c>
      <c r="CO4" s="32" t="s">
        <v>54</v>
      </c>
      <c r="CP4" s="33" t="s">
        <v>52</v>
      </c>
      <c r="CQ4" s="33" t="s">
        <v>53</v>
      </c>
      <c r="CR4" s="33" t="s">
        <v>55</v>
      </c>
      <c r="CS4" s="33" t="s">
        <v>56</v>
      </c>
      <c r="CT4" s="34" t="s">
        <v>1</v>
      </c>
      <c r="CU4" s="32" t="s">
        <v>54</v>
      </c>
      <c r="CV4" s="33" t="s">
        <v>52</v>
      </c>
      <c r="CW4" s="33" t="s">
        <v>53</v>
      </c>
      <c r="CX4" s="33" t="s">
        <v>55</v>
      </c>
      <c r="CY4" s="33" t="s">
        <v>56</v>
      </c>
      <c r="CZ4" s="34" t="s">
        <v>1</v>
      </c>
      <c r="DA4" s="32" t="s">
        <v>54</v>
      </c>
      <c r="DB4" s="33" t="s">
        <v>52</v>
      </c>
      <c r="DC4" s="33" t="s">
        <v>53</v>
      </c>
      <c r="DD4" s="40" t="s">
        <v>55</v>
      </c>
      <c r="DE4" s="40" t="s">
        <v>56</v>
      </c>
      <c r="DF4" s="37" t="s">
        <v>1</v>
      </c>
      <c r="DG4" s="32" t="s">
        <v>54</v>
      </c>
      <c r="DH4" s="33" t="s">
        <v>52</v>
      </c>
      <c r="DI4" s="33" t="s">
        <v>53</v>
      </c>
      <c r="DJ4" s="33" t="s">
        <v>55</v>
      </c>
      <c r="DK4" s="33" t="s">
        <v>56</v>
      </c>
      <c r="DL4" s="34" t="s">
        <v>1</v>
      </c>
      <c r="DM4" s="32" t="s">
        <v>54</v>
      </c>
      <c r="DN4" s="33" t="s">
        <v>52</v>
      </c>
      <c r="DO4" s="33" t="s">
        <v>53</v>
      </c>
      <c r="DP4" s="33" t="s">
        <v>55</v>
      </c>
      <c r="DQ4" s="33" t="s">
        <v>56</v>
      </c>
      <c r="DR4" s="34" t="s">
        <v>1</v>
      </c>
      <c r="DS4" s="32" t="s">
        <v>54</v>
      </c>
      <c r="DT4" s="33" t="s">
        <v>52</v>
      </c>
      <c r="DU4" s="33" t="s">
        <v>53</v>
      </c>
      <c r="DV4" s="33" t="s">
        <v>55</v>
      </c>
      <c r="DW4" s="33" t="s">
        <v>56</v>
      </c>
      <c r="DX4" s="34" t="s">
        <v>1</v>
      </c>
      <c r="DY4" s="32" t="s">
        <v>54</v>
      </c>
      <c r="DZ4" s="33" t="s">
        <v>52</v>
      </c>
      <c r="EA4" s="33" t="s">
        <v>53</v>
      </c>
      <c r="EB4" s="40" t="s">
        <v>55</v>
      </c>
      <c r="EC4" s="40" t="s">
        <v>56</v>
      </c>
      <c r="ED4" s="37" t="s">
        <v>1</v>
      </c>
      <c r="EE4" s="32" t="s">
        <v>54</v>
      </c>
      <c r="EF4" s="33" t="s">
        <v>52</v>
      </c>
      <c r="EG4" s="33" t="s">
        <v>53</v>
      </c>
      <c r="EH4" s="40" t="s">
        <v>55</v>
      </c>
      <c r="EI4" s="40" t="s">
        <v>56</v>
      </c>
      <c r="EJ4" s="37" t="s">
        <v>1</v>
      </c>
      <c r="EK4" s="32" t="s">
        <v>54</v>
      </c>
      <c r="EL4" s="33" t="s">
        <v>52</v>
      </c>
      <c r="EM4" s="33" t="s">
        <v>53</v>
      </c>
      <c r="EN4" s="33" t="s">
        <v>55</v>
      </c>
      <c r="EO4" s="33" t="s">
        <v>56</v>
      </c>
      <c r="EP4" s="34" t="s">
        <v>1</v>
      </c>
      <c r="EQ4" s="32" t="s">
        <v>54</v>
      </c>
      <c r="ER4" s="33" t="s">
        <v>52</v>
      </c>
      <c r="ES4" s="33" t="s">
        <v>53</v>
      </c>
      <c r="ET4" s="40" t="s">
        <v>55</v>
      </c>
      <c r="EU4" s="40" t="s">
        <v>56</v>
      </c>
      <c r="EV4" s="37" t="s">
        <v>1</v>
      </c>
      <c r="EW4" s="32" t="s">
        <v>54</v>
      </c>
      <c r="EX4" s="33" t="s">
        <v>52</v>
      </c>
      <c r="EY4" s="33" t="s">
        <v>53</v>
      </c>
      <c r="EZ4" s="33" t="s">
        <v>55</v>
      </c>
      <c r="FA4" s="33" t="s">
        <v>56</v>
      </c>
      <c r="FB4" s="34" t="s">
        <v>1</v>
      </c>
      <c r="FC4" s="32" t="s">
        <v>54</v>
      </c>
      <c r="FD4" s="33" t="s">
        <v>52</v>
      </c>
      <c r="FE4" s="33" t="s">
        <v>53</v>
      </c>
      <c r="FF4" s="33" t="s">
        <v>55</v>
      </c>
      <c r="FG4" s="33" t="s">
        <v>56</v>
      </c>
      <c r="FH4" s="34" t="s">
        <v>1</v>
      </c>
      <c r="FI4" s="32" t="s">
        <v>54</v>
      </c>
      <c r="FJ4" s="33" t="s">
        <v>52</v>
      </c>
      <c r="FK4" s="33" t="s">
        <v>53</v>
      </c>
      <c r="FL4" s="33" t="s">
        <v>55</v>
      </c>
      <c r="FM4" s="33" t="s">
        <v>56</v>
      </c>
      <c r="FN4" s="34" t="s">
        <v>1</v>
      </c>
      <c r="FO4" s="32" t="s">
        <v>54</v>
      </c>
      <c r="FP4" s="33" t="s">
        <v>52</v>
      </c>
      <c r="FQ4" s="33" t="s">
        <v>53</v>
      </c>
      <c r="FR4" s="33" t="s">
        <v>55</v>
      </c>
      <c r="FS4" s="33" t="s">
        <v>56</v>
      </c>
      <c r="FT4" s="34" t="s">
        <v>1</v>
      </c>
      <c r="FU4" s="32" t="s">
        <v>54</v>
      </c>
      <c r="FV4" s="33" t="s">
        <v>52</v>
      </c>
      <c r="FW4" s="33" t="s">
        <v>53</v>
      </c>
      <c r="FX4" s="33" t="s">
        <v>55</v>
      </c>
      <c r="FY4" s="33" t="s">
        <v>56</v>
      </c>
      <c r="FZ4" s="34" t="s">
        <v>1</v>
      </c>
      <c r="GA4" s="32" t="s">
        <v>54</v>
      </c>
      <c r="GB4" s="33" t="s">
        <v>52</v>
      </c>
      <c r="GC4" s="33" t="s">
        <v>53</v>
      </c>
      <c r="GD4" s="33" t="s">
        <v>55</v>
      </c>
      <c r="GE4" s="33" t="s">
        <v>56</v>
      </c>
      <c r="GF4" s="34" t="s">
        <v>1</v>
      </c>
      <c r="GG4" s="32" t="s">
        <v>54</v>
      </c>
      <c r="GH4" s="33" t="s">
        <v>52</v>
      </c>
      <c r="GI4" s="33" t="s">
        <v>53</v>
      </c>
      <c r="GJ4" s="40" t="s">
        <v>55</v>
      </c>
      <c r="GK4" s="40" t="s">
        <v>56</v>
      </c>
      <c r="GL4" s="37" t="s">
        <v>1</v>
      </c>
      <c r="GM4" s="32" t="s">
        <v>54</v>
      </c>
      <c r="GN4" s="33" t="s">
        <v>52</v>
      </c>
      <c r="GO4" s="33" t="s">
        <v>53</v>
      </c>
      <c r="GP4" s="33" t="s">
        <v>55</v>
      </c>
      <c r="GQ4" s="33" t="s">
        <v>56</v>
      </c>
      <c r="GR4" s="34" t="s">
        <v>1</v>
      </c>
      <c r="GS4" s="32" t="s">
        <v>54</v>
      </c>
      <c r="GT4" s="33" t="s">
        <v>52</v>
      </c>
      <c r="GU4" s="33" t="s">
        <v>53</v>
      </c>
      <c r="GV4" s="33" t="s">
        <v>55</v>
      </c>
      <c r="GW4" s="33" t="s">
        <v>56</v>
      </c>
      <c r="GX4" s="34" t="s">
        <v>1</v>
      </c>
      <c r="GY4" s="32" t="s">
        <v>54</v>
      </c>
      <c r="GZ4" s="33" t="s">
        <v>52</v>
      </c>
      <c r="HA4" s="33" t="s">
        <v>53</v>
      </c>
      <c r="HB4" s="33" t="s">
        <v>55</v>
      </c>
      <c r="HC4" s="33" t="s">
        <v>56</v>
      </c>
      <c r="HD4" s="34" t="s">
        <v>1</v>
      </c>
      <c r="HE4" s="32" t="s">
        <v>54</v>
      </c>
      <c r="HF4" s="33" t="s">
        <v>52</v>
      </c>
      <c r="HG4" s="33" t="s">
        <v>53</v>
      </c>
      <c r="HH4" s="33" t="s">
        <v>55</v>
      </c>
      <c r="HI4" s="33" t="s">
        <v>56</v>
      </c>
      <c r="HJ4" s="34" t="s">
        <v>1</v>
      </c>
      <c r="HK4" s="32" t="s">
        <v>54</v>
      </c>
      <c r="HL4" s="33" t="s">
        <v>52</v>
      </c>
      <c r="HM4" s="33" t="s">
        <v>53</v>
      </c>
      <c r="HN4" s="33" t="s">
        <v>55</v>
      </c>
      <c r="HO4" s="33" t="s">
        <v>56</v>
      </c>
      <c r="HP4" s="34" t="s">
        <v>1</v>
      </c>
      <c r="HQ4" s="32" t="s">
        <v>54</v>
      </c>
      <c r="HR4" s="33" t="s">
        <v>52</v>
      </c>
      <c r="HS4" s="33" t="s">
        <v>53</v>
      </c>
      <c r="HT4" s="33" t="s">
        <v>55</v>
      </c>
      <c r="HU4" s="33" t="s">
        <v>56</v>
      </c>
      <c r="HV4" s="34" t="s">
        <v>1</v>
      </c>
      <c r="HW4" s="32" t="s">
        <v>54</v>
      </c>
      <c r="HX4" s="33" t="s">
        <v>52</v>
      </c>
      <c r="HY4" s="33" t="s">
        <v>53</v>
      </c>
      <c r="HZ4" s="33" t="s">
        <v>55</v>
      </c>
      <c r="IA4" s="33" t="s">
        <v>56</v>
      </c>
      <c r="IB4" s="34" t="s">
        <v>1</v>
      </c>
      <c r="IC4" s="32" t="s">
        <v>54</v>
      </c>
      <c r="ID4" s="33" t="s">
        <v>52</v>
      </c>
      <c r="IE4" s="33" t="s">
        <v>53</v>
      </c>
      <c r="IF4" s="33" t="s">
        <v>55</v>
      </c>
      <c r="IG4" s="33" t="s">
        <v>56</v>
      </c>
      <c r="IH4" s="34" t="s">
        <v>1</v>
      </c>
      <c r="II4" s="32" t="s">
        <v>54</v>
      </c>
      <c r="IJ4" s="33" t="s">
        <v>52</v>
      </c>
      <c r="IK4" s="33" t="s">
        <v>53</v>
      </c>
      <c r="IL4" s="33" t="s">
        <v>55</v>
      </c>
      <c r="IM4" s="33" t="s">
        <v>56</v>
      </c>
      <c r="IN4" s="34" t="s">
        <v>1</v>
      </c>
      <c r="IO4" s="32" t="s">
        <v>54</v>
      </c>
      <c r="IP4" s="33" t="s">
        <v>52</v>
      </c>
      <c r="IQ4" s="33" t="s">
        <v>53</v>
      </c>
      <c r="IR4" s="33" t="s">
        <v>55</v>
      </c>
      <c r="IS4" s="33" t="s">
        <v>56</v>
      </c>
      <c r="IT4" s="34" t="s">
        <v>1</v>
      </c>
      <c r="IU4" s="32" t="s">
        <v>54</v>
      </c>
      <c r="IV4" s="33" t="s">
        <v>52</v>
      </c>
      <c r="IW4" s="33" t="s">
        <v>53</v>
      </c>
      <c r="IX4" s="33" t="s">
        <v>55</v>
      </c>
      <c r="IY4" s="33" t="s">
        <v>56</v>
      </c>
      <c r="IZ4" s="34" t="s">
        <v>1</v>
      </c>
      <c r="JA4" s="32" t="s">
        <v>54</v>
      </c>
      <c r="JB4" s="33" t="s">
        <v>52</v>
      </c>
      <c r="JC4" s="33" t="s">
        <v>53</v>
      </c>
      <c r="JD4" s="33" t="s">
        <v>55</v>
      </c>
      <c r="JE4" s="33" t="s">
        <v>56</v>
      </c>
      <c r="JF4" s="34" t="s">
        <v>1</v>
      </c>
    </row>
    <row r="5" spans="1:266" x14ac:dyDescent="0.25">
      <c r="A5">
        <v>1</v>
      </c>
      <c r="B5" s="61" t="s">
        <v>2</v>
      </c>
      <c r="C5" s="65">
        <v>5.1999999999999998E-2</v>
      </c>
      <c r="D5">
        <v>16.91</v>
      </c>
      <c r="E5" s="18">
        <v>6.2699999999999992E-2</v>
      </c>
      <c r="F5" s="41">
        <f>VLOOKUP(B5,Asset_Quality_raw_data!B7:F7,5,0)</f>
        <v>4.5405927722690156E-2</v>
      </c>
      <c r="G5" s="41">
        <f>VLOOKUP(B:B,Mgt_Efficiency_raw_data!B7:E7,4,0)</f>
        <v>0.6951470701232132</v>
      </c>
      <c r="H5" s="38">
        <f>VLOOKUP(B5,ROA_raw_data!B7:F7,5,0)</f>
        <v>1.4665197739143774E-2</v>
      </c>
      <c r="I5" s="65">
        <v>0.06</v>
      </c>
      <c r="J5" s="18">
        <v>0.1636</v>
      </c>
      <c r="K5" s="18">
        <v>7.3899999999999993E-2</v>
      </c>
      <c r="L5" s="41">
        <f>VLOOKUP(B:B,Asset_Quality_raw_data!B7:J7,9,0)</f>
        <v>6.7301025384689031E-2</v>
      </c>
      <c r="M5" s="41">
        <f>VLOOKUP(B:B,Mgt_Efficiency_raw_data!B7:H7,7,0)</f>
        <v>0.75249518353495615</v>
      </c>
      <c r="N5" s="38">
        <f>VLOOKUP(B5,ROA_raw_data!B7:J7,9,0)</f>
        <v>1.1876546218878707E-2</v>
      </c>
      <c r="O5" s="27"/>
      <c r="T5" s="28"/>
      <c r="U5" s="65">
        <v>0.05</v>
      </c>
      <c r="V5" s="18">
        <v>0.15990000000000001</v>
      </c>
      <c r="W5" s="18">
        <v>6.0199999999999997E-2</v>
      </c>
      <c r="X5" s="41">
        <f>VLOOKUP(B:B,Asset_Quality_raw_data!B7:R7,17,0)</f>
        <v>4.9227826981503235E-2</v>
      </c>
      <c r="Y5" s="41">
        <f>VLOOKUP(B:B,Mgt_Efficiency_raw_data!B7:N7,13,0)</f>
        <v>0.92101621977093595</v>
      </c>
      <c r="Z5" s="38">
        <f>VLOOKUP(B:B,ROA_raw_data!B7:R7,17,0)</f>
        <v>1.2568497875230303E-2</v>
      </c>
      <c r="AA5" s="65">
        <v>5.7000000000000002E-2</v>
      </c>
      <c r="AB5" s="18">
        <v>0.15460000000000002</v>
      </c>
      <c r="AC5" s="18">
        <v>6.3099999999999989E-2</v>
      </c>
      <c r="AD5" s="41">
        <f>VLOOKUP(B:B,Asset_Quality_raw_data!B7:V7,21,0)</f>
        <v>7.2964760543025073E-2</v>
      </c>
      <c r="AE5" s="41">
        <f>VLOOKUP(B:B,Mgt_Efficiency_raw_data!B7:Q7,16,0)</f>
        <v>0.70283835452654653</v>
      </c>
      <c r="AF5" s="38">
        <f>VLOOKUP(B:B,ROA_raw_data!B7:V7,21,0)</f>
        <v>1.4215562817654239E-2</v>
      </c>
      <c r="AG5" s="65">
        <v>5.6000000000000001E-2</v>
      </c>
      <c r="AH5" s="18">
        <v>0.16059999999999999</v>
      </c>
      <c r="AI5" s="18">
        <v>7.0300000000000001E-2</v>
      </c>
      <c r="AJ5" s="41">
        <f>IFERROR(VLOOKUP(B:B,Asset_Quality_raw_data!B7:Z7,25,0),0)</f>
        <v>6.6403972695894292E-2</v>
      </c>
      <c r="AK5" s="41">
        <f>VLOOKUP(B:B,Mgt_Efficiency_raw_data!B7:T7,19,0)</f>
        <v>0.71869930633652135</v>
      </c>
      <c r="AL5" s="38">
        <f>VLOOKUP(B:B,ROA_raw_data!B7:Z7,25,0)</f>
        <v>1.167750240099095E-2</v>
      </c>
      <c r="AM5" s="65">
        <v>6.0999999999999999E-2</v>
      </c>
      <c r="AN5" s="18">
        <v>0.16820000000000002</v>
      </c>
      <c r="AO5" s="18">
        <v>5.9699999999999996E-2</v>
      </c>
      <c r="AP5" s="41">
        <f>VLOOKUP(B:B,Asset_Quality_raw_data!B7:AD7,29,0)</f>
        <v>0.13759450101422122</v>
      </c>
      <c r="AQ5" s="41">
        <f>VLOOKUP(B:B,Mgt_Efficiency_raw_data!B7:W7,22,0)</f>
        <v>0.68181462342293897</v>
      </c>
      <c r="AR5" s="38">
        <f>VLOOKUP(B:B,ROA_raw_data!B7:AD7,29,0)</f>
        <v>1.1898201137640436E-2</v>
      </c>
      <c r="AS5" s="65">
        <v>0.05</v>
      </c>
      <c r="AT5" s="18">
        <v>0.183</v>
      </c>
      <c r="AU5" s="18">
        <v>8.0100000000000005E-2</v>
      </c>
      <c r="AV5" s="41">
        <f>VLOOKUP(B:B,Asset_Quality_raw_data!B7:AH7,33,0)</f>
        <v>0.12730314442889362</v>
      </c>
      <c r="AW5" s="41">
        <f>VLOOKUP(B:B,Mgt_Efficiency_raw_data!B7:Z7,25,0)</f>
        <v>0.9511886090429974</v>
      </c>
      <c r="AX5" s="38">
        <f>VLOOKUP(B:B,ROA_raw_data!B7:AH7,33,0)</f>
        <v>1.2263734996502979E-2</v>
      </c>
      <c r="AY5" s="65">
        <v>3.7999999999999999E-2</v>
      </c>
      <c r="AZ5" s="18">
        <v>0.1787</v>
      </c>
      <c r="BA5" s="18">
        <v>6.4500000000000002E-2</v>
      </c>
      <c r="BB5" s="41">
        <f>VLOOKUP(B:B,Asset_Quality_raw_data!B7:AL7,37,0)</f>
        <v>0.13915208544354127</v>
      </c>
      <c r="BC5" s="41">
        <f>VLOOKUP(B:B,Mgt_Efficiency_raw_data!B7:AC7,28,0)</f>
        <v>0.68368560217872576</v>
      </c>
      <c r="BD5" s="38">
        <f>VLOOKUP(B:B,ROA_raw_data!B7:AL7,37,0)</f>
        <v>1.429006336507487E-2</v>
      </c>
      <c r="BE5" s="65">
        <v>3.7999999999999999E-2</v>
      </c>
      <c r="BF5" s="18">
        <v>0.18179999999999999</v>
      </c>
      <c r="BG5" s="18">
        <v>5.7999999999999996E-2</v>
      </c>
      <c r="BH5" s="41">
        <f>VLOOKUP(B:B,Asset_Quality_raw_data!B7:AP7,41,0)</f>
        <v>0.13851823165869279</v>
      </c>
      <c r="BI5" s="41">
        <f>VLOOKUP(B:B,Mgt_Efficiency_raw_data!B7:AF7,31,0)</f>
        <v>0.68857683167476502</v>
      </c>
      <c r="BJ5" s="38">
        <f>VLOOKUP(B:B,ROA_raw_data!B7:AP7,41,0)</f>
        <v>1.3231177740293211E-2</v>
      </c>
      <c r="BK5" s="65">
        <v>4.3999999999999997E-2</v>
      </c>
      <c r="BL5" s="18">
        <v>0.1386</v>
      </c>
      <c r="BM5" s="18">
        <v>6.3399999999999998E-2</v>
      </c>
      <c r="BN5" s="41">
        <f>VLOOKUP(B:B,Asset_Quality_raw_data!B7:AT7,45,0)</f>
        <v>0.1426729792414663</v>
      </c>
      <c r="BO5" s="41">
        <f>VLOOKUP(B:B,Mgt_Efficiency_raw_data!B7:AI7,34,0)</f>
        <v>0.72469925288084081</v>
      </c>
      <c r="BP5" s="38">
        <f>VLOOKUP(B:B,ROA_raw_data!B7:AT7,45,0)</f>
        <v>8.6487483861850661E-3</v>
      </c>
      <c r="BQ5" s="65">
        <v>4.2000000000000003E-2</v>
      </c>
      <c r="BR5" s="18">
        <v>0.1366</v>
      </c>
      <c r="BS5" s="18">
        <v>6.3500000000000001E-2</v>
      </c>
      <c r="BT5" s="41">
        <f>VLOOKUP(B:B,Asset_Quality_raw_data!B7:AX7,49,0)</f>
        <v>0.13826028083125916</v>
      </c>
      <c r="BU5" s="41">
        <f>VLOOKUP(B:B,Mgt_Efficiency_raw_data!B7:AL7,37,0)</f>
        <v>0.78618418884267283</v>
      </c>
      <c r="BV5" s="38">
        <f>VLOOKUP(B:B,ROA_raw_data!B7:AX7,49,0)</f>
        <v>7.0709851169434403E-3</v>
      </c>
      <c r="BW5" s="65">
        <v>5.3999999999999999E-2</v>
      </c>
      <c r="BX5" s="18">
        <v>0.1361</v>
      </c>
      <c r="BY5" s="18">
        <v>0.10279999999999999</v>
      </c>
      <c r="BZ5" s="41">
        <f>VLOOKUP(B:B,Asset_Quality_raw_data!B7:BB7,53,0)</f>
        <v>0.14588799762446228</v>
      </c>
      <c r="CA5" s="41">
        <f>VLOOKUP(B:B,Mgt_Efficiency_raw_data!B7:AO7,40,0)</f>
        <v>0.50107293579075363</v>
      </c>
      <c r="CB5" s="38">
        <f>VLOOKUP(B:B,ROA_raw_data!B7:BB7,53,0)</f>
        <v>7.6268124754799715E-3</v>
      </c>
      <c r="CC5" s="65">
        <v>3.3000000000000002E-2</v>
      </c>
      <c r="CD5" s="18">
        <v>0.1366</v>
      </c>
      <c r="CE5" s="18">
        <v>9.2100000000000015E-2</v>
      </c>
      <c r="CF5" s="41">
        <f>VLOOKUP(B:B,Asset_Quality_raw_data!B7:BF7,57,0)</f>
        <v>0.16305760009153891</v>
      </c>
      <c r="CG5" s="41">
        <f>VLOOKUP(B:B,Mgt_Efficiency_raw_data!B7:AR7,43,0)</f>
        <v>0.74811676563336016</v>
      </c>
      <c r="CH5" s="38">
        <f>VLOOKUP(B:B,ROA_raw_data!B7:BF7,57,0)</f>
        <v>2.4653853920647601E-3</v>
      </c>
      <c r="CI5" s="65">
        <v>3.2000000000000001E-2</v>
      </c>
      <c r="CJ5" s="18">
        <v>0.13689999999999999</v>
      </c>
      <c r="CK5" s="18">
        <v>7.0599999999999996E-2</v>
      </c>
      <c r="CL5" s="41">
        <f>VLOOKUP(B:B,Asset_Quality_raw_data!B7:BJ7,61,0)</f>
        <v>0.172524977817925</v>
      </c>
      <c r="CM5" s="41">
        <f>VLOOKUP(B:B,Mgt_Efficiency_raw_data!B7:AU7,46,0)</f>
        <v>0.77380867975956957</v>
      </c>
      <c r="CN5" s="38">
        <f>VLOOKUP(B:B,ROA_raw_data!B7:BJ7,61,0)</f>
        <v>6.0845457146904841E-3</v>
      </c>
      <c r="CO5" s="65">
        <v>3.7999999999999999E-2</v>
      </c>
      <c r="CP5" s="18">
        <v>0.13639999999999999</v>
      </c>
      <c r="CQ5" s="18">
        <v>4.4999999999999998E-2</v>
      </c>
      <c r="CR5" s="41">
        <f>VLOOKUP(B:B,Asset_Quality_raw_data!B7:BN7,65,0)</f>
        <v>0.15874311532404059</v>
      </c>
      <c r="CS5" s="41">
        <f>VLOOKUP(B:B,Mgt_Efficiency_raw_data!B7:AX7,49,0)</f>
        <v>0.81737302622573549</v>
      </c>
      <c r="CT5" s="38">
        <f>VLOOKUP(B:B,ROA_raw_data!B7:BN7,65,0)</f>
        <v>5.8056070670783715E-3</v>
      </c>
      <c r="CU5" s="65">
        <v>5.1999999999999998E-2</v>
      </c>
      <c r="CV5" s="18">
        <v>0.13489999999999999</v>
      </c>
      <c r="CW5" s="18">
        <v>4.1799999999999997E-2</v>
      </c>
      <c r="CX5" s="41">
        <f>VLOOKUP(B:B,Asset_Quality_raw_data!B7:BR7,69,0)</f>
        <v>0.17174387663599128</v>
      </c>
      <c r="CY5" s="41">
        <f>VLOOKUP(B:B,Mgt_Efficiency_raw_data!B7:BA7,52,0)</f>
        <v>0.8123459326211997</v>
      </c>
      <c r="CZ5" s="38">
        <f>VLOOKUP(B:B,ROA_raw_data!B7:BR7,69,0)</f>
        <v>5.7922887935209586E-3</v>
      </c>
      <c r="DA5" s="65">
        <v>6.0999999999999999E-2</v>
      </c>
      <c r="DB5" s="18">
        <v>0.13220000000000001</v>
      </c>
      <c r="DC5" s="18">
        <v>4.2800000000000005E-2</v>
      </c>
      <c r="DD5" s="41">
        <f>VLOOKUP(B:B,Asset_Quality_raw_data!B7:BV7,73,0)</f>
        <v>0.17930718134291024</v>
      </c>
      <c r="DE5" s="41">
        <f>VLOOKUP(B:B,Mgt_Efficiency_raw_data!B7:BD7,55,0)</f>
        <v>0.76857213597040575</v>
      </c>
      <c r="DF5" s="38">
        <f>VLOOKUP(B:B,ROA_raw_data!B7:BV7,73,0)</f>
        <v>4.3080762935122866E-3</v>
      </c>
      <c r="DG5" s="65">
        <v>5.2999999999999999E-2</v>
      </c>
      <c r="DH5" s="18">
        <v>0.12659999999999999</v>
      </c>
      <c r="DI5" s="18">
        <v>5.7000000000000002E-2</v>
      </c>
      <c r="DJ5" s="41">
        <f>VLOOKUP(B:B,Asset_Quality_raw_data!B7:BZ7,77,0)</f>
        <v>0.17867807041846198</v>
      </c>
      <c r="DK5" s="41">
        <f>VLOOKUP(B:B,Mgt_Efficiency_raw_data!B7:BG7,58,0)</f>
        <v>0.81665916798306548</v>
      </c>
      <c r="DL5" s="38">
        <f>VLOOKUP(B:B,ROA_raw_data!B7:BZ7,77,0)</f>
        <v>4.9546095295029359E-3</v>
      </c>
      <c r="DM5" s="65">
        <v>5.6000000000000001E-2</v>
      </c>
      <c r="DN5" s="18">
        <v>0.12509999999999999</v>
      </c>
      <c r="DO5" s="18">
        <v>5.7099999999999998E-2</v>
      </c>
      <c r="DP5" s="41">
        <f>VLOOKUP(B:B,Asset_Quality_raw_data!B7:CD7,81,0)</f>
        <v>0.16954524488850672</v>
      </c>
      <c r="DQ5" s="41">
        <f>VLOOKUP(B:B,Mgt_Efficiency_raw_data!B7:BJ7,61,0)</f>
        <v>0.79893866049034379</v>
      </c>
      <c r="DR5" s="38">
        <f>VLOOKUP(B:B,ROA_raw_data!B7:CD7,81,0)</f>
        <v>2.4144745900358871E-3</v>
      </c>
      <c r="DS5" s="65">
        <v>4.8000000000000001E-2</v>
      </c>
      <c r="DT5" s="18">
        <v>0.12509999999999999</v>
      </c>
      <c r="DU5" s="18">
        <v>4.3499999999999997E-2</v>
      </c>
      <c r="DV5" s="41">
        <f>VLOOKUP(B:B,Asset_Quality_raw_data!B7:CH7,85,0)</f>
        <v>0.18773630660054172</v>
      </c>
      <c r="DW5" s="41">
        <f>VLOOKUP(B:B,Mgt_Efficiency_raw_data!B7:BM7,64,0)</f>
        <v>0.86747329994476385</v>
      </c>
      <c r="DX5" s="38">
        <f>VLOOKUP(B:B,ROA_raw_data!B7:CH7,85,0)</f>
        <v>3.2608943906346916E-3</v>
      </c>
      <c r="DY5" s="65">
        <v>0.06</v>
      </c>
      <c r="DZ5" s="18">
        <v>0.12470000000000001</v>
      </c>
      <c r="EA5" s="18">
        <v>5.7000000000000002E-2</v>
      </c>
      <c r="EB5" s="41">
        <f>VLOOKUP(B:B,Asset_Quality_raw_data!B7:CL7,89,0)</f>
        <v>0.18647537765297825</v>
      </c>
      <c r="EC5" s="41">
        <f>VLOOKUP(B:B,Mgt_Efficiency_raw_data!B7:BP7,67,0)</f>
        <v>0.88082872828836167</v>
      </c>
      <c r="ED5" s="38">
        <f>VLOOKUP(B:B,ROA_raw_data!B7:CL7,89,0)</f>
        <v>2.6124132413945325E-3</v>
      </c>
      <c r="EE5" s="65">
        <v>0.05</v>
      </c>
      <c r="EF5" s="18">
        <v>0.12470000000000001</v>
      </c>
      <c r="EG5" s="18">
        <v>3.8300000000000001E-2</v>
      </c>
      <c r="EH5" s="41">
        <f>VLOOKUP(B:B,Asset_Quality_raw_data!B7:CP7,93,0)</f>
        <v>0.19126765918516511</v>
      </c>
      <c r="EI5" s="41">
        <f>VLOOKUP(B:B,Mgt_Efficiency_raw_data!B7:BS7,70,0)</f>
        <v>0.87180774360564406</v>
      </c>
      <c r="EJ5" s="38">
        <f>VLOOKUP(B:B,ROA_raw_data!B7:CP7,93,0)</f>
        <v>2.3845333571919382E-3</v>
      </c>
      <c r="EK5" s="65">
        <v>5.0999999999999997E-2</v>
      </c>
      <c r="EL5" s="18">
        <v>0.12240000000000001</v>
      </c>
      <c r="EM5" s="18">
        <v>5.8200000000000002E-2</v>
      </c>
      <c r="EN5" s="41">
        <f>VLOOKUP(B:B,Asset_Quality_raw_data!B7:CT7,97,0)</f>
        <v>0.13085691152220477</v>
      </c>
      <c r="EO5" s="41">
        <f>VLOOKUP(B:B,Mgt_Efficiency_raw_data!B7:BV7,73,0)</f>
        <v>0.86036099867761295</v>
      </c>
      <c r="EP5" s="38">
        <f>VLOOKUP(B:B,ROA_raw_data!B7:CT7,97,0)</f>
        <v>4.2758336551673897E-3</v>
      </c>
      <c r="EQ5" s="65">
        <v>4.5999999999999999E-2</v>
      </c>
      <c r="ER5" s="18">
        <v>0.12089999999999999</v>
      </c>
      <c r="ES5" s="18">
        <v>5.8400000000000001E-2</v>
      </c>
      <c r="ET5" s="41">
        <f>VLOOKUP(B:B,Asset_Quality_raw_data!B7:CX7,101,0)</f>
        <v>0.13139371053694746</v>
      </c>
      <c r="EU5" s="41">
        <f>VLOOKUP(B:B,Mgt_Efficiency_raw_data!B7:BY7,76,0)</f>
        <v>0.87497033136834146</v>
      </c>
      <c r="EV5" s="38">
        <f>VLOOKUP(B:B,ROA_raw_data!B7:CX7,101,0)</f>
        <v>3.4968931389005365E-3</v>
      </c>
      <c r="EW5" s="65">
        <v>-4.1000000000000002E-2</v>
      </c>
      <c r="EX5" s="18">
        <v>0.11890000000000001</v>
      </c>
      <c r="EY5" s="18">
        <v>4.5899999999999996E-2</v>
      </c>
      <c r="EZ5" s="41">
        <f>VLOOKUP(B:B,Asset_Quality_raw_data!B7:DB7,105,0)</f>
        <v>0.12748493155710353</v>
      </c>
      <c r="FA5" s="41">
        <f>VLOOKUP(B:B,Mgt_Efficiency_raw_data!B7:CB7,79,0)</f>
        <v>0.879984790215941</v>
      </c>
      <c r="FB5" s="38">
        <f>VLOOKUP(B:B,ROA_raw_data!B7:DB7,105,0)</f>
        <v>2.8031362613132561E-3</v>
      </c>
      <c r="FC5" s="65">
        <v>-3.5999999999999997E-2</v>
      </c>
      <c r="FD5" s="18">
        <v>0.11749999999999999</v>
      </c>
      <c r="FE5" s="18">
        <v>4.2000000000000003E-2</v>
      </c>
      <c r="FF5" s="41">
        <f>VLOOKUP(B:B,Asset_Quality_raw_data!B7:DF7,109,0)</f>
        <v>0.12663911864179755</v>
      </c>
      <c r="FG5" s="41">
        <f>VLOOKUP(B:B,Mgt_Efficiency_raw_data!B7:CE7,82,0)</f>
        <v>0.87012384145901878</v>
      </c>
      <c r="FH5" s="38">
        <f>VLOOKUP(B:B,ROA_raw_data!B7:DF7,109,0)</f>
        <v>2.0668947670981464E-3</v>
      </c>
      <c r="FI5" s="65">
        <v>-3.0000000000000001E-3</v>
      </c>
      <c r="FJ5" s="18">
        <v>0.1202</v>
      </c>
      <c r="FK5" s="18">
        <v>5.62E-2</v>
      </c>
      <c r="FL5" s="41">
        <f>VLOOKUP(B:B,Asset_Quality_raw_data!B7:DJ7,113,0)</f>
        <v>0.11320990730365744</v>
      </c>
      <c r="FM5" s="41">
        <f>VLOOKUP(B:B,Mgt_Efficiency_raw_data!B7:CH7,85,0)</f>
        <v>0.82082288660064218</v>
      </c>
      <c r="FN5" s="38">
        <f>VLOOKUP(B:B,ROA_raw_data!B7:DJ7,113,0)</f>
        <v>4.4284159393154421E-3</v>
      </c>
      <c r="FO5" s="65">
        <v>2.4E-2</v>
      </c>
      <c r="FP5" s="18">
        <v>0.12050000000000001</v>
      </c>
      <c r="FQ5" s="18">
        <v>5.9000000000000004E-2</v>
      </c>
      <c r="FR5" s="41">
        <f>VLOOKUP(B:B,Asset_Quality_raw_data!B7:DN7,117,0)</f>
        <v>0.11484446538006421</v>
      </c>
      <c r="FS5" s="41">
        <f>VLOOKUP(B:B,Mgt_Efficiency_raw_data!B7:CK7,88,0)</f>
        <v>0.87491188135328712</v>
      </c>
      <c r="FT5" s="38">
        <f>VLOOKUP(B:B,ROA_raw_data!B7:DN7,117,0)</f>
        <v>2.7421818504467302E-3</v>
      </c>
      <c r="FU5" s="65">
        <v>0.10299999999999999</v>
      </c>
      <c r="FV5" s="18">
        <v>0.1202</v>
      </c>
      <c r="FW5" s="18">
        <v>6.3200000000000006E-2</v>
      </c>
      <c r="FX5" s="41">
        <f>VLOOKUP(B:B,Asset_Quality_raw_data!B7:DR7,121,0)</f>
        <v>0.1090669474599284</v>
      </c>
      <c r="FY5" s="41">
        <f>VLOOKUP(B:B,Mgt_Efficiency_raw_data!B7:CN7,91,0)</f>
        <v>0.87395909305072383</v>
      </c>
      <c r="FZ5" s="38">
        <f>VLOOKUP(B:B,ROA_raw_data!B7:DR7,121,0)</f>
        <v>2.3150965782280488E-3</v>
      </c>
      <c r="GA5" s="65">
        <v>9.4E-2</v>
      </c>
      <c r="GB5" s="18">
        <v>0.121</v>
      </c>
      <c r="GC5" s="18">
        <v>6.9099999999999995E-2</v>
      </c>
      <c r="GD5" s="41">
        <f>VLOOKUP(B:B,Asset_Quality_raw_data!B7:DV7,125,0)</f>
        <v>0.10920678368763495</v>
      </c>
      <c r="GE5" s="41">
        <f>VLOOKUP(B:B,Mgt_Efficiency_raw_data!B7:CQ7,94,0)</f>
        <v>0.88060411854956855</v>
      </c>
      <c r="GF5" s="38">
        <f>VLOOKUP(B:B,ROA_raw_data!B7:DV7,125,0)</f>
        <v>1.9425933302581321E-3</v>
      </c>
      <c r="GG5" s="65">
        <v>7.5999999999999998E-2</v>
      </c>
      <c r="GH5" s="18">
        <v>0.1216</v>
      </c>
      <c r="GI5" s="18">
        <v>5.7300000000000004E-2</v>
      </c>
      <c r="GJ5" s="41">
        <f>VLOOKUP(B:B,Asset_Quality_raw_data!B7:DZ7,129,0)</f>
        <v>0.14880928283745831</v>
      </c>
      <c r="GK5" s="41">
        <f>VLOOKUP(B:B,Mgt_Efficiency_raw_data!B7:CT7,97,0)</f>
        <v>0.80734620603230267</v>
      </c>
      <c r="GL5" s="38">
        <f>VLOOKUP(B:B,ROA_raw_data!B7:DZ7,129,0)</f>
        <v>3.1455572488273999E-3</v>
      </c>
      <c r="GM5" s="65">
        <v>5.8999999999999997E-2</v>
      </c>
      <c r="GN5" s="18">
        <v>0.1215</v>
      </c>
      <c r="GO5" s="18">
        <v>5.5599999999999997E-2</v>
      </c>
      <c r="GP5" s="41">
        <f>VLOOKUP(B:B,Asset_Quality_raw_data!B7:ED7,133,0)</f>
        <v>0.15040825715747644</v>
      </c>
      <c r="GQ5" s="41">
        <f>VLOOKUP(B:B,Mgt_Efficiency_raw_data!B7:CW7,100,0)</f>
        <v>0.8730260202051322</v>
      </c>
      <c r="GR5" s="38">
        <f>VLOOKUP(B:B,ROA_raw_data!B7:ED7,133,0)</f>
        <v>2.5617330249126358E-3</v>
      </c>
      <c r="GS5" s="65">
        <v>4.9000000000000002E-2</v>
      </c>
      <c r="GT5" s="18">
        <v>0.12269999999999999</v>
      </c>
      <c r="GU5" s="18">
        <v>7.9100000000000004E-2</v>
      </c>
      <c r="GV5" s="41">
        <f>VLOOKUP(B:B,Asset_Quality_raw_data!B7:EH7,137,0)</f>
        <v>0.15300356210893801</v>
      </c>
      <c r="GW5" s="41">
        <f>VLOOKUP(B:B,Mgt_Efficiency_raw_data!B7:CZ7,103,0)</f>
        <v>0.85590731288084765</v>
      </c>
      <c r="GX5" s="38">
        <f>VLOOKUP(B:B,ROA_raw_data!B7:EH7,137,0)</f>
        <v>2.1991338379812181E-3</v>
      </c>
      <c r="GY5" s="65">
        <v>4.5999999999999999E-2</v>
      </c>
      <c r="GZ5" s="18">
        <v>0.1241</v>
      </c>
      <c r="HA5" s="18">
        <v>9.1799999999999993E-2</v>
      </c>
      <c r="HB5" s="41">
        <f>VLOOKUP(B:B,Asset_Quality_raw_data!B7:EL7,141,0)</f>
        <v>0.15578729243761477</v>
      </c>
      <c r="HC5" s="41">
        <f>VLOOKUP(B:B,Mgt_Efficiency_raw_data!B7:DC7,106,0)</f>
        <v>0.84648683142364411</v>
      </c>
      <c r="HD5" s="38">
        <f>VLOOKUP(B:B,ROA_raw_data!B7:EL7,141,0)</f>
        <v>2.1366627018321138E-3</v>
      </c>
      <c r="HE5" s="65">
        <v>4.9000000000000002E-2</v>
      </c>
      <c r="HF5" s="18">
        <v>0.12670000000000001</v>
      </c>
      <c r="HG5" s="18">
        <v>9.06E-2</v>
      </c>
      <c r="HH5" s="41">
        <f>VLOOKUP(B:B,Asset_Quality_raw_data!B7:EP7,145,0)</f>
        <v>0.15478642955224817</v>
      </c>
      <c r="HI5" s="41">
        <f>VLOOKUP(B:B,Mgt_Efficiency_raw_data!B7:DF7,109,0)</f>
        <v>0.79403862338601805</v>
      </c>
      <c r="HJ5" s="38">
        <f>VLOOKUP(B:B,ROA_raw_data!B7:EP7,145,0)</f>
        <v>6.4317378807082102E-3</v>
      </c>
      <c r="HK5" s="65">
        <v>5.3999999999999999E-2</v>
      </c>
      <c r="HL5" s="18">
        <v>0.13089999999999999</v>
      </c>
      <c r="HM5" s="18">
        <v>9.1899999999999996E-2</v>
      </c>
      <c r="HN5" s="41">
        <f>VLOOKUP(B:B,Asset_Quality_raw_data!B7:ET7,149,0)</f>
        <v>0.15518993895416869</v>
      </c>
      <c r="HO5" s="41">
        <f>VLOOKUP(B:B,Mgt_Efficiency_raw_data!B7:DI7,112,0)</f>
        <v>0.85069674211999224</v>
      </c>
      <c r="HP5" s="38">
        <f>VLOOKUP(B:B,ROA_raw_data!B7:ET7,149,0)</f>
        <v>3.3349273876800401E-3</v>
      </c>
      <c r="HQ5" s="65">
        <v>5.5E-2</v>
      </c>
      <c r="HR5" s="18">
        <v>0.1331</v>
      </c>
      <c r="HS5" s="18">
        <v>7.8799999999999995E-2</v>
      </c>
      <c r="HT5" s="41">
        <f>VLOOKUP(B:B,Asset_Quality_raw_data!B7:EX7,153,0)</f>
        <v>0.15153974967140257</v>
      </c>
      <c r="HU5" s="41">
        <f>VLOOKUP(B:B,Mgt_Efficiency_raw_data!B7:DL7,115,0)</f>
        <v>0.87171191429848538</v>
      </c>
      <c r="HV5" s="38">
        <f>VLOOKUP(B:B,ROA_raw_data!B7:EX7,153,0)</f>
        <v>2.3473094360989709E-3</v>
      </c>
      <c r="HW5" s="65">
        <v>0.06</v>
      </c>
      <c r="HX5" s="18">
        <v>0.13980000000000001</v>
      </c>
      <c r="HY5" s="18">
        <v>6.7799999999999999E-2</v>
      </c>
      <c r="HZ5" s="41">
        <f>VLOOKUP(B:B,Asset_Quality_raw_data!B7:FB7,157,0)</f>
        <v>0.15020369188783009</v>
      </c>
      <c r="IA5" s="41">
        <f>VLOOKUP(B:B,Mgt_Efficiency_raw_data!B7:DO7,118,0)</f>
        <v>0.8668342569749643</v>
      </c>
      <c r="IB5" s="38">
        <f>VLOOKUP(B:B,ROA_raw_data!B7:FB7,157,0)</f>
        <v>2.1632741038314298E-3</v>
      </c>
      <c r="IC5" s="65">
        <v>5.6000000000000001E-2</v>
      </c>
      <c r="ID5" s="18">
        <v>0.14630000000000001</v>
      </c>
      <c r="IE5" s="18">
        <v>6.6299999999999998E-2</v>
      </c>
      <c r="IF5" s="41">
        <f>VLOOKUP(B:B,Asset_Quality_raw_data!B7:FF7,161,0)</f>
        <v>0.12344076313492416</v>
      </c>
      <c r="IG5" s="41">
        <f>VLOOKUP(B:B,Mgt_Efficiency_raw_data!B7:DR7,121,0)</f>
        <v>0.79988619705269659</v>
      </c>
      <c r="IH5" s="38">
        <f>VLOOKUP(B:B,ROA_raw_data!B7:FF7,161,0)</f>
        <v>6.3156477180556156E-3</v>
      </c>
      <c r="II5" s="65">
        <v>4.9000000000000002E-2</v>
      </c>
      <c r="IJ5" s="18">
        <v>0.1628</v>
      </c>
      <c r="IK5" s="18">
        <v>5.7000000000000002E-2</v>
      </c>
      <c r="IL5" s="41">
        <f>VLOOKUP(B:B,Asset_Quality_raw_data!B7:FJ7,165,0)</f>
        <v>0.15069573605742287</v>
      </c>
      <c r="IM5" s="41">
        <f>VLOOKUP(B:B,Mgt_Efficiency_raw_data!B7:DU7,124,0)</f>
        <v>0.85384623654757941</v>
      </c>
      <c r="IN5" s="38">
        <f>VLOOKUP(B:B,ROA_raw_data!B7:FJ7,165,0)</f>
        <v>3.0124573856484173E-3</v>
      </c>
      <c r="IO5" s="65">
        <v>4.5999999999999999E-2</v>
      </c>
      <c r="IP5" s="18">
        <v>0.16850000000000001</v>
      </c>
      <c r="IQ5" s="18">
        <v>6.2199999999999998E-2</v>
      </c>
      <c r="IR5" s="41">
        <f>VLOOKUP(B:B,Asset_Quality_raw_data!B7:FN7,169,0)</f>
        <v>0.15425202868510071</v>
      </c>
      <c r="IS5" s="41">
        <f>VLOOKUP(B:B,Mgt_Efficiency_raw_data!B7:DX7,127,0)</f>
        <v>0.86312552515470664</v>
      </c>
      <c r="IT5" s="38">
        <f>VLOOKUP(B:B,ROA_raw_data!B7:FN7,169,0)</f>
        <v>2.1245920322352264E-3</v>
      </c>
      <c r="IU5" s="65">
        <v>0.04</v>
      </c>
      <c r="IV5" s="18">
        <v>0.1691</v>
      </c>
      <c r="IW5" s="18">
        <v>3.56E-2</v>
      </c>
      <c r="IX5" s="41">
        <f>VLOOKUP(B:B,Asset_Quality_raw_data!B7:FR7,173,0)</f>
        <v>0.15524074984942005</v>
      </c>
      <c r="IY5" s="41">
        <f>VLOOKUP(B:B,Mgt_Efficiency_raw_data!B7:EA7,130,0)</f>
        <v>0.86821729602971454</v>
      </c>
      <c r="IZ5" s="38">
        <f>VLOOKUP(B:B,ROA_raw_data!B7:FR7,173,0)</f>
        <v>1.9380294573273869E-3</v>
      </c>
      <c r="JA5" s="65">
        <v>4.7E-2</v>
      </c>
      <c r="JB5" s="18">
        <v>0.16889999999999999</v>
      </c>
      <c r="JC5" s="18">
        <v>2.9900000000000003E-2</v>
      </c>
      <c r="JD5" s="41">
        <f>VLOOKUP(B:B,Asset_Quality_raw_data!B7:FV7,177,0)</f>
        <v>0.22867368743110408</v>
      </c>
      <c r="JE5" s="41">
        <f>VLOOKUP(B:B,Mgt_Efficiency_raw_data!B7:ED7,133,0)</f>
        <v>0.83869547712482995</v>
      </c>
      <c r="JF5" s="38">
        <f>VLOOKUP(B:B,ROA_raw_data!B7:FV7,177,0)</f>
        <v>-6.8997192792649735E-3</v>
      </c>
    </row>
    <row r="6" spans="1:266" x14ac:dyDescent="0.25">
      <c r="A6">
        <v>2</v>
      </c>
      <c r="B6" s="55" t="s">
        <v>3</v>
      </c>
      <c r="C6" s="65">
        <v>5.1999999999999998E-2</v>
      </c>
      <c r="D6" s="18">
        <v>0.1691</v>
      </c>
      <c r="E6" s="18">
        <v>6.2699999999999992E-2</v>
      </c>
      <c r="F6" s="41">
        <f>VLOOKUP(B6,Asset_Quality_raw_data!B8:F8,5,0)</f>
        <v>3.2327878862917762E-2</v>
      </c>
      <c r="G6" s="41">
        <f>VLOOKUP(B:B,Mgt_Efficiency_raw_data!B8:E8,4,0)</f>
        <v>0.67287872735969545</v>
      </c>
      <c r="H6" s="38">
        <f>VLOOKUP(B6,ROA_raw_data!B8:F8,5,0)</f>
        <v>1.2880959697592294E-2</v>
      </c>
      <c r="I6" s="65">
        <v>0.06</v>
      </c>
      <c r="J6" s="18">
        <v>0.1636</v>
      </c>
      <c r="K6" s="18">
        <v>7.3899999999999993E-2</v>
      </c>
      <c r="L6" s="41">
        <f>VLOOKUP(B:B,Asset_Quality_raw_data!B8:J8,9,0)</f>
        <v>3.0167236355640968E-2</v>
      </c>
      <c r="M6" s="41">
        <f>VLOOKUP(B:B,Mgt_Efficiency_raw_data!B8:H8,7,0)</f>
        <v>0.69752020684072535</v>
      </c>
      <c r="N6" s="38">
        <f>VLOOKUP(B6,ROA_raw_data!B8:J8,9,0)</f>
        <v>1.1153876813296916E-2</v>
      </c>
      <c r="O6" s="27"/>
      <c r="T6" s="28"/>
      <c r="U6" s="65">
        <v>0.05</v>
      </c>
      <c r="V6" s="18">
        <v>0.15990000000000001</v>
      </c>
      <c r="W6" s="18">
        <v>6.0199999999999997E-2</v>
      </c>
      <c r="X6" s="41">
        <f>VLOOKUP(B:B,Asset_Quality_raw_data!B8:R8,17,0)</f>
        <v>2.6947055771717156E-2</v>
      </c>
      <c r="Y6" s="41">
        <f>VLOOKUP(B:B,Mgt_Efficiency_raw_data!B8:N8,13,0)</f>
        <v>0.81050195986176088</v>
      </c>
      <c r="Z6" s="38">
        <f>VLOOKUP(B:B,ROA_raw_data!B8:R8,17,0)</f>
        <v>2.5085700031698523E-3</v>
      </c>
      <c r="AA6" s="65">
        <v>5.7000000000000002E-2</v>
      </c>
      <c r="AB6" s="18">
        <v>0.15460000000000002</v>
      </c>
      <c r="AC6" s="18">
        <v>6.3099999999999989E-2</v>
      </c>
      <c r="AD6" s="41">
        <f>VLOOKUP(B:B,Asset_Quality_raw_data!B8:V8,21,0)</f>
        <v>2.7403625863028979E-2</v>
      </c>
      <c r="AE6" s="41">
        <f>VLOOKUP(B:B,Mgt_Efficiency_raw_data!B8:Q8,16,0)</f>
        <v>0.80564589550190069</v>
      </c>
      <c r="AF6" s="38">
        <f>VLOOKUP(B:B,ROA_raw_data!B8:V8,21,0)</f>
        <v>6.7034202854074467E-3</v>
      </c>
      <c r="AG6" s="65">
        <v>5.6000000000000001E-2</v>
      </c>
      <c r="AH6" s="18">
        <v>0.16059999999999999</v>
      </c>
      <c r="AI6" s="18">
        <v>7.0300000000000001E-2</v>
      </c>
      <c r="AJ6" s="41">
        <f>VLOOKUP(B:B,Asset_Quality_raw_data!B8:Z8,25,0)</f>
        <v>5.8406728775188432E-2</v>
      </c>
      <c r="AK6" s="41">
        <f>VLOOKUP(B:B,Mgt_Efficiency_raw_data!B8:T8,19,0)</f>
        <v>0.79532915632370593</v>
      </c>
      <c r="AL6" s="38">
        <f>VLOOKUP(B:B,ROA_raw_data!B8:Z8,25,0)</f>
        <v>1.7573489893902895E-3</v>
      </c>
      <c r="AM6" s="65">
        <v>6.0999999999999999E-2</v>
      </c>
      <c r="AN6" s="18">
        <v>0.16820000000000002</v>
      </c>
      <c r="AO6" s="18">
        <v>5.9699999999999996E-2</v>
      </c>
      <c r="AP6" s="41">
        <f>VLOOKUP(B:B,Asset_Quality_raw_data!B8:AD8,29,0)</f>
        <v>5.9383148271256819E-2</v>
      </c>
      <c r="AQ6" s="41">
        <f>VLOOKUP(B:B,Mgt_Efficiency_raw_data!B8:W8,22,0)</f>
        <v>0.75397028496805452</v>
      </c>
      <c r="AR6" s="38">
        <f>VLOOKUP(B:B,ROA_raw_data!B8:AD8,29,0)</f>
        <v>2.8677766033766774E-3</v>
      </c>
      <c r="AS6" s="65">
        <v>0.05</v>
      </c>
      <c r="AT6" s="18">
        <v>0.183</v>
      </c>
      <c r="AU6" s="18">
        <v>8.0100000000000005E-2</v>
      </c>
      <c r="AV6" s="41">
        <f>VLOOKUP(B:B,Asset_Quality_raw_data!B8:AH8,33,0)</f>
        <v>0.18863187090540057</v>
      </c>
      <c r="AW6" s="41">
        <f>VLOOKUP(B:B,Mgt_Efficiency_raw_data!B8:Z8,25,0)</f>
        <v>0.80425478198924238</v>
      </c>
      <c r="AX6" s="38">
        <f>VLOOKUP(B:B,ROA_raw_data!B8:AH8,33,0)</f>
        <v>-1.5565383688857872E-2</v>
      </c>
      <c r="AY6" s="65">
        <v>3.7999999999999999E-2</v>
      </c>
      <c r="AZ6" s="18">
        <v>0.1787</v>
      </c>
      <c r="BA6" s="18">
        <v>6.4500000000000002E-2</v>
      </c>
      <c r="BB6" s="41">
        <f>VLOOKUP(B:B,Asset_Quality_raw_data!B8:AL8,37,0)</f>
        <v>0.19032766247290289</v>
      </c>
      <c r="BC6" s="41">
        <f>VLOOKUP(B:B,Mgt_Efficiency_raw_data!B8:AC8,28,0)</f>
        <v>0.53845108726764512</v>
      </c>
      <c r="BD6" s="38">
        <f>VLOOKUP(B:B,ROA_raw_data!B8:AL8,37,0)</f>
        <v>-5.1579854001989629E-3</v>
      </c>
      <c r="BE6" s="65">
        <v>3.7999999999999999E-2</v>
      </c>
      <c r="BF6" s="18">
        <v>0.18179999999999999</v>
      </c>
      <c r="BG6" s="18">
        <v>5.7999999999999996E-2</v>
      </c>
      <c r="BH6" s="41">
        <f>VLOOKUP(B:B,Asset_Quality_raw_data!B8:AP8,41,0)</f>
        <v>0.18647322264297062</v>
      </c>
      <c r="BI6" s="41">
        <f>VLOOKUP(B:B,Mgt_Efficiency_raw_data!B8:AF8,31,0)</f>
        <v>0.84566726996255026</v>
      </c>
      <c r="BJ6" s="38">
        <f>VLOOKUP(B:B,ROA_raw_data!B8:AP8,41,0)</f>
        <v>4.9540884868977733E-4</v>
      </c>
      <c r="BK6" s="65">
        <v>4.3999999999999997E-2</v>
      </c>
      <c r="BL6" s="18">
        <v>0.1386</v>
      </c>
      <c r="BM6" s="18">
        <v>6.3399999999999998E-2</v>
      </c>
      <c r="BN6" s="41">
        <f>VLOOKUP(B:B,Asset_Quality_raw_data!B8:AT8,45,0)</f>
        <v>0.19306603721293084</v>
      </c>
      <c r="BO6" s="41">
        <f>VLOOKUP(B:B,Mgt_Efficiency_raw_data!B8:AI8,34,0)</f>
        <v>0.86493421488876099</v>
      </c>
      <c r="BP6" s="38">
        <f>VLOOKUP(B:B,ROA_raw_data!B8:AT8,45,0)</f>
        <v>-8.1330016666868375E-5</v>
      </c>
      <c r="BQ6" s="65">
        <v>4.2000000000000003E-2</v>
      </c>
      <c r="BR6" s="18">
        <v>0.1366</v>
      </c>
      <c r="BS6" s="18">
        <v>6.3500000000000001E-2</v>
      </c>
      <c r="BT6" s="41">
        <f>VLOOKUP(B:B,Asset_Quality_raw_data!B8:AX8,49,0)</f>
        <v>0.20670631564150976</v>
      </c>
      <c r="BU6" s="41">
        <f>VLOOKUP(B:B,Mgt_Efficiency_raw_data!B8:AL8,37,0)</f>
        <v>0.77138877782432758</v>
      </c>
      <c r="BV6" s="38">
        <f>VLOOKUP(B:B,ROA_raw_data!B8:AX8,49,0)</f>
        <v>1.6715101346916278E-4</v>
      </c>
      <c r="BW6" s="65">
        <v>5.3999999999999999E-2</v>
      </c>
      <c r="BX6" s="18">
        <v>0.1361</v>
      </c>
      <c r="BY6" s="18">
        <v>0.10279999999999999</v>
      </c>
      <c r="BZ6" s="41">
        <f>VLOOKUP(B:B,Asset_Quality_raw_data!B8:BB8,53,0)</f>
        <v>0.19970199020065846</v>
      </c>
      <c r="CA6" s="41">
        <f>VLOOKUP(B:B,Mgt_Efficiency_raw_data!B8:AO8,40,0)</f>
        <v>0.69008776275744921</v>
      </c>
      <c r="CB6" s="38">
        <f>VLOOKUP(B:B,ROA_raw_data!B8:BB8,53,0)</f>
        <v>6.0415343060923616E-4</v>
      </c>
      <c r="CC6" s="65">
        <v>3.3000000000000002E-2</v>
      </c>
      <c r="CD6" s="18">
        <v>0.1366</v>
      </c>
      <c r="CE6" s="18">
        <v>9.2100000000000015E-2</v>
      </c>
      <c r="CF6" s="41">
        <f>VLOOKUP(B:B,Asset_Quality_raw_data!B8:BF8,57,0)</f>
        <v>0.19143231664222238</v>
      </c>
      <c r="CG6" s="41">
        <f>VLOOKUP(B:B,Mgt_Efficiency_raw_data!B8:AR8,43,0)</f>
        <v>0.67538567882615386</v>
      </c>
      <c r="CH6" s="38">
        <f>VLOOKUP(B:B,ROA_raw_data!B8:BF8,57,0)</f>
        <v>1.095703889898434E-3</v>
      </c>
      <c r="CI6" s="65">
        <v>3.2000000000000001E-2</v>
      </c>
      <c r="CJ6" s="18">
        <v>0.13689999999999999</v>
      </c>
      <c r="CK6" s="18">
        <v>7.0599999999999996E-2</v>
      </c>
      <c r="CL6" s="41">
        <f>VLOOKUP(B:B,Asset_Quality_raw_data!B8:BJ8,61,0)</f>
        <v>0.20965511437451234</v>
      </c>
      <c r="CM6" s="41">
        <f>VLOOKUP(B:B,Mgt_Efficiency_raw_data!B8:AU8,46,0)</f>
        <v>1.0599959371073091</v>
      </c>
      <c r="CN6" s="38">
        <f>VLOOKUP(B:B,ROA_raw_data!B8:BJ8,61,0)</f>
        <v>1.8122868324967921E-4</v>
      </c>
      <c r="CO6" s="65">
        <v>3.7999999999999999E-2</v>
      </c>
      <c r="CP6" s="18">
        <v>0.13639999999999999</v>
      </c>
      <c r="CQ6" s="18">
        <v>4.4999999999999998E-2</v>
      </c>
      <c r="CR6" s="41">
        <f>VLOOKUP(B:B,Asset_Quality_raw_data!B8:BN8,65,0)</f>
        <v>0.21972984839031245</v>
      </c>
      <c r="CS6" s="41">
        <f>VLOOKUP(B:B,Mgt_Efficiency_raw_data!B8:AX8,49,0)</f>
        <v>0.76644888482481632</v>
      </c>
      <c r="CT6" s="38">
        <f>VLOOKUP(B:B,ROA_raw_data!B8:BN8,65,0)</f>
        <v>1.2273321411656671E-3</v>
      </c>
      <c r="CU6" s="65">
        <v>5.1999999999999998E-2</v>
      </c>
      <c r="CV6" s="18">
        <v>0.13489999999999999</v>
      </c>
      <c r="CW6" s="18">
        <v>4.1799999999999997E-2</v>
      </c>
      <c r="CX6" s="41">
        <f>VLOOKUP(B:B,Asset_Quality_raw_data!B8:BR8,69,0)</f>
        <v>0.23679286523058571</v>
      </c>
      <c r="CY6" s="41">
        <f>VLOOKUP(B:B,Mgt_Efficiency_raw_data!B8:BA8,52,0)</f>
        <v>0.69758628353706942</v>
      </c>
      <c r="CZ6" s="38">
        <f>VLOOKUP(B:B,ROA_raw_data!B8:BR8,69,0)</f>
        <v>1.3115376724204227E-3</v>
      </c>
      <c r="DA6" s="65">
        <v>6.0999999999999999E-2</v>
      </c>
      <c r="DB6" s="18">
        <v>0.13220000000000001</v>
      </c>
      <c r="DC6" s="18">
        <v>4.2800000000000005E-2</v>
      </c>
      <c r="DD6" s="41">
        <f>VLOOKUP(B:B,Asset_Quality_raw_data!B8:BV8,73,0)</f>
        <v>0.25175573760084674</v>
      </c>
      <c r="DE6" s="41">
        <f>VLOOKUP(B:B,Mgt_Efficiency_raw_data!B8:BD8,55,0)</f>
        <v>0.74675750654545148</v>
      </c>
      <c r="DF6" s="38">
        <f>VLOOKUP(B:B,ROA_raw_data!B8:BV8,73,0)</f>
        <v>2.2120480092945862E-3</v>
      </c>
      <c r="DG6" s="65">
        <v>5.2999999999999999E-2</v>
      </c>
      <c r="DH6" s="18">
        <v>0.12659999999999999</v>
      </c>
      <c r="DI6" s="18">
        <v>5.7000000000000002E-2</v>
      </c>
      <c r="DJ6" s="41">
        <f>VLOOKUP(B:B,Asset_Quality_raw_data!B8:BZ8,77,0)</f>
        <v>0.24671314145472745</v>
      </c>
      <c r="DK6" s="41">
        <f>VLOOKUP(B:B,Mgt_Efficiency_raw_data!B8:BG8,58,0)</f>
        <v>0.78924884765738956</v>
      </c>
      <c r="DL6" s="38">
        <f>VLOOKUP(B:B,ROA_raw_data!B8:BZ8,77,0)</f>
        <v>1.3391841553233826E-3</v>
      </c>
      <c r="DM6" s="65">
        <v>5.6000000000000001E-2</v>
      </c>
      <c r="DN6" s="18">
        <v>0.12509999999999999</v>
      </c>
      <c r="DO6" s="18">
        <v>5.7099999999999998E-2</v>
      </c>
      <c r="DP6" s="41">
        <f>VLOOKUP(B:B,Asset_Quality_raw_data!B8:CD8,81,0)</f>
        <v>0.2528043225112917</v>
      </c>
      <c r="DQ6" s="41">
        <f>VLOOKUP(B:B,Mgt_Efficiency_raw_data!B8:BJ8,61,0)</f>
        <v>0.78837837595315652</v>
      </c>
      <c r="DR6" s="38">
        <f>VLOOKUP(B:B,ROA_raw_data!B8:CD8,81,0)</f>
        <v>3.3517845808381059E-3</v>
      </c>
      <c r="DS6" s="65">
        <v>4.8000000000000001E-2</v>
      </c>
      <c r="DT6" s="18">
        <v>0.12509999999999999</v>
      </c>
      <c r="DU6" s="18">
        <v>4.3499999999999997E-2</v>
      </c>
      <c r="DV6" s="41">
        <f>VLOOKUP(B:B,Asset_Quality_raw_data!B8:CH8,85,0)</f>
        <v>0.25031875044752216</v>
      </c>
      <c r="DW6" s="41">
        <f>VLOOKUP(B:B,Mgt_Efficiency_raw_data!B8:BM8,64,0)</f>
        <v>0.79668123063883034</v>
      </c>
      <c r="DX6" s="38">
        <f>VLOOKUP(B:B,ROA_raw_data!B8:CH8,85,0)</f>
        <v>2.5114440405069995E-3</v>
      </c>
      <c r="DY6" s="65">
        <v>0.06</v>
      </c>
      <c r="DZ6" s="18">
        <v>0.12470000000000001</v>
      </c>
      <c r="EA6" s="18">
        <v>5.7000000000000002E-2</v>
      </c>
      <c r="EB6" s="41">
        <f>VLOOKUP(B:B,Asset_Quality_raw_data!B8:CL8,89,0)</f>
        <v>0.24815694638657629</v>
      </c>
      <c r="EC6" s="41">
        <f>VLOOKUP(B:B,Mgt_Efficiency_raw_data!B8:BP8,67,0)</f>
        <v>0.76942149072927668</v>
      </c>
      <c r="ED6" s="38">
        <f>VLOOKUP(B:B,ROA_raw_data!B8:CL8,89,0)</f>
        <v>4.8012365009954287E-3</v>
      </c>
      <c r="EE6" s="65">
        <v>0.05</v>
      </c>
      <c r="EF6" s="18">
        <v>0.12470000000000001</v>
      </c>
      <c r="EG6" s="18">
        <v>3.8300000000000001E-2</v>
      </c>
      <c r="EH6" s="41">
        <f>VLOOKUP(B:B,Asset_Quality_raw_data!B8:CP8,93,0)</f>
        <v>0.23874269782948904</v>
      </c>
      <c r="EI6" s="41">
        <f>VLOOKUP(B:B,Mgt_Efficiency_raw_data!B8:BS8,70,0)</f>
        <v>0.85364873358636428</v>
      </c>
      <c r="EJ6" s="38">
        <f>VLOOKUP(B:B,ROA_raw_data!B8:CP8,93,0)</f>
        <v>2.889169914733571E-3</v>
      </c>
      <c r="EK6" s="65">
        <v>5.0999999999999997E-2</v>
      </c>
      <c r="EL6" s="18">
        <v>0.12240000000000001</v>
      </c>
      <c r="EM6" s="18">
        <v>5.8200000000000002E-2</v>
      </c>
      <c r="EN6" s="41">
        <f>VLOOKUP(B:B,Asset_Quality_raw_data!B8:CT8,97,0)</f>
        <v>0.2927345813835085</v>
      </c>
      <c r="EO6" s="41">
        <f>VLOOKUP(B:B,Mgt_Efficiency_raw_data!B8:BV8,73,0)</f>
        <v>1.0827048344519692</v>
      </c>
      <c r="EP6" s="38">
        <f>VLOOKUP(B:B,ROA_raw_data!B8:CT8,97,0)</f>
        <v>-4.3831204358946899E-2</v>
      </c>
      <c r="EQ6" s="65">
        <v>4.5999999999999999E-2</v>
      </c>
      <c r="ER6" s="18">
        <v>0.12089999999999999</v>
      </c>
      <c r="ES6" s="18">
        <v>5.8400000000000001E-2</v>
      </c>
      <c r="ET6" s="41">
        <f>VLOOKUP(B:B,Asset_Quality_raw_data!B8:CX8,101,0)</f>
        <v>0.28133852602118797</v>
      </c>
      <c r="EU6" s="41">
        <f>VLOOKUP(B:B,Mgt_Efficiency_raw_data!B8:BY8,76,0)</f>
        <v>1.3772643036124452</v>
      </c>
      <c r="EV6" s="38">
        <f>VLOOKUP(B:B,ROA_raw_data!B8:CX8,101,0)</f>
        <v>-2.4944673124144244E-2</v>
      </c>
      <c r="EW6" s="65">
        <v>-4.1000000000000002E-2</v>
      </c>
      <c r="EX6" s="18">
        <v>0.11890000000000001</v>
      </c>
      <c r="EY6" s="18">
        <v>4.5899999999999996E-2</v>
      </c>
      <c r="EZ6" s="41">
        <f>VLOOKUP(B:B,Asset_Quality_raw_data!B8:DB8,105,0)</f>
        <v>0.26775902084341918</v>
      </c>
      <c r="FA6" s="41">
        <f>VLOOKUP(B:B,Mgt_Efficiency_raw_data!B8:CB8,79,0)</f>
        <v>0.94072015357600414</v>
      </c>
      <c r="FB6" s="38">
        <f>VLOOKUP(B:B,ROA_raw_data!B8:DB8,105,0)</f>
        <v>-7.5461757198815446E-3</v>
      </c>
      <c r="FC6" s="65">
        <v>-3.5999999999999997E-2</v>
      </c>
      <c r="FD6" s="18">
        <v>0.11749999999999999</v>
      </c>
      <c r="FE6" s="18">
        <v>4.2000000000000003E-2</v>
      </c>
      <c r="FF6" s="41">
        <f>VLOOKUP(B:B,Asset_Quality_raw_data!B8:DF8,109,0)</f>
        <v>0.26340546373528578</v>
      </c>
      <c r="FG6" s="41">
        <f>VLOOKUP(B:B,Mgt_Efficiency_raw_data!B8:CE8,82,0)</f>
        <v>0.94924052062214448</v>
      </c>
      <c r="FH6" s="38">
        <f>VLOOKUP(B:B,ROA_raw_data!B8:DF8,109,0)</f>
        <v>-6.4882857863407892E-3</v>
      </c>
      <c r="FI6" s="65">
        <v>-3.0000000000000001E-3</v>
      </c>
      <c r="FJ6" s="18">
        <v>0.1202</v>
      </c>
      <c r="FK6" s="18">
        <v>5.62E-2</v>
      </c>
      <c r="FL6" s="41">
        <f>VLOOKUP(B:B,Asset_Quality_raw_data!B8:DJ8,113,0)</f>
        <v>0.28508963268468041</v>
      </c>
      <c r="FM6" s="41">
        <f>VLOOKUP(B:B,Mgt_Efficiency_raw_data!B8:CH8,85,0)</f>
        <v>1.0005599736670612</v>
      </c>
      <c r="FN6" s="38">
        <f>VLOOKUP(B:B,ROA_raw_data!B8:DJ8,113,0)</f>
        <v>-8.7881995005826136E-3</v>
      </c>
      <c r="FO6" s="65">
        <v>2.4E-2</v>
      </c>
      <c r="FP6" s="18">
        <v>0.12050000000000001</v>
      </c>
      <c r="FQ6" s="18">
        <v>5.9000000000000004E-2</v>
      </c>
      <c r="FR6" s="41">
        <f>VLOOKUP(B:B,Asset_Quality_raw_data!B8:DN8,117,0)</f>
        <v>0.27458927991829873</v>
      </c>
      <c r="FS6" s="41">
        <f>VLOOKUP(B:B,Mgt_Efficiency_raw_data!B8:CK8,88,0)</f>
        <v>0.89558897075984401</v>
      </c>
      <c r="FT6" s="38">
        <f>VLOOKUP(B:B,ROA_raw_data!B8:DN8,117,0)</f>
        <v>-1.5253904191307136E-3</v>
      </c>
      <c r="FU6" s="65">
        <v>0.10299999999999999</v>
      </c>
      <c r="FV6" s="18">
        <v>0.1202</v>
      </c>
      <c r="FW6" s="18">
        <v>6.3200000000000006E-2</v>
      </c>
      <c r="FX6" s="41">
        <f>VLOOKUP(B:B,Asset_Quality_raw_data!B8:DR8,121,0)</f>
        <v>0.28520715671898217</v>
      </c>
      <c r="FY6" s="41">
        <f>VLOOKUP(B:B,Mgt_Efficiency_raw_data!B8:CN8,91,0)</f>
        <v>0.89609960128879784</v>
      </c>
      <c r="FZ6" s="38">
        <f>VLOOKUP(B:B,ROA_raw_data!B8:DR8,121,0)</f>
        <v>-2.690454040095918E-3</v>
      </c>
      <c r="GA6" s="65">
        <v>9.4E-2</v>
      </c>
      <c r="GB6" s="18">
        <v>0.121</v>
      </c>
      <c r="GC6" s="18">
        <v>6.9099999999999995E-2</v>
      </c>
      <c r="GD6" s="41">
        <f>VLOOKUP(B:B,Asset_Quality_raw_data!B8:DV8,125,0)</f>
        <v>0.28245981242610119</v>
      </c>
      <c r="GE6" s="41">
        <f>VLOOKUP(B:B,Mgt_Efficiency_raw_data!B8:CQ8,94,0)</f>
        <v>0.8452698698780704</v>
      </c>
      <c r="GF6" s="38">
        <f>VLOOKUP(B:B,ROA_raw_data!B8:DV8,125,0)</f>
        <v>1.4400459619126721E-4</v>
      </c>
      <c r="GG6" s="65">
        <v>7.5999999999999998E-2</v>
      </c>
      <c r="GH6" s="18">
        <v>0.1216</v>
      </c>
      <c r="GI6" s="18">
        <v>5.7300000000000004E-2</v>
      </c>
      <c r="GJ6" s="41">
        <f>VLOOKUP(B:B,Asset_Quality_raw_data!B8:DZ8,129,0)</f>
        <v>0.25848904833053804</v>
      </c>
      <c r="GK6" s="41">
        <f>VLOOKUP(B:B,Mgt_Efficiency_raw_data!B8:CT8,97,0)</f>
        <v>0.68344730067897552</v>
      </c>
      <c r="GL6" s="38">
        <f>VLOOKUP(B:B,ROA_raw_data!B8:DZ8,129,0)</f>
        <v>4.9084190400349222E-3</v>
      </c>
      <c r="GM6" s="65">
        <v>5.8999999999999997E-2</v>
      </c>
      <c r="GN6" s="18">
        <v>0.1215</v>
      </c>
      <c r="GO6" s="18">
        <v>5.5599999999999997E-2</v>
      </c>
      <c r="GP6" s="41">
        <f>VLOOKUP(B:B,Asset_Quality_raw_data!B8:ED8,133,0)</f>
        <v>0.24504571123023722</v>
      </c>
      <c r="GQ6" s="41">
        <f>VLOOKUP(B:B,Mgt_Efficiency_raw_data!B8:CW8,100,0)</f>
        <v>0.77183873544835335</v>
      </c>
      <c r="GR6" s="38">
        <f>VLOOKUP(B:B,ROA_raw_data!B8:ED8,133,0)</f>
        <v>5.1673903704155819E-3</v>
      </c>
      <c r="GS6" s="65">
        <v>4.9000000000000002E-2</v>
      </c>
      <c r="GT6" s="18">
        <v>0.12269999999999999</v>
      </c>
      <c r="GU6" s="18">
        <v>7.9100000000000004E-2</v>
      </c>
      <c r="GV6" s="41">
        <f>VLOOKUP(B:B,Asset_Quality_raw_data!B8:EH8,137,0)</f>
        <v>0.24207485646618257</v>
      </c>
      <c r="GW6" s="41">
        <f>VLOOKUP(B:B,Mgt_Efficiency_raw_data!B8:CZ8,103,0)</f>
        <v>0.72783466352354542</v>
      </c>
      <c r="GX6" s="38">
        <f>VLOOKUP(B:B,ROA_raw_data!B8:EH8,137,0)</f>
        <v>5.8326096142107819E-3</v>
      </c>
      <c r="GY6" s="65">
        <v>4.5999999999999999E-2</v>
      </c>
      <c r="GZ6" s="18">
        <v>0.1241</v>
      </c>
      <c r="HA6" s="18">
        <v>9.1799999999999993E-2</v>
      </c>
      <c r="HB6" s="41">
        <f>VLOOKUP(B:B,Asset_Quality_raw_data!B8:EL8,141,0)</f>
        <v>0.16872855571627038</v>
      </c>
      <c r="HC6" s="41">
        <f>VLOOKUP(B:B,Mgt_Efficiency_raw_data!B8:DC8,106,0)</f>
        <v>0.70948810529796869</v>
      </c>
      <c r="HD6" s="38">
        <f>VLOOKUP(B:B,ROA_raw_data!B8:EL8,141,0)</f>
        <v>4.7625793727821839E-3</v>
      </c>
      <c r="HE6" s="65">
        <v>4.9000000000000002E-2</v>
      </c>
      <c r="HF6" s="18">
        <v>0.12670000000000001</v>
      </c>
      <c r="HG6" s="18">
        <v>9.06E-2</v>
      </c>
      <c r="HH6" s="41">
        <f>VLOOKUP(B:B,Asset_Quality_raw_data!B8:EP8,145,0)</f>
        <v>0.16771408126843698</v>
      </c>
      <c r="HI6" s="41">
        <f>VLOOKUP(B:B,Mgt_Efficiency_raw_data!B8:DF8,109,0)</f>
        <v>0.70047216377553778</v>
      </c>
      <c r="HJ6" s="38">
        <f>VLOOKUP(B:B,ROA_raw_data!B8:EP8,145,0)</f>
        <v>4.2315345967053816E-3</v>
      </c>
      <c r="HK6" s="65">
        <v>5.3999999999999999E-2</v>
      </c>
      <c r="HL6" s="18">
        <v>0.13089999999999999</v>
      </c>
      <c r="HM6" s="18">
        <v>9.1899999999999996E-2</v>
      </c>
      <c r="HN6" s="41">
        <f>VLOOKUP(B:B,Asset_Quality_raw_data!B8:ET8,149,0)</f>
        <v>0.17859369963121732</v>
      </c>
      <c r="HO6" s="41">
        <f>VLOOKUP(B:B,Mgt_Efficiency_raw_data!B8:DI8,112,0)</f>
        <v>0.60244761854095952</v>
      </c>
      <c r="HP6" s="38">
        <f>VLOOKUP(B:B,ROA_raw_data!B8:ET8,149,0)</f>
        <v>9.4465558535255702E-3</v>
      </c>
      <c r="HQ6" s="65">
        <v>5.5E-2</v>
      </c>
      <c r="HR6" s="18">
        <v>0.1331</v>
      </c>
      <c r="HS6" s="18">
        <v>7.8799999999999995E-2</v>
      </c>
      <c r="HT6" s="41">
        <f>VLOOKUP(B:B,Asset_Quality_raw_data!B8:EX8,153,0)</f>
        <v>0.15318045763541782</v>
      </c>
      <c r="HU6" s="41">
        <f>VLOOKUP(B:B,Mgt_Efficiency_raw_data!B8:DL8,115,0)</f>
        <v>0.61812362380103991</v>
      </c>
      <c r="HV6" s="38">
        <f>VLOOKUP(B:B,ROA_raw_data!B8:EX8,153,0)</f>
        <v>8.3125810714052891E-3</v>
      </c>
      <c r="HW6" s="65">
        <v>0.06</v>
      </c>
      <c r="HX6" s="18">
        <v>0.13980000000000001</v>
      </c>
      <c r="HY6" s="18">
        <v>6.7799999999999999E-2</v>
      </c>
      <c r="HZ6" s="41">
        <f>VLOOKUP(B:B,Asset_Quality_raw_data!B8:FB8,157,0)</f>
        <v>0.15372061724975628</v>
      </c>
      <c r="IA6" s="41">
        <f>VLOOKUP(B:B,Mgt_Efficiency_raw_data!B8:DO8,118,0)</f>
        <v>0.64081987177401745</v>
      </c>
      <c r="IB6" s="38">
        <f>VLOOKUP(B:B,ROA_raw_data!B8:FB8,157,0)</f>
        <v>6.1894302267220484E-3</v>
      </c>
      <c r="IC6" s="65">
        <v>5.6000000000000001E-2</v>
      </c>
      <c r="ID6" s="18">
        <v>0.14630000000000001</v>
      </c>
      <c r="IE6" s="18">
        <v>6.6299999999999998E-2</v>
      </c>
      <c r="IF6" s="41">
        <f>VLOOKUP(B:B,Asset_Quality_raw_data!B8:FF8,161,0)</f>
        <v>0.15731285067172876</v>
      </c>
      <c r="IG6" s="41">
        <f>VLOOKUP(B:B,Mgt_Efficiency_raw_data!B8:DR8,121,0)</f>
        <v>0.65259977398652058</v>
      </c>
      <c r="IH6" s="38">
        <f>VLOOKUP(B:B,ROA_raw_data!B8:FF8,161,0)</f>
        <v>5.5873339657528959E-3</v>
      </c>
      <c r="II6" s="65">
        <v>4.9000000000000002E-2</v>
      </c>
      <c r="IJ6" s="18">
        <v>0.1628</v>
      </c>
      <c r="IK6" s="18">
        <v>5.7000000000000002E-2</v>
      </c>
      <c r="IL6" s="41">
        <f>VLOOKUP(B:B,Asset_Quality_raw_data!B8:FJ8,165,0)</f>
        <v>0.14830828819545649</v>
      </c>
      <c r="IM6" s="41">
        <f>VLOOKUP(B:B,Mgt_Efficiency_raw_data!B8:DU8,124,0)</f>
        <v>0.76441373434183379</v>
      </c>
      <c r="IN6" s="38">
        <f>VLOOKUP(B:B,ROA_raw_data!B8:FJ8,165,0)</f>
        <v>5.7358041722602579E-3</v>
      </c>
      <c r="IO6" s="65">
        <v>4.5999999999999999E-2</v>
      </c>
      <c r="IP6" s="18">
        <v>0.16850000000000001</v>
      </c>
      <c r="IQ6" s="18">
        <v>6.2199999999999998E-2</v>
      </c>
      <c r="IR6" s="41">
        <f>VLOOKUP(B:B,Asset_Quality_raw_data!B8:FN8,169,0)</f>
        <v>0.11793665551313459</v>
      </c>
      <c r="IS6" s="41">
        <f>VLOOKUP(B:B,Mgt_Efficiency_raw_data!B8:DX8,127,0)</f>
        <v>0.75220845695761829</v>
      </c>
      <c r="IT6" s="38">
        <f>VLOOKUP(B:B,ROA_raw_data!B8:FN8,169,0)</f>
        <v>5.0482599706261864E-3</v>
      </c>
      <c r="IU6" s="65">
        <v>0.04</v>
      </c>
      <c r="IV6" s="18">
        <v>0.1691</v>
      </c>
      <c r="IW6" s="18">
        <v>3.56E-2</v>
      </c>
      <c r="IX6" s="41">
        <f>VLOOKUP(B:B,Asset_Quality_raw_data!B8:FR8,173,0)</f>
        <v>0.11966431605954471</v>
      </c>
      <c r="IY6" s="41">
        <f>VLOOKUP(B:B,Mgt_Efficiency_raw_data!B8:EA8,130,0)</f>
        <v>0.76087805072806325</v>
      </c>
      <c r="IZ6" s="38">
        <f>VLOOKUP(B:B,ROA_raw_data!B8:FR8,173,0)</f>
        <v>3.5882813087996109E-3</v>
      </c>
      <c r="JA6" s="65">
        <v>4.7E-2</v>
      </c>
      <c r="JB6" s="18">
        <v>0.16889999999999999</v>
      </c>
      <c r="JC6" s="18">
        <v>2.9900000000000003E-2</v>
      </c>
      <c r="JD6" s="41">
        <f>VLOOKUP(B:B,Asset_Quality_raw_data!B8:FV8,177,0)</f>
        <v>0.15122875440946218</v>
      </c>
      <c r="JE6" s="41">
        <f>VLOOKUP(B:B,Mgt_Efficiency_raw_data!B8:ED8,133,0)</f>
        <v>0.78113087080060173</v>
      </c>
      <c r="JF6" s="38">
        <f>VLOOKUP(B:B,ROA_raw_data!B8:FV8,177,0)</f>
        <v>2.1846946095135898E-3</v>
      </c>
    </row>
    <row r="7" spans="1:266" x14ac:dyDescent="0.25">
      <c r="A7">
        <v>3</v>
      </c>
      <c r="B7" s="55" t="s">
        <v>4</v>
      </c>
      <c r="C7" s="65">
        <v>5.1999999999999998E-2</v>
      </c>
      <c r="D7" s="18">
        <v>0.1691</v>
      </c>
      <c r="E7" s="18">
        <v>6.2699999999999992E-2</v>
      </c>
      <c r="F7" s="41">
        <f>VLOOKUP(B7,Asset_Quality_raw_data!B9:F9,5,0)</f>
        <v>2.1058722324278242E-2</v>
      </c>
      <c r="G7" s="41">
        <f>VLOOKUP(B:B,Mgt_Efficiency_raw_data!B9:E9,4,0)</f>
        <v>0.25646167252950813</v>
      </c>
      <c r="H7" s="38">
        <f>VLOOKUP(B7,ROA_raw_data!B9:F9,5,0)</f>
        <v>3.4447597423024445E-2</v>
      </c>
      <c r="I7" s="65">
        <v>0.06</v>
      </c>
      <c r="J7" s="18">
        <v>0.1636</v>
      </c>
      <c r="K7" s="18">
        <v>7.3899999999999993E-2</v>
      </c>
      <c r="L7" s="41">
        <f>VLOOKUP(B:B,Asset_Quality_raw_data!B9:J9,9,0)</f>
        <v>2.4344326921337509E-2</v>
      </c>
      <c r="M7" s="41">
        <f>VLOOKUP(B:B,Mgt_Efficiency_raw_data!B9:H9,7,0)</f>
        <v>0.22149916469131314</v>
      </c>
      <c r="N7" s="38">
        <f>VLOOKUP(B7,ROA_raw_data!B9:J9,9,0)</f>
        <v>3.5118625316544222E-2</v>
      </c>
      <c r="O7" s="27"/>
      <c r="T7" s="28"/>
      <c r="U7" s="65">
        <v>0.05</v>
      </c>
      <c r="V7" s="18">
        <v>0.15990000000000001</v>
      </c>
      <c r="W7" s="18">
        <v>6.0199999999999997E-2</v>
      </c>
      <c r="X7" s="41">
        <f>VLOOKUP(B:B,Asset_Quality_raw_data!B9:R9,17,0)</f>
        <v>3.2244371620644086E-2</v>
      </c>
      <c r="Y7" s="41">
        <f>VLOOKUP(B:B,Mgt_Efficiency_raw_data!B9:N9,13,0)</f>
        <v>0.23456883938861806</v>
      </c>
      <c r="Z7" s="38">
        <f>VLOOKUP(B:B,ROA_raw_data!B9:R9,17,0)</f>
        <v>3.8904719219581767E-2</v>
      </c>
      <c r="AA7" s="65">
        <v>5.7000000000000002E-2</v>
      </c>
      <c r="AB7" s="18">
        <v>0.15460000000000002</v>
      </c>
      <c r="AC7" s="18">
        <v>6.3099999999999989E-2</v>
      </c>
      <c r="AD7" s="41">
        <f>VLOOKUP(B:B,Asset_Quality_raw_data!B9:V9,21,0)</f>
        <v>3.4698386904657701E-2</v>
      </c>
      <c r="AE7" s="41">
        <f>VLOOKUP(B:B,Mgt_Efficiency_raw_data!B9:Q9,16,0)</f>
        <v>0.23893923542240045</v>
      </c>
      <c r="AF7" s="38">
        <f>VLOOKUP(B:B,ROA_raw_data!B9:V9,21,0)</f>
        <v>3.3288372801639612E-2</v>
      </c>
      <c r="AG7" s="65">
        <v>5.6000000000000001E-2</v>
      </c>
      <c r="AH7" s="18">
        <v>0.16059999999999999</v>
      </c>
      <c r="AI7" s="18">
        <v>7.0300000000000001E-2</v>
      </c>
      <c r="AJ7" s="41">
        <f>VLOOKUP(B:B,Asset_Quality_raw_data!B9:Z9,25,0)</f>
        <v>3.398078050689491E-2</v>
      </c>
      <c r="AK7" s="41">
        <f>VLOOKUP(B:B,Mgt_Efficiency_raw_data!B9:T9,19,0)</f>
        <v>0.21146716987006456</v>
      </c>
      <c r="AL7" s="38">
        <f>VLOOKUP(B:B,ROA_raw_data!B9:Z9,25,0)</f>
        <v>3.4205154585783201E-2</v>
      </c>
      <c r="AM7" s="65">
        <v>6.0999999999999999E-2</v>
      </c>
      <c r="AN7" s="18">
        <v>0.16820000000000002</v>
      </c>
      <c r="AO7" s="18">
        <v>5.9699999999999996E-2</v>
      </c>
      <c r="AP7" s="41">
        <f>VLOOKUP(B:B,Asset_Quality_raw_data!B9:AD9,29,0)</f>
        <v>5.9620178593920325E-2</v>
      </c>
      <c r="AQ7" s="41">
        <f>VLOOKUP(B:B,Mgt_Efficiency_raw_data!B9:W9,22,0)</f>
        <v>0.23803781376078831</v>
      </c>
      <c r="AR7" s="38">
        <f>VLOOKUP(B:B,ROA_raw_data!B9:AD9,29,0)</f>
        <v>2.752592680556747E-2</v>
      </c>
      <c r="AS7" s="65">
        <v>0.05</v>
      </c>
      <c r="AT7" s="18">
        <v>0.183</v>
      </c>
      <c r="AU7" s="18">
        <v>8.0100000000000005E-2</v>
      </c>
      <c r="AV7" s="41">
        <f>VLOOKUP(B:B,Asset_Quality_raw_data!B9:AH9,33,0)</f>
        <v>6.4566793449344198E-2</v>
      </c>
      <c r="AW7" s="41">
        <f>VLOOKUP(B:B,Mgt_Efficiency_raw_data!B9:Z9,25,0)</f>
        <v>0.23726094704363548</v>
      </c>
      <c r="AX7" s="38">
        <f>VLOOKUP(B:B,ROA_raw_data!B9:AH9,33,0)</f>
        <v>3.114175799581867E-2</v>
      </c>
      <c r="AY7" s="65">
        <v>3.7999999999999999E-2</v>
      </c>
      <c r="AZ7" s="18">
        <v>0.1787</v>
      </c>
      <c r="BA7" s="18">
        <v>6.4500000000000002E-2</v>
      </c>
      <c r="BB7" s="41">
        <f>VLOOKUP(B:B,Asset_Quality_raw_data!B9:AL9,37,0)</f>
        <v>6.2211270360199335E-2</v>
      </c>
      <c r="BC7" s="41">
        <f>VLOOKUP(B:B,Mgt_Efficiency_raw_data!B9:AC9,28,0)</f>
        <v>0.20017035627959853</v>
      </c>
      <c r="BD7" s="38">
        <f>VLOOKUP(B:B,ROA_raw_data!B9:AL9,37,0)</f>
        <v>3.2707595795408884E-2</v>
      </c>
      <c r="BE7" s="65">
        <v>3.7999999999999999E-2</v>
      </c>
      <c r="BF7" s="18">
        <v>0.18179999999999999</v>
      </c>
      <c r="BG7" s="18">
        <v>5.7999999999999996E-2</v>
      </c>
      <c r="BH7" s="41">
        <f>VLOOKUP(B:B,Asset_Quality_raw_data!B9:AP9,41,0)</f>
        <v>8.8309464800893536E-2</v>
      </c>
      <c r="BI7" s="41">
        <f>VLOOKUP(B:B,Mgt_Efficiency_raw_data!B9:AF9,31,0)</f>
        <v>0.20425134838131087</v>
      </c>
      <c r="BJ7" s="38">
        <f>VLOOKUP(B:B,ROA_raw_data!B9:AP9,41,0)</f>
        <v>3.6029753482443881E-2</v>
      </c>
      <c r="BK7" s="65">
        <v>4.3999999999999997E-2</v>
      </c>
      <c r="BL7" s="18">
        <v>0.1386</v>
      </c>
      <c r="BM7" s="18">
        <v>6.3399999999999998E-2</v>
      </c>
      <c r="BN7" s="41">
        <f>VLOOKUP(B:B,Asset_Quality_raw_data!B9:AT9,45,0)</f>
        <v>8.1388104006171552E-2</v>
      </c>
      <c r="BO7" s="41">
        <f>VLOOKUP(B:B,Mgt_Efficiency_raw_data!B9:AI9,34,0)</f>
        <v>0.19986269281541796</v>
      </c>
      <c r="BP7" s="38">
        <f>VLOOKUP(B:B,ROA_raw_data!B9:AT9,45,0)</f>
        <v>3.5050851330978128E-2</v>
      </c>
      <c r="BQ7" s="65">
        <v>4.2000000000000003E-2</v>
      </c>
      <c r="BR7" s="18">
        <v>0.1366</v>
      </c>
      <c r="BS7" s="18">
        <v>6.3500000000000001E-2</v>
      </c>
      <c r="BT7" s="41">
        <f>VLOOKUP(B:B,Asset_Quality_raw_data!B9:AX9,49,0)</f>
        <v>7.796413333697072E-2</v>
      </c>
      <c r="BU7" s="41">
        <f>VLOOKUP(B:B,Mgt_Efficiency_raw_data!B9:AL9,37,0)</f>
        <v>0.19608727087777625</v>
      </c>
      <c r="BV7" s="38">
        <f>VLOOKUP(B:B,ROA_raw_data!B9:AX9,49,0)</f>
        <v>3.9007956467002024E-2</v>
      </c>
      <c r="BW7" s="65">
        <v>5.3999999999999999E-2</v>
      </c>
      <c r="BX7" s="18">
        <v>0.1361</v>
      </c>
      <c r="BY7" s="18">
        <v>0.10279999999999999</v>
      </c>
      <c r="BZ7" s="41">
        <f>VLOOKUP(B:B,Asset_Quality_raw_data!B9:BB9,53,0)</f>
        <v>8.1637039152761035E-2</v>
      </c>
      <c r="CA7" s="41">
        <f>VLOOKUP(B:B,Mgt_Efficiency_raw_data!B9:AO9,40,0)</f>
        <v>0.22313787388977135</v>
      </c>
      <c r="CB7" s="38">
        <f>VLOOKUP(B:B,ROA_raw_data!B9:BB9,53,0)</f>
        <v>3.3322153290510047E-2</v>
      </c>
      <c r="CC7" s="65">
        <v>3.3000000000000002E-2</v>
      </c>
      <c r="CD7" s="18">
        <v>0.1366</v>
      </c>
      <c r="CE7" s="18">
        <v>9.2100000000000015E-2</v>
      </c>
      <c r="CF7" s="41">
        <f>VLOOKUP(B:B,Asset_Quality_raw_data!B9:BF9,57,0)</f>
        <v>6.7305215782095418E-2</v>
      </c>
      <c r="CG7" s="41">
        <f>VLOOKUP(B:B,Mgt_Efficiency_raw_data!B9:AR9,43,0)</f>
        <v>0.72574188513698779</v>
      </c>
      <c r="CH7" s="38">
        <f>VLOOKUP(B:B,ROA_raw_data!B9:BF9,57,0)</f>
        <v>4.2473331678311098E-2</v>
      </c>
      <c r="CI7" s="65">
        <v>3.2000000000000001E-2</v>
      </c>
      <c r="CJ7" s="18">
        <v>0.13689999999999999</v>
      </c>
      <c r="CK7" s="18">
        <v>7.0599999999999996E-2</v>
      </c>
      <c r="CL7" s="41">
        <f>VLOOKUP(B:B,Asset_Quality_raw_data!B9:BJ9,61,0)</f>
        <v>6.028290747573694E-2</v>
      </c>
      <c r="CM7" s="41">
        <f>VLOOKUP(B:B,Mgt_Efficiency_raw_data!B9:AU9,46,0)</f>
        <v>0.17004284520599341</v>
      </c>
      <c r="CN7" s="38">
        <f>VLOOKUP(B:B,ROA_raw_data!B9:BJ9,61,0)</f>
        <v>4.1336309097806584E-2</v>
      </c>
      <c r="CO7" s="65">
        <v>3.7999999999999999E-2</v>
      </c>
      <c r="CP7" s="18">
        <v>0.13639999999999999</v>
      </c>
      <c r="CQ7" s="18">
        <v>4.4999999999999998E-2</v>
      </c>
      <c r="CR7" s="41">
        <f>VLOOKUP(B:B,Asset_Quality_raw_data!B9:BN9,65,0)</f>
        <v>5.5391550775517343E-2</v>
      </c>
      <c r="CS7" s="41">
        <f>VLOOKUP(B:B,Mgt_Efficiency_raw_data!B9:AX9,49,0)</f>
        <v>0.17366456694066423</v>
      </c>
      <c r="CT7" s="38">
        <f>VLOOKUP(B:B,ROA_raw_data!B9:BN9,65,0)</f>
        <v>4.3822668814981272E-2</v>
      </c>
      <c r="CU7" s="65">
        <v>5.1999999999999998E-2</v>
      </c>
      <c r="CV7" s="18">
        <v>0.13489999999999999</v>
      </c>
      <c r="CW7" s="18">
        <v>4.1799999999999997E-2</v>
      </c>
      <c r="CX7" s="41">
        <f>VLOOKUP(B:B,Asset_Quality_raw_data!B9:BR9,69,0)</f>
        <v>7.6390709703508614E-2</v>
      </c>
      <c r="CY7" s="41">
        <f>VLOOKUP(B:B,Mgt_Efficiency_raw_data!B9:BA9,52,0)</f>
        <v>0.2148563290783993</v>
      </c>
      <c r="CZ7" s="38">
        <f>VLOOKUP(B:B,ROA_raw_data!B9:BR9,69,0)</f>
        <v>3.3894130543656413E-2</v>
      </c>
      <c r="DA7" s="65">
        <v>6.0999999999999999E-2</v>
      </c>
      <c r="DB7" s="18">
        <v>0.13220000000000001</v>
      </c>
      <c r="DC7" s="18">
        <v>4.2800000000000005E-2</v>
      </c>
      <c r="DD7" s="41">
        <f>VLOOKUP(B:B,Asset_Quality_raw_data!B9:BV9,73,0)</f>
        <v>7.6227022221354857E-2</v>
      </c>
      <c r="DE7" s="41">
        <f>VLOOKUP(B:B,Mgt_Efficiency_raw_data!B9:BD9,55,0)</f>
        <v>0.21447674309445916</v>
      </c>
      <c r="DF7" s="38">
        <f>VLOOKUP(B:B,ROA_raw_data!B9:BV9,73,0)</f>
        <v>3.1622889120493873E-2</v>
      </c>
      <c r="DG7" s="65">
        <v>5.2999999999999999E-2</v>
      </c>
      <c r="DH7" s="18">
        <v>0.12659999999999999</v>
      </c>
      <c r="DI7" s="18">
        <v>5.7000000000000002E-2</v>
      </c>
      <c r="DJ7" s="41">
        <f>VLOOKUP(B:B,Asset_Quality_raw_data!B9:BZ9,77,0)</f>
        <v>7.7710359788982469E-2</v>
      </c>
      <c r="DK7" s="41">
        <f>VLOOKUP(B:B,Mgt_Efficiency_raw_data!B9:BG9,58,0)</f>
        <v>0.17214961406148069</v>
      </c>
      <c r="DL7" s="38">
        <f>VLOOKUP(B:B,ROA_raw_data!B9:BZ9,77,0)</f>
        <v>4.8573557042492888E-2</v>
      </c>
      <c r="DM7" s="65">
        <v>5.6000000000000001E-2</v>
      </c>
      <c r="DN7" s="18">
        <v>0.12509999999999999</v>
      </c>
      <c r="DO7" s="18">
        <v>5.7099999999999998E-2</v>
      </c>
      <c r="DP7" s="41">
        <f>VLOOKUP(B:B,Asset_Quality_raw_data!B9:CD9,81,0)</f>
        <v>8.1086687324294845E-2</v>
      </c>
      <c r="DQ7" s="41">
        <f>VLOOKUP(B:B,Mgt_Efficiency_raw_data!B9:BJ9,61,0)</f>
        <v>0.18798400894178685</v>
      </c>
      <c r="DR7" s="38">
        <f>VLOOKUP(B:B,ROA_raw_data!B9:CD9,81,0)</f>
        <v>3.5862584910721439E-2</v>
      </c>
      <c r="DS7" s="65">
        <v>4.8000000000000001E-2</v>
      </c>
      <c r="DT7" s="18">
        <v>0.12509999999999999</v>
      </c>
      <c r="DU7" s="18">
        <v>4.3499999999999997E-2</v>
      </c>
      <c r="DV7" s="41">
        <f>VLOOKUP(B:B,Asset_Quality_raw_data!B9:CH9,85,0)</f>
        <v>8.2879419529668361E-2</v>
      </c>
      <c r="DW7" s="41">
        <f>VLOOKUP(B:B,Mgt_Efficiency_raw_data!B9:BM9,64,0)</f>
        <v>0.22158971259713778</v>
      </c>
      <c r="DX7" s="38">
        <f>VLOOKUP(B:B,ROA_raw_data!B9:CH9,85,0)</f>
        <v>2.8789412161322872E-2</v>
      </c>
      <c r="DY7" s="65">
        <v>0.06</v>
      </c>
      <c r="DZ7" s="18">
        <v>0.12470000000000001</v>
      </c>
      <c r="EA7" s="18">
        <v>5.7000000000000002E-2</v>
      </c>
      <c r="EB7" s="41">
        <f>VLOOKUP(B:B,Asset_Quality_raw_data!B9:CL9,89,0)</f>
        <v>8.4065664109027868E-2</v>
      </c>
      <c r="EC7" s="41">
        <f>VLOOKUP(B:B,Mgt_Efficiency_raw_data!B9:BP9,67,0)</f>
        <v>0.18291900630397043</v>
      </c>
      <c r="ED7" s="38">
        <f>VLOOKUP(B:B,ROA_raw_data!B9:CL9,89,0)</f>
        <v>2.9141014103115963E-2</v>
      </c>
      <c r="EE7" s="65">
        <v>0.05</v>
      </c>
      <c r="EF7" s="18">
        <v>0.12470000000000001</v>
      </c>
      <c r="EG7" s="18">
        <v>3.8300000000000001E-2</v>
      </c>
      <c r="EH7" s="41">
        <f>VLOOKUP(B:B,Asset_Quality_raw_data!B9:CP9,93,0)</f>
        <v>8.0418200383409827E-2</v>
      </c>
      <c r="EI7" s="41">
        <f>VLOOKUP(B:B,Mgt_Efficiency_raw_data!B9:BS9,70,0)</f>
        <v>0.17956607489655829</v>
      </c>
      <c r="EJ7" s="38">
        <f>VLOOKUP(B:B,ROA_raw_data!B9:CP9,93,0)</f>
        <v>3.0887077651021541E-2</v>
      </c>
      <c r="EK7" s="65">
        <v>5.0999999999999997E-2</v>
      </c>
      <c r="EL7" s="18">
        <v>0.12240000000000001</v>
      </c>
      <c r="EM7" s="18">
        <v>5.8200000000000002E-2</v>
      </c>
      <c r="EN7" s="41">
        <f>VLOOKUP(B:B,Asset_Quality_raw_data!B9:CT9,97,0)</f>
        <v>7.6483246795483628E-2</v>
      </c>
      <c r="EO7" s="41">
        <f>VLOOKUP(B:B,Mgt_Efficiency_raw_data!B9:BV9,73,0)</f>
        <v>0.19486251217943928</v>
      </c>
      <c r="EP7" s="38">
        <f>VLOOKUP(B:B,ROA_raw_data!B9:CT9,97,0)</f>
        <v>3.0735054459776281E-2</v>
      </c>
      <c r="EQ7" s="65">
        <v>4.5999999999999999E-2</v>
      </c>
      <c r="ER7" s="18">
        <v>0.12089999999999999</v>
      </c>
      <c r="ES7" s="18">
        <v>5.8400000000000001E-2</v>
      </c>
      <c r="ET7" s="41">
        <f>VLOOKUP(B:B,Asset_Quality_raw_data!B9:CX9,101,0)</f>
        <v>7.750386751191024E-2</v>
      </c>
      <c r="EU7" s="41">
        <f>VLOOKUP(B:B,Mgt_Efficiency_raw_data!B9:BY9,76,0)</f>
        <v>0.24820570153079066</v>
      </c>
      <c r="EV7" s="38">
        <f>VLOOKUP(B:B,ROA_raw_data!B9:CX9,101,0)</f>
        <v>2.8099564065769456E-2</v>
      </c>
      <c r="EW7" s="65">
        <v>-4.1000000000000002E-2</v>
      </c>
      <c r="EX7" s="18">
        <v>0.11890000000000001</v>
      </c>
      <c r="EY7" s="18">
        <v>4.5899999999999996E-2</v>
      </c>
      <c r="EZ7" s="41">
        <f>VLOOKUP(B:B,Asset_Quality_raw_data!B9:DB9,105,0)</f>
        <v>0.10772166749010435</v>
      </c>
      <c r="FA7" s="41">
        <f>VLOOKUP(B:B,Mgt_Efficiency_raw_data!B9:CB9,79,0)</f>
        <v>0.18703354508784456</v>
      </c>
      <c r="FB7" s="38">
        <f>VLOOKUP(B:B,ROA_raw_data!B9:DB9,105,0)</f>
        <v>2.625881717619968E-2</v>
      </c>
      <c r="FC7" s="65">
        <v>-3.5999999999999997E-2</v>
      </c>
      <c r="FD7" s="18">
        <v>0.11749999999999999</v>
      </c>
      <c r="FE7" s="18">
        <v>4.2000000000000003E-2</v>
      </c>
      <c r="FF7" s="41">
        <f>VLOOKUP(B:B,Asset_Quality_raw_data!B9:DF9,109,0)</f>
        <v>0.10604269538189796</v>
      </c>
      <c r="FG7" s="41">
        <f>VLOOKUP(B:B,Mgt_Efficiency_raw_data!B9:CE9,82,0)</f>
        <v>0.16942235440031753</v>
      </c>
      <c r="FH7" s="38">
        <f>VLOOKUP(B:B,ROA_raw_data!B9:DF9,109,0)</f>
        <v>2.7115646942671618E-2</v>
      </c>
      <c r="FI7" s="65">
        <v>-3.0000000000000001E-3</v>
      </c>
      <c r="FJ7" s="18">
        <v>0.1202</v>
      </c>
      <c r="FK7" s="18">
        <v>5.62E-2</v>
      </c>
      <c r="FL7" s="41">
        <f>VLOOKUP(B:B,Asset_Quality_raw_data!B9:DJ9,113,0)</f>
        <v>0.11193957588532839</v>
      </c>
      <c r="FM7" s="41">
        <f>VLOOKUP(B:B,Mgt_Efficiency_raw_data!B9:CH9,85,0)</f>
        <v>0.18666945376631108</v>
      </c>
      <c r="FN7" s="38">
        <f>VLOOKUP(B:B,ROA_raw_data!B9:DJ9,113,0)</f>
        <v>2.9648828400980522E-2</v>
      </c>
      <c r="FO7" s="65">
        <v>2.4E-2</v>
      </c>
      <c r="FP7" s="18">
        <v>0.12050000000000001</v>
      </c>
      <c r="FQ7" s="18">
        <v>5.9000000000000004E-2</v>
      </c>
      <c r="FR7" s="41">
        <f>VLOOKUP(B:B,Asset_Quality_raw_data!B9:DN9,117,0)</f>
        <v>0.10663199920191423</v>
      </c>
      <c r="FS7" s="41">
        <f>VLOOKUP(B:B,Mgt_Efficiency_raw_data!B9:CK9,88,0)</f>
        <v>0.20733173450304751</v>
      </c>
      <c r="FT7" s="38">
        <f>VLOOKUP(B:B,ROA_raw_data!B9:DN9,117,0)</f>
        <v>2.4046199621274911E-2</v>
      </c>
      <c r="FU7" s="65">
        <v>0.10299999999999999</v>
      </c>
      <c r="FV7" s="18">
        <v>0.1202</v>
      </c>
      <c r="FW7" s="18">
        <v>6.3200000000000006E-2</v>
      </c>
      <c r="FX7" s="41">
        <f>VLOOKUP(B:B,Asset_Quality_raw_data!B9:DR9,121,0)</f>
        <v>0.11769400091866156</v>
      </c>
      <c r="FY7" s="41">
        <f>VLOOKUP(B:B,Mgt_Efficiency_raw_data!B9:CN9,91,0)</f>
        <v>0.2156962483295759</v>
      </c>
      <c r="FZ7" s="38">
        <f>VLOOKUP(B:B,ROA_raw_data!B9:DR9,121,0)</f>
        <v>2.5220106242141559E-2</v>
      </c>
      <c r="GA7" s="65">
        <v>9.4E-2</v>
      </c>
      <c r="GB7" s="18">
        <v>0.121</v>
      </c>
      <c r="GC7" s="18">
        <v>6.9099999999999995E-2</v>
      </c>
      <c r="GD7" s="41">
        <f>VLOOKUP(B:B,Asset_Quality_raw_data!B9:DV9,125,0)</f>
        <v>0.10694164712938062</v>
      </c>
      <c r="GE7" s="41">
        <f>VLOOKUP(B:B,Mgt_Efficiency_raw_data!B9:CQ9,94,0)</f>
        <v>0.19206355554670171</v>
      </c>
      <c r="GF7" s="38">
        <f>VLOOKUP(B:B,ROA_raw_data!B9:DV9,125,0)</f>
        <v>2.708396741529874E-2</v>
      </c>
      <c r="GG7" s="65">
        <v>7.5999999999999998E-2</v>
      </c>
      <c r="GH7" s="18">
        <v>0.1216</v>
      </c>
      <c r="GI7" s="18">
        <v>5.7300000000000004E-2</v>
      </c>
      <c r="GJ7" s="41">
        <f>VLOOKUP(B:B,Asset_Quality_raw_data!B9:DZ9,129,0)</f>
        <v>9.5115950863337004E-2</v>
      </c>
      <c r="GK7" s="41">
        <f>VLOOKUP(B:B,Mgt_Efficiency_raw_data!B9:CT9,97,0)</f>
        <v>0.19477561954369241</v>
      </c>
      <c r="GL7" s="38">
        <f>VLOOKUP(B:B,ROA_raw_data!B9:DZ9,129,0)</f>
        <v>3.0393996564606861E-2</v>
      </c>
      <c r="GM7" s="65">
        <v>5.8999999999999997E-2</v>
      </c>
      <c r="GN7" s="18">
        <v>0.1215</v>
      </c>
      <c r="GO7" s="18">
        <v>5.5599999999999997E-2</v>
      </c>
      <c r="GP7" s="41">
        <f>VLOOKUP(B:B,Asset_Quality_raw_data!B9:ED9,133,0)</f>
        <v>9.6935842578518089E-2</v>
      </c>
      <c r="GQ7" s="41">
        <f>VLOOKUP(B:B,Mgt_Efficiency_raw_data!B9:CW9,100,0)</f>
        <v>0.21931992345387999</v>
      </c>
      <c r="GR7" s="38">
        <f>VLOOKUP(B:B,ROA_raw_data!B9:ED9,133,0)</f>
        <v>2.585830004536847E-2</v>
      </c>
      <c r="GS7" s="65">
        <v>4.9000000000000002E-2</v>
      </c>
      <c r="GT7" s="18">
        <v>0.12269999999999999</v>
      </c>
      <c r="GU7" s="18">
        <v>7.9100000000000004E-2</v>
      </c>
      <c r="GV7" s="41">
        <f>VLOOKUP(B:B,Asset_Quality_raw_data!B9:EH9,137,0)</f>
        <v>9.2520482594071876E-2</v>
      </c>
      <c r="GW7" s="41">
        <f>VLOOKUP(B:B,Mgt_Efficiency_raw_data!B9:CZ9,103,0)</f>
        <v>0.18052064600810644</v>
      </c>
      <c r="GX7" s="38">
        <f>VLOOKUP(B:B,ROA_raw_data!B9:EH9,137,0)</f>
        <v>2.6863261761011278E-2</v>
      </c>
      <c r="GY7" s="65">
        <v>4.5999999999999999E-2</v>
      </c>
      <c r="GZ7" s="18">
        <v>0.1241</v>
      </c>
      <c r="HA7" s="18">
        <v>9.1799999999999993E-2</v>
      </c>
      <c r="HB7" s="41">
        <f>VLOOKUP(B:B,Asset_Quality_raw_data!B9:EL9,141,0)</f>
        <v>8.9668954504874651E-2</v>
      </c>
      <c r="HC7" s="41">
        <f>VLOOKUP(B:B,Mgt_Efficiency_raw_data!B9:DC9,106,0)</f>
        <v>0.18491652351843268</v>
      </c>
      <c r="HD7" s="38">
        <f>VLOOKUP(B:B,ROA_raw_data!B9:EL9,141,0)</f>
        <v>2.6756500802784487E-2</v>
      </c>
      <c r="HE7" s="65">
        <v>4.9000000000000002E-2</v>
      </c>
      <c r="HF7" s="18">
        <v>0.12670000000000001</v>
      </c>
      <c r="HG7" s="18">
        <v>9.06E-2</v>
      </c>
      <c r="HH7" s="41">
        <f>VLOOKUP(B:B,Asset_Quality_raw_data!B9:EP9,145,0)</f>
        <v>8.5880264180168059E-2</v>
      </c>
      <c r="HI7" s="41">
        <f>VLOOKUP(B:B,Mgt_Efficiency_raw_data!B9:DF9,109,0)</f>
        <v>0.18512828761295891</v>
      </c>
      <c r="HJ7" s="38">
        <f>VLOOKUP(B:B,ROA_raw_data!B9:EP9,145,0)</f>
        <v>2.7831528793931574E-2</v>
      </c>
      <c r="HK7" s="65">
        <v>5.3999999999999999E-2</v>
      </c>
      <c r="HL7" s="18">
        <v>0.13089999999999999</v>
      </c>
      <c r="HM7" s="18">
        <v>9.1899999999999996E-2</v>
      </c>
      <c r="HN7" s="41">
        <f>VLOOKUP(B:B,Asset_Quality_raw_data!B9:ET9,149,0)</f>
        <v>9.0076499643401239E-2</v>
      </c>
      <c r="HO7" s="41">
        <f>VLOOKUP(B:B,Mgt_Efficiency_raw_data!B9:DI9,112,0)</f>
        <v>0.21305322454274059</v>
      </c>
      <c r="HP7" s="38">
        <f>VLOOKUP(B:B,ROA_raw_data!B9:ET9,149,0)</f>
        <v>2.1716975445072863E-2</v>
      </c>
      <c r="HQ7" s="65">
        <v>5.5E-2</v>
      </c>
      <c r="HR7" s="18">
        <v>0.1331</v>
      </c>
      <c r="HS7" s="18">
        <v>7.8799999999999995E-2</v>
      </c>
      <c r="HT7" s="41">
        <f>VLOOKUP(B:B,Asset_Quality_raw_data!B9:EX9,153,0)</f>
        <v>8.9856569143527187E-2</v>
      </c>
      <c r="HU7" s="41">
        <f>VLOOKUP(B:B,Mgt_Efficiency_raw_data!B9:DL9,115,0)</f>
        <v>0.19048198836444938</v>
      </c>
      <c r="HV7" s="38">
        <f>VLOOKUP(B:B,ROA_raw_data!B9:EX9,153,0)</f>
        <v>2.6498351620076039E-2</v>
      </c>
      <c r="HW7" s="65">
        <v>0.06</v>
      </c>
      <c r="HX7" s="18">
        <v>0.13980000000000001</v>
      </c>
      <c r="HY7" s="18">
        <v>6.7799999999999999E-2</v>
      </c>
      <c r="HZ7" s="41">
        <f>VLOOKUP(B:B,Asset_Quality_raw_data!B9:FB9,157,0)</f>
        <v>8.2252807065097633E-2</v>
      </c>
      <c r="IA7" s="41">
        <f>VLOOKUP(B:B,Mgt_Efficiency_raw_data!B9:DO9,118,0)</f>
        <v>0.19835115814711368</v>
      </c>
      <c r="IB7" s="38">
        <f>VLOOKUP(B:B,ROA_raw_data!B9:FB9,157,0)</f>
        <v>2.6595827148350064E-2</v>
      </c>
      <c r="IC7" s="65">
        <v>5.6000000000000001E-2</v>
      </c>
      <c r="ID7" s="18">
        <v>0.14630000000000001</v>
      </c>
      <c r="IE7" s="18">
        <v>6.6299999999999998E-2</v>
      </c>
      <c r="IF7" s="41">
        <f>VLOOKUP(B:B,Asset_Quality_raw_data!B9:FF9,161,0)</f>
        <v>7.3452686551859159E-2</v>
      </c>
      <c r="IG7" s="41">
        <f>VLOOKUP(B:B,Mgt_Efficiency_raw_data!B9:DR9,121,0)</f>
        <v>0.19873035848455087</v>
      </c>
      <c r="IH7" s="38">
        <f>VLOOKUP(B:B,ROA_raw_data!B9:FF9,161,0)</f>
        <v>2.8835824041624002E-2</v>
      </c>
      <c r="II7" s="65">
        <v>4.9000000000000002E-2</v>
      </c>
      <c r="IJ7" s="18">
        <v>0.1628</v>
      </c>
      <c r="IK7" s="18">
        <v>5.7000000000000002E-2</v>
      </c>
      <c r="IL7" s="41">
        <f>VLOOKUP(B:B,Asset_Quality_raw_data!B9:FJ9,165,0)</f>
        <v>0.12617333216392315</v>
      </c>
      <c r="IM7" s="41">
        <f>VLOOKUP(B:B,Mgt_Efficiency_raw_data!B9:DU9,124,0)</f>
        <v>0.28255741797180756</v>
      </c>
      <c r="IN7" s="38">
        <f>VLOOKUP(B:B,ROA_raw_data!B9:FJ9,165,0)</f>
        <v>2.1978073562593722E-2</v>
      </c>
      <c r="IO7" s="65">
        <v>4.5999999999999999E-2</v>
      </c>
      <c r="IP7" s="18">
        <v>0.16850000000000001</v>
      </c>
      <c r="IQ7" s="18">
        <v>6.2199999999999998E-2</v>
      </c>
      <c r="IR7" s="41">
        <f>VLOOKUP(B:B,Asset_Quality_raw_data!B9:FN9,169,0)</f>
        <v>0.12686083233240578</v>
      </c>
      <c r="IS7" s="41">
        <f>VLOOKUP(B:B,Mgt_Efficiency_raw_data!B9:DX9,127,0)</f>
        <v>0.24703613240046118</v>
      </c>
      <c r="IT7" s="38">
        <f>VLOOKUP(B:B,ROA_raw_data!B9:FN9,169,0)</f>
        <v>2.0507022703297587E-2</v>
      </c>
      <c r="IU7" s="65">
        <v>0.04</v>
      </c>
      <c r="IV7" s="18">
        <v>0.1691</v>
      </c>
      <c r="IW7" s="18">
        <v>3.56E-2</v>
      </c>
      <c r="IX7" s="41">
        <f>VLOOKUP(B:B,Asset_Quality_raw_data!B9:FR9,173,0)</f>
        <v>0.12130539540231647</v>
      </c>
      <c r="IY7" s="41">
        <f>VLOOKUP(B:B,Mgt_Efficiency_raw_data!B9:EA9,130,0)</f>
        <v>0.27382971171985671</v>
      </c>
      <c r="IZ7" s="38">
        <f>VLOOKUP(B:B,ROA_raw_data!B9:FR9,173,0)</f>
        <v>1.8883268600423983E-2</v>
      </c>
      <c r="JA7" s="65">
        <v>4.7E-2</v>
      </c>
      <c r="JB7" s="18">
        <v>0.16889999999999999</v>
      </c>
      <c r="JC7" s="18">
        <v>2.9900000000000003E-2</v>
      </c>
      <c r="JD7" s="41">
        <f>VLOOKUP(B:B,Asset_Quality_raw_data!B9:FV9,177,0)</f>
        <v>0.10995614215282826</v>
      </c>
      <c r="JE7" s="41">
        <f>VLOOKUP(B:B,Mgt_Efficiency_raw_data!B9:ED9,133,0)</f>
        <v>0.29726281446141684</v>
      </c>
      <c r="JF7" s="38">
        <f>VLOOKUP(B:B,ROA_raw_data!B9:FV9,177,0)</f>
        <v>2.0184042392314961E-2</v>
      </c>
    </row>
    <row r="8" spans="1:266" x14ac:dyDescent="0.25">
      <c r="A8">
        <v>4</v>
      </c>
      <c r="B8" s="55" t="s">
        <v>5</v>
      </c>
      <c r="C8" s="65">
        <v>5.1999999999999998E-2</v>
      </c>
      <c r="D8" s="18">
        <v>0.1691</v>
      </c>
      <c r="E8" s="18">
        <v>6.2699999999999992E-2</v>
      </c>
      <c r="F8" s="41">
        <f>VLOOKUP(B8,Asset_Quality_raw_data!B10:F10,5,0)</f>
        <v>8.5097742852583095E-3</v>
      </c>
      <c r="G8" s="41">
        <f>VLOOKUP(B:B,Mgt_Efficiency_raw_data!B10:E10,4,0)</f>
        <v>0.3904408050979507</v>
      </c>
      <c r="H8" s="38">
        <f>VLOOKUP(B8,ROA_raw_data!B10:F10,5,0)</f>
        <v>2.045221528041773E-2</v>
      </c>
      <c r="I8" s="65">
        <v>0.06</v>
      </c>
      <c r="J8" s="18">
        <v>0.1636</v>
      </c>
      <c r="K8" s="18">
        <v>7.3899999999999993E-2</v>
      </c>
      <c r="L8" s="41">
        <f>VLOOKUP(B:B,Asset_Quality_raw_data!B10:J10,9,0)</f>
        <v>8.1603867416205466E-3</v>
      </c>
      <c r="M8" s="41">
        <f>VLOOKUP(B:B,Mgt_Efficiency_raw_data!B10:H10,7,0)</f>
        <v>0.29130486162572844</v>
      </c>
      <c r="N8" s="38">
        <f>VLOOKUP(B8,ROA_raw_data!B10:J10,9,0)</f>
        <v>2.611723216108066E-2</v>
      </c>
      <c r="O8" s="27"/>
      <c r="T8" s="28"/>
      <c r="U8" s="65">
        <v>0.05</v>
      </c>
      <c r="V8" s="18">
        <v>0.15990000000000001</v>
      </c>
      <c r="W8" s="18">
        <v>6.0199999999999997E-2</v>
      </c>
      <c r="X8" s="41">
        <f>VLOOKUP(B:B,Asset_Quality_raw_data!B10:R10,17,0)</f>
        <v>5.5611897609760333E-3</v>
      </c>
      <c r="Y8" s="41">
        <f>VLOOKUP(B:B,Mgt_Efficiency_raw_data!B10:N10,13,0)</f>
        <v>0.25508891246865029</v>
      </c>
      <c r="Z8" s="38">
        <f>VLOOKUP(B:B,ROA_raw_data!B10:R10,17,0)</f>
        <v>3.1380051779744754E-2</v>
      </c>
      <c r="AA8" s="65">
        <v>5.7000000000000002E-2</v>
      </c>
      <c r="AB8" s="18">
        <v>0.15460000000000002</v>
      </c>
      <c r="AC8" s="18">
        <v>6.3099999999999989E-2</v>
      </c>
      <c r="AD8" s="41">
        <f>VLOOKUP(B:B,Asset_Quality_raw_data!B10:V10,21,0)</f>
        <v>5.1136259142783745E-3</v>
      </c>
      <c r="AE8" s="41">
        <f>VLOOKUP(B:B,Mgt_Efficiency_raw_data!B10:Q10,16,0)</f>
        <v>0.29889092938677037</v>
      </c>
      <c r="AF8" s="38">
        <f>VLOOKUP(B:B,ROA_raw_data!B10:V10,21,0)</f>
        <v>2.6957164088271146E-2</v>
      </c>
      <c r="AG8" s="65">
        <v>5.6000000000000001E-2</v>
      </c>
      <c r="AH8" s="18">
        <v>0.16059999999999999</v>
      </c>
      <c r="AI8" s="18">
        <v>7.0300000000000001E-2</v>
      </c>
      <c r="AJ8" s="41">
        <f>VLOOKUP(B:B,Asset_Quality_raw_data!B10:Z10,25,0)</f>
        <v>5.1341698143157555E-3</v>
      </c>
      <c r="AK8" s="41">
        <f>VLOOKUP(B:B,Mgt_Efficiency_raw_data!B10:T10,19,0)</f>
        <v>0.26075067100710941</v>
      </c>
      <c r="AL8" s="38">
        <f>VLOOKUP(B:B,ROA_raw_data!B10:Z10,25,0)</f>
        <v>2.8360670553284208E-2</v>
      </c>
      <c r="AM8" s="65">
        <v>6.0999999999999999E-2</v>
      </c>
      <c r="AN8" s="18">
        <v>0.16820000000000002</v>
      </c>
      <c r="AO8" s="18">
        <v>5.9699999999999996E-2</v>
      </c>
      <c r="AP8" s="41">
        <f>VLOOKUP(B:B,Asset_Quality_raw_data!B10:AD10,29,0)</f>
        <v>5.0168691296891008E-3</v>
      </c>
      <c r="AQ8" s="41">
        <f>VLOOKUP(B:B,Mgt_Efficiency_raw_data!B10:W10,22,0)</f>
        <v>0.25215775259626361</v>
      </c>
      <c r="AR8" s="38">
        <f>VLOOKUP(B:B,ROA_raw_data!B10:AD10,29,0)</f>
        <v>2.9903763742092589E-2</v>
      </c>
      <c r="AS8" s="65">
        <v>0.05</v>
      </c>
      <c r="AT8" s="18">
        <v>0.183</v>
      </c>
      <c r="AU8" s="18">
        <v>8.0100000000000005E-2</v>
      </c>
      <c r="AV8" s="41">
        <f>VLOOKUP(B:B,Asset_Quality_raw_data!B10:AH10,33,0)</f>
        <v>1.9845835061364975E-2</v>
      </c>
      <c r="AW8" s="41">
        <f>VLOOKUP(B:B,Mgt_Efficiency_raw_data!B10:Z10,25,0)</f>
        <v>0.25245544531107222</v>
      </c>
      <c r="AX8" s="38">
        <f>VLOOKUP(B:B,ROA_raw_data!B10:AH10,33,0)</f>
        <v>2.8953043998363643E-2</v>
      </c>
      <c r="AY8" s="65">
        <v>3.7999999999999999E-2</v>
      </c>
      <c r="AZ8" s="18">
        <v>0.1787</v>
      </c>
      <c r="BA8" s="18">
        <v>6.4500000000000002E-2</v>
      </c>
      <c r="BB8" s="41">
        <f>VLOOKUP(B:B,Asset_Quality_raw_data!B10:AL10,37,0)</f>
        <v>9.2053946955996755E-3</v>
      </c>
      <c r="BC8" s="41">
        <f>VLOOKUP(B:B,Mgt_Efficiency_raw_data!B10:AC10,28,0)</f>
        <v>0.23481547230615546</v>
      </c>
      <c r="BD8" s="38">
        <f>VLOOKUP(B:B,ROA_raw_data!B10:AL10,37,0)</f>
        <v>3.969470510803795E-2</v>
      </c>
      <c r="BE8" s="65">
        <v>3.7999999999999999E-2</v>
      </c>
      <c r="BF8" s="18">
        <v>0.18179999999999999</v>
      </c>
      <c r="BG8" s="18">
        <v>5.7999999999999996E-2</v>
      </c>
      <c r="BH8" s="41">
        <f>VLOOKUP(B:B,Asset_Quality_raw_data!B10:AP10,41,0)</f>
        <v>2.1687727823324898E-2</v>
      </c>
      <c r="BI8" s="41">
        <f>VLOOKUP(B:B,Mgt_Efficiency_raw_data!B10:AF10,31,0)</f>
        <v>0.20821251099793053</v>
      </c>
      <c r="BJ8" s="38">
        <f>VLOOKUP(B:B,ROA_raw_data!B10:AP10,41,0)</f>
        <v>3.5328383217178204E-2</v>
      </c>
      <c r="BK8" s="65">
        <v>4.3999999999999997E-2</v>
      </c>
      <c r="BL8" s="18">
        <v>0.1386</v>
      </c>
      <c r="BM8" s="18">
        <v>6.3399999999999998E-2</v>
      </c>
      <c r="BN8" s="41">
        <f>VLOOKUP(B:B,Asset_Quality_raw_data!B10:AT10,45,0)</f>
        <v>1.4598751648236947E-2</v>
      </c>
      <c r="BO8" s="41">
        <f>VLOOKUP(B:B,Mgt_Efficiency_raw_data!B10:AI10,34,0)</f>
        <v>0.20087433231662891</v>
      </c>
      <c r="BP8" s="38">
        <f>VLOOKUP(B:B,ROA_raw_data!B10:AT10,45,0)</f>
        <v>3.5825874956470799E-2</v>
      </c>
      <c r="BQ8" s="65">
        <v>4.2000000000000003E-2</v>
      </c>
      <c r="BR8" s="18">
        <v>0.1366</v>
      </c>
      <c r="BS8" s="18">
        <v>6.3500000000000001E-2</v>
      </c>
      <c r="BT8" s="41">
        <f>VLOOKUP(B:B,Asset_Quality_raw_data!B10:AX10,49,0)</f>
        <v>1.3750301123646634E-2</v>
      </c>
      <c r="BU8" s="41">
        <f>VLOOKUP(B:B,Mgt_Efficiency_raw_data!B10:AL10,37,0)</f>
        <v>0.1895191891113896</v>
      </c>
      <c r="BV8" s="38">
        <f>VLOOKUP(B:B,ROA_raw_data!B10:AX10,49,0)</f>
        <v>3.6473462375067545E-2</v>
      </c>
      <c r="BW8" s="65">
        <v>5.3999999999999999E-2</v>
      </c>
      <c r="BX8" s="18">
        <v>0.1361</v>
      </c>
      <c r="BY8" s="18">
        <v>0.10279999999999999</v>
      </c>
      <c r="BZ8" s="41">
        <f>VLOOKUP(B:B,Asset_Quality_raw_data!B10:BB10,53,0)</f>
        <v>1.1434085226156302E-2</v>
      </c>
      <c r="CA8" s="41">
        <f>VLOOKUP(B:B,Mgt_Efficiency_raw_data!B10:AO10,40,0)</f>
        <v>0.18771858812573744</v>
      </c>
      <c r="CB8" s="38">
        <f>VLOOKUP(B:B,ROA_raw_data!B10:BB10,53,0)</f>
        <v>3.7171134929810896E-2</v>
      </c>
      <c r="CC8" s="65">
        <v>3.3000000000000002E-2</v>
      </c>
      <c r="CD8" s="18">
        <v>0.1366</v>
      </c>
      <c r="CE8" s="18">
        <v>9.2100000000000015E-2</v>
      </c>
      <c r="CF8" s="41">
        <f>VLOOKUP(B:B,Asset_Quality_raw_data!B10:BF10,57,0)</f>
        <v>2.3662302480647501E-2</v>
      </c>
      <c r="CG8" s="41">
        <f>VLOOKUP(B:B,Mgt_Efficiency_raw_data!B10:AR10,43,0)</f>
        <v>0.17842500341552295</v>
      </c>
      <c r="CH8" s="38">
        <f>VLOOKUP(B:B,ROA_raw_data!B10:BF10,57,0)</f>
        <v>3.3858732348950198E-2</v>
      </c>
      <c r="CI8" s="65">
        <v>3.2000000000000001E-2</v>
      </c>
      <c r="CJ8" s="18">
        <v>0.13689999999999999</v>
      </c>
      <c r="CK8" s="18">
        <v>7.0599999999999996E-2</v>
      </c>
      <c r="CL8" s="41">
        <f>VLOOKUP(B:B,Asset_Quality_raw_data!B10:BJ10,61,0)</f>
        <v>2.9373641749135253E-2</v>
      </c>
      <c r="CM8" s="41">
        <f>VLOOKUP(B:B,Mgt_Efficiency_raw_data!B10:AU10,46,0)</f>
        <v>0.17478793092914077</v>
      </c>
      <c r="CN8" s="38">
        <f>VLOOKUP(B:B,ROA_raw_data!B10:BJ10,61,0)</f>
        <v>3.5382188959801344E-2</v>
      </c>
      <c r="CO8" s="65">
        <v>3.7999999999999999E-2</v>
      </c>
      <c r="CP8" s="18">
        <v>0.13639999999999999</v>
      </c>
      <c r="CQ8" s="18">
        <v>4.4999999999999998E-2</v>
      </c>
      <c r="CR8" s="41">
        <f>VLOOKUP(B:B,Asset_Quality_raw_data!B10:BN10,65,0)</f>
        <v>2.0298168251013191E-2</v>
      </c>
      <c r="CS8" s="41">
        <f>VLOOKUP(B:B,Mgt_Efficiency_raw_data!B10:AX10,49,0)</f>
        <v>0.17078771714781352</v>
      </c>
      <c r="CT8" s="38">
        <f>VLOOKUP(B:B,ROA_raw_data!B10:BN10,65,0)</f>
        <v>3.9995334993634162E-2</v>
      </c>
      <c r="CU8" s="65">
        <v>5.1999999999999998E-2</v>
      </c>
      <c r="CV8" s="18">
        <v>0.13489999999999999</v>
      </c>
      <c r="CW8" s="18">
        <v>4.1799999999999997E-2</v>
      </c>
      <c r="CX8" s="41">
        <f>VLOOKUP(B:B,Asset_Quality_raw_data!B10:BR10,69,0)</f>
        <v>2.3144417729872548E-2</v>
      </c>
      <c r="CY8" s="41">
        <f>VLOOKUP(B:B,Mgt_Efficiency_raw_data!B10:BA10,52,0)</f>
        <v>0.1974469752559514</v>
      </c>
      <c r="CZ8" s="38">
        <f>VLOOKUP(B:B,ROA_raw_data!B10:BR10,69,0)</f>
        <v>3.4135148013378157E-2</v>
      </c>
      <c r="DA8" s="65">
        <v>6.0999999999999999E-2</v>
      </c>
      <c r="DB8" s="18">
        <v>0.13220000000000001</v>
      </c>
      <c r="DC8" s="18">
        <v>4.2800000000000005E-2</v>
      </c>
      <c r="DD8" s="41">
        <f>VLOOKUP(B:B,Asset_Quality_raw_data!B10:BV10,73,0)</f>
        <v>3.7821234775338587E-2</v>
      </c>
      <c r="DE8" s="41">
        <f>VLOOKUP(B:B,Mgt_Efficiency_raw_data!B10:BD10,55,0)</f>
        <v>0.18087041068414744</v>
      </c>
      <c r="DF8" s="38">
        <f>VLOOKUP(B:B,ROA_raw_data!B10:BV10,73,0)</f>
        <v>3.0803881564735999E-2</v>
      </c>
      <c r="DG8" s="65">
        <v>5.2999999999999999E-2</v>
      </c>
      <c r="DH8" s="18">
        <v>0.12659999999999999</v>
      </c>
      <c r="DI8" s="18">
        <v>5.7000000000000002E-2</v>
      </c>
      <c r="DJ8" s="41">
        <f>VLOOKUP(B:B,Asset_Quality_raw_data!B10:BZ10,77,0)</f>
        <v>3.7390917149887723E-2</v>
      </c>
      <c r="DK8" s="41">
        <f>VLOOKUP(B:B,Mgt_Efficiency_raw_data!B10:BG10,58,0)</f>
        <v>0.20373459343843212</v>
      </c>
      <c r="DL8" s="38">
        <f>VLOOKUP(B:B,ROA_raw_data!B10:BZ10,77,0)</f>
        <v>4.2444594276022436E-2</v>
      </c>
      <c r="DM8" s="65">
        <v>5.6000000000000001E-2</v>
      </c>
      <c r="DN8" s="18">
        <v>0.12509999999999999</v>
      </c>
      <c r="DO8" s="18">
        <v>5.7099999999999998E-2</v>
      </c>
      <c r="DP8" s="41">
        <f>VLOOKUP(B:B,Asset_Quality_raw_data!B10:CD10,81,0)</f>
        <v>6.6596090247379988E-2</v>
      </c>
      <c r="DQ8" s="41">
        <f>VLOOKUP(B:B,Mgt_Efficiency_raw_data!B10:BJ10,61,0)</f>
        <v>0.19399564144749043</v>
      </c>
      <c r="DR8" s="38">
        <f>VLOOKUP(B:B,ROA_raw_data!B10:CD10,81,0)</f>
        <v>3.2435742637495421E-2</v>
      </c>
      <c r="DS8" s="65">
        <v>4.8000000000000001E-2</v>
      </c>
      <c r="DT8" s="18">
        <v>0.12509999999999999</v>
      </c>
      <c r="DU8" s="18">
        <v>4.3499999999999997E-2</v>
      </c>
      <c r="DV8" s="41">
        <f>VLOOKUP(B:B,Asset_Quality_raw_data!B10:CH10,85,0)</f>
        <v>9.4023853455671366E-2</v>
      </c>
      <c r="DW8" s="41">
        <f>VLOOKUP(B:B,Mgt_Efficiency_raw_data!B10:BM10,64,0)</f>
        <v>0.17308476144242835</v>
      </c>
      <c r="DX8" s="38">
        <f>VLOOKUP(B:B,ROA_raw_data!B10:CH10,85,0)</f>
        <v>3.5685811852856568E-2</v>
      </c>
      <c r="DY8" s="65">
        <v>0.06</v>
      </c>
      <c r="DZ8" s="18">
        <v>0.12470000000000001</v>
      </c>
      <c r="EA8" s="18">
        <v>5.7000000000000002E-2</v>
      </c>
      <c r="EB8" s="41">
        <f>VLOOKUP(B:B,Asset_Quality_raw_data!B10:CL10,89,0)</f>
        <v>9.3354898387285071E-2</v>
      </c>
      <c r="EC8" s="41">
        <f>VLOOKUP(B:B,Mgt_Efficiency_raw_data!B10:BP10,67,0)</f>
        <v>0.1560119131241044</v>
      </c>
      <c r="ED8" s="38">
        <f>VLOOKUP(B:B,ROA_raw_data!B10:CL10,89,0)</f>
        <v>3.5641847757574757E-2</v>
      </c>
      <c r="EE8" s="65">
        <v>0.05</v>
      </c>
      <c r="EF8" s="18">
        <v>0.12470000000000001</v>
      </c>
      <c r="EG8" s="18">
        <v>3.8300000000000001E-2</v>
      </c>
      <c r="EH8" s="41">
        <f>VLOOKUP(B:B,Asset_Quality_raw_data!B10:CP10,93,0)</f>
        <v>9.0684186221622248E-2</v>
      </c>
      <c r="EI8" s="41">
        <f>VLOOKUP(B:B,Mgt_Efficiency_raw_data!B10:BS10,70,0)</f>
        <v>0.15890145882381432</v>
      </c>
      <c r="EJ8" s="38">
        <f>VLOOKUP(B:B,ROA_raw_data!B10:CP10,93,0)</f>
        <v>3.3479494838170684E-2</v>
      </c>
      <c r="EK8" s="65">
        <v>5.0999999999999997E-2</v>
      </c>
      <c r="EL8" s="18">
        <v>0.12240000000000001</v>
      </c>
      <c r="EM8" s="18">
        <v>5.8200000000000002E-2</v>
      </c>
      <c r="EN8" s="41">
        <f>VLOOKUP(B:B,Asset_Quality_raw_data!B10:CT10,97,0)</f>
        <v>8.5554943795132871E-2</v>
      </c>
      <c r="EO8" s="41">
        <f>VLOOKUP(B:B,Mgt_Efficiency_raw_data!B10:BV10,73,0)</f>
        <v>0.16014162749039645</v>
      </c>
      <c r="EP8" s="38">
        <f>VLOOKUP(B:B,ROA_raw_data!B10:CT10,97,0)</f>
        <v>3.7387950901962431E-2</v>
      </c>
      <c r="EQ8" s="65">
        <v>4.5999999999999999E-2</v>
      </c>
      <c r="ER8" s="18">
        <v>0.12089999999999999</v>
      </c>
      <c r="ES8" s="18">
        <v>5.8400000000000001E-2</v>
      </c>
      <c r="ET8" s="41">
        <f>VLOOKUP(B:B,Asset_Quality_raw_data!B10:CX10,101,0)</f>
        <v>7.0102598318475748E-2</v>
      </c>
      <c r="EU8" s="41">
        <f>VLOOKUP(B:B,Mgt_Efficiency_raw_data!B10:BY10,76,0)</f>
        <v>0.15854952672976935</v>
      </c>
      <c r="EV8" s="38">
        <f>VLOOKUP(B:B,ROA_raw_data!B10:CX10,101,0)</f>
        <v>3.8812627542449935E-2</v>
      </c>
      <c r="EW8" s="65">
        <v>-4.1000000000000002E-2</v>
      </c>
      <c r="EX8" s="18">
        <v>0.11890000000000001</v>
      </c>
      <c r="EY8" s="18">
        <v>4.5899999999999996E-2</v>
      </c>
      <c r="EZ8" s="41">
        <f>VLOOKUP(B:B,Asset_Quality_raw_data!B10:DB10,105,0)</f>
        <v>7.0392860775592564E-2</v>
      </c>
      <c r="FA8" s="41">
        <f>VLOOKUP(B:B,Mgt_Efficiency_raw_data!B10:CB10,79,0)</f>
        <v>0.16584227481419475</v>
      </c>
      <c r="FB8" s="38">
        <f>VLOOKUP(B:B,ROA_raw_data!B10:DB10,105,0)</f>
        <v>3.450310256139464E-2</v>
      </c>
      <c r="FC8" s="65">
        <v>-3.5999999999999997E-2</v>
      </c>
      <c r="FD8" s="18">
        <v>0.11749999999999999</v>
      </c>
      <c r="FE8" s="18">
        <v>4.2000000000000003E-2</v>
      </c>
      <c r="FF8" s="41">
        <f>VLOOKUP(B:B,Asset_Quality_raw_data!B10:DF10,109,0)</f>
        <v>6.5244670336077559E-2</v>
      </c>
      <c r="FG8" s="41">
        <f>VLOOKUP(B:B,Mgt_Efficiency_raw_data!B10:CE10,82,0)</f>
        <v>0.16503957458766813</v>
      </c>
      <c r="FH8" s="38">
        <f>VLOOKUP(B:B,ROA_raw_data!B10:DF10,109,0)</f>
        <v>3.3067080380696071E-2</v>
      </c>
      <c r="FI8" s="65">
        <v>-3.0000000000000001E-3</v>
      </c>
      <c r="FJ8" s="18">
        <v>0.1202</v>
      </c>
      <c r="FK8" s="18">
        <v>5.62E-2</v>
      </c>
      <c r="FL8" s="41">
        <f>VLOOKUP(B:B,Asset_Quality_raw_data!B10:DJ10,113,0)</f>
        <v>6.4938121938198423E-2</v>
      </c>
      <c r="FM8" s="41">
        <f>VLOOKUP(B:B,Mgt_Efficiency_raw_data!B10:CH10,85,0)</f>
        <v>0.16209223961025487</v>
      </c>
      <c r="FN8" s="38">
        <f>VLOOKUP(B:B,ROA_raw_data!B10:DJ10,113,0)</f>
        <v>3.4697624828559107E-2</v>
      </c>
      <c r="FO8" s="65">
        <v>2.4E-2</v>
      </c>
      <c r="FP8" s="18">
        <v>0.12050000000000001</v>
      </c>
      <c r="FQ8" s="18">
        <v>5.9000000000000004E-2</v>
      </c>
      <c r="FR8" s="41">
        <f>VLOOKUP(B:B,Asset_Quality_raw_data!B10:DN10,117,0)</f>
        <v>6.7221619413325051E-2</v>
      </c>
      <c r="FS8" s="41">
        <f>VLOOKUP(B:B,Mgt_Efficiency_raw_data!B10:CK10,88,0)</f>
        <v>0.17181529850370092</v>
      </c>
      <c r="FT8" s="38">
        <f>VLOOKUP(B:B,ROA_raw_data!B10:DN10,117,0)</f>
        <v>3.2820994972395615E-2</v>
      </c>
      <c r="FU8" s="65">
        <v>0.10299999999999999</v>
      </c>
      <c r="FV8" s="18">
        <v>0.1202</v>
      </c>
      <c r="FW8" s="18">
        <v>6.3200000000000006E-2</v>
      </c>
      <c r="FX8" s="41">
        <f>VLOOKUP(B:B,Asset_Quality_raw_data!B10:DR10,121,0)</f>
        <v>4.891922230579062E-2</v>
      </c>
      <c r="FY8" s="41">
        <f>VLOOKUP(B:B,Mgt_Efficiency_raw_data!B10:CN10,91,0)</f>
        <v>0.14381525986536042</v>
      </c>
      <c r="FZ8" s="38">
        <f>VLOOKUP(B:B,ROA_raw_data!B10:DR10,121,0)</f>
        <v>3.6135680071427756E-2</v>
      </c>
      <c r="GA8" s="65">
        <v>9.4E-2</v>
      </c>
      <c r="GB8" s="18">
        <v>0.121</v>
      </c>
      <c r="GC8" s="18">
        <v>6.9099999999999995E-2</v>
      </c>
      <c r="GD8" s="41">
        <f>VLOOKUP(B:B,Asset_Quality_raw_data!B10:DV10,125,0)</f>
        <v>4.6996673152519285E-2</v>
      </c>
      <c r="GE8" s="41">
        <f>VLOOKUP(B:B,Mgt_Efficiency_raw_data!B10:CQ10,94,0)</f>
        <v>0.16553526803472782</v>
      </c>
      <c r="GF8" s="38">
        <f>VLOOKUP(B:B,ROA_raw_data!B10:DV10,125,0)</f>
        <v>3.6180577050959888E-2</v>
      </c>
      <c r="GG8" s="65">
        <v>7.5999999999999998E-2</v>
      </c>
      <c r="GH8" s="18">
        <v>0.1216</v>
      </c>
      <c r="GI8" s="18">
        <v>5.7300000000000004E-2</v>
      </c>
      <c r="GJ8" s="41">
        <f>VLOOKUP(B:B,Asset_Quality_raw_data!B10:DZ10,129,0)</f>
        <v>3.8601894181398831E-2</v>
      </c>
      <c r="GK8" s="41">
        <f>VLOOKUP(B:B,Mgt_Efficiency_raw_data!B10:CT10,97,0)</f>
        <v>0.14663051940675642</v>
      </c>
      <c r="GL8" s="38">
        <f>VLOOKUP(B:B,ROA_raw_data!B10:DZ10,129,0)</f>
        <v>3.6109843760694899E-2</v>
      </c>
      <c r="GM8" s="65">
        <v>5.8999999999999997E-2</v>
      </c>
      <c r="GN8" s="18">
        <v>0.1215</v>
      </c>
      <c r="GO8" s="18">
        <v>5.5599999999999997E-2</v>
      </c>
      <c r="GP8" s="41">
        <f>VLOOKUP(B:B,Asset_Quality_raw_data!B10:ED10,133,0)</f>
        <v>2.9025728581737985E-2</v>
      </c>
      <c r="GQ8" s="41">
        <f>VLOOKUP(B:B,Mgt_Efficiency_raw_data!B10:CW10,100,0)</f>
        <v>0.15708412623845808</v>
      </c>
      <c r="GR8" s="38">
        <f>VLOOKUP(B:B,ROA_raw_data!B10:ED10,133,0)</f>
        <v>3.3764159830442869E-2</v>
      </c>
      <c r="GS8" s="65">
        <v>4.9000000000000002E-2</v>
      </c>
      <c r="GT8" s="18">
        <v>0.12269999999999999</v>
      </c>
      <c r="GU8" s="18">
        <v>7.9100000000000004E-2</v>
      </c>
      <c r="GV8" s="41">
        <f>VLOOKUP(B:B,Asset_Quality_raw_data!B10:EH10,137,0)</f>
        <v>5.2518490696101171E-2</v>
      </c>
      <c r="GW8" s="41">
        <f>VLOOKUP(B:B,Mgt_Efficiency_raw_data!B10:CZ10,103,0)</f>
        <v>0.14937276199699898</v>
      </c>
      <c r="GX8" s="38">
        <f>VLOOKUP(B:B,ROA_raw_data!B10:EH10,137,0)</f>
        <v>2.9296106568947374E-2</v>
      </c>
      <c r="GY8" s="65">
        <v>4.5999999999999999E-2</v>
      </c>
      <c r="GZ8" s="18">
        <v>0.1241</v>
      </c>
      <c r="HA8" s="18">
        <v>9.1799999999999993E-2</v>
      </c>
      <c r="HB8" s="41">
        <f>VLOOKUP(B:B,Asset_Quality_raw_data!B10:EL10,141,0)</f>
        <v>4.2240872378822535E-2</v>
      </c>
      <c r="HC8" s="41">
        <f>VLOOKUP(B:B,Mgt_Efficiency_raw_data!B10:DC10,106,0)</f>
        <v>0.1435079987845593</v>
      </c>
      <c r="HD8" s="38">
        <f>VLOOKUP(B:B,ROA_raw_data!B10:EL10,141,0)</f>
        <v>3.2196090292199248E-2</v>
      </c>
      <c r="HE8" s="65">
        <v>4.9000000000000002E-2</v>
      </c>
      <c r="HF8" s="18">
        <v>0.12670000000000001</v>
      </c>
      <c r="HG8" s="18">
        <v>9.06E-2</v>
      </c>
      <c r="HH8" s="41">
        <f>VLOOKUP(B:B,Asset_Quality_raw_data!B10:EP10,145,0)</f>
        <v>3.9390872274598115E-2</v>
      </c>
      <c r="HI8" s="41">
        <f>VLOOKUP(B:B,Mgt_Efficiency_raw_data!B10:DF10,109,0)</f>
        <v>0.14771189382015612</v>
      </c>
      <c r="HJ8" s="38">
        <f>VLOOKUP(B:B,ROA_raw_data!B10:EP10,145,0)</f>
        <v>3.1471051200592542E-2</v>
      </c>
      <c r="HK8" s="65">
        <v>5.3999999999999999E-2</v>
      </c>
      <c r="HL8" s="18">
        <v>0.13089999999999999</v>
      </c>
      <c r="HM8" s="18">
        <v>9.1899999999999996E-2</v>
      </c>
      <c r="HN8" s="41">
        <f>VLOOKUP(B:B,Asset_Quality_raw_data!B10:ET10,149,0)</f>
        <v>4.0923153065966444E-2</v>
      </c>
      <c r="HO8" s="41">
        <f>VLOOKUP(B:B,Mgt_Efficiency_raw_data!B10:DI10,112,0)</f>
        <v>0.15428770579191678</v>
      </c>
      <c r="HP8" s="38">
        <f>VLOOKUP(B:B,ROA_raw_data!B10:ET10,149,0)</f>
        <v>2.5666807473908409E-2</v>
      </c>
      <c r="HQ8" s="65">
        <v>5.5E-2</v>
      </c>
      <c r="HR8" s="18">
        <v>0.1331</v>
      </c>
      <c r="HS8" s="18">
        <v>7.8799999999999995E-2</v>
      </c>
      <c r="HT8" s="41">
        <f>VLOOKUP(B:B,Asset_Quality_raw_data!B10:EX10,153,0)</f>
        <v>4.6201257583852372E-2</v>
      </c>
      <c r="HU8" s="41">
        <f>VLOOKUP(B:B,Mgt_Efficiency_raw_data!B10:DL10,115,0)</f>
        <v>0.13488828107278089</v>
      </c>
      <c r="HV8" s="38">
        <f>VLOOKUP(B:B,ROA_raw_data!B10:EX10,153,0)</f>
        <v>2.7708080374219152E-2</v>
      </c>
      <c r="HW8" s="65">
        <v>0.06</v>
      </c>
      <c r="HX8" s="18">
        <v>0.13980000000000001</v>
      </c>
      <c r="HY8" s="18">
        <v>6.7799999999999999E-2</v>
      </c>
      <c r="HZ8" s="41">
        <f>VLOOKUP(B:B,Asset_Quality_raw_data!B10:FB10,157,0)</f>
        <v>9.8691490606665391E-2</v>
      </c>
      <c r="IA8" s="41">
        <f>VLOOKUP(B:B,Mgt_Efficiency_raw_data!B10:DO10,118,0)</f>
        <v>0.13565626606947975</v>
      </c>
      <c r="IB8" s="38">
        <f>VLOOKUP(B:B,ROA_raw_data!B10:FB10,157,0)</f>
        <v>2.9241739156113188E-2</v>
      </c>
      <c r="IC8" s="65">
        <v>5.6000000000000001E-2</v>
      </c>
      <c r="ID8" s="18">
        <v>0.14630000000000001</v>
      </c>
      <c r="IE8" s="18">
        <v>6.6299999999999998E-2</v>
      </c>
      <c r="IF8" s="41">
        <f>VLOOKUP(B:B,Asset_Quality_raw_data!B10:FF10,161,0)</f>
        <v>6.7311488375387876E-2</v>
      </c>
      <c r="IG8" s="41">
        <f>VLOOKUP(B:B,Mgt_Efficiency_raw_data!B10:DR10,121,0)</f>
        <v>0.13316559648440496</v>
      </c>
      <c r="IH8" s="38">
        <f>VLOOKUP(B:B,ROA_raw_data!B10:FF10,161,0)</f>
        <v>3.1509782376839497E-2</v>
      </c>
      <c r="II8" s="65">
        <v>4.9000000000000002E-2</v>
      </c>
      <c r="IJ8" s="18">
        <v>0.1628</v>
      </c>
      <c r="IK8" s="18">
        <v>5.7000000000000002E-2</v>
      </c>
      <c r="IL8" s="41">
        <f>VLOOKUP(B:B,Asset_Quality_raw_data!B10:FJ10,165,0)</f>
        <v>7.8825670509764231E-2</v>
      </c>
      <c r="IM8" s="41">
        <f>VLOOKUP(B:B,Mgt_Efficiency_raw_data!B10:DU10,124,0)</f>
        <v>0.17343088077332477</v>
      </c>
      <c r="IN8" s="38">
        <f>VLOOKUP(B:B,ROA_raw_data!B10:FJ10,165,0)</f>
        <v>3.7880643077203444E-2</v>
      </c>
      <c r="IO8" s="65">
        <v>4.5999999999999999E-2</v>
      </c>
      <c r="IP8" s="18">
        <v>0.16850000000000001</v>
      </c>
      <c r="IQ8" s="18">
        <v>6.2199999999999998E-2</v>
      </c>
      <c r="IR8" s="41">
        <f>VLOOKUP(B:B,Asset_Quality_raw_data!B10:FN10,169,0)</f>
        <v>9.0061011120913692E-2</v>
      </c>
      <c r="IS8" s="41">
        <f>VLOOKUP(B:B,Mgt_Efficiency_raw_data!B10:DX10,127,0)</f>
        <v>0.13189568142317196</v>
      </c>
      <c r="IT8" s="38">
        <f>VLOOKUP(B:B,ROA_raw_data!B10:FN10,169,0)</f>
        <v>3.8040220985270101E-2</v>
      </c>
      <c r="IU8" s="65">
        <v>0.04</v>
      </c>
      <c r="IV8" s="18">
        <v>0.1691</v>
      </c>
      <c r="IW8" s="18">
        <v>3.56E-2</v>
      </c>
      <c r="IX8" s="41">
        <f>VLOOKUP(B:B,Asset_Quality_raw_data!B10:FR10,173,0)</f>
        <v>9.5002862220673209E-2</v>
      </c>
      <c r="IY8" s="41">
        <f>VLOOKUP(B:B,Mgt_Efficiency_raw_data!B10:EA10,130,0)</f>
        <v>0.14156139575831886</v>
      </c>
      <c r="IZ8" s="38">
        <f>VLOOKUP(B:B,ROA_raw_data!B10:FR10,173,0)</f>
        <v>3.8540623180057805E-2</v>
      </c>
      <c r="JA8" s="65">
        <v>4.7E-2</v>
      </c>
      <c r="JB8" s="18">
        <v>0.16889999999999999</v>
      </c>
      <c r="JC8" s="18">
        <v>2.9900000000000003E-2</v>
      </c>
      <c r="JD8" s="41">
        <f>VLOOKUP(B:B,Asset_Quality_raw_data!B10:FV10,177,0)</f>
        <v>0.10035976406392109</v>
      </c>
      <c r="JE8" s="41">
        <f>VLOOKUP(B:B,Mgt_Efficiency_raw_data!B10:ED10,133,0)</f>
        <v>0.1719022426894504</v>
      </c>
      <c r="JF8" s="38">
        <f>VLOOKUP(B:B,ROA_raw_data!B10:FV10,177,0)</f>
        <v>3.440571639001147E-2</v>
      </c>
    </row>
    <row r="9" spans="1:266" x14ac:dyDescent="0.25">
      <c r="A9">
        <v>5</v>
      </c>
      <c r="B9" s="55" t="s">
        <v>82</v>
      </c>
      <c r="C9" s="65">
        <v>5.1999999999999998E-2</v>
      </c>
      <c r="D9" s="18">
        <v>0.1691</v>
      </c>
      <c r="E9" s="18">
        <v>6.2699999999999992E-2</v>
      </c>
      <c r="F9" s="41">
        <f>VLOOKUP(B9,Asset_Quality_raw_data!B11:F11,5,0)</f>
        <v>3.8103839340856947E-2</v>
      </c>
      <c r="G9" s="41">
        <f>VLOOKUP(B:B,Mgt_Efficiency_raw_data!B11:E11,4,0)</f>
        <v>0.52865679387415543</v>
      </c>
      <c r="H9" s="38">
        <f>VLOOKUP(B9,ROA_raw_data!B11:F11,5,0)</f>
        <v>3.8067107029860978E-2</v>
      </c>
      <c r="I9" s="65">
        <v>0.06</v>
      </c>
      <c r="J9" s="18">
        <v>0.1636</v>
      </c>
      <c r="K9" s="18">
        <v>7.3899999999999993E-2</v>
      </c>
      <c r="L9" s="41">
        <f>VLOOKUP(B:B,Asset_Quality_raw_data!B11:J11,9,0)</f>
        <v>3.2196493015871991E-2</v>
      </c>
      <c r="M9" s="41">
        <f>VLOOKUP(B:B,Mgt_Efficiency_raw_data!B11:H11,7,0)</f>
        <v>0.51027994575128166</v>
      </c>
      <c r="N9" s="38">
        <f>VLOOKUP(B9,ROA_raw_data!B11:J11,9,0)</f>
        <v>4.0274002791580388E-2</v>
      </c>
      <c r="O9" s="27"/>
      <c r="T9" s="28"/>
      <c r="U9" s="65">
        <v>0.05</v>
      </c>
      <c r="V9" s="18">
        <v>0.15990000000000001</v>
      </c>
      <c r="W9" s="18">
        <v>6.0199999999999997E-2</v>
      </c>
      <c r="X9" s="41">
        <f>VLOOKUP(B:B,Asset_Quality_raw_data!B11:R11,17,0)</f>
        <v>3.5040030721554698E-2</v>
      </c>
      <c r="Y9" s="41">
        <f>VLOOKUP(B:B,Mgt_Efficiency_raw_data!B11:N11,13,0)</f>
        <v>0.51575768206487393</v>
      </c>
      <c r="Z9" s="38">
        <f>VLOOKUP(B:B,ROA_raw_data!B11:R11,17,0)</f>
        <v>3.8729202434694195E-2</v>
      </c>
      <c r="AA9" s="65">
        <v>5.7000000000000002E-2</v>
      </c>
      <c r="AB9" s="18">
        <v>0.15460000000000002</v>
      </c>
      <c r="AC9" s="18">
        <v>6.3099999999999989E-2</v>
      </c>
      <c r="AD9" s="41">
        <f>VLOOKUP(B:B,Asset_Quality_raw_data!B11:V11,21,0)</f>
        <v>3.3980753303080834E-2</v>
      </c>
      <c r="AE9" s="41">
        <f>VLOOKUP(B:B,Mgt_Efficiency_raw_data!B11:Q11,16,0)</f>
        <v>0.52896178170156005</v>
      </c>
      <c r="AF9" s="38">
        <f>VLOOKUP(B:B,ROA_raw_data!B11:V11,21,0)</f>
        <v>3.8041927117948682E-2</v>
      </c>
      <c r="AG9" s="65">
        <v>5.6000000000000001E-2</v>
      </c>
      <c r="AH9" s="18">
        <v>0.16059999999999999</v>
      </c>
      <c r="AI9" s="18">
        <v>7.0300000000000001E-2</v>
      </c>
      <c r="AJ9" s="41">
        <f>VLOOKUP(B:B,Asset_Quality_raw_data!B11:Z11,25,0)</f>
        <v>3.3901174053945132E-2</v>
      </c>
      <c r="AK9" s="41">
        <f>VLOOKUP(B:B,Mgt_Efficiency_raw_data!B11:T11,19,0)</f>
        <v>0.52629810969623336</v>
      </c>
      <c r="AL9" s="38">
        <f>VLOOKUP(B:B,ROA_raw_data!B11:Z11,25,0)</f>
        <v>3.9514012468197995E-2</v>
      </c>
      <c r="AM9" s="65">
        <v>6.0999999999999999E-2</v>
      </c>
      <c r="AN9" s="18">
        <v>0.16820000000000002</v>
      </c>
      <c r="AO9" s="18">
        <v>5.9699999999999996E-2</v>
      </c>
      <c r="AP9" s="41">
        <f>VLOOKUP(B:B,Asset_Quality_raw_data!B11:AD11,29,0)</f>
        <v>3.9327759760292749E-2</v>
      </c>
      <c r="AQ9" s="41">
        <f>VLOOKUP(B:B,Mgt_Efficiency_raw_data!B11:W11,22,0)</f>
        <v>0.53488734416687012</v>
      </c>
      <c r="AR9" s="38">
        <f>VLOOKUP(B:B,ROA_raw_data!B11:AD11,29,0)</f>
        <v>3.8193559685556037E-2</v>
      </c>
      <c r="AS9" s="65">
        <v>0.05</v>
      </c>
      <c r="AT9" s="18">
        <v>0.183</v>
      </c>
      <c r="AU9" s="18">
        <v>8.0100000000000005E-2</v>
      </c>
      <c r="AV9" s="41">
        <f>VLOOKUP(B:B,Asset_Quality_raw_data!B11:AH11,33,0)</f>
        <v>3.0376412383562392E-2</v>
      </c>
      <c r="AW9" s="41">
        <f>VLOOKUP(B:B,Mgt_Efficiency_raw_data!B11:Z11,25,0)</f>
        <v>0.53026031031411569</v>
      </c>
      <c r="AX9" s="38">
        <f>VLOOKUP(B:B,ROA_raw_data!B11:AH11,33,0)</f>
        <v>3.5955945051497351E-2</v>
      </c>
      <c r="AY9" s="65">
        <v>3.7999999999999999E-2</v>
      </c>
      <c r="AZ9" s="18">
        <v>0.1787</v>
      </c>
      <c r="BA9" s="18">
        <v>6.4500000000000002E-2</v>
      </c>
      <c r="BB9" s="41">
        <f>VLOOKUP(B:B,Asset_Quality_raw_data!B11:AL11,37,0)</f>
        <v>4.0269706767065594E-2</v>
      </c>
      <c r="BC9" s="41">
        <f>VLOOKUP(B:B,Mgt_Efficiency_raw_data!B11:AC11,28,0)</f>
        <v>0.51930096015093863</v>
      </c>
      <c r="BD9" s="38">
        <f>VLOOKUP(B:B,ROA_raw_data!B11:AL11,37,0)</f>
        <v>3.8523036910145497E-2</v>
      </c>
      <c r="BE9" s="65">
        <v>3.7999999999999999E-2</v>
      </c>
      <c r="BF9" s="18">
        <v>0.18179999999999999</v>
      </c>
      <c r="BG9" s="18">
        <v>5.7999999999999996E-2</v>
      </c>
      <c r="BH9" s="41">
        <f>VLOOKUP(B:B,Asset_Quality_raw_data!B11:AP11,41,0)</f>
        <v>4.0995472903577197E-2</v>
      </c>
      <c r="BI9" s="41">
        <f>VLOOKUP(B:B,Mgt_Efficiency_raw_data!B11:AF11,31,0)</f>
        <v>0.51755107385775612</v>
      </c>
      <c r="BJ9" s="38">
        <f>VLOOKUP(B:B,ROA_raw_data!B11:AP11,41,0)</f>
        <v>3.2871328266891937E-2</v>
      </c>
      <c r="BK9" s="65">
        <v>4.3999999999999997E-2</v>
      </c>
      <c r="BL9" s="18">
        <v>0.1386</v>
      </c>
      <c r="BM9" s="18">
        <v>6.3399999999999998E-2</v>
      </c>
      <c r="BN9" s="41">
        <f>VLOOKUP(B:B,Asset_Quality_raw_data!B11:AT11,45,0)</f>
        <v>4.668367506931051E-2</v>
      </c>
      <c r="BO9" s="41">
        <f>VLOOKUP(B:B,Mgt_Efficiency_raw_data!B11:AI11,34,0)</f>
        <v>0.5148482536746164</v>
      </c>
      <c r="BP9" s="38">
        <f>VLOOKUP(B:B,ROA_raw_data!B11:AT11,45,0)</f>
        <v>4.6031156306508787E-2</v>
      </c>
      <c r="BQ9" s="65">
        <v>4.2000000000000003E-2</v>
      </c>
      <c r="BR9" s="18">
        <v>0.1366</v>
      </c>
      <c r="BS9" s="18">
        <v>6.3500000000000001E-2</v>
      </c>
      <c r="BT9" s="41">
        <f>VLOOKUP(B:B,Asset_Quality_raw_data!B11:AX11,49,0)</f>
        <v>4.9538248924750124E-2</v>
      </c>
      <c r="BU9" s="41">
        <f>VLOOKUP(B:B,Mgt_Efficiency_raw_data!B11:AL11,37,0)</f>
        <v>0.53939572796858093</v>
      </c>
      <c r="BV9" s="38">
        <f>VLOOKUP(B:B,ROA_raw_data!B11:AX11,49,0)</f>
        <v>2.8408400750749841E-2</v>
      </c>
      <c r="BW9" s="65">
        <v>5.3999999999999999E-2</v>
      </c>
      <c r="BX9" s="18">
        <v>0.1361</v>
      </c>
      <c r="BY9" s="18">
        <v>0.10279999999999999</v>
      </c>
      <c r="BZ9" s="41">
        <f>VLOOKUP(B:B,Asset_Quality_raw_data!B11:BB11,53,0)</f>
        <v>4.9381486666240704E-2</v>
      </c>
      <c r="CA9" s="41">
        <f>VLOOKUP(B:B,Mgt_Efficiency_raw_data!B11:AO11,40,0)</f>
        <v>0.56442424348866516</v>
      </c>
      <c r="CB9" s="38">
        <f>VLOOKUP(B:B,ROA_raw_data!B11:BB11,53,0)</f>
        <v>2.5359819468429298E-2</v>
      </c>
      <c r="CC9" s="65">
        <v>3.3000000000000002E-2</v>
      </c>
      <c r="CD9" s="18">
        <v>0.1366</v>
      </c>
      <c r="CE9" s="18">
        <v>9.2100000000000015E-2</v>
      </c>
      <c r="CF9" s="41">
        <f>VLOOKUP(B:B,Asset_Quality_raw_data!B11:BF11,57,0)</f>
        <v>5.0802084941155429E-2</v>
      </c>
      <c r="CG9" s="41">
        <f>VLOOKUP(B:B,Mgt_Efficiency_raw_data!B11:AR11,43,0)</f>
        <v>0.57132268577593404</v>
      </c>
      <c r="CH9" s="38">
        <f>VLOOKUP(B:B,ROA_raw_data!B11:BF11,57,0)</f>
        <v>2.5682544741912613E-2</v>
      </c>
      <c r="CI9" s="65">
        <v>3.2000000000000001E-2</v>
      </c>
      <c r="CJ9" s="18">
        <v>0.13689999999999999</v>
      </c>
      <c r="CK9" s="18">
        <v>7.0599999999999996E-2</v>
      </c>
      <c r="CL9" s="41">
        <f>VLOOKUP(B:B,Asset_Quality_raw_data!B11:BJ11,61,0)</f>
        <v>5.0569477173387375E-2</v>
      </c>
      <c r="CM9" s="41">
        <f>VLOOKUP(B:B,Mgt_Efficiency_raw_data!B11:AU11,46,0)</f>
        <v>0.56207039344193277</v>
      </c>
      <c r="CN9" s="38">
        <f>VLOOKUP(B:B,ROA_raw_data!B11:BJ11,61,0)</f>
        <v>2.5325797353551002E-2</v>
      </c>
      <c r="CO9" s="65">
        <v>3.7999999999999999E-2</v>
      </c>
      <c r="CP9" s="18">
        <v>0.13639999999999999</v>
      </c>
      <c r="CQ9" s="18">
        <v>4.4999999999999998E-2</v>
      </c>
      <c r="CR9" s="41">
        <f>VLOOKUP(B:B,Asset_Quality_raw_data!B11:BN11,65,0)</f>
        <v>5.2648873196873149E-2</v>
      </c>
      <c r="CS9" s="41">
        <f>VLOOKUP(B:B,Mgt_Efficiency_raw_data!B11:AX11,49,0)</f>
        <v>0.55943391607961912</v>
      </c>
      <c r="CT9" s="38">
        <f>VLOOKUP(B:B,ROA_raw_data!B11:BN11,65,0)</f>
        <v>2.5149938282077653E-2</v>
      </c>
      <c r="CU9" s="65">
        <v>5.1999999999999998E-2</v>
      </c>
      <c r="CV9" s="18">
        <v>0.13489999999999999</v>
      </c>
      <c r="CW9" s="18">
        <v>4.1799999999999997E-2</v>
      </c>
      <c r="CX9" s="41">
        <f>VLOOKUP(B:B,Asset_Quality_raw_data!B11:BR11,69,0)</f>
        <v>5.3173856428288944E-2</v>
      </c>
      <c r="CY9" s="41">
        <f>VLOOKUP(B:B,Mgt_Efficiency_raw_data!B11:BA11,52,0)</f>
        <v>0.58220979485250768</v>
      </c>
      <c r="CZ9" s="38">
        <f>VLOOKUP(B:B,ROA_raw_data!B11:BR11,69,0)</f>
        <v>2.5367168269886334E-2</v>
      </c>
      <c r="DA9" s="65">
        <v>6.0999999999999999E-2</v>
      </c>
      <c r="DB9" s="18">
        <v>0.13220000000000001</v>
      </c>
      <c r="DC9" s="18">
        <v>4.2800000000000005E-2</v>
      </c>
      <c r="DD9" s="41">
        <f>VLOOKUP(B:B,Asset_Quality_raw_data!B11:BV11,73,0)</f>
        <v>5.8443440253832482E-2</v>
      </c>
      <c r="DE9" s="41">
        <f>VLOOKUP(B:B,Mgt_Efficiency_raw_data!B11:BD11,55,0)</f>
        <v>0.55886478712026744</v>
      </c>
      <c r="DF9" s="38">
        <f>VLOOKUP(B:B,ROA_raw_data!B11:BV11,73,0)</f>
        <v>2.4513786238445027E-2</v>
      </c>
      <c r="DG9" s="65">
        <v>5.2999999999999999E-2</v>
      </c>
      <c r="DH9" s="18">
        <v>0.12659999999999999</v>
      </c>
      <c r="DI9" s="18">
        <v>5.7000000000000002E-2</v>
      </c>
      <c r="DJ9" s="41">
        <f>VLOOKUP(B:B,Asset_Quality_raw_data!B11:BZ11,77,0)</f>
        <v>6.0632844595973893E-2</v>
      </c>
      <c r="DK9" s="41">
        <f>VLOOKUP(B:B,Mgt_Efficiency_raw_data!B11:BG11,58,0)</f>
        <v>0.56378616580784435</v>
      </c>
      <c r="DL9" s="38">
        <f>VLOOKUP(B:B,ROA_raw_data!B11:BZ11,77,0)</f>
        <v>3.3155690543062416E-2</v>
      </c>
      <c r="DM9" s="65">
        <v>5.6000000000000001E-2</v>
      </c>
      <c r="DN9" s="18">
        <v>0.12509999999999999</v>
      </c>
      <c r="DO9" s="18">
        <v>5.7099999999999998E-2</v>
      </c>
      <c r="DP9" s="41">
        <f>VLOOKUP(B:B,Asset_Quality_raw_data!B11:CD11,81,0)</f>
        <v>5.751793861663225E-2</v>
      </c>
      <c r="DQ9" s="41">
        <f>VLOOKUP(B:B,Mgt_Efficiency_raw_data!B11:BJ11,61,0)</f>
        <v>0.54656328959424483</v>
      </c>
      <c r="DR9" s="38">
        <f>VLOOKUP(B:B,ROA_raw_data!B11:CD11,81,0)</f>
        <v>2.3931613733247131E-2</v>
      </c>
      <c r="DS9" s="65">
        <v>4.8000000000000001E-2</v>
      </c>
      <c r="DT9" s="18">
        <v>0.12509999999999999</v>
      </c>
      <c r="DU9" s="18">
        <v>4.3499999999999997E-2</v>
      </c>
      <c r="DV9" s="41">
        <f>VLOOKUP(B:B,Asset_Quality_raw_data!B11:CH11,85,0)</f>
        <v>6.4382445115587009E-2</v>
      </c>
      <c r="DW9" s="41">
        <f>VLOOKUP(B:B,Mgt_Efficiency_raw_data!B11:BM11,64,0)</f>
        <v>0.54629153194728575</v>
      </c>
      <c r="DX9" s="38">
        <f>VLOOKUP(B:B,ROA_raw_data!B11:CH11,85,0)</f>
        <v>2.1468359779373215E-2</v>
      </c>
      <c r="DY9" s="65">
        <v>0.06</v>
      </c>
      <c r="DZ9" s="18">
        <v>0.12470000000000001</v>
      </c>
      <c r="EA9" s="18">
        <v>5.7000000000000002E-2</v>
      </c>
      <c r="EB9" s="41">
        <f>VLOOKUP(B:B,Asset_Quality_raw_data!B11:CL11,89,0)</f>
        <v>6.3596535036701055E-2</v>
      </c>
      <c r="EC9" s="41">
        <f>VLOOKUP(B:B,Mgt_Efficiency_raw_data!B11:BP11,67,0)</f>
        <v>0.51797998189471317</v>
      </c>
      <c r="ED9" s="38">
        <f>VLOOKUP(B:B,ROA_raw_data!B11:CL11,89,0)</f>
        <v>2.2131738935475688E-2</v>
      </c>
      <c r="EE9" s="65">
        <v>0.05</v>
      </c>
      <c r="EF9" s="18">
        <v>0.12470000000000001</v>
      </c>
      <c r="EG9" s="18">
        <v>3.8300000000000001E-2</v>
      </c>
      <c r="EH9" s="41">
        <f>VLOOKUP(B:B,Asset_Quality_raw_data!B11:CP11,93,0)</f>
        <v>5.3392292940050906E-2</v>
      </c>
      <c r="EI9" s="41">
        <f>VLOOKUP(B:B,Mgt_Efficiency_raw_data!B11:BS11,70,0)</f>
        <v>0.51232535018565684</v>
      </c>
      <c r="EJ9" s="38">
        <f>VLOOKUP(B:B,ROA_raw_data!B11:CP11,93,0)</f>
        <v>2.0812200094171823E-2</v>
      </c>
      <c r="EK9" s="65">
        <v>5.0999999999999997E-2</v>
      </c>
      <c r="EL9" s="18">
        <v>0.12240000000000001</v>
      </c>
      <c r="EM9" s="18">
        <v>5.8200000000000002E-2</v>
      </c>
      <c r="EN9" s="41">
        <f>VLOOKUP(B:B,Asset_Quality_raw_data!B11:CT11,97,0)</f>
        <v>5.3044830210879371E-2</v>
      </c>
      <c r="EO9" s="41">
        <f>VLOOKUP(B:B,Mgt_Efficiency_raw_data!B11:BV11,73,0)</f>
        <v>0.51555390435111315</v>
      </c>
      <c r="EP9" s="38">
        <f>VLOOKUP(B:B,ROA_raw_data!B11:CT11,97,0)</f>
        <v>0</v>
      </c>
      <c r="EQ9" s="65">
        <v>4.5999999999999999E-2</v>
      </c>
      <c r="ER9" s="18">
        <v>0.12089999999999999</v>
      </c>
      <c r="ES9" s="18">
        <v>5.8400000000000001E-2</v>
      </c>
      <c r="ET9" s="41">
        <f>VLOOKUP(B:B,Asset_Quality_raw_data!B11:CX11,101,0)</f>
        <v>6.8632606102338622E-2</v>
      </c>
      <c r="EU9" s="41">
        <f>VLOOKUP(B:B,Mgt_Efficiency_raw_data!B11:BY11,76,0)</f>
        <v>0.47567404019904591</v>
      </c>
      <c r="EV9" s="38">
        <f>VLOOKUP(B:B,ROA_raw_data!B11:CX11,101,0)</f>
        <v>1.9408116110216547E-2</v>
      </c>
      <c r="EW9" s="65">
        <v>-4.1000000000000002E-2</v>
      </c>
      <c r="EX9" s="18">
        <v>0.11890000000000001</v>
      </c>
      <c r="EY9" s="18">
        <v>4.5899999999999996E-2</v>
      </c>
      <c r="EZ9" s="41">
        <f>VLOOKUP(B:B,Asset_Quality_raw_data!B11:DB11,105,0)</f>
        <v>6.7303992184475747E-2</v>
      </c>
      <c r="FA9" s="41">
        <f>VLOOKUP(B:B,Mgt_Efficiency_raw_data!B11:CB11,79,0)</f>
        <v>0.48875468376664027</v>
      </c>
      <c r="FB9" s="38">
        <f>VLOOKUP(B:B,ROA_raw_data!B11:DB11,105,0)</f>
        <v>2.0230382093460587E-3</v>
      </c>
      <c r="FC9" s="65">
        <v>-3.5999999999999997E-2</v>
      </c>
      <c r="FD9" s="18">
        <v>0.11749999999999999</v>
      </c>
      <c r="FE9" s="18">
        <v>4.2000000000000003E-2</v>
      </c>
      <c r="FF9" s="41">
        <f>VLOOKUP(B:B,Asset_Quality_raw_data!B11:DF11,109,0)</f>
        <v>6.3946092734221555E-2</v>
      </c>
      <c r="FG9" s="41">
        <f>VLOOKUP(B:B,Mgt_Efficiency_raw_data!B11:CE11,82,0)</f>
        <v>0.49276309632484594</v>
      </c>
      <c r="FH9" s="38">
        <f>VLOOKUP(B:B,ROA_raw_data!B11:DF11,109,0)</f>
        <v>5.6968153683939517E-3</v>
      </c>
      <c r="FI9" s="65">
        <v>-3.0000000000000001E-3</v>
      </c>
      <c r="FJ9" s="18">
        <v>0.1202</v>
      </c>
      <c r="FK9" s="18">
        <v>5.62E-2</v>
      </c>
      <c r="FL9" s="41">
        <f>VLOOKUP(B:B,Asset_Quality_raw_data!B11:DJ11,113,0)</f>
        <v>6.5614330610190105E-2</v>
      </c>
      <c r="FM9" s="41">
        <f>VLOOKUP(B:B,Mgt_Efficiency_raw_data!B11:CH11,85,0)</f>
        <v>0.48411088637780825</v>
      </c>
      <c r="FN9" s="38">
        <f>VLOOKUP(B:B,ROA_raw_data!B11:DJ11,113,0)</f>
        <v>9.8232123084888746E-3</v>
      </c>
      <c r="FO9" s="65">
        <v>2.4E-2</v>
      </c>
      <c r="FP9" s="18">
        <v>0.12050000000000001</v>
      </c>
      <c r="FQ9" s="18">
        <v>5.9000000000000004E-2</v>
      </c>
      <c r="FR9" s="41">
        <f>VLOOKUP(B:B,Asset_Quality_raw_data!B11:DN11,117,0)</f>
        <v>6.3699792764223301E-2</v>
      </c>
      <c r="FS9" s="41">
        <f>VLOOKUP(B:B,Mgt_Efficiency_raw_data!B11:CK11,88,0)</f>
        <v>0.4601631357169032</v>
      </c>
      <c r="FT9" s="38">
        <f>VLOOKUP(B:B,ROA_raw_data!B11:DN11,117,0)</f>
        <v>2.364329606537308E-2</v>
      </c>
      <c r="FU9" s="65">
        <v>0.10299999999999999</v>
      </c>
      <c r="FV9" s="18">
        <v>0.1202</v>
      </c>
      <c r="FW9" s="18">
        <v>6.3200000000000006E-2</v>
      </c>
      <c r="FX9" s="41">
        <f>VLOOKUP(B:B,Asset_Quality_raw_data!B11:DR11,121,0)</f>
        <v>6.7876037685451251E-2</v>
      </c>
      <c r="FY9" s="41">
        <f>VLOOKUP(B:B,Mgt_Efficiency_raw_data!B11:CN11,91,0)</f>
        <v>0.4495009261149972</v>
      </c>
      <c r="FZ9" s="38">
        <f>VLOOKUP(B:B,ROA_raw_data!B11:DR11,121,0)</f>
        <v>2.7040217283923172E-2</v>
      </c>
      <c r="GA9" s="65">
        <v>9.4E-2</v>
      </c>
      <c r="GB9" s="18">
        <v>0.121</v>
      </c>
      <c r="GC9" s="18">
        <v>6.9099999999999995E-2</v>
      </c>
      <c r="GD9" s="41">
        <f>VLOOKUP(B:B,Asset_Quality_raw_data!B11:DV11,125,0)</f>
        <v>6.9875000951115651E-2</v>
      </c>
      <c r="GE9" s="41">
        <f>VLOOKUP(B:B,Mgt_Efficiency_raw_data!B11:CQ11,94,0)</f>
        <v>0.44501378853366924</v>
      </c>
      <c r="GF9" s="38">
        <f>VLOOKUP(B:B,ROA_raw_data!B11:DV11,125,0)</f>
        <v>2.6117108835284186E-2</v>
      </c>
      <c r="GG9" s="65">
        <v>7.5999999999999998E-2</v>
      </c>
      <c r="GH9" s="18">
        <v>0.1216</v>
      </c>
      <c r="GI9" s="18">
        <v>5.7300000000000004E-2</v>
      </c>
      <c r="GJ9" s="41">
        <f>VLOOKUP(B:B,Asset_Quality_raw_data!B11:DZ11,129,0)</f>
        <v>6.8857847231795707E-2</v>
      </c>
      <c r="GK9" s="41">
        <f>VLOOKUP(B:B,Mgt_Efficiency_raw_data!B11:CT11,97,0)</f>
        <v>0.45611908887566083</v>
      </c>
      <c r="GL9" s="38">
        <f>VLOOKUP(B:B,ROA_raw_data!B11:DZ11,129,0)</f>
        <v>2.5213555358820309E-2</v>
      </c>
      <c r="GM9" s="65">
        <v>5.8999999999999997E-2</v>
      </c>
      <c r="GN9" s="18">
        <v>0.1215</v>
      </c>
      <c r="GO9" s="18">
        <v>5.5599999999999997E-2</v>
      </c>
      <c r="GP9" s="41">
        <f>VLOOKUP(B:B,Asset_Quality_raw_data!B11:ED11,133,0)</f>
        <v>6.5949751500623821E-2</v>
      </c>
      <c r="GQ9" s="41">
        <f>VLOOKUP(B:B,Mgt_Efficiency_raw_data!B11:CW11,100,0)</f>
        <v>0.45558451893207486</v>
      </c>
      <c r="GR9" s="38">
        <f>VLOOKUP(B:B,ROA_raw_data!B11:ED11,133,0)</f>
        <v>2.5412043268596682E-2</v>
      </c>
      <c r="GS9" s="65">
        <v>4.9000000000000002E-2</v>
      </c>
      <c r="GT9" s="18">
        <v>0.12269999999999999</v>
      </c>
      <c r="GU9" s="18">
        <v>7.9100000000000004E-2</v>
      </c>
      <c r="GV9" s="41">
        <f>VLOOKUP(B:B,Asset_Quality_raw_data!B11:EH11,137,0)</f>
        <v>6.2243390651333781E-2</v>
      </c>
      <c r="GW9" s="41">
        <f>VLOOKUP(B:B,Mgt_Efficiency_raw_data!B11:CZ11,103,0)</f>
        <v>0.42890334030420468</v>
      </c>
      <c r="GX9" s="38">
        <f>VLOOKUP(B:B,ROA_raw_data!B11:EH11,137,0)</f>
        <v>2.7165922317678209E-2</v>
      </c>
      <c r="GY9" s="65">
        <v>4.5999999999999999E-2</v>
      </c>
      <c r="GZ9" s="18">
        <v>0.1241</v>
      </c>
      <c r="HA9" s="18">
        <v>9.1799999999999993E-2</v>
      </c>
      <c r="HB9" s="41">
        <f>VLOOKUP(B:B,Asset_Quality_raw_data!B11:EL11,141,0)</f>
        <v>5.6884269361616578E-2</v>
      </c>
      <c r="HC9" s="41">
        <f>VLOOKUP(B:B,Mgt_Efficiency_raw_data!B11:DC11,106,0)</f>
        <v>0.40216577283875249</v>
      </c>
      <c r="HD9" s="38">
        <f>VLOOKUP(B:B,ROA_raw_data!B11:EL11,141,0)</f>
        <v>2.9753330283470308E-2</v>
      </c>
      <c r="HE9" s="65">
        <v>4.9000000000000002E-2</v>
      </c>
      <c r="HF9" s="18">
        <v>0.12670000000000001</v>
      </c>
      <c r="HG9" s="18">
        <v>9.06E-2</v>
      </c>
      <c r="HH9" s="41">
        <f>VLOOKUP(B:B,Asset_Quality_raw_data!B11:EP11,145,0)</f>
        <v>5.8827993347348673E-2</v>
      </c>
      <c r="HI9" s="41">
        <f>VLOOKUP(B:B,Mgt_Efficiency_raw_data!B11:DF11,109,0)</f>
        <v>0.41120597974246431</v>
      </c>
      <c r="HJ9" s="38">
        <f>VLOOKUP(B:B,ROA_raw_data!B11:EP11,145,0)</f>
        <v>3.0612192618240837E-2</v>
      </c>
      <c r="HK9" s="65">
        <v>5.3999999999999999E-2</v>
      </c>
      <c r="HL9" s="18">
        <v>0.13089999999999999</v>
      </c>
      <c r="HM9" s="18">
        <v>9.1899999999999996E-2</v>
      </c>
      <c r="HN9" s="41">
        <f>VLOOKUP(B:B,Asset_Quality_raw_data!B11:ET11,149,0)</f>
        <v>7.9088640376948877E-2</v>
      </c>
      <c r="HO9" s="41">
        <f>VLOOKUP(B:B,Mgt_Efficiency_raw_data!B11:DI11,112,0)</f>
        <v>0.3723969986462955</v>
      </c>
      <c r="HP9" s="38">
        <f>VLOOKUP(B:B,ROA_raw_data!B11:ET11,149,0)</f>
        <v>3.3286073442331858E-2</v>
      </c>
      <c r="HQ9" s="65">
        <v>5.5E-2</v>
      </c>
      <c r="HR9" s="18">
        <v>0.1331</v>
      </c>
      <c r="HS9" s="18">
        <v>7.8799999999999995E-2</v>
      </c>
      <c r="HT9" s="41">
        <f>VLOOKUP(B:B,Asset_Quality_raw_data!B11:EX11,153,0)</f>
        <v>7.9690280971111957E-2</v>
      </c>
      <c r="HU9" s="41">
        <f>VLOOKUP(B:B,Mgt_Efficiency_raw_data!B11:DL11,115,0)</f>
        <v>0.37782724545438573</v>
      </c>
      <c r="HV9" s="38">
        <f>VLOOKUP(B:B,ROA_raw_data!B11:EX11,153,0)</f>
        <v>3.1527448821277143E-2</v>
      </c>
      <c r="HW9" s="65">
        <v>0.06</v>
      </c>
      <c r="HX9" s="18">
        <v>0.13980000000000001</v>
      </c>
      <c r="HY9" s="18">
        <v>6.7799999999999999E-2</v>
      </c>
      <c r="HZ9" s="41">
        <f>VLOOKUP(B:B,Asset_Quality_raw_data!B11:FB11,157,0)</f>
        <v>8.0934381191290247E-2</v>
      </c>
      <c r="IA9" s="41">
        <f>VLOOKUP(B:B,Mgt_Efficiency_raw_data!B11:DO11,118,0)</f>
        <v>0.39487968044010724</v>
      </c>
      <c r="IB9" s="38">
        <f>VLOOKUP(B:B,ROA_raw_data!B11:FB11,157,0)</f>
        <v>3.1159681527107335E-2</v>
      </c>
      <c r="IC9" s="65">
        <v>5.6000000000000001E-2</v>
      </c>
      <c r="ID9" s="18">
        <v>0.14630000000000001</v>
      </c>
      <c r="IE9" s="18">
        <v>6.6299999999999998E-2</v>
      </c>
      <c r="IF9" s="41">
        <f>VLOOKUP(B:B,Asset_Quality_raw_data!B11:FF11,161,0)</f>
        <v>8.0580895173340314E-2</v>
      </c>
      <c r="IG9" s="41">
        <f>VLOOKUP(B:B,Mgt_Efficiency_raw_data!B11:DR11,121,0)</f>
        <v>0.40335248110270971</v>
      </c>
      <c r="IH9" s="38">
        <f>VLOOKUP(B:B,ROA_raw_data!B11:FF11,161,0)</f>
        <v>3.0827194647168966E-2</v>
      </c>
      <c r="II9" s="65">
        <v>4.9000000000000002E-2</v>
      </c>
      <c r="IJ9" s="18">
        <v>0.1628</v>
      </c>
      <c r="IK9" s="18">
        <v>5.7000000000000002E-2</v>
      </c>
      <c r="IL9" s="41">
        <f>VLOOKUP(B:B,Asset_Quality_raw_data!B11:FJ11,165,0)</f>
        <v>9.0934330198397473E-2</v>
      </c>
      <c r="IM9" s="41">
        <f>VLOOKUP(B:B,Mgt_Efficiency_raw_data!B11:DU11,124,0)</f>
        <v>0.34603636778853014</v>
      </c>
      <c r="IN9" s="38">
        <f>VLOOKUP(B:B,ROA_raw_data!B11:FJ11,165,0)</f>
        <v>4.3918776441813197E-2</v>
      </c>
      <c r="IO9" s="65">
        <v>4.5999999999999999E-2</v>
      </c>
      <c r="IP9" s="18">
        <v>0.16850000000000001</v>
      </c>
      <c r="IQ9" s="18">
        <v>6.2199999999999998E-2</v>
      </c>
      <c r="IR9" s="41">
        <f>VLOOKUP(B:B,Asset_Quality_raw_data!B11:FN11,169,0)</f>
        <v>9.368858904537429E-2</v>
      </c>
      <c r="IS9" s="41">
        <f>VLOOKUP(B:B,Mgt_Efficiency_raw_data!B11:DX11,127,0)</f>
        <v>0.36422822118229997</v>
      </c>
      <c r="IT9" s="38">
        <f>VLOOKUP(B:B,ROA_raw_data!B11:FN11,169,0)</f>
        <v>4.0251510631748151E-2</v>
      </c>
      <c r="IU9" s="65">
        <v>0.04</v>
      </c>
      <c r="IV9" s="18">
        <v>0.1691</v>
      </c>
      <c r="IW9" s="18">
        <v>3.56E-2</v>
      </c>
      <c r="IX9" s="41">
        <f>VLOOKUP(B:B,Asset_Quality_raw_data!B11:FR11,173,0)</f>
        <v>0.10242028206182205</v>
      </c>
      <c r="IY9" s="41">
        <f>VLOOKUP(B:B,Mgt_Efficiency_raw_data!B11:EA11,130,0)</f>
        <v>0.38560151110737084</v>
      </c>
      <c r="IZ9" s="38">
        <f>VLOOKUP(B:B,ROA_raw_data!B11:FR11,173,0)</f>
        <v>3.6641110813509167E-2</v>
      </c>
      <c r="JA9" s="65">
        <v>4.7E-2</v>
      </c>
      <c r="JB9" s="18">
        <v>0.16889999999999999</v>
      </c>
      <c r="JC9" s="18">
        <v>2.9900000000000003E-2</v>
      </c>
      <c r="JD9" s="41">
        <f>VLOOKUP(B:B,Asset_Quality_raw_data!B11:FV11,177,0)</f>
        <v>0.1023895887845169</v>
      </c>
      <c r="JE9" s="41">
        <f>VLOOKUP(B:B,Mgt_Efficiency_raw_data!B11:ED11,133,0)</f>
        <v>0.38411413695328439</v>
      </c>
      <c r="JF9" s="38">
        <f>VLOOKUP(B:B,ROA_raw_data!B11:FV11,177,0)</f>
        <v>3.826514708844405E-2</v>
      </c>
    </row>
    <row r="10" spans="1:266" x14ac:dyDescent="0.25">
      <c r="A10">
        <v>6</v>
      </c>
      <c r="B10" s="55" t="s">
        <v>70</v>
      </c>
      <c r="C10" s="65">
        <v>5.1999999999999998E-2</v>
      </c>
      <c r="D10" s="18">
        <v>0.1691</v>
      </c>
      <c r="E10" s="18">
        <v>6.2699999999999992E-2</v>
      </c>
      <c r="F10" s="41">
        <f>VLOOKUP(B10,Asset_Quality_raw_data!B12:F12,5,0)</f>
        <v>2.1255656250385214E-2</v>
      </c>
      <c r="G10" s="41">
        <f>VLOOKUP(B:B,Mgt_Efficiency_raw_data!B12:E12,4,0)</f>
        <v>0.51904229224643839</v>
      </c>
      <c r="H10" s="38">
        <f>VLOOKUP(B10,ROA_raw_data!B12:F12,5,0)</f>
        <v>3.8951558619191411E-2</v>
      </c>
      <c r="I10" s="65">
        <v>0.06</v>
      </c>
      <c r="J10" s="18">
        <v>0.1636</v>
      </c>
      <c r="K10" s="18">
        <v>7.3899999999999993E-2</v>
      </c>
      <c r="L10" s="41">
        <f>VLOOKUP(B:B,Asset_Quality_raw_data!B12:J12,9,0)</f>
        <v>1.2267935600248024E-2</v>
      </c>
      <c r="M10" s="41">
        <f>VLOOKUP(B:B,Mgt_Efficiency_raw_data!B12:H12,7,0)</f>
        <v>0.5016001389988155</v>
      </c>
      <c r="N10" s="38">
        <f>VLOOKUP(B10,ROA_raw_data!B12:J12,9,0)</f>
        <v>3.9711495099047492E-2</v>
      </c>
      <c r="O10" s="27"/>
      <c r="T10" s="28"/>
      <c r="U10" s="65">
        <v>0.05</v>
      </c>
      <c r="V10" s="18">
        <v>0.15990000000000001</v>
      </c>
      <c r="W10" s="18">
        <v>6.0199999999999997E-2</v>
      </c>
      <c r="X10" s="41">
        <f>VLOOKUP(B:B,Asset_Quality_raw_data!B12:R12,17,0)</f>
        <v>3.3092824204676907E-2</v>
      </c>
      <c r="Y10" s="41">
        <f>VLOOKUP(B:B,Mgt_Efficiency_raw_data!B12:N12,13,0)</f>
        <v>0.49847087969722753</v>
      </c>
      <c r="Z10" s="38">
        <f>VLOOKUP(B:B,ROA_raw_data!B12:R12,17,0)</f>
        <v>3.2032263277881841E-2</v>
      </c>
      <c r="AA10" s="65">
        <v>5.7000000000000002E-2</v>
      </c>
      <c r="AB10" s="18">
        <v>0.15460000000000002</v>
      </c>
      <c r="AC10" s="18">
        <v>6.3099999999999989E-2</v>
      </c>
      <c r="AD10" s="41">
        <f>VLOOKUP(B:B,Asset_Quality_raw_data!B12:V12,21,0)</f>
        <v>3.4378891047838069E-2</v>
      </c>
      <c r="AE10" s="41">
        <f>VLOOKUP(B:B,Mgt_Efficiency_raw_data!B12:Q12,16,0)</f>
        <v>0.56022453197449829</v>
      </c>
      <c r="AF10" s="38">
        <f>VLOOKUP(B:B,ROA_raw_data!B12:V12,21,0)</f>
        <v>2.7267188249980027E-2</v>
      </c>
      <c r="AG10" s="65">
        <v>5.6000000000000001E-2</v>
      </c>
      <c r="AH10" s="18">
        <v>0.16059999999999999</v>
      </c>
      <c r="AI10" s="18">
        <v>7.0300000000000001E-2</v>
      </c>
      <c r="AJ10" s="41">
        <f>VLOOKUP(B:B,Asset_Quality_raw_data!B12:Z12,25,0)</f>
        <v>3.2924260892213821E-2</v>
      </c>
      <c r="AK10" s="41">
        <f>VLOOKUP(B:B,Mgt_Efficiency_raw_data!B12:T12,19,0)</f>
        <v>0.59958417817916509</v>
      </c>
      <c r="AL10" s="38">
        <f>VLOOKUP(B:B,ROA_raw_data!B12:Z12,25,0)</f>
        <v>1.9397298436701394E-2</v>
      </c>
      <c r="AM10" s="65">
        <v>6.0999999999999999E-2</v>
      </c>
      <c r="AN10" s="18">
        <v>0.16820000000000002</v>
      </c>
      <c r="AO10" s="18">
        <v>5.9699999999999996E-2</v>
      </c>
      <c r="AP10" s="41">
        <f>VLOOKUP(B:B,Asset_Quality_raw_data!B12:AD12,29,0)</f>
        <v>3.2046140818997114E-2</v>
      </c>
      <c r="AQ10" s="41">
        <f>VLOOKUP(B:B,Mgt_Efficiency_raw_data!B12:W12,22,0)</f>
        <v>0.59030260728019179</v>
      </c>
      <c r="AR10" s="38">
        <f>VLOOKUP(B:B,ROA_raw_data!B12:AD12,29,0)</f>
        <v>1.934098004313542E-2</v>
      </c>
      <c r="AS10" s="65">
        <v>0.05</v>
      </c>
      <c r="AT10" s="18">
        <v>0.183</v>
      </c>
      <c r="AU10" s="18">
        <v>8.0100000000000005E-2</v>
      </c>
      <c r="AV10" s="41">
        <f>VLOOKUP(B:B,Asset_Quality_raw_data!B12:AH12,33,0)</f>
        <v>3.9438009699880372E-2</v>
      </c>
      <c r="AW10" s="41">
        <f>VLOOKUP(B:B,Mgt_Efficiency_raw_data!B12:Z12,25,0)</f>
        <v>0.50591733113609516</v>
      </c>
      <c r="AX10" s="38">
        <f>VLOOKUP(B:B,ROA_raw_data!B12:AH12,33,0)</f>
        <v>2.5394519928390057E-2</v>
      </c>
      <c r="AY10" s="65">
        <v>3.7999999999999999E-2</v>
      </c>
      <c r="AZ10" s="18">
        <v>0.1787</v>
      </c>
      <c r="BA10" s="18">
        <v>6.4500000000000002E-2</v>
      </c>
      <c r="BB10" s="41">
        <f>VLOOKUP(B:B,Asset_Quality_raw_data!B12:AL12,37,0)</f>
        <v>4.1151039764802735E-2</v>
      </c>
      <c r="BC10" s="41">
        <f>VLOOKUP(B:B,Mgt_Efficiency_raw_data!B12:AC12,28,0)</f>
        <v>0.48772162809502917</v>
      </c>
      <c r="BD10" s="38">
        <f>VLOOKUP(B:B,ROA_raw_data!B12:AL12,37,0)</f>
        <v>2.3355536291270948E-2</v>
      </c>
      <c r="BE10" s="65">
        <v>3.7999999999999999E-2</v>
      </c>
      <c r="BF10" s="18">
        <v>0.18179999999999999</v>
      </c>
      <c r="BG10" s="18">
        <v>5.7999999999999996E-2</v>
      </c>
      <c r="BH10" s="41">
        <f>VLOOKUP(B:B,Asset_Quality_raw_data!B12:AP12,41,0)</f>
        <v>4.3780279523929856E-2</v>
      </c>
      <c r="BI10" s="41">
        <f>VLOOKUP(B:B,Mgt_Efficiency_raw_data!B12:AF12,31,0)</f>
        <v>0.51485646844209032</v>
      </c>
      <c r="BJ10" s="38">
        <f>VLOOKUP(B:B,ROA_raw_data!B12:AP12,41,0)</f>
        <v>2.3554407110214365E-2</v>
      </c>
      <c r="BK10" s="65">
        <v>4.3999999999999997E-2</v>
      </c>
      <c r="BL10" s="18">
        <v>0.1386</v>
      </c>
      <c r="BM10" s="18">
        <v>6.3399999999999998E-2</v>
      </c>
      <c r="BN10" s="41">
        <f>VLOOKUP(B:B,Asset_Quality_raw_data!B12:AT12,45,0)</f>
        <v>4.616235076117494E-2</v>
      </c>
      <c r="BO10" s="41">
        <f>VLOOKUP(B:B,Mgt_Efficiency_raw_data!B12:AI12,34,0)</f>
        <v>0.57674938692273847</v>
      </c>
      <c r="BP10" s="38">
        <f>VLOOKUP(B:B,ROA_raw_data!B12:AT12,45,0)</f>
        <v>2.1265016758829393E-2</v>
      </c>
      <c r="BQ10" s="65">
        <v>4.2000000000000003E-2</v>
      </c>
      <c r="BR10" s="18">
        <v>0.1366</v>
      </c>
      <c r="BS10" s="18">
        <v>6.3500000000000001E-2</v>
      </c>
      <c r="BT10" s="41">
        <f>VLOOKUP(B:B,Asset_Quality_raw_data!B12:AX12,49,0)</f>
        <v>4.8052143227761919E-2</v>
      </c>
      <c r="BU10" s="41">
        <f>VLOOKUP(B:B,Mgt_Efficiency_raw_data!B12:AL12,37,0)</f>
        <v>0.50261321607244336</v>
      </c>
      <c r="BV10" s="38">
        <f>VLOOKUP(B:B,ROA_raw_data!B12:AX12,49,0)</f>
        <v>2.193653664273008E-2</v>
      </c>
      <c r="BW10" s="65">
        <v>5.3999999999999999E-2</v>
      </c>
      <c r="BX10" s="18">
        <v>0.1361</v>
      </c>
      <c r="BY10" s="18">
        <v>0.10279999999999999</v>
      </c>
      <c r="BZ10" s="41">
        <f>VLOOKUP(B:B,Asset_Quality_raw_data!B12:BB12,53,0)</f>
        <v>4.7536934008266384E-2</v>
      </c>
      <c r="CA10" s="41">
        <f>VLOOKUP(B:B,Mgt_Efficiency_raw_data!B12:AO12,40,0)</f>
        <v>0.56663304296692185</v>
      </c>
      <c r="CB10" s="38">
        <f>VLOOKUP(B:B,ROA_raw_data!B12:BB12,53,0)</f>
        <v>2.0616008025457259E-2</v>
      </c>
      <c r="CC10" s="65">
        <v>3.3000000000000002E-2</v>
      </c>
      <c r="CD10" s="18">
        <v>0.1366</v>
      </c>
      <c r="CE10" s="18">
        <v>9.2100000000000015E-2</v>
      </c>
      <c r="CF10" s="41">
        <f>VLOOKUP(B:B,Asset_Quality_raw_data!B12:BF12,57,0)</f>
        <v>4.2852431052992281E-2</v>
      </c>
      <c r="CG10" s="41">
        <f>VLOOKUP(B:B,Mgt_Efficiency_raw_data!B12:AR12,43,0)</f>
        <v>0.54079311008134612</v>
      </c>
      <c r="CH10" s="38">
        <f>VLOOKUP(B:B,ROA_raw_data!B12:BF12,57,0)</f>
        <v>1.609720893726253E-2</v>
      </c>
      <c r="CI10" s="65">
        <v>3.2000000000000001E-2</v>
      </c>
      <c r="CJ10" s="18">
        <v>0.13689999999999999</v>
      </c>
      <c r="CK10" s="18">
        <v>7.0599999999999996E-2</v>
      </c>
      <c r="CL10" s="41">
        <f>VLOOKUP(B:B,Asset_Quality_raw_data!B12:BJ12,61,0)</f>
        <v>6.121487218838622E-2</v>
      </c>
      <c r="CM10" s="41">
        <f>VLOOKUP(B:B,Mgt_Efficiency_raw_data!B12:AU12,46,0)</f>
        <v>0.52427870419087097</v>
      </c>
      <c r="CN10" s="38">
        <f>VLOOKUP(B:B,ROA_raw_data!B12:BJ12,61,0)</f>
        <v>1.9486054585413557E-2</v>
      </c>
      <c r="CO10" s="65">
        <v>3.7999999999999999E-2</v>
      </c>
      <c r="CP10" s="18">
        <v>0.13639999999999999</v>
      </c>
      <c r="CQ10" s="18">
        <v>4.4999999999999998E-2</v>
      </c>
      <c r="CR10" s="41">
        <f>VLOOKUP(B:B,Asset_Quality_raw_data!B12:BN12,65,0)</f>
        <v>6.2448864061875824E-2</v>
      </c>
      <c r="CS10" s="41">
        <f>VLOOKUP(B:B,Mgt_Efficiency_raw_data!B12:AX12,49,0)</f>
        <v>0.55164319563534114</v>
      </c>
      <c r="CT10" s="38">
        <f>VLOOKUP(B:B,ROA_raw_data!B12:BN12,65,0)</f>
        <v>1.9532326668739337E-2</v>
      </c>
      <c r="CU10" s="65">
        <v>5.1999999999999998E-2</v>
      </c>
      <c r="CV10" s="18">
        <v>0.13489999999999999</v>
      </c>
      <c r="CW10" s="18">
        <v>4.1799999999999997E-2</v>
      </c>
      <c r="CX10" s="41">
        <f>VLOOKUP(B:B,Asset_Quality_raw_data!B12:BR12,69,0)</f>
        <v>6.1931021572789215E-2</v>
      </c>
      <c r="CY10" s="41">
        <f>VLOOKUP(B:B,Mgt_Efficiency_raw_data!B12:BA12,52,0)</f>
        <v>0.49388389080415124</v>
      </c>
      <c r="CZ10" s="38">
        <f>VLOOKUP(B:B,ROA_raw_data!B12:BR12,69,0)</f>
        <v>3.1551997395020182E-2</v>
      </c>
      <c r="DA10" s="65">
        <v>6.0999999999999999E-2</v>
      </c>
      <c r="DB10" s="18">
        <v>0.13220000000000001</v>
      </c>
      <c r="DC10" s="18">
        <v>4.2800000000000005E-2</v>
      </c>
      <c r="DD10" s="41">
        <f>VLOOKUP(B:B,Asset_Quality_raw_data!B12:BV12,73,0)</f>
        <v>5.7773052960558659E-2</v>
      </c>
      <c r="DE10" s="41">
        <f>VLOOKUP(B:B,Mgt_Efficiency_raw_data!B12:BD12,55,0)</f>
        <v>0.47808191694501528</v>
      </c>
      <c r="DF10" s="38">
        <f>VLOOKUP(B:B,ROA_raw_data!B12:BV12,73,0)</f>
        <v>2.7426248228837984E-2</v>
      </c>
      <c r="DG10" s="65">
        <v>5.2999999999999999E-2</v>
      </c>
      <c r="DH10" s="18">
        <v>0.12659999999999999</v>
      </c>
      <c r="DI10" s="18">
        <v>5.7000000000000002E-2</v>
      </c>
      <c r="DJ10" s="41">
        <f>VLOOKUP(B:B,Asset_Quality_raw_data!B12:BZ12,77,0)</f>
        <v>5.4421144289168451E-2</v>
      </c>
      <c r="DK10" s="41">
        <f>VLOOKUP(B:B,Mgt_Efficiency_raw_data!B12:BG12,58,0)</f>
        <v>0.50099356837808484</v>
      </c>
      <c r="DL10" s="38">
        <f>VLOOKUP(B:B,ROA_raw_data!B12:BZ12,77,0)</f>
        <v>3.4014831175368188E-2</v>
      </c>
      <c r="DM10" s="65">
        <v>5.6000000000000001E-2</v>
      </c>
      <c r="DN10" s="18">
        <v>0.12509999999999999</v>
      </c>
      <c r="DO10" s="18">
        <v>5.7099999999999998E-2</v>
      </c>
      <c r="DP10" s="41">
        <f>VLOOKUP(B:B,Asset_Quality_raw_data!B12:CD12,81,0)</f>
        <v>8.6329554342270728E-2</v>
      </c>
      <c r="DQ10" s="41">
        <f>VLOOKUP(B:B,Mgt_Efficiency_raw_data!B12:BJ12,61,0)</f>
        <v>0.50195625862552851</v>
      </c>
      <c r="DR10" s="38">
        <f>VLOOKUP(B:B,ROA_raw_data!B12:CD12,81,0)</f>
        <v>2.3737648737855086E-2</v>
      </c>
      <c r="DS10" s="65">
        <v>4.8000000000000001E-2</v>
      </c>
      <c r="DT10" s="18">
        <v>0.12509999999999999</v>
      </c>
      <c r="DU10" s="18">
        <v>4.3499999999999997E-2</v>
      </c>
      <c r="DV10" s="41">
        <f>VLOOKUP(B:B,Asset_Quality_raw_data!B12:CH12,85,0)</f>
        <v>8.5509164951366096E-2</v>
      </c>
      <c r="DW10" s="41">
        <f>VLOOKUP(B:B,Mgt_Efficiency_raw_data!B12:BM12,64,0)</f>
        <v>0.43570286860219953</v>
      </c>
      <c r="DX10" s="38">
        <f>VLOOKUP(B:B,ROA_raw_data!B12:CH12,85,0)</f>
        <v>3.2499340255090547E-2</v>
      </c>
      <c r="DY10" s="65">
        <v>0.06</v>
      </c>
      <c r="DZ10" s="18">
        <v>0.12470000000000001</v>
      </c>
      <c r="EA10" s="18">
        <v>5.7000000000000002E-2</v>
      </c>
      <c r="EB10" s="41">
        <f>VLOOKUP(B:B,Asset_Quality_raw_data!B12:CL12,89,0)</f>
        <v>8.0363253510933833E-2</v>
      </c>
      <c r="EC10" s="41">
        <f>VLOOKUP(B:B,Mgt_Efficiency_raw_data!B12:BP12,67,0)</f>
        <v>0.47960913194622384</v>
      </c>
      <c r="ED10" s="38">
        <f>VLOOKUP(B:B,ROA_raw_data!B12:CL12,89,0)</f>
        <v>2.7089815185919335E-2</v>
      </c>
      <c r="EE10" s="65">
        <v>0.05</v>
      </c>
      <c r="EF10" s="18">
        <v>0.12470000000000001</v>
      </c>
      <c r="EG10" s="18">
        <v>3.8300000000000001E-2</v>
      </c>
      <c r="EH10" s="41">
        <f>VLOOKUP(B:B,Asset_Quality_raw_data!B12:CP12,93,0)</f>
        <v>8.2825750917536592E-2</v>
      </c>
      <c r="EI10" s="41">
        <f>VLOOKUP(B:B,Mgt_Efficiency_raw_data!B12:BS12,70,0)</f>
        <v>0.54406436248017775</v>
      </c>
      <c r="EJ10" s="38">
        <f>VLOOKUP(B:B,ROA_raw_data!B12:CP12,93,0)</f>
        <v>2.3667805806802434E-2</v>
      </c>
      <c r="EK10" s="65">
        <v>5.0999999999999997E-2</v>
      </c>
      <c r="EL10" s="18">
        <v>0.12240000000000001</v>
      </c>
      <c r="EM10" s="18">
        <v>5.8200000000000002E-2</v>
      </c>
      <c r="EN10" s="41">
        <f>VLOOKUP(B:B,Asset_Quality_raw_data!B12:CT12,97,0)</f>
        <v>9.0731362108668931E-2</v>
      </c>
      <c r="EO10" s="41">
        <f>VLOOKUP(B:B,Mgt_Efficiency_raw_data!B12:BV12,73,0)</f>
        <v>0.53903147207811386</v>
      </c>
      <c r="EP10" s="38">
        <f>VLOOKUP(B:B,ROA_raw_data!B12:CT12,97,0)</f>
        <v>2.1692863673924492E-2</v>
      </c>
      <c r="EQ10" s="65">
        <v>4.5999999999999999E-2</v>
      </c>
      <c r="ER10" s="18">
        <v>0.12089999999999999</v>
      </c>
      <c r="ES10" s="18">
        <v>5.8400000000000001E-2</v>
      </c>
      <c r="ET10" s="41">
        <f>VLOOKUP(B:B,Asset_Quality_raw_data!B12:CX12,101,0)</f>
        <v>9.1679775349278042E-2</v>
      </c>
      <c r="EU10" s="41">
        <f>VLOOKUP(B:B,Mgt_Efficiency_raw_data!B12:BY12,76,0)</f>
        <v>0.4886218853137928</v>
      </c>
      <c r="EV10" s="38">
        <f>VLOOKUP(B:B,ROA_raw_data!B12:CX12,101,0)</f>
        <v>2.0313194413355894E-2</v>
      </c>
      <c r="EW10" s="65">
        <v>-4.1000000000000002E-2</v>
      </c>
      <c r="EX10" s="18">
        <v>0.11890000000000001</v>
      </c>
      <c r="EY10" s="18">
        <v>4.5899999999999996E-2</v>
      </c>
      <c r="EZ10" s="41">
        <f>VLOOKUP(B:B,Asset_Quality_raw_data!B12:DB12,105,0)</f>
        <v>9.0617806902314163E-2</v>
      </c>
      <c r="FA10" s="41">
        <f>VLOOKUP(B:B,Mgt_Efficiency_raw_data!B12:CB12,79,0)</f>
        <v>0.46456849039352216</v>
      </c>
      <c r="FB10" s="38">
        <f>VLOOKUP(B:B,ROA_raw_data!B12:DB12,105,0)</f>
        <v>1.5502640708686247E-2</v>
      </c>
      <c r="FC10" s="65">
        <v>-3.5999999999999997E-2</v>
      </c>
      <c r="FD10" s="18">
        <v>0.11749999999999999</v>
      </c>
      <c r="FE10" s="18">
        <v>4.2000000000000003E-2</v>
      </c>
      <c r="FF10" s="41">
        <f>VLOOKUP(B:B,Asset_Quality_raw_data!B12:DF12,109,0)</f>
        <v>9.1773838568520533E-2</v>
      </c>
      <c r="FG10" s="41">
        <f>VLOOKUP(B:B,Mgt_Efficiency_raw_data!B12:CE12,82,0)</f>
        <v>0.48086171660411009</v>
      </c>
      <c r="FH10" s="38">
        <f>VLOOKUP(B:B,ROA_raw_data!B12:DF12,109,0)</f>
        <v>1.559364487254453E-2</v>
      </c>
      <c r="FI10" s="65">
        <v>-3.0000000000000001E-3</v>
      </c>
      <c r="FJ10" s="18">
        <v>0.1202</v>
      </c>
      <c r="FK10" s="18">
        <v>5.62E-2</v>
      </c>
      <c r="FL10" s="41">
        <f>VLOOKUP(B:B,Asset_Quality_raw_data!B12:DJ12,113,0)</f>
        <v>0.11076257158868277</v>
      </c>
      <c r="FM10" s="41">
        <f>VLOOKUP(B:B,Mgt_Efficiency_raw_data!B12:CH12,85,0)</f>
        <v>0.52014162846244394</v>
      </c>
      <c r="FN10" s="38">
        <f>VLOOKUP(B:B,ROA_raw_data!B12:DJ12,113,0)</f>
        <v>1.7114583022167843E-2</v>
      </c>
      <c r="FO10" s="65">
        <v>2.4E-2</v>
      </c>
      <c r="FP10" s="18">
        <v>0.12050000000000001</v>
      </c>
      <c r="FQ10" s="18">
        <v>5.9000000000000004E-2</v>
      </c>
      <c r="FR10" s="41">
        <f>VLOOKUP(B:B,Asset_Quality_raw_data!B12:DN12,117,0)</f>
        <v>0.11483654468934512</v>
      </c>
      <c r="FS10" s="41">
        <f>VLOOKUP(B:B,Mgt_Efficiency_raw_data!B12:CK12,88,0)</f>
        <v>0.46650773557213432</v>
      </c>
      <c r="FT10" s="38">
        <f>VLOOKUP(B:B,ROA_raw_data!B12:DN12,117,0)</f>
        <v>2.3736752179028354E-2</v>
      </c>
      <c r="FU10" s="65">
        <v>0.10299999999999999</v>
      </c>
      <c r="FV10" s="18">
        <v>0.1202</v>
      </c>
      <c r="FW10" s="18">
        <v>6.3200000000000006E-2</v>
      </c>
      <c r="FX10" s="41">
        <f>VLOOKUP(B:B,Asset_Quality_raw_data!B12:DR12,121,0)</f>
        <v>9.5153410915591111E-2</v>
      </c>
      <c r="FY10" s="41">
        <f>VLOOKUP(B:B,Mgt_Efficiency_raw_data!B12:CN12,91,0)</f>
        <v>0.50422161551066658</v>
      </c>
      <c r="FZ10" s="38">
        <f>VLOOKUP(B:B,ROA_raw_data!B12:DR12,121,0)</f>
        <v>2.1202069360456474E-2</v>
      </c>
      <c r="GA10" s="65">
        <v>9.4E-2</v>
      </c>
      <c r="GB10" s="18">
        <v>0.121</v>
      </c>
      <c r="GC10" s="18">
        <v>6.9099999999999995E-2</v>
      </c>
      <c r="GD10" s="41">
        <f>VLOOKUP(B:B,Asset_Quality_raw_data!B12:DV12,125,0)</f>
        <v>9.2260273469573009E-2</v>
      </c>
      <c r="GE10" s="41">
        <f>VLOOKUP(B:B,Mgt_Efficiency_raw_data!B12:CQ12,94,0)</f>
        <v>0.51122854297947662</v>
      </c>
      <c r="GF10" s="38">
        <f>VLOOKUP(B:B,ROA_raw_data!B12:DV12,125,0)</f>
        <v>2.2248846690223853E-2</v>
      </c>
      <c r="GG10" s="65">
        <v>7.5999999999999998E-2</v>
      </c>
      <c r="GH10" s="18">
        <v>0.1216</v>
      </c>
      <c r="GI10" s="18">
        <v>5.7300000000000004E-2</v>
      </c>
      <c r="GJ10" s="41">
        <f>VLOOKUP(B:B,Asset_Quality_raw_data!B12:DZ12,129,0)</f>
        <v>8.9619217604272799E-2</v>
      </c>
      <c r="GK10" s="41">
        <f>VLOOKUP(B:B,Mgt_Efficiency_raw_data!B12:CT12,97,0)</f>
        <v>0.51898274081270734</v>
      </c>
      <c r="GL10" s="38">
        <f>VLOOKUP(B:B,ROA_raw_data!B12:DZ12,129,0)</f>
        <v>2.2187933192674682E-2</v>
      </c>
      <c r="GM10" s="65">
        <v>5.8999999999999997E-2</v>
      </c>
      <c r="GN10" s="18">
        <v>0.1215</v>
      </c>
      <c r="GO10" s="18">
        <v>5.5599999999999997E-2</v>
      </c>
      <c r="GP10" s="41">
        <f>VLOOKUP(B:B,Asset_Quality_raw_data!B12:ED12,133,0)</f>
        <v>8.7448149534340477E-2</v>
      </c>
      <c r="GQ10" s="41">
        <f>VLOOKUP(B:B,Mgt_Efficiency_raw_data!B12:CW12,100,0)</f>
        <v>0.4956487464985736</v>
      </c>
      <c r="GR10" s="38">
        <f>VLOOKUP(B:B,ROA_raw_data!B12:ED12,133,0)</f>
        <v>2.5962225613511674E-2</v>
      </c>
      <c r="GS10" s="65">
        <v>4.9000000000000002E-2</v>
      </c>
      <c r="GT10" s="18">
        <v>0.12269999999999999</v>
      </c>
      <c r="GU10" s="18">
        <v>7.9100000000000004E-2</v>
      </c>
      <c r="GV10" s="41">
        <f>VLOOKUP(B:B,Asset_Quality_raw_data!B12:EH12,137,0)</f>
        <v>8.2338254126536226E-2</v>
      </c>
      <c r="GW10" s="41">
        <f>VLOOKUP(B:B,Mgt_Efficiency_raw_data!B12:CZ12,103,0)</f>
        <v>0.48308283533823976</v>
      </c>
      <c r="GX10" s="38">
        <f>VLOOKUP(B:B,ROA_raw_data!B12:EH12,137,0)</f>
        <v>2.929720931070488E-2</v>
      </c>
      <c r="GY10" s="65">
        <v>4.5999999999999999E-2</v>
      </c>
      <c r="GZ10" s="18">
        <v>0.1241</v>
      </c>
      <c r="HA10" s="18">
        <v>9.1799999999999993E-2</v>
      </c>
      <c r="HB10" s="41">
        <f>VLOOKUP(B:B,Asset_Quality_raw_data!B12:EL12,141,0)</f>
        <v>7.9479967866633916E-2</v>
      </c>
      <c r="HC10" s="41">
        <f>VLOOKUP(B:B,Mgt_Efficiency_raw_data!B12:DC12,106,0)</f>
        <v>0.4541807953234846</v>
      </c>
      <c r="HD10" s="38">
        <f>VLOOKUP(B:B,ROA_raw_data!B12:EL12,141,0)</f>
        <v>2.7005359566250994E-2</v>
      </c>
      <c r="HE10" s="65">
        <v>4.9000000000000002E-2</v>
      </c>
      <c r="HF10" s="18">
        <v>0.12670000000000001</v>
      </c>
      <c r="HG10" s="18">
        <v>9.06E-2</v>
      </c>
      <c r="HH10" s="41">
        <f>VLOOKUP(B:B,Asset_Quality_raw_data!B12:EP12,145,0)</f>
        <v>8.7940028850737331E-2</v>
      </c>
      <c r="HI10" s="41">
        <f>VLOOKUP(B:B,Mgt_Efficiency_raw_data!B12:DF12,109,0)</f>
        <v>0.46583437768136093</v>
      </c>
      <c r="HJ10" s="38">
        <f>VLOOKUP(B:B,ROA_raw_data!B12:EP12,145,0)</f>
        <v>2.5619363430976524E-2</v>
      </c>
      <c r="HK10" s="65">
        <v>5.3999999999999999E-2</v>
      </c>
      <c r="HL10" s="18">
        <v>0.13089999999999999</v>
      </c>
      <c r="HM10" s="18">
        <v>9.1899999999999996E-2</v>
      </c>
      <c r="HN10" s="41">
        <f>VLOOKUP(B:B,Asset_Quality_raw_data!B12:ET12,149,0)</f>
        <v>9.0800206852571438E-2</v>
      </c>
      <c r="HO10" s="41">
        <f>VLOOKUP(B:B,Mgt_Efficiency_raw_data!B12:DI12,112,0)</f>
        <v>0.40478906790377756</v>
      </c>
      <c r="HP10" s="38">
        <f>VLOOKUP(B:B,ROA_raw_data!B12:ET12,149,0)</f>
        <v>5.621996862795145E-2</v>
      </c>
      <c r="HQ10" s="65">
        <v>5.5E-2</v>
      </c>
      <c r="HR10" s="18">
        <v>0.1331</v>
      </c>
      <c r="HS10" s="18">
        <v>7.8799999999999995E-2</v>
      </c>
      <c r="HT10" s="41">
        <f>VLOOKUP(B:B,Asset_Quality_raw_data!B12:EX12,153,0)</f>
        <v>7.2127166372200013E-2</v>
      </c>
      <c r="HU10" s="41">
        <f>VLOOKUP(B:B,Mgt_Efficiency_raw_data!B12:DL12,115,0)</f>
        <v>0.42865540098302324</v>
      </c>
      <c r="HV10" s="38">
        <f>VLOOKUP(B:B,ROA_raw_data!B12:EX12,153,0)</f>
        <v>3.5296538522591896E-2</v>
      </c>
      <c r="HW10" s="65">
        <v>0.06</v>
      </c>
      <c r="HX10" s="18">
        <v>0.13980000000000001</v>
      </c>
      <c r="HY10" s="18">
        <v>6.7799999999999999E-2</v>
      </c>
      <c r="HZ10" s="41">
        <f>VLOOKUP(B:B,Asset_Quality_raw_data!B12:FB12,157,0)</f>
        <v>7.0236812153305739E-2</v>
      </c>
      <c r="IA10" s="41">
        <f>VLOOKUP(B:B,Mgt_Efficiency_raw_data!B12:DO12,118,0)</f>
        <v>0.34636508736508709</v>
      </c>
      <c r="IB10" s="38">
        <f>VLOOKUP(B:B,ROA_raw_data!B12:FB12,157,0)</f>
        <v>3.0764962483716626E-2</v>
      </c>
      <c r="IC10" s="65">
        <v>5.6000000000000001E-2</v>
      </c>
      <c r="ID10" s="18">
        <v>0.14630000000000001</v>
      </c>
      <c r="IE10" s="18">
        <v>6.6299999999999998E-2</v>
      </c>
      <c r="IF10" s="41">
        <f>VLOOKUP(B:B,Asset_Quality_raw_data!B12:FF12,161,0)</f>
        <v>7.311364247902867E-2</v>
      </c>
      <c r="IG10" s="41">
        <f>VLOOKUP(B:B,Mgt_Efficiency_raw_data!B12:DR12,121,0)</f>
        <v>0.42374786870285092</v>
      </c>
      <c r="IH10" s="38">
        <f>VLOOKUP(B:B,ROA_raw_data!B12:FF12,161,0)</f>
        <v>2.838411595211866E-2</v>
      </c>
      <c r="II10" s="65">
        <v>4.9000000000000002E-2</v>
      </c>
      <c r="IJ10" s="18">
        <v>0.1628</v>
      </c>
      <c r="IK10" s="18">
        <v>5.7000000000000002E-2</v>
      </c>
      <c r="IL10" s="41">
        <f>VLOOKUP(B:B,Asset_Quality_raw_data!B12:FJ12,165,0)</f>
        <v>6.7894536027539532E-2</v>
      </c>
      <c r="IM10" s="41">
        <f>VLOOKUP(B:B,Mgt_Efficiency_raw_data!B12:DU12,124,0)</f>
        <v>0.35667465735978682</v>
      </c>
      <c r="IN10" s="38">
        <f>VLOOKUP(B:B,ROA_raw_data!B12:FJ12,165,0)</f>
        <v>3.397864712852082E-2</v>
      </c>
      <c r="IO10" s="65">
        <v>4.5999999999999999E-2</v>
      </c>
      <c r="IP10" s="18">
        <v>0.16850000000000001</v>
      </c>
      <c r="IQ10" s="18">
        <v>6.2199999999999998E-2</v>
      </c>
      <c r="IR10" s="41">
        <f>VLOOKUP(B:B,Asset_Quality_raw_data!B12:FN12,169,0)</f>
        <v>7.2461435644218308E-2</v>
      </c>
      <c r="IS10" s="41">
        <f>VLOOKUP(B:B,Mgt_Efficiency_raw_data!B12:DX12,127,0)</f>
        <v>0.40373904899444207</v>
      </c>
      <c r="IT10" s="38">
        <f>VLOOKUP(B:B,ROA_raw_data!B12:FN12,169,0)</f>
        <v>3.0312483430744011E-2</v>
      </c>
      <c r="IU10" s="65">
        <v>0.04</v>
      </c>
      <c r="IV10" s="18">
        <v>0.1691</v>
      </c>
      <c r="IW10" s="18">
        <v>3.56E-2</v>
      </c>
      <c r="IX10" s="41">
        <f>VLOOKUP(B:B,Asset_Quality_raw_data!B12:FR12,173,0)</f>
        <v>7.9132732204638609E-2</v>
      </c>
      <c r="IY10" s="41">
        <f>VLOOKUP(B:B,Mgt_Efficiency_raw_data!B12:EA12,130,0)</f>
        <v>0.42941957966489175</v>
      </c>
      <c r="IZ10" s="38">
        <f>VLOOKUP(B:B,ROA_raw_data!B12:FR12,173,0)</f>
        <v>2.964980472158946E-2</v>
      </c>
      <c r="JA10" s="65">
        <v>4.7E-2</v>
      </c>
      <c r="JB10" s="18">
        <v>0.16889999999999999</v>
      </c>
      <c r="JC10" s="18">
        <v>2.9900000000000003E-2</v>
      </c>
      <c r="JD10" s="41">
        <f>VLOOKUP(B:B,Asset_Quality_raw_data!B12:FV12,177,0)</f>
        <v>6.7901740107208133E-2</v>
      </c>
      <c r="JE10" s="41">
        <f>VLOOKUP(B:B,Mgt_Efficiency_raw_data!B12:ED12,133,0)</f>
        <v>0.43352390879590041</v>
      </c>
      <c r="JF10" s="38">
        <f>VLOOKUP(B:B,ROA_raw_data!B12:FV12,177,0)</f>
        <v>3.0506717382460826E-2</v>
      </c>
    </row>
    <row r="11" spans="1:266" x14ac:dyDescent="0.25">
      <c r="A11">
        <v>7</v>
      </c>
      <c r="B11" s="55" t="s">
        <v>8</v>
      </c>
      <c r="C11" s="65">
        <v>5.1999999999999998E-2</v>
      </c>
      <c r="D11" s="18">
        <v>0.1691</v>
      </c>
      <c r="E11" s="18">
        <v>6.2699999999999992E-2</v>
      </c>
      <c r="F11" s="41">
        <f>VLOOKUP(B11,Asset_Quality_raw_data!B13:F13,5,0)</f>
        <v>2.5240983156630224E-2</v>
      </c>
      <c r="G11" s="41">
        <f>VLOOKUP(B:B,Mgt_Efficiency_raw_data!B13:E13,4,0)</f>
        <v>0.50051174968129875</v>
      </c>
      <c r="H11" s="38">
        <f>VLOOKUP(B11,ROA_raw_data!B13:F13,5,0)</f>
        <v>2.1067732655226837E-2</v>
      </c>
      <c r="I11" s="65">
        <v>0.06</v>
      </c>
      <c r="J11" s="18">
        <v>0.1636</v>
      </c>
      <c r="K11" s="18">
        <v>7.3899999999999993E-2</v>
      </c>
      <c r="L11" s="41">
        <f>VLOOKUP(B:B,Asset_Quality_raw_data!B13:J13,9,0)</f>
        <v>2.62005603309357E-2</v>
      </c>
      <c r="M11" s="41">
        <f>VLOOKUP(B:B,Mgt_Efficiency_raw_data!B13:H13,7,0)</f>
        <v>0.49004589801394577</v>
      </c>
      <c r="N11" s="38">
        <f>VLOOKUP(B11,ROA_raw_data!B13:J13,9,0)</f>
        <v>2.5511104842542865E-2</v>
      </c>
      <c r="O11" s="27"/>
      <c r="T11" s="28"/>
      <c r="U11" s="65">
        <v>0.05</v>
      </c>
      <c r="V11" s="18">
        <v>0.15990000000000001</v>
      </c>
      <c r="W11" s="18">
        <v>6.0199999999999997E-2</v>
      </c>
      <c r="X11" s="41">
        <f>VLOOKUP(B:B,Asset_Quality_raw_data!B13:R13,17,0)</f>
        <v>4.0687917721055678E-2</v>
      </c>
      <c r="Y11" s="41">
        <f>VLOOKUP(B:B,Mgt_Efficiency_raw_data!B13:N13,13,0)</f>
        <v>0.55299110274175289</v>
      </c>
      <c r="Z11" s="38">
        <f>VLOOKUP(B:B,ROA_raw_data!B13:R13,17,0)</f>
        <v>2.5224121904689978E-2</v>
      </c>
      <c r="AA11" s="65">
        <v>5.7000000000000002E-2</v>
      </c>
      <c r="AB11" s="18">
        <v>0.15460000000000002</v>
      </c>
      <c r="AC11" s="18">
        <v>6.3099999999999989E-2</v>
      </c>
      <c r="AD11" s="41">
        <f>VLOOKUP(B:B,Asset_Quality_raw_data!B13:V13,21,0)</f>
        <v>4.2175276029221005E-2</v>
      </c>
      <c r="AE11" s="41">
        <f>VLOOKUP(B:B,Mgt_Efficiency_raw_data!B13:Q13,16,0)</f>
        <v>0.52540315313382369</v>
      </c>
      <c r="AF11" s="38">
        <f>VLOOKUP(B:B,ROA_raw_data!B13:V13,21,0)</f>
        <v>2.5283941542243716E-2</v>
      </c>
      <c r="AG11" s="65">
        <v>5.6000000000000001E-2</v>
      </c>
      <c r="AH11" s="18">
        <v>0.16059999999999999</v>
      </c>
      <c r="AI11" s="18">
        <v>7.0300000000000001E-2</v>
      </c>
      <c r="AJ11" s="41">
        <f>VLOOKUP(B:B,Asset_Quality_raw_data!B13:Z13,25,0)</f>
        <v>4.4058319151074117E-2</v>
      </c>
      <c r="AK11" s="41">
        <f>VLOOKUP(B:B,Mgt_Efficiency_raw_data!B13:T13,19,0)</f>
        <v>0.51178691836265244</v>
      </c>
      <c r="AL11" s="38">
        <f>VLOOKUP(B:B,ROA_raw_data!B13:Z13,25,0)</f>
        <v>2.4687329640600025E-2</v>
      </c>
      <c r="AM11" s="65">
        <v>6.0999999999999999E-2</v>
      </c>
      <c r="AN11" s="18">
        <v>0.16820000000000002</v>
      </c>
      <c r="AO11" s="18">
        <v>5.9699999999999996E-2</v>
      </c>
      <c r="AP11" s="41">
        <f>VLOOKUP(B:B,Asset_Quality_raw_data!B13:AD13,29,0)</f>
        <v>3.9361257072115782E-2</v>
      </c>
      <c r="AQ11" s="41">
        <f>VLOOKUP(B:B,Mgt_Efficiency_raw_data!B13:W13,22,0)</f>
        <v>0.5452864990165468</v>
      </c>
      <c r="AR11" s="38">
        <f>VLOOKUP(B:B,ROA_raw_data!B13:AD13,29,0)</f>
        <v>2.3661921070362187E-2</v>
      </c>
      <c r="AS11" s="65">
        <v>0.05</v>
      </c>
      <c r="AT11" s="18">
        <v>0.183</v>
      </c>
      <c r="AU11" s="18">
        <v>8.0100000000000005E-2</v>
      </c>
      <c r="AV11" s="41">
        <f>VLOOKUP(B:B,Asset_Quality_raw_data!B13:AH13,33,0)</f>
        <v>9.2405474973487223E-2</v>
      </c>
      <c r="AW11" s="41">
        <f>VLOOKUP(B:B,Mgt_Efficiency_raw_data!B13:Z13,25,0)</f>
        <v>0.86812519007364708</v>
      </c>
      <c r="AX11" s="38">
        <f>VLOOKUP(B:B,ROA_raw_data!B13:AH13,33,0)</f>
        <v>-5.9528436218492511E-3</v>
      </c>
      <c r="AY11" s="65">
        <v>3.7999999999999999E-2</v>
      </c>
      <c r="AZ11" s="18">
        <v>0.1787</v>
      </c>
      <c r="BA11" s="18">
        <v>6.4500000000000002E-2</v>
      </c>
      <c r="BB11" s="41" t="s">
        <v>76</v>
      </c>
      <c r="BC11" s="41" t="s">
        <v>76</v>
      </c>
      <c r="BD11" s="38" t="s">
        <v>76</v>
      </c>
      <c r="BE11" s="65">
        <v>3.7999999999999999E-2</v>
      </c>
      <c r="BF11" s="18">
        <v>0.18179999999999999</v>
      </c>
      <c r="BG11" s="18">
        <v>5.7999999999999996E-2</v>
      </c>
      <c r="BH11" s="41" t="s">
        <v>76</v>
      </c>
      <c r="BI11" s="41" t="s">
        <v>76</v>
      </c>
      <c r="BJ11" s="38" t="s">
        <v>76</v>
      </c>
      <c r="BK11" s="65">
        <v>4.3999999999999997E-2</v>
      </c>
      <c r="BL11" s="18">
        <v>0.1386</v>
      </c>
      <c r="BM11" s="18">
        <v>6.3399999999999998E-2</v>
      </c>
      <c r="BN11" s="41" t="s">
        <v>76</v>
      </c>
      <c r="BO11" s="41" t="s">
        <v>76</v>
      </c>
      <c r="BP11" s="38" t="s">
        <v>76</v>
      </c>
      <c r="BQ11" s="65">
        <v>4.2000000000000003E-2</v>
      </c>
      <c r="BR11" s="18">
        <v>0.1366</v>
      </c>
      <c r="BS11" s="18">
        <v>6.3500000000000001E-2</v>
      </c>
      <c r="BT11" s="41" t="s">
        <v>76</v>
      </c>
      <c r="BU11" s="41" t="s">
        <v>76</v>
      </c>
      <c r="BV11" s="38" t="s">
        <v>76</v>
      </c>
      <c r="BW11" s="65">
        <v>5.3999999999999999E-2</v>
      </c>
      <c r="BX11" s="18">
        <v>0.1361</v>
      </c>
      <c r="BY11" s="18">
        <v>0.10279999999999999</v>
      </c>
      <c r="BZ11" s="41" t="s">
        <v>76</v>
      </c>
      <c r="CA11" s="41" t="s">
        <v>76</v>
      </c>
      <c r="CB11" s="38" t="s">
        <v>76</v>
      </c>
      <c r="CC11" s="65">
        <v>3.3000000000000002E-2</v>
      </c>
      <c r="CD11" s="18">
        <v>0.1366</v>
      </c>
      <c r="CE11" s="18">
        <v>9.2100000000000015E-2</v>
      </c>
      <c r="CF11" s="41" t="s">
        <v>76</v>
      </c>
      <c r="CG11" s="41" t="s">
        <v>76</v>
      </c>
      <c r="CH11" s="38" t="s">
        <v>76</v>
      </c>
      <c r="CI11" s="65">
        <v>3.2000000000000001E-2</v>
      </c>
      <c r="CJ11" s="18">
        <v>0.13689999999999999</v>
      </c>
      <c r="CK11" s="18">
        <v>7.0599999999999996E-2</v>
      </c>
      <c r="CL11" s="41" t="s">
        <v>76</v>
      </c>
      <c r="CM11" s="41" t="s">
        <v>76</v>
      </c>
      <c r="CN11" s="38" t="s">
        <v>76</v>
      </c>
      <c r="CO11" s="65">
        <v>3.7999999999999999E-2</v>
      </c>
      <c r="CP11" s="18">
        <v>0.13639999999999999</v>
      </c>
      <c r="CQ11" s="18">
        <v>4.4999999999999998E-2</v>
      </c>
      <c r="CR11" s="41" t="s">
        <v>76</v>
      </c>
      <c r="CS11" s="41" t="s">
        <v>76</v>
      </c>
      <c r="CT11" s="38" t="s">
        <v>76</v>
      </c>
      <c r="CU11" s="65">
        <v>5.1999999999999998E-2</v>
      </c>
      <c r="CV11" s="18">
        <v>0.13489999999999999</v>
      </c>
      <c r="CW11" s="18">
        <v>4.1799999999999997E-2</v>
      </c>
      <c r="CX11" s="41" t="s">
        <v>76</v>
      </c>
      <c r="CY11" s="41" t="s">
        <v>76</v>
      </c>
      <c r="CZ11" s="38" t="s">
        <v>76</v>
      </c>
      <c r="DA11" s="65">
        <v>6.0999999999999999E-2</v>
      </c>
      <c r="DB11" s="18">
        <v>0.13220000000000001</v>
      </c>
      <c r="DC11" s="18">
        <v>4.2800000000000005E-2</v>
      </c>
      <c r="DD11" s="41" t="s">
        <v>76</v>
      </c>
      <c r="DE11" s="41" t="s">
        <v>76</v>
      </c>
      <c r="DF11" s="38" t="s">
        <v>76</v>
      </c>
      <c r="DG11" s="65">
        <v>5.2999999999999999E-2</v>
      </c>
      <c r="DH11" s="18">
        <v>0.12659999999999999</v>
      </c>
      <c r="DI11" s="18">
        <v>5.7000000000000002E-2</v>
      </c>
      <c r="DJ11" s="41" t="s">
        <v>76</v>
      </c>
      <c r="DK11" s="41" t="s">
        <v>76</v>
      </c>
      <c r="DL11" s="38" t="s">
        <v>76</v>
      </c>
      <c r="DM11" s="65">
        <v>5.6000000000000001E-2</v>
      </c>
      <c r="DN11" s="18">
        <v>0.12509999999999999</v>
      </c>
      <c r="DO11" s="18">
        <v>5.7099999999999998E-2</v>
      </c>
      <c r="DP11" s="41" t="s">
        <v>76</v>
      </c>
      <c r="DQ11" s="41" t="s">
        <v>76</v>
      </c>
      <c r="DR11" s="38" t="s">
        <v>76</v>
      </c>
      <c r="DS11" s="65">
        <v>4.8000000000000001E-2</v>
      </c>
      <c r="DT11" s="18">
        <v>0.12509999999999999</v>
      </c>
      <c r="DU11" s="18">
        <v>4.3499999999999997E-2</v>
      </c>
      <c r="DV11" s="41" t="e">
        <f>VLOOKUP(B:B,Asset_Quality_raw_data!B13:CH13,85,0)</f>
        <v>#N/A</v>
      </c>
      <c r="DW11" s="41" t="e">
        <f>VLOOKUP(B:B,Mgt_Efficiency_raw_data!B13:BM13,64,0)</f>
        <v>#N/A</v>
      </c>
      <c r="DX11" s="38" t="e">
        <f>VLOOKUP(B:B,ROA_raw_data!B13:CH13,85,0)</f>
        <v>#N/A</v>
      </c>
      <c r="DY11" s="65">
        <v>0.06</v>
      </c>
      <c r="DZ11" s="18">
        <v>0.12470000000000001</v>
      </c>
      <c r="EA11" s="18">
        <v>5.7000000000000002E-2</v>
      </c>
      <c r="EB11" s="41" t="e">
        <f>VLOOKUP(B:B,Asset_Quality_raw_data!B13:CL13,89,0)</f>
        <v>#N/A</v>
      </c>
      <c r="EC11" s="41" t="e">
        <f>VLOOKUP(B:B,Mgt_Efficiency_raw_data!B13:BP13,67,0)</f>
        <v>#N/A</v>
      </c>
      <c r="ED11" s="38" t="e">
        <f>VLOOKUP(B:B,ROA_raw_data!B13:CL13,89,0)</f>
        <v>#N/A</v>
      </c>
      <c r="EE11" s="65">
        <v>0.05</v>
      </c>
      <c r="EF11" s="18">
        <v>0.12470000000000001</v>
      </c>
      <c r="EG11" s="18">
        <v>3.8300000000000001E-2</v>
      </c>
      <c r="EH11" s="41" t="e">
        <f>VLOOKUP(B:B,Asset_Quality_raw_data!B13:CP13,93,0)</f>
        <v>#N/A</v>
      </c>
      <c r="EI11" s="41" t="e">
        <f>VLOOKUP(B:B,Mgt_Efficiency_raw_data!B13:BS13,70,0)</f>
        <v>#N/A</v>
      </c>
      <c r="EJ11" s="38" t="e">
        <f>VLOOKUP(B:B,ROA_raw_data!B13:CP13,93,0)</f>
        <v>#N/A</v>
      </c>
      <c r="EK11" s="65">
        <v>5.0999999999999997E-2</v>
      </c>
      <c r="EL11" s="18">
        <v>0.12240000000000001</v>
      </c>
      <c r="EM11" s="18">
        <v>5.8200000000000002E-2</v>
      </c>
      <c r="EN11" s="41" t="e">
        <f>VLOOKUP(B:B,Asset_Quality_raw_data!B13:CT13,97,0)</f>
        <v>#N/A</v>
      </c>
      <c r="EO11" s="41" t="e">
        <f>VLOOKUP(B:B,Mgt_Efficiency_raw_data!B13:BV13,73,0)</f>
        <v>#N/A</v>
      </c>
      <c r="EP11" s="38" t="e">
        <f>VLOOKUP(B:B,ROA_raw_data!B13:CT13,97,0)</f>
        <v>#N/A</v>
      </c>
      <c r="EQ11" s="65">
        <v>4.5999999999999999E-2</v>
      </c>
      <c r="ER11" s="18">
        <v>0.12089999999999999</v>
      </c>
      <c r="ES11" s="18">
        <v>5.8400000000000001E-2</v>
      </c>
      <c r="ET11" s="41" t="e">
        <f>VLOOKUP(B:B,Asset_Quality_raw_data!B13:CX13,101,0)</f>
        <v>#N/A</v>
      </c>
      <c r="EU11" s="41" t="e">
        <f>VLOOKUP(B:B,Mgt_Efficiency_raw_data!B13:BY13,76,0)</f>
        <v>#N/A</v>
      </c>
      <c r="EV11" s="38" t="e">
        <f>VLOOKUP(B:B,ROA_raw_data!B13:CX13,101,0)</f>
        <v>#N/A</v>
      </c>
      <c r="EW11" s="65">
        <v>-4.1000000000000002E-2</v>
      </c>
      <c r="EX11" s="18">
        <v>0.11890000000000001</v>
      </c>
      <c r="EY11" s="18">
        <v>4.5899999999999996E-2</v>
      </c>
      <c r="EZ11" s="41" t="e">
        <f>VLOOKUP(B:B,Asset_Quality_raw_data!B13:DB13,105,0)</f>
        <v>#N/A</v>
      </c>
      <c r="FA11" s="41" t="e">
        <f>VLOOKUP(B:B,Mgt_Efficiency_raw_data!B13:CB13,79,0)</f>
        <v>#N/A</v>
      </c>
      <c r="FB11" s="38" t="e">
        <f>VLOOKUP(B:B,ROA_raw_data!B13:DB13,105,0)</f>
        <v>#N/A</v>
      </c>
      <c r="FC11" s="65">
        <v>-3.5999999999999997E-2</v>
      </c>
      <c r="FD11" s="18">
        <v>0.11749999999999999</v>
      </c>
      <c r="FE11" s="18">
        <v>4.2000000000000003E-2</v>
      </c>
      <c r="FF11" s="41" t="e">
        <f>VLOOKUP(B:B,Asset_Quality_raw_data!B13:DF13,109,0)</f>
        <v>#N/A</v>
      </c>
      <c r="FG11" s="41" t="e">
        <f>VLOOKUP(B:B,Mgt_Efficiency_raw_data!B13:CE13,82,0)</f>
        <v>#N/A</v>
      </c>
      <c r="FH11" s="38" t="e">
        <f>VLOOKUP(B:B,ROA_raw_data!B13:DF13,109,0)</f>
        <v>#N/A</v>
      </c>
      <c r="FI11" s="65">
        <v>-3.0000000000000001E-3</v>
      </c>
      <c r="FJ11" s="18">
        <v>0.1202</v>
      </c>
      <c r="FK11" s="18">
        <v>5.62E-2</v>
      </c>
      <c r="FL11" s="41" t="e">
        <f>VLOOKUP(B:B,Asset_Quality_raw_data!B13:DJ13,113,0)</f>
        <v>#N/A</v>
      </c>
      <c r="FM11" s="41" t="e">
        <f>VLOOKUP(B:B,Mgt_Efficiency_raw_data!B13:CH13,85,0)</f>
        <v>#N/A</v>
      </c>
      <c r="FN11" s="38" t="e">
        <f>VLOOKUP(B:B,ROA_raw_data!B13:DJ13,113,0)</f>
        <v>#N/A</v>
      </c>
      <c r="FO11" s="65">
        <v>2.4E-2</v>
      </c>
      <c r="FP11" s="18">
        <v>0.12050000000000001</v>
      </c>
      <c r="FQ11" s="18">
        <v>5.9000000000000004E-2</v>
      </c>
      <c r="FR11" s="41" t="e">
        <f>VLOOKUP(B:B,Asset_Quality_raw_data!B13:DN13,117,0)</f>
        <v>#N/A</v>
      </c>
      <c r="FS11" s="41" t="e">
        <f>VLOOKUP(B:B,Mgt_Efficiency_raw_data!B13:CK13,88,0)</f>
        <v>#N/A</v>
      </c>
      <c r="FT11" s="38" t="e">
        <f>VLOOKUP(B:B,ROA_raw_data!B13:DN13,117,0)</f>
        <v>#N/A</v>
      </c>
      <c r="FU11" s="65">
        <v>0.10299999999999999</v>
      </c>
      <c r="FV11" s="18">
        <v>0.1202</v>
      </c>
      <c r="FW11" s="18">
        <v>6.3200000000000006E-2</v>
      </c>
      <c r="FX11" s="41" t="e">
        <f>VLOOKUP(B:B,Asset_Quality_raw_data!B13:DR13,121,0)</f>
        <v>#N/A</v>
      </c>
      <c r="FY11" s="41" t="e">
        <f>VLOOKUP(B:B,Mgt_Efficiency_raw_data!B13:CN13,91,0)</f>
        <v>#N/A</v>
      </c>
      <c r="FZ11" s="38" t="e">
        <f>VLOOKUP(B:B,ROA_raw_data!B13:DR13,121,0)</f>
        <v>#N/A</v>
      </c>
      <c r="GA11" s="65">
        <v>9.4E-2</v>
      </c>
      <c r="GB11" s="18">
        <v>0.121</v>
      </c>
      <c r="GC11" s="18">
        <v>6.9099999999999995E-2</v>
      </c>
      <c r="GD11" s="41" t="e">
        <f>VLOOKUP(B:B,Asset_Quality_raw_data!B13:DV13,125,0)</f>
        <v>#N/A</v>
      </c>
      <c r="GE11" s="41" t="e">
        <f>VLOOKUP(B:B,Mgt_Efficiency_raw_data!B13:CQ13,94,0)</f>
        <v>#N/A</v>
      </c>
      <c r="GF11" s="38" t="e">
        <f>VLOOKUP(B:B,ROA_raw_data!B13:DV13,125,0)</f>
        <v>#N/A</v>
      </c>
      <c r="GG11" s="65">
        <v>7.5999999999999998E-2</v>
      </c>
      <c r="GH11" s="18">
        <v>0.1216</v>
      </c>
      <c r="GI11" s="18">
        <v>5.7300000000000004E-2</v>
      </c>
      <c r="GJ11" s="41" t="e">
        <f>VLOOKUP(B:B,Asset_Quality_raw_data!B13:DZ13,129,0)</f>
        <v>#N/A</v>
      </c>
      <c r="GK11" s="41" t="e">
        <f>VLOOKUP(B:B,Mgt_Efficiency_raw_data!B13:CT13,97,0)</f>
        <v>#N/A</v>
      </c>
      <c r="GL11" s="38" t="e">
        <f>VLOOKUP(B:B,ROA_raw_data!B13:DZ13,129,0)</f>
        <v>#N/A</v>
      </c>
      <c r="GM11" s="65">
        <v>5.8999999999999997E-2</v>
      </c>
      <c r="GN11" s="18">
        <v>0.1215</v>
      </c>
      <c r="GO11" s="18">
        <v>5.5599999999999997E-2</v>
      </c>
      <c r="GP11" s="41" t="e">
        <f>VLOOKUP(B:B,Asset_Quality_raw_data!B13:ED13,133,0)</f>
        <v>#N/A</v>
      </c>
      <c r="GQ11" s="41" t="e">
        <f>VLOOKUP(B:B,Mgt_Efficiency_raw_data!B13:CW13,100,0)</f>
        <v>#N/A</v>
      </c>
      <c r="GR11" s="38" t="e">
        <f>VLOOKUP(B:B,ROA_raw_data!B13:ED13,133,0)</f>
        <v>#N/A</v>
      </c>
      <c r="GS11" s="65">
        <v>4.9000000000000002E-2</v>
      </c>
      <c r="GT11" s="18">
        <v>0.12269999999999999</v>
      </c>
      <c r="GU11" s="18">
        <v>7.9100000000000004E-2</v>
      </c>
      <c r="GV11" s="41" t="e">
        <f>VLOOKUP(B:B,Asset_Quality_raw_data!B13:EH13,137,0)</f>
        <v>#N/A</v>
      </c>
      <c r="GW11" s="41" t="e">
        <f>VLOOKUP(B:B,Mgt_Efficiency_raw_data!B13:CZ13,103,0)</f>
        <v>#N/A</v>
      </c>
      <c r="GX11" s="38" t="e">
        <f>VLOOKUP(B:B,ROA_raw_data!B13:EH13,137,0)</f>
        <v>#N/A</v>
      </c>
      <c r="GY11" s="65">
        <v>4.5999999999999999E-2</v>
      </c>
      <c r="GZ11" s="18">
        <v>0.1241</v>
      </c>
      <c r="HA11" s="18">
        <v>9.1799999999999993E-2</v>
      </c>
      <c r="HB11" s="41" t="e">
        <f>VLOOKUP(B:B,Asset_Quality_raw_data!B13:EL13,141,0)</f>
        <v>#N/A</v>
      </c>
      <c r="HC11" s="41" t="e">
        <f>VLOOKUP(B:B,Mgt_Efficiency_raw_data!B13:DC13,106,0)</f>
        <v>#N/A</v>
      </c>
      <c r="HD11" s="38" t="e">
        <f>VLOOKUP(B:B,ROA_raw_data!B13:EL13,141,0)</f>
        <v>#N/A</v>
      </c>
      <c r="HE11" s="65">
        <v>4.9000000000000002E-2</v>
      </c>
      <c r="HF11" s="18">
        <v>0.12670000000000001</v>
      </c>
      <c r="HG11" s="18">
        <v>9.06E-2</v>
      </c>
      <c r="HH11" s="41" t="e">
        <f>VLOOKUP(B:B,Asset_Quality_raw_data!B13:EP13,145,0)</f>
        <v>#N/A</v>
      </c>
      <c r="HI11" s="41" t="e">
        <f>VLOOKUP(B:B,Mgt_Efficiency_raw_data!B13:DF13,109,0)</f>
        <v>#N/A</v>
      </c>
      <c r="HJ11" s="38" t="e">
        <f>VLOOKUP(B:B,ROA_raw_data!B13:EP13,145,0)</f>
        <v>#N/A</v>
      </c>
      <c r="HK11" s="65">
        <v>5.3999999999999999E-2</v>
      </c>
      <c r="HL11" s="18">
        <v>0.13089999999999999</v>
      </c>
      <c r="HM11" s="18">
        <v>9.1899999999999996E-2</v>
      </c>
      <c r="HN11" s="41" t="e">
        <f>VLOOKUP(B:B,Asset_Quality_raw_data!B13:ET13,149,0)</f>
        <v>#N/A</v>
      </c>
      <c r="HO11" s="41" t="e">
        <f>VLOOKUP(B:B,Mgt_Efficiency_raw_data!B13:DI13,112,0)</f>
        <v>#N/A</v>
      </c>
      <c r="HP11" s="38" t="e">
        <f>VLOOKUP(B:B,ROA_raw_data!B13:ET13,149,0)</f>
        <v>#N/A</v>
      </c>
      <c r="HQ11" s="65">
        <v>5.5E-2</v>
      </c>
      <c r="HR11" s="18">
        <v>0.1331</v>
      </c>
      <c r="HS11" s="18">
        <v>7.8799999999999995E-2</v>
      </c>
      <c r="HT11" s="41" t="e">
        <f>VLOOKUP(B:B,Asset_Quality_raw_data!B13:EX13,153,0)</f>
        <v>#N/A</v>
      </c>
      <c r="HU11" s="41" t="e">
        <f>VLOOKUP(B:B,Mgt_Efficiency_raw_data!B13:DL13,115,0)</f>
        <v>#N/A</v>
      </c>
      <c r="HV11" s="38" t="e">
        <f>VLOOKUP(B:B,ROA_raw_data!B13:EX13,153,0)</f>
        <v>#N/A</v>
      </c>
      <c r="HW11" s="65">
        <v>0.06</v>
      </c>
      <c r="HX11" s="18">
        <v>0.13980000000000001</v>
      </c>
      <c r="HY11" s="18">
        <v>6.7799999999999999E-2</v>
      </c>
      <c r="HZ11" s="41" t="e">
        <f>VLOOKUP(B:B,Asset_Quality_raw_data!B13:FB13,157,0)</f>
        <v>#N/A</v>
      </c>
      <c r="IA11" s="41" t="e">
        <f>VLOOKUP(B:B,Mgt_Efficiency_raw_data!B13:DO13,118,0)</f>
        <v>#N/A</v>
      </c>
      <c r="IB11" s="38" t="e">
        <f>VLOOKUP(B:B,ROA_raw_data!B13:FB13,157,0)</f>
        <v>#N/A</v>
      </c>
      <c r="IC11" s="65">
        <v>5.6000000000000001E-2</v>
      </c>
      <c r="ID11" s="18">
        <v>0.14630000000000001</v>
      </c>
      <c r="IE11" s="18">
        <v>6.6299999999999998E-2</v>
      </c>
      <c r="IF11" s="41" t="e">
        <f>VLOOKUP(B:B,Asset_Quality_raw_data!B13:FF13,161,0)</f>
        <v>#N/A</v>
      </c>
      <c r="IG11" s="41" t="e">
        <f>VLOOKUP(B:B,Mgt_Efficiency_raw_data!B13:DR13,121,0)</f>
        <v>#N/A</v>
      </c>
      <c r="IH11" s="38" t="e">
        <f>VLOOKUP(B:B,ROA_raw_data!B13:FF13,161,0)</f>
        <v>#N/A</v>
      </c>
      <c r="II11" s="65">
        <v>4.9000000000000002E-2</v>
      </c>
      <c r="IJ11" s="18">
        <v>0.1628</v>
      </c>
      <c r="IK11" s="18">
        <v>5.7000000000000002E-2</v>
      </c>
      <c r="IL11" s="41" t="e">
        <f>VLOOKUP(B:B,Asset_Quality_raw_data!B13:FJ13,165,0)</f>
        <v>#N/A</v>
      </c>
      <c r="IM11" s="41" t="e">
        <f>VLOOKUP(B:B,Mgt_Efficiency_raw_data!B13:DU13,124,0)</f>
        <v>#N/A</v>
      </c>
      <c r="IN11" s="38" t="e">
        <f>VLOOKUP(B:B,ROA_raw_data!B13:FJ13,165,0)</f>
        <v>#N/A</v>
      </c>
      <c r="IO11" s="65">
        <v>4.5999999999999999E-2</v>
      </c>
      <c r="IP11" s="18">
        <v>0.16850000000000001</v>
      </c>
      <c r="IQ11" s="18">
        <v>6.2199999999999998E-2</v>
      </c>
      <c r="IR11" s="41" t="e">
        <f>VLOOKUP(B:B,Asset_Quality_raw_data!B13:FN13,169,0)</f>
        <v>#N/A</v>
      </c>
      <c r="IS11" s="41" t="e">
        <f>VLOOKUP(B:B,Mgt_Efficiency_raw_data!B13:DX13,127,0)</f>
        <v>#N/A</v>
      </c>
      <c r="IT11" s="38" t="e">
        <f>VLOOKUP(B:B,ROA_raw_data!B13:FN13,169,0)</f>
        <v>#N/A</v>
      </c>
      <c r="IU11" s="65">
        <v>0.04</v>
      </c>
      <c r="IV11" s="18">
        <v>0.1691</v>
      </c>
      <c r="IW11" s="18">
        <v>3.56E-2</v>
      </c>
      <c r="IX11" s="41" t="e">
        <f>VLOOKUP(B:B,Asset_Quality_raw_data!B13:FR13,173,0)</f>
        <v>#N/A</v>
      </c>
      <c r="IY11" s="41" t="e">
        <f>VLOOKUP(B:B,Mgt_Efficiency_raw_data!B13:EA13,130,0)</f>
        <v>#N/A</v>
      </c>
      <c r="IZ11" s="38" t="e">
        <f>VLOOKUP(B:B,ROA_raw_data!B13:FR13,173,0)</f>
        <v>#N/A</v>
      </c>
      <c r="JA11" s="65">
        <v>4.7E-2</v>
      </c>
      <c r="JB11" s="18">
        <v>0.16889999999999999</v>
      </c>
      <c r="JC11" s="18">
        <v>2.9900000000000003E-2</v>
      </c>
      <c r="JD11" s="41" t="e">
        <f>VLOOKUP(B:B,Asset_Quality_raw_data!B13:FV13,177,0)</f>
        <v>#N/A</v>
      </c>
      <c r="JE11" s="41" t="e">
        <f>VLOOKUP(B:B,Mgt_Efficiency_raw_data!B13:ED13,133,0)</f>
        <v>#N/A</v>
      </c>
      <c r="JF11" s="38" t="e">
        <f>VLOOKUP(B:B,ROA_raw_data!B13:FV13,177,0)</f>
        <v>#N/A</v>
      </c>
    </row>
    <row r="12" spans="1:266" x14ac:dyDescent="0.25">
      <c r="A12">
        <v>8</v>
      </c>
      <c r="B12" s="55" t="s">
        <v>9</v>
      </c>
      <c r="C12" s="65">
        <v>5.1999999999999998E-2</v>
      </c>
      <c r="D12" s="18">
        <v>0.1691</v>
      </c>
      <c r="E12" s="18">
        <v>6.2699999999999992E-2</v>
      </c>
      <c r="F12" s="41">
        <f>VLOOKUP(B12,Asset_Quality_raw_data!B14:F14,5,0)</f>
        <v>6.0500984285311978E-3</v>
      </c>
      <c r="G12" s="41">
        <f>VLOOKUP(B:B,Mgt_Efficiency_raw_data!B14:E14,4,0)</f>
        <v>0.35193765541013278</v>
      </c>
      <c r="H12" s="38">
        <f>VLOOKUP(B12,ROA_raw_data!B14:F14,5,0)</f>
        <v>3.9438919319297383E-2</v>
      </c>
      <c r="I12" s="65">
        <v>0.06</v>
      </c>
      <c r="J12" s="18">
        <v>0.1636</v>
      </c>
      <c r="K12" s="18">
        <v>7.3899999999999993E-2</v>
      </c>
      <c r="L12" s="41">
        <f>VLOOKUP(B:B,Asset_Quality_raw_data!B14:J14,9,0)</f>
        <v>4.5586433241752667E-3</v>
      </c>
      <c r="M12" s="41">
        <f>VLOOKUP(B:B,Mgt_Efficiency_raw_data!B14:H14,7,0)</f>
        <v>0.40238331159205126</v>
      </c>
      <c r="N12" s="38">
        <f>VLOOKUP(B12,ROA_raw_data!B14:J14,9,0)</f>
        <v>3.2869647661410796E-2</v>
      </c>
      <c r="O12" s="27"/>
      <c r="T12" s="28"/>
      <c r="U12" s="65">
        <v>0.05</v>
      </c>
      <c r="V12" s="18">
        <v>0.15990000000000001</v>
      </c>
      <c r="W12" s="18">
        <v>6.0199999999999997E-2</v>
      </c>
      <c r="X12" s="41">
        <f>VLOOKUP(B:B,Asset_Quality_raw_data!B14:R14,17,0)</f>
        <v>3.6996584588836423E-2</v>
      </c>
      <c r="Y12" s="41">
        <f>VLOOKUP(B:B,Mgt_Efficiency_raw_data!B14:N14,13,0)</f>
        <v>0.42933700919294299</v>
      </c>
      <c r="Z12" s="38">
        <f>VLOOKUP(B:B,ROA_raw_data!B14:R14,17,0)</f>
        <v>3.2435680115091521E-2</v>
      </c>
      <c r="AA12" s="65">
        <v>5.7000000000000002E-2</v>
      </c>
      <c r="AB12" s="18">
        <v>0.15460000000000002</v>
      </c>
      <c r="AC12" s="18">
        <v>6.3099999999999989E-2</v>
      </c>
      <c r="AD12" s="41">
        <f>VLOOKUP(B:B,Asset_Quality_raw_data!B14:V14,21,0)</f>
        <v>5.1009874327682829E-2</v>
      </c>
      <c r="AE12" s="41">
        <f>VLOOKUP(B:B,Mgt_Efficiency_raw_data!B14:Q14,16,0)</f>
        <v>0.30643599419198897</v>
      </c>
      <c r="AF12" s="38">
        <f>VLOOKUP(B:B,ROA_raw_data!B14:V14,21,0)</f>
        <v>4.2666904675241486E-2</v>
      </c>
      <c r="AG12" s="65">
        <v>5.6000000000000001E-2</v>
      </c>
      <c r="AH12" s="18">
        <v>0.16059999999999999</v>
      </c>
      <c r="AI12" s="18">
        <v>7.0300000000000001E-2</v>
      </c>
      <c r="AJ12" s="41">
        <f>VLOOKUP(B:B,Asset_Quality_raw_data!B14:Z14,25,0)</f>
        <v>3.3123347929606708E-2</v>
      </c>
      <c r="AK12" s="41">
        <f>VLOOKUP(B:B,Mgt_Efficiency_raw_data!B14:T14,19,0)</f>
        <v>0.3490163980694872</v>
      </c>
      <c r="AL12" s="38">
        <f>VLOOKUP(B:B,ROA_raw_data!B14:Z14,25,0)</f>
        <v>3.2547667077685236E-2</v>
      </c>
      <c r="AM12" s="65">
        <v>6.0999999999999999E-2</v>
      </c>
      <c r="AN12" s="18">
        <v>0.16820000000000002</v>
      </c>
      <c r="AO12" s="18">
        <v>5.9699999999999996E-2</v>
      </c>
      <c r="AP12" s="41">
        <f>VLOOKUP(B:B,Asset_Quality_raw_data!B14:AD14,29,0)</f>
        <v>3.1013004263197967E-2</v>
      </c>
      <c r="AQ12" s="41">
        <f>VLOOKUP(B:B,Mgt_Efficiency_raw_data!B14:W14,22,0)</f>
        <v>0.34585147602895916</v>
      </c>
      <c r="AR12" s="38">
        <f>VLOOKUP(B:B,ROA_raw_data!B14:AD14,29,0)</f>
        <v>3.510048359387305E-2</v>
      </c>
      <c r="AS12" s="65">
        <v>0.05</v>
      </c>
      <c r="AT12" s="18">
        <v>0.183</v>
      </c>
      <c r="AU12" s="18">
        <v>8.0100000000000005E-2</v>
      </c>
      <c r="AV12" s="41">
        <f>VLOOKUP(B:B,Asset_Quality_raw_data!B14:AH14,33,0)</f>
        <v>5.4840166423230509E-2</v>
      </c>
      <c r="AW12" s="41">
        <f>VLOOKUP(B:B,Mgt_Efficiency_raw_data!B14:Z14,25,0)</f>
        <v>0.32029579285312743</v>
      </c>
      <c r="AX12" s="38">
        <f>VLOOKUP(B:B,ROA_raw_data!B14:AH14,33,0)</f>
        <v>4.0597547782583551E-2</v>
      </c>
      <c r="AY12" s="65">
        <v>3.7999999999999999E-2</v>
      </c>
      <c r="AZ12" s="18">
        <v>0.1787</v>
      </c>
      <c r="BA12" s="18">
        <v>6.4500000000000002E-2</v>
      </c>
      <c r="BB12" s="41">
        <f>VLOOKUP(B:B,Asset_Quality_raw_data!B14:AL14,37,0)</f>
        <v>4.8539078683306036E-2</v>
      </c>
      <c r="BC12" s="41">
        <f>VLOOKUP(B:B,Mgt_Efficiency_raw_data!B14:AC14,28,0)</f>
        <v>0.46338927716762546</v>
      </c>
      <c r="BD12" s="38">
        <f>VLOOKUP(B:B,ROA_raw_data!B14:AL14,37,0)</f>
        <v>3.0484525853322363E-2</v>
      </c>
      <c r="BE12" s="65">
        <v>3.7999999999999999E-2</v>
      </c>
      <c r="BF12" s="18">
        <v>0.18179999999999999</v>
      </c>
      <c r="BG12" s="18">
        <v>5.7999999999999996E-2</v>
      </c>
      <c r="BH12" s="41">
        <f>VLOOKUP(B:B,Asset_Quality_raw_data!B14:AP14,41,0)</f>
        <v>3.8900672293712198E-2</v>
      </c>
      <c r="BI12" s="41">
        <f>VLOOKUP(B:B,Mgt_Efficiency_raw_data!B14:AF14,31,0)</f>
        <v>0.35070412082945557</v>
      </c>
      <c r="BJ12" s="38">
        <f>VLOOKUP(B:B,ROA_raw_data!B14:AP14,41,0)</f>
        <v>3.3040598294326963E-2</v>
      </c>
      <c r="BK12" s="65">
        <v>4.3999999999999997E-2</v>
      </c>
      <c r="BL12" s="18">
        <v>0.1386</v>
      </c>
      <c r="BM12" s="18">
        <v>6.3399999999999998E-2</v>
      </c>
      <c r="BN12" s="41">
        <f>VLOOKUP(B:B,Asset_Quality_raw_data!B14:AT14,45,0)</f>
        <v>3.4128610588615119E-2</v>
      </c>
      <c r="BO12" s="41">
        <f>VLOOKUP(B:B,Mgt_Efficiency_raw_data!B14:AI14,34,0)</f>
        <v>0.39106697330064133</v>
      </c>
      <c r="BP12" s="38">
        <f>VLOOKUP(B:B,ROA_raw_data!B14:AT14,45,0)</f>
        <v>2.8620679977276967E-2</v>
      </c>
      <c r="BQ12" s="65">
        <v>4.2000000000000003E-2</v>
      </c>
      <c r="BR12" s="18">
        <v>0.1366</v>
      </c>
      <c r="BS12" s="18">
        <v>6.3500000000000001E-2</v>
      </c>
      <c r="BT12" s="41">
        <f>VLOOKUP(B:B,Asset_Quality_raw_data!B14:AX14,49,0)</f>
        <v>1.8842163533815764E-2</v>
      </c>
      <c r="BU12" s="41">
        <f>VLOOKUP(B:B,Mgt_Efficiency_raw_data!B14:AL14,37,0)</f>
        <v>0.3389531715153582</v>
      </c>
      <c r="BV12" s="38">
        <f>VLOOKUP(B:B,ROA_raw_data!B14:AX14,49,0)</f>
        <v>3.5850777413731022E-2</v>
      </c>
      <c r="BW12" s="65">
        <v>5.3999999999999999E-2</v>
      </c>
      <c r="BX12" s="18">
        <v>0.1361</v>
      </c>
      <c r="BY12" s="18">
        <v>0.10279999999999999</v>
      </c>
      <c r="BZ12" s="41">
        <f>VLOOKUP(B:B,Asset_Quality_raw_data!B14:BB14,53,0)</f>
        <v>4.8479409226524425E-2</v>
      </c>
      <c r="CA12" s="41">
        <f>VLOOKUP(B:B,Mgt_Efficiency_raw_data!B14:AO14,40,0)</f>
        <v>0.43109223849472372</v>
      </c>
      <c r="CB12" s="38">
        <f>VLOOKUP(B:B,ROA_raw_data!B14:BB14,53,0)</f>
        <v>2.8404924507133274E-2</v>
      </c>
      <c r="CC12" s="65">
        <v>3.3000000000000002E-2</v>
      </c>
      <c r="CD12" s="18">
        <v>0.1366</v>
      </c>
      <c r="CE12" s="18">
        <v>9.2100000000000015E-2</v>
      </c>
      <c r="CF12" s="41">
        <f>VLOOKUP(B:B,Asset_Quality_raw_data!B14:BF14,57,0)</f>
        <v>4.6123527311114451E-2</v>
      </c>
      <c r="CG12" s="41">
        <f>VLOOKUP(B:B,Mgt_Efficiency_raw_data!B14:AR14,43,0)</f>
        <v>0.33587878813527045</v>
      </c>
      <c r="CH12" s="38">
        <f>VLOOKUP(B:B,ROA_raw_data!B14:BF14,57,0)</f>
        <v>4.295192841771437E-2</v>
      </c>
      <c r="CI12" s="65">
        <v>3.2000000000000001E-2</v>
      </c>
      <c r="CJ12" s="18">
        <v>0.13689999999999999</v>
      </c>
      <c r="CK12" s="18">
        <v>7.0599999999999996E-2</v>
      </c>
      <c r="CL12" s="41">
        <f>VLOOKUP(B:B,Asset_Quality_raw_data!B14:BJ14,61,0)</f>
        <v>4.4319376527482253E-2</v>
      </c>
      <c r="CM12" s="41">
        <f>VLOOKUP(B:B,Mgt_Efficiency_raw_data!B14:AU14,46,0)</f>
        <v>0.32766684854085387</v>
      </c>
      <c r="CN12" s="38">
        <f>VLOOKUP(B:B,ROA_raw_data!B14:BJ14,61,0)</f>
        <v>3.9707028189135747E-2</v>
      </c>
      <c r="CO12" s="65">
        <v>3.7999999999999999E-2</v>
      </c>
      <c r="CP12" s="18">
        <v>0.13639999999999999</v>
      </c>
      <c r="CQ12" s="18">
        <v>4.4999999999999998E-2</v>
      </c>
      <c r="CR12" s="41">
        <f>VLOOKUP(B:B,Asset_Quality_raw_data!B14:BN14,65,0)</f>
        <v>3.5499898861315091E-2</v>
      </c>
      <c r="CS12" s="41">
        <f>VLOOKUP(B:B,Mgt_Efficiency_raw_data!B14:AX14,49,0)</f>
        <v>0.32669580593733305</v>
      </c>
      <c r="CT12" s="38">
        <f>VLOOKUP(B:B,ROA_raw_data!B14:BN14,65,0)</f>
        <v>3.8802383965294E-2</v>
      </c>
      <c r="CU12" s="65">
        <v>5.1999999999999998E-2</v>
      </c>
      <c r="CV12" s="18">
        <v>0.13489999999999999</v>
      </c>
      <c r="CW12" s="18">
        <v>4.1799999999999997E-2</v>
      </c>
      <c r="CX12" s="41">
        <f>VLOOKUP(B:B,Asset_Quality_raw_data!B14:BR14,69,0)</f>
        <v>1.5949683770653308E-2</v>
      </c>
      <c r="CY12" s="41">
        <f>VLOOKUP(B:B,Mgt_Efficiency_raw_data!B14:BA14,52,0)</f>
        <v>0.31645605001649124</v>
      </c>
      <c r="CZ12" s="38">
        <f>VLOOKUP(B:B,ROA_raw_data!B14:BR14,69,0)</f>
        <v>2.688286582670129E-2</v>
      </c>
      <c r="DA12" s="65">
        <v>6.0999999999999999E-2</v>
      </c>
      <c r="DB12" s="18">
        <v>0.13220000000000001</v>
      </c>
      <c r="DC12" s="18">
        <v>4.2800000000000005E-2</v>
      </c>
      <c r="DD12" s="41">
        <f>VLOOKUP(B:B,Asset_Quality_raw_data!B14:BV14,73,0)</f>
        <v>1.4017693240776027E-2</v>
      </c>
      <c r="DE12" s="41">
        <f>VLOOKUP(B:B,Mgt_Efficiency_raw_data!B14:BD14,55,0)</f>
        <v>0.33671588303757538</v>
      </c>
      <c r="DF12" s="38">
        <f>VLOOKUP(B:B,ROA_raw_data!B14:BV14,73,0)</f>
        <v>3.4479276443038692E-2</v>
      </c>
      <c r="DG12" s="65">
        <v>5.2999999999999999E-2</v>
      </c>
      <c r="DH12" s="18">
        <v>0.12659999999999999</v>
      </c>
      <c r="DI12" s="18">
        <v>5.7000000000000002E-2</v>
      </c>
      <c r="DJ12" s="41">
        <f>VLOOKUP(B:B,Asset_Quality_raw_data!B14:BZ14,77,0)</f>
        <v>1.4250816438116256E-2</v>
      </c>
      <c r="DK12" s="41">
        <f>VLOOKUP(B:B,Mgt_Efficiency_raw_data!B14:BG14,58,0)</f>
        <v>0.33508204059921848</v>
      </c>
      <c r="DL12" s="38">
        <f>VLOOKUP(B:B,ROA_raw_data!B14:BZ14,77,0)</f>
        <v>5.8281666989022499E-2</v>
      </c>
      <c r="DM12" s="65">
        <v>5.6000000000000001E-2</v>
      </c>
      <c r="DN12" s="18">
        <v>0.12509999999999999</v>
      </c>
      <c r="DO12" s="18">
        <v>5.7099999999999998E-2</v>
      </c>
      <c r="DP12" s="41">
        <f>VLOOKUP(B:B,Asset_Quality_raw_data!B14:CD14,81,0)</f>
        <v>1.5957349788862516E-2</v>
      </c>
      <c r="DQ12" s="41">
        <f>VLOOKUP(B:B,Mgt_Efficiency_raw_data!B14:BJ14,61,0)</f>
        <v>0.3661204967524993</v>
      </c>
      <c r="DR12" s="38">
        <f>VLOOKUP(B:B,ROA_raw_data!B14:CD14,81,0)</f>
        <v>3.4391273367153564E-2</v>
      </c>
      <c r="DS12" s="65">
        <v>4.8000000000000001E-2</v>
      </c>
      <c r="DT12" s="18">
        <v>0.12509999999999999</v>
      </c>
      <c r="DU12" s="18">
        <v>4.3499999999999997E-2</v>
      </c>
      <c r="DV12" s="41">
        <f>VLOOKUP(B:B,Asset_Quality_raw_data!B14:CH14,85,0)</f>
        <v>1.6237889286997254E-2</v>
      </c>
      <c r="DW12" s="41">
        <f>VLOOKUP(B:B,Mgt_Efficiency_raw_data!B14:BM14,64,0)</f>
        <v>0.3701459069584806</v>
      </c>
      <c r="DX12" s="38">
        <f>VLOOKUP(B:B,ROA_raw_data!B14:CH14,85,0)</f>
        <v>4.4987731013622224E-2</v>
      </c>
      <c r="DY12" s="65">
        <v>0.06</v>
      </c>
      <c r="DZ12" s="18">
        <v>0.12470000000000001</v>
      </c>
      <c r="EA12" s="18">
        <v>5.7000000000000002E-2</v>
      </c>
      <c r="EB12" s="41">
        <f>VLOOKUP(B:B,Asset_Quality_raw_data!B14:CL14,89,0)</f>
        <v>1.6201719882434698E-2</v>
      </c>
      <c r="EC12" s="41">
        <f>VLOOKUP(B:B,Mgt_Efficiency_raw_data!B14:BP14,67,0)</f>
        <v>0.38499266004591026</v>
      </c>
      <c r="ED12" s="38">
        <f>VLOOKUP(B:B,ROA_raw_data!B14:CL14,89,0)</f>
        <v>3.5427576507276501E-2</v>
      </c>
      <c r="EE12" s="65">
        <v>0.05</v>
      </c>
      <c r="EF12" s="18">
        <v>0.12470000000000001</v>
      </c>
      <c r="EG12" s="18">
        <v>3.8300000000000001E-2</v>
      </c>
      <c r="EH12" s="41">
        <f>VLOOKUP(B:B,Asset_Quality_raw_data!B14:CP14,93,0)</f>
        <v>1.8776860618252698E-2</v>
      </c>
      <c r="EI12" s="41">
        <f>VLOOKUP(B:B,Mgt_Efficiency_raw_data!B14:BS14,70,0)</f>
        <v>0.38498058866836843</v>
      </c>
      <c r="EJ12" s="38">
        <f>VLOOKUP(B:B,ROA_raw_data!B14:CP14,93,0)</f>
        <v>3.5943844068362499E-2</v>
      </c>
      <c r="EK12" s="65">
        <v>5.0999999999999997E-2</v>
      </c>
      <c r="EL12" s="18">
        <v>0.12240000000000001</v>
      </c>
      <c r="EM12" s="18">
        <v>5.8200000000000002E-2</v>
      </c>
      <c r="EN12" s="41">
        <f>VLOOKUP(B:B,Asset_Quality_raw_data!B14:CT14,97,0)</f>
        <v>2.5031367929440929E-2</v>
      </c>
      <c r="EO12" s="41">
        <f>VLOOKUP(B:B,Mgt_Efficiency_raw_data!B14:BV14,73,0)</f>
        <v>0.38476123125999601</v>
      </c>
      <c r="EP12" s="38">
        <f>VLOOKUP(B:B,ROA_raw_data!B14:CT14,97,0)</f>
        <v>3.2190330131001296E-2</v>
      </c>
      <c r="EQ12" s="65">
        <v>4.5999999999999999E-2</v>
      </c>
      <c r="ER12" s="18">
        <v>0.12089999999999999</v>
      </c>
      <c r="ES12" s="18">
        <v>5.8400000000000001E-2</v>
      </c>
      <c r="ET12" s="41">
        <f>VLOOKUP(B:B,Asset_Quality_raw_data!B14:CX14,101,0)</f>
        <v>2.1749031334209294E-2</v>
      </c>
      <c r="EU12" s="41">
        <f>VLOOKUP(B:B,Mgt_Efficiency_raw_data!B14:BY14,76,0)</f>
        <v>0.35745587555056874</v>
      </c>
      <c r="EV12" s="38">
        <f>VLOOKUP(B:B,ROA_raw_data!B14:CX14,101,0)</f>
        <v>3.8948661228747093E-2</v>
      </c>
      <c r="EW12" s="65">
        <v>-4.1000000000000002E-2</v>
      </c>
      <c r="EX12" s="18">
        <v>0.11890000000000001</v>
      </c>
      <c r="EY12" s="18">
        <v>4.5899999999999996E-2</v>
      </c>
      <c r="EZ12" s="41">
        <f>VLOOKUP(B:B,Asset_Quality_raw_data!B14:DB14,105,0)</f>
        <v>2.4255669688522035E-2</v>
      </c>
      <c r="FA12" s="41">
        <f>VLOOKUP(B:B,Mgt_Efficiency_raw_data!B14:CB14,79,0)</f>
        <v>0.37007057666186832</v>
      </c>
      <c r="FB12" s="38">
        <f>VLOOKUP(B:B,ROA_raw_data!B14:DB14,105,0)</f>
        <v>3.4591975774957304E-2</v>
      </c>
      <c r="FC12" s="65">
        <v>-3.5999999999999997E-2</v>
      </c>
      <c r="FD12" s="18">
        <v>0.11749999999999999</v>
      </c>
      <c r="FE12" s="18">
        <v>4.2000000000000003E-2</v>
      </c>
      <c r="FF12" s="41">
        <f>VLOOKUP(B:B,Asset_Quality_raw_data!B14:DF14,109,0)</f>
        <v>2.2267980137053747E-2</v>
      </c>
      <c r="FG12" s="41">
        <f>VLOOKUP(B:B,Mgt_Efficiency_raw_data!B14:CE14,82,0)</f>
        <v>0.38087382780047552</v>
      </c>
      <c r="FH12" s="38">
        <f>VLOOKUP(B:B,ROA_raw_data!B14:DF14,109,0)</f>
        <v>0</v>
      </c>
      <c r="FI12" s="65">
        <v>-3.0000000000000001E-3</v>
      </c>
      <c r="FJ12" s="18">
        <v>0.1202</v>
      </c>
      <c r="FK12" s="18">
        <v>5.62E-2</v>
      </c>
      <c r="FL12" s="41">
        <f>VLOOKUP(B:B,Asset_Quality_raw_data!B14:DJ14,113,0)</f>
        <v>2.2199034159842205E-2</v>
      </c>
      <c r="FM12" s="41">
        <f>VLOOKUP(B:B,Mgt_Efficiency_raw_data!B14:CH14,85,0)</f>
        <v>0.33614421099597713</v>
      </c>
      <c r="FN12" s="38">
        <f>VLOOKUP(B:B,ROA_raw_data!B14:DJ14,113,0)</f>
        <v>3.1168657293246506E-2</v>
      </c>
      <c r="FO12" s="65">
        <v>2.4E-2</v>
      </c>
      <c r="FP12" s="18">
        <v>0.12050000000000001</v>
      </c>
      <c r="FQ12" s="18">
        <v>5.9000000000000004E-2</v>
      </c>
      <c r="FR12" s="41">
        <f>VLOOKUP(B:B,Asset_Quality_raw_data!B14:DN14,117,0)</f>
        <v>1.6869608918798087E-2</v>
      </c>
      <c r="FS12" s="41">
        <f>VLOOKUP(B:B,Mgt_Efficiency_raw_data!B14:CK14,88,0)</f>
        <v>0.37660800973777109</v>
      </c>
      <c r="FT12" s="38">
        <f>VLOOKUP(B:B,ROA_raw_data!B14:DN14,117,0)</f>
        <v>3.3270352382178535E-2</v>
      </c>
      <c r="FU12" s="65">
        <v>0.10299999999999999</v>
      </c>
      <c r="FV12" s="18">
        <v>0.1202</v>
      </c>
      <c r="FW12" s="18">
        <v>6.3200000000000006E-2</v>
      </c>
      <c r="FX12" s="41">
        <f>VLOOKUP(B:B,Asset_Quality_raw_data!B14:DR14,121,0)</f>
        <v>1.7828565987353617E-2</v>
      </c>
      <c r="FY12" s="41">
        <f>VLOOKUP(B:B,Mgt_Efficiency_raw_data!B14:CN14,91,0)</f>
        <v>0.38977698282726458</v>
      </c>
      <c r="FZ12" s="38">
        <f>VLOOKUP(B:B,ROA_raw_data!B14:DR14,121,0)</f>
        <v>3.1210087242735784E-2</v>
      </c>
      <c r="GA12" s="65">
        <v>9.4E-2</v>
      </c>
      <c r="GB12" s="18">
        <v>0.121</v>
      </c>
      <c r="GC12" s="18">
        <v>6.9099999999999995E-2</v>
      </c>
      <c r="GD12" s="41">
        <f>VLOOKUP(B:B,Asset_Quality_raw_data!B14:DV14,125,0)</f>
        <v>1.711598060198766E-2</v>
      </c>
      <c r="GE12" s="41">
        <f>VLOOKUP(B:B,Mgt_Efficiency_raw_data!B14:CQ14,94,0)</f>
        <v>0.38052961918215966</v>
      </c>
      <c r="GF12" s="38">
        <f>VLOOKUP(B:B,ROA_raw_data!B14:DV14,125,0)</f>
        <v>3.1271851338476979E-2</v>
      </c>
      <c r="GG12" s="65">
        <v>7.5999999999999998E-2</v>
      </c>
      <c r="GH12" s="18">
        <v>0.1216</v>
      </c>
      <c r="GI12" s="18">
        <v>5.7300000000000004E-2</v>
      </c>
      <c r="GJ12" s="41">
        <f>VLOOKUP(B:B,Asset_Quality_raw_data!B14:DZ14,129,0)</f>
        <v>1.3722470340513701E-2</v>
      </c>
      <c r="GK12" s="41">
        <f>VLOOKUP(B:B,Mgt_Efficiency_raw_data!B14:CT14,97,0)</f>
        <v>0.34807051656056925</v>
      </c>
      <c r="GL12" s="38">
        <f>VLOOKUP(B:B,ROA_raw_data!B14:DZ14,129,0)</f>
        <v>3.0016050332401182E-2</v>
      </c>
      <c r="GM12" s="65">
        <v>5.8999999999999997E-2</v>
      </c>
      <c r="GN12" s="18">
        <v>0.1215</v>
      </c>
      <c r="GO12" s="18">
        <v>5.5599999999999997E-2</v>
      </c>
      <c r="GP12" s="41">
        <f>VLOOKUP(B:B,Asset_Quality_raw_data!B14:ED14,133,0)</f>
        <v>1.3762913937490621E-2</v>
      </c>
      <c r="GQ12" s="41">
        <f>VLOOKUP(B:B,Mgt_Efficiency_raw_data!B14:CW14,100,0)</f>
        <v>0.35052142466675079</v>
      </c>
      <c r="GR12" s="38">
        <f>VLOOKUP(B:B,ROA_raw_data!B14:ED14,133,0)</f>
        <v>3.5908464790163006E-2</v>
      </c>
      <c r="GS12" s="65">
        <v>4.9000000000000002E-2</v>
      </c>
      <c r="GT12" s="18">
        <v>0.12269999999999999</v>
      </c>
      <c r="GU12" s="18">
        <v>7.9100000000000004E-2</v>
      </c>
      <c r="GV12" s="41">
        <f>VLOOKUP(B:B,Asset_Quality_raw_data!B14:EH14,137,0)</f>
        <v>1.677435626470954E-2</v>
      </c>
      <c r="GW12" s="41">
        <f>VLOOKUP(B:B,Mgt_Efficiency_raw_data!B14:CZ14,103,0)</f>
        <v>0.30388712040270083</v>
      </c>
      <c r="GX12" s="38">
        <f>VLOOKUP(B:B,ROA_raw_data!B14:EH14,137,0)</f>
        <v>3.9473692592669189E-2</v>
      </c>
      <c r="GY12" s="65">
        <v>4.5999999999999999E-2</v>
      </c>
      <c r="GZ12" s="18">
        <v>0.1241</v>
      </c>
      <c r="HA12" s="18">
        <v>9.1799999999999993E-2</v>
      </c>
      <c r="HB12" s="41">
        <f>VLOOKUP(B:B,Asset_Quality_raw_data!B14:EL14,141,0)</f>
        <v>1.9718306659032455E-2</v>
      </c>
      <c r="HC12" s="41">
        <f>VLOOKUP(B:B,Mgt_Efficiency_raw_data!B14:DC14,106,0)</f>
        <v>0.28562364223998449</v>
      </c>
      <c r="HD12" s="38">
        <f>VLOOKUP(B:B,ROA_raw_data!B14:EL14,141,0)</f>
        <v>4.3723500627215812E-2</v>
      </c>
      <c r="HE12" s="65">
        <v>4.9000000000000002E-2</v>
      </c>
      <c r="HF12" s="18">
        <v>0.12670000000000001</v>
      </c>
      <c r="HG12" s="18">
        <v>9.06E-2</v>
      </c>
      <c r="HH12" s="41">
        <f>VLOOKUP(B:B,Asset_Quality_raw_data!B14:EP14,145,0)</f>
        <v>2.4586672120778225E-2</v>
      </c>
      <c r="HI12" s="41">
        <f>VLOOKUP(B:B,Mgt_Efficiency_raw_data!B14:DF14,109,0)</f>
        <v>0.28936363133712351</v>
      </c>
      <c r="HJ12" s="38">
        <f>VLOOKUP(B:B,ROA_raw_data!B14:EP14,145,0)</f>
        <v>4.3534494334925324E-2</v>
      </c>
      <c r="HK12" s="65">
        <v>5.3999999999999999E-2</v>
      </c>
      <c r="HL12" s="18">
        <v>0.13089999999999999</v>
      </c>
      <c r="HM12" s="18">
        <v>9.1899999999999996E-2</v>
      </c>
      <c r="HN12" s="41">
        <f>VLOOKUP(B:B,Asset_Quality_raw_data!B14:ET14,149,0)</f>
        <v>3.1139226315449617E-2</v>
      </c>
      <c r="HO12" s="41">
        <f>VLOOKUP(B:B,Mgt_Efficiency_raw_data!B14:DI14,112,0)</f>
        <v>0.30505036292559295</v>
      </c>
      <c r="HP12" s="38">
        <f>VLOOKUP(B:B,ROA_raw_data!B14:ET14,149,0)</f>
        <v>5.211504528637588E-2</v>
      </c>
      <c r="HQ12" s="65">
        <v>5.5E-2</v>
      </c>
      <c r="HR12" s="18">
        <v>0.1331</v>
      </c>
      <c r="HS12" s="18">
        <v>7.8799999999999995E-2</v>
      </c>
      <c r="HT12" s="41">
        <f>VLOOKUP(B:B,Asset_Quality_raw_data!B14:EX14,153,0)</f>
        <v>2.7288504676104764E-2</v>
      </c>
      <c r="HU12" s="41">
        <f>VLOOKUP(B:B,Mgt_Efficiency_raw_data!B14:DL14,115,0)</f>
        <v>0.27538500377620173</v>
      </c>
      <c r="HV12" s="38">
        <f>VLOOKUP(B:B,ROA_raw_data!B14:EX14,153,0)</f>
        <v>6.3583605825699288E-2</v>
      </c>
      <c r="HW12" s="65">
        <v>0.06</v>
      </c>
      <c r="HX12" s="18">
        <v>0.13980000000000001</v>
      </c>
      <c r="HY12" s="18">
        <v>6.7799999999999999E-2</v>
      </c>
      <c r="HZ12" s="41">
        <f>VLOOKUP(B:B,Asset_Quality_raw_data!B14:FB14,157,0)</f>
        <v>2.7097874703421194E-2</v>
      </c>
      <c r="IA12" s="41">
        <f>VLOOKUP(B:B,Mgt_Efficiency_raw_data!B14:DO14,118,0)</f>
        <v>0.28174677205969723</v>
      </c>
      <c r="IB12" s="38">
        <f>VLOOKUP(B:B,ROA_raw_data!B14:FB14,157,0)</f>
        <v>6.0239586659004092E-2</v>
      </c>
      <c r="IC12" s="65">
        <v>5.6000000000000001E-2</v>
      </c>
      <c r="ID12" s="18">
        <v>0.14630000000000001</v>
      </c>
      <c r="IE12" s="18">
        <v>6.6299999999999998E-2</v>
      </c>
      <c r="IF12" s="41">
        <f>VLOOKUP(B:B,Asset_Quality_raw_data!B14:FF14,161,0)</f>
        <v>3.671259685148448E-2</v>
      </c>
      <c r="IG12" s="41">
        <f>VLOOKUP(B:B,Mgt_Efficiency_raw_data!B14:DR14,121,0)</f>
        <v>0.28205234919137534</v>
      </c>
      <c r="IH12" s="38">
        <f>VLOOKUP(B:B,ROA_raw_data!B14:FF14,161,0)</f>
        <v>5.7282257063584356E-2</v>
      </c>
      <c r="II12" s="65">
        <v>4.9000000000000002E-2</v>
      </c>
      <c r="IJ12" s="18">
        <v>0.1628</v>
      </c>
      <c r="IK12" s="18">
        <v>5.7000000000000002E-2</v>
      </c>
      <c r="IL12" s="41">
        <f>VLOOKUP(B:B,Asset_Quality_raw_data!B14:FJ14,165,0)</f>
        <v>3.1075082653642599E-2</v>
      </c>
      <c r="IM12" s="41">
        <f>VLOOKUP(B:B,Mgt_Efficiency_raw_data!B14:DU14,124,0)</f>
        <v>0.25044579218659613</v>
      </c>
      <c r="IN12" s="38">
        <f>VLOOKUP(B:B,ROA_raw_data!B14:FJ14,165,0)</f>
        <v>8.0336487627972963E-2</v>
      </c>
      <c r="IO12" s="65">
        <v>4.5999999999999999E-2</v>
      </c>
      <c r="IP12" s="18">
        <v>0.16850000000000001</v>
      </c>
      <c r="IQ12" s="18">
        <v>6.2199999999999998E-2</v>
      </c>
      <c r="IR12" s="41">
        <f>VLOOKUP(B:B,Asset_Quality_raw_data!B14:FN14,169,0)</f>
        <v>3.1629359419759001E-2</v>
      </c>
      <c r="IS12" s="41">
        <f>VLOOKUP(B:B,Mgt_Efficiency_raw_data!B14:DX14,127,0)</f>
        <v>0.2725764767898109</v>
      </c>
      <c r="IT12" s="38">
        <f>VLOOKUP(B:B,ROA_raw_data!B14:FN14,169,0)</f>
        <v>6.7829952771340227E-2</v>
      </c>
      <c r="IU12" s="65">
        <v>0.04</v>
      </c>
      <c r="IV12" s="18">
        <v>0.1691</v>
      </c>
      <c r="IW12" s="18">
        <v>3.56E-2</v>
      </c>
      <c r="IX12" s="41">
        <f>VLOOKUP(B:B,Asset_Quality_raw_data!B14:FR14,173,0)</f>
        <v>3.198472513492584E-2</v>
      </c>
      <c r="IY12" s="41">
        <f>VLOOKUP(B:B,Mgt_Efficiency_raw_data!B14:EA14,130,0)</f>
        <v>0.27958168977675857</v>
      </c>
      <c r="IZ12" s="38">
        <f>VLOOKUP(B:B,ROA_raw_data!B14:FR14,173,0)</f>
        <v>6.9182112716779987E-2</v>
      </c>
      <c r="JA12" s="65">
        <v>4.7E-2</v>
      </c>
      <c r="JB12" s="18">
        <v>0.16889999999999999</v>
      </c>
      <c r="JC12" s="18">
        <v>2.9900000000000003E-2</v>
      </c>
      <c r="JD12" s="41">
        <f>VLOOKUP(B:B,Asset_Quality_raw_data!B14:FV14,177,0)</f>
        <v>3.2497448671120116E-2</v>
      </c>
      <c r="JE12" s="41">
        <f>VLOOKUP(B:B,Mgt_Efficiency_raw_data!B14:ED14,133,0)</f>
        <v>0.29247902226096417</v>
      </c>
      <c r="JF12" s="38">
        <f>VLOOKUP(B:B,ROA_raw_data!B14:FV14,177,0)</f>
        <v>6.4774631223159684E-2</v>
      </c>
    </row>
    <row r="13" spans="1:266" x14ac:dyDescent="0.25">
      <c r="A13">
        <v>9</v>
      </c>
      <c r="B13" s="55" t="s">
        <v>10</v>
      </c>
      <c r="C13" s="65">
        <v>5.1999999999999998E-2</v>
      </c>
      <c r="D13" s="18">
        <v>0.1691</v>
      </c>
      <c r="E13" s="18">
        <v>6.2699999999999992E-2</v>
      </c>
      <c r="F13" s="41">
        <f>VLOOKUP(B13,Asset_Quality_raw_data!B15:F15,5,0)</f>
        <v>3.3730079258858875E-2</v>
      </c>
      <c r="G13" s="41">
        <f>VLOOKUP(B:B,Mgt_Efficiency_raw_data!B15:E15,4,0)</f>
        <v>0.49028312734499363</v>
      </c>
      <c r="H13" s="38">
        <f>VLOOKUP(B13,ROA_raw_data!B15:F15,5,0)</f>
        <v>2.4343904067529929E-2</v>
      </c>
      <c r="I13" s="65">
        <v>0.06</v>
      </c>
      <c r="J13" s="18">
        <v>0.1636</v>
      </c>
      <c r="K13" s="18">
        <v>7.3899999999999993E-2</v>
      </c>
      <c r="L13" s="41">
        <f>VLOOKUP(B:B,Asset_Quality_raw_data!B15:J15,9,0)</f>
        <v>3.068054429088574E-2</v>
      </c>
      <c r="M13" s="41">
        <f>VLOOKUP(B:B,Mgt_Efficiency_raw_data!B15:H15,7,0)</f>
        <v>0.47154326632165222</v>
      </c>
      <c r="N13" s="38">
        <f>VLOOKUP(B13,ROA_raw_data!B15:J15,9,0)</f>
        <v>2.4083989164489349E-2</v>
      </c>
      <c r="O13" s="27"/>
      <c r="T13" s="28"/>
      <c r="U13" s="65">
        <v>0.05</v>
      </c>
      <c r="V13" s="18">
        <v>0.15990000000000001</v>
      </c>
      <c r="W13" s="18">
        <v>6.0199999999999997E-2</v>
      </c>
      <c r="X13" s="41">
        <f>VLOOKUP(B:B,Asset_Quality_raw_data!B15:R15,17,0)</f>
        <v>3.312438010453124E-2</v>
      </c>
      <c r="Y13" s="41">
        <f>VLOOKUP(B:B,Mgt_Efficiency_raw_data!B15:N15,13,0)</f>
        <v>0.48156421554344714</v>
      </c>
      <c r="Z13" s="38">
        <f>VLOOKUP(B:B,ROA_raw_data!B15:R15,17,0)</f>
        <v>2.5105890173051922E-2</v>
      </c>
      <c r="AA13" s="65">
        <v>5.7000000000000002E-2</v>
      </c>
      <c r="AB13" s="18">
        <v>0.15460000000000002</v>
      </c>
      <c r="AC13" s="18">
        <v>6.3099999999999989E-2</v>
      </c>
      <c r="AD13" s="41">
        <f>VLOOKUP(B:B,Asset_Quality_raw_data!B15:V15,21,0)</f>
        <v>4.4465976259383977E-2</v>
      </c>
      <c r="AE13" s="41">
        <f>VLOOKUP(B:B,Mgt_Efficiency_raw_data!B15:Q15,16,0)</f>
        <v>0.44478975976000196</v>
      </c>
      <c r="AF13" s="38">
        <f>VLOOKUP(B:B,ROA_raw_data!B15:V15,21,0)</f>
        <v>1.9171989304649358E-2</v>
      </c>
      <c r="AG13" s="65">
        <v>5.6000000000000001E-2</v>
      </c>
      <c r="AH13" s="18">
        <v>0.16059999999999999</v>
      </c>
      <c r="AI13" s="18">
        <v>7.0300000000000001E-2</v>
      </c>
      <c r="AJ13" s="41">
        <f>VLOOKUP(B:B,Asset_Quality_raw_data!B15:Z15,25,0)</f>
        <v>4.6290783641088351E-2</v>
      </c>
      <c r="AK13" s="41">
        <f>VLOOKUP(B:B,Mgt_Efficiency_raw_data!B15:T15,19,0)</f>
        <v>0.43476315854474995</v>
      </c>
      <c r="AL13" s="38">
        <f>VLOOKUP(B:B,ROA_raw_data!B15:Z15,25,0)</f>
        <v>2.1501009451551596E-2</v>
      </c>
      <c r="AM13" s="65">
        <v>6.0999999999999999E-2</v>
      </c>
      <c r="AN13" s="18">
        <v>0.16820000000000002</v>
      </c>
      <c r="AO13" s="18">
        <v>5.9699999999999996E-2</v>
      </c>
      <c r="AP13" s="41">
        <f>VLOOKUP(B:B,Asset_Quality_raw_data!B15:AD15,29,0)</f>
        <v>3.9017427178970124E-2</v>
      </c>
      <c r="AQ13" s="41">
        <f>VLOOKUP(B:B,Mgt_Efficiency_raw_data!B15:W15,22,0)</f>
        <v>0.42869251441221157</v>
      </c>
      <c r="AR13" s="38">
        <f>VLOOKUP(B:B,ROA_raw_data!B15:AD15,29,0)</f>
        <v>2.393007421622036E-2</v>
      </c>
      <c r="AS13" s="65">
        <v>0.05</v>
      </c>
      <c r="AT13" s="18">
        <v>0.183</v>
      </c>
      <c r="AU13" s="18">
        <v>8.0100000000000005E-2</v>
      </c>
      <c r="AV13" s="41">
        <f>VLOOKUP(B:B,Asset_Quality_raw_data!B15:AH15,33,0)</f>
        <v>3.6887527049662305E-2</v>
      </c>
      <c r="AW13" s="41">
        <f>VLOOKUP(B:B,Mgt_Efficiency_raw_data!B15:Z15,25,0)</f>
        <v>0.42422481796663591</v>
      </c>
      <c r="AX13" s="38">
        <f>VLOOKUP(B:B,ROA_raw_data!B15:AH15,33,0)</f>
        <v>2.4661213496381385E-2</v>
      </c>
      <c r="AY13" s="65">
        <v>3.7999999999999999E-2</v>
      </c>
      <c r="AZ13" s="18">
        <v>0.1787</v>
      </c>
      <c r="BA13" s="18">
        <v>6.4500000000000002E-2</v>
      </c>
      <c r="BB13" s="41">
        <f>VLOOKUP(B:B,Asset_Quality_raw_data!B15:AL15,37,0)</f>
        <v>6.998023186389038E-2</v>
      </c>
      <c r="BC13" s="41">
        <f>VLOOKUP(B:B,Mgt_Efficiency_raw_data!B15:AC15,28,0)</f>
        <v>0.37373910976532398</v>
      </c>
      <c r="BD13" s="38">
        <f>VLOOKUP(B:B,ROA_raw_data!B15:AL15,37,0)</f>
        <v>2.2128210508807439E-2</v>
      </c>
      <c r="BE13" s="65">
        <v>3.7999999999999999E-2</v>
      </c>
      <c r="BF13" s="18">
        <v>0.18179999999999999</v>
      </c>
      <c r="BG13" s="18">
        <v>5.7999999999999996E-2</v>
      </c>
      <c r="BH13" s="41">
        <f>VLOOKUP(B:B,Asset_Quality_raw_data!B15:AP15,41,0)</f>
        <v>7.6698648020625107E-2</v>
      </c>
      <c r="BI13" s="41">
        <f>VLOOKUP(B:B,Mgt_Efficiency_raw_data!B15:AF15,31,0)</f>
        <v>0.36697353004415373</v>
      </c>
      <c r="BJ13" s="38">
        <f>VLOOKUP(B:B,ROA_raw_data!B15:AP15,41,0)</f>
        <v>2.3394940265616233E-2</v>
      </c>
      <c r="BK13" s="65">
        <v>4.3999999999999997E-2</v>
      </c>
      <c r="BL13" s="18">
        <v>0.1386</v>
      </c>
      <c r="BM13" s="18">
        <v>6.3399999999999998E-2</v>
      </c>
      <c r="BN13" s="41">
        <f>VLOOKUP(B:B,Asset_Quality_raw_data!B15:AT15,45,0)</f>
        <v>8.2942434674007789E-2</v>
      </c>
      <c r="BO13" s="41">
        <f>VLOOKUP(B:B,Mgt_Efficiency_raw_data!B15:AI15,34,0)</f>
        <v>0.37158206726159748</v>
      </c>
      <c r="BP13" s="38">
        <f>VLOOKUP(B:B,ROA_raw_data!B15:AT15,45,0)</f>
        <v>2.4822050958280197E-2</v>
      </c>
      <c r="BQ13" s="65">
        <v>4.2000000000000003E-2</v>
      </c>
      <c r="BR13" s="18">
        <v>0.1366</v>
      </c>
      <c r="BS13" s="18">
        <v>6.3500000000000001E-2</v>
      </c>
      <c r="BT13" s="41">
        <f>VLOOKUP(B:B,Asset_Quality_raw_data!B15:AX15,49,0)</f>
        <v>3.8021398032702672E-2</v>
      </c>
      <c r="BU13" s="41">
        <f>VLOOKUP(B:B,Mgt_Efficiency_raw_data!B15:AL15,37,0)</f>
        <v>0.37002554260292092</v>
      </c>
      <c r="BV13" s="38">
        <f>VLOOKUP(B:B,ROA_raw_data!B15:AX15,49,0)</f>
        <v>3.2209740168069302E-2</v>
      </c>
      <c r="BW13" s="65">
        <v>5.3999999999999999E-2</v>
      </c>
      <c r="BX13" s="18">
        <v>0.1361</v>
      </c>
      <c r="BY13" s="18">
        <v>0.10279999999999999</v>
      </c>
      <c r="BZ13" s="41">
        <f>VLOOKUP(B:B,Asset_Quality_raw_data!B15:BB15,53,0)</f>
        <v>6.4403047880632794E-2</v>
      </c>
      <c r="CA13" s="41">
        <f>VLOOKUP(B:B,Mgt_Efficiency_raw_data!B15:AO15,40,0)</f>
        <v>0.40379313174022879</v>
      </c>
      <c r="CB13" s="38">
        <f>VLOOKUP(B:B,ROA_raw_data!B15:BB15,53,0)</f>
        <v>2.8259095658974887E-2</v>
      </c>
      <c r="CC13" s="65">
        <v>3.3000000000000002E-2</v>
      </c>
      <c r="CD13" s="18">
        <v>0.1366</v>
      </c>
      <c r="CE13" s="18">
        <v>9.2100000000000015E-2</v>
      </c>
      <c r="CF13" s="41">
        <f>VLOOKUP(B:B,Asset_Quality_raw_data!B15:BF15,57,0)</f>
        <v>6.3436596143927923E-2</v>
      </c>
      <c r="CG13" s="41">
        <f>VLOOKUP(B:B,Mgt_Efficiency_raw_data!B15:AR15,43,0)</f>
        <v>0.42468993133473981</v>
      </c>
      <c r="CH13" s="38">
        <f>VLOOKUP(B:B,ROA_raw_data!B15:BF15,57,0)</f>
        <v>2.5147159859473613E-2</v>
      </c>
      <c r="CI13" s="65">
        <v>3.2000000000000001E-2</v>
      </c>
      <c r="CJ13" s="18">
        <v>0.13689999999999999</v>
      </c>
      <c r="CK13" s="18">
        <v>7.0599999999999996E-2</v>
      </c>
      <c r="CL13" s="41">
        <f>VLOOKUP(B:B,Asset_Quality_raw_data!B15:BJ15,61,0)</f>
        <v>6.8965185300243523E-2</v>
      </c>
      <c r="CM13" s="41">
        <f>VLOOKUP(B:B,Mgt_Efficiency_raw_data!B15:AU15,46,0)</f>
        <v>0.43621625378821588</v>
      </c>
      <c r="CN13" s="38">
        <f>VLOOKUP(B:B,ROA_raw_data!B15:BJ15,61,0)</f>
        <v>2.4528444352097757E-2</v>
      </c>
      <c r="CO13" s="65">
        <v>3.7999999999999999E-2</v>
      </c>
      <c r="CP13" s="18">
        <v>0.13639999999999999</v>
      </c>
      <c r="CQ13" s="18">
        <v>4.4999999999999998E-2</v>
      </c>
      <c r="CR13" s="41">
        <f>VLOOKUP(B:B,Asset_Quality_raw_data!B15:BN15,65,0)</f>
        <v>5.6792741822927401E-2</v>
      </c>
      <c r="CS13" s="41">
        <f>VLOOKUP(B:B,Mgt_Efficiency_raw_data!B15:AX15,49,0)</f>
        <v>0.46506056385869371</v>
      </c>
      <c r="CT13" s="38">
        <f>VLOOKUP(B:B,ROA_raw_data!B15:BN15,65,0)</f>
        <v>2.5824492502047373E-2</v>
      </c>
      <c r="CU13" s="65">
        <v>5.1999999999999998E-2</v>
      </c>
      <c r="CV13" s="18">
        <v>0.13489999999999999</v>
      </c>
      <c r="CW13" s="18">
        <v>4.1799999999999997E-2</v>
      </c>
      <c r="CX13" s="41">
        <f>VLOOKUP(B:B,Asset_Quality_raw_data!B15:BR15,69,0)</f>
        <v>6.7244964917612227E-2</v>
      </c>
      <c r="CY13" s="41">
        <f>VLOOKUP(B:B,Mgt_Efficiency_raw_data!B15:BA15,52,0)</f>
        <v>0.53250577899563856</v>
      </c>
      <c r="CZ13" s="38">
        <f>VLOOKUP(B:B,ROA_raw_data!B15:BR15,69,0)</f>
        <v>1.8933462216108973E-2</v>
      </c>
      <c r="DA13" s="65">
        <v>6.0999999999999999E-2</v>
      </c>
      <c r="DB13" s="18">
        <v>0.13220000000000001</v>
      </c>
      <c r="DC13" s="18">
        <v>4.2800000000000005E-2</v>
      </c>
      <c r="DD13" s="41">
        <f>VLOOKUP(B:B,Asset_Quality_raw_data!B15:BV15,73,0)</f>
        <v>6.4925768873287867E-2</v>
      </c>
      <c r="DE13" s="41">
        <f>VLOOKUP(B:B,Mgt_Efficiency_raw_data!B15:BD15,55,0)</f>
        <v>0.45223296013087316</v>
      </c>
      <c r="DF13" s="38">
        <f>VLOOKUP(B:B,ROA_raw_data!B15:BV15,73,0)</f>
        <v>2.411809387358391E-2</v>
      </c>
      <c r="DG13" s="65">
        <v>5.2999999999999999E-2</v>
      </c>
      <c r="DH13" s="18">
        <v>0.12659999999999999</v>
      </c>
      <c r="DI13" s="18">
        <v>5.7000000000000002E-2</v>
      </c>
      <c r="DJ13" s="41">
        <f>VLOOKUP(B:B,Asset_Quality_raw_data!B15:BZ15,77,0)</f>
        <v>7.1260583022795462E-2</v>
      </c>
      <c r="DK13" s="41">
        <f>VLOOKUP(B:B,Mgt_Efficiency_raw_data!B15:BG15,58,0)</f>
        <v>0.46771879653123893</v>
      </c>
      <c r="DL13" s="38">
        <f>VLOOKUP(B:B,ROA_raw_data!B15:BZ15,77,0)</f>
        <v>3.484852444734312E-2</v>
      </c>
      <c r="DM13" s="65">
        <v>5.6000000000000001E-2</v>
      </c>
      <c r="DN13" s="18">
        <v>0.12509999999999999</v>
      </c>
      <c r="DO13" s="18">
        <v>5.7099999999999998E-2</v>
      </c>
      <c r="DP13" s="41">
        <f>VLOOKUP(B:B,Asset_Quality_raw_data!B15:CD15,81,0)</f>
        <v>6.0640957071170842E-2</v>
      </c>
      <c r="DQ13" s="41">
        <f>VLOOKUP(B:B,Mgt_Efficiency_raw_data!B15:BJ15,61,0)</f>
        <v>0.46766325376502632</v>
      </c>
      <c r="DR13" s="38">
        <f>VLOOKUP(B:B,ROA_raw_data!B15:CD15,81,0)</f>
        <v>2.6252140048447874E-2</v>
      </c>
      <c r="DS13" s="65">
        <v>4.8000000000000001E-2</v>
      </c>
      <c r="DT13" s="18">
        <v>0.12509999999999999</v>
      </c>
      <c r="DU13" s="18">
        <v>4.3499999999999997E-2</v>
      </c>
      <c r="DV13" s="41">
        <f>VLOOKUP(B:B,Asset_Quality_raw_data!B15:CH15,85,0)</f>
        <v>6.2143520917982142E-2</v>
      </c>
      <c r="DW13" s="41">
        <f>VLOOKUP(B:B,Mgt_Efficiency_raw_data!B15:BM15,64,0)</f>
        <v>0.54494217862578764</v>
      </c>
      <c r="DX13" s="38">
        <f>VLOOKUP(B:B,ROA_raw_data!B15:CH15,85,0)</f>
        <v>2.1319183492416908E-2</v>
      </c>
      <c r="DY13" s="65">
        <v>0.06</v>
      </c>
      <c r="DZ13" s="18">
        <v>0.12470000000000001</v>
      </c>
      <c r="EA13" s="18">
        <v>5.7000000000000002E-2</v>
      </c>
      <c r="EB13" s="41">
        <f>VLOOKUP(B:B,Asset_Quality_raw_data!B15:CL15,89,0)</f>
        <v>6.5774756735065526E-2</v>
      </c>
      <c r="EC13" s="41">
        <f>VLOOKUP(B:B,Mgt_Efficiency_raw_data!B15:BP15,67,0)</f>
        <v>0.49378313626559373</v>
      </c>
      <c r="ED13" s="38">
        <f>VLOOKUP(B:B,ROA_raw_data!B15:CL15,89,0)</f>
        <v>2.3459501053831471E-2</v>
      </c>
      <c r="EE13" s="65">
        <v>0.05</v>
      </c>
      <c r="EF13" s="18">
        <v>0.12470000000000001</v>
      </c>
      <c r="EG13" s="18">
        <v>3.8300000000000001E-2</v>
      </c>
      <c r="EH13" s="41">
        <f>VLOOKUP(B:B,Asset_Quality_raw_data!B15:CP15,93,0)</f>
        <v>7.725222748485705E-2</v>
      </c>
      <c r="EI13" s="41">
        <f>VLOOKUP(B:B,Mgt_Efficiency_raw_data!B15:BS15,70,0)</f>
        <v>0.54553795749061151</v>
      </c>
      <c r="EJ13" s="38">
        <f>VLOOKUP(B:B,ROA_raw_data!B15:CP15,93,0)</f>
        <v>2.5799713591747011E-2</v>
      </c>
      <c r="EK13" s="65">
        <v>5.0999999999999997E-2</v>
      </c>
      <c r="EL13" s="18">
        <v>0.12240000000000001</v>
      </c>
      <c r="EM13" s="18">
        <v>5.8200000000000002E-2</v>
      </c>
      <c r="EN13" s="41" t="e">
        <f>VLOOKUP(B:B,Asset_Quality_raw_data!B15:CT15,97,0)</f>
        <v>#N/A</v>
      </c>
      <c r="EO13" s="41" t="e">
        <f>VLOOKUP(B:B,Mgt_Efficiency_raw_data!B15:BV15,73,0)</f>
        <v>#N/A</v>
      </c>
      <c r="EP13" s="38" t="e">
        <f>VLOOKUP(B:B,ROA_raw_data!B15:CT15,97,0)</f>
        <v>#N/A</v>
      </c>
      <c r="EQ13" s="65">
        <v>4.5999999999999999E-2</v>
      </c>
      <c r="ER13" s="18">
        <v>0.12089999999999999</v>
      </c>
      <c r="ES13" s="18">
        <v>5.8400000000000001E-2</v>
      </c>
      <c r="ET13" s="41" t="e">
        <f>VLOOKUP(B:B,Asset_Quality_raw_data!B15:CX15,101,0)</f>
        <v>#N/A</v>
      </c>
      <c r="EU13" s="41" t="e">
        <f>VLOOKUP(B:B,Mgt_Efficiency_raw_data!B15:BY15,76,0)</f>
        <v>#N/A</v>
      </c>
      <c r="EV13" s="38" t="e">
        <f>VLOOKUP(B:B,ROA_raw_data!B15:CX15,101,0)</f>
        <v>#N/A</v>
      </c>
      <c r="EW13" s="65">
        <v>-4.1000000000000002E-2</v>
      </c>
      <c r="EX13" s="18">
        <v>0.11890000000000001</v>
      </c>
      <c r="EY13" s="18">
        <v>4.5899999999999996E-2</v>
      </c>
      <c r="EZ13" s="41" t="e">
        <f>VLOOKUP(B:B,Asset_Quality_raw_data!B15:DB15,105,0)</f>
        <v>#N/A</v>
      </c>
      <c r="FA13" s="41" t="e">
        <f>VLOOKUP(B:B,Mgt_Efficiency_raw_data!B15:CB15,79,0)</f>
        <v>#N/A</v>
      </c>
      <c r="FB13" s="38" t="e">
        <f>VLOOKUP(B:B,ROA_raw_data!B15:DB15,105,0)</f>
        <v>#N/A</v>
      </c>
      <c r="FC13" s="65">
        <v>-3.5999999999999997E-2</v>
      </c>
      <c r="FD13" s="18">
        <v>0.11749999999999999</v>
      </c>
      <c r="FE13" s="18">
        <v>4.2000000000000003E-2</v>
      </c>
      <c r="FF13" s="41" t="e">
        <f>VLOOKUP(B:B,Asset_Quality_raw_data!B15:DF15,109,0)</f>
        <v>#N/A</v>
      </c>
      <c r="FG13" s="41" t="e">
        <f>VLOOKUP(B:B,Mgt_Efficiency_raw_data!B15:CE15,82,0)</f>
        <v>#N/A</v>
      </c>
      <c r="FH13" s="38" t="e">
        <f>VLOOKUP(B:B,ROA_raw_data!B15:DF15,109,0)</f>
        <v>#N/A</v>
      </c>
      <c r="FI13" s="65">
        <v>-3.0000000000000001E-3</v>
      </c>
      <c r="FJ13" s="18">
        <v>0.1202</v>
      </c>
      <c r="FK13" s="18">
        <v>5.62E-2</v>
      </c>
      <c r="FL13" s="41" t="e">
        <f>VLOOKUP(B:B,Asset_Quality_raw_data!B15:DJ15,113,0)</f>
        <v>#N/A</v>
      </c>
      <c r="FM13" s="41" t="e">
        <f>VLOOKUP(B:B,Mgt_Efficiency_raw_data!B15:CH15,85,0)</f>
        <v>#N/A</v>
      </c>
      <c r="FN13" s="38" t="e">
        <f>VLOOKUP(B:B,ROA_raw_data!B15:DJ15,113,0)</f>
        <v>#N/A</v>
      </c>
      <c r="FO13" s="65">
        <v>2.4E-2</v>
      </c>
      <c r="FP13" s="18">
        <v>0.12050000000000001</v>
      </c>
      <c r="FQ13" s="18">
        <v>5.9000000000000004E-2</v>
      </c>
      <c r="FR13" s="41" t="e">
        <f>VLOOKUP(B:B,Asset_Quality_raw_data!B15:DN15,117,0)</f>
        <v>#N/A</v>
      </c>
      <c r="FS13" s="41" t="e">
        <f>VLOOKUP(B:B,Mgt_Efficiency_raw_data!B15:CK15,88,0)</f>
        <v>#N/A</v>
      </c>
      <c r="FT13" s="38" t="e">
        <f>VLOOKUP(B:B,ROA_raw_data!B15:DN15,117,0)</f>
        <v>#N/A</v>
      </c>
      <c r="FU13" s="65">
        <v>0.10299999999999999</v>
      </c>
      <c r="FV13" s="18">
        <v>0.1202</v>
      </c>
      <c r="FW13" s="18">
        <v>6.3200000000000006E-2</v>
      </c>
      <c r="FX13" s="41" t="e">
        <f>VLOOKUP(B:B,Asset_Quality_raw_data!B15:DR15,121,0)</f>
        <v>#N/A</v>
      </c>
      <c r="FY13" s="41" t="e">
        <f>VLOOKUP(B:B,Mgt_Efficiency_raw_data!B15:CN15,91,0)</f>
        <v>#N/A</v>
      </c>
      <c r="FZ13" s="38" t="e">
        <f>VLOOKUP(B:B,ROA_raw_data!B15:DR15,121,0)</f>
        <v>#N/A</v>
      </c>
      <c r="GA13" s="65">
        <v>9.4E-2</v>
      </c>
      <c r="GB13" s="18">
        <v>0.121</v>
      </c>
      <c r="GC13" s="18">
        <v>6.9099999999999995E-2</v>
      </c>
      <c r="GD13" s="41" t="e">
        <f>VLOOKUP(B:B,Asset_Quality_raw_data!B15:DV15,125,0)</f>
        <v>#N/A</v>
      </c>
      <c r="GE13" s="41" t="e">
        <f>VLOOKUP(B:B,Mgt_Efficiency_raw_data!B15:CQ15,94,0)</f>
        <v>#N/A</v>
      </c>
      <c r="GF13" s="38" t="e">
        <f>VLOOKUP(B:B,ROA_raw_data!B15:DV15,125,0)</f>
        <v>#N/A</v>
      </c>
      <c r="GG13" s="65">
        <v>7.5999999999999998E-2</v>
      </c>
      <c r="GH13" s="18">
        <v>0.1216</v>
      </c>
      <c r="GI13" s="18">
        <v>5.7300000000000004E-2</v>
      </c>
      <c r="GJ13" s="41" t="e">
        <f>VLOOKUP(B:B,Asset_Quality_raw_data!B15:DZ15,129,0)</f>
        <v>#N/A</v>
      </c>
      <c r="GK13" s="41" t="e">
        <f>VLOOKUP(B:B,Mgt_Efficiency_raw_data!B15:CT15,97,0)</f>
        <v>#N/A</v>
      </c>
      <c r="GL13" s="38" t="e">
        <f>VLOOKUP(B:B,ROA_raw_data!B15:DZ15,129,0)</f>
        <v>#N/A</v>
      </c>
      <c r="GM13" s="65">
        <v>5.8999999999999997E-2</v>
      </c>
      <c r="GN13" s="18">
        <v>0.1215</v>
      </c>
      <c r="GO13" s="18">
        <v>5.5599999999999997E-2</v>
      </c>
      <c r="GP13" s="41" t="e">
        <f>VLOOKUP(B:B,Asset_Quality_raw_data!B15:ED15,133,0)</f>
        <v>#N/A</v>
      </c>
      <c r="GQ13" s="41" t="e">
        <f>VLOOKUP(B:B,Mgt_Efficiency_raw_data!B15:CW15,100,0)</f>
        <v>#N/A</v>
      </c>
      <c r="GR13" s="38" t="e">
        <f>VLOOKUP(B:B,ROA_raw_data!B15:ED15,133,0)</f>
        <v>#N/A</v>
      </c>
      <c r="GS13" s="65">
        <v>4.9000000000000002E-2</v>
      </c>
      <c r="GT13" s="18">
        <v>0.12269999999999999</v>
      </c>
      <c r="GU13" s="18">
        <v>7.9100000000000004E-2</v>
      </c>
      <c r="GV13" s="41" t="e">
        <f>VLOOKUP(B:B,Asset_Quality_raw_data!B15:EH15,137,0)</f>
        <v>#N/A</v>
      </c>
      <c r="GW13" s="41" t="e">
        <f>VLOOKUP(B:B,Mgt_Efficiency_raw_data!B15:CZ15,103,0)</f>
        <v>#N/A</v>
      </c>
      <c r="GX13" s="38" t="e">
        <f>VLOOKUP(B:B,ROA_raw_data!B15:EH15,137,0)</f>
        <v>#N/A</v>
      </c>
      <c r="GY13" s="65">
        <v>4.5999999999999999E-2</v>
      </c>
      <c r="GZ13" s="18">
        <v>0.1241</v>
      </c>
      <c r="HA13" s="18">
        <v>9.1799999999999993E-2</v>
      </c>
      <c r="HB13" s="41" t="e">
        <f>VLOOKUP(B:B,Asset_Quality_raw_data!B15:EL15,141,0)</f>
        <v>#N/A</v>
      </c>
      <c r="HC13" s="41" t="e">
        <f>VLOOKUP(B:B,Mgt_Efficiency_raw_data!B15:DC15,106,0)</f>
        <v>#N/A</v>
      </c>
      <c r="HD13" s="38" t="e">
        <f>VLOOKUP(B:B,ROA_raw_data!B15:EL15,141,0)</f>
        <v>#N/A</v>
      </c>
      <c r="HE13" s="65">
        <v>4.9000000000000002E-2</v>
      </c>
      <c r="HF13" s="18">
        <v>0.12670000000000001</v>
      </c>
      <c r="HG13" s="18">
        <v>9.06E-2</v>
      </c>
      <c r="HH13" s="41" t="e">
        <f>VLOOKUP(B:B,Asset_Quality_raw_data!B15:EP15,145,0)</f>
        <v>#N/A</v>
      </c>
      <c r="HI13" s="41" t="e">
        <f>VLOOKUP(B:B,Mgt_Efficiency_raw_data!B15:DF15,109,0)</f>
        <v>#N/A</v>
      </c>
      <c r="HJ13" s="38" t="e">
        <f>VLOOKUP(B:B,ROA_raw_data!B15:EP15,145,0)</f>
        <v>#N/A</v>
      </c>
      <c r="HK13" s="65">
        <v>5.3999999999999999E-2</v>
      </c>
      <c r="HL13" s="18">
        <v>0.13089999999999999</v>
      </c>
      <c r="HM13" s="18">
        <v>9.1899999999999996E-2</v>
      </c>
      <c r="HN13" s="41" t="e">
        <f>VLOOKUP(B:B,Asset_Quality_raw_data!B15:ET15,149,0)</f>
        <v>#N/A</v>
      </c>
      <c r="HO13" s="41" t="e">
        <f>VLOOKUP(B:B,Mgt_Efficiency_raw_data!B15:DI15,112,0)</f>
        <v>#N/A</v>
      </c>
      <c r="HP13" s="38" t="e">
        <f>VLOOKUP(B:B,ROA_raw_data!B15:ET15,149,0)</f>
        <v>#N/A</v>
      </c>
      <c r="HQ13" s="65">
        <v>5.5E-2</v>
      </c>
      <c r="HR13" s="18">
        <v>0.1331</v>
      </c>
      <c r="HS13" s="18">
        <v>7.8799999999999995E-2</v>
      </c>
      <c r="HT13" s="41" t="e">
        <f>VLOOKUP(B:B,Asset_Quality_raw_data!B15:EX15,153,0)</f>
        <v>#N/A</v>
      </c>
      <c r="HU13" s="41" t="e">
        <f>VLOOKUP(B:B,Mgt_Efficiency_raw_data!B15:DL15,115,0)</f>
        <v>#N/A</v>
      </c>
      <c r="HV13" s="38" t="e">
        <f>VLOOKUP(B:B,ROA_raw_data!B15:EX15,153,0)</f>
        <v>#N/A</v>
      </c>
      <c r="HW13" s="65">
        <v>0.06</v>
      </c>
      <c r="HX13" s="18">
        <v>0.13980000000000001</v>
      </c>
      <c r="HY13" s="18">
        <v>6.7799999999999999E-2</v>
      </c>
      <c r="HZ13" s="41" t="e">
        <f>VLOOKUP(B:B,Asset_Quality_raw_data!B15:FB15,157,0)</f>
        <v>#N/A</v>
      </c>
      <c r="IA13" s="41" t="e">
        <f>VLOOKUP(B:B,Mgt_Efficiency_raw_data!B15:DO15,118,0)</f>
        <v>#N/A</v>
      </c>
      <c r="IB13" s="38" t="e">
        <f>VLOOKUP(B:B,ROA_raw_data!B15:FB15,157,0)</f>
        <v>#N/A</v>
      </c>
      <c r="IC13" s="65">
        <v>5.6000000000000001E-2</v>
      </c>
      <c r="ID13" s="18">
        <v>0.14630000000000001</v>
      </c>
      <c r="IE13" s="18">
        <v>6.6299999999999998E-2</v>
      </c>
      <c r="IF13" s="41" t="e">
        <f>VLOOKUP(B:B,Asset_Quality_raw_data!B15:FF15,161,0)</f>
        <v>#N/A</v>
      </c>
      <c r="IG13" s="41" t="e">
        <f>VLOOKUP(B:B,Mgt_Efficiency_raw_data!B15:DR15,121,0)</f>
        <v>#N/A</v>
      </c>
      <c r="IH13" s="38" t="e">
        <f>VLOOKUP(B:B,ROA_raw_data!B15:FF15,161,0)</f>
        <v>#N/A</v>
      </c>
      <c r="II13" s="65">
        <v>4.9000000000000002E-2</v>
      </c>
      <c r="IJ13" s="18">
        <v>0.1628</v>
      </c>
      <c r="IK13" s="18">
        <v>5.7000000000000002E-2</v>
      </c>
      <c r="IL13" s="41" t="e">
        <f>VLOOKUP(B:B,Asset_Quality_raw_data!B15:FJ15,165,0)</f>
        <v>#N/A</v>
      </c>
      <c r="IM13" s="41" t="e">
        <f>VLOOKUP(B:B,Mgt_Efficiency_raw_data!B15:DU15,124,0)</f>
        <v>#N/A</v>
      </c>
      <c r="IN13" s="38" t="e">
        <f>VLOOKUP(B:B,ROA_raw_data!B15:FJ15,165,0)</f>
        <v>#N/A</v>
      </c>
      <c r="IO13" s="65">
        <v>4.5999999999999999E-2</v>
      </c>
      <c r="IP13" s="18">
        <v>0.16850000000000001</v>
      </c>
      <c r="IQ13" s="18">
        <v>6.2199999999999998E-2</v>
      </c>
      <c r="IR13" s="41" t="e">
        <f>VLOOKUP(B:B,Asset_Quality_raw_data!B15:FN15,169,0)</f>
        <v>#N/A</v>
      </c>
      <c r="IS13" s="41" t="e">
        <f>VLOOKUP(B:B,Mgt_Efficiency_raw_data!B15:DX15,127,0)</f>
        <v>#N/A</v>
      </c>
      <c r="IT13" s="38" t="e">
        <f>VLOOKUP(B:B,ROA_raw_data!B15:FN15,169,0)</f>
        <v>#N/A</v>
      </c>
      <c r="IU13" s="65">
        <v>0.04</v>
      </c>
      <c r="IV13" s="18">
        <v>0.1691</v>
      </c>
      <c r="IW13" s="18">
        <v>3.56E-2</v>
      </c>
      <c r="IX13" s="41" t="e">
        <f>VLOOKUP(B:B,Asset_Quality_raw_data!B15:FR15,173,0)</f>
        <v>#N/A</v>
      </c>
      <c r="IY13" s="41" t="e">
        <f>VLOOKUP(B:B,Mgt_Efficiency_raw_data!B15:EA15,130,0)</f>
        <v>#N/A</v>
      </c>
      <c r="IZ13" s="38" t="e">
        <f>VLOOKUP(B:B,ROA_raw_data!B15:FR15,173,0)</f>
        <v>#N/A</v>
      </c>
      <c r="JA13" s="65">
        <v>4.7E-2</v>
      </c>
      <c r="JB13" s="18">
        <v>0.16889999999999999</v>
      </c>
      <c r="JC13" s="18">
        <v>2.9900000000000003E-2</v>
      </c>
      <c r="JD13" s="41" t="e">
        <f>VLOOKUP(B:B,Asset_Quality_raw_data!B15:FV15,177,0)</f>
        <v>#N/A</v>
      </c>
      <c r="JE13" s="41" t="e">
        <f>VLOOKUP(B:B,Mgt_Efficiency_raw_data!B15:ED15,133,0)</f>
        <v>#N/A</v>
      </c>
      <c r="JF13" s="38" t="e">
        <f>VLOOKUP(B:B,ROA_raw_data!B15:FV15,177,0)</f>
        <v>#N/A</v>
      </c>
    </row>
    <row r="14" spans="1:266" x14ac:dyDescent="0.25">
      <c r="A14">
        <v>10</v>
      </c>
      <c r="B14" s="55" t="s">
        <v>11</v>
      </c>
      <c r="C14" s="65">
        <v>5.1999999999999998E-2</v>
      </c>
      <c r="D14" s="18">
        <v>0.1691</v>
      </c>
      <c r="E14" s="18">
        <v>6.2699999999999992E-2</v>
      </c>
      <c r="F14" s="41">
        <f>VLOOKUP(B14,Asset_Quality_raw_data!B16:F16,5,0)</f>
        <v>0.12333567589590834</v>
      </c>
      <c r="G14" s="41">
        <f>VLOOKUP(B:B,Mgt_Efficiency_raw_data!B16:E16,4,0)</f>
        <v>0.83745635015194708</v>
      </c>
      <c r="H14" s="38">
        <f>VLOOKUP(B14,ROA_raw_data!B16:F16,5,0)</f>
        <v>3.8362974823208528E-3</v>
      </c>
      <c r="I14" s="65">
        <v>0.06</v>
      </c>
      <c r="J14" s="18">
        <v>0.1636</v>
      </c>
      <c r="K14" s="18">
        <v>7.3899999999999993E-2</v>
      </c>
      <c r="L14" s="41">
        <f>VLOOKUP(B:B,Asset_Quality_raw_data!B16:J16,9,0)</f>
        <v>0.16194141030483608</v>
      </c>
      <c r="M14" s="41">
        <f>VLOOKUP(B:B,Mgt_Efficiency_raw_data!B16:H16,7,0)</f>
        <v>0.89563964718001543</v>
      </c>
      <c r="N14" s="38">
        <f>VLOOKUP(B14,ROA_raw_data!B16:J16,9,0)</f>
        <v>-1.3585054906463207E-3</v>
      </c>
      <c r="O14" s="27"/>
      <c r="T14" s="28"/>
      <c r="U14" s="65">
        <v>0.05</v>
      </c>
      <c r="V14" s="18">
        <v>0.15990000000000001</v>
      </c>
      <c r="W14" s="18">
        <v>6.0199999999999997E-2</v>
      </c>
      <c r="X14" s="41">
        <f>VLOOKUP(B:B,Asset_Quality_raw_data!B16:R16,17,0)</f>
        <v>0.20192936913948428</v>
      </c>
      <c r="Y14" s="41">
        <f>VLOOKUP(B:B,Mgt_Efficiency_raw_data!B16:N16,13,0)</f>
        <v>0.87431803585638046</v>
      </c>
      <c r="Z14" s="38">
        <f>VLOOKUP(B:B,ROA_raw_data!B16:R16,17,0)</f>
        <v>-1.7681743558339139E-2</v>
      </c>
      <c r="AA14" s="65">
        <v>5.7000000000000002E-2</v>
      </c>
      <c r="AB14" s="18">
        <v>0.15460000000000002</v>
      </c>
      <c r="AC14" s="18">
        <v>6.3099999999999989E-2</v>
      </c>
      <c r="AD14" s="41">
        <f>VLOOKUP(B:B,Asset_Quality_raw_data!B16:V16,21,0)</f>
        <v>0.21134761287231899</v>
      </c>
      <c r="AE14" s="41">
        <f>VLOOKUP(B:B,Mgt_Efficiency_raw_data!B16:Q16,16,0)</f>
        <v>1.0438779101925881</v>
      </c>
      <c r="AF14" s="38">
        <f>VLOOKUP(B:B,ROA_raw_data!B16:V16,21,0)</f>
        <v>-4.9044543370941303E-3</v>
      </c>
      <c r="AG14" s="65">
        <v>5.6000000000000001E-2</v>
      </c>
      <c r="AH14" s="18">
        <v>0.16059999999999999</v>
      </c>
      <c r="AI14" s="18">
        <v>7.0300000000000001E-2</v>
      </c>
      <c r="AJ14" s="41">
        <f>VLOOKUP(B:B,Asset_Quality_raw_data!B16:Z16,25,0)</f>
        <v>0.21825050666235452</v>
      </c>
      <c r="AK14" s="41">
        <f>VLOOKUP(B:B,Mgt_Efficiency_raw_data!B16:T16,19,0)</f>
        <v>0.65713091738209228</v>
      </c>
      <c r="AL14" s="38">
        <f>VLOOKUP(B:B,ROA_raw_data!B16:Z16,25,0)</f>
        <v>4.8068656789911936E-3</v>
      </c>
      <c r="AM14" s="65">
        <v>6.0999999999999999E-2</v>
      </c>
      <c r="AN14" s="18">
        <v>0.16820000000000002</v>
      </c>
      <c r="AO14" s="18">
        <v>5.9699999999999996E-2</v>
      </c>
      <c r="AP14" s="41">
        <f>VLOOKUP(B:B,Asset_Quality_raw_data!B16:AD16,29,0)</f>
        <v>0.21282991871570064</v>
      </c>
      <c r="AQ14" s="41">
        <f>VLOOKUP(B:B,Mgt_Efficiency_raw_data!B16:W16,22,0)</f>
        <v>0.68206396014197812</v>
      </c>
      <c r="AR14" s="38">
        <f>VLOOKUP(B:B,ROA_raw_data!B16:AD16,29,0)</f>
        <v>1.4520753610842651E-3</v>
      </c>
      <c r="AS14" s="65">
        <v>0.05</v>
      </c>
      <c r="AT14" s="18">
        <v>0.183</v>
      </c>
      <c r="AU14" s="18">
        <v>8.0100000000000005E-2</v>
      </c>
      <c r="AV14" s="41">
        <f>VLOOKUP(B:B,Asset_Quality_raw_data!B16:AH16,33,0)</f>
        <v>0.14462599134965479</v>
      </c>
      <c r="AW14" s="41">
        <f>VLOOKUP(B:B,Mgt_Efficiency_raw_data!B16:Z16,25,0)</f>
        <v>0.68364172334475581</v>
      </c>
      <c r="AX14" s="38">
        <f>VLOOKUP(B:B,ROA_raw_data!B16:AH16,33,0)</f>
        <v>3.0417033703186562E-3</v>
      </c>
      <c r="AY14" s="65">
        <v>3.7999999999999999E-2</v>
      </c>
      <c r="AZ14" s="18">
        <v>0.1787</v>
      </c>
      <c r="BA14" s="18">
        <v>6.4500000000000002E-2</v>
      </c>
      <c r="BB14" s="41">
        <f>VLOOKUP(B:B,Asset_Quality_raw_data!B16:AL16,37,0)</f>
        <v>0.14284298638258838</v>
      </c>
      <c r="BC14" s="41">
        <f>VLOOKUP(B:B,Mgt_Efficiency_raw_data!B16:AC16,28,0)</f>
        <v>0.86313880696607126</v>
      </c>
      <c r="BD14" s="38">
        <f>VLOOKUP(B:B,ROA_raw_data!B16:AL16,37,0)</f>
        <v>-7.9948547379036193E-3</v>
      </c>
      <c r="BE14" s="65">
        <v>3.7999999999999999E-2</v>
      </c>
      <c r="BF14" s="18">
        <v>0.18179999999999999</v>
      </c>
      <c r="BG14" s="18">
        <v>5.7999999999999996E-2</v>
      </c>
      <c r="BH14" s="41">
        <f>VLOOKUP(B:B,Asset_Quality_raw_data!B16:AP16,41,0)</f>
        <v>0.12375276204861052</v>
      </c>
      <c r="BI14" s="41">
        <f>VLOOKUP(B:B,Mgt_Efficiency_raw_data!B16:AF16,31,0)</f>
        <v>0.90109599580161304</v>
      </c>
      <c r="BJ14" s="38">
        <f>VLOOKUP(B:B,ROA_raw_data!B16:AP16,41,0)</f>
        <v>-1.0081040479476283E-2</v>
      </c>
      <c r="BK14" s="65">
        <v>4.3999999999999997E-2</v>
      </c>
      <c r="BL14" s="18">
        <v>0.1386</v>
      </c>
      <c r="BM14" s="18">
        <v>6.3399999999999998E-2</v>
      </c>
      <c r="BN14" s="41">
        <f>VLOOKUP(B:B,Asset_Quality_raw_data!B16:AT16,45,0)</f>
        <v>0.12749842480507745</v>
      </c>
      <c r="BO14" s="41">
        <f>VLOOKUP(B:B,Mgt_Efficiency_raw_data!B16:AI16,34,0)</f>
        <v>0.95146309669180662</v>
      </c>
      <c r="BP14" s="38">
        <f>VLOOKUP(B:B,ROA_raw_data!B16:AT16,45,0)</f>
        <v>-1.9359589311433254E-2</v>
      </c>
      <c r="BQ14" s="65">
        <v>4.2000000000000003E-2</v>
      </c>
      <c r="BR14" s="18">
        <v>0.1366</v>
      </c>
      <c r="BS14" s="18">
        <v>6.3500000000000001E-2</v>
      </c>
      <c r="BT14" s="41">
        <f>VLOOKUP(B:B,Asset_Quality_raw_data!B16:AX16,49,0)</f>
        <v>0.13892517108975336</v>
      </c>
      <c r="BU14" s="41">
        <f>VLOOKUP(B:B,Mgt_Efficiency_raw_data!B16:AL16,37,0)</f>
        <v>0.97757704067012929</v>
      </c>
      <c r="BV14" s="38">
        <f>VLOOKUP(B:B,ROA_raw_data!B16:AX16,49,0)</f>
        <v>-1.5068392901643411E-2</v>
      </c>
      <c r="BW14" s="65">
        <v>5.3999999999999999E-2</v>
      </c>
      <c r="BX14" s="18">
        <v>0.1361</v>
      </c>
      <c r="BY14" s="18">
        <v>0.10279999999999999</v>
      </c>
      <c r="BZ14" s="41">
        <f>VLOOKUP(B:B,Asset_Quality_raw_data!B16:BB16,53,0)</f>
        <v>0.14274184921212352</v>
      </c>
      <c r="CA14" s="41">
        <f>VLOOKUP(B:B,Mgt_Efficiency_raw_data!B16:AO16,40,0)</f>
        <v>0.91934472732430328</v>
      </c>
      <c r="CB14" s="38">
        <f>VLOOKUP(B:B,ROA_raw_data!B16:BB16,53,0)</f>
        <v>-5.9668860565066746E-3</v>
      </c>
      <c r="CC14" s="65">
        <v>3.3000000000000002E-2</v>
      </c>
      <c r="CD14" s="18">
        <v>0.1366</v>
      </c>
      <c r="CE14" s="18">
        <v>9.2100000000000015E-2</v>
      </c>
      <c r="CF14" s="41">
        <f>VLOOKUP(B:B,Asset_Quality_raw_data!B16:BF16,57,0)</f>
        <v>0.14978662404199231</v>
      </c>
      <c r="CG14" s="41">
        <f>VLOOKUP(B:B,Mgt_Efficiency_raw_data!B16:AR16,43,0)</f>
        <v>1.0257731876836713</v>
      </c>
      <c r="CH14" s="38">
        <f>VLOOKUP(B:B,ROA_raw_data!B16:BF16,57,0)</f>
        <v>-2.3076531182312548E-2</v>
      </c>
      <c r="CI14" s="65">
        <v>3.2000000000000001E-2</v>
      </c>
      <c r="CJ14" s="18">
        <v>0.13689999999999999</v>
      </c>
      <c r="CK14" s="18">
        <v>7.0599999999999996E-2</v>
      </c>
      <c r="CL14" s="41">
        <f>VLOOKUP(B:B,Asset_Quality_raw_data!B16:BJ16,61,0)</f>
        <v>0.16116439651391554</v>
      </c>
      <c r="CM14" s="41">
        <f>VLOOKUP(B:B,Mgt_Efficiency_raw_data!B16:AU16,46,0)</f>
        <v>1.0632377493018299</v>
      </c>
      <c r="CN14" s="38">
        <f>VLOOKUP(B:B,ROA_raw_data!B16:BJ16,61,0)</f>
        <v>-2.9407347799126793E-2</v>
      </c>
      <c r="CO14" s="65">
        <v>3.7999999999999999E-2</v>
      </c>
      <c r="CP14" s="18">
        <v>0.13639999999999999</v>
      </c>
      <c r="CQ14" s="18">
        <v>4.4999999999999998E-2</v>
      </c>
      <c r="CR14" s="41">
        <f>VLOOKUP(B:B,Asset_Quality_raw_data!B16:BN16,65,0)</f>
        <v>0.169621235742131</v>
      </c>
      <c r="CS14" s="41">
        <f>VLOOKUP(B:B,Mgt_Efficiency_raw_data!B16:AX16,49,0)</f>
        <v>1.0341176562769341</v>
      </c>
      <c r="CT14" s="38">
        <f>VLOOKUP(B:B,ROA_raw_data!B16:BN16,65,0)</f>
        <v>-2.4525858618943575E-2</v>
      </c>
      <c r="CU14" s="65">
        <v>5.1999999999999998E-2</v>
      </c>
      <c r="CV14" s="18">
        <v>0.13489999999999999</v>
      </c>
      <c r="CW14" s="18">
        <v>4.1799999999999997E-2</v>
      </c>
      <c r="CX14" s="41">
        <f>VLOOKUP(B:B,Asset_Quality_raw_data!B16:BR16,69,0)</f>
        <v>0.18889814819125478</v>
      </c>
      <c r="CY14" s="41">
        <f>VLOOKUP(B:B,Mgt_Efficiency_raw_data!B16:BA16,52,0)</f>
        <v>1.7285244716539969</v>
      </c>
      <c r="CZ14" s="38">
        <f>VLOOKUP(B:B,ROA_raw_data!B16:BR16,69,0)</f>
        <v>-4.3021076782416581E-2</v>
      </c>
      <c r="DA14" s="65">
        <v>6.0999999999999999E-2</v>
      </c>
      <c r="DB14" s="18">
        <v>0.13220000000000001</v>
      </c>
      <c r="DC14" s="18">
        <v>4.2800000000000005E-2</v>
      </c>
      <c r="DD14" s="41">
        <f>VLOOKUP(B:B,Asset_Quality_raw_data!B16:BV16,73,0)</f>
        <v>0.21191860138632077</v>
      </c>
      <c r="DE14" s="41">
        <f>VLOOKUP(B:B,Mgt_Efficiency_raw_data!B16:BD16,55,0)</f>
        <v>1.1204514186239138</v>
      </c>
      <c r="DF14" s="38">
        <f>VLOOKUP(B:B,ROA_raw_data!B16:BV16,73,0)</f>
        <v>-3.6103725290174978E-2</v>
      </c>
      <c r="DG14" s="65">
        <v>5.2999999999999999E-2</v>
      </c>
      <c r="DH14" s="18">
        <v>0.12659999999999999</v>
      </c>
      <c r="DI14" s="18">
        <v>5.7000000000000002E-2</v>
      </c>
      <c r="DJ14" s="41">
        <f>VLOOKUP(B:B,Asset_Quality_raw_data!B16:BZ16,77,0)</f>
        <v>0.20699529490506524</v>
      </c>
      <c r="DK14" s="41">
        <f>VLOOKUP(B:B,Mgt_Efficiency_raw_data!B16:BG16,58,0)</f>
        <v>1.1848217081314667</v>
      </c>
      <c r="DL14" s="38">
        <f>VLOOKUP(B:B,ROA_raw_data!B16:BZ16,77,0)</f>
        <v>-4.0252372555573061E-2</v>
      </c>
      <c r="DM14" s="65">
        <v>5.6000000000000001E-2</v>
      </c>
      <c r="DN14" s="18">
        <v>0.12509999999999999</v>
      </c>
      <c r="DO14" s="18">
        <v>5.7099999999999998E-2</v>
      </c>
      <c r="DP14" s="41">
        <f>VLOOKUP(B:B,Asset_Quality_raw_data!B16:CD16,81,0)</f>
        <v>0.178392605819126</v>
      </c>
      <c r="DQ14" s="41">
        <f>VLOOKUP(B:B,Mgt_Efficiency_raw_data!B16:BJ16,61,0)</f>
        <v>0.98818249120858781</v>
      </c>
      <c r="DR14" s="38">
        <f>VLOOKUP(B:B,ROA_raw_data!B16:CD16,81,0)</f>
        <v>-4.1000071517844003E-2</v>
      </c>
      <c r="DS14" s="65">
        <v>4.8000000000000001E-2</v>
      </c>
      <c r="DT14" s="18">
        <v>0.12509999999999999</v>
      </c>
      <c r="DU14" s="18">
        <v>4.3499999999999997E-2</v>
      </c>
      <c r="DV14" s="41">
        <f>VLOOKUP(B:B,Asset_Quality_raw_data!B16:CH16,85,0)</f>
        <v>0.17993811812163119</v>
      </c>
      <c r="DW14" s="41">
        <f>VLOOKUP(B:B,Mgt_Efficiency_raw_data!B16:BM16,64,0)</f>
        <v>0.94019844625464633</v>
      </c>
      <c r="DX14" s="38">
        <f>VLOOKUP(B:B,ROA_raw_data!B16:CH16,85,0)</f>
        <v>-1.691709232661295E-2</v>
      </c>
      <c r="DY14" s="65">
        <v>0.06</v>
      </c>
      <c r="DZ14" s="18">
        <v>0.12470000000000001</v>
      </c>
      <c r="EA14" s="18">
        <v>5.7000000000000002E-2</v>
      </c>
      <c r="EB14" s="41">
        <f>VLOOKUP(B:B,Asset_Quality_raw_data!B16:CL16,89,0)</f>
        <v>0.20831090333852764</v>
      </c>
      <c r="EC14" s="41">
        <f>VLOOKUP(B:B,Mgt_Efficiency_raw_data!B16:BP16,67,0)</f>
        <v>1.0764264568160846</v>
      </c>
      <c r="ED14" s="38">
        <f>VLOOKUP(B:B,ROA_raw_data!B16:CL16,89,0)</f>
        <v>-2.9540575221247502E-2</v>
      </c>
      <c r="EE14" s="65">
        <v>0.05</v>
      </c>
      <c r="EF14" s="18">
        <v>0.12470000000000001</v>
      </c>
      <c r="EG14" s="18">
        <v>3.8300000000000001E-2</v>
      </c>
      <c r="EH14" s="41">
        <f>VLOOKUP(B:B,Asset_Quality_raw_data!B16:CP16,93,0)</f>
        <v>0.2037207337384965</v>
      </c>
      <c r="EI14" s="41">
        <f>VLOOKUP(B:B,Mgt_Efficiency_raw_data!B16:BS16,70,0)</f>
        <v>1.1139315304013244</v>
      </c>
      <c r="EJ14" s="38">
        <f>VLOOKUP(B:B,ROA_raw_data!B16:CP16,93,0)</f>
        <v>-3.9806472746038699E-2</v>
      </c>
      <c r="EK14" s="65">
        <v>5.0999999999999997E-2</v>
      </c>
      <c r="EL14" s="18">
        <v>0.12240000000000001</v>
      </c>
      <c r="EM14" s="18">
        <v>5.8200000000000002E-2</v>
      </c>
      <c r="EN14" s="41">
        <f>VLOOKUP(B:B,Asset_Quality_raw_data!B16:CT16,97,0)</f>
        <v>0</v>
      </c>
      <c r="EO14" s="41">
        <f>VLOOKUP(B:B,Mgt_Efficiency_raw_data!B16:BV16,73,0)</f>
        <v>1.0826376953589001</v>
      </c>
      <c r="EP14" s="38">
        <f>VLOOKUP(B:B,ROA_raw_data!B16:CT16,97,0)</f>
        <v>-4.2839273119101282E-2</v>
      </c>
      <c r="EQ14" s="65">
        <v>4.5999999999999999E-2</v>
      </c>
      <c r="ER14" s="18">
        <v>0.12089999999999999</v>
      </c>
      <c r="ES14" s="18">
        <v>5.8400000000000001E-2</v>
      </c>
      <c r="ET14" s="41">
        <f>VLOOKUP(B:B,Asset_Quality_raw_data!B16:CX16,101,0)</f>
        <v>0</v>
      </c>
      <c r="EU14" s="41">
        <f>VLOOKUP(B:B,Mgt_Efficiency_raw_data!B16:BY16,76,0)</f>
        <v>1.0470725441679407</v>
      </c>
      <c r="EV14" s="38">
        <f>VLOOKUP(B:B,ROA_raw_data!B16:CX16,101,0)</f>
        <v>-2.5529386123893015E-2</v>
      </c>
      <c r="EW14" s="65">
        <v>-4.1000000000000002E-2</v>
      </c>
      <c r="EX14" s="18">
        <v>0.11890000000000001</v>
      </c>
      <c r="EY14" s="18">
        <v>4.5899999999999996E-2</v>
      </c>
      <c r="EZ14" s="41">
        <f>VLOOKUP(B:B,Asset_Quality_raw_data!B16:DB16,105,0)</f>
        <v>0</v>
      </c>
      <c r="FA14" s="41">
        <f>VLOOKUP(B:B,Mgt_Efficiency_raw_data!B16:CB16,79,0)</f>
        <v>1.0748264404312027</v>
      </c>
      <c r="FB14" s="38">
        <f>VLOOKUP(B:B,ROA_raw_data!B16:DB16,105,0)</f>
        <v>-2.9929989947080699E-2</v>
      </c>
      <c r="FC14" s="65">
        <v>-3.5999999999999997E-2</v>
      </c>
      <c r="FD14" s="18">
        <v>0.11749999999999999</v>
      </c>
      <c r="FE14" s="18">
        <v>4.2000000000000003E-2</v>
      </c>
      <c r="FF14" s="41">
        <f>VLOOKUP(B:B,Asset_Quality_raw_data!B16:DF16,109,0)</f>
        <v>0</v>
      </c>
      <c r="FG14" s="41">
        <f>VLOOKUP(B:B,Mgt_Efficiency_raw_data!B16:CE16,82,0)</f>
        <v>0.92418385611194998</v>
      </c>
      <c r="FH14" s="38">
        <f>VLOOKUP(B:B,ROA_raw_data!B16:DF16,109,0)</f>
        <v>-2.7932098366688835E-2</v>
      </c>
      <c r="FI14" s="65">
        <v>-3.0000000000000001E-3</v>
      </c>
      <c r="FJ14" s="18">
        <v>0.1202</v>
      </c>
      <c r="FK14" s="18">
        <v>5.62E-2</v>
      </c>
      <c r="FL14" s="41">
        <f>VLOOKUP(B:B,Asset_Quality_raw_data!B16:DJ16,113,0)</f>
        <v>0</v>
      </c>
      <c r="FM14" s="41">
        <f>VLOOKUP(B:B,Mgt_Efficiency_raw_data!B16:CH16,85,0)</f>
        <v>1.0276308835440584</v>
      </c>
      <c r="FN14" s="38">
        <f>VLOOKUP(B:B,ROA_raw_data!B16:DJ16,113,0)</f>
        <v>-2.3094091295646428E-2</v>
      </c>
      <c r="FO14" s="65">
        <v>2.4E-2</v>
      </c>
      <c r="FP14" s="18">
        <v>0.12050000000000001</v>
      </c>
      <c r="FQ14" s="18">
        <v>5.9000000000000004E-2</v>
      </c>
      <c r="FR14" s="41">
        <f>VLOOKUP(B:B,Asset_Quality_raw_data!B16:DN16,117,0)</f>
        <v>0.15916381868857957</v>
      </c>
      <c r="FS14" s="41">
        <f>VLOOKUP(B:B,Mgt_Efficiency_raw_data!B16:CK16,88,0)</f>
        <v>1.0246294464763397</v>
      </c>
      <c r="FT14" s="38">
        <f>VLOOKUP(B:B,ROA_raw_data!B16:DN16,117,0)</f>
        <v>-1.9843566020198534E-2</v>
      </c>
      <c r="FU14" s="65">
        <v>0.10299999999999999</v>
      </c>
      <c r="FV14" s="18">
        <v>0.1202</v>
      </c>
      <c r="FW14" s="18">
        <v>6.3200000000000006E-2</v>
      </c>
      <c r="FX14" s="41">
        <f>VLOOKUP(B:B,Asset_Quality_raw_data!B16:DR16,121,0)</f>
        <v>0.1645218743016133</v>
      </c>
      <c r="FY14" s="41">
        <f>VLOOKUP(B:B,Mgt_Efficiency_raw_data!B16:CN16,91,0)</f>
        <v>1.0584170758904097</v>
      </c>
      <c r="FZ14" s="38">
        <f>VLOOKUP(B:B,ROA_raw_data!B16:DR16,121,0)</f>
        <v>-2.290955583837509E-2</v>
      </c>
      <c r="GA14" s="65">
        <v>9.4E-2</v>
      </c>
      <c r="GB14" s="18">
        <v>0.121</v>
      </c>
      <c r="GC14" s="18">
        <v>6.9099999999999995E-2</v>
      </c>
      <c r="GD14" s="41">
        <f>VLOOKUP(B:B,Asset_Quality_raw_data!B16:DV16,125,0)</f>
        <v>0.17374205199666179</v>
      </c>
      <c r="GE14" s="41">
        <f>VLOOKUP(B:B,Mgt_Efficiency_raw_data!B16:CQ16,94,0)</f>
        <v>1.0194147265119102</v>
      </c>
      <c r="GF14" s="38">
        <f>VLOOKUP(B:B,ROA_raw_data!B16:DV16,125,0)</f>
        <v>-3.6539902344610062E-2</v>
      </c>
      <c r="GG14" s="65">
        <v>7.5999999999999998E-2</v>
      </c>
      <c r="GH14" s="18">
        <v>0.1216</v>
      </c>
      <c r="GI14" s="18">
        <v>5.7300000000000004E-2</v>
      </c>
      <c r="GJ14" s="41">
        <f>VLOOKUP(B:B,Asset_Quality_raw_data!B16:DZ16,129,0)</f>
        <v>0.17441378007495487</v>
      </c>
      <c r="GK14" s="41">
        <f>VLOOKUP(B:B,Mgt_Efficiency_raw_data!B16:CT16,97,0)</f>
        <v>0.99365046661935608</v>
      </c>
      <c r="GL14" s="38">
        <f>VLOOKUP(B:B,ROA_raw_data!B16:DZ16,129,0)</f>
        <v>2.3087810239989182E-2</v>
      </c>
      <c r="GM14" s="65">
        <v>5.8999999999999997E-2</v>
      </c>
      <c r="GN14" s="18">
        <v>0.1215</v>
      </c>
      <c r="GO14" s="18">
        <v>5.5599999999999997E-2</v>
      </c>
      <c r="GP14" s="41">
        <f>VLOOKUP(B:B,Asset_Quality_raw_data!B16:ED16,133,0)</f>
        <v>0.16624954635352635</v>
      </c>
      <c r="GQ14" s="41">
        <f>VLOOKUP(B:B,Mgt_Efficiency_raw_data!B16:CW16,100,0)</f>
        <v>0.91246911945085885</v>
      </c>
      <c r="GR14" s="38">
        <f>VLOOKUP(B:B,ROA_raw_data!B16:ED16,133,0)</f>
        <v>-2.5196959828199653E-2</v>
      </c>
      <c r="GS14" s="65">
        <v>4.9000000000000002E-2</v>
      </c>
      <c r="GT14" s="18">
        <v>0.12269999999999999</v>
      </c>
      <c r="GU14" s="18">
        <v>7.9100000000000004E-2</v>
      </c>
      <c r="GV14" s="41">
        <f>VLOOKUP(B:B,Asset_Quality_raw_data!B16:EH16,137,0)</f>
        <v>0.16025766383168383</v>
      </c>
      <c r="GW14" s="41">
        <f>VLOOKUP(B:B,Mgt_Efficiency_raw_data!B16:CZ16,103,0)</f>
        <v>0.61207782170164626</v>
      </c>
      <c r="GX14" s="38">
        <f>VLOOKUP(B:B,ROA_raw_data!B16:EH16,137,0)</f>
        <v>-2.2559280011794875E-2</v>
      </c>
      <c r="GY14" s="65">
        <v>4.5999999999999999E-2</v>
      </c>
      <c r="GZ14" s="18">
        <v>0.1241</v>
      </c>
      <c r="HA14" s="18">
        <v>9.1799999999999993E-2</v>
      </c>
      <c r="HB14" s="41">
        <f>VLOOKUP(B:B,Asset_Quality_raw_data!B16:EL16,141,0)</f>
        <v>0.16406930234565975</v>
      </c>
      <c r="HC14" s="41">
        <f>VLOOKUP(B:B,Mgt_Efficiency_raw_data!B16:DC16,106,0)</f>
        <v>0.93622012085035977</v>
      </c>
      <c r="HD14" s="38">
        <f>VLOOKUP(B:B,ROA_raw_data!B16:EL16,141,0)</f>
        <v>-1.9730464305006624E-2</v>
      </c>
      <c r="HE14" s="65">
        <v>4.9000000000000002E-2</v>
      </c>
      <c r="HF14" s="18">
        <v>0.12670000000000001</v>
      </c>
      <c r="HG14" s="18">
        <v>9.06E-2</v>
      </c>
      <c r="HH14" s="41">
        <f>VLOOKUP(B:B,Asset_Quality_raw_data!B16:EP16,145,0)</f>
        <v>0.1670848639649998</v>
      </c>
      <c r="HI14" s="41">
        <f>VLOOKUP(B:B,Mgt_Efficiency_raw_data!B16:DF16,109,0)</f>
        <v>1.1013503561142195</v>
      </c>
      <c r="HJ14" s="38">
        <f>VLOOKUP(B:B,ROA_raw_data!B16:EP16,145,0)</f>
        <v>-3.0789696570137508E-2</v>
      </c>
      <c r="HK14" s="65">
        <v>5.3999999999999999E-2</v>
      </c>
      <c r="HL14" s="18">
        <v>0.13089999999999999</v>
      </c>
      <c r="HM14" s="18">
        <v>9.1899999999999996E-2</v>
      </c>
      <c r="HN14" s="41">
        <f>VLOOKUP(B:B,Asset_Quality_raw_data!B16:ET16,149,0)</f>
        <v>0.17763806823073422</v>
      </c>
      <c r="HO14" s="41">
        <f>VLOOKUP(B:B,Mgt_Efficiency_raw_data!B16:DI16,112,0)</f>
        <v>1.0150540447729466</v>
      </c>
      <c r="HP14" s="38">
        <f>VLOOKUP(B:B,ROA_raw_data!B16:ET16,149,0)</f>
        <v>-2.0825753130833648E-2</v>
      </c>
      <c r="HQ14" s="65">
        <v>5.5E-2</v>
      </c>
      <c r="HR14" s="18">
        <v>0.1331</v>
      </c>
      <c r="HS14" s="18">
        <v>7.8799999999999995E-2</v>
      </c>
      <c r="HT14" s="41">
        <f>VLOOKUP(B:B,Asset_Quality_raw_data!B16:EX16,153,0)</f>
        <v>0.18299520071868169</v>
      </c>
      <c r="HU14" s="41">
        <f>VLOOKUP(B:B,Mgt_Efficiency_raw_data!B16:DL16,115,0)</f>
        <v>1.0322066262771679</v>
      </c>
      <c r="HV14" s="38">
        <f>VLOOKUP(B:B,ROA_raw_data!B16:EX16,153,0)</f>
        <v>-2.1257255890149557E-2</v>
      </c>
      <c r="HW14" s="65">
        <v>0.06</v>
      </c>
      <c r="HX14" s="18">
        <v>0.13980000000000001</v>
      </c>
      <c r="HY14" s="18">
        <v>6.7799999999999999E-2</v>
      </c>
      <c r="HZ14" s="41">
        <f>VLOOKUP(B:B,Asset_Quality_raw_data!B16:FB16,157,0)</f>
        <v>0.19399342530731853</v>
      </c>
      <c r="IA14" s="41">
        <f>VLOOKUP(B:B,Mgt_Efficiency_raw_data!B16:DO16,118,0)</f>
        <v>1.0495702424731503</v>
      </c>
      <c r="IB14" s="38">
        <f>VLOOKUP(B:B,ROA_raw_data!B16:FB16,157,0)</f>
        <v>-2.1936135746185709E-2</v>
      </c>
      <c r="IC14" s="65">
        <v>5.6000000000000001E-2</v>
      </c>
      <c r="ID14" s="18">
        <v>0.14630000000000001</v>
      </c>
      <c r="IE14" s="18">
        <v>6.6299999999999998E-2</v>
      </c>
      <c r="IF14" s="41">
        <f>VLOOKUP(B:B,Asset_Quality_raw_data!B16:FF16,161,0)</f>
        <v>0.21090485660581032</v>
      </c>
      <c r="IG14" s="41">
        <f>VLOOKUP(B:B,Mgt_Efficiency_raw_data!B16:DR16,121,0)</f>
        <v>0.97743499976025894</v>
      </c>
      <c r="IH14" s="38">
        <f>VLOOKUP(B:B,ROA_raw_data!B16:FF16,161,0)</f>
        <v>-2.9517292028394999E-2</v>
      </c>
      <c r="II14" s="65">
        <v>4.9000000000000002E-2</v>
      </c>
      <c r="IJ14" s="18">
        <v>0.1628</v>
      </c>
      <c r="IK14" s="18">
        <v>5.7000000000000002E-2</v>
      </c>
      <c r="IL14" s="41">
        <f>VLOOKUP(B:B,Asset_Quality_raw_data!B16:FJ16,165,0)</f>
        <v>0.20542911525319388</v>
      </c>
      <c r="IM14" s="41">
        <f>VLOOKUP(B:B,Mgt_Efficiency_raw_data!B16:DU16,124,0)</f>
        <v>0.96598152484221389</v>
      </c>
      <c r="IN14" s="38">
        <f>VLOOKUP(B:B,ROA_raw_data!B16:FJ16,165,0)</f>
        <v>-1.4025318551255817E-2</v>
      </c>
      <c r="IO14" s="65">
        <v>4.5999999999999999E-2</v>
      </c>
      <c r="IP14" s="18">
        <v>0.16850000000000001</v>
      </c>
      <c r="IQ14" s="18">
        <v>6.2199999999999998E-2</v>
      </c>
      <c r="IR14" s="41">
        <f>VLOOKUP(B:B,Asset_Quality_raw_data!B16:FN16,169,0)</f>
        <v>0.20446328782337106</v>
      </c>
      <c r="IS14" s="41">
        <f>VLOOKUP(B:B,Mgt_Efficiency_raw_data!B16:DX16,127,0)</f>
        <v>0.90591831064184491</v>
      </c>
      <c r="IT14" s="38">
        <f>VLOOKUP(B:B,ROA_raw_data!B16:FN16,169,0)</f>
        <v>-1.2074678381760233E-2</v>
      </c>
      <c r="IU14" s="65">
        <v>0.04</v>
      </c>
      <c r="IV14" s="18">
        <v>0.1691</v>
      </c>
      <c r="IW14" s="18">
        <v>3.56E-2</v>
      </c>
      <c r="IX14" s="41">
        <f>VLOOKUP(B:B,Asset_Quality_raw_data!B16:FR16,173,0)</f>
        <v>0.21011135610257267</v>
      </c>
      <c r="IY14" s="41">
        <f>VLOOKUP(B:B,Mgt_Efficiency_raw_data!B16:EA16,130,0)</f>
        <v>0.93079733657481967</v>
      </c>
      <c r="IZ14" s="38">
        <f>VLOOKUP(B:B,ROA_raw_data!B16:FR16,173,0)</f>
        <v>-1.2091520818987707E-2</v>
      </c>
      <c r="JA14" s="65">
        <v>4.7E-2</v>
      </c>
      <c r="JB14" s="18">
        <v>0.16889999999999999</v>
      </c>
      <c r="JC14" s="18">
        <v>2.9900000000000003E-2</v>
      </c>
      <c r="JD14" s="41">
        <f>VLOOKUP(B:B,Asset_Quality_raw_data!B16:FV16,177,0)</f>
        <v>0.21897481511163022</v>
      </c>
      <c r="JE14" s="41">
        <f>VLOOKUP(B:B,Mgt_Efficiency_raw_data!B16:ED16,133,0)</f>
        <v>0.940921422734738</v>
      </c>
      <c r="JF14" s="38">
        <f>VLOOKUP(B:B,ROA_raw_data!B16:FV16,177,0)</f>
        <v>-1.0009871508437077E-2</v>
      </c>
    </row>
    <row r="15" spans="1:266" x14ac:dyDescent="0.25">
      <c r="A15">
        <v>11</v>
      </c>
      <c r="B15" s="55" t="s">
        <v>12</v>
      </c>
      <c r="C15" s="65">
        <v>5.1999999999999998E-2</v>
      </c>
      <c r="D15" s="18">
        <v>0.1691</v>
      </c>
      <c r="E15" s="18">
        <v>6.2699999999999992E-2</v>
      </c>
      <c r="F15" s="41">
        <f>VLOOKUP(B15,Asset_Quality_raw_data!B17:F17,5,0)</f>
        <v>3.8865549568631017E-2</v>
      </c>
      <c r="G15" s="41">
        <f>VLOOKUP(B:B,Mgt_Efficiency_raw_data!B17:E17,4,0)</f>
        <v>0.52098295204292289</v>
      </c>
      <c r="H15" s="38">
        <f>VLOOKUP(B15,ROA_raw_data!B17:F17,5,0)</f>
        <v>3.8974711529979146E-2</v>
      </c>
      <c r="I15" s="65">
        <v>0.06</v>
      </c>
      <c r="J15" s="18">
        <v>0.1636</v>
      </c>
      <c r="K15" s="18">
        <v>7.3899999999999993E-2</v>
      </c>
      <c r="L15" s="41">
        <f>VLOOKUP(B:B,Asset_Quality_raw_data!B17:J17,9,0)</f>
        <v>3.7361165556522816E-2</v>
      </c>
      <c r="M15" s="41">
        <f>VLOOKUP(B:B,Mgt_Efficiency_raw_data!B17:H17,7,0)</f>
        <v>0.54110579041687479</v>
      </c>
      <c r="N15" s="38">
        <f>VLOOKUP(B15,ROA_raw_data!B17:J17,9,0)</f>
        <v>3.8586024707468761E-2</v>
      </c>
      <c r="O15" s="27"/>
      <c r="T15" s="28"/>
      <c r="U15" s="65">
        <v>0.05</v>
      </c>
      <c r="V15" s="18">
        <v>0.15990000000000001</v>
      </c>
      <c r="W15" s="18">
        <v>6.0199999999999997E-2</v>
      </c>
      <c r="X15" s="41">
        <f>VLOOKUP(B:B,Asset_Quality_raw_data!B17:R17,17,0)</f>
        <v>4.1092156336538059E-2</v>
      </c>
      <c r="Y15" s="41">
        <f>VLOOKUP(B:B,Mgt_Efficiency_raw_data!B17:N17,13,0)</f>
        <v>0.56510554140365055</v>
      </c>
      <c r="Z15" s="38">
        <f>VLOOKUP(B:B,ROA_raw_data!B17:R17,17,0)</f>
        <v>3.2650197527157046E-2</v>
      </c>
      <c r="AA15" s="65">
        <v>5.7000000000000002E-2</v>
      </c>
      <c r="AB15" s="18">
        <v>0.15460000000000002</v>
      </c>
      <c r="AC15" s="18">
        <v>6.3099999999999989E-2</v>
      </c>
      <c r="AD15" s="41">
        <f>VLOOKUP(B:B,Asset_Quality_raw_data!B17:V17,21,0)</f>
        <v>3.9690628754132665E-2</v>
      </c>
      <c r="AE15" s="41">
        <f>VLOOKUP(B:B,Mgt_Efficiency_raw_data!B17:Q17,16,0)</f>
        <v>0.43984332454106412</v>
      </c>
      <c r="AF15" s="38">
        <f>VLOOKUP(B:B,ROA_raw_data!B17:V17,21,0)</f>
        <v>4.4108171369726959E-2</v>
      </c>
      <c r="AG15" s="65">
        <v>5.6000000000000001E-2</v>
      </c>
      <c r="AH15" s="18">
        <v>0.16059999999999999</v>
      </c>
      <c r="AI15" s="18">
        <v>7.0300000000000001E-2</v>
      </c>
      <c r="AJ15" s="41">
        <f>VLOOKUP(B:B,Asset_Quality_raw_data!B17:Z17,25,0)</f>
        <v>3.8483958228599048E-2</v>
      </c>
      <c r="AK15" s="41">
        <f>VLOOKUP(B:B,Mgt_Efficiency_raw_data!B17:T17,19,0)</f>
        <v>0.46213582066222986</v>
      </c>
      <c r="AL15" s="38">
        <f>VLOOKUP(B:B,ROA_raw_data!B17:Z17,25,0)</f>
        <v>3.9494139336898722E-2</v>
      </c>
      <c r="AM15" s="65">
        <v>6.0999999999999999E-2</v>
      </c>
      <c r="AN15" s="18">
        <v>0.16820000000000002</v>
      </c>
      <c r="AO15" s="18">
        <v>5.9699999999999996E-2</v>
      </c>
      <c r="AP15" s="41">
        <f>VLOOKUP(B:B,Asset_Quality_raw_data!B17:AD17,29,0)</f>
        <v>3.4519311545856107E-2</v>
      </c>
      <c r="AQ15" s="41">
        <f>VLOOKUP(B:B,Mgt_Efficiency_raw_data!B17:W17,22,0)</f>
        <v>0.4806474556250398</v>
      </c>
      <c r="AR15" s="38">
        <f>VLOOKUP(B:B,ROA_raw_data!B17:AD17,29,0)</f>
        <v>3.5657621581299377E-2</v>
      </c>
      <c r="AS15" s="65">
        <v>0.05</v>
      </c>
      <c r="AT15" s="18">
        <v>0.183</v>
      </c>
      <c r="AU15" s="18">
        <v>8.0100000000000005E-2</v>
      </c>
      <c r="AV15" s="41">
        <f>VLOOKUP(B:B,Asset_Quality_raw_data!B17:AH17,33,0)</f>
        <v>3.3133813877756171E-2</v>
      </c>
      <c r="AW15" s="41">
        <f>VLOOKUP(B:B,Mgt_Efficiency_raw_data!B17:Z17,25,0)</f>
        <v>0.52742839105672523</v>
      </c>
      <c r="AX15" s="38">
        <f>VLOOKUP(B:B,ROA_raw_data!B17:AH17,33,0)</f>
        <v>3.36578021689952E-2</v>
      </c>
      <c r="AY15" s="65">
        <v>3.7999999999999999E-2</v>
      </c>
      <c r="AZ15" s="18">
        <v>0.1787</v>
      </c>
      <c r="BA15" s="18">
        <v>6.4500000000000002E-2</v>
      </c>
      <c r="BB15" s="41">
        <f>VLOOKUP(B:B,Asset_Quality_raw_data!B17:AL17,37,0)</f>
        <v>3.323842121413037E-2</v>
      </c>
      <c r="BC15" s="41">
        <f>VLOOKUP(B:B,Mgt_Efficiency_raw_data!B17:AC17,28,0)</f>
        <v>0.62540458053545944</v>
      </c>
      <c r="BD15" s="38">
        <f>VLOOKUP(B:B,ROA_raw_data!B17:AL17,37,0)</f>
        <v>3.9908981752453422E-2</v>
      </c>
      <c r="BE15" s="65">
        <v>3.7999999999999999E-2</v>
      </c>
      <c r="BF15" s="18">
        <v>0.18179999999999999</v>
      </c>
      <c r="BG15" s="18">
        <v>5.7999999999999996E-2</v>
      </c>
      <c r="BH15" s="41">
        <f>VLOOKUP(B:B,Asset_Quality_raw_data!B17:AP17,41,0)</f>
        <v>3.9385212974987045E-2</v>
      </c>
      <c r="BI15" s="41">
        <f>VLOOKUP(B:B,Mgt_Efficiency_raw_data!B17:AF17,31,0)</f>
        <v>0.44368799942279863</v>
      </c>
      <c r="BJ15" s="38">
        <f>VLOOKUP(B:B,ROA_raw_data!B17:AP17,41,0)</f>
        <v>4.1146024870021426E-2</v>
      </c>
      <c r="BK15" s="65">
        <v>4.3999999999999997E-2</v>
      </c>
      <c r="BL15" s="18">
        <v>0.1386</v>
      </c>
      <c r="BM15" s="18">
        <v>6.3399999999999998E-2</v>
      </c>
      <c r="BN15" s="41">
        <f>VLOOKUP(B:B,Asset_Quality_raw_data!B17:AT17,45,0)</f>
        <v>3.8179228549901391E-2</v>
      </c>
      <c r="BO15" s="41">
        <f>VLOOKUP(B:B,Mgt_Efficiency_raw_data!B17:AI17,34,0)</f>
        <v>0.46220844493148328</v>
      </c>
      <c r="BP15" s="38">
        <f>VLOOKUP(B:B,ROA_raw_data!B17:AT17,45,0)</f>
        <v>3.9679181986467048E-2</v>
      </c>
      <c r="BQ15" s="65">
        <v>4.2000000000000003E-2</v>
      </c>
      <c r="BR15" s="18">
        <v>0.1366</v>
      </c>
      <c r="BS15" s="18">
        <v>6.3500000000000001E-2</v>
      </c>
      <c r="BT15" s="41">
        <f>VLOOKUP(B:B,Asset_Quality_raw_data!B17:AX17,49,0)</f>
        <v>4.1145495069757114E-2</v>
      </c>
      <c r="BU15" s="41">
        <f>VLOOKUP(B:B,Mgt_Efficiency_raw_data!B17:AL17,37,0)</f>
        <v>0.49724305187650497</v>
      </c>
      <c r="BV15" s="38">
        <f>VLOOKUP(B:B,ROA_raw_data!B17:AX17,49,0)</f>
        <v>3.7855442048343214E-2</v>
      </c>
      <c r="BW15" s="65">
        <v>5.3999999999999999E-2</v>
      </c>
      <c r="BX15" s="18">
        <v>0.1361</v>
      </c>
      <c r="BY15" s="18">
        <v>0.10279999999999999</v>
      </c>
      <c r="BZ15" s="41">
        <f>VLOOKUP(B:B,Asset_Quality_raw_data!B17:BB17,53,0)</f>
        <v>4.0255370392183756E-2</v>
      </c>
      <c r="CA15" s="41">
        <f>VLOOKUP(B:B,Mgt_Efficiency_raw_data!B17:AO17,40,0)</f>
        <v>0.47238761937338569</v>
      </c>
      <c r="CB15" s="38">
        <f>VLOOKUP(B:B,ROA_raw_data!B17:BB17,53,0)</f>
        <v>3.4820898379670749E-2</v>
      </c>
      <c r="CC15" s="65">
        <v>3.3000000000000002E-2</v>
      </c>
      <c r="CD15" s="18">
        <v>0.1366</v>
      </c>
      <c r="CE15" s="18">
        <v>9.2100000000000015E-2</v>
      </c>
      <c r="CF15" s="41">
        <f>VLOOKUP(B:B,Asset_Quality_raw_data!B17:BF17,57,0)</f>
        <v>4.2784181204999314E-2</v>
      </c>
      <c r="CG15" s="41">
        <f>VLOOKUP(B:B,Mgt_Efficiency_raw_data!B17:AR17,43,0)</f>
        <v>0.47388218966832563</v>
      </c>
      <c r="CH15" s="38">
        <f>VLOOKUP(B:B,ROA_raw_data!B17:BF17,57,0)</f>
        <v>3.491259963113947E-2</v>
      </c>
      <c r="CI15" s="65">
        <v>3.2000000000000001E-2</v>
      </c>
      <c r="CJ15" s="18">
        <v>0.13689999999999999</v>
      </c>
      <c r="CK15" s="18">
        <v>7.0599999999999996E-2</v>
      </c>
      <c r="CL15" s="41">
        <f>VLOOKUP(B:B,Asset_Quality_raw_data!B17:BJ17,61,0)</f>
        <v>5.8480494514410321E-2</v>
      </c>
      <c r="CM15" s="41">
        <f>VLOOKUP(B:B,Mgt_Efficiency_raw_data!B17:AU17,46,0)</f>
        <v>0.47101607413307633</v>
      </c>
      <c r="CN15" s="38">
        <f>VLOOKUP(B:B,ROA_raw_data!B17:BJ17,61,0)</f>
        <v>3.3155860702209002E-2</v>
      </c>
      <c r="CO15" s="65">
        <v>3.7999999999999999E-2</v>
      </c>
      <c r="CP15" s="18">
        <v>0.13639999999999999</v>
      </c>
      <c r="CQ15" s="18">
        <v>4.4999999999999998E-2</v>
      </c>
      <c r="CR15" s="41">
        <f>VLOOKUP(B:B,Asset_Quality_raw_data!B17:BN17,65,0)</f>
        <v>6.5766372030370043E-2</v>
      </c>
      <c r="CS15" s="41">
        <f>VLOOKUP(B:B,Mgt_Efficiency_raw_data!B17:AX17,49,0)</f>
        <v>0.49821427905519683</v>
      </c>
      <c r="CT15" s="38">
        <f>VLOOKUP(B:B,ROA_raw_data!B17:BN17,65,0)</f>
        <v>3.1755171818084314E-2</v>
      </c>
      <c r="CU15" s="65">
        <v>5.1999999999999998E-2</v>
      </c>
      <c r="CV15" s="18">
        <v>0.13489999999999999</v>
      </c>
      <c r="CW15" s="18">
        <v>4.1799999999999997E-2</v>
      </c>
      <c r="CX15" s="41">
        <f>VLOOKUP(B:B,Asset_Quality_raw_data!B17:BR17,69,0)</f>
        <v>9.8833116431353174E-2</v>
      </c>
      <c r="CY15" s="41">
        <f>VLOOKUP(B:B,Mgt_Efficiency_raw_data!B17:BA17,52,0)</f>
        <v>0.8325930342651775</v>
      </c>
      <c r="CZ15" s="38">
        <f>VLOOKUP(B:B,ROA_raw_data!B17:BR17,69,0)</f>
        <v>3.3379087248035864E-2</v>
      </c>
      <c r="DA15" s="65">
        <v>6.0999999999999999E-2</v>
      </c>
      <c r="DB15" s="18">
        <v>0.13220000000000001</v>
      </c>
      <c r="DC15" s="18">
        <v>4.2800000000000005E-2</v>
      </c>
      <c r="DD15" s="41">
        <f>VLOOKUP(B:B,Asset_Quality_raw_data!B17:BV17,73,0)</f>
        <v>9.8881672572255025E-2</v>
      </c>
      <c r="DE15" s="41">
        <f>VLOOKUP(B:B,Mgt_Efficiency_raw_data!B17:BD17,55,0)</f>
        <v>0.49662129901751895</v>
      </c>
      <c r="DF15" s="38">
        <f>VLOOKUP(B:B,ROA_raw_data!B17:BV17,73,0)</f>
        <v>3.4604677784513607E-2</v>
      </c>
      <c r="DG15" s="65">
        <v>5.2999999999999999E-2</v>
      </c>
      <c r="DH15" s="18">
        <v>0.12659999999999999</v>
      </c>
      <c r="DI15" s="18">
        <v>5.7000000000000002E-2</v>
      </c>
      <c r="DJ15" s="41">
        <f>VLOOKUP(B:B,Asset_Quality_raw_data!B17:BZ17,77,0)</f>
        <v>0.10100736093300043</v>
      </c>
      <c r="DK15" s="41">
        <f>VLOOKUP(B:B,Mgt_Efficiency_raw_data!B17:BG17,58,0)</f>
        <v>0.51038062558999553</v>
      </c>
      <c r="DL15" s="38">
        <f>VLOOKUP(B:B,ROA_raw_data!B17:BZ17,77,0)</f>
        <v>4.7362705953505571E-2</v>
      </c>
      <c r="DM15" s="65">
        <v>5.6000000000000001E-2</v>
      </c>
      <c r="DN15" s="18">
        <v>0.12509999999999999</v>
      </c>
      <c r="DO15" s="18">
        <v>5.7099999999999998E-2</v>
      </c>
      <c r="DP15" s="41">
        <f>VLOOKUP(B:B,Asset_Quality_raw_data!B17:CD17,81,0)</f>
        <v>9.2259835314144598E-2</v>
      </c>
      <c r="DQ15" s="41">
        <f>VLOOKUP(B:B,Mgt_Efficiency_raw_data!B17:BJ17,61,0)</f>
        <v>0.53275460127513352</v>
      </c>
      <c r="DR15" s="38">
        <f>VLOOKUP(B:B,ROA_raw_data!B17:CD17,81,0)</f>
        <v>3.1370378541723941E-2</v>
      </c>
      <c r="DS15" s="65">
        <v>4.8000000000000001E-2</v>
      </c>
      <c r="DT15" s="18">
        <v>0.12509999999999999</v>
      </c>
      <c r="DU15" s="18">
        <v>4.3499999999999997E-2</v>
      </c>
      <c r="DV15" s="41">
        <f>VLOOKUP(B:B,Asset_Quality_raw_data!B17:CH17,85,0)</f>
        <v>8.9774896793220177E-2</v>
      </c>
      <c r="DW15" s="41">
        <f>VLOOKUP(B:B,Mgt_Efficiency_raw_data!B17:BM17,64,0)</f>
        <v>0.49660889202355707</v>
      </c>
      <c r="DX15" s="38">
        <f>VLOOKUP(B:B,ROA_raw_data!B17:CH17,85,0)</f>
        <v>3.2510785539452851E-2</v>
      </c>
      <c r="DY15" s="65">
        <v>0.06</v>
      </c>
      <c r="DZ15" s="18">
        <v>0.12470000000000001</v>
      </c>
      <c r="EA15" s="18">
        <v>5.7000000000000002E-2</v>
      </c>
      <c r="EB15" s="41">
        <f>VLOOKUP(B:B,Asset_Quality_raw_data!B17:CL17,89,0)</f>
        <v>8.9649479210602845E-2</v>
      </c>
      <c r="EC15" s="41">
        <f>VLOOKUP(B:B,Mgt_Efficiency_raw_data!B17:BP17,67,0)</f>
        <v>0.4934993022828093</v>
      </c>
      <c r="ED15" s="38">
        <f>VLOOKUP(B:B,ROA_raw_data!B17:CL17,89,0)</f>
        <v>3.3928091398426889E-2</v>
      </c>
      <c r="EE15" s="65">
        <v>0.05</v>
      </c>
      <c r="EF15" s="18">
        <v>0.12470000000000001</v>
      </c>
      <c r="EG15" s="18">
        <v>3.8300000000000001E-2</v>
      </c>
      <c r="EH15" s="41">
        <f>VLOOKUP(B:B,Asset_Quality_raw_data!B17:CP17,93,0)</f>
        <v>8.3249470582927421E-2</v>
      </c>
      <c r="EI15" s="41">
        <f>VLOOKUP(B:B,Mgt_Efficiency_raw_data!B17:BS17,70,0)</f>
        <v>0.49944214290846001</v>
      </c>
      <c r="EJ15" s="38">
        <f>VLOOKUP(B:B,ROA_raw_data!B17:CP17,93,0)</f>
        <v>3.2574517920736658E-2</v>
      </c>
      <c r="EK15" s="65">
        <v>5.0999999999999997E-2</v>
      </c>
      <c r="EL15" s="18">
        <v>0.12240000000000001</v>
      </c>
      <c r="EM15" s="18">
        <v>5.8200000000000002E-2</v>
      </c>
      <c r="EN15" s="41">
        <f>VLOOKUP(B:B,Asset_Quality_raw_data!B17:CT17,97,0)</f>
        <v>8.9627251155105045E-2</v>
      </c>
      <c r="EO15" s="41">
        <f>VLOOKUP(B:B,Mgt_Efficiency_raw_data!B17:BV17,73,0)</f>
        <v>0.50815867354500233</v>
      </c>
      <c r="EP15" s="38">
        <f>VLOOKUP(B:B,ROA_raw_data!B17:CT17,97,0)</f>
        <v>3.3232530744643461E-2</v>
      </c>
      <c r="EQ15" s="65">
        <v>4.5999999999999999E-2</v>
      </c>
      <c r="ER15" s="18">
        <v>0.12089999999999999</v>
      </c>
      <c r="ES15" s="18">
        <v>5.8400000000000001E-2</v>
      </c>
      <c r="ET15" s="41">
        <f>VLOOKUP(B:B,Asset_Quality_raw_data!B17:CX17,101,0)</f>
        <v>8.6212499078373667E-2</v>
      </c>
      <c r="EU15" s="41">
        <f>VLOOKUP(B:B,Mgt_Efficiency_raw_data!B17:BY17,76,0)</f>
        <v>0.50981909689583893</v>
      </c>
      <c r="EV15" s="38">
        <f>VLOOKUP(B:B,ROA_raw_data!B17:CX17,101,0)</f>
        <v>3.0667171897253043E-2</v>
      </c>
      <c r="EW15" s="65">
        <v>-4.1000000000000002E-2</v>
      </c>
      <c r="EX15" s="18">
        <v>0.11890000000000001</v>
      </c>
      <c r="EY15" s="18">
        <v>4.5899999999999996E-2</v>
      </c>
      <c r="EZ15" s="41">
        <f>VLOOKUP(B:B,Asset_Quality_raw_data!B17:DB17,105,0)</f>
        <v>9.3307412693498473E-2</v>
      </c>
      <c r="FA15" s="41">
        <f>VLOOKUP(B:B,Mgt_Efficiency_raw_data!B17:CB17,79,0)</f>
        <v>0.52466947500554018</v>
      </c>
      <c r="FB15" s="38">
        <f>VLOOKUP(B:B,ROA_raw_data!B17:DB17,105,0)</f>
        <v>2.8675949196867955E-2</v>
      </c>
      <c r="FC15" s="65">
        <v>-3.5999999999999997E-2</v>
      </c>
      <c r="FD15" s="18">
        <v>0.11749999999999999</v>
      </c>
      <c r="FE15" s="18">
        <v>4.2000000000000003E-2</v>
      </c>
      <c r="FF15" s="41">
        <f>VLOOKUP(B:B,Asset_Quality_raw_data!B17:DF17,109,0)</f>
        <v>0.10617212776700272</v>
      </c>
      <c r="FG15" s="41">
        <f>VLOOKUP(B:B,Mgt_Efficiency_raw_data!B17:CE17,82,0)</f>
        <v>0.52381868673537657</v>
      </c>
      <c r="FH15" s="38">
        <f>VLOOKUP(B:B,ROA_raw_data!B17:DF17,109,0)</f>
        <v>2.5536496108134646E-2</v>
      </c>
      <c r="FI15" s="65">
        <v>-3.0000000000000001E-3</v>
      </c>
      <c r="FJ15" s="18">
        <v>0.1202</v>
      </c>
      <c r="FK15" s="18">
        <v>5.62E-2</v>
      </c>
      <c r="FL15" s="41">
        <f>VLOOKUP(B:B,Asset_Quality_raw_data!B17:DJ17,113,0)</f>
        <v>0.14163872551854187</v>
      </c>
      <c r="FM15" s="41">
        <f>VLOOKUP(B:B,Mgt_Efficiency_raw_data!B17:CH17,85,0)</f>
        <v>0.51816334126227237</v>
      </c>
      <c r="FN15" s="38">
        <f>VLOOKUP(B:B,ROA_raw_data!B17:DJ17,113,0)</f>
        <v>2.8813611121172086E-2</v>
      </c>
      <c r="FO15" s="65">
        <v>2.4E-2</v>
      </c>
      <c r="FP15" s="18">
        <v>0.12050000000000001</v>
      </c>
      <c r="FQ15" s="18">
        <v>5.9000000000000004E-2</v>
      </c>
      <c r="FR15" s="41">
        <f>VLOOKUP(B:B,Asset_Quality_raw_data!B17:DN17,117,0)</f>
        <v>0.1180355651634855</v>
      </c>
      <c r="FS15" s="41">
        <f>VLOOKUP(B:B,Mgt_Efficiency_raw_data!B17:CK17,88,0)</f>
        <v>0.47624670354649939</v>
      </c>
      <c r="FT15" s="38">
        <f>VLOOKUP(B:B,ROA_raw_data!B17:DN17,117,0)</f>
        <v>2.6325353889777536E-2</v>
      </c>
      <c r="FU15" s="65">
        <v>0.10299999999999999</v>
      </c>
      <c r="FV15" s="18">
        <v>0.1202</v>
      </c>
      <c r="FW15" s="18">
        <v>6.3200000000000006E-2</v>
      </c>
      <c r="FX15" s="41">
        <f>VLOOKUP(B:B,Asset_Quality_raw_data!B17:DR17,121,0)</f>
        <v>0.1157578580623552</v>
      </c>
      <c r="FY15" s="41">
        <f>VLOOKUP(B:B,Mgt_Efficiency_raw_data!B17:CN17,91,0)</f>
        <v>0.4772760665309338</v>
      </c>
      <c r="FZ15" s="38">
        <f>VLOOKUP(B:B,ROA_raw_data!B17:DR17,121,0)</f>
        <v>2.6900108540733679E-2</v>
      </c>
      <c r="GA15" s="65">
        <v>9.4E-2</v>
      </c>
      <c r="GB15" s="18">
        <v>0.121</v>
      </c>
      <c r="GC15" s="18">
        <v>6.9099999999999995E-2</v>
      </c>
      <c r="GD15" s="41">
        <f>VLOOKUP(B:B,Asset_Quality_raw_data!B17:DV17,125,0)</f>
        <v>0.11073560036391972</v>
      </c>
      <c r="GE15" s="41">
        <f>VLOOKUP(B:B,Mgt_Efficiency_raw_data!B17:CQ17,94,0)</f>
        <v>0.47998921370715669</v>
      </c>
      <c r="GF15" s="38">
        <f>VLOOKUP(B:B,ROA_raw_data!B17:DV17,125,0)</f>
        <v>2.7091231055138026E-2</v>
      </c>
      <c r="GG15" s="65">
        <v>7.5999999999999998E-2</v>
      </c>
      <c r="GH15" s="18">
        <v>0.1216</v>
      </c>
      <c r="GI15" s="18">
        <v>5.7300000000000004E-2</v>
      </c>
      <c r="GJ15" s="41">
        <f>VLOOKUP(B:B,Asset_Quality_raw_data!B17:DZ17,129,0)</f>
        <v>0.11279853935758759</v>
      </c>
      <c r="GK15" s="41">
        <f>VLOOKUP(B:B,Mgt_Efficiency_raw_data!B17:CT17,97,0)</f>
        <v>0.47980261921706746</v>
      </c>
      <c r="GL15" s="38">
        <f>VLOOKUP(B:B,ROA_raw_data!B17:DZ17,129,0)</f>
        <v>2.9909031269057116E-2</v>
      </c>
      <c r="GM15" s="65">
        <v>5.8999999999999997E-2</v>
      </c>
      <c r="GN15" s="18">
        <v>0.1215</v>
      </c>
      <c r="GO15" s="18">
        <v>5.5599999999999997E-2</v>
      </c>
      <c r="GP15" s="41">
        <f>VLOOKUP(B:B,Asset_Quality_raw_data!B17:ED17,133,0)</f>
        <v>0.10718534218243997</v>
      </c>
      <c r="GQ15" s="41">
        <f>VLOOKUP(B:B,Mgt_Efficiency_raw_data!B17:CW17,100,0)</f>
        <v>0.43595733110599344</v>
      </c>
      <c r="GR15" s="38">
        <f>VLOOKUP(B:B,ROA_raw_data!B17:ED17,133,0)</f>
        <v>3.8626664467427331E-2</v>
      </c>
      <c r="GS15" s="65">
        <v>4.9000000000000002E-2</v>
      </c>
      <c r="GT15" s="18">
        <v>0.12269999999999999</v>
      </c>
      <c r="GU15" s="18">
        <v>7.9100000000000004E-2</v>
      </c>
      <c r="GV15" s="41">
        <f>VLOOKUP(B:B,Asset_Quality_raw_data!B17:EH17,137,0)</f>
        <v>0.11095862749452956</v>
      </c>
      <c r="GW15" s="41">
        <f>VLOOKUP(B:B,Mgt_Efficiency_raw_data!B17:CZ17,103,0)</f>
        <v>0.44211031211088475</v>
      </c>
      <c r="GX15" s="38">
        <f>VLOOKUP(B:B,ROA_raw_data!B17:EH17,137,0)</f>
        <v>3.7779530959458761E-2</v>
      </c>
      <c r="GY15" s="65">
        <v>4.5999999999999999E-2</v>
      </c>
      <c r="GZ15" s="18">
        <v>0.1241</v>
      </c>
      <c r="HA15" s="18">
        <v>9.1799999999999993E-2</v>
      </c>
      <c r="HB15" s="41">
        <f>VLOOKUP(B:B,Asset_Quality_raw_data!B17:EL17,141,0)</f>
        <v>0.11209121911435845</v>
      </c>
      <c r="HC15" s="41">
        <f>VLOOKUP(B:B,Mgt_Efficiency_raw_data!B17:DC17,106,0)</f>
        <v>0.44259334724222588</v>
      </c>
      <c r="HD15" s="38">
        <f>VLOOKUP(B:B,ROA_raw_data!B17:EL17,141,0)</f>
        <v>3.6866006985786362E-2</v>
      </c>
      <c r="HE15" s="65">
        <v>4.9000000000000002E-2</v>
      </c>
      <c r="HF15" s="18">
        <v>0.12670000000000001</v>
      </c>
      <c r="HG15" s="18">
        <v>9.06E-2</v>
      </c>
      <c r="HH15" s="41">
        <f>VLOOKUP(B:B,Asset_Quality_raw_data!B17:EP17,145,0)</f>
        <v>0.11470175071921807</v>
      </c>
      <c r="HI15" s="41">
        <f>VLOOKUP(B:B,Mgt_Efficiency_raw_data!B17:DF17,109,0)</f>
        <v>0.46487562917615416</v>
      </c>
      <c r="HJ15" s="38">
        <f>VLOOKUP(B:B,ROA_raw_data!B17:EP17,145,0)</f>
        <v>3.5621170125537199E-2</v>
      </c>
      <c r="HK15" s="65">
        <v>5.3999999999999999E-2</v>
      </c>
      <c r="HL15" s="18">
        <v>0.13089999999999999</v>
      </c>
      <c r="HM15" s="18">
        <v>9.1899999999999996E-2</v>
      </c>
      <c r="HN15" s="41">
        <f>VLOOKUP(B:B,Asset_Quality_raw_data!B17:ET17,149,0)</f>
        <v>0.11547728016044319</v>
      </c>
      <c r="HO15" s="41">
        <f>VLOOKUP(B:B,Mgt_Efficiency_raw_data!B17:DI17,112,0)</f>
        <v>0.44314495952014044</v>
      </c>
      <c r="HP15" s="38">
        <f>VLOOKUP(B:B,ROA_raw_data!B17:ET17,149,0)</f>
        <v>3.8217348481433148E-2</v>
      </c>
      <c r="HQ15" s="65">
        <v>5.5E-2</v>
      </c>
      <c r="HR15" s="18">
        <v>0.1331</v>
      </c>
      <c r="HS15" s="18">
        <v>7.8799999999999995E-2</v>
      </c>
      <c r="HT15" s="41">
        <f>VLOOKUP(B:B,Asset_Quality_raw_data!B17:EX17,153,0)</f>
        <v>0.11912247106267335</v>
      </c>
      <c r="HU15" s="41">
        <f>VLOOKUP(B:B,Mgt_Efficiency_raw_data!B17:DL17,115,0)</f>
        <v>0.44204414821663301</v>
      </c>
      <c r="HV15" s="38">
        <f>VLOOKUP(B:B,ROA_raw_data!B17:EX17,153,0)</f>
        <v>3.7111177820167034E-2</v>
      </c>
      <c r="HW15" s="65">
        <v>0.06</v>
      </c>
      <c r="HX15" s="18">
        <v>0.13980000000000001</v>
      </c>
      <c r="HY15" s="18">
        <v>6.7799999999999999E-2</v>
      </c>
      <c r="HZ15" s="41">
        <f>VLOOKUP(B:B,Asset_Quality_raw_data!B17:FB17,157,0)</f>
        <v>0.1245930886300482</v>
      </c>
      <c r="IA15" s="41">
        <f>VLOOKUP(B:B,Mgt_Efficiency_raw_data!B17:DO17,118,0)</f>
        <v>0.44842670776392585</v>
      </c>
      <c r="IB15" s="38">
        <f>VLOOKUP(B:B,ROA_raw_data!B17:FB17,157,0)</f>
        <v>3.7341704857658378E-2</v>
      </c>
      <c r="IC15" s="65">
        <v>5.6000000000000001E-2</v>
      </c>
      <c r="ID15" s="18">
        <v>0.14630000000000001</v>
      </c>
      <c r="IE15" s="18">
        <v>6.6299999999999998E-2</v>
      </c>
      <c r="IF15" s="41">
        <f>VLOOKUP(B:B,Asset_Quality_raw_data!B17:FF17,161,0)</f>
        <v>0.13912554050905815</v>
      </c>
      <c r="IG15" s="41">
        <f>VLOOKUP(B:B,Mgt_Efficiency_raw_data!B17:DR17,121,0)</f>
        <v>0.45865510645435847</v>
      </c>
      <c r="IH15" s="38">
        <f>VLOOKUP(B:B,ROA_raw_data!B17:FF17,161,0)</f>
        <v>3.6201335692684064E-2</v>
      </c>
      <c r="II15" s="65">
        <v>4.9000000000000002E-2</v>
      </c>
      <c r="IJ15" s="18">
        <v>0.1628</v>
      </c>
      <c r="IK15" s="18">
        <v>5.7000000000000002E-2</v>
      </c>
      <c r="IL15" s="41">
        <f>VLOOKUP(B:B,Asset_Quality_raw_data!B17:FJ17,165,0)</f>
        <v>0.13660361336725996</v>
      </c>
      <c r="IM15" s="41">
        <f>VLOOKUP(B:B,Mgt_Efficiency_raw_data!B17:DU17,124,0)</f>
        <v>0.51843606976742274</v>
      </c>
      <c r="IN15" s="38">
        <f>VLOOKUP(B:B,ROA_raw_data!B17:FJ17,165,0)</f>
        <v>3.5823056144859471E-2</v>
      </c>
      <c r="IO15" s="65">
        <v>4.5999999999999999E-2</v>
      </c>
      <c r="IP15" s="18">
        <v>0.16850000000000001</v>
      </c>
      <c r="IQ15" s="18">
        <v>6.2199999999999998E-2</v>
      </c>
      <c r="IR15" s="41">
        <f>VLOOKUP(B:B,Asset_Quality_raw_data!B17:FN17,169,0)</f>
        <v>0.14379731839379484</v>
      </c>
      <c r="IS15" s="41">
        <f>VLOOKUP(B:B,Mgt_Efficiency_raw_data!B17:DX17,127,0)</f>
        <v>0.44433886272123713</v>
      </c>
      <c r="IT15" s="38">
        <f>VLOOKUP(B:B,ROA_raw_data!B17:FN17,169,0)</f>
        <v>3.7239281918629664E-2</v>
      </c>
      <c r="IU15" s="65">
        <v>0.04</v>
      </c>
      <c r="IV15" s="18">
        <v>0.1691</v>
      </c>
      <c r="IW15" s="18">
        <v>3.56E-2</v>
      </c>
      <c r="IX15" s="41">
        <f>VLOOKUP(B:B,Asset_Quality_raw_data!B17:FR17,173,0)</f>
        <v>0.14322889111918555</v>
      </c>
      <c r="IY15" s="41">
        <f>VLOOKUP(B:B,Mgt_Efficiency_raw_data!B17:EA17,130,0)</f>
        <v>0.4442428240186016</v>
      </c>
      <c r="IZ15" s="38">
        <f>VLOOKUP(B:B,ROA_raw_data!B17:FR17,173,0)</f>
        <v>3.5398772979396156E-2</v>
      </c>
      <c r="JA15" s="65">
        <v>4.7E-2</v>
      </c>
      <c r="JB15" s="18">
        <v>0.16889999999999999</v>
      </c>
      <c r="JC15" s="18">
        <v>2.9900000000000003E-2</v>
      </c>
      <c r="JD15" s="41">
        <f>VLOOKUP(B:B,Asset_Quality_raw_data!B17:FV17,177,0)</f>
        <v>0.14903861901446208</v>
      </c>
      <c r="JE15" s="41">
        <f>VLOOKUP(B:B,Mgt_Efficiency_raw_data!B17:ED17,133,0)</f>
        <v>0.45987295111113324</v>
      </c>
      <c r="JF15" s="38">
        <f>VLOOKUP(B:B,ROA_raw_data!B17:FV17,177,0)</f>
        <v>3.5040740547628929E-2</v>
      </c>
    </row>
    <row r="16" spans="1:266" x14ac:dyDescent="0.25">
      <c r="A16">
        <v>12</v>
      </c>
      <c r="B16" s="55" t="s">
        <v>13</v>
      </c>
      <c r="C16" s="65">
        <v>5.1999999999999998E-2</v>
      </c>
      <c r="D16" s="18">
        <v>0.1691</v>
      </c>
      <c r="E16" s="18">
        <v>6.2699999999999992E-2</v>
      </c>
      <c r="F16" s="41">
        <f>VLOOKUP(B16,Asset_Quality_raw_data!B18:F18,5,0)</f>
        <v>6.3488315715577198E-2</v>
      </c>
      <c r="G16" s="41">
        <f>VLOOKUP(B:B,Mgt_Efficiency_raw_data!B18:E18,4,0)</f>
        <v>0.86184580924418075</v>
      </c>
      <c r="H16" s="38">
        <f>VLOOKUP(B16,ROA_raw_data!B18:F18,5,0)</f>
        <v>1.0883751890232631E-2</v>
      </c>
      <c r="I16" s="65">
        <v>0.06</v>
      </c>
      <c r="J16" s="18">
        <v>0.1636</v>
      </c>
      <c r="K16" s="18">
        <v>7.3899999999999993E-2</v>
      </c>
      <c r="L16" s="41">
        <f>VLOOKUP(B:B,Asset_Quality_raw_data!B18:J18,9,0)</f>
        <v>5.289912623081449E-2</v>
      </c>
      <c r="M16" s="41">
        <f>VLOOKUP(B:B,Mgt_Efficiency_raw_data!B18:H18,7,0)</f>
        <v>0.86191407685479904</v>
      </c>
      <c r="N16" s="38">
        <f>VLOOKUP(B16,ROA_raw_data!B18:J18,9,0)</f>
        <v>9.9047212375949836E-3</v>
      </c>
      <c r="O16" s="27"/>
      <c r="T16" s="28"/>
      <c r="U16" s="65">
        <v>0.05</v>
      </c>
      <c r="V16" s="18">
        <v>0.15990000000000001</v>
      </c>
      <c r="W16" s="18">
        <v>6.0199999999999997E-2</v>
      </c>
      <c r="X16" s="41">
        <f>VLOOKUP(B:B,Asset_Quality_raw_data!B18:R18,17,0)</f>
        <v>7.6138468586411504E-2</v>
      </c>
      <c r="Y16" s="41">
        <f>VLOOKUP(B:B,Mgt_Efficiency_raw_data!B18:N18,13,0)</f>
        <v>0.96014262658983784</v>
      </c>
      <c r="Z16" s="38">
        <f>VLOOKUP(B:B,ROA_raw_data!B18:R18,17,0)</f>
        <v>-1.1341467516523436E-2</v>
      </c>
      <c r="AA16" s="65">
        <v>5.7000000000000002E-2</v>
      </c>
      <c r="AB16" s="18">
        <v>0.15460000000000002</v>
      </c>
      <c r="AC16" s="18">
        <v>6.3099999999999989E-2</v>
      </c>
      <c r="AD16" s="41">
        <f>VLOOKUP(B:B,Asset_Quality_raw_data!B18:V18,21,0)</f>
        <v>8.8460615632210554E-2</v>
      </c>
      <c r="AE16" s="41">
        <f>VLOOKUP(B:B,Mgt_Efficiency_raw_data!B18:Q18,16,0)</f>
        <v>0.97607652756736907</v>
      </c>
      <c r="AF16" s="38">
        <f>VLOOKUP(B:B,ROA_raw_data!B18:V18,21,0)</f>
        <v>1.9105684187371128E-3</v>
      </c>
      <c r="AG16" s="65">
        <v>5.6000000000000001E-2</v>
      </c>
      <c r="AH16" s="18">
        <v>0.16059999999999999</v>
      </c>
      <c r="AI16" s="18">
        <v>7.0300000000000001E-2</v>
      </c>
      <c r="AJ16" s="41">
        <f>VLOOKUP(B:B,Asset_Quality_raw_data!B18:Z18,25,0)</f>
        <v>8.3650260897531165E-2</v>
      </c>
      <c r="AK16" s="41">
        <f>VLOOKUP(B:B,Mgt_Efficiency_raw_data!B18:T18,19,0)</f>
        <v>0.97636691035524314</v>
      </c>
      <c r="AL16" s="38">
        <f>VLOOKUP(B:B,ROA_raw_data!B18:Z18,25,0)</f>
        <v>1.9410651367753465E-3</v>
      </c>
      <c r="AM16" s="65">
        <v>6.0999999999999999E-2</v>
      </c>
      <c r="AN16" s="18">
        <v>0.16820000000000002</v>
      </c>
      <c r="AO16" s="18">
        <v>5.9699999999999996E-2</v>
      </c>
      <c r="AP16" s="41">
        <f>VLOOKUP(B:B,Asset_Quality_raw_data!B18:AD18,29,0)</f>
        <v>5.1063781862941568E-2</v>
      </c>
      <c r="AQ16" s="41">
        <f>VLOOKUP(B:B,Mgt_Efficiency_raw_data!B18:W18,22,0)</f>
        <v>0.92474063945731755</v>
      </c>
      <c r="AR16" s="38">
        <f>VLOOKUP(B:B,ROA_raw_data!B18:AD18,29,0)</f>
        <v>3.3828486591940573E-3</v>
      </c>
      <c r="AS16" s="65">
        <v>0.05</v>
      </c>
      <c r="AT16" s="18">
        <v>0.183</v>
      </c>
      <c r="AU16" s="18">
        <v>8.0100000000000005E-2</v>
      </c>
      <c r="AV16" s="41">
        <f>VLOOKUP(B:B,Asset_Quality_raw_data!B18:AH18,33,0)</f>
        <v>6.0001599437889089E-2</v>
      </c>
      <c r="AW16" s="41">
        <f>VLOOKUP(B:B,Mgt_Efficiency_raw_data!B18:Z18,25,0)</f>
        <v>0.94541043217761822</v>
      </c>
      <c r="AX16" s="38">
        <f>VLOOKUP(B:B,ROA_raw_data!B18:AH18,33,0)</f>
        <v>-6.2443797188561885E-3</v>
      </c>
      <c r="AY16" s="65">
        <v>3.7999999999999999E-2</v>
      </c>
      <c r="AZ16" s="18">
        <v>0.1787</v>
      </c>
      <c r="BA16" s="18">
        <v>6.4500000000000002E-2</v>
      </c>
      <c r="BB16" s="41">
        <f>VLOOKUP(B:B,Asset_Quality_raw_data!B18:AL18,37,0)</f>
        <v>5.3396372072286119E-2</v>
      </c>
      <c r="BC16" s="41">
        <f>VLOOKUP(B:B,Mgt_Efficiency_raw_data!B18:AC18,28,0)</f>
        <v>0.83155483989387446</v>
      </c>
      <c r="BD16" s="38">
        <f>VLOOKUP(B:B,ROA_raw_data!B18:AL18,37,0)</f>
        <v>1.1272149367732605E-2</v>
      </c>
      <c r="BE16" s="65">
        <v>3.7999999999999999E-2</v>
      </c>
      <c r="BF16" s="18">
        <v>0.18179999999999999</v>
      </c>
      <c r="BG16" s="18">
        <v>5.7999999999999996E-2</v>
      </c>
      <c r="BH16" s="41">
        <f>VLOOKUP(B:B,Asset_Quality_raw_data!B18:AP18,41,0)</f>
        <v>4.8836852677261407E-2</v>
      </c>
      <c r="BI16" s="41">
        <f>VLOOKUP(B:B,Mgt_Efficiency_raw_data!B18:AF18,31,0)</f>
        <v>0.76125203046568402</v>
      </c>
      <c r="BJ16" s="38">
        <f>VLOOKUP(B:B,ROA_raw_data!B18:AP18,41,0)</f>
        <v>1.5503896895874088E-2</v>
      </c>
      <c r="BK16" s="65">
        <v>4.3999999999999997E-2</v>
      </c>
      <c r="BL16" s="18">
        <v>0.1386</v>
      </c>
      <c r="BM16" s="18">
        <v>6.3399999999999998E-2</v>
      </c>
      <c r="BN16" s="41">
        <f>VLOOKUP(B:B,Asset_Quality_raw_data!B18:AT18,45,0)</f>
        <v>7.019919094654474E-2</v>
      </c>
      <c r="BO16" s="41">
        <f>VLOOKUP(B:B,Mgt_Efficiency_raw_data!B18:AI18,34,0)</f>
        <v>0.73228647510750466</v>
      </c>
      <c r="BP16" s="38">
        <f>VLOOKUP(B:B,ROA_raw_data!B18:AT18,45,0)</f>
        <v>1.4956773365528829E-2</v>
      </c>
      <c r="BQ16" s="65">
        <v>4.2000000000000003E-2</v>
      </c>
      <c r="BR16" s="18">
        <v>0.1366</v>
      </c>
      <c r="BS16" s="18">
        <v>6.3500000000000001E-2</v>
      </c>
      <c r="BT16" s="41">
        <f>VLOOKUP(B:B,Asset_Quality_raw_data!B18:AX18,49,0)</f>
        <v>6.7323620318225252E-2</v>
      </c>
      <c r="BU16" s="41">
        <f>VLOOKUP(B:B,Mgt_Efficiency_raw_data!B18:AL18,37,0)</f>
        <v>0.75018764164211338</v>
      </c>
      <c r="BV16" s="38">
        <f>VLOOKUP(B:B,ROA_raw_data!B18:AX18,49,0)</f>
        <v>9.4124906015384466E-3</v>
      </c>
      <c r="BW16" s="65">
        <v>5.3999999999999999E-2</v>
      </c>
      <c r="BX16" s="18">
        <v>0.1361</v>
      </c>
      <c r="BY16" s="18">
        <v>0.10279999999999999</v>
      </c>
      <c r="BZ16" s="41">
        <f>VLOOKUP(B:B,Asset_Quality_raw_data!B18:BB18,53,0)</f>
        <v>6.2799554049175393E-2</v>
      </c>
      <c r="CA16" s="41">
        <f>VLOOKUP(B:B,Mgt_Efficiency_raw_data!B18:AO18,40,0)</f>
        <v>0.76561737658952933</v>
      </c>
      <c r="CB16" s="38">
        <f>VLOOKUP(B:B,ROA_raw_data!B18:BB18,53,0)</f>
        <v>1.2372744598039893E-2</v>
      </c>
      <c r="CC16" s="65">
        <v>3.3000000000000002E-2</v>
      </c>
      <c r="CD16" s="18">
        <v>0.1366</v>
      </c>
      <c r="CE16" s="18">
        <v>9.2100000000000015E-2</v>
      </c>
      <c r="CF16" s="41">
        <f>VLOOKUP(B:B,Asset_Quality_raw_data!B18:BF18,57,0)</f>
        <v>8.5416916899259773E-2</v>
      </c>
      <c r="CG16" s="41">
        <f>VLOOKUP(B:B,Mgt_Efficiency_raw_data!B18:AR18,43,0)</f>
        <v>0.74247342896224833</v>
      </c>
      <c r="CH16" s="38">
        <f>VLOOKUP(B:B,ROA_raw_data!B18:BF18,57,0)</f>
        <v>1.3769487907414658E-2</v>
      </c>
      <c r="CI16" s="65">
        <v>3.2000000000000001E-2</v>
      </c>
      <c r="CJ16" s="18">
        <v>0.13689999999999999</v>
      </c>
      <c r="CK16" s="18">
        <v>7.0599999999999996E-2</v>
      </c>
      <c r="CL16" s="41">
        <f>VLOOKUP(B:B,Asset_Quality_raw_data!B18:BJ18,61,0)</f>
        <v>6.9158024660999504E-2</v>
      </c>
      <c r="CM16" s="41">
        <f>VLOOKUP(B:B,Mgt_Efficiency_raw_data!B18:AU18,46,0)</f>
        <v>0.74714774197462963</v>
      </c>
      <c r="CN16" s="38">
        <f>VLOOKUP(B:B,ROA_raw_data!B18:BJ18,61,0)</f>
        <v>1.3493877803872865E-2</v>
      </c>
      <c r="CO16" s="65">
        <v>3.7999999999999999E-2</v>
      </c>
      <c r="CP16" s="18">
        <v>0.13639999999999999</v>
      </c>
      <c r="CQ16" s="18">
        <v>4.4999999999999998E-2</v>
      </c>
      <c r="CR16" s="41">
        <f>VLOOKUP(B:B,Asset_Quality_raw_data!B18:BN18,65,0)</f>
        <v>7.0076590194088767E-2</v>
      </c>
      <c r="CS16" s="41">
        <f>VLOOKUP(B:B,Mgt_Efficiency_raw_data!B18:AX18,49,0)</f>
        <v>0.77050038677882016</v>
      </c>
      <c r="CT16" s="38">
        <f>VLOOKUP(B:B,ROA_raw_data!B18:BN18,65,0)</f>
        <v>9.7383129332454643E-3</v>
      </c>
      <c r="CU16" s="65">
        <v>5.1999999999999998E-2</v>
      </c>
      <c r="CV16" s="18">
        <v>0.13489999999999999</v>
      </c>
      <c r="CW16" s="18">
        <v>4.1799999999999997E-2</v>
      </c>
      <c r="CX16" s="41">
        <f>VLOOKUP(B:B,Asset_Quality_raw_data!B18:BR18,69,0)</f>
        <v>0.10134983721863108</v>
      </c>
      <c r="CY16" s="41">
        <f>VLOOKUP(B:B,Mgt_Efficiency_raw_data!B18:BA18,52,0)</f>
        <v>0.77470186004544117</v>
      </c>
      <c r="CZ16" s="38">
        <f>VLOOKUP(B:B,ROA_raw_data!B18:BR18,69,0)</f>
        <v>1.4500452492843537E-2</v>
      </c>
      <c r="DA16" s="65">
        <v>6.0999999999999999E-2</v>
      </c>
      <c r="DB16" s="18">
        <v>0.13220000000000001</v>
      </c>
      <c r="DC16" s="18">
        <v>4.2800000000000005E-2</v>
      </c>
      <c r="DD16" s="41">
        <f>VLOOKUP(B:B,Asset_Quality_raw_data!B18:BV18,73,0)</f>
        <v>8.7009708629908047E-2</v>
      </c>
      <c r="DE16" s="41">
        <f>VLOOKUP(B:B,Mgt_Efficiency_raw_data!B18:BD18,55,0)</f>
        <v>0.70490737169025652</v>
      </c>
      <c r="DF16" s="38">
        <f>VLOOKUP(B:B,ROA_raw_data!B18:BV18,73,0)</f>
        <v>2.0731738723643794E-2</v>
      </c>
      <c r="DG16" s="65">
        <v>5.2999999999999999E-2</v>
      </c>
      <c r="DH16" s="18">
        <v>0.12659999999999999</v>
      </c>
      <c r="DI16" s="18">
        <v>5.7000000000000002E-2</v>
      </c>
      <c r="DJ16" s="41">
        <f>VLOOKUP(B:B,Asset_Quality_raw_data!B18:BZ18,77,0)</f>
        <v>7.5908488431572552E-2</v>
      </c>
      <c r="DK16" s="41">
        <f>VLOOKUP(B:B,Mgt_Efficiency_raw_data!B18:BG18,58,0)</f>
        <v>0.70392248049584261</v>
      </c>
      <c r="DL16" s="38">
        <f>VLOOKUP(B:B,ROA_raw_data!B18:BZ18,77,0)</f>
        <v>2.4677197372282474E-2</v>
      </c>
      <c r="DM16" s="65">
        <v>5.6000000000000001E-2</v>
      </c>
      <c r="DN16" s="18">
        <v>0.12509999999999999</v>
      </c>
      <c r="DO16" s="18">
        <v>5.7099999999999998E-2</v>
      </c>
      <c r="DP16" s="41">
        <f>VLOOKUP(B:B,Asset_Quality_raw_data!B18:CD18,81,0)</f>
        <v>6.7530438489853337E-2</v>
      </c>
      <c r="DQ16" s="41">
        <f>VLOOKUP(B:B,Mgt_Efficiency_raw_data!B18:BJ18,61,0)</f>
        <v>0.73395569218619994</v>
      </c>
      <c r="DR16" s="38">
        <f>VLOOKUP(B:B,ROA_raw_data!B18:CD18,81,0)</f>
        <v>1.4938350192178627E-2</v>
      </c>
      <c r="DS16" s="65">
        <v>4.8000000000000001E-2</v>
      </c>
      <c r="DT16" s="18">
        <v>0.12509999999999999</v>
      </c>
      <c r="DU16" s="18">
        <v>4.3499999999999997E-2</v>
      </c>
      <c r="DV16" s="41">
        <f>VLOOKUP(B:B,Asset_Quality_raw_data!B18:CH18,85,0)</f>
        <v>6.3815617814519235E-2</v>
      </c>
      <c r="DW16" s="41">
        <f>VLOOKUP(B:B,Mgt_Efficiency_raw_data!B18:BM18,64,0)</f>
        <v>0.72922600868387044</v>
      </c>
      <c r="DX16" s="38">
        <f>VLOOKUP(B:B,ROA_raw_data!B18:CH18,85,0)</f>
        <v>1.8782338753256283E-2</v>
      </c>
      <c r="DY16" s="65">
        <v>0.06</v>
      </c>
      <c r="DZ16" s="18">
        <v>0.12470000000000001</v>
      </c>
      <c r="EA16" s="18">
        <v>5.7000000000000002E-2</v>
      </c>
      <c r="EB16" s="41">
        <f>VLOOKUP(B:B,Asset_Quality_raw_data!B18:CL18,89,0)</f>
        <v>5.8061316324484934E-2</v>
      </c>
      <c r="EC16" s="41">
        <f>VLOOKUP(B:B,Mgt_Efficiency_raw_data!B18:BP18,67,0)</f>
        <v>0.76689028824501881</v>
      </c>
      <c r="ED16" s="38">
        <f>VLOOKUP(B:B,ROA_raw_data!B18:CL18,89,0)</f>
        <v>1.5902767525232054E-2</v>
      </c>
      <c r="EE16" s="65">
        <v>0.05</v>
      </c>
      <c r="EF16" s="18">
        <v>0.12470000000000001</v>
      </c>
      <c r="EG16" s="18">
        <v>3.8300000000000001E-2</v>
      </c>
      <c r="EH16" s="41">
        <f>VLOOKUP(B:B,Asset_Quality_raw_data!B18:CP18,93,0)</f>
        <v>6.2674430401462519E-2</v>
      </c>
      <c r="EI16" s="41">
        <f>VLOOKUP(B:B,Mgt_Efficiency_raw_data!B18:BS18,70,0)</f>
        <v>0.80261446472224529</v>
      </c>
      <c r="EJ16" s="38">
        <f>VLOOKUP(B:B,ROA_raw_data!B18:CP18,93,0)</f>
        <v>1.6034632957143677E-2</v>
      </c>
      <c r="EK16" s="65">
        <v>5.0999999999999997E-2</v>
      </c>
      <c r="EL16" s="18">
        <v>0.12240000000000001</v>
      </c>
      <c r="EM16" s="18">
        <v>5.8200000000000002E-2</v>
      </c>
      <c r="EN16" s="41">
        <f>VLOOKUP(B:B,Asset_Quality_raw_data!B18:CT18,97,0)</f>
        <v>8.0056839859676598E-2</v>
      </c>
      <c r="EO16" s="41">
        <f>VLOOKUP(B:B,Mgt_Efficiency_raw_data!B18:BV18,73,0)</f>
        <v>0.75426572026592498</v>
      </c>
      <c r="EP16" s="38">
        <f>VLOOKUP(B:B,ROA_raw_data!B18:CT18,97,0)</f>
        <v>1.0686226252862318E-2</v>
      </c>
      <c r="EQ16" s="65">
        <v>4.5999999999999999E-2</v>
      </c>
      <c r="ER16" s="18">
        <v>0.12089999999999999</v>
      </c>
      <c r="ES16" s="18">
        <v>5.8400000000000001E-2</v>
      </c>
      <c r="ET16" s="41">
        <f>VLOOKUP(B:B,Asset_Quality_raw_data!B18:CX18,101,0)</f>
        <v>7.9080508768572852E-2</v>
      </c>
      <c r="EU16" s="41">
        <f>VLOOKUP(B:B,Mgt_Efficiency_raw_data!B18:BY18,76,0)</f>
        <v>0.75565795588292772</v>
      </c>
      <c r="EV16" s="38">
        <f>VLOOKUP(B:B,ROA_raw_data!B18:CX18,101,0)</f>
        <v>1.0688406656336016E-2</v>
      </c>
      <c r="EW16" s="65">
        <v>-4.1000000000000002E-2</v>
      </c>
      <c r="EX16" s="18">
        <v>0.11890000000000001</v>
      </c>
      <c r="EY16" s="18">
        <v>4.5899999999999996E-2</v>
      </c>
      <c r="EZ16" s="41">
        <f>VLOOKUP(B:B,Asset_Quality_raw_data!B18:DB18,105,0)</f>
        <v>7.6806155366586915E-2</v>
      </c>
      <c r="FA16" s="41">
        <f>VLOOKUP(B:B,Mgt_Efficiency_raw_data!B18:CB18,79,0)</f>
        <v>0.81057565381312835</v>
      </c>
      <c r="FB16" s="38">
        <f>VLOOKUP(B:B,ROA_raw_data!B18:DB18,105,0)</f>
        <v>6.6039320979024534E-3</v>
      </c>
      <c r="FC16" s="65">
        <v>-3.5999999999999997E-2</v>
      </c>
      <c r="FD16" s="18">
        <v>0.11749999999999999</v>
      </c>
      <c r="FE16" s="18">
        <v>4.2000000000000003E-2</v>
      </c>
      <c r="FF16" s="41">
        <f>VLOOKUP(B:B,Asset_Quality_raw_data!B18:DF18,109,0)</f>
        <v>7.3056617845584038E-2</v>
      </c>
      <c r="FG16" s="41">
        <f>VLOOKUP(B:B,Mgt_Efficiency_raw_data!B18:CE18,82,0)</f>
        <v>0.85064366009911763</v>
      </c>
      <c r="FH16" s="38">
        <f>VLOOKUP(B:B,ROA_raw_data!B18:DF18,109,0)</f>
        <v>5.1858372314959973E-3</v>
      </c>
      <c r="FI16" s="65">
        <v>-3.0000000000000001E-3</v>
      </c>
      <c r="FJ16" s="18">
        <v>0.1202</v>
      </c>
      <c r="FK16" s="18">
        <v>5.62E-2</v>
      </c>
      <c r="FL16" s="41">
        <f>VLOOKUP(B:B,Asset_Quality_raw_data!B18:DJ18,113,0)</f>
        <v>8.7310035257979285E-2</v>
      </c>
      <c r="FM16" s="41">
        <f>VLOOKUP(B:B,Mgt_Efficiency_raw_data!B18:CH18,85,0)</f>
        <v>0.8291848952070886</v>
      </c>
      <c r="FN16" s="38">
        <f>VLOOKUP(B:B,ROA_raw_data!B18:DJ18,113,0)</f>
        <v>-2.8443620747935928E-3</v>
      </c>
      <c r="FO16" s="65">
        <v>2.4E-2</v>
      </c>
      <c r="FP16" s="18">
        <v>0.12050000000000001</v>
      </c>
      <c r="FQ16" s="18">
        <v>5.9000000000000004E-2</v>
      </c>
      <c r="FR16" s="41">
        <f>VLOOKUP(B:B,Asset_Quality_raw_data!B18:DN18,117,0)</f>
        <v>7.2676393227877889E-2</v>
      </c>
      <c r="FS16" s="41">
        <f>VLOOKUP(B:B,Mgt_Efficiency_raw_data!B18:CK18,88,0)</f>
        <v>0.7730743274225369</v>
      </c>
      <c r="FT16" s="38">
        <f>VLOOKUP(B:B,ROA_raw_data!B18:DN18,117,0)</f>
        <v>1.1120199850333098E-2</v>
      </c>
      <c r="FU16" s="65">
        <v>0.10299999999999999</v>
      </c>
      <c r="FV16" s="18">
        <v>0.1202</v>
      </c>
      <c r="FW16" s="18">
        <v>6.3200000000000006E-2</v>
      </c>
      <c r="FX16" s="41">
        <f>VLOOKUP(B:B,Asset_Quality_raw_data!B18:DR18,121,0)</f>
        <v>7.1138804842474118E-2</v>
      </c>
      <c r="FY16" s="41">
        <f>VLOOKUP(B:B,Mgt_Efficiency_raw_data!B18:CN18,91,0)</f>
        <v>0.78696186843698057</v>
      </c>
      <c r="FZ16" s="38">
        <f>VLOOKUP(B:B,ROA_raw_data!B18:DR18,121,0)</f>
        <v>7.8240773277779892E-3</v>
      </c>
      <c r="GA16" s="65">
        <v>9.4E-2</v>
      </c>
      <c r="GB16" s="18">
        <v>0.121</v>
      </c>
      <c r="GC16" s="18">
        <v>6.9099999999999995E-2</v>
      </c>
      <c r="GD16" s="41">
        <f>VLOOKUP(B:B,Asset_Quality_raw_data!B18:DV18,125,0)</f>
        <v>0.16000342647585244</v>
      </c>
      <c r="GE16" s="41">
        <f>VLOOKUP(B:B,Mgt_Efficiency_raw_data!B18:CQ18,94,0)</f>
        <v>0.84356372617668407</v>
      </c>
      <c r="GF16" s="38">
        <f>VLOOKUP(B:B,ROA_raw_data!B18:DV18,125,0)</f>
        <v>3.1783657886856856E-3</v>
      </c>
      <c r="GG16" s="65">
        <v>7.5999999999999998E-2</v>
      </c>
      <c r="GH16" s="18">
        <v>0.1216</v>
      </c>
      <c r="GI16" s="18">
        <v>5.7300000000000004E-2</v>
      </c>
      <c r="GJ16" s="41">
        <f>VLOOKUP(B:B,Asset_Quality_raw_data!B18:DZ18,129,0)</f>
        <v>0.21476552003296764</v>
      </c>
      <c r="GK16" s="41">
        <f>VLOOKUP(B:B,Mgt_Efficiency_raw_data!B18:CT18,97,0)</f>
        <v>0.84285991194992704</v>
      </c>
      <c r="GL16" s="38">
        <f>VLOOKUP(B:B,ROA_raw_data!B18:DZ18,129,0)</f>
        <v>5.3334859646116473E-3</v>
      </c>
      <c r="GM16" s="65">
        <v>5.8999999999999997E-2</v>
      </c>
      <c r="GN16" s="18">
        <v>0.1215</v>
      </c>
      <c r="GO16" s="18">
        <v>5.5599999999999997E-2</v>
      </c>
      <c r="GP16" s="41">
        <f>VLOOKUP(B:B,Asset_Quality_raw_data!B18:ED18,133,0)</f>
        <v>0.20283774243244304</v>
      </c>
      <c r="GQ16" s="41">
        <f>VLOOKUP(B:B,Mgt_Efficiency_raw_data!B18:CW18,100,0)</f>
        <v>0.91082777293170047</v>
      </c>
      <c r="GR16" s="38">
        <f>VLOOKUP(B:B,ROA_raw_data!B18:ED18,133,0)</f>
        <v>3.8846189712404468E-3</v>
      </c>
      <c r="GS16" s="65">
        <v>4.9000000000000002E-2</v>
      </c>
      <c r="GT16" s="18">
        <v>0.12269999999999999</v>
      </c>
      <c r="GU16" s="18">
        <v>7.9100000000000004E-2</v>
      </c>
      <c r="GV16" s="41">
        <f>VLOOKUP(B:B,Asset_Quality_raw_data!B18:EH18,137,0)</f>
        <v>0.19839985246585359</v>
      </c>
      <c r="GW16" s="41">
        <f>VLOOKUP(B:B,Mgt_Efficiency_raw_data!B18:CZ18,103,0)</f>
        <v>0.9145635465275872</v>
      </c>
      <c r="GX16" s="38">
        <f>VLOOKUP(B:B,ROA_raw_data!B18:EH18,137,0)</f>
        <v>2.4298456551962908E-3</v>
      </c>
      <c r="GY16" s="65">
        <v>4.5999999999999999E-2</v>
      </c>
      <c r="GZ16" s="18">
        <v>0.1241</v>
      </c>
      <c r="HA16" s="18">
        <v>9.1799999999999993E-2</v>
      </c>
      <c r="HB16" s="41">
        <f>VLOOKUP(B:B,Asset_Quality_raw_data!B18:EL18,141,0)</f>
        <v>0.19727874812108356</v>
      </c>
      <c r="HC16" s="41">
        <f>VLOOKUP(B:B,Mgt_Efficiency_raw_data!B18:DC18,106,0)</f>
        <v>0.93798910268750157</v>
      </c>
      <c r="HD16" s="38">
        <f>VLOOKUP(B:B,ROA_raw_data!B18:EL18,141,0)</f>
        <v>1.8477682832536576E-3</v>
      </c>
      <c r="HE16" s="65">
        <v>4.9000000000000002E-2</v>
      </c>
      <c r="HF16" s="18">
        <v>0.12670000000000001</v>
      </c>
      <c r="HG16" s="18">
        <v>9.06E-2</v>
      </c>
      <c r="HH16" s="41">
        <f>VLOOKUP(B:B,Asset_Quality_raw_data!B18:EP18,145,0)</f>
        <v>0.20986775223625709</v>
      </c>
      <c r="HI16" s="41">
        <f>VLOOKUP(B:B,Mgt_Efficiency_raw_data!B18:DF18,109,0)</f>
        <v>0.93577000831445778</v>
      </c>
      <c r="HJ16" s="38">
        <f>VLOOKUP(B:B,ROA_raw_data!B18:EP18,145,0)</f>
        <v>-3.7605244554112524E-4</v>
      </c>
      <c r="HK16" s="65">
        <v>5.3999999999999999E-2</v>
      </c>
      <c r="HL16" s="18">
        <v>0.13089999999999999</v>
      </c>
      <c r="HM16" s="18">
        <v>9.1899999999999996E-2</v>
      </c>
      <c r="HN16" s="41">
        <f>VLOOKUP(B:B,Asset_Quality_raw_data!B18:ET18,149,0)</f>
        <v>0.20683604977170797</v>
      </c>
      <c r="HO16" s="41">
        <f>VLOOKUP(B:B,Mgt_Efficiency_raw_data!B18:DI18,112,0)</f>
        <v>0.9646258585154518</v>
      </c>
      <c r="HP16" s="38">
        <f>VLOOKUP(B:B,ROA_raw_data!B18:ET18,149,0)</f>
        <v>6.03455356709539E-4</v>
      </c>
      <c r="HQ16" s="65">
        <v>5.5E-2</v>
      </c>
      <c r="HR16" s="18">
        <v>0.1331</v>
      </c>
      <c r="HS16" s="18">
        <v>7.8799999999999995E-2</v>
      </c>
      <c r="HT16" s="41">
        <f>VLOOKUP(B:B,Asset_Quality_raw_data!B18:EX18,153,0)</f>
        <v>0.2131092468902048</v>
      </c>
      <c r="HU16" s="41">
        <f>VLOOKUP(B:B,Mgt_Efficiency_raw_data!B18:DL18,115,0)</f>
        <v>0.91255173137084167</v>
      </c>
      <c r="HV16" s="38">
        <f>VLOOKUP(B:B,ROA_raw_data!B18:EX18,153,0)</f>
        <v>2.9878415826393241E-3</v>
      </c>
      <c r="HW16" s="65">
        <v>0.06</v>
      </c>
      <c r="HX16" s="18">
        <v>0.13980000000000001</v>
      </c>
      <c r="HY16" s="18">
        <v>6.7799999999999999E-2</v>
      </c>
      <c r="HZ16" s="41">
        <f>VLOOKUP(B:B,Asset_Quality_raw_data!B18:FB18,157,0)</f>
        <v>0.22131519216246731</v>
      </c>
      <c r="IA16" s="41">
        <f>VLOOKUP(B:B,Mgt_Efficiency_raw_data!B18:DO18,118,0)</f>
        <v>0.87397633044951606</v>
      </c>
      <c r="IB16" s="38">
        <f>VLOOKUP(B:B,ROA_raw_data!B18:FB18,157,0)</f>
        <v>1.7978979915820694E-3</v>
      </c>
      <c r="IC16" s="65">
        <v>5.6000000000000001E-2</v>
      </c>
      <c r="ID16" s="18">
        <v>0.14630000000000001</v>
      </c>
      <c r="IE16" s="18">
        <v>6.6299999999999998E-2</v>
      </c>
      <c r="IF16" s="41">
        <f>VLOOKUP(B:B,Asset_Quality_raw_data!B18:FF18,161,0)</f>
        <v>0.30878877573409613</v>
      </c>
      <c r="IG16" s="41">
        <f>VLOOKUP(B:B,Mgt_Efficiency_raw_data!B18:DR18,121,0)</f>
        <v>0.91174302218675729</v>
      </c>
      <c r="IH16" s="38">
        <f>VLOOKUP(B:B,ROA_raw_data!B18:FF18,161,0)</f>
        <v>9.3580677567777328E-4</v>
      </c>
      <c r="II16" s="65">
        <v>4.9000000000000002E-2</v>
      </c>
      <c r="IJ16" s="18">
        <v>0.1628</v>
      </c>
      <c r="IK16" s="18">
        <v>5.7000000000000002E-2</v>
      </c>
      <c r="IL16" s="41">
        <f>VLOOKUP(B:B,Asset_Quality_raw_data!B18:FJ18,165,0)</f>
        <v>0.29677878891430637</v>
      </c>
      <c r="IM16" s="41">
        <f>VLOOKUP(B:B,Mgt_Efficiency_raw_data!B18:DU18,124,0)</f>
        <v>0.86208152099037572</v>
      </c>
      <c r="IN16" s="38">
        <f>VLOOKUP(B:B,ROA_raw_data!B18:FJ18,165,0)</f>
        <v>1.6475933861490927E-3</v>
      </c>
      <c r="IO16" s="65">
        <v>4.5999999999999999E-2</v>
      </c>
      <c r="IP16" s="18">
        <v>0.16850000000000001</v>
      </c>
      <c r="IQ16" s="18">
        <v>6.2199999999999998E-2</v>
      </c>
      <c r="IR16" s="41">
        <f>VLOOKUP(B:B,Asset_Quality_raw_data!B18:FN18,169,0)</f>
        <v>0.29173708017545008</v>
      </c>
      <c r="IS16" s="41">
        <f>VLOOKUP(B:B,Mgt_Efficiency_raw_data!B18:DX18,127,0)</f>
        <v>1.063389779485949</v>
      </c>
      <c r="IT16" s="38">
        <f>VLOOKUP(B:B,ROA_raw_data!B18:FN18,169,0)</f>
        <v>-6.1484492215586753E-3</v>
      </c>
      <c r="IU16" s="65">
        <v>0.04</v>
      </c>
      <c r="IV16" s="18">
        <v>0.1691</v>
      </c>
      <c r="IW16" s="18">
        <v>3.56E-2</v>
      </c>
      <c r="IX16" s="41">
        <f>VLOOKUP(B:B,Asset_Quality_raw_data!B18:FR18,173,0)</f>
        <v>0.60825741010941214</v>
      </c>
      <c r="IY16" s="41">
        <f>VLOOKUP(B:B,Mgt_Efficiency_raw_data!B18:EA18,130,0)</f>
        <v>1.0965155556602348</v>
      </c>
      <c r="IZ16" s="38">
        <f>VLOOKUP(B:B,ROA_raw_data!B18:FR18,173,0)</f>
        <v>-7.02839765108902E-3</v>
      </c>
      <c r="JA16" s="65">
        <v>4.7E-2</v>
      </c>
      <c r="JB16" s="18">
        <v>0.16889999999999999</v>
      </c>
      <c r="JC16" s="18">
        <v>2.9900000000000003E-2</v>
      </c>
      <c r="JD16" s="41">
        <f>VLOOKUP(B:B,Asset_Quality_raw_data!B18:FV18,177,0)</f>
        <v>0.60825741010941214</v>
      </c>
      <c r="JE16" s="41">
        <f>VLOOKUP(B:B,Mgt_Efficiency_raw_data!B18:ED18,133,0)</f>
        <v>1.0965155556602348</v>
      </c>
      <c r="JF16" s="38">
        <f>VLOOKUP(B:B,ROA_raw_data!B18:FV18,177,0)</f>
        <v>-5.2712982383167645E-3</v>
      </c>
    </row>
    <row r="17" spans="1:266" x14ac:dyDescent="0.25">
      <c r="A17">
        <v>13</v>
      </c>
      <c r="B17" s="55" t="s">
        <v>14</v>
      </c>
      <c r="C17" s="65">
        <v>5.1999999999999998E-2</v>
      </c>
      <c r="D17" s="18">
        <v>0.1691</v>
      </c>
      <c r="E17" s="18">
        <v>6.2699999999999992E-2</v>
      </c>
      <c r="F17" s="41">
        <f>VLOOKUP(B17,Asset_Quality_raw_data!B19:F19,5,0)</f>
        <v>0.12791569074713596</v>
      </c>
      <c r="G17" s="41">
        <f>VLOOKUP(B:B,Mgt_Efficiency_raw_data!B19:E19,4,0)</f>
        <v>0.43291435252850041</v>
      </c>
      <c r="H17" s="38">
        <f>VLOOKUP(B17,ROA_raw_data!B19:F19,5,0)</f>
        <v>1.3192523638636681E-2</v>
      </c>
      <c r="I17" s="65">
        <v>0.06</v>
      </c>
      <c r="J17" s="18">
        <v>0.1636</v>
      </c>
      <c r="K17" s="18">
        <v>7.3899999999999993E-2</v>
      </c>
      <c r="L17" s="41">
        <f>VLOOKUP(B:B,Asset_Quality_raw_data!B19:J19,9,0)</f>
        <v>0.1129288360824733</v>
      </c>
      <c r="M17" s="41">
        <f>VLOOKUP(B:B,Mgt_Efficiency_raw_data!B19:H19,7,0)</f>
        <v>0.41937579606944719</v>
      </c>
      <c r="N17" s="38">
        <f>VLOOKUP(B17,ROA_raw_data!B19:J19,9,0)</f>
        <v>1.3104055389869624E-2</v>
      </c>
      <c r="O17" s="27"/>
      <c r="T17" s="28"/>
      <c r="U17" s="65">
        <v>0.05</v>
      </c>
      <c r="V17" s="18">
        <v>0.15990000000000001</v>
      </c>
      <c r="W17" s="18">
        <v>6.0199999999999997E-2</v>
      </c>
      <c r="X17" s="41">
        <f>VLOOKUP(B:B,Asset_Quality_raw_data!B19:R19,17,0)</f>
        <v>0.1179239120686932</v>
      </c>
      <c r="Y17" s="41">
        <f>VLOOKUP(B:B,Mgt_Efficiency_raw_data!B19:N19,13,0)</f>
        <v>0.42493865494341565</v>
      </c>
      <c r="Z17" s="38">
        <f>VLOOKUP(B:B,ROA_raw_data!B19:R19,17,0)</f>
        <v>1.3520760211117571E-2</v>
      </c>
      <c r="AA17" s="65">
        <v>5.7000000000000002E-2</v>
      </c>
      <c r="AB17" s="18">
        <v>0.15460000000000002</v>
      </c>
      <c r="AC17" s="18">
        <v>6.3099999999999989E-2</v>
      </c>
      <c r="AD17" s="41">
        <f>VLOOKUP(B:B,Asset_Quality_raw_data!B19:V19,21,0)</f>
        <v>0.11972598592568549</v>
      </c>
      <c r="AE17" s="41">
        <f>VLOOKUP(B:B,Mgt_Efficiency_raw_data!B19:Q19,16,0)</f>
        <v>0.48057717818436663</v>
      </c>
      <c r="AF17" s="38">
        <f>VLOOKUP(B:B,ROA_raw_data!B19:V19,21,0)</f>
        <v>1.0433312958550191E-2</v>
      </c>
      <c r="AG17" s="65">
        <v>5.6000000000000001E-2</v>
      </c>
      <c r="AH17" s="18">
        <v>0.16059999999999999</v>
      </c>
      <c r="AI17" s="18">
        <v>7.0300000000000001E-2</v>
      </c>
      <c r="AJ17" s="41">
        <f>VLOOKUP(B:B,Asset_Quality_raw_data!B19:Z19,25,0)</f>
        <v>0.11480865258919679</v>
      </c>
      <c r="AK17" s="41">
        <f>VLOOKUP(B:B,Mgt_Efficiency_raw_data!B19:T19,19,0)</f>
        <v>0.48908311889552342</v>
      </c>
      <c r="AL17" s="38">
        <f>VLOOKUP(B:B,ROA_raw_data!B19:Z19,25,0)</f>
        <v>9.7284672680725097E-3</v>
      </c>
      <c r="AM17" s="65">
        <v>6.0999999999999999E-2</v>
      </c>
      <c r="AN17" s="18">
        <v>0.16820000000000002</v>
      </c>
      <c r="AO17" s="18">
        <v>5.9699999999999996E-2</v>
      </c>
      <c r="AP17" s="41">
        <f>VLOOKUP(B:B,Asset_Quality_raw_data!B19:AD19,29,0)</f>
        <v>0.11631506397817151</v>
      </c>
      <c r="AQ17" s="41">
        <f>VLOOKUP(B:B,Mgt_Efficiency_raw_data!B19:W19,22,0)</f>
        <v>0.52295947247789709</v>
      </c>
      <c r="AR17" s="38">
        <f>VLOOKUP(B:B,ROA_raw_data!B19:AD19,29,0)</f>
        <v>1.0084315060365744E-2</v>
      </c>
      <c r="AS17" s="65">
        <v>0.05</v>
      </c>
      <c r="AT17" s="18">
        <v>0.183</v>
      </c>
      <c r="AU17" s="18">
        <v>8.0100000000000005E-2</v>
      </c>
      <c r="AV17" s="41">
        <f>VLOOKUP(B:B,Asset_Quality_raw_data!B19:AH19,33,0)</f>
        <v>0.16860077346356622</v>
      </c>
      <c r="AW17" s="41">
        <f>VLOOKUP(B:B,Mgt_Efficiency_raw_data!B19:Z19,25,0)</f>
        <v>0.97263863883226453</v>
      </c>
      <c r="AX17" s="38">
        <f>VLOOKUP(B:B,ROA_raw_data!B19:AH19,33,0)</f>
        <v>7.0814059593165063E-3</v>
      </c>
      <c r="AY17" s="65">
        <v>3.7999999999999999E-2</v>
      </c>
      <c r="AZ17" s="18">
        <v>0.1787</v>
      </c>
      <c r="BA17" s="18">
        <v>6.4500000000000002E-2</v>
      </c>
      <c r="BB17" s="41">
        <f>VLOOKUP(B:B,Asset_Quality_raw_data!B19:AL19,37,0)</f>
        <v>0.1687020140425351</v>
      </c>
      <c r="BC17" s="41">
        <f>VLOOKUP(B:B,Mgt_Efficiency_raw_data!B19:AC19,28,0)</f>
        <v>0.68607448289178341</v>
      </c>
      <c r="BD17" s="38">
        <f>VLOOKUP(B:B,ROA_raw_data!B19:AL19,37,0)</f>
        <v>7.6303880191163284E-3</v>
      </c>
      <c r="BE17" s="65">
        <v>3.7999999999999999E-2</v>
      </c>
      <c r="BF17" s="18">
        <v>0.18179999999999999</v>
      </c>
      <c r="BG17" s="18">
        <v>5.7999999999999996E-2</v>
      </c>
      <c r="BH17" s="41">
        <f>VLOOKUP(B:B,Asset_Quality_raw_data!B19:AP19,41,0)</f>
        <v>0.16815849143364911</v>
      </c>
      <c r="BI17" s="41">
        <f>VLOOKUP(B:B,Mgt_Efficiency_raw_data!B19:AF19,31,0)</f>
        <v>0.55891326602300329</v>
      </c>
      <c r="BJ17" s="38">
        <f>VLOOKUP(B:B,ROA_raw_data!B19:AP19,41,0)</f>
        <v>8.1207791704847373E-3</v>
      </c>
      <c r="BK17" s="65">
        <v>4.3999999999999997E-2</v>
      </c>
      <c r="BL17" s="18">
        <v>0.1386</v>
      </c>
      <c r="BM17" s="18">
        <v>6.3399999999999998E-2</v>
      </c>
      <c r="BN17" s="41">
        <f>VLOOKUP(B:B,Asset_Quality_raw_data!B19:AT19,45,0)</f>
        <v>0.16539890490070355</v>
      </c>
      <c r="BO17" s="41">
        <f>VLOOKUP(B:B,Mgt_Efficiency_raw_data!B19:AI19,34,0)</f>
        <v>0.52976873351649512</v>
      </c>
      <c r="BP17" s="38">
        <f>VLOOKUP(B:B,ROA_raw_data!B19:AT19,45,0)</f>
        <v>8.2359568254236713E-3</v>
      </c>
      <c r="BQ17" s="65">
        <v>4.2000000000000003E-2</v>
      </c>
      <c r="BR17" s="18">
        <v>0.1366</v>
      </c>
      <c r="BS17" s="18">
        <v>6.3500000000000001E-2</v>
      </c>
      <c r="BT17" s="41">
        <f>VLOOKUP(B:B,Asset_Quality_raw_data!B19:AX19,49,0)</f>
        <v>0.2064205948711462</v>
      </c>
      <c r="BU17" s="41">
        <f>VLOOKUP(B:B,Mgt_Efficiency_raw_data!B19:AL19,37,0)</f>
        <v>0.6355117708110245</v>
      </c>
      <c r="BV17" s="38">
        <f>VLOOKUP(B:B,ROA_raw_data!B19:AX19,49,0)</f>
        <v>3.5804579082174041E-3</v>
      </c>
      <c r="BW17" s="65">
        <v>5.3999999999999999E-2</v>
      </c>
      <c r="BX17" s="18">
        <v>0.1361</v>
      </c>
      <c r="BY17" s="18">
        <v>0.10279999999999999</v>
      </c>
      <c r="BZ17" s="41">
        <f>VLOOKUP(B:B,Asset_Quality_raw_data!B19:BB19,53,0)</f>
        <v>0.20941328518469177</v>
      </c>
      <c r="CA17" s="41">
        <f>VLOOKUP(B:B,Mgt_Efficiency_raw_data!B19:AO19,40,0)</f>
        <v>0.68712167865779472</v>
      </c>
      <c r="CB17" s="38">
        <f>VLOOKUP(B:B,ROA_raw_data!B19:BB19,53,0)</f>
        <v>3.9759239638632394E-3</v>
      </c>
      <c r="CC17" s="65">
        <v>3.3000000000000002E-2</v>
      </c>
      <c r="CD17" s="18">
        <v>0.1366</v>
      </c>
      <c r="CE17" s="18">
        <v>9.2100000000000015E-2</v>
      </c>
      <c r="CF17" s="41">
        <f>VLOOKUP(B:B,Asset_Quality_raw_data!B19:BF19,57,0)</f>
        <v>0.20729024598676976</v>
      </c>
      <c r="CG17" s="41">
        <f>VLOOKUP(B:B,Mgt_Efficiency_raw_data!B19:AR19,43,0)</f>
        <v>0.74112492211340286</v>
      </c>
      <c r="CH17" s="38">
        <f>VLOOKUP(B:B,ROA_raw_data!B19:BF19,57,0)</f>
        <v>7.8504367439317512E-4</v>
      </c>
      <c r="CI17" s="65">
        <v>3.2000000000000001E-2</v>
      </c>
      <c r="CJ17" s="18">
        <v>0.13689999999999999</v>
      </c>
      <c r="CK17" s="18">
        <v>7.0599999999999996E-2</v>
      </c>
      <c r="CL17" s="41">
        <f>VLOOKUP(B:B,Asset_Quality_raw_data!B19:BJ19,61,0)</f>
        <v>0.18134408913133435</v>
      </c>
      <c r="CM17" s="41">
        <f>VLOOKUP(B:B,Mgt_Efficiency_raw_data!B19:AU19,46,0)</f>
        <v>0.72857189521134125</v>
      </c>
      <c r="CN17" s="38">
        <f>VLOOKUP(B:B,ROA_raw_data!B19:BJ19,61,0)</f>
        <v>4.5043418813923214E-3</v>
      </c>
      <c r="CO17" s="65">
        <v>3.7999999999999999E-2</v>
      </c>
      <c r="CP17" s="18">
        <v>0.13639999999999999</v>
      </c>
      <c r="CQ17" s="18">
        <v>4.4999999999999998E-2</v>
      </c>
      <c r="CR17" s="41">
        <f>VLOOKUP(B:B,Asset_Quality_raw_data!B19:BN19,65,0)</f>
        <v>0.17343709822013373</v>
      </c>
      <c r="CS17" s="41">
        <f>VLOOKUP(B:B,Mgt_Efficiency_raw_data!B19:AX19,49,0)</f>
        <v>0.76217060478925458</v>
      </c>
      <c r="CT17" s="38">
        <f>VLOOKUP(B:B,ROA_raw_data!B19:BN19,65,0)</f>
        <v>1.6129117489184764E-3</v>
      </c>
      <c r="CU17" s="65">
        <v>5.1999999999999998E-2</v>
      </c>
      <c r="CV17" s="18">
        <v>0.13489999999999999</v>
      </c>
      <c r="CW17" s="18">
        <v>4.1799999999999997E-2</v>
      </c>
      <c r="CX17" s="41">
        <f>VLOOKUP(B:B,Asset_Quality_raw_data!B19:BR19,69,0)</f>
        <v>0.17097788148316598</v>
      </c>
      <c r="CY17" s="41">
        <f>VLOOKUP(B:B,Mgt_Efficiency_raw_data!B19:BA19,52,0)</f>
        <v>0.62756150831887969</v>
      </c>
      <c r="CZ17" s="38">
        <f>VLOOKUP(B:B,ROA_raw_data!B19:BR19,69,0)</f>
        <v>6.3960354073662315E-3</v>
      </c>
      <c r="DA17" s="65">
        <v>6.0999999999999999E-2</v>
      </c>
      <c r="DB17" s="18">
        <v>0.13220000000000001</v>
      </c>
      <c r="DC17" s="18">
        <v>4.2800000000000005E-2</v>
      </c>
      <c r="DD17" s="41">
        <f>VLOOKUP(B:B,Asset_Quality_raw_data!B19:BV19,73,0)</f>
        <v>0.1726836638605326</v>
      </c>
      <c r="DE17" s="41">
        <f>VLOOKUP(B:B,Mgt_Efficiency_raw_data!B19:BD19,55,0)</f>
        <v>0.59678098003464652</v>
      </c>
      <c r="DF17" s="38">
        <f>VLOOKUP(B:B,ROA_raw_data!B19:BV19,73,0)</f>
        <v>7.9976078036080381E-3</v>
      </c>
      <c r="DG17" s="65">
        <v>5.2999999999999999E-2</v>
      </c>
      <c r="DH17" s="18">
        <v>0.12659999999999999</v>
      </c>
      <c r="DI17" s="18">
        <v>5.7000000000000002E-2</v>
      </c>
      <c r="DJ17" s="41">
        <f>VLOOKUP(B:B,Asset_Quality_raw_data!B19:BZ19,77,0)</f>
        <v>0.17727153295899142</v>
      </c>
      <c r="DK17" s="41">
        <f>VLOOKUP(B:B,Mgt_Efficiency_raw_data!B19:BG19,58,0)</f>
        <v>0.59494142188990273</v>
      </c>
      <c r="DL17" s="38">
        <f>VLOOKUP(B:B,ROA_raw_data!B19:BZ19,77,0)</f>
        <v>1.1968070956675651E-2</v>
      </c>
      <c r="DM17" s="65">
        <v>5.6000000000000001E-2</v>
      </c>
      <c r="DN17" s="18">
        <v>0.12509999999999999</v>
      </c>
      <c r="DO17" s="18">
        <v>5.7099999999999998E-2</v>
      </c>
      <c r="DP17" s="41">
        <f>VLOOKUP(B:B,Asset_Quality_raw_data!B19:CD19,81,0)</f>
        <v>0.22962737676394332</v>
      </c>
      <c r="DQ17" s="41">
        <f>VLOOKUP(B:B,Mgt_Efficiency_raw_data!B19:BJ19,61,0)</f>
        <v>0.6620351588279394</v>
      </c>
      <c r="DR17" s="38">
        <f>VLOOKUP(B:B,ROA_raw_data!B19:CD19,81,0)</f>
        <v>7.2335031316211251E-3</v>
      </c>
      <c r="DS17" s="65">
        <v>4.8000000000000001E-2</v>
      </c>
      <c r="DT17" s="18">
        <v>0.12509999999999999</v>
      </c>
      <c r="DU17" s="18">
        <v>4.3499999999999997E-2</v>
      </c>
      <c r="DV17" s="41">
        <f>VLOOKUP(B:B,Asset_Quality_raw_data!B19:CH19,85,0)</f>
        <v>0.2290397220952316</v>
      </c>
      <c r="DW17" s="41">
        <f>VLOOKUP(B:B,Mgt_Efficiency_raw_data!B19:BM19,64,0)</f>
        <v>8.1603435324497473E-2</v>
      </c>
      <c r="DX17" s="38">
        <f>VLOOKUP(B:B,ROA_raw_data!B19:CH19,85,0)</f>
        <v>0.26050350138252809</v>
      </c>
      <c r="DY17" s="65">
        <v>0.06</v>
      </c>
      <c r="DZ17" s="18">
        <v>0.12470000000000001</v>
      </c>
      <c r="EA17" s="18">
        <v>5.7000000000000002E-2</v>
      </c>
      <c r="EB17" s="41">
        <f>VLOOKUP(B:B,Asset_Quality_raw_data!B19:CL19,89,0)</f>
        <v>0.23364744245170918</v>
      </c>
      <c r="EC17" s="41">
        <f>VLOOKUP(B:B,Mgt_Efficiency_raw_data!B19:BP19,67,0)</f>
        <v>0.14595839764838522</v>
      </c>
      <c r="ED17" s="38">
        <f>VLOOKUP(B:B,ROA_raw_data!B19:CL19,89,0)</f>
        <v>0.13201857090709834</v>
      </c>
      <c r="EE17" s="65">
        <v>0.05</v>
      </c>
      <c r="EF17" s="18">
        <v>0.12470000000000001</v>
      </c>
      <c r="EG17" s="18">
        <v>3.8300000000000001E-2</v>
      </c>
      <c r="EH17" s="41">
        <f>VLOOKUP(B:B,Asset_Quality_raw_data!B19:CP19,93,0)</f>
        <v>0.236306707245696</v>
      </c>
      <c r="EI17" s="41">
        <f>VLOOKUP(B:B,Mgt_Efficiency_raw_data!B19:BS19,70,0)</f>
        <v>0.20597293894751881</v>
      </c>
      <c r="EJ17" s="38">
        <f>VLOOKUP(B:B,ROA_raw_data!B19:CP19,93,0)</f>
        <v>8.8599159301810546E-2</v>
      </c>
      <c r="EK17" s="65">
        <v>5.0999999999999997E-2</v>
      </c>
      <c r="EL17" s="18">
        <v>0.12240000000000001</v>
      </c>
      <c r="EM17" s="18">
        <v>5.8200000000000002E-2</v>
      </c>
      <c r="EN17" s="41">
        <f>VLOOKUP(B:B,Asset_Quality_raw_data!B19:CT19,97,0)</f>
        <v>0.26978476267219748</v>
      </c>
      <c r="EO17" s="41">
        <f>VLOOKUP(B:B,Mgt_Efficiency_raw_data!B19:BV19,73,0)</f>
        <v>0.26033179580603899</v>
      </c>
      <c r="EP17" s="38">
        <f>VLOOKUP(B:B,ROA_raw_data!B19:CT19,97,0)</f>
        <v>7.0343774261615755E-2</v>
      </c>
      <c r="EQ17" s="65">
        <v>4.5999999999999999E-2</v>
      </c>
      <c r="ER17" s="18">
        <v>0.12089999999999999</v>
      </c>
      <c r="ES17" s="18">
        <v>5.8400000000000001E-2</v>
      </c>
      <c r="ET17" s="41">
        <f>VLOOKUP(B:B,Asset_Quality_raw_data!B19:CX19,101,0)</f>
        <v>0.27107772850664547</v>
      </c>
      <c r="EU17" s="41">
        <f>VLOOKUP(B:B,Mgt_Efficiency_raw_data!B19:BY19,76,0)</f>
        <v>0.64356120635835379</v>
      </c>
      <c r="EV17" s="38">
        <f>VLOOKUP(B:B,ROA_raw_data!B19:CX19,101,0)</f>
        <v>6.2347494665193912E-3</v>
      </c>
      <c r="EW17" s="65">
        <v>-4.1000000000000002E-2</v>
      </c>
      <c r="EX17" s="18">
        <v>0.11890000000000001</v>
      </c>
      <c r="EY17" s="18">
        <v>4.5899999999999996E-2</v>
      </c>
      <c r="EZ17" s="41">
        <f>VLOOKUP(B:B,Asset_Quality_raw_data!B19:DB19,105,0)</f>
        <v>0.27468554697158071</v>
      </c>
      <c r="FA17" s="41">
        <f>VLOOKUP(B:B,Mgt_Efficiency_raw_data!B19:CB19,79,0)</f>
        <v>0.82582627993182955</v>
      </c>
      <c r="FB17" s="38">
        <f>VLOOKUP(B:B,ROA_raw_data!B19:DB19,105,0)</f>
        <v>2.0008244565162415E-3</v>
      </c>
      <c r="FC17" s="65">
        <v>-3.5999999999999997E-2</v>
      </c>
      <c r="FD17" s="18">
        <v>0.11749999999999999</v>
      </c>
      <c r="FE17" s="18">
        <v>4.2000000000000003E-2</v>
      </c>
      <c r="FF17" s="41">
        <f>VLOOKUP(B:B,Asset_Quality_raw_data!B19:DF19,109,0)</f>
        <v>0.27130591554518318</v>
      </c>
      <c r="FG17" s="41">
        <f>VLOOKUP(B:B,Mgt_Efficiency_raw_data!B19:CE19,82,0)</f>
        <v>0.82064346029144541</v>
      </c>
      <c r="FH17" s="38">
        <f>VLOOKUP(B:B,ROA_raw_data!B19:DF19,109,0)</f>
        <v>2.5148056741349902E-3</v>
      </c>
      <c r="FI17" s="65">
        <v>-3.0000000000000001E-3</v>
      </c>
      <c r="FJ17" s="18">
        <v>0.1202</v>
      </c>
      <c r="FK17" s="18">
        <v>5.62E-2</v>
      </c>
      <c r="FL17" s="41">
        <f>VLOOKUP(B:B,Asset_Quality_raw_data!B19:DJ19,113,0)</f>
        <v>0.25606293968064575</v>
      </c>
      <c r="FM17" s="41">
        <f>VLOOKUP(B:B,Mgt_Efficiency_raw_data!B19:CH19,85,0)</f>
        <v>0.89350418185717351</v>
      </c>
      <c r="FN17" s="38">
        <f>VLOOKUP(B:B,ROA_raw_data!B19:DJ19,113,0)</f>
        <v>1.2672763313313952E-3</v>
      </c>
      <c r="FO17" s="65">
        <v>2.4E-2</v>
      </c>
      <c r="FP17" s="18">
        <v>0.12050000000000001</v>
      </c>
      <c r="FQ17" s="18">
        <v>5.9000000000000004E-2</v>
      </c>
      <c r="FR17" s="41">
        <f>VLOOKUP(B:B,Asset_Quality_raw_data!B19:DN19,117,0)</f>
        <v>0.25402849288334889</v>
      </c>
      <c r="FS17" s="41">
        <f>VLOOKUP(B:B,Mgt_Efficiency_raw_data!B19:CK19,88,0)</f>
        <v>1.0368029887524344</v>
      </c>
      <c r="FT17" s="38">
        <f>VLOOKUP(B:B,ROA_raw_data!B19:DN19,117,0)</f>
        <v>1.8981365521796331E-3</v>
      </c>
      <c r="FU17" s="65">
        <v>0.10299999999999999</v>
      </c>
      <c r="FV17" s="18">
        <v>0.1202</v>
      </c>
      <c r="FW17" s="18">
        <v>6.3200000000000006E-2</v>
      </c>
      <c r="FX17" s="41">
        <f>VLOOKUP(B:B,Asset_Quality_raw_data!B19:DR19,121,0)</f>
        <v>0.23299605913035398</v>
      </c>
      <c r="FY17" s="41">
        <f>VLOOKUP(B:B,Mgt_Efficiency_raw_data!B19:CN19,91,0)</f>
        <v>1.0193355159102162</v>
      </c>
      <c r="FZ17" s="38">
        <f>VLOOKUP(B:B,ROA_raw_data!B19:DR19,121,0)</f>
        <v>2.1534457065156684E-3</v>
      </c>
      <c r="GA17" s="65">
        <v>9.4E-2</v>
      </c>
      <c r="GB17" s="18">
        <v>0.121</v>
      </c>
      <c r="GC17" s="18">
        <v>6.9099999999999995E-2</v>
      </c>
      <c r="GD17" s="41">
        <f>VLOOKUP(B:B,Asset_Quality_raw_data!B19:DV19,125,0)</f>
        <v>0.22752255543134786</v>
      </c>
      <c r="GE17" s="41">
        <f>VLOOKUP(B:B,Mgt_Efficiency_raw_data!B19:CQ19,94,0)</f>
        <v>1.0714556679434801</v>
      </c>
      <c r="GF17" s="38">
        <f>VLOOKUP(B:B,ROA_raw_data!B19:DV19,125,0)</f>
        <v>2.608005083479404E-3</v>
      </c>
      <c r="GG17" s="65">
        <v>7.5999999999999998E-2</v>
      </c>
      <c r="GH17" s="18">
        <v>0.1216</v>
      </c>
      <c r="GI17" s="18">
        <v>5.7300000000000004E-2</v>
      </c>
      <c r="GJ17" s="41">
        <f>VLOOKUP(B:B,Asset_Quality_raw_data!B19:DZ19,129,0)</f>
        <v>0.22430859547917004</v>
      </c>
      <c r="GK17" s="41">
        <f>VLOOKUP(B:B,Mgt_Efficiency_raw_data!B19:CT19,97,0)</f>
        <v>1.0686539796919443</v>
      </c>
      <c r="GL17" s="38">
        <f>VLOOKUP(B:B,ROA_raw_data!B19:DZ19,129,0)</f>
        <v>3.0585320022887257E-3</v>
      </c>
      <c r="GM17" s="65">
        <v>5.8999999999999997E-2</v>
      </c>
      <c r="GN17" s="18">
        <v>0.1215</v>
      </c>
      <c r="GO17" s="18">
        <v>5.5599999999999997E-2</v>
      </c>
      <c r="GP17" s="41">
        <f>VLOOKUP(B:B,Asset_Quality_raw_data!B19:ED19,133,0)</f>
        <v>0.22109898755436769</v>
      </c>
      <c r="GQ17" s="41">
        <f>VLOOKUP(B:B,Mgt_Efficiency_raw_data!B19:CW19,100,0)</f>
        <v>1.1386128505309012</v>
      </c>
      <c r="GR17" s="38">
        <f>VLOOKUP(B:B,ROA_raw_data!B19:ED19,133,0)</f>
        <v>1.2144157967072654E-3</v>
      </c>
      <c r="GS17" s="65">
        <v>4.9000000000000002E-2</v>
      </c>
      <c r="GT17" s="18">
        <v>0.12269999999999999</v>
      </c>
      <c r="GU17" s="18">
        <v>7.9100000000000004E-2</v>
      </c>
      <c r="GV17" s="41">
        <f>VLOOKUP(B:B,Asset_Quality_raw_data!B19:EH19,137,0)</f>
        <v>0.22404452311555337</v>
      </c>
      <c r="GW17" s="41">
        <f>VLOOKUP(B:B,Mgt_Efficiency_raw_data!B19:CZ19,103,0)</f>
        <v>1.0808216344649457</v>
      </c>
      <c r="GX17" s="38">
        <f>VLOOKUP(B:B,ROA_raw_data!B19:EH19,137,0)</f>
        <v>3.2314665323404119E-3</v>
      </c>
      <c r="GY17" s="65">
        <v>4.5999999999999999E-2</v>
      </c>
      <c r="GZ17" s="18">
        <v>0.1241</v>
      </c>
      <c r="HA17" s="18">
        <v>9.1799999999999993E-2</v>
      </c>
      <c r="HB17" s="41">
        <f>VLOOKUP(B:B,Asset_Quality_raw_data!B19:EL19,141,0)</f>
        <v>0.2319285032138102</v>
      </c>
      <c r="HC17" s="41">
        <f>VLOOKUP(B:B,Mgt_Efficiency_raw_data!B19:DC19,106,0)</f>
        <v>0.62497845555639819</v>
      </c>
      <c r="HD17" s="38">
        <f>VLOOKUP(B:B,ROA_raw_data!B19:EL19,141,0)</f>
        <v>2.4428090275525334E-3</v>
      </c>
      <c r="HE17" s="65">
        <v>4.9000000000000002E-2</v>
      </c>
      <c r="HF17" s="18">
        <v>0.12670000000000001</v>
      </c>
      <c r="HG17" s="18">
        <v>9.06E-2</v>
      </c>
      <c r="HH17" s="41">
        <f>VLOOKUP(B:B,Asset_Quality_raw_data!B19:EP19,145,0)</f>
        <v>0.21701342809655988</v>
      </c>
      <c r="HI17" s="41">
        <f>VLOOKUP(B:B,Mgt_Efficiency_raw_data!B19:DF19,109,0)</f>
        <v>1.0721888049879116</v>
      </c>
      <c r="HJ17" s="38">
        <f>VLOOKUP(B:B,ROA_raw_data!B19:EP19,145,0)</f>
        <v>3.7645845910302435E-3</v>
      </c>
      <c r="HK17" s="65">
        <v>5.3999999999999999E-2</v>
      </c>
      <c r="HL17" s="18">
        <v>0.13089999999999999</v>
      </c>
      <c r="HM17" s="18">
        <v>9.1899999999999996E-2</v>
      </c>
      <c r="HN17" s="41">
        <f>VLOOKUP(B:B,Asset_Quality_raw_data!B19:ET19,149,0)</f>
        <v>0.19282456537630649</v>
      </c>
      <c r="HO17" s="41">
        <f>VLOOKUP(B:B,Mgt_Efficiency_raw_data!B19:DI19,112,0)</f>
        <v>1.6551315693563671</v>
      </c>
      <c r="HP17" s="38">
        <f>VLOOKUP(B:B,ROA_raw_data!B19:ET19,149,0)</f>
        <v>3.2360930021831445E-3</v>
      </c>
      <c r="HQ17" s="65">
        <v>5.5E-2</v>
      </c>
      <c r="HR17" s="18">
        <v>0.1331</v>
      </c>
      <c r="HS17" s="18">
        <v>7.8799999999999995E-2</v>
      </c>
      <c r="HT17" s="41">
        <f>VLOOKUP(B:B,Asset_Quality_raw_data!B19:EX19,153,0)</f>
        <v>0.18942162498174864</v>
      </c>
      <c r="HU17" s="41">
        <f>VLOOKUP(B:B,Mgt_Efficiency_raw_data!B19:DL19,115,0)</f>
        <v>0.83023979388767388</v>
      </c>
      <c r="HV17" s="38">
        <f>VLOOKUP(B:B,ROA_raw_data!B19:EX19,153,0)</f>
        <v>5.4785772330876292E-3</v>
      </c>
      <c r="HW17" s="65">
        <v>0.06</v>
      </c>
      <c r="HX17" s="18">
        <v>0.13980000000000001</v>
      </c>
      <c r="HY17" s="18">
        <v>6.7799999999999999E-2</v>
      </c>
      <c r="HZ17" s="41">
        <f>VLOOKUP(B:B,Asset_Quality_raw_data!B19:FB19,157,0)</f>
        <v>0.18535198310196507</v>
      </c>
      <c r="IA17" s="41">
        <f>VLOOKUP(B:B,Mgt_Efficiency_raw_data!B19:DO19,118,0)</f>
        <v>0.94426112709477394</v>
      </c>
      <c r="IB17" s="38">
        <f>VLOOKUP(B:B,ROA_raw_data!B19:FB19,157,0)</f>
        <v>3.0180800800290578E-3</v>
      </c>
      <c r="IC17" s="65">
        <v>5.6000000000000001E-2</v>
      </c>
      <c r="ID17" s="18">
        <v>0.14630000000000001</v>
      </c>
      <c r="IE17" s="18">
        <v>6.6299999999999998E-2</v>
      </c>
      <c r="IF17" s="41">
        <f>VLOOKUP(B:B,Asset_Quality_raw_data!B19:FF19,161,0)</f>
        <v>0.17834738394661659</v>
      </c>
      <c r="IG17" s="41">
        <f>VLOOKUP(B:B,Mgt_Efficiency_raw_data!B19:DR19,121,0)</f>
        <v>1.2328668414330846</v>
      </c>
      <c r="IH17" s="38">
        <f>VLOOKUP(B:B,ROA_raw_data!B19:FF19,161,0)</f>
        <v>2.5698315610947326E-3</v>
      </c>
      <c r="II17" s="65">
        <v>4.9000000000000002E-2</v>
      </c>
      <c r="IJ17" s="18">
        <v>0.1628</v>
      </c>
      <c r="IK17" s="18">
        <v>5.7000000000000002E-2</v>
      </c>
      <c r="IL17" s="41">
        <f>VLOOKUP(B:B,Asset_Quality_raw_data!B19:FJ19,165,0)</f>
        <v>0.17267885902278379</v>
      </c>
      <c r="IM17" s="41">
        <f>VLOOKUP(B:B,Mgt_Efficiency_raw_data!B19:DU19,124,0)</f>
        <v>2.4610065833041177</v>
      </c>
      <c r="IN17" s="38">
        <f>VLOOKUP(B:B,ROA_raw_data!B19:FJ19,165,0)</f>
        <v>3.4762753664290946E-3</v>
      </c>
      <c r="IO17" s="65">
        <v>4.5999999999999999E-2</v>
      </c>
      <c r="IP17" s="18">
        <v>0.16850000000000001</v>
      </c>
      <c r="IQ17" s="18">
        <v>6.2199999999999998E-2</v>
      </c>
      <c r="IR17" s="41">
        <f>VLOOKUP(B:B,Asset_Quality_raw_data!B19:FN19,169,0)</f>
        <v>0.17444851127040278</v>
      </c>
      <c r="IS17" s="41">
        <f>VLOOKUP(B:B,Mgt_Efficiency_raw_data!B19:DX19,127,0)</f>
        <v>3.8740996643092265</v>
      </c>
      <c r="IT17" s="38">
        <f>VLOOKUP(B:B,ROA_raw_data!B19:FN19,169,0)</f>
        <v>2.6741660262563577E-3</v>
      </c>
      <c r="IU17" s="65">
        <v>0.04</v>
      </c>
      <c r="IV17" s="18">
        <v>0.1691</v>
      </c>
      <c r="IW17" s="18">
        <v>3.56E-2</v>
      </c>
      <c r="IX17" s="41">
        <f>VLOOKUP(B:B,Asset_Quality_raw_data!B19:FR19,173,0)</f>
        <v>0.16943920506348137</v>
      </c>
      <c r="IY17" s="41">
        <f>VLOOKUP(B:B,Mgt_Efficiency_raw_data!B19:EA19,130,0)</f>
        <v>1.7753699814103956</v>
      </c>
      <c r="IZ17" s="38">
        <f>VLOOKUP(B:B,ROA_raw_data!B19:FR19,173,0)</f>
        <v>3.6997005861461696E-3</v>
      </c>
      <c r="JA17" s="65">
        <v>4.7E-2</v>
      </c>
      <c r="JB17" s="18">
        <v>0.16889999999999999</v>
      </c>
      <c r="JC17" s="18">
        <v>2.9900000000000003E-2</v>
      </c>
      <c r="JD17" s="41">
        <f>VLOOKUP(B:B,Asset_Quality_raw_data!B19:FV19,177,0)</f>
        <v>0.17213012260692731</v>
      </c>
      <c r="JE17" s="41">
        <f>VLOOKUP(B:B,Mgt_Efficiency_raw_data!B19:ED19,133,0)</f>
        <v>1.7562908004803359</v>
      </c>
      <c r="JF17" s="38">
        <f>VLOOKUP(B:B,ROA_raw_data!B19:FV19,177,0)</f>
        <v>4.0760693936453124E-3</v>
      </c>
    </row>
    <row r="18" spans="1:266" x14ac:dyDescent="0.25">
      <c r="A18">
        <v>14</v>
      </c>
      <c r="B18" s="56" t="s">
        <v>15</v>
      </c>
      <c r="C18" s="65">
        <v>5.1999999999999998E-2</v>
      </c>
      <c r="D18" s="18">
        <v>0.1691</v>
      </c>
      <c r="E18" s="18">
        <v>6.2699999999999992E-2</v>
      </c>
      <c r="F18" s="41">
        <f>VLOOKUP(B18,Asset_Quality_raw_data!B20:F20,5,0)</f>
        <v>1.1502142209685796E-2</v>
      </c>
      <c r="G18" s="41">
        <f>VLOOKUP(B:B,Mgt_Efficiency_raw_data!B20:E20,4,0)</f>
        <v>0.40839966230865815</v>
      </c>
      <c r="H18" s="38">
        <f>VLOOKUP(B18,ROA_raw_data!B20:F20,5,0)</f>
        <v>3.2910684495757646E-2</v>
      </c>
      <c r="I18" s="65">
        <v>0.06</v>
      </c>
      <c r="J18" s="18">
        <v>0.1636</v>
      </c>
      <c r="K18" s="18">
        <v>7.3899999999999993E-2</v>
      </c>
      <c r="L18" s="41">
        <f>VLOOKUP(B:B,Asset_Quality_raw_data!B20:J20,9,0)</f>
        <v>1.2307032241197313E-2</v>
      </c>
      <c r="M18" s="41">
        <f>VLOOKUP(B:B,Mgt_Efficiency_raw_data!B20:H20,7,0)</f>
        <v>0.39347294330275812</v>
      </c>
      <c r="N18" s="38">
        <f>VLOOKUP(B18,ROA_raw_data!B20:J20,9,0)</f>
        <v>3.7114645365039271E-2</v>
      </c>
      <c r="O18" s="27"/>
      <c r="T18" s="28"/>
      <c r="U18" s="65">
        <v>0.05</v>
      </c>
      <c r="V18" s="18">
        <v>0.15990000000000001</v>
      </c>
      <c r="W18" s="18">
        <v>6.0199999999999997E-2</v>
      </c>
      <c r="X18" s="41">
        <f>VLOOKUP(B:B,Asset_Quality_raw_data!B20:R20,17,0)</f>
        <v>1.1231348119188704E-2</v>
      </c>
      <c r="Y18" s="41">
        <f>VLOOKUP(B:B,Mgt_Efficiency_raw_data!B20:N20,13,0)</f>
        <v>0.37892774441410204</v>
      </c>
      <c r="Z18" s="38">
        <f>VLOOKUP(B:B,ROA_raw_data!B20:R20,17,0)</f>
        <v>3.2528313382003647E-2</v>
      </c>
      <c r="AA18" s="65">
        <v>5.7000000000000002E-2</v>
      </c>
      <c r="AB18" s="18">
        <v>0.15460000000000002</v>
      </c>
      <c r="AC18" s="18">
        <v>6.3099999999999989E-2</v>
      </c>
      <c r="AD18" s="41">
        <f>VLOOKUP(B:B,Asset_Quality_raw_data!B20:V20,21,0)</f>
        <v>1.1984379303222848E-2</v>
      </c>
      <c r="AE18" s="41">
        <f>VLOOKUP(B:B,Mgt_Efficiency_raw_data!B20:Q20,16,0)</f>
        <v>0.38752909859177515</v>
      </c>
      <c r="AF18" s="38">
        <f>VLOOKUP(B:B,ROA_raw_data!B20:V20,21,0)</f>
        <v>3.2832471235173466E-2</v>
      </c>
      <c r="AG18" s="65">
        <v>5.6000000000000001E-2</v>
      </c>
      <c r="AH18" s="18">
        <v>0.16059999999999999</v>
      </c>
      <c r="AI18" s="18">
        <v>7.0300000000000001E-2</v>
      </c>
      <c r="AJ18" s="41">
        <f>VLOOKUP(B:B,Asset_Quality_raw_data!B20:Z20,25,0)</f>
        <v>1.139445094642302E-2</v>
      </c>
      <c r="AK18" s="41">
        <f>VLOOKUP(B:B,Mgt_Efficiency_raw_data!B20:T20,19,0)</f>
        <v>0.37357434837649695</v>
      </c>
      <c r="AL18" s="38">
        <f>VLOOKUP(B:B,ROA_raw_data!B20:Z20,25,0)</f>
        <v>3.1192165141259495E-2</v>
      </c>
      <c r="AM18" s="65">
        <v>6.0999999999999999E-2</v>
      </c>
      <c r="AN18" s="18">
        <v>0.16820000000000002</v>
      </c>
      <c r="AO18" s="18">
        <v>5.9699999999999996E-2</v>
      </c>
      <c r="AP18" s="41">
        <f>VLOOKUP(B:B,Asset_Quality_raw_data!B20:AD20,29,0)</f>
        <v>1.2670707595811714E-2</v>
      </c>
      <c r="AQ18" s="41">
        <f>VLOOKUP(B:B,Mgt_Efficiency_raw_data!B20:W20,22,0)</f>
        <v>0.36973047977851126</v>
      </c>
      <c r="AR18" s="38">
        <f>VLOOKUP(B:B,ROA_raw_data!B20:AD20,29,0)</f>
        <v>2.9631763158408434E-2</v>
      </c>
      <c r="AS18" s="65">
        <v>0.05</v>
      </c>
      <c r="AT18" s="18">
        <v>0.183</v>
      </c>
      <c r="AU18" s="18">
        <v>8.0100000000000005E-2</v>
      </c>
      <c r="AV18" s="41">
        <f>VLOOKUP(B:B,Asset_Quality_raw_data!B20:AH20,33,0)</f>
        <v>2.5328337742321912E-2</v>
      </c>
      <c r="AW18" s="41">
        <f>VLOOKUP(B:B,Mgt_Efficiency_raw_data!B20:Z20,25,0)</f>
        <v>0.35137315523561308</v>
      </c>
      <c r="AX18" s="38">
        <f>VLOOKUP(B:B,ROA_raw_data!B20:AH20,33,0)</f>
        <v>2.8861843001825913E-2</v>
      </c>
      <c r="AY18" s="65">
        <v>3.7999999999999999E-2</v>
      </c>
      <c r="AZ18" s="18">
        <v>0.1787</v>
      </c>
      <c r="BA18" s="18">
        <v>6.4500000000000002E-2</v>
      </c>
      <c r="BB18" s="41">
        <f>VLOOKUP(B:B,Asset_Quality_raw_data!B20:AL20,37,0)</f>
        <v>2.6710866504512605E-2</v>
      </c>
      <c r="BC18" s="41">
        <f>VLOOKUP(B:B,Mgt_Efficiency_raw_data!B20:AC20,28,0)</f>
        <v>0.35391108499905</v>
      </c>
      <c r="BD18" s="38">
        <f>VLOOKUP(B:B,ROA_raw_data!B20:AL20,37,0)</f>
        <v>2.4629001466827848E-2</v>
      </c>
      <c r="BE18" s="65">
        <v>3.7999999999999999E-2</v>
      </c>
      <c r="BF18" s="18">
        <v>0.18179999999999999</v>
      </c>
      <c r="BG18" s="18">
        <v>5.7999999999999996E-2</v>
      </c>
      <c r="BH18" s="41">
        <f>VLOOKUP(B:B,Asset_Quality_raw_data!B20:AP20,41,0)</f>
        <v>3.4502814672384738E-2</v>
      </c>
      <c r="BI18" s="41">
        <f>VLOOKUP(B:B,Mgt_Efficiency_raw_data!B20:AF20,31,0)</f>
        <v>0.30960543068356167</v>
      </c>
      <c r="BJ18" s="38">
        <f>VLOOKUP(B:B,ROA_raw_data!B20:AP20,41,0)</f>
        <v>2.8741084525026137E-2</v>
      </c>
      <c r="BK18" s="65">
        <v>4.3999999999999997E-2</v>
      </c>
      <c r="BL18" s="18">
        <v>0.1386</v>
      </c>
      <c r="BM18" s="18">
        <v>6.3399999999999998E-2</v>
      </c>
      <c r="BN18" s="41">
        <f>VLOOKUP(B:B,Asset_Quality_raw_data!B20:AT20,45,0)</f>
        <v>3.3757615225872582E-2</v>
      </c>
      <c r="BO18" s="41">
        <f>VLOOKUP(B:B,Mgt_Efficiency_raw_data!B20:AI20,34,0)</f>
        <v>0.30553008670845921</v>
      </c>
      <c r="BP18" s="38">
        <f>VLOOKUP(B:B,ROA_raw_data!B20:AT20,45,0)</f>
        <v>2.6544265109339375E-2</v>
      </c>
      <c r="BQ18" s="65">
        <v>4.2000000000000003E-2</v>
      </c>
      <c r="BR18" s="18">
        <v>0.1366</v>
      </c>
      <c r="BS18" s="18">
        <v>6.3500000000000001E-2</v>
      </c>
      <c r="BT18" s="41">
        <f>VLOOKUP(B:B,Asset_Quality_raw_data!B20:AX20,49,0)</f>
        <v>3.1782117123488142E-2</v>
      </c>
      <c r="BU18" s="41">
        <f>VLOOKUP(B:B,Mgt_Efficiency_raw_data!B20:AL20,37,0)</f>
        <v>0.30673078598559272</v>
      </c>
      <c r="BV18" s="38">
        <f>VLOOKUP(B:B,ROA_raw_data!B20:AX20,49,0)</f>
        <v>2.8279948813313013E-2</v>
      </c>
      <c r="BW18" s="65">
        <v>5.3999999999999999E-2</v>
      </c>
      <c r="BX18" s="18">
        <v>0.1361</v>
      </c>
      <c r="BY18" s="18">
        <v>0.10279999999999999</v>
      </c>
      <c r="BZ18" s="41">
        <f>VLOOKUP(B:B,Asset_Quality_raw_data!B20:BB20,53,0)</f>
        <v>3.3902220247082039E-2</v>
      </c>
      <c r="CA18" s="41">
        <f>VLOOKUP(B:B,Mgt_Efficiency_raw_data!B20:AO20,40,0)</f>
        <v>0.3914582447178398</v>
      </c>
      <c r="CB18" s="38">
        <f>VLOOKUP(B:B,ROA_raw_data!B20:BB20,53,0)</f>
        <v>2.0225439178354111E-2</v>
      </c>
      <c r="CC18" s="65">
        <v>3.3000000000000002E-2</v>
      </c>
      <c r="CD18" s="18">
        <v>0.1366</v>
      </c>
      <c r="CE18" s="18">
        <v>9.2100000000000015E-2</v>
      </c>
      <c r="CF18" s="41">
        <f>VLOOKUP(B:B,Asset_Quality_raw_data!B20:BF20,57,0)</f>
        <v>3.9518553704635639E-2</v>
      </c>
      <c r="CG18" s="41">
        <f>VLOOKUP(B:B,Mgt_Efficiency_raw_data!B20:AR20,43,0)</f>
        <v>0.37401612935107037</v>
      </c>
      <c r="CH18" s="38">
        <f>VLOOKUP(B:B,ROA_raw_data!B20:BF20,57,0)</f>
        <v>2.2398055618881356E-2</v>
      </c>
      <c r="CI18" s="65">
        <v>3.2000000000000001E-2</v>
      </c>
      <c r="CJ18" s="18">
        <v>0.13689999999999999</v>
      </c>
      <c r="CK18" s="18">
        <v>7.0599999999999996E-2</v>
      </c>
      <c r="CL18" s="41">
        <f>VLOOKUP(B:B,Asset_Quality_raw_data!B20:BJ20,61,0)</f>
        <v>5.4560639202453728E-2</v>
      </c>
      <c r="CM18" s="41">
        <f>VLOOKUP(B:B,Mgt_Efficiency_raw_data!B20:AU20,46,0)</f>
        <v>0.35846967273433428</v>
      </c>
      <c r="CN18" s="38">
        <f>VLOOKUP(B:B,ROA_raw_data!B20:BJ20,61,0)</f>
        <v>2.0862633674167741E-2</v>
      </c>
      <c r="CO18" s="65">
        <v>3.7999999999999999E-2</v>
      </c>
      <c r="CP18" s="18">
        <v>0.13639999999999999</v>
      </c>
      <c r="CQ18" s="18">
        <v>4.4999999999999998E-2</v>
      </c>
      <c r="CR18" s="41">
        <f>VLOOKUP(B:B,Asset_Quality_raw_data!B20:BN20,65,0)</f>
        <v>6.6604940933342682E-2</v>
      </c>
      <c r="CS18" s="41">
        <f>VLOOKUP(B:B,Mgt_Efficiency_raw_data!B20:AX20,49,0)</f>
        <v>0.35469659698282735</v>
      </c>
      <c r="CT18" s="38">
        <f>VLOOKUP(B:B,ROA_raw_data!B20:BN20,65,0)</f>
        <v>2.139095182820305E-2</v>
      </c>
      <c r="CU18" s="65">
        <v>5.1999999999999998E-2</v>
      </c>
      <c r="CV18" s="18">
        <v>0.13489999999999999</v>
      </c>
      <c r="CW18" s="18">
        <v>4.1799999999999997E-2</v>
      </c>
      <c r="CX18" s="41">
        <f>VLOOKUP(B:B,Asset_Quality_raw_data!B20:BR20,69,0)</f>
        <v>6.7488241846764066E-2</v>
      </c>
      <c r="CY18" s="41">
        <f>VLOOKUP(B:B,Mgt_Efficiency_raw_data!B20:BA20,52,0)</f>
        <v>0.38831050932046923</v>
      </c>
      <c r="CZ18" s="38">
        <f>VLOOKUP(B:B,ROA_raw_data!B20:BR20,69,0)</f>
        <v>2.0642385321476182E-2</v>
      </c>
      <c r="DA18" s="65">
        <v>6.0999999999999999E-2</v>
      </c>
      <c r="DB18" s="18">
        <v>0.13220000000000001</v>
      </c>
      <c r="DC18" s="18">
        <v>4.2800000000000005E-2</v>
      </c>
      <c r="DD18" s="41">
        <f>VLOOKUP(B:B,Asset_Quality_raw_data!B20:BV20,73,0)</f>
        <v>6.6401913363864001E-2</v>
      </c>
      <c r="DE18" s="41">
        <f>VLOOKUP(B:B,Mgt_Efficiency_raw_data!B20:BD20,55,0)</f>
        <v>0.37358904825828099</v>
      </c>
      <c r="DF18" s="38">
        <f>VLOOKUP(B:B,ROA_raw_data!B20:BV20,73,0)</f>
        <v>2.1525082268535185E-2</v>
      </c>
      <c r="DG18" s="65">
        <v>5.2999999999999999E-2</v>
      </c>
      <c r="DH18" s="18">
        <v>0.12659999999999999</v>
      </c>
      <c r="DI18" s="18">
        <v>5.7000000000000002E-2</v>
      </c>
      <c r="DJ18" s="41">
        <f>VLOOKUP(B:B,Asset_Quality_raw_data!B20:BZ20,77,0)</f>
        <v>6.9817519560294736E-2</v>
      </c>
      <c r="DK18" s="41">
        <f>VLOOKUP(B:B,Mgt_Efficiency_raw_data!B20:BG20,58,0)</f>
        <v>0.37461232418012191</v>
      </c>
      <c r="DL18" s="38">
        <f>VLOOKUP(B:B,ROA_raw_data!B20:BZ20,77,0)</f>
        <v>3.0698848965885473E-2</v>
      </c>
      <c r="DM18" s="65">
        <v>5.6000000000000001E-2</v>
      </c>
      <c r="DN18" s="18">
        <v>0.12509999999999999</v>
      </c>
      <c r="DO18" s="18">
        <v>5.7099999999999998E-2</v>
      </c>
      <c r="DP18" s="41">
        <f>VLOOKUP(B:B,Asset_Quality_raw_data!B20:CD20,81,0)</f>
        <v>6.2051892563728651E-2</v>
      </c>
      <c r="DQ18" s="41">
        <f>VLOOKUP(B:B,Mgt_Efficiency_raw_data!B20:BJ20,61,0)</f>
        <v>0.37310588253423094</v>
      </c>
      <c r="DR18" s="38">
        <f>VLOOKUP(B:B,ROA_raw_data!B20:CD20,81,0)</f>
        <v>2.098239646561249E-2</v>
      </c>
      <c r="DS18" s="65">
        <v>4.8000000000000001E-2</v>
      </c>
      <c r="DT18" s="18">
        <v>0.12509999999999999</v>
      </c>
      <c r="DU18" s="18">
        <v>4.3499999999999997E-2</v>
      </c>
      <c r="DV18" s="41">
        <f>VLOOKUP(B:B,Asset_Quality_raw_data!B20:CH20,85,0)</f>
        <v>6.1842994833326101E-2</v>
      </c>
      <c r="DW18" s="41">
        <f>VLOOKUP(B:B,Mgt_Efficiency_raw_data!B20:BM20,64,0)</f>
        <v>0.39531845892741285</v>
      </c>
      <c r="DX18" s="38">
        <f>VLOOKUP(B:B,ROA_raw_data!B20:CH20,85,0)</f>
        <v>2.1824767438889954E-2</v>
      </c>
      <c r="DY18" s="65">
        <v>0.06</v>
      </c>
      <c r="DZ18" s="18">
        <v>0.12470000000000001</v>
      </c>
      <c r="EA18" s="18">
        <v>5.7000000000000002E-2</v>
      </c>
      <c r="EB18" s="41">
        <f>VLOOKUP(B:B,Asset_Quality_raw_data!B20:CL20,89,0)</f>
        <v>6.0398507175744125E-2</v>
      </c>
      <c r="EC18" s="41">
        <f>VLOOKUP(B:B,Mgt_Efficiency_raw_data!B20:BP20,67,0)</f>
        <v>0.39516279771310187</v>
      </c>
      <c r="ED18" s="38">
        <f>VLOOKUP(B:B,ROA_raw_data!B20:CL20,89,0)</f>
        <v>2.3956186670569962E-2</v>
      </c>
      <c r="EE18" s="65">
        <v>0.05</v>
      </c>
      <c r="EF18" s="18">
        <v>0.12470000000000001</v>
      </c>
      <c r="EG18" s="18">
        <v>3.8300000000000001E-2</v>
      </c>
      <c r="EH18" s="41">
        <f>VLOOKUP(B:B,Asset_Quality_raw_data!B20:CP20,93,0)</f>
        <v>6.9689936853815637E-2</v>
      </c>
      <c r="EI18" s="41">
        <f>VLOOKUP(B:B,Mgt_Efficiency_raw_data!B20:BS20,70,0)</f>
        <v>0.39352031180788899</v>
      </c>
      <c r="EJ18" s="38">
        <f>VLOOKUP(B:B,ROA_raw_data!B20:CP20,93,0)</f>
        <v>2.284097782448315E-2</v>
      </c>
      <c r="EK18" s="65">
        <v>5.0999999999999997E-2</v>
      </c>
      <c r="EL18" s="18">
        <v>0.12240000000000001</v>
      </c>
      <c r="EM18" s="18">
        <v>5.8200000000000002E-2</v>
      </c>
      <c r="EN18" s="41">
        <f>VLOOKUP(B:B,Asset_Quality_raw_data!B20:CT20,97,0)</f>
        <v>6.7094987154166882E-2</v>
      </c>
      <c r="EO18" s="41">
        <f>VLOOKUP(B:B,Mgt_Efficiency_raw_data!B20:BV20,73,0)</f>
        <v>0.41952426586595282</v>
      </c>
      <c r="EP18" s="38">
        <f>VLOOKUP(B:B,ROA_raw_data!B20:CT20,97,0)</f>
        <v>2.0096095778164409E-2</v>
      </c>
      <c r="EQ18" s="65">
        <v>4.5999999999999999E-2</v>
      </c>
      <c r="ER18" s="18">
        <v>0.12089999999999999</v>
      </c>
      <c r="ES18" s="18">
        <v>5.8400000000000001E-2</v>
      </c>
      <c r="ET18" s="41">
        <f>VLOOKUP(B:B,Asset_Quality_raw_data!B20:CX20,101,0)</f>
        <v>6.7318203776963431E-2</v>
      </c>
      <c r="EU18" s="41">
        <f>VLOOKUP(B:B,Mgt_Efficiency_raw_data!B20:BY20,76,0)</f>
        <v>0.37419142740310835</v>
      </c>
      <c r="EV18" s="38">
        <f>VLOOKUP(B:B,ROA_raw_data!B20:CX20,101,0)</f>
        <v>2.2379127447224791E-2</v>
      </c>
      <c r="EW18" s="65">
        <v>-4.1000000000000002E-2</v>
      </c>
      <c r="EX18" s="18">
        <v>0.11890000000000001</v>
      </c>
      <c r="EY18" s="18">
        <v>4.5899999999999996E-2</v>
      </c>
      <c r="EZ18" s="41">
        <f>VLOOKUP(B:B,Asset_Quality_raw_data!B20:DB20,105,0)</f>
        <v>6.9327288195505904E-2</v>
      </c>
      <c r="FA18" s="41">
        <f>VLOOKUP(B:B,Mgt_Efficiency_raw_data!B20:CB20,79,0)</f>
        <v>0.39212978562774337</v>
      </c>
      <c r="FB18" s="38">
        <f>VLOOKUP(B:B,ROA_raw_data!B20:DB20,105,0)</f>
        <v>1.6649903909788495E-2</v>
      </c>
      <c r="FC18" s="65">
        <v>-3.5999999999999997E-2</v>
      </c>
      <c r="FD18" s="18">
        <v>0.11749999999999999</v>
      </c>
      <c r="FE18" s="18">
        <v>4.2000000000000003E-2</v>
      </c>
      <c r="FF18" s="41">
        <f>VLOOKUP(B:B,Asset_Quality_raw_data!B20:DF20,109,0)</f>
        <v>6.9057098975382508E-2</v>
      </c>
      <c r="FG18" s="41">
        <f>VLOOKUP(B:B,Mgt_Efficiency_raw_data!B20:CE20,82,0)</f>
        <v>0.41180366547266822</v>
      </c>
      <c r="FH18" s="38">
        <f>VLOOKUP(B:B,ROA_raw_data!B20:DF20,109,0)</f>
        <v>1.7845400477498146E-2</v>
      </c>
      <c r="FI18" s="65">
        <v>-3.0000000000000001E-3</v>
      </c>
      <c r="FJ18" s="18">
        <v>0.1202</v>
      </c>
      <c r="FK18" s="18">
        <v>5.62E-2</v>
      </c>
      <c r="FL18" s="41">
        <f>VLOOKUP(B:B,Asset_Quality_raw_data!B20:DJ20,113,0)</f>
        <v>0.11064146529784458</v>
      </c>
      <c r="FM18" s="41">
        <f>VLOOKUP(B:B,Mgt_Efficiency_raw_data!B20:CH20,85,0)</f>
        <v>0.42165689931400269</v>
      </c>
      <c r="FN18" s="38">
        <f>VLOOKUP(B:B,ROA_raw_data!B20:DJ20,113,0)</f>
        <v>1.063112468112062E-2</v>
      </c>
      <c r="FO18" s="65">
        <v>2.4E-2</v>
      </c>
      <c r="FP18" s="18">
        <v>0.12050000000000001</v>
      </c>
      <c r="FQ18" s="18">
        <v>5.9000000000000004E-2</v>
      </c>
      <c r="FR18" s="41">
        <f>VLOOKUP(B:B,Asset_Quality_raw_data!B20:DN20,117,0)</f>
        <v>0.11080422394401428</v>
      </c>
      <c r="FS18" s="41">
        <f>VLOOKUP(B:B,Mgt_Efficiency_raw_data!B20:CK20,88,0)</f>
        <v>0.35269358348124019</v>
      </c>
      <c r="FT18" s="38">
        <f>VLOOKUP(B:B,ROA_raw_data!B20:DN20,117,0)</f>
        <v>2.282438589683302E-2</v>
      </c>
      <c r="FU18" s="65">
        <v>0.10299999999999999</v>
      </c>
      <c r="FV18" s="18">
        <v>0.1202</v>
      </c>
      <c r="FW18" s="18">
        <v>6.3200000000000006E-2</v>
      </c>
      <c r="FX18" s="41">
        <f>VLOOKUP(B:B,Asset_Quality_raw_data!B20:DR20,121,0)</f>
        <v>0.11158591845309782</v>
      </c>
      <c r="FY18" s="41">
        <f>VLOOKUP(B:B,Mgt_Efficiency_raw_data!B20:CN20,91,0)</f>
        <v>0.36907847443656688</v>
      </c>
      <c r="FZ18" s="38">
        <f>VLOOKUP(B:B,ROA_raw_data!B20:DR20,121,0)</f>
        <v>1.6938625815767026E-2</v>
      </c>
      <c r="GA18" s="65">
        <v>9.4E-2</v>
      </c>
      <c r="GB18" s="18">
        <v>0.121</v>
      </c>
      <c r="GC18" s="18">
        <v>6.9099999999999995E-2</v>
      </c>
      <c r="GD18" s="41">
        <f>VLOOKUP(B:B,Asset_Quality_raw_data!B20:DV20,125,0)</f>
        <v>0.12658388246407337</v>
      </c>
      <c r="GE18" s="41">
        <f>VLOOKUP(B:B,Mgt_Efficiency_raw_data!B20:CQ20,94,0)</f>
        <v>0.38657844721357792</v>
      </c>
      <c r="GF18" s="38">
        <f>VLOOKUP(B:B,ROA_raw_data!B20:DV20,125,0)</f>
        <v>1.8085225108880575E-2</v>
      </c>
      <c r="GG18" s="65">
        <v>7.5999999999999998E-2</v>
      </c>
      <c r="GH18" s="18">
        <v>0.1216</v>
      </c>
      <c r="GI18" s="18">
        <v>5.7300000000000004E-2</v>
      </c>
      <c r="GJ18" s="41">
        <f>VLOOKUP(B:B,Asset_Quality_raw_data!B20:DZ20,129,0)</f>
        <v>0.14067184486701204</v>
      </c>
      <c r="GK18" s="41">
        <f>VLOOKUP(B:B,Mgt_Efficiency_raw_data!B20:CT20,97,0)</f>
        <v>0.39475220866853694</v>
      </c>
      <c r="GL18" s="38">
        <f>VLOOKUP(B:B,ROA_raw_data!B20:DZ20,129,0)</f>
        <v>9.6811262360921718E-3</v>
      </c>
      <c r="GM18" s="65">
        <v>5.8999999999999997E-2</v>
      </c>
      <c r="GN18" s="18">
        <v>0.1215</v>
      </c>
      <c r="GO18" s="18">
        <v>5.5599999999999997E-2</v>
      </c>
      <c r="GP18" s="41">
        <f>VLOOKUP(B:B,Asset_Quality_raw_data!B20:ED20,133,0)</f>
        <v>0.13793318318590611</v>
      </c>
      <c r="GQ18" s="41">
        <f>VLOOKUP(B:B,Mgt_Efficiency_raw_data!B20:CW20,100,0)</f>
        <v>0.38742800004856098</v>
      </c>
      <c r="GR18" s="38">
        <f>VLOOKUP(B:B,ROA_raw_data!B20:ED20,133,0)</f>
        <v>2.0738843125161905E-2</v>
      </c>
      <c r="GS18" s="65">
        <v>4.9000000000000002E-2</v>
      </c>
      <c r="GT18" s="18">
        <v>0.12269999999999999</v>
      </c>
      <c r="GU18" s="18">
        <v>7.9100000000000004E-2</v>
      </c>
      <c r="GV18" s="41">
        <f>VLOOKUP(B:B,Asset_Quality_raw_data!B20:EH20,137,0)</f>
        <v>0.14026970153055968</v>
      </c>
      <c r="GW18" s="41">
        <f>VLOOKUP(B:B,Mgt_Efficiency_raw_data!B20:CZ20,103,0)</f>
        <v>0.39875943038795653</v>
      </c>
      <c r="GX18" s="38">
        <f>VLOOKUP(B:B,ROA_raw_data!B20:EH20,137,0)</f>
        <v>1.6315562510492716E-2</v>
      </c>
      <c r="GY18" s="65">
        <v>4.5999999999999999E-2</v>
      </c>
      <c r="GZ18" s="18">
        <v>0.1241</v>
      </c>
      <c r="HA18" s="18">
        <v>9.1799999999999993E-2</v>
      </c>
      <c r="HB18" s="41">
        <f>VLOOKUP(B:B,Asset_Quality_raw_data!B20:EL20,141,0)</f>
        <v>0.13915296084339179</v>
      </c>
      <c r="HC18" s="41">
        <f>VLOOKUP(B:B,Mgt_Efficiency_raw_data!B20:DC20,106,0)</f>
        <v>0.38647058187896982</v>
      </c>
      <c r="HD18" s="38">
        <f>VLOOKUP(B:B,ROA_raw_data!B20:EL20,141,0)</f>
        <v>1.7596819076725605E-2</v>
      </c>
      <c r="HE18" s="65">
        <v>4.9000000000000002E-2</v>
      </c>
      <c r="HF18" s="18">
        <v>0.12670000000000001</v>
      </c>
      <c r="HG18" s="18">
        <v>9.06E-2</v>
      </c>
      <c r="HH18" s="41">
        <f>VLOOKUP(B:B,Asset_Quality_raw_data!B20:EP20,145,0)</f>
        <v>0.13226373543612238</v>
      </c>
      <c r="HI18" s="41">
        <f>VLOOKUP(B:B,Mgt_Efficiency_raw_data!B20:DF20,109,0)</f>
        <v>0.40952105340319866</v>
      </c>
      <c r="HJ18" s="38">
        <f>VLOOKUP(B:B,ROA_raw_data!B20:EP20,145,0)</f>
        <v>1.3182283393636701E-2</v>
      </c>
      <c r="HK18" s="65">
        <v>5.3999999999999999E-2</v>
      </c>
      <c r="HL18" s="18">
        <v>0.13089999999999999</v>
      </c>
      <c r="HM18" s="18">
        <v>9.1899999999999996E-2</v>
      </c>
      <c r="HN18" s="41">
        <f>VLOOKUP(B:B,Asset_Quality_raw_data!B20:ET20,149,0)</f>
        <v>0.12858990754502145</v>
      </c>
      <c r="HO18" s="41">
        <f>VLOOKUP(B:B,Mgt_Efficiency_raw_data!B20:DI20,112,0)</f>
        <v>0.38792976303628202</v>
      </c>
      <c r="HP18" s="38">
        <f>VLOOKUP(B:B,ROA_raw_data!B20:ET20,149,0)</f>
        <v>2.0858010028766309E-2</v>
      </c>
      <c r="HQ18" s="65">
        <v>5.5E-2</v>
      </c>
      <c r="HR18" s="18">
        <v>0.1331</v>
      </c>
      <c r="HS18" s="18">
        <v>7.8799999999999995E-2</v>
      </c>
      <c r="HT18" s="41">
        <f>VLOOKUP(B:B,Asset_Quality_raw_data!B20:EX20,153,0)</f>
        <v>0.12852152973087358</v>
      </c>
      <c r="HU18" s="41">
        <f>VLOOKUP(B:B,Mgt_Efficiency_raw_data!B20:DL20,115,0)</f>
        <v>0.43106686714870046</v>
      </c>
      <c r="HV18" s="38">
        <f>VLOOKUP(B:B,ROA_raw_data!B20:EX20,153,0)</f>
        <v>1.7073120580406505E-2</v>
      </c>
      <c r="HW18" s="65">
        <v>0.06</v>
      </c>
      <c r="HX18" s="18">
        <v>0.13980000000000001</v>
      </c>
      <c r="HY18" s="18">
        <v>6.7799999999999999E-2</v>
      </c>
      <c r="HZ18" s="41">
        <f>VLOOKUP(B:B,Asset_Quality_raw_data!B20:FB20,157,0)</f>
        <v>0.13426222080062494</v>
      </c>
      <c r="IA18" s="41">
        <f>VLOOKUP(B:B,Mgt_Efficiency_raw_data!B20:DO20,118,0)</f>
        <v>0.43737675944698712</v>
      </c>
      <c r="IB18" s="38">
        <f>VLOOKUP(B:B,ROA_raw_data!B20:FB20,157,0)</f>
        <v>1.6442913252283177E-2</v>
      </c>
      <c r="IC18" s="65">
        <v>5.6000000000000001E-2</v>
      </c>
      <c r="ID18" s="18">
        <v>0.14630000000000001</v>
      </c>
      <c r="IE18" s="18">
        <v>6.6299999999999998E-2</v>
      </c>
      <c r="IF18" s="41">
        <f>VLOOKUP(B:B,Asset_Quality_raw_data!B20:FF20,161,0)</f>
        <v>0.15289019339684773</v>
      </c>
      <c r="IG18" s="41">
        <f>VLOOKUP(B:B,Mgt_Efficiency_raw_data!B20:DR20,121,0)</f>
        <v>0.44799268478675563</v>
      </c>
      <c r="IH18" s="38">
        <f>VLOOKUP(B:B,ROA_raw_data!B20:FF20,161,0)</f>
        <v>1.3135949727183949E-2</v>
      </c>
      <c r="II18" s="65">
        <v>4.9000000000000002E-2</v>
      </c>
      <c r="IJ18" s="18">
        <v>0.1628</v>
      </c>
      <c r="IK18" s="18">
        <v>5.7000000000000002E-2</v>
      </c>
      <c r="IL18" s="41">
        <f>VLOOKUP(B:B,Asset_Quality_raw_data!B20:FJ20,165,0)</f>
        <v>0.16583530831984425</v>
      </c>
      <c r="IM18" s="41">
        <f>VLOOKUP(B:B,Mgt_Efficiency_raw_data!B20:DU20,124,0)</f>
        <v>0.42876987109866577</v>
      </c>
      <c r="IN18" s="38">
        <f>VLOOKUP(B:B,ROA_raw_data!B20:FJ20,165,0)</f>
        <v>2.007292778880488E-2</v>
      </c>
      <c r="IO18" s="65">
        <v>4.5999999999999999E-2</v>
      </c>
      <c r="IP18" s="18">
        <v>0.16850000000000001</v>
      </c>
      <c r="IQ18" s="18">
        <v>6.2199999999999998E-2</v>
      </c>
      <c r="IR18" s="41">
        <f>VLOOKUP(B:B,Asset_Quality_raw_data!B20:FN20,169,0)</f>
        <v>0.14832507257231892</v>
      </c>
      <c r="IS18" s="41">
        <f>VLOOKUP(B:B,Mgt_Efficiency_raw_data!B20:DX20,127,0)</f>
        <v>0.46032151824168038</v>
      </c>
      <c r="IT18" s="38">
        <f>VLOOKUP(B:B,ROA_raw_data!B20:FN20,169,0)</f>
        <v>1.6377952208345058E-2</v>
      </c>
      <c r="IU18" s="65">
        <v>0.04</v>
      </c>
      <c r="IV18" s="18">
        <v>0.1691</v>
      </c>
      <c r="IW18" s="18">
        <v>3.56E-2</v>
      </c>
      <c r="IX18" s="41">
        <f>VLOOKUP(B:B,Asset_Quality_raw_data!B20:FR20,173,0)</f>
        <v>0.14342201538744501</v>
      </c>
      <c r="IY18" s="41">
        <f>VLOOKUP(B:B,Mgt_Efficiency_raw_data!B20:EA20,130,0)</f>
        <v>0.46942461935035534</v>
      </c>
      <c r="IZ18" s="38">
        <f>VLOOKUP(B:B,ROA_raw_data!B20:FR20,173,0)</f>
        <v>1.5088195631988653E-2</v>
      </c>
      <c r="JA18" s="65">
        <v>4.7E-2</v>
      </c>
      <c r="JB18" s="18">
        <v>0.16889999999999999</v>
      </c>
      <c r="JC18" s="18">
        <v>2.9900000000000003E-2</v>
      </c>
      <c r="JD18" s="41">
        <f>VLOOKUP(B:B,Asset_Quality_raw_data!B20:FV20,177,0)</f>
        <v>0.14581261131070045</v>
      </c>
      <c r="JE18" s="41">
        <f>VLOOKUP(B:B,Mgt_Efficiency_raw_data!B20:ED20,133,0)</f>
        <v>0.48195983264067882</v>
      </c>
      <c r="JF18" s="38">
        <f>VLOOKUP(B:B,ROA_raw_data!B20:FV20,177,0)</f>
        <v>1.3603509765856255E-2</v>
      </c>
    </row>
    <row r="19" spans="1:266" x14ac:dyDescent="0.25">
      <c r="A19">
        <v>15</v>
      </c>
      <c r="B19" s="55" t="s">
        <v>16</v>
      </c>
      <c r="C19" s="65">
        <v>5.1999999999999998E-2</v>
      </c>
      <c r="D19" s="18">
        <v>0.1691</v>
      </c>
      <c r="E19" s="18">
        <v>6.2699999999999992E-2</v>
      </c>
      <c r="F19" s="41">
        <f>VLOOKUP(B19,Asset_Quality_raw_data!B21:F21,5,0)</f>
        <v>0.3697141974008028</v>
      </c>
      <c r="G19" s="41">
        <f>VLOOKUP(B:B,Mgt_Efficiency_raw_data!B21:E21,4,0)</f>
        <v>0.65020509747891408</v>
      </c>
      <c r="H19" s="38">
        <f>VLOOKUP(B19,ROA_raw_data!B21:F21,5,0)</f>
        <v>1.1186195098739152E-2</v>
      </c>
      <c r="I19" s="65">
        <v>0.06</v>
      </c>
      <c r="J19" s="18">
        <v>0.1636</v>
      </c>
      <c r="K19" s="18">
        <v>7.3899999999999993E-2</v>
      </c>
      <c r="L19" s="41">
        <f>VLOOKUP(B:B,Asset_Quality_raw_data!B21:J21,9,0)</f>
        <v>0.37209624732917851</v>
      </c>
      <c r="M19" s="41">
        <f>VLOOKUP(B:B,Mgt_Efficiency_raw_data!B21:H21,7,0)</f>
        <v>0.63122638268636211</v>
      </c>
      <c r="N19" s="38">
        <f>VLOOKUP(B19,ROA_raw_data!B21:J21,9,0)</f>
        <v>7.238968094032302E-3</v>
      </c>
      <c r="O19" s="27"/>
      <c r="T19" s="28"/>
      <c r="U19" s="65">
        <v>0.05</v>
      </c>
      <c r="V19" s="18">
        <v>0.15990000000000001</v>
      </c>
      <c r="W19" s="18">
        <v>6.0199999999999997E-2</v>
      </c>
      <c r="X19" s="41">
        <f>VLOOKUP(B:B,Asset_Quality_raw_data!B21:R21,17,0)</f>
        <v>0.32959663022673735</v>
      </c>
      <c r="Y19" s="41">
        <f>VLOOKUP(B:B,Mgt_Efficiency_raw_data!B21:N21,13,0)</f>
        <v>0.53063167480751716</v>
      </c>
      <c r="Z19" s="38">
        <f>VLOOKUP(B:B,ROA_raw_data!B21:R21,17,0)</f>
        <v>1.3672153882191764E-3</v>
      </c>
      <c r="AA19" s="65">
        <v>5.7000000000000002E-2</v>
      </c>
      <c r="AB19" s="18">
        <v>0.15460000000000002</v>
      </c>
      <c r="AC19" s="18">
        <v>6.3099999999999989E-2</v>
      </c>
      <c r="AD19" s="41">
        <f>VLOOKUP(B:B,Asset_Quality_raw_data!B21:V21,21,0)</f>
        <v>0.33534221106529205</v>
      </c>
      <c r="AE19" s="41">
        <f>VLOOKUP(B:B,Mgt_Efficiency_raw_data!B21:Q21,16,0)</f>
        <v>0.27221752136242833</v>
      </c>
      <c r="AF19" s="38">
        <f>VLOOKUP(B:B,ROA_raw_data!B21:V21,21,0)</f>
        <v>3.8940826054180207E-2</v>
      </c>
      <c r="AG19" s="65">
        <v>5.6000000000000001E-2</v>
      </c>
      <c r="AH19" s="18">
        <v>0.16059999999999999</v>
      </c>
      <c r="AI19" s="18">
        <v>7.0300000000000001E-2</v>
      </c>
      <c r="AJ19" s="41" t="s">
        <v>76</v>
      </c>
      <c r="AK19" s="41" t="s">
        <v>76</v>
      </c>
      <c r="AL19" s="38" t="s">
        <v>76</v>
      </c>
      <c r="AM19" s="65">
        <v>6.0999999999999999E-2</v>
      </c>
      <c r="AN19" s="18">
        <v>0.16820000000000002</v>
      </c>
      <c r="AO19" s="18">
        <v>5.9699999999999996E-2</v>
      </c>
      <c r="AP19" s="41" t="s">
        <v>76</v>
      </c>
      <c r="AQ19" s="41" t="s">
        <v>76</v>
      </c>
      <c r="AR19" s="38" t="s">
        <v>76</v>
      </c>
      <c r="AS19" s="65">
        <v>0.05</v>
      </c>
      <c r="AT19" s="18">
        <v>0.183</v>
      </c>
      <c r="AU19" s="18">
        <v>8.0100000000000005E-2</v>
      </c>
      <c r="AV19" s="41" t="s">
        <v>76</v>
      </c>
      <c r="AW19" s="41" t="s">
        <v>76</v>
      </c>
      <c r="AX19" s="38" t="s">
        <v>76</v>
      </c>
      <c r="AY19" s="65">
        <v>3.7999999999999999E-2</v>
      </c>
      <c r="AZ19" s="18">
        <v>0.1787</v>
      </c>
      <c r="BA19" s="18">
        <v>6.4500000000000002E-2</v>
      </c>
      <c r="BB19" s="41" t="s">
        <v>76</v>
      </c>
      <c r="BC19" s="41" t="s">
        <v>76</v>
      </c>
      <c r="BD19" s="38" t="s">
        <v>76</v>
      </c>
      <c r="BE19" s="65">
        <v>3.7999999999999999E-2</v>
      </c>
      <c r="BF19" s="18">
        <v>0.18179999999999999</v>
      </c>
      <c r="BG19" s="18">
        <v>5.7999999999999996E-2</v>
      </c>
      <c r="BH19" s="41" t="s">
        <v>76</v>
      </c>
      <c r="BI19" s="41" t="s">
        <v>76</v>
      </c>
      <c r="BJ19" s="38" t="s">
        <v>76</v>
      </c>
      <c r="BK19" s="65">
        <v>4.3999999999999997E-2</v>
      </c>
      <c r="BL19" s="18">
        <v>0.1386</v>
      </c>
      <c r="BM19" s="18">
        <v>6.3399999999999998E-2</v>
      </c>
      <c r="BN19" s="41" t="s">
        <v>76</v>
      </c>
      <c r="BO19" s="41" t="s">
        <v>76</v>
      </c>
      <c r="BP19" s="38" t="s">
        <v>76</v>
      </c>
      <c r="BQ19" s="65">
        <v>4.2000000000000003E-2</v>
      </c>
      <c r="BR19" s="18">
        <v>0.1366</v>
      </c>
      <c r="BS19" s="18">
        <v>6.3500000000000001E-2</v>
      </c>
      <c r="BT19" s="41" t="s">
        <v>76</v>
      </c>
      <c r="BU19" s="41" t="s">
        <v>76</v>
      </c>
      <c r="BV19" s="38" t="s">
        <v>76</v>
      </c>
      <c r="BW19" s="65">
        <v>5.3999999999999999E-2</v>
      </c>
      <c r="BX19" s="18">
        <v>0.1361</v>
      </c>
      <c r="BY19" s="18">
        <v>0.10279999999999999</v>
      </c>
      <c r="BZ19" s="41" t="s">
        <v>76</v>
      </c>
      <c r="CA19" s="41" t="s">
        <v>76</v>
      </c>
      <c r="CB19" s="38" t="s">
        <v>76</v>
      </c>
      <c r="CC19" s="65">
        <v>3.3000000000000002E-2</v>
      </c>
      <c r="CD19" s="18">
        <v>0.1366</v>
      </c>
      <c r="CE19" s="18">
        <v>9.2100000000000015E-2</v>
      </c>
      <c r="CF19" s="41" t="s">
        <v>76</v>
      </c>
      <c r="CG19" s="41" t="s">
        <v>76</v>
      </c>
      <c r="CH19" s="38" t="s">
        <v>76</v>
      </c>
      <c r="CI19" s="65">
        <v>3.2000000000000001E-2</v>
      </c>
      <c r="CJ19" s="18">
        <v>0.13689999999999999</v>
      </c>
      <c r="CK19" s="18">
        <v>7.0599999999999996E-2</v>
      </c>
      <c r="CL19" s="41" t="s">
        <v>76</v>
      </c>
      <c r="CM19" s="41" t="s">
        <v>76</v>
      </c>
      <c r="CN19" s="38" t="s">
        <v>76</v>
      </c>
      <c r="CO19" s="65">
        <v>3.7999999999999999E-2</v>
      </c>
      <c r="CP19" s="18">
        <v>0.13639999999999999</v>
      </c>
      <c r="CQ19" s="18">
        <v>4.4999999999999998E-2</v>
      </c>
      <c r="CR19" s="41" t="s">
        <v>76</v>
      </c>
      <c r="CS19" s="41" t="s">
        <v>76</v>
      </c>
      <c r="CT19" s="38" t="s">
        <v>76</v>
      </c>
      <c r="CU19" s="65">
        <v>5.1999999999999998E-2</v>
      </c>
      <c r="CV19" s="18">
        <v>0.13489999999999999</v>
      </c>
      <c r="CW19" s="18">
        <v>4.1799999999999997E-2</v>
      </c>
      <c r="CX19" s="41" t="s">
        <v>76</v>
      </c>
      <c r="CY19" s="41" t="s">
        <v>76</v>
      </c>
      <c r="CZ19" s="38" t="s">
        <v>76</v>
      </c>
      <c r="DA19" s="65">
        <v>6.0999999999999999E-2</v>
      </c>
      <c r="DB19" s="18">
        <v>0.13220000000000001</v>
      </c>
      <c r="DC19" s="18">
        <v>4.2800000000000005E-2</v>
      </c>
      <c r="DD19" s="41" t="s">
        <v>76</v>
      </c>
      <c r="DE19" s="41" t="s">
        <v>76</v>
      </c>
      <c r="DF19" s="38" t="s">
        <v>76</v>
      </c>
      <c r="DG19" s="65">
        <v>5.2999999999999999E-2</v>
      </c>
      <c r="DH19" s="18">
        <v>0.12659999999999999</v>
      </c>
      <c r="DI19" s="18">
        <v>5.7000000000000002E-2</v>
      </c>
      <c r="DJ19" s="41" t="s">
        <v>76</v>
      </c>
      <c r="DK19" s="41" t="s">
        <v>76</v>
      </c>
      <c r="DL19" s="38" t="s">
        <v>76</v>
      </c>
      <c r="DM19" s="65">
        <v>5.6000000000000001E-2</v>
      </c>
      <c r="DN19" s="18">
        <v>0.12509999999999999</v>
      </c>
      <c r="DO19" s="18">
        <v>5.7099999999999998E-2</v>
      </c>
      <c r="DP19" s="41" t="s">
        <v>76</v>
      </c>
      <c r="DQ19" s="41" t="s">
        <v>76</v>
      </c>
      <c r="DR19" s="38" t="s">
        <v>76</v>
      </c>
      <c r="DS19" s="65">
        <v>4.8000000000000001E-2</v>
      </c>
      <c r="DT19" s="18">
        <v>0.12509999999999999</v>
      </c>
      <c r="DU19" s="18">
        <v>4.3499999999999997E-2</v>
      </c>
      <c r="DV19" s="41" t="e">
        <f>VLOOKUP(B:B,Asset_Quality_raw_data!B21:CH21,85,0)</f>
        <v>#N/A</v>
      </c>
      <c r="DW19" s="41" t="e">
        <f>VLOOKUP(B:B,Mgt_Efficiency_raw_data!B21:BM21,64,0)</f>
        <v>#N/A</v>
      </c>
      <c r="DX19" s="38" t="e">
        <f>VLOOKUP(B:B,ROA_raw_data!B21:CH21,85,0)</f>
        <v>#N/A</v>
      </c>
      <c r="DY19" s="65">
        <v>0.06</v>
      </c>
      <c r="DZ19" s="18">
        <v>0.12470000000000001</v>
      </c>
      <c r="EA19" s="18">
        <v>5.7000000000000002E-2</v>
      </c>
      <c r="EB19" s="41" t="e">
        <f>VLOOKUP(B:B,Asset_Quality_raw_data!B21:CL21,89,0)</f>
        <v>#N/A</v>
      </c>
      <c r="EC19" s="41" t="e">
        <f>VLOOKUP(B:B,Mgt_Efficiency_raw_data!B21:BP21,67,0)</f>
        <v>#N/A</v>
      </c>
      <c r="ED19" s="38" t="e">
        <f>VLOOKUP(B:B,ROA_raw_data!B21:CL21,89,0)</f>
        <v>#N/A</v>
      </c>
      <c r="EE19" s="65">
        <v>0.05</v>
      </c>
      <c r="EF19" s="18">
        <v>0.12470000000000001</v>
      </c>
      <c r="EG19" s="18">
        <v>3.8300000000000001E-2</v>
      </c>
      <c r="EH19" s="41" t="e">
        <f>VLOOKUP(B:B,Asset_Quality_raw_data!B21:CP21,93,0)</f>
        <v>#N/A</v>
      </c>
      <c r="EI19" s="41" t="e">
        <f>VLOOKUP(B:B,Mgt_Efficiency_raw_data!B21:BS21,70,0)</f>
        <v>#N/A</v>
      </c>
      <c r="EJ19" s="38" t="e">
        <f>VLOOKUP(B:B,ROA_raw_data!B21:CP21,93,0)</f>
        <v>#N/A</v>
      </c>
      <c r="EK19" s="65">
        <v>5.0999999999999997E-2</v>
      </c>
      <c r="EL19" s="18">
        <v>0.12240000000000001</v>
      </c>
      <c r="EM19" s="18">
        <v>5.8200000000000002E-2</v>
      </c>
      <c r="EN19" s="41" t="e">
        <f>VLOOKUP(B:B,Asset_Quality_raw_data!B21:CT21,97,0)</f>
        <v>#N/A</v>
      </c>
      <c r="EO19" s="41" t="e">
        <f>VLOOKUP(B:B,Mgt_Efficiency_raw_data!B21:BV21,73,0)</f>
        <v>#N/A</v>
      </c>
      <c r="EP19" s="38" t="e">
        <f>VLOOKUP(B:B,ROA_raw_data!B21:CT21,97,0)</f>
        <v>#N/A</v>
      </c>
      <c r="EQ19" s="65">
        <v>4.5999999999999999E-2</v>
      </c>
      <c r="ER19" s="18">
        <v>0.12089999999999999</v>
      </c>
      <c r="ES19" s="18">
        <v>5.8400000000000001E-2</v>
      </c>
      <c r="ET19" s="41" t="e">
        <f>VLOOKUP(B:B,Asset_Quality_raw_data!B21:CX21,101,0)</f>
        <v>#N/A</v>
      </c>
      <c r="EU19" s="41" t="e">
        <f>VLOOKUP(B:B,Mgt_Efficiency_raw_data!B21:BY21,76,0)</f>
        <v>#N/A</v>
      </c>
      <c r="EV19" s="38" t="e">
        <f>VLOOKUP(B:B,ROA_raw_data!B21:CX21,101,0)</f>
        <v>#N/A</v>
      </c>
      <c r="EW19" s="65">
        <v>-4.1000000000000002E-2</v>
      </c>
      <c r="EX19" s="18">
        <v>0.11890000000000001</v>
      </c>
      <c r="EY19" s="18">
        <v>4.5899999999999996E-2</v>
      </c>
      <c r="EZ19" s="41" t="e">
        <f>VLOOKUP(B:B,Asset_Quality_raw_data!B21:DB21,105,0)</f>
        <v>#N/A</v>
      </c>
      <c r="FA19" s="41" t="e">
        <f>VLOOKUP(B:B,Mgt_Efficiency_raw_data!B21:CB21,79,0)</f>
        <v>#N/A</v>
      </c>
      <c r="FB19" s="38" t="e">
        <f>VLOOKUP(B:B,ROA_raw_data!B21:DB21,105,0)</f>
        <v>#N/A</v>
      </c>
      <c r="FC19" s="65">
        <v>-3.5999999999999997E-2</v>
      </c>
      <c r="FD19" s="18">
        <v>0.11749999999999999</v>
      </c>
      <c r="FE19" s="18">
        <v>4.2000000000000003E-2</v>
      </c>
      <c r="FF19" s="41" t="e">
        <f>VLOOKUP(B:B,Asset_Quality_raw_data!B21:DF21,109,0)</f>
        <v>#N/A</v>
      </c>
      <c r="FG19" s="41" t="e">
        <f>VLOOKUP(B:B,Mgt_Efficiency_raw_data!B21:CE21,82,0)</f>
        <v>#N/A</v>
      </c>
      <c r="FH19" s="38" t="e">
        <f>VLOOKUP(B:B,ROA_raw_data!B21:DF21,109,0)</f>
        <v>#N/A</v>
      </c>
      <c r="FI19" s="65">
        <v>-3.0000000000000001E-3</v>
      </c>
      <c r="FJ19" s="18">
        <v>0.1202</v>
      </c>
      <c r="FK19" s="18">
        <v>5.62E-2</v>
      </c>
      <c r="FL19" s="41" t="e">
        <f>VLOOKUP(B:B,Asset_Quality_raw_data!B21:DJ21,113,0)</f>
        <v>#N/A</v>
      </c>
      <c r="FM19" s="41" t="e">
        <f>VLOOKUP(B:B,Mgt_Efficiency_raw_data!B21:CH21,85,0)</f>
        <v>#N/A</v>
      </c>
      <c r="FN19" s="38" t="e">
        <f>VLOOKUP(B:B,ROA_raw_data!B21:DJ21,113,0)</f>
        <v>#N/A</v>
      </c>
      <c r="FO19" s="65">
        <v>2.4E-2</v>
      </c>
      <c r="FP19" s="18">
        <v>0.12050000000000001</v>
      </c>
      <c r="FQ19" s="18">
        <v>5.9000000000000004E-2</v>
      </c>
      <c r="FR19" s="41" t="e">
        <f>VLOOKUP(B:B,Asset_Quality_raw_data!B21:DN21,117,0)</f>
        <v>#N/A</v>
      </c>
      <c r="FS19" s="41" t="e">
        <f>VLOOKUP(B:B,Mgt_Efficiency_raw_data!B21:CK21,88,0)</f>
        <v>#N/A</v>
      </c>
      <c r="FT19" s="38" t="e">
        <f>VLOOKUP(B:B,ROA_raw_data!B21:DN21,117,0)</f>
        <v>#N/A</v>
      </c>
      <c r="FU19" s="65">
        <v>0.10299999999999999</v>
      </c>
      <c r="FV19" s="18">
        <v>0.1202</v>
      </c>
      <c r="FW19" s="18">
        <v>6.3200000000000006E-2</v>
      </c>
      <c r="FX19" s="41" t="e">
        <f>VLOOKUP(B:B,Asset_Quality_raw_data!B21:DR21,121,0)</f>
        <v>#N/A</v>
      </c>
      <c r="FY19" s="41" t="e">
        <f>VLOOKUP(B:B,Mgt_Efficiency_raw_data!B21:CN21,91,0)</f>
        <v>#N/A</v>
      </c>
      <c r="FZ19" s="38" t="e">
        <f>VLOOKUP(B:B,ROA_raw_data!B21:DR21,121,0)</f>
        <v>#N/A</v>
      </c>
      <c r="GA19" s="65">
        <v>9.4E-2</v>
      </c>
      <c r="GB19" s="18">
        <v>0.121</v>
      </c>
      <c r="GC19" s="18">
        <v>6.9099999999999995E-2</v>
      </c>
      <c r="GD19" s="41" t="e">
        <f>VLOOKUP(B:B,Asset_Quality_raw_data!B21:DV21,125,0)</f>
        <v>#N/A</v>
      </c>
      <c r="GE19" s="41" t="e">
        <f>VLOOKUP(B:B,Mgt_Efficiency_raw_data!B21:CQ21,94,0)</f>
        <v>#N/A</v>
      </c>
      <c r="GF19" s="38" t="e">
        <f>VLOOKUP(B:B,ROA_raw_data!B21:DV21,125,0)</f>
        <v>#N/A</v>
      </c>
      <c r="GG19" s="65">
        <v>7.5999999999999998E-2</v>
      </c>
      <c r="GH19" s="18">
        <v>0.1216</v>
      </c>
      <c r="GI19" s="18">
        <v>5.7300000000000004E-2</v>
      </c>
      <c r="GJ19" s="41" t="e">
        <f>VLOOKUP(B:B,Asset_Quality_raw_data!B21:DZ21,129,0)</f>
        <v>#N/A</v>
      </c>
      <c r="GK19" s="41" t="e">
        <f>VLOOKUP(B:B,Mgt_Efficiency_raw_data!B21:CT21,97,0)</f>
        <v>#N/A</v>
      </c>
      <c r="GL19" s="38" t="e">
        <f>VLOOKUP(B:B,ROA_raw_data!B21:DZ21,129,0)</f>
        <v>#N/A</v>
      </c>
      <c r="GM19" s="65">
        <v>5.8999999999999997E-2</v>
      </c>
      <c r="GN19" s="18">
        <v>0.1215</v>
      </c>
      <c r="GO19" s="18">
        <v>5.5599999999999997E-2</v>
      </c>
      <c r="GP19" s="41" t="e">
        <f>VLOOKUP(B:B,Asset_Quality_raw_data!B21:ED21,133,0)</f>
        <v>#N/A</v>
      </c>
      <c r="GQ19" s="41" t="e">
        <f>VLOOKUP(B:B,Mgt_Efficiency_raw_data!B21:CW21,100,0)</f>
        <v>#N/A</v>
      </c>
      <c r="GR19" s="38" t="e">
        <f>VLOOKUP(B:B,ROA_raw_data!B21:ED21,133,0)</f>
        <v>#N/A</v>
      </c>
      <c r="GS19" s="65">
        <v>4.9000000000000002E-2</v>
      </c>
      <c r="GT19" s="18">
        <v>0.12269999999999999</v>
      </c>
      <c r="GU19" s="18">
        <v>7.9100000000000004E-2</v>
      </c>
      <c r="GV19" s="41" t="e">
        <f>VLOOKUP(B:B,Asset_Quality_raw_data!B21:EH21,137,0)</f>
        <v>#N/A</v>
      </c>
      <c r="GW19" s="41" t="e">
        <f>VLOOKUP(B:B,Mgt_Efficiency_raw_data!B21:CZ21,103,0)</f>
        <v>#N/A</v>
      </c>
      <c r="GX19" s="38" t="e">
        <f>VLOOKUP(B:B,ROA_raw_data!B21:EH21,137,0)</f>
        <v>#N/A</v>
      </c>
      <c r="GY19" s="65">
        <v>4.5999999999999999E-2</v>
      </c>
      <c r="GZ19" s="18">
        <v>0.1241</v>
      </c>
      <c r="HA19" s="18">
        <v>9.1799999999999993E-2</v>
      </c>
      <c r="HB19" s="41" t="e">
        <f>VLOOKUP(B:B,Asset_Quality_raw_data!B21:EL21,141,0)</f>
        <v>#N/A</v>
      </c>
      <c r="HC19" s="41" t="e">
        <f>VLOOKUP(B:B,Mgt_Efficiency_raw_data!B21:DC21,106,0)</f>
        <v>#N/A</v>
      </c>
      <c r="HD19" s="38" t="e">
        <f>VLOOKUP(B:B,ROA_raw_data!B21:EL21,141,0)</f>
        <v>#N/A</v>
      </c>
      <c r="HE19" s="65">
        <v>4.9000000000000002E-2</v>
      </c>
      <c r="HF19" s="18">
        <v>0.12670000000000001</v>
      </c>
      <c r="HG19" s="18">
        <v>9.06E-2</v>
      </c>
      <c r="HH19" s="41" t="e">
        <f>VLOOKUP(B:B,Asset_Quality_raw_data!B21:EP21,145,0)</f>
        <v>#N/A</v>
      </c>
      <c r="HI19" s="41" t="e">
        <f>VLOOKUP(B:B,Mgt_Efficiency_raw_data!B21:DF21,109,0)</f>
        <v>#N/A</v>
      </c>
      <c r="HJ19" s="38" t="e">
        <f>VLOOKUP(B:B,ROA_raw_data!B21:EP21,145,0)</f>
        <v>#N/A</v>
      </c>
      <c r="HK19" s="65">
        <v>5.3999999999999999E-2</v>
      </c>
      <c r="HL19" s="18">
        <v>0.13089999999999999</v>
      </c>
      <c r="HM19" s="18">
        <v>9.1899999999999996E-2</v>
      </c>
      <c r="HN19" s="41" t="e">
        <f>VLOOKUP(B:B,Asset_Quality_raw_data!B21:ET21,149,0)</f>
        <v>#N/A</v>
      </c>
      <c r="HO19" s="41" t="e">
        <f>VLOOKUP(B:B,Mgt_Efficiency_raw_data!B21:DI21,112,0)</f>
        <v>#N/A</v>
      </c>
      <c r="HP19" s="38" t="e">
        <f>VLOOKUP(B:B,ROA_raw_data!B21:ET21,149,0)</f>
        <v>#N/A</v>
      </c>
      <c r="HQ19" s="65">
        <v>5.5E-2</v>
      </c>
      <c r="HR19" s="18">
        <v>0.1331</v>
      </c>
      <c r="HS19" s="18">
        <v>7.8799999999999995E-2</v>
      </c>
      <c r="HT19" s="41" t="e">
        <f>VLOOKUP(B:B,Asset_Quality_raw_data!B21:EX21,153,0)</f>
        <v>#N/A</v>
      </c>
      <c r="HU19" s="41" t="e">
        <f>VLOOKUP(B:B,Mgt_Efficiency_raw_data!B21:DL21,115,0)</f>
        <v>#N/A</v>
      </c>
      <c r="HV19" s="38" t="e">
        <f>VLOOKUP(B:B,ROA_raw_data!B21:EX21,153,0)</f>
        <v>#N/A</v>
      </c>
      <c r="HW19" s="65">
        <v>0.06</v>
      </c>
      <c r="HX19" s="18">
        <v>0.13980000000000001</v>
      </c>
      <c r="HY19" s="18">
        <v>6.7799999999999999E-2</v>
      </c>
      <c r="HZ19" s="41" t="e">
        <f>VLOOKUP(B:B,Asset_Quality_raw_data!B21:FB21,157,0)</f>
        <v>#N/A</v>
      </c>
      <c r="IA19" s="41" t="e">
        <f>VLOOKUP(B:B,Mgt_Efficiency_raw_data!B21:DO21,118,0)</f>
        <v>#N/A</v>
      </c>
      <c r="IB19" s="38" t="e">
        <f>VLOOKUP(B:B,ROA_raw_data!B21:FB21,157,0)</f>
        <v>#N/A</v>
      </c>
      <c r="IC19" s="65">
        <v>5.6000000000000001E-2</v>
      </c>
      <c r="ID19" s="18">
        <v>0.14630000000000001</v>
      </c>
      <c r="IE19" s="18">
        <v>6.6299999999999998E-2</v>
      </c>
      <c r="IF19" s="41" t="e">
        <f>VLOOKUP(B:B,Asset_Quality_raw_data!B21:FF21,161,0)</f>
        <v>#N/A</v>
      </c>
      <c r="IG19" s="41" t="e">
        <f>VLOOKUP(B:B,Mgt_Efficiency_raw_data!B21:DR21,121,0)</f>
        <v>#N/A</v>
      </c>
      <c r="IH19" s="38" t="e">
        <f>VLOOKUP(B:B,ROA_raw_data!B21:FF21,161,0)</f>
        <v>#N/A</v>
      </c>
      <c r="II19" s="65">
        <v>4.9000000000000002E-2</v>
      </c>
      <c r="IJ19" s="18">
        <v>0.1628</v>
      </c>
      <c r="IK19" s="18">
        <v>5.7000000000000002E-2</v>
      </c>
      <c r="IL19" s="41" t="e">
        <f>VLOOKUP(B:B,Asset_Quality_raw_data!B21:FJ21,165,0)</f>
        <v>#N/A</v>
      </c>
      <c r="IM19" s="41" t="e">
        <f>VLOOKUP(B:B,Mgt_Efficiency_raw_data!B21:DU21,124,0)</f>
        <v>#N/A</v>
      </c>
      <c r="IN19" s="38" t="e">
        <f>VLOOKUP(B:B,ROA_raw_data!B21:FJ21,165,0)</f>
        <v>#N/A</v>
      </c>
      <c r="IO19" s="65">
        <v>4.5999999999999999E-2</v>
      </c>
      <c r="IP19" s="18">
        <v>0.16850000000000001</v>
      </c>
      <c r="IQ19" s="18">
        <v>6.2199999999999998E-2</v>
      </c>
      <c r="IR19" s="41" t="e">
        <f>VLOOKUP(B:B,Asset_Quality_raw_data!B21:FN21,169,0)</f>
        <v>#N/A</v>
      </c>
      <c r="IS19" s="41" t="e">
        <f>VLOOKUP(B:B,Mgt_Efficiency_raw_data!B21:DX21,127,0)</f>
        <v>#N/A</v>
      </c>
      <c r="IT19" s="38" t="e">
        <f>VLOOKUP(B:B,ROA_raw_data!B21:FN21,169,0)</f>
        <v>#N/A</v>
      </c>
      <c r="IU19" s="65">
        <v>0.04</v>
      </c>
      <c r="IV19" s="18">
        <v>0.1691</v>
      </c>
      <c r="IW19" s="18">
        <v>3.56E-2</v>
      </c>
      <c r="IX19" s="41" t="e">
        <f>VLOOKUP(B:B,Asset_Quality_raw_data!B21:FR21,173,0)</f>
        <v>#N/A</v>
      </c>
      <c r="IY19" s="41" t="e">
        <f>VLOOKUP(B:B,Mgt_Efficiency_raw_data!B21:EA21,130,0)</f>
        <v>#N/A</v>
      </c>
      <c r="IZ19" s="38" t="e">
        <f>VLOOKUP(B:B,ROA_raw_data!B21:FR21,173,0)</f>
        <v>#N/A</v>
      </c>
      <c r="JA19" s="65">
        <v>4.7E-2</v>
      </c>
      <c r="JB19" s="18">
        <v>0.16889999999999999</v>
      </c>
      <c r="JC19" s="18">
        <v>2.9900000000000003E-2</v>
      </c>
      <c r="JD19" s="41" t="e">
        <f>VLOOKUP(B:B,Asset_Quality_raw_data!B21:FV21,177,0)</f>
        <v>#N/A</v>
      </c>
      <c r="JE19" s="41" t="e">
        <f>VLOOKUP(B:B,Mgt_Efficiency_raw_data!B21:ED21,133,0)</f>
        <v>#N/A</v>
      </c>
      <c r="JF19" s="38" t="e">
        <f>VLOOKUP(B:B,ROA_raw_data!B21:FV21,177,0)</f>
        <v>#N/A</v>
      </c>
    </row>
    <row r="20" spans="1:266" x14ac:dyDescent="0.25">
      <c r="A20">
        <v>16</v>
      </c>
      <c r="B20" s="55" t="s">
        <v>17</v>
      </c>
      <c r="C20" s="65">
        <v>5.1999999999999998E-2</v>
      </c>
      <c r="D20" s="18">
        <v>0.1691</v>
      </c>
      <c r="E20" s="18">
        <v>6.2699999999999992E-2</v>
      </c>
      <c r="F20" s="41">
        <f>VLOOKUP(B20,Asset_Quality_raw_data!B22:F22,5,0)</f>
        <v>5.3352810397137768E-2</v>
      </c>
      <c r="G20" s="41">
        <f>VLOOKUP(B:B,Mgt_Efficiency_raw_data!B22:E22,4,0)</f>
        <v>1.207904275102299</v>
      </c>
      <c r="H20" s="38">
        <f>VLOOKUP(B20,ROA_raw_data!B22:F22,5,0)</f>
        <v>3.0383339145289533E-3</v>
      </c>
      <c r="I20" s="65">
        <v>0.06</v>
      </c>
      <c r="J20" s="18">
        <v>0.1636</v>
      </c>
      <c r="K20" s="18">
        <v>7.3899999999999993E-2</v>
      </c>
      <c r="L20" s="41">
        <f>VLOOKUP(B:B,Asset_Quality_raw_data!B22:J22,9,0)</f>
        <v>9.8125245116303231E-2</v>
      </c>
      <c r="M20" s="41">
        <f>VLOOKUP(B:B,Mgt_Efficiency_raw_data!B22:H22,7,0)</f>
        <v>0.85476667490393676</v>
      </c>
      <c r="N20" s="38">
        <f>VLOOKUP(B20,ROA_raw_data!B22:J22,9,0)</f>
        <v>-2.6847699343617013E-3</v>
      </c>
      <c r="O20" s="27"/>
      <c r="T20" s="28"/>
      <c r="U20" s="65">
        <v>0.05</v>
      </c>
      <c r="V20" s="18">
        <v>0.15990000000000001</v>
      </c>
      <c r="W20" s="18">
        <v>6.0199999999999997E-2</v>
      </c>
      <c r="X20" s="41">
        <f>VLOOKUP(B:B,Asset_Quality_raw_data!B22:R22,17,0)</f>
        <v>8.0133265258190034E-2</v>
      </c>
      <c r="Y20" s="41">
        <f>VLOOKUP(B:B,Mgt_Efficiency_raw_data!B22:N22,13,0)</f>
        <v>1.2558990597901931</v>
      </c>
      <c r="Z20" s="38">
        <f>VLOOKUP(B:B,ROA_raw_data!B22:R22,17,0)</f>
        <v>-7.7307059060210742E-3</v>
      </c>
      <c r="AA20" s="65">
        <v>5.7000000000000002E-2</v>
      </c>
      <c r="AB20" s="18">
        <v>0.15460000000000002</v>
      </c>
      <c r="AC20" s="18">
        <v>6.3099999999999989E-2</v>
      </c>
      <c r="AD20" s="41">
        <f>VLOOKUP(B:B,Asset_Quality_raw_data!B22:V22,21,0)</f>
        <v>8.669863895951814E-2</v>
      </c>
      <c r="AE20" s="41">
        <f>VLOOKUP(B:B,Mgt_Efficiency_raw_data!B22:Q22,16,0)</f>
        <v>0.93681574551441515</v>
      </c>
      <c r="AF20" s="38">
        <f>VLOOKUP(B:B,ROA_raw_data!B22:V22,21,0)</f>
        <v>1.2134879755533207E-3</v>
      </c>
      <c r="AG20" s="65">
        <v>5.6000000000000001E-2</v>
      </c>
      <c r="AH20" s="18">
        <v>0.16059999999999999</v>
      </c>
      <c r="AI20" s="18">
        <v>7.0300000000000001E-2</v>
      </c>
      <c r="AJ20" s="41">
        <f>VLOOKUP(B:B,Asset_Quality_raw_data!B22:Z22,25,0)</f>
        <v>7.2102012320926237E-2</v>
      </c>
      <c r="AK20" s="41">
        <f>VLOOKUP(B:B,Mgt_Efficiency_raw_data!B22:T22,19,0)</f>
        <v>0.95526072199938294</v>
      </c>
      <c r="AL20" s="38">
        <f>VLOOKUP(B:B,ROA_raw_data!B22:Z22,25,0)</f>
        <v>0</v>
      </c>
      <c r="AM20" s="65">
        <v>6.0999999999999999E-2</v>
      </c>
      <c r="AN20" s="18">
        <v>0.16820000000000002</v>
      </c>
      <c r="AO20" s="18">
        <v>5.9699999999999996E-2</v>
      </c>
      <c r="AP20" s="41">
        <f>VLOOKUP(B:B,Asset_Quality_raw_data!B22:AD22,29,0)</f>
        <v>5.2226150323824785E-2</v>
      </c>
      <c r="AQ20" s="41">
        <f>VLOOKUP(B:B,Mgt_Efficiency_raw_data!B22:W22,22,0)</f>
        <v>0.9858610707612746</v>
      </c>
      <c r="AR20" s="38">
        <f>VLOOKUP(B:B,ROA_raw_data!B22:AD22,29,0)</f>
        <v>1.0816263842755934E-3</v>
      </c>
      <c r="AS20" s="65">
        <v>0.05</v>
      </c>
      <c r="AT20" s="18">
        <v>0.183</v>
      </c>
      <c r="AU20" s="18">
        <v>8.0100000000000005E-2</v>
      </c>
      <c r="AV20" s="41">
        <f>VLOOKUP(B:B,Asset_Quality_raw_data!B22:AH22,33,0)</f>
        <v>5.8532739395338644E-2</v>
      </c>
      <c r="AW20" s="41">
        <f>VLOOKUP(B:B,Mgt_Efficiency_raw_data!B22:Z22,25,0)</f>
        <v>0.95331788197068035</v>
      </c>
      <c r="AX20" s="38">
        <f>VLOOKUP(B:B,ROA_raw_data!B22:AH22,33,0)</f>
        <v>1.8375784435881585E-3</v>
      </c>
      <c r="AY20" s="65">
        <v>3.7999999999999999E-2</v>
      </c>
      <c r="AZ20" s="18">
        <v>0.1787</v>
      </c>
      <c r="BA20" s="18">
        <v>6.4500000000000002E-2</v>
      </c>
      <c r="BB20" s="41">
        <f>VLOOKUP(B:B,Asset_Quality_raw_data!B22:AL22,37,0)</f>
        <v>5.8973539175072635E-2</v>
      </c>
      <c r="BC20" s="41">
        <f>VLOOKUP(B:B,Mgt_Efficiency_raw_data!B22:AC22,28,0)</f>
        <v>0.85131649485442096</v>
      </c>
      <c r="BD20" s="38">
        <f>VLOOKUP(B:B,ROA_raw_data!B22:AL22,37,0)</f>
        <v>3.8300545055822764E-3</v>
      </c>
      <c r="BE20" s="65">
        <v>3.7999999999999999E-2</v>
      </c>
      <c r="BF20" s="18">
        <v>0.18179999999999999</v>
      </c>
      <c r="BG20" s="18">
        <v>5.7999999999999996E-2</v>
      </c>
      <c r="BH20" s="41">
        <f>VLOOKUP(B:B,Asset_Quality_raw_data!B22:AP22,41,0)</f>
        <v>9.5025528412384513E-2</v>
      </c>
      <c r="BI20" s="41">
        <f>VLOOKUP(B:B,Mgt_Efficiency_raw_data!B22:AF22,31,0)</f>
        <v>0.88836786290368708</v>
      </c>
      <c r="BJ20" s="38">
        <f>VLOOKUP(B:B,ROA_raw_data!B22:AP22,41,0)</f>
        <v>2.2098719187138498E-3</v>
      </c>
      <c r="BK20" s="65">
        <v>4.3999999999999997E-2</v>
      </c>
      <c r="BL20" s="18">
        <v>0.1386</v>
      </c>
      <c r="BM20" s="18">
        <v>6.3399999999999998E-2</v>
      </c>
      <c r="BN20" s="41">
        <f>VLOOKUP(B:B,Asset_Quality_raw_data!B22:AT22,45,0)</f>
        <v>0.1170209332214391</v>
      </c>
      <c r="BO20" s="41">
        <f>VLOOKUP(B:B,Mgt_Efficiency_raw_data!B22:AI22,34,0)</f>
        <v>0.92919646096803399</v>
      </c>
      <c r="BP20" s="38">
        <f>VLOOKUP(B:B,ROA_raw_data!B22:AT22,45,0)</f>
        <v>1.0937390663076556E-3</v>
      </c>
      <c r="BQ20" s="65">
        <v>4.2000000000000003E-2</v>
      </c>
      <c r="BR20" s="18">
        <v>0.1366</v>
      </c>
      <c r="BS20" s="18">
        <v>6.3500000000000001E-2</v>
      </c>
      <c r="BT20" s="41">
        <f>VLOOKUP(B:B,Asset_Quality_raw_data!B22:AX22,49,0)</f>
        <v>0.14002235972393584</v>
      </c>
      <c r="BU20" s="41">
        <f>VLOOKUP(B:B,Mgt_Efficiency_raw_data!B22:AL22,37,0)</f>
        <v>2.3052278512091049</v>
      </c>
      <c r="BV20" s="38">
        <f>VLOOKUP(B:B,ROA_raw_data!B22:AX22,49,0)</f>
        <v>-4.0660489075920091E-2</v>
      </c>
      <c r="BW20" s="65">
        <v>5.3999999999999999E-2</v>
      </c>
      <c r="BX20" s="18">
        <v>0.1361</v>
      </c>
      <c r="BY20" s="18">
        <v>0.10279999999999999</v>
      </c>
      <c r="BZ20" s="41">
        <f>VLOOKUP(B:B,Asset_Quality_raw_data!B22:BB22,53,0)</f>
        <v>0.23769149867207368</v>
      </c>
      <c r="CA20" s="41">
        <f>VLOOKUP(B:B,Mgt_Efficiency_raw_data!B22:AO22,40,0)</f>
        <v>0.85800680617870995</v>
      </c>
      <c r="CB20" s="38">
        <f>VLOOKUP(B:B,ROA_raw_data!B22:BB22,53,0)</f>
        <v>-4.1756917044294172E-3</v>
      </c>
      <c r="CC20" s="65">
        <v>3.3000000000000002E-2</v>
      </c>
      <c r="CD20" s="18">
        <v>0.1366</v>
      </c>
      <c r="CE20" s="18">
        <v>9.2100000000000015E-2</v>
      </c>
      <c r="CF20" s="41">
        <f>VLOOKUP(B:B,Asset_Quality_raw_data!B22:BF22,57,0)</f>
        <v>0.25553455656333446</v>
      </c>
      <c r="CG20" s="41">
        <f>VLOOKUP(B:B,Mgt_Efficiency_raw_data!B22:AR22,43,0)</f>
        <v>0.81865818123720913</v>
      </c>
      <c r="CH20" s="38">
        <f>VLOOKUP(B:B,ROA_raw_data!B22:BF22,57,0)</f>
        <v>3.2929511856835176E-4</v>
      </c>
      <c r="CI20" s="65">
        <v>3.2000000000000001E-2</v>
      </c>
      <c r="CJ20" s="18">
        <v>0.13689999999999999</v>
      </c>
      <c r="CK20" s="18">
        <v>7.0599999999999996E-2</v>
      </c>
      <c r="CL20" s="41">
        <f>VLOOKUP(B:B,Asset_Quality_raw_data!B22:BJ22,61,0)</f>
        <v>0.24449896386209305</v>
      </c>
      <c r="CM20" s="41">
        <f>VLOOKUP(B:B,Mgt_Efficiency_raw_data!B22:AU22,46,0)</f>
        <v>0.81735080681614136</v>
      </c>
      <c r="CN20" s="38">
        <f>VLOOKUP(B:B,ROA_raw_data!B22:BJ22,61,0)</f>
        <v>1.9537147209628017E-3</v>
      </c>
      <c r="CO20" s="65">
        <v>3.7999999999999999E-2</v>
      </c>
      <c r="CP20" s="18">
        <v>0.13639999999999999</v>
      </c>
      <c r="CQ20" s="18">
        <v>4.4999999999999998E-2</v>
      </c>
      <c r="CR20" s="41">
        <f>VLOOKUP(B:B,Asset_Quality_raw_data!B22:BN22,65,0)</f>
        <v>0.2737630479815088</v>
      </c>
      <c r="CS20" s="41">
        <f>VLOOKUP(B:B,Mgt_Efficiency_raw_data!B22:AX22,49,0)</f>
        <v>0.88352980934583514</v>
      </c>
      <c r="CT20" s="38">
        <f>VLOOKUP(B:B,ROA_raw_data!B22:BN22,65,0)</f>
        <v>-2.2178095977495395E-2</v>
      </c>
      <c r="CU20" s="65">
        <v>5.1999999999999998E-2</v>
      </c>
      <c r="CV20" s="18">
        <v>0.13489999999999999</v>
      </c>
      <c r="CW20" s="18">
        <v>4.1799999999999997E-2</v>
      </c>
      <c r="CX20" s="41">
        <f>VLOOKUP(B:B,Asset_Quality_raw_data!B22:BR22,69,0)</f>
        <v>0.29395989822418639</v>
      </c>
      <c r="CY20" s="41">
        <f>VLOOKUP(B:B,Mgt_Efficiency_raw_data!B22:BA22,52,0)</f>
        <v>0.80899231511360992</v>
      </c>
      <c r="CZ20" s="38">
        <f>VLOOKUP(B:B,ROA_raw_data!B22:BR22,69,0)</f>
        <v>3.9755718952671614E-3</v>
      </c>
      <c r="DA20" s="65">
        <v>6.0999999999999999E-2</v>
      </c>
      <c r="DB20" s="18">
        <v>0.13220000000000001</v>
      </c>
      <c r="DC20" s="18">
        <v>4.2800000000000005E-2</v>
      </c>
      <c r="DD20" s="41">
        <f>VLOOKUP(B:B,Asset_Quality_raw_data!B22:BV22,73,0)</f>
        <v>0.29029209125778793</v>
      </c>
      <c r="DE20" s="41">
        <f>VLOOKUP(B:B,Mgt_Efficiency_raw_data!B22:BD22,55,0)</f>
        <v>0.85824465529708227</v>
      </c>
      <c r="DF20" s="38">
        <f>VLOOKUP(B:B,ROA_raw_data!B22:BV22,73,0)</f>
        <v>2.5299937506926494E-3</v>
      </c>
      <c r="DG20" s="65">
        <v>5.2999999999999999E-2</v>
      </c>
      <c r="DH20" s="18">
        <v>0.12659999999999999</v>
      </c>
      <c r="DI20" s="18">
        <v>5.7000000000000002E-2</v>
      </c>
      <c r="DJ20" s="41">
        <f>VLOOKUP(B:B,Asset_Quality_raw_data!B22:BZ22,77,0)</f>
        <v>0.27673631763093032</v>
      </c>
      <c r="DK20" s="41">
        <f>VLOOKUP(B:B,Mgt_Efficiency_raw_data!B22:BG22,58,0)</f>
        <v>0.88276438317653105</v>
      </c>
      <c r="DL20" s="38">
        <f>VLOOKUP(B:B,ROA_raw_data!B22:BZ22,77,0)</f>
        <v>3.3250662364439545E-3</v>
      </c>
      <c r="DM20" s="65">
        <v>5.6000000000000001E-2</v>
      </c>
      <c r="DN20" s="18">
        <v>0.12509999999999999</v>
      </c>
      <c r="DO20" s="18">
        <v>5.7099999999999998E-2</v>
      </c>
      <c r="DP20" s="41">
        <f>VLOOKUP(B:B,Asset_Quality_raw_data!B22:CD22,81,0)</f>
        <v>0.14786252987566306</v>
      </c>
      <c r="DQ20" s="41">
        <f>VLOOKUP(B:B,Mgt_Efficiency_raw_data!B22:BJ22,61,0)</f>
        <v>0.90605467403543438</v>
      </c>
      <c r="DR20" s="38">
        <f>VLOOKUP(B:B,ROA_raw_data!B22:CD22,81,0)</f>
        <v>1.3062312162314704E-3</v>
      </c>
      <c r="DS20" s="65">
        <v>4.8000000000000001E-2</v>
      </c>
      <c r="DT20" s="18">
        <v>0.12509999999999999</v>
      </c>
      <c r="DU20" s="18">
        <v>4.3499999999999997E-2</v>
      </c>
      <c r="DV20" s="41">
        <f>VLOOKUP(B:B,Asset_Quality_raw_data!B22:CH22,85,0)</f>
        <v>8.4345750969882421E-2</v>
      </c>
      <c r="DW20" s="41">
        <f>VLOOKUP(B:B,Mgt_Efficiency_raw_data!B22:BM22,64,0)</f>
        <v>0.80820383272274199</v>
      </c>
      <c r="DX20" s="38">
        <f>VLOOKUP(B:B,ROA_raw_data!B22:CH22,85,0)</f>
        <v>5.5988940478156708E-3</v>
      </c>
      <c r="DY20" s="65">
        <v>0.06</v>
      </c>
      <c r="DZ20" s="18">
        <v>0.12470000000000001</v>
      </c>
      <c r="EA20" s="18">
        <v>5.7000000000000002E-2</v>
      </c>
      <c r="EB20" s="41">
        <f>VLOOKUP(B:B,Asset_Quality_raw_data!B22:CL22,89,0)</f>
        <v>8.6970301396595742E-2</v>
      </c>
      <c r="EC20" s="41">
        <f>VLOOKUP(B:B,Mgt_Efficiency_raw_data!B22:BP22,67,0)</f>
        <v>0.82011066153868151</v>
      </c>
      <c r="ED20" s="38">
        <f>VLOOKUP(B:B,ROA_raw_data!B22:CL22,89,0)</f>
        <v>4.9382354910001243E-3</v>
      </c>
      <c r="EE20" s="65">
        <v>0.05</v>
      </c>
      <c r="EF20" s="18">
        <v>0.12470000000000001</v>
      </c>
      <c r="EG20" s="18">
        <v>3.8300000000000001E-2</v>
      </c>
      <c r="EH20" s="41">
        <f>VLOOKUP(B:B,Asset_Quality_raw_data!B22:CP22,93,0)</f>
        <v>8.6925329322160169E-2</v>
      </c>
      <c r="EI20" s="41">
        <f>VLOOKUP(B:B,Mgt_Efficiency_raw_data!B22:BS22,70,0)</f>
        <v>0.83612302656753579</v>
      </c>
      <c r="EJ20" s="38">
        <f>VLOOKUP(B:B,ROA_raw_data!B22:CP22,93,0)</f>
        <v>3.3152713449206956E-3</v>
      </c>
      <c r="EK20" s="65">
        <v>5.0999999999999997E-2</v>
      </c>
      <c r="EL20" s="18">
        <v>0.12240000000000001</v>
      </c>
      <c r="EM20" s="18">
        <v>5.8200000000000002E-2</v>
      </c>
      <c r="EN20" s="41">
        <f>VLOOKUP(B:B,Asset_Quality_raw_data!B22:CT22,97,0)</f>
        <v>0.12646902717317951</v>
      </c>
      <c r="EO20" s="41">
        <f>VLOOKUP(B:B,Mgt_Efficiency_raw_data!B22:BV22,73,0)</f>
        <v>0.89574507873201326</v>
      </c>
      <c r="EP20" s="38">
        <f>VLOOKUP(B:B,ROA_raw_data!B22:CT22,97,0)</f>
        <v>3.7484251307220349E-3</v>
      </c>
      <c r="EQ20" s="65">
        <v>4.5999999999999999E-2</v>
      </c>
      <c r="ER20" s="18">
        <v>0.12089999999999999</v>
      </c>
      <c r="ES20" s="18">
        <v>5.8400000000000001E-2</v>
      </c>
      <c r="ET20" s="41">
        <f>VLOOKUP(B:B,Asset_Quality_raw_data!B22:CX22,101,0)</f>
        <v>0.12388437034551085</v>
      </c>
      <c r="EU20" s="41">
        <f>VLOOKUP(B:B,Mgt_Efficiency_raw_data!B22:BY22,76,0)</f>
        <v>0.87690747816970382</v>
      </c>
      <c r="EV20" s="38">
        <f>VLOOKUP(B:B,ROA_raw_data!B22:CX22,101,0)</f>
        <v>1.9593240663484104E-3</v>
      </c>
      <c r="EW20" s="65">
        <v>-4.1000000000000002E-2</v>
      </c>
      <c r="EX20" s="18">
        <v>0.11890000000000001</v>
      </c>
      <c r="EY20" s="18">
        <v>4.5899999999999996E-2</v>
      </c>
      <c r="EZ20" s="41">
        <f>VLOOKUP(B:B,Asset_Quality_raw_data!B22:DB22,105,0)</f>
        <v>0.11815824627929895</v>
      </c>
      <c r="FA20" s="41">
        <f>VLOOKUP(B:B,Mgt_Efficiency_raw_data!B22:CB22,79,0)</f>
        <v>0.86482117788622237</v>
      </c>
      <c r="FB20" s="38">
        <f>VLOOKUP(B:B,ROA_raw_data!B22:DB22,105,0)</f>
        <v>1.4427030894578205E-3</v>
      </c>
      <c r="FC20" s="65">
        <v>-3.5999999999999997E-2</v>
      </c>
      <c r="FD20" s="18">
        <v>0.11749999999999999</v>
      </c>
      <c r="FE20" s="18">
        <v>4.2000000000000003E-2</v>
      </c>
      <c r="FF20" s="41">
        <f>VLOOKUP(B:B,Asset_Quality_raw_data!B22:DF22,109,0)</f>
        <v>0.10625234403131426</v>
      </c>
      <c r="FG20" s="41">
        <f>VLOOKUP(B:B,Mgt_Efficiency_raw_data!B22:CE22,82,0)</f>
        <v>0.88273060645681023</v>
      </c>
      <c r="FH20" s="38">
        <f>VLOOKUP(B:B,ROA_raw_data!B22:DF22,109,0)</f>
        <v>-2.0834250756217917E-3</v>
      </c>
      <c r="FI20" s="65">
        <v>-3.0000000000000001E-3</v>
      </c>
      <c r="FJ20" s="18">
        <v>0.1202</v>
      </c>
      <c r="FK20" s="18">
        <v>5.62E-2</v>
      </c>
      <c r="FL20" s="41">
        <f>VLOOKUP(B:B,Asset_Quality_raw_data!B22:DJ22,113,0)</f>
        <v>0.10601983861837094</v>
      </c>
      <c r="FM20" s="41">
        <f>VLOOKUP(B:B,Mgt_Efficiency_raw_data!B22:CH22,85,0)</f>
        <v>0.87196512816808747</v>
      </c>
      <c r="FN20" s="38">
        <f>VLOOKUP(B:B,ROA_raw_data!B22:DJ22,113,0)</f>
        <v>7.6162248524159565E-5</v>
      </c>
      <c r="FO20" s="65">
        <v>2.4E-2</v>
      </c>
      <c r="FP20" s="18">
        <v>0.12050000000000001</v>
      </c>
      <c r="FQ20" s="18">
        <v>5.9000000000000004E-2</v>
      </c>
      <c r="FR20" s="41">
        <f>VLOOKUP(B:B,Asset_Quality_raw_data!B22:DN22,117,0)</f>
        <v>0.10421664783194445</v>
      </c>
      <c r="FS20" s="41">
        <f>VLOOKUP(B:B,Mgt_Efficiency_raw_data!B22:CK22,88,0)</f>
        <v>0.5482860440488414</v>
      </c>
      <c r="FT20" s="38">
        <f>VLOOKUP(B:B,ROA_raw_data!B22:DN22,117,0)</f>
        <v>1.2866989233126382E-2</v>
      </c>
      <c r="FU20" s="65">
        <v>0.10299999999999999</v>
      </c>
      <c r="FV20" s="18">
        <v>0.1202</v>
      </c>
      <c r="FW20" s="18">
        <v>6.3200000000000006E-2</v>
      </c>
      <c r="FX20" s="41">
        <f>VLOOKUP(B:B,Asset_Quality_raw_data!B22:DR22,121,0)</f>
        <v>0.10817174827131443</v>
      </c>
      <c r="FY20" s="41">
        <f>VLOOKUP(B:B,Mgt_Efficiency_raw_data!B22:CN22,91,0)</f>
        <v>0.67656438924005757</v>
      </c>
      <c r="FZ20" s="38">
        <f>VLOOKUP(B:B,ROA_raw_data!B22:DR22,121,0)</f>
        <v>6.7789744876952324E-3</v>
      </c>
      <c r="GA20" s="65">
        <v>9.4E-2</v>
      </c>
      <c r="GB20" s="18">
        <v>0.121</v>
      </c>
      <c r="GC20" s="18">
        <v>6.9099999999999995E-2</v>
      </c>
      <c r="GD20" s="41">
        <f>VLOOKUP(B:B,Asset_Quality_raw_data!B22:DV22,125,0)</f>
        <v>0.11283135771376025</v>
      </c>
      <c r="GE20" s="41">
        <f>VLOOKUP(B:B,Mgt_Efficiency_raw_data!B22:CQ22,94,0)</f>
        <v>0.74707357661671858</v>
      </c>
      <c r="GF20" s="38">
        <f>VLOOKUP(B:B,ROA_raw_data!B22:DV22,125,0)</f>
        <v>8.2835181396157063E-3</v>
      </c>
      <c r="GG20" s="65">
        <v>7.5999999999999998E-2</v>
      </c>
      <c r="GH20" s="18">
        <v>0.1216</v>
      </c>
      <c r="GI20" s="18">
        <v>5.7300000000000004E-2</v>
      </c>
      <c r="GJ20" s="41">
        <f>VLOOKUP(B:B,Asset_Quality_raw_data!B22:DZ22,129,0)</f>
        <v>0.10447396438615557</v>
      </c>
      <c r="GK20" s="41">
        <f>VLOOKUP(B:B,Mgt_Efficiency_raw_data!B22:CT22,97,0)</f>
        <v>0.75904984233196104</v>
      </c>
      <c r="GL20" s="38">
        <f>VLOOKUP(B:B,ROA_raw_data!B22:DZ22,129,0)</f>
        <v>7.1058579614518957E-3</v>
      </c>
      <c r="GM20" s="65">
        <v>5.8999999999999997E-2</v>
      </c>
      <c r="GN20" s="18">
        <v>0.1215</v>
      </c>
      <c r="GO20" s="18">
        <v>5.5599999999999997E-2</v>
      </c>
      <c r="GP20" s="41">
        <f>VLOOKUP(B:B,Asset_Quality_raw_data!B22:ED22,133,0)</f>
        <v>9.7309607888072483E-2</v>
      </c>
      <c r="GQ20" s="41">
        <f>VLOOKUP(B:B,Mgt_Efficiency_raw_data!B22:CW22,100,0)</f>
        <v>0.76160172766801548</v>
      </c>
      <c r="GR20" s="38">
        <f>VLOOKUP(B:B,ROA_raw_data!B22:ED22,133,0)</f>
        <v>4.1932159678075018E-3</v>
      </c>
      <c r="GS20" s="65">
        <v>4.9000000000000002E-2</v>
      </c>
      <c r="GT20" s="18">
        <v>0.12269999999999999</v>
      </c>
      <c r="GU20" s="18">
        <v>7.9100000000000004E-2</v>
      </c>
      <c r="GV20" s="41">
        <f>VLOOKUP(B:B,Asset_Quality_raw_data!B22:EH22,137,0)</f>
        <v>9.9708059836758275E-2</v>
      </c>
      <c r="GW20" s="41">
        <f>VLOOKUP(B:B,Mgt_Efficiency_raw_data!B22:CZ22,103,0)</f>
        <v>0.65594527385103174</v>
      </c>
      <c r="GX20" s="38">
        <f>VLOOKUP(B:B,ROA_raw_data!B22:EH22,137,0)</f>
        <v>1.2014937451022046E-2</v>
      </c>
      <c r="GY20" s="65">
        <v>4.5999999999999999E-2</v>
      </c>
      <c r="GZ20" s="18">
        <v>0.1241</v>
      </c>
      <c r="HA20" s="18">
        <v>9.1799999999999993E-2</v>
      </c>
      <c r="HB20" s="41">
        <f>VLOOKUP(B:B,Asset_Quality_raw_data!B22:EL22,141,0)</f>
        <v>8.9401133407796471E-2</v>
      </c>
      <c r="HC20" s="41">
        <f>VLOOKUP(B:B,Mgt_Efficiency_raw_data!B22:DC22,106,0)</f>
        <v>0.67898419853973668</v>
      </c>
      <c r="HD20" s="38">
        <f>VLOOKUP(B:B,ROA_raw_data!B22:EL22,141,0)</f>
        <v>1.2474301757751783E-2</v>
      </c>
      <c r="HE20" s="65">
        <v>4.9000000000000002E-2</v>
      </c>
      <c r="HF20" s="18">
        <v>0.12670000000000001</v>
      </c>
      <c r="HG20" s="18">
        <v>9.06E-2</v>
      </c>
      <c r="HH20" s="41">
        <f>VLOOKUP(B:B,Asset_Quality_raw_data!B22:EP22,145,0)</f>
        <v>0.13302868622296335</v>
      </c>
      <c r="HI20" s="41">
        <f>VLOOKUP(B:B,Mgt_Efficiency_raw_data!B22:DF22,109,0)</f>
        <v>0.83128755224328277</v>
      </c>
      <c r="HJ20" s="38">
        <f>VLOOKUP(B:B,ROA_raw_data!B22:EP22,145,0)</f>
        <v>6.6177423890210231E-3</v>
      </c>
      <c r="HK20" s="65">
        <v>5.3999999999999999E-2</v>
      </c>
      <c r="HL20" s="18">
        <v>0.13089999999999999</v>
      </c>
      <c r="HM20" s="18">
        <v>9.1899999999999996E-2</v>
      </c>
      <c r="HN20" s="41">
        <f>VLOOKUP(B:B,Asset_Quality_raw_data!B22:ET22,149,0)</f>
        <v>0.12824497076234784</v>
      </c>
      <c r="HO20" s="41">
        <f>VLOOKUP(B:B,Mgt_Efficiency_raw_data!B22:DI22,112,0)</f>
        <v>0.89956063295343147</v>
      </c>
      <c r="HP20" s="38">
        <f>VLOOKUP(B:B,ROA_raw_data!B22:ET22,149,0)</f>
        <v>3.0744077980709348E-3</v>
      </c>
      <c r="HQ20" s="65">
        <v>5.5E-2</v>
      </c>
      <c r="HR20" s="18">
        <v>0.1331</v>
      </c>
      <c r="HS20" s="18">
        <v>7.8799999999999995E-2</v>
      </c>
      <c r="HT20" s="41">
        <f>VLOOKUP(B:B,Asset_Quality_raw_data!B22:EX22,153,0)</f>
        <v>0.12129632001850003</v>
      </c>
      <c r="HU20" s="41">
        <f>VLOOKUP(B:B,Mgt_Efficiency_raw_data!B22:DL22,115,0)</f>
        <v>0.88699809359792936</v>
      </c>
      <c r="HV20" s="38">
        <f>VLOOKUP(B:B,ROA_raw_data!B22:EX22,153,0)</f>
        <v>3.5623957576964268E-3</v>
      </c>
      <c r="HW20" s="65">
        <v>0.06</v>
      </c>
      <c r="HX20" s="18">
        <v>0.13980000000000001</v>
      </c>
      <c r="HY20" s="18">
        <v>6.7799999999999999E-2</v>
      </c>
      <c r="HZ20" s="41">
        <f>VLOOKUP(B:B,Asset_Quality_raw_data!B22:FB22,157,0)</f>
        <v>0.12840460509336121</v>
      </c>
      <c r="IA20" s="41">
        <f>VLOOKUP(B:B,Mgt_Efficiency_raw_data!B22:DO22,118,0)</f>
        <v>0.86423726453430383</v>
      </c>
      <c r="IB20" s="38">
        <f>VLOOKUP(B:B,ROA_raw_data!B22:FB22,157,0)</f>
        <v>3.4077607937933901E-3</v>
      </c>
      <c r="IC20" s="65">
        <v>5.6000000000000001E-2</v>
      </c>
      <c r="ID20" s="18">
        <v>0.14630000000000001</v>
      </c>
      <c r="IE20" s="18">
        <v>6.6299999999999998E-2</v>
      </c>
      <c r="IF20" s="41">
        <f>VLOOKUP(B:B,Asset_Quality_raw_data!B22:FF22,161,0)</f>
        <v>0.13769167882461111</v>
      </c>
      <c r="IG20" s="41">
        <f>VLOOKUP(B:B,Mgt_Efficiency_raw_data!B22:DR22,121,0)</f>
        <v>0.81994701328126463</v>
      </c>
      <c r="IH20" s="38">
        <f>VLOOKUP(B:B,ROA_raw_data!B22:FF22,161,0)</f>
        <v>4.3098200534658045E-3</v>
      </c>
      <c r="II20" s="65">
        <v>4.9000000000000002E-2</v>
      </c>
      <c r="IJ20" s="18">
        <v>0.1628</v>
      </c>
      <c r="IK20" s="18">
        <v>5.7000000000000002E-2</v>
      </c>
      <c r="IL20" s="41">
        <f>VLOOKUP(B:B,Asset_Quality_raw_data!B22:FJ22,165,0)</f>
        <v>0.14199887394928529</v>
      </c>
      <c r="IM20" s="41">
        <f>VLOOKUP(B:B,Mgt_Efficiency_raw_data!B22:DU22,124,0)</f>
        <v>0.96409046068333459</v>
      </c>
      <c r="IN20" s="38">
        <f>VLOOKUP(B:B,ROA_raw_data!B22:FJ22,165,0)</f>
        <v>3.1330670392458373E-3</v>
      </c>
      <c r="IO20" s="65">
        <v>4.5999999999999999E-2</v>
      </c>
      <c r="IP20" s="18">
        <v>0.16850000000000001</v>
      </c>
      <c r="IQ20" s="18">
        <v>6.2199999999999998E-2</v>
      </c>
      <c r="IR20" s="41">
        <f>VLOOKUP(B:B,Asset_Quality_raw_data!B22:FN22,169,0)</f>
        <v>0.15275102215721922</v>
      </c>
      <c r="IS20" s="41">
        <f>VLOOKUP(B:B,Mgt_Efficiency_raw_data!B22:DX22,127,0)</f>
        <v>0.97711492992051086</v>
      </c>
      <c r="IT20" s="38">
        <f>VLOOKUP(B:B,ROA_raw_data!B22:FN22,169,0)</f>
        <v>2.2070881476659778E-3</v>
      </c>
      <c r="IU20" s="65">
        <v>0.04</v>
      </c>
      <c r="IV20" s="18">
        <v>0.1691</v>
      </c>
      <c r="IW20" s="18">
        <v>3.56E-2</v>
      </c>
      <c r="IX20" s="41">
        <f>VLOOKUP(B:B,Asset_Quality_raw_data!B22:FR22,173,0)</f>
        <v>0.10275918951465929</v>
      </c>
      <c r="IY20" s="41">
        <f>VLOOKUP(B:B,Mgt_Efficiency_raw_data!B22:EA22,130,0)</f>
        <v>1.0421331285616133</v>
      </c>
      <c r="IZ20" s="38">
        <f>VLOOKUP(B:B,ROA_raw_data!B22:FR22,173,0)</f>
        <v>-4.8606835260133207E-4</v>
      </c>
      <c r="JA20" s="65">
        <v>4.7E-2</v>
      </c>
      <c r="JB20" s="18">
        <v>0.16889999999999999</v>
      </c>
      <c r="JC20" s="18">
        <v>2.9900000000000003E-2</v>
      </c>
      <c r="JD20" s="41">
        <f>VLOOKUP(B:B,Asset_Quality_raw_data!B22:FV22,177,0)</f>
        <v>7.9150205586941358E-2</v>
      </c>
      <c r="JE20" s="41">
        <f>VLOOKUP(B:B,Mgt_Efficiency_raw_data!B22:ED22,133,0)</f>
        <v>0.83549634527051186</v>
      </c>
      <c r="JF20" s="38">
        <f>VLOOKUP(B:B,ROA_raw_data!B22:FV22,177,0)</f>
        <v>-3.0803237348767713E-2</v>
      </c>
    </row>
    <row r="21" spans="1:266" x14ac:dyDescent="0.25">
      <c r="A21">
        <v>17</v>
      </c>
      <c r="B21" s="55" t="s">
        <v>68</v>
      </c>
      <c r="C21" s="65">
        <v>5.1999999999999998E-2</v>
      </c>
      <c r="D21" s="18">
        <v>0.1691</v>
      </c>
      <c r="E21" s="18">
        <v>6.2699999999999992E-2</v>
      </c>
      <c r="F21" s="41">
        <f>VLOOKUP(B21,Asset_Quality_raw_data!B23:F23,5,0)</f>
        <v>9.5378708106096832E-2</v>
      </c>
      <c r="G21" s="41">
        <f>VLOOKUP(B:B,Mgt_Efficiency_raw_data!B23:E23,4,0)</f>
        <v>0.77460568048689893</v>
      </c>
      <c r="H21" s="38">
        <f>VLOOKUP(B21,ROA_raw_data!B23:F23,5,0)</f>
        <v>7.687008520825561E-3</v>
      </c>
      <c r="I21" s="65">
        <v>0.06</v>
      </c>
      <c r="J21" s="18">
        <v>0.1636</v>
      </c>
      <c r="K21" s="18">
        <v>7.3899999999999993E-2</v>
      </c>
      <c r="L21" s="41">
        <f>VLOOKUP(B:B,Asset_Quality_raw_data!B23:J23,9,0)</f>
        <v>8.6476691766091796E-2</v>
      </c>
      <c r="M21" s="41">
        <f>VLOOKUP(B:B,Mgt_Efficiency_raw_data!B23:H23,7,0)</f>
        <v>0.81696156406572995</v>
      </c>
      <c r="N21" s="38">
        <f>VLOOKUP(B21,ROA_raw_data!B23:J23,9,0)</f>
        <v>4.124597963602347E-3</v>
      </c>
      <c r="O21" s="27"/>
      <c r="T21" s="28"/>
      <c r="U21" s="65">
        <v>0.05</v>
      </c>
      <c r="V21" s="18">
        <v>0.15990000000000001</v>
      </c>
      <c r="W21" s="18">
        <v>6.0199999999999997E-2</v>
      </c>
      <c r="X21" s="41">
        <f>VLOOKUP(B:B,Asset_Quality_raw_data!B23:R23,17,0)</f>
        <v>0.19199447613866158</v>
      </c>
      <c r="Y21" s="41">
        <f>VLOOKUP(B:B,Mgt_Efficiency_raw_data!B23:N23,13,0)</f>
        <v>0.69869874894323103</v>
      </c>
      <c r="Z21" s="38">
        <f>VLOOKUP(B:B,ROA_raw_data!B23:R23,17,0)</f>
        <v>-2.0305590645137362E-2</v>
      </c>
      <c r="AA21" s="65">
        <v>5.7000000000000002E-2</v>
      </c>
      <c r="AB21" s="18">
        <v>0.15460000000000002</v>
      </c>
      <c r="AC21" s="18">
        <v>6.3099999999999989E-2</v>
      </c>
      <c r="AD21" s="41">
        <f>VLOOKUP(B:B,Asset_Quality_raw_data!B23:V23,21,0)</f>
        <v>0.2466637937783954</v>
      </c>
      <c r="AE21" s="41">
        <f>VLOOKUP(B:B,Mgt_Efficiency_raw_data!B23:Q23,16,0)</f>
        <v>0.78502989080077146</v>
      </c>
      <c r="AF21" s="38">
        <f>VLOOKUP(B:B,ROA_raw_data!B23:V23,21,0)</f>
        <v>6.1006925494042584E-4</v>
      </c>
      <c r="AG21" s="65">
        <v>5.6000000000000001E-2</v>
      </c>
      <c r="AH21" s="18">
        <v>0.16059999999999999</v>
      </c>
      <c r="AI21" s="18">
        <v>7.0300000000000001E-2</v>
      </c>
      <c r="AJ21" s="41">
        <f>VLOOKUP(B:B,Asset_Quality_raw_data!B23:Z23,25,0)</f>
        <v>0.26671994024663925</v>
      </c>
      <c r="AK21" s="41">
        <f>VLOOKUP(B:B,Mgt_Efficiency_raw_data!B23:T23,19,0)</f>
        <v>0.90331964254688035</v>
      </c>
      <c r="AL21" s="38">
        <f>VLOOKUP(B:B,ROA_raw_data!B23:Z23,25,0)</f>
        <v>4.2756654962662222E-3</v>
      </c>
      <c r="AM21" s="65">
        <v>6.0999999999999999E-2</v>
      </c>
      <c r="AN21" s="18">
        <v>0.16820000000000002</v>
      </c>
      <c r="AO21" s="18">
        <v>5.9699999999999996E-2</v>
      </c>
      <c r="AP21" s="41">
        <f>VLOOKUP(B:B,Asset_Quality_raw_data!B23:AD23,29,0)</f>
        <v>0.27316288123077631</v>
      </c>
      <c r="AQ21" s="41">
        <f>VLOOKUP(B:B,Mgt_Efficiency_raw_data!B23:W23,22,0)</f>
        <v>1.1010625707596269</v>
      </c>
      <c r="AR21" s="38">
        <f>VLOOKUP(B:B,ROA_raw_data!B23:AD23,29,0)</f>
        <v>-5.0904311130318446E-3</v>
      </c>
      <c r="AS21" s="65">
        <v>0.05</v>
      </c>
      <c r="AT21" s="18">
        <v>0.183</v>
      </c>
      <c r="AU21" s="18">
        <v>8.0100000000000005E-2</v>
      </c>
      <c r="AV21" s="41">
        <f>VLOOKUP(B:B,Asset_Quality_raw_data!B23:AH23,33,0)</f>
        <v>0.249902898461762</v>
      </c>
      <c r="AW21" s="41">
        <f>VLOOKUP(B:B,Mgt_Efficiency_raw_data!B23:Z23,25,0)</f>
        <v>1.3721682278242284</v>
      </c>
      <c r="AX21" s="38">
        <f>VLOOKUP(B:B,ROA_raw_data!B23:AH23,33,0)</f>
        <v>-3.1352537971296557E-2</v>
      </c>
      <c r="AY21" s="65">
        <v>3.7999999999999999E-2</v>
      </c>
      <c r="AZ21" s="18">
        <v>0.1787</v>
      </c>
      <c r="BA21" s="18">
        <v>6.4500000000000002E-2</v>
      </c>
      <c r="BB21" s="41">
        <f>VLOOKUP(B:B,Asset_Quality_raw_data!B23:AL23,37,0)</f>
        <v>0.23230648994436931</v>
      </c>
      <c r="BC21" s="41">
        <f>VLOOKUP(B:B,Mgt_Efficiency_raw_data!B23:AC23,28,0)</f>
        <v>1.1945839930055058</v>
      </c>
      <c r="BD21" s="38">
        <f>VLOOKUP(B:B,ROA_raw_data!B23:AL23,37,0)</f>
        <v>-3.6579695301965365E-2</v>
      </c>
      <c r="BE21" s="65">
        <v>3.7999999999999999E-2</v>
      </c>
      <c r="BF21" s="18">
        <v>0.18179999999999999</v>
      </c>
      <c r="BG21" s="18">
        <v>5.7999999999999996E-2</v>
      </c>
      <c r="BH21" s="41">
        <f>VLOOKUP(B:B,Asset_Quality_raw_data!B23:AP23,41,0)</f>
        <v>0.22964628650174812</v>
      </c>
      <c r="BI21" s="41">
        <f>VLOOKUP(B:B,Mgt_Efficiency_raw_data!B23:AF23,31,0)</f>
        <v>1.1415563370423318</v>
      </c>
      <c r="BJ21" s="38">
        <f>VLOOKUP(B:B,ROA_raw_data!B23:AP23,41,0)</f>
        <v>-5.3565998759390998E-2</v>
      </c>
      <c r="BK21" s="65">
        <v>4.3999999999999997E-2</v>
      </c>
      <c r="BL21" s="18">
        <v>0.1386</v>
      </c>
      <c r="BM21" s="18">
        <v>6.3399999999999998E-2</v>
      </c>
      <c r="BN21" s="41">
        <f>VLOOKUP(B:B,Asset_Quality_raw_data!B23:AT23,45,0)</f>
        <v>0.23100563109624081</v>
      </c>
      <c r="BO21" s="41">
        <f>VLOOKUP(B:B,Mgt_Efficiency_raw_data!B23:AI23,34,0)</f>
        <v>1.2695848627083519</v>
      </c>
      <c r="BP21" s="38">
        <f>VLOOKUP(B:B,ROA_raw_data!B23:AT23,45,0)</f>
        <v>-4.9423452152523147E-2</v>
      </c>
      <c r="BQ21" s="65">
        <v>4.2000000000000003E-2</v>
      </c>
      <c r="BR21" s="18">
        <v>0.1366</v>
      </c>
      <c r="BS21" s="18">
        <v>6.3500000000000001E-2</v>
      </c>
      <c r="BT21" s="41">
        <f>VLOOKUP(B:B,Asset_Quality_raw_data!B23:AX23,49,0)</f>
        <v>0.14359685392792421</v>
      </c>
      <c r="BU21" s="41">
        <f>VLOOKUP(B:B,Mgt_Efficiency_raw_data!B23:AL23,37,0)</f>
        <v>1.3570797553005547</v>
      </c>
      <c r="BV21" s="38">
        <f>VLOOKUP(B:B,ROA_raw_data!B23:AX23,49,0)</f>
        <v>-5.3170727566367641E-2</v>
      </c>
      <c r="BW21" s="65">
        <v>5.3999999999999999E-2</v>
      </c>
      <c r="BX21" s="18">
        <v>0.1361</v>
      </c>
      <c r="BY21" s="18">
        <v>0.10279999999999999</v>
      </c>
      <c r="BZ21" s="41">
        <f>VLOOKUP(B:B,Asset_Quality_raw_data!B23:BB23,53,0)</f>
        <v>0.1531084946184752</v>
      </c>
      <c r="CA21" s="41">
        <f>VLOOKUP(B:B,Mgt_Efficiency_raw_data!B23:AO23,40,0)</f>
        <v>1.995526438207474</v>
      </c>
      <c r="CB21" s="38">
        <f>VLOOKUP(B:B,ROA_raw_data!B23:BB23,53,0)</f>
        <v>-2.9616889864923498E-2</v>
      </c>
      <c r="CC21" s="65">
        <v>3.3000000000000002E-2</v>
      </c>
      <c r="CD21" s="18">
        <v>0.1366</v>
      </c>
      <c r="CE21" s="18">
        <v>9.2100000000000015E-2</v>
      </c>
      <c r="CF21" s="41">
        <f>VLOOKUP(B:B,Asset_Quality_raw_data!B23:BF23,57,0)</f>
        <v>0.1695571650292573</v>
      </c>
      <c r="CG21" s="41">
        <f>VLOOKUP(B:B,Mgt_Efficiency_raw_data!B23:AR23,43,0)</f>
        <v>1.8611565524877665</v>
      </c>
      <c r="CH21" s="38">
        <f>VLOOKUP(B:B,ROA_raw_data!B23:BF23,57,0)</f>
        <v>-2.8033898925623194E-2</v>
      </c>
      <c r="CI21" s="65">
        <v>3.2000000000000001E-2</v>
      </c>
      <c r="CJ21" s="18">
        <v>0.13689999999999999</v>
      </c>
      <c r="CK21" s="18">
        <v>7.0599999999999996E-2</v>
      </c>
      <c r="CL21" s="41">
        <f>VLOOKUP(B:B,Asset_Quality_raw_data!B23:BJ23,61,0)</f>
        <v>0.20456178497645494</v>
      </c>
      <c r="CM21" s="41">
        <f>VLOOKUP(B:B,Mgt_Efficiency_raw_data!B23:AU23,46,0)</f>
        <v>1.8626375858007391</v>
      </c>
      <c r="CN21" s="38">
        <f>VLOOKUP(B:B,ROA_raw_data!B23:BJ23,61,0)</f>
        <v>-4.1082863558292444E-2</v>
      </c>
      <c r="CO21" s="65">
        <v>3.7999999999999999E-2</v>
      </c>
      <c r="CP21" s="18">
        <v>0.13639999999999999</v>
      </c>
      <c r="CQ21" s="18">
        <v>4.4999999999999998E-2</v>
      </c>
      <c r="CR21" s="41">
        <f>VLOOKUP(B:B,Asset_Quality_raw_data!B23:BN23,65,0)</f>
        <v>0.29925375030932111</v>
      </c>
      <c r="CS21" s="41">
        <f>VLOOKUP(B:B,Mgt_Efficiency_raw_data!B23:AX23,49,0)</f>
        <v>2.4803869004887145</v>
      </c>
      <c r="CT21" s="38">
        <f>VLOOKUP(B:B,ROA_raw_data!B23:BN23,65,0)</f>
        <v>-9.0262751605211716E-2</v>
      </c>
      <c r="CU21" s="65">
        <v>5.1999999999999998E-2</v>
      </c>
      <c r="CV21" s="18">
        <v>0.13489999999999999</v>
      </c>
      <c r="CW21" s="18">
        <v>4.1799999999999997E-2</v>
      </c>
      <c r="CX21" s="41">
        <f>VLOOKUP(B:B,Asset_Quality_raw_data!B23:BR23,69,0)</f>
        <v>0.31445649279878846</v>
      </c>
      <c r="CY21" s="41">
        <f>VLOOKUP(B:B,Mgt_Efficiency_raw_data!B23:BA23,52,0)</f>
        <v>3.0064098255989786</v>
      </c>
      <c r="CZ21" s="38">
        <f>VLOOKUP(B:B,ROA_raw_data!B23:BR23,69,0)</f>
        <v>-6.9970304944755535E-2</v>
      </c>
      <c r="DA21" s="65">
        <v>6.0999999999999999E-2</v>
      </c>
      <c r="DB21" s="18">
        <v>0.13220000000000001</v>
      </c>
      <c r="DC21" s="18">
        <v>4.2800000000000005E-2</v>
      </c>
      <c r="DD21" s="41">
        <f>VLOOKUP(B:B,Asset_Quality_raw_data!B23:BV23,73,0)</f>
        <v>0.33031577245762456</v>
      </c>
      <c r="DE21" s="41">
        <f>VLOOKUP(B:B,Mgt_Efficiency_raw_data!B23:BD23,55,0)</f>
        <v>1.9239016768828248</v>
      </c>
      <c r="DF21" s="38">
        <f>VLOOKUP(B:B,ROA_raw_data!B23:BV23,73,0)</f>
        <v>-7.589620742813194E-2</v>
      </c>
      <c r="DG21" s="65">
        <v>5.2999999999999999E-2</v>
      </c>
      <c r="DH21" s="18">
        <v>0.12659999999999999</v>
      </c>
      <c r="DI21" s="18">
        <v>5.7000000000000002E-2</v>
      </c>
      <c r="DJ21" s="41">
        <f>VLOOKUP(B:B,Asset_Quality_raw_data!B23:BZ23,77,0)</f>
        <v>0.3448314388405162</v>
      </c>
      <c r="DK21" s="41">
        <f>VLOOKUP(B:B,Mgt_Efficiency_raw_data!B23:BG23,58,0)</f>
        <v>2.6261050574721025</v>
      </c>
      <c r="DL21" s="38">
        <f>VLOOKUP(B:B,ROA_raw_data!B23:BZ23,77,0)</f>
        <v>-4.7146758346379603E-2</v>
      </c>
      <c r="DM21" s="65">
        <v>5.6000000000000001E-2</v>
      </c>
      <c r="DN21" s="18">
        <v>0.12509999999999999</v>
      </c>
      <c r="DO21" s="18">
        <v>5.7099999999999998E-2</v>
      </c>
      <c r="DP21" s="41">
        <f>VLOOKUP(B:B,Asset_Quality_raw_data!B23:CD23,81,0)</f>
        <v>0.35888770971497497</v>
      </c>
      <c r="DQ21" s="41">
        <f>VLOOKUP(B:B,Mgt_Efficiency_raw_data!B23:BJ23,61,0)</f>
        <v>3.9194582105271754</v>
      </c>
      <c r="DR21" s="38">
        <f>VLOOKUP(B:B,ROA_raw_data!B23:CD23,81,0)</f>
        <v>-0.2213849110307497</v>
      </c>
      <c r="DS21" s="65">
        <v>4.8000000000000001E-2</v>
      </c>
      <c r="DT21" s="18">
        <v>0.12509999999999999</v>
      </c>
      <c r="DU21" s="18">
        <v>4.3499999999999997E-2</v>
      </c>
      <c r="DV21" s="41">
        <f>VLOOKUP(B:B,Asset_Quality_raw_data!B23:CH23,85,0)</f>
        <v>0.37084931676534144</v>
      </c>
      <c r="DW21" s="41">
        <f>VLOOKUP(B:B,Mgt_Efficiency_raw_data!B23:BM23,64,0)</f>
        <v>0.942758626175212</v>
      </c>
      <c r="DX21" s="38">
        <f>VLOOKUP(B:B,ROA_raw_data!B23:CH23,85,0)</f>
        <v>4.7957050614328513E-2</v>
      </c>
      <c r="DY21" s="65">
        <v>0.06</v>
      </c>
      <c r="DZ21" s="18">
        <v>0.12470000000000001</v>
      </c>
      <c r="EA21" s="18">
        <v>5.7000000000000002E-2</v>
      </c>
      <c r="EB21" s="41">
        <f>VLOOKUP(B:B,Asset_Quality_raw_data!B23:CL23,89,0)</f>
        <v>0.39893892831921474</v>
      </c>
      <c r="EC21" s="41">
        <f>VLOOKUP(B:B,Mgt_Efficiency_raw_data!B23:BP23,67,0)</f>
        <v>1.1787024815758411</v>
      </c>
      <c r="ED21" s="38">
        <f>VLOOKUP(B:B,ROA_raw_data!B23:CL23,89,0)</f>
        <v>1.9633952789286684E-2</v>
      </c>
      <c r="EE21" s="65">
        <v>0.05</v>
      </c>
      <c r="EF21" s="18">
        <v>0.12470000000000001</v>
      </c>
      <c r="EG21" s="18">
        <v>3.8300000000000001E-2</v>
      </c>
      <c r="EH21" s="41">
        <f>VLOOKUP(B:B,Asset_Quality_raw_data!B23:CP23,93,0)</f>
        <v>0.40830231140700457</v>
      </c>
      <c r="EI21" s="41">
        <f>VLOOKUP(B:B,Mgt_Efficiency_raw_data!B23:BS23,70,0)</f>
        <v>1.8760505416952458</v>
      </c>
      <c r="EJ21" s="38">
        <f>VLOOKUP(B:B,ROA_raw_data!B23:CP23,93,0)</f>
        <v>3.559278163623765E-2</v>
      </c>
      <c r="EK21" s="65">
        <v>5.0999999999999997E-2</v>
      </c>
      <c r="EL21" s="18">
        <v>0.12240000000000001</v>
      </c>
      <c r="EM21" s="18">
        <v>5.8200000000000002E-2</v>
      </c>
      <c r="EN21" s="41">
        <f>VLOOKUP(B:B,Asset_Quality_raw_data!B23:CT23,97,0)</f>
        <v>0.41558903786646789</v>
      </c>
      <c r="EO21" s="41">
        <f>VLOOKUP(B:B,Mgt_Efficiency_raw_data!B23:BV23,73,0)</f>
        <v>2.3033593501268679</v>
      </c>
      <c r="EP21" s="38">
        <f>VLOOKUP(B:B,ROA_raw_data!B23:CT23,97,0)</f>
        <v>-5.8698734886493693E-2</v>
      </c>
      <c r="EQ21" s="65">
        <v>4.5999999999999999E-2</v>
      </c>
      <c r="ER21" s="18">
        <v>0.12089999999999999</v>
      </c>
      <c r="ES21" s="18">
        <v>5.8400000000000001E-2</v>
      </c>
      <c r="ET21" s="41">
        <f>VLOOKUP(B:B,Asset_Quality_raw_data!B23:CX23,101,0)</f>
        <v>0.4262747862039577</v>
      </c>
      <c r="EU21" s="41">
        <f>VLOOKUP(B:B,Mgt_Efficiency_raw_data!B23:BY23,76,0)</f>
        <v>83.1184554973822</v>
      </c>
      <c r="EV21" s="38">
        <f>VLOOKUP(B:B,ROA_raw_data!B23:CX23,101,0)</f>
        <v>-0.15209503095278193</v>
      </c>
      <c r="EW21" s="65">
        <v>-4.1000000000000002E-2</v>
      </c>
      <c r="EX21" s="18">
        <v>0.11890000000000001</v>
      </c>
      <c r="EY21" s="18">
        <v>4.5899999999999996E-2</v>
      </c>
      <c r="EZ21" s="41">
        <f>VLOOKUP(B:B,Asset_Quality_raw_data!B23:DB23,105,0)</f>
        <v>0.44785439098309776</v>
      </c>
      <c r="FA21" s="41">
        <f>VLOOKUP(B:B,Mgt_Efficiency_raw_data!B23:CB23,79,0)</f>
        <v>-22.649049192036426</v>
      </c>
      <c r="FB21" s="38">
        <f>VLOOKUP(B:B,ROA_raw_data!B23:DB23,105,0)</f>
        <v>-0.1712165582315659</v>
      </c>
      <c r="FC21" s="65">
        <v>-3.5999999999999997E-2</v>
      </c>
      <c r="FD21" s="18">
        <v>0.11749999999999999</v>
      </c>
      <c r="FE21" s="18">
        <v>4.2000000000000003E-2</v>
      </c>
      <c r="FF21" s="41">
        <f>VLOOKUP(B:B,Asset_Quality_raw_data!B23:DF23,109,0)</f>
        <v>0.45133918847103749</v>
      </c>
      <c r="FG21" s="41">
        <f>VLOOKUP(B:B,Mgt_Efficiency_raw_data!B23:CE23,82,0)</f>
        <v>-15.117848994201745</v>
      </c>
      <c r="FH21" s="38">
        <f>VLOOKUP(B:B,ROA_raw_data!B23:DF23,109,0)</f>
        <v>-0.16004837893866841</v>
      </c>
      <c r="FI21" s="65">
        <v>-3.0000000000000001E-3</v>
      </c>
      <c r="FJ21" s="18">
        <v>0.1202</v>
      </c>
      <c r="FK21" s="18">
        <v>5.62E-2</v>
      </c>
      <c r="FL21" s="41">
        <f>VLOOKUP(B:B,Asset_Quality_raw_data!B23:DJ23,113,0)</f>
        <v>0.48545567664279432</v>
      </c>
      <c r="FM21" s="41">
        <f>VLOOKUP(B:B,Mgt_Efficiency_raw_data!B23:CH23,85,0)</f>
        <v>-17.156118687799484</v>
      </c>
      <c r="FN21" s="38">
        <f>VLOOKUP(B:B,ROA_raw_data!B23:DJ23,113,0)</f>
        <v>-0.19423829328516273</v>
      </c>
      <c r="FO21" s="65">
        <v>2.4E-2</v>
      </c>
      <c r="FP21" s="18">
        <v>0.12050000000000001</v>
      </c>
      <c r="FQ21" s="18">
        <v>5.9000000000000004E-2</v>
      </c>
      <c r="FR21" s="41">
        <f>VLOOKUP(B:B,Asset_Quality_raw_data!B23:DN23,117,0)</f>
        <v>0.49240314984376299</v>
      </c>
      <c r="FS21" s="41">
        <f>VLOOKUP(B:B,Mgt_Efficiency_raw_data!B23:CK23,88,0)</f>
        <v>-12.880891393442623</v>
      </c>
      <c r="FT21" s="38">
        <f>VLOOKUP(B:B,ROA_raw_data!B23:DN23,117,0)</f>
        <v>-0.19767236137875127</v>
      </c>
      <c r="FU21" s="65">
        <v>0.10299999999999999</v>
      </c>
      <c r="FV21" s="18">
        <v>0.1202</v>
      </c>
      <c r="FW21" s="18">
        <v>6.3200000000000006E-2</v>
      </c>
      <c r="FX21" s="41">
        <f>VLOOKUP(B:B,Asset_Quality_raw_data!B23:DR23,121,0)</f>
        <v>0.50018611558411408</v>
      </c>
      <c r="FY21" s="41">
        <f>VLOOKUP(B:B,Mgt_Efficiency_raw_data!B23:CN23,91,0)</f>
        <v>-88.120951751487112</v>
      </c>
      <c r="FZ21" s="38">
        <f>VLOOKUP(B:B,ROA_raw_data!B23:DR23,121,0)</f>
        <v>-0.19155144520846867</v>
      </c>
      <c r="GA21" s="65">
        <v>9.4E-2</v>
      </c>
      <c r="GB21" s="18">
        <v>0.121</v>
      </c>
      <c r="GC21" s="18">
        <v>6.9099999999999995E-2</v>
      </c>
      <c r="GD21" s="41">
        <f>VLOOKUP(B:B,Asset_Quality_raw_data!B23:DV23,125,0)</f>
        <v>0.52221524836228184</v>
      </c>
      <c r="GE21" s="41">
        <f>VLOOKUP(B:B,Mgt_Efficiency_raw_data!B23:CQ23,94,0)</f>
        <v>-11.249793729372938</v>
      </c>
      <c r="GF21" s="38">
        <f>VLOOKUP(B:B,ROA_raw_data!B23:DV23,125,0)</f>
        <v>-0.15833685787192581</v>
      </c>
      <c r="GG21" s="65">
        <v>7.5999999999999998E-2</v>
      </c>
      <c r="GH21" s="18">
        <v>0.1216</v>
      </c>
      <c r="GI21" s="18">
        <v>5.7300000000000004E-2</v>
      </c>
      <c r="GJ21" s="41" t="e">
        <f>VLOOKUP(B:B,Asset_Quality_raw_data!B23:DZ23,129,0)</f>
        <v>#DIV/0!</v>
      </c>
      <c r="GK21" s="41" t="e">
        <f>VLOOKUP(B:B,Mgt_Efficiency_raw_data!B23:CT23,97,0)</f>
        <v>#DIV/0!</v>
      </c>
      <c r="GL21" s="38">
        <f>VLOOKUP(B:B,ROA_raw_data!B23:DZ23,129,0)</f>
        <v>0</v>
      </c>
      <c r="GM21" s="65">
        <v>5.8999999999999997E-2</v>
      </c>
      <c r="GN21" s="18">
        <v>0.1215</v>
      </c>
      <c r="GO21" s="18">
        <v>5.5599999999999997E-2</v>
      </c>
      <c r="GP21" s="41">
        <f>VLOOKUP(B:B,Asset_Quality_raw_data!B23:ED23,133,0)</f>
        <v>0.55634357004605139</v>
      </c>
      <c r="GQ21" s="41">
        <f>VLOOKUP(B:B,Mgt_Efficiency_raw_data!B23:CW23,100,0)</f>
        <v>5.4108847238019884</v>
      </c>
      <c r="GR21" s="38">
        <f>VLOOKUP(B:B,ROA_raw_data!B23:ED23,133,0)</f>
        <v>-0.40521206670454452</v>
      </c>
      <c r="GS21" s="65">
        <v>4.9000000000000002E-2</v>
      </c>
      <c r="GT21" s="18">
        <v>0.12269999999999999</v>
      </c>
      <c r="GU21" s="18">
        <v>7.9100000000000004E-2</v>
      </c>
      <c r="GV21" s="41">
        <f>VLOOKUP(B:B,Asset_Quality_raw_data!B23:EH23,137,0)</f>
        <v>0.57081215859303758</v>
      </c>
      <c r="GW21" s="41">
        <f>VLOOKUP(B:B,Mgt_Efficiency_raw_data!B23:CZ23,103,0)</f>
        <v>6.0046399749498285</v>
      </c>
      <c r="GX21" s="38">
        <f>VLOOKUP(B:B,ROA_raw_data!B23:EH23,137,0)</f>
        <v>-0.45461972376720461</v>
      </c>
      <c r="GY21" s="65">
        <v>4.5999999999999999E-2</v>
      </c>
      <c r="GZ21" s="18">
        <v>0.1241</v>
      </c>
      <c r="HA21" s="18">
        <v>9.1799999999999993E-2</v>
      </c>
      <c r="HB21" s="41">
        <f>VLOOKUP(B:B,Asset_Quality_raw_data!B23:EL23,141,0)</f>
        <v>0.58846129005061931</v>
      </c>
      <c r="HC21" s="41">
        <f>VLOOKUP(B:B,Mgt_Efficiency_raw_data!B23:DC23,106,0)</f>
        <v>6.5095252902155885</v>
      </c>
      <c r="HD21" s="38">
        <f>VLOOKUP(B:B,ROA_raw_data!B23:EL23,141,0)</f>
        <v>-0.4955138970484968</v>
      </c>
      <c r="HE21" s="65">
        <v>4.9000000000000002E-2</v>
      </c>
      <c r="HF21" s="18">
        <v>0.12670000000000001</v>
      </c>
      <c r="HG21" s="18">
        <v>9.06E-2</v>
      </c>
      <c r="HH21" s="41" t="e">
        <f>VLOOKUP(B:B,Asset_Quality_raw_data!B23:EP23,145,0)</f>
        <v>#DIV/0!</v>
      </c>
      <c r="HI21" s="41" t="e">
        <f>VLOOKUP(B:B,Mgt_Efficiency_raw_data!B23:DF23,109,0)</f>
        <v>#DIV/0!</v>
      </c>
      <c r="HJ21" s="38" t="e">
        <f>VLOOKUP(B:B,ROA_raw_data!B23:EP23,145,0)</f>
        <v>#DIV/0!</v>
      </c>
      <c r="HK21" s="65">
        <v>5.3999999999999999E-2</v>
      </c>
      <c r="HL21" s="18">
        <v>0.13089999999999999</v>
      </c>
      <c r="HM21" s="18">
        <v>9.1899999999999996E-2</v>
      </c>
      <c r="HN21" s="41" t="e">
        <f>VLOOKUP(B:B,Asset_Quality_raw_data!B23:ET23,149,0)</f>
        <v>#DIV/0!</v>
      </c>
      <c r="HO21" s="41" t="e">
        <f>VLOOKUP(B:B,Mgt_Efficiency_raw_data!B23:DI23,112,0)</f>
        <v>#DIV/0!</v>
      </c>
      <c r="HP21" s="38" t="e">
        <f>VLOOKUP(B:B,ROA_raw_data!B23:ET23,149,0)</f>
        <v>#DIV/0!</v>
      </c>
      <c r="HQ21" s="65">
        <v>5.5E-2</v>
      </c>
      <c r="HR21" s="18">
        <v>0.1331</v>
      </c>
      <c r="HS21" s="18">
        <v>7.8799999999999995E-2</v>
      </c>
      <c r="HT21" s="41" t="e">
        <f>VLOOKUP(B:B,Asset_Quality_raw_data!B23:EX23,153,0)</f>
        <v>#DIV/0!</v>
      </c>
      <c r="HU21" s="41" t="e">
        <f>VLOOKUP(B:B,Mgt_Efficiency_raw_data!B23:DL23,115,0)</f>
        <v>#DIV/0!</v>
      </c>
      <c r="HV21" s="38" t="e">
        <f>VLOOKUP(B:B,ROA_raw_data!B23:EX23,153,0)</f>
        <v>#DIV/0!</v>
      </c>
      <c r="HW21" s="65">
        <v>0.06</v>
      </c>
      <c r="HX21" s="18">
        <v>0.13980000000000001</v>
      </c>
      <c r="HY21" s="18">
        <v>6.7799999999999999E-2</v>
      </c>
      <c r="HZ21" s="41" t="e">
        <f>VLOOKUP(B:B,Asset_Quality_raw_data!B23:FB23,157,0)</f>
        <v>#DIV/0!</v>
      </c>
      <c r="IA21" s="41" t="e">
        <f>VLOOKUP(B:B,Mgt_Efficiency_raw_data!B23:DO23,118,0)</f>
        <v>#DIV/0!</v>
      </c>
      <c r="IB21" s="38" t="e">
        <f>VLOOKUP(B:B,ROA_raw_data!B23:FB23,157,0)</f>
        <v>#DIV/0!</v>
      </c>
      <c r="IC21" s="65">
        <v>5.6000000000000001E-2</v>
      </c>
      <c r="ID21" s="18">
        <v>0.14630000000000001</v>
      </c>
      <c r="IE21" s="18">
        <v>6.6299999999999998E-2</v>
      </c>
      <c r="IF21" s="41" t="e">
        <f>VLOOKUP(B:B,Asset_Quality_raw_data!B23:FF23,161,0)</f>
        <v>#N/A</v>
      </c>
      <c r="IG21" s="41" t="e">
        <f>VLOOKUP(B:B,Mgt_Efficiency_raw_data!B23:DR23,121,0)</f>
        <v>#N/A</v>
      </c>
      <c r="IH21" s="38" t="e">
        <f>VLOOKUP(B:B,ROA_raw_data!B23:FF23,161,0)</f>
        <v>#N/A</v>
      </c>
      <c r="II21" s="65">
        <v>4.9000000000000002E-2</v>
      </c>
      <c r="IJ21" s="18">
        <v>0.1628</v>
      </c>
      <c r="IK21" s="18">
        <v>5.7000000000000002E-2</v>
      </c>
      <c r="IL21" s="41" t="e">
        <f>VLOOKUP(B:B,Asset_Quality_raw_data!B23:FJ23,165,0)</f>
        <v>#DIV/0!</v>
      </c>
      <c r="IM21" s="41" t="e">
        <f>VLOOKUP(B:B,Mgt_Efficiency_raw_data!B23:DU23,124,0)</f>
        <v>#DIV/0!</v>
      </c>
      <c r="IN21" s="38" t="e">
        <f>VLOOKUP(B:B,ROA_raw_data!B23:FJ23,165,0)</f>
        <v>#N/A</v>
      </c>
      <c r="IO21" s="65">
        <v>4.5999999999999999E-2</v>
      </c>
      <c r="IP21" s="18">
        <v>0.16850000000000001</v>
      </c>
      <c r="IQ21" s="18">
        <v>6.2199999999999998E-2</v>
      </c>
      <c r="IR21" s="41" t="e">
        <f>VLOOKUP(B:B,Asset_Quality_raw_data!B23:FN23,169,0)</f>
        <v>#DIV/0!</v>
      </c>
      <c r="IS21" s="41" t="e">
        <f>VLOOKUP(B:B,Mgt_Efficiency_raw_data!B23:DX23,127,0)</f>
        <v>#DIV/0!</v>
      </c>
      <c r="IT21" s="38" t="e">
        <f>VLOOKUP(B:B,ROA_raw_data!B23:FN23,169,0)</f>
        <v>#N/A</v>
      </c>
      <c r="IU21" s="65">
        <v>0.04</v>
      </c>
      <c r="IV21" s="18">
        <v>0.1691</v>
      </c>
      <c r="IW21" s="18">
        <v>3.56E-2</v>
      </c>
      <c r="IX21" s="41" t="e">
        <f>VLOOKUP(B:B,Asset_Quality_raw_data!B23:FR23,173,0)</f>
        <v>#DIV/0!</v>
      </c>
      <c r="IY21" s="41" t="e">
        <f>VLOOKUP(B:B,Mgt_Efficiency_raw_data!B23:EA23,130,0)</f>
        <v>#DIV/0!</v>
      </c>
      <c r="IZ21" s="38" t="e">
        <f>VLOOKUP(B:B,ROA_raw_data!B23:FR23,173,0)</f>
        <v>#N/A</v>
      </c>
      <c r="JA21" s="65">
        <v>4.7E-2</v>
      </c>
      <c r="JB21" s="18">
        <v>0.16889999999999999</v>
      </c>
      <c r="JC21" s="18">
        <v>2.9900000000000003E-2</v>
      </c>
      <c r="JD21" s="41" t="e">
        <f>VLOOKUP(B:B,Asset_Quality_raw_data!B23:FV23,177,0)</f>
        <v>#DIV/0!</v>
      </c>
      <c r="JE21" s="41" t="e">
        <f>VLOOKUP(B:B,Mgt_Efficiency_raw_data!B23:ED23,133,0)</f>
        <v>#DIV/0!</v>
      </c>
      <c r="JF21" s="38" t="e">
        <f>VLOOKUP(B:B,ROA_raw_data!B23:FV23,177,0)</f>
        <v>#N/A</v>
      </c>
    </row>
    <row r="22" spans="1:266" x14ac:dyDescent="0.25">
      <c r="A22">
        <v>18</v>
      </c>
      <c r="B22" s="55" t="s">
        <v>19</v>
      </c>
      <c r="C22" s="65">
        <v>5.1999999999999998E-2</v>
      </c>
      <c r="D22" s="18">
        <v>0.1691</v>
      </c>
      <c r="E22" s="18">
        <v>6.2699999999999992E-2</v>
      </c>
      <c r="F22" s="41">
        <f>VLOOKUP(B22,Asset_Quality_raw_data!B24:F24,5,0)</f>
        <v>2.9562675004170064E-2</v>
      </c>
      <c r="G22" s="41">
        <f>VLOOKUP(B:B,Mgt_Efficiency_raw_data!B24:E24,4,0)</f>
        <v>0.45358041544065336</v>
      </c>
      <c r="H22" s="38">
        <f>VLOOKUP(B22,ROA_raw_data!B24:F24,5,0)</f>
        <v>5.39695902307359E-2</v>
      </c>
      <c r="I22" s="65">
        <v>0.06</v>
      </c>
      <c r="J22" s="18">
        <v>0.1636</v>
      </c>
      <c r="K22" s="18">
        <v>7.3899999999999993E-2</v>
      </c>
      <c r="L22" s="41">
        <f>VLOOKUP(B:B,Asset_Quality_raw_data!B24:J24,9,0)</f>
        <v>3.0742641543967872E-2</v>
      </c>
      <c r="M22" s="41">
        <f>VLOOKUP(B:B,Mgt_Efficiency_raw_data!B24:H24,7,0)</f>
        <v>0.65971312627824941</v>
      </c>
      <c r="N22" s="38">
        <f>VLOOKUP(B22,ROA_raw_data!B24:J24,9,0)</f>
        <v>5.5263706165342666E-2</v>
      </c>
      <c r="O22" s="27"/>
      <c r="T22" s="28"/>
      <c r="U22" s="65">
        <v>0.05</v>
      </c>
      <c r="V22" s="18">
        <v>0.15990000000000001</v>
      </c>
      <c r="W22" s="18">
        <v>6.0199999999999997E-2</v>
      </c>
      <c r="X22" s="41">
        <f>VLOOKUP(B:B,Asset_Quality_raw_data!B24:R24,17,0)</f>
        <v>2.9315863505047453E-2</v>
      </c>
      <c r="Y22" s="41">
        <f>VLOOKUP(B:B,Mgt_Efficiency_raw_data!B24:N24,13,0)</f>
        <v>0.48330096631733155</v>
      </c>
      <c r="Z22" s="38">
        <f>VLOOKUP(B:B,ROA_raw_data!B24:R24,17,0)</f>
        <v>6.5470192484910678E-2</v>
      </c>
      <c r="AA22" s="65">
        <v>5.7000000000000002E-2</v>
      </c>
      <c r="AB22" s="18">
        <v>0.15460000000000002</v>
      </c>
      <c r="AC22" s="18">
        <v>6.3099999999999989E-2</v>
      </c>
      <c r="AD22" s="41">
        <f>VLOOKUP(B:B,Asset_Quality_raw_data!B24:V24,21,0)</f>
        <v>3.0052457619494263E-2</v>
      </c>
      <c r="AE22" s="41">
        <f>VLOOKUP(B:B,Mgt_Efficiency_raw_data!B24:Q24,16,0)</f>
        <v>0.47767113793997407</v>
      </c>
      <c r="AF22" s="38">
        <f>VLOOKUP(B:B,ROA_raw_data!B24:V24,21,0)</f>
        <v>5.37564200433771E-2</v>
      </c>
      <c r="AG22" s="65">
        <v>5.6000000000000001E-2</v>
      </c>
      <c r="AH22" s="18">
        <v>0.16059999999999999</v>
      </c>
      <c r="AI22" s="18">
        <v>7.0300000000000001E-2</v>
      </c>
      <c r="AJ22" s="41">
        <f>VLOOKUP(B:B,Asset_Quality_raw_data!B24:Z24,25,0)</f>
        <v>3.0442419294254407E-2</v>
      </c>
      <c r="AK22" s="41">
        <f>VLOOKUP(B:B,Mgt_Efficiency_raw_data!B24:T24,19,0)</f>
        <v>0.47454900537646705</v>
      </c>
      <c r="AL22" s="38">
        <f>VLOOKUP(B:B,ROA_raw_data!B24:Z24,25,0)</f>
        <v>5.1437387796512642E-2</v>
      </c>
      <c r="AM22" s="65">
        <v>6.0999999999999999E-2</v>
      </c>
      <c r="AN22" s="18">
        <v>0.16820000000000002</v>
      </c>
      <c r="AO22" s="18">
        <v>5.9699999999999996E-2</v>
      </c>
      <c r="AP22" s="41">
        <f>VLOOKUP(B:B,Asset_Quality_raw_data!B24:AD24,29,0)</f>
        <v>3.0721263366266353E-2</v>
      </c>
      <c r="AQ22" s="41">
        <f>VLOOKUP(B:B,Mgt_Efficiency_raw_data!B24:W24,22,0)</f>
        <v>0.47381973707478547</v>
      </c>
      <c r="AR22" s="38">
        <f>VLOOKUP(B:B,ROA_raw_data!B24:AD24,29,0)</f>
        <v>4.9614364589253647E-2</v>
      </c>
      <c r="AS22" s="65">
        <v>0.05</v>
      </c>
      <c r="AT22" s="18">
        <v>0.183</v>
      </c>
      <c r="AU22" s="18">
        <v>8.0100000000000005E-2</v>
      </c>
      <c r="AV22" s="41">
        <f>VLOOKUP(B:B,Asset_Quality_raw_data!B24:AH24,33,0)</f>
        <v>2.2759977201273946E-2</v>
      </c>
      <c r="AW22" s="41">
        <f>VLOOKUP(B:B,Mgt_Efficiency_raw_data!B24:Z24,25,0)</f>
        <v>0.47086005802347186</v>
      </c>
      <c r="AX22" s="38">
        <f>VLOOKUP(B:B,ROA_raw_data!B24:AH24,33,0)</f>
        <v>5.2394470183172337E-2</v>
      </c>
      <c r="AY22" s="65">
        <v>3.7999999999999999E-2</v>
      </c>
      <c r="AZ22" s="18">
        <v>0.1787</v>
      </c>
      <c r="BA22" s="18">
        <v>6.4500000000000002E-2</v>
      </c>
      <c r="BB22" s="41">
        <f>VLOOKUP(B:B,Asset_Quality_raw_data!B24:AL24,37,0)</f>
        <v>2.7851822014961905E-2</v>
      </c>
      <c r="BC22" s="41">
        <f>VLOOKUP(B:B,Mgt_Efficiency_raw_data!B24:AC24,28,0)</f>
        <v>0.4329260370234006</v>
      </c>
      <c r="BD22" s="38">
        <f>VLOOKUP(B:B,ROA_raw_data!B24:AL24,37,0)</f>
        <v>5.4087105459170622E-2</v>
      </c>
      <c r="BE22" s="65">
        <v>3.7999999999999999E-2</v>
      </c>
      <c r="BF22" s="18">
        <v>0.18179999999999999</v>
      </c>
      <c r="BG22" s="18">
        <v>5.7999999999999996E-2</v>
      </c>
      <c r="BH22" s="41">
        <f>VLOOKUP(B:B,Asset_Quality_raw_data!B24:AP24,41,0)</f>
        <v>3.3952747343088487E-2</v>
      </c>
      <c r="BI22" s="41">
        <f>VLOOKUP(B:B,Mgt_Efficiency_raw_data!B24:AF24,31,0)</f>
        <v>0.43584331821865269</v>
      </c>
      <c r="BJ22" s="38">
        <f>VLOOKUP(B:B,ROA_raw_data!B24:AP24,41,0)</f>
        <v>5.1984977425305709E-2</v>
      </c>
      <c r="BK22" s="65">
        <v>4.3999999999999997E-2</v>
      </c>
      <c r="BL22" s="18">
        <v>0.1386</v>
      </c>
      <c r="BM22" s="18">
        <v>6.3399999999999998E-2</v>
      </c>
      <c r="BN22" s="41">
        <f>VLOOKUP(B:B,Asset_Quality_raw_data!B24:AT24,45,0)</f>
        <v>4.6545236312711416E-2</v>
      </c>
      <c r="BO22" s="41">
        <f>VLOOKUP(B:B,Mgt_Efficiency_raw_data!B24:AI24,34,0)</f>
        <v>0.43136564469999883</v>
      </c>
      <c r="BP22" s="38">
        <f>VLOOKUP(B:B,ROA_raw_data!B24:AT24,45,0)</f>
        <v>5.053751664651672E-2</v>
      </c>
      <c r="BQ22" s="65">
        <v>4.2000000000000003E-2</v>
      </c>
      <c r="BR22" s="18">
        <v>0.1366</v>
      </c>
      <c r="BS22" s="18">
        <v>6.3500000000000001E-2</v>
      </c>
      <c r="BT22" s="41">
        <f>VLOOKUP(B:B,Asset_Quality_raw_data!B24:AX24,49,0)</f>
        <v>5.9973340359421298E-2</v>
      </c>
      <c r="BU22" s="41">
        <f>VLOOKUP(B:B,Mgt_Efficiency_raw_data!B24:AL24,37,0)</f>
        <v>0.44780958332123666</v>
      </c>
      <c r="BV22" s="38">
        <f>VLOOKUP(B:B,ROA_raw_data!B24:AX24,49,0)</f>
        <v>4.2209656578300593E-2</v>
      </c>
      <c r="BW22" s="65">
        <v>5.3999999999999999E-2</v>
      </c>
      <c r="BX22" s="18">
        <v>0.1361</v>
      </c>
      <c r="BY22" s="18">
        <v>0.10279999999999999</v>
      </c>
      <c r="BZ22" s="41">
        <f>VLOOKUP(B:B,Asset_Quality_raw_data!B24:BB24,53,0)</f>
        <v>5.9891298932915747E-2</v>
      </c>
      <c r="CA22" s="41">
        <f>VLOOKUP(B:B,Mgt_Efficiency_raw_data!B24:AO24,40,0)</f>
        <v>0.6789046889845316</v>
      </c>
      <c r="CB22" s="38">
        <f>VLOOKUP(B:B,ROA_raw_data!B24:BB24,53,0)</f>
        <v>4.2452408630623183E-2</v>
      </c>
      <c r="CC22" s="65">
        <v>3.3000000000000002E-2</v>
      </c>
      <c r="CD22" s="18">
        <v>0.1366</v>
      </c>
      <c r="CE22" s="18">
        <v>9.2100000000000015E-2</v>
      </c>
      <c r="CF22" s="41">
        <f>VLOOKUP(B:B,Asset_Quality_raw_data!B24:BF24,57,0)</f>
        <v>6.1408191360800474E-2</v>
      </c>
      <c r="CG22" s="41">
        <f>VLOOKUP(B:B,Mgt_Efficiency_raw_data!B24:AR24,43,0)</f>
        <v>0.44453239487843227</v>
      </c>
      <c r="CH22" s="38">
        <f>VLOOKUP(B:B,ROA_raw_data!B24:BF24,57,0)</f>
        <v>4.0964724430240101E-2</v>
      </c>
      <c r="CI22" s="65">
        <v>3.2000000000000001E-2</v>
      </c>
      <c r="CJ22" s="18">
        <v>0.13689999999999999</v>
      </c>
      <c r="CK22" s="18">
        <v>7.0599999999999996E-2</v>
      </c>
      <c r="CL22" s="41">
        <f>VLOOKUP(B:B,Asset_Quality_raw_data!B24:BJ24,61,0)</f>
        <v>6.2294687367518274E-2</v>
      </c>
      <c r="CM22" s="41">
        <f>VLOOKUP(B:B,Mgt_Efficiency_raw_data!B24:AU24,46,0)</f>
        <v>0.44421074337560573</v>
      </c>
      <c r="CN22" s="38">
        <f>VLOOKUP(B:B,ROA_raw_data!B24:BJ24,61,0)</f>
        <v>4.2162450636981416E-2</v>
      </c>
      <c r="CO22" s="65">
        <v>3.7999999999999999E-2</v>
      </c>
      <c r="CP22" s="18">
        <v>0.13639999999999999</v>
      </c>
      <c r="CQ22" s="18">
        <v>4.4999999999999998E-2</v>
      </c>
      <c r="CR22" s="41">
        <f>VLOOKUP(B:B,Asset_Quality_raw_data!B24:BN24,65,0)</f>
        <v>5.5233946143550337E-2</v>
      </c>
      <c r="CS22" s="41">
        <f>VLOOKUP(B:B,Mgt_Efficiency_raw_data!B24:AX24,49,0)</f>
        <v>0.4674036205457946</v>
      </c>
      <c r="CT22" s="38">
        <f>VLOOKUP(B:B,ROA_raw_data!B24:BN24,65,0)</f>
        <v>4.1564681550775223E-2</v>
      </c>
      <c r="CU22" s="65">
        <v>5.1999999999999998E-2</v>
      </c>
      <c r="CV22" s="18">
        <v>0.13489999999999999</v>
      </c>
      <c r="CW22" s="18">
        <v>4.1799999999999997E-2</v>
      </c>
      <c r="CX22" s="41">
        <f>VLOOKUP(B:B,Asset_Quality_raw_data!B24:BR24,69,0)</f>
        <v>5.5913433819141531E-2</v>
      </c>
      <c r="CY22" s="41">
        <f>VLOOKUP(B:B,Mgt_Efficiency_raw_data!B24:BA24,52,0)</f>
        <v>0.42454103752739036</v>
      </c>
      <c r="CZ22" s="38">
        <f>VLOOKUP(B:B,ROA_raw_data!B24:BR24,69,0)</f>
        <v>4.6371887302726747E-2</v>
      </c>
      <c r="DA22" s="65">
        <v>6.0999999999999999E-2</v>
      </c>
      <c r="DB22" s="18">
        <v>0.13220000000000001</v>
      </c>
      <c r="DC22" s="18">
        <v>4.2800000000000005E-2</v>
      </c>
      <c r="DD22" s="41">
        <f>VLOOKUP(B:B,Asset_Quality_raw_data!B24:BV24,73,0)</f>
        <v>7.7908326417898327E-2</v>
      </c>
      <c r="DE22" s="41">
        <f>VLOOKUP(B:B,Mgt_Efficiency_raw_data!B24:BD24,55,0)</f>
        <v>0.45572839473620419</v>
      </c>
      <c r="DF22" s="38">
        <f>VLOOKUP(B:B,ROA_raw_data!B24:BV24,73,0)</f>
        <v>4.2983499637681777E-2</v>
      </c>
      <c r="DG22" s="65">
        <v>5.2999999999999999E-2</v>
      </c>
      <c r="DH22" s="18">
        <v>0.12659999999999999</v>
      </c>
      <c r="DI22" s="18">
        <v>5.7000000000000002E-2</v>
      </c>
      <c r="DJ22" s="41">
        <f>VLOOKUP(B:B,Asset_Quality_raw_data!B24:BZ24,77,0)</f>
        <v>7.8989762786932066E-2</v>
      </c>
      <c r="DK22" s="41">
        <f>VLOOKUP(B:B,Mgt_Efficiency_raw_data!B24:BG24,58,0)</f>
        <v>0.47044435535322277</v>
      </c>
      <c r="DL22" s="38">
        <f>VLOOKUP(B:B,ROA_raw_data!B24:BZ24,77,0)</f>
        <v>5.8644809186375622E-2</v>
      </c>
      <c r="DM22" s="65">
        <v>5.6000000000000001E-2</v>
      </c>
      <c r="DN22" s="18">
        <v>0.12509999999999999</v>
      </c>
      <c r="DO22" s="18">
        <v>5.7099999999999998E-2</v>
      </c>
      <c r="DP22" s="41">
        <f>VLOOKUP(B:B,Asset_Quality_raw_data!B24:CD24,81,0)</f>
        <v>6.1589063646823719E-2</v>
      </c>
      <c r="DQ22" s="41">
        <f>VLOOKUP(B:B,Mgt_Efficiency_raw_data!B24:BJ24,61,0)</f>
        <v>0.47235895579643511</v>
      </c>
      <c r="DR22" s="38">
        <f>VLOOKUP(B:B,ROA_raw_data!B24:CD24,81,0)</f>
        <v>3.9774330386195461E-2</v>
      </c>
      <c r="DS22" s="65">
        <v>4.8000000000000001E-2</v>
      </c>
      <c r="DT22" s="18">
        <v>0.12509999999999999</v>
      </c>
      <c r="DU22" s="18">
        <v>4.3499999999999997E-2</v>
      </c>
      <c r="DV22" s="41">
        <f>VLOOKUP(B:B,Asset_Quality_raw_data!B24:CH24,85,0)</f>
        <v>7.3259275694093934E-2</v>
      </c>
      <c r="DW22" s="41">
        <f>VLOOKUP(B:B,Mgt_Efficiency_raw_data!B24:BM24,64,0)</f>
        <v>0.41764732494433993</v>
      </c>
      <c r="DX22" s="38">
        <f>VLOOKUP(B:B,ROA_raw_data!B24:CH24,85,0)</f>
        <v>4.4538697249764343E-2</v>
      </c>
      <c r="DY22" s="65">
        <v>0.06</v>
      </c>
      <c r="DZ22" s="18">
        <v>0.12470000000000001</v>
      </c>
      <c r="EA22" s="18">
        <v>5.7000000000000002E-2</v>
      </c>
      <c r="EB22" s="41">
        <f>VLOOKUP(B:B,Asset_Quality_raw_data!B24:CL24,89,0)</f>
        <v>7.3782431878747723E-2</v>
      </c>
      <c r="EC22" s="41">
        <f>VLOOKUP(B:B,Mgt_Efficiency_raw_data!B24:BP24,67,0)</f>
        <v>0.44881608454554717</v>
      </c>
      <c r="ED22" s="38">
        <f>VLOOKUP(B:B,ROA_raw_data!B24:CL24,89,0)</f>
        <v>4.2100010387875475E-2</v>
      </c>
      <c r="EE22" s="65">
        <v>0.05</v>
      </c>
      <c r="EF22" s="18">
        <v>0.12470000000000001</v>
      </c>
      <c r="EG22" s="18">
        <v>3.8300000000000001E-2</v>
      </c>
      <c r="EH22" s="41">
        <f>VLOOKUP(B:B,Asset_Quality_raw_data!B24:CP24,93,0)</f>
        <v>6.7410859108089582E-2</v>
      </c>
      <c r="EI22" s="41">
        <f>VLOOKUP(B:B,Mgt_Efficiency_raw_data!B24:BS24,70,0)</f>
        <v>0.45866529253237687</v>
      </c>
      <c r="EJ22" s="38">
        <f>VLOOKUP(B:B,ROA_raw_data!B24:CP24,93,0)</f>
        <v>4.0348796082596651E-2</v>
      </c>
      <c r="EK22" s="65">
        <v>5.0999999999999997E-2</v>
      </c>
      <c r="EL22" s="18">
        <v>0.12240000000000001</v>
      </c>
      <c r="EM22" s="18">
        <v>5.8200000000000002E-2</v>
      </c>
      <c r="EN22" s="41">
        <f>VLOOKUP(B:B,Asset_Quality_raw_data!B24:CT24,97,0)</f>
        <v>7.5435394230285363E-2</v>
      </c>
      <c r="EO22" s="41">
        <f>VLOOKUP(B:B,Mgt_Efficiency_raw_data!B24:BV24,73,0)</f>
        <v>0.45703738148222534</v>
      </c>
      <c r="EP22" s="38">
        <f>VLOOKUP(B:B,ROA_raw_data!B24:CT24,97,0)</f>
        <v>3.9625940682739995E-2</v>
      </c>
      <c r="EQ22" s="65">
        <v>4.5999999999999999E-2</v>
      </c>
      <c r="ER22" s="18">
        <v>0.12089999999999999</v>
      </c>
      <c r="ES22" s="18">
        <v>5.8400000000000001E-2</v>
      </c>
      <c r="ET22" s="41">
        <f>VLOOKUP(B:B,Asset_Quality_raw_data!B24:CX24,101,0)</f>
        <v>8.8668217046374648E-2</v>
      </c>
      <c r="EU22" s="41">
        <f>VLOOKUP(B:B,Mgt_Efficiency_raw_data!B24:BY24,76,0)</f>
        <v>0.45646708855154861</v>
      </c>
      <c r="EV22" s="38">
        <f>VLOOKUP(B:B,ROA_raw_data!B24:CX24,101,0)</f>
        <v>2.9655922852212305E-2</v>
      </c>
      <c r="EW22" s="65">
        <v>-4.1000000000000002E-2</v>
      </c>
      <c r="EX22" s="18">
        <v>0.11890000000000001</v>
      </c>
      <c r="EY22" s="18">
        <v>4.5899999999999996E-2</v>
      </c>
      <c r="EZ22" s="41">
        <f>VLOOKUP(B:B,Asset_Quality_raw_data!B24:DB24,105,0)</f>
        <v>8.7233424381802732E-2</v>
      </c>
      <c r="FA22" s="41">
        <f>VLOOKUP(B:B,Mgt_Efficiency_raw_data!B24:CB24,79,0)</f>
        <v>0.44238467816563348</v>
      </c>
      <c r="FB22" s="38">
        <f>VLOOKUP(B:B,ROA_raw_data!B24:DB24,105,0)</f>
        <v>2.682815146503011E-2</v>
      </c>
      <c r="FC22" s="65">
        <v>-3.5999999999999997E-2</v>
      </c>
      <c r="FD22" s="18">
        <v>0.11749999999999999</v>
      </c>
      <c r="FE22" s="18">
        <v>4.2000000000000003E-2</v>
      </c>
      <c r="FF22" s="41">
        <f>VLOOKUP(B:B,Asset_Quality_raw_data!B24:DF24,109,0)</f>
        <v>8.5646324582448585E-2</v>
      </c>
      <c r="FG22" s="41">
        <f>VLOOKUP(B:B,Mgt_Efficiency_raw_data!B24:CE24,82,0)</f>
        <v>0.42032847201861534</v>
      </c>
      <c r="FH22" s="38">
        <f>VLOOKUP(B:B,ROA_raw_data!B24:DF24,109,0)</f>
        <v>2.5617587334079619E-2</v>
      </c>
      <c r="FI22" s="65">
        <v>-3.0000000000000001E-3</v>
      </c>
      <c r="FJ22" s="18">
        <v>0.1202</v>
      </c>
      <c r="FK22" s="18">
        <v>5.62E-2</v>
      </c>
      <c r="FL22" s="41">
        <f>VLOOKUP(B:B,Asset_Quality_raw_data!B24:DJ24,113,0)</f>
        <v>0.10484407974886249</v>
      </c>
      <c r="FM22" s="41">
        <f>VLOOKUP(B:B,Mgt_Efficiency_raw_data!B24:CH24,85,0)</f>
        <v>0.41118872891492586</v>
      </c>
      <c r="FN22" s="38">
        <f>VLOOKUP(B:B,ROA_raw_data!B24:DJ24,113,0)</f>
        <v>2.5313344249096675E-2</v>
      </c>
      <c r="FO22" s="65">
        <v>2.4E-2</v>
      </c>
      <c r="FP22" s="18">
        <v>0.12050000000000001</v>
      </c>
      <c r="FQ22" s="18">
        <v>5.9000000000000004E-2</v>
      </c>
      <c r="FR22" s="41">
        <f>VLOOKUP(B:B,Asset_Quality_raw_data!B24:DN24,117,0)</f>
        <v>0.10358925491100496</v>
      </c>
      <c r="FS22" s="41">
        <f>VLOOKUP(B:B,Mgt_Efficiency_raw_data!B24:CK24,88,0)</f>
        <v>0.38478793833581609</v>
      </c>
      <c r="FT22" s="38">
        <f>VLOOKUP(B:B,ROA_raw_data!B24:DN24,117,0)</f>
        <v>4.3405898720299645E-2</v>
      </c>
      <c r="FU22" s="65">
        <v>0.10299999999999999</v>
      </c>
      <c r="FV22" s="18">
        <v>0.1202</v>
      </c>
      <c r="FW22" s="18">
        <v>6.3200000000000006E-2</v>
      </c>
      <c r="FX22" s="41">
        <f>VLOOKUP(B:B,Asset_Quality_raw_data!B24:DR24,121,0)</f>
        <v>9.9034822884966345E-2</v>
      </c>
      <c r="FY22" s="41">
        <f>VLOOKUP(B:B,Mgt_Efficiency_raw_data!B24:CN24,91,0)</f>
        <v>0.38982592044194619</v>
      </c>
      <c r="FZ22" s="38">
        <f>VLOOKUP(B:B,ROA_raw_data!B24:DR24,121,0)</f>
        <v>4.1931051067472552E-2</v>
      </c>
      <c r="GA22" s="65">
        <v>9.4E-2</v>
      </c>
      <c r="GB22" s="18">
        <v>0.121</v>
      </c>
      <c r="GC22" s="18">
        <v>6.9099999999999995E-2</v>
      </c>
      <c r="GD22" s="41">
        <f>VLOOKUP(B:B,Asset_Quality_raw_data!B24:DV24,125,0)</f>
        <v>8.1873953946698746E-2</v>
      </c>
      <c r="GE22" s="41">
        <f>VLOOKUP(B:B,Mgt_Efficiency_raw_data!B24:CQ24,94,0)</f>
        <v>0.39835923905596371</v>
      </c>
      <c r="GF22" s="38">
        <f>VLOOKUP(B:B,ROA_raw_data!B24:DV24,125,0)</f>
        <v>4.0027784461101584E-2</v>
      </c>
      <c r="GG22" s="65">
        <v>7.5999999999999998E-2</v>
      </c>
      <c r="GH22" s="18">
        <v>0.1216</v>
      </c>
      <c r="GI22" s="18">
        <v>5.7300000000000004E-2</v>
      </c>
      <c r="GJ22" s="41">
        <f>VLOOKUP(B:B,Asset_Quality_raw_data!B24:DZ24,129,0)</f>
        <v>7.0351852582568999E-2</v>
      </c>
      <c r="GK22" s="41">
        <f>VLOOKUP(B:B,Mgt_Efficiency_raw_data!B24:CT24,97,0)</f>
        <v>0.3996622031768482</v>
      </c>
      <c r="GL22" s="38">
        <f>VLOOKUP(B:B,ROA_raw_data!B24:DZ24,129,0)</f>
        <v>4.3600617898903148E-2</v>
      </c>
      <c r="GM22" s="65">
        <v>5.8999999999999997E-2</v>
      </c>
      <c r="GN22" s="18">
        <v>0.1215</v>
      </c>
      <c r="GO22" s="18">
        <v>5.5599999999999997E-2</v>
      </c>
      <c r="GP22" s="41">
        <f>VLOOKUP(B:B,Asset_Quality_raw_data!B24:ED24,133,0)</f>
        <v>7.0843561496962609E-2</v>
      </c>
      <c r="GQ22" s="41">
        <f>VLOOKUP(B:B,Mgt_Efficiency_raw_data!B24:CW24,100,0)</f>
        <v>0.38472938501672327</v>
      </c>
      <c r="GR22" s="38">
        <f>VLOOKUP(B:B,ROA_raw_data!B24:ED24,133,0)</f>
        <v>3.9382466171563393E-2</v>
      </c>
      <c r="GS22" s="65">
        <v>4.9000000000000002E-2</v>
      </c>
      <c r="GT22" s="18">
        <v>0.12269999999999999</v>
      </c>
      <c r="GU22" s="18">
        <v>7.9100000000000004E-2</v>
      </c>
      <c r="GV22" s="41">
        <f>VLOOKUP(B:B,Asset_Quality_raw_data!B24:EH24,137,0)</f>
        <v>6.9424344436969085E-2</v>
      </c>
      <c r="GW22" s="41">
        <f>VLOOKUP(B:B,Mgt_Efficiency_raw_data!B24:CZ24,103,0)</f>
        <v>0.39180046660993439</v>
      </c>
      <c r="GX22" s="38">
        <f>VLOOKUP(B:B,ROA_raw_data!B24:EH24,137,0)</f>
        <v>4.0958979038947324E-2</v>
      </c>
      <c r="GY22" s="65">
        <v>4.5999999999999999E-2</v>
      </c>
      <c r="GZ22" s="18">
        <v>0.1241</v>
      </c>
      <c r="HA22" s="18">
        <v>9.1799999999999993E-2</v>
      </c>
      <c r="HB22" s="41">
        <f>VLOOKUP(B:B,Asset_Quality_raw_data!B24:EL24,141,0)</f>
        <v>7.0387072933545403E-2</v>
      </c>
      <c r="HC22" s="41">
        <f>VLOOKUP(B:B,Mgt_Efficiency_raw_data!B24:DC24,106,0)</f>
        <v>0.41162104204806133</v>
      </c>
      <c r="HD22" s="38">
        <f>VLOOKUP(B:B,ROA_raw_data!B24:EL24,141,0)</f>
        <v>3.6716901633591183E-2</v>
      </c>
      <c r="HE22" s="65">
        <v>4.9000000000000002E-2</v>
      </c>
      <c r="HF22" s="18">
        <v>0.12670000000000001</v>
      </c>
      <c r="HG22" s="18">
        <v>9.06E-2</v>
      </c>
      <c r="HH22" s="41">
        <f>VLOOKUP(B:B,Asset_Quality_raw_data!B24:EP24,145,0)</f>
        <v>6.5450779470617074E-2</v>
      </c>
      <c r="HI22" s="41">
        <f>VLOOKUP(B:B,Mgt_Efficiency_raw_data!B24:DF24,109,0)</f>
        <v>0.42014931011540269</v>
      </c>
      <c r="HJ22" s="38">
        <f>VLOOKUP(B:B,ROA_raw_data!B24:EP24,145,0)</f>
        <v>3.7702744239844488E-2</v>
      </c>
      <c r="HK22" s="65">
        <v>5.3999999999999999E-2</v>
      </c>
      <c r="HL22" s="18">
        <v>0.13089999999999999</v>
      </c>
      <c r="HM22" s="18">
        <v>9.1899999999999996E-2</v>
      </c>
      <c r="HN22" s="41">
        <f>VLOOKUP(B:B,Asset_Quality_raw_data!B24:ET24,149,0)</f>
        <v>8.4402512213513234E-2</v>
      </c>
      <c r="HO22" s="41">
        <f>VLOOKUP(B:B,Mgt_Efficiency_raw_data!B24:DI24,112,0)</f>
        <v>0.47056985548652797</v>
      </c>
      <c r="HP22" s="38">
        <f>VLOOKUP(B:B,ROA_raw_data!B24:ET24,149,0)</f>
        <v>3.2231842202299563E-2</v>
      </c>
      <c r="HQ22" s="65">
        <v>5.5E-2</v>
      </c>
      <c r="HR22" s="18">
        <v>0.1331</v>
      </c>
      <c r="HS22" s="18">
        <v>7.8799999999999995E-2</v>
      </c>
      <c r="HT22" s="41">
        <f>VLOOKUP(B:B,Asset_Quality_raw_data!B24:EX24,153,0)</f>
        <v>0.10133853067409117</v>
      </c>
      <c r="HU22" s="41">
        <f>VLOOKUP(B:B,Mgt_Efficiency_raw_data!B24:DL24,115,0)</f>
        <v>0.46380864994123755</v>
      </c>
      <c r="HV22" s="38">
        <f>VLOOKUP(B:B,ROA_raw_data!B24:EX24,153,0)</f>
        <v>3.3415423137713354E-2</v>
      </c>
      <c r="HW22" s="65">
        <v>0.06</v>
      </c>
      <c r="HX22" s="18">
        <v>0.13980000000000001</v>
      </c>
      <c r="HY22" s="18">
        <v>6.7799999999999999E-2</v>
      </c>
      <c r="HZ22" s="41">
        <f>VLOOKUP(B:B,Asset_Quality_raw_data!B24:FB24,157,0)</f>
        <v>0.14168081118172579</v>
      </c>
      <c r="IA22" s="41">
        <f>VLOOKUP(B:B,Mgt_Efficiency_raw_data!B24:DO24,118,0)</f>
        <v>0.47949051113238855</v>
      </c>
      <c r="IB22" s="38">
        <f>VLOOKUP(B:B,ROA_raw_data!B24:FB24,157,0)</f>
        <v>2.762465143182399E-2</v>
      </c>
      <c r="IC22" s="65">
        <v>5.6000000000000001E-2</v>
      </c>
      <c r="ID22" s="18">
        <v>0.14630000000000001</v>
      </c>
      <c r="IE22" s="18">
        <v>6.6299999999999998E-2</v>
      </c>
      <c r="IF22" s="41">
        <f>VLOOKUP(B:B,Asset_Quality_raw_data!B24:FF24,161,0)</f>
        <v>0.12739601456490174</v>
      </c>
      <c r="IG22" s="41">
        <f>VLOOKUP(B:B,Mgt_Efficiency_raw_data!B24:DR24,121,0)</f>
        <v>0.48625223631613718</v>
      </c>
      <c r="IH22" s="38">
        <f>VLOOKUP(B:B,ROA_raw_data!B24:FF24,161,0)</f>
        <v>2.8096050658010172E-2</v>
      </c>
      <c r="II22" s="65">
        <v>4.9000000000000002E-2</v>
      </c>
      <c r="IJ22" s="18">
        <v>0.1628</v>
      </c>
      <c r="IK22" s="18">
        <v>5.7000000000000002E-2</v>
      </c>
      <c r="IL22" s="41">
        <f>VLOOKUP(B:B,Asset_Quality_raw_data!B24:FJ24,165,0)</f>
        <v>0.13258117268542535</v>
      </c>
      <c r="IM22" s="41">
        <f>VLOOKUP(B:B,Mgt_Efficiency_raw_data!B24:DU24,124,0)</f>
        <v>0.55018756192555029</v>
      </c>
      <c r="IN22" s="38">
        <f>VLOOKUP(B:B,ROA_raw_data!B24:FJ24,165,0)</f>
        <v>2.2411449814179737E-2</v>
      </c>
      <c r="IO22" s="65">
        <v>4.5999999999999999E-2</v>
      </c>
      <c r="IP22" s="18">
        <v>0.16850000000000001</v>
      </c>
      <c r="IQ22" s="18">
        <v>6.2199999999999998E-2</v>
      </c>
      <c r="IR22" s="41">
        <f>VLOOKUP(B:B,Asset_Quality_raw_data!B24:FN24,169,0)</f>
        <v>0.14480305175083275</v>
      </c>
      <c r="IS22" s="41">
        <f>VLOOKUP(B:B,Mgt_Efficiency_raw_data!B24:DX24,127,0)</f>
        <v>0.54567418803020962</v>
      </c>
      <c r="IT22" s="38">
        <f>VLOOKUP(B:B,ROA_raw_data!B24:FN24,169,0)</f>
        <v>2.7587258724816627E-2</v>
      </c>
      <c r="IU22" s="65">
        <v>0.04</v>
      </c>
      <c r="IV22" s="18">
        <v>0.1691</v>
      </c>
      <c r="IW22" s="18">
        <v>3.56E-2</v>
      </c>
      <c r="IX22" s="41">
        <f>VLOOKUP(B:B,Asset_Quality_raw_data!B24:FR24,173,0)</f>
        <v>0.14574817178918917</v>
      </c>
      <c r="IY22" s="41">
        <f>VLOOKUP(B:B,Mgt_Efficiency_raw_data!B24:EA24,130,0)</f>
        <v>0.5737384965619452</v>
      </c>
      <c r="IZ22" s="38">
        <f>VLOOKUP(B:B,ROA_raw_data!B24:FR24,173,0)</f>
        <v>2.7555171016815115E-2</v>
      </c>
      <c r="JA22" s="65">
        <v>4.7E-2</v>
      </c>
      <c r="JB22" s="18">
        <v>0.16889999999999999</v>
      </c>
      <c r="JC22" s="18">
        <v>2.9900000000000003E-2</v>
      </c>
      <c r="JD22" s="41">
        <f>VLOOKUP(B:B,Asset_Quality_raw_data!B24:FV24,177,0)</f>
        <v>0.14481059929964371</v>
      </c>
      <c r="JE22" s="41">
        <f>VLOOKUP(B:B,Mgt_Efficiency_raw_data!B24:ED24,133,0)</f>
        <v>0.60615633818848069</v>
      </c>
      <c r="JF22" s="38">
        <f>VLOOKUP(B:B,ROA_raw_data!B24:FV24,177,0)</f>
        <v>2.3693685432893519E-2</v>
      </c>
    </row>
    <row r="23" spans="1:266" x14ac:dyDescent="0.25">
      <c r="A23">
        <v>19</v>
      </c>
      <c r="B23" s="57" t="s">
        <v>20</v>
      </c>
      <c r="C23" s="65">
        <v>5.1999999999999998E-2</v>
      </c>
      <c r="D23" s="18">
        <v>0.1691</v>
      </c>
      <c r="E23" s="18">
        <v>6.2699999999999992E-2</v>
      </c>
      <c r="F23" s="41">
        <f>VLOOKUP(B23,Asset_Quality_raw_data!B25:F25,5,0)</f>
        <v>6.0646059249808509E-2</v>
      </c>
      <c r="G23" s="41">
        <f>VLOOKUP(B:B,Mgt_Efficiency_raw_data!B25:E25,4,0)</f>
        <v>0.57365387502225551</v>
      </c>
      <c r="H23" s="38">
        <f>VLOOKUP(B23,ROA_raw_data!B25:F25,5,0)</f>
        <v>4.0097481846994264E-2</v>
      </c>
      <c r="I23" s="65">
        <v>0.06</v>
      </c>
      <c r="J23" s="18">
        <v>0.1636</v>
      </c>
      <c r="K23" s="18">
        <v>7.3899999999999993E-2</v>
      </c>
      <c r="L23" s="41">
        <f>VLOOKUP(B:B,Asset_Quality_raw_data!B25:J25,9,0)</f>
        <v>7.2844320033112503E-2</v>
      </c>
      <c r="M23" s="41">
        <f>VLOOKUP(B:B,Mgt_Efficiency_raw_data!B25:H25,7,0)</f>
        <v>0.59655299861374433</v>
      </c>
      <c r="N23" s="38">
        <f>VLOOKUP(B23,ROA_raw_data!B25:J25,9,0)</f>
        <v>3.6748234274043903E-2</v>
      </c>
      <c r="O23" s="27"/>
      <c r="T23" s="28"/>
      <c r="U23" s="65">
        <v>0.05</v>
      </c>
      <c r="V23" s="18">
        <v>0.15990000000000001</v>
      </c>
      <c r="W23" s="18">
        <v>6.0199999999999997E-2</v>
      </c>
      <c r="X23" s="41">
        <f>VLOOKUP(B:B,Asset_Quality_raw_data!B25:R25,17,0)</f>
        <v>5.9274838367214311E-2</v>
      </c>
      <c r="Y23" s="41">
        <f>VLOOKUP(B:B,Mgt_Efficiency_raw_data!B25:N25,13,0)</f>
        <v>0.62042757670113513</v>
      </c>
      <c r="Z23" s="38">
        <f>VLOOKUP(B:B,ROA_raw_data!B25:R25,17,0)</f>
        <v>3.3815217043275642E-2</v>
      </c>
      <c r="AA23" s="65">
        <v>5.7000000000000002E-2</v>
      </c>
      <c r="AB23" s="18">
        <v>0.15460000000000002</v>
      </c>
      <c r="AC23" s="18">
        <v>6.3099999999999989E-2</v>
      </c>
      <c r="AD23" s="41">
        <f>VLOOKUP(B:B,Asset_Quality_raw_data!B25:V25,21,0)</f>
        <v>5.1480103504485709E-2</v>
      </c>
      <c r="AE23" s="41">
        <f>VLOOKUP(B:B,Mgt_Efficiency_raw_data!B25:Q25,16,0)</f>
        <v>0.6243394321835164</v>
      </c>
      <c r="AF23" s="38">
        <f>VLOOKUP(B:B,ROA_raw_data!B25:V25,21,0)</f>
        <v>3.3414918677487145E-2</v>
      </c>
      <c r="AG23" s="65">
        <v>5.6000000000000001E-2</v>
      </c>
      <c r="AH23" s="18">
        <v>0.16059999999999999</v>
      </c>
      <c r="AI23" s="18">
        <v>7.0300000000000001E-2</v>
      </c>
      <c r="AJ23" s="41">
        <f>VLOOKUP(B:B,Asset_Quality_raw_data!B25:Z25,25,0)</f>
        <v>4.5526129699635251E-2</v>
      </c>
      <c r="AK23" s="41">
        <f>VLOOKUP(B:B,Mgt_Efficiency_raw_data!B25:T25,19,0)</f>
        <v>0.62094474079503492</v>
      </c>
      <c r="AL23" s="38">
        <f>VLOOKUP(B:B,ROA_raw_data!B25:Z25,25,0)</f>
        <v>3.343330108556896E-2</v>
      </c>
      <c r="AM23" s="65">
        <v>6.0999999999999999E-2</v>
      </c>
      <c r="AN23" s="18">
        <v>0.16820000000000002</v>
      </c>
      <c r="AO23" s="18">
        <v>5.9699999999999996E-2</v>
      </c>
      <c r="AP23" s="41">
        <f>VLOOKUP(B:B,Asset_Quality_raw_data!B25:AD25,29,0)</f>
        <v>4.5618993582454942E-2</v>
      </c>
      <c r="AQ23" s="41">
        <f>VLOOKUP(B:B,Mgt_Efficiency_raw_data!B25:W25,22,0)</f>
        <v>0.61349128092734462</v>
      </c>
      <c r="AR23" s="38">
        <f>VLOOKUP(B:B,ROA_raw_data!B25:AD25,29,0)</f>
        <v>3.3812884683633825E-2</v>
      </c>
      <c r="AS23" s="65">
        <v>0.05</v>
      </c>
      <c r="AT23" s="18">
        <v>0.183</v>
      </c>
      <c r="AU23" s="18">
        <v>8.0100000000000005E-2</v>
      </c>
      <c r="AV23" s="41">
        <f>VLOOKUP(B:B,Asset_Quality_raw_data!B25:AH25,33,0)</f>
        <v>4.9022180965158202E-2</v>
      </c>
      <c r="AW23" s="41">
        <f>VLOOKUP(B:B,Mgt_Efficiency_raw_data!B25:Z25,25,0)</f>
        <v>0.66378704984897163</v>
      </c>
      <c r="AX23" s="38">
        <f>VLOOKUP(B:B,ROA_raw_data!B25:AH25,33,0)</f>
        <v>2.7085580942542854E-2</v>
      </c>
      <c r="AY23" s="65">
        <v>3.7999999999999999E-2</v>
      </c>
      <c r="AZ23" s="18">
        <v>0.1787</v>
      </c>
      <c r="BA23" s="18">
        <v>6.4500000000000002E-2</v>
      </c>
      <c r="BB23" s="41">
        <f>VLOOKUP(B:B,Asset_Quality_raw_data!B25:AL25,37,0)</f>
        <v>5.6256748855534638E-2</v>
      </c>
      <c r="BC23" s="41">
        <f>VLOOKUP(B:B,Mgt_Efficiency_raw_data!B25:AC25,28,0)</f>
        <v>0.73696513406559572</v>
      </c>
      <c r="BD23" s="38">
        <f>VLOOKUP(B:B,ROA_raw_data!B25:AL25,37,0)</f>
        <v>1.6402686521320927E-2</v>
      </c>
      <c r="BE23" s="65">
        <v>3.7999999999999999E-2</v>
      </c>
      <c r="BF23" s="18">
        <v>0.18179999999999999</v>
      </c>
      <c r="BG23" s="18">
        <v>5.7999999999999996E-2</v>
      </c>
      <c r="BH23" s="41">
        <f>VLOOKUP(B:B,Asset_Quality_raw_data!B25:AP25,41,0)</f>
        <v>7.0339181568208481E-2</v>
      </c>
      <c r="BI23" s="41">
        <f>VLOOKUP(B:B,Mgt_Efficiency_raw_data!B25:AF25,31,0)</f>
        <v>0.72014328583847331</v>
      </c>
      <c r="BJ23" s="38">
        <f>VLOOKUP(B:B,ROA_raw_data!B25:AP25,41,0)</f>
        <v>1.7231461413176025E-2</v>
      </c>
      <c r="BK23" s="65">
        <v>4.3999999999999997E-2</v>
      </c>
      <c r="BL23" s="18">
        <v>0.1386</v>
      </c>
      <c r="BM23" s="18">
        <v>6.3399999999999998E-2</v>
      </c>
      <c r="BN23" s="41">
        <f>VLOOKUP(B:B,Asset_Quality_raw_data!B25:AT25,45,0)</f>
        <v>8.9826233533786048E-2</v>
      </c>
      <c r="BO23" s="41">
        <f>VLOOKUP(B:B,Mgt_Efficiency_raw_data!B25:AI25,34,0)</f>
        <v>0.72389235789645212</v>
      </c>
      <c r="BP23" s="38">
        <f>VLOOKUP(B:B,ROA_raw_data!B25:AT25,45,0)</f>
        <v>1.5699420415213102E-2</v>
      </c>
      <c r="BQ23" s="65">
        <v>4.2000000000000003E-2</v>
      </c>
      <c r="BR23" s="18">
        <v>0.1366</v>
      </c>
      <c r="BS23" s="18">
        <v>6.3500000000000001E-2</v>
      </c>
      <c r="BT23" s="41">
        <f>VLOOKUP(B:B,Asset_Quality_raw_data!B25:AX25,49,0)</f>
        <v>0.10687599065020981</v>
      </c>
      <c r="BU23" s="41">
        <f>VLOOKUP(B:B,Mgt_Efficiency_raw_data!B25:AL25,37,0)</f>
        <v>0.24453781391198645</v>
      </c>
      <c r="BV23" s="38">
        <f>VLOOKUP(B:B,ROA_raw_data!B25:AX25,49,0)</f>
        <v>4.3989949236564706E-3</v>
      </c>
      <c r="BW23" s="65">
        <v>5.3999999999999999E-2</v>
      </c>
      <c r="BX23" s="18">
        <v>0.1361</v>
      </c>
      <c r="BY23" s="18">
        <v>0.10279999999999999</v>
      </c>
      <c r="BZ23" s="41">
        <f>VLOOKUP(B:B,Asset_Quality_raw_data!B25:BB25,53,0)</f>
        <v>0.13305410438985316</v>
      </c>
      <c r="CA23" s="41">
        <f>VLOOKUP(B:B,Mgt_Efficiency_raw_data!B25:AO25,40,0)</f>
        <v>1.0068493105502339</v>
      </c>
      <c r="CB23" s="38">
        <f>VLOOKUP(B:B,ROA_raw_data!B25:BB25,53,0)</f>
        <v>-1.5179961021148738E-2</v>
      </c>
      <c r="CC23" s="65">
        <v>3.3000000000000002E-2</v>
      </c>
      <c r="CD23" s="18">
        <v>0.1366</v>
      </c>
      <c r="CE23" s="18">
        <v>9.2100000000000015E-2</v>
      </c>
      <c r="CF23" s="41">
        <f>VLOOKUP(B:B,Asset_Quality_raw_data!B25:BF25,57,0)</f>
        <v>0.13270976527668352</v>
      </c>
      <c r="CG23" s="41">
        <f>VLOOKUP(B:B,Mgt_Efficiency_raw_data!B25:AR25,43,0)</f>
        <v>1.0350733211556453</v>
      </c>
      <c r="CH23" s="38">
        <f>VLOOKUP(B:B,ROA_raw_data!B25:BF25,57,0)</f>
        <v>-1.4359997447981094E-2</v>
      </c>
      <c r="CI23" s="65">
        <v>3.2000000000000001E-2</v>
      </c>
      <c r="CJ23" s="18">
        <v>0.13689999999999999</v>
      </c>
      <c r="CK23" s="18">
        <v>7.0599999999999996E-2</v>
      </c>
      <c r="CL23" s="41">
        <f>VLOOKUP(B:B,Asset_Quality_raw_data!B25:BJ25,61,0)</f>
        <v>0.13851548373178071</v>
      </c>
      <c r="CM23" s="41">
        <f>VLOOKUP(B:B,Mgt_Efficiency_raw_data!B25:AU25,46,0)</f>
        <v>1.0376521823659295</v>
      </c>
      <c r="CN23" s="38">
        <f>VLOOKUP(B:B,ROA_raw_data!B25:BJ25,61,0)</f>
        <v>-1.4164722083597441E-2</v>
      </c>
      <c r="CO23" s="65">
        <v>3.7999999999999999E-2</v>
      </c>
      <c r="CP23" s="18">
        <v>0.13639999999999999</v>
      </c>
      <c r="CQ23" s="18">
        <v>4.4999999999999998E-2</v>
      </c>
      <c r="CR23" s="41">
        <f>VLOOKUP(B:B,Asset_Quality_raw_data!B25:BN25,65,0)</f>
        <v>0.16129252759701682</v>
      </c>
      <c r="CS23" s="41">
        <f>VLOOKUP(B:B,Mgt_Efficiency_raw_data!B25:AX25,49,0)</f>
        <v>0.31463167176528545</v>
      </c>
      <c r="CT23" s="38">
        <f>VLOOKUP(B:B,ROA_raw_data!B25:BN25,65,0)</f>
        <v>-1.4580485532419763E-2</v>
      </c>
      <c r="CU23" s="65">
        <v>5.1999999999999998E-2</v>
      </c>
      <c r="CV23" s="18">
        <v>0.13489999999999999</v>
      </c>
      <c r="CW23" s="18">
        <v>4.1799999999999997E-2</v>
      </c>
      <c r="CX23" s="41">
        <f>VLOOKUP(B:B,Asset_Quality_raw_data!B25:BR25,69,0)</f>
        <v>0.16650646744144496</v>
      </c>
      <c r="CY23" s="41">
        <f>VLOOKUP(B:B,Mgt_Efficiency_raw_data!B25:BA25,52,0)</f>
        <v>0.84545379958926126</v>
      </c>
      <c r="CZ23" s="38">
        <f>VLOOKUP(B:B,ROA_raw_data!B25:BR25,69,0)</f>
        <v>1.649243002462766E-3</v>
      </c>
      <c r="DA23" s="65">
        <v>6.0999999999999999E-2</v>
      </c>
      <c r="DB23" s="18">
        <v>0.13220000000000001</v>
      </c>
      <c r="DC23" s="18">
        <v>4.2800000000000005E-2</v>
      </c>
      <c r="DD23" s="41">
        <f>VLOOKUP(B:B,Asset_Quality_raw_data!B25:BV25,73,0)</f>
        <v>0.14272482011296334</v>
      </c>
      <c r="DE23" s="41">
        <f>VLOOKUP(B:B,Mgt_Efficiency_raw_data!B25:BD25,55,0)</f>
        <v>0.8383280791162302</v>
      </c>
      <c r="DF23" s="38">
        <f>VLOOKUP(B:B,ROA_raw_data!B25:BV25,73,0)</f>
        <v>2.6259585493901508E-3</v>
      </c>
      <c r="DG23" s="65">
        <v>5.2999999999999999E-2</v>
      </c>
      <c r="DH23" s="18">
        <v>0.12659999999999999</v>
      </c>
      <c r="DI23" s="18">
        <v>5.7000000000000002E-2</v>
      </c>
      <c r="DJ23" s="41">
        <f>VLOOKUP(B:B,Asset_Quality_raw_data!B25:BZ25,77,0)</f>
        <v>0.13896359045677695</v>
      </c>
      <c r="DK23" s="41">
        <f>VLOOKUP(B:B,Mgt_Efficiency_raw_data!B25:BG25,58,0)</f>
        <v>0.82679982615402503</v>
      </c>
      <c r="DL23" s="38">
        <f>VLOOKUP(B:B,ROA_raw_data!B25:BZ25,77,0)</f>
        <v>4.9095684502338342E-3</v>
      </c>
      <c r="DM23" s="65">
        <v>5.6000000000000001E-2</v>
      </c>
      <c r="DN23" s="18">
        <v>0.12509999999999999</v>
      </c>
      <c r="DO23" s="18">
        <v>5.7099999999999998E-2</v>
      </c>
      <c r="DP23" s="41">
        <f>VLOOKUP(B:B,Asset_Quality_raw_data!B25:CD25,81,0)</f>
        <v>0.13923010106751593</v>
      </c>
      <c r="DQ23" s="41">
        <f>VLOOKUP(B:B,Mgt_Efficiency_raw_data!B25:BJ25,61,0)</f>
        <v>0.82394293893386328</v>
      </c>
      <c r="DR23" s="38">
        <f>VLOOKUP(B:B,ROA_raw_data!B25:CD25,81,0)</f>
        <v>3.4546138713339694E-3</v>
      </c>
      <c r="DS23" s="65">
        <v>4.8000000000000001E-2</v>
      </c>
      <c r="DT23" s="18">
        <v>0.12509999999999999</v>
      </c>
      <c r="DU23" s="18">
        <v>4.3499999999999997E-2</v>
      </c>
      <c r="DV23" s="41">
        <f>VLOOKUP(B:B,Asset_Quality_raw_data!B25:CH25,85,0)</f>
        <v>0.13518596397797986</v>
      </c>
      <c r="DW23" s="41">
        <f>VLOOKUP(B:B,Mgt_Efficiency_raw_data!B25:BM25,64,0)</f>
        <v>0.76862956014223038</v>
      </c>
      <c r="DX23" s="38">
        <f>VLOOKUP(B:B,ROA_raw_data!B25:CH25,85,0)</f>
        <v>8.4110580530786724E-3</v>
      </c>
      <c r="DY23" s="65">
        <v>0.06</v>
      </c>
      <c r="DZ23" s="18">
        <v>0.12470000000000001</v>
      </c>
      <c r="EA23" s="18">
        <v>5.7000000000000002E-2</v>
      </c>
      <c r="EB23" s="41">
        <f>VLOOKUP(B:B,Asset_Quality_raw_data!B25:CL25,89,0)</f>
        <v>0.13195250856375793</v>
      </c>
      <c r="EC23" s="41">
        <f>VLOOKUP(B:B,Mgt_Efficiency_raw_data!B25:BP25,67,0)</f>
        <v>0.7676165211507775</v>
      </c>
      <c r="ED23" s="38">
        <f>VLOOKUP(B:B,ROA_raw_data!B25:CL25,89,0)</f>
        <v>9.6719418257895113E-3</v>
      </c>
      <c r="EE23" s="65">
        <v>0.05</v>
      </c>
      <c r="EF23" s="18">
        <v>0.12470000000000001</v>
      </c>
      <c r="EG23" s="18">
        <v>3.8300000000000001E-2</v>
      </c>
      <c r="EH23" s="41">
        <f>VLOOKUP(B:B,Asset_Quality_raw_data!B25:CP25,93,0)</f>
        <v>0.12727989429218783</v>
      </c>
      <c r="EI23" s="41">
        <f>VLOOKUP(B:B,Mgt_Efficiency_raw_data!B25:BS25,70,0)</f>
        <v>0.48711434107902279</v>
      </c>
      <c r="EJ23" s="38">
        <f>VLOOKUP(B:B,ROA_raw_data!B25:CP25,93,0)</f>
        <v>1.2176486896882568E-2</v>
      </c>
      <c r="EK23" s="65">
        <v>5.0999999999999997E-2</v>
      </c>
      <c r="EL23" s="18">
        <v>0.12240000000000001</v>
      </c>
      <c r="EM23" s="18">
        <v>5.8200000000000002E-2</v>
      </c>
      <c r="EN23" s="41">
        <f>VLOOKUP(B:B,Asset_Quality_raw_data!B25:CT25,97,0)</f>
        <v>0.12347566101660383</v>
      </c>
      <c r="EO23" s="41">
        <f>VLOOKUP(B:B,Mgt_Efficiency_raw_data!B25:BV25,73,0)</f>
        <v>0.7282850060240933</v>
      </c>
      <c r="EP23" s="38">
        <f>VLOOKUP(B:B,ROA_raw_data!B25:CT25,97,0)</f>
        <v>1.2292977524680953E-2</v>
      </c>
      <c r="EQ23" s="65">
        <v>4.5999999999999999E-2</v>
      </c>
      <c r="ER23" s="18">
        <v>0.12089999999999999</v>
      </c>
      <c r="ES23" s="18">
        <v>5.8400000000000001E-2</v>
      </c>
      <c r="ET23" s="41">
        <f>VLOOKUP(B:B,Asset_Quality_raw_data!B25:CX25,101,0)</f>
        <v>0.12870433239741388</v>
      </c>
      <c r="EU23" s="41">
        <f>VLOOKUP(B:B,Mgt_Efficiency_raw_data!B25:BY25,76,0)</f>
        <v>0.67736660326887088</v>
      </c>
      <c r="EV23" s="38">
        <f>VLOOKUP(B:B,ROA_raw_data!B25:CX25,101,0)</f>
        <v>1.373821690755987E-2</v>
      </c>
      <c r="EW23" s="65">
        <v>-4.1000000000000002E-2</v>
      </c>
      <c r="EX23" s="18">
        <v>0.11890000000000001</v>
      </c>
      <c r="EY23" s="18">
        <v>4.5899999999999996E-2</v>
      </c>
      <c r="EZ23" s="41">
        <f>VLOOKUP(B:B,Asset_Quality_raw_data!B25:DB25,105,0)</f>
        <v>0.12603990332383208</v>
      </c>
      <c r="FA23" s="41">
        <f>VLOOKUP(B:B,Mgt_Efficiency_raw_data!B25:CB25,79,0)</f>
        <v>0.69785026138108608</v>
      </c>
      <c r="FB23" s="38">
        <f>VLOOKUP(B:B,ROA_raw_data!B25:DB25,105,0)</f>
        <v>1.4518721329694459E-2</v>
      </c>
      <c r="FC23" s="65">
        <v>-3.5999999999999997E-2</v>
      </c>
      <c r="FD23" s="18">
        <v>0.11749999999999999</v>
      </c>
      <c r="FE23" s="18">
        <v>4.2000000000000003E-2</v>
      </c>
      <c r="FF23" s="41">
        <f>VLOOKUP(B:B,Asset_Quality_raw_data!B25:DF25,109,0)</f>
        <v>0.1224363665962262</v>
      </c>
      <c r="FG23" s="41">
        <f>VLOOKUP(B:B,Mgt_Efficiency_raw_data!B25:CE25,82,0)</f>
        <v>0.64851217871898259</v>
      </c>
      <c r="FH23" s="38">
        <f>VLOOKUP(B:B,ROA_raw_data!B25:DF25,109,0)</f>
        <v>1.6721820065840928E-2</v>
      </c>
      <c r="FI23" s="65">
        <v>-3.0000000000000001E-3</v>
      </c>
      <c r="FJ23" s="18">
        <v>0.1202</v>
      </c>
      <c r="FK23" s="18">
        <v>5.62E-2</v>
      </c>
      <c r="FL23" s="41">
        <f>VLOOKUP(B:B,Asset_Quality_raw_data!B25:DJ25,113,0)</f>
        <v>0.12497578712134517</v>
      </c>
      <c r="FM23" s="41">
        <f>VLOOKUP(B:B,Mgt_Efficiency_raw_data!B25:CH25,85,0)</f>
        <v>0.67046483035735094</v>
      </c>
      <c r="FN23" s="38">
        <f>VLOOKUP(B:B,ROA_raw_data!B25:DJ25,113,0)</f>
        <v>1.2732678199389693E-2</v>
      </c>
      <c r="FO23" s="65">
        <v>2.4E-2</v>
      </c>
      <c r="FP23" s="18">
        <v>0.12050000000000001</v>
      </c>
      <c r="FQ23" s="18">
        <v>5.9000000000000004E-2</v>
      </c>
      <c r="FR23" s="41">
        <f>VLOOKUP(B:B,Asset_Quality_raw_data!B25:DN25,117,0)</f>
        <v>0.12774357195661856</v>
      </c>
      <c r="FS23" s="41">
        <f>VLOOKUP(B:B,Mgt_Efficiency_raw_data!B25:CK25,88,0)</f>
        <v>0.57813912398256084</v>
      </c>
      <c r="FT23" s="38">
        <f>VLOOKUP(B:B,ROA_raw_data!B25:DN25,117,0)</f>
        <v>2.0254821011186294E-2</v>
      </c>
      <c r="FU23" s="65">
        <v>0.10299999999999999</v>
      </c>
      <c r="FV23" s="18">
        <v>0.1202</v>
      </c>
      <c r="FW23" s="18">
        <v>6.3200000000000006E-2</v>
      </c>
      <c r="FX23" s="41">
        <f>VLOOKUP(B:B,Asset_Quality_raw_data!B25:DR25,121,0)</f>
        <v>0.12864190905194584</v>
      </c>
      <c r="FY23" s="41">
        <f>VLOOKUP(B:B,Mgt_Efficiency_raw_data!B25:CN25,91,0)</f>
        <v>0.56959478930119112</v>
      </c>
      <c r="FZ23" s="38">
        <f>VLOOKUP(B:B,ROA_raw_data!B25:DR25,121,0)</f>
        <v>2.3120358427133485E-2</v>
      </c>
      <c r="GA23" s="65">
        <v>9.4E-2</v>
      </c>
      <c r="GB23" s="18">
        <v>0.121</v>
      </c>
      <c r="GC23" s="18">
        <v>6.9099999999999995E-2</v>
      </c>
      <c r="GD23" s="41">
        <f>VLOOKUP(B:B,Asset_Quality_raw_data!B25:DV25,125,0)</f>
        <v>0.13208360284995679</v>
      </c>
      <c r="GE23" s="41">
        <f>VLOOKUP(B:B,Mgt_Efficiency_raw_data!B25:CQ25,94,0)</f>
        <v>0.57572162955987183</v>
      </c>
      <c r="GF23" s="38">
        <f>VLOOKUP(B:B,ROA_raw_data!B25:DV25,125,0)</f>
        <v>2.3543962322217976E-2</v>
      </c>
      <c r="GG23" s="65">
        <v>7.5999999999999998E-2</v>
      </c>
      <c r="GH23" s="18">
        <v>0.1216</v>
      </c>
      <c r="GI23" s="18">
        <v>5.7300000000000004E-2</v>
      </c>
      <c r="GJ23" s="41">
        <f>VLOOKUP(B:B,Asset_Quality_raw_data!B25:DZ25,129,0)</f>
        <v>0.12435398489681382</v>
      </c>
      <c r="GK23" s="41">
        <f>VLOOKUP(B:B,Mgt_Efficiency_raw_data!B25:CT25,97,0)</f>
        <v>0.62859863758066159</v>
      </c>
      <c r="GL23" s="38">
        <f>VLOOKUP(B:B,ROA_raw_data!B25:DZ25,129,0)</f>
        <v>2.1553694260314286E-2</v>
      </c>
      <c r="GM23" s="65">
        <v>5.8999999999999997E-2</v>
      </c>
      <c r="GN23" s="18">
        <v>0.1215</v>
      </c>
      <c r="GO23" s="18">
        <v>5.5599999999999997E-2</v>
      </c>
      <c r="GP23" s="41">
        <f>VLOOKUP(B:B,Asset_Quality_raw_data!B25:ED25,133,0)</f>
        <v>0.12096754724674802</v>
      </c>
      <c r="GQ23" s="41">
        <f>VLOOKUP(B:B,Mgt_Efficiency_raw_data!B25:CW25,100,0)</f>
        <v>0.5670080573793731</v>
      </c>
      <c r="GR23" s="38">
        <f>VLOOKUP(B:B,ROA_raw_data!B25:ED25,133,0)</f>
        <v>2.3371012362767205E-2</v>
      </c>
      <c r="GS23" s="65">
        <v>4.9000000000000002E-2</v>
      </c>
      <c r="GT23" s="18">
        <v>0.12269999999999999</v>
      </c>
      <c r="GU23" s="18">
        <v>7.9100000000000004E-2</v>
      </c>
      <c r="GV23" s="41">
        <f>VLOOKUP(B:B,Asset_Quality_raw_data!B25:EH25,137,0)</f>
        <v>0.12047240358916572</v>
      </c>
      <c r="GW23" s="41">
        <f>VLOOKUP(B:B,Mgt_Efficiency_raw_data!B25:CZ25,103,0)</f>
        <v>0.55853050809947624</v>
      </c>
      <c r="GX23" s="38">
        <f>VLOOKUP(B:B,ROA_raw_data!B25:EH25,137,0)</f>
        <v>2.5933586918465909E-2</v>
      </c>
      <c r="GY23" s="65">
        <v>4.5999999999999999E-2</v>
      </c>
      <c r="GZ23" s="18">
        <v>0.1241</v>
      </c>
      <c r="HA23" s="18">
        <v>9.1799999999999993E-2</v>
      </c>
      <c r="HB23" s="41">
        <f>VLOOKUP(B:B,Asset_Quality_raw_data!B25:EL25,141,0)</f>
        <v>0.11960256361009773</v>
      </c>
      <c r="HC23" s="41">
        <f>VLOOKUP(B:B,Mgt_Efficiency_raw_data!B25:DC25,106,0)</f>
        <v>0.56751482867863723</v>
      </c>
      <c r="HD23" s="38">
        <f>VLOOKUP(B:B,ROA_raw_data!B25:EL25,141,0)</f>
        <v>2.5986894541831698E-2</v>
      </c>
      <c r="HE23" s="65">
        <v>4.9000000000000002E-2</v>
      </c>
      <c r="HF23" s="18">
        <v>0.12670000000000001</v>
      </c>
      <c r="HG23" s="18">
        <v>9.06E-2</v>
      </c>
      <c r="HH23" s="41">
        <f>VLOOKUP(B:B,Asset_Quality_raw_data!B25:EP25,145,0)</f>
        <v>0.11947439291126147</v>
      </c>
      <c r="HI23" s="41">
        <f>VLOOKUP(B:B,Mgt_Efficiency_raw_data!B25:DF25,109,0)</f>
        <v>0.64299537907423254</v>
      </c>
      <c r="HJ23" s="38">
        <f>VLOOKUP(B:B,ROA_raw_data!B25:EP25,145,0)</f>
        <v>1.891481288975597E-2</v>
      </c>
      <c r="HK23" s="65">
        <v>5.3999999999999999E-2</v>
      </c>
      <c r="HL23" s="18">
        <v>0.13089999999999999</v>
      </c>
      <c r="HM23" s="18">
        <v>9.1899999999999996E-2</v>
      </c>
      <c r="HN23" s="41">
        <f>VLOOKUP(B:B,Asset_Quality_raw_data!B25:ET25,149,0)</f>
        <v>0.12325090141347977</v>
      </c>
      <c r="HO23" s="41">
        <f>VLOOKUP(B:B,Mgt_Efficiency_raw_data!B25:DI25,112,0)</f>
        <v>0.61246701802177383</v>
      </c>
      <c r="HP23" s="38">
        <f>VLOOKUP(B:B,ROA_raw_data!B25:ET25,149,0)</f>
        <v>2.1061271438237442E-2</v>
      </c>
      <c r="HQ23" s="65">
        <v>5.5E-2</v>
      </c>
      <c r="HR23" s="18">
        <v>0.1331</v>
      </c>
      <c r="HS23" s="18">
        <v>7.8799999999999995E-2</v>
      </c>
      <c r="HT23" s="41">
        <f>VLOOKUP(B:B,Asset_Quality_raw_data!B25:EX25,153,0)</f>
        <v>0.12441257434371092</v>
      </c>
      <c r="HU23" s="41">
        <f>VLOOKUP(B:B,Mgt_Efficiency_raw_data!B25:DL25,115,0)</f>
        <v>0.59748441776826167</v>
      </c>
      <c r="HV23" s="38">
        <f>VLOOKUP(B:B,ROA_raw_data!B25:EX25,153,0)</f>
        <v>2.0524078321379587E-2</v>
      </c>
      <c r="HW23" s="65">
        <v>0.06</v>
      </c>
      <c r="HX23" s="18">
        <v>0.13980000000000001</v>
      </c>
      <c r="HY23" s="18">
        <v>6.7799999999999999E-2</v>
      </c>
      <c r="HZ23" s="41">
        <f>VLOOKUP(B:B,Asset_Quality_raw_data!B25:FB25,157,0)</f>
        <v>0.12465393335203297</v>
      </c>
      <c r="IA23" s="41">
        <f>VLOOKUP(B:B,Mgt_Efficiency_raw_data!B25:DO25,118,0)</f>
        <v>0.60876489698813963</v>
      </c>
      <c r="IB23" s="38">
        <f>VLOOKUP(B:B,ROA_raw_data!B25:FB25,157,0)</f>
        <v>1.8916228046515642E-2</v>
      </c>
      <c r="IC23" s="65">
        <v>5.6000000000000001E-2</v>
      </c>
      <c r="ID23" s="18">
        <v>0.14630000000000001</v>
      </c>
      <c r="IE23" s="18">
        <v>6.6299999999999998E-2</v>
      </c>
      <c r="IF23" s="41">
        <f>VLOOKUP(B:B,Asset_Quality_raw_data!B25:FF25,161,0)</f>
        <v>0.1237476677908772</v>
      </c>
      <c r="IG23" s="41">
        <f>VLOOKUP(B:B,Mgt_Efficiency_raw_data!B25:DR25,121,0)</f>
        <v>0.66194019192355058</v>
      </c>
      <c r="IH23" s="38">
        <f>VLOOKUP(B:B,ROA_raw_data!B25:FF25,161,0)</f>
        <v>1.7799562488009228E-2</v>
      </c>
      <c r="II23" s="65">
        <v>4.9000000000000002E-2</v>
      </c>
      <c r="IJ23" s="18">
        <v>0.1628</v>
      </c>
      <c r="IK23" s="18">
        <v>5.7000000000000002E-2</v>
      </c>
      <c r="IL23" s="41">
        <f>VLOOKUP(B:B,Asset_Quality_raw_data!B25:FJ25,165,0)</f>
        <v>0.12161927872548704</v>
      </c>
      <c r="IM23" s="41">
        <f>VLOOKUP(B:B,Mgt_Efficiency_raw_data!B25:DU25,124,0)</f>
        <v>0.60883544535825651</v>
      </c>
      <c r="IN23" s="38">
        <f>VLOOKUP(B:B,ROA_raw_data!B25:FJ25,165,0)</f>
        <v>2.3468769562991255E-2</v>
      </c>
      <c r="IO23" s="65">
        <v>4.5999999999999999E-2</v>
      </c>
      <c r="IP23" s="18">
        <v>0.16850000000000001</v>
      </c>
      <c r="IQ23" s="18">
        <v>6.2199999999999998E-2</v>
      </c>
      <c r="IR23" s="41">
        <f>VLOOKUP(B:B,Asset_Quality_raw_data!B25:FN25,169,0)</f>
        <v>0.11650585857851649</v>
      </c>
      <c r="IS23" s="41">
        <f>VLOOKUP(B:B,Mgt_Efficiency_raw_data!B25:DX25,127,0)</f>
        <v>0.63403969831987128</v>
      </c>
      <c r="IT23" s="38">
        <f>VLOOKUP(B:B,ROA_raw_data!B25:FN25,169,0)</f>
        <v>2.0382992790620679E-2</v>
      </c>
      <c r="IU23" s="65">
        <v>0.04</v>
      </c>
      <c r="IV23" s="18">
        <v>0.1691</v>
      </c>
      <c r="IW23" s="18">
        <v>3.56E-2</v>
      </c>
      <c r="IX23" s="41">
        <f>VLOOKUP(B:B,Asset_Quality_raw_data!B25:FR25,173,0)</f>
        <v>0.11364722522417255</v>
      </c>
      <c r="IY23" s="41">
        <f>VLOOKUP(B:B,Mgt_Efficiency_raw_data!B25:EA25,130,0)</f>
        <v>0.70753763337633846</v>
      </c>
      <c r="IZ23" s="38">
        <f>VLOOKUP(B:B,ROA_raw_data!B25:FR25,173,0)</f>
        <v>1.8726018467090964E-2</v>
      </c>
      <c r="JA23" s="65">
        <v>4.7E-2</v>
      </c>
      <c r="JB23" s="18">
        <v>0.16889999999999999</v>
      </c>
      <c r="JC23" s="18">
        <v>2.9900000000000003E-2</v>
      </c>
      <c r="JD23" s="41">
        <f>VLOOKUP(B:B,Asset_Quality_raw_data!B25:FV25,177,0)</f>
        <v>0.11433046405081798</v>
      </c>
      <c r="JE23" s="41">
        <f>VLOOKUP(B:B,Mgt_Efficiency_raw_data!B25:ED25,133,0)</f>
        <v>0.70105698050095522</v>
      </c>
      <c r="JF23" s="38">
        <f>VLOOKUP(B:B,ROA_raw_data!B25:FV25,177,0)</f>
        <v>2.0993606801775519E-2</v>
      </c>
    </row>
    <row r="24" spans="1:266" x14ac:dyDescent="0.25">
      <c r="A24">
        <v>20</v>
      </c>
      <c r="B24" s="55" t="s">
        <v>81</v>
      </c>
      <c r="C24" s="65">
        <v>5.1999999999999998E-2</v>
      </c>
      <c r="D24" s="18">
        <v>0.1691</v>
      </c>
      <c r="E24" s="18">
        <v>6.2699999999999992E-2</v>
      </c>
      <c r="F24" s="41">
        <f>VLOOKUP(B24,Asset_Quality_raw_data!B26:F26,5,0)</f>
        <v>6.5145627610211129E-2</v>
      </c>
      <c r="G24" s="41">
        <f>VLOOKUP(B:B,Mgt_Efficiency_raw_data!B26:E26,4,0)</f>
        <v>0.55697662436487871</v>
      </c>
      <c r="H24" s="38">
        <f>VLOOKUP(B24,ROA_raw_data!B26:F26,5,0)</f>
        <v>1.97609299469894E-2</v>
      </c>
      <c r="I24" s="65">
        <v>0.06</v>
      </c>
      <c r="J24" s="18">
        <v>0.1636</v>
      </c>
      <c r="K24" s="18">
        <v>7.3899999999999993E-2</v>
      </c>
      <c r="L24" s="41">
        <f>VLOOKUP(B:B,Asset_Quality_raw_data!B26:J26,9,0)</f>
        <v>7.4201023929454518E-2</v>
      </c>
      <c r="M24" s="41">
        <f>VLOOKUP(B:B,Mgt_Efficiency_raw_data!B26:H26,7,0)</f>
        <v>0.63848096748359517</v>
      </c>
      <c r="N24" s="38">
        <f>VLOOKUP(B24,ROA_raw_data!B26:J26,9,0)</f>
        <v>1.5470082036507857E-2</v>
      </c>
      <c r="O24" s="27"/>
      <c r="T24" s="28"/>
      <c r="U24" s="65">
        <v>0.05</v>
      </c>
      <c r="V24" s="18">
        <v>0.15990000000000001</v>
      </c>
      <c r="W24" s="18">
        <v>6.0199999999999997E-2</v>
      </c>
      <c r="X24" s="41">
        <f>VLOOKUP(B:B,Asset_Quality_raw_data!B26:R26,17,0)</f>
        <v>5.8153886790870898E-2</v>
      </c>
      <c r="Y24" s="41">
        <f>VLOOKUP(B:B,Mgt_Efficiency_raw_data!B26:N26,13,0)</f>
        <v>0.62849938324175403</v>
      </c>
      <c r="Z24" s="38">
        <f>VLOOKUP(B:B,ROA_raw_data!B26:R26,17,0)</f>
        <v>1.5133178008687334E-2</v>
      </c>
      <c r="AA24" s="65">
        <v>5.7000000000000002E-2</v>
      </c>
      <c r="AB24" s="18">
        <v>0.15460000000000002</v>
      </c>
      <c r="AC24" s="18">
        <v>6.3099999999999989E-2</v>
      </c>
      <c r="AD24" s="41">
        <f>VLOOKUP(B:B,Asset_Quality_raw_data!B26:V26,21,0)</f>
        <v>3.4245282330714638E-2</v>
      </c>
      <c r="AE24" s="41">
        <f>VLOOKUP(B:B,Mgt_Efficiency_raw_data!B26:Q26,16,0)</f>
        <v>0.71767648317973909</v>
      </c>
      <c r="AF24" s="38">
        <f>VLOOKUP(B:B,ROA_raw_data!B26:V26,21,0)</f>
        <v>8.3735654119921898E-3</v>
      </c>
      <c r="AG24" s="65">
        <v>5.6000000000000001E-2</v>
      </c>
      <c r="AH24" s="18">
        <v>0.16059999999999999</v>
      </c>
      <c r="AI24" s="18">
        <v>7.0300000000000001E-2</v>
      </c>
      <c r="AJ24" s="41">
        <f>VLOOKUP(B:B,Asset_Quality_raw_data!B26:Z26,25,0)</f>
        <v>9.7051115900128201E-2</v>
      </c>
      <c r="AK24" s="41">
        <f>VLOOKUP(B:B,Mgt_Efficiency_raw_data!B26:T26,19,0)</f>
        <v>0.75369338308222733</v>
      </c>
      <c r="AL24" s="38">
        <f>VLOOKUP(B:B,ROA_raw_data!B26:Z26,25,0)</f>
        <v>8.1305246216674641E-3</v>
      </c>
      <c r="AM24" s="65">
        <v>6.0999999999999999E-2</v>
      </c>
      <c r="AN24" s="18">
        <v>0.16820000000000002</v>
      </c>
      <c r="AO24" s="18">
        <v>5.9699999999999996E-2</v>
      </c>
      <c r="AP24" s="41">
        <f>VLOOKUP(B:B,Asset_Quality_raw_data!B26:AD26,29,0)</f>
        <v>6.0715732891196E-2</v>
      </c>
      <c r="AQ24" s="41">
        <f>VLOOKUP(B:B,Mgt_Efficiency_raw_data!B26:W26,22,0)</f>
        <v>0.71180855402877596</v>
      </c>
      <c r="AR24" s="38">
        <f>VLOOKUP(B:B,ROA_raw_data!B26:AD26,29,0)</f>
        <v>8.5249015836976836E-3</v>
      </c>
      <c r="AS24" s="65">
        <v>0.05</v>
      </c>
      <c r="AT24" s="18">
        <v>0.183</v>
      </c>
      <c r="AU24" s="18">
        <v>8.0100000000000005E-2</v>
      </c>
      <c r="AV24" s="41">
        <f>VLOOKUP(B:B,Asset_Quality_raw_data!B26:AH26,33,0)</f>
        <v>0.12879609159144548</v>
      </c>
      <c r="AW24" s="41">
        <f>VLOOKUP(B:B,Mgt_Efficiency_raw_data!B26:Z26,25,0)</f>
        <v>0.88074134738798004</v>
      </c>
      <c r="AX24" s="38">
        <f>VLOOKUP(B:B,ROA_raw_data!B26:AH26,33,0)</f>
        <v>-5.4323974969539427E-3</v>
      </c>
      <c r="AY24" s="65">
        <v>3.7999999999999999E-2</v>
      </c>
      <c r="AZ24" s="18">
        <v>0.1787</v>
      </c>
      <c r="BA24" s="18">
        <v>6.4500000000000002E-2</v>
      </c>
      <c r="BB24" s="41">
        <f>VLOOKUP(B:B,Asset_Quality_raw_data!B26:AL26,37,0)</f>
        <v>0.13154239357617711</v>
      </c>
      <c r="BC24" s="41">
        <f>VLOOKUP(B:B,Mgt_Efficiency_raw_data!B26:AC26,28,0)</f>
        <v>0.85853761145941287</v>
      </c>
      <c r="BD24" s="38">
        <f>VLOOKUP(B:B,ROA_raw_data!B26:AL26,37,0)</f>
        <v>5.3897378773669373E-3</v>
      </c>
      <c r="BE24" s="65">
        <v>3.7999999999999999E-2</v>
      </c>
      <c r="BF24" s="18">
        <v>0.18179999999999999</v>
      </c>
      <c r="BG24" s="18">
        <v>5.7999999999999996E-2</v>
      </c>
      <c r="BH24" s="41" t="s">
        <v>76</v>
      </c>
      <c r="BI24" s="41" t="s">
        <v>76</v>
      </c>
      <c r="BJ24" s="38" t="s">
        <v>76</v>
      </c>
      <c r="BK24" s="65">
        <v>4.3999999999999997E-2</v>
      </c>
      <c r="BL24" s="18">
        <v>0.1386</v>
      </c>
      <c r="BM24" s="18">
        <v>6.3399999999999998E-2</v>
      </c>
      <c r="BN24" s="41" t="s">
        <v>76</v>
      </c>
      <c r="BO24" s="41" t="s">
        <v>76</v>
      </c>
      <c r="BP24" s="38" t="s">
        <v>76</v>
      </c>
      <c r="BQ24" s="65">
        <v>4.2000000000000003E-2</v>
      </c>
      <c r="BR24" s="18">
        <v>0.1366</v>
      </c>
      <c r="BS24" s="18">
        <v>6.3500000000000001E-2</v>
      </c>
      <c r="BT24" s="41" t="s">
        <v>76</v>
      </c>
      <c r="BU24" s="41" t="s">
        <v>76</v>
      </c>
      <c r="BV24" s="38" t="s">
        <v>76</v>
      </c>
      <c r="BW24" s="65">
        <v>5.3999999999999999E-2</v>
      </c>
      <c r="BX24" s="18">
        <v>0.1361</v>
      </c>
      <c r="BY24" s="18">
        <v>0.10279999999999999</v>
      </c>
      <c r="BZ24" s="41" t="e">
        <f>VLOOKUP(B:B,Asset_Quality_raw_data!B26:BB26,53,0)</f>
        <v>#N/A</v>
      </c>
      <c r="CA24" s="41" t="e">
        <f>VLOOKUP(B:B,Mgt_Efficiency_raw_data!B26:AO26,40,0)</f>
        <v>#N/A</v>
      </c>
      <c r="CB24" s="38" t="e">
        <f>VLOOKUP(B:B,ROA_raw_data!B26:BB26,53,0)</f>
        <v>#N/A</v>
      </c>
      <c r="CC24" s="65">
        <v>3.3000000000000002E-2</v>
      </c>
      <c r="CD24" s="18">
        <v>0.1366</v>
      </c>
      <c r="CE24" s="18">
        <v>9.2100000000000015E-2</v>
      </c>
      <c r="CF24" s="41" t="e">
        <f>VLOOKUP(B:B,Asset_Quality_raw_data!B26:BF26,57,0)</f>
        <v>#N/A</v>
      </c>
      <c r="CG24" s="41" t="e">
        <f>VLOOKUP(B:B,Mgt_Efficiency_raw_data!B26:AR26,43,0)</f>
        <v>#N/A</v>
      </c>
      <c r="CH24" s="38" t="e">
        <f>VLOOKUP(B:B,ROA_raw_data!B26:BF26,57,0)</f>
        <v>#N/A</v>
      </c>
      <c r="CI24" s="65">
        <v>3.2000000000000001E-2</v>
      </c>
      <c r="CJ24" s="18">
        <v>0.13689999999999999</v>
      </c>
      <c r="CK24" s="18">
        <v>7.0599999999999996E-2</v>
      </c>
      <c r="CL24" s="41" t="e">
        <f>VLOOKUP(B:B,Asset_Quality_raw_data!B26:BJ26,61,0)</f>
        <v>#N/A</v>
      </c>
      <c r="CM24" s="41" t="e">
        <f>VLOOKUP(B:B,Mgt_Efficiency_raw_data!B26:AU26,46,0)</f>
        <v>#N/A</v>
      </c>
      <c r="CN24" s="38" t="e">
        <f>VLOOKUP(B:B,ROA_raw_data!B26:BJ26,61,0)</f>
        <v>#N/A</v>
      </c>
      <c r="CO24" s="65">
        <v>3.7999999999999999E-2</v>
      </c>
      <c r="CP24" s="18">
        <v>0.13639999999999999</v>
      </c>
      <c r="CQ24" s="18">
        <v>4.4999999999999998E-2</v>
      </c>
      <c r="CR24" s="41">
        <f>VLOOKUP(B:B,Asset_Quality_raw_data!B26:BN26,65,0)</f>
        <v>0.42136468773182484</v>
      </c>
      <c r="CS24" s="41">
        <f>VLOOKUP(B:B,Mgt_Efficiency_raw_data!B26:AX26,49,0)</f>
        <v>1.846103472659786</v>
      </c>
      <c r="CT24" s="38">
        <f>VLOOKUP(B:B,ROA_raw_data!B26:BN26,65,0)</f>
        <v>-5.637904002036586E-2</v>
      </c>
      <c r="CU24" s="65">
        <v>5.1999999999999998E-2</v>
      </c>
      <c r="CV24" s="18">
        <v>0.13489999999999999</v>
      </c>
      <c r="CW24" s="18">
        <v>4.1799999999999997E-2</v>
      </c>
      <c r="CX24" s="41" t="e">
        <f>VLOOKUP(B:B,Asset_Quality_raw_data!B26:BR26,69,0)</f>
        <v>#DIV/0!</v>
      </c>
      <c r="CY24" s="41" t="e">
        <f>VLOOKUP(B:B,Mgt_Efficiency_raw_data!B26:BA26,52,0)</f>
        <v>#DIV/0!</v>
      </c>
      <c r="CZ24" s="38">
        <f>VLOOKUP(B:B,ROA_raw_data!B26:BR26,69,0)</f>
        <v>0</v>
      </c>
      <c r="DA24" s="65">
        <v>6.0999999999999999E-2</v>
      </c>
      <c r="DB24" s="18">
        <v>0.13220000000000001</v>
      </c>
      <c r="DC24" s="18">
        <v>4.2800000000000005E-2</v>
      </c>
      <c r="DD24" s="41" t="e">
        <f>VLOOKUP(B:B,Asset_Quality_raw_data!B26:BV26,73,0)</f>
        <v>#DIV/0!</v>
      </c>
      <c r="DE24" s="41" t="e">
        <f>VLOOKUP(B:B,Mgt_Efficiency_raw_data!B26:BD26,55,0)</f>
        <v>#DIV/0!</v>
      </c>
      <c r="DF24" s="38">
        <f>VLOOKUP(B:B,ROA_raw_data!B26:BV26,73,0)</f>
        <v>0</v>
      </c>
      <c r="DG24" s="65">
        <v>5.2999999999999999E-2</v>
      </c>
      <c r="DH24" s="18">
        <v>0.12659999999999999</v>
      </c>
      <c r="DI24" s="18">
        <v>5.7000000000000002E-2</v>
      </c>
      <c r="DJ24" s="41">
        <f>VLOOKUP(B:B,Asset_Quality_raw_data!B26:BZ26,77,0)</f>
        <v>0.52734563573174553</v>
      </c>
      <c r="DK24" s="41">
        <f>VLOOKUP(B:B,Mgt_Efficiency_raw_data!B26:BG26,58,0)</f>
        <v>0.2678657054413765</v>
      </c>
      <c r="DL24" s="38">
        <f>VLOOKUP(B:B,ROA_raw_data!B26:BZ26,77,0)</f>
        <v>5.5666726013752041E-2</v>
      </c>
      <c r="DM24" s="65">
        <v>5.6000000000000001E-2</v>
      </c>
      <c r="DN24" s="18">
        <v>0.12509999999999999</v>
      </c>
      <c r="DO24" s="18">
        <v>5.7099999999999998E-2</v>
      </c>
      <c r="DP24" s="41">
        <f>VLOOKUP(B:B,Asset_Quality_raw_data!B26:CD26,81,0)</f>
        <v>0.55608699483979696</v>
      </c>
      <c r="DQ24" s="41">
        <f>VLOOKUP(B:B,Mgt_Efficiency_raw_data!B26:BJ26,61,0)</f>
        <v>0.47822350761225269</v>
      </c>
      <c r="DR24" s="38">
        <f>VLOOKUP(B:B,ROA_raw_data!B26:CD26,81,0)</f>
        <v>3.1941641950535435E-2</v>
      </c>
      <c r="DS24" s="65">
        <v>4.8000000000000001E-2</v>
      </c>
      <c r="DT24" s="18">
        <v>0.12509999999999999</v>
      </c>
      <c r="DU24" s="18">
        <v>4.3499999999999997E-2</v>
      </c>
      <c r="DV24" s="41">
        <f>VLOOKUP(B:B,Asset_Quality_raw_data!B26:CH26,85,0)</f>
        <v>0.52114842281293239</v>
      </c>
      <c r="DW24" s="41">
        <f>VLOOKUP(B:B,Mgt_Efficiency_raw_data!B26:BM26,64,0)</f>
        <v>0.76488615313942843</v>
      </c>
      <c r="DX24" s="38">
        <f>VLOOKUP(B:B,ROA_raw_data!B26:CH26,85,0)</f>
        <v>1.7688193098495675E-2</v>
      </c>
      <c r="DY24" s="65">
        <v>0.06</v>
      </c>
      <c r="DZ24" s="18">
        <v>0.12470000000000001</v>
      </c>
      <c r="EA24" s="18">
        <v>5.7000000000000002E-2</v>
      </c>
      <c r="EB24" s="41">
        <f>VLOOKUP(B:B,Asset_Quality_raw_data!B26:CL26,89,0)</f>
        <v>0.51159453001271338</v>
      </c>
      <c r="EC24" s="41">
        <f>VLOOKUP(B:B,Mgt_Efficiency_raw_data!B26:BP26,67,0)</f>
        <v>0.7309850101560692</v>
      </c>
      <c r="ED24" s="38">
        <f>VLOOKUP(B:B,ROA_raw_data!B26:CL26,89,0)</f>
        <v>1.6134348463086194E-2</v>
      </c>
      <c r="EE24" s="65">
        <v>0.05</v>
      </c>
      <c r="EF24" s="18">
        <v>0.12470000000000001</v>
      </c>
      <c r="EG24" s="18">
        <v>3.8300000000000001E-2</v>
      </c>
      <c r="EH24" s="41">
        <f>VLOOKUP(B:B,Asset_Quality_raw_data!B26:CP26,93,0)</f>
        <v>0.48578212468913956</v>
      </c>
      <c r="EI24" s="41">
        <f>VLOOKUP(B:B,Mgt_Efficiency_raw_data!B26:BS26,70,0)</f>
        <v>0.71705320051973609</v>
      </c>
      <c r="EJ24" s="38">
        <f>VLOOKUP(B:B,ROA_raw_data!B26:CP26,93,0)</f>
        <v>1.19680619002166E-2</v>
      </c>
      <c r="EK24" s="65">
        <v>5.0999999999999997E-2</v>
      </c>
      <c r="EL24" s="18">
        <v>0.12240000000000001</v>
      </c>
      <c r="EM24" s="18">
        <v>5.8200000000000002E-2</v>
      </c>
      <c r="EN24" s="41">
        <f>VLOOKUP(B:B,Asset_Quality_raw_data!B26:CT26,97,0)</f>
        <v>0.46006505625207972</v>
      </c>
      <c r="EO24" s="41">
        <f>VLOOKUP(B:B,Mgt_Efficiency_raw_data!B26:BV26,73,0)</f>
        <v>0.70589936544661913</v>
      </c>
      <c r="EP24" s="38">
        <f>VLOOKUP(B:B,ROA_raw_data!B26:CT26,97,0)</f>
        <v>1.2463899982785286E-2</v>
      </c>
      <c r="EQ24" s="65">
        <v>4.5999999999999999E-2</v>
      </c>
      <c r="ER24" s="18">
        <v>0.12089999999999999</v>
      </c>
      <c r="ES24" s="18">
        <v>5.8400000000000001E-2</v>
      </c>
      <c r="ET24" s="41">
        <f>VLOOKUP(B:B,Asset_Quality_raw_data!B26:CX26,101,0)</f>
        <v>0.39538857353586154</v>
      </c>
      <c r="EU24" s="41">
        <f>VLOOKUP(B:B,Mgt_Efficiency_raw_data!B26:BY26,76,0)</f>
        <v>0.75834587663707387</v>
      </c>
      <c r="EV24" s="38">
        <f>VLOOKUP(B:B,ROA_raw_data!B26:CX26,101,0)</f>
        <v>3.3925619658624847E-3</v>
      </c>
      <c r="EW24" s="65">
        <v>-4.1000000000000002E-2</v>
      </c>
      <c r="EX24" s="18">
        <v>0.11890000000000001</v>
      </c>
      <c r="EY24" s="18">
        <v>4.5899999999999996E-2</v>
      </c>
      <c r="EZ24" s="41">
        <f>VLOOKUP(B:B,Asset_Quality_raw_data!B26:DB26,105,0)</f>
        <v>0.37962927862053564</v>
      </c>
      <c r="FA24" s="41">
        <f>VLOOKUP(B:B,Mgt_Efficiency_raw_data!B26:CB26,79,0)</f>
        <v>0.82614513303939374</v>
      </c>
      <c r="FB24" s="38">
        <f>VLOOKUP(B:B,ROA_raw_data!B26:DB26,105,0)</f>
        <v>2.5886579065883212E-3</v>
      </c>
      <c r="FC24" s="65">
        <v>-3.5999999999999997E-2</v>
      </c>
      <c r="FD24" s="18">
        <v>0.11749999999999999</v>
      </c>
      <c r="FE24" s="18">
        <v>4.2000000000000003E-2</v>
      </c>
      <c r="FF24" s="41">
        <f>VLOOKUP(B:B,Asset_Quality_raw_data!B26:DF26,109,0)</f>
        <v>0.35771996521635624</v>
      </c>
      <c r="FG24" s="41">
        <f>VLOOKUP(B:B,Mgt_Efficiency_raw_data!B26:CE26,82,0)</f>
        <v>0.7776612722536469</v>
      </c>
      <c r="FH24" s="38">
        <f>VLOOKUP(B:B,ROA_raw_data!B26:DF26,109,0)</f>
        <v>4.2385716865775986E-3</v>
      </c>
      <c r="FI24" s="65">
        <v>-3.0000000000000001E-3</v>
      </c>
      <c r="FJ24" s="18">
        <v>0.1202</v>
      </c>
      <c r="FK24" s="18">
        <v>5.62E-2</v>
      </c>
      <c r="FL24" s="41">
        <f>VLOOKUP(B:B,Asset_Quality_raw_data!B26:DJ26,113,0)</f>
        <v>0.35376287414312269</v>
      </c>
      <c r="FM24" s="41">
        <f>VLOOKUP(B:B,Mgt_Efficiency_raw_data!B26:CH26,85,0)</f>
        <v>0.82865375269041175</v>
      </c>
      <c r="FN24" s="38">
        <f>VLOOKUP(B:B,ROA_raw_data!B26:DJ26,113,0)</f>
        <v>8.5810929888538064E-3</v>
      </c>
      <c r="FO24" s="65">
        <v>2.4E-2</v>
      </c>
      <c r="FP24" s="18">
        <v>0.12050000000000001</v>
      </c>
      <c r="FQ24" s="18">
        <v>5.9000000000000004E-2</v>
      </c>
      <c r="FR24" s="41">
        <f>VLOOKUP(B:B,Asset_Quality_raw_data!B26:DN26,117,0)</f>
        <v>0.34823037633889181</v>
      </c>
      <c r="FS24" s="41">
        <f>VLOOKUP(B:B,Mgt_Efficiency_raw_data!B26:CK26,88,0)</f>
        <v>0.73790804440720792</v>
      </c>
      <c r="FT24" s="38">
        <f>VLOOKUP(B:B,ROA_raw_data!B26:DN26,117,0)</f>
        <v>1.2529699450831379E-3</v>
      </c>
      <c r="FU24" s="65">
        <v>0.10299999999999999</v>
      </c>
      <c r="FV24" s="18">
        <v>0.1202</v>
      </c>
      <c r="FW24" s="18">
        <v>6.3200000000000006E-2</v>
      </c>
      <c r="FX24" s="41">
        <f>VLOOKUP(B:B,Asset_Quality_raw_data!B26:DR26,121,0)</f>
        <v>0.33972370122893908</v>
      </c>
      <c r="FY24" s="41">
        <f>VLOOKUP(B:B,Mgt_Efficiency_raw_data!B26:CN26,91,0)</f>
        <v>0.78104292829277999</v>
      </c>
      <c r="FZ24" s="38">
        <f>VLOOKUP(B:B,ROA_raw_data!B26:DR26,121,0)</f>
        <v>3.1456818148633109E-3</v>
      </c>
      <c r="GA24" s="65">
        <v>9.4E-2</v>
      </c>
      <c r="GB24" s="18">
        <v>0.121</v>
      </c>
      <c r="GC24" s="18">
        <v>6.9099999999999995E-2</v>
      </c>
      <c r="GD24" s="41">
        <f>VLOOKUP(B:B,Asset_Quality_raw_data!B26:DV26,125,0)</f>
        <v>0.26870014055267416</v>
      </c>
      <c r="GE24" s="41">
        <f>VLOOKUP(B:B,Mgt_Efficiency_raw_data!B26:CQ26,94,0)</f>
        <v>0.77063165067327588</v>
      </c>
      <c r="GF24" s="38">
        <f>VLOOKUP(B:B,ROA_raw_data!B26:DV26,125,0)</f>
        <v>3.3971866672093368E-3</v>
      </c>
      <c r="GG24" s="65">
        <v>7.5999999999999998E-2</v>
      </c>
      <c r="GH24" s="18">
        <v>0.1216</v>
      </c>
      <c r="GI24" s="18">
        <v>5.7300000000000004E-2</v>
      </c>
      <c r="GJ24" s="41">
        <f>VLOOKUP(B:B,Asset_Quality_raw_data!B26:DZ26,129,0)</f>
        <v>0.26335502347131945</v>
      </c>
      <c r="GK24" s="41">
        <f>VLOOKUP(B:B,Mgt_Efficiency_raw_data!B26:CT26,97,0)</f>
        <v>0.78043627717780517</v>
      </c>
      <c r="GL24" s="38">
        <f>VLOOKUP(B:B,ROA_raw_data!B26:DZ26,129,0)</f>
        <v>4.2805666887844795E-3</v>
      </c>
      <c r="GM24" s="65">
        <v>5.8999999999999997E-2</v>
      </c>
      <c r="GN24" s="18">
        <v>0.1215</v>
      </c>
      <c r="GO24" s="18">
        <v>5.5599999999999997E-2</v>
      </c>
      <c r="GP24" s="41">
        <f>VLOOKUP(B:B,Asset_Quality_raw_data!B26:ED26,133,0)</f>
        <v>0.24506708130923105</v>
      </c>
      <c r="GQ24" s="41">
        <f>VLOOKUP(B:B,Mgt_Efficiency_raw_data!B26:CW26,100,0)</f>
        <v>0.88703273073806044</v>
      </c>
      <c r="GR24" s="38">
        <f>VLOOKUP(B:B,ROA_raw_data!B26:ED26,133,0)</f>
        <v>2.2940446078941194E-3</v>
      </c>
      <c r="GS24" s="65">
        <v>4.9000000000000002E-2</v>
      </c>
      <c r="GT24" s="18">
        <v>0.12269999999999999</v>
      </c>
      <c r="GU24" s="18">
        <v>7.9100000000000004E-2</v>
      </c>
      <c r="GV24" s="41">
        <f>VLOOKUP(B:B,Asset_Quality_raw_data!B26:EH26,137,0)</f>
        <v>0.23351140023802694</v>
      </c>
      <c r="GW24" s="41">
        <f>VLOOKUP(B:B,Mgt_Efficiency_raw_data!B26:CZ26,103,0)</f>
        <v>0.8577590716439587</v>
      </c>
      <c r="GX24" s="38">
        <f>VLOOKUP(B:B,ROA_raw_data!B26:EH26,137,0)</f>
        <v>4.4979001325983464E-3</v>
      </c>
      <c r="GY24" s="65">
        <v>4.5999999999999999E-2</v>
      </c>
      <c r="GZ24" s="18">
        <v>0.1241</v>
      </c>
      <c r="HA24" s="18">
        <v>9.1799999999999993E-2</v>
      </c>
      <c r="HB24" s="41">
        <f>VLOOKUP(B:B,Asset_Quality_raw_data!B26:EL26,141,0)</f>
        <v>0.21864592364952468</v>
      </c>
      <c r="HC24" s="41">
        <f>VLOOKUP(B:B,Mgt_Efficiency_raw_data!B26:DC26,106,0)</f>
        <v>0.87319065156654641</v>
      </c>
      <c r="HD24" s="38">
        <f>VLOOKUP(B:B,ROA_raw_data!B26:EL26,141,0)</f>
        <v>2.3296453343325738E-3</v>
      </c>
      <c r="HE24" s="65">
        <v>4.9000000000000002E-2</v>
      </c>
      <c r="HF24" s="18">
        <v>0.12670000000000001</v>
      </c>
      <c r="HG24" s="18">
        <v>9.06E-2</v>
      </c>
      <c r="HH24" s="41">
        <f>VLOOKUP(B:B,Asset_Quality_raw_data!B26:EP26,145,0)</f>
        <v>0.20723385507967987</v>
      </c>
      <c r="HI24" s="41">
        <f>VLOOKUP(B:B,Mgt_Efficiency_raw_data!B26:DF26,109,0)</f>
        <v>0.88856987155017808</v>
      </c>
      <c r="HJ24" s="38">
        <f>VLOOKUP(B:B,ROA_raw_data!B26:EP26,145,0)</f>
        <v>1.5937031859538527E-3</v>
      </c>
      <c r="HK24" s="65">
        <v>5.3999999999999999E-2</v>
      </c>
      <c r="HL24" s="18">
        <v>0.13089999999999999</v>
      </c>
      <c r="HM24" s="18">
        <v>9.1899999999999996E-2</v>
      </c>
      <c r="HN24" s="41">
        <f>VLOOKUP(B:B,Asset_Quality_raw_data!B26:ET26,149,0)</f>
        <v>0.2060729051602084</v>
      </c>
      <c r="HO24" s="41">
        <f>VLOOKUP(B:B,Mgt_Efficiency_raw_data!B26:DI26,112,0)</f>
        <v>0.784040752940521</v>
      </c>
      <c r="HP24" s="38">
        <f>VLOOKUP(B:B,ROA_raw_data!B26:ET26,149,0)</f>
        <v>1.1940620234453477E-3</v>
      </c>
      <c r="HQ24" s="65">
        <v>5.5E-2</v>
      </c>
      <c r="HR24" s="18">
        <v>0.1331</v>
      </c>
      <c r="HS24" s="18">
        <v>7.8799999999999995E-2</v>
      </c>
      <c r="HT24" s="41">
        <f>VLOOKUP(B:B,Asset_Quality_raw_data!B26:EX26,153,0)</f>
        <v>0.19997402131144434</v>
      </c>
      <c r="HU24" s="41">
        <f>VLOOKUP(B:B,Mgt_Efficiency_raw_data!B26:DL26,115,0)</f>
        <v>0.78295828239871901</v>
      </c>
      <c r="HV24" s="38">
        <f>VLOOKUP(B:B,ROA_raw_data!B26:EX26,153,0)</f>
        <v>3.0031293510516524E-3</v>
      </c>
      <c r="HW24" s="65">
        <v>0.06</v>
      </c>
      <c r="HX24" s="18">
        <v>0.13980000000000001</v>
      </c>
      <c r="HY24" s="18">
        <v>6.7799999999999999E-2</v>
      </c>
      <c r="HZ24" s="41">
        <f>VLOOKUP(B:B,Asset_Quality_raw_data!B26:FB26,157,0)</f>
        <v>0.19237031014806419</v>
      </c>
      <c r="IA24" s="41">
        <f>VLOOKUP(B:B,Mgt_Efficiency_raw_data!B26:DO26,118,0)</f>
        <v>0.82256333038292306</v>
      </c>
      <c r="IB24" s="38">
        <f>VLOOKUP(B:B,ROA_raw_data!B26:FB26,157,0)</f>
        <v>1.1864705765201634E-3</v>
      </c>
      <c r="IC24" s="65">
        <v>5.6000000000000001E-2</v>
      </c>
      <c r="ID24" s="18">
        <v>0.14630000000000001</v>
      </c>
      <c r="IE24" s="18">
        <v>6.6299999999999998E-2</v>
      </c>
      <c r="IF24" s="41">
        <f>VLOOKUP(B:B,Asset_Quality_raw_data!B26:FF26,161,0)</f>
        <v>0.19335909436144744</v>
      </c>
      <c r="IG24" s="41">
        <f>VLOOKUP(B:B,Mgt_Efficiency_raw_data!B26:DR26,121,0)</f>
        <v>0.83743318576530767</v>
      </c>
      <c r="IH24" s="38">
        <f>VLOOKUP(B:B,ROA_raw_data!B26:FF26,161,0)</f>
        <v>1.7069545600975808E-3</v>
      </c>
      <c r="II24" s="65">
        <v>4.9000000000000002E-2</v>
      </c>
      <c r="IJ24" s="18">
        <v>0.1628</v>
      </c>
      <c r="IK24" s="18">
        <v>5.7000000000000002E-2</v>
      </c>
      <c r="IL24" s="41">
        <f>VLOOKUP(B:B,Asset_Quality_raw_data!B26:FJ26,165,0)</f>
        <v>0.19274253799361757</v>
      </c>
      <c r="IM24" s="41">
        <f>VLOOKUP(B:B,Mgt_Efficiency_raw_data!B26:DU26,124,0)</f>
        <v>1.4896888123589269</v>
      </c>
      <c r="IN24" s="38">
        <f>VLOOKUP(B:B,ROA_raw_data!B26:FJ26,165,0)</f>
        <v>-1.5978006301344268E-2</v>
      </c>
      <c r="IO24" s="65">
        <v>4.5999999999999999E-2</v>
      </c>
      <c r="IP24" s="18">
        <v>0.16850000000000001</v>
      </c>
      <c r="IQ24" s="18">
        <v>6.2199999999999998E-2</v>
      </c>
      <c r="IR24" s="41">
        <f>VLOOKUP(B:B,Asset_Quality_raw_data!B26:FN26,169,0)</f>
        <v>0.19643717581179249</v>
      </c>
      <c r="IS24" s="41">
        <f>VLOOKUP(B:B,Mgt_Efficiency_raw_data!B26:DX26,127,0)</f>
        <v>1.4740308591538627</v>
      </c>
      <c r="IT24" s="38">
        <f>VLOOKUP(B:B,ROA_raw_data!B26:FN26,169,0)</f>
        <v>-2.0116615300714319E-2</v>
      </c>
      <c r="IU24" s="65">
        <v>0.04</v>
      </c>
      <c r="IV24" s="18">
        <v>0.1691</v>
      </c>
      <c r="IW24" s="18">
        <v>3.56E-2</v>
      </c>
      <c r="IX24" s="41">
        <f>VLOOKUP(B:B,Asset_Quality_raw_data!B26:FR26,173,0)</f>
        <v>0.19490902132386972</v>
      </c>
      <c r="IY24" s="41">
        <f>VLOOKUP(B:B,Mgt_Efficiency_raw_data!B26:EA26,130,0)</f>
        <v>1.4581511285332813</v>
      </c>
      <c r="IZ24" s="38">
        <f>VLOOKUP(B:B,ROA_raw_data!B26:FR26,173,0)</f>
        <v>-1.8525000878042312E-2</v>
      </c>
      <c r="JA24" s="65">
        <v>4.7E-2</v>
      </c>
      <c r="JB24" s="18">
        <v>0.16889999999999999</v>
      </c>
      <c r="JC24" s="18">
        <v>2.9900000000000003E-2</v>
      </c>
      <c r="JD24" s="41">
        <f>VLOOKUP(B:B,Asset_Quality_raw_data!B26:FV26,177,0)</f>
        <v>0.23041716358304978</v>
      </c>
      <c r="JE24" s="41">
        <f>VLOOKUP(B:B,Mgt_Efficiency_raw_data!B26:ED26,133,0)</f>
        <v>1.3032627934180283</v>
      </c>
      <c r="JF24" s="38">
        <f>VLOOKUP(B:B,ROA_raw_data!B26:FV26,177,0)</f>
        <v>-1.0902123254638522E-2</v>
      </c>
    </row>
    <row r="25" spans="1:266" x14ac:dyDescent="0.25">
      <c r="A25">
        <v>21</v>
      </c>
      <c r="B25" s="55" t="s">
        <v>61</v>
      </c>
      <c r="C25" s="65">
        <v>5.1999999999999998E-2</v>
      </c>
      <c r="D25" s="18">
        <v>0.1691</v>
      </c>
      <c r="E25" s="18">
        <v>6.2699999999999992E-2</v>
      </c>
      <c r="F25" s="41">
        <f>VLOOKUP(B25,Asset_Quality_raw_data!B27:F27,5,0)</f>
        <v>3.6962712298393527E-2</v>
      </c>
      <c r="G25" s="41">
        <f>VLOOKUP(B:B,Mgt_Efficiency_raw_data!B27:E27,4,0)</f>
        <v>0.615619853619088</v>
      </c>
      <c r="H25" s="38">
        <f>VLOOKUP(B25,ROA_raw_data!B27:F27,5,0)</f>
        <v>1.8449708066662133E-2</v>
      </c>
      <c r="I25" s="65">
        <v>0.06</v>
      </c>
      <c r="J25" s="18">
        <v>0.1636</v>
      </c>
      <c r="K25" s="18">
        <v>7.3899999999999993E-2</v>
      </c>
      <c r="L25" s="41">
        <f>VLOOKUP(B:B,Asset_Quality_raw_data!B27:J27,9,0)</f>
        <v>3.5275843645556984E-2</v>
      </c>
      <c r="M25" s="41">
        <f>VLOOKUP(B:B,Mgt_Efficiency_raw_data!B27:H27,7,0)</f>
        <v>0.58353020549668566</v>
      </c>
      <c r="N25" s="38">
        <f>VLOOKUP(B25,ROA_raw_data!B27:J27,9,0)</f>
        <v>1.9032134030841145E-2</v>
      </c>
      <c r="O25" s="27"/>
      <c r="T25" s="28"/>
      <c r="U25" s="65">
        <v>0.05</v>
      </c>
      <c r="V25" s="18">
        <v>0.15990000000000001</v>
      </c>
      <c r="W25" s="18">
        <v>6.0199999999999997E-2</v>
      </c>
      <c r="X25" s="41">
        <f>VLOOKUP(B:B,Asset_Quality_raw_data!B27:R27,17,0)</f>
        <v>2.11599534742717E-2</v>
      </c>
      <c r="Y25" s="41">
        <f>VLOOKUP(B:B,Mgt_Efficiency_raw_data!B27:N27,13,0)</f>
        <v>1.2428329997083101</v>
      </c>
      <c r="Z25" s="38">
        <f>VLOOKUP(B:B,ROA_raw_data!B27:R27,17,0)</f>
        <v>1.8203930358081676E-2</v>
      </c>
      <c r="AA25" s="65">
        <v>5.7000000000000002E-2</v>
      </c>
      <c r="AB25" s="18">
        <v>0.15460000000000002</v>
      </c>
      <c r="AC25" s="18">
        <v>6.3099999999999989E-2</v>
      </c>
      <c r="AD25" s="41">
        <f>VLOOKUP(B:B,Asset_Quality_raw_data!B27:V27,21,0)</f>
        <v>3.4594995278029082E-2</v>
      </c>
      <c r="AE25" s="41">
        <f>VLOOKUP(B:B,Mgt_Efficiency_raw_data!B27:Q27,16,0)</f>
        <v>0.32894054200891992</v>
      </c>
      <c r="AF25" s="38">
        <f>VLOOKUP(B:B,ROA_raw_data!B27:V27,21,0)</f>
        <v>1.4221400950982861E-2</v>
      </c>
      <c r="AG25" s="65">
        <v>5.6000000000000001E-2</v>
      </c>
      <c r="AH25" s="18">
        <v>0.16059999999999999</v>
      </c>
      <c r="AI25" s="18">
        <v>7.0300000000000001E-2</v>
      </c>
      <c r="AJ25" s="41">
        <f>VLOOKUP(B:B,Asset_Quality_raw_data!B27:Z27,25,0)</f>
        <v>3.3076556201251425E-2</v>
      </c>
      <c r="AK25" s="41">
        <f>VLOOKUP(B:B,Mgt_Efficiency_raw_data!B27:T27,19,0)</f>
        <v>0.70293382200678234</v>
      </c>
      <c r="AL25" s="38">
        <f>VLOOKUP(B:B,ROA_raw_data!B27:Z27,25,0)</f>
        <v>1.3884775777830795E-2</v>
      </c>
      <c r="AM25" s="65">
        <v>6.0999999999999999E-2</v>
      </c>
      <c r="AN25" s="18">
        <v>0.16820000000000002</v>
      </c>
      <c r="AO25" s="18">
        <v>5.9699999999999996E-2</v>
      </c>
      <c r="AP25" s="41">
        <f>VLOOKUP(B:B,Asset_Quality_raw_data!B27:AD27,29,0)</f>
        <v>3.0939661598625927E-2</v>
      </c>
      <c r="AQ25" s="41">
        <f>VLOOKUP(B:B,Mgt_Efficiency_raw_data!B27:W27,22,0)</f>
        <v>1.1340571400579371</v>
      </c>
      <c r="AR25" s="38">
        <f>VLOOKUP(B:B,ROA_raw_data!B27:AD27,29,0)</f>
        <v>1.4865584723022634E-2</v>
      </c>
      <c r="AS25" s="65">
        <v>0.05</v>
      </c>
      <c r="AT25" s="18">
        <v>0.183</v>
      </c>
      <c r="AU25" s="18">
        <v>8.0100000000000005E-2</v>
      </c>
      <c r="AV25" s="41">
        <f>VLOOKUP(B:B,Asset_Quality_raw_data!B27:AH27,33,0)</f>
        <v>3.0726838260394618E-2</v>
      </c>
      <c r="AW25" s="41">
        <f>VLOOKUP(B:B,Mgt_Efficiency_raw_data!B27:Z27,25,0)</f>
        <v>0.6973526939669954</v>
      </c>
      <c r="AX25" s="38">
        <f>VLOOKUP(B:B,ROA_raw_data!B27:AH27,33,0)</f>
        <v>1.5079052383488256E-2</v>
      </c>
      <c r="AY25" s="65">
        <v>3.7999999999999999E-2</v>
      </c>
      <c r="AZ25" s="18">
        <v>0.1787</v>
      </c>
      <c r="BA25" s="18">
        <v>6.4500000000000002E-2</v>
      </c>
      <c r="BB25" s="41">
        <f>VLOOKUP(B:B,Asset_Quality_raw_data!B27:AL27,37,0)</f>
        <v>2.5972123631363881E-2</v>
      </c>
      <c r="BC25" s="41">
        <f>VLOOKUP(B:B,Mgt_Efficiency_raw_data!B27:AC27,28,0)</f>
        <v>0.65007642114909314</v>
      </c>
      <c r="BD25" s="38">
        <f>VLOOKUP(B:B,ROA_raw_data!B27:AL27,37,0)</f>
        <v>1.9556108419983165E-2</v>
      </c>
      <c r="BE25" s="65">
        <v>3.7999999999999999E-2</v>
      </c>
      <c r="BF25" s="18">
        <v>0.18179999999999999</v>
      </c>
      <c r="BG25" s="18">
        <v>5.7999999999999996E-2</v>
      </c>
      <c r="BH25" s="41">
        <f>VLOOKUP(B:B,Asset_Quality_raw_data!B27:AP27,41,0)</f>
        <v>2.6886517964979741E-2</v>
      </c>
      <c r="BI25" s="41">
        <f>VLOOKUP(B:B,Mgt_Efficiency_raw_data!B27:AF27,31,0)</f>
        <v>0.63859840154392944</v>
      </c>
      <c r="BJ25" s="38">
        <f>VLOOKUP(B:B,ROA_raw_data!B27:AP27,41,0)</f>
        <v>1.9814734045529293E-2</v>
      </c>
      <c r="BK25" s="65">
        <v>4.3999999999999997E-2</v>
      </c>
      <c r="BL25" s="18">
        <v>0.1386</v>
      </c>
      <c r="BM25" s="18">
        <v>6.3399999999999998E-2</v>
      </c>
      <c r="BN25" s="41">
        <f>VLOOKUP(B:B,Asset_Quality_raw_data!B27:AT27,45,0)</f>
        <v>5.6379680988038347E-2</v>
      </c>
      <c r="BO25" s="41">
        <f>VLOOKUP(B:B,Mgt_Efficiency_raw_data!B27:AI27,34,0)</f>
        <v>0.56949654011448902</v>
      </c>
      <c r="BP25" s="38">
        <f>VLOOKUP(B:B,ROA_raw_data!B27:AT27,45,0)</f>
        <v>1.8304508898914093E-2</v>
      </c>
      <c r="BQ25" s="65">
        <v>4.2000000000000003E-2</v>
      </c>
      <c r="BR25" s="18">
        <v>0.1366</v>
      </c>
      <c r="BS25" s="18">
        <v>6.3500000000000001E-2</v>
      </c>
      <c r="BT25" s="41">
        <f>VLOOKUP(B:B,Asset_Quality_raw_data!B27:AX27,49,0)</f>
        <v>5.452126617210367E-2</v>
      </c>
      <c r="BU25" s="41">
        <f>VLOOKUP(B:B,Mgt_Efficiency_raw_data!B27:AL27,37,0)</f>
        <v>0.66819212161537334</v>
      </c>
      <c r="BV25" s="38">
        <f>VLOOKUP(B:B,ROA_raw_data!B27:AX27,49,0)</f>
        <v>1.5148610345061512E-2</v>
      </c>
      <c r="BW25" s="65">
        <v>5.3999999999999999E-2</v>
      </c>
      <c r="BX25" s="18">
        <v>0.1361</v>
      </c>
      <c r="BY25" s="18">
        <v>0.10279999999999999</v>
      </c>
      <c r="BZ25" s="41">
        <f>VLOOKUP(B:B,Asset_Quality_raw_data!B27:BB27,53,0)</f>
        <v>5.8158332503731702E-2</v>
      </c>
      <c r="CA25" s="41">
        <f>VLOOKUP(B:B,Mgt_Efficiency_raw_data!B27:AO27,40,0)</f>
        <v>1.0238676300916105</v>
      </c>
      <c r="CB25" s="38">
        <f>VLOOKUP(B:B,ROA_raw_data!B27:BB27,53,0)</f>
        <v>8.5810074732211843E-3</v>
      </c>
      <c r="CC25" s="65">
        <v>3.3000000000000002E-2</v>
      </c>
      <c r="CD25" s="18">
        <v>0.1366</v>
      </c>
      <c r="CE25" s="18">
        <v>9.2100000000000015E-2</v>
      </c>
      <c r="CF25" s="41">
        <f>VLOOKUP(B:B,Asset_Quality_raw_data!B27:BF27,57,0)</f>
        <v>4.5151263264242257E-2</v>
      </c>
      <c r="CG25" s="41">
        <f>VLOOKUP(B:B,Mgt_Efficiency_raw_data!B27:AR27,43,0)</f>
        <v>0.76316058196949743</v>
      </c>
      <c r="CH25" s="38">
        <f>VLOOKUP(B:B,ROA_raw_data!B27:BF27,57,0)</f>
        <v>9.9057055609787191E-3</v>
      </c>
      <c r="CI25" s="65">
        <v>3.2000000000000001E-2</v>
      </c>
      <c r="CJ25" s="18">
        <v>0.13689999999999999</v>
      </c>
      <c r="CK25" s="18">
        <v>7.0599999999999996E-2</v>
      </c>
      <c r="CL25" s="41">
        <f>VLOOKUP(B:B,Asset_Quality_raw_data!B27:BJ27,61,0)</f>
        <v>5.9522774399522152E-2</v>
      </c>
      <c r="CM25" s="41">
        <f>VLOOKUP(B:B,Mgt_Efficiency_raw_data!B27:AU27,46,0)</f>
        <v>0.77078594164187719</v>
      </c>
      <c r="CN25" s="38">
        <f>VLOOKUP(B:B,ROA_raw_data!B27:BJ27,61,0)</f>
        <v>9.4520744272772843E-3</v>
      </c>
      <c r="CO25" s="65">
        <v>3.7999999999999999E-2</v>
      </c>
      <c r="CP25" s="18">
        <v>0.13639999999999999</v>
      </c>
      <c r="CQ25" s="18">
        <v>4.4999999999999998E-2</v>
      </c>
      <c r="CR25" s="41">
        <f>VLOOKUP(B:B,Asset_Quality_raw_data!B27:BN27,65,0)</f>
        <v>7.9635868741276164E-2</v>
      </c>
      <c r="CS25" s="41">
        <f>VLOOKUP(B:B,Mgt_Efficiency_raw_data!B27:AX27,49,0)</f>
        <v>0.71978801471070775</v>
      </c>
      <c r="CT25" s="38">
        <f>VLOOKUP(B:B,ROA_raw_data!B27:BN27,65,0)</f>
        <v>6.7431050134556586E-3</v>
      </c>
      <c r="CU25" s="65">
        <v>5.1999999999999998E-2</v>
      </c>
      <c r="CV25" s="18">
        <v>0.13489999999999999</v>
      </c>
      <c r="CW25" s="18">
        <v>4.1799999999999997E-2</v>
      </c>
      <c r="CX25" s="41">
        <f>VLOOKUP(B:B,Asset_Quality_raw_data!B27:BR27,69,0)</f>
        <v>8.0728913943199657E-2</v>
      </c>
      <c r="CY25" s="41">
        <f>VLOOKUP(B:B,Mgt_Efficiency_raw_data!B27:BA27,52,0)</f>
        <v>0.65464214393680287</v>
      </c>
      <c r="CZ25" s="38">
        <f>VLOOKUP(B:B,ROA_raw_data!B27:BR27,69,0)</f>
        <v>1.4650849837379017E-2</v>
      </c>
      <c r="DA25" s="65">
        <v>6.0999999999999999E-2</v>
      </c>
      <c r="DB25" s="18">
        <v>0.13220000000000001</v>
      </c>
      <c r="DC25" s="18">
        <v>4.2800000000000005E-2</v>
      </c>
      <c r="DD25" s="41">
        <f>VLOOKUP(B:B,Asset_Quality_raw_data!B27:BV27,73,0)</f>
        <v>8.7032714423119412E-2</v>
      </c>
      <c r="DE25" s="41">
        <f>VLOOKUP(B:B,Mgt_Efficiency_raw_data!B27:BD27,55,0)</f>
        <v>0.70001235193262412</v>
      </c>
      <c r="DF25" s="38">
        <f>VLOOKUP(B:B,ROA_raw_data!B27:BV27,73,0)</f>
        <v>1.3663014548936132E-2</v>
      </c>
      <c r="DG25" s="65">
        <v>5.2999999999999999E-2</v>
      </c>
      <c r="DH25" s="18">
        <v>0.12659999999999999</v>
      </c>
      <c r="DI25" s="18">
        <v>5.7000000000000002E-2</v>
      </c>
      <c r="DJ25" s="41">
        <f>VLOOKUP(B:B,Asset_Quality_raw_data!B27:BZ27,77,0)</f>
        <v>0.16814150535055392</v>
      </c>
      <c r="DK25" s="41">
        <f>VLOOKUP(B:B,Mgt_Efficiency_raw_data!B27:BG27,58,0)</f>
        <v>0.74499331229136434</v>
      </c>
      <c r="DL25" s="38">
        <f>VLOOKUP(B:B,ROA_raw_data!B27:BZ27,77,0)</f>
        <v>1.5469901197658993E-2</v>
      </c>
      <c r="DM25" s="65">
        <v>5.6000000000000001E-2</v>
      </c>
      <c r="DN25" s="18">
        <v>0.12509999999999999</v>
      </c>
      <c r="DO25" s="18">
        <v>5.7099999999999998E-2</v>
      </c>
      <c r="DP25" s="41">
        <f>VLOOKUP(B:B,Asset_Quality_raw_data!B27:CD27,81,0)</f>
        <v>0.14136540866492897</v>
      </c>
      <c r="DQ25" s="41">
        <f>VLOOKUP(B:B,Mgt_Efficiency_raw_data!B27:BJ27,61,0)</f>
        <v>0.7472552635276607</v>
      </c>
      <c r="DR25" s="38">
        <f>VLOOKUP(B:B,ROA_raw_data!B27:CD27,81,0)</f>
        <v>9.289116231060681E-3</v>
      </c>
      <c r="DS25" s="65">
        <v>4.8000000000000001E-2</v>
      </c>
      <c r="DT25" s="18">
        <v>0.12509999999999999</v>
      </c>
      <c r="DU25" s="18">
        <v>4.3499999999999997E-2</v>
      </c>
      <c r="DV25" s="41">
        <f>VLOOKUP(B:B,Asset_Quality_raw_data!B27:CH27,85,0)</f>
        <v>0.14604970779664778</v>
      </c>
      <c r="DW25" s="41">
        <f>VLOOKUP(B:B,Mgt_Efficiency_raw_data!B27:BM27,64,0)</f>
        <v>0.72144440014464395</v>
      </c>
      <c r="DX25" s="38">
        <f>VLOOKUP(B:B,ROA_raw_data!B27:CH27,85,0)</f>
        <v>1.306780263488528E-2</v>
      </c>
      <c r="DY25" s="65">
        <v>0.06</v>
      </c>
      <c r="DZ25" s="18">
        <v>0.12470000000000001</v>
      </c>
      <c r="EA25" s="18">
        <v>5.7000000000000002E-2</v>
      </c>
      <c r="EB25" s="41">
        <f>VLOOKUP(B:B,Asset_Quality_raw_data!B27:CL27,89,0)</f>
        <v>0.14909133437024472</v>
      </c>
      <c r="EC25" s="41">
        <f>VLOOKUP(B:B,Mgt_Efficiency_raw_data!B27:BP27,67,0)</f>
        <v>0.69414013494442972</v>
      </c>
      <c r="ED25" s="38">
        <f>VLOOKUP(B:B,ROA_raw_data!B27:CL27,89,0)</f>
        <v>1.4192962272301379E-2</v>
      </c>
      <c r="EE25" s="65">
        <v>0.05</v>
      </c>
      <c r="EF25" s="18">
        <v>0.12470000000000001</v>
      </c>
      <c r="EG25" s="18">
        <v>3.8300000000000001E-2</v>
      </c>
      <c r="EH25" s="41">
        <f>VLOOKUP(B:B,Asset_Quality_raw_data!B27:CP27,93,0)</f>
        <v>0.14583748492990245</v>
      </c>
      <c r="EI25" s="41">
        <f>VLOOKUP(B:B,Mgt_Efficiency_raw_data!B27:BS27,70,0)</f>
        <v>0.67886937707008321</v>
      </c>
      <c r="EJ25" s="38">
        <f>VLOOKUP(B:B,ROA_raw_data!B27:CP27,93,0)</f>
        <v>1.3898449506651485E-2</v>
      </c>
      <c r="EK25" s="65">
        <v>5.0999999999999997E-2</v>
      </c>
      <c r="EL25" s="18">
        <v>0.12240000000000001</v>
      </c>
      <c r="EM25" s="18">
        <v>5.8200000000000002E-2</v>
      </c>
      <c r="EN25" s="41">
        <f>VLOOKUP(B:B,Asset_Quality_raw_data!B27:CT27,97,0)</f>
        <v>0.13235786434159527</v>
      </c>
      <c r="EO25" s="41">
        <f>VLOOKUP(B:B,Mgt_Efficiency_raw_data!B27:BV27,73,0)</f>
        <v>0.67277133162941938</v>
      </c>
      <c r="EP25" s="38">
        <f>VLOOKUP(B:B,ROA_raw_data!B27:CT27,97,0)</f>
        <v>1.2767655014187652E-2</v>
      </c>
      <c r="EQ25" s="65">
        <v>4.5999999999999999E-2</v>
      </c>
      <c r="ER25" s="18">
        <v>0.12089999999999999</v>
      </c>
      <c r="ES25" s="18">
        <v>5.8400000000000001E-2</v>
      </c>
      <c r="ET25" s="41">
        <f>VLOOKUP(B:B,Asset_Quality_raw_data!B27:CX27,101,0)</f>
        <v>0.15812547721898398</v>
      </c>
      <c r="EU25" s="41">
        <f>VLOOKUP(B:B,Mgt_Efficiency_raw_data!B27:BY27,76,0)</f>
        <v>0.48441060442064487</v>
      </c>
      <c r="EV25" s="38">
        <f>VLOOKUP(B:B,ROA_raw_data!B27:CX27,101,0)</f>
        <v>1.1610065407935407E-2</v>
      </c>
      <c r="EW25" s="65">
        <v>-4.1000000000000002E-2</v>
      </c>
      <c r="EX25" s="18">
        <v>0.11890000000000001</v>
      </c>
      <c r="EY25" s="18">
        <v>4.5899999999999996E-2</v>
      </c>
      <c r="EZ25" s="41">
        <f>VLOOKUP(B:B,Asset_Quality_raw_data!B27:DB27,105,0)</f>
        <v>0.15868656381771193</v>
      </c>
      <c r="FA25" s="41">
        <f>VLOOKUP(B:B,Mgt_Efficiency_raw_data!B27:CB27,79,0)</f>
        <v>0.52947277197411435</v>
      </c>
      <c r="FB25" s="38">
        <f>VLOOKUP(B:B,ROA_raw_data!B27:DB27,105,0)</f>
        <v>1.451667311698635E-2</v>
      </c>
      <c r="FC25" s="65">
        <v>-3.5999999999999997E-2</v>
      </c>
      <c r="FD25" s="18">
        <v>0.11749999999999999</v>
      </c>
      <c r="FE25" s="18">
        <v>4.2000000000000003E-2</v>
      </c>
      <c r="FF25" s="41">
        <f>VLOOKUP(B:B,Asset_Quality_raw_data!B27:DF27,109,0)</f>
        <v>0.17357429803199534</v>
      </c>
      <c r="FG25" s="41">
        <f>VLOOKUP(B:B,Mgt_Efficiency_raw_data!B27:CE27,82,0)</f>
        <v>0.5597768442172002</v>
      </c>
      <c r="FH25" s="38">
        <f>VLOOKUP(B:B,ROA_raw_data!B27:DF27,109,0)</f>
        <v>1.2868645449427112E-2</v>
      </c>
      <c r="FI25" s="65">
        <v>-3.0000000000000001E-3</v>
      </c>
      <c r="FJ25" s="18">
        <v>0.1202</v>
      </c>
      <c r="FK25" s="18">
        <v>5.62E-2</v>
      </c>
      <c r="FL25" s="41">
        <f>VLOOKUP(B:B,Asset_Quality_raw_data!B27:DJ27,113,0)</f>
        <v>0.15515130426066795</v>
      </c>
      <c r="FM25" s="41">
        <f>VLOOKUP(B:B,Mgt_Efficiency_raw_data!B27:CH27,85,0)</f>
        <v>0.52733065040268923</v>
      </c>
      <c r="FN25" s="38">
        <f>VLOOKUP(B:B,ROA_raw_data!B27:DJ27,113,0)</f>
        <v>1.2682783422193488E-2</v>
      </c>
      <c r="FO25" s="65">
        <v>2.4E-2</v>
      </c>
      <c r="FP25" s="18">
        <v>0.12050000000000001</v>
      </c>
      <c r="FQ25" s="18">
        <v>5.9000000000000004E-2</v>
      </c>
      <c r="FR25" s="41">
        <f>VLOOKUP(B:B,Asset_Quality_raw_data!B27:DN27,117,0)</f>
        <v>0.12727488927892056</v>
      </c>
      <c r="FS25" s="41">
        <f>VLOOKUP(B:B,Mgt_Efficiency_raw_data!B27:CK27,88,0)</f>
        <v>0.55798988286378237</v>
      </c>
      <c r="FT25" s="38">
        <f>VLOOKUP(B:B,ROA_raw_data!B27:DN27,117,0)</f>
        <v>1.2977154893777093E-2</v>
      </c>
      <c r="FU25" s="65">
        <v>0.10299999999999999</v>
      </c>
      <c r="FV25" s="18">
        <v>0.1202</v>
      </c>
      <c r="FW25" s="18">
        <v>6.3200000000000006E-2</v>
      </c>
      <c r="FX25" s="41">
        <f>VLOOKUP(B:B,Asset_Quality_raw_data!B27:DR27,121,0)</f>
        <v>0.10807680332216105</v>
      </c>
      <c r="FY25" s="41">
        <f>VLOOKUP(B:B,Mgt_Efficiency_raw_data!B27:CN27,91,0)</f>
        <v>0.91064049774166045</v>
      </c>
      <c r="FZ25" s="38">
        <f>VLOOKUP(B:B,ROA_raw_data!B27:DR27,121,0)</f>
        <v>1.7365558770677893E-2</v>
      </c>
      <c r="GA25" s="65">
        <v>9.4E-2</v>
      </c>
      <c r="GB25" s="18">
        <v>0.121</v>
      </c>
      <c r="GC25" s="18">
        <v>6.9099999999999995E-2</v>
      </c>
      <c r="GD25" s="41">
        <f>VLOOKUP(B:B,Asset_Quality_raw_data!B27:DV27,125,0)</f>
        <v>0.10528344133180052</v>
      </c>
      <c r="GE25" s="41">
        <f>VLOOKUP(B:B,Mgt_Efficiency_raw_data!B27:CQ27,94,0)</f>
        <v>0.51568161582302896</v>
      </c>
      <c r="GF25" s="38">
        <f>VLOOKUP(B:B,ROA_raw_data!B27:DV27,125,0)</f>
        <v>1.7858443624436195E-2</v>
      </c>
      <c r="GG25" s="65">
        <v>7.5999999999999998E-2</v>
      </c>
      <c r="GH25" s="18">
        <v>0.1216</v>
      </c>
      <c r="GI25" s="18">
        <v>5.7300000000000004E-2</v>
      </c>
      <c r="GJ25" s="41">
        <f>VLOOKUP(B:B,Asset_Quality_raw_data!B27:DZ27,129,0)</f>
        <v>9.4512155658211625E-2</v>
      </c>
      <c r="GK25" s="41">
        <f>VLOOKUP(B:B,Mgt_Efficiency_raw_data!B27:CT27,97,0)</f>
        <v>0.47446620868157119</v>
      </c>
      <c r="GL25" s="38">
        <f>VLOOKUP(B:B,ROA_raw_data!B27:DZ27,129,0)</f>
        <v>1.7603608258040058E-2</v>
      </c>
      <c r="GM25" s="65">
        <v>5.8999999999999997E-2</v>
      </c>
      <c r="GN25" s="18">
        <v>0.1215</v>
      </c>
      <c r="GO25" s="18">
        <v>5.5599999999999997E-2</v>
      </c>
      <c r="GP25" s="41">
        <f>VLOOKUP(B:B,Asset_Quality_raw_data!B27:ED27,133,0)</f>
        <v>9.4015755594673678E-2</v>
      </c>
      <c r="GQ25" s="41">
        <f>VLOOKUP(B:B,Mgt_Efficiency_raw_data!B27:CW27,100,0)</f>
        <v>0.40891183344979637</v>
      </c>
      <c r="GR25" s="38">
        <f>VLOOKUP(B:B,ROA_raw_data!B27:ED27,133,0)</f>
        <v>2.3292897944041286E-2</v>
      </c>
      <c r="GS25" s="65">
        <v>4.9000000000000002E-2</v>
      </c>
      <c r="GT25" s="18">
        <v>0.12269999999999999</v>
      </c>
      <c r="GU25" s="18">
        <v>7.9100000000000004E-2</v>
      </c>
      <c r="GV25" s="41">
        <f>VLOOKUP(B:B,Asset_Quality_raw_data!B27:EH27,137,0)</f>
        <v>0.10269138284054904</v>
      </c>
      <c r="GW25" s="41">
        <f>VLOOKUP(B:B,Mgt_Efficiency_raw_data!B27:CZ27,103,0)</f>
        <v>0.39844556448022228</v>
      </c>
      <c r="GX25" s="38">
        <f>VLOOKUP(B:B,ROA_raw_data!B27:EH27,137,0)</f>
        <v>2.3901981177602873E-2</v>
      </c>
      <c r="GY25" s="65">
        <v>4.5999999999999999E-2</v>
      </c>
      <c r="GZ25" s="18">
        <v>0.1241</v>
      </c>
      <c r="HA25" s="18">
        <v>9.1799999999999993E-2</v>
      </c>
      <c r="HB25" s="41">
        <f>VLOOKUP(B:B,Asset_Quality_raw_data!B27:EL27,141,0)</f>
        <v>9.5549277857978857E-2</v>
      </c>
      <c r="HC25" s="41">
        <f>VLOOKUP(B:B,Mgt_Efficiency_raw_data!B27:DC27,106,0)</f>
        <v>0.95976033719158704</v>
      </c>
      <c r="HD25" s="38">
        <f>VLOOKUP(B:B,ROA_raw_data!B27:EL27,141,0)</f>
        <v>2.7063160190563238E-2</v>
      </c>
      <c r="HE25" s="65">
        <v>4.9000000000000002E-2</v>
      </c>
      <c r="HF25" s="18">
        <v>0.12670000000000001</v>
      </c>
      <c r="HG25" s="18">
        <v>9.06E-2</v>
      </c>
      <c r="HH25" s="41">
        <f>VLOOKUP(B:B,Asset_Quality_raw_data!B27:EP27,145,0)</f>
        <v>9.1088926794168884E-2</v>
      </c>
      <c r="HI25" s="41">
        <f>VLOOKUP(B:B,Mgt_Efficiency_raw_data!B27:DF27,109,0)</f>
        <v>0.43516516492067131</v>
      </c>
      <c r="HJ25" s="38">
        <f>VLOOKUP(B:B,ROA_raw_data!B27:EP27,145,0)</f>
        <v>2.2394400628375669E-2</v>
      </c>
      <c r="HK25" s="65">
        <v>5.3999999999999999E-2</v>
      </c>
      <c r="HL25" s="18">
        <v>0.13089999999999999</v>
      </c>
      <c r="HM25" s="18">
        <v>9.1899999999999996E-2</v>
      </c>
      <c r="HN25" s="41">
        <f>VLOOKUP(B:B,Asset_Quality_raw_data!B27:ET27,149,0)</f>
        <v>0.14526470659314675</v>
      </c>
      <c r="HO25" s="41">
        <f>VLOOKUP(B:B,Mgt_Efficiency_raw_data!B27:DI27,112,0)</f>
        <v>0.43798034953875148</v>
      </c>
      <c r="HP25" s="38">
        <f>VLOOKUP(B:B,ROA_raw_data!B27:ET27,149,0)</f>
        <v>2.8650381859340594E-2</v>
      </c>
      <c r="HQ25" s="65">
        <v>5.5E-2</v>
      </c>
      <c r="HR25" s="18">
        <v>0.1331</v>
      </c>
      <c r="HS25" s="18">
        <v>7.8799999999999995E-2</v>
      </c>
      <c r="HT25" s="41">
        <f>VLOOKUP(B:B,Asset_Quality_raw_data!B27:EX27,153,0)</f>
        <v>0.16264689399857352</v>
      </c>
      <c r="HU25" s="41">
        <f>VLOOKUP(B:B,Mgt_Efficiency_raw_data!B27:DL27,115,0)</f>
        <v>0.45185016379915777</v>
      </c>
      <c r="HV25" s="38">
        <f>VLOOKUP(B:B,ROA_raw_data!B27:EX27,153,0)</f>
        <v>2.8249205098905807E-2</v>
      </c>
      <c r="HW25" s="65">
        <v>0.06</v>
      </c>
      <c r="HX25" s="18">
        <v>0.13980000000000001</v>
      </c>
      <c r="HY25" s="18">
        <v>6.7799999999999999E-2</v>
      </c>
      <c r="HZ25" s="41">
        <f>VLOOKUP(B:B,Asset_Quality_raw_data!B27:FB27,157,0)</f>
        <v>0.20377430830212845</v>
      </c>
      <c r="IA25" s="41">
        <f>VLOOKUP(B:B,Mgt_Efficiency_raw_data!B27:DO27,118,0)</f>
        <v>0.42402843814845675</v>
      </c>
      <c r="IB25" s="38">
        <f>VLOOKUP(B:B,ROA_raw_data!B27:FB27,157,0)</f>
        <v>3.5021980401965462E-2</v>
      </c>
      <c r="IC25" s="65">
        <v>5.6000000000000001E-2</v>
      </c>
      <c r="ID25" s="18">
        <v>0.14630000000000001</v>
      </c>
      <c r="IE25" s="18">
        <v>6.6299999999999998E-2</v>
      </c>
      <c r="IF25" s="41">
        <f>VLOOKUP(B:B,Asset_Quality_raw_data!B27:FF27,161,0)</f>
        <v>0.22981692397793627</v>
      </c>
      <c r="IG25" s="41">
        <f>VLOOKUP(B:B,Mgt_Efficiency_raw_data!B27:DR27,121,0)</f>
        <v>0.41189097977620059</v>
      </c>
      <c r="IH25" s="38">
        <f>VLOOKUP(B:B,ROA_raw_data!B27:FF27,161,0)</f>
        <v>3.3694873728751497E-2</v>
      </c>
      <c r="II25" s="65">
        <v>4.9000000000000002E-2</v>
      </c>
      <c r="IJ25" s="18">
        <v>0.1628</v>
      </c>
      <c r="IK25" s="18">
        <v>5.7000000000000002E-2</v>
      </c>
      <c r="IL25" s="41">
        <f>VLOOKUP(B:B,Asset_Quality_raw_data!B27:FJ27,165,0)</f>
        <v>0.26000793031191488</v>
      </c>
      <c r="IM25" s="41">
        <f>VLOOKUP(B:B,Mgt_Efficiency_raw_data!B27:DU27,124,0)</f>
        <v>0.64342413534913523</v>
      </c>
      <c r="IN25" s="38">
        <f>VLOOKUP(B:B,ROA_raw_data!B27:FJ27,165,0)</f>
        <v>2.8530667561460516E-2</v>
      </c>
      <c r="IO25" s="65">
        <v>4.5999999999999999E-2</v>
      </c>
      <c r="IP25" s="18">
        <v>0.16850000000000001</v>
      </c>
      <c r="IQ25" s="18">
        <v>6.2199999999999998E-2</v>
      </c>
      <c r="IR25" s="41">
        <f>VLOOKUP(B:B,Asset_Quality_raw_data!B27:FN27,169,0)</f>
        <v>0.28345272715461073</v>
      </c>
      <c r="IS25" s="41">
        <f>VLOOKUP(B:B,Mgt_Efficiency_raw_data!B27:DX27,127,0)</f>
        <v>0.44350167643021626</v>
      </c>
      <c r="IT25" s="38">
        <f>VLOOKUP(B:B,ROA_raw_data!B27:FN27,169,0)</f>
        <v>2.8993890716479155E-2</v>
      </c>
      <c r="IU25" s="65">
        <v>0.04</v>
      </c>
      <c r="IV25" s="18">
        <v>0.1691</v>
      </c>
      <c r="IW25" s="18">
        <v>3.56E-2</v>
      </c>
      <c r="IX25" s="41">
        <f>VLOOKUP(B:B,Asset_Quality_raw_data!B27:FR27,173,0)</f>
        <v>0.32166861562573179</v>
      </c>
      <c r="IY25" s="41">
        <f>VLOOKUP(B:B,Mgt_Efficiency_raw_data!B27:EA27,130,0)</f>
        <v>0.44786023068355579</v>
      </c>
      <c r="IZ25" s="38">
        <f>VLOOKUP(B:B,ROA_raw_data!B27:FR27,173,0)</f>
        <v>2.8865318180885634E-2</v>
      </c>
      <c r="JA25" s="65">
        <v>4.7E-2</v>
      </c>
      <c r="JB25" s="18">
        <v>0.16889999999999999</v>
      </c>
      <c r="JC25" s="18">
        <v>2.9900000000000003E-2</v>
      </c>
      <c r="JD25" s="41">
        <f>VLOOKUP(B:B,Asset_Quality_raw_data!B27:FV27,177,0)</f>
        <v>0.38710640157174231</v>
      </c>
      <c r="JE25" s="41">
        <f>VLOOKUP(B:B,Mgt_Efficiency_raw_data!B27:ED27,133,0)</f>
        <v>0.4471836772442544</v>
      </c>
      <c r="JF25" s="38">
        <f>VLOOKUP(B:B,ROA_raw_data!B27:FV27,177,0)</f>
        <v>1.1736238575679993E-2</v>
      </c>
    </row>
    <row r="26" spans="1:266" x14ac:dyDescent="0.25">
      <c r="A26">
        <v>22</v>
      </c>
      <c r="B26" s="55" t="s">
        <v>88</v>
      </c>
      <c r="C26" s="65">
        <v>5.1999999999999998E-2</v>
      </c>
      <c r="D26" s="18">
        <v>0.1691</v>
      </c>
      <c r="E26" s="18">
        <v>6.2699999999999992E-2</v>
      </c>
      <c r="F26" s="41">
        <f>VLOOKUP(B26,Asset_Quality_raw_data!B28:F28,5,0)</f>
        <v>0.14196612539916489</v>
      </c>
      <c r="G26" s="41">
        <f>VLOOKUP(B:B,Mgt_Efficiency_raw_data!B28:E28,4,0)</f>
        <v>0.84871672362417527</v>
      </c>
      <c r="H26" s="38">
        <f>VLOOKUP(B26,ROA_raw_data!B28:F28,5,0)</f>
        <v>5.2433173953396637E-3</v>
      </c>
      <c r="I26" s="65">
        <v>0.06</v>
      </c>
      <c r="J26" s="18">
        <v>0.1636</v>
      </c>
      <c r="K26" s="18">
        <v>7.3899999999999993E-2</v>
      </c>
      <c r="L26" s="41">
        <f>VLOOKUP(B:B,Asset_Quality_raw_data!B28:J28,9,0)</f>
        <v>9.354498324977327E-2</v>
      </c>
      <c r="M26" s="41">
        <f>VLOOKUP(B:B,Mgt_Efficiency_raw_data!B28:H28,7,0)</f>
        <v>0.85751419350521674</v>
      </c>
      <c r="N26" s="38">
        <f>VLOOKUP(B26,ROA_raw_data!B28:J28,9,0)</f>
        <v>5.9711528987193389E-3</v>
      </c>
      <c r="O26" s="27"/>
      <c r="T26" s="28"/>
      <c r="U26" s="65">
        <v>0.05</v>
      </c>
      <c r="V26" s="18">
        <v>0.15990000000000001</v>
      </c>
      <c r="W26" s="18">
        <v>6.0199999999999997E-2</v>
      </c>
      <c r="X26" s="41">
        <f>VLOOKUP(B:B,Asset_Quality_raw_data!B28:R28,17,0)</f>
        <v>0.13091989359062578</v>
      </c>
      <c r="Y26" s="41">
        <f>VLOOKUP(B:B,Mgt_Efficiency_raw_data!B28:N28,13,0)</f>
        <v>0.84241541572535483</v>
      </c>
      <c r="Z26" s="38">
        <f>VLOOKUP(B:B,ROA_raw_data!B28:R28,17,0)</f>
        <v>3.7946202866869219E-3</v>
      </c>
      <c r="AA26" s="65">
        <v>5.7000000000000002E-2</v>
      </c>
      <c r="AB26" s="18">
        <v>0.15460000000000002</v>
      </c>
      <c r="AC26" s="18">
        <v>6.3099999999999989E-2</v>
      </c>
      <c r="AD26" s="41">
        <f>VLOOKUP(B:B,Asset_Quality_raw_data!B28:V28,21,0)</f>
        <v>0.12916309956189584</v>
      </c>
      <c r="AE26" s="41">
        <f>VLOOKUP(B:B,Mgt_Efficiency_raw_data!B28:Q28,16,0)</f>
        <v>0.77204523276505366</v>
      </c>
      <c r="AF26" s="38">
        <f>VLOOKUP(B:B,ROA_raw_data!B28:V28,21,0)</f>
        <v>1.0662067265812805E-2</v>
      </c>
      <c r="AG26" s="65">
        <v>5.6000000000000001E-2</v>
      </c>
      <c r="AH26" s="18">
        <v>0.16059999999999999</v>
      </c>
      <c r="AI26" s="18">
        <v>7.0300000000000001E-2</v>
      </c>
      <c r="AJ26" s="41">
        <f>VLOOKUP(B:B,Asset_Quality_raw_data!B28:Z28,25,0)</f>
        <v>0.13924946915334002</v>
      </c>
      <c r="AK26" s="41">
        <f>VLOOKUP(B:B,Mgt_Efficiency_raw_data!B28:T28,19,0)</f>
        <v>0.79961820649736604</v>
      </c>
      <c r="AL26" s="38">
        <f>VLOOKUP(B:B,ROA_raw_data!B28:Z28,25,0)</f>
        <v>6.8706613731570184E-3</v>
      </c>
      <c r="AM26" s="65">
        <v>6.0999999999999999E-2</v>
      </c>
      <c r="AN26" s="18">
        <v>0.16820000000000002</v>
      </c>
      <c r="AO26" s="18">
        <v>5.9699999999999996E-2</v>
      </c>
      <c r="AP26" s="41">
        <f>VLOOKUP(B:B,Asset_Quality_raw_data!B28:AD28,29,0)</f>
        <v>0.15540252522609468</v>
      </c>
      <c r="AQ26" s="41">
        <f>VLOOKUP(B:B,Mgt_Efficiency_raw_data!B28:W28,22,0)</f>
        <v>0.79620729470099694</v>
      </c>
      <c r="AR26" s="38">
        <f>VLOOKUP(B:B,ROA_raw_data!B28:AD28,29,0)</f>
        <v>5.5110857156446501E-3</v>
      </c>
      <c r="AS26" s="65">
        <v>0.05</v>
      </c>
      <c r="AT26" s="18">
        <v>0.183</v>
      </c>
      <c r="AU26" s="18">
        <v>8.0100000000000005E-2</v>
      </c>
      <c r="AV26" s="41">
        <f>VLOOKUP(B:B,Asset_Quality_raw_data!B28:AH28,33,0)</f>
        <v>0.18999462982875795</v>
      </c>
      <c r="AW26" s="41">
        <f>VLOOKUP(B:B,Mgt_Efficiency_raw_data!B28:Z28,25,0)</f>
        <v>0.82877367400109736</v>
      </c>
      <c r="AX26" s="38">
        <f>VLOOKUP(B:B,ROA_raw_data!B28:AH28,33,0)</f>
        <v>-8.1185800580692259E-4</v>
      </c>
      <c r="AY26" s="65">
        <v>3.7999999999999999E-2</v>
      </c>
      <c r="AZ26" s="18">
        <v>0.1787</v>
      </c>
      <c r="BA26" s="18">
        <v>6.4500000000000002E-2</v>
      </c>
      <c r="BB26" s="41">
        <f>VLOOKUP(B:B,Asset_Quality_raw_data!B28:AL28,37,0)</f>
        <v>0.17816775300336224</v>
      </c>
      <c r="BC26" s="41">
        <f>VLOOKUP(B:B,Mgt_Efficiency_raw_data!B28:AC28,28,0)</f>
        <v>0.68364891503039082</v>
      </c>
      <c r="BD26" s="38">
        <f>VLOOKUP(B:B,ROA_raw_data!B28:AL28,37,0)</f>
        <v>1.5438289167231665E-2</v>
      </c>
      <c r="BE26" s="65">
        <v>3.7999999999999999E-2</v>
      </c>
      <c r="BF26" s="18">
        <v>0.18179999999999999</v>
      </c>
      <c r="BG26" s="18">
        <v>5.7999999999999996E-2</v>
      </c>
      <c r="BH26" s="41">
        <f>VLOOKUP(B:B,Asset_Quality_raw_data!B28:AP28,41,0)</f>
        <v>0.16707175693954848</v>
      </c>
      <c r="BI26" s="41">
        <f>VLOOKUP(B:B,Mgt_Efficiency_raw_data!B28:AF28,31,0)</f>
        <v>0.74945480812541887</v>
      </c>
      <c r="BJ26" s="38">
        <f>VLOOKUP(B:B,ROA_raw_data!B28:AP28,41,0)</f>
        <v>1.1469346528008652E-2</v>
      </c>
      <c r="BK26" s="65">
        <v>4.3999999999999997E-2</v>
      </c>
      <c r="BL26" s="18">
        <v>0.1386</v>
      </c>
      <c r="BM26" s="18">
        <v>6.3399999999999998E-2</v>
      </c>
      <c r="BN26" s="41">
        <f>VLOOKUP(B:B,Asset_Quality_raw_data!B28:AT28,45,0)</f>
        <v>0.18647459921712084</v>
      </c>
      <c r="BO26" s="41">
        <f>VLOOKUP(B:B,Mgt_Efficiency_raw_data!B28:AI28,34,0)</f>
        <v>0.81389246682559402</v>
      </c>
      <c r="BP26" s="38">
        <f>VLOOKUP(B:B,ROA_raw_data!B28:AT28,45,0)</f>
        <v>6.825237687080158E-3</v>
      </c>
      <c r="BQ26" s="65">
        <v>4.2000000000000003E-2</v>
      </c>
      <c r="BR26" s="18">
        <v>0.1366</v>
      </c>
      <c r="BS26" s="18">
        <v>6.3500000000000001E-2</v>
      </c>
      <c r="BT26" s="41">
        <f>VLOOKUP(B:B,Asset_Quality_raw_data!B28:AX28,49,0)</f>
        <v>0.24215972440111092</v>
      </c>
      <c r="BU26" s="41">
        <f>VLOOKUP(B:B,Mgt_Efficiency_raw_data!B28:AL28,37,0)</f>
        <v>0.8365969260869266</v>
      </c>
      <c r="BV26" s="38">
        <f>VLOOKUP(B:B,ROA_raw_data!B28:AX28,49,0)</f>
        <v>-3.7751568748577561E-3</v>
      </c>
      <c r="BW26" s="65">
        <v>5.3999999999999999E-2</v>
      </c>
      <c r="BX26" s="18">
        <v>0.1361</v>
      </c>
      <c r="BY26" s="18">
        <v>0.10279999999999999</v>
      </c>
      <c r="BZ26" s="41">
        <f>VLOOKUP(B:B,Asset_Quality_raw_data!B28:BB28,53,0)</f>
        <v>0.24814847947536778</v>
      </c>
      <c r="CA26" s="41">
        <f>VLOOKUP(B:B,Mgt_Efficiency_raw_data!B28:AO28,40,0)</f>
        <v>0.69235456038994247</v>
      </c>
      <c r="CB26" s="38">
        <f>VLOOKUP(B:B,ROA_raw_data!B28:BB28,53,0)</f>
        <v>1.1712055924358459E-2</v>
      </c>
      <c r="CC26" s="65">
        <v>3.3000000000000002E-2</v>
      </c>
      <c r="CD26" s="18">
        <v>0.1366</v>
      </c>
      <c r="CE26" s="18">
        <v>9.2100000000000015E-2</v>
      </c>
      <c r="CF26" s="41">
        <f>VLOOKUP(B:B,Asset_Quality_raw_data!B28:BF28,57,0)</f>
        <v>0.22459833619221425</v>
      </c>
      <c r="CG26" s="41">
        <f>VLOOKUP(B:B,Mgt_Efficiency_raw_data!B28:AR28,43,0)</f>
        <v>0.71316721212679224</v>
      </c>
      <c r="CH26" s="38">
        <f>VLOOKUP(B:B,ROA_raw_data!B28:BF28,57,0)</f>
        <v>6.5033511780702696E-3</v>
      </c>
      <c r="CI26" s="65">
        <v>3.2000000000000001E-2</v>
      </c>
      <c r="CJ26" s="18">
        <v>0.13689999999999999</v>
      </c>
      <c r="CK26" s="18">
        <v>7.0599999999999996E-2</v>
      </c>
      <c r="CL26" s="41">
        <f>VLOOKUP(B:B,Asset_Quality_raw_data!B28:BJ28,61,0)</f>
        <v>0.24857011885197058</v>
      </c>
      <c r="CM26" s="41">
        <f>VLOOKUP(B:B,Mgt_Efficiency_raw_data!B28:AU28,46,0)</f>
        <v>0.6935366064756372</v>
      </c>
      <c r="CN26" s="38">
        <f>VLOOKUP(B:B,ROA_raw_data!B28:BJ28,61,0)</f>
        <v>5.7511009549317173E-3</v>
      </c>
      <c r="CO26" s="65">
        <v>3.7999999999999999E-2</v>
      </c>
      <c r="CP26" s="18">
        <v>0.13639999999999999</v>
      </c>
      <c r="CQ26" s="18">
        <v>4.4999999999999998E-2</v>
      </c>
      <c r="CR26" s="41">
        <f>VLOOKUP(B:B,Asset_Quality_raw_data!B28:BN28,65,0)</f>
        <v>0.28967676182572544</v>
      </c>
      <c r="CS26" s="41">
        <f>VLOOKUP(B:B,Mgt_Efficiency_raw_data!B28:AX28,49,0)</f>
        <v>0.68554370584379887</v>
      </c>
      <c r="CT26" s="38">
        <f>VLOOKUP(B:B,ROA_raw_data!B28:BN28,65,0)</f>
        <v>9.392780911190151E-3</v>
      </c>
      <c r="CU26" s="65">
        <v>5.1999999999999998E-2</v>
      </c>
      <c r="CV26" s="18">
        <v>0.13489999999999999</v>
      </c>
      <c r="CW26" s="18">
        <v>4.1799999999999997E-2</v>
      </c>
      <c r="CX26" s="41">
        <f>VLOOKUP(B:B,Asset_Quality_raw_data!B28:BR28,69,0)</f>
        <v>0.2956251927513262</v>
      </c>
      <c r="CY26" s="41">
        <f>VLOOKUP(B:B,Mgt_Efficiency_raw_data!B28:BA28,52,0)</f>
        <v>0.7715213110211675</v>
      </c>
      <c r="CZ26" s="38">
        <f>VLOOKUP(B:B,ROA_raw_data!B28:BR28,69,0)</f>
        <v>3.6671166985337636E-3</v>
      </c>
      <c r="DA26" s="65">
        <v>6.0999999999999999E-2</v>
      </c>
      <c r="DB26" s="18">
        <v>0.13220000000000001</v>
      </c>
      <c r="DC26" s="18">
        <v>4.2800000000000005E-2</v>
      </c>
      <c r="DD26" s="41">
        <f>VLOOKUP(B:B,Asset_Quality_raw_data!B28:BV28,73,0)</f>
        <v>0.31535246918282539</v>
      </c>
      <c r="DE26" s="41">
        <f>VLOOKUP(B:B,Mgt_Efficiency_raw_data!B28:BD28,55,0)</f>
        <v>0.84963031542963696</v>
      </c>
      <c r="DF26" s="38">
        <f>VLOOKUP(B:B,ROA_raw_data!B28:BV28,73,0)</f>
        <v>-4.3004369271608381E-3</v>
      </c>
      <c r="DG26" s="65">
        <v>5.2999999999999999E-2</v>
      </c>
      <c r="DH26" s="18">
        <v>0.12659999999999999</v>
      </c>
      <c r="DI26" s="18">
        <v>5.7000000000000002E-2</v>
      </c>
      <c r="DJ26" s="41">
        <f>VLOOKUP(B:B,Asset_Quality_raw_data!B28:BZ28,77,0)</f>
        <v>0.33729201994343599</v>
      </c>
      <c r="DK26" s="41">
        <f>VLOOKUP(B:B,Mgt_Efficiency_raw_data!B28:BG28,58,0)</f>
        <v>0.90329664740037796</v>
      </c>
      <c r="DL26" s="38">
        <f>VLOOKUP(B:B,ROA_raw_data!B28:BZ28,77,0)</f>
        <v>-1.1488414474928228E-2</v>
      </c>
      <c r="DM26" s="65">
        <v>5.6000000000000001E-2</v>
      </c>
      <c r="DN26" s="18">
        <v>0.12509999999999999</v>
      </c>
      <c r="DO26" s="18">
        <v>5.7099999999999998E-2</v>
      </c>
      <c r="DP26" s="41">
        <f>VLOOKUP(B:B,Asset_Quality_raw_data!B28:CD28,81,0)</f>
        <v>0.32803538578277341</v>
      </c>
      <c r="DQ26" s="41">
        <f>VLOOKUP(B:B,Mgt_Efficiency_raw_data!B28:BJ28,61,0)</f>
        <v>0.98089568281594774</v>
      </c>
      <c r="DR26" s="38">
        <f>VLOOKUP(B:B,ROA_raw_data!B28:CD28,81,0)</f>
        <v>-1.2035153941084146E-2</v>
      </c>
      <c r="DS26" s="65">
        <v>4.8000000000000001E-2</v>
      </c>
      <c r="DT26" s="18">
        <v>0.12509999999999999</v>
      </c>
      <c r="DU26" s="18">
        <v>4.3499999999999997E-2</v>
      </c>
      <c r="DV26" s="41">
        <f>VLOOKUP(B:B,Asset_Quality_raw_data!B28:CH28,85,0)</f>
        <v>0.33178149342768326</v>
      </c>
      <c r="DW26" s="41">
        <f>VLOOKUP(B:B,Mgt_Efficiency_raw_data!B28:BM28,64,0)</f>
        <v>1.0006220560209989</v>
      </c>
      <c r="DX26" s="38">
        <f>VLOOKUP(B:B,ROA_raw_data!B28:CH28,85,0)</f>
        <v>-3.5846737910285426E-3</v>
      </c>
      <c r="DY26" s="65">
        <v>0.06</v>
      </c>
      <c r="DZ26" s="18">
        <v>0.12470000000000001</v>
      </c>
      <c r="EA26" s="18">
        <v>5.7000000000000002E-2</v>
      </c>
      <c r="EB26" s="41">
        <f>VLOOKUP(B:B,Asset_Quality_raw_data!B28:CL28,89,0)</f>
        <v>0.30331018792363068</v>
      </c>
      <c r="EC26" s="41">
        <f>VLOOKUP(B:B,Mgt_Efficiency_raw_data!B28:BP28,67,0)</f>
        <v>0.97236672536165614</v>
      </c>
      <c r="ED26" s="38">
        <f>VLOOKUP(B:B,ROA_raw_data!B28:CL28,89,0)</f>
        <v>1.3674708298754862E-3</v>
      </c>
      <c r="EE26" s="65">
        <v>0.05</v>
      </c>
      <c r="EF26" s="18">
        <v>0.12470000000000001</v>
      </c>
      <c r="EG26" s="18">
        <v>3.8300000000000001E-2</v>
      </c>
      <c r="EH26" s="41">
        <f>VLOOKUP(B:B,Asset_Quality_raw_data!B28:CP28,93,0)</f>
        <v>0.30122863668353939</v>
      </c>
      <c r="EI26" s="41">
        <f>VLOOKUP(B:B,Mgt_Efficiency_raw_data!B28:BS28,70,0)</f>
        <v>1.0444905238339932</v>
      </c>
      <c r="EJ26" s="38">
        <f>VLOOKUP(B:B,ROA_raw_data!B28:CP28,93,0)</f>
        <v>6.2469178205964218E-3</v>
      </c>
      <c r="EK26" s="65">
        <v>5.0999999999999997E-2</v>
      </c>
      <c r="EL26" s="18">
        <v>0.12240000000000001</v>
      </c>
      <c r="EM26" s="18">
        <v>5.8200000000000002E-2</v>
      </c>
      <c r="EN26" s="41">
        <f>VLOOKUP(B:B,Asset_Quality_raw_data!B28:CT28,97,0)</f>
        <v>0.29304558811601</v>
      </c>
      <c r="EO26" s="41">
        <f>VLOOKUP(B:B,Mgt_Efficiency_raw_data!B28:BV28,73,0)</f>
        <v>1.133497205396073</v>
      </c>
      <c r="EP26" s="38">
        <f>VLOOKUP(B:B,ROA_raw_data!B28:CT28,97,0)</f>
        <v>1.0420839211396483E-2</v>
      </c>
      <c r="EQ26" s="65">
        <v>4.5999999999999999E-2</v>
      </c>
      <c r="ER26" s="18">
        <v>0.12089999999999999</v>
      </c>
      <c r="ES26" s="18">
        <v>5.8400000000000001E-2</v>
      </c>
      <c r="ET26" s="41">
        <f>VLOOKUP(B:B,Asset_Quality_raw_data!B28:CX28,101,0)</f>
        <v>0.29198305288601217</v>
      </c>
      <c r="EU26" s="41">
        <f>VLOOKUP(B:B,Mgt_Efficiency_raw_data!B28:BY28,76,0)</f>
        <v>0.98023836820995258</v>
      </c>
      <c r="EV26" s="38">
        <f>VLOOKUP(B:B,ROA_raw_data!B28:CX28,101,0)</f>
        <v>1.2713206641852017E-3</v>
      </c>
      <c r="EW26" s="65">
        <v>-4.1000000000000002E-2</v>
      </c>
      <c r="EX26" s="18">
        <v>0.11890000000000001</v>
      </c>
      <c r="EY26" s="18">
        <v>4.5899999999999996E-2</v>
      </c>
      <c r="EZ26" s="41">
        <f>VLOOKUP(B:B,Asset_Quality_raw_data!B28:DB28,105,0)</f>
        <v>0.2955833098060881</v>
      </c>
      <c r="FA26" s="41">
        <f>VLOOKUP(B:B,Mgt_Efficiency_raw_data!B28:CB28,79,0)</f>
        <v>0.95864599184084986</v>
      </c>
      <c r="FB26" s="38">
        <f>VLOOKUP(B:B,ROA_raw_data!B28:DB28,105,0)</f>
        <v>2.0662240124701956E-3</v>
      </c>
      <c r="FC26" s="65">
        <v>-3.5999999999999997E-2</v>
      </c>
      <c r="FD26" s="18">
        <v>0.11749999999999999</v>
      </c>
      <c r="FE26" s="18">
        <v>4.2000000000000003E-2</v>
      </c>
      <c r="FF26" s="41">
        <f>VLOOKUP(B:B,Asset_Quality_raw_data!B28:DF28,109,0)</f>
        <v>0.28411185271120809</v>
      </c>
      <c r="FG26" s="41">
        <f>VLOOKUP(B:B,Mgt_Efficiency_raw_data!B28:CE28,82,0)</f>
        <v>0.8659755150151357</v>
      </c>
      <c r="FH26" s="38">
        <f>VLOOKUP(B:B,ROA_raw_data!B28:DF28,109,0)</f>
        <v>6.2813433625472873E-3</v>
      </c>
      <c r="FI26" s="65">
        <v>-3.0000000000000001E-3</v>
      </c>
      <c r="FJ26" s="18">
        <v>0.1202</v>
      </c>
      <c r="FK26" s="18">
        <v>5.62E-2</v>
      </c>
      <c r="FL26" s="41">
        <f>VLOOKUP(B:B,Asset_Quality_raw_data!B28:DJ28,113,0)</f>
        <v>0.25527123912547345</v>
      </c>
      <c r="FM26" s="41">
        <f>VLOOKUP(B:B,Mgt_Efficiency_raw_data!B28:CH28,85,0)</f>
        <v>0.78990327089566914</v>
      </c>
      <c r="FN26" s="38">
        <f>VLOOKUP(B:B,ROA_raw_data!B28:DJ28,113,0)</f>
        <v>9.9660677014618004E-3</v>
      </c>
      <c r="FO26" s="65">
        <v>2.4E-2</v>
      </c>
      <c r="FP26" s="18">
        <v>0.12050000000000001</v>
      </c>
      <c r="FQ26" s="18">
        <v>5.9000000000000004E-2</v>
      </c>
      <c r="FR26" s="41">
        <f>VLOOKUP(B:B,Asset_Quality_raw_data!B28:DN28,117,0)</f>
        <v>0.26460270771631844</v>
      </c>
      <c r="FS26" s="41">
        <f>VLOOKUP(B:B,Mgt_Efficiency_raw_data!B28:CK28,88,0)</f>
        <v>0.57505979907510762</v>
      </c>
      <c r="FT26" s="38">
        <f>VLOOKUP(B:B,ROA_raw_data!B28:DN28,117,0)</f>
        <v>1.3438855290106638E-2</v>
      </c>
      <c r="FU26" s="65">
        <v>0.10299999999999999</v>
      </c>
      <c r="FV26" s="18">
        <v>0.1202</v>
      </c>
      <c r="FW26" s="18">
        <v>6.3200000000000006E-2</v>
      </c>
      <c r="FX26" s="41">
        <f>VLOOKUP(B:B,Asset_Quality_raw_data!B28:DR28,121,0)</f>
        <v>0.24325386174763453</v>
      </c>
      <c r="FY26" s="41">
        <f>VLOOKUP(B:B,Mgt_Efficiency_raw_data!B28:CN28,91,0)</f>
        <v>0.33826369740494439</v>
      </c>
      <c r="FZ26" s="38">
        <f>VLOOKUP(B:B,ROA_raw_data!B28:DR28,121,0)</f>
        <v>1.5545474048944644E-2</v>
      </c>
      <c r="GA26" s="65">
        <v>9.4E-2</v>
      </c>
      <c r="GB26" s="18">
        <v>0.121</v>
      </c>
      <c r="GC26" s="18">
        <v>6.9099999999999995E-2</v>
      </c>
      <c r="GD26" s="41">
        <f>VLOOKUP(B:B,Asset_Quality_raw_data!B28:DV28,125,0)</f>
        <v>0.21994512838740141</v>
      </c>
      <c r="GE26" s="41">
        <f>VLOOKUP(B:B,Mgt_Efficiency_raw_data!B28:CQ28,94,0)</f>
        <v>0.62976932502264127</v>
      </c>
      <c r="GF26" s="38">
        <f>VLOOKUP(B:B,ROA_raw_data!B28:DV28,125,0)</f>
        <v>1.470529682363427E-2</v>
      </c>
      <c r="GG26" s="65">
        <v>7.5999999999999998E-2</v>
      </c>
      <c r="GH26" s="18">
        <v>0.1216</v>
      </c>
      <c r="GI26" s="18">
        <v>5.7300000000000004E-2</v>
      </c>
      <c r="GJ26" s="41">
        <f>VLOOKUP(B:B,Asset_Quality_raw_data!B28:DZ28,129,0)</f>
        <v>0.20620352555529525</v>
      </c>
      <c r="GK26" s="41">
        <f>VLOOKUP(B:B,Mgt_Efficiency_raw_data!B28:CT28,97,0)</f>
        <v>0.49117478080357868</v>
      </c>
      <c r="GL26" s="38">
        <f>VLOOKUP(B:B,ROA_raw_data!B28:DZ28,129,0)</f>
        <v>1.9286877033941253E-2</v>
      </c>
      <c r="GM26" s="65">
        <v>5.8999999999999997E-2</v>
      </c>
      <c r="GN26" s="18">
        <v>0.1215</v>
      </c>
      <c r="GO26" s="18">
        <v>5.5599999999999997E-2</v>
      </c>
      <c r="GP26" s="41">
        <f>VLOOKUP(B:B,Asset_Quality_raw_data!B28:ED28,133,0)</f>
        <v>0.20258568601412616</v>
      </c>
      <c r="GQ26" s="41">
        <f>VLOOKUP(B:B,Mgt_Efficiency_raw_data!B28:CW28,100,0)</f>
        <v>0.705648479447882</v>
      </c>
      <c r="GR26" s="38">
        <f>VLOOKUP(B:B,ROA_raw_data!B28:ED28,133,0)</f>
        <v>1.3913893070687753E-2</v>
      </c>
      <c r="GS26" s="65">
        <v>4.9000000000000002E-2</v>
      </c>
      <c r="GT26" s="18">
        <v>0.12269999999999999</v>
      </c>
      <c r="GU26" s="18">
        <v>7.9100000000000004E-2</v>
      </c>
      <c r="GV26" s="41">
        <f>VLOOKUP(B:B,Asset_Quality_raw_data!B28:EH28,137,0)</f>
        <v>0.19584829050746544</v>
      </c>
      <c r="GW26" s="41">
        <f>VLOOKUP(B:B,Mgt_Efficiency_raw_data!B28:CZ28,103,0)</f>
        <v>0.64803478290724148</v>
      </c>
      <c r="GX26" s="38">
        <f>VLOOKUP(B:B,ROA_raw_data!B28:EH28,137,0)</f>
        <v>1.4563922048085126E-2</v>
      </c>
      <c r="GY26" s="65">
        <v>4.5999999999999999E-2</v>
      </c>
      <c r="GZ26" s="18">
        <v>0.1241</v>
      </c>
      <c r="HA26" s="18">
        <v>9.1799999999999993E-2</v>
      </c>
      <c r="HB26" s="41">
        <f>VLOOKUP(B:B,Asset_Quality_raw_data!B28:EL28,141,0)</f>
        <v>0.1966312545873693</v>
      </c>
      <c r="HC26" s="41">
        <f>VLOOKUP(B:B,Mgt_Efficiency_raw_data!B28:DC28,106,0)</f>
        <v>0.75173756164910011</v>
      </c>
      <c r="HD26" s="38">
        <f>VLOOKUP(B:B,ROA_raw_data!B28:EL28,141,0)</f>
        <v>1.171281437912444E-2</v>
      </c>
      <c r="HE26" s="65">
        <v>4.9000000000000002E-2</v>
      </c>
      <c r="HF26" s="18">
        <v>0.12670000000000001</v>
      </c>
      <c r="HG26" s="18">
        <v>9.06E-2</v>
      </c>
      <c r="HH26" s="41">
        <f>VLOOKUP(B:B,Asset_Quality_raw_data!B28:EP28,145,0)</f>
        <v>0.31921594942451725</v>
      </c>
      <c r="HI26" s="41">
        <f>VLOOKUP(B:B,Mgt_Efficiency_raw_data!B28:DF28,109,0)</f>
        <v>0.70843869632389944</v>
      </c>
      <c r="HJ26" s="38">
        <f>VLOOKUP(B:B,ROA_raw_data!B28:EP28,145,0)</f>
        <v>-1.0607408644596404E-2</v>
      </c>
      <c r="HK26" s="65">
        <v>5.3999999999999999E-2</v>
      </c>
      <c r="HL26" s="18">
        <v>0.13089999999999999</v>
      </c>
      <c r="HM26" s="18">
        <v>9.1899999999999996E-2</v>
      </c>
      <c r="HN26" s="41">
        <f>VLOOKUP(B:B,Asset_Quality_raw_data!B28:ET28,149,0)</f>
        <v>0.34176309616478628</v>
      </c>
      <c r="HO26" s="41">
        <f>VLOOKUP(B:B,Mgt_Efficiency_raw_data!B28:DI28,112,0)</f>
        <v>1.0998998160802667</v>
      </c>
      <c r="HP26" s="38">
        <f>VLOOKUP(B:B,ROA_raw_data!B28:ET28,149,0)</f>
        <v>1.0077891096563173E-2</v>
      </c>
      <c r="HQ26" s="65">
        <v>5.5E-2</v>
      </c>
      <c r="HR26" s="18">
        <v>0.1331</v>
      </c>
      <c r="HS26" s="18">
        <v>7.8799999999999995E-2</v>
      </c>
      <c r="HT26" s="41">
        <f>VLOOKUP(B:B,Asset_Quality_raw_data!B28:EX28,153,0)</f>
        <v>0.39739834589297246</v>
      </c>
      <c r="HU26" s="41">
        <f>VLOOKUP(B:B,Mgt_Efficiency_raw_data!B28:DL28,115,0)</f>
        <v>0.97580534961245979</v>
      </c>
      <c r="HV26" s="38">
        <f>VLOOKUP(B:B,ROA_raw_data!B28:EX28,153,0)</f>
        <v>-2.2354857347263754E-3</v>
      </c>
      <c r="HW26" s="65">
        <v>0.06</v>
      </c>
      <c r="HX26" s="18">
        <v>0.13980000000000001</v>
      </c>
      <c r="HY26" s="18">
        <v>6.7799999999999999E-2</v>
      </c>
      <c r="HZ26" s="41">
        <f>VLOOKUP(B:B,Asset_Quality_raw_data!B28:FB28,157,0)</f>
        <v>0.39588669762274614</v>
      </c>
      <c r="IA26" s="41">
        <f>VLOOKUP(B:B,Mgt_Efficiency_raw_data!B28:DO28,118,0)</f>
        <v>0.93738032278654149</v>
      </c>
      <c r="IB26" s="38">
        <f>VLOOKUP(B:B,ROA_raw_data!B28:FB28,157,0)</f>
        <v>-3.3418161897530991E-3</v>
      </c>
      <c r="IC26" s="65">
        <v>5.6000000000000001E-2</v>
      </c>
      <c r="ID26" s="18">
        <v>0.14630000000000001</v>
      </c>
      <c r="IE26" s="18">
        <v>6.6299999999999998E-2</v>
      </c>
      <c r="IF26" s="41">
        <f>VLOOKUP(B:B,Asset_Quality_raw_data!B28:FF28,161,0)</f>
        <v>0.43819841888887034</v>
      </c>
      <c r="IG26" s="41">
        <f>VLOOKUP(B:B,Mgt_Efficiency_raw_data!B28:DR28,121,0)</f>
        <v>0.75220704333027277</v>
      </c>
      <c r="IH26" s="38">
        <f>VLOOKUP(B:B,ROA_raw_data!B28:FF28,161,0)</f>
        <v>-1.1052238348136081E-2</v>
      </c>
      <c r="II26" s="65">
        <v>4.9000000000000002E-2</v>
      </c>
      <c r="IJ26" s="18">
        <v>0.1628</v>
      </c>
      <c r="IK26" s="18">
        <v>5.7000000000000002E-2</v>
      </c>
      <c r="IL26" s="41">
        <f>VLOOKUP(B:B,Asset_Quality_raw_data!B28:FJ28,165,0)</f>
        <v>0.35456984794809543</v>
      </c>
      <c r="IM26" s="41">
        <f>VLOOKUP(B:B,Mgt_Efficiency_raw_data!B28:DU28,124,0)</f>
        <v>1.0668064723352357</v>
      </c>
      <c r="IN26" s="38">
        <f>VLOOKUP(B:B,ROA_raw_data!B28:FJ28,165,0)</f>
        <v>-5.3178213415730289E-3</v>
      </c>
      <c r="IO26" s="65">
        <v>4.5999999999999999E-2</v>
      </c>
      <c r="IP26" s="18">
        <v>0.16850000000000001</v>
      </c>
      <c r="IQ26" s="18">
        <v>6.2199999999999998E-2</v>
      </c>
      <c r="IR26" s="41">
        <f>VLOOKUP(B:B,Asset_Quality_raw_data!B28:FN28,169,0)</f>
        <v>0.41175205138579724</v>
      </c>
      <c r="IS26" s="41">
        <f>VLOOKUP(B:B,Mgt_Efficiency_raw_data!B28:DX28,127,0)</f>
        <v>0.98662752136085208</v>
      </c>
      <c r="IT26" s="38">
        <f>VLOOKUP(B:B,ROA_raw_data!B28:FN28,169,0)</f>
        <v>-1.3387353129038486E-3</v>
      </c>
      <c r="IU26" s="65">
        <v>0.04</v>
      </c>
      <c r="IV26" s="18">
        <v>0.1691</v>
      </c>
      <c r="IW26" s="18">
        <v>3.56E-2</v>
      </c>
      <c r="IX26" s="41">
        <f>VLOOKUP(B:B,Asset_Quality_raw_data!B28:FR28,173,0)</f>
        <v>0.4058160697474183</v>
      </c>
      <c r="IY26" s="41">
        <f>VLOOKUP(B:B,Mgt_Efficiency_raw_data!B28:EA28,130,0)</f>
        <v>1.0107093261756206</v>
      </c>
      <c r="IZ26" s="38">
        <f>VLOOKUP(B:B,ROA_raw_data!B28:FR28,173,0)</f>
        <v>-2.3183438123802217E-3</v>
      </c>
      <c r="JA26" s="65">
        <v>4.7E-2</v>
      </c>
      <c r="JB26" s="18">
        <v>0.16889999999999999</v>
      </c>
      <c r="JC26" s="18">
        <v>2.9900000000000003E-2</v>
      </c>
      <c r="JD26" s="41">
        <f>VLOOKUP(B:B,Asset_Quality_raw_data!B28:FV28,177,0)</f>
        <v>0.4042438971195742</v>
      </c>
      <c r="JE26" s="41">
        <f>VLOOKUP(B:B,Mgt_Efficiency_raw_data!B28:ED28,133,0)</f>
        <v>0.97544374417910718</v>
      </c>
      <c r="JF26" s="38">
        <f>VLOOKUP(B:B,ROA_raw_data!B28:FV28,177,0)</f>
        <v>-1.6638108061648213E-2</v>
      </c>
    </row>
    <row r="27" spans="1:266" x14ac:dyDescent="0.25">
      <c r="A27">
        <v>23</v>
      </c>
      <c r="B27" s="55" t="s">
        <v>24</v>
      </c>
      <c r="C27" s="65">
        <v>5.1999999999999998E-2</v>
      </c>
      <c r="D27" s="18">
        <v>0.1691</v>
      </c>
      <c r="E27" s="18">
        <v>6.2699999999999992E-2</v>
      </c>
      <c r="F27" s="41">
        <f>VLOOKUP(B27,Asset_Quality_raw_data!B29:F29,5,0)</f>
        <v>5.0322148725489846E-2</v>
      </c>
      <c r="G27" s="41">
        <f>VLOOKUP(B:B,Mgt_Efficiency_raw_data!B29:E29,4,0)</f>
        <v>0.47701628836106597</v>
      </c>
      <c r="H27" s="38">
        <f>VLOOKUP(B27,ROA_raw_data!B29:F29,5,0)</f>
        <v>3.6630541063839388E-2</v>
      </c>
      <c r="I27" s="65">
        <v>0.06</v>
      </c>
      <c r="J27" s="18">
        <v>0.1636</v>
      </c>
      <c r="K27" s="18">
        <v>7.3899999999999993E-2</v>
      </c>
      <c r="L27" s="41">
        <f>VLOOKUP(B:B,Asset_Quality_raw_data!B29:J29,9,0)</f>
        <v>4.7247831145829429E-2</v>
      </c>
      <c r="M27" s="41">
        <f>VLOOKUP(B:B,Mgt_Efficiency_raw_data!B29:H29,7,0)</f>
        <v>0.49286587851610275</v>
      </c>
      <c r="N27" s="38">
        <f>VLOOKUP(B27,ROA_raw_data!B29:J29,9,0)</f>
        <v>3.3496401793960316E-2</v>
      </c>
      <c r="O27" s="27"/>
      <c r="T27" s="28"/>
      <c r="U27" s="65">
        <v>0.05</v>
      </c>
      <c r="V27" s="18">
        <v>0.15990000000000001</v>
      </c>
      <c r="W27" s="18">
        <v>6.0199999999999997E-2</v>
      </c>
      <c r="X27" s="41">
        <f>VLOOKUP(B:B,Asset_Quality_raw_data!B29:R29,17,0)</f>
        <v>3.1062578678816153E-2</v>
      </c>
      <c r="Y27" s="41">
        <f>VLOOKUP(B:B,Mgt_Efficiency_raw_data!B29:N29,13,0)</f>
        <v>0.46025798099052612</v>
      </c>
      <c r="Z27" s="38">
        <f>VLOOKUP(B:B,ROA_raw_data!B29:R29,17,0)</f>
        <v>2.7561900604744841E-2</v>
      </c>
      <c r="AA27" s="65">
        <v>5.7000000000000002E-2</v>
      </c>
      <c r="AB27" s="18">
        <v>0.15460000000000002</v>
      </c>
      <c r="AC27" s="18">
        <v>6.3099999999999989E-2</v>
      </c>
      <c r="AD27" s="41">
        <f>VLOOKUP(B:B,Asset_Quality_raw_data!B29:V29,21,0)</f>
        <v>2.162254590276427E-2</v>
      </c>
      <c r="AE27" s="41">
        <f>VLOOKUP(B:B,Mgt_Efficiency_raw_data!B29:Q29,16,0)</f>
        <v>0.4456289114433023</v>
      </c>
      <c r="AF27" s="38">
        <f>VLOOKUP(B:B,ROA_raw_data!B29:V29,21,0)</f>
        <v>3.4291897482264792E-2</v>
      </c>
      <c r="AG27" s="65">
        <v>5.6000000000000001E-2</v>
      </c>
      <c r="AH27" s="18">
        <v>0.16059999999999999</v>
      </c>
      <c r="AI27" s="18">
        <v>7.0300000000000001E-2</v>
      </c>
      <c r="AJ27" s="41">
        <f>VLOOKUP(B:B,Asset_Quality_raw_data!B29:Z29,25,0)</f>
        <v>1.722623968417247E-2</v>
      </c>
      <c r="AK27" s="41">
        <f>VLOOKUP(B:B,Mgt_Efficiency_raw_data!B29:T29,19,0)</f>
        <v>0.46026305552343</v>
      </c>
      <c r="AL27" s="38">
        <f>VLOOKUP(B:B,ROA_raw_data!B29:Z29,25,0)</f>
        <v>3.0409339758616989E-2</v>
      </c>
      <c r="AM27" s="65">
        <v>6.0999999999999999E-2</v>
      </c>
      <c r="AN27" s="18">
        <v>0.16820000000000002</v>
      </c>
      <c r="AO27" s="18">
        <v>5.9699999999999996E-2</v>
      </c>
      <c r="AP27" s="41">
        <f>VLOOKUP(B:B,Asset_Quality_raw_data!B29:AD29,29,0)</f>
        <v>1.4968805186123642E-2</v>
      </c>
      <c r="AQ27" s="41">
        <f>VLOOKUP(B:B,Mgt_Efficiency_raw_data!B29:W29,22,0)</f>
        <v>0.45451261233486756</v>
      </c>
      <c r="AR27" s="38">
        <f>VLOOKUP(B:B,ROA_raw_data!B29:AD29,29,0)</f>
        <v>3.28196129204988E-2</v>
      </c>
      <c r="AS27" s="65">
        <v>0.05</v>
      </c>
      <c r="AT27" s="18">
        <v>0.183</v>
      </c>
      <c r="AU27" s="18">
        <v>8.0100000000000005E-2</v>
      </c>
      <c r="AV27" s="41">
        <f>VLOOKUP(B:B,Asset_Quality_raw_data!B29:AH29,33,0)</f>
        <v>1.9054709966037957E-2</v>
      </c>
      <c r="AW27" s="41">
        <f>VLOOKUP(B:B,Mgt_Efficiency_raw_data!B29:Z29,25,0)</f>
        <v>0.48766437198565482</v>
      </c>
      <c r="AX27" s="38">
        <f>VLOOKUP(B:B,ROA_raw_data!B29:AH29,33,0)</f>
        <v>2.9291414742721962E-2</v>
      </c>
      <c r="AY27" s="65">
        <v>3.7999999999999999E-2</v>
      </c>
      <c r="AZ27" s="18">
        <v>0.1787</v>
      </c>
      <c r="BA27" s="18">
        <v>6.4500000000000002E-2</v>
      </c>
      <c r="BB27" s="41">
        <f>VLOOKUP(B:B,Asset_Quality_raw_data!B29:AL29,37,0)</f>
        <v>1.8234766187386647E-2</v>
      </c>
      <c r="BC27" s="41">
        <f>VLOOKUP(B:B,Mgt_Efficiency_raw_data!B29:AC29,28,0)</f>
        <v>0.39406881108638708</v>
      </c>
      <c r="BD27" s="38">
        <f>VLOOKUP(B:B,ROA_raw_data!B29:AL29,37,0)</f>
        <v>4.1967071152879801E-2</v>
      </c>
      <c r="BE27" s="65">
        <v>3.7999999999999999E-2</v>
      </c>
      <c r="BF27" s="18">
        <v>0.18179999999999999</v>
      </c>
      <c r="BG27" s="18">
        <v>5.7999999999999996E-2</v>
      </c>
      <c r="BH27" s="41">
        <f>VLOOKUP(B:B,Asset_Quality_raw_data!B29:AP29,41,0)</f>
        <v>1.8747812290937863E-2</v>
      </c>
      <c r="BI27" s="41">
        <f>VLOOKUP(B:B,Mgt_Efficiency_raw_data!B29:AF29,31,0)</f>
        <v>0.39780601457598241</v>
      </c>
      <c r="BJ27" s="38">
        <f>VLOOKUP(B:B,ROA_raw_data!B29:AP29,41,0)</f>
        <v>4.3496497082001137E-2</v>
      </c>
      <c r="BK27" s="65">
        <v>4.3999999999999997E-2</v>
      </c>
      <c r="BL27" s="18">
        <v>0.1386</v>
      </c>
      <c r="BM27" s="18">
        <v>6.3399999999999998E-2</v>
      </c>
      <c r="BN27" s="41">
        <f>VLOOKUP(B:B,Asset_Quality_raw_data!B29:AT29,45,0)</f>
        <v>1.8843251641676252E-2</v>
      </c>
      <c r="BO27" s="41">
        <f>VLOOKUP(B:B,Mgt_Efficiency_raw_data!B29:AI29,34,0)</f>
        <v>0.44012338128271639</v>
      </c>
      <c r="BP27" s="38">
        <f>VLOOKUP(B:B,ROA_raw_data!B29:AT29,45,0)</f>
        <v>4.2835549484475967E-2</v>
      </c>
      <c r="BQ27" s="65">
        <v>4.2000000000000003E-2</v>
      </c>
      <c r="BR27" s="18">
        <v>0.1366</v>
      </c>
      <c r="BS27" s="18">
        <v>6.3500000000000001E-2</v>
      </c>
      <c r="BT27" s="41">
        <f>VLOOKUP(B:B,Asset_Quality_raw_data!B29:AX29,49,0)</f>
        <v>2.0509699672509311E-2</v>
      </c>
      <c r="BU27" s="41">
        <f>VLOOKUP(B:B,Mgt_Efficiency_raw_data!B29:AL29,37,0)</f>
        <v>0.45750415651363074</v>
      </c>
      <c r="BV27" s="38">
        <f>VLOOKUP(B:B,ROA_raw_data!B29:AX29,49,0)</f>
        <v>3.0660188648857514E-2</v>
      </c>
      <c r="BW27" s="65">
        <v>5.3999999999999999E-2</v>
      </c>
      <c r="BX27" s="18">
        <v>0.1361</v>
      </c>
      <c r="BY27" s="18">
        <v>0.10279999999999999</v>
      </c>
      <c r="BZ27" s="41" t="s">
        <v>76</v>
      </c>
      <c r="CA27" s="41" t="s">
        <v>76</v>
      </c>
      <c r="CB27" s="38" t="s">
        <v>76</v>
      </c>
      <c r="CC27" s="65">
        <v>3.3000000000000002E-2</v>
      </c>
      <c r="CD27" s="18">
        <v>0.1366</v>
      </c>
      <c r="CE27" s="18">
        <v>9.2100000000000015E-2</v>
      </c>
      <c r="CF27" s="41" t="s">
        <v>76</v>
      </c>
      <c r="CG27" s="41" t="s">
        <v>76</v>
      </c>
      <c r="CH27" s="38" t="s">
        <v>76</v>
      </c>
      <c r="CI27" s="65">
        <v>3.2000000000000001E-2</v>
      </c>
      <c r="CJ27" s="18">
        <v>0.13689999999999999</v>
      </c>
      <c r="CK27" s="18">
        <v>7.0599999999999996E-2</v>
      </c>
      <c r="CL27" s="41" t="s">
        <v>76</v>
      </c>
      <c r="CM27" s="41" t="s">
        <v>76</v>
      </c>
      <c r="CN27" s="38" t="s">
        <v>76</v>
      </c>
      <c r="CO27" s="65">
        <v>3.7999999999999999E-2</v>
      </c>
      <c r="CP27" s="18">
        <v>0.13639999999999999</v>
      </c>
      <c r="CQ27" s="18">
        <v>4.4999999999999998E-2</v>
      </c>
      <c r="CR27" s="41" t="s">
        <v>76</v>
      </c>
      <c r="CS27" s="41" t="s">
        <v>76</v>
      </c>
      <c r="CT27" s="38" t="s">
        <v>76</v>
      </c>
      <c r="CU27" s="65">
        <v>5.1999999999999998E-2</v>
      </c>
      <c r="CV27" s="18">
        <v>0.13489999999999999</v>
      </c>
      <c r="CW27" s="18">
        <v>4.1799999999999997E-2</v>
      </c>
      <c r="CX27" s="41" t="s">
        <v>76</v>
      </c>
      <c r="CY27" s="41" t="s">
        <v>76</v>
      </c>
      <c r="CZ27" s="38" t="s">
        <v>76</v>
      </c>
      <c r="DA27" s="65">
        <v>6.0999999999999999E-2</v>
      </c>
      <c r="DB27" s="18">
        <v>0.13220000000000001</v>
      </c>
      <c r="DC27" s="18">
        <v>4.2800000000000005E-2</v>
      </c>
      <c r="DD27" s="41" t="s">
        <v>76</v>
      </c>
      <c r="DE27" s="41" t="s">
        <v>76</v>
      </c>
      <c r="DF27" s="38" t="s">
        <v>76</v>
      </c>
      <c r="DG27" s="65">
        <v>5.2999999999999999E-2</v>
      </c>
      <c r="DH27" s="18">
        <v>0.12659999999999999</v>
      </c>
      <c r="DI27" s="18">
        <v>5.7000000000000002E-2</v>
      </c>
      <c r="DJ27" s="41" t="s">
        <v>76</v>
      </c>
      <c r="DK27" s="41" t="s">
        <v>76</v>
      </c>
      <c r="DL27" s="38" t="s">
        <v>76</v>
      </c>
      <c r="DM27" s="65">
        <v>5.6000000000000001E-2</v>
      </c>
      <c r="DN27" s="18">
        <v>0.12509999999999999</v>
      </c>
      <c r="DO27" s="18">
        <v>5.7099999999999998E-2</v>
      </c>
      <c r="DP27" s="41" t="s">
        <v>76</v>
      </c>
      <c r="DQ27" s="41" t="s">
        <v>76</v>
      </c>
      <c r="DR27" s="38" t="s">
        <v>76</v>
      </c>
      <c r="DS27" s="65">
        <v>4.8000000000000001E-2</v>
      </c>
      <c r="DT27" s="18">
        <v>0.12509999999999999</v>
      </c>
      <c r="DU27" s="18">
        <v>4.3499999999999997E-2</v>
      </c>
      <c r="DV27" s="41" t="e">
        <f>VLOOKUP(B:B,Asset_Quality_raw_data!B29:CH29,85,0)</f>
        <v>#N/A</v>
      </c>
      <c r="DW27" s="41" t="e">
        <f>VLOOKUP(B:B,Mgt_Efficiency_raw_data!B29:BM29,64,0)</f>
        <v>#N/A</v>
      </c>
      <c r="DX27" s="38" t="e">
        <f>VLOOKUP(B:B,ROA_raw_data!B29:CH29,85,0)</f>
        <v>#N/A</v>
      </c>
      <c r="DY27" s="65">
        <v>0.06</v>
      </c>
      <c r="DZ27" s="18">
        <v>0.12470000000000001</v>
      </c>
      <c r="EA27" s="18">
        <v>5.7000000000000002E-2</v>
      </c>
      <c r="EB27" s="41" t="e">
        <f>VLOOKUP(B:B,Asset_Quality_raw_data!B29:CL29,89,0)</f>
        <v>#N/A</v>
      </c>
      <c r="EC27" s="41" t="e">
        <f>VLOOKUP(B:B,Mgt_Efficiency_raw_data!B29:BP29,67,0)</f>
        <v>#N/A</v>
      </c>
      <c r="ED27" s="38" t="e">
        <f>VLOOKUP(B:B,ROA_raw_data!B29:CL29,89,0)</f>
        <v>#N/A</v>
      </c>
      <c r="EE27" s="65">
        <v>0.05</v>
      </c>
      <c r="EF27" s="18">
        <v>0.12470000000000001</v>
      </c>
      <c r="EG27" s="18">
        <v>3.8300000000000001E-2</v>
      </c>
      <c r="EH27" s="41" t="e">
        <f>VLOOKUP(B:B,Asset_Quality_raw_data!B29:CP29,93,0)</f>
        <v>#N/A</v>
      </c>
      <c r="EI27" s="41" t="e">
        <f>VLOOKUP(B:B,Mgt_Efficiency_raw_data!B29:BS29,70,0)</f>
        <v>#N/A</v>
      </c>
      <c r="EJ27" s="38" t="e">
        <f>VLOOKUP(B:B,ROA_raw_data!B29:CP29,93,0)</f>
        <v>#N/A</v>
      </c>
      <c r="EK27" s="65">
        <v>5.0999999999999997E-2</v>
      </c>
      <c r="EL27" s="18">
        <v>0.12240000000000001</v>
      </c>
      <c r="EM27" s="18">
        <v>5.8200000000000002E-2</v>
      </c>
      <c r="EN27" s="41" t="e">
        <f>VLOOKUP(B:B,Asset_Quality_raw_data!B29:CT29,97,0)</f>
        <v>#N/A</v>
      </c>
      <c r="EO27" s="41" t="e">
        <f>VLOOKUP(B:B,Mgt_Efficiency_raw_data!B29:BV29,73,0)</f>
        <v>#N/A</v>
      </c>
      <c r="EP27" s="38" t="e">
        <f>VLOOKUP(B:B,ROA_raw_data!B29:CT29,97,0)</f>
        <v>#N/A</v>
      </c>
      <c r="EQ27" s="65">
        <v>4.5999999999999999E-2</v>
      </c>
      <c r="ER27" s="18">
        <v>0.12089999999999999</v>
      </c>
      <c r="ES27" s="18">
        <v>5.8400000000000001E-2</v>
      </c>
      <c r="ET27" s="41" t="e">
        <f>VLOOKUP(B:B,Asset_Quality_raw_data!B29:CX29,101,0)</f>
        <v>#N/A</v>
      </c>
      <c r="EU27" s="41" t="e">
        <f>VLOOKUP(B:B,Mgt_Efficiency_raw_data!B29:BY29,76,0)</f>
        <v>#N/A</v>
      </c>
      <c r="EV27" s="38" t="e">
        <f>VLOOKUP(B:B,ROA_raw_data!B29:CX29,101,0)</f>
        <v>#N/A</v>
      </c>
      <c r="EW27" s="65">
        <v>-4.1000000000000002E-2</v>
      </c>
      <c r="EX27" s="18">
        <v>0.11890000000000001</v>
      </c>
      <c r="EY27" s="18">
        <v>4.5899999999999996E-2</v>
      </c>
      <c r="EZ27" s="41" t="e">
        <f>VLOOKUP(B:B,Asset_Quality_raw_data!B29:DB29,105,0)</f>
        <v>#N/A</v>
      </c>
      <c r="FA27" s="41" t="e">
        <f>VLOOKUP(B:B,Mgt_Efficiency_raw_data!B29:CB29,79,0)</f>
        <v>#N/A</v>
      </c>
      <c r="FB27" s="38" t="e">
        <f>VLOOKUP(B:B,ROA_raw_data!B29:DB29,105,0)</f>
        <v>#N/A</v>
      </c>
      <c r="FC27" s="65">
        <v>-3.5999999999999997E-2</v>
      </c>
      <c r="FD27" s="18">
        <v>0.11749999999999999</v>
      </c>
      <c r="FE27" s="18">
        <v>4.2000000000000003E-2</v>
      </c>
      <c r="FF27" s="41" t="e">
        <f>VLOOKUP(B:B,Asset_Quality_raw_data!B29:DF29,109,0)</f>
        <v>#N/A</v>
      </c>
      <c r="FG27" s="41" t="e">
        <f>VLOOKUP(B:B,Mgt_Efficiency_raw_data!B29:CE29,82,0)</f>
        <v>#N/A</v>
      </c>
      <c r="FH27" s="38" t="e">
        <f>VLOOKUP(B:B,ROA_raw_data!B29:DF29,109,0)</f>
        <v>#N/A</v>
      </c>
      <c r="FI27" s="65">
        <v>-3.0000000000000001E-3</v>
      </c>
      <c r="FJ27" s="18">
        <v>0.1202</v>
      </c>
      <c r="FK27" s="18">
        <v>5.62E-2</v>
      </c>
      <c r="FL27" s="41" t="e">
        <f>VLOOKUP(B:B,Asset_Quality_raw_data!B29:DJ29,113,0)</f>
        <v>#N/A</v>
      </c>
      <c r="FM27" s="41" t="e">
        <f>VLOOKUP(B:B,Mgt_Efficiency_raw_data!B29:CH29,85,0)</f>
        <v>#N/A</v>
      </c>
      <c r="FN27" s="38" t="e">
        <f>VLOOKUP(B:B,ROA_raw_data!B29:DJ29,113,0)</f>
        <v>#N/A</v>
      </c>
      <c r="FO27" s="65">
        <v>2.4E-2</v>
      </c>
      <c r="FP27" s="18">
        <v>0.12050000000000001</v>
      </c>
      <c r="FQ27" s="18">
        <v>5.9000000000000004E-2</v>
      </c>
      <c r="FR27" s="41" t="e">
        <f>VLOOKUP(B:B,Asset_Quality_raw_data!B29:DN29,117,0)</f>
        <v>#N/A</v>
      </c>
      <c r="FS27" s="41" t="e">
        <f>VLOOKUP(B:B,Mgt_Efficiency_raw_data!B29:CK29,88,0)</f>
        <v>#N/A</v>
      </c>
      <c r="FT27" s="38" t="e">
        <f>VLOOKUP(B:B,ROA_raw_data!B29:DN29,117,0)</f>
        <v>#N/A</v>
      </c>
      <c r="FU27" s="65">
        <v>0.10299999999999999</v>
      </c>
      <c r="FV27" s="18">
        <v>0.1202</v>
      </c>
      <c r="FW27" s="18">
        <v>6.3200000000000006E-2</v>
      </c>
      <c r="FX27" s="41" t="e">
        <f>VLOOKUP(B:B,Asset_Quality_raw_data!B29:DR29,121,0)</f>
        <v>#N/A</v>
      </c>
      <c r="FY27" s="41" t="e">
        <f>VLOOKUP(B:B,Mgt_Efficiency_raw_data!B29:CN29,91,0)</f>
        <v>#N/A</v>
      </c>
      <c r="FZ27" s="38" t="e">
        <f>VLOOKUP(B:B,ROA_raw_data!B29:DR29,121,0)</f>
        <v>#N/A</v>
      </c>
      <c r="GA27" s="65">
        <v>9.4E-2</v>
      </c>
      <c r="GB27" s="18">
        <v>0.121</v>
      </c>
      <c r="GC27" s="18">
        <v>6.9099999999999995E-2</v>
      </c>
      <c r="GD27" s="41" t="e">
        <f>VLOOKUP(B:B,Asset_Quality_raw_data!B29:DV29,125,0)</f>
        <v>#N/A</v>
      </c>
      <c r="GE27" s="41" t="e">
        <f>VLOOKUP(B:B,Mgt_Efficiency_raw_data!B29:CQ29,94,0)</f>
        <v>#N/A</v>
      </c>
      <c r="GF27" s="38" t="e">
        <f>VLOOKUP(B:B,ROA_raw_data!B29:DV29,125,0)</f>
        <v>#N/A</v>
      </c>
      <c r="GG27" s="65">
        <v>7.5999999999999998E-2</v>
      </c>
      <c r="GH27" s="18">
        <v>0.1216</v>
      </c>
      <c r="GI27" s="18">
        <v>5.7300000000000004E-2</v>
      </c>
      <c r="GJ27" s="41" t="e">
        <f>VLOOKUP(B:B,Asset_Quality_raw_data!B29:DZ29,129,0)</f>
        <v>#N/A</v>
      </c>
      <c r="GK27" s="41" t="e">
        <f>VLOOKUP(B:B,Mgt_Efficiency_raw_data!B29:CT29,97,0)</f>
        <v>#N/A</v>
      </c>
      <c r="GL27" s="38" t="e">
        <f>VLOOKUP(B:B,ROA_raw_data!B29:DZ29,129,0)</f>
        <v>#N/A</v>
      </c>
      <c r="GM27" s="65">
        <v>5.8999999999999997E-2</v>
      </c>
      <c r="GN27" s="18">
        <v>0.1215</v>
      </c>
      <c r="GO27" s="18">
        <v>5.5599999999999997E-2</v>
      </c>
      <c r="GP27" s="41" t="e">
        <f>VLOOKUP(B:B,Asset_Quality_raw_data!B29:ED29,133,0)</f>
        <v>#N/A</v>
      </c>
      <c r="GQ27" s="41" t="e">
        <f>VLOOKUP(B:B,Mgt_Efficiency_raw_data!B29:CW29,100,0)</f>
        <v>#N/A</v>
      </c>
      <c r="GR27" s="38" t="e">
        <f>VLOOKUP(B:B,ROA_raw_data!B29:ED29,133,0)</f>
        <v>#N/A</v>
      </c>
      <c r="GS27" s="65">
        <v>4.9000000000000002E-2</v>
      </c>
      <c r="GT27" s="18">
        <v>0.12269999999999999</v>
      </c>
      <c r="GU27" s="18">
        <v>7.9100000000000004E-2</v>
      </c>
      <c r="GV27" s="41" t="e">
        <f>VLOOKUP(B:B,Asset_Quality_raw_data!B29:EH29,137,0)</f>
        <v>#N/A</v>
      </c>
      <c r="GW27" s="41" t="e">
        <f>VLOOKUP(B:B,Mgt_Efficiency_raw_data!B29:CZ29,103,0)</f>
        <v>#N/A</v>
      </c>
      <c r="GX27" s="38" t="e">
        <f>VLOOKUP(B:B,ROA_raw_data!B29:EH29,137,0)</f>
        <v>#N/A</v>
      </c>
      <c r="GY27" s="65">
        <v>4.5999999999999999E-2</v>
      </c>
      <c r="GZ27" s="18">
        <v>0.1241</v>
      </c>
      <c r="HA27" s="18">
        <v>9.1799999999999993E-2</v>
      </c>
      <c r="HB27" s="41" t="e">
        <f>VLOOKUP(B:B,Asset_Quality_raw_data!B29:EL29,141,0)</f>
        <v>#N/A</v>
      </c>
      <c r="HC27" s="41" t="e">
        <f>VLOOKUP(B:B,Mgt_Efficiency_raw_data!B29:DC29,106,0)</f>
        <v>#N/A</v>
      </c>
      <c r="HD27" s="38" t="e">
        <f>VLOOKUP(B:B,ROA_raw_data!B29:EL29,141,0)</f>
        <v>#N/A</v>
      </c>
      <c r="HE27" s="65">
        <v>4.9000000000000002E-2</v>
      </c>
      <c r="HF27" s="18">
        <v>0.12670000000000001</v>
      </c>
      <c r="HG27" s="18">
        <v>9.06E-2</v>
      </c>
      <c r="HH27" s="41" t="e">
        <f>VLOOKUP(B:B,Asset_Quality_raw_data!B29:EP29,145,0)</f>
        <v>#N/A</v>
      </c>
      <c r="HI27" s="41" t="e">
        <f>VLOOKUP(B:B,Mgt_Efficiency_raw_data!B29:DF29,109,0)</f>
        <v>#N/A</v>
      </c>
      <c r="HJ27" s="38" t="e">
        <f>VLOOKUP(B:B,ROA_raw_data!B29:EP29,145,0)</f>
        <v>#N/A</v>
      </c>
      <c r="HK27" s="65">
        <v>5.3999999999999999E-2</v>
      </c>
      <c r="HL27" s="18">
        <v>0.13089999999999999</v>
      </c>
      <c r="HM27" s="18">
        <v>9.1899999999999996E-2</v>
      </c>
      <c r="HN27" s="41" t="e">
        <f>VLOOKUP(B:B,Asset_Quality_raw_data!B29:ET29,149,0)</f>
        <v>#N/A</v>
      </c>
      <c r="HO27" s="41" t="e">
        <f>VLOOKUP(B:B,Mgt_Efficiency_raw_data!B29:DI29,112,0)</f>
        <v>#N/A</v>
      </c>
      <c r="HP27" s="38" t="e">
        <f>VLOOKUP(B:B,ROA_raw_data!B29:ET29,149,0)</f>
        <v>#N/A</v>
      </c>
      <c r="HQ27" s="65">
        <v>5.5E-2</v>
      </c>
      <c r="HR27" s="18">
        <v>0.1331</v>
      </c>
      <c r="HS27" s="18">
        <v>7.8799999999999995E-2</v>
      </c>
      <c r="HT27" s="41" t="e">
        <f>VLOOKUP(B:B,Asset_Quality_raw_data!B29:EX29,153,0)</f>
        <v>#N/A</v>
      </c>
      <c r="HU27" s="41" t="e">
        <f>VLOOKUP(B:B,Mgt_Efficiency_raw_data!B29:DL29,115,0)</f>
        <v>#N/A</v>
      </c>
      <c r="HV27" s="38" t="e">
        <f>VLOOKUP(B:B,ROA_raw_data!B29:EX29,153,0)</f>
        <v>#N/A</v>
      </c>
      <c r="HW27" s="65">
        <v>0.06</v>
      </c>
      <c r="HX27" s="18">
        <v>0.13980000000000001</v>
      </c>
      <c r="HY27" s="18">
        <v>6.7799999999999999E-2</v>
      </c>
      <c r="HZ27" s="41" t="e">
        <f>VLOOKUP(B:B,Asset_Quality_raw_data!B29:FB29,157,0)</f>
        <v>#N/A</v>
      </c>
      <c r="IA27" s="41" t="e">
        <f>VLOOKUP(B:B,Mgt_Efficiency_raw_data!B29:DO29,118,0)</f>
        <v>#N/A</v>
      </c>
      <c r="IB27" s="38" t="e">
        <f>VLOOKUP(B:B,ROA_raw_data!B29:FB29,157,0)</f>
        <v>#N/A</v>
      </c>
      <c r="IC27" s="65">
        <v>5.6000000000000001E-2</v>
      </c>
      <c r="ID27" s="18">
        <v>0.14630000000000001</v>
      </c>
      <c r="IE27" s="18">
        <v>6.6299999999999998E-2</v>
      </c>
      <c r="IF27" s="41" t="e">
        <f>VLOOKUP(B:B,Asset_Quality_raw_data!B29:FF29,161,0)</f>
        <v>#N/A</v>
      </c>
      <c r="IG27" s="41" t="e">
        <f>VLOOKUP(B:B,Mgt_Efficiency_raw_data!B29:DR29,121,0)</f>
        <v>#N/A</v>
      </c>
      <c r="IH27" s="38" t="e">
        <f>VLOOKUP(B:B,ROA_raw_data!B29:FF29,161,0)</f>
        <v>#N/A</v>
      </c>
      <c r="II27" s="65">
        <v>4.9000000000000002E-2</v>
      </c>
      <c r="IJ27" s="18">
        <v>0.1628</v>
      </c>
      <c r="IK27" s="18">
        <v>5.7000000000000002E-2</v>
      </c>
      <c r="IL27" s="41" t="e">
        <f>VLOOKUP(B:B,Asset_Quality_raw_data!B29:FJ29,165,0)</f>
        <v>#N/A</v>
      </c>
      <c r="IM27" s="41" t="e">
        <f>VLOOKUP(B:B,Mgt_Efficiency_raw_data!B29:DU29,124,0)</f>
        <v>#N/A</v>
      </c>
      <c r="IN27" s="38" t="e">
        <f>VLOOKUP(B:B,ROA_raw_data!B29:FJ29,165,0)</f>
        <v>#N/A</v>
      </c>
      <c r="IO27" s="65">
        <v>4.5999999999999999E-2</v>
      </c>
      <c r="IP27" s="18">
        <v>0.16850000000000001</v>
      </c>
      <c r="IQ27" s="18">
        <v>6.2199999999999998E-2</v>
      </c>
      <c r="IR27" s="41" t="e">
        <f>VLOOKUP(B:B,Asset_Quality_raw_data!B29:FN29,169,0)</f>
        <v>#N/A</v>
      </c>
      <c r="IS27" s="41" t="e">
        <f>VLOOKUP(B:B,Mgt_Efficiency_raw_data!B29:DX29,127,0)</f>
        <v>#N/A</v>
      </c>
      <c r="IT27" s="38" t="e">
        <f>VLOOKUP(B:B,ROA_raw_data!B29:FN29,169,0)</f>
        <v>#N/A</v>
      </c>
      <c r="IU27" s="65">
        <v>0.04</v>
      </c>
      <c r="IV27" s="18">
        <v>0.1691</v>
      </c>
      <c r="IW27" s="18">
        <v>3.56E-2</v>
      </c>
      <c r="IX27" s="41" t="e">
        <f>VLOOKUP(B:B,Asset_Quality_raw_data!B29:FR29,173,0)</f>
        <v>#N/A</v>
      </c>
      <c r="IY27" s="41" t="e">
        <f>VLOOKUP(B:B,Mgt_Efficiency_raw_data!B29:EA29,130,0)</f>
        <v>#N/A</v>
      </c>
      <c r="IZ27" s="38" t="e">
        <f>VLOOKUP(B:B,ROA_raw_data!B29:FR29,173,0)</f>
        <v>#N/A</v>
      </c>
      <c r="JA27" s="65">
        <v>4.7E-2</v>
      </c>
      <c r="JB27" s="18">
        <v>0.16889999999999999</v>
      </c>
      <c r="JC27" s="18">
        <v>2.9900000000000003E-2</v>
      </c>
      <c r="JD27" s="41" t="e">
        <f>VLOOKUP(B:B,Asset_Quality_raw_data!B29:FV29,177,0)</f>
        <v>#N/A</v>
      </c>
      <c r="JE27" s="41" t="e">
        <f>VLOOKUP(B:B,Mgt_Efficiency_raw_data!B29:ED29,133,0)</f>
        <v>#N/A</v>
      </c>
      <c r="JF27" s="38" t="e">
        <f>VLOOKUP(B:B,ROA_raw_data!B29:FV29,177,0)</f>
        <v>#N/A</v>
      </c>
    </row>
    <row r="28" spans="1:266" x14ac:dyDescent="0.25">
      <c r="A28">
        <v>24</v>
      </c>
      <c r="B28" s="55" t="s">
        <v>25</v>
      </c>
      <c r="C28" s="65">
        <v>5.1999999999999998E-2</v>
      </c>
      <c r="D28" s="18">
        <v>0.1691</v>
      </c>
      <c r="E28" s="18">
        <v>6.2699999999999992E-2</v>
      </c>
      <c r="F28" s="41">
        <f>VLOOKUP(B28,Asset_Quality_raw_data!B30:F30,5,0)</f>
        <v>4.9393847273079133E-2</v>
      </c>
      <c r="G28" s="41">
        <f>VLOOKUP(B:B,Mgt_Efficiency_raw_data!B30:E30,4,0)</f>
        <v>0.59341732634630395</v>
      </c>
      <c r="H28" s="38">
        <f>VLOOKUP(B28,ROA_raw_data!B30:F30,5,0)</f>
        <v>1.8177922641639449E-2</v>
      </c>
      <c r="I28" s="65">
        <v>0.06</v>
      </c>
      <c r="J28" s="18">
        <v>0.1636</v>
      </c>
      <c r="K28" s="18">
        <v>7.3899999999999993E-2</v>
      </c>
      <c r="L28" s="41">
        <f>VLOOKUP(B:B,Asset_Quality_raw_data!B30:J30,9,0)</f>
        <v>4.9140515609774844E-2</v>
      </c>
      <c r="M28" s="41">
        <f>VLOOKUP(B:B,Mgt_Efficiency_raw_data!B30:H30,7,0)</f>
        <v>0.57643091248001277</v>
      </c>
      <c r="N28" s="38">
        <f>VLOOKUP(B28,ROA_raw_data!B30:J30,9,0)</f>
        <v>1.9517673393768257E-2</v>
      </c>
      <c r="O28" s="27"/>
      <c r="T28" s="28"/>
      <c r="U28" s="65">
        <v>0.05</v>
      </c>
      <c r="V28" s="18">
        <v>0.15990000000000001</v>
      </c>
      <c r="W28" s="18">
        <v>6.0199999999999997E-2</v>
      </c>
      <c r="X28" s="41">
        <f>VLOOKUP(B:B,Asset_Quality_raw_data!B30:R30,17,0)</f>
        <v>6.0970981290457187E-2</v>
      </c>
      <c r="Y28" s="41">
        <f>VLOOKUP(B:B,Mgt_Efficiency_raw_data!B30:N30,13,0)</f>
        <v>0.51801449522627963</v>
      </c>
      <c r="Z28" s="38">
        <f>VLOOKUP(B:B,ROA_raw_data!B30:R30,17,0)</f>
        <v>1.9065738597500447E-2</v>
      </c>
      <c r="AA28" s="65">
        <v>5.7000000000000002E-2</v>
      </c>
      <c r="AB28" s="18">
        <v>0.15460000000000002</v>
      </c>
      <c r="AC28" s="18">
        <v>6.3099999999999989E-2</v>
      </c>
      <c r="AD28" s="41">
        <f>VLOOKUP(B:B,Asset_Quality_raw_data!B30:V30,21,0)</f>
        <v>5.7492219661029825E-2</v>
      </c>
      <c r="AE28" s="41">
        <f>VLOOKUP(B:B,Mgt_Efficiency_raw_data!B30:Q30,16,0)</f>
        <v>0.22433554915926629</v>
      </c>
      <c r="AF28" s="38">
        <f>VLOOKUP(B:B,ROA_raw_data!B30:V30,21,0)</f>
        <v>1.7552762472935014E-2</v>
      </c>
      <c r="AG28" s="65">
        <v>5.6000000000000001E-2</v>
      </c>
      <c r="AH28" s="18">
        <v>0.16059999999999999</v>
      </c>
      <c r="AI28" s="18">
        <v>7.0300000000000001E-2</v>
      </c>
      <c r="AJ28" s="41">
        <f>VLOOKUP(B:B,Asset_Quality_raw_data!B30:Z30,25,0)</f>
        <v>5.8772583335722668E-2</v>
      </c>
      <c r="AK28" s="41">
        <f>VLOOKUP(B:B,Mgt_Efficiency_raw_data!B30:T30,19,0)</f>
        <v>0.60476378289681754</v>
      </c>
      <c r="AL28" s="38">
        <f>VLOOKUP(B:B,ROA_raw_data!B30:Z30,25,0)</f>
        <v>1.7868501329491752E-2</v>
      </c>
      <c r="AM28" s="65">
        <v>6.0999999999999999E-2</v>
      </c>
      <c r="AN28" s="18">
        <v>0.16820000000000002</v>
      </c>
      <c r="AO28" s="18">
        <v>5.9699999999999996E-2</v>
      </c>
      <c r="AP28" s="41">
        <f>VLOOKUP(B:B,Asset_Quality_raw_data!B30:AD30,29,0)</f>
        <v>5.5864568561983657E-2</v>
      </c>
      <c r="AQ28" s="41">
        <f>VLOOKUP(B:B,Mgt_Efficiency_raw_data!B30:W30,22,0)</f>
        <v>0.59716667569758042</v>
      </c>
      <c r="AR28" s="38">
        <f>VLOOKUP(B:B,ROA_raw_data!B30:AD30,29,0)</f>
        <v>2.1474533084511624E-2</v>
      </c>
      <c r="AS28" s="65">
        <v>0.05</v>
      </c>
      <c r="AT28" s="18">
        <v>0.183</v>
      </c>
      <c r="AU28" s="18">
        <v>8.0100000000000005E-2</v>
      </c>
      <c r="AV28" s="41">
        <f>VLOOKUP(B:B,Asset_Quality_raw_data!B30:AH30,33,0)</f>
        <v>7.6619870275508442E-2</v>
      </c>
      <c r="AW28" s="41">
        <f>VLOOKUP(B:B,Mgt_Efficiency_raw_data!B30:Z30,25,0)</f>
        <v>0.5819567032063695</v>
      </c>
      <c r="AX28" s="38">
        <f>VLOOKUP(B:B,ROA_raw_data!B30:AH30,33,0)</f>
        <v>1.571818318586406E-2</v>
      </c>
      <c r="AY28" s="65">
        <v>3.7999999999999999E-2</v>
      </c>
      <c r="AZ28" s="18">
        <v>0.1787</v>
      </c>
      <c r="BA28" s="18">
        <v>6.4500000000000002E-2</v>
      </c>
      <c r="BB28" s="41">
        <f>VLOOKUP(B:B,Asset_Quality_raw_data!B30:AL30,37,0)</f>
        <v>7.411443827180432E-2</v>
      </c>
      <c r="BC28" s="41">
        <f>VLOOKUP(B:B,Mgt_Efficiency_raw_data!B30:AC30,28,0)</f>
        <v>0.70724410155198714</v>
      </c>
      <c r="BD28" s="38">
        <f>VLOOKUP(B:B,ROA_raw_data!B30:AL30,37,0)</f>
        <v>1.3343184280746934E-2</v>
      </c>
      <c r="BE28" s="65">
        <v>3.7999999999999999E-2</v>
      </c>
      <c r="BF28" s="18">
        <v>0.18179999999999999</v>
      </c>
      <c r="BG28" s="18">
        <v>5.7999999999999996E-2</v>
      </c>
      <c r="BH28" s="41">
        <f>VLOOKUP(B:B,Asset_Quality_raw_data!B30:AP30,41,0)</f>
        <v>6.8869461745753327E-2</v>
      </c>
      <c r="BI28" s="41">
        <f>VLOOKUP(B:B,Mgt_Efficiency_raw_data!B30:AF30,31,0)</f>
        <v>0.65244853463551666</v>
      </c>
      <c r="BJ28" s="38">
        <f>VLOOKUP(B:B,ROA_raw_data!B30:AP30,41,0)</f>
        <v>5.5077130947707971E-3</v>
      </c>
      <c r="BK28" s="65">
        <v>4.3999999999999997E-2</v>
      </c>
      <c r="BL28" s="18">
        <v>0.1386</v>
      </c>
      <c r="BM28" s="18">
        <v>6.3399999999999998E-2</v>
      </c>
      <c r="BN28" s="41">
        <f>VLOOKUP(B:B,Asset_Quality_raw_data!B30:AT30,45,0)</f>
        <v>6.821058427658451E-2</v>
      </c>
      <c r="BO28" s="41">
        <f>VLOOKUP(B:B,Mgt_Efficiency_raw_data!B30:AI30,34,0)</f>
        <v>0.61235718325970789</v>
      </c>
      <c r="BP28" s="38">
        <f>VLOOKUP(B:B,ROA_raw_data!B30:AT30,45,0)</f>
        <v>5.8176829631068046E-3</v>
      </c>
      <c r="BQ28" s="65">
        <v>4.2000000000000003E-2</v>
      </c>
      <c r="BR28" s="18">
        <v>0.1366</v>
      </c>
      <c r="BS28" s="18">
        <v>6.3500000000000001E-2</v>
      </c>
      <c r="BT28" s="41">
        <f>VLOOKUP(B:B,Asset_Quality_raw_data!B30:AX30,49,0)</f>
        <v>5.5260539189910848E-2</v>
      </c>
      <c r="BU28" s="41">
        <f>VLOOKUP(B:B,Mgt_Efficiency_raw_data!B30:AL30,37,0)</f>
        <v>0.54046268557461019</v>
      </c>
      <c r="BV28" s="38">
        <f>VLOOKUP(B:B,ROA_raw_data!B30:AX30,49,0)</f>
        <v>1.5700374039185543E-2</v>
      </c>
      <c r="BW28" s="65">
        <v>5.3999999999999999E-2</v>
      </c>
      <c r="BX28" s="18">
        <v>0.1361</v>
      </c>
      <c r="BY28" s="18">
        <v>0.10279999999999999</v>
      </c>
      <c r="BZ28" s="41">
        <f>VLOOKUP(B:B,Asset_Quality_raw_data!B30:BB30,53,0)</f>
        <v>5.1655353771464532E-2</v>
      </c>
      <c r="CA28" s="41">
        <f>VLOOKUP(B:B,Mgt_Efficiency_raw_data!B30:AO30,40,0)</f>
        <v>0.748311884795129</v>
      </c>
      <c r="CB28" s="38">
        <f>VLOOKUP(B:B,ROA_raw_data!B30:BB30,53,0)</f>
        <v>1.3416268389421386E-2</v>
      </c>
      <c r="CC28" s="65">
        <v>3.3000000000000002E-2</v>
      </c>
      <c r="CD28" s="18">
        <v>0.1366</v>
      </c>
      <c r="CE28" s="18">
        <v>9.2100000000000015E-2</v>
      </c>
      <c r="CF28" s="41">
        <f>VLOOKUP(B:B,Asset_Quality_raw_data!B30:BF30,57,0)</f>
        <v>5.0733870311449804E-2</v>
      </c>
      <c r="CG28" s="41">
        <f>VLOOKUP(B:B,Mgt_Efficiency_raw_data!B30:AR30,43,0)</f>
        <v>0.69595404501362879</v>
      </c>
      <c r="CH28" s="38">
        <f>VLOOKUP(B:B,ROA_raw_data!B30:BF30,57,0)</f>
        <v>1.032503070701868E-2</v>
      </c>
      <c r="CI28" s="65">
        <v>3.2000000000000001E-2</v>
      </c>
      <c r="CJ28" s="18">
        <v>0.13689999999999999</v>
      </c>
      <c r="CK28" s="18">
        <v>7.0599999999999996E-2</v>
      </c>
      <c r="CL28" s="41">
        <f>VLOOKUP(B:B,Asset_Quality_raw_data!B30:BJ30,61,0)</f>
        <v>5.1464007750841922E-2</v>
      </c>
      <c r="CM28" s="41">
        <f>VLOOKUP(B:B,Mgt_Efficiency_raw_data!B30:AU30,46,0)</f>
        <v>0.6930525122519372</v>
      </c>
      <c r="CN28" s="38">
        <f>VLOOKUP(B:B,ROA_raw_data!B30:BJ30,61,0)</f>
        <v>9.9181221604014019E-3</v>
      </c>
      <c r="CO28" s="65">
        <v>3.7999999999999999E-2</v>
      </c>
      <c r="CP28" s="18">
        <v>0.13639999999999999</v>
      </c>
      <c r="CQ28" s="18">
        <v>4.4999999999999998E-2</v>
      </c>
      <c r="CR28" s="41">
        <f>VLOOKUP(B:B,Asset_Quality_raw_data!B30:BN30,65,0)</f>
        <v>8.2206868671599112E-2</v>
      </c>
      <c r="CS28" s="41">
        <f>VLOOKUP(B:B,Mgt_Efficiency_raw_data!B30:AX30,49,0)</f>
        <v>0.70215012962066037</v>
      </c>
      <c r="CT28" s="38">
        <f>VLOOKUP(B:B,ROA_raw_data!B30:BN30,65,0)</f>
        <v>1.0490456472065953E-2</v>
      </c>
      <c r="CU28" s="65">
        <v>5.1999999999999998E-2</v>
      </c>
      <c r="CV28" s="18">
        <v>0.13489999999999999</v>
      </c>
      <c r="CW28" s="18">
        <v>4.1799999999999997E-2</v>
      </c>
      <c r="CX28" s="41">
        <f>VLOOKUP(B:B,Asset_Quality_raw_data!B30:BR30,69,0)</f>
        <v>8.2097447418391631E-2</v>
      </c>
      <c r="CY28" s="41">
        <f>VLOOKUP(B:B,Mgt_Efficiency_raw_data!B30:BA30,52,0)</f>
        <v>0.72274658542145953</v>
      </c>
      <c r="CZ28" s="38">
        <f>VLOOKUP(B:B,ROA_raw_data!B30:BR30,69,0)</f>
        <v>6.9615003898095742E-3</v>
      </c>
      <c r="DA28" s="65">
        <v>6.0999999999999999E-2</v>
      </c>
      <c r="DB28" s="18">
        <v>0.13220000000000001</v>
      </c>
      <c r="DC28" s="18">
        <v>4.2800000000000005E-2</v>
      </c>
      <c r="DD28" s="41">
        <f>VLOOKUP(B:B,Asset_Quality_raw_data!B30:BV30,73,0)</f>
        <v>7.2789975654145911E-2</v>
      </c>
      <c r="DE28" s="41">
        <f>VLOOKUP(B:B,Mgt_Efficiency_raw_data!B30:BD30,55,0)</f>
        <v>0.71543284707767241</v>
      </c>
      <c r="DF28" s="38">
        <f>VLOOKUP(B:B,ROA_raw_data!B30:BV30,73,0)</f>
        <v>4.9443347959738392E-2</v>
      </c>
      <c r="DG28" s="65">
        <v>5.2999999999999999E-2</v>
      </c>
      <c r="DH28" s="18">
        <v>0.12659999999999999</v>
      </c>
      <c r="DI28" s="18">
        <v>5.7000000000000002E-2</v>
      </c>
      <c r="DJ28" s="41">
        <f>VLOOKUP(B:B,Asset_Quality_raw_data!B30:BZ30,77,0)</f>
        <v>6.831046233386677E-2</v>
      </c>
      <c r="DK28" s="41">
        <f>VLOOKUP(B:B,Mgt_Efficiency_raw_data!B30:BG30,58,0)</f>
        <v>0.50352041222346011</v>
      </c>
      <c r="DL28" s="38">
        <f>VLOOKUP(B:B,ROA_raw_data!B30:BZ30,77,0)</f>
        <v>4.1063017628339873E-2</v>
      </c>
      <c r="DM28" s="65">
        <v>5.6000000000000001E-2</v>
      </c>
      <c r="DN28" s="18">
        <v>0.12509999999999999</v>
      </c>
      <c r="DO28" s="18">
        <v>5.7099999999999998E-2</v>
      </c>
      <c r="DP28" s="41">
        <f>VLOOKUP(B:B,Asset_Quality_raw_data!B30:CD30,81,0)</f>
        <v>7.0371761627886623E-2</v>
      </c>
      <c r="DQ28" s="41">
        <f>VLOOKUP(B:B,Mgt_Efficiency_raw_data!B30:BJ30,61,0)</f>
        <v>0.60990788781970695</v>
      </c>
      <c r="DR28" s="38">
        <f>VLOOKUP(B:B,ROA_raw_data!B30:CD30,81,0)</f>
        <v>1.4102969974762668E-2</v>
      </c>
      <c r="DS28" s="65">
        <v>4.8000000000000001E-2</v>
      </c>
      <c r="DT28" s="18">
        <v>0.12509999999999999</v>
      </c>
      <c r="DU28" s="18">
        <v>4.3499999999999997E-2</v>
      </c>
      <c r="DV28" s="41">
        <f>VLOOKUP(B:B,Asset_Quality_raw_data!B30:CH30,85,0)</f>
        <v>6.5975881522367358E-2</v>
      </c>
      <c r="DW28" s="41">
        <f>VLOOKUP(B:B,Mgt_Efficiency_raw_data!B30:BM30,64,0)</f>
        <v>0.65778621615411592</v>
      </c>
      <c r="DX28" s="38">
        <f>VLOOKUP(B:B,ROA_raw_data!B30:CH30,85,0)</f>
        <v>9.3077466975580361E-3</v>
      </c>
      <c r="DY28" s="65">
        <v>0.06</v>
      </c>
      <c r="DZ28" s="18">
        <v>0.12470000000000001</v>
      </c>
      <c r="EA28" s="18">
        <v>5.7000000000000002E-2</v>
      </c>
      <c r="EB28" s="41">
        <f>VLOOKUP(B:B,Asset_Quality_raw_data!B30:CL30,89,0)</f>
        <v>6.7974971414347968E-2</v>
      </c>
      <c r="EC28" s="41">
        <f>VLOOKUP(B:B,Mgt_Efficiency_raw_data!B30:BP30,67,0)</f>
        <v>0.66045478337655283</v>
      </c>
      <c r="ED28" s="38">
        <f>VLOOKUP(B:B,ROA_raw_data!B30:CL30,89,0)</f>
        <v>1.0634073624487383E-2</v>
      </c>
      <c r="EE28" s="65">
        <v>0.05</v>
      </c>
      <c r="EF28" s="18">
        <v>0.12470000000000001</v>
      </c>
      <c r="EG28" s="18">
        <v>3.8300000000000001E-2</v>
      </c>
      <c r="EH28" s="41">
        <f>VLOOKUP(B:B,Asset_Quality_raw_data!B30:CP30,93,0)</f>
        <v>6.4984981284430782E-2</v>
      </c>
      <c r="EI28" s="41">
        <f>VLOOKUP(B:B,Mgt_Efficiency_raw_data!B30:BS30,70,0)</f>
        <v>0.90638453727973844</v>
      </c>
      <c r="EJ28" s="38">
        <f>VLOOKUP(B:B,ROA_raw_data!B30:CP30,93,0)</f>
        <v>1.1090812125585728E-2</v>
      </c>
      <c r="EK28" s="65">
        <v>5.0999999999999997E-2</v>
      </c>
      <c r="EL28" s="18">
        <v>0.12240000000000001</v>
      </c>
      <c r="EM28" s="18">
        <v>5.8200000000000002E-2</v>
      </c>
      <c r="EN28" s="41">
        <f>VLOOKUP(B:B,Asset_Quality_raw_data!B30:CT30,97,0)</f>
        <v>6.4466925410986919E-2</v>
      </c>
      <c r="EO28" s="41">
        <f>VLOOKUP(B:B,Mgt_Efficiency_raw_data!B30:BV30,73,0)</f>
        <v>0.70625432142635436</v>
      </c>
      <c r="EP28" s="38">
        <f>VLOOKUP(B:B,ROA_raw_data!B30:CT30,97,0)</f>
        <v>1.1276904438215725E-2</v>
      </c>
      <c r="EQ28" s="65">
        <v>4.5999999999999999E-2</v>
      </c>
      <c r="ER28" s="18">
        <v>0.12089999999999999</v>
      </c>
      <c r="ES28" s="18">
        <v>5.8400000000000001E-2</v>
      </c>
      <c r="ET28" s="41">
        <f>VLOOKUP(B:B,Asset_Quality_raw_data!B30:CX30,101,0)</f>
        <v>6.7124627881040594E-2</v>
      </c>
      <c r="EU28" s="41">
        <f>VLOOKUP(B:B,Mgt_Efficiency_raw_data!B30:BY30,76,0)</f>
        <v>0.52273611571124923</v>
      </c>
      <c r="EV28" s="38">
        <f>VLOOKUP(B:B,ROA_raw_data!B30:CX30,101,0)</f>
        <v>2.826049631305522E-2</v>
      </c>
      <c r="EW28" s="65">
        <v>-4.1000000000000002E-2</v>
      </c>
      <c r="EX28" s="18">
        <v>0.11890000000000001</v>
      </c>
      <c r="EY28" s="18">
        <v>4.5899999999999996E-2</v>
      </c>
      <c r="EZ28" s="41">
        <f>VLOOKUP(B:B,Asset_Quality_raw_data!B30:DB30,105,0)</f>
        <v>6.7236090452779548E-2</v>
      </c>
      <c r="FA28" s="41">
        <f>VLOOKUP(B:B,Mgt_Efficiency_raw_data!B30:CB30,79,0)</f>
        <v>0.64324647349580411</v>
      </c>
      <c r="FB28" s="38">
        <f>VLOOKUP(B:B,ROA_raw_data!B30:DB30,105,0)</f>
        <v>1.6623373990863985E-2</v>
      </c>
      <c r="FC28" s="65">
        <v>-3.5999999999999997E-2</v>
      </c>
      <c r="FD28" s="18">
        <v>0.11749999999999999</v>
      </c>
      <c r="FE28" s="18">
        <v>4.2000000000000003E-2</v>
      </c>
      <c r="FF28" s="41">
        <f>VLOOKUP(B:B,Asset_Quality_raw_data!B30:DF30,109,0)</f>
        <v>7.2193331950031719E-2</v>
      </c>
      <c r="FG28" s="41">
        <f>VLOOKUP(B:B,Mgt_Efficiency_raw_data!B30:CE30,82,0)</f>
        <v>0.70979996545171875</v>
      </c>
      <c r="FH28" s="38">
        <f>VLOOKUP(B:B,ROA_raw_data!B30:DF30,109,0)</f>
        <v>1.1767358465972218E-2</v>
      </c>
      <c r="FI28" s="65">
        <v>-3.0000000000000001E-3</v>
      </c>
      <c r="FJ28" s="18">
        <v>0.1202</v>
      </c>
      <c r="FK28" s="18">
        <v>5.62E-2</v>
      </c>
      <c r="FL28" s="41">
        <f>VLOOKUP(B:B,Asset_Quality_raw_data!B30:DJ30,113,0)</f>
        <v>9.7769343386031132E-2</v>
      </c>
      <c r="FM28" s="41">
        <f>VLOOKUP(B:B,Mgt_Efficiency_raw_data!B30:CH30,85,0)</f>
        <v>0.7610579527998883</v>
      </c>
      <c r="FN28" s="38">
        <f>VLOOKUP(B:B,ROA_raw_data!B30:DJ30,113,0)</f>
        <v>5.6688429759932492E-3</v>
      </c>
      <c r="FO28" s="65">
        <v>2.4E-2</v>
      </c>
      <c r="FP28" s="18">
        <v>0.12050000000000001</v>
      </c>
      <c r="FQ28" s="18">
        <v>5.9000000000000004E-2</v>
      </c>
      <c r="FR28" s="41">
        <f>VLOOKUP(B:B,Asset_Quality_raw_data!B30:DN30,117,0)</f>
        <v>9.7622383486230715E-2</v>
      </c>
      <c r="FS28" s="41">
        <f>VLOOKUP(B:B,Mgt_Efficiency_raw_data!B30:CK30,88,0)</f>
        <v>0.65534881106301646</v>
      </c>
      <c r="FT28" s="38">
        <f>VLOOKUP(B:B,ROA_raw_data!B30:DN30,117,0)</f>
        <v>9.337609345850751E-3</v>
      </c>
      <c r="FU28" s="65">
        <v>0.10299999999999999</v>
      </c>
      <c r="FV28" s="18">
        <v>0.1202</v>
      </c>
      <c r="FW28" s="18">
        <v>6.3200000000000006E-2</v>
      </c>
      <c r="FX28" s="41">
        <f>VLOOKUP(B:B,Asset_Quality_raw_data!B30:DR30,121,0)</f>
        <v>9.621068906677914E-2</v>
      </c>
      <c r="FY28" s="41">
        <f>VLOOKUP(B:B,Mgt_Efficiency_raw_data!B30:CN30,91,0)</f>
        <v>0.70278710791488108</v>
      </c>
      <c r="FZ28" s="38">
        <f>VLOOKUP(B:B,ROA_raw_data!B30:DR30,121,0)</f>
        <v>6.1056816689990974E-3</v>
      </c>
      <c r="GA28" s="65">
        <v>9.4E-2</v>
      </c>
      <c r="GB28" s="18">
        <v>0.121</v>
      </c>
      <c r="GC28" s="18">
        <v>6.9099999999999995E-2</v>
      </c>
      <c r="GD28" s="41">
        <f>VLOOKUP(B:B,Asset_Quality_raw_data!B30:DV30,125,0)</f>
        <v>9.883682548081657E-2</v>
      </c>
      <c r="GE28" s="41">
        <f>VLOOKUP(B:B,Mgt_Efficiency_raw_data!B30:CQ30,94,0)</f>
        <v>0.72121209483057569</v>
      </c>
      <c r="GF28" s="38">
        <f>VLOOKUP(B:B,ROA_raw_data!B30:DV30,125,0)</f>
        <v>5.6248332225950753E-3</v>
      </c>
      <c r="GG28" s="65">
        <v>7.5999999999999998E-2</v>
      </c>
      <c r="GH28" s="18">
        <v>0.1216</v>
      </c>
      <c r="GI28" s="18">
        <v>5.7300000000000004E-2</v>
      </c>
      <c r="GJ28" s="41">
        <f>VLOOKUP(B:B,Asset_Quality_raw_data!B30:DZ30,129,0)</f>
        <v>0.11512172525933548</v>
      </c>
      <c r="GK28" s="41">
        <f>VLOOKUP(B:B,Mgt_Efficiency_raw_data!B30:CT30,97,0)</f>
        <v>0.68528842930988898</v>
      </c>
      <c r="GL28" s="38">
        <f>VLOOKUP(B:B,ROA_raw_data!B30:DZ30,129,0)</f>
        <v>9.0572770991475156E-3</v>
      </c>
      <c r="GM28" s="65">
        <v>5.8999999999999997E-2</v>
      </c>
      <c r="GN28" s="18">
        <v>0.1215</v>
      </c>
      <c r="GO28" s="18">
        <v>5.5599999999999997E-2</v>
      </c>
      <c r="GP28" s="41">
        <f>VLOOKUP(B:B,Asset_Quality_raw_data!B30:ED30,133,0)</f>
        <v>0.10792787413348855</v>
      </c>
      <c r="GQ28" s="41">
        <f>VLOOKUP(B:B,Mgt_Efficiency_raw_data!B30:CW30,100,0)</f>
        <v>0.67007800788996519</v>
      </c>
      <c r="GR28" s="38">
        <f>VLOOKUP(B:B,ROA_raw_data!B30:ED30,133,0)</f>
        <v>1.6483767962624449E-2</v>
      </c>
      <c r="GS28" s="65">
        <v>4.9000000000000002E-2</v>
      </c>
      <c r="GT28" s="18">
        <v>0.12269999999999999</v>
      </c>
      <c r="GU28" s="18">
        <v>7.9100000000000004E-2</v>
      </c>
      <c r="GV28" s="41">
        <f>VLOOKUP(B:B,Asset_Quality_raw_data!B30:EH30,137,0)</f>
        <v>9.5941546875465758E-2</v>
      </c>
      <c r="GW28" s="41">
        <f>VLOOKUP(B:B,Mgt_Efficiency_raw_data!B30:CZ30,103,0)</f>
        <v>0.66531446392772231</v>
      </c>
      <c r="GX28" s="38">
        <f>VLOOKUP(B:B,ROA_raw_data!B30:EH30,137,0)</f>
        <v>2.0318681948198122E-2</v>
      </c>
      <c r="GY28" s="65">
        <v>4.5999999999999999E-2</v>
      </c>
      <c r="GZ28" s="18">
        <v>0.1241</v>
      </c>
      <c r="HA28" s="18">
        <v>9.1799999999999993E-2</v>
      </c>
      <c r="HB28" s="41">
        <f>VLOOKUP(B:B,Asset_Quality_raw_data!B30:EL30,141,0)</f>
        <v>9.018811174400275E-2</v>
      </c>
      <c r="HC28" s="41">
        <f>VLOOKUP(B:B,Mgt_Efficiency_raw_data!B30:DC30,106,0)</f>
        <v>0.52850707708613953</v>
      </c>
      <c r="HD28" s="38">
        <f>VLOOKUP(B:B,ROA_raw_data!B30:EL30,141,0)</f>
        <v>2.054462999666995E-2</v>
      </c>
      <c r="HE28" s="65">
        <v>4.9000000000000002E-2</v>
      </c>
      <c r="HF28" s="18">
        <v>0.12670000000000001</v>
      </c>
      <c r="HG28" s="18">
        <v>9.06E-2</v>
      </c>
      <c r="HH28" s="41">
        <f>VLOOKUP(B:B,Asset_Quality_raw_data!B30:EP30,145,0)</f>
        <v>0.11855826007430315</v>
      </c>
      <c r="HI28" s="41">
        <f>VLOOKUP(B:B,Mgt_Efficiency_raw_data!B30:DF30,109,0)</f>
        <v>0.62951857661107957</v>
      </c>
      <c r="HJ28" s="38">
        <f>VLOOKUP(B:B,ROA_raw_data!B30:EP30,145,0)</f>
        <v>1.4961074758180428E-2</v>
      </c>
      <c r="HK28" s="65">
        <v>5.3999999999999999E-2</v>
      </c>
      <c r="HL28" s="18">
        <v>0.13089999999999999</v>
      </c>
      <c r="HM28" s="18">
        <v>9.1899999999999996E-2</v>
      </c>
      <c r="HN28" s="41">
        <f>VLOOKUP(B:B,Asset_Quality_raw_data!B30:ET30,149,0)</f>
        <v>9.928044927628131E-2</v>
      </c>
      <c r="HO28" s="41">
        <f>VLOOKUP(B:B,Mgt_Efficiency_raw_data!B30:DI30,112,0)</f>
        <v>0.65767840962434909</v>
      </c>
      <c r="HP28" s="38">
        <f>VLOOKUP(B:B,ROA_raw_data!B30:ET30,149,0)</f>
        <v>1.8838963492179665E-2</v>
      </c>
      <c r="HQ28" s="65">
        <v>5.5E-2</v>
      </c>
      <c r="HR28" s="18">
        <v>0.1331</v>
      </c>
      <c r="HS28" s="18">
        <v>7.8799999999999995E-2</v>
      </c>
      <c r="HT28" s="41">
        <f>VLOOKUP(B:B,Asset_Quality_raw_data!B30:EX30,153,0)</f>
        <v>9.9099273360272633E-2</v>
      </c>
      <c r="HU28" s="41">
        <f>VLOOKUP(B:B,Mgt_Efficiency_raw_data!B30:DL30,115,0)</f>
        <v>0.69437255182692903</v>
      </c>
      <c r="HV28" s="38">
        <f>VLOOKUP(B:B,ROA_raw_data!B30:EX30,153,0)</f>
        <v>1.5404826012000942E-2</v>
      </c>
      <c r="HW28" s="65">
        <v>0.06</v>
      </c>
      <c r="HX28" s="18">
        <v>0.13980000000000001</v>
      </c>
      <c r="HY28" s="18">
        <v>6.7799999999999999E-2</v>
      </c>
      <c r="HZ28" s="41">
        <f>VLOOKUP(B:B,Asset_Quality_raw_data!B30:FB30,157,0)</f>
        <v>9.9653417600521418E-2</v>
      </c>
      <c r="IA28" s="41">
        <f>VLOOKUP(B:B,Mgt_Efficiency_raw_data!B30:DO30,118,0)</f>
        <v>0.6526551541227088</v>
      </c>
      <c r="IB28" s="38">
        <f>VLOOKUP(B:B,ROA_raw_data!B30:FB30,157,0)</f>
        <v>1.7564267155927713E-2</v>
      </c>
      <c r="IC28" s="65">
        <v>5.6000000000000001E-2</v>
      </c>
      <c r="ID28" s="18">
        <v>0.14630000000000001</v>
      </c>
      <c r="IE28" s="18">
        <v>6.6299999999999998E-2</v>
      </c>
      <c r="IF28" s="41">
        <f>VLOOKUP(B:B,Asset_Quality_raw_data!B30:FF30,161,0)</f>
        <v>9.8475034992231161E-2</v>
      </c>
      <c r="IG28" s="41">
        <f>VLOOKUP(B:B,Mgt_Efficiency_raw_data!B30:DR30,121,0)</f>
        <v>0.62733435598878928</v>
      </c>
      <c r="IH28" s="38">
        <f>VLOOKUP(B:B,ROA_raw_data!B30:FF30,161,0)</f>
        <v>2.1499193174121047E-2</v>
      </c>
      <c r="II28" s="65">
        <v>4.9000000000000002E-2</v>
      </c>
      <c r="IJ28" s="18">
        <v>0.1628</v>
      </c>
      <c r="IK28" s="18">
        <v>5.7000000000000002E-2</v>
      </c>
      <c r="IL28" s="41">
        <f>VLOOKUP(B:B,Asset_Quality_raw_data!B30:FJ30,165,0)</f>
        <v>8.8507589162985262E-2</v>
      </c>
      <c r="IM28" s="41">
        <f>VLOOKUP(B:B,Mgt_Efficiency_raw_data!B30:DU30,124,0)</f>
        <v>0.49410689812699865</v>
      </c>
      <c r="IN28" s="38">
        <f>VLOOKUP(B:B,ROA_raw_data!B30:FJ30,165,0)</f>
        <v>3.4094569440391215E-2</v>
      </c>
      <c r="IO28" s="65">
        <v>4.5999999999999999E-2</v>
      </c>
      <c r="IP28" s="18">
        <v>0.16850000000000001</v>
      </c>
      <c r="IQ28" s="18">
        <v>6.2199999999999998E-2</v>
      </c>
      <c r="IR28" s="41">
        <f>VLOOKUP(B:B,Asset_Quality_raw_data!B30:FN30,169,0)</f>
        <v>7.9544678757570819E-2</v>
      </c>
      <c r="IS28" s="41">
        <f>VLOOKUP(B:B,Mgt_Efficiency_raw_data!B30:DX30,127,0)</f>
        <v>0.50482429169112764</v>
      </c>
      <c r="IT28" s="38">
        <f>VLOOKUP(B:B,ROA_raw_data!B30:FN30,169,0)</f>
        <v>2.8682989436549126E-2</v>
      </c>
      <c r="IU28" s="65">
        <v>0.04</v>
      </c>
      <c r="IV28" s="18">
        <v>0.1691</v>
      </c>
      <c r="IW28" s="18">
        <v>3.56E-2</v>
      </c>
      <c r="IX28" s="41">
        <f>VLOOKUP(B:B,Asset_Quality_raw_data!B30:FR30,173,0)</f>
        <v>8.33435013887045E-2</v>
      </c>
      <c r="IY28" s="41">
        <f>VLOOKUP(B:B,Mgt_Efficiency_raw_data!B30:EA30,130,0)</f>
        <v>0.49006067799208941</v>
      </c>
      <c r="IZ28" s="38">
        <f>VLOOKUP(B:B,ROA_raw_data!B30:FR30,173,0)</f>
        <v>4.245098507692914E-2</v>
      </c>
      <c r="JA28" s="65">
        <v>4.7E-2</v>
      </c>
      <c r="JB28" s="18">
        <v>0.16889999999999999</v>
      </c>
      <c r="JC28" s="18">
        <v>2.9900000000000003E-2</v>
      </c>
      <c r="JD28" s="41">
        <f>VLOOKUP(B:B,Asset_Quality_raw_data!B30:FV30,177,0)</f>
        <v>9.4168623360963655E-2</v>
      </c>
      <c r="JE28" s="41">
        <f>VLOOKUP(B:B,Mgt_Efficiency_raw_data!B30:ED30,133,0)</f>
        <v>0.62854862768096964</v>
      </c>
      <c r="JF28" s="38">
        <f>VLOOKUP(B:B,ROA_raw_data!B30:FV30,177,0)</f>
        <v>3.0710034097764814E-2</v>
      </c>
    </row>
    <row r="29" spans="1:266" x14ac:dyDescent="0.25">
      <c r="A29">
        <v>25</v>
      </c>
      <c r="B29" s="55" t="s">
        <v>26</v>
      </c>
      <c r="C29" s="65">
        <v>5.1999999999999998E-2</v>
      </c>
      <c r="D29" s="18">
        <v>0.1691</v>
      </c>
      <c r="E29" s="18">
        <v>6.2699999999999992E-2</v>
      </c>
      <c r="F29" s="41">
        <f>VLOOKUP(B29,Asset_Quality_raw_data!B31:F31,5,0)</f>
        <v>5.4571882716907091E-2</v>
      </c>
      <c r="G29" s="41">
        <f>VLOOKUP(B:B,Mgt_Efficiency_raw_data!B31:E31,4,0)</f>
        <v>0.66252950477805528</v>
      </c>
      <c r="H29" s="38">
        <f>VLOOKUP(B29,ROA_raw_data!B31:F31,5,0)</f>
        <v>2.0829726737818643E-2</v>
      </c>
      <c r="I29" s="65">
        <v>0.06</v>
      </c>
      <c r="J29" s="18">
        <v>0.1636</v>
      </c>
      <c r="K29" s="18">
        <v>7.3899999999999993E-2</v>
      </c>
      <c r="L29" s="41">
        <f>VLOOKUP(B:B,Asset_Quality_raw_data!B31:J31,9,0)</f>
        <v>5.5261538349779149E-2</v>
      </c>
      <c r="M29" s="41">
        <f>VLOOKUP(B:B,Mgt_Efficiency_raw_data!B31:H31,7,0)</f>
        <v>0.65943446558776453</v>
      </c>
      <c r="N29" s="38">
        <f>VLOOKUP(B29,ROA_raw_data!B31:J31,9,0)</f>
        <v>2.1472242911339954E-2</v>
      </c>
      <c r="O29" s="27"/>
      <c r="T29" s="28"/>
      <c r="U29" s="65">
        <v>0.05</v>
      </c>
      <c r="V29" s="18">
        <v>0.15990000000000001</v>
      </c>
      <c r="W29" s="18">
        <v>6.0199999999999997E-2</v>
      </c>
      <c r="X29" s="41">
        <f>VLOOKUP(B:B,Asset_Quality_raw_data!B31:R31,17,0)</f>
        <v>6.102877284320106E-2</v>
      </c>
      <c r="Y29" s="41">
        <f>VLOOKUP(B:B,Mgt_Efficiency_raw_data!B31:N31,13,0)</f>
        <v>0.66227924007918892</v>
      </c>
      <c r="Z29" s="38">
        <f>VLOOKUP(B:B,ROA_raw_data!B31:R31,17,0)</f>
        <v>2.2418246307252272E-2</v>
      </c>
      <c r="AA29" s="65">
        <v>5.7000000000000002E-2</v>
      </c>
      <c r="AB29" s="18">
        <v>0.15460000000000002</v>
      </c>
      <c r="AC29" s="18">
        <v>6.3099999999999989E-2</v>
      </c>
      <c r="AD29" s="41">
        <f>VLOOKUP(B:B,Asset_Quality_raw_data!B31:V31,21,0)</f>
        <v>8.2310494138301951E-2</v>
      </c>
      <c r="AE29" s="41">
        <f>VLOOKUP(B:B,Mgt_Efficiency_raw_data!B31:Q31,16,0)</f>
        <v>0.57854583931924364</v>
      </c>
      <c r="AF29" s="38">
        <f>VLOOKUP(B:B,ROA_raw_data!B31:V31,21,0)</f>
        <v>3.2154831471025651E-2</v>
      </c>
      <c r="AG29" s="65">
        <v>5.6000000000000001E-2</v>
      </c>
      <c r="AH29" s="18">
        <v>0.16059999999999999</v>
      </c>
      <c r="AI29" s="18">
        <v>7.0300000000000001E-2</v>
      </c>
      <c r="AJ29" s="41">
        <f>VLOOKUP(B:B,Asset_Quality_raw_data!B31:Z31,25,0)</f>
        <v>5.5510679135693013E-2</v>
      </c>
      <c r="AK29" s="41">
        <f>VLOOKUP(B:B,Mgt_Efficiency_raw_data!B31:T31,19,0)</f>
        <v>0.51416047582413793</v>
      </c>
      <c r="AL29" s="38">
        <f>VLOOKUP(B:B,ROA_raw_data!B31:Z31,25,0)</f>
        <v>3.8887598722346234E-2</v>
      </c>
      <c r="AM29" s="65">
        <v>6.0999999999999999E-2</v>
      </c>
      <c r="AN29" s="18">
        <v>0.16820000000000002</v>
      </c>
      <c r="AO29" s="18">
        <v>5.9699999999999996E-2</v>
      </c>
      <c r="AP29" s="41">
        <f>VLOOKUP(B:B,Asset_Quality_raw_data!B31:AD31,29,0)</f>
        <v>5.1643583284378639E-2</v>
      </c>
      <c r="AQ29" s="41">
        <f>VLOOKUP(B:B,Mgt_Efficiency_raw_data!B31:W31,22,0)</f>
        <v>0.53438559120543438</v>
      </c>
      <c r="AR29" s="38">
        <f>VLOOKUP(B:B,ROA_raw_data!B31:AD31,29,0)</f>
        <v>3.5372749835379566E-2</v>
      </c>
      <c r="AS29" s="65">
        <v>0.05</v>
      </c>
      <c r="AT29" s="18">
        <v>0.183</v>
      </c>
      <c r="AU29" s="18">
        <v>8.0100000000000005E-2</v>
      </c>
      <c r="AV29" s="41">
        <f>VLOOKUP(B:B,Asset_Quality_raw_data!B31:AH31,33,0)</f>
        <v>7.7669839065614088E-2</v>
      </c>
      <c r="AW29" s="41">
        <f>VLOOKUP(B:B,Mgt_Efficiency_raw_data!B31:Z31,25,0)</f>
        <v>0.54488755026284852</v>
      </c>
      <c r="AX29" s="38">
        <f>VLOOKUP(B:B,ROA_raw_data!B31:AH31,33,0)</f>
        <v>3.2864638969795176E-2</v>
      </c>
      <c r="AY29" s="65">
        <v>3.7999999999999999E-2</v>
      </c>
      <c r="AZ29" s="18">
        <v>0.1787</v>
      </c>
      <c r="BA29" s="18">
        <v>6.4500000000000002E-2</v>
      </c>
      <c r="BB29" s="41">
        <f>VLOOKUP(B:B,Asset_Quality_raw_data!B31:AL31,37,0)</f>
        <v>8.0981725635509386E-2</v>
      </c>
      <c r="BC29" s="41">
        <f>VLOOKUP(B:B,Mgt_Efficiency_raw_data!B31:AC31,28,0)</f>
        <v>0.57703655619990912</v>
      </c>
      <c r="BD29" s="38">
        <f>VLOOKUP(B:B,ROA_raw_data!B31:AL31,37,0)</f>
        <v>2.9612715499704286E-2</v>
      </c>
      <c r="BE29" s="65">
        <v>3.7999999999999999E-2</v>
      </c>
      <c r="BF29" s="18">
        <v>0.18179999999999999</v>
      </c>
      <c r="BG29" s="18">
        <v>5.7999999999999996E-2</v>
      </c>
      <c r="BH29" s="41">
        <f>VLOOKUP(B:B,Asset_Quality_raw_data!B31:AP31,41,0)</f>
        <v>6.2474914972442189E-2</v>
      </c>
      <c r="BI29" s="41">
        <f>VLOOKUP(B:B,Mgt_Efficiency_raw_data!B31:AF31,31,0)</f>
        <v>0.62788692764980891</v>
      </c>
      <c r="BJ29" s="38">
        <f>VLOOKUP(B:B,ROA_raw_data!B31:AP31,41,0)</f>
        <v>2.4342091204213673E-2</v>
      </c>
      <c r="BK29" s="65">
        <v>4.3999999999999997E-2</v>
      </c>
      <c r="BL29" s="18">
        <v>0.1386</v>
      </c>
      <c r="BM29" s="18">
        <v>6.3399999999999998E-2</v>
      </c>
      <c r="BN29" s="41">
        <f>VLOOKUP(B:B,Asset_Quality_raw_data!B31:AT31,45,0)</f>
        <v>7.6213587821402376E-2</v>
      </c>
      <c r="BO29" s="41">
        <f>VLOOKUP(B:B,Mgt_Efficiency_raw_data!B31:AI31,34,0)</f>
        <v>0.64034908286642989</v>
      </c>
      <c r="BP29" s="38">
        <f>VLOOKUP(B:B,ROA_raw_data!B31:AT31,45,0)</f>
        <v>2.1833079124092609E-2</v>
      </c>
      <c r="BQ29" s="65">
        <v>4.2000000000000003E-2</v>
      </c>
      <c r="BR29" s="18">
        <v>0.1366</v>
      </c>
      <c r="BS29" s="18">
        <v>6.3500000000000001E-2</v>
      </c>
      <c r="BT29" s="41">
        <f>VLOOKUP(B:B,Asset_Quality_raw_data!B31:AX31,49,0)</f>
        <v>8.4472067318165492E-2</v>
      </c>
      <c r="BU29" s="41">
        <f>VLOOKUP(B:B,Mgt_Efficiency_raw_data!B31:AL31,37,0)</f>
        <v>0.67063968640676597</v>
      </c>
      <c r="BV29" s="38">
        <f>VLOOKUP(B:B,ROA_raw_data!B31:AX31,49,0)</f>
        <v>1.9214210837599797E-2</v>
      </c>
      <c r="BW29" s="65">
        <v>5.3999999999999999E-2</v>
      </c>
      <c r="BX29" s="18">
        <v>0.1361</v>
      </c>
      <c r="BY29" s="18">
        <v>0.10279999999999999</v>
      </c>
      <c r="BZ29" s="41">
        <f>VLOOKUP(B:B,Asset_Quality_raw_data!B31:BB31,53,0)</f>
        <v>7.0186618391107986E-2</v>
      </c>
      <c r="CA29" s="41">
        <f>VLOOKUP(B:B,Mgt_Efficiency_raw_data!B31:AO31,40,0)</f>
        <v>1.5381187421747453</v>
      </c>
      <c r="CB29" s="38">
        <f>VLOOKUP(B:B,ROA_raw_data!B31:BB31,53,0)</f>
        <v>1.7940940649977418E-2</v>
      </c>
      <c r="CC29" s="65">
        <v>3.3000000000000002E-2</v>
      </c>
      <c r="CD29" s="18">
        <v>0.1366</v>
      </c>
      <c r="CE29" s="18">
        <v>9.2100000000000015E-2</v>
      </c>
      <c r="CF29" s="41">
        <f>VLOOKUP(B:B,Asset_Quality_raw_data!B31:BF31,57,0)</f>
        <v>7.5755059267218136E-2</v>
      </c>
      <c r="CG29" s="41">
        <f>VLOOKUP(B:B,Mgt_Efficiency_raw_data!B31:AR31,43,0)</f>
        <v>0.66278401913323648</v>
      </c>
      <c r="CH29" s="38">
        <f>VLOOKUP(B:B,ROA_raw_data!B31:BF31,57,0)</f>
        <v>1.3393625069687469E-2</v>
      </c>
      <c r="CI29" s="65">
        <v>3.2000000000000001E-2</v>
      </c>
      <c r="CJ29" s="18">
        <v>0.13689999999999999</v>
      </c>
      <c r="CK29" s="18">
        <v>7.0599999999999996E-2</v>
      </c>
      <c r="CL29" s="41">
        <f>VLOOKUP(B:B,Asset_Quality_raw_data!B31:BJ31,61,0)</f>
        <v>7.0721652738691271E-2</v>
      </c>
      <c r="CM29" s="41">
        <f>VLOOKUP(B:B,Mgt_Efficiency_raw_data!B31:AU31,46,0)</f>
        <v>0.64883726072934833</v>
      </c>
      <c r="CN29" s="38">
        <f>VLOOKUP(B:B,ROA_raw_data!B31:BJ31,61,0)</f>
        <v>1.5384993682386668E-2</v>
      </c>
      <c r="CO29" s="65">
        <v>3.7999999999999999E-2</v>
      </c>
      <c r="CP29" s="18">
        <v>0.13639999999999999</v>
      </c>
      <c r="CQ29" s="18">
        <v>4.4999999999999998E-2</v>
      </c>
      <c r="CR29" s="41">
        <f>VLOOKUP(B:B,Asset_Quality_raw_data!B31:BN31,65,0)</f>
        <v>8.4966571148469117E-2</v>
      </c>
      <c r="CS29" s="41">
        <f>VLOOKUP(B:B,Mgt_Efficiency_raw_data!B31:AX31,49,0)</f>
        <v>0.65862602082496224</v>
      </c>
      <c r="CT29" s="38">
        <f>VLOOKUP(B:B,ROA_raw_data!B31:BN31,65,0)</f>
        <v>5.2555653006887406E-3</v>
      </c>
      <c r="CU29" s="65">
        <v>5.1999999999999998E-2</v>
      </c>
      <c r="CV29" s="18">
        <v>0.13489999999999999</v>
      </c>
      <c r="CW29" s="18">
        <v>4.1799999999999997E-2</v>
      </c>
      <c r="CX29" s="41">
        <f>VLOOKUP(B:B,Asset_Quality_raw_data!B31:BR31,69,0)</f>
        <v>0.10907738489487834</v>
      </c>
      <c r="CY29" s="41">
        <f>VLOOKUP(B:B,Mgt_Efficiency_raw_data!B31:BA31,52,0)</f>
        <v>0.67666646178212386</v>
      </c>
      <c r="CZ29" s="38">
        <f>VLOOKUP(B:B,ROA_raw_data!B31:BR31,69,0)</f>
        <v>1.2620146735363316E-2</v>
      </c>
      <c r="DA29" s="65">
        <v>6.0999999999999999E-2</v>
      </c>
      <c r="DB29" s="18">
        <v>0.13220000000000001</v>
      </c>
      <c r="DC29" s="18">
        <v>4.2800000000000005E-2</v>
      </c>
      <c r="DD29" s="41">
        <f>VLOOKUP(B:B,Asset_Quality_raw_data!B31:BV31,73,0)</f>
        <v>9.6560440336242476E-2</v>
      </c>
      <c r="DE29" s="41">
        <f>VLOOKUP(B:B,Mgt_Efficiency_raw_data!B31:BD31,55,0)</f>
        <v>0.67247999050732155</v>
      </c>
      <c r="DF29" s="38">
        <f>VLOOKUP(B:B,ROA_raw_data!B31:BV31,73,0)</f>
        <v>1.3358656778844461E-2</v>
      </c>
      <c r="DG29" s="65">
        <v>5.2999999999999999E-2</v>
      </c>
      <c r="DH29" s="18">
        <v>0.12659999999999999</v>
      </c>
      <c r="DI29" s="18">
        <v>5.7000000000000002E-2</v>
      </c>
      <c r="DJ29" s="41">
        <f>VLOOKUP(B:B,Asset_Quality_raw_data!B31:BZ31,77,0)</f>
        <v>9.9636503198835283E-2</v>
      </c>
      <c r="DK29" s="41">
        <f>VLOOKUP(B:B,Mgt_Efficiency_raw_data!B31:BG31,58,0)</f>
        <v>0.68813171348071211</v>
      </c>
      <c r="DL29" s="38">
        <f>VLOOKUP(B:B,ROA_raw_data!B31:BZ31,77,0)</f>
        <v>1.2221571843291314E-2</v>
      </c>
      <c r="DM29" s="65">
        <v>5.6000000000000001E-2</v>
      </c>
      <c r="DN29" s="18">
        <v>0.12509999999999999</v>
      </c>
      <c r="DO29" s="18">
        <v>5.7099999999999998E-2</v>
      </c>
      <c r="DP29" s="41">
        <f>VLOOKUP(B:B,Asset_Quality_raw_data!B31:CD31,81,0)</f>
        <v>9.6130464815711941E-2</v>
      </c>
      <c r="DQ29" s="41">
        <f>VLOOKUP(B:B,Mgt_Efficiency_raw_data!B31:BJ31,61,0)</f>
        <v>0.65447982309702568</v>
      </c>
      <c r="DR29" s="38">
        <f>VLOOKUP(B:B,ROA_raw_data!B31:CD31,81,0)</f>
        <v>4.07132827034543E-3</v>
      </c>
      <c r="DS29" s="65">
        <v>4.8000000000000001E-2</v>
      </c>
      <c r="DT29" s="18">
        <v>0.12509999999999999</v>
      </c>
      <c r="DU29" s="18">
        <v>4.3499999999999997E-2</v>
      </c>
      <c r="DV29" s="41">
        <f>VLOOKUP(B:B,Asset_Quality_raw_data!B31:CH31,85,0)</f>
        <v>0.11084597497047462</v>
      </c>
      <c r="DW29" s="41">
        <f>VLOOKUP(B:B,Mgt_Efficiency_raw_data!B31:BM31,64,0)</f>
        <v>0.69433639464547381</v>
      </c>
      <c r="DX29" s="38">
        <f>VLOOKUP(B:B,ROA_raw_data!B31:CH31,85,0)</f>
        <v>5.3009462288207817E-3</v>
      </c>
      <c r="DY29" s="65">
        <v>0.06</v>
      </c>
      <c r="DZ29" s="18">
        <v>0.12470000000000001</v>
      </c>
      <c r="EA29" s="18">
        <v>5.7000000000000002E-2</v>
      </c>
      <c r="EB29" s="41">
        <f>VLOOKUP(B:B,Asset_Quality_raw_data!B31:CL31,89,0)</f>
        <v>0.11587038520440575</v>
      </c>
      <c r="EC29" s="41">
        <f>VLOOKUP(B:B,Mgt_Efficiency_raw_data!B31:BP31,67,0)</f>
        <v>0.6860141063134354</v>
      </c>
      <c r="ED29" s="38">
        <f>VLOOKUP(B:B,ROA_raw_data!B31:CL31,89,0)</f>
        <v>2.1676246431006963E-3</v>
      </c>
      <c r="EE29" s="65">
        <v>0.05</v>
      </c>
      <c r="EF29" s="18">
        <v>0.12470000000000001</v>
      </c>
      <c r="EG29" s="18">
        <v>3.8300000000000001E-2</v>
      </c>
      <c r="EH29" s="41">
        <f>VLOOKUP(B:B,Asset_Quality_raw_data!B31:CP31,93,0)</f>
        <v>0.12058799622467595</v>
      </c>
      <c r="EI29" s="41">
        <f>VLOOKUP(B:B,Mgt_Efficiency_raw_data!B31:BS31,70,0)</f>
        <v>0.94089746328245039</v>
      </c>
      <c r="EJ29" s="38">
        <f>VLOOKUP(B:B,ROA_raw_data!B31:CP31,93,0)</f>
        <v>2.3367517312749952E-3</v>
      </c>
      <c r="EK29" s="65">
        <v>5.0999999999999997E-2</v>
      </c>
      <c r="EL29" s="18">
        <v>0.12240000000000001</v>
      </c>
      <c r="EM29" s="18">
        <v>5.8200000000000002E-2</v>
      </c>
      <c r="EN29" s="41">
        <f>VLOOKUP(B:B,Asset_Quality_raw_data!B31:CT31,97,0)</f>
        <v>0.13302241549707941</v>
      </c>
      <c r="EO29" s="41">
        <f>VLOOKUP(B:B,Mgt_Efficiency_raw_data!B31:BV31,73,0)</f>
        <v>0.67101027759471021</v>
      </c>
      <c r="EP29" s="38">
        <f>VLOOKUP(B:B,ROA_raw_data!B31:CT31,97,0)</f>
        <v>4.8795769354202751E-3</v>
      </c>
      <c r="EQ29" s="65">
        <v>4.5999999999999999E-2</v>
      </c>
      <c r="ER29" s="18">
        <v>0.12089999999999999</v>
      </c>
      <c r="ES29" s="18">
        <v>5.8400000000000001E-2</v>
      </c>
      <c r="ET29" s="41">
        <f>VLOOKUP(B:B,Asset_Quality_raw_data!B31:CX31,101,0)</f>
        <v>0.12578825793362744</v>
      </c>
      <c r="EU29" s="41">
        <f>VLOOKUP(B:B,Mgt_Efficiency_raw_data!B31:BY31,76,0)</f>
        <v>0.6657060318316923</v>
      </c>
      <c r="EV29" s="38">
        <f>VLOOKUP(B:B,ROA_raw_data!B31:CX31,101,0)</f>
        <v>1.1320083938516268E-2</v>
      </c>
      <c r="EW29" s="65">
        <v>-4.1000000000000002E-2</v>
      </c>
      <c r="EX29" s="18">
        <v>0.11890000000000001</v>
      </c>
      <c r="EY29" s="18">
        <v>4.5899999999999996E-2</v>
      </c>
      <c r="EZ29" s="41">
        <f>VLOOKUP(B:B,Asset_Quality_raw_data!B31:DB31,105,0)</f>
        <v>0.12789025559932654</v>
      </c>
      <c r="FA29" s="41">
        <f>VLOOKUP(B:B,Mgt_Efficiency_raw_data!B31:CB31,79,0)</f>
        <v>0.71381050167484383</v>
      </c>
      <c r="FB29" s="38">
        <f>VLOOKUP(B:B,ROA_raw_data!B31:DB31,105,0)</f>
        <v>8.5580517472370627E-3</v>
      </c>
      <c r="FC29" s="65">
        <v>-3.5999999999999997E-2</v>
      </c>
      <c r="FD29" s="18">
        <v>0.11749999999999999</v>
      </c>
      <c r="FE29" s="18">
        <v>4.2000000000000003E-2</v>
      </c>
      <c r="FF29" s="41">
        <f>VLOOKUP(B:B,Asset_Quality_raw_data!B31:DF31,109,0)</f>
        <v>0.14173347499464531</v>
      </c>
      <c r="FG29" s="41">
        <f>VLOOKUP(B:B,Mgt_Efficiency_raw_data!B31:CE31,82,0)</f>
        <v>0.68767752576246632</v>
      </c>
      <c r="FH29" s="38">
        <f>VLOOKUP(B:B,ROA_raw_data!B31:DF31,109,0)</f>
        <v>4.7990437749353453E-3</v>
      </c>
      <c r="FI29" s="65">
        <v>-3.0000000000000001E-3</v>
      </c>
      <c r="FJ29" s="18">
        <v>0.1202</v>
      </c>
      <c r="FK29" s="18">
        <v>5.62E-2</v>
      </c>
      <c r="FL29" s="41">
        <f>VLOOKUP(B:B,Asset_Quality_raw_data!B31:DJ31,113,0)</f>
        <v>0.15757962032302336</v>
      </c>
      <c r="FM29" s="41">
        <f>VLOOKUP(B:B,Mgt_Efficiency_raw_data!B31:CH31,85,0)</f>
        <v>0.66681124159094407</v>
      </c>
      <c r="FN29" s="38">
        <f>VLOOKUP(B:B,ROA_raw_data!B31:DJ31,113,0)</f>
        <v>5.5613532881902258E-3</v>
      </c>
      <c r="FO29" s="65">
        <v>2.4E-2</v>
      </c>
      <c r="FP29" s="18">
        <v>0.12050000000000001</v>
      </c>
      <c r="FQ29" s="18">
        <v>5.9000000000000004E-2</v>
      </c>
      <c r="FR29" s="41">
        <f>VLOOKUP(B:B,Asset_Quality_raw_data!B31:DN31,117,0)</f>
        <v>0.12417011096827665</v>
      </c>
      <c r="FS29" s="41">
        <f>VLOOKUP(B:B,Mgt_Efficiency_raw_data!B31:CK31,88,0)</f>
        <v>0.63335785047670434</v>
      </c>
      <c r="FT29" s="38">
        <f>VLOOKUP(B:B,ROA_raw_data!B31:DN31,117,0)</f>
        <v>1.5612948054599578E-2</v>
      </c>
      <c r="FU29" s="65">
        <v>0.10299999999999999</v>
      </c>
      <c r="FV29" s="18">
        <v>0.1202</v>
      </c>
      <c r="FW29" s="18">
        <v>6.3200000000000006E-2</v>
      </c>
      <c r="FX29" s="41">
        <f>VLOOKUP(B:B,Asset_Quality_raw_data!B31:DR31,121,0)</f>
        <v>0.14607389206249016</v>
      </c>
      <c r="FY29" s="41">
        <f>VLOOKUP(B:B,Mgt_Efficiency_raw_data!B31:CN31,91,0)</f>
        <v>0.64514858943923525</v>
      </c>
      <c r="FZ29" s="38">
        <f>VLOOKUP(B:B,ROA_raw_data!B31:DR31,121,0)</f>
        <v>1.3780434661896941E-2</v>
      </c>
      <c r="GA29" s="65">
        <v>9.4E-2</v>
      </c>
      <c r="GB29" s="18">
        <v>0.121</v>
      </c>
      <c r="GC29" s="18">
        <v>6.9099999999999995E-2</v>
      </c>
      <c r="GD29" s="41">
        <f>VLOOKUP(B:B,Asset_Quality_raw_data!B31:DV31,125,0)</f>
        <v>0.16692378892907081</v>
      </c>
      <c r="GE29" s="41">
        <f>VLOOKUP(B:B,Mgt_Efficiency_raw_data!B31:CQ31,94,0)</f>
        <v>0.67857513675758141</v>
      </c>
      <c r="GF29" s="38">
        <f>VLOOKUP(B:B,ROA_raw_data!B31:DV31,125,0)</f>
        <v>1.2450310243084482E-2</v>
      </c>
      <c r="GG29" s="65">
        <v>7.5999999999999998E-2</v>
      </c>
      <c r="GH29" s="18">
        <v>0.1216</v>
      </c>
      <c r="GI29" s="18">
        <v>5.7300000000000004E-2</v>
      </c>
      <c r="GJ29" s="41">
        <f>VLOOKUP(B:B,Asset_Quality_raw_data!B31:DZ31,129,0)</f>
        <v>0.15755170131379759</v>
      </c>
      <c r="GK29" s="41">
        <f>VLOOKUP(B:B,Mgt_Efficiency_raw_data!B31:CT31,97,0)</f>
        <v>0.70327539446601828</v>
      </c>
      <c r="GL29" s="38">
        <f>VLOOKUP(B:B,ROA_raw_data!B31:DZ31,129,0)</f>
        <v>1.2300083479691012E-2</v>
      </c>
      <c r="GM29" s="65">
        <v>5.8999999999999997E-2</v>
      </c>
      <c r="GN29" s="18">
        <v>0.1215</v>
      </c>
      <c r="GO29" s="18">
        <v>5.5599999999999997E-2</v>
      </c>
      <c r="GP29" s="41">
        <f>VLOOKUP(B:B,Asset_Quality_raw_data!B31:ED31,133,0)</f>
        <v>0.13560412053609644</v>
      </c>
      <c r="GQ29" s="41">
        <f>VLOOKUP(B:B,Mgt_Efficiency_raw_data!B31:CW31,100,0)</f>
        <v>0.69157340399149658</v>
      </c>
      <c r="GR29" s="38">
        <f>VLOOKUP(B:B,ROA_raw_data!B31:ED31,133,0)</f>
        <v>1.4326720451122838E-2</v>
      </c>
      <c r="GS29" s="65">
        <v>4.9000000000000002E-2</v>
      </c>
      <c r="GT29" s="18">
        <v>0.12269999999999999</v>
      </c>
      <c r="GU29" s="18">
        <v>7.9100000000000004E-2</v>
      </c>
      <c r="GV29" s="41">
        <f>VLOOKUP(B:B,Asset_Quality_raw_data!B31:EH31,137,0)</f>
        <v>0.17242398265496134</v>
      </c>
      <c r="GW29" s="41">
        <f>VLOOKUP(B:B,Mgt_Efficiency_raw_data!B31:CZ31,103,0)</f>
        <v>0.64514858943923525</v>
      </c>
      <c r="GX29" s="38">
        <f>VLOOKUP(B:B,ROA_raw_data!B31:EH31,137,0)</f>
        <v>1.3204015773447592E-2</v>
      </c>
      <c r="GY29" s="65">
        <v>4.5999999999999999E-2</v>
      </c>
      <c r="GZ29" s="18">
        <v>0.1241</v>
      </c>
      <c r="HA29" s="18">
        <v>9.1799999999999993E-2</v>
      </c>
      <c r="HB29" s="41">
        <f>VLOOKUP(B:B,Asset_Quality_raw_data!B31:EL31,141,0)</f>
        <v>0.12546095287843564</v>
      </c>
      <c r="HC29" s="41">
        <f>VLOOKUP(B:B,Mgt_Efficiency_raw_data!B31:DC31,106,0)</f>
        <v>0.53758328641866848</v>
      </c>
      <c r="HD29" s="38">
        <f>VLOOKUP(B:B,ROA_raw_data!B31:EL31,141,0)</f>
        <v>1.271736509782913E-2</v>
      </c>
      <c r="HE29" s="65">
        <v>4.9000000000000002E-2</v>
      </c>
      <c r="HF29" s="18">
        <v>0.12670000000000001</v>
      </c>
      <c r="HG29" s="18">
        <v>9.06E-2</v>
      </c>
      <c r="HH29" s="41">
        <f>VLOOKUP(B:B,Asset_Quality_raw_data!B31:EP31,145,0)</f>
        <v>0.11661713891169048</v>
      </c>
      <c r="HI29" s="41">
        <f>VLOOKUP(B:B,Mgt_Efficiency_raw_data!B31:DF31,109,0)</f>
        <v>0.60707186887513698</v>
      </c>
      <c r="HJ29" s="38">
        <f>VLOOKUP(B:B,ROA_raw_data!B31:EP31,145,0)</f>
        <v>1.4638632108140606E-2</v>
      </c>
      <c r="HK29" s="65">
        <v>5.3999999999999999E-2</v>
      </c>
      <c r="HL29" s="18">
        <v>0.13089999999999999</v>
      </c>
      <c r="HM29" s="18">
        <v>9.1899999999999996E-2</v>
      </c>
      <c r="HN29" s="41">
        <f>VLOOKUP(B:B,Asset_Quality_raw_data!B31:ET31,149,0)</f>
        <v>0.11167828790502687</v>
      </c>
      <c r="HO29" s="41">
        <f>VLOOKUP(B:B,Mgt_Efficiency_raw_data!B31:DI31,112,0)</f>
        <v>0.60616972954120962</v>
      </c>
      <c r="HP29" s="38">
        <f>VLOOKUP(B:B,ROA_raw_data!B31:ET31,149,0)</f>
        <v>3.9931586191051416E-2</v>
      </c>
      <c r="HQ29" s="65">
        <v>5.5E-2</v>
      </c>
      <c r="HR29" s="18">
        <v>0.1331</v>
      </c>
      <c r="HS29" s="18">
        <v>7.8799999999999995E-2</v>
      </c>
      <c r="HT29" s="41">
        <f>VLOOKUP(B:B,Asset_Quality_raw_data!B31:EX31,153,0)</f>
        <v>0.12202066113620529</v>
      </c>
      <c r="HU29" s="41">
        <f>VLOOKUP(B:B,Mgt_Efficiency_raw_data!B31:DL31,115,0)</f>
        <v>0.57862260869923221</v>
      </c>
      <c r="HV29" s="38">
        <f>VLOOKUP(B:B,ROA_raw_data!B31:EX31,153,0)</f>
        <v>1.9756848256657012E-2</v>
      </c>
      <c r="HW29" s="65">
        <v>0.06</v>
      </c>
      <c r="HX29" s="18">
        <v>0.13980000000000001</v>
      </c>
      <c r="HY29" s="18">
        <v>6.7799999999999999E-2</v>
      </c>
      <c r="HZ29" s="41">
        <f>VLOOKUP(B:B,Asset_Quality_raw_data!B31:FB31,157,0)</f>
        <v>0.11928044197837437</v>
      </c>
      <c r="IA29" s="41">
        <f>VLOOKUP(B:B,Mgt_Efficiency_raw_data!B31:DO31,118,0)</f>
        <v>0.53984163430136123</v>
      </c>
      <c r="IB29" s="38">
        <f>VLOOKUP(B:B,ROA_raw_data!B31:FB31,157,0)</f>
        <v>2.3205014339960705E-2</v>
      </c>
      <c r="IC29" s="65">
        <v>5.6000000000000001E-2</v>
      </c>
      <c r="ID29" s="18">
        <v>0.14630000000000001</v>
      </c>
      <c r="IE29" s="18">
        <v>6.6299999999999998E-2</v>
      </c>
      <c r="IF29" s="41">
        <f>VLOOKUP(B:B,Asset_Quality_raw_data!B31:FF31,161,0)</f>
        <v>0.12183963033888431</v>
      </c>
      <c r="IG29" s="41">
        <f>VLOOKUP(B:B,Mgt_Efficiency_raw_data!B31:DR31,121,0)</f>
        <v>0.5239084691899657</v>
      </c>
      <c r="IH29" s="38">
        <f>VLOOKUP(B:B,ROA_raw_data!B31:FF31,161,0)</f>
        <v>2.590409603648618E-2</v>
      </c>
      <c r="II29" s="65">
        <v>4.9000000000000002E-2</v>
      </c>
      <c r="IJ29" s="18">
        <v>0.1628</v>
      </c>
      <c r="IK29" s="18">
        <v>5.7000000000000002E-2</v>
      </c>
      <c r="IL29" s="41">
        <f>VLOOKUP(B:B,Asset_Quality_raw_data!B31:FJ31,165,0)</f>
        <v>0.12136973541250459</v>
      </c>
      <c r="IM29" s="41">
        <f>VLOOKUP(B:B,Mgt_Efficiency_raw_data!B31:DU31,124,0)</f>
        <v>0.48169747248562517</v>
      </c>
      <c r="IN29" s="38">
        <f>VLOOKUP(B:B,ROA_raw_data!B31:FJ31,165,0)</f>
        <v>3.2984280810983466E-2</v>
      </c>
      <c r="IO29" s="65">
        <v>4.5999999999999999E-2</v>
      </c>
      <c r="IP29" s="18">
        <v>0.16850000000000001</v>
      </c>
      <c r="IQ29" s="18">
        <v>6.2199999999999998E-2</v>
      </c>
      <c r="IR29" s="41">
        <f>VLOOKUP(B:B,Asset_Quality_raw_data!B31:FN31,169,0)</f>
        <v>0.12272441335678774</v>
      </c>
      <c r="IS29" s="41">
        <f>VLOOKUP(B:B,Mgt_Efficiency_raw_data!B31:DX31,127,0)</f>
        <v>0.49134621638353343</v>
      </c>
      <c r="IT29" s="38">
        <f>VLOOKUP(B:B,ROA_raw_data!B31:FN31,169,0)</f>
        <v>2.6855030655444187E-2</v>
      </c>
      <c r="IU29" s="65">
        <v>0.04</v>
      </c>
      <c r="IV29" s="18">
        <v>0.1691</v>
      </c>
      <c r="IW29" s="18">
        <v>3.56E-2</v>
      </c>
      <c r="IX29" s="41">
        <f>VLOOKUP(B:B,Asset_Quality_raw_data!B31:FR31,173,0)</f>
        <v>0.14305612420616093</v>
      </c>
      <c r="IY29" s="41">
        <f>VLOOKUP(B:B,Mgt_Efficiency_raw_data!B31:EA31,130,0)</f>
        <v>0.49277104248071268</v>
      </c>
      <c r="IZ29" s="38">
        <f>VLOOKUP(B:B,ROA_raw_data!B31:FR31,173,0)</f>
        <v>2.9744682362361378E-2</v>
      </c>
      <c r="JA29" s="65">
        <v>4.7E-2</v>
      </c>
      <c r="JB29" s="18">
        <v>0.16889999999999999</v>
      </c>
      <c r="JC29" s="18">
        <v>2.9900000000000003E-2</v>
      </c>
      <c r="JD29" s="41">
        <f>VLOOKUP(B:B,Asset_Quality_raw_data!B31:FV31,177,0)</f>
        <v>0.14735476362434771</v>
      </c>
      <c r="JE29" s="41">
        <f>VLOOKUP(B:B,Mgt_Efficiency_raw_data!B31:ED31,133,0)</f>
        <v>0.48993744277684653</v>
      </c>
      <c r="JF29" s="38">
        <f>VLOOKUP(B:B,ROA_raw_data!B31:FV31,177,0)</f>
        <v>3.1054880475432874E-2</v>
      </c>
    </row>
    <row r="30" spans="1:266" x14ac:dyDescent="0.25">
      <c r="A30">
        <v>26</v>
      </c>
      <c r="B30" s="55" t="s">
        <v>27</v>
      </c>
      <c r="C30" s="65">
        <v>5.1999999999999998E-2</v>
      </c>
      <c r="D30" s="18">
        <v>0.1691</v>
      </c>
      <c r="E30" s="18">
        <v>6.2699999999999992E-2</v>
      </c>
      <c r="F30" s="41">
        <f>VLOOKUP(B30,Asset_Quality_raw_data!B32:F32,5,0)</f>
        <v>2.3103505147049976E-2</v>
      </c>
      <c r="G30" s="41">
        <f>VLOOKUP(B:B,Mgt_Efficiency_raw_data!B32:E32,4,0)</f>
        <v>0.44058162927500066</v>
      </c>
      <c r="H30" s="38">
        <f>VLOOKUP(B30,ROA_raw_data!B32:F32,5,0)</f>
        <v>2.4753333475921659E-2</v>
      </c>
      <c r="I30" s="65">
        <v>0.06</v>
      </c>
      <c r="J30" s="18">
        <v>0.1636</v>
      </c>
      <c r="K30" s="18">
        <v>7.3899999999999993E-2</v>
      </c>
      <c r="L30" s="41">
        <f>VLOOKUP(B:B,Asset_Quality_raw_data!B32:J32,9,0)</f>
        <v>2.192440288020726E-2</v>
      </c>
      <c r="M30" s="41">
        <f>VLOOKUP(B:B,Mgt_Efficiency_raw_data!B32:H32,7,0)</f>
        <v>0.4421232894245094</v>
      </c>
      <c r="N30" s="38">
        <f>VLOOKUP(B30,ROA_raw_data!B32:J32,9,0)</f>
        <v>2.4815460776308567E-2</v>
      </c>
      <c r="O30" s="27"/>
      <c r="T30" s="28"/>
      <c r="U30" s="65">
        <v>0.05</v>
      </c>
      <c r="V30" s="18">
        <v>0.15990000000000001</v>
      </c>
      <c r="W30" s="18">
        <v>6.0199999999999997E-2</v>
      </c>
      <c r="X30" s="41">
        <f>VLOOKUP(B:B,Asset_Quality_raw_data!B32:R32,17,0)</f>
        <v>1.4134244492656729E-2</v>
      </c>
      <c r="Y30" s="41">
        <f>VLOOKUP(B:B,Mgt_Efficiency_raw_data!B32:N32,13,0)</f>
        <v>0.35617134088441083</v>
      </c>
      <c r="Z30" s="38">
        <f>VLOOKUP(B:B,ROA_raw_data!B32:R32,17,0)</f>
        <v>3.4545151943928612E-2</v>
      </c>
      <c r="AA30" s="65">
        <v>5.7000000000000002E-2</v>
      </c>
      <c r="AB30" s="18">
        <v>0.15460000000000002</v>
      </c>
      <c r="AC30" s="18">
        <v>6.3099999999999989E-2</v>
      </c>
      <c r="AD30" s="41">
        <f>VLOOKUP(B:B,Asset_Quality_raw_data!B32:V32,21,0)</f>
        <v>1.0848638742277119E-2</v>
      </c>
      <c r="AE30" s="41">
        <f>VLOOKUP(B:B,Mgt_Efficiency_raw_data!B32:Q32,16,0)</f>
        <v>0.48151849107121514</v>
      </c>
      <c r="AF30" s="38">
        <f>VLOOKUP(B:B,ROA_raw_data!B32:V32,21,0)</f>
        <v>2.2347067638033985E-2</v>
      </c>
      <c r="AG30" s="65">
        <v>5.6000000000000001E-2</v>
      </c>
      <c r="AH30" s="18">
        <v>0.16059999999999999</v>
      </c>
      <c r="AI30" s="18">
        <v>7.0300000000000001E-2</v>
      </c>
      <c r="AJ30" s="41">
        <f>VLOOKUP(B:B,Asset_Quality_raw_data!B32:Z32,25,0)</f>
        <v>1.0728000247732038E-2</v>
      </c>
      <c r="AK30" s="41">
        <f>VLOOKUP(B:B,Mgt_Efficiency_raw_data!B32:T32,19,0)</f>
        <v>0.48137660237902757</v>
      </c>
      <c r="AL30" s="38">
        <f>VLOOKUP(B:B,ROA_raw_data!B32:Z32,25,0)</f>
        <v>2.1257124319633707E-2</v>
      </c>
      <c r="AM30" s="65">
        <v>6.0999999999999999E-2</v>
      </c>
      <c r="AN30" s="18">
        <v>0.16820000000000002</v>
      </c>
      <c r="AO30" s="18">
        <v>5.9699999999999996E-2</v>
      </c>
      <c r="AP30" s="41">
        <f>VLOOKUP(B:B,Asset_Quality_raw_data!B32:AD32,29,0)</f>
        <v>1.384396864171262E-2</v>
      </c>
      <c r="AQ30" s="41">
        <f>VLOOKUP(B:B,Mgt_Efficiency_raw_data!B32:W32,22,0)</f>
        <v>0.48426258190063021</v>
      </c>
      <c r="AR30" s="38">
        <f>VLOOKUP(B:B,ROA_raw_data!B32:AD32,29,0)</f>
        <v>2.0510128834472102E-2</v>
      </c>
      <c r="AS30" s="65">
        <v>0.05</v>
      </c>
      <c r="AT30" s="18">
        <v>0.183</v>
      </c>
      <c r="AU30" s="18">
        <v>8.0100000000000005E-2</v>
      </c>
      <c r="AV30" s="41">
        <f>VLOOKUP(B:B,Asset_Quality_raw_data!B32:AH32,33,0)</f>
        <v>1.3687637408460398E-2</v>
      </c>
      <c r="AW30" s="41">
        <f>VLOOKUP(B:B,Mgt_Efficiency_raw_data!B32:Z32,25,0)</f>
        <v>0.452383381286876</v>
      </c>
      <c r="AX30" s="38">
        <f>VLOOKUP(B:B,ROA_raw_data!B32:AH32,33,0)</f>
        <v>2.4770381367571214E-2</v>
      </c>
      <c r="AY30" s="65">
        <v>3.7999999999999999E-2</v>
      </c>
      <c r="AZ30" s="18">
        <v>0.1787</v>
      </c>
      <c r="BA30" s="18">
        <v>6.4500000000000002E-2</v>
      </c>
      <c r="BB30" s="41">
        <f>VLOOKUP(B:B,Asset_Quality_raw_data!B32:AL32,37,0)</f>
        <v>1.4151122794687016E-2</v>
      </c>
      <c r="BC30" s="41">
        <f>VLOOKUP(B:B,Mgt_Efficiency_raw_data!B32:AC32,28,0)</f>
        <v>0.44138836412538823</v>
      </c>
      <c r="BD30" s="38">
        <f>VLOOKUP(B:B,ROA_raw_data!B32:AL32,37,0)</f>
        <v>2.4201812122741827E-2</v>
      </c>
      <c r="BE30" s="65">
        <v>3.7999999999999999E-2</v>
      </c>
      <c r="BF30" s="18">
        <v>0.18179999999999999</v>
      </c>
      <c r="BG30" s="18">
        <v>5.7999999999999996E-2</v>
      </c>
      <c r="BH30" s="41">
        <f>VLOOKUP(B:B,Asset_Quality_raw_data!B32:AP32,41,0)</f>
        <v>1.4139323136966676E-2</v>
      </c>
      <c r="BI30" s="41">
        <f>VLOOKUP(B:B,Mgt_Efficiency_raw_data!B32:AF32,31,0)</f>
        <v>0.42521716357501921</v>
      </c>
      <c r="BJ30" s="38">
        <f>VLOOKUP(B:B,ROA_raw_data!B32:AP32,41,0)</f>
        <v>2.5909630661502814E-2</v>
      </c>
      <c r="BK30" s="65">
        <v>4.3999999999999997E-2</v>
      </c>
      <c r="BL30" s="18">
        <v>0.1386</v>
      </c>
      <c r="BM30" s="18">
        <v>6.3399999999999998E-2</v>
      </c>
      <c r="BN30" s="41">
        <f>VLOOKUP(B:B,Asset_Quality_raw_data!B32:AT32,45,0)</f>
        <v>2.0338130817361338E-2</v>
      </c>
      <c r="BO30" s="41">
        <f>VLOOKUP(B:B,Mgt_Efficiency_raw_data!B32:AI32,34,0)</f>
        <v>0.40792408312540213</v>
      </c>
      <c r="BP30" s="38">
        <f>VLOOKUP(B:B,ROA_raw_data!B32:AT32,45,0)</f>
        <v>2.7671089572680347E-2</v>
      </c>
      <c r="BQ30" s="65">
        <v>4.2000000000000003E-2</v>
      </c>
      <c r="BR30" s="18">
        <v>0.1366</v>
      </c>
      <c r="BS30" s="18">
        <v>6.3500000000000001E-2</v>
      </c>
      <c r="BT30" s="41">
        <f>VLOOKUP(B:B,Asset_Quality_raw_data!B32:AX32,49,0)</f>
        <v>1.9429683278130553E-2</v>
      </c>
      <c r="BU30" s="41">
        <f>VLOOKUP(B:B,Mgt_Efficiency_raw_data!B32:AL32,37,0)</f>
        <v>0.43529122630417016</v>
      </c>
      <c r="BV30" s="38">
        <f>VLOOKUP(B:B,ROA_raw_data!B32:AX32,49,0)</f>
        <v>2.4925856150526258E-2</v>
      </c>
      <c r="BW30" s="65">
        <v>5.3999999999999999E-2</v>
      </c>
      <c r="BX30" s="18">
        <v>0.1361</v>
      </c>
      <c r="BY30" s="18">
        <v>0.10279999999999999</v>
      </c>
      <c r="BZ30" s="41">
        <f>VLOOKUP(B:B,Asset_Quality_raw_data!B32:BB32,53,0)</f>
        <v>2.886402942838397E-2</v>
      </c>
      <c r="CA30" s="41">
        <f>VLOOKUP(B:B,Mgt_Efficiency_raw_data!B32:AO32,40,0)</f>
        <v>0.53262782582309209</v>
      </c>
      <c r="CB30" s="38">
        <f>VLOOKUP(B:B,ROA_raw_data!B32:BB32,53,0)</f>
        <v>1.6315734564035581E-2</v>
      </c>
      <c r="CC30" s="65">
        <v>3.3000000000000002E-2</v>
      </c>
      <c r="CD30" s="18">
        <v>0.1366</v>
      </c>
      <c r="CE30" s="18">
        <v>9.2100000000000015E-2</v>
      </c>
      <c r="CF30" s="41">
        <f>VLOOKUP(B:B,Asset_Quality_raw_data!B32:BF32,57,0)</f>
        <v>8.1204842993045742E-2</v>
      </c>
      <c r="CG30" s="41">
        <f>VLOOKUP(B:B,Mgt_Efficiency_raw_data!B32:AR32,43,0)</f>
        <v>0.55070257824834767</v>
      </c>
      <c r="CH30" s="38">
        <f>VLOOKUP(B:B,ROA_raw_data!B32:BF32,57,0)</f>
        <v>1.4509637398458369E-2</v>
      </c>
      <c r="CI30" s="65">
        <v>3.2000000000000001E-2</v>
      </c>
      <c r="CJ30" s="18">
        <v>0.13689999999999999</v>
      </c>
      <c r="CK30" s="18">
        <v>7.0599999999999996E-2</v>
      </c>
      <c r="CL30" s="41">
        <f>VLOOKUP(B:B,Asset_Quality_raw_data!B32:BJ32,61,0)</f>
        <v>8.1244867675962937E-2</v>
      </c>
      <c r="CM30" s="41">
        <f>VLOOKUP(B:B,Mgt_Efficiency_raw_data!B32:AU32,46,0)</f>
        <v>0.55505262959075463</v>
      </c>
      <c r="CN30" s="38">
        <f>VLOOKUP(B:B,ROA_raw_data!B32:BJ32,61,0)</f>
        <v>1.3973875091179568E-2</v>
      </c>
      <c r="CO30" s="65">
        <v>3.7999999999999999E-2</v>
      </c>
      <c r="CP30" s="18">
        <v>0.13639999999999999</v>
      </c>
      <c r="CQ30" s="18">
        <v>4.4999999999999998E-2</v>
      </c>
      <c r="CR30" s="41">
        <f>VLOOKUP(B:B,Asset_Quality_raw_data!B32:BN32,65,0)</f>
        <v>8.1257058642988628E-2</v>
      </c>
      <c r="CS30" s="41">
        <f>VLOOKUP(B:B,Mgt_Efficiency_raw_data!B32:AX32,49,0)</f>
        <v>0.54067658541083885</v>
      </c>
      <c r="CT30" s="38">
        <f>VLOOKUP(B:B,ROA_raw_data!B32:BN32,65,0)</f>
        <v>1.4279978213397295E-2</v>
      </c>
      <c r="CU30" s="65">
        <v>5.1999999999999998E-2</v>
      </c>
      <c r="CV30" s="18">
        <v>0.13489999999999999</v>
      </c>
      <c r="CW30" s="18">
        <v>4.1799999999999997E-2</v>
      </c>
      <c r="CX30" s="41">
        <f>VLOOKUP(B:B,Asset_Quality_raw_data!B32:BR32,69,0)</f>
        <v>7.4349581436144827E-2</v>
      </c>
      <c r="CY30" s="41">
        <f>VLOOKUP(B:B,Mgt_Efficiency_raw_data!B32:BA32,52,0)</f>
        <v>0.65291812076184452</v>
      </c>
      <c r="CZ30" s="38">
        <f>VLOOKUP(B:B,ROA_raw_data!B32:BR32,69,0)</f>
        <v>9.4876261664071804E-3</v>
      </c>
      <c r="DA30" s="65">
        <v>6.0999999999999999E-2</v>
      </c>
      <c r="DB30" s="18">
        <v>0.13220000000000001</v>
      </c>
      <c r="DC30" s="18">
        <v>4.2800000000000005E-2</v>
      </c>
      <c r="DD30" s="41">
        <f>VLOOKUP(B:B,Asset_Quality_raw_data!B32:BV32,73,0)</f>
        <v>7.0911067818553733E-2</v>
      </c>
      <c r="DE30" s="41">
        <f>VLOOKUP(B:B,Mgt_Efficiency_raw_data!B32:BD32,55,0)</f>
        <v>0.66145651995321231</v>
      </c>
      <c r="DF30" s="38">
        <f>VLOOKUP(B:B,ROA_raw_data!B32:BV32,73,0)</f>
        <v>9.4021584302235173E-3</v>
      </c>
      <c r="DG30" s="65">
        <v>5.2999999999999999E-2</v>
      </c>
      <c r="DH30" s="18">
        <v>0.12659999999999999</v>
      </c>
      <c r="DI30" s="18">
        <v>5.7000000000000002E-2</v>
      </c>
      <c r="DJ30" s="41">
        <f>VLOOKUP(B:B,Asset_Quality_raw_data!B32:BZ32,77,0)</f>
        <v>7.3640583595490847E-2</v>
      </c>
      <c r="DK30" s="41">
        <f>VLOOKUP(B:B,Mgt_Efficiency_raw_data!B32:BG32,58,0)</f>
        <v>0.62947691780486614</v>
      </c>
      <c r="DL30" s="38">
        <f>VLOOKUP(B:B,ROA_raw_data!B32:BZ32,77,0)</f>
        <v>1.7918921229070836E-2</v>
      </c>
      <c r="DM30" s="65">
        <v>5.6000000000000001E-2</v>
      </c>
      <c r="DN30" s="18">
        <v>0.12509999999999999</v>
      </c>
      <c r="DO30" s="18">
        <v>5.7099999999999998E-2</v>
      </c>
      <c r="DP30" s="41">
        <f>VLOOKUP(B:B,Asset_Quality_raw_data!B32:CD32,81,0)</f>
        <v>6.9333923142165105E-2</v>
      </c>
      <c r="DQ30" s="41">
        <f>VLOOKUP(B:B,Mgt_Efficiency_raw_data!B32:BJ32,61,0)</f>
        <v>0.63604093827942809</v>
      </c>
      <c r="DR30" s="38">
        <f>VLOOKUP(B:B,ROA_raw_data!B32:CD32,81,0)</f>
        <v>1.1235502868621312E-2</v>
      </c>
      <c r="DS30" s="65">
        <v>4.8000000000000001E-2</v>
      </c>
      <c r="DT30" s="18">
        <v>0.12509999999999999</v>
      </c>
      <c r="DU30" s="18">
        <v>4.3499999999999997E-2</v>
      </c>
      <c r="DV30" s="41">
        <f>VLOOKUP(B:B,Asset_Quality_raw_data!B32:CH32,85,0)</f>
        <v>8.6757425759536239E-2</v>
      </c>
      <c r="DW30" s="41">
        <f>VLOOKUP(B:B,Mgt_Efficiency_raw_data!B32:BM32,64,0)</f>
        <v>0.618300663189844</v>
      </c>
      <c r="DX30" s="38">
        <f>VLOOKUP(B:B,ROA_raw_data!B32:CH32,85,0)</f>
        <v>9.1014788325715652E-3</v>
      </c>
      <c r="DY30" s="65">
        <v>0.06</v>
      </c>
      <c r="DZ30" s="18">
        <v>0.12470000000000001</v>
      </c>
      <c r="EA30" s="18">
        <v>5.7000000000000002E-2</v>
      </c>
      <c r="EB30" s="41">
        <f>VLOOKUP(B:B,Asset_Quality_raw_data!B32:CL32,89,0)</f>
        <v>8.7777575624889401E-2</v>
      </c>
      <c r="EC30" s="41">
        <f>VLOOKUP(B:B,Mgt_Efficiency_raw_data!B32:BP32,67,0)</f>
        <v>0.6371343720016448</v>
      </c>
      <c r="ED30" s="38">
        <f>VLOOKUP(B:B,ROA_raw_data!B32:CL32,89,0)</f>
        <v>7.9203472683624133E-3</v>
      </c>
      <c r="EE30" s="65">
        <v>0.05</v>
      </c>
      <c r="EF30" s="18">
        <v>0.12470000000000001</v>
      </c>
      <c r="EG30" s="18">
        <v>3.8300000000000001E-2</v>
      </c>
      <c r="EH30" s="41">
        <f>VLOOKUP(B:B,Asset_Quality_raw_data!B32:CP32,93,0)</f>
        <v>8.2794913686146276E-2</v>
      </c>
      <c r="EI30" s="41">
        <f>VLOOKUP(B:B,Mgt_Efficiency_raw_data!B32:BS32,70,0)</f>
        <v>0.68158439921782177</v>
      </c>
      <c r="EJ30" s="38">
        <f>VLOOKUP(B:B,ROA_raw_data!B32:CP32,93,0)</f>
        <v>0</v>
      </c>
      <c r="EK30" s="65">
        <v>5.0999999999999997E-2</v>
      </c>
      <c r="EL30" s="18">
        <v>0.12240000000000001</v>
      </c>
      <c r="EM30" s="18">
        <v>5.8200000000000002E-2</v>
      </c>
      <c r="EN30" s="41">
        <f>VLOOKUP(B:B,Asset_Quality_raw_data!B32:CT32,97,0)</f>
        <v>8.4422084727702351E-2</v>
      </c>
      <c r="EO30" s="41">
        <f>VLOOKUP(B:B,Mgt_Efficiency_raw_data!B32:BV32,73,0)</f>
        <v>0.64281307269649557</v>
      </c>
      <c r="EP30" s="38">
        <f>VLOOKUP(B:B,ROA_raw_data!B32:CT32,97,0)</f>
        <v>1.0355098947277567E-2</v>
      </c>
      <c r="EQ30" s="65">
        <v>4.5999999999999999E-2</v>
      </c>
      <c r="ER30" s="18">
        <v>0.12089999999999999</v>
      </c>
      <c r="ES30" s="18">
        <v>5.8400000000000001E-2</v>
      </c>
      <c r="ET30" s="41">
        <f>VLOOKUP(B:B,Asset_Quality_raw_data!B32:CX32,101,0)</f>
        <v>8.7650028048944173E-2</v>
      </c>
      <c r="EU30" s="41">
        <f>VLOOKUP(B:B,Mgt_Efficiency_raw_data!B32:BY32,76,0)</f>
        <v>0.71956392306525996</v>
      </c>
      <c r="EV30" s="38">
        <f>VLOOKUP(B:B,ROA_raw_data!B32:CX32,101,0)</f>
        <v>6.5148175204446379E-3</v>
      </c>
      <c r="EW30" s="65">
        <v>-4.1000000000000002E-2</v>
      </c>
      <c r="EX30" s="18">
        <v>0.11890000000000001</v>
      </c>
      <c r="EY30" s="18">
        <v>4.5899999999999996E-2</v>
      </c>
      <c r="EZ30" s="41">
        <f>VLOOKUP(B:B,Asset_Quality_raw_data!B32:DB32,105,0)</f>
        <v>8.7486912150526133E-2</v>
      </c>
      <c r="FA30" s="41">
        <f>VLOOKUP(B:B,Mgt_Efficiency_raw_data!B32:CB32,79,0)</f>
        <v>0.68383698671486048</v>
      </c>
      <c r="FB30" s="38">
        <f>VLOOKUP(B:B,ROA_raw_data!B32:DB32,105,0)</f>
        <v>6.9148448864351135E-3</v>
      </c>
      <c r="FC30" s="65">
        <v>-3.5999999999999997E-2</v>
      </c>
      <c r="FD30" s="18">
        <v>0.11749999999999999</v>
      </c>
      <c r="FE30" s="18">
        <v>4.2000000000000003E-2</v>
      </c>
      <c r="FF30" s="41">
        <f>VLOOKUP(B:B,Asset_Quality_raw_data!B32:DF32,109,0)</f>
        <v>8.344301201096567E-2</v>
      </c>
      <c r="FG30" s="41">
        <f>VLOOKUP(B:B,Mgt_Efficiency_raw_data!B32:CE32,82,0)</f>
        <v>0.65663528308060981</v>
      </c>
      <c r="FH30" s="38">
        <f>VLOOKUP(B:B,ROA_raw_data!B32:DF32,109,0)</f>
        <v>8.8388730967838523E-3</v>
      </c>
      <c r="FI30" s="65">
        <v>-3.0000000000000001E-3</v>
      </c>
      <c r="FJ30" s="18">
        <v>0.1202</v>
      </c>
      <c r="FK30" s="18">
        <v>5.62E-2</v>
      </c>
      <c r="FL30" s="41">
        <f>VLOOKUP(B:B,Asset_Quality_raw_data!B32:DJ32,113,0)</f>
        <v>9.3285896547289401E-2</v>
      </c>
      <c r="FM30" s="41">
        <f>VLOOKUP(B:B,Mgt_Efficiency_raw_data!B32:CH32,85,0)</f>
        <v>0.58848580290948005</v>
      </c>
      <c r="FN30" s="38">
        <f>VLOOKUP(B:B,ROA_raw_data!B32:DJ32,113,0)</f>
        <v>1.2108194068734174E-2</v>
      </c>
      <c r="FO30" s="65">
        <v>2.4E-2</v>
      </c>
      <c r="FP30" s="18">
        <v>0.12050000000000001</v>
      </c>
      <c r="FQ30" s="18">
        <v>5.9000000000000004E-2</v>
      </c>
      <c r="FR30" s="41">
        <f>VLOOKUP(B:B,Asset_Quality_raw_data!B32:DN32,117,0)</f>
        <v>9.23861330462631E-2</v>
      </c>
      <c r="FS30" s="41">
        <f>VLOOKUP(B:B,Mgt_Efficiency_raw_data!B32:CK32,88,0)</f>
        <v>0.65413702313595878</v>
      </c>
      <c r="FT30" s="38">
        <f>VLOOKUP(B:B,ROA_raw_data!B32:DN32,117,0)</f>
        <v>8.9164768835445548E-3</v>
      </c>
      <c r="FU30" s="65">
        <v>0.10299999999999999</v>
      </c>
      <c r="FV30" s="18">
        <v>0.1202</v>
      </c>
      <c r="FW30" s="18">
        <v>6.3200000000000006E-2</v>
      </c>
      <c r="FX30" s="41">
        <f>VLOOKUP(B:B,Asset_Quality_raw_data!B32:DR32,121,0)</f>
        <v>9.5517424964185499E-2</v>
      </c>
      <c r="FY30" s="41">
        <f>VLOOKUP(B:B,Mgt_Efficiency_raw_data!B32:CN32,91,0)</f>
        <v>0.62540292882626958</v>
      </c>
      <c r="FZ30" s="38">
        <f>VLOOKUP(B:B,ROA_raw_data!B32:DR32,121,0)</f>
        <v>9.9464298359815805E-3</v>
      </c>
      <c r="GA30" s="65">
        <v>9.4E-2</v>
      </c>
      <c r="GB30" s="18">
        <v>0.121</v>
      </c>
      <c r="GC30" s="18">
        <v>6.9099999999999995E-2</v>
      </c>
      <c r="GD30" s="41">
        <f>VLOOKUP(B:B,Asset_Quality_raw_data!B32:DV32,125,0)</f>
        <v>9.0071136589955053E-2</v>
      </c>
      <c r="GE30" s="41">
        <f>VLOOKUP(B:B,Mgt_Efficiency_raw_data!B32:CQ32,94,0)</f>
        <v>0.61603054233565191</v>
      </c>
      <c r="GF30" s="38">
        <f>VLOOKUP(B:B,ROA_raw_data!B32:DV32,125,0)</f>
        <v>1.0331592856205031E-2</v>
      </c>
      <c r="GG30" s="65">
        <v>7.5999999999999998E-2</v>
      </c>
      <c r="GH30" s="18">
        <v>0.1216</v>
      </c>
      <c r="GI30" s="18">
        <v>5.7300000000000004E-2</v>
      </c>
      <c r="GJ30" s="41">
        <f>VLOOKUP(B:B,Asset_Quality_raw_data!B32:DZ32,129,0)</f>
        <v>8.8176940857931305E-2</v>
      </c>
      <c r="GK30" s="41">
        <f>VLOOKUP(B:B,Mgt_Efficiency_raw_data!B32:CT32,97,0)</f>
        <v>0.57449946747227809</v>
      </c>
      <c r="GL30" s="38">
        <f>VLOOKUP(B:B,ROA_raw_data!B32:DZ32,129,0)</f>
        <v>1.5560832880232533E-2</v>
      </c>
      <c r="GM30" s="65">
        <v>5.8999999999999997E-2</v>
      </c>
      <c r="GN30" s="18">
        <v>0.1215</v>
      </c>
      <c r="GO30" s="18">
        <v>5.5599999999999997E-2</v>
      </c>
      <c r="GP30" s="41">
        <f>VLOOKUP(B:B,Asset_Quality_raw_data!B32:ED32,133,0)</f>
        <v>8.3945502127038329E-2</v>
      </c>
      <c r="GQ30" s="41">
        <f>VLOOKUP(B:B,Mgt_Efficiency_raw_data!B32:CW32,100,0)</f>
        <v>0.66614532655046987</v>
      </c>
      <c r="GR30" s="38">
        <f>VLOOKUP(B:B,ROA_raw_data!B32:ED32,133,0)</f>
        <v>7.8846414826355387E-3</v>
      </c>
      <c r="GS30" s="65">
        <v>4.9000000000000002E-2</v>
      </c>
      <c r="GT30" s="18">
        <v>0.12269999999999999</v>
      </c>
      <c r="GU30" s="18">
        <v>7.9100000000000004E-2</v>
      </c>
      <c r="GV30" s="41">
        <f>VLOOKUP(B:B,Asset_Quality_raw_data!B32:EH32,137,0)</f>
        <v>8.0526269671685663E-2</v>
      </c>
      <c r="GW30" s="41">
        <f>VLOOKUP(B:B,Mgt_Efficiency_raw_data!B32:CZ32,103,0)</f>
        <v>0.65108253431442564</v>
      </c>
      <c r="GX30" s="38">
        <f>VLOOKUP(B:B,ROA_raw_data!B32:EH32,137,0)</f>
        <v>8.5387643126806686E-3</v>
      </c>
      <c r="GY30" s="65">
        <v>4.5999999999999999E-2</v>
      </c>
      <c r="GZ30" s="18">
        <v>0.1241</v>
      </c>
      <c r="HA30" s="18">
        <v>9.1799999999999993E-2</v>
      </c>
      <c r="HB30" s="41">
        <f>VLOOKUP(B:B,Asset_Quality_raw_data!B32:EL32,141,0)</f>
        <v>8.0991669046863474E-2</v>
      </c>
      <c r="HC30" s="41">
        <f>VLOOKUP(B:B,Mgt_Efficiency_raw_data!B32:DC32,106,0)</f>
        <v>0.64297829188839928</v>
      </c>
      <c r="HD30" s="38">
        <f>VLOOKUP(B:B,ROA_raw_data!B32:EL32,141,0)</f>
        <v>8.9187397063721346E-3</v>
      </c>
      <c r="HE30" s="65">
        <v>4.9000000000000002E-2</v>
      </c>
      <c r="HF30" s="18">
        <v>0.12670000000000001</v>
      </c>
      <c r="HG30" s="18">
        <v>9.06E-2</v>
      </c>
      <c r="HH30" s="41">
        <f>VLOOKUP(B:B,Asset_Quality_raw_data!B32:EP32,145,0)</f>
        <v>7.5500972154124463E-2</v>
      </c>
      <c r="HI30" s="41">
        <f>VLOOKUP(B:B,Mgt_Efficiency_raw_data!B32:DF32,109,0)</f>
        <v>0.58349008316243212</v>
      </c>
      <c r="HJ30" s="38">
        <f>VLOOKUP(B:B,ROA_raw_data!B32:EP32,145,0)</f>
        <v>9.9548073862344572E-3</v>
      </c>
      <c r="HK30" s="65">
        <v>5.3999999999999999E-2</v>
      </c>
      <c r="HL30" s="18">
        <v>0.13089999999999999</v>
      </c>
      <c r="HM30" s="18">
        <v>9.1899999999999996E-2</v>
      </c>
      <c r="HN30" s="41">
        <f>VLOOKUP(B:B,Asset_Quality_raw_data!B32:ET32,149,0)</f>
        <v>4.9476949441500169E-2</v>
      </c>
      <c r="HO30" s="41">
        <f>VLOOKUP(B:B,Mgt_Efficiency_raw_data!B32:DI32,112,0)</f>
        <v>0.6661695086106918</v>
      </c>
      <c r="HP30" s="38">
        <f>VLOOKUP(B:B,ROA_raw_data!B32:ET32,149,0)</f>
        <v>1.0117209696074955E-2</v>
      </c>
      <c r="HQ30" s="65">
        <v>5.5E-2</v>
      </c>
      <c r="HR30" s="18">
        <v>0.1331</v>
      </c>
      <c r="HS30" s="18">
        <v>7.8799999999999995E-2</v>
      </c>
      <c r="HT30" s="41">
        <f>VLOOKUP(B:B,Asset_Quality_raw_data!B32:EX32,153,0)</f>
        <v>5.2412442368070376E-2</v>
      </c>
      <c r="HU30" s="41">
        <f>VLOOKUP(B:B,Mgt_Efficiency_raw_data!B32:DL32,115,0)</f>
        <v>0.63406708518062249</v>
      </c>
      <c r="HV30" s="38">
        <f>VLOOKUP(B:B,ROA_raw_data!B32:EX32,153,0)</f>
        <v>1.1301885508721337E-2</v>
      </c>
      <c r="HW30" s="65">
        <v>0.06</v>
      </c>
      <c r="HX30" s="18">
        <v>0.13980000000000001</v>
      </c>
      <c r="HY30" s="18">
        <v>6.7799999999999999E-2</v>
      </c>
      <c r="HZ30" s="41">
        <f>VLOOKUP(B:B,Asset_Quality_raw_data!B32:FB32,157,0)</f>
        <v>4.3350533288839879E-2</v>
      </c>
      <c r="IA30" s="41">
        <f>VLOOKUP(B:B,Mgt_Efficiency_raw_data!B32:DO32,118,0)</f>
        <v>0.65437597698967842</v>
      </c>
      <c r="IB30" s="38">
        <f>VLOOKUP(B:B,ROA_raw_data!B32:FB32,157,0)</f>
        <v>1.1506369502580297E-2</v>
      </c>
      <c r="IC30" s="65">
        <v>5.6000000000000001E-2</v>
      </c>
      <c r="ID30" s="18">
        <v>0.14630000000000001</v>
      </c>
      <c r="IE30" s="18">
        <v>6.6299999999999998E-2</v>
      </c>
      <c r="IF30" s="41">
        <f>VLOOKUP(B:B,Asset_Quality_raw_data!B32:FF32,161,0)</f>
        <v>4.3924678480002859E-2</v>
      </c>
      <c r="IG30" s="41">
        <f>VLOOKUP(B:B,Mgt_Efficiency_raw_data!B32:DR32,121,0)</f>
        <v>0.68663224622940877</v>
      </c>
      <c r="IH30" s="38">
        <f>VLOOKUP(B:B,ROA_raw_data!B32:FF32,161,0)</f>
        <v>5.9188199636548387E-3</v>
      </c>
      <c r="II30" s="65">
        <v>4.9000000000000002E-2</v>
      </c>
      <c r="IJ30" s="18">
        <v>0.1628</v>
      </c>
      <c r="IK30" s="18">
        <v>5.7000000000000002E-2</v>
      </c>
      <c r="IL30" s="41">
        <f>VLOOKUP(B:B,Asset_Quality_raw_data!B32:FJ32,165,0)</f>
        <v>5.3148554250521486E-2</v>
      </c>
      <c r="IM30" s="41">
        <f>VLOOKUP(B:B,Mgt_Efficiency_raw_data!B32:DU32,124,0)</f>
        <v>0.74587431073021226</v>
      </c>
      <c r="IN30" s="38">
        <f>VLOOKUP(B:B,ROA_raw_data!B32:FJ32,165,0)</f>
        <v>1.1495522851783645E-2</v>
      </c>
      <c r="IO30" s="65">
        <v>4.5999999999999999E-2</v>
      </c>
      <c r="IP30" s="18">
        <v>0.16850000000000001</v>
      </c>
      <c r="IQ30" s="18">
        <v>6.2199999999999998E-2</v>
      </c>
      <c r="IR30" s="41">
        <f>VLOOKUP(B:B,Asset_Quality_raw_data!B32:FN32,169,0)</f>
        <v>5.2810597872703008E-2</v>
      </c>
      <c r="IS30" s="41">
        <f>VLOOKUP(B:B,Mgt_Efficiency_raw_data!B32:DX32,127,0)</f>
        <v>0.69867226436811236</v>
      </c>
      <c r="IT30" s="38">
        <f>VLOOKUP(B:B,ROA_raw_data!B32:FN32,169,0)</f>
        <v>1.2048173796390158E-2</v>
      </c>
      <c r="IU30" s="65">
        <v>0.04</v>
      </c>
      <c r="IV30" s="18">
        <v>0.1691</v>
      </c>
      <c r="IW30" s="18">
        <v>3.56E-2</v>
      </c>
      <c r="IX30" s="41">
        <f>VLOOKUP(B:B,Asset_Quality_raw_data!B32:FR32,173,0)</f>
        <v>5.4750466590560341E-2</v>
      </c>
      <c r="IY30" s="41">
        <f>VLOOKUP(B:B,Mgt_Efficiency_raw_data!B32:EA32,130,0)</f>
        <v>0.68820922294784626</v>
      </c>
      <c r="IZ30" s="38">
        <f>VLOOKUP(B:B,ROA_raw_data!B32:FR32,173,0)</f>
        <v>1.1454264424236258E-2</v>
      </c>
      <c r="JA30" s="65">
        <v>4.7E-2</v>
      </c>
      <c r="JB30" s="18">
        <v>0.16889999999999999</v>
      </c>
      <c r="JC30" s="18">
        <v>2.9900000000000003E-2</v>
      </c>
      <c r="JD30" s="41">
        <f>VLOOKUP(B:B,Asset_Quality_raw_data!B32:FV32,177,0)</f>
        <v>5.5288491060924719E-2</v>
      </c>
      <c r="JE30" s="41">
        <f>VLOOKUP(B:B,Mgt_Efficiency_raw_data!B32:ED32,133,0)</f>
        <v>0.44936676586181401</v>
      </c>
      <c r="JF30" s="38">
        <f>VLOOKUP(B:B,ROA_raw_data!B32:FV32,177,0)</f>
        <v>1.0802963212646058E-2</v>
      </c>
    </row>
    <row r="31" spans="1:266" x14ac:dyDescent="0.25">
      <c r="A31">
        <v>27</v>
      </c>
      <c r="B31" s="55" t="s">
        <v>28</v>
      </c>
      <c r="C31" s="65">
        <v>5.1999999999999998E-2</v>
      </c>
      <c r="D31" s="18">
        <v>0.1691</v>
      </c>
      <c r="E31" s="18">
        <v>6.2699999999999992E-2</v>
      </c>
      <c r="F31" s="41">
        <f>VLOOKUP(B31,Asset_Quality_raw_data!B33:F33,5,0)</f>
        <v>7.4393399409052888E-2</v>
      </c>
      <c r="G31" s="41">
        <f>VLOOKUP(B:B,Mgt_Efficiency_raw_data!B33:E33,4,0)</f>
        <v>0.30754333557947905</v>
      </c>
      <c r="H31" s="38">
        <f>VLOOKUP(B31,ROA_raw_data!B33:F33,5,0)</f>
        <v>3.9048850655631843E-2</v>
      </c>
      <c r="I31" s="65">
        <v>0.06</v>
      </c>
      <c r="J31" s="18">
        <v>0.1636</v>
      </c>
      <c r="K31" s="18">
        <v>7.3899999999999993E-2</v>
      </c>
      <c r="L31" s="41">
        <f>VLOOKUP(B:B,Asset_Quality_raw_data!B33:J33,9,0)</f>
        <v>5.7082720796164957E-2</v>
      </c>
      <c r="M31" s="41">
        <f>VLOOKUP(B:B,Mgt_Efficiency_raw_data!B33:H33,7,0)</f>
        <v>0.31685676037483268</v>
      </c>
      <c r="N31" s="38">
        <f>VLOOKUP(B31,ROA_raw_data!B33:J33,9,0)</f>
        <v>2.9826833893852326E-2</v>
      </c>
      <c r="O31" s="27"/>
      <c r="T31" s="28"/>
      <c r="U31" s="65">
        <v>0.05</v>
      </c>
      <c r="V31" s="18">
        <v>0.15990000000000001</v>
      </c>
      <c r="W31" s="18">
        <v>6.0199999999999997E-2</v>
      </c>
      <c r="X31" s="41">
        <f>VLOOKUP(B:B,Asset_Quality_raw_data!B33:R33,17,0)</f>
        <v>6.1796932335017221E-2</v>
      </c>
      <c r="Y31" s="41">
        <f>VLOOKUP(B:B,Mgt_Efficiency_raw_data!B33:N33,13,0)</f>
        <v>0.3077903380334493</v>
      </c>
      <c r="Z31" s="38">
        <f>VLOOKUP(B:B,ROA_raw_data!B33:R33,17,0)</f>
        <v>3.6345883468634155E-2</v>
      </c>
      <c r="AA31" s="65">
        <v>5.7000000000000002E-2</v>
      </c>
      <c r="AB31" s="18">
        <v>0.15460000000000002</v>
      </c>
      <c r="AC31" s="18">
        <v>6.3099999999999989E-2</v>
      </c>
      <c r="AD31" s="41">
        <f>VLOOKUP(B:B,Asset_Quality_raw_data!B33:V33,21,0)</f>
        <v>8.753045274380393E-2</v>
      </c>
      <c r="AE31" s="41">
        <f>VLOOKUP(B:B,Mgt_Efficiency_raw_data!B33:Q33,16,0)</f>
        <v>0.30769568098542138</v>
      </c>
      <c r="AF31" s="38">
        <f>VLOOKUP(B:B,ROA_raw_data!B33:V33,21,0)</f>
        <v>2.9550436885993649E-2</v>
      </c>
      <c r="AG31" s="65">
        <v>5.6000000000000001E-2</v>
      </c>
      <c r="AH31" s="18">
        <v>0.16059999999999999</v>
      </c>
      <c r="AI31" s="18">
        <v>7.0300000000000001E-2</v>
      </c>
      <c r="AJ31" s="41">
        <f>VLOOKUP(B:B,Asset_Quality_raw_data!B33:Z33,25,0)</f>
        <v>8.0741788242431847E-2</v>
      </c>
      <c r="AK31" s="41">
        <f>VLOOKUP(B:B,Mgt_Efficiency_raw_data!B33:T33,19,0)</f>
        <v>0.35070351388878312</v>
      </c>
      <c r="AL31" s="38">
        <f>VLOOKUP(B:B,ROA_raw_data!B33:Z33,25,0)</f>
        <v>2.7316708475652575E-2</v>
      </c>
      <c r="AM31" s="65">
        <v>6.0999999999999999E-2</v>
      </c>
      <c r="AN31" s="18">
        <v>0.16820000000000002</v>
      </c>
      <c r="AO31" s="18">
        <v>5.9699999999999996E-2</v>
      </c>
      <c r="AP31" s="41">
        <f>VLOOKUP(B:B,Asset_Quality_raw_data!B33:AD33,29,0)</f>
        <v>9.452521590242681E-2</v>
      </c>
      <c r="AQ31" s="41">
        <f>VLOOKUP(B:B,Mgt_Efficiency_raw_data!B33:W33,22,0)</f>
        <v>0.34308895635837239</v>
      </c>
      <c r="AR31" s="38">
        <f>VLOOKUP(B:B,ROA_raw_data!B33:AD33,29,0)</f>
        <v>2.1295200227746273E-2</v>
      </c>
      <c r="AS31" s="65">
        <v>0.05</v>
      </c>
      <c r="AT31" s="18">
        <v>0.183</v>
      </c>
      <c r="AU31" s="18">
        <v>8.0100000000000005E-2</v>
      </c>
      <c r="AV31" s="41">
        <f>VLOOKUP(B:B,Asset_Quality_raw_data!B33:AH33,33,0)</f>
        <v>8.7017722370159367E-2</v>
      </c>
      <c r="AW31" s="41">
        <f>VLOOKUP(B:B,Mgt_Efficiency_raw_data!B33:Z33,25,0)</f>
        <v>0.35411210183722991</v>
      </c>
      <c r="AX31" s="38">
        <f>VLOOKUP(B:B,ROA_raw_data!B33:AH33,33,0)</f>
        <v>3.0344813848714361E-2</v>
      </c>
      <c r="AY31" s="65">
        <v>3.7999999999999999E-2</v>
      </c>
      <c r="AZ31" s="18">
        <v>0.1787</v>
      </c>
      <c r="BA31" s="18">
        <v>6.4500000000000002E-2</v>
      </c>
      <c r="BB31" s="41">
        <f>VLOOKUP(B:B,Asset_Quality_raw_data!B33:AL33,37,0)</f>
        <v>0.14132423188029547</v>
      </c>
      <c r="BC31" s="41">
        <f>VLOOKUP(B:B,Mgt_Efficiency_raw_data!B33:AC33,28,0)</f>
        <v>0.3379565922312901</v>
      </c>
      <c r="BD31" s="38">
        <f>VLOOKUP(B:B,ROA_raw_data!B33:AL33,37,0)</f>
        <v>3.7498735524233689E-2</v>
      </c>
      <c r="BE31" s="65">
        <v>3.7999999999999999E-2</v>
      </c>
      <c r="BF31" s="18">
        <v>0.18179999999999999</v>
      </c>
      <c r="BG31" s="18">
        <v>5.7999999999999996E-2</v>
      </c>
      <c r="BH31" s="41">
        <f>VLOOKUP(B:B,Asset_Quality_raw_data!B33:AP33,41,0)</f>
        <v>0.14368931037466337</v>
      </c>
      <c r="BI31" s="41">
        <f>VLOOKUP(B:B,Mgt_Efficiency_raw_data!B33:AF33,31,0)</f>
        <v>0.37056337279569618</v>
      </c>
      <c r="BJ31" s="38">
        <f>VLOOKUP(B:B,ROA_raw_data!B33:AP33,41,0)</f>
        <v>2.8307096094780996E-2</v>
      </c>
      <c r="BK31" s="65">
        <v>4.3999999999999997E-2</v>
      </c>
      <c r="BL31" s="18">
        <v>0.1386</v>
      </c>
      <c r="BM31" s="18">
        <v>6.3399999999999998E-2</v>
      </c>
      <c r="BN31" s="41">
        <f>VLOOKUP(B:B,Asset_Quality_raw_data!B33:AT33,45,0)</f>
        <v>0.14351335756098324</v>
      </c>
      <c r="BO31" s="41">
        <f>VLOOKUP(B:B,Mgt_Efficiency_raw_data!B33:AI33,34,0)</f>
        <v>0.38520020351840145</v>
      </c>
      <c r="BP31" s="38">
        <f>VLOOKUP(B:B,ROA_raw_data!B33:AT33,45,0)</f>
        <v>2.872556127114451E-2</v>
      </c>
      <c r="BQ31" s="65">
        <v>4.2000000000000003E-2</v>
      </c>
      <c r="BR31" s="18">
        <v>0.1366</v>
      </c>
      <c r="BS31" s="18">
        <v>6.3500000000000001E-2</v>
      </c>
      <c r="BT31" s="41">
        <f>VLOOKUP(B:B,Asset_Quality_raw_data!B33:AX33,49,0)</f>
        <v>0.16629252102555289</v>
      </c>
      <c r="BU31" s="41">
        <f>VLOOKUP(B:B,Mgt_Efficiency_raw_data!B33:AL33,37,0)</f>
        <v>0.40586748397989331</v>
      </c>
      <c r="BV31" s="38">
        <f>VLOOKUP(B:B,ROA_raw_data!B33:AX33,49,0)</f>
        <v>2.6929805577033304E-2</v>
      </c>
      <c r="BW31" s="65">
        <v>5.3999999999999999E-2</v>
      </c>
      <c r="BX31" s="18">
        <v>0.1361</v>
      </c>
      <c r="BY31" s="18">
        <v>0.10279999999999999</v>
      </c>
      <c r="BZ31" s="41">
        <f>VLOOKUP(B:B,Asset_Quality_raw_data!B33:BB33,53,0)</f>
        <v>0.19028066086781045</v>
      </c>
      <c r="CA31" s="41">
        <f>VLOOKUP(B:B,Mgt_Efficiency_raw_data!B33:AO33,40,0)</f>
        <v>0.62336209558545064</v>
      </c>
      <c r="CB31" s="38">
        <f>VLOOKUP(B:B,ROA_raw_data!B33:BB33,53,0)</f>
        <v>1.2947867082146774E-2</v>
      </c>
      <c r="CC31" s="65">
        <v>3.3000000000000002E-2</v>
      </c>
      <c r="CD31" s="18">
        <v>0.1366</v>
      </c>
      <c r="CE31" s="18">
        <v>9.2100000000000015E-2</v>
      </c>
      <c r="CF31" s="41">
        <f>VLOOKUP(B:B,Asset_Quality_raw_data!B33:BF33,57,0)</f>
        <v>0.20840515043213889</v>
      </c>
      <c r="CG31" s="41">
        <f>VLOOKUP(B:B,Mgt_Efficiency_raw_data!B33:AR33,43,0)</f>
        <v>0.58883411548917697</v>
      </c>
      <c r="CH31" s="38">
        <f>VLOOKUP(B:B,ROA_raw_data!B33:BF33,57,0)</f>
        <v>9.8182870916295982E-3</v>
      </c>
      <c r="CI31" s="65">
        <v>3.2000000000000001E-2</v>
      </c>
      <c r="CJ31" s="18">
        <v>0.13689999999999999</v>
      </c>
      <c r="CK31" s="18">
        <v>7.0599999999999996E-2</v>
      </c>
      <c r="CL31" s="41" t="s">
        <v>76</v>
      </c>
      <c r="CM31" s="41" t="s">
        <v>76</v>
      </c>
      <c r="CN31" s="38" t="s">
        <v>76</v>
      </c>
      <c r="CO31" s="65">
        <v>3.7999999999999999E-2</v>
      </c>
      <c r="CP31" s="18">
        <v>0.13639999999999999</v>
      </c>
      <c r="CQ31" s="18">
        <v>4.4999999999999998E-2</v>
      </c>
      <c r="CR31" s="41" t="s">
        <v>76</v>
      </c>
      <c r="CS31" s="41" t="s">
        <v>76</v>
      </c>
      <c r="CT31" s="38" t="s">
        <v>76</v>
      </c>
      <c r="CU31" s="65">
        <v>5.1999999999999998E-2</v>
      </c>
      <c r="CV31" s="18">
        <v>0.13489999999999999</v>
      </c>
      <c r="CW31" s="18">
        <v>4.1799999999999997E-2</v>
      </c>
      <c r="CX31" s="41" t="s">
        <v>76</v>
      </c>
      <c r="CY31" s="41" t="s">
        <v>76</v>
      </c>
      <c r="CZ31" s="38" t="s">
        <v>76</v>
      </c>
      <c r="DA31" s="65">
        <v>6.0999999999999999E-2</v>
      </c>
      <c r="DB31" s="18">
        <v>0.13220000000000001</v>
      </c>
      <c r="DC31" s="18">
        <v>4.2800000000000005E-2</v>
      </c>
      <c r="DD31" s="41" t="s">
        <v>76</v>
      </c>
      <c r="DE31" s="41" t="s">
        <v>76</v>
      </c>
      <c r="DF31" s="38" t="s">
        <v>76</v>
      </c>
      <c r="DG31" s="65">
        <v>5.2999999999999999E-2</v>
      </c>
      <c r="DH31" s="18">
        <v>0.12659999999999999</v>
      </c>
      <c r="DI31" s="18">
        <v>5.7000000000000002E-2</v>
      </c>
      <c r="DJ31" s="41" t="s">
        <v>76</v>
      </c>
      <c r="DK31" s="41" t="s">
        <v>76</v>
      </c>
      <c r="DL31" s="38" t="s">
        <v>76</v>
      </c>
      <c r="DM31" s="65">
        <v>5.6000000000000001E-2</v>
      </c>
      <c r="DN31" s="18">
        <v>0.12509999999999999</v>
      </c>
      <c r="DO31" s="18">
        <v>5.7099999999999998E-2</v>
      </c>
      <c r="DP31" s="41" t="s">
        <v>76</v>
      </c>
      <c r="DQ31" s="41" t="s">
        <v>76</v>
      </c>
      <c r="DR31" s="38" t="s">
        <v>76</v>
      </c>
      <c r="DS31" s="65">
        <v>4.8000000000000001E-2</v>
      </c>
      <c r="DT31" s="18">
        <v>0.12509999999999999</v>
      </c>
      <c r="DU31" s="18">
        <v>4.3499999999999997E-2</v>
      </c>
      <c r="DV31" s="41" t="e">
        <f>VLOOKUP(B:B,Asset_Quality_raw_data!B33:CH33,85,0)</f>
        <v>#N/A</v>
      </c>
      <c r="DW31" s="41" t="e">
        <f>VLOOKUP(B:B,Mgt_Efficiency_raw_data!B33:BM33,64,0)</f>
        <v>#N/A</v>
      </c>
      <c r="DX31" s="38" t="e">
        <f>VLOOKUP(B:B,ROA_raw_data!B33:CH33,85,0)</f>
        <v>#N/A</v>
      </c>
      <c r="DY31" s="65">
        <v>0.06</v>
      </c>
      <c r="DZ31" s="18">
        <v>0.12470000000000001</v>
      </c>
      <c r="EA31" s="18">
        <v>5.7000000000000002E-2</v>
      </c>
      <c r="EB31" s="41" t="e">
        <f>VLOOKUP(B:B,Asset_Quality_raw_data!B33:CL33,89,0)</f>
        <v>#N/A</v>
      </c>
      <c r="EC31" s="41" t="e">
        <f>VLOOKUP(B:B,Mgt_Efficiency_raw_data!B33:BP33,67,0)</f>
        <v>#N/A</v>
      </c>
      <c r="ED31" s="38" t="e">
        <f>VLOOKUP(B:B,ROA_raw_data!B33:CL33,89,0)</f>
        <v>#N/A</v>
      </c>
      <c r="EE31" s="65">
        <v>0.05</v>
      </c>
      <c r="EF31" s="18">
        <v>0.12470000000000001</v>
      </c>
      <c r="EG31" s="18">
        <v>3.8300000000000001E-2</v>
      </c>
      <c r="EH31" s="41" t="e">
        <f>VLOOKUP(B:B,Asset_Quality_raw_data!B33:CP33,93,0)</f>
        <v>#N/A</v>
      </c>
      <c r="EI31" s="41" t="e">
        <f>VLOOKUP(B:B,Mgt_Efficiency_raw_data!B33:BS33,70,0)</f>
        <v>#N/A</v>
      </c>
      <c r="EJ31" s="38" t="e">
        <f>VLOOKUP(B:B,ROA_raw_data!B33:CP33,93,0)</f>
        <v>#N/A</v>
      </c>
      <c r="EK31" s="65">
        <v>5.0999999999999997E-2</v>
      </c>
      <c r="EL31" s="18">
        <v>0.12240000000000001</v>
      </c>
      <c r="EM31" s="18">
        <v>5.8200000000000002E-2</v>
      </c>
      <c r="EN31" s="41" t="e">
        <f>VLOOKUP(B:B,Asset_Quality_raw_data!B33:CT33,97,0)</f>
        <v>#N/A</v>
      </c>
      <c r="EO31" s="41" t="e">
        <f>VLOOKUP(B:B,Mgt_Efficiency_raw_data!B33:BV33,73,0)</f>
        <v>#N/A</v>
      </c>
      <c r="EP31" s="38" t="e">
        <f>VLOOKUP(B:B,ROA_raw_data!B33:CT33,97,0)</f>
        <v>#N/A</v>
      </c>
      <c r="EQ31" s="65">
        <v>4.5999999999999999E-2</v>
      </c>
      <c r="ER31" s="18">
        <v>0.12089999999999999</v>
      </c>
      <c r="ES31" s="18">
        <v>5.8400000000000001E-2</v>
      </c>
      <c r="ET31" s="41" t="e">
        <f>VLOOKUP(B:B,Asset_Quality_raw_data!B33:CX33,101,0)</f>
        <v>#N/A</v>
      </c>
      <c r="EU31" s="41" t="e">
        <f>VLOOKUP(B:B,Mgt_Efficiency_raw_data!B33:BY33,76,0)</f>
        <v>#N/A</v>
      </c>
      <c r="EV31" s="38" t="e">
        <f>VLOOKUP(B:B,ROA_raw_data!B33:CX33,101,0)</f>
        <v>#N/A</v>
      </c>
      <c r="EW31" s="65">
        <v>-4.1000000000000002E-2</v>
      </c>
      <c r="EX31" s="18">
        <v>0.11890000000000001</v>
      </c>
      <c r="EY31" s="18">
        <v>4.5899999999999996E-2</v>
      </c>
      <c r="EZ31" s="41" t="e">
        <f>VLOOKUP(B:B,Asset_Quality_raw_data!B33:DB33,105,0)</f>
        <v>#N/A</v>
      </c>
      <c r="FA31" s="41" t="e">
        <f>VLOOKUP(B:B,Mgt_Efficiency_raw_data!B33:CB33,79,0)</f>
        <v>#N/A</v>
      </c>
      <c r="FB31" s="38" t="e">
        <f>VLOOKUP(B:B,ROA_raw_data!B33:DB33,105,0)</f>
        <v>#N/A</v>
      </c>
      <c r="FC31" s="65">
        <v>-3.5999999999999997E-2</v>
      </c>
      <c r="FD31" s="18">
        <v>0.11749999999999999</v>
      </c>
      <c r="FE31" s="18">
        <v>4.2000000000000003E-2</v>
      </c>
      <c r="FF31" s="41" t="e">
        <f>VLOOKUP(B:B,Asset_Quality_raw_data!B33:DF33,109,0)</f>
        <v>#N/A</v>
      </c>
      <c r="FG31" s="41" t="e">
        <f>VLOOKUP(B:B,Mgt_Efficiency_raw_data!B33:CE33,82,0)</f>
        <v>#N/A</v>
      </c>
      <c r="FH31" s="38" t="e">
        <f>VLOOKUP(B:B,ROA_raw_data!B33:DF33,109,0)</f>
        <v>#N/A</v>
      </c>
      <c r="FI31" s="65">
        <v>-3.0000000000000001E-3</v>
      </c>
      <c r="FJ31" s="18">
        <v>0.1202</v>
      </c>
      <c r="FK31" s="18">
        <v>5.62E-2</v>
      </c>
      <c r="FL31" s="41" t="e">
        <f>VLOOKUP(B:B,Asset_Quality_raw_data!B33:DJ33,113,0)</f>
        <v>#N/A</v>
      </c>
      <c r="FM31" s="41" t="e">
        <f>VLOOKUP(B:B,Mgt_Efficiency_raw_data!B33:CH33,85,0)</f>
        <v>#N/A</v>
      </c>
      <c r="FN31" s="38" t="e">
        <f>VLOOKUP(B:B,ROA_raw_data!B33:DJ33,113,0)</f>
        <v>#N/A</v>
      </c>
      <c r="FO31" s="65">
        <v>2.4E-2</v>
      </c>
      <c r="FP31" s="18">
        <v>0.12050000000000001</v>
      </c>
      <c r="FQ31" s="18">
        <v>5.9000000000000004E-2</v>
      </c>
      <c r="FR31" s="41" t="e">
        <f>VLOOKUP(B:B,Asset_Quality_raw_data!B33:DN33,117,0)</f>
        <v>#N/A</v>
      </c>
      <c r="FS31" s="41" t="e">
        <f>VLOOKUP(B:B,Mgt_Efficiency_raw_data!B33:CK33,88,0)</f>
        <v>#N/A</v>
      </c>
      <c r="FT31" s="38" t="e">
        <f>VLOOKUP(B:B,ROA_raw_data!B33:DN33,117,0)</f>
        <v>#N/A</v>
      </c>
      <c r="FU31" s="65">
        <v>0.10299999999999999</v>
      </c>
      <c r="FV31" s="18">
        <v>0.1202</v>
      </c>
      <c r="FW31" s="18">
        <v>6.3200000000000006E-2</v>
      </c>
      <c r="FX31" s="41" t="e">
        <f>VLOOKUP(B:B,Asset_Quality_raw_data!B33:DR33,121,0)</f>
        <v>#N/A</v>
      </c>
      <c r="FY31" s="41" t="e">
        <f>VLOOKUP(B:B,Mgt_Efficiency_raw_data!B33:CN33,91,0)</f>
        <v>#N/A</v>
      </c>
      <c r="FZ31" s="38" t="e">
        <f>VLOOKUP(B:B,ROA_raw_data!B33:DR33,121,0)</f>
        <v>#N/A</v>
      </c>
      <c r="GA31" s="65">
        <v>9.4E-2</v>
      </c>
      <c r="GB31" s="18">
        <v>0.121</v>
      </c>
      <c r="GC31" s="18">
        <v>6.9099999999999995E-2</v>
      </c>
      <c r="GD31" s="41" t="e">
        <f>VLOOKUP(B:B,Asset_Quality_raw_data!B33:DV33,125,0)</f>
        <v>#N/A</v>
      </c>
      <c r="GE31" s="41" t="e">
        <f>VLOOKUP(B:B,Mgt_Efficiency_raw_data!B33:CQ33,94,0)</f>
        <v>#N/A</v>
      </c>
      <c r="GF31" s="38" t="e">
        <f>VLOOKUP(B:B,ROA_raw_data!B33:DV33,125,0)</f>
        <v>#N/A</v>
      </c>
      <c r="GG31" s="65">
        <v>7.5999999999999998E-2</v>
      </c>
      <c r="GH31" s="18">
        <v>0.1216</v>
      </c>
      <c r="GI31" s="18">
        <v>5.7300000000000004E-2</v>
      </c>
      <c r="GJ31" s="41" t="e">
        <f>VLOOKUP(B:B,Asset_Quality_raw_data!B33:DZ33,129,0)</f>
        <v>#N/A</v>
      </c>
      <c r="GK31" s="41" t="e">
        <f>VLOOKUP(B:B,Mgt_Efficiency_raw_data!B33:CT33,97,0)</f>
        <v>#N/A</v>
      </c>
      <c r="GL31" s="38" t="e">
        <f>VLOOKUP(B:B,ROA_raw_data!B33:DZ33,129,0)</f>
        <v>#N/A</v>
      </c>
      <c r="GM31" s="65">
        <v>5.8999999999999997E-2</v>
      </c>
      <c r="GN31" s="18">
        <v>0.1215</v>
      </c>
      <c r="GO31" s="18">
        <v>5.5599999999999997E-2</v>
      </c>
      <c r="GP31" s="41" t="e">
        <f>VLOOKUP(B:B,Asset_Quality_raw_data!B33:ED33,133,0)</f>
        <v>#N/A</v>
      </c>
      <c r="GQ31" s="41" t="e">
        <f>VLOOKUP(B:B,Mgt_Efficiency_raw_data!B33:CW33,100,0)</f>
        <v>#N/A</v>
      </c>
      <c r="GR31" s="38" t="e">
        <f>VLOOKUP(B:B,ROA_raw_data!B33:ED33,133,0)</f>
        <v>#N/A</v>
      </c>
      <c r="GS31" s="65">
        <v>4.9000000000000002E-2</v>
      </c>
      <c r="GT31" s="18">
        <v>0.12269999999999999</v>
      </c>
      <c r="GU31" s="18">
        <v>7.9100000000000004E-2</v>
      </c>
      <c r="GV31" s="41" t="e">
        <f>VLOOKUP(B:B,Asset_Quality_raw_data!B33:EH33,137,0)</f>
        <v>#N/A</v>
      </c>
      <c r="GW31" s="41" t="e">
        <f>VLOOKUP(B:B,Mgt_Efficiency_raw_data!B33:CZ33,103,0)</f>
        <v>#N/A</v>
      </c>
      <c r="GX31" s="38" t="e">
        <f>VLOOKUP(B:B,ROA_raw_data!B33:EH33,137,0)</f>
        <v>#N/A</v>
      </c>
      <c r="GY31" s="65">
        <v>4.5999999999999999E-2</v>
      </c>
      <c r="GZ31" s="18">
        <v>0.1241</v>
      </c>
      <c r="HA31" s="18">
        <v>9.1799999999999993E-2</v>
      </c>
      <c r="HB31" s="41" t="e">
        <f>VLOOKUP(B:B,Asset_Quality_raw_data!B33:EL33,141,0)</f>
        <v>#N/A</v>
      </c>
      <c r="HC31" s="41" t="e">
        <f>VLOOKUP(B:B,Mgt_Efficiency_raw_data!B33:DC33,106,0)</f>
        <v>#N/A</v>
      </c>
      <c r="HD31" s="38" t="e">
        <f>VLOOKUP(B:B,ROA_raw_data!B33:EL33,141,0)</f>
        <v>#N/A</v>
      </c>
      <c r="HE31" s="65">
        <v>4.9000000000000002E-2</v>
      </c>
      <c r="HF31" s="18">
        <v>0.12670000000000001</v>
      </c>
      <c r="HG31" s="18">
        <v>9.06E-2</v>
      </c>
      <c r="HH31" s="41" t="e">
        <f>VLOOKUP(B:B,Asset_Quality_raw_data!B33:EP33,145,0)</f>
        <v>#N/A</v>
      </c>
      <c r="HI31" s="41" t="e">
        <f>VLOOKUP(B:B,Mgt_Efficiency_raw_data!B33:DF33,109,0)</f>
        <v>#N/A</v>
      </c>
      <c r="HJ31" s="38" t="e">
        <f>VLOOKUP(B:B,ROA_raw_data!B33:EP33,145,0)</f>
        <v>#N/A</v>
      </c>
      <c r="HK31" s="65">
        <v>5.3999999999999999E-2</v>
      </c>
      <c r="HL31" s="18">
        <v>0.13089999999999999</v>
      </c>
      <c r="HM31" s="18">
        <v>9.1899999999999996E-2</v>
      </c>
      <c r="HN31" s="41" t="e">
        <f>VLOOKUP(B:B,Asset_Quality_raw_data!B33:ET33,149,0)</f>
        <v>#N/A</v>
      </c>
      <c r="HO31" s="41" t="e">
        <f>VLOOKUP(B:B,Mgt_Efficiency_raw_data!B33:DI33,112,0)</f>
        <v>#N/A</v>
      </c>
      <c r="HP31" s="38" t="e">
        <f>VLOOKUP(B:B,ROA_raw_data!B33:ET33,149,0)</f>
        <v>#N/A</v>
      </c>
      <c r="HQ31" s="65">
        <v>5.5E-2</v>
      </c>
      <c r="HR31" s="18">
        <v>0.1331</v>
      </c>
      <c r="HS31" s="18">
        <v>7.8799999999999995E-2</v>
      </c>
      <c r="HT31" s="41" t="e">
        <f>VLOOKUP(B:B,Asset_Quality_raw_data!B33:EX33,153,0)</f>
        <v>#N/A</v>
      </c>
      <c r="HU31" s="41" t="e">
        <f>VLOOKUP(B:B,Mgt_Efficiency_raw_data!B33:DL33,115,0)</f>
        <v>#N/A</v>
      </c>
      <c r="HV31" s="38" t="e">
        <f>VLOOKUP(B:B,ROA_raw_data!B33:EX33,153,0)</f>
        <v>#N/A</v>
      </c>
      <c r="HW31" s="65">
        <v>0.06</v>
      </c>
      <c r="HX31" s="18">
        <v>0.13980000000000001</v>
      </c>
      <c r="HY31" s="18">
        <v>6.7799999999999999E-2</v>
      </c>
      <c r="HZ31" s="41" t="e">
        <f>VLOOKUP(B:B,Asset_Quality_raw_data!B33:FB33,157,0)</f>
        <v>#N/A</v>
      </c>
      <c r="IA31" s="41" t="e">
        <f>VLOOKUP(B:B,Mgt_Efficiency_raw_data!B33:DO33,118,0)</f>
        <v>#N/A</v>
      </c>
      <c r="IB31" s="38" t="e">
        <f>VLOOKUP(B:B,ROA_raw_data!B33:FB33,157,0)</f>
        <v>#N/A</v>
      </c>
      <c r="IC31" s="65">
        <v>5.6000000000000001E-2</v>
      </c>
      <c r="ID31" s="18">
        <v>0.14630000000000001</v>
      </c>
      <c r="IE31" s="18">
        <v>6.6299999999999998E-2</v>
      </c>
      <c r="IF31" s="41" t="e">
        <f>VLOOKUP(B:B,Asset_Quality_raw_data!B33:FF33,161,0)</f>
        <v>#N/A</v>
      </c>
      <c r="IG31" s="41" t="e">
        <f>VLOOKUP(B:B,Mgt_Efficiency_raw_data!B33:DR33,121,0)</f>
        <v>#N/A</v>
      </c>
      <c r="IH31" s="38" t="e">
        <f>VLOOKUP(B:B,ROA_raw_data!B33:FF33,161,0)</f>
        <v>#N/A</v>
      </c>
      <c r="II31" s="65">
        <v>4.9000000000000002E-2</v>
      </c>
      <c r="IJ31" s="18">
        <v>0.1628</v>
      </c>
      <c r="IK31" s="18">
        <v>5.7000000000000002E-2</v>
      </c>
      <c r="IL31" s="41" t="e">
        <f>VLOOKUP(B:B,Asset_Quality_raw_data!B33:FJ33,165,0)</f>
        <v>#N/A</v>
      </c>
      <c r="IM31" s="41" t="e">
        <f>VLOOKUP(B:B,Mgt_Efficiency_raw_data!B33:DU33,124,0)</f>
        <v>#N/A</v>
      </c>
      <c r="IN31" s="38" t="e">
        <f>VLOOKUP(B:B,ROA_raw_data!B33:FJ33,165,0)</f>
        <v>#N/A</v>
      </c>
      <c r="IO31" s="65">
        <v>4.5999999999999999E-2</v>
      </c>
      <c r="IP31" s="18">
        <v>0.16850000000000001</v>
      </c>
      <c r="IQ31" s="18">
        <v>6.2199999999999998E-2</v>
      </c>
      <c r="IR31" s="41" t="e">
        <f>VLOOKUP(B:B,Asset_Quality_raw_data!B33:FN33,169,0)</f>
        <v>#N/A</v>
      </c>
      <c r="IS31" s="41" t="e">
        <f>VLOOKUP(B:B,Mgt_Efficiency_raw_data!B33:DX33,127,0)</f>
        <v>#N/A</v>
      </c>
      <c r="IT31" s="38" t="e">
        <f>VLOOKUP(B:B,ROA_raw_data!B33:FN33,169,0)</f>
        <v>#N/A</v>
      </c>
      <c r="IU31" s="65">
        <v>0.04</v>
      </c>
      <c r="IV31" s="18">
        <v>0.1691</v>
      </c>
      <c r="IW31" s="18">
        <v>3.56E-2</v>
      </c>
      <c r="IX31" s="41" t="e">
        <f>VLOOKUP(B:B,Asset_Quality_raw_data!B33:FR33,173,0)</f>
        <v>#N/A</v>
      </c>
      <c r="IY31" s="41" t="e">
        <f>VLOOKUP(B:B,Mgt_Efficiency_raw_data!B33:EA33,130,0)</f>
        <v>#N/A</v>
      </c>
      <c r="IZ31" s="38" t="e">
        <f>VLOOKUP(B:B,ROA_raw_data!B33:FR33,173,0)</f>
        <v>#N/A</v>
      </c>
      <c r="JA31" s="65">
        <v>4.7E-2</v>
      </c>
      <c r="JB31" s="18">
        <v>0.16889999999999999</v>
      </c>
      <c r="JC31" s="18">
        <v>2.9900000000000003E-2</v>
      </c>
      <c r="JD31" s="41" t="e">
        <f>VLOOKUP(B:B,Asset_Quality_raw_data!B33:FV33,177,0)</f>
        <v>#N/A</v>
      </c>
      <c r="JE31" s="41" t="e">
        <f>VLOOKUP(B:B,Mgt_Efficiency_raw_data!B33:ED33,133,0)</f>
        <v>#N/A</v>
      </c>
      <c r="JF31" s="38" t="e">
        <f>VLOOKUP(B:B,ROA_raw_data!B33:FV33,177,0)</f>
        <v>#N/A</v>
      </c>
    </row>
    <row r="32" spans="1:266" x14ac:dyDescent="0.25">
      <c r="A32">
        <v>28</v>
      </c>
      <c r="B32" s="55" t="s">
        <v>29</v>
      </c>
      <c r="C32" s="65">
        <v>5.1999999999999998E-2</v>
      </c>
      <c r="D32" s="18">
        <v>0.1691</v>
      </c>
      <c r="E32" s="18">
        <v>6.2699999999999992E-2</v>
      </c>
      <c r="F32" s="41">
        <f>VLOOKUP(B32,Asset_Quality_raw_data!B34:F34,5,0)</f>
        <v>8.4252013280906438E-2</v>
      </c>
      <c r="G32" s="41">
        <f>VLOOKUP(B:B,Mgt_Efficiency_raw_data!B34:E34,4,0)</f>
        <v>0.51535410265614245</v>
      </c>
      <c r="H32" s="38">
        <f>VLOOKUP(B32,ROA_raw_data!B34:F34,5,0)</f>
        <v>1.6411097654383922E-2</v>
      </c>
      <c r="I32" s="65">
        <v>0.06</v>
      </c>
      <c r="J32" s="18">
        <v>0.1636</v>
      </c>
      <c r="K32" s="18">
        <v>7.3899999999999993E-2</v>
      </c>
      <c r="L32" s="41">
        <f>VLOOKUP(B:B,Asset_Quality_raw_data!B34:J34,9,0)</f>
        <v>8.611391489101855E-2</v>
      </c>
      <c r="M32" s="41">
        <f>VLOOKUP(B:B,Mgt_Efficiency_raw_data!B34:H34,7,0)</f>
        <v>0.51457592674102115</v>
      </c>
      <c r="N32" s="38">
        <f>VLOOKUP(B32,ROA_raw_data!B34:J34,9,0)</f>
        <v>1.7842612356815276E-2</v>
      </c>
      <c r="O32" s="27"/>
      <c r="T32" s="28"/>
      <c r="U32" s="65">
        <v>0.05</v>
      </c>
      <c r="V32" s="18">
        <v>0.15990000000000001</v>
      </c>
      <c r="W32" s="18">
        <v>6.0199999999999997E-2</v>
      </c>
      <c r="X32" s="41">
        <f>VLOOKUP(B:B,Asset_Quality_raw_data!B34:R34,17,0)</f>
        <v>8.0500572589533012E-2</v>
      </c>
      <c r="Y32" s="41">
        <f>VLOOKUP(B:B,Mgt_Efficiency_raw_data!B34:N34,13,0)</f>
        <v>0.47985510908746831</v>
      </c>
      <c r="Z32" s="38">
        <f>VLOOKUP(B:B,ROA_raw_data!B34:R34,17,0)</f>
        <v>1.6227000622046836E-2</v>
      </c>
      <c r="AA32" s="65">
        <v>5.7000000000000002E-2</v>
      </c>
      <c r="AB32" s="18">
        <v>0.15460000000000002</v>
      </c>
      <c r="AC32" s="18">
        <v>6.3099999999999989E-2</v>
      </c>
      <c r="AD32" s="41">
        <f>VLOOKUP(B:B,Asset_Quality_raw_data!B34:V34,21,0)</f>
        <v>6.7802016568143567E-2</v>
      </c>
      <c r="AE32" s="41">
        <f>VLOOKUP(B:B,Mgt_Efficiency_raw_data!B34:Q34,16,0)</f>
        <v>0.53619650717023992</v>
      </c>
      <c r="AF32" s="38">
        <f>VLOOKUP(B:B,ROA_raw_data!B34:V34,21,0)</f>
        <v>1.4548540533272595E-2</v>
      </c>
      <c r="AG32" s="65">
        <v>5.6000000000000001E-2</v>
      </c>
      <c r="AH32" s="18">
        <v>0.16059999999999999</v>
      </c>
      <c r="AI32" s="18">
        <v>7.0300000000000001E-2</v>
      </c>
      <c r="AJ32" s="41">
        <f>VLOOKUP(B:B,Asset_Quality_raw_data!B34:Z34,25,0)</f>
        <v>6.9024529654458835E-2</v>
      </c>
      <c r="AK32" s="41">
        <f>VLOOKUP(B:B,Mgt_Efficiency_raw_data!B34:T34,19,0)</f>
        <v>0.51864467985772023</v>
      </c>
      <c r="AL32" s="38">
        <f>VLOOKUP(B:B,ROA_raw_data!B34:Z34,25,0)</f>
        <v>1.5217499119492538E-2</v>
      </c>
      <c r="AM32" s="65">
        <v>6.0999999999999999E-2</v>
      </c>
      <c r="AN32" s="18">
        <v>0.16820000000000002</v>
      </c>
      <c r="AO32" s="18">
        <v>5.9699999999999996E-2</v>
      </c>
      <c r="AP32" s="41">
        <f>VLOOKUP(B:B,Asset_Quality_raw_data!B34:AD34,29,0)</f>
        <v>6.400757458026328E-2</v>
      </c>
      <c r="AQ32" s="41">
        <f>VLOOKUP(B:B,Mgt_Efficiency_raw_data!B34:W34,22,0)</f>
        <v>0.47195817740450069</v>
      </c>
      <c r="AR32" s="38">
        <f>VLOOKUP(B:B,ROA_raw_data!B34:AD34,29,0)</f>
        <v>2.1022569646370257E-2</v>
      </c>
      <c r="AS32" s="65">
        <v>0.05</v>
      </c>
      <c r="AT32" s="18">
        <v>0.183</v>
      </c>
      <c r="AU32" s="18">
        <v>8.0100000000000005E-2</v>
      </c>
      <c r="AV32" s="41">
        <f>VLOOKUP(B:B,Asset_Quality_raw_data!B34:AH34,33,0)</f>
        <v>6.1710460365844107E-2</v>
      </c>
      <c r="AW32" s="41">
        <f>VLOOKUP(B:B,Mgt_Efficiency_raw_data!B34:Z34,25,0)</f>
        <v>0.49664040889499927</v>
      </c>
      <c r="AX32" s="38">
        <f>VLOOKUP(B:B,ROA_raw_data!B34:AH34,33,0)</f>
        <v>2.0491496613594454E-2</v>
      </c>
      <c r="AY32" s="65">
        <v>3.7999999999999999E-2</v>
      </c>
      <c r="AZ32" s="18">
        <v>0.1787</v>
      </c>
      <c r="BA32" s="18">
        <v>6.4500000000000002E-2</v>
      </c>
      <c r="BB32" s="41">
        <f>VLOOKUP(B:B,Asset_Quality_raw_data!B34:AL34,37,0)</f>
        <v>6.803736159454081E-2</v>
      </c>
      <c r="BC32" s="41">
        <f>VLOOKUP(B:B,Mgt_Efficiency_raw_data!B34:AC34,28,0)</f>
        <v>0.48625349404454571</v>
      </c>
      <c r="BD32" s="38">
        <f>VLOOKUP(B:B,ROA_raw_data!B34:AL34,37,0)</f>
        <v>1.7872835240107136E-2</v>
      </c>
      <c r="BE32" s="65">
        <v>3.7999999999999999E-2</v>
      </c>
      <c r="BF32" s="18">
        <v>0.18179999999999999</v>
      </c>
      <c r="BG32" s="18">
        <v>5.7999999999999996E-2</v>
      </c>
      <c r="BH32" s="41">
        <f>VLOOKUP(B:B,Asset_Quality_raw_data!B34:AP34,41,0)</f>
        <v>7.924964500099263E-2</v>
      </c>
      <c r="BI32" s="41">
        <f>VLOOKUP(B:B,Mgt_Efficiency_raw_data!B34:AF34,31,0)</f>
        <v>0.56053252504799489</v>
      </c>
      <c r="BJ32" s="38">
        <f>VLOOKUP(B:B,ROA_raw_data!B34:AP34,41,0)</f>
        <v>1.8155958766741712E-2</v>
      </c>
      <c r="BK32" s="65">
        <v>4.3999999999999997E-2</v>
      </c>
      <c r="BL32" s="18">
        <v>0.1386</v>
      </c>
      <c r="BM32" s="18">
        <v>6.3399999999999998E-2</v>
      </c>
      <c r="BN32" s="41">
        <f>VLOOKUP(B:B,Asset_Quality_raw_data!B34:AT34,45,0)</f>
        <v>8.0121159124791258E-2</v>
      </c>
      <c r="BO32" s="41">
        <f>VLOOKUP(B:B,Mgt_Efficiency_raw_data!B34:AI34,34,0)</f>
        <v>0.49856954722371322</v>
      </c>
      <c r="BP32" s="38">
        <f>VLOOKUP(B:B,ROA_raw_data!B34:AT34,45,0)</f>
        <v>1.6490711124565693E-2</v>
      </c>
      <c r="BQ32" s="65">
        <v>4.2000000000000003E-2</v>
      </c>
      <c r="BR32" s="18">
        <v>0.1366</v>
      </c>
      <c r="BS32" s="18">
        <v>6.3500000000000001E-2</v>
      </c>
      <c r="BT32" s="41">
        <f>VLOOKUP(B:B,Asset_Quality_raw_data!B34:AX34,49,0)</f>
        <v>8.6776954140479701E-2</v>
      </c>
      <c r="BU32" s="41">
        <f>VLOOKUP(B:B,Mgt_Efficiency_raw_data!B34:AL34,37,0)</f>
        <v>0.5039835965472258</v>
      </c>
      <c r="BV32" s="38">
        <f>VLOOKUP(B:B,ROA_raw_data!B34:AX34,49,0)</f>
        <v>1.4628048601605756E-2</v>
      </c>
      <c r="BW32" s="65">
        <v>5.3999999999999999E-2</v>
      </c>
      <c r="BX32" s="18">
        <v>0.1361</v>
      </c>
      <c r="BY32" s="18">
        <v>0.10279999999999999</v>
      </c>
      <c r="BZ32" s="41">
        <f>VLOOKUP(B:B,Asset_Quality_raw_data!B34:BB34,53,0)</f>
        <v>0.10886870608298944</v>
      </c>
      <c r="CA32" s="41">
        <f>VLOOKUP(B:B,Mgt_Efficiency_raw_data!B34:AO34,40,0)</f>
        <v>0.62594081818212166</v>
      </c>
      <c r="CB32" s="38">
        <f>VLOOKUP(B:B,ROA_raw_data!B34:BB34,53,0)</f>
        <v>5.5708440270528167E-3</v>
      </c>
      <c r="CC32" s="65">
        <v>3.3000000000000002E-2</v>
      </c>
      <c r="CD32" s="18">
        <v>0.1366</v>
      </c>
      <c r="CE32" s="18">
        <v>9.2100000000000015E-2</v>
      </c>
      <c r="CF32" s="41">
        <f>VLOOKUP(B:B,Asset_Quality_raw_data!B34:BF34,57,0)</f>
        <v>0.11360981356979617</v>
      </c>
      <c r="CG32" s="41">
        <f>VLOOKUP(B:B,Mgt_Efficiency_raw_data!B34:AR34,43,0)</f>
        <v>0.65111806087952095</v>
      </c>
      <c r="CH32" s="38">
        <f>VLOOKUP(B:B,ROA_raw_data!B34:BF34,57,0)</f>
        <v>4.931289900475198E-3</v>
      </c>
      <c r="CI32" s="65">
        <v>3.2000000000000001E-2</v>
      </c>
      <c r="CJ32" s="18">
        <v>0.13689999999999999</v>
      </c>
      <c r="CK32" s="18">
        <v>7.0599999999999996E-2</v>
      </c>
      <c r="CL32" s="41">
        <f>VLOOKUP(B:B,Asset_Quality_raw_data!B34:BJ34,61,0)</f>
        <v>0.11559914540622331</v>
      </c>
      <c r="CM32" s="41">
        <f>VLOOKUP(B:B,Mgt_Efficiency_raw_data!B34:AU34,46,0)</f>
        <v>0.70571107635524943</v>
      </c>
      <c r="CN32" s="38">
        <f>VLOOKUP(B:B,ROA_raw_data!B34:BJ34,61,0)</f>
        <v>3.4448144111795956E-3</v>
      </c>
      <c r="CO32" s="65">
        <v>3.7999999999999999E-2</v>
      </c>
      <c r="CP32" s="18">
        <v>0.13639999999999999</v>
      </c>
      <c r="CQ32" s="18">
        <v>4.4999999999999998E-2</v>
      </c>
      <c r="CR32" s="41">
        <f>VLOOKUP(B:B,Asset_Quality_raw_data!B34:BN34,65,0)</f>
        <v>0.12283142391983654</v>
      </c>
      <c r="CS32" s="41">
        <f>VLOOKUP(B:B,Mgt_Efficiency_raw_data!B34:AX34,49,0)</f>
        <v>0.71001495752261057</v>
      </c>
      <c r="CT32" s="38">
        <f>VLOOKUP(B:B,ROA_raw_data!B34:BN34,65,0)</f>
        <v>2.7839172344596391E-3</v>
      </c>
      <c r="CU32" s="65">
        <v>5.1999999999999998E-2</v>
      </c>
      <c r="CV32" s="18">
        <v>0.13489999999999999</v>
      </c>
      <c r="CW32" s="18">
        <v>4.1799999999999997E-2</v>
      </c>
      <c r="CX32" s="41">
        <f>VLOOKUP(B:B,Asset_Quality_raw_data!B34:BR34,69,0)</f>
        <v>0.12695844808559159</v>
      </c>
      <c r="CY32" s="41">
        <f>VLOOKUP(B:B,Mgt_Efficiency_raw_data!B34:BA34,52,0)</f>
        <v>0.75772423614111606</v>
      </c>
      <c r="CZ32" s="38">
        <f>VLOOKUP(B:B,ROA_raw_data!B34:BR34,69,0)</f>
        <v>3.4849828539471731E-3</v>
      </c>
      <c r="DA32" s="65">
        <v>6.0999999999999999E-2</v>
      </c>
      <c r="DB32" s="18">
        <v>0.13220000000000001</v>
      </c>
      <c r="DC32" s="18">
        <v>4.2800000000000005E-2</v>
      </c>
      <c r="DD32" s="41">
        <f>VLOOKUP(B:B,Asset_Quality_raw_data!B34:BV34,73,0)</f>
        <v>0.13404351224867311</v>
      </c>
      <c r="DE32" s="41">
        <f>VLOOKUP(B:B,Mgt_Efficiency_raw_data!B34:BD34,55,0)</f>
        <v>0.7744970335373772</v>
      </c>
      <c r="DF32" s="38">
        <f>VLOOKUP(B:B,ROA_raw_data!B34:BV34,73,0)</f>
        <v>1.8888553384348399E-3</v>
      </c>
      <c r="DG32" s="65">
        <v>5.2999999999999999E-2</v>
      </c>
      <c r="DH32" s="18">
        <v>0.12659999999999999</v>
      </c>
      <c r="DI32" s="18">
        <v>5.7000000000000002E-2</v>
      </c>
      <c r="DJ32" s="41">
        <f>VLOOKUP(B:B,Asset_Quality_raw_data!B34:BZ34,77,0)</f>
        <v>0.14059412098795587</v>
      </c>
      <c r="DK32" s="41">
        <f>VLOOKUP(B:B,Mgt_Efficiency_raw_data!B34:BG34,58,0)</f>
        <v>0.87483395383610241</v>
      </c>
      <c r="DL32" s="38">
        <f>VLOOKUP(B:B,ROA_raw_data!B34:BZ34,77,0)</f>
        <v>-2.0280173643467065E-3</v>
      </c>
      <c r="DM32" s="65">
        <v>5.6000000000000001E-2</v>
      </c>
      <c r="DN32" s="18">
        <v>0.12509999999999999</v>
      </c>
      <c r="DO32" s="18">
        <v>5.7099999999999998E-2</v>
      </c>
      <c r="DP32" s="41">
        <f>VLOOKUP(B:B,Asset_Quality_raw_data!B34:CD34,81,0)</f>
        <v>0.19536961288572724</v>
      </c>
      <c r="DQ32" s="41">
        <f>VLOOKUP(B:B,Mgt_Efficiency_raw_data!B34:BJ34,61,0)</f>
        <v>1.0070783751637498</v>
      </c>
      <c r="DR32" s="38">
        <f>VLOOKUP(B:B,ROA_raw_data!B34:CD34,81,0)</f>
        <v>-7.1944564911290585E-3</v>
      </c>
      <c r="DS32" s="65">
        <v>4.8000000000000001E-2</v>
      </c>
      <c r="DT32" s="18">
        <v>0.12509999999999999</v>
      </c>
      <c r="DU32" s="18">
        <v>4.3499999999999997E-2</v>
      </c>
      <c r="DV32" s="41">
        <f>VLOOKUP(B:B,Asset_Quality_raw_data!B34:CH34,85,0)</f>
        <v>0.19205857846416186</v>
      </c>
      <c r="DW32" s="41">
        <f>VLOOKUP(B:B,Mgt_Efficiency_raw_data!B34:BM34,64,0)</f>
        <v>0.81511469491912225</v>
      </c>
      <c r="DX32" s="38">
        <f>VLOOKUP(B:B,ROA_raw_data!B34:CH34,85,0)</f>
        <v>-3.2796084575112574E-3</v>
      </c>
      <c r="DY32" s="65">
        <v>0.06</v>
      </c>
      <c r="DZ32" s="18">
        <v>0.12470000000000001</v>
      </c>
      <c r="EA32" s="18">
        <v>5.7000000000000002E-2</v>
      </c>
      <c r="EB32" s="41">
        <f>VLOOKUP(B:B,Asset_Quality_raw_data!B34:CL34,89,0)</f>
        <v>0.19485711795801422</v>
      </c>
      <c r="EC32" s="41">
        <f>VLOOKUP(B:B,Mgt_Efficiency_raw_data!B34:BP34,67,0)</f>
        <v>0.79982729288034227</v>
      </c>
      <c r="ED32" s="38">
        <f>VLOOKUP(B:B,ROA_raw_data!B34:CL34,89,0)</f>
        <v>-2.6766565464306424E-3</v>
      </c>
      <c r="EE32" s="65">
        <v>0.05</v>
      </c>
      <c r="EF32" s="18">
        <v>0.12470000000000001</v>
      </c>
      <c r="EG32" s="18">
        <v>3.8300000000000001E-2</v>
      </c>
      <c r="EH32" s="41">
        <f>VLOOKUP(B:B,Asset_Quality_raw_data!B34:CP34,93,0)</f>
        <v>0.19300112671523154</v>
      </c>
      <c r="EI32" s="41">
        <f>VLOOKUP(B:B,Mgt_Efficiency_raw_data!B34:BS34,70,0)</f>
        <v>0.76174788043471409</v>
      </c>
      <c r="EJ32" s="38">
        <f>VLOOKUP(B:B,ROA_raw_data!B34:CP34,93,0)</f>
        <v>-4.874615612683589E-4</v>
      </c>
      <c r="EK32" s="65">
        <v>5.0999999999999997E-2</v>
      </c>
      <c r="EL32" s="18">
        <v>0.12240000000000001</v>
      </c>
      <c r="EM32" s="18">
        <v>5.8200000000000002E-2</v>
      </c>
      <c r="EN32" s="41">
        <f>VLOOKUP(B:B,Asset_Quality_raw_data!B34:CT34,97,0)</f>
        <v>0.18532570108416746</v>
      </c>
      <c r="EO32" s="41">
        <f>VLOOKUP(B:B,Mgt_Efficiency_raw_data!B34:BV34,73,0)</f>
        <v>0.88167445011001766</v>
      </c>
      <c r="EP32" s="38">
        <f>VLOOKUP(B:B,ROA_raw_data!B34:CT34,97,0)</f>
        <v>1.1374797582403962E-4</v>
      </c>
      <c r="EQ32" s="65">
        <v>4.5999999999999999E-2</v>
      </c>
      <c r="ER32" s="18">
        <v>0.12089999999999999</v>
      </c>
      <c r="ES32" s="18">
        <v>5.8400000000000001E-2</v>
      </c>
      <c r="ET32" s="41">
        <f>VLOOKUP(B:B,Asset_Quality_raw_data!B34:CX34,101,0)</f>
        <v>0.18171436936812593</v>
      </c>
      <c r="EU32" s="41">
        <f>VLOOKUP(B:B,Mgt_Efficiency_raw_data!B34:BY34,76,0)</f>
        <v>0.78188195721811804</v>
      </c>
      <c r="EV32" s="38">
        <f>VLOOKUP(B:B,ROA_raw_data!B34:CX34,101,0)</f>
        <v>1.1719320734186842E-3</v>
      </c>
      <c r="EW32" s="65">
        <v>-4.1000000000000002E-2</v>
      </c>
      <c r="EX32" s="18">
        <v>0.11890000000000001</v>
      </c>
      <c r="EY32" s="18">
        <v>4.5899999999999996E-2</v>
      </c>
      <c r="EZ32" s="41">
        <f>VLOOKUP(B:B,Asset_Quality_raw_data!B34:DB34,105,0)</f>
        <v>0.17608470062684922</v>
      </c>
      <c r="FA32" s="41">
        <f>VLOOKUP(B:B,Mgt_Efficiency_raw_data!B34:CB34,79,0)</f>
        <v>0.96979090533540946</v>
      </c>
      <c r="FB32" s="38">
        <f>VLOOKUP(B:B,ROA_raw_data!B34:DB34,105,0)</f>
        <v>-8.404456283623905E-3</v>
      </c>
      <c r="FC32" s="65">
        <v>-3.5999999999999997E-2</v>
      </c>
      <c r="FD32" s="18">
        <v>0.11749999999999999</v>
      </c>
      <c r="FE32" s="18">
        <v>4.2000000000000003E-2</v>
      </c>
      <c r="FF32" s="41">
        <f>VLOOKUP(B:B,Asset_Quality_raw_data!B34:DF34,109,0)</f>
        <v>0.16851168572444564</v>
      </c>
      <c r="FG32" s="41">
        <f>VLOOKUP(B:B,Mgt_Efficiency_raw_data!B34:CE34,82,0)</f>
        <v>1.0492548741362597</v>
      </c>
      <c r="FH32" s="38">
        <f>VLOOKUP(B:B,ROA_raw_data!B34:DF34,109,0)</f>
        <v>-1.3841661511561278E-2</v>
      </c>
      <c r="FI32" s="65">
        <v>-3.0000000000000001E-3</v>
      </c>
      <c r="FJ32" s="18">
        <v>0.1202</v>
      </c>
      <c r="FK32" s="18">
        <v>5.62E-2</v>
      </c>
      <c r="FL32" s="41">
        <f>VLOOKUP(B:B,Asset_Quality_raw_data!B34:DJ34,113,0)</f>
        <v>0.16433821407475432</v>
      </c>
      <c r="FM32" s="41">
        <f>VLOOKUP(B:B,Mgt_Efficiency_raw_data!B34:CH34,85,0)</f>
        <v>1.2311707243864518</v>
      </c>
      <c r="FN32" s="38">
        <f>VLOOKUP(B:B,ROA_raw_data!B34:DJ34,113,0)</f>
        <v>-1.7240348850755666E-2</v>
      </c>
      <c r="FO32" s="65">
        <v>2.4E-2</v>
      </c>
      <c r="FP32" s="18">
        <v>0.12050000000000001</v>
      </c>
      <c r="FQ32" s="18">
        <v>5.9000000000000004E-2</v>
      </c>
      <c r="FR32" s="41">
        <f>VLOOKUP(B:B,Asset_Quality_raw_data!B34:DN34,117,0)</f>
        <v>0.16554116053652432</v>
      </c>
      <c r="FS32" s="41">
        <f>VLOOKUP(B:B,Mgt_Efficiency_raw_data!B34:CK34,88,0)</f>
        <v>0.93267560465012689</v>
      </c>
      <c r="FT32" s="38">
        <f>VLOOKUP(B:B,ROA_raw_data!B34:DN34,117,0)</f>
        <v>-1.0891213509653861E-2</v>
      </c>
      <c r="FU32" s="65">
        <v>0.10299999999999999</v>
      </c>
      <c r="FV32" s="18">
        <v>0.1202</v>
      </c>
      <c r="FW32" s="18">
        <v>6.3200000000000006E-2</v>
      </c>
      <c r="FX32" s="41">
        <f>VLOOKUP(B:B,Asset_Quality_raw_data!B34:DR34,121,0)</f>
        <v>0.15109562559158163</v>
      </c>
      <c r="FY32" s="41">
        <f>VLOOKUP(B:B,Mgt_Efficiency_raw_data!B34:CN34,91,0)</f>
        <v>1.0436421010832204</v>
      </c>
      <c r="FZ32" s="38">
        <f>VLOOKUP(B:B,ROA_raw_data!B34:DR34,121,0)</f>
        <v>-9.9968381998868528E-3</v>
      </c>
      <c r="GA32" s="65">
        <v>9.4E-2</v>
      </c>
      <c r="GB32" s="18">
        <v>0.121</v>
      </c>
      <c r="GC32" s="18">
        <v>6.9099999999999995E-2</v>
      </c>
      <c r="GD32" s="41">
        <f>VLOOKUP(B:B,Asset_Quality_raw_data!B34:DV34,125,0)</f>
        <v>0.14644074609142299</v>
      </c>
      <c r="GE32" s="41">
        <f>VLOOKUP(B:B,Mgt_Efficiency_raw_data!B34:CQ34,94,0)</f>
        <v>1.0572198791965779</v>
      </c>
      <c r="GF32" s="38">
        <f>VLOOKUP(B:B,ROA_raw_data!B34:DV34,125,0)</f>
        <v>-9.6413023235904036E-3</v>
      </c>
      <c r="GG32" s="65">
        <v>7.5999999999999998E-2</v>
      </c>
      <c r="GH32" s="18">
        <v>0.1216</v>
      </c>
      <c r="GI32" s="18">
        <v>5.7300000000000004E-2</v>
      </c>
      <c r="GJ32" s="41">
        <f>VLOOKUP(B:B,Asset_Quality_raw_data!B34:DZ34,129,0)</f>
        <v>0.14020173844221706</v>
      </c>
      <c r="GK32" s="41">
        <f>VLOOKUP(B:B,Mgt_Efficiency_raw_data!B34:CT34,97,0)</f>
        <v>1.1295272916158803</v>
      </c>
      <c r="GL32" s="38">
        <f>VLOOKUP(B:B,ROA_raw_data!B34:DZ34,129,0)</f>
        <v>-7.2180565560757788E-3</v>
      </c>
      <c r="GM32" s="65">
        <v>5.8999999999999997E-2</v>
      </c>
      <c r="GN32" s="18">
        <v>0.1215</v>
      </c>
      <c r="GO32" s="18">
        <v>5.5599999999999997E-2</v>
      </c>
      <c r="GP32" s="41">
        <f>VLOOKUP(B:B,Asset_Quality_raw_data!B34:ED34,133,0)</f>
        <v>0.16554116053652432</v>
      </c>
      <c r="GQ32" s="41">
        <f>VLOOKUP(B:B,Mgt_Efficiency_raw_data!B34:CW34,100,0)</f>
        <v>0.98994317784126706</v>
      </c>
      <c r="GR32" s="38">
        <f>VLOOKUP(B:B,ROA_raw_data!B34:ED34,133,0)</f>
        <v>-1.1042168434224169E-2</v>
      </c>
      <c r="GS32" s="65">
        <v>4.9000000000000002E-2</v>
      </c>
      <c r="GT32" s="18">
        <v>0.12269999999999999</v>
      </c>
      <c r="GU32" s="18">
        <v>7.9100000000000004E-2</v>
      </c>
      <c r="GV32" s="41">
        <f>VLOOKUP(B:B,Asset_Quality_raw_data!B34:EH34,137,0)</f>
        <v>0.13377954449801951</v>
      </c>
      <c r="GW32" s="41">
        <f>VLOOKUP(B:B,Mgt_Efficiency_raw_data!B34:CZ34,103,0)</f>
        <v>0.92212945346342756</v>
      </c>
      <c r="GX32" s="38">
        <f>VLOOKUP(B:B,ROA_raw_data!B34:EH34,137,0)</f>
        <v>1.758269391042808E-3</v>
      </c>
      <c r="GY32" s="65">
        <v>4.5999999999999999E-2</v>
      </c>
      <c r="GZ32" s="18">
        <v>0.1241</v>
      </c>
      <c r="HA32" s="18">
        <v>9.1799999999999993E-2</v>
      </c>
      <c r="HB32" s="41">
        <f>VLOOKUP(B:B,Asset_Quality_raw_data!B34:EL34,141,0)</f>
        <v>0.13561662622269446</v>
      </c>
      <c r="HC32" s="41">
        <f>VLOOKUP(B:B,Mgt_Efficiency_raw_data!B34:DC34,106,0)</f>
        <v>0.93294672623685748</v>
      </c>
      <c r="HD32" s="38">
        <f>VLOOKUP(B:B,ROA_raw_data!B34:EL34,141,0)</f>
        <v>1.4370659917262321E-3</v>
      </c>
      <c r="HE32" s="65">
        <v>4.9000000000000002E-2</v>
      </c>
      <c r="HF32" s="18">
        <v>0.12670000000000001</v>
      </c>
      <c r="HG32" s="18">
        <v>9.06E-2</v>
      </c>
      <c r="HH32" s="41">
        <f>VLOOKUP(B:B,Asset_Quality_raw_data!B34:EP34,145,0)</f>
        <v>0.13390726294693078</v>
      </c>
      <c r="HI32" s="41">
        <f>VLOOKUP(B:B,Mgt_Efficiency_raw_data!B34:DF34,109,0)</f>
        <v>0.8992496404726622</v>
      </c>
      <c r="HJ32" s="38">
        <f>VLOOKUP(B:B,ROA_raw_data!B34:EP34,145,0)</f>
        <v>3.322991282832317E-3</v>
      </c>
      <c r="HK32" s="65">
        <v>5.3999999999999999E-2</v>
      </c>
      <c r="HL32" s="18">
        <v>0.13089999999999999</v>
      </c>
      <c r="HM32" s="18">
        <v>9.1899999999999996E-2</v>
      </c>
      <c r="HN32" s="41">
        <f>VLOOKUP(B:B,Asset_Quality_raw_data!B34:ET34,149,0)</f>
        <v>0.13547654264876086</v>
      </c>
      <c r="HO32" s="41">
        <f>VLOOKUP(B:B,Mgt_Efficiency_raw_data!B34:DI34,112,0)</f>
        <v>0.81346711405023298</v>
      </c>
      <c r="HP32" s="38">
        <f>VLOOKUP(B:B,ROA_raw_data!B34:ET34,149,0)</f>
        <v>3.2440714573605408E-3</v>
      </c>
      <c r="HQ32" s="65">
        <v>5.5E-2</v>
      </c>
      <c r="HR32" s="18">
        <v>0.1331</v>
      </c>
      <c r="HS32" s="18">
        <v>7.8799999999999995E-2</v>
      </c>
      <c r="HT32" s="41">
        <f>VLOOKUP(B:B,Asset_Quality_raw_data!B34:EX34,153,0)</f>
        <v>0.16261287290395257</v>
      </c>
      <c r="HU32" s="41">
        <f>VLOOKUP(B:B,Mgt_Efficiency_raw_data!B34:DL34,115,0)</f>
        <v>0.8390063294971043</v>
      </c>
      <c r="HV32" s="38">
        <f>VLOOKUP(B:B,ROA_raw_data!B34:EX34,153,0)</f>
        <v>3.2548639853668525E-3</v>
      </c>
      <c r="HW32" s="65">
        <v>0.06</v>
      </c>
      <c r="HX32" s="18">
        <v>0.13980000000000001</v>
      </c>
      <c r="HY32" s="18">
        <v>6.7799999999999999E-2</v>
      </c>
      <c r="HZ32" s="41">
        <f>VLOOKUP(B:B,Asset_Quality_raw_data!B34:FB34,157,0)</f>
        <v>0.16096235999745073</v>
      </c>
      <c r="IA32" s="41">
        <f>VLOOKUP(B:B,Mgt_Efficiency_raw_data!B34:DO34,118,0)</f>
        <v>0.85481302465864273</v>
      </c>
      <c r="IB32" s="38">
        <f>VLOOKUP(B:B,ROA_raw_data!B34:FB34,157,0)</f>
        <v>2.3346001576707025E-3</v>
      </c>
      <c r="IC32" s="65">
        <v>5.6000000000000001E-2</v>
      </c>
      <c r="ID32" s="18">
        <v>0.14630000000000001</v>
      </c>
      <c r="IE32" s="18">
        <v>6.6299999999999998E-2</v>
      </c>
      <c r="IF32" s="41">
        <f>VLOOKUP(B:B,Asset_Quality_raw_data!B34:FF34,161,0)</f>
        <v>0.1659459289760076</v>
      </c>
      <c r="IG32" s="41">
        <f>VLOOKUP(B:B,Mgt_Efficiency_raw_data!B34:DR34,121,0)</f>
        <v>0.85763390522373861</v>
      </c>
      <c r="IH32" s="38">
        <f>VLOOKUP(B:B,ROA_raw_data!B34:FF34,161,0)</f>
        <v>3.2742523243496427E-3</v>
      </c>
      <c r="II32" s="65">
        <v>4.9000000000000002E-2</v>
      </c>
      <c r="IJ32" s="18">
        <v>0.1628</v>
      </c>
      <c r="IK32" s="18">
        <v>5.7000000000000002E-2</v>
      </c>
      <c r="IL32" s="41">
        <f>VLOOKUP(B:B,Asset_Quality_raw_data!B34:FJ34,165,0)</f>
        <v>0.16950826773653335</v>
      </c>
      <c r="IM32" s="41">
        <f>VLOOKUP(B:B,Mgt_Efficiency_raw_data!B34:DU34,124,0)</f>
        <v>0.81527619149837194</v>
      </c>
      <c r="IN32" s="38">
        <f>VLOOKUP(B:B,ROA_raw_data!B34:FJ34,165,0)</f>
        <v>3.0844267761822889E-3</v>
      </c>
      <c r="IO32" s="65">
        <v>4.5999999999999999E-2</v>
      </c>
      <c r="IP32" s="18">
        <v>0.16850000000000001</v>
      </c>
      <c r="IQ32" s="18">
        <v>6.2199999999999998E-2</v>
      </c>
      <c r="IR32" s="41">
        <f>VLOOKUP(B:B,Asset_Quality_raw_data!B34:FN34,169,0)</f>
        <v>0.17155477910782979</v>
      </c>
      <c r="IS32" s="41">
        <f>VLOOKUP(B:B,Mgt_Efficiency_raw_data!B34:DX34,127,0)</f>
        <v>0.84016751262402789</v>
      </c>
      <c r="IT32" s="38">
        <f>VLOOKUP(B:B,ROA_raw_data!B34:FN34,169,0)</f>
        <v>3.1821330903583091E-3</v>
      </c>
      <c r="IU32" s="65">
        <v>0.04</v>
      </c>
      <c r="IV32" s="18">
        <v>0.1691</v>
      </c>
      <c r="IW32" s="18">
        <v>3.56E-2</v>
      </c>
      <c r="IX32" s="41">
        <f>VLOOKUP(B:B,Asset_Quality_raw_data!B34:FR34,173,0)</f>
        <v>0.17101221703321706</v>
      </c>
      <c r="IY32" s="41">
        <f>VLOOKUP(B:B,Mgt_Efficiency_raw_data!B34:EA34,130,0)</f>
        <v>0.85403694910698857</v>
      </c>
      <c r="IZ32" s="38">
        <f>VLOOKUP(B:B,ROA_raw_data!B34:FR34,173,0)</f>
        <v>6.6078467623144769E-3</v>
      </c>
      <c r="JA32" s="65">
        <v>4.7E-2</v>
      </c>
      <c r="JB32" s="18">
        <v>0.16889999999999999</v>
      </c>
      <c r="JC32" s="18">
        <v>2.9900000000000003E-2</v>
      </c>
      <c r="JD32" s="41">
        <f>VLOOKUP(B:B,Asset_Quality_raw_data!B34:FV34,177,0)</f>
        <v>0.17960841747089565</v>
      </c>
      <c r="JE32" s="41">
        <f>VLOOKUP(B:B,Mgt_Efficiency_raw_data!B34:ED34,133,0)</f>
        <v>0.83286395630133603</v>
      </c>
      <c r="JF32" s="38">
        <f>VLOOKUP(B:B,ROA_raw_data!B34:FV34,177,0)</f>
        <v>4.4386445932005896E-3</v>
      </c>
    </row>
    <row r="33" spans="1:266" x14ac:dyDescent="0.25">
      <c r="A33">
        <v>29</v>
      </c>
      <c r="B33" s="55" t="s">
        <v>30</v>
      </c>
      <c r="C33" s="65">
        <v>5.1999999999999998E-2</v>
      </c>
      <c r="D33" s="18">
        <v>0.1691</v>
      </c>
      <c r="E33" s="18">
        <v>6.2699999999999992E-2</v>
      </c>
      <c r="F33" s="41">
        <f>VLOOKUP(B33,Asset_Quality_raw_data!B35:F35,5,0)</f>
        <v>9.7223692568282876E-3</v>
      </c>
      <c r="G33" s="41">
        <f>VLOOKUP(B:B,Mgt_Efficiency_raw_data!B35:E35,4,0)</f>
        <v>0.31366373332422193</v>
      </c>
      <c r="H33" s="38">
        <f>VLOOKUP(B33,ROA_raw_data!B35:F35,5,0)</f>
        <v>3.5050157416646362E-2</v>
      </c>
      <c r="I33" s="65">
        <v>0.06</v>
      </c>
      <c r="J33" s="18">
        <v>0.1636</v>
      </c>
      <c r="K33" s="18">
        <v>7.3899999999999993E-2</v>
      </c>
      <c r="L33" s="41">
        <f>VLOOKUP(B:B,Asset_Quality_raw_data!B35:J35,9,0)</f>
        <v>1.0325734599677278E-2</v>
      </c>
      <c r="M33" s="41">
        <f>VLOOKUP(B:B,Mgt_Efficiency_raw_data!B35:H35,7,0)</f>
        <v>0.31910776513379752</v>
      </c>
      <c r="N33" s="38">
        <f>VLOOKUP(B33,ROA_raw_data!B35:J35,9,0)</f>
        <v>3.8919262482725141E-2</v>
      </c>
      <c r="O33" s="27"/>
      <c r="T33" s="28"/>
      <c r="U33" s="65">
        <v>0.05</v>
      </c>
      <c r="V33" s="18">
        <v>0.15990000000000001</v>
      </c>
      <c r="W33" s="18">
        <v>6.0199999999999997E-2</v>
      </c>
      <c r="X33" s="41">
        <f>VLOOKUP(B:B,Asset_Quality_raw_data!B35:R35,17,0)</f>
        <v>1.542478448222971E-2</v>
      </c>
      <c r="Y33" s="41">
        <f>VLOOKUP(B:B,Mgt_Efficiency_raw_data!B35:N35,13,0)</f>
        <v>0.28356530336945251</v>
      </c>
      <c r="Z33" s="38">
        <f>VLOOKUP(B:B,ROA_raw_data!B35:R35,17,0)</f>
        <v>4.5383972562958577E-2</v>
      </c>
      <c r="AA33" s="65">
        <v>5.7000000000000002E-2</v>
      </c>
      <c r="AB33" s="18">
        <v>0.15460000000000002</v>
      </c>
      <c r="AC33" s="18">
        <v>6.3099999999999989E-2</v>
      </c>
      <c r="AD33" s="41">
        <f>VLOOKUP(B:B,Asset_Quality_raw_data!B35:V35,21,0)</f>
        <v>1.9219639662138906E-2</v>
      </c>
      <c r="AE33" s="41">
        <f>VLOOKUP(B:B,Mgt_Efficiency_raw_data!B35:Q35,16,0)</f>
        <v>0.29270904144120513</v>
      </c>
      <c r="AF33" s="38">
        <f>VLOOKUP(B:B,ROA_raw_data!B35:V35,21,0)</f>
        <v>4.7081087139228164E-2</v>
      </c>
      <c r="AG33" s="65">
        <v>5.6000000000000001E-2</v>
      </c>
      <c r="AH33" s="18">
        <v>0.16059999999999999</v>
      </c>
      <c r="AI33" s="18">
        <v>7.0300000000000001E-2</v>
      </c>
      <c r="AJ33" s="41">
        <f>VLOOKUP(B:B,Asset_Quality_raw_data!B35:Z35,25,0)</f>
        <v>1.7834978060033129E-2</v>
      </c>
      <c r="AK33" s="41">
        <f>VLOOKUP(B:B,Mgt_Efficiency_raw_data!B35:T35,19,0)</f>
        <v>0.3109061295792343</v>
      </c>
      <c r="AL33" s="38">
        <f>VLOOKUP(B:B,ROA_raw_data!B35:Z35,25,0)</f>
        <v>3.9504697543784807E-2</v>
      </c>
      <c r="AM33" s="65">
        <v>6.0999999999999999E-2</v>
      </c>
      <c r="AN33" s="18">
        <v>0.16820000000000002</v>
      </c>
      <c r="AO33" s="18">
        <v>5.9699999999999996E-2</v>
      </c>
      <c r="AP33" s="41">
        <f>VLOOKUP(B:B,Asset_Quality_raw_data!B35:AD35,29,0)</f>
        <v>2.804560578687533E-2</v>
      </c>
      <c r="AQ33" s="41">
        <f>VLOOKUP(B:B,Mgt_Efficiency_raw_data!B35:W35,22,0)</f>
        <v>0.31962804606679562</v>
      </c>
      <c r="AR33" s="38">
        <f>VLOOKUP(B:B,ROA_raw_data!B35:AD35,29,0)</f>
        <v>3.8212108168836342E-2</v>
      </c>
      <c r="AS33" s="65">
        <v>0.05</v>
      </c>
      <c r="AT33" s="18">
        <v>0.183</v>
      </c>
      <c r="AU33" s="18">
        <v>8.0100000000000005E-2</v>
      </c>
      <c r="AV33" s="41">
        <f>VLOOKUP(B:B,Asset_Quality_raw_data!B35:AH35,33,0)</f>
        <v>3.8441845444199763E-2</v>
      </c>
      <c r="AW33" s="41">
        <f>VLOOKUP(B:B,Mgt_Efficiency_raw_data!B35:Z35,25,0)</f>
        <v>0.32300218141590303</v>
      </c>
      <c r="AX33" s="38">
        <f>VLOOKUP(B:B,ROA_raw_data!B35:AH35,33,0)</f>
        <v>4.0836163006677431E-2</v>
      </c>
      <c r="AY33" s="65">
        <v>3.7999999999999999E-2</v>
      </c>
      <c r="AZ33" s="18">
        <v>0.1787</v>
      </c>
      <c r="BA33" s="18">
        <v>6.4500000000000002E-2</v>
      </c>
      <c r="BB33" s="41">
        <f>VLOOKUP(B:B,Asset_Quality_raw_data!B35:AL35,37,0)</f>
        <v>4.1212798138315687E-2</v>
      </c>
      <c r="BC33" s="41">
        <f>VLOOKUP(B:B,Mgt_Efficiency_raw_data!B35:AC35,28,0)</f>
        <v>0.28575476902170865</v>
      </c>
      <c r="BD33" s="38">
        <f>VLOOKUP(B:B,ROA_raw_data!B35:AL35,37,0)</f>
        <v>4.2300576934679993E-2</v>
      </c>
      <c r="BE33" s="65">
        <v>3.7999999999999999E-2</v>
      </c>
      <c r="BF33" s="18">
        <v>0.18179999999999999</v>
      </c>
      <c r="BG33" s="18">
        <v>5.7999999999999996E-2</v>
      </c>
      <c r="BH33" s="41">
        <f>VLOOKUP(B:B,Asset_Quality_raw_data!B35:AP35,41,0)</f>
        <v>4.0153178773949666E-2</v>
      </c>
      <c r="BI33" s="41">
        <f>VLOOKUP(B:B,Mgt_Efficiency_raw_data!B35:AF35,31,0)</f>
        <v>0.28608001695432539</v>
      </c>
      <c r="BJ33" s="38">
        <f>VLOOKUP(B:B,ROA_raw_data!B35:AP35,41,0)</f>
        <v>4.345883133677652E-2</v>
      </c>
      <c r="BK33" s="65">
        <v>4.3999999999999997E-2</v>
      </c>
      <c r="BL33" s="18">
        <v>0.1386</v>
      </c>
      <c r="BM33" s="18">
        <v>6.3399999999999998E-2</v>
      </c>
      <c r="BN33" s="41">
        <f>VLOOKUP(B:B,Asset_Quality_raw_data!B35:AT35,45,0)</f>
        <v>3.9359838067785466E-2</v>
      </c>
      <c r="BO33" s="41">
        <f>VLOOKUP(B:B,Mgt_Efficiency_raw_data!B35:AI35,34,0)</f>
        <v>0.3124892616041588</v>
      </c>
      <c r="BP33" s="38">
        <f>VLOOKUP(B:B,ROA_raw_data!B35:AT35,45,0)</f>
        <v>4.1209499815172086E-2</v>
      </c>
      <c r="BQ33" s="65">
        <v>4.2000000000000003E-2</v>
      </c>
      <c r="BR33" s="18">
        <v>0.1366</v>
      </c>
      <c r="BS33" s="18">
        <v>6.3500000000000001E-2</v>
      </c>
      <c r="BT33" s="41">
        <f>VLOOKUP(B:B,Asset_Quality_raw_data!B35:AX35,49,0)</f>
        <v>5.3717809459903045E-2</v>
      </c>
      <c r="BU33" s="41">
        <f>VLOOKUP(B:B,Mgt_Efficiency_raw_data!B35:AL35,37,0)</f>
        <v>0.29704745758417145</v>
      </c>
      <c r="BV33" s="38">
        <f>VLOOKUP(B:B,ROA_raw_data!B35:AX35,49,0)</f>
        <v>4.066251419910423E-2</v>
      </c>
      <c r="BW33" s="65">
        <v>5.3999999999999999E-2</v>
      </c>
      <c r="BX33" s="18">
        <v>0.1361</v>
      </c>
      <c r="BY33" s="18">
        <v>0.10279999999999999</v>
      </c>
      <c r="BZ33" s="41">
        <f>VLOOKUP(B:B,Asset_Quality_raw_data!B35:BB35,53,0)</f>
        <v>5.0218921861417208E-2</v>
      </c>
      <c r="CA33" s="41">
        <f>VLOOKUP(B:B,Mgt_Efficiency_raw_data!B35:AO35,40,0)</f>
        <v>0.38517950013507568</v>
      </c>
      <c r="CB33" s="38">
        <f>VLOOKUP(B:B,ROA_raw_data!B35:BB35,53,0)</f>
        <v>3.1931459567317327E-2</v>
      </c>
      <c r="CC33" s="65">
        <v>3.3000000000000002E-2</v>
      </c>
      <c r="CD33" s="18">
        <v>0.1366</v>
      </c>
      <c r="CE33" s="18">
        <v>9.2100000000000015E-2</v>
      </c>
      <c r="CF33" s="41">
        <f>VLOOKUP(B:B,Asset_Quality_raw_data!B35:BF35,57,0)</f>
        <v>5.1265709887087979E-2</v>
      </c>
      <c r="CG33" s="41">
        <f>VLOOKUP(B:B,Mgt_Efficiency_raw_data!B35:AR35,43,0)</f>
        <v>0.36164423810701363</v>
      </c>
      <c r="CH33" s="38">
        <f>VLOOKUP(B:B,ROA_raw_data!B35:BF35,57,0)</f>
        <v>3.1817931159403914E-2</v>
      </c>
      <c r="CI33" s="65">
        <v>3.2000000000000001E-2</v>
      </c>
      <c r="CJ33" s="18">
        <v>0.13689999999999999</v>
      </c>
      <c r="CK33" s="18">
        <v>7.0599999999999996E-2</v>
      </c>
      <c r="CL33" s="41">
        <f>VLOOKUP(B:B,Asset_Quality_raw_data!B35:BJ35,61,0)</f>
        <v>5.4218039429528485E-2</v>
      </c>
      <c r="CM33" s="41">
        <f>VLOOKUP(B:B,Mgt_Efficiency_raw_data!B35:AU35,46,0)</f>
        <v>0.34742084610023116</v>
      </c>
      <c r="CN33" s="38">
        <f>VLOOKUP(B:B,ROA_raw_data!B35:BJ35,61,0)</f>
        <v>2.8598661581734058E-2</v>
      </c>
      <c r="CO33" s="65">
        <v>3.7999999999999999E-2</v>
      </c>
      <c r="CP33" s="18">
        <v>0.13639999999999999</v>
      </c>
      <c r="CQ33" s="18">
        <v>4.4999999999999998E-2</v>
      </c>
      <c r="CR33" s="41">
        <f>VLOOKUP(B:B,Asset_Quality_raw_data!B35:BN35,65,0)</f>
        <v>0.11348330746305679</v>
      </c>
      <c r="CS33" s="41">
        <f>VLOOKUP(B:B,Mgt_Efficiency_raw_data!B35:AX35,49,0)</f>
        <v>0.31377720388135749</v>
      </c>
      <c r="CT33" s="38">
        <f>VLOOKUP(B:B,ROA_raw_data!B35:BN35,65,0)</f>
        <v>3.1531085453521714E-2</v>
      </c>
      <c r="CU33" s="65">
        <v>5.1999999999999998E-2</v>
      </c>
      <c r="CV33" s="18">
        <v>0.13489999999999999</v>
      </c>
      <c r="CW33" s="18">
        <v>4.1799999999999997E-2</v>
      </c>
      <c r="CX33" s="41">
        <f>VLOOKUP(B:B,Asset_Quality_raw_data!B35:BR35,69,0)</f>
        <v>0.123761804487847</v>
      </c>
      <c r="CY33" s="41">
        <f>VLOOKUP(B:B,Mgt_Efficiency_raw_data!B35:BA35,52,0)</f>
        <v>0.36181578683800497</v>
      </c>
      <c r="CZ33" s="38">
        <f>VLOOKUP(B:B,ROA_raw_data!B35:BR35,69,0)</f>
        <v>2.9312488294835241E-2</v>
      </c>
      <c r="DA33" s="65">
        <v>6.0999999999999999E-2</v>
      </c>
      <c r="DB33" s="18">
        <v>0.13220000000000001</v>
      </c>
      <c r="DC33" s="18">
        <v>4.2800000000000005E-2</v>
      </c>
      <c r="DD33" s="41">
        <f>VLOOKUP(B:B,Asset_Quality_raw_data!B35:BV35,73,0)</f>
        <v>0.11319960203433946</v>
      </c>
      <c r="DE33" s="41">
        <f>VLOOKUP(B:B,Mgt_Efficiency_raw_data!B35:BD35,55,0)</f>
        <v>0.35298871310716889</v>
      </c>
      <c r="DF33" s="38">
        <f>VLOOKUP(B:B,ROA_raw_data!B35:BV35,73,0)</f>
        <v>2.6994911791596878E-2</v>
      </c>
      <c r="DG33" s="65">
        <v>5.2999999999999999E-2</v>
      </c>
      <c r="DH33" s="18">
        <v>0.12659999999999999</v>
      </c>
      <c r="DI33" s="18">
        <v>5.7000000000000002E-2</v>
      </c>
      <c r="DJ33" s="41">
        <f>VLOOKUP(B:B,Asset_Quality_raw_data!B35:BZ35,77,0)</f>
        <v>0.10449161434452726</v>
      </c>
      <c r="DK33" s="41">
        <f>VLOOKUP(B:B,Mgt_Efficiency_raw_data!B35:BG35,58,0)</f>
        <v>0.34523369246814456</v>
      </c>
      <c r="DL33" s="38">
        <f>VLOOKUP(B:B,ROA_raw_data!B35:BZ35,77,0)</f>
        <v>4.0622504930367669E-2</v>
      </c>
      <c r="DM33" s="65">
        <v>5.6000000000000001E-2</v>
      </c>
      <c r="DN33" s="18">
        <v>0.12509999999999999</v>
      </c>
      <c r="DO33" s="18">
        <v>5.7099999999999998E-2</v>
      </c>
      <c r="DP33" s="41">
        <f>VLOOKUP(B:B,Asset_Quality_raw_data!B35:CD35,81,0)</f>
        <v>0.10743215095560035</v>
      </c>
      <c r="DQ33" s="41">
        <f>VLOOKUP(B:B,Mgt_Efficiency_raw_data!B35:BJ35,61,0)</f>
        <v>0.3201091743771724</v>
      </c>
      <c r="DR33" s="38">
        <f>VLOOKUP(B:B,ROA_raw_data!B35:CD35,81,0)</f>
        <v>3.0688194324520156E-2</v>
      </c>
      <c r="DS33" s="65">
        <v>4.8000000000000001E-2</v>
      </c>
      <c r="DT33" s="18">
        <v>0.12509999999999999</v>
      </c>
      <c r="DU33" s="18">
        <v>4.3499999999999997E-2</v>
      </c>
      <c r="DV33" s="41">
        <f>VLOOKUP(B:B,Asset_Quality_raw_data!B35:CH35,85,0)</f>
        <v>0.10028027444236204</v>
      </c>
      <c r="DW33" s="41">
        <f>VLOOKUP(B:B,Mgt_Efficiency_raw_data!B35:BM35,64,0)</f>
        <v>0.36182303327969795</v>
      </c>
      <c r="DX33" s="38">
        <f>VLOOKUP(B:B,ROA_raw_data!B35:CH35,85,0)</f>
        <v>3.0290822285177887E-2</v>
      </c>
      <c r="DY33" s="65">
        <v>0.06</v>
      </c>
      <c r="DZ33" s="18">
        <v>0.12470000000000001</v>
      </c>
      <c r="EA33" s="18">
        <v>5.7000000000000002E-2</v>
      </c>
      <c r="EB33" s="41">
        <f>VLOOKUP(B:B,Asset_Quality_raw_data!B35:CL35,89,0)</f>
        <v>9.7148121393335743E-2</v>
      </c>
      <c r="EC33" s="41">
        <f>VLOOKUP(B:B,Mgt_Efficiency_raw_data!B35:BP35,67,0)</f>
        <v>0.34050497453591083</v>
      </c>
      <c r="ED33" s="38">
        <f>VLOOKUP(B:B,ROA_raw_data!B35:CL35,89,0)</f>
        <v>2.8320180927774906E-2</v>
      </c>
      <c r="EE33" s="65">
        <v>0.05</v>
      </c>
      <c r="EF33" s="18">
        <v>0.12470000000000001</v>
      </c>
      <c r="EG33" s="18">
        <v>3.8300000000000001E-2</v>
      </c>
      <c r="EH33" s="41">
        <f>VLOOKUP(B:B,Asset_Quality_raw_data!B35:CP35,93,0)</f>
        <v>8.8804554361035209E-2</v>
      </c>
      <c r="EI33" s="41">
        <f>VLOOKUP(B:B,Mgt_Efficiency_raw_data!B35:BS35,70,0)</f>
        <v>0.34373087868542423</v>
      </c>
      <c r="EJ33" s="38">
        <f>VLOOKUP(B:B,ROA_raw_data!B35:CP35,93,0)</f>
        <v>2.8816929289476909E-2</v>
      </c>
      <c r="EK33" s="65">
        <v>5.0999999999999997E-2</v>
      </c>
      <c r="EL33" s="18">
        <v>0.12240000000000001</v>
      </c>
      <c r="EM33" s="18">
        <v>5.8200000000000002E-2</v>
      </c>
      <c r="EN33" s="41">
        <f>VLOOKUP(B:B,Asset_Quality_raw_data!B35:CT35,97,0)</f>
        <v>9.7779117034777915E-2</v>
      </c>
      <c r="EO33" s="41">
        <f>VLOOKUP(B:B,Mgt_Efficiency_raw_data!B35:BV35,73,0)</f>
        <v>0.33577546806833375</v>
      </c>
      <c r="EP33" s="38">
        <f>VLOOKUP(B:B,ROA_raw_data!B35:CT35,97,0)</f>
        <v>3.6154855034130982E-2</v>
      </c>
      <c r="EQ33" s="65">
        <v>4.5999999999999999E-2</v>
      </c>
      <c r="ER33" s="18">
        <v>0.12089999999999999</v>
      </c>
      <c r="ES33" s="18">
        <v>5.8400000000000001E-2</v>
      </c>
      <c r="ET33" s="41">
        <f>VLOOKUP(B:B,Asset_Quality_raw_data!B35:CX35,101,0)</f>
        <v>9.9951424309417253E-2</v>
      </c>
      <c r="EU33" s="41">
        <f>VLOOKUP(B:B,Mgt_Efficiency_raw_data!B35:BY35,76,0)</f>
        <v>0.37814159996338581</v>
      </c>
      <c r="EV33" s="38">
        <f>VLOOKUP(B:B,ROA_raw_data!B35:CX35,101,0)</f>
        <v>2.3785483761919034E-2</v>
      </c>
      <c r="EW33" s="65">
        <v>-4.1000000000000002E-2</v>
      </c>
      <c r="EX33" s="18">
        <v>0.11890000000000001</v>
      </c>
      <c r="EY33" s="18">
        <v>4.5899999999999996E-2</v>
      </c>
      <c r="EZ33" s="41">
        <f>VLOOKUP(B:B,Asset_Quality_raw_data!B35:DB35,105,0)</f>
        <v>9.5924739460602051E-2</v>
      </c>
      <c r="FA33" s="41">
        <f>VLOOKUP(B:B,Mgt_Efficiency_raw_data!B35:CB35,79,0)</f>
        <v>0.3872780901664109</v>
      </c>
      <c r="FB33" s="38">
        <f>VLOOKUP(B:B,ROA_raw_data!B35:DB35,105,0)</f>
        <v>2.5498653989784188E-2</v>
      </c>
      <c r="FC33" s="65">
        <v>-3.5999999999999997E-2</v>
      </c>
      <c r="FD33" s="18">
        <v>0.11749999999999999</v>
      </c>
      <c r="FE33" s="18">
        <v>4.2000000000000003E-2</v>
      </c>
      <c r="FF33" s="41">
        <f>VLOOKUP(B:B,Asset_Quality_raw_data!B35:DF35,109,0)</f>
        <v>9.6399021915096583E-2</v>
      </c>
      <c r="FG33" s="41">
        <f>VLOOKUP(B:B,Mgt_Efficiency_raw_data!B35:CE35,82,0)</f>
        <v>0.39106516401288083</v>
      </c>
      <c r="FH33" s="38">
        <f>VLOOKUP(B:B,ROA_raw_data!B35:DF35,109,0)</f>
        <v>2.3135384177057204E-2</v>
      </c>
      <c r="FI33" s="65">
        <v>-3.0000000000000001E-3</v>
      </c>
      <c r="FJ33" s="18">
        <v>0.1202</v>
      </c>
      <c r="FK33" s="18">
        <v>5.62E-2</v>
      </c>
      <c r="FL33" s="41">
        <f>VLOOKUP(B:B,Asset_Quality_raw_data!B35:DJ35,113,0)</f>
        <v>9.6975308096749716E-2</v>
      </c>
      <c r="FM33" s="41">
        <f>VLOOKUP(B:B,Mgt_Efficiency_raw_data!B35:CH35,85,0)</f>
        <v>0.35822011640296969</v>
      </c>
      <c r="FN33" s="38">
        <f>VLOOKUP(B:B,ROA_raw_data!B35:DJ35,113,0)</f>
        <v>3.1318121559557245E-2</v>
      </c>
      <c r="FO33" s="65">
        <v>2.4E-2</v>
      </c>
      <c r="FP33" s="18">
        <v>0.12050000000000001</v>
      </c>
      <c r="FQ33" s="18">
        <v>5.9000000000000004E-2</v>
      </c>
      <c r="FR33" s="41">
        <f>VLOOKUP(B:B,Asset_Quality_raw_data!B35:DN35,117,0)</f>
        <v>0.10529877392185789</v>
      </c>
      <c r="FS33" s="41">
        <f>VLOOKUP(B:B,Mgt_Efficiency_raw_data!B35:CK35,88,0)</f>
        <v>0.41485091043690037</v>
      </c>
      <c r="FT33" s="38">
        <f>VLOOKUP(B:B,ROA_raw_data!B35:DN35,117,0)</f>
        <v>2.1023281730056607E-2</v>
      </c>
      <c r="FU33" s="65">
        <v>0.10299999999999999</v>
      </c>
      <c r="FV33" s="18">
        <v>0.1202</v>
      </c>
      <c r="FW33" s="18">
        <v>6.3200000000000006E-2</v>
      </c>
      <c r="FX33" s="41">
        <f>VLOOKUP(B:B,Asset_Quality_raw_data!B35:DR35,121,0)</f>
        <v>0.10027437216959287</v>
      </c>
      <c r="FY33" s="41">
        <f>VLOOKUP(B:B,Mgt_Efficiency_raw_data!B35:CN35,91,0)</f>
        <v>0.42256364128086088</v>
      </c>
      <c r="FZ33" s="38">
        <f>VLOOKUP(B:B,ROA_raw_data!B35:DR35,121,0)</f>
        <v>2.187436762135965E-2</v>
      </c>
      <c r="GA33" s="65">
        <v>9.4E-2</v>
      </c>
      <c r="GB33" s="18">
        <v>0.121</v>
      </c>
      <c r="GC33" s="18">
        <v>6.9099999999999995E-2</v>
      </c>
      <c r="GD33" s="41">
        <f>VLOOKUP(B:B,Asset_Quality_raw_data!B35:DV35,125,0)</f>
        <v>9.6842836203349866E-2</v>
      </c>
      <c r="GE33" s="41">
        <f>VLOOKUP(B:B,Mgt_Efficiency_raw_data!B35:CQ35,94,0)</f>
        <v>0.41528933554821645</v>
      </c>
      <c r="GF33" s="38">
        <f>VLOOKUP(B:B,ROA_raw_data!B35:DV35,125,0)</f>
        <v>2.0546655677535192E-2</v>
      </c>
      <c r="GG33" s="65">
        <v>7.5999999999999998E-2</v>
      </c>
      <c r="GH33" s="18">
        <v>0.1216</v>
      </c>
      <c r="GI33" s="18">
        <v>5.7300000000000004E-2</v>
      </c>
      <c r="GJ33" s="41">
        <f>VLOOKUP(B:B,Asset_Quality_raw_data!B35:DZ35,129,0)</f>
        <v>8.8858435769694127E-2</v>
      </c>
      <c r="GK33" s="41">
        <f>VLOOKUP(B:B,Mgt_Efficiency_raw_data!B35:CT35,97,0)</f>
        <v>0.3799203106960386</v>
      </c>
      <c r="GL33" s="38">
        <f>VLOOKUP(B:B,ROA_raw_data!B35:DZ35,129,0)</f>
        <v>2.4109616212426802E-2</v>
      </c>
      <c r="GM33" s="65">
        <v>5.8999999999999997E-2</v>
      </c>
      <c r="GN33" s="18">
        <v>0.1215</v>
      </c>
      <c r="GO33" s="18">
        <v>5.5599999999999997E-2</v>
      </c>
      <c r="GP33" s="41">
        <f>VLOOKUP(B:B,Asset_Quality_raw_data!B35:ED35,133,0)</f>
        <v>8.958047471987092E-2</v>
      </c>
      <c r="GQ33" s="41">
        <f>VLOOKUP(B:B,Mgt_Efficiency_raw_data!B35:CW35,100,0)</f>
        <v>0.37295571470575239</v>
      </c>
      <c r="GR33" s="38">
        <f>VLOOKUP(B:B,ROA_raw_data!B35:ED35,133,0)</f>
        <v>2.2987172906276183E-2</v>
      </c>
      <c r="GS33" s="65">
        <v>4.9000000000000002E-2</v>
      </c>
      <c r="GT33" s="18">
        <v>0.12269999999999999</v>
      </c>
      <c r="GU33" s="18">
        <v>7.9100000000000004E-2</v>
      </c>
      <c r="GV33" s="41">
        <f>VLOOKUP(B:B,Asset_Quality_raw_data!B35:EH35,137,0)</f>
        <v>8.4035665572127313E-2</v>
      </c>
      <c r="GW33" s="41">
        <f>VLOOKUP(B:B,Mgt_Efficiency_raw_data!B35:CZ35,103,0)</f>
        <v>0.38660020620415952</v>
      </c>
      <c r="GX33" s="38">
        <f>VLOOKUP(B:B,ROA_raw_data!B35:EH35,137,0)</f>
        <v>2.4664011209027167E-2</v>
      </c>
      <c r="GY33" s="65">
        <v>4.5999999999999999E-2</v>
      </c>
      <c r="GZ33" s="18">
        <v>0.1241</v>
      </c>
      <c r="HA33" s="18">
        <v>9.1799999999999993E-2</v>
      </c>
      <c r="HB33" s="41">
        <f>VLOOKUP(B:B,Asset_Quality_raw_data!B35:EL35,141,0)</f>
        <v>8.1774722514588727E-2</v>
      </c>
      <c r="HC33" s="41">
        <f>VLOOKUP(B:B,Mgt_Efficiency_raw_data!B35:DC35,106,0)</f>
        <v>0.37001012080554474</v>
      </c>
      <c r="HD33" s="38">
        <f>VLOOKUP(B:B,ROA_raw_data!B35:EL35,141,0)</f>
        <v>2.4575775275511486E-2</v>
      </c>
      <c r="HE33" s="65">
        <v>4.9000000000000002E-2</v>
      </c>
      <c r="HF33" s="18">
        <v>0.12670000000000001</v>
      </c>
      <c r="HG33" s="18">
        <v>9.06E-2</v>
      </c>
      <c r="HH33" s="41">
        <f>VLOOKUP(B:B,Asset_Quality_raw_data!B35:EP35,145,0)</f>
        <v>8.1120696257396971E-2</v>
      </c>
      <c r="HI33" s="41">
        <f>VLOOKUP(B:B,Mgt_Efficiency_raw_data!B35:DF35,109,0)</f>
        <v>0.36194914195382233</v>
      </c>
      <c r="HJ33" s="38">
        <f>VLOOKUP(B:B,ROA_raw_data!B35:EP35,145,0)</f>
        <v>3.1323450200734425E-2</v>
      </c>
      <c r="HK33" s="65">
        <v>5.3999999999999999E-2</v>
      </c>
      <c r="HL33" s="18">
        <v>0.13089999999999999</v>
      </c>
      <c r="HM33" s="18">
        <v>9.1899999999999996E-2</v>
      </c>
      <c r="HN33" s="41">
        <f>VLOOKUP(B:B,Asset_Quality_raw_data!B35:ET35,149,0)</f>
        <v>8.2120717516302968E-2</v>
      </c>
      <c r="HO33" s="41">
        <f>VLOOKUP(B:B,Mgt_Efficiency_raw_data!B35:DI35,112,0)</f>
        <v>0.36494977749220908</v>
      </c>
      <c r="HP33" s="38">
        <f>VLOOKUP(B:B,ROA_raw_data!B35:ET35,149,0)</f>
        <v>2.5258481637129498E-2</v>
      </c>
      <c r="HQ33" s="65">
        <v>5.5E-2</v>
      </c>
      <c r="HR33" s="18">
        <v>0.1331</v>
      </c>
      <c r="HS33" s="18">
        <v>7.8799999999999995E-2</v>
      </c>
      <c r="HT33" s="41">
        <f>VLOOKUP(B:B,Asset_Quality_raw_data!B35:EX35,153,0)</f>
        <v>0.10985982949819779</v>
      </c>
      <c r="HU33" s="41">
        <f>VLOOKUP(B:B,Mgt_Efficiency_raw_data!B35:DL35,115,0)</f>
        <v>0.4034307851498411</v>
      </c>
      <c r="HV33" s="38">
        <f>VLOOKUP(B:B,ROA_raw_data!B35:EX35,153,0)</f>
        <v>2.1574931433100838E-2</v>
      </c>
      <c r="HW33" s="65">
        <v>0.06</v>
      </c>
      <c r="HX33" s="18">
        <v>0.13980000000000001</v>
      </c>
      <c r="HY33" s="18">
        <v>6.7799999999999999E-2</v>
      </c>
      <c r="HZ33" s="41">
        <f>VLOOKUP(B:B,Asset_Quality_raw_data!B35:FB35,157,0)</f>
        <v>0.10089917785842963</v>
      </c>
      <c r="IA33" s="41">
        <f>VLOOKUP(B:B,Mgt_Efficiency_raw_data!B35:DO35,118,0)</f>
        <v>0.41060315055294605</v>
      </c>
      <c r="IB33" s="38">
        <f>VLOOKUP(B:B,ROA_raw_data!B35:FB35,157,0)</f>
        <v>2.1413698166465694E-2</v>
      </c>
      <c r="IC33" s="65">
        <v>5.6000000000000001E-2</v>
      </c>
      <c r="ID33" s="18">
        <v>0.14630000000000001</v>
      </c>
      <c r="IE33" s="18">
        <v>6.6299999999999998E-2</v>
      </c>
      <c r="IF33" s="41">
        <f>VLOOKUP(B:B,Asset_Quality_raw_data!B35:FF35,161,0)</f>
        <v>9.4096070963463951E-2</v>
      </c>
      <c r="IG33" s="41">
        <f>VLOOKUP(B:B,Mgt_Efficiency_raw_data!B35:DR35,121,0)</f>
        <v>0.40052000184876074</v>
      </c>
      <c r="IH33" s="38">
        <f>VLOOKUP(B:B,ROA_raw_data!B35:FF35,161,0)</f>
        <v>2.6946841889365365E-2</v>
      </c>
      <c r="II33" s="65">
        <v>4.9000000000000002E-2</v>
      </c>
      <c r="IJ33" s="18">
        <v>0.1628</v>
      </c>
      <c r="IK33" s="18">
        <v>5.7000000000000002E-2</v>
      </c>
      <c r="IL33" s="41">
        <f>VLOOKUP(B:B,Asset_Quality_raw_data!B35:FJ35,165,0)</f>
        <v>9.8443758345632459E-2</v>
      </c>
      <c r="IM33" s="41">
        <f>VLOOKUP(B:B,Mgt_Efficiency_raw_data!B35:DU35,124,0)</f>
        <v>0.39113811885222921</v>
      </c>
      <c r="IN33" s="38">
        <f>VLOOKUP(B:B,ROA_raw_data!B35:FJ35,165,0)</f>
        <v>2.6585400641651134E-2</v>
      </c>
      <c r="IO33" s="65">
        <v>4.5999999999999999E-2</v>
      </c>
      <c r="IP33" s="18">
        <v>0.16850000000000001</v>
      </c>
      <c r="IQ33" s="18">
        <v>6.2199999999999998E-2</v>
      </c>
      <c r="IR33" s="41">
        <f>VLOOKUP(B:B,Asset_Quality_raw_data!B35:FN35,169,0)</f>
        <v>0.10493269591306663</v>
      </c>
      <c r="IS33" s="41">
        <f>VLOOKUP(B:B,Mgt_Efficiency_raw_data!B35:DX35,127,0)</f>
        <v>0.42473398483568542</v>
      </c>
      <c r="IT33" s="38">
        <f>VLOOKUP(B:B,ROA_raw_data!B35:FN35,169,0)</f>
        <v>2.16233600767296E-2</v>
      </c>
      <c r="IU33" s="65">
        <v>0.04</v>
      </c>
      <c r="IV33" s="18">
        <v>0.1691</v>
      </c>
      <c r="IW33" s="18">
        <v>3.56E-2</v>
      </c>
      <c r="IX33" s="41">
        <f>VLOOKUP(B:B,Asset_Quality_raw_data!B35:FR35,173,0)</f>
        <v>0.10767750872878</v>
      </c>
      <c r="IY33" s="41">
        <f>VLOOKUP(B:B,Mgt_Efficiency_raw_data!B35:EA35,130,0)</f>
        <v>0.41952420070562441</v>
      </c>
      <c r="IZ33" s="38">
        <f>VLOOKUP(B:B,ROA_raw_data!B35:FR35,173,0)</f>
        <v>2.2643572676912575E-2</v>
      </c>
      <c r="JA33" s="65">
        <v>4.7E-2</v>
      </c>
      <c r="JB33" s="18">
        <v>0.16889999999999999</v>
      </c>
      <c r="JC33" s="18">
        <v>2.9900000000000003E-2</v>
      </c>
      <c r="JD33" s="41">
        <f>VLOOKUP(B:B,Asset_Quality_raw_data!B35:FV35,177,0)</f>
        <v>0.11131548439113148</v>
      </c>
      <c r="JE33" s="41">
        <f>VLOOKUP(B:B,Mgt_Efficiency_raw_data!B35:ED35,133,0)</f>
        <v>0.4096961956824457</v>
      </c>
      <c r="JF33" s="38">
        <f>VLOOKUP(B:B,ROA_raw_data!B35:FV35,177,0)</f>
        <v>2.7781883811003688E-2</v>
      </c>
    </row>
    <row r="34" spans="1:266" x14ac:dyDescent="0.25">
      <c r="A34">
        <v>30</v>
      </c>
      <c r="B34" s="55" t="s">
        <v>31</v>
      </c>
      <c r="C34" s="65">
        <v>5.1999999999999998E-2</v>
      </c>
      <c r="D34" s="18">
        <v>0.1691</v>
      </c>
      <c r="E34" s="18">
        <v>6.2699999999999992E-2</v>
      </c>
      <c r="F34" s="41">
        <f>VLOOKUP(B34,Asset_Quality_raw_data!B36:F36,5,0)</f>
        <v>4.3688024073303515E-2</v>
      </c>
      <c r="G34" s="41">
        <f>VLOOKUP(B:B,Mgt_Efficiency_raw_data!B36:E36,4,0)</f>
        <v>0.49179173293793105</v>
      </c>
      <c r="H34" s="38">
        <f>VLOOKUP(B34,ROA_raw_data!B36:F36,5,0)</f>
        <v>3.6411391704688927E-2</v>
      </c>
      <c r="I34" s="65">
        <v>0.06</v>
      </c>
      <c r="J34" s="18">
        <v>0.1636</v>
      </c>
      <c r="K34" s="18">
        <v>7.3899999999999993E-2</v>
      </c>
      <c r="L34" s="41">
        <f>VLOOKUP(B:B,Asset_Quality_raw_data!B36:J36,9,0)</f>
        <v>4.9533383985536757E-2</v>
      </c>
      <c r="M34" s="41">
        <f>VLOOKUP(B:B,Mgt_Efficiency_raw_data!B36:H36,7,0)</f>
        <v>0.49874393974624992</v>
      </c>
      <c r="N34" s="38">
        <f>VLOOKUP(B34,ROA_raw_data!B36:J36,9,0)</f>
        <v>3.6661950676527624E-2</v>
      </c>
      <c r="O34" s="27"/>
      <c r="T34" s="28"/>
      <c r="U34" s="65">
        <v>0.05</v>
      </c>
      <c r="V34" s="18">
        <v>0.15990000000000001</v>
      </c>
      <c r="W34" s="18">
        <v>6.0199999999999997E-2</v>
      </c>
      <c r="X34" s="41">
        <f>VLOOKUP(B:B,Asset_Quality_raw_data!B36:R36,17,0)</f>
        <v>5.624645839394582E-2</v>
      </c>
      <c r="Y34" s="41">
        <f>VLOOKUP(B:B,Mgt_Efficiency_raw_data!B36:N36,13,0)</f>
        <v>0.47643314776708851</v>
      </c>
      <c r="Z34" s="38">
        <f>VLOOKUP(B:B,ROA_raw_data!B36:R36,17,0)</f>
        <v>4.1453316439903791E-2</v>
      </c>
      <c r="AA34" s="65">
        <v>5.7000000000000002E-2</v>
      </c>
      <c r="AB34" s="18">
        <v>0.15460000000000002</v>
      </c>
      <c r="AC34" s="18">
        <v>6.3099999999999989E-2</v>
      </c>
      <c r="AD34" s="41">
        <f>VLOOKUP(B:B,Asset_Quality_raw_data!B36:V36,21,0)</f>
        <v>5.3977997331736575E-2</v>
      </c>
      <c r="AE34" s="41">
        <f>VLOOKUP(B:B,Mgt_Efficiency_raw_data!B36:Q36,16,0)</f>
        <v>0.45652426654335165</v>
      </c>
      <c r="AF34" s="38">
        <f>VLOOKUP(B:B,ROA_raw_data!B36:V36,21,0)</f>
        <v>3.8274393279990382E-2</v>
      </c>
      <c r="AG34" s="65">
        <v>5.6000000000000001E-2</v>
      </c>
      <c r="AH34" s="18">
        <v>0.16059999999999999</v>
      </c>
      <c r="AI34" s="18">
        <v>7.0300000000000001E-2</v>
      </c>
      <c r="AJ34" s="41">
        <f>VLOOKUP(B:B,Asset_Quality_raw_data!B36:Z36,25,0)</f>
        <v>5.4312088324719551E-2</v>
      </c>
      <c r="AK34" s="41">
        <f>VLOOKUP(B:B,Mgt_Efficiency_raw_data!B36:T36,19,0)</f>
        <v>0.46012141220406666</v>
      </c>
      <c r="AL34" s="38">
        <f>VLOOKUP(B:B,ROA_raw_data!B36:Z36,25,0)</f>
        <v>3.3835785613609656E-2</v>
      </c>
      <c r="AM34" s="65">
        <v>6.0999999999999999E-2</v>
      </c>
      <c r="AN34" s="18">
        <v>0.16820000000000002</v>
      </c>
      <c r="AO34" s="18">
        <v>5.9699999999999996E-2</v>
      </c>
      <c r="AP34" s="41" t="s">
        <v>76</v>
      </c>
      <c r="AQ34" s="41" t="s">
        <v>76</v>
      </c>
      <c r="AR34" s="38" t="s">
        <v>76</v>
      </c>
      <c r="AS34" s="65">
        <v>0.05</v>
      </c>
      <c r="AT34" s="18">
        <v>0.183</v>
      </c>
      <c r="AU34" s="18">
        <v>8.0100000000000005E-2</v>
      </c>
      <c r="AV34" s="41" t="s">
        <v>76</v>
      </c>
      <c r="AW34" s="41" t="s">
        <v>76</v>
      </c>
      <c r="AX34" s="38" t="s">
        <v>76</v>
      </c>
      <c r="AY34" s="65">
        <v>3.7999999999999999E-2</v>
      </c>
      <c r="AZ34" s="18">
        <v>0.1787</v>
      </c>
      <c r="BA34" s="18">
        <v>6.4500000000000002E-2</v>
      </c>
      <c r="BB34" s="41" t="s">
        <v>76</v>
      </c>
      <c r="BC34" s="41" t="s">
        <v>76</v>
      </c>
      <c r="BD34" s="38" t="s">
        <v>76</v>
      </c>
      <c r="BE34" s="65">
        <v>3.7999999999999999E-2</v>
      </c>
      <c r="BF34" s="18">
        <v>0.18179999999999999</v>
      </c>
      <c r="BG34" s="18">
        <v>5.7999999999999996E-2</v>
      </c>
      <c r="BH34" s="41" t="s">
        <v>76</v>
      </c>
      <c r="BI34" s="41" t="s">
        <v>76</v>
      </c>
      <c r="BJ34" s="38" t="s">
        <v>76</v>
      </c>
      <c r="BK34" s="65">
        <v>4.3999999999999997E-2</v>
      </c>
      <c r="BL34" s="18">
        <v>0.1386</v>
      </c>
      <c r="BM34" s="18">
        <v>6.3399999999999998E-2</v>
      </c>
      <c r="BN34" s="41" t="s">
        <v>76</v>
      </c>
      <c r="BO34" s="41" t="s">
        <v>76</v>
      </c>
      <c r="BP34" s="38" t="s">
        <v>76</v>
      </c>
      <c r="BQ34" s="65">
        <v>4.2000000000000003E-2</v>
      </c>
      <c r="BR34" s="18">
        <v>0.1366</v>
      </c>
      <c r="BS34" s="18">
        <v>6.3500000000000001E-2</v>
      </c>
      <c r="BT34" s="41" t="s">
        <v>76</v>
      </c>
      <c r="BU34" s="41" t="s">
        <v>76</v>
      </c>
      <c r="BV34" s="38" t="s">
        <v>76</v>
      </c>
      <c r="BW34" s="65">
        <v>5.3999999999999999E-2</v>
      </c>
      <c r="BX34" s="18">
        <v>0.1361</v>
      </c>
      <c r="BY34" s="18">
        <v>0.10279999999999999</v>
      </c>
      <c r="BZ34" s="41" t="s">
        <v>76</v>
      </c>
      <c r="CA34" s="41" t="s">
        <v>76</v>
      </c>
      <c r="CB34" s="38" t="s">
        <v>76</v>
      </c>
      <c r="CC34" s="65">
        <v>3.3000000000000002E-2</v>
      </c>
      <c r="CD34" s="18">
        <v>0.1366</v>
      </c>
      <c r="CE34" s="18">
        <v>9.2100000000000015E-2</v>
      </c>
      <c r="CF34" s="41" t="s">
        <v>76</v>
      </c>
      <c r="CG34" s="41" t="s">
        <v>76</v>
      </c>
      <c r="CH34" s="38" t="s">
        <v>76</v>
      </c>
      <c r="CI34" s="65">
        <v>3.2000000000000001E-2</v>
      </c>
      <c r="CJ34" s="18">
        <v>0.13689999999999999</v>
      </c>
      <c r="CK34" s="18">
        <v>7.0599999999999996E-2</v>
      </c>
      <c r="CL34" s="41" t="s">
        <v>76</v>
      </c>
      <c r="CM34" s="41" t="s">
        <v>76</v>
      </c>
      <c r="CN34" s="38" t="s">
        <v>76</v>
      </c>
      <c r="CO34" s="65">
        <v>3.7999999999999999E-2</v>
      </c>
      <c r="CP34" s="18">
        <v>0.13639999999999999</v>
      </c>
      <c r="CQ34" s="18">
        <v>4.4999999999999998E-2</v>
      </c>
      <c r="CR34" s="41" t="s">
        <v>76</v>
      </c>
      <c r="CS34" s="41" t="s">
        <v>76</v>
      </c>
      <c r="CT34" s="38" t="s">
        <v>76</v>
      </c>
      <c r="CU34" s="65">
        <v>5.1999999999999998E-2</v>
      </c>
      <c r="CV34" s="18">
        <v>0.13489999999999999</v>
      </c>
      <c r="CW34" s="18">
        <v>4.1799999999999997E-2</v>
      </c>
      <c r="CX34" s="41" t="s">
        <v>76</v>
      </c>
      <c r="CY34" s="41" t="s">
        <v>76</v>
      </c>
      <c r="CZ34" s="38" t="s">
        <v>76</v>
      </c>
      <c r="DA34" s="65">
        <v>6.0999999999999999E-2</v>
      </c>
      <c r="DB34" s="18">
        <v>0.13220000000000001</v>
      </c>
      <c r="DC34" s="18">
        <v>4.2800000000000005E-2</v>
      </c>
      <c r="DD34" s="41" t="s">
        <v>76</v>
      </c>
      <c r="DE34" s="41" t="s">
        <v>76</v>
      </c>
      <c r="DF34" s="38" t="s">
        <v>76</v>
      </c>
      <c r="DG34" s="65">
        <v>5.2999999999999999E-2</v>
      </c>
      <c r="DH34" s="18">
        <v>0.12659999999999999</v>
      </c>
      <c r="DI34" s="18">
        <v>5.7000000000000002E-2</v>
      </c>
      <c r="DJ34" s="41" t="s">
        <v>76</v>
      </c>
      <c r="DK34" s="41" t="s">
        <v>76</v>
      </c>
      <c r="DL34" s="38" t="s">
        <v>76</v>
      </c>
      <c r="DM34" s="65">
        <v>5.6000000000000001E-2</v>
      </c>
      <c r="DN34" s="18">
        <v>0.12509999999999999</v>
      </c>
      <c r="DO34" s="18">
        <v>5.7099999999999998E-2</v>
      </c>
      <c r="DP34" s="41" t="s">
        <v>76</v>
      </c>
      <c r="DQ34" s="41" t="s">
        <v>76</v>
      </c>
      <c r="DR34" s="38" t="s">
        <v>76</v>
      </c>
      <c r="DS34" s="65">
        <v>4.8000000000000001E-2</v>
      </c>
      <c r="DT34" s="18">
        <v>0.12509999999999999</v>
      </c>
      <c r="DU34" s="18">
        <v>4.3499999999999997E-2</v>
      </c>
      <c r="DV34" s="41" t="e">
        <f>VLOOKUP(B:B,Asset_Quality_raw_data!B36:CH36,85,0)</f>
        <v>#N/A</v>
      </c>
      <c r="DW34" s="41" t="e">
        <f>VLOOKUP(B:B,Mgt_Efficiency_raw_data!B36:BM36,64,0)</f>
        <v>#N/A</v>
      </c>
      <c r="DX34" s="38" t="e">
        <f>VLOOKUP(B:B,ROA_raw_data!B36:CH36,85,0)</f>
        <v>#N/A</v>
      </c>
      <c r="DY34" s="65">
        <v>0.06</v>
      </c>
      <c r="DZ34" s="18">
        <v>0.12470000000000001</v>
      </c>
      <c r="EA34" s="18">
        <v>5.7000000000000002E-2</v>
      </c>
      <c r="EB34" s="41" t="e">
        <f>VLOOKUP(B:B,Asset_Quality_raw_data!B36:CL36,89,0)</f>
        <v>#N/A</v>
      </c>
      <c r="EC34" s="41" t="e">
        <f>VLOOKUP(B:B,Mgt_Efficiency_raw_data!B36:BP36,67,0)</f>
        <v>#N/A</v>
      </c>
      <c r="ED34" s="38" t="e">
        <f>VLOOKUP(B:B,ROA_raw_data!B36:CL36,89,0)</f>
        <v>#N/A</v>
      </c>
      <c r="EE34" s="65">
        <v>0.05</v>
      </c>
      <c r="EF34" s="18">
        <v>0.12470000000000001</v>
      </c>
      <c r="EG34" s="18">
        <v>3.8300000000000001E-2</v>
      </c>
      <c r="EH34" s="41" t="e">
        <f>VLOOKUP(B:B,Asset_Quality_raw_data!B36:CP36,93,0)</f>
        <v>#N/A</v>
      </c>
      <c r="EI34" s="41" t="e">
        <f>VLOOKUP(B:B,Mgt_Efficiency_raw_data!B36:BS36,70,0)</f>
        <v>#N/A</v>
      </c>
      <c r="EJ34" s="38" t="e">
        <f>VLOOKUP(B:B,ROA_raw_data!B36:CP36,93,0)</f>
        <v>#N/A</v>
      </c>
      <c r="EK34" s="65">
        <v>5.0999999999999997E-2</v>
      </c>
      <c r="EL34" s="18">
        <v>0.12240000000000001</v>
      </c>
      <c r="EM34" s="18">
        <v>5.8200000000000002E-2</v>
      </c>
      <c r="EN34" s="41" t="e">
        <f>VLOOKUP(B:B,Asset_Quality_raw_data!B36:CT36,97,0)</f>
        <v>#N/A</v>
      </c>
      <c r="EO34" s="41" t="e">
        <f>VLOOKUP(B:B,Mgt_Efficiency_raw_data!B36:BV36,73,0)</f>
        <v>#N/A</v>
      </c>
      <c r="EP34" s="38" t="e">
        <f>VLOOKUP(B:B,ROA_raw_data!B36:CT36,97,0)</f>
        <v>#N/A</v>
      </c>
      <c r="EQ34" s="65">
        <v>4.5999999999999999E-2</v>
      </c>
      <c r="ER34" s="18">
        <v>0.12089999999999999</v>
      </c>
      <c r="ES34" s="18">
        <v>5.8400000000000001E-2</v>
      </c>
      <c r="ET34" s="41" t="e">
        <f>VLOOKUP(B:B,Asset_Quality_raw_data!B36:CX36,101,0)</f>
        <v>#N/A</v>
      </c>
      <c r="EU34" s="41" t="e">
        <f>VLOOKUP(B:B,Mgt_Efficiency_raw_data!B36:BY36,76,0)</f>
        <v>#N/A</v>
      </c>
      <c r="EV34" s="38" t="e">
        <f>VLOOKUP(B:B,ROA_raw_data!B36:CX36,101,0)</f>
        <v>#N/A</v>
      </c>
      <c r="EW34" s="65">
        <v>-4.1000000000000002E-2</v>
      </c>
      <c r="EX34" s="18">
        <v>0.11890000000000001</v>
      </c>
      <c r="EY34" s="18">
        <v>4.5899999999999996E-2</v>
      </c>
      <c r="EZ34" s="41" t="e">
        <f>VLOOKUP(B:B,Asset_Quality_raw_data!B36:DB36,105,0)</f>
        <v>#N/A</v>
      </c>
      <c r="FA34" s="41" t="e">
        <f>VLOOKUP(B:B,Mgt_Efficiency_raw_data!B36:CB36,79,0)</f>
        <v>#N/A</v>
      </c>
      <c r="FB34" s="38" t="e">
        <f>VLOOKUP(B:B,ROA_raw_data!B36:DB36,105,0)</f>
        <v>#N/A</v>
      </c>
      <c r="FC34" s="65">
        <v>-3.5999999999999997E-2</v>
      </c>
      <c r="FD34" s="18">
        <v>0.11749999999999999</v>
      </c>
      <c r="FE34" s="18">
        <v>4.2000000000000003E-2</v>
      </c>
      <c r="FF34" s="41" t="e">
        <f>VLOOKUP(B:B,Asset_Quality_raw_data!B36:DF36,109,0)</f>
        <v>#N/A</v>
      </c>
      <c r="FG34" s="41" t="e">
        <f>VLOOKUP(B:B,Mgt_Efficiency_raw_data!B36:CE36,82,0)</f>
        <v>#N/A</v>
      </c>
      <c r="FH34" s="38" t="e">
        <f>VLOOKUP(B:B,ROA_raw_data!B36:DF36,109,0)</f>
        <v>#N/A</v>
      </c>
      <c r="FI34" s="65">
        <v>-3.0000000000000001E-3</v>
      </c>
      <c r="FJ34" s="18">
        <v>0.1202</v>
      </c>
      <c r="FK34" s="18">
        <v>5.62E-2</v>
      </c>
      <c r="FL34" s="41" t="e">
        <f>VLOOKUP(B:B,Asset_Quality_raw_data!B36:DJ36,113,0)</f>
        <v>#N/A</v>
      </c>
      <c r="FM34" s="41" t="e">
        <f>VLOOKUP(B:B,Mgt_Efficiency_raw_data!B36:CH36,85,0)</f>
        <v>#N/A</v>
      </c>
      <c r="FN34" s="38" t="e">
        <f>VLOOKUP(B:B,ROA_raw_data!B36:DJ36,113,0)</f>
        <v>#N/A</v>
      </c>
      <c r="FO34" s="65">
        <v>2.4E-2</v>
      </c>
      <c r="FP34" s="18">
        <v>0.12050000000000001</v>
      </c>
      <c r="FQ34" s="18">
        <v>5.9000000000000004E-2</v>
      </c>
      <c r="FR34" s="41" t="e">
        <f>VLOOKUP(B:B,Asset_Quality_raw_data!B36:DN36,117,0)</f>
        <v>#N/A</v>
      </c>
      <c r="FS34" s="41" t="e">
        <f>VLOOKUP(B:B,Mgt_Efficiency_raw_data!B36:CK36,88,0)</f>
        <v>#N/A</v>
      </c>
      <c r="FT34" s="38" t="e">
        <f>VLOOKUP(B:B,ROA_raw_data!B36:DN36,117,0)</f>
        <v>#N/A</v>
      </c>
      <c r="FU34" s="65">
        <v>0.10299999999999999</v>
      </c>
      <c r="FV34" s="18">
        <v>0.1202</v>
      </c>
      <c r="FW34" s="18">
        <v>6.3200000000000006E-2</v>
      </c>
      <c r="FX34" s="41" t="e">
        <f>VLOOKUP(B:B,Asset_Quality_raw_data!B36:DR36,121,0)</f>
        <v>#N/A</v>
      </c>
      <c r="FY34" s="41" t="e">
        <f>VLOOKUP(B:B,Mgt_Efficiency_raw_data!B36:CN36,91,0)</f>
        <v>#N/A</v>
      </c>
      <c r="FZ34" s="38" t="e">
        <f>VLOOKUP(B:B,ROA_raw_data!B36:DR36,121,0)</f>
        <v>#N/A</v>
      </c>
      <c r="GA34" s="65">
        <v>9.4E-2</v>
      </c>
      <c r="GB34" s="18">
        <v>0.121</v>
      </c>
      <c r="GC34" s="18">
        <v>6.9099999999999995E-2</v>
      </c>
      <c r="GD34" s="41" t="e">
        <f>VLOOKUP(B:B,Asset_Quality_raw_data!B36:DV36,125,0)</f>
        <v>#N/A</v>
      </c>
      <c r="GE34" s="41" t="e">
        <f>VLOOKUP(B:B,Mgt_Efficiency_raw_data!B36:CQ36,94,0)</f>
        <v>#N/A</v>
      </c>
      <c r="GF34" s="38" t="e">
        <f>VLOOKUP(B:B,ROA_raw_data!B36:DV36,125,0)</f>
        <v>#N/A</v>
      </c>
      <c r="GG34" s="65">
        <v>7.5999999999999998E-2</v>
      </c>
      <c r="GH34" s="18">
        <v>0.1216</v>
      </c>
      <c r="GI34" s="18">
        <v>5.7300000000000004E-2</v>
      </c>
      <c r="GJ34" s="41" t="e">
        <f>VLOOKUP(B:B,Asset_Quality_raw_data!B36:DZ36,129,0)</f>
        <v>#N/A</v>
      </c>
      <c r="GK34" s="41" t="e">
        <f>VLOOKUP(B:B,Mgt_Efficiency_raw_data!B36:CT36,97,0)</f>
        <v>#N/A</v>
      </c>
      <c r="GL34" s="38" t="e">
        <f>VLOOKUP(B:B,ROA_raw_data!B36:DZ36,129,0)</f>
        <v>#N/A</v>
      </c>
      <c r="GM34" s="65">
        <v>5.8999999999999997E-2</v>
      </c>
      <c r="GN34" s="18">
        <v>0.1215</v>
      </c>
      <c r="GO34" s="18">
        <v>5.5599999999999997E-2</v>
      </c>
      <c r="GP34" s="41" t="e">
        <f>VLOOKUP(B:B,Asset_Quality_raw_data!B36:ED36,133,0)</f>
        <v>#N/A</v>
      </c>
      <c r="GQ34" s="41" t="e">
        <f>VLOOKUP(B:B,Mgt_Efficiency_raw_data!B36:CW36,100,0)</f>
        <v>#N/A</v>
      </c>
      <c r="GR34" s="38" t="e">
        <f>VLOOKUP(B:B,ROA_raw_data!B36:ED36,133,0)</f>
        <v>#N/A</v>
      </c>
      <c r="GS34" s="65">
        <v>4.9000000000000002E-2</v>
      </c>
      <c r="GT34" s="18">
        <v>0.12269999999999999</v>
      </c>
      <c r="GU34" s="18">
        <v>7.9100000000000004E-2</v>
      </c>
      <c r="GV34" s="41" t="e">
        <f>VLOOKUP(B:B,Asset_Quality_raw_data!B36:EH36,137,0)</f>
        <v>#N/A</v>
      </c>
      <c r="GW34" s="41" t="e">
        <f>VLOOKUP(B:B,Mgt_Efficiency_raw_data!B36:CZ36,103,0)</f>
        <v>#N/A</v>
      </c>
      <c r="GX34" s="38" t="e">
        <f>VLOOKUP(B:B,ROA_raw_data!B36:EH36,137,0)</f>
        <v>#N/A</v>
      </c>
      <c r="GY34" s="65">
        <v>4.5999999999999999E-2</v>
      </c>
      <c r="GZ34" s="18">
        <v>0.1241</v>
      </c>
      <c r="HA34" s="18">
        <v>9.1799999999999993E-2</v>
      </c>
      <c r="HB34" s="41" t="e">
        <f>VLOOKUP(B:B,Asset_Quality_raw_data!B36:EL36,141,0)</f>
        <v>#N/A</v>
      </c>
      <c r="HC34" s="41" t="e">
        <f>VLOOKUP(B:B,Mgt_Efficiency_raw_data!B36:DC36,106,0)</f>
        <v>#N/A</v>
      </c>
      <c r="HD34" s="38" t="e">
        <f>VLOOKUP(B:B,ROA_raw_data!B36:EL36,141,0)</f>
        <v>#N/A</v>
      </c>
      <c r="HE34" s="65">
        <v>4.9000000000000002E-2</v>
      </c>
      <c r="HF34" s="18">
        <v>0.12670000000000001</v>
      </c>
      <c r="HG34" s="18">
        <v>9.06E-2</v>
      </c>
      <c r="HH34" s="41" t="e">
        <f>VLOOKUP(B:B,Asset_Quality_raw_data!B36:EP36,145,0)</f>
        <v>#N/A</v>
      </c>
      <c r="HI34" s="41" t="e">
        <f>VLOOKUP(B:B,Mgt_Efficiency_raw_data!B36:DF36,109,0)</f>
        <v>#N/A</v>
      </c>
      <c r="HJ34" s="38" t="e">
        <f>VLOOKUP(B:B,ROA_raw_data!B36:EP36,145,0)</f>
        <v>#N/A</v>
      </c>
      <c r="HK34" s="65">
        <v>5.3999999999999999E-2</v>
      </c>
      <c r="HL34" s="18">
        <v>0.13089999999999999</v>
      </c>
      <c r="HM34" s="18">
        <v>9.1899999999999996E-2</v>
      </c>
      <c r="HN34" s="41" t="e">
        <f>VLOOKUP(B:B,Asset_Quality_raw_data!B36:ET36,149,0)</f>
        <v>#N/A</v>
      </c>
      <c r="HO34" s="41" t="e">
        <f>VLOOKUP(B:B,Mgt_Efficiency_raw_data!B36:DI36,112,0)</f>
        <v>#N/A</v>
      </c>
      <c r="HP34" s="38" t="e">
        <f>VLOOKUP(B:B,ROA_raw_data!B36:ET36,149,0)</f>
        <v>#N/A</v>
      </c>
      <c r="HQ34" s="65">
        <v>5.5E-2</v>
      </c>
      <c r="HR34" s="18">
        <v>0.1331</v>
      </c>
      <c r="HS34" s="18">
        <v>7.8799999999999995E-2</v>
      </c>
      <c r="HT34" s="41" t="e">
        <f>VLOOKUP(B:B,Asset_Quality_raw_data!B36:EX36,153,0)</f>
        <v>#N/A</v>
      </c>
      <c r="HU34" s="41" t="e">
        <f>VLOOKUP(B:B,Mgt_Efficiency_raw_data!B36:DL36,115,0)</f>
        <v>#N/A</v>
      </c>
      <c r="HV34" s="38" t="e">
        <f>VLOOKUP(B:B,ROA_raw_data!B36:EX36,153,0)</f>
        <v>#N/A</v>
      </c>
      <c r="HW34" s="65">
        <v>0.06</v>
      </c>
      <c r="HX34" s="18">
        <v>0.13980000000000001</v>
      </c>
      <c r="HY34" s="18">
        <v>6.7799999999999999E-2</v>
      </c>
      <c r="HZ34" s="41" t="e">
        <f>VLOOKUP(B:B,Asset_Quality_raw_data!B36:FB36,157,0)</f>
        <v>#N/A</v>
      </c>
      <c r="IA34" s="41" t="e">
        <f>VLOOKUP(B:B,Mgt_Efficiency_raw_data!B36:DO36,118,0)</f>
        <v>#N/A</v>
      </c>
      <c r="IB34" s="38" t="e">
        <f>VLOOKUP(B:B,ROA_raw_data!B36:FB36,157,0)</f>
        <v>#N/A</v>
      </c>
      <c r="IC34" s="65">
        <v>5.6000000000000001E-2</v>
      </c>
      <c r="ID34" s="18">
        <v>0.14630000000000001</v>
      </c>
      <c r="IE34" s="18">
        <v>6.6299999999999998E-2</v>
      </c>
      <c r="IF34" s="41" t="e">
        <f>VLOOKUP(B:B,Asset_Quality_raw_data!B36:FF36,161,0)</f>
        <v>#N/A</v>
      </c>
      <c r="IG34" s="41" t="e">
        <f>VLOOKUP(B:B,Mgt_Efficiency_raw_data!B36:DR36,121,0)</f>
        <v>#N/A</v>
      </c>
      <c r="IH34" s="38" t="e">
        <f>VLOOKUP(B:B,ROA_raw_data!B36:FF36,161,0)</f>
        <v>#N/A</v>
      </c>
      <c r="II34" s="65">
        <v>4.9000000000000002E-2</v>
      </c>
      <c r="IJ34" s="18">
        <v>0.1628</v>
      </c>
      <c r="IK34" s="18">
        <v>5.7000000000000002E-2</v>
      </c>
      <c r="IL34" s="41" t="e">
        <f>VLOOKUP(B:B,Asset_Quality_raw_data!B36:FJ36,165,0)</f>
        <v>#N/A</v>
      </c>
      <c r="IM34" s="41" t="e">
        <f>VLOOKUP(B:B,Mgt_Efficiency_raw_data!B36:DU36,124,0)</f>
        <v>#N/A</v>
      </c>
      <c r="IN34" s="38" t="e">
        <f>VLOOKUP(B:B,ROA_raw_data!B36:FJ36,165,0)</f>
        <v>#N/A</v>
      </c>
      <c r="IO34" s="65">
        <v>4.5999999999999999E-2</v>
      </c>
      <c r="IP34" s="18">
        <v>0.16850000000000001</v>
      </c>
      <c r="IQ34" s="18">
        <v>6.2199999999999998E-2</v>
      </c>
      <c r="IR34" s="41" t="e">
        <f>VLOOKUP(B:B,Asset_Quality_raw_data!B36:FN36,169,0)</f>
        <v>#N/A</v>
      </c>
      <c r="IS34" s="41" t="e">
        <f>VLOOKUP(B:B,Mgt_Efficiency_raw_data!B36:DX36,127,0)</f>
        <v>#N/A</v>
      </c>
      <c r="IT34" s="38" t="e">
        <f>VLOOKUP(B:B,ROA_raw_data!B36:FN36,169,0)</f>
        <v>#N/A</v>
      </c>
      <c r="IU34" s="65">
        <v>0.04</v>
      </c>
      <c r="IV34" s="18">
        <v>0.1691</v>
      </c>
      <c r="IW34" s="18">
        <v>3.56E-2</v>
      </c>
      <c r="IX34" s="41" t="e">
        <f>VLOOKUP(B:B,Asset_Quality_raw_data!B36:FR36,173,0)</f>
        <v>#N/A</v>
      </c>
      <c r="IY34" s="41" t="e">
        <f>VLOOKUP(B:B,Mgt_Efficiency_raw_data!B36:EA36,130,0)</f>
        <v>#N/A</v>
      </c>
      <c r="IZ34" s="38" t="e">
        <f>VLOOKUP(B:B,ROA_raw_data!B36:FR36,173,0)</f>
        <v>#N/A</v>
      </c>
      <c r="JA34" s="65">
        <v>4.7E-2</v>
      </c>
      <c r="JB34" s="18">
        <v>0.16889999999999999</v>
      </c>
      <c r="JC34" s="18">
        <v>2.9900000000000003E-2</v>
      </c>
      <c r="JD34" s="41" t="e">
        <f>VLOOKUP(B:B,Asset_Quality_raw_data!B36:FV36,177,0)</f>
        <v>#N/A</v>
      </c>
      <c r="JE34" s="41" t="e">
        <f>VLOOKUP(B:B,Mgt_Efficiency_raw_data!B36:ED36,133,0)</f>
        <v>#N/A</v>
      </c>
      <c r="JF34" s="38" t="e">
        <f>VLOOKUP(B:B,ROA_raw_data!B36:FV36,177,0)</f>
        <v>#N/A</v>
      </c>
    </row>
    <row r="35" spans="1:266" x14ac:dyDescent="0.25">
      <c r="A35">
        <v>31</v>
      </c>
      <c r="B35" s="55" t="s">
        <v>86</v>
      </c>
      <c r="C35" s="65">
        <v>5.1999999999999998E-2</v>
      </c>
      <c r="D35" s="18">
        <v>0.1691</v>
      </c>
      <c r="E35" s="18">
        <v>6.2699999999999992E-2</v>
      </c>
      <c r="F35" s="41">
        <f>VLOOKUP(B35,Asset_Quality_raw_data!B37:F37,5,0)</f>
        <v>7.647262994088605E-2</v>
      </c>
      <c r="G35" s="41">
        <f>VLOOKUP(B:B,Mgt_Efficiency_raw_data!B37:E37,4,0)</f>
        <v>0.81640318875827589</v>
      </c>
      <c r="H35" s="38">
        <f>VLOOKUP(B35,ROA_raw_data!B37:F37,5,0)</f>
        <v>1.0177172352344149E-2</v>
      </c>
      <c r="I35" s="65">
        <v>0.06</v>
      </c>
      <c r="J35" s="18">
        <v>0.1636</v>
      </c>
      <c r="K35" s="18">
        <v>7.3899999999999993E-2</v>
      </c>
      <c r="L35" s="41">
        <f>VLOOKUP(B:B,Asset_Quality_raw_data!B37:J37,9,0)</f>
        <v>9.210209996145792E-2</v>
      </c>
      <c r="M35" s="41">
        <f>VLOOKUP(B:B,Mgt_Efficiency_raw_data!B37:H37,7,0)</f>
        <v>0.81643698321222746</v>
      </c>
      <c r="N35" s="38">
        <f>VLOOKUP(B35,ROA_raw_data!B37:J37,9,0)</f>
        <v>1.0791201898314144E-2</v>
      </c>
      <c r="O35" s="27"/>
      <c r="T35" s="28"/>
      <c r="U35" s="65">
        <v>0.05</v>
      </c>
      <c r="V35" s="18">
        <v>0.15990000000000001</v>
      </c>
      <c r="W35" s="18">
        <v>6.0199999999999997E-2</v>
      </c>
      <c r="X35" s="41">
        <f>VLOOKUP(B:B,Asset_Quality_raw_data!B37:R37,17,0)</f>
        <v>7.6591811982617289E-2</v>
      </c>
      <c r="Y35" s="41">
        <f>VLOOKUP(B:B,Mgt_Efficiency_raw_data!B37:N37,13,0)</f>
        <v>0.77019429079101842</v>
      </c>
      <c r="Z35" s="38">
        <f>VLOOKUP(B:B,ROA_raw_data!B37:R37,17,0)</f>
        <v>1.9560601871551949E-3</v>
      </c>
      <c r="AA35" s="65">
        <v>5.7000000000000002E-2</v>
      </c>
      <c r="AB35" s="18">
        <v>0.15460000000000002</v>
      </c>
      <c r="AC35" s="18">
        <v>6.3099999999999989E-2</v>
      </c>
      <c r="AD35" s="41">
        <f>VLOOKUP(B:B,Asset_Quality_raw_data!B37:V37,21,0)</f>
        <v>6.718942403302082E-2</v>
      </c>
      <c r="AE35" s="41">
        <f>VLOOKUP(B:B,Mgt_Efficiency_raw_data!B37:Q37,16,0)</f>
        <v>0.81998582264725983</v>
      </c>
      <c r="AF35" s="38">
        <f>VLOOKUP(B:B,ROA_raw_data!B37:V37,21,0)</f>
        <v>7.5966187633610517E-3</v>
      </c>
      <c r="AG35" s="65">
        <v>5.6000000000000001E-2</v>
      </c>
      <c r="AH35" s="18">
        <v>0.16059999999999999</v>
      </c>
      <c r="AI35" s="18">
        <v>7.0300000000000001E-2</v>
      </c>
      <c r="AJ35" s="41">
        <f>VLOOKUP(B:B,Asset_Quality_raw_data!B37:Z37,25,0)</f>
        <v>7.4246096305821505E-2</v>
      </c>
      <c r="AK35" s="41">
        <f>VLOOKUP(B:B,Mgt_Efficiency_raw_data!B37:T37,19,0)</f>
        <v>0.82002085423520343</v>
      </c>
      <c r="AL35" s="38">
        <f>VLOOKUP(B:B,ROA_raw_data!B37:Z37,25,0)</f>
        <v>6.2428391069623002E-3</v>
      </c>
      <c r="AM35" s="65">
        <v>6.0999999999999999E-2</v>
      </c>
      <c r="AN35" s="18">
        <v>0.16820000000000002</v>
      </c>
      <c r="AO35" s="18">
        <v>5.9699999999999996E-2</v>
      </c>
      <c r="AP35" s="41">
        <f>VLOOKUP(B:B,Asset_Quality_raw_data!B37:AD37,29,0)</f>
        <v>3.6742027881180681E-2</v>
      </c>
      <c r="AQ35" s="41">
        <f>VLOOKUP(B:B,Mgt_Efficiency_raw_data!B37:W37,22,0)</f>
        <v>0.82015536952668489</v>
      </c>
      <c r="AR35" s="38">
        <f>VLOOKUP(B:B,ROA_raw_data!B37:AD37,29,0)</f>
        <v>5.4799744396358324E-3</v>
      </c>
      <c r="AS35" s="65">
        <v>0.05</v>
      </c>
      <c r="AT35" s="18">
        <v>0.183</v>
      </c>
      <c r="AU35" s="18">
        <v>8.0100000000000005E-2</v>
      </c>
      <c r="AV35" s="41">
        <f>VLOOKUP(B:B,Asset_Quality_raw_data!B37:AH37,33,0)</f>
        <v>4.9202358228954024E-2</v>
      </c>
      <c r="AW35" s="41">
        <f>VLOOKUP(B:B,Mgt_Efficiency_raw_data!B37:Z37,25,0)</f>
        <v>0.84631579688251957</v>
      </c>
      <c r="AX35" s="38">
        <f>VLOOKUP(B:B,ROA_raw_data!B37:AH37,33,0)</f>
        <v>1.1864438241057063E-3</v>
      </c>
      <c r="AY35" s="65">
        <v>3.7999999999999999E-2</v>
      </c>
      <c r="AZ35" s="18">
        <v>0.1787</v>
      </c>
      <c r="BA35" s="18">
        <v>6.4500000000000002E-2</v>
      </c>
      <c r="BB35" s="41">
        <f>VLOOKUP(B:B,Asset_Quality_raw_data!B37:AL37,37,0)</f>
        <v>5.1026248546684645E-2</v>
      </c>
      <c r="BC35" s="41">
        <f>VLOOKUP(B:B,Mgt_Efficiency_raw_data!B37:AC37,28,0)</f>
        <v>0.95681855981929087</v>
      </c>
      <c r="BD35" s="38">
        <f>VLOOKUP(B:B,ROA_raw_data!B37:AL37,37,0)</f>
        <v>6.0076348396084214E-4</v>
      </c>
      <c r="BE35" s="65">
        <v>3.7999999999999999E-2</v>
      </c>
      <c r="BF35" s="18">
        <v>0.18179999999999999</v>
      </c>
      <c r="BG35" s="18">
        <v>5.7999999999999996E-2</v>
      </c>
      <c r="BH35" s="41">
        <f>VLOOKUP(B:B,Asset_Quality_raw_data!B37:AP37,41,0)</f>
        <v>5.5757024915233322E-2</v>
      </c>
      <c r="BI35" s="41">
        <f>VLOOKUP(B:B,Mgt_Efficiency_raw_data!B37:AF37,31,0)</f>
        <v>0.9642545397864547</v>
      </c>
      <c r="BJ35" s="38">
        <f>VLOOKUP(B:B,ROA_raw_data!B37:AP37,41,0)</f>
        <v>-1.7214661714278934E-3</v>
      </c>
      <c r="BK35" s="65">
        <v>4.3999999999999997E-2</v>
      </c>
      <c r="BL35" s="18">
        <v>0.1386</v>
      </c>
      <c r="BM35" s="18">
        <v>6.3399999999999998E-2</v>
      </c>
      <c r="BN35" s="41">
        <f>VLOOKUP(B:B,Asset_Quality_raw_data!B37:AT37,45,0)</f>
        <v>9.8954800040941565E-2</v>
      </c>
      <c r="BO35" s="41">
        <f>VLOOKUP(B:B,Mgt_Efficiency_raw_data!B37:AI37,34,0)</f>
        <v>0.94267867100226177</v>
      </c>
      <c r="BP35" s="38">
        <f>VLOOKUP(B:B,ROA_raw_data!B37:AT37,45,0)</f>
        <v>-2.2270718264951407E-3</v>
      </c>
      <c r="BQ35" s="65">
        <v>4.2000000000000003E-2</v>
      </c>
      <c r="BR35" s="18">
        <v>0.1366</v>
      </c>
      <c r="BS35" s="18">
        <v>6.3500000000000001E-2</v>
      </c>
      <c r="BT35" s="41">
        <f>VLOOKUP(B:B,Asset_Quality_raw_data!B37:AX37,49,0)</f>
        <v>0.14673775854660168</v>
      </c>
      <c r="BU35" s="41">
        <f>VLOOKUP(B:B,Mgt_Efficiency_raw_data!B37:AL37,37,0)</f>
        <v>1.1378631658561589</v>
      </c>
      <c r="BV35" s="38">
        <f>VLOOKUP(B:B,ROA_raw_data!B37:AX37,49,0)</f>
        <v>-1.0299701311738334E-2</v>
      </c>
      <c r="BW35" s="65">
        <v>5.3999999999999999E-2</v>
      </c>
      <c r="BX35" s="18">
        <v>0.1361</v>
      </c>
      <c r="BY35" s="18">
        <v>0.10279999999999999</v>
      </c>
      <c r="BZ35" s="41">
        <f>VLOOKUP(B:B,Asset_Quality_raw_data!B37:BB37,53,0)</f>
        <v>0.1309917645252307</v>
      </c>
      <c r="CA35" s="41">
        <f>VLOOKUP(B:B,Mgt_Efficiency_raw_data!B37:AO37,40,0)</f>
        <v>1.4387930361464596</v>
      </c>
      <c r="CB35" s="38">
        <f>VLOOKUP(B:B,ROA_raw_data!B37:BB37,53,0)</f>
        <v>-2.5950692563743872E-2</v>
      </c>
      <c r="CC35" s="65">
        <v>3.3000000000000002E-2</v>
      </c>
      <c r="CD35" s="18">
        <v>0.1366</v>
      </c>
      <c r="CE35" s="18">
        <v>9.2100000000000015E-2</v>
      </c>
      <c r="CF35" s="41">
        <f>VLOOKUP(B:B,Asset_Quality_raw_data!B37:BF37,57,0)</f>
        <v>0.127026366310003</v>
      </c>
      <c r="CG35" s="41">
        <f>VLOOKUP(B:B,Mgt_Efficiency_raw_data!B37:AR37,43,0)</f>
        <v>1.5382830794924391</v>
      </c>
      <c r="CH35" s="38">
        <f>VLOOKUP(B:B,ROA_raw_data!B37:BF37,57,0)</f>
        <v>-2.7403845186547444E-2</v>
      </c>
      <c r="CI35" s="65">
        <v>3.2000000000000001E-2</v>
      </c>
      <c r="CJ35" s="18">
        <v>0.13689999999999999</v>
      </c>
      <c r="CK35" s="18">
        <v>7.0599999999999996E-2</v>
      </c>
      <c r="CL35" s="41">
        <f>VLOOKUP(B:B,Asset_Quality_raw_data!B37:BJ37,61,0)</f>
        <v>0.12603474198950251</v>
      </c>
      <c r="CM35" s="41">
        <f>VLOOKUP(B:B,Mgt_Efficiency_raw_data!B37:AU37,46,0)</f>
        <v>1.6257233090993874</v>
      </c>
      <c r="CN35" s="38">
        <f>VLOOKUP(B:B,ROA_raw_data!B37:BJ37,61,0)</f>
        <v>-3.1914158738732622E-2</v>
      </c>
      <c r="CO35" s="65">
        <v>3.7999999999999999E-2</v>
      </c>
      <c r="CP35" s="18">
        <v>0.13639999999999999</v>
      </c>
      <c r="CQ35" s="18">
        <v>4.4999999999999998E-2</v>
      </c>
      <c r="CR35" s="41">
        <f>VLOOKUP(B:B,Asset_Quality_raw_data!B37:BN37,65,0)</f>
        <v>0.1174627203734127</v>
      </c>
      <c r="CS35" s="41">
        <f>VLOOKUP(B:B,Mgt_Efficiency_raw_data!B37:AX37,49,0)</f>
        <v>2.1002497221300001</v>
      </c>
      <c r="CT35" s="38">
        <f>VLOOKUP(B:B,ROA_raw_data!B37:BN37,65,0)</f>
        <v>-3.4482320572748623E-2</v>
      </c>
      <c r="CU35" s="65">
        <v>5.1999999999999998E-2</v>
      </c>
      <c r="CV35" s="18">
        <v>0.13489999999999999</v>
      </c>
      <c r="CW35" s="18">
        <v>4.1799999999999997E-2</v>
      </c>
      <c r="CX35" s="41">
        <f>VLOOKUP(B:B,Asset_Quality_raw_data!B37:BR37,69,0)</f>
        <v>0.11919434741314583</v>
      </c>
      <c r="CY35" s="41">
        <f>VLOOKUP(B:B,Mgt_Efficiency_raw_data!B37:BA37,52,0)</f>
        <v>1.1643412455812692</v>
      </c>
      <c r="CZ35" s="38">
        <f>VLOOKUP(B:B,ROA_raw_data!B37:BR37,69,0)</f>
        <v>-1.8744083035124166E-2</v>
      </c>
      <c r="DA35" s="65">
        <v>6.0999999999999999E-2</v>
      </c>
      <c r="DB35" s="18">
        <v>0.13220000000000001</v>
      </c>
      <c r="DC35" s="18">
        <v>4.2800000000000005E-2</v>
      </c>
      <c r="DD35" s="41" t="e">
        <f>VLOOKUP(B:B,Asset_Quality_raw_data!B37:BV37,73,0)</f>
        <v>#DIV/0!</v>
      </c>
      <c r="DE35" s="41" t="e">
        <f>VLOOKUP(B:B,Mgt_Efficiency_raw_data!B37:BD37,55,0)</f>
        <v>#DIV/0!</v>
      </c>
      <c r="DF35" s="38">
        <f>VLOOKUP(B:B,ROA_raw_data!B37:BV37,73,0)</f>
        <v>0</v>
      </c>
      <c r="DG35" s="65">
        <v>5.2999999999999999E-2</v>
      </c>
      <c r="DH35" s="18">
        <v>0.12659999999999999</v>
      </c>
      <c r="DI35" s="18">
        <v>5.7000000000000002E-2</v>
      </c>
      <c r="DJ35" s="41" t="e">
        <f>VLOOKUP(B:B,Asset_Quality_raw_data!B37:BZ37,77,0)</f>
        <v>#DIV/0!</v>
      </c>
      <c r="DK35" s="41" t="e">
        <f>VLOOKUP(B:B,Mgt_Efficiency_raw_data!B37:BG37,58,0)</f>
        <v>#DIV/0!</v>
      </c>
      <c r="DL35" s="38">
        <f>VLOOKUP(B:B,ROA_raw_data!B37:BZ37,77,0)</f>
        <v>0</v>
      </c>
      <c r="DM35" s="65">
        <v>5.6000000000000001E-2</v>
      </c>
      <c r="DN35" s="18">
        <v>0.12509999999999999</v>
      </c>
      <c r="DO35" s="18">
        <v>5.7099999999999998E-2</v>
      </c>
      <c r="DP35" s="41" t="e">
        <f>VLOOKUP(B:B,Asset_Quality_raw_data!B37:CD37,81,0)</f>
        <v>#DIV/0!</v>
      </c>
      <c r="DQ35" s="41" t="e">
        <f>VLOOKUP(B:B,Mgt_Efficiency_raw_data!B37:BJ37,61,0)</f>
        <v>#DIV/0!</v>
      </c>
      <c r="DR35" s="38">
        <f>VLOOKUP(B:B,ROA_raw_data!B37:CD37,81,0)</f>
        <v>0</v>
      </c>
      <c r="DS35" s="65">
        <v>4.8000000000000001E-2</v>
      </c>
      <c r="DT35" s="18">
        <v>0.12509999999999999</v>
      </c>
      <c r="DU35" s="18">
        <v>4.3499999999999997E-2</v>
      </c>
      <c r="DV35" s="41" t="e">
        <f>VLOOKUP(B:B,Asset_Quality_raw_data!B37:CH37,85,0)</f>
        <v>#DIV/0!</v>
      </c>
      <c r="DW35" s="41" t="e">
        <f>VLOOKUP(B:B,Mgt_Efficiency_raw_data!B37:BM37,64,0)</f>
        <v>#DIV/0!</v>
      </c>
      <c r="DX35" s="38" t="e">
        <f>VLOOKUP(B:B,ROA_raw_data!B37:CH37,85,0)</f>
        <v>#DIV/0!</v>
      </c>
      <c r="DY35" s="65">
        <v>0.06</v>
      </c>
      <c r="DZ35" s="18">
        <v>0.12470000000000001</v>
      </c>
      <c r="EA35" s="18">
        <v>5.7000000000000002E-2</v>
      </c>
      <c r="EB35" s="41" t="e">
        <f>VLOOKUP(B:B,Asset_Quality_raw_data!B37:CL37,89,0)</f>
        <v>#DIV/0!</v>
      </c>
      <c r="EC35" s="41" t="e">
        <f>VLOOKUP(B:B,Mgt_Efficiency_raw_data!B37:BP37,67,0)</f>
        <v>#DIV/0!</v>
      </c>
      <c r="ED35" s="38" t="e">
        <f>VLOOKUP(B:B,ROA_raw_data!B37:CL37,89,0)</f>
        <v>#DIV/0!</v>
      </c>
      <c r="EE35" s="65">
        <v>0.05</v>
      </c>
      <c r="EF35" s="18">
        <v>0.12470000000000001</v>
      </c>
      <c r="EG35" s="18">
        <v>3.8300000000000001E-2</v>
      </c>
      <c r="EH35" s="41" t="e">
        <f>VLOOKUP(B:B,Asset_Quality_raw_data!B37:CP37,93,0)</f>
        <v>#DIV/0!</v>
      </c>
      <c r="EI35" s="41" t="e">
        <f>VLOOKUP(B:B,Mgt_Efficiency_raw_data!B37:BS37,70,0)</f>
        <v>#DIV/0!</v>
      </c>
      <c r="EJ35" s="38" t="e">
        <f>VLOOKUP(B:B,ROA_raw_data!B37:CP37,93,0)</f>
        <v>#DIV/0!</v>
      </c>
      <c r="EK35" s="65">
        <v>5.0999999999999997E-2</v>
      </c>
      <c r="EL35" s="18">
        <v>0.12240000000000001</v>
      </c>
      <c r="EM35" s="18">
        <v>5.8200000000000002E-2</v>
      </c>
      <c r="EN35" s="41" t="e">
        <f>VLOOKUP(B:B,Asset_Quality_raw_data!B37:CT37,97,0)</f>
        <v>#N/A</v>
      </c>
      <c r="EO35" s="41" t="e">
        <f>VLOOKUP(B:B,Mgt_Efficiency_raw_data!B37:BV37,73,0)</f>
        <v>#N/A</v>
      </c>
      <c r="EP35" s="38" t="e">
        <f>VLOOKUP(B:B,ROA_raw_data!B37:CT37,97,0)</f>
        <v>#N/A</v>
      </c>
      <c r="EQ35" s="65">
        <v>4.5999999999999999E-2</v>
      </c>
      <c r="ER35" s="18">
        <v>0.12089999999999999</v>
      </c>
      <c r="ES35" s="18">
        <v>5.8400000000000001E-2</v>
      </c>
      <c r="ET35" s="41" t="e">
        <f>VLOOKUP(B:B,Asset_Quality_raw_data!B37:CX37,101,0)</f>
        <v>#DIV/0!</v>
      </c>
      <c r="EU35" s="41" t="e">
        <f>VLOOKUP(B:B,Mgt_Efficiency_raw_data!B37:BY37,76,0)</f>
        <v>#DIV/0!</v>
      </c>
      <c r="EV35" s="38" t="e">
        <f>VLOOKUP(B:B,ROA_raw_data!B37:CX37,101,0)</f>
        <v>#N/A</v>
      </c>
      <c r="EW35" s="65">
        <v>-4.1000000000000002E-2</v>
      </c>
      <c r="EX35" s="18">
        <v>0.11890000000000001</v>
      </c>
      <c r="EY35" s="18">
        <v>4.5899999999999996E-2</v>
      </c>
      <c r="EZ35" s="41" t="e">
        <f>VLOOKUP(B:B,Asset_Quality_raw_data!B37:DB37,105,0)</f>
        <v>#DIV/0!</v>
      </c>
      <c r="FA35" s="41" t="e">
        <f>VLOOKUP(B:B,Mgt_Efficiency_raw_data!B37:CB37,79,0)</f>
        <v>#DIV/0!</v>
      </c>
      <c r="FB35" s="38" t="e">
        <f>VLOOKUP(B:B,ROA_raw_data!B37:DB37,105,0)</f>
        <v>#N/A</v>
      </c>
      <c r="FC35" s="65">
        <v>-3.5999999999999997E-2</v>
      </c>
      <c r="FD35" s="18">
        <v>0.11749999999999999</v>
      </c>
      <c r="FE35" s="18">
        <v>4.2000000000000003E-2</v>
      </c>
      <c r="FF35" s="41" t="e">
        <f>VLOOKUP(B:B,Asset_Quality_raw_data!B37:DF37,109,0)</f>
        <v>#DIV/0!</v>
      </c>
      <c r="FG35" s="41" t="e">
        <f>VLOOKUP(B:B,Mgt_Efficiency_raw_data!B37:CE37,82,0)</f>
        <v>#DIV/0!</v>
      </c>
      <c r="FH35" s="38" t="e">
        <f>VLOOKUP(B:B,ROA_raw_data!B37:DF37,109,0)</f>
        <v>#N/A</v>
      </c>
      <c r="FI35" s="65">
        <v>-3.0000000000000001E-3</v>
      </c>
      <c r="FJ35" s="18">
        <v>0.1202</v>
      </c>
      <c r="FK35" s="18">
        <v>5.62E-2</v>
      </c>
      <c r="FL35" s="41">
        <f>VLOOKUP(B:B,Asset_Quality_raw_data!B37:DJ37,113,0)</f>
        <v>0.49718794717354758</v>
      </c>
      <c r="FM35" s="41">
        <f>VLOOKUP(B:B,Mgt_Efficiency_raw_data!B37:CH37,85,0)</f>
        <v>0.88983782597672922</v>
      </c>
      <c r="FN35" s="38">
        <f>VLOOKUP(B:B,ROA_raw_data!B37:DJ37,113,0)</f>
        <v>-1.8236851959015556E-2</v>
      </c>
      <c r="FO35" s="65">
        <v>2.4E-2</v>
      </c>
      <c r="FP35" s="18">
        <v>0.12050000000000001</v>
      </c>
      <c r="FQ35" s="18">
        <v>5.9000000000000004E-2</v>
      </c>
      <c r="FR35" s="41">
        <f>VLOOKUP(B:B,Asset_Quality_raw_data!B37:DN37,117,0)</f>
        <v>0.52766742766246266</v>
      </c>
      <c r="FS35" s="41">
        <f>VLOOKUP(B:B,Mgt_Efficiency_raw_data!B37:CK37,88,0)</f>
        <v>0.44045334729897406</v>
      </c>
      <c r="FT35" s="38">
        <f>VLOOKUP(B:B,ROA_raw_data!B37:DN37,117,0)</f>
        <v>2.3812000277740272E-2</v>
      </c>
      <c r="FU35" s="65">
        <v>0.10299999999999999</v>
      </c>
      <c r="FV35" s="18">
        <v>0.1202</v>
      </c>
      <c r="FW35" s="18">
        <v>6.3200000000000006E-2</v>
      </c>
      <c r="FX35" s="41">
        <f>VLOOKUP(B:B,Asset_Quality_raw_data!B37:DR37,121,0)</f>
        <v>0.50654142355840581</v>
      </c>
      <c r="FY35" s="41">
        <f>VLOOKUP(B:B,Mgt_Efficiency_raw_data!B37:CN37,91,0)</f>
        <v>0.63560125691491776</v>
      </c>
      <c r="FZ35" s="38">
        <f>VLOOKUP(B:B,ROA_raw_data!B37:DR37,121,0)</f>
        <v>2.5543574422988418E-2</v>
      </c>
      <c r="GA35" s="65">
        <v>9.4E-2</v>
      </c>
      <c r="GB35" s="18">
        <v>0.121</v>
      </c>
      <c r="GC35" s="18">
        <v>6.9099999999999995E-2</v>
      </c>
      <c r="GD35" s="41">
        <f>VLOOKUP(B:B,Asset_Quality_raw_data!B37:DV37,125,0)</f>
        <v>0.52793270230327227</v>
      </c>
      <c r="GE35" s="41">
        <f>VLOOKUP(B:B,Mgt_Efficiency_raw_data!B37:CQ37,94,0)</f>
        <v>0.66998251841845424</v>
      </c>
      <c r="GF35" s="38">
        <f>VLOOKUP(B:B,ROA_raw_data!B37:DV37,125,0)</f>
        <v>2.6239025138711753E-2</v>
      </c>
      <c r="GG35" s="65">
        <v>7.5999999999999998E-2</v>
      </c>
      <c r="GH35" s="18">
        <v>0.1216</v>
      </c>
      <c r="GI35" s="18">
        <v>5.7300000000000004E-2</v>
      </c>
      <c r="GJ35" s="41">
        <f>VLOOKUP(B:B,Asset_Quality_raw_data!B37:DZ37,129,0)</f>
        <v>0.4935245440934653</v>
      </c>
      <c r="GK35" s="41">
        <f>VLOOKUP(B:B,Mgt_Efficiency_raw_data!B37:CT37,97,0)</f>
        <v>0.71157679930372397</v>
      </c>
      <c r="GL35" s="38">
        <f>VLOOKUP(B:B,ROA_raw_data!B37:DZ37,129,0)</f>
        <v>2.3311940529899974E-2</v>
      </c>
      <c r="GM35" s="65">
        <v>5.8999999999999997E-2</v>
      </c>
      <c r="GN35" s="18">
        <v>0.1215</v>
      </c>
      <c r="GO35" s="18">
        <v>5.5599999999999997E-2</v>
      </c>
      <c r="GP35" s="41" t="e">
        <f>VLOOKUP(B:B,Asset_Quality_raw_data!B37:ED37,133,0)</f>
        <v>#DIV/0!</v>
      </c>
      <c r="GQ35" s="41">
        <f>VLOOKUP(B:B,Mgt_Efficiency_raw_data!B37:CW37,100,0)</f>
        <v>0.67090324768656839</v>
      </c>
      <c r="GR35" s="38">
        <f>VLOOKUP(B:B,ROA_raw_data!B37:ED37,133,0)</f>
        <v>2.5026365963004466E-2</v>
      </c>
      <c r="GS35" s="65">
        <v>4.9000000000000002E-2</v>
      </c>
      <c r="GT35" s="18">
        <v>0.12269999999999999</v>
      </c>
      <c r="GU35" s="18">
        <v>7.9100000000000004E-2</v>
      </c>
      <c r="GV35" s="41">
        <f>VLOOKUP(B:B,Asset_Quality_raw_data!B37:EH37,137,0)</f>
        <v>0.48184444748085109</v>
      </c>
      <c r="GW35" s="41">
        <f>VLOOKUP(B:B,Mgt_Efficiency_raw_data!B37:CZ37,103,0)</f>
        <v>0.5829167353763991</v>
      </c>
      <c r="GX35" s="38">
        <f>VLOOKUP(B:B,ROA_raw_data!B37:EH37,137,0)</f>
        <v>2.5485643733190583E-2</v>
      </c>
      <c r="GY35" s="65">
        <v>4.5999999999999999E-2</v>
      </c>
      <c r="GZ35" s="18">
        <v>0.1241</v>
      </c>
      <c r="HA35" s="18">
        <v>9.1799999999999993E-2</v>
      </c>
      <c r="HB35" s="41">
        <f>VLOOKUP(B:B,Asset_Quality_raw_data!B37:EL37,141,0)</f>
        <v>0.43397773147822916</v>
      </c>
      <c r="HC35" s="41">
        <f>VLOOKUP(B:B,Mgt_Efficiency_raw_data!B37:DC37,106,0)</f>
        <v>0.75677229755913966</v>
      </c>
      <c r="HD35" s="38">
        <f>VLOOKUP(B:B,ROA_raw_data!B37:EL37,141,0)</f>
        <v>2.5039825254394726E-2</v>
      </c>
      <c r="HE35" s="65">
        <v>4.9000000000000002E-2</v>
      </c>
      <c r="HF35" s="18">
        <v>0.12670000000000001</v>
      </c>
      <c r="HG35" s="18">
        <v>9.06E-2</v>
      </c>
      <c r="HH35" s="41">
        <f>VLOOKUP(B:B,Asset_Quality_raw_data!B37:EP37,145,0)</f>
        <v>0.35592344124965308</v>
      </c>
      <c r="HI35" s="41">
        <f>VLOOKUP(B:B,Mgt_Efficiency_raw_data!B37:DF37,109,0)</f>
        <v>7.44568407122249E-2</v>
      </c>
      <c r="HJ35" s="38">
        <f>VLOOKUP(B:B,ROA_raw_data!B37:EP37,145,0)</f>
        <v>2.8038014629597478E-2</v>
      </c>
      <c r="HK35" s="65">
        <v>5.3999999999999999E-2</v>
      </c>
      <c r="HL35" s="18">
        <v>0.13089999999999999</v>
      </c>
      <c r="HM35" s="18">
        <v>9.1899999999999996E-2</v>
      </c>
      <c r="HN35" s="41">
        <f>VLOOKUP(B:B,Asset_Quality_raw_data!B37:ET37,149,0)</f>
        <v>0.3182104348218957</v>
      </c>
      <c r="HO35" s="41">
        <f>VLOOKUP(B:B,Mgt_Efficiency_raw_data!B37:DI37,112,0)</f>
        <v>0.65999779520495094</v>
      </c>
      <c r="HP35" s="38">
        <f>VLOOKUP(B:B,ROA_raw_data!B37:ET37,149,0)</f>
        <v>2.9773499688524437E-2</v>
      </c>
      <c r="HQ35" s="65">
        <v>5.5E-2</v>
      </c>
      <c r="HR35" s="18">
        <v>0.1331</v>
      </c>
      <c r="HS35" s="18">
        <v>7.8799999999999995E-2</v>
      </c>
      <c r="HT35" s="41">
        <f>VLOOKUP(B:B,Asset_Quality_raw_data!B37:EX37,153,0)</f>
        <v>0.29516430967372392</v>
      </c>
      <c r="HU35" s="41">
        <f>VLOOKUP(B:B,Mgt_Efficiency_raw_data!B37:DL37,115,0)</f>
        <v>0.63147408024538709</v>
      </c>
      <c r="HV35" s="38">
        <f>VLOOKUP(B:B,ROA_raw_data!B37:EX37,153,0)</f>
        <v>2.9593999662338541E-2</v>
      </c>
      <c r="HW35" s="65">
        <v>0.06</v>
      </c>
      <c r="HX35" s="18">
        <v>0.13980000000000001</v>
      </c>
      <c r="HY35" s="18">
        <v>6.7799999999999999E-2</v>
      </c>
      <c r="HZ35" s="41">
        <f>VLOOKUP(B:B,Asset_Quality_raw_data!B37:FB37,157,0)</f>
        <v>0.27602729591344743</v>
      </c>
      <c r="IA35" s="41">
        <f>VLOOKUP(B:B,Mgt_Efficiency_raw_data!B37:DO37,118,0)</f>
        <v>0.6141993338752727</v>
      </c>
      <c r="IB35" s="38">
        <f>VLOOKUP(B:B,ROA_raw_data!B37:FB37,157,0)</f>
        <v>2.9698307628441802E-2</v>
      </c>
      <c r="IC35" s="65">
        <v>5.6000000000000001E-2</v>
      </c>
      <c r="ID35" s="18">
        <v>0.14630000000000001</v>
      </c>
      <c r="IE35" s="18">
        <v>6.6299999999999998E-2</v>
      </c>
      <c r="IF35" s="41">
        <f>VLOOKUP(B:B,Asset_Quality_raw_data!B37:FF37,161,0)</f>
        <v>0.21378267571028511</v>
      </c>
      <c r="IG35" s="41">
        <f>VLOOKUP(B:B,Mgt_Efficiency_raw_data!B37:DR37,121,0)</f>
        <v>0.57530346115973241</v>
      </c>
      <c r="IH35" s="38">
        <f>VLOOKUP(B:B,ROA_raw_data!B37:FF37,161,0)</f>
        <v>1.8356859364530766E-2</v>
      </c>
      <c r="II35" s="65">
        <v>4.9000000000000002E-2</v>
      </c>
      <c r="IJ35" s="18">
        <v>0.1628</v>
      </c>
      <c r="IK35" s="18">
        <v>5.7000000000000002E-2</v>
      </c>
      <c r="IL35" s="41">
        <f>VLOOKUP(B:B,Asset_Quality_raw_data!B37:FJ37,165,0)</f>
        <v>0.21978496178701132</v>
      </c>
      <c r="IM35" s="41">
        <f>VLOOKUP(B:B,Mgt_Efficiency_raw_data!B37:DU37,124,0)</f>
        <v>0.55914712800667732</v>
      </c>
      <c r="IN35" s="38">
        <f>VLOOKUP(B:B,ROA_raw_data!B37:FJ37,165,0)</f>
        <v>3.6678505713190118E-2</v>
      </c>
      <c r="IO35" s="65">
        <v>4.5999999999999999E-2</v>
      </c>
      <c r="IP35" s="18">
        <v>0.16850000000000001</v>
      </c>
      <c r="IQ35" s="18">
        <v>6.2199999999999998E-2</v>
      </c>
      <c r="IR35" s="41">
        <f>VLOOKUP(B:B,Asset_Quality_raw_data!B37:FN37,169,0)</f>
        <v>0.21965278861759063</v>
      </c>
      <c r="IS35" s="41">
        <f>VLOOKUP(B:B,Mgt_Efficiency_raw_data!B37:DX37,127,0)</f>
        <v>0.46911261595533826</v>
      </c>
      <c r="IT35" s="38">
        <f>VLOOKUP(B:B,ROA_raw_data!B37:FN37,169,0)</f>
        <v>2.3966176767961509E-2</v>
      </c>
      <c r="IU35" s="65">
        <v>0.04</v>
      </c>
      <c r="IV35" s="18">
        <v>0.1691</v>
      </c>
      <c r="IW35" s="18">
        <v>3.56E-2</v>
      </c>
      <c r="IX35" s="41">
        <f>VLOOKUP(B:B,Asset_Quality_raw_data!B37:FR37,173,0)</f>
        <v>0.20004749563735741</v>
      </c>
      <c r="IY35" s="41">
        <f>VLOOKUP(B:B,Mgt_Efficiency_raw_data!B37:EA37,130,0)</f>
        <v>0.54128788383548987</v>
      </c>
      <c r="IZ35" s="38">
        <f>VLOOKUP(B:B,ROA_raw_data!B37:FR37,173,0)</f>
        <v>2.1148935067341754E-2</v>
      </c>
      <c r="JA35" s="65">
        <v>4.7E-2</v>
      </c>
      <c r="JB35" s="18">
        <v>0.16889999999999999</v>
      </c>
      <c r="JC35" s="18">
        <v>2.9900000000000003E-2</v>
      </c>
      <c r="JD35" s="41">
        <f>VLOOKUP(B:B,Asset_Quality_raw_data!B37:FV37,177,0)</f>
        <v>0.15138027100547438</v>
      </c>
      <c r="JE35" s="41">
        <f>VLOOKUP(B:B,Mgt_Efficiency_raw_data!B37:ED37,133,0)</f>
        <v>0.51674183543412289</v>
      </c>
      <c r="JF35" s="38">
        <f>VLOOKUP(B:B,ROA_raw_data!B37:FV37,177,0)</f>
        <v>1.4093739521857445E-2</v>
      </c>
    </row>
    <row r="36" spans="1:266" x14ac:dyDescent="0.25">
      <c r="A36">
        <v>32</v>
      </c>
      <c r="B36" s="55" t="s">
        <v>33</v>
      </c>
      <c r="C36" s="65">
        <v>5.1999999999999998E-2</v>
      </c>
      <c r="D36" s="18">
        <v>0.1691</v>
      </c>
      <c r="E36" s="18">
        <v>6.2699999999999992E-2</v>
      </c>
      <c r="F36" s="41">
        <f>VLOOKUP(B36,Asset_Quality_raw_data!B38:F38,5,0)</f>
        <v>7.2991181557537421E-2</v>
      </c>
      <c r="G36" s="41">
        <f>VLOOKUP(B:B,Mgt_Efficiency_raw_data!B38:E38,4,0)</f>
        <v>0.46601795406496127</v>
      </c>
      <c r="H36" s="38">
        <f>VLOOKUP(B36,ROA_raw_data!B38:F38,5,0)</f>
        <v>4.0984820743392672E-2</v>
      </c>
      <c r="I36" s="65">
        <v>0.06</v>
      </c>
      <c r="J36" s="18">
        <v>0.1636</v>
      </c>
      <c r="K36" s="18">
        <v>7.3899999999999993E-2</v>
      </c>
      <c r="L36" s="41">
        <f>VLOOKUP(B:B,Asset_Quality_raw_data!B38:J38,9,0)</f>
        <v>6.2702978657456901E-2</v>
      </c>
      <c r="M36" s="41">
        <f>VLOOKUP(B:B,Mgt_Efficiency_raw_data!B38:H38,7,0)</f>
        <v>0.46494318503220416</v>
      </c>
      <c r="N36" s="38">
        <f>VLOOKUP(B36,ROA_raw_data!B38:J38,9,0)</f>
        <v>4.4045591646490773E-2</v>
      </c>
      <c r="O36" s="27"/>
      <c r="T36" s="28"/>
      <c r="U36" s="65">
        <v>0.05</v>
      </c>
      <c r="V36" s="18">
        <v>0.15990000000000001</v>
      </c>
      <c r="W36" s="18">
        <v>6.0199999999999997E-2</v>
      </c>
      <c r="X36" s="41">
        <f>VLOOKUP(B:B,Asset_Quality_raw_data!B38:R38,17,0)</f>
        <v>4.4388612391381185E-2</v>
      </c>
      <c r="Y36" s="41">
        <f>VLOOKUP(B:B,Mgt_Efficiency_raw_data!B38:N38,13,0)</f>
        <v>0.46438526427126242</v>
      </c>
      <c r="Z36" s="38">
        <f>VLOOKUP(B:B,ROA_raw_data!B38:R38,17,0)</f>
        <v>4.535024829395301E-2</v>
      </c>
      <c r="AA36" s="65">
        <v>5.7000000000000002E-2</v>
      </c>
      <c r="AB36" s="18">
        <v>0.15460000000000002</v>
      </c>
      <c r="AC36" s="18">
        <v>6.3099999999999989E-2</v>
      </c>
      <c r="AD36" s="41">
        <f>VLOOKUP(B:B,Asset_Quality_raw_data!B38:V38,21,0)</f>
        <v>5.3449228687723151E-2</v>
      </c>
      <c r="AE36" s="41">
        <f>VLOOKUP(B:B,Mgt_Efficiency_raw_data!B38:Q38,16,0)</f>
        <v>0.23056686599856446</v>
      </c>
      <c r="AF36" s="38">
        <f>VLOOKUP(B:B,ROA_raw_data!B38:V38,21,0)</f>
        <v>4.327950055956814E-2</v>
      </c>
      <c r="AG36" s="65">
        <v>5.6000000000000001E-2</v>
      </c>
      <c r="AH36" s="18">
        <v>0.16059999999999999</v>
      </c>
      <c r="AI36" s="18">
        <v>7.0300000000000001E-2</v>
      </c>
      <c r="AJ36" s="41">
        <f>VLOOKUP(B:B,Asset_Quality_raw_data!B38:Z38,25,0)</f>
        <v>5.4589360511074742E-2</v>
      </c>
      <c r="AK36" s="41">
        <f>VLOOKUP(B:B,Mgt_Efficiency_raw_data!B38:T38,19,0)</f>
        <v>0.45882539906102132</v>
      </c>
      <c r="AL36" s="38">
        <f>VLOOKUP(B:B,ROA_raw_data!B38:Z38,25,0)</f>
        <v>4.0967739808560902E-2</v>
      </c>
      <c r="AM36" s="65">
        <v>6.0999999999999999E-2</v>
      </c>
      <c r="AN36" s="18">
        <v>0.16820000000000002</v>
      </c>
      <c r="AO36" s="18">
        <v>5.9699999999999996E-2</v>
      </c>
      <c r="AP36" s="41">
        <f>VLOOKUP(B:B,Asset_Quality_raw_data!B38:AD38,29,0)</f>
        <v>4.8346967083365215E-2</v>
      </c>
      <c r="AQ36" s="41">
        <f>VLOOKUP(B:B,Mgt_Efficiency_raw_data!B38:W38,22,0)</f>
        <v>0.46528379207645776</v>
      </c>
      <c r="AR36" s="38">
        <f>VLOOKUP(B:B,ROA_raw_data!B38:AD38,29,0)</f>
        <v>3.8604785660926538E-2</v>
      </c>
      <c r="AS36" s="65">
        <v>0.05</v>
      </c>
      <c r="AT36" s="18">
        <v>0.183</v>
      </c>
      <c r="AU36" s="18">
        <v>8.0100000000000005E-2</v>
      </c>
      <c r="AV36" s="41">
        <f>VLOOKUP(B:B,Asset_Quality_raw_data!B38:AH38,33,0)</f>
        <v>5.0139052460757685E-2</v>
      </c>
      <c r="AW36" s="41">
        <f>VLOOKUP(B:B,Mgt_Efficiency_raw_data!B38:Z38,25,0)</f>
        <v>0.47340889806306008</v>
      </c>
      <c r="AX36" s="38">
        <f>VLOOKUP(B:B,ROA_raw_data!B38:AH38,33,0)</f>
        <v>3.906523608878134E-2</v>
      </c>
      <c r="AY36" s="65">
        <v>3.7999999999999999E-2</v>
      </c>
      <c r="AZ36" s="18">
        <v>0.1787</v>
      </c>
      <c r="BA36" s="18">
        <v>6.4500000000000002E-2</v>
      </c>
      <c r="BB36" s="41">
        <f>VLOOKUP(B:B,Asset_Quality_raw_data!B38:AL38,37,0)</f>
        <v>6.7257671127040536E-2</v>
      </c>
      <c r="BC36" s="41">
        <f>VLOOKUP(B:B,Mgt_Efficiency_raw_data!B38:AC38,28,0)</f>
        <v>0.45152842467986876</v>
      </c>
      <c r="BD36" s="38">
        <f>VLOOKUP(B:B,ROA_raw_data!B38:AL38,37,0)</f>
        <v>3.5899530921592024E-2</v>
      </c>
      <c r="BE36" s="65">
        <v>3.7999999999999999E-2</v>
      </c>
      <c r="BF36" s="18">
        <v>0.18179999999999999</v>
      </c>
      <c r="BG36" s="18">
        <v>5.7999999999999996E-2</v>
      </c>
      <c r="BH36" s="41">
        <f>VLOOKUP(B:B,Asset_Quality_raw_data!B38:AP38,41,0)</f>
        <v>7.064836601693994E-2</v>
      </c>
      <c r="BI36" s="41">
        <f>VLOOKUP(B:B,Mgt_Efficiency_raw_data!B38:AF38,31,0)</f>
        <v>0.44320238327451489</v>
      </c>
      <c r="BJ36" s="38">
        <f>VLOOKUP(B:B,ROA_raw_data!B38:AP38,41,0)</f>
        <v>4.177982768076012E-2</v>
      </c>
      <c r="BK36" s="65">
        <v>4.3999999999999997E-2</v>
      </c>
      <c r="BL36" s="18">
        <v>0.1386</v>
      </c>
      <c r="BM36" s="18">
        <v>6.3399999999999998E-2</v>
      </c>
      <c r="BN36" s="41">
        <f>VLOOKUP(B:B,Asset_Quality_raw_data!B38:AT38,45,0)</f>
        <v>6.3231032294571568E-2</v>
      </c>
      <c r="BO36" s="41">
        <f>VLOOKUP(B:B,Mgt_Efficiency_raw_data!B38:AI38,34,0)</f>
        <v>0.43462856632971669</v>
      </c>
      <c r="BP36" s="38">
        <f>VLOOKUP(B:B,ROA_raw_data!B38:AT38,45,0)</f>
        <v>4.274583374645767E-2</v>
      </c>
      <c r="BQ36" s="65">
        <v>4.2000000000000003E-2</v>
      </c>
      <c r="BR36" s="18">
        <v>0.1366</v>
      </c>
      <c r="BS36" s="18">
        <v>6.3500000000000001E-2</v>
      </c>
      <c r="BT36" s="41">
        <f>VLOOKUP(B:B,Asset_Quality_raw_data!B38:AX38,49,0)</f>
        <v>6.3814148379775074E-2</v>
      </c>
      <c r="BU36" s="41">
        <f>VLOOKUP(B:B,Mgt_Efficiency_raw_data!B38:AL38,37,0)</f>
        <v>0.44588004969267936</v>
      </c>
      <c r="BV36" s="38">
        <f>VLOOKUP(B:B,ROA_raw_data!B38:AX38,49,0)</f>
        <v>4.0676558033710564E-2</v>
      </c>
      <c r="BW36" s="65">
        <v>5.3999999999999999E-2</v>
      </c>
      <c r="BX36" s="18">
        <v>0.1361</v>
      </c>
      <c r="BY36" s="18">
        <v>0.10279999999999999</v>
      </c>
      <c r="BZ36" s="41">
        <f>VLOOKUP(B:B,Asset_Quality_raw_data!B38:BB38,53,0)</f>
        <v>6.5376755234266795E-2</v>
      </c>
      <c r="CA36" s="41">
        <f>VLOOKUP(B:B,Mgt_Efficiency_raw_data!B38:AO38,40,0)</f>
        <v>0.47098041048149192</v>
      </c>
      <c r="CB36" s="38">
        <f>VLOOKUP(B:B,ROA_raw_data!B38:BB38,53,0)</f>
        <v>3.5022112166952175E-2</v>
      </c>
      <c r="CC36" s="65">
        <v>3.3000000000000002E-2</v>
      </c>
      <c r="CD36" s="18">
        <v>0.1366</v>
      </c>
      <c r="CE36" s="18">
        <v>9.2100000000000015E-2</v>
      </c>
      <c r="CF36" s="41">
        <f>VLOOKUP(B:B,Asset_Quality_raw_data!B38:BF38,57,0)</f>
        <v>6.6224977960320855E-2</v>
      </c>
      <c r="CG36" s="41">
        <f>VLOOKUP(B:B,Mgt_Efficiency_raw_data!B38:AR38,43,0)</f>
        <v>0.4705186526209143</v>
      </c>
      <c r="CH36" s="38">
        <f>VLOOKUP(B:B,ROA_raw_data!B38:BF38,57,0)</f>
        <v>3.6890903070996385E-2</v>
      </c>
      <c r="CI36" s="65">
        <v>3.2000000000000001E-2</v>
      </c>
      <c r="CJ36" s="18">
        <v>0.13689999999999999</v>
      </c>
      <c r="CK36" s="18">
        <v>7.0599999999999996E-2</v>
      </c>
      <c r="CL36" s="41">
        <f>VLOOKUP(B:B,Asset_Quality_raw_data!B38:BJ38,61,0)</f>
        <v>6.9315205323518231E-2</v>
      </c>
      <c r="CM36" s="41">
        <f>VLOOKUP(B:B,Mgt_Efficiency_raw_data!B38:AU38,46,0)</f>
        <v>0.47279790546047978</v>
      </c>
      <c r="CN36" s="38">
        <f>VLOOKUP(B:B,ROA_raw_data!B38:BJ38,61,0)</f>
        <v>3.6587392537501241E-2</v>
      </c>
      <c r="CO36" s="65">
        <v>3.7999999999999999E-2</v>
      </c>
      <c r="CP36" s="18">
        <v>0.13639999999999999</v>
      </c>
      <c r="CQ36" s="18">
        <v>4.4999999999999998E-2</v>
      </c>
      <c r="CR36" s="41">
        <f>VLOOKUP(B:B,Asset_Quality_raw_data!B38:BN38,65,0)</f>
        <v>7.0458430020694643E-2</v>
      </c>
      <c r="CS36" s="41">
        <f>VLOOKUP(B:B,Mgt_Efficiency_raw_data!B38:AX38,49,0)</f>
        <v>0.46803529889610745</v>
      </c>
      <c r="CT36" s="38">
        <f>VLOOKUP(B:B,ROA_raw_data!B38:BN38,65,0)</f>
        <v>3.6279132174444853E-2</v>
      </c>
      <c r="CU36" s="65">
        <v>5.1999999999999998E-2</v>
      </c>
      <c r="CV36" s="18">
        <v>0.13489999999999999</v>
      </c>
      <c r="CW36" s="18">
        <v>4.1799999999999997E-2</v>
      </c>
      <c r="CX36" s="41">
        <f>VLOOKUP(B:B,Asset_Quality_raw_data!B38:BR38,69,0)</f>
        <v>8.6035323548659323E-2</v>
      </c>
      <c r="CY36" s="41">
        <f>VLOOKUP(B:B,Mgt_Efficiency_raw_data!B38:BA38,52,0)</f>
        <v>0.45933332283377171</v>
      </c>
      <c r="CZ36" s="38">
        <f>VLOOKUP(B:B,ROA_raw_data!B38:BR38,69,0)</f>
        <v>3.8614494939590294E-2</v>
      </c>
      <c r="DA36" s="65">
        <v>6.0999999999999999E-2</v>
      </c>
      <c r="DB36" s="18">
        <v>0.13220000000000001</v>
      </c>
      <c r="DC36" s="18">
        <v>4.2800000000000005E-2</v>
      </c>
      <c r="DD36" s="41">
        <f>VLOOKUP(B:B,Asset_Quality_raw_data!B38:BV38,73,0)</f>
        <v>7.3700106191200446E-2</v>
      </c>
      <c r="DE36" s="41">
        <f>VLOOKUP(B:B,Mgt_Efficiency_raw_data!B38:BD38,55,0)</f>
        <v>0.45365336986774624</v>
      </c>
      <c r="DF36" s="38">
        <f>VLOOKUP(B:B,ROA_raw_data!B38:BV38,73,0)</f>
        <v>3.9125560428209201E-2</v>
      </c>
      <c r="DG36" s="65">
        <v>5.2999999999999999E-2</v>
      </c>
      <c r="DH36" s="18">
        <v>0.12659999999999999</v>
      </c>
      <c r="DI36" s="18">
        <v>5.7000000000000002E-2</v>
      </c>
      <c r="DJ36" s="41">
        <f>VLOOKUP(B:B,Asset_Quality_raw_data!B38:BZ38,77,0)</f>
        <v>6.5437278096027424E-2</v>
      </c>
      <c r="DK36" s="41">
        <f>VLOOKUP(B:B,Mgt_Efficiency_raw_data!B38:BG38,58,0)</f>
        <v>0.45106035792683696</v>
      </c>
      <c r="DL36" s="38">
        <f>VLOOKUP(B:B,ROA_raw_data!B38:BZ38,77,0)</f>
        <v>5.5345406095597509E-2</v>
      </c>
      <c r="DM36" s="65">
        <v>5.6000000000000001E-2</v>
      </c>
      <c r="DN36" s="18">
        <v>0.12509999999999999</v>
      </c>
      <c r="DO36" s="18">
        <v>5.7099999999999998E-2</v>
      </c>
      <c r="DP36" s="41">
        <f>VLOOKUP(B:B,Asset_Quality_raw_data!B38:CD38,81,0)</f>
        <v>5.9128415402731865E-2</v>
      </c>
      <c r="DQ36" s="41">
        <f>VLOOKUP(B:B,Mgt_Efficiency_raw_data!B38:BJ38,61,0)</f>
        <v>0.4509132688637405</v>
      </c>
      <c r="DR36" s="38">
        <f>VLOOKUP(B:B,ROA_raw_data!B38:CD38,81,0)</f>
        <v>3.8069641714062817E-2</v>
      </c>
      <c r="DS36" s="65">
        <v>4.8000000000000001E-2</v>
      </c>
      <c r="DT36" s="18">
        <v>0.12509999999999999</v>
      </c>
      <c r="DU36" s="18">
        <v>4.3499999999999997E-2</v>
      </c>
      <c r="DV36" s="41">
        <f>VLOOKUP(B:B,Asset_Quality_raw_data!B38:CH38,85,0)</f>
        <v>6.9381455966586944E-2</v>
      </c>
      <c r="DW36" s="41">
        <f>VLOOKUP(B:B,Mgt_Efficiency_raw_data!B38:BM38,64,0)</f>
        <v>0.44768187699765349</v>
      </c>
      <c r="DX36" s="38">
        <f>VLOOKUP(B:B,ROA_raw_data!B38:CH38,85,0)</f>
        <v>3.5747886429705035E-2</v>
      </c>
      <c r="DY36" s="65">
        <v>0.06</v>
      </c>
      <c r="DZ36" s="18">
        <v>0.12470000000000001</v>
      </c>
      <c r="EA36" s="18">
        <v>5.7000000000000002E-2</v>
      </c>
      <c r="EB36" s="41">
        <f>VLOOKUP(B:B,Asset_Quality_raw_data!B38:CL38,89,0)</f>
        <v>6.7741339094187544E-2</v>
      </c>
      <c r="EC36" s="41">
        <f>VLOOKUP(B:B,Mgt_Efficiency_raw_data!B38:BP38,67,0)</f>
        <v>0.42652535405272179</v>
      </c>
      <c r="ED36" s="38">
        <f>VLOOKUP(B:B,ROA_raw_data!B38:CL38,89,0)</f>
        <v>3.7077130072549903E-2</v>
      </c>
      <c r="EE36" s="65">
        <v>0.05</v>
      </c>
      <c r="EF36" s="18">
        <v>0.12470000000000001</v>
      </c>
      <c r="EG36" s="18">
        <v>3.8300000000000001E-2</v>
      </c>
      <c r="EH36" s="41">
        <f>VLOOKUP(B:B,Asset_Quality_raw_data!B38:CP38,93,0)</f>
        <v>7.2265157320918691E-2</v>
      </c>
      <c r="EI36" s="41">
        <f>VLOOKUP(B:B,Mgt_Efficiency_raw_data!B38:BS38,70,0)</f>
        <v>0.41834285443315583</v>
      </c>
      <c r="EJ36" s="38">
        <f>VLOOKUP(B:B,ROA_raw_data!B38:CP38,93,0)</f>
        <v>3.7106905616640172E-2</v>
      </c>
      <c r="EK36" s="65">
        <v>5.0999999999999997E-2</v>
      </c>
      <c r="EL36" s="18">
        <v>0.12240000000000001</v>
      </c>
      <c r="EM36" s="18">
        <v>5.8200000000000002E-2</v>
      </c>
      <c r="EN36" s="41">
        <f>VLOOKUP(B:B,Asset_Quality_raw_data!B38:CT38,97,0)</f>
        <v>6.4314870177925629E-2</v>
      </c>
      <c r="EO36" s="41">
        <f>VLOOKUP(B:B,Mgt_Efficiency_raw_data!B38:BV38,73,0)</f>
        <v>0.4212026246401217</v>
      </c>
      <c r="EP36" s="38">
        <f>VLOOKUP(B:B,ROA_raw_data!B38:CT38,97,0)</f>
        <v>3.5039305689226287E-2</v>
      </c>
      <c r="EQ36" s="65">
        <v>4.5999999999999999E-2</v>
      </c>
      <c r="ER36" s="18">
        <v>0.12089999999999999</v>
      </c>
      <c r="ES36" s="18">
        <v>5.8400000000000001E-2</v>
      </c>
      <c r="ET36" s="41">
        <f>VLOOKUP(B:B,Asset_Quality_raw_data!B38:CX38,101,0)</f>
        <v>6.655642203238088E-2</v>
      </c>
      <c r="EU36" s="41">
        <f>VLOOKUP(B:B,Mgt_Efficiency_raw_data!B38:BY38,76,0)</f>
        <v>0.42771049813145628</v>
      </c>
      <c r="EV36" s="38">
        <f>VLOOKUP(B:B,ROA_raw_data!B38:CX38,101,0)</f>
        <v>3.1126844184496166E-2</v>
      </c>
      <c r="EW36" s="65">
        <v>-4.1000000000000002E-2</v>
      </c>
      <c r="EX36" s="18">
        <v>0.11890000000000001</v>
      </c>
      <c r="EY36" s="18">
        <v>4.5899999999999996E-2</v>
      </c>
      <c r="EZ36" s="41">
        <f>VLOOKUP(B:B,Asset_Quality_raw_data!B38:DB38,105,0)</f>
        <v>8.770885682753661E-2</v>
      </c>
      <c r="FA36" s="41">
        <f>VLOOKUP(B:B,Mgt_Efficiency_raw_data!B38:CB38,79,0)</f>
        <v>0.39689387258943193</v>
      </c>
      <c r="FB36" s="38">
        <f>VLOOKUP(B:B,ROA_raw_data!B38:DB38,105,0)</f>
        <v>2.0065531594899402E-2</v>
      </c>
      <c r="FC36" s="65">
        <v>-3.5999999999999997E-2</v>
      </c>
      <c r="FD36" s="18">
        <v>0.11749999999999999</v>
      </c>
      <c r="FE36" s="18">
        <v>4.2000000000000003E-2</v>
      </c>
      <c r="FF36" s="41">
        <f>VLOOKUP(B:B,Asset_Quality_raw_data!B38:DF38,109,0)</f>
        <v>0.10718891701966815</v>
      </c>
      <c r="FG36" s="41">
        <f>VLOOKUP(B:B,Mgt_Efficiency_raw_data!B38:CE38,82,0)</f>
        <v>0.38535587636155583</v>
      </c>
      <c r="FH36" s="38">
        <f>VLOOKUP(B:B,ROA_raw_data!B38:DF38,109,0)</f>
        <v>1.8584693093592432E-2</v>
      </c>
      <c r="FI36" s="65">
        <v>-3.0000000000000001E-3</v>
      </c>
      <c r="FJ36" s="18">
        <v>0.1202</v>
      </c>
      <c r="FK36" s="18">
        <v>5.62E-2</v>
      </c>
      <c r="FL36" s="41">
        <f>VLOOKUP(B:B,Asset_Quality_raw_data!B38:DJ38,113,0)</f>
        <v>0.10795509568532076</v>
      </c>
      <c r="FM36" s="41">
        <f>VLOOKUP(B:B,Mgt_Efficiency_raw_data!B38:CH38,85,0)</f>
        <v>0.38049187068102919</v>
      </c>
      <c r="FN36" s="38">
        <f>VLOOKUP(B:B,ROA_raw_data!B38:DJ38,113,0)</f>
        <v>2.5956204688349169E-2</v>
      </c>
      <c r="FO36" s="65">
        <v>2.4E-2</v>
      </c>
      <c r="FP36" s="18">
        <v>0.12050000000000001</v>
      </c>
      <c r="FQ36" s="18">
        <v>5.9000000000000004E-2</v>
      </c>
      <c r="FR36" s="41">
        <f>VLOOKUP(B:B,Asset_Quality_raw_data!B38:DN38,117,0)</f>
        <v>0.10834537263727578</v>
      </c>
      <c r="FS36" s="41">
        <f>VLOOKUP(B:B,Mgt_Efficiency_raw_data!B38:CK38,88,0)</f>
        <v>0.4170967767916427</v>
      </c>
      <c r="FT36" s="38">
        <f>VLOOKUP(B:B,ROA_raw_data!B38:DN38,117,0)</f>
        <v>2.9864257079228681E-2</v>
      </c>
      <c r="FU36" s="65">
        <v>0.10299999999999999</v>
      </c>
      <c r="FV36" s="18">
        <v>0.1202</v>
      </c>
      <c r="FW36" s="18">
        <v>6.3200000000000006E-2</v>
      </c>
      <c r="FX36" s="41">
        <f>VLOOKUP(B:B,Asset_Quality_raw_data!B38:DR38,121,0)</f>
        <v>0.10399691652431495</v>
      </c>
      <c r="FY36" s="41">
        <f>VLOOKUP(B:B,Mgt_Efficiency_raw_data!B38:CN38,91,0)</f>
        <v>0.37967809989879087</v>
      </c>
      <c r="FZ36" s="38">
        <f>VLOOKUP(B:B,ROA_raw_data!B38:DR38,121,0)</f>
        <v>3.4773266609554376E-2</v>
      </c>
      <c r="GA36" s="65">
        <v>9.4E-2</v>
      </c>
      <c r="GB36" s="18">
        <v>0.121</v>
      </c>
      <c r="GC36" s="18">
        <v>6.9099999999999995E-2</v>
      </c>
      <c r="GD36" s="41">
        <f>VLOOKUP(B:B,Asset_Quality_raw_data!B38:DV38,125,0)</f>
        <v>0.10347359364411099</v>
      </c>
      <c r="GE36" s="41">
        <f>VLOOKUP(B:B,Mgt_Efficiency_raw_data!B38:CQ38,94,0)</f>
        <v>0.37658600844127998</v>
      </c>
      <c r="GF36" s="38">
        <f>VLOOKUP(B:B,ROA_raw_data!B38:DV38,125,0)</f>
        <v>3.6568476145666676E-2</v>
      </c>
      <c r="GG36" s="65">
        <v>7.5999999999999998E-2</v>
      </c>
      <c r="GH36" s="18">
        <v>0.1216</v>
      </c>
      <c r="GI36" s="18">
        <v>5.7300000000000004E-2</v>
      </c>
      <c r="GJ36" s="41">
        <f>VLOOKUP(B:B,Asset_Quality_raw_data!B38:DZ38,129,0)</f>
        <v>0.13767130300465469</v>
      </c>
      <c r="GK36" s="41">
        <f>VLOOKUP(B:B,Mgt_Efficiency_raw_data!B38:CT38,97,0)</f>
        <v>0.38884011466280943</v>
      </c>
      <c r="GL36" s="38">
        <f>VLOOKUP(B:B,ROA_raw_data!B38:DZ38,129,0)</f>
        <v>3.6517636809560695E-2</v>
      </c>
      <c r="GM36" s="65">
        <v>5.8999999999999997E-2</v>
      </c>
      <c r="GN36" s="18">
        <v>0.1215</v>
      </c>
      <c r="GO36" s="18">
        <v>5.5599999999999997E-2</v>
      </c>
      <c r="GP36" s="41">
        <f>VLOOKUP(B:B,Asset_Quality_raw_data!B38:ED38,133,0)</f>
        <v>0.14084207205085925</v>
      </c>
      <c r="GQ36" s="41">
        <f>VLOOKUP(B:B,Mgt_Efficiency_raw_data!B38:CW38,100,0)</f>
        <v>0.37800377303766902</v>
      </c>
      <c r="GR36" s="38">
        <f>VLOOKUP(B:B,ROA_raw_data!B38:ED38,133,0)</f>
        <v>3.9267153271979827E-2</v>
      </c>
      <c r="GS36" s="65">
        <v>4.9000000000000002E-2</v>
      </c>
      <c r="GT36" s="18">
        <v>0.12269999999999999</v>
      </c>
      <c r="GU36" s="18">
        <v>7.9100000000000004E-2</v>
      </c>
      <c r="GV36" s="41">
        <f>VLOOKUP(B:B,Asset_Quality_raw_data!B38:EH38,137,0)</f>
        <v>0.18928103449329439</v>
      </c>
      <c r="GW36" s="41">
        <f>VLOOKUP(B:B,Mgt_Efficiency_raw_data!B38:CZ38,103,0)</f>
        <v>0.38952158545080406</v>
      </c>
      <c r="GX36" s="38">
        <f>VLOOKUP(B:B,ROA_raw_data!B38:EH38,137,0)</f>
        <v>3.8541581956883432E-2</v>
      </c>
      <c r="GY36" s="65">
        <v>4.5999999999999999E-2</v>
      </c>
      <c r="GZ36" s="18">
        <v>0.1241</v>
      </c>
      <c r="HA36" s="18">
        <v>9.1799999999999993E-2</v>
      </c>
      <c r="HB36" s="41">
        <f>VLOOKUP(B:B,Asset_Quality_raw_data!B38:EL38,141,0)</f>
        <v>0.16316885360773373</v>
      </c>
      <c r="HC36" s="41">
        <f>VLOOKUP(B:B,Mgt_Efficiency_raw_data!B38:DC38,106,0)</f>
        <v>0.37543855931964021</v>
      </c>
      <c r="HD36" s="38">
        <f>VLOOKUP(B:B,ROA_raw_data!B38:EL38,141,0)</f>
        <v>3.9700531582557139E-2</v>
      </c>
      <c r="HE36" s="65">
        <v>4.9000000000000002E-2</v>
      </c>
      <c r="HF36" s="18">
        <v>0.12670000000000001</v>
      </c>
      <c r="HG36" s="18">
        <v>9.06E-2</v>
      </c>
      <c r="HH36" s="41">
        <f>VLOOKUP(B:B,Asset_Quality_raw_data!B38:EP38,145,0)</f>
        <v>0.16169564652585333</v>
      </c>
      <c r="HI36" s="41">
        <f>VLOOKUP(B:B,Mgt_Efficiency_raw_data!B38:DF38,109,0)</f>
        <v>0.38036584274805152</v>
      </c>
      <c r="HJ36" s="38">
        <f>VLOOKUP(B:B,ROA_raw_data!B38:EP38,145,0)</f>
        <v>3.8644035856455573E-2</v>
      </c>
      <c r="HK36" s="65">
        <v>5.3999999999999999E-2</v>
      </c>
      <c r="HL36" s="18">
        <v>0.13089999999999999</v>
      </c>
      <c r="HM36" s="18">
        <v>9.1899999999999996E-2</v>
      </c>
      <c r="HN36" s="41">
        <f>VLOOKUP(B:B,Asset_Quality_raw_data!B38:ET38,149,0)</f>
        <v>0.16228094985564362</v>
      </c>
      <c r="HO36" s="41">
        <f>VLOOKUP(B:B,Mgt_Efficiency_raw_data!B38:DI38,112,0)</f>
        <v>0.43933453448380605</v>
      </c>
      <c r="HP36" s="38">
        <f>VLOOKUP(B:B,ROA_raw_data!B38:ET38,149,0)</f>
        <v>2.6230881110919667E-2</v>
      </c>
      <c r="HQ36" s="65">
        <v>5.5E-2</v>
      </c>
      <c r="HR36" s="18">
        <v>0.1331</v>
      </c>
      <c r="HS36" s="18">
        <v>7.8799999999999995E-2</v>
      </c>
      <c r="HT36" s="41">
        <f>VLOOKUP(B:B,Asset_Quality_raw_data!B38:EX38,153,0)</f>
        <v>0.15988796549936757</v>
      </c>
      <c r="HU36" s="41">
        <f>VLOOKUP(B:B,Mgt_Efficiency_raw_data!B38:DL38,115,0)</f>
        <v>0.39693791013626545</v>
      </c>
      <c r="HV36" s="38">
        <f>VLOOKUP(B:B,ROA_raw_data!B38:EX38,153,0)</f>
        <v>2.5885154986569459E-2</v>
      </c>
      <c r="HW36" s="65">
        <v>0.06</v>
      </c>
      <c r="HX36" s="18">
        <v>0.13980000000000001</v>
      </c>
      <c r="HY36" s="18">
        <v>6.7799999999999999E-2</v>
      </c>
      <c r="HZ36" s="41">
        <f>VLOOKUP(B:B,Asset_Quality_raw_data!B38:FB38,157,0)</f>
        <v>0.15287390408292087</v>
      </c>
      <c r="IA36" s="41">
        <f>VLOOKUP(B:B,Mgt_Efficiency_raw_data!B38:DO38,118,0)</f>
        <v>0.38700891910926932</v>
      </c>
      <c r="IB36" s="38">
        <f>VLOOKUP(B:B,ROA_raw_data!B38:FB38,157,0)</f>
        <v>2.6890516412043271E-2</v>
      </c>
      <c r="IC36" s="65">
        <v>5.6000000000000001E-2</v>
      </c>
      <c r="ID36" s="18">
        <v>0.14630000000000001</v>
      </c>
      <c r="IE36" s="18">
        <v>6.6299999999999998E-2</v>
      </c>
      <c r="IF36" s="41">
        <f>VLOOKUP(B:B,Asset_Quality_raw_data!B38:FF38,161,0)</f>
        <v>0.16542348457536646</v>
      </c>
      <c r="IG36" s="41">
        <f>VLOOKUP(B:B,Mgt_Efficiency_raw_data!B38:DR38,121,0)</f>
        <v>0.4055562115708623</v>
      </c>
      <c r="IH36" s="38">
        <f>VLOOKUP(B:B,ROA_raw_data!B38:FF38,161,0)</f>
        <v>2.1203967557383407E-2</v>
      </c>
      <c r="II36" s="65">
        <v>4.9000000000000002E-2</v>
      </c>
      <c r="IJ36" s="18">
        <v>0.1628</v>
      </c>
      <c r="IK36" s="18">
        <v>5.7000000000000002E-2</v>
      </c>
      <c r="IL36" s="41">
        <f>VLOOKUP(B:B,Asset_Quality_raw_data!B38:FJ38,165,0)</f>
        <v>0.16912802733397933</v>
      </c>
      <c r="IM36" s="41">
        <f>VLOOKUP(B:B,Mgt_Efficiency_raw_data!B38:DU38,124,0)</f>
        <v>0.3714035627491446</v>
      </c>
      <c r="IN36" s="38">
        <f>VLOOKUP(B:B,ROA_raw_data!B38:FJ38,165,0)</f>
        <v>3.2454680634721331E-2</v>
      </c>
      <c r="IO36" s="65">
        <v>4.5999999999999999E-2</v>
      </c>
      <c r="IP36" s="18">
        <v>0.16850000000000001</v>
      </c>
      <c r="IQ36" s="18">
        <v>6.2199999999999998E-2</v>
      </c>
      <c r="IR36" s="41">
        <f>VLOOKUP(B:B,Asset_Quality_raw_data!B38:FN38,169,0)</f>
        <v>0.1689140428093733</v>
      </c>
      <c r="IS36" s="41">
        <f>VLOOKUP(B:B,Mgt_Efficiency_raw_data!B38:DX38,127,0)</f>
        <v>0.38608663317718189</v>
      </c>
      <c r="IT36" s="38">
        <f>VLOOKUP(B:B,ROA_raw_data!B38:FN38,169,0)</f>
        <v>3.1187136284674708E-2</v>
      </c>
      <c r="IU36" s="65">
        <v>0.04</v>
      </c>
      <c r="IV36" s="18">
        <v>0.1691</v>
      </c>
      <c r="IW36" s="18">
        <v>3.56E-2</v>
      </c>
      <c r="IX36" s="41">
        <f>VLOOKUP(B:B,Asset_Quality_raw_data!B38:FR38,173,0)</f>
        <v>0.16450602402908879</v>
      </c>
      <c r="IY36" s="41">
        <f>VLOOKUP(B:B,Mgt_Efficiency_raw_data!B38:EA38,130,0)</f>
        <v>0.38742952570050015</v>
      </c>
      <c r="IZ36" s="38">
        <f>VLOOKUP(B:B,ROA_raw_data!B38:FR38,173,0)</f>
        <v>3.078363034939231E-2</v>
      </c>
      <c r="JA36" s="65">
        <v>4.7E-2</v>
      </c>
      <c r="JB36" s="18">
        <v>0.16889999999999999</v>
      </c>
      <c r="JC36" s="18">
        <v>2.9900000000000003E-2</v>
      </c>
      <c r="JD36" s="41">
        <f>VLOOKUP(B:B,Asset_Quality_raw_data!B38:FV38,177,0)</f>
        <v>0.16983737988562544</v>
      </c>
      <c r="JE36" s="41">
        <f>VLOOKUP(B:B,Mgt_Efficiency_raw_data!B38:ED38,133,0)</f>
        <v>0.36938963154113008</v>
      </c>
      <c r="JF36" s="38">
        <f>VLOOKUP(B:B,ROA_raw_data!B38:FV38,177,0)</f>
        <v>3.3316345831736704E-2</v>
      </c>
    </row>
    <row r="37" spans="1:266" x14ac:dyDescent="0.25">
      <c r="A37">
        <v>33</v>
      </c>
      <c r="B37" s="55" t="s">
        <v>64</v>
      </c>
      <c r="C37" s="65">
        <v>5.1999999999999998E-2</v>
      </c>
      <c r="D37" s="18">
        <v>0.1691</v>
      </c>
      <c r="E37" s="18">
        <v>6.2699999999999992E-2</v>
      </c>
      <c r="F37" s="41">
        <f>VLOOKUP(B37,Asset_Quality_raw_data!B39:F39,5,0)</f>
        <v>6.5559752212137112E-2</v>
      </c>
      <c r="G37" s="41">
        <f>VLOOKUP(B:B,Mgt_Efficiency_raw_data!B39:E39,4,0)</f>
        <v>0.56225956744150107</v>
      </c>
      <c r="H37" s="38">
        <f>VLOOKUP(B37,ROA_raw_data!B39:F39,5,0)</f>
        <v>3.5491008802297233E-2</v>
      </c>
      <c r="I37" s="65">
        <v>0.06</v>
      </c>
      <c r="J37" s="18">
        <v>0.1636</v>
      </c>
      <c r="K37" s="18">
        <v>7.3899999999999993E-2</v>
      </c>
      <c r="L37" s="41">
        <f>VLOOKUP(B:B,Asset_Quality_raw_data!B39:J39,9,0)</f>
        <v>7.084575063492668E-2</v>
      </c>
      <c r="M37" s="41">
        <f>VLOOKUP(B:B,Mgt_Efficiency_raw_data!B39:H39,7,0)</f>
        <v>0.59711673885891947</v>
      </c>
      <c r="N37" s="38">
        <f>VLOOKUP(B37,ROA_raw_data!B39:J39,9,0)</f>
        <v>3.2003399874585045E-2</v>
      </c>
      <c r="O37" s="27"/>
      <c r="T37" s="28"/>
      <c r="U37" s="65">
        <v>0.05</v>
      </c>
      <c r="V37" s="18">
        <v>0.15990000000000001</v>
      </c>
      <c r="W37" s="18">
        <v>6.0199999999999997E-2</v>
      </c>
      <c r="X37" s="41">
        <f>VLOOKUP(B:B,Asset_Quality_raw_data!B39:R39,17,0)</f>
        <v>6.250820771733108E-2</v>
      </c>
      <c r="Y37" s="41">
        <f>VLOOKUP(B:B,Mgt_Efficiency_raw_data!B39:N39,13,0)</f>
        <v>0.59082458161578855</v>
      </c>
      <c r="Z37" s="38">
        <f>VLOOKUP(B:B,ROA_raw_data!B39:R39,17,0)</f>
        <v>3.5453666899142339E-2</v>
      </c>
      <c r="AA37" s="65">
        <v>5.7000000000000002E-2</v>
      </c>
      <c r="AB37" s="18">
        <v>0.15460000000000002</v>
      </c>
      <c r="AC37" s="18">
        <v>6.3099999999999989E-2</v>
      </c>
      <c r="AD37" s="41">
        <f>VLOOKUP(B:B,Asset_Quality_raw_data!B39:V39,21,0)</f>
        <v>9.5322512880776103E-2</v>
      </c>
      <c r="AE37" s="41">
        <f>VLOOKUP(B:B,Mgt_Efficiency_raw_data!B39:Q39,16,0)</f>
        <v>0.61989253579854064</v>
      </c>
      <c r="AF37" s="38">
        <f>VLOOKUP(B:B,ROA_raw_data!B39:V39,21,0)</f>
        <v>3.1938105446875593E-2</v>
      </c>
      <c r="AG37" s="65">
        <v>5.6000000000000001E-2</v>
      </c>
      <c r="AH37" s="18">
        <v>0.16059999999999999</v>
      </c>
      <c r="AI37" s="18">
        <v>7.0300000000000001E-2</v>
      </c>
      <c r="AJ37" s="41">
        <f>VLOOKUP(B:B,Asset_Quality_raw_data!B39:Z39,25,0)</f>
        <v>0.10533819482373058</v>
      </c>
      <c r="AK37" s="41">
        <f>VLOOKUP(B:B,Mgt_Efficiency_raw_data!B39:T39,19,0)</f>
        <v>0.62044767473202234</v>
      </c>
      <c r="AL37" s="38">
        <f>VLOOKUP(B:B,ROA_raw_data!B39:Z39,25,0)</f>
        <v>2.7716215810082784E-2</v>
      </c>
      <c r="AM37" s="65">
        <v>6.0999999999999999E-2</v>
      </c>
      <c r="AN37" s="18">
        <v>0.16820000000000002</v>
      </c>
      <c r="AO37" s="18">
        <v>5.9699999999999996E-2</v>
      </c>
      <c r="AP37" s="41">
        <f>VLOOKUP(B:B,Asset_Quality_raw_data!B39:AD39,29,0)</f>
        <v>0.10662818858862438</v>
      </c>
      <c r="AQ37" s="41">
        <f>VLOOKUP(B:B,Mgt_Efficiency_raw_data!B39:W39,22,0)</f>
        <v>0.66641128726390053</v>
      </c>
      <c r="AR37" s="38">
        <f>VLOOKUP(B:B,ROA_raw_data!B39:AD39,29,0)</f>
        <v>2.2277467790588184E-2</v>
      </c>
      <c r="AS37" s="65">
        <v>0.05</v>
      </c>
      <c r="AT37" s="18">
        <v>0.183</v>
      </c>
      <c r="AU37" s="18">
        <v>8.0100000000000005E-2</v>
      </c>
      <c r="AV37" s="41">
        <f>VLOOKUP(B:B,Asset_Quality_raw_data!B39:AH39,33,0)</f>
        <v>0.10495355253607958</v>
      </c>
      <c r="AW37" s="41">
        <f>VLOOKUP(B:B,Mgt_Efficiency_raw_data!B39:Z39,25,0)</f>
        <v>0.67945661366032184</v>
      </c>
      <c r="AX37" s="38">
        <f>VLOOKUP(B:B,ROA_raw_data!B39:AH39,33,0)</f>
        <v>2.1333129200253462E-2</v>
      </c>
      <c r="AY37" s="65">
        <v>3.7999999999999999E-2</v>
      </c>
      <c r="AZ37" s="18">
        <v>0.1787</v>
      </c>
      <c r="BA37" s="18">
        <v>6.4500000000000002E-2</v>
      </c>
      <c r="BB37" s="41">
        <f>VLOOKUP(B:B,Asset_Quality_raw_data!B39:AL39,37,0)</f>
        <v>0.11328695455104688</v>
      </c>
      <c r="BC37" s="41">
        <f>VLOOKUP(B:B,Mgt_Efficiency_raw_data!B39:AC39,28,0)</f>
        <v>0.67028421758313717</v>
      </c>
      <c r="BD37" s="38">
        <f>VLOOKUP(B:B,ROA_raw_data!B39:AL39,37,0)</f>
        <v>2.1175805230687517E-2</v>
      </c>
      <c r="BE37" s="65">
        <v>3.7999999999999999E-2</v>
      </c>
      <c r="BF37" s="18">
        <v>0.18179999999999999</v>
      </c>
      <c r="BG37" s="18">
        <v>5.7999999999999996E-2</v>
      </c>
      <c r="BH37" s="41">
        <f>VLOOKUP(B:B,Asset_Quality_raw_data!B39:AP39,41,0)</f>
        <v>0.13252099394758482</v>
      </c>
      <c r="BI37" s="41">
        <f>VLOOKUP(B:B,Mgt_Efficiency_raw_data!B39:AF39,31,0)</f>
        <v>0.71408159172352204</v>
      </c>
      <c r="BJ37" s="38">
        <f>VLOOKUP(B:B,ROA_raw_data!B39:AP39,41,0)</f>
        <v>1.607907166340829E-2</v>
      </c>
      <c r="BK37" s="65">
        <v>4.3999999999999997E-2</v>
      </c>
      <c r="BL37" s="18">
        <v>0.1386</v>
      </c>
      <c r="BM37" s="18">
        <v>6.3399999999999998E-2</v>
      </c>
      <c r="BN37" s="41">
        <f>VLOOKUP(B:B,Asset_Quality_raw_data!B39:AT39,45,0)</f>
        <v>0.13154679602227654</v>
      </c>
      <c r="BO37" s="41">
        <f>VLOOKUP(B:B,Mgt_Efficiency_raw_data!B39:AI39,34,0)</f>
        <v>0.72423221375260016</v>
      </c>
      <c r="BP37" s="38">
        <f>VLOOKUP(B:B,ROA_raw_data!B39:AT39,45,0)</f>
        <v>1.4479981551241463E-2</v>
      </c>
      <c r="BQ37" s="65">
        <v>4.2000000000000003E-2</v>
      </c>
      <c r="BR37" s="18">
        <v>0.1366</v>
      </c>
      <c r="BS37" s="18">
        <v>6.3500000000000001E-2</v>
      </c>
      <c r="BT37" s="41">
        <f>VLOOKUP(B:B,Asset_Quality_raw_data!B39:AX39,49,0)</f>
        <v>0.13662058926817353</v>
      </c>
      <c r="BU37" s="41">
        <f>VLOOKUP(B:B,Mgt_Efficiency_raw_data!B39:AL39,37,0)</f>
        <v>0.8508545208147783</v>
      </c>
      <c r="BV37" s="38">
        <f>VLOOKUP(B:B,ROA_raw_data!B39:AX39,49,0)</f>
        <v>1.4030293989883862E-3</v>
      </c>
      <c r="BW37" s="65">
        <v>5.3999999999999999E-2</v>
      </c>
      <c r="BX37" s="18">
        <v>0.1361</v>
      </c>
      <c r="BY37" s="18">
        <v>0.10279999999999999</v>
      </c>
      <c r="BZ37" s="41">
        <f>VLOOKUP(B:B,Asset_Quality_raw_data!B39:BB39,53,0)</f>
        <v>0.13487083034326325</v>
      </c>
      <c r="CA37" s="41">
        <f>VLOOKUP(B:B,Mgt_Efficiency_raw_data!B39:AO39,40,0)</f>
        <v>0.98869840527437736</v>
      </c>
      <c r="CB37" s="38">
        <f>VLOOKUP(B:B,ROA_raw_data!B39:BB39,53,0)</f>
        <v>-1.0598294158213612E-2</v>
      </c>
      <c r="CC37" s="65">
        <v>3.3000000000000002E-2</v>
      </c>
      <c r="CD37" s="18">
        <v>0.1366</v>
      </c>
      <c r="CE37" s="18">
        <v>9.2100000000000015E-2</v>
      </c>
      <c r="CF37" s="41">
        <f>VLOOKUP(B:B,Asset_Quality_raw_data!B39:BF39,57,0)</f>
        <v>0.15395711666593359</v>
      </c>
      <c r="CG37" s="41">
        <f>VLOOKUP(B:B,Mgt_Efficiency_raw_data!B39:AR39,43,0)</f>
        <v>0.99302330534360561</v>
      </c>
      <c r="CH37" s="38">
        <f>VLOOKUP(B:B,ROA_raw_data!B39:BF39,57,0)</f>
        <v>-1.2261116744933459E-2</v>
      </c>
      <c r="CI37" s="65">
        <v>3.2000000000000001E-2</v>
      </c>
      <c r="CJ37" s="18">
        <v>0.13689999999999999</v>
      </c>
      <c r="CK37" s="18">
        <v>7.0599999999999996E-2</v>
      </c>
      <c r="CL37" s="41">
        <f>VLOOKUP(B:B,Asset_Quality_raw_data!B39:BJ39,61,0)</f>
        <v>0.13837496331619176</v>
      </c>
      <c r="CM37" s="41">
        <f>VLOOKUP(B:B,Mgt_Efficiency_raw_data!B39:AU39,46,0)</f>
        <v>1.0365291204684917</v>
      </c>
      <c r="CN37" s="38">
        <f>VLOOKUP(B:B,ROA_raw_data!B39:BJ39,61,0)</f>
        <v>-1.8629053300850119E-2</v>
      </c>
      <c r="CO37" s="65">
        <v>3.7999999999999999E-2</v>
      </c>
      <c r="CP37" s="18">
        <v>0.13639999999999999</v>
      </c>
      <c r="CQ37" s="18">
        <v>4.4999999999999998E-2</v>
      </c>
      <c r="CR37" s="41">
        <f>VLOOKUP(B:B,Asset_Quality_raw_data!B39:BN39,65,0)</f>
        <v>0.17090684612762977</v>
      </c>
      <c r="CS37" s="41">
        <f>VLOOKUP(B:B,Mgt_Efficiency_raw_data!B39:AX39,49,0)</f>
        <v>1.0990882640037143</v>
      </c>
      <c r="CT37" s="38">
        <f>VLOOKUP(B:B,ROA_raw_data!B39:BN39,65,0)</f>
        <v>-2.0997454504789289E-2</v>
      </c>
      <c r="CU37" s="65">
        <v>5.1999999999999998E-2</v>
      </c>
      <c r="CV37" s="18">
        <v>0.13489999999999999</v>
      </c>
      <c r="CW37" s="18">
        <v>4.1799999999999997E-2</v>
      </c>
      <c r="CX37" s="41">
        <f>VLOOKUP(B:B,Asset_Quality_raw_data!B39:BR39,69,0)</f>
        <v>0.17229051986597177</v>
      </c>
      <c r="CY37" s="41">
        <f>VLOOKUP(B:B,Mgt_Efficiency_raw_data!B39:BA39,52,0)</f>
        <v>1.0784320049391476</v>
      </c>
      <c r="CZ37" s="38">
        <f>VLOOKUP(B:B,ROA_raw_data!B39:BR39,69,0)</f>
        <v>-1.6215663563840875E-2</v>
      </c>
      <c r="DA37" s="65">
        <v>6.0999999999999999E-2</v>
      </c>
      <c r="DB37" s="18">
        <v>0.13220000000000001</v>
      </c>
      <c r="DC37" s="18">
        <v>4.2800000000000005E-2</v>
      </c>
      <c r="DD37" s="41">
        <f>VLOOKUP(B:B,Asset_Quality_raw_data!B39:BV39,73,0)</f>
        <v>0.1818669267461622</v>
      </c>
      <c r="DE37" s="41">
        <f>VLOOKUP(B:B,Mgt_Efficiency_raw_data!B39:BD39,55,0)</f>
        <v>1.0126455451487892</v>
      </c>
      <c r="DF37" s="38">
        <f>VLOOKUP(B:B,ROA_raw_data!B39:BV39,73,0)</f>
        <v>-1.2438845619007185E-2</v>
      </c>
      <c r="DG37" s="65">
        <v>5.2999999999999999E-2</v>
      </c>
      <c r="DH37" s="18">
        <v>0.12659999999999999</v>
      </c>
      <c r="DI37" s="18">
        <v>5.7000000000000002E-2</v>
      </c>
      <c r="DJ37" s="41">
        <f>VLOOKUP(B:B,Asset_Quality_raw_data!B39:BZ39,77,0)</f>
        <v>0.17031494200118868</v>
      </c>
      <c r="DK37" s="41">
        <f>VLOOKUP(B:B,Mgt_Efficiency_raw_data!B39:BG39,58,0)</f>
        <v>0.97680917844413317</v>
      </c>
      <c r="DL37" s="38">
        <f>VLOOKUP(B:B,ROA_raw_data!B39:BZ39,77,0)</f>
        <v>-1.526750760704201E-2</v>
      </c>
      <c r="DM37" s="65">
        <v>5.6000000000000001E-2</v>
      </c>
      <c r="DN37" s="18">
        <v>0.12509999999999999</v>
      </c>
      <c r="DO37" s="18">
        <v>5.7099999999999998E-2</v>
      </c>
      <c r="DP37" s="41">
        <f>VLOOKUP(B:B,Asset_Quality_raw_data!B39:CD39,81,0)</f>
        <v>0.16909950487514461</v>
      </c>
      <c r="DQ37" s="41">
        <f>VLOOKUP(B:B,Mgt_Efficiency_raw_data!B39:BJ39,61,0)</f>
        <v>0.8961921546953463</v>
      </c>
      <c r="DR37" s="38">
        <f>VLOOKUP(B:B,ROA_raw_data!B39:CD39,81,0)</f>
        <v>-1.7718522994405603E-2</v>
      </c>
      <c r="DS37" s="65">
        <v>4.8000000000000001E-2</v>
      </c>
      <c r="DT37" s="18">
        <v>0.12509999999999999</v>
      </c>
      <c r="DU37" s="18">
        <v>4.3499999999999997E-2</v>
      </c>
      <c r="DV37" s="41">
        <f>VLOOKUP(B:B,Asset_Quality_raw_data!B39:CH39,85,0)</f>
        <v>0.15647409912117824</v>
      </c>
      <c r="DW37" s="41">
        <f>VLOOKUP(B:B,Mgt_Efficiency_raw_data!B39:BM39,64,0)</f>
        <v>0.83738020790500967</v>
      </c>
      <c r="DX37" s="38">
        <f>VLOOKUP(B:B,ROA_raw_data!B39:CH39,85,0)</f>
        <v>3.6506731641764746E-3</v>
      </c>
      <c r="DY37" s="65">
        <v>0.06</v>
      </c>
      <c r="DZ37" s="18">
        <v>0.12470000000000001</v>
      </c>
      <c r="EA37" s="18">
        <v>5.7000000000000002E-2</v>
      </c>
      <c r="EB37" s="41">
        <f>VLOOKUP(B:B,Asset_Quality_raw_data!B39:CL39,89,0)</f>
        <v>0.15781537231334014</v>
      </c>
      <c r="EC37" s="41">
        <f>VLOOKUP(B:B,Mgt_Efficiency_raw_data!B39:BP39,67,0)</f>
        <v>0.83117663886627202</v>
      </c>
      <c r="ED37" s="38">
        <f>VLOOKUP(B:B,ROA_raw_data!B39:CL39,89,0)</f>
        <v>2.6795012615343002E-3</v>
      </c>
      <c r="EE37" s="65">
        <v>0.05</v>
      </c>
      <c r="EF37" s="18">
        <v>0.12470000000000001</v>
      </c>
      <c r="EG37" s="18">
        <v>3.8300000000000001E-2</v>
      </c>
      <c r="EH37" s="41">
        <f>VLOOKUP(B:B,Asset_Quality_raw_data!B39:CP39,93,0)</f>
        <v>0.16100735650486298</v>
      </c>
      <c r="EI37" s="41">
        <f>VLOOKUP(B:B,Mgt_Efficiency_raw_data!B39:BS39,70,0)</f>
        <v>0.79743774683517432</v>
      </c>
      <c r="EJ37" s="38">
        <f>VLOOKUP(B:B,ROA_raw_data!B39:CP39,93,0)</f>
        <v>3.6239797458466369E-3</v>
      </c>
      <c r="EK37" s="65">
        <v>5.0999999999999997E-2</v>
      </c>
      <c r="EL37" s="18">
        <v>0.12240000000000001</v>
      </c>
      <c r="EM37" s="18">
        <v>5.8200000000000002E-2</v>
      </c>
      <c r="EN37" s="41">
        <f>VLOOKUP(B:B,Asset_Quality_raw_data!B39:CT39,97,0)</f>
        <v>0.16446917574792783</v>
      </c>
      <c r="EO37" s="41">
        <f>VLOOKUP(B:B,Mgt_Efficiency_raw_data!B39:BV39,73,0)</f>
        <v>0.79947887057446521</v>
      </c>
      <c r="EP37" s="38">
        <f>VLOOKUP(B:B,ROA_raw_data!B39:CT39,97,0)</f>
        <v>3.4535962330598672E-3</v>
      </c>
      <c r="EQ37" s="65">
        <v>4.5999999999999999E-2</v>
      </c>
      <c r="ER37" s="18">
        <v>0.12089999999999999</v>
      </c>
      <c r="ES37" s="18">
        <v>5.8400000000000001E-2</v>
      </c>
      <c r="ET37" s="41">
        <f>VLOOKUP(B:B,Asset_Quality_raw_data!B39:CX39,101,0)</f>
        <v>0.15934236582926337</v>
      </c>
      <c r="EU37" s="41">
        <f>VLOOKUP(B:B,Mgt_Efficiency_raw_data!B39:BY39,76,0)</f>
        <v>0.88200063532628292</v>
      </c>
      <c r="EV37" s="38">
        <f>VLOOKUP(B:B,ROA_raw_data!B39:CX39,101,0)</f>
        <v>-2.3569637995918269E-3</v>
      </c>
      <c r="EW37" s="65">
        <v>-4.1000000000000002E-2</v>
      </c>
      <c r="EX37" s="18">
        <v>0.11890000000000001</v>
      </c>
      <c r="EY37" s="18">
        <v>4.5899999999999996E-2</v>
      </c>
      <c r="EZ37" s="41">
        <f>VLOOKUP(B:B,Asset_Quality_raw_data!B39:DB39,105,0)</f>
        <v>0.14122558008438291</v>
      </c>
      <c r="FA37" s="41">
        <f>VLOOKUP(B:B,Mgt_Efficiency_raw_data!B39:CB39,79,0)</f>
        <v>0.9828714962469095</v>
      </c>
      <c r="FB37" s="38">
        <f>VLOOKUP(B:B,ROA_raw_data!B39:DB39,105,0)</f>
        <v>-6.7125573378100734E-3</v>
      </c>
      <c r="FC37" s="65">
        <v>-3.5999999999999997E-2</v>
      </c>
      <c r="FD37" s="18">
        <v>0.11749999999999999</v>
      </c>
      <c r="FE37" s="18">
        <v>4.2000000000000003E-2</v>
      </c>
      <c r="FF37" s="41">
        <f>VLOOKUP(B:B,Asset_Quality_raw_data!B39:DF39,109,0)</f>
        <v>0.10263877072547582</v>
      </c>
      <c r="FG37" s="41">
        <f>VLOOKUP(B:B,Mgt_Efficiency_raw_data!B39:CE39,82,0)</f>
        <v>0.60018553677651465</v>
      </c>
      <c r="FH37" s="38">
        <f>VLOOKUP(B:B,ROA_raw_data!B39:DF39,109,0)</f>
        <v>8.445092605301901E-4</v>
      </c>
      <c r="FI37" s="65">
        <v>-3.0000000000000001E-3</v>
      </c>
      <c r="FJ37" s="18">
        <v>0.1202</v>
      </c>
      <c r="FK37" s="18">
        <v>5.62E-2</v>
      </c>
      <c r="FL37" s="41">
        <f>VLOOKUP(B:B,Asset_Quality_raw_data!B39:DJ39,113,0)</f>
        <v>6.0405819396673305E-2</v>
      </c>
      <c r="FM37" s="41">
        <f>VLOOKUP(B:B,Mgt_Efficiency_raw_data!B39:CH39,85,0)</f>
        <v>0.86774802616799651</v>
      </c>
      <c r="FN37" s="38">
        <f>VLOOKUP(B:B,ROA_raw_data!B39:DJ39,113,0)</f>
        <v>2.081793110954599E-3</v>
      </c>
      <c r="FO37" s="65">
        <v>2.4E-2</v>
      </c>
      <c r="FP37" s="18">
        <v>0.12050000000000001</v>
      </c>
      <c r="FQ37" s="18">
        <v>5.9000000000000004E-2</v>
      </c>
      <c r="FR37" s="41">
        <f>VLOOKUP(B:B,Asset_Quality_raw_data!B39:DN39,117,0)</f>
        <v>9.3231880974911294E-2</v>
      </c>
      <c r="FS37" s="41">
        <f>VLOOKUP(B:B,Mgt_Efficiency_raw_data!B39:CK39,88,0)</f>
        <v>0.73261912441124255</v>
      </c>
      <c r="FT37" s="38">
        <f>VLOOKUP(B:B,ROA_raw_data!B39:DN39,117,0)</f>
        <v>1.2254446592700413E-2</v>
      </c>
      <c r="FU37" s="65">
        <v>0.10299999999999999</v>
      </c>
      <c r="FV37" s="18">
        <v>0.1202</v>
      </c>
      <c r="FW37" s="18">
        <v>6.3200000000000006E-2</v>
      </c>
      <c r="FX37" s="41">
        <f>VLOOKUP(B:B,Asset_Quality_raw_data!B39:DR39,121,0)</f>
        <v>9.3832309204636546E-2</v>
      </c>
      <c r="FY37" s="41">
        <f>VLOOKUP(B:B,Mgt_Efficiency_raw_data!B39:CN39,91,0)</f>
        <v>0.69257826749239926</v>
      </c>
      <c r="FZ37" s="38">
        <f>VLOOKUP(B:B,ROA_raw_data!B39:DR39,121,0)</f>
        <v>1.466030969955345E-2</v>
      </c>
      <c r="GA37" s="65">
        <v>9.4E-2</v>
      </c>
      <c r="GB37" s="18">
        <v>0.121</v>
      </c>
      <c r="GC37" s="18">
        <v>6.9099999999999995E-2</v>
      </c>
      <c r="GD37" s="41">
        <f>VLOOKUP(B:B,Asset_Quality_raw_data!B39:DV39,125,0)</f>
        <v>9.2326961819606881E-2</v>
      </c>
      <c r="GE37" s="41">
        <f>VLOOKUP(B:B,Mgt_Efficiency_raw_data!B39:CQ39,94,0)</f>
        <v>0.68308305378571266</v>
      </c>
      <c r="GF37" s="38">
        <f>VLOOKUP(B:B,ROA_raw_data!B39:DV39,125,0)</f>
        <v>1.2611902934489621E-2</v>
      </c>
      <c r="GG37" s="65">
        <v>7.5999999999999998E-2</v>
      </c>
      <c r="GH37" s="18">
        <v>0.1216</v>
      </c>
      <c r="GI37" s="18">
        <v>5.7300000000000004E-2</v>
      </c>
      <c r="GJ37" s="41">
        <f>VLOOKUP(B:B,Asset_Quality_raw_data!B39:DZ39,129,0)</f>
        <v>9.9858110360485253E-2</v>
      </c>
      <c r="GK37" s="41">
        <f>VLOOKUP(B:B,Mgt_Efficiency_raw_data!B39:CT39,97,0)</f>
        <v>0.62408578326415309</v>
      </c>
      <c r="GL37" s="38">
        <f>VLOOKUP(B:B,ROA_raw_data!B39:DZ39,129,0)</f>
        <v>1.2965225910049942E-2</v>
      </c>
      <c r="GM37" s="65">
        <v>5.8999999999999997E-2</v>
      </c>
      <c r="GN37" s="18">
        <v>0.1215</v>
      </c>
      <c r="GO37" s="18">
        <v>5.5599999999999997E-2</v>
      </c>
      <c r="GP37" s="41">
        <f>VLOOKUP(B:B,Asset_Quality_raw_data!B39:ED39,133,0)</f>
        <v>9.8042538449958E-2</v>
      </c>
      <c r="GQ37" s="41">
        <f>VLOOKUP(B:B,Mgt_Efficiency_raw_data!B39:CW39,100,0)</f>
        <v>0.69134272329204505</v>
      </c>
      <c r="GR37" s="38">
        <f>VLOOKUP(B:B,ROA_raw_data!B39:ED39,133,0)</f>
        <v>9.7380662796858284E-3</v>
      </c>
      <c r="GS37" s="65">
        <v>4.9000000000000002E-2</v>
      </c>
      <c r="GT37" s="18">
        <v>0.12269999999999999</v>
      </c>
      <c r="GU37" s="18">
        <v>7.9100000000000004E-2</v>
      </c>
      <c r="GV37" s="41">
        <f>VLOOKUP(B:B,Asset_Quality_raw_data!B39:EH39,137,0)</f>
        <v>0.10245237878902064</v>
      </c>
      <c r="GW37" s="41">
        <f>VLOOKUP(B:B,Mgt_Efficiency_raw_data!B39:CZ39,103,0)</f>
        <v>0.68752798127798131</v>
      </c>
      <c r="GX37" s="38">
        <f>VLOOKUP(B:B,ROA_raw_data!B39:EH39,137,0)</f>
        <v>1.0679996839970262E-2</v>
      </c>
      <c r="GY37" s="65">
        <v>4.5999999999999999E-2</v>
      </c>
      <c r="GZ37" s="18">
        <v>0.1241</v>
      </c>
      <c r="HA37" s="18">
        <v>9.1799999999999993E-2</v>
      </c>
      <c r="HB37" s="41">
        <f>VLOOKUP(B:B,Asset_Quality_raw_data!B39:EL39,141,0)</f>
        <v>0.11008529121580884</v>
      </c>
      <c r="HC37" s="41">
        <f>VLOOKUP(B:B,Mgt_Efficiency_raw_data!B39:DC39,106,0)</f>
        <v>0.69119289893287406</v>
      </c>
      <c r="HD37" s="38">
        <f>VLOOKUP(B:B,ROA_raw_data!B39:EL39,141,0)</f>
        <v>1.1056975185275809E-2</v>
      </c>
      <c r="HE37" s="65">
        <v>4.9000000000000002E-2</v>
      </c>
      <c r="HF37" s="18">
        <v>0.12670000000000001</v>
      </c>
      <c r="HG37" s="18">
        <v>9.06E-2</v>
      </c>
      <c r="HH37" s="41">
        <f>VLOOKUP(B:B,Asset_Quality_raw_data!B39:EP39,145,0)</f>
        <v>9.7289717935469422E-2</v>
      </c>
      <c r="HI37" s="41">
        <f>VLOOKUP(B:B,Mgt_Efficiency_raw_data!B39:DF39,109,0)</f>
        <v>0.64999692381812635</v>
      </c>
      <c r="HJ37" s="38">
        <f>VLOOKUP(B:B,ROA_raw_data!B39:EP39,145,0)</f>
        <v>9.3437916189628156E-3</v>
      </c>
      <c r="HK37" s="65">
        <v>5.3999999999999999E-2</v>
      </c>
      <c r="HL37" s="18">
        <v>0.13089999999999999</v>
      </c>
      <c r="HM37" s="18">
        <v>9.1899999999999996E-2</v>
      </c>
      <c r="HN37" s="41">
        <f>VLOOKUP(B:B,Asset_Quality_raw_data!B39:ET39,149,0)</f>
        <v>0.10761526738988027</v>
      </c>
      <c r="HO37" s="41">
        <f>VLOOKUP(B:B,Mgt_Efficiency_raw_data!B39:DI39,112,0)</f>
        <v>0.70645905420991928</v>
      </c>
      <c r="HP37" s="38">
        <f>VLOOKUP(B:B,ROA_raw_data!B39:ET39,149,0)</f>
        <v>9.4695638103943578E-3</v>
      </c>
      <c r="HQ37" s="65">
        <v>5.5E-2</v>
      </c>
      <c r="HR37" s="18">
        <v>0.1331</v>
      </c>
      <c r="HS37" s="18">
        <v>7.8799999999999995E-2</v>
      </c>
      <c r="HT37" s="41">
        <f>VLOOKUP(B:B,Asset_Quality_raw_data!B39:EX39,153,0)</f>
        <v>0.11422016040251011</v>
      </c>
      <c r="HU37" s="41">
        <f>VLOOKUP(B:B,Mgt_Efficiency_raw_data!B39:DL39,115,0)</f>
        <v>0.71886090171448014</v>
      </c>
      <c r="HV37" s="38">
        <f>VLOOKUP(B:B,ROA_raw_data!B39:EX39,153,0)</f>
        <v>8.382711763910344E-3</v>
      </c>
      <c r="HW37" s="65">
        <v>0.06</v>
      </c>
      <c r="HX37" s="18">
        <v>0.13980000000000001</v>
      </c>
      <c r="HY37" s="18">
        <v>6.7799999999999999E-2</v>
      </c>
      <c r="HZ37" s="41">
        <f>VLOOKUP(B:B,Asset_Quality_raw_data!B39:FB39,157,0)</f>
        <v>0.12688395675007838</v>
      </c>
      <c r="IA37" s="41">
        <f>VLOOKUP(B:B,Mgt_Efficiency_raw_data!B39:DO39,118,0)</f>
        <v>0.72800089485385278</v>
      </c>
      <c r="IB37" s="38">
        <f>VLOOKUP(B:B,ROA_raw_data!B39:FB39,157,0)</f>
        <v>6.4317522297570474E-3</v>
      </c>
      <c r="IC37" s="65">
        <v>5.6000000000000001E-2</v>
      </c>
      <c r="ID37" s="18">
        <v>0.14630000000000001</v>
      </c>
      <c r="IE37" s="18">
        <v>6.6299999999999998E-2</v>
      </c>
      <c r="IF37" s="41">
        <f>VLOOKUP(B:B,Asset_Quality_raw_data!B39:FF39,161,0)</f>
        <v>0.14512885176757659</v>
      </c>
      <c r="IG37" s="41">
        <f>VLOOKUP(B:B,Mgt_Efficiency_raw_data!B39:DR39,121,0)</f>
        <v>0.68748608202234207</v>
      </c>
      <c r="IH37" s="38">
        <f>VLOOKUP(B:B,ROA_raw_data!B39:FF39,161,0)</f>
        <v>-1.003107161633671E-2</v>
      </c>
      <c r="II37" s="65">
        <v>4.9000000000000002E-2</v>
      </c>
      <c r="IJ37" s="18">
        <v>0.1628</v>
      </c>
      <c r="IK37" s="18">
        <v>5.7000000000000002E-2</v>
      </c>
      <c r="IL37" s="41">
        <f>VLOOKUP(B:B,Asset_Quality_raw_data!B39:FJ39,165,0)</f>
        <v>0.15344488069444792</v>
      </c>
      <c r="IM37" s="41">
        <f>VLOOKUP(B:B,Mgt_Efficiency_raw_data!B39:DU39,124,0)</f>
        <v>0.6544185307298368</v>
      </c>
      <c r="IN37" s="38">
        <f>VLOOKUP(B:B,ROA_raw_data!B39:FJ39,165,0)</f>
        <v>1.2131728332126846E-2</v>
      </c>
      <c r="IO37" s="65">
        <v>4.5999999999999999E-2</v>
      </c>
      <c r="IP37" s="18">
        <v>0.16850000000000001</v>
      </c>
      <c r="IQ37" s="18">
        <v>6.2199999999999998E-2</v>
      </c>
      <c r="IR37" s="41">
        <f>VLOOKUP(B:B,Asset_Quality_raw_data!B39:FN39,169,0)</f>
        <v>0.16503018751120016</v>
      </c>
      <c r="IS37" s="41">
        <f>VLOOKUP(B:B,Mgt_Efficiency_raw_data!B39:DX39,127,0)</f>
        <v>0.72274113386640038</v>
      </c>
      <c r="IT37" s="38">
        <f>VLOOKUP(B:B,ROA_raw_data!B39:FN39,169,0)</f>
        <v>7.6560499608169285E-3</v>
      </c>
      <c r="IU37" s="65">
        <v>0.04</v>
      </c>
      <c r="IV37" s="18">
        <v>0.1691</v>
      </c>
      <c r="IW37" s="18">
        <v>3.56E-2</v>
      </c>
      <c r="IX37" s="41">
        <f>VLOOKUP(B:B,Asset_Quality_raw_data!B39:FR39,173,0)</f>
        <v>0.17284694344103799</v>
      </c>
      <c r="IY37" s="41">
        <f>VLOOKUP(B:B,Mgt_Efficiency_raw_data!B39:EA39,130,0)</f>
        <v>0.74011005129208041</v>
      </c>
      <c r="IZ37" s="38">
        <f>VLOOKUP(B:B,ROA_raw_data!B39:FR39,173,0)</f>
        <v>5.298858875248778E-3</v>
      </c>
      <c r="JA37" s="65">
        <v>4.7E-2</v>
      </c>
      <c r="JB37" s="18">
        <v>0.16889999999999999</v>
      </c>
      <c r="JC37" s="18">
        <v>2.9900000000000003E-2</v>
      </c>
      <c r="JD37" s="41">
        <f>VLOOKUP(B:B,Asset_Quality_raw_data!B39:FV39,177,0)</f>
        <v>0.21151417705615777</v>
      </c>
      <c r="JE37" s="41">
        <f>VLOOKUP(B:B,Mgt_Efficiency_raw_data!B39:ED39,133,0)</f>
        <v>0.61905325296403313</v>
      </c>
      <c r="JF37" s="38">
        <f>VLOOKUP(B:B,ROA_raw_data!B39:FV39,177,0)</f>
        <v>5.2181040974357672E-3</v>
      </c>
    </row>
    <row r="38" spans="1:266" x14ac:dyDescent="0.25">
      <c r="A38">
        <v>34</v>
      </c>
      <c r="B38" s="55" t="s">
        <v>35</v>
      </c>
      <c r="C38" s="65">
        <v>5.1999999999999998E-2</v>
      </c>
      <c r="D38" s="18">
        <v>0.1691</v>
      </c>
      <c r="E38" s="18">
        <v>6.2699999999999992E-2</v>
      </c>
      <c r="F38" s="41">
        <f>VLOOKUP(B38,Asset_Quality_raw_data!B40:F40,5,0)</f>
        <v>0.1366046950974088</v>
      </c>
      <c r="G38" s="41">
        <f>VLOOKUP(B:B,Mgt_Efficiency_raw_data!B40:E40,4,0)</f>
        <v>1.0425937214263943</v>
      </c>
      <c r="H38" s="38">
        <f>VLOOKUP(B38,ROA_raw_data!B40:F40,5,0)</f>
        <v>-3.5261678530418084E-3</v>
      </c>
      <c r="I38" s="65">
        <v>0.06</v>
      </c>
      <c r="J38" s="18">
        <v>0.1636</v>
      </c>
      <c r="K38" s="18">
        <v>7.3899999999999993E-2</v>
      </c>
      <c r="L38" s="41">
        <f>VLOOKUP(B:B,Asset_Quality_raw_data!B40:J40,9,0)</f>
        <v>0.15919139080710298</v>
      </c>
      <c r="M38" s="41">
        <f>VLOOKUP(B:B,Mgt_Efficiency_raw_data!B40:H40,7,0)</f>
        <v>0.69119408026037032</v>
      </c>
      <c r="N38" s="38">
        <f>VLOOKUP(B38,ROA_raw_data!B40:J40,9,0)</f>
        <v>6.4415167246624095E-3</v>
      </c>
      <c r="O38" s="27"/>
      <c r="T38" s="28"/>
      <c r="U38" s="65">
        <v>0.05</v>
      </c>
      <c r="V38" s="18">
        <v>0.15990000000000001</v>
      </c>
      <c r="W38" s="18">
        <v>6.0199999999999997E-2</v>
      </c>
      <c r="X38" s="41">
        <f>VLOOKUP(B:B,Asset_Quality_raw_data!B40:R40,17,0)</f>
        <v>0.22448253093716444</v>
      </c>
      <c r="Y38" s="41">
        <f>VLOOKUP(B:B,Mgt_Efficiency_raw_data!B40:N40,13,0)</f>
        <v>0.71405111879023564</v>
      </c>
      <c r="Z38" s="38">
        <f>VLOOKUP(B:B,ROA_raw_data!B40:R40,17,0)</f>
        <v>1.1728705222860267E-2</v>
      </c>
      <c r="AA38" s="65">
        <v>5.7000000000000002E-2</v>
      </c>
      <c r="AB38" s="18">
        <v>0.15460000000000002</v>
      </c>
      <c r="AC38" s="18">
        <v>6.3099999999999989E-2</v>
      </c>
      <c r="AD38" s="41">
        <f>VLOOKUP(B:B,Asset_Quality_raw_data!B40:V40,21,0)</f>
        <v>0.21965933247385139</v>
      </c>
      <c r="AE38" s="41">
        <f>VLOOKUP(B:B,Mgt_Efficiency_raw_data!B40:Q40,16,0)</f>
        <v>1.4464431884622881</v>
      </c>
      <c r="AF38" s="38">
        <f>VLOOKUP(B:B,ROA_raw_data!B40:V40,21,0)</f>
        <v>-1.4745298576590285E-2</v>
      </c>
      <c r="AG38" s="65">
        <v>5.6000000000000001E-2</v>
      </c>
      <c r="AH38" s="18">
        <v>0.16059999999999999</v>
      </c>
      <c r="AI38" s="18">
        <v>7.0300000000000001E-2</v>
      </c>
      <c r="AJ38" s="41">
        <f>VLOOKUP(B:B,Asset_Quality_raw_data!B40:Z40,25,0)</f>
        <v>0.21063109050169995</v>
      </c>
      <c r="AK38" s="41">
        <f>VLOOKUP(B:B,Mgt_Efficiency_raw_data!B40:T40,19,0)</f>
        <v>1.3035441424292962</v>
      </c>
      <c r="AL38" s="38">
        <f>VLOOKUP(B:B,ROA_raw_data!B40:Z40,25,0)</f>
        <v>-1.1570694773458207E-2</v>
      </c>
      <c r="AM38" s="65">
        <v>6.0999999999999999E-2</v>
      </c>
      <c r="AN38" s="18">
        <v>0.16820000000000002</v>
      </c>
      <c r="AO38" s="18">
        <v>5.9699999999999996E-2</v>
      </c>
      <c r="AP38" s="41">
        <f>VLOOKUP(B:B,Asset_Quality_raw_data!B40:AD40,29,0)</f>
        <v>0.19510981351657189</v>
      </c>
      <c r="AQ38" s="41">
        <f>VLOOKUP(B:B,Mgt_Efficiency_raw_data!B40:W40,22,0)</f>
        <v>1.0760209897207875</v>
      </c>
      <c r="AR38" s="38">
        <f>VLOOKUP(B:B,ROA_raw_data!B40:AD40,29,0)</f>
        <v>-6.7958305272993536E-3</v>
      </c>
      <c r="AS38" s="65">
        <v>0.05</v>
      </c>
      <c r="AT38" s="18">
        <v>0.183</v>
      </c>
      <c r="AU38" s="18">
        <v>8.0100000000000005E-2</v>
      </c>
      <c r="AV38" s="41">
        <f>VLOOKUP(B:B,Asset_Quality_raw_data!B40:AH40,33,0)</f>
        <v>0.20994245376047321</v>
      </c>
      <c r="AW38" s="41">
        <f>VLOOKUP(B:B,Mgt_Efficiency_raw_data!B40:Z40,25,0)</f>
        <v>0.76976112862138946</v>
      </c>
      <c r="AX38" s="38">
        <f>VLOOKUP(B:B,ROA_raw_data!B40:AH40,33,0)</f>
        <v>5.9987150161776746E-3</v>
      </c>
      <c r="AY38" s="65">
        <v>3.7999999999999999E-2</v>
      </c>
      <c r="AZ38" s="18">
        <v>0.1787</v>
      </c>
      <c r="BA38" s="18">
        <v>6.4500000000000002E-2</v>
      </c>
      <c r="BB38" s="41">
        <f>VLOOKUP(B:B,Asset_Quality_raw_data!B40:AL40,37,0)</f>
        <v>0.20801826952791497</v>
      </c>
      <c r="BC38" s="41">
        <f>VLOOKUP(B:B,Mgt_Efficiency_raw_data!B40:AC40,28,0)</f>
        <v>1.2216037706595553</v>
      </c>
      <c r="BD38" s="38">
        <f>VLOOKUP(B:B,ROA_raw_data!B40:AL40,37,0)</f>
        <v>-7.8309704568135467E-3</v>
      </c>
      <c r="BE38" s="65">
        <v>3.7999999999999999E-2</v>
      </c>
      <c r="BF38" s="18">
        <v>0.18179999999999999</v>
      </c>
      <c r="BG38" s="18">
        <v>5.7999999999999996E-2</v>
      </c>
      <c r="BH38" s="41">
        <f>VLOOKUP(B:B,Asset_Quality_raw_data!B40:AP40,41,0)</f>
        <v>0.20966344011134724</v>
      </c>
      <c r="BI38" s="41">
        <f>VLOOKUP(B:B,Mgt_Efficiency_raw_data!B40:AF40,31,0)</f>
        <v>1.1137261096193334</v>
      </c>
      <c r="BJ38" s="38">
        <f>VLOOKUP(B:B,ROA_raw_data!B40:AP40,41,0)</f>
        <v>-7.3899797743946748E-3</v>
      </c>
      <c r="BK38" s="65">
        <v>4.3999999999999997E-2</v>
      </c>
      <c r="BL38" s="18">
        <v>0.1386</v>
      </c>
      <c r="BM38" s="18">
        <v>6.3399999999999998E-2</v>
      </c>
      <c r="BN38" s="41">
        <f>VLOOKUP(B:B,Asset_Quality_raw_data!B40:AT40,45,0)</f>
        <v>0.18779571208291138</v>
      </c>
      <c r="BO38" s="41">
        <f>VLOOKUP(B:B,Mgt_Efficiency_raw_data!B40:AI40,34,0)</f>
        <v>1.1188609162195626</v>
      </c>
      <c r="BP38" s="38">
        <f>VLOOKUP(B:B,ROA_raw_data!B40:AT40,45,0)</f>
        <v>-7.9385786829312861E-3</v>
      </c>
      <c r="BQ38" s="65">
        <v>4.2000000000000003E-2</v>
      </c>
      <c r="BR38" s="18">
        <v>0.1366</v>
      </c>
      <c r="BS38" s="18">
        <v>6.3500000000000001E-2</v>
      </c>
      <c r="BT38" s="41">
        <f>VLOOKUP(B:B,Asset_Quality_raw_data!B40:AX40,49,0)</f>
        <v>0.2039369246820481</v>
      </c>
      <c r="BU38" s="41">
        <f>VLOOKUP(B:B,Mgt_Efficiency_raw_data!B40:AL40,37,0)</f>
        <v>1.1081484545724332</v>
      </c>
      <c r="BV38" s="38">
        <f>VLOOKUP(B:B,ROA_raw_data!B40:AX40,49,0)</f>
        <v>-1.2150040211436544E-2</v>
      </c>
      <c r="BW38" s="65">
        <v>5.3999999999999999E-2</v>
      </c>
      <c r="BX38" s="18">
        <v>0.1361</v>
      </c>
      <c r="BY38" s="18">
        <v>0.10279999999999999</v>
      </c>
      <c r="BZ38" s="41">
        <f>VLOOKUP(B:B,Asset_Quality_raw_data!B40:BB40,53,0)</f>
        <v>0.20488482933247404</v>
      </c>
      <c r="CA38" s="41">
        <f>VLOOKUP(B:B,Mgt_Efficiency_raw_data!B40:AO40,40,0)</f>
        <v>0.7187746628692997</v>
      </c>
      <c r="CB38" s="38">
        <f>VLOOKUP(B:B,ROA_raw_data!B40:BB40,53,0)</f>
        <v>1.6600763823071907E-2</v>
      </c>
      <c r="CC38" s="65">
        <v>3.3000000000000002E-2</v>
      </c>
      <c r="CD38" s="18">
        <v>0.1366</v>
      </c>
      <c r="CE38" s="18">
        <v>9.2100000000000015E-2</v>
      </c>
      <c r="CF38" s="41">
        <f>VLOOKUP(B:B,Asset_Quality_raw_data!B40:BF40,57,0)</f>
        <v>0.20991574014842607</v>
      </c>
      <c r="CG38" s="41">
        <f>VLOOKUP(B:B,Mgt_Efficiency_raw_data!B40:AR40,43,0)</f>
        <v>0.86538131739638824</v>
      </c>
      <c r="CH38" s="38">
        <f>VLOOKUP(B:B,ROA_raw_data!B40:BF40,57,0)</f>
        <v>-5.2457460111506446E-3</v>
      </c>
      <c r="CI38" s="65">
        <v>3.2000000000000001E-2</v>
      </c>
      <c r="CJ38" s="18">
        <v>0.13689999999999999</v>
      </c>
      <c r="CK38" s="18">
        <v>7.0599999999999996E-2</v>
      </c>
      <c r="CL38" s="41">
        <f>VLOOKUP(B:B,Asset_Quality_raw_data!B40:BJ40,61,0)</f>
        <v>0.25419222125992247</v>
      </c>
      <c r="CM38" s="41">
        <f>VLOOKUP(B:B,Mgt_Efficiency_raw_data!B40:AU40,46,0)</f>
        <v>1.0828200210828454</v>
      </c>
      <c r="CN38" s="38">
        <f>VLOOKUP(B:B,ROA_raw_data!B40:BJ40,61,0)</f>
        <v>-1.1266447116217276E-2</v>
      </c>
      <c r="CO38" s="65">
        <v>3.7999999999999999E-2</v>
      </c>
      <c r="CP38" s="18">
        <v>0.13639999999999999</v>
      </c>
      <c r="CQ38" s="18">
        <v>4.4999999999999998E-2</v>
      </c>
      <c r="CR38" s="41">
        <f>VLOOKUP(B:B,Asset_Quality_raw_data!B40:BN40,65,0)</f>
        <v>0.2982509491827981</v>
      </c>
      <c r="CS38" s="41">
        <f>VLOOKUP(B:B,Mgt_Efficiency_raw_data!B40:AX40,49,0)</f>
        <v>1.0492988888772821</v>
      </c>
      <c r="CT38" s="38">
        <f>VLOOKUP(B:B,ROA_raw_data!B40:BN40,65,0)</f>
        <v>-4.865103850883833E-3</v>
      </c>
      <c r="CU38" s="65">
        <v>5.1999999999999998E-2</v>
      </c>
      <c r="CV38" s="18">
        <v>0.13489999999999999</v>
      </c>
      <c r="CW38" s="18">
        <v>4.1799999999999997E-2</v>
      </c>
      <c r="CX38" s="41">
        <f>VLOOKUP(B:B,Asset_Quality_raw_data!B40:BR40,69,0)</f>
        <v>0.31716556399223217</v>
      </c>
      <c r="CY38" s="41">
        <f>VLOOKUP(B:B,Mgt_Efficiency_raw_data!B40:BA40,52,0)</f>
        <v>2.0824429053271198</v>
      </c>
      <c r="CZ38" s="38">
        <f>VLOOKUP(B:B,ROA_raw_data!B40:BR40,69,0)</f>
        <v>-3.8473109484659172E-2</v>
      </c>
      <c r="DA38" s="65">
        <v>6.0999999999999999E-2</v>
      </c>
      <c r="DB38" s="18">
        <v>0.13220000000000001</v>
      </c>
      <c r="DC38" s="18">
        <v>4.2800000000000005E-2</v>
      </c>
      <c r="DD38" s="41">
        <f>VLOOKUP(B:B,Asset_Quality_raw_data!B40:BV40,73,0)</f>
        <v>0.30555857529487401</v>
      </c>
      <c r="DE38" s="41">
        <f>VLOOKUP(B:B,Mgt_Efficiency_raw_data!B40:BD40,55,0)</f>
        <v>1.3716839973918116</v>
      </c>
      <c r="DF38" s="38">
        <f>VLOOKUP(B:B,ROA_raw_data!B40:BV40,73,0)</f>
        <v>-1.8999622807324538E-2</v>
      </c>
      <c r="DG38" s="65">
        <v>5.2999999999999999E-2</v>
      </c>
      <c r="DH38" s="18">
        <v>0.12659999999999999</v>
      </c>
      <c r="DI38" s="18">
        <v>5.7000000000000002E-2</v>
      </c>
      <c r="DJ38" s="41">
        <f>VLOOKUP(B:B,Asset_Quality_raw_data!B40:BZ40,77,0)</f>
        <v>0.30363962477325029</v>
      </c>
      <c r="DK38" s="41">
        <f>VLOOKUP(B:B,Mgt_Efficiency_raw_data!B40:BG40,58,0)</f>
        <v>1.4653488553793266</v>
      </c>
      <c r="DL38" s="38">
        <f>VLOOKUP(B:B,ROA_raw_data!B40:BZ40,77,0)</f>
        <v>-2.5631067862203864E-2</v>
      </c>
      <c r="DM38" s="65">
        <v>5.6000000000000001E-2</v>
      </c>
      <c r="DN38" s="18">
        <v>0.12509999999999999</v>
      </c>
      <c r="DO38" s="18">
        <v>5.7099999999999998E-2</v>
      </c>
      <c r="DP38" s="41">
        <f>VLOOKUP(B:B,Asset_Quality_raw_data!B40:CD40,81,0)</f>
        <v>0.27665650282187243</v>
      </c>
      <c r="DQ38" s="41">
        <f>VLOOKUP(B:B,Mgt_Efficiency_raw_data!B40:BJ40,61,0)</f>
        <v>1.0161558261377535</v>
      </c>
      <c r="DR38" s="38">
        <f>VLOOKUP(B:B,ROA_raw_data!B40:CD40,81,0)</f>
        <v>4.9819212165733314E-4</v>
      </c>
      <c r="DS38" s="65">
        <v>4.8000000000000001E-2</v>
      </c>
      <c r="DT38" s="18">
        <v>0.12509999999999999</v>
      </c>
      <c r="DU38" s="18">
        <v>4.3499999999999997E-2</v>
      </c>
      <c r="DV38" s="41">
        <f>VLOOKUP(B:B,Asset_Quality_raw_data!B40:CH40,85,0)</f>
        <v>0.26096958348311772</v>
      </c>
      <c r="DW38" s="41">
        <f>VLOOKUP(B:B,Mgt_Efficiency_raw_data!B40:BM40,64,0)</f>
        <v>0.60400853449109004</v>
      </c>
      <c r="DX38" s="38">
        <f>VLOOKUP(B:B,ROA_raw_data!B40:CH40,85,0)</f>
        <v>2.6806811670801543E-2</v>
      </c>
      <c r="DY38" s="65">
        <v>0.06</v>
      </c>
      <c r="DZ38" s="18">
        <v>0.12470000000000001</v>
      </c>
      <c r="EA38" s="18">
        <v>5.7000000000000002E-2</v>
      </c>
      <c r="EB38" s="41">
        <f>VLOOKUP(B:B,Asset_Quality_raw_data!B40:CL40,89,0)</f>
        <v>0.20647181910380216</v>
      </c>
      <c r="EC38" s="41">
        <f>VLOOKUP(B:B,Mgt_Efficiency_raw_data!B40:BP40,67,0)</f>
        <v>0.60087091187637376</v>
      </c>
      <c r="ED38" s="38">
        <f>VLOOKUP(B:B,ROA_raw_data!B40:CL40,89,0)</f>
        <v>2.2643956866855122E-2</v>
      </c>
      <c r="EE38" s="65">
        <v>0.05</v>
      </c>
      <c r="EF38" s="18">
        <v>0.12470000000000001</v>
      </c>
      <c r="EG38" s="18">
        <v>3.8300000000000001E-2</v>
      </c>
      <c r="EH38" s="41">
        <f>VLOOKUP(B:B,Asset_Quality_raw_data!B40:CP40,93,0)</f>
        <v>0.20115014803463205</v>
      </c>
      <c r="EI38" s="41">
        <f>VLOOKUP(B:B,Mgt_Efficiency_raw_data!B40:BS40,70,0)</f>
        <v>0.67614391116740058</v>
      </c>
      <c r="EJ38" s="38">
        <f>VLOOKUP(B:B,ROA_raw_data!B40:CP40,93,0)</f>
        <v>1.52293455802473E-2</v>
      </c>
      <c r="EK38" s="65">
        <v>5.0999999999999997E-2</v>
      </c>
      <c r="EL38" s="18">
        <v>0.12240000000000001</v>
      </c>
      <c r="EM38" s="18">
        <v>5.8200000000000002E-2</v>
      </c>
      <c r="EN38" s="41">
        <f>VLOOKUP(B:B,Asset_Quality_raw_data!B40:CT40,97,0)</f>
        <v>0.12078077271570165</v>
      </c>
      <c r="EO38" s="41">
        <f>VLOOKUP(B:B,Mgt_Efficiency_raw_data!B40:BV40,73,0)</f>
        <v>0.68853504877854277</v>
      </c>
      <c r="EP38" s="38">
        <f>VLOOKUP(B:B,ROA_raw_data!B40:CT40,97,0)</f>
        <v>5.2273975804699566E-4</v>
      </c>
      <c r="EQ38" s="65">
        <v>4.5999999999999999E-2</v>
      </c>
      <c r="ER38" s="18">
        <v>0.12089999999999999</v>
      </c>
      <c r="ES38" s="18">
        <v>5.8400000000000001E-2</v>
      </c>
      <c r="ET38" s="41">
        <f>VLOOKUP(B:B,Asset_Quality_raw_data!B40:CX40,101,0)</f>
        <v>0.10729747017458169</v>
      </c>
      <c r="EU38" s="41">
        <f>VLOOKUP(B:B,Mgt_Efficiency_raw_data!B40:BY40,76,0)</f>
        <v>0.66975356478611281</v>
      </c>
      <c r="EV38" s="38">
        <f>VLOOKUP(B:B,ROA_raw_data!B40:CX40,101,0)</f>
        <v>1.274896338941498E-2</v>
      </c>
      <c r="EW38" s="65">
        <v>-4.1000000000000002E-2</v>
      </c>
      <c r="EX38" s="18">
        <v>0.11890000000000001</v>
      </c>
      <c r="EY38" s="18">
        <v>4.5899999999999996E-2</v>
      </c>
      <c r="EZ38" s="41">
        <f>VLOOKUP(B:B,Asset_Quality_raw_data!B40:DB40,105,0)</f>
        <v>9.7018885431840812E-2</v>
      </c>
      <c r="FA38" s="41">
        <f>VLOOKUP(B:B,Mgt_Efficiency_raw_data!B40:CB40,79,0)</f>
        <v>0.72675955541924087</v>
      </c>
      <c r="FB38" s="38">
        <f>VLOOKUP(B:B,ROA_raw_data!B40:DB40,105,0)</f>
        <v>7.6263661694696934E-3</v>
      </c>
      <c r="FC38" s="65">
        <v>-3.5999999999999997E-2</v>
      </c>
      <c r="FD38" s="18">
        <v>0.11749999999999999</v>
      </c>
      <c r="FE38" s="18">
        <v>4.2000000000000003E-2</v>
      </c>
      <c r="FF38" s="41">
        <f>VLOOKUP(B:B,Asset_Quality_raw_data!B40:DF40,109,0)</f>
        <v>9.3352955757371181E-2</v>
      </c>
      <c r="FG38" s="41">
        <f>VLOOKUP(B:B,Mgt_Efficiency_raw_data!B40:CE40,82,0)</f>
        <v>0.71989713918354226</v>
      </c>
      <c r="FH38" s="38">
        <f>VLOOKUP(B:B,ROA_raw_data!B40:DF40,109,0)</f>
        <v>7.6418501784319744E-3</v>
      </c>
      <c r="FI38" s="65">
        <v>-3.0000000000000001E-3</v>
      </c>
      <c r="FJ38" s="18">
        <v>0.1202</v>
      </c>
      <c r="FK38" s="18">
        <v>5.62E-2</v>
      </c>
      <c r="FL38" s="41">
        <f>VLOOKUP(B:B,Asset_Quality_raw_data!B40:DJ40,113,0)</f>
        <v>9.1589133516744956E-2</v>
      </c>
      <c r="FM38" s="41">
        <f>VLOOKUP(B:B,Mgt_Efficiency_raw_data!B40:CH40,85,0)</f>
        <v>0.72238172000827405</v>
      </c>
      <c r="FN38" s="38">
        <f>VLOOKUP(B:B,ROA_raw_data!B40:DJ40,113,0)</f>
        <v>1.2909253695333188E-2</v>
      </c>
      <c r="FO38" s="65">
        <v>2.4E-2</v>
      </c>
      <c r="FP38" s="18">
        <v>0.12050000000000001</v>
      </c>
      <c r="FQ38" s="18">
        <v>5.9000000000000004E-2</v>
      </c>
      <c r="FR38" s="41">
        <f>VLOOKUP(B:B,Asset_Quality_raw_data!B40:DN40,117,0)</f>
        <v>8.5910848305662951E-2</v>
      </c>
      <c r="FS38" s="41">
        <f>VLOOKUP(B:B,Mgt_Efficiency_raw_data!B40:CK40,88,0)</f>
        <v>0.73740449281074005</v>
      </c>
      <c r="FT38" s="38">
        <f>VLOOKUP(B:B,ROA_raw_data!B40:DN40,117,0)</f>
        <v>1.117321399931747E-2</v>
      </c>
      <c r="FU38" s="65">
        <v>0.10299999999999999</v>
      </c>
      <c r="FV38" s="18">
        <v>0.1202</v>
      </c>
      <c r="FW38" s="18">
        <v>6.3200000000000006E-2</v>
      </c>
      <c r="FX38" s="41">
        <f>VLOOKUP(B:B,Asset_Quality_raw_data!B40:DR40,121,0)</f>
        <v>8.3360401520048422E-2</v>
      </c>
      <c r="FY38" s="41">
        <f>VLOOKUP(B:B,Mgt_Efficiency_raw_data!B40:CN40,91,0)</f>
        <v>0.71721545054647473</v>
      </c>
      <c r="FZ38" s="38">
        <f>VLOOKUP(B:B,ROA_raw_data!B40:DR40,121,0)</f>
        <v>1.030754809891867E-2</v>
      </c>
      <c r="GA38" s="65">
        <v>9.4E-2</v>
      </c>
      <c r="GB38" s="18">
        <v>0.121</v>
      </c>
      <c r="GC38" s="18">
        <v>6.9099999999999995E-2</v>
      </c>
      <c r="GD38" s="41">
        <f>VLOOKUP(B:B,Asset_Quality_raw_data!B40:DV40,125,0)</f>
        <v>8.2971615762198817E-2</v>
      </c>
      <c r="GE38" s="41">
        <f>VLOOKUP(B:B,Mgt_Efficiency_raw_data!B40:CQ40,94,0)</f>
        <v>0.7228565514050177</v>
      </c>
      <c r="GF38" s="38">
        <f>VLOOKUP(B:B,ROA_raw_data!B40:DV40,125,0)</f>
        <v>1.0045926316126122E-2</v>
      </c>
      <c r="GG38" s="65">
        <v>7.5999999999999998E-2</v>
      </c>
      <c r="GH38" s="18">
        <v>0.1216</v>
      </c>
      <c r="GI38" s="18">
        <v>5.7300000000000004E-2</v>
      </c>
      <c r="GJ38" s="41">
        <f>VLOOKUP(B:B,Asset_Quality_raw_data!B40:DZ40,129,0)</f>
        <v>7.6892255799677942E-2</v>
      </c>
      <c r="GK38" s="41">
        <f>VLOOKUP(B:B,Mgt_Efficiency_raw_data!B40:CT40,97,0)</f>
        <v>0.72873066996945124</v>
      </c>
      <c r="GL38" s="38">
        <f>VLOOKUP(B:B,ROA_raw_data!B40:DZ40,129,0)</f>
        <v>1.1100271205532182E-2</v>
      </c>
      <c r="GM38" s="65">
        <v>5.8999999999999997E-2</v>
      </c>
      <c r="GN38" s="18">
        <v>0.1215</v>
      </c>
      <c r="GO38" s="18">
        <v>5.5599999999999997E-2</v>
      </c>
      <c r="GP38" s="41">
        <f>VLOOKUP(B:B,Asset_Quality_raw_data!B40:ED40,133,0)</f>
        <v>5.9441444868758402E-2</v>
      </c>
      <c r="GQ38" s="41">
        <f>VLOOKUP(B:B,Mgt_Efficiency_raw_data!B40:CW40,100,0)</f>
        <v>0.64497904687162</v>
      </c>
      <c r="GR38" s="38">
        <f>VLOOKUP(B:B,ROA_raw_data!B40:ED40,133,0)</f>
        <v>1.3825312321260044E-2</v>
      </c>
      <c r="GS38" s="65">
        <v>4.9000000000000002E-2</v>
      </c>
      <c r="GT38" s="18">
        <v>0.12269999999999999</v>
      </c>
      <c r="GU38" s="18">
        <v>7.9100000000000004E-2</v>
      </c>
      <c r="GV38" s="41">
        <f>VLOOKUP(B:B,Asset_Quality_raw_data!B40:EH40,137,0)</f>
        <v>5.9688263857831603E-2</v>
      </c>
      <c r="GW38" s="41">
        <f>VLOOKUP(B:B,Mgt_Efficiency_raw_data!B40:CZ40,103,0)</f>
        <v>0.65786055997199633</v>
      </c>
      <c r="GX38" s="38">
        <f>VLOOKUP(B:B,ROA_raw_data!B40:EH40,137,0)</f>
        <v>1.4776882570624953E-2</v>
      </c>
      <c r="GY38" s="65">
        <v>4.5999999999999999E-2</v>
      </c>
      <c r="GZ38" s="18">
        <v>0.1241</v>
      </c>
      <c r="HA38" s="18">
        <v>9.1799999999999993E-2</v>
      </c>
      <c r="HB38" s="41">
        <f>VLOOKUP(B:B,Asset_Quality_raw_data!B40:EL40,141,0)</f>
        <v>5.6528189074089741E-2</v>
      </c>
      <c r="HC38" s="41">
        <f>VLOOKUP(B:B,Mgt_Efficiency_raw_data!B40:DC40,106,0)</f>
        <v>0.72103090529727021</v>
      </c>
      <c r="HD38" s="38">
        <f>VLOOKUP(B:B,ROA_raw_data!B40:EL40,141,0)</f>
        <v>1.6170775858184345E-2</v>
      </c>
      <c r="HE38" s="65">
        <v>4.9000000000000002E-2</v>
      </c>
      <c r="HF38" s="18">
        <v>0.12670000000000001</v>
      </c>
      <c r="HG38" s="18">
        <v>9.06E-2</v>
      </c>
      <c r="HH38" s="41">
        <f>VLOOKUP(B:B,Asset_Quality_raw_data!B40:EP40,145,0)</f>
        <v>5.8365294141378914E-2</v>
      </c>
      <c r="HI38" s="41">
        <f>VLOOKUP(B:B,Mgt_Efficiency_raw_data!B40:DF40,109,0)</f>
        <v>0.49259146600700049</v>
      </c>
      <c r="HJ38" s="38">
        <f>VLOOKUP(B:B,ROA_raw_data!B40:EP40,145,0)</f>
        <v>3.3402151780122409E-2</v>
      </c>
      <c r="HK38" s="65">
        <v>5.3999999999999999E-2</v>
      </c>
      <c r="HL38" s="18">
        <v>0.13089999999999999</v>
      </c>
      <c r="HM38" s="18">
        <v>9.1899999999999996E-2</v>
      </c>
      <c r="HN38" s="41">
        <f>VLOOKUP(B:B,Asset_Quality_raw_data!B40:ET40,149,0)</f>
        <v>5.9681996377610097E-2</v>
      </c>
      <c r="HO38" s="41">
        <f>VLOOKUP(B:B,Mgt_Efficiency_raw_data!B40:DI40,112,0)</f>
        <v>0.56029175588865099</v>
      </c>
      <c r="HP38" s="38">
        <f>VLOOKUP(B:B,ROA_raw_data!B40:ET40,149,0)</f>
        <v>2.4051599315519284E-2</v>
      </c>
      <c r="HQ38" s="65">
        <v>5.5E-2</v>
      </c>
      <c r="HR38" s="18">
        <v>0.1331</v>
      </c>
      <c r="HS38" s="18">
        <v>7.8799999999999995E-2</v>
      </c>
      <c r="HT38" s="41">
        <f>VLOOKUP(B:B,Asset_Quality_raw_data!B40:EX40,153,0)</f>
        <v>5.1083498452401697E-2</v>
      </c>
      <c r="HU38" s="41">
        <f>VLOOKUP(B:B,Mgt_Efficiency_raw_data!B40:DL40,115,0)</f>
        <v>0.55632131755786363</v>
      </c>
      <c r="HV38" s="38">
        <f>VLOOKUP(B:B,ROA_raw_data!B40:EX40,153,0)</f>
        <v>2.2802524864978371E-2</v>
      </c>
      <c r="HW38" s="65">
        <v>0.06</v>
      </c>
      <c r="HX38" s="18">
        <v>0.13980000000000001</v>
      </c>
      <c r="HY38" s="18">
        <v>6.7799999999999999E-2</v>
      </c>
      <c r="HZ38" s="41">
        <f>VLOOKUP(B:B,Asset_Quality_raw_data!B40:FB40,157,0)</f>
        <v>6.4418655799099292E-2</v>
      </c>
      <c r="IA38" s="41">
        <f>VLOOKUP(B:B,Mgt_Efficiency_raw_data!B40:DO40,118,0)</f>
        <v>0.55335490380431496</v>
      </c>
      <c r="IB38" s="38">
        <f>VLOOKUP(B:B,ROA_raw_data!B40:FB40,157,0)</f>
        <v>2.2187331623923924E-2</v>
      </c>
      <c r="IC38" s="65">
        <v>5.6000000000000001E-2</v>
      </c>
      <c r="ID38" s="18">
        <v>0.14630000000000001</v>
      </c>
      <c r="IE38" s="18">
        <v>6.6299999999999998E-2</v>
      </c>
      <c r="IF38" s="41">
        <f>VLOOKUP(B:B,Asset_Quality_raw_data!B40:FF40,161,0)</f>
        <v>0.16154836234268169</v>
      </c>
      <c r="IG38" s="41">
        <f>VLOOKUP(B:B,Mgt_Efficiency_raw_data!B40:DR40,121,0)</f>
        <v>0.57663833657658436</v>
      </c>
      <c r="IH38" s="38">
        <f>VLOOKUP(B:B,ROA_raw_data!B40:FF40,161,0)</f>
        <v>2.2344452338066707E-2</v>
      </c>
      <c r="II38" s="65">
        <v>4.9000000000000002E-2</v>
      </c>
      <c r="IJ38" s="18">
        <v>0.1628</v>
      </c>
      <c r="IK38" s="18">
        <v>5.7000000000000002E-2</v>
      </c>
      <c r="IL38" s="41">
        <f>VLOOKUP(B:B,Asset_Quality_raw_data!B40:FJ40,165,0)</f>
        <v>0.1726564572879262</v>
      </c>
      <c r="IM38" s="41">
        <f>VLOOKUP(B:B,Mgt_Efficiency_raw_data!B40:DU40,124,0)</f>
        <v>0.32457454737430513</v>
      </c>
      <c r="IN38" s="38">
        <f>VLOOKUP(B:B,ROA_raw_data!B40:FJ40,165,0)</f>
        <v>1.2770303456986366E-2</v>
      </c>
      <c r="IO38" s="65">
        <v>4.5999999999999999E-2</v>
      </c>
      <c r="IP38" s="18">
        <v>0.16850000000000001</v>
      </c>
      <c r="IQ38" s="18">
        <v>6.2199999999999998E-2</v>
      </c>
      <c r="IR38" s="41">
        <f>VLOOKUP(B:B,Asset_Quality_raw_data!B40:FN40,169,0)</f>
        <v>0.17624757179231021</v>
      </c>
      <c r="IS38" s="41">
        <f>VLOOKUP(B:B,Mgt_Efficiency_raw_data!B40:DX40,127,0)</f>
        <v>0.67021611877885012</v>
      </c>
      <c r="IT38" s="38">
        <f>VLOOKUP(B:B,ROA_raw_data!B40:FN40,169,0)</f>
        <v>1.3207380433050737E-2</v>
      </c>
      <c r="IU38" s="65">
        <v>0.04</v>
      </c>
      <c r="IV38" s="18">
        <v>0.1691</v>
      </c>
      <c r="IW38" s="18">
        <v>3.56E-2</v>
      </c>
      <c r="IX38" s="41">
        <f>VLOOKUP(B:B,Asset_Quality_raw_data!B40:FR40,173,0)</f>
        <v>0.17976316439018231</v>
      </c>
      <c r="IY38" s="41">
        <f>VLOOKUP(B:B,Mgt_Efficiency_raw_data!B40:EA40,130,0)</f>
        <v>0.68698715259152254</v>
      </c>
      <c r="IZ38" s="38">
        <f>VLOOKUP(B:B,ROA_raw_data!B40:FR40,173,0)</f>
        <v>1.2009304615469086E-2</v>
      </c>
      <c r="JA38" s="65">
        <v>4.7E-2</v>
      </c>
      <c r="JB38" s="18">
        <v>0.16889999999999999</v>
      </c>
      <c r="JC38" s="18">
        <v>2.9900000000000003E-2</v>
      </c>
      <c r="JD38" s="41">
        <f>VLOOKUP(B:B,Asset_Quality_raw_data!B40:FV40,177,0)</f>
        <v>0.26598025768839872</v>
      </c>
      <c r="JE38" s="41">
        <f>VLOOKUP(B:B,Mgt_Efficiency_raw_data!B40:ED40,133,0)</f>
        <v>0.59125109486954897</v>
      </c>
      <c r="JF38" s="38">
        <f>VLOOKUP(B:B,ROA_raw_data!B40:FV40,177,0)</f>
        <v>1.2293896158439456E-2</v>
      </c>
    </row>
    <row r="39" spans="1:266" x14ac:dyDescent="0.25">
      <c r="A39">
        <v>35</v>
      </c>
      <c r="B39" s="55" t="s">
        <v>36</v>
      </c>
      <c r="C39" s="65">
        <v>5.1999999999999998E-2</v>
      </c>
      <c r="D39" s="18">
        <v>0.1691</v>
      </c>
      <c r="E39" s="18">
        <v>6.2699999999999992E-2</v>
      </c>
      <c r="F39" s="41">
        <f>VLOOKUP(B39,Asset_Quality_raw_data!B41:F41,5,0)</f>
        <v>9.7033253492053093E-2</v>
      </c>
      <c r="G39" s="41">
        <f>VLOOKUP(B:B,Mgt_Efficiency_raw_data!B41:E41,4,0)</f>
        <v>0.71354516005041979</v>
      </c>
      <c r="H39" s="38">
        <f>VLOOKUP(B39,ROA_raw_data!B41:F41,5,0)</f>
        <v>1.5529007927155223E-2</v>
      </c>
      <c r="I39" s="65">
        <v>0.06</v>
      </c>
      <c r="J39" s="18">
        <v>0.1636</v>
      </c>
      <c r="K39" s="18">
        <v>7.3899999999999993E-2</v>
      </c>
      <c r="L39" s="41">
        <f>VLOOKUP(B:B,Asset_Quality_raw_data!B41:J41,9,0)</f>
        <v>8.3595738539672365E-2</v>
      </c>
      <c r="M39" s="41">
        <f>VLOOKUP(B:B,Mgt_Efficiency_raw_data!B41:H41,7,0)</f>
        <v>0.72468718407486443</v>
      </c>
      <c r="N39" s="38">
        <f>VLOOKUP(B39,ROA_raw_data!B41:J41,9,0)</f>
        <v>1.4235133246135203E-2</v>
      </c>
      <c r="O39" s="27"/>
      <c r="T39" s="28"/>
      <c r="U39" s="65">
        <v>0.05</v>
      </c>
      <c r="V39" s="18">
        <v>0.15990000000000001</v>
      </c>
      <c r="W39" s="18">
        <v>6.0199999999999997E-2</v>
      </c>
      <c r="X39" s="41">
        <f>VLOOKUP(B:B,Asset_Quality_raw_data!B41:R41,17,0)</f>
        <v>9.6961973387672137E-2</v>
      </c>
      <c r="Y39" s="41">
        <f>VLOOKUP(B:B,Mgt_Efficiency_raw_data!B41:N41,13,0)</f>
        <v>0.70826648423879335</v>
      </c>
      <c r="Z39" s="38">
        <f>VLOOKUP(B:B,ROA_raw_data!B41:R41,17,0)</f>
        <v>7.4359744930671693E-3</v>
      </c>
      <c r="AA39" s="65">
        <v>5.7000000000000002E-2</v>
      </c>
      <c r="AB39" s="18">
        <v>0.15460000000000002</v>
      </c>
      <c r="AC39" s="18">
        <v>6.3099999999999989E-2</v>
      </c>
      <c r="AD39" s="41">
        <f>VLOOKUP(B:B,Asset_Quality_raw_data!B41:V41,21,0)</f>
        <v>8.7521373773865596E-2</v>
      </c>
      <c r="AE39" s="41">
        <f>VLOOKUP(B:B,Mgt_Efficiency_raw_data!B41:Q41,16,0)</f>
        <v>0.67635313241790773</v>
      </c>
      <c r="AF39" s="38">
        <f>VLOOKUP(B:B,ROA_raw_data!B41:V41,21,0)</f>
        <v>1.5965141956476712E-2</v>
      </c>
      <c r="AG39" s="65">
        <v>5.6000000000000001E-2</v>
      </c>
      <c r="AH39" s="18">
        <v>0.16059999999999999</v>
      </c>
      <c r="AI39" s="18">
        <v>7.0300000000000001E-2</v>
      </c>
      <c r="AJ39" s="41">
        <f>VLOOKUP(B:B,Asset_Quality_raw_data!B41:Z41,25,0)</f>
        <v>8.3218611644883325E-2</v>
      </c>
      <c r="AK39" s="41">
        <f>VLOOKUP(B:B,Mgt_Efficiency_raw_data!B41:T41,19,0)</f>
        <v>0.54426213314395155</v>
      </c>
      <c r="AL39" s="38">
        <f>VLOOKUP(B:B,ROA_raw_data!B41:Z41,25,0)</f>
        <v>2.7618573049865761E-2</v>
      </c>
      <c r="AM39" s="65">
        <v>6.0999999999999999E-2</v>
      </c>
      <c r="AN39" s="18">
        <v>0.16820000000000002</v>
      </c>
      <c r="AO39" s="18">
        <v>5.9699999999999996E-2</v>
      </c>
      <c r="AP39" s="41">
        <f>VLOOKUP(B:B,Asset_Quality_raw_data!B41:AD41,29,0)</f>
        <v>7.6650199849838813E-2</v>
      </c>
      <c r="AQ39" s="41">
        <f>VLOOKUP(B:B,Mgt_Efficiency_raw_data!B41:W41,22,0)</f>
        <v>0.72719522579196183</v>
      </c>
      <c r="AR39" s="38">
        <f>VLOOKUP(B:B,ROA_raw_data!B41:AD41,29,0)</f>
        <v>2.4646011542235315E-2</v>
      </c>
      <c r="AS39" s="65">
        <v>0.05</v>
      </c>
      <c r="AT39" s="18">
        <v>0.183</v>
      </c>
      <c r="AU39" s="18">
        <v>8.0100000000000005E-2</v>
      </c>
      <c r="AV39" s="41">
        <f>VLOOKUP(B:B,Asset_Quality_raw_data!B41:AH41,33,0)</f>
        <v>0.12812115224122558</v>
      </c>
      <c r="AW39" s="41">
        <f>VLOOKUP(B:B,Mgt_Efficiency_raw_data!B41:Z41,25,0)</f>
        <v>0.78501198387048376</v>
      </c>
      <c r="AX39" s="38">
        <f>VLOOKUP(B:B,ROA_raw_data!B41:AH41,33,0)</f>
        <v>-9.5365439772202385E-3</v>
      </c>
      <c r="AY39" s="65">
        <v>3.7999999999999999E-2</v>
      </c>
      <c r="AZ39" s="18">
        <v>0.1787</v>
      </c>
      <c r="BA39" s="18">
        <v>6.4500000000000002E-2</v>
      </c>
      <c r="BB39" s="41">
        <f>VLOOKUP(B:B,Asset_Quality_raw_data!B41:AL41,37,0)</f>
        <v>0.18530458770248531</v>
      </c>
      <c r="BC39" s="41">
        <f>VLOOKUP(B:B,Mgt_Efficiency_raw_data!B41:AC41,28,0)</f>
        <v>0.92963638071586341</v>
      </c>
      <c r="BD39" s="38">
        <f>VLOOKUP(B:B,ROA_raw_data!B41:AL41,37,0)</f>
        <v>1.0786656538816802E-2</v>
      </c>
      <c r="BE39" s="65">
        <v>3.7999999999999999E-2</v>
      </c>
      <c r="BF39" s="18">
        <v>0.18179999999999999</v>
      </c>
      <c r="BG39" s="18">
        <v>5.7999999999999996E-2</v>
      </c>
      <c r="BH39" s="41">
        <f>VLOOKUP(B:B,Asset_Quality_raw_data!B41:AP41,41,0)</f>
        <v>0.27713202185731861</v>
      </c>
      <c r="BI39" s="41">
        <f>VLOOKUP(B:B,Mgt_Efficiency_raw_data!B41:AF41,31,0)</f>
        <v>0.6435337835301902</v>
      </c>
      <c r="BJ39" s="38">
        <f>VLOOKUP(B:B,ROA_raw_data!B41:AP41,41,0)</f>
        <v>5.1156342558737718E-3</v>
      </c>
      <c r="BK39" s="65">
        <v>4.3999999999999997E-2</v>
      </c>
      <c r="BL39" s="18">
        <v>0.1386</v>
      </c>
      <c r="BM39" s="18">
        <v>6.3399999999999998E-2</v>
      </c>
      <c r="BN39" s="41">
        <f>VLOOKUP(B:B,Asset_Quality_raw_data!B41:AT41,45,0)</f>
        <v>0.33570507128906774</v>
      </c>
      <c r="BO39" s="41">
        <f>VLOOKUP(B:B,Mgt_Efficiency_raw_data!B41:AI41,34,0)</f>
        <v>0.68422173301308753</v>
      </c>
      <c r="BP39" s="38">
        <f>VLOOKUP(B:B,ROA_raw_data!B41:AT41,45,0)</f>
        <v>5.7686875789375843E-3</v>
      </c>
      <c r="BQ39" s="65">
        <v>4.2000000000000003E-2</v>
      </c>
      <c r="BR39" s="18">
        <v>0.1366</v>
      </c>
      <c r="BS39" s="18">
        <v>6.3500000000000001E-2</v>
      </c>
      <c r="BT39" s="41">
        <f>VLOOKUP(B:B,Asset_Quality_raw_data!B41:AX41,49,0)</f>
        <v>0.31087615379233963</v>
      </c>
      <c r="BU39" s="41">
        <f>VLOOKUP(B:B,Mgt_Efficiency_raw_data!B41:AL41,37,0)</f>
        <v>0.73894748777451091</v>
      </c>
      <c r="BV39" s="38">
        <f>VLOOKUP(B:B,ROA_raw_data!B41:AX41,49,0)</f>
        <v>1.2267489913425143E-3</v>
      </c>
      <c r="BW39" s="65">
        <v>5.3999999999999999E-2</v>
      </c>
      <c r="BX39" s="18">
        <v>0.1361</v>
      </c>
      <c r="BY39" s="18">
        <v>0.10279999999999999</v>
      </c>
      <c r="BZ39" s="41">
        <f>VLOOKUP(B:B,Asset_Quality_raw_data!B41:BB41,53,0)</f>
        <v>0.30594552644090384</v>
      </c>
      <c r="CA39" s="41">
        <f>VLOOKUP(B:B,Mgt_Efficiency_raw_data!B41:AO41,40,0)</f>
        <v>0.91532919161328874</v>
      </c>
      <c r="CB39" s="38">
        <f>VLOOKUP(B:B,ROA_raw_data!B41:BB41,53,0)</f>
        <v>9.7502918592423399E-4</v>
      </c>
      <c r="CC39" s="65">
        <v>3.3000000000000002E-2</v>
      </c>
      <c r="CD39" s="18">
        <v>0.1366</v>
      </c>
      <c r="CE39" s="18">
        <v>9.2100000000000015E-2</v>
      </c>
      <c r="CF39" s="41">
        <f>VLOOKUP(B:B,Asset_Quality_raw_data!B41:BF41,57,0)</f>
        <v>0.31408079413381718</v>
      </c>
      <c r="CG39" s="41">
        <f>VLOOKUP(B:B,Mgt_Efficiency_raw_data!B41:AR41,43,0)</f>
        <v>0.88827190450945304</v>
      </c>
      <c r="CH39" s="38">
        <f>VLOOKUP(B:B,ROA_raw_data!B41:BF41,57,0)</f>
        <v>2.5789484263145754E-3</v>
      </c>
      <c r="CI39" s="65">
        <v>3.2000000000000001E-2</v>
      </c>
      <c r="CJ39" s="18">
        <v>0.13689999999999999</v>
      </c>
      <c r="CK39" s="18">
        <v>7.0599999999999996E-2</v>
      </c>
      <c r="CL39" s="41">
        <f>VLOOKUP(B:B,Asset_Quality_raw_data!B41:BJ41,61,0)</f>
        <v>0.31021526650181053</v>
      </c>
      <c r="CM39" s="41">
        <f>VLOOKUP(B:B,Mgt_Efficiency_raw_data!B41:AU41,46,0)</f>
        <v>0.89644897722004457</v>
      </c>
      <c r="CN39" s="38">
        <f>VLOOKUP(B:B,ROA_raw_data!B41:BJ41,61,0)</f>
        <v>1.1188980852448185E-3</v>
      </c>
      <c r="CO39" s="65">
        <v>3.7999999999999999E-2</v>
      </c>
      <c r="CP39" s="18">
        <v>0.13639999999999999</v>
      </c>
      <c r="CQ39" s="18">
        <v>4.4999999999999998E-2</v>
      </c>
      <c r="CR39" s="41">
        <f>VLOOKUP(B:B,Asset_Quality_raw_data!B41:BN41,65,0)</f>
        <v>0.31319982523933282</v>
      </c>
      <c r="CS39" s="41">
        <f>VLOOKUP(B:B,Mgt_Efficiency_raw_data!B41:AX41,49,0)</f>
        <v>1.0571684979831191</v>
      </c>
      <c r="CT39" s="38">
        <f>VLOOKUP(B:B,ROA_raw_data!B41:BN41,65,0)</f>
        <v>3.3768955069470225E-3</v>
      </c>
      <c r="CU39" s="65">
        <v>5.1999999999999998E-2</v>
      </c>
      <c r="CV39" s="18">
        <v>0.13489999999999999</v>
      </c>
      <c r="CW39" s="18">
        <v>4.1799999999999997E-2</v>
      </c>
      <c r="CX39" s="41">
        <f>VLOOKUP(B:B,Asset_Quality_raw_data!B41:BR41,69,0)</f>
        <v>0.32834733536477817</v>
      </c>
      <c r="CY39" s="41">
        <f>VLOOKUP(B:B,Mgt_Efficiency_raw_data!B41:BA41,52,0)</f>
        <v>0.93486124028744577</v>
      </c>
      <c r="CZ39" s="38">
        <f>VLOOKUP(B:B,ROA_raw_data!B41:BR41,69,0)</f>
        <v>-5.2162853924372461E-3</v>
      </c>
      <c r="DA39" s="65">
        <v>6.0999999999999999E-2</v>
      </c>
      <c r="DB39" s="18">
        <v>0.13220000000000001</v>
      </c>
      <c r="DC39" s="18">
        <v>4.2800000000000005E-2</v>
      </c>
      <c r="DD39" s="41">
        <f>VLOOKUP(B:B,Asset_Quality_raw_data!B41:BV41,73,0)</f>
        <v>0.35212323966996617</v>
      </c>
      <c r="DE39" s="41">
        <f>VLOOKUP(B:B,Mgt_Efficiency_raw_data!B41:BD41,55,0)</f>
        <v>0.99007377297982135</v>
      </c>
      <c r="DF39" s="38">
        <f>VLOOKUP(B:B,ROA_raw_data!B41:BV41,73,0)</f>
        <v>-2.7774128700486875E-3</v>
      </c>
      <c r="DG39" s="65">
        <v>5.2999999999999999E-2</v>
      </c>
      <c r="DH39" s="18">
        <v>0.12659999999999999</v>
      </c>
      <c r="DI39" s="18">
        <v>5.7000000000000002E-2</v>
      </c>
      <c r="DJ39" s="41">
        <f>VLOOKUP(B:B,Asset_Quality_raw_data!B41:BZ41,77,0)</f>
        <v>0.35598100114569703</v>
      </c>
      <c r="DK39" s="41">
        <f>VLOOKUP(B:B,Mgt_Efficiency_raw_data!B41:BG41,58,0)</f>
        <v>0.94276966528066852</v>
      </c>
      <c r="DL39" s="38">
        <f>VLOOKUP(B:B,ROA_raw_data!B41:BZ41,77,0)</f>
        <v>6.726566229140145E-3</v>
      </c>
      <c r="DM39" s="65">
        <v>5.6000000000000001E-2</v>
      </c>
      <c r="DN39" s="18">
        <v>0.12509999999999999</v>
      </c>
      <c r="DO39" s="18">
        <v>5.7099999999999998E-2</v>
      </c>
      <c r="DP39" s="41">
        <f>VLOOKUP(B:B,Asset_Quality_raw_data!B41:CD41,81,0)</f>
        <v>0.36100646919272883</v>
      </c>
      <c r="DQ39" s="41">
        <f>VLOOKUP(B:B,Mgt_Efficiency_raw_data!B41:BJ41,61,0)</f>
        <v>0.90487308712165981</v>
      </c>
      <c r="DR39" s="38">
        <f>VLOOKUP(B:B,ROA_raw_data!B41:CD41,81,0)</f>
        <v>1.3873751121712713E-3</v>
      </c>
      <c r="DS39" s="65">
        <v>4.8000000000000001E-2</v>
      </c>
      <c r="DT39" s="18">
        <v>0.12509999999999999</v>
      </c>
      <c r="DU39" s="18">
        <v>4.3499999999999997E-2</v>
      </c>
      <c r="DV39" s="41">
        <f>VLOOKUP(B:B,Asset_Quality_raw_data!B41:CH41,85,0)</f>
        <v>0.36986508404443619</v>
      </c>
      <c r="DW39" s="41">
        <f>VLOOKUP(B:B,Mgt_Efficiency_raw_data!B41:BM41,64,0)</f>
        <v>0.79223218721068744</v>
      </c>
      <c r="DX39" s="38">
        <f>VLOOKUP(B:B,ROA_raw_data!B41:CH41,85,0)</f>
        <v>2.4068439436387415E-3</v>
      </c>
      <c r="DY39" s="65">
        <v>0.06</v>
      </c>
      <c r="DZ39" s="18">
        <v>0.12470000000000001</v>
      </c>
      <c r="EA39" s="18">
        <v>5.7000000000000002E-2</v>
      </c>
      <c r="EB39" s="41">
        <f>VLOOKUP(B:B,Asset_Quality_raw_data!B41:CL41,89,0)</f>
        <v>0.36739454705109681</v>
      </c>
      <c r="EC39" s="41">
        <f>VLOOKUP(B:B,Mgt_Efficiency_raw_data!B41:BP41,67,0)</f>
        <v>0.94443774585313067</v>
      </c>
      <c r="ED39" s="38">
        <f>VLOOKUP(B:B,ROA_raw_data!B41:CL41,89,0)</f>
        <v>1.8737251389614642E-3</v>
      </c>
      <c r="EE39" s="65">
        <v>0.05</v>
      </c>
      <c r="EF39" s="18">
        <v>0.12470000000000001</v>
      </c>
      <c r="EG39" s="18">
        <v>3.8300000000000001E-2</v>
      </c>
      <c r="EH39" s="41">
        <f>VLOOKUP(B:B,Asset_Quality_raw_data!B41:CP41,93,0)</f>
        <v>0.36619287324708588</v>
      </c>
      <c r="EI39" s="41">
        <f>VLOOKUP(B:B,Mgt_Efficiency_raw_data!B41:BS41,70,0)</f>
        <v>0.9010300021656199</v>
      </c>
      <c r="EJ39" s="38">
        <f>VLOOKUP(B:B,ROA_raw_data!B41:CP41,93,0)</f>
        <v>4.5149213557960071E-3</v>
      </c>
      <c r="EK39" s="65">
        <v>5.0999999999999997E-2</v>
      </c>
      <c r="EL39" s="18">
        <v>0.12240000000000001</v>
      </c>
      <c r="EM39" s="18">
        <v>5.8200000000000002E-2</v>
      </c>
      <c r="EN39" s="41">
        <f>VLOOKUP(B:B,Asset_Quality_raw_data!B41:CT41,97,0)</f>
        <v>0.31037032867640846</v>
      </c>
      <c r="EO39" s="41">
        <f>VLOOKUP(B:B,Mgt_Efficiency_raw_data!B41:BV41,73,0)</f>
        <v>0.86058732519441483</v>
      </c>
      <c r="EP39" s="38">
        <f>VLOOKUP(B:B,ROA_raw_data!B41:CT41,97,0)</f>
        <v>-2.9668420241051514E-3</v>
      </c>
      <c r="EQ39" s="65">
        <v>4.5999999999999999E-2</v>
      </c>
      <c r="ER39" s="18">
        <v>0.12089999999999999</v>
      </c>
      <c r="ES39" s="18">
        <v>5.8400000000000001E-2</v>
      </c>
      <c r="ET39" s="41">
        <f>VLOOKUP(B:B,Asset_Quality_raw_data!B41:CX41,101,0)</f>
        <v>0.2965390820403912</v>
      </c>
      <c r="EU39" s="41">
        <f>VLOOKUP(B:B,Mgt_Efficiency_raw_data!B41:BY41,76,0)</f>
        <v>0.77480453047049458</v>
      </c>
      <c r="EV39" s="38">
        <f>VLOOKUP(B:B,ROA_raw_data!B41:CX41,101,0)</f>
        <v>5.4882729520589176E-3</v>
      </c>
      <c r="EW39" s="65">
        <v>-4.1000000000000002E-2</v>
      </c>
      <c r="EX39" s="18">
        <v>0.11890000000000001</v>
      </c>
      <c r="EY39" s="18">
        <v>4.5899999999999996E-2</v>
      </c>
      <c r="EZ39" s="41">
        <f>VLOOKUP(B:B,Asset_Quality_raw_data!B41:DB41,105,0)</f>
        <v>0.31649115375554249</v>
      </c>
      <c r="FA39" s="41">
        <f>VLOOKUP(B:B,Mgt_Efficiency_raw_data!B41:CB41,79,0)</f>
        <v>0.86048243901532051</v>
      </c>
      <c r="FB39" s="38">
        <f>VLOOKUP(B:B,ROA_raw_data!B41:DB41,105,0)</f>
        <v>-6.5954087191625339E-3</v>
      </c>
      <c r="FC39" s="65">
        <v>-3.5999999999999997E-2</v>
      </c>
      <c r="FD39" s="18">
        <v>0.11749999999999999</v>
      </c>
      <c r="FE39" s="18">
        <v>4.2000000000000003E-2</v>
      </c>
      <c r="FF39" s="41">
        <f>VLOOKUP(B:B,Asset_Quality_raw_data!B41:DF41,109,0)</f>
        <v>0.30472161582539103</v>
      </c>
      <c r="FG39" s="41">
        <f>VLOOKUP(B:B,Mgt_Efficiency_raw_data!B41:CE41,82,0)</f>
        <v>0.82651940125243795</v>
      </c>
      <c r="FH39" s="38">
        <f>VLOOKUP(B:B,ROA_raw_data!B41:DF41,109,0)</f>
        <v>9.6984593642747354E-4</v>
      </c>
      <c r="FI39" s="65">
        <v>-3.0000000000000001E-3</v>
      </c>
      <c r="FJ39" s="18">
        <v>0.1202</v>
      </c>
      <c r="FK39" s="18">
        <v>5.62E-2</v>
      </c>
      <c r="FL39" s="41">
        <f>VLOOKUP(B:B,Asset_Quality_raw_data!B41:DJ41,113,0)</f>
        <v>0.28508651698820858</v>
      </c>
      <c r="FM39" s="41">
        <f>VLOOKUP(B:B,Mgt_Efficiency_raw_data!B41:CH41,85,0)</f>
        <v>0.8088634427761533</v>
      </c>
      <c r="FN39" s="38">
        <f>VLOOKUP(B:B,ROA_raw_data!B41:DJ41,113,0)</f>
        <v>1.4711666127498546E-3</v>
      </c>
      <c r="FO39" s="65">
        <v>2.4E-2</v>
      </c>
      <c r="FP39" s="18">
        <v>0.12050000000000001</v>
      </c>
      <c r="FQ39" s="18">
        <v>5.9000000000000004E-2</v>
      </c>
      <c r="FR39" s="41">
        <f>VLOOKUP(B:B,Asset_Quality_raw_data!B41:DN41,117,0)</f>
        <v>0.27273944703000835</v>
      </c>
      <c r="FS39" s="41">
        <f>VLOOKUP(B:B,Mgt_Efficiency_raw_data!B41:CK41,88,0)</f>
        <v>0.79222949379846819</v>
      </c>
      <c r="FT39" s="38">
        <f>VLOOKUP(B:B,ROA_raw_data!B41:DN41,117,0)</f>
        <v>8.9692297611938983E-3</v>
      </c>
      <c r="FU39" s="65">
        <v>0.10299999999999999</v>
      </c>
      <c r="FV39" s="18">
        <v>0.1202</v>
      </c>
      <c r="FW39" s="18">
        <v>6.3200000000000006E-2</v>
      </c>
      <c r="FX39" s="41">
        <f>VLOOKUP(B:B,Asset_Quality_raw_data!B41:DR41,121,0)</f>
        <v>0.27497338487100659</v>
      </c>
      <c r="FY39" s="41">
        <f>VLOOKUP(B:B,Mgt_Efficiency_raw_data!B41:CN41,91,0)</f>
        <v>0.7435808961435223</v>
      </c>
      <c r="FZ39" s="38">
        <f>VLOOKUP(B:B,ROA_raw_data!B41:DR41,121,0)</f>
        <v>1.5525888552371987E-2</v>
      </c>
      <c r="GA39" s="65">
        <v>9.4E-2</v>
      </c>
      <c r="GB39" s="18">
        <v>0.121</v>
      </c>
      <c r="GC39" s="18">
        <v>6.9099999999999995E-2</v>
      </c>
      <c r="GD39" s="41">
        <f>VLOOKUP(B:B,Asset_Quality_raw_data!B41:DV41,125,0)</f>
        <v>0.26220512498213683</v>
      </c>
      <c r="GE39" s="41">
        <f>VLOOKUP(B:B,Mgt_Efficiency_raw_data!B41:CQ41,94,0)</f>
        <v>0.76001368243232148</v>
      </c>
      <c r="GF39" s="38">
        <f>VLOOKUP(B:B,ROA_raw_data!B41:DV41,125,0)</f>
        <v>1.041130901473373E-2</v>
      </c>
      <c r="GG39" s="65">
        <v>7.5999999999999998E-2</v>
      </c>
      <c r="GH39" s="18">
        <v>0.1216</v>
      </c>
      <c r="GI39" s="18">
        <v>5.7300000000000004E-2</v>
      </c>
      <c r="GJ39" s="41">
        <f>VLOOKUP(B:B,Asset_Quality_raw_data!B41:DZ41,129,0)</f>
        <v>0.24833523137482486</v>
      </c>
      <c r="GK39" s="41">
        <f>VLOOKUP(B:B,Mgt_Efficiency_raw_data!B41:CT41,97,0)</f>
        <v>0.76254034333010878</v>
      </c>
      <c r="GL39" s="38">
        <f>VLOOKUP(B:B,ROA_raw_data!B41:DZ41,129,0)</f>
        <v>7.3702705381585272E-3</v>
      </c>
      <c r="GM39" s="65">
        <v>5.8999999999999997E-2</v>
      </c>
      <c r="GN39" s="18">
        <v>0.1215</v>
      </c>
      <c r="GO39" s="18">
        <v>5.5599999999999997E-2</v>
      </c>
      <c r="GP39" s="41">
        <f>VLOOKUP(B:B,Asset_Quality_raw_data!B41:ED41,133,0)</f>
        <v>0.25562933239909263</v>
      </c>
      <c r="GQ39" s="41">
        <f>VLOOKUP(B:B,Mgt_Efficiency_raw_data!B41:CW41,100,0)</f>
        <v>0.73733383223654614</v>
      </c>
      <c r="GR39" s="38">
        <f>VLOOKUP(B:B,ROA_raw_data!B41:ED41,133,0)</f>
        <v>9.3885634148351028E-3</v>
      </c>
      <c r="GS39" s="65">
        <v>4.9000000000000002E-2</v>
      </c>
      <c r="GT39" s="18">
        <v>0.12269999999999999</v>
      </c>
      <c r="GU39" s="18">
        <v>7.9100000000000004E-2</v>
      </c>
      <c r="GV39" s="41">
        <f>VLOOKUP(B:B,Asset_Quality_raw_data!B41:EH41,137,0)</f>
        <v>0.25678284561460757</v>
      </c>
      <c r="GW39" s="41">
        <f>VLOOKUP(B:B,Mgt_Efficiency_raw_data!B41:CZ41,103,0)</f>
        <v>0.73496060278869757</v>
      </c>
      <c r="GX39" s="38">
        <f>VLOOKUP(B:B,ROA_raw_data!B41:EH41,137,0)</f>
        <v>9.2699305136230651E-3</v>
      </c>
      <c r="GY39" s="65">
        <v>4.5999999999999999E-2</v>
      </c>
      <c r="GZ39" s="18">
        <v>0.1241</v>
      </c>
      <c r="HA39" s="18">
        <v>9.1799999999999993E-2</v>
      </c>
      <c r="HB39" s="41">
        <f>VLOOKUP(B:B,Asset_Quality_raw_data!B41:EL41,141,0)</f>
        <v>0.20723484303312761</v>
      </c>
      <c r="HC39" s="41">
        <f>VLOOKUP(B:B,Mgt_Efficiency_raw_data!B41:DC41,106,0)</f>
        <v>0.76674853000353638</v>
      </c>
      <c r="HD39" s="38">
        <f>VLOOKUP(B:B,ROA_raw_data!B41:EL41,141,0)</f>
        <v>7.5123990810484027E-3</v>
      </c>
      <c r="HE39" s="65">
        <v>4.9000000000000002E-2</v>
      </c>
      <c r="HF39" s="18">
        <v>0.12670000000000001</v>
      </c>
      <c r="HG39" s="18">
        <v>9.06E-2</v>
      </c>
      <c r="HH39" s="41">
        <f>VLOOKUP(B:B,Asset_Quality_raw_data!B41:EP41,145,0)</f>
        <v>0.18408246937759429</v>
      </c>
      <c r="HI39" s="41">
        <f>VLOOKUP(B:B,Mgt_Efficiency_raw_data!B41:DF41,109,0)</f>
        <v>0.74909694507079894</v>
      </c>
      <c r="HJ39" s="38">
        <f>VLOOKUP(B:B,ROA_raw_data!B41:EP41,145,0)</f>
        <v>4.9757877966308548E-3</v>
      </c>
      <c r="HK39" s="65">
        <v>5.3999999999999999E-2</v>
      </c>
      <c r="HL39" s="18">
        <v>0.13089999999999999</v>
      </c>
      <c r="HM39" s="18">
        <v>9.1899999999999996E-2</v>
      </c>
      <c r="HN39" s="41">
        <f>VLOOKUP(B:B,Asset_Quality_raw_data!B41:ET41,149,0)</f>
        <v>0.19623041393042456</v>
      </c>
      <c r="HO39" s="41">
        <f>VLOOKUP(B:B,Mgt_Efficiency_raw_data!B41:DI41,112,0)</f>
        <v>0.80531361204491203</v>
      </c>
      <c r="HP39" s="38">
        <f>VLOOKUP(B:B,ROA_raw_data!B41:ET41,149,0)</f>
        <v>2.7486905493992867E-3</v>
      </c>
      <c r="HQ39" s="65">
        <v>5.5E-2</v>
      </c>
      <c r="HR39" s="18">
        <v>0.1331</v>
      </c>
      <c r="HS39" s="18">
        <v>7.8799999999999995E-2</v>
      </c>
      <c r="HT39" s="41">
        <f>VLOOKUP(B:B,Asset_Quality_raw_data!B41:EX41,153,0)</f>
        <v>0.21202417910473048</v>
      </c>
      <c r="HU39" s="41">
        <f>VLOOKUP(B:B,Mgt_Efficiency_raw_data!B41:DL41,115,0)</f>
        <v>1.526100999732354</v>
      </c>
      <c r="HV39" s="38">
        <f>VLOOKUP(B:B,ROA_raw_data!B41:EX41,153,0)</f>
        <v>-5.2224811078609906E-2</v>
      </c>
      <c r="HW39" s="65">
        <v>0.06</v>
      </c>
      <c r="HX39" s="18">
        <v>0.13980000000000001</v>
      </c>
      <c r="HY39" s="18">
        <v>6.7799999999999999E-2</v>
      </c>
      <c r="HZ39" s="41">
        <f>VLOOKUP(B:B,Asset_Quality_raw_data!B41:FB41,157,0)</f>
        <v>0.20026523646538921</v>
      </c>
      <c r="IA39" s="41">
        <f>VLOOKUP(B:B,Mgt_Efficiency_raw_data!B41:DO41,118,0)</f>
        <v>1.2782086359575207</v>
      </c>
      <c r="IB39" s="38">
        <f>VLOOKUP(B:B,ROA_raw_data!B41:FB41,157,0)</f>
        <v>-2.7691899353833593E-2</v>
      </c>
      <c r="IC39" s="65">
        <v>5.6000000000000001E-2</v>
      </c>
      <c r="ID39" s="18">
        <v>0.14630000000000001</v>
      </c>
      <c r="IE39" s="18">
        <v>6.6299999999999998E-2</v>
      </c>
      <c r="IF39" s="41">
        <f>VLOOKUP(B:B,Asset_Quality_raw_data!B41:FF41,161,0)</f>
        <v>0.22037206988754662</v>
      </c>
      <c r="IG39" s="41">
        <f>VLOOKUP(B:B,Mgt_Efficiency_raw_data!B41:DR41,121,0)</f>
        <v>1.0457907946015956</v>
      </c>
      <c r="IH39" s="38">
        <f>VLOOKUP(B:B,ROA_raw_data!B41:FF41,161,0)</f>
        <v>-2.1995267682498456E-2</v>
      </c>
      <c r="II39" s="65">
        <v>4.9000000000000002E-2</v>
      </c>
      <c r="IJ39" s="18">
        <v>0.1628</v>
      </c>
      <c r="IK39" s="18">
        <v>5.7000000000000002E-2</v>
      </c>
      <c r="IL39" s="41">
        <f>VLOOKUP(B:B,Asset_Quality_raw_data!B41:FJ41,165,0)</f>
        <v>0.21346402583521407</v>
      </c>
      <c r="IM39" s="41">
        <f>VLOOKUP(B:B,Mgt_Efficiency_raw_data!B41:DU41,124,0)</f>
        <v>0.6973739287523959</v>
      </c>
      <c r="IN39" s="38">
        <f>VLOOKUP(B:B,ROA_raw_data!B41:FJ41,165,0)</f>
        <v>1.117323726254857E-2</v>
      </c>
      <c r="IO39" s="65">
        <v>4.5999999999999999E-2</v>
      </c>
      <c r="IP39" s="18">
        <v>0.16850000000000001</v>
      </c>
      <c r="IQ39" s="18">
        <v>6.2199999999999998E-2</v>
      </c>
      <c r="IR39" s="41">
        <f>VLOOKUP(B:B,Asset_Quality_raw_data!B41:FN41,169,0)</f>
        <v>0.23271814539966307</v>
      </c>
      <c r="IS39" s="41">
        <f>VLOOKUP(B:B,Mgt_Efficiency_raw_data!B41:DX41,127,0)</f>
        <v>2.5247802079146609E-2</v>
      </c>
      <c r="IT39" s="38">
        <f>VLOOKUP(B:B,ROA_raw_data!B41:FN41,169,0)</f>
        <v>1.0578532296806767E-2</v>
      </c>
      <c r="IU39" s="65">
        <v>0.04</v>
      </c>
      <c r="IV39" s="18">
        <v>0.1691</v>
      </c>
      <c r="IW39" s="18">
        <v>3.56E-2</v>
      </c>
      <c r="IX39" s="41">
        <f>VLOOKUP(B:B,Asset_Quality_raw_data!B41:FR41,173,0)</f>
        <v>0.25898001723241265</v>
      </c>
      <c r="IY39" s="41">
        <f>VLOOKUP(B:B,Mgt_Efficiency_raw_data!B41:EA41,130,0)</f>
        <v>0.71344939210310176</v>
      </c>
      <c r="IZ39" s="38">
        <f>VLOOKUP(B:B,ROA_raw_data!B41:FR41,173,0)</f>
        <v>1.0243069058210244E-2</v>
      </c>
      <c r="JA39" s="65">
        <v>4.7E-2</v>
      </c>
      <c r="JB39" s="18">
        <v>0.16889999999999999</v>
      </c>
      <c r="JC39" s="18">
        <v>2.9900000000000003E-2</v>
      </c>
      <c r="JD39" s="41">
        <f>VLOOKUP(B:B,Asset_Quality_raw_data!B41:FV41,177,0)</f>
        <v>0.26718927781887719</v>
      </c>
      <c r="JE39" s="41">
        <f>VLOOKUP(B:B,Mgt_Efficiency_raw_data!B41:ED41,133,0)</f>
        <v>0.73289539001568993</v>
      </c>
      <c r="JF39" s="38">
        <f>VLOOKUP(B:B,ROA_raw_data!B41:FV41,177,0)</f>
        <v>6.4198365128259847E-3</v>
      </c>
    </row>
    <row r="40" spans="1:266" x14ac:dyDescent="0.25">
      <c r="A40">
        <v>36</v>
      </c>
      <c r="B40" s="55" t="s">
        <v>37</v>
      </c>
      <c r="C40" s="65">
        <v>5.1999999999999998E-2</v>
      </c>
      <c r="D40" s="18">
        <v>0.1691</v>
      </c>
      <c r="E40" s="18">
        <v>6.2699999999999992E-2</v>
      </c>
      <c r="F40" s="41">
        <f>VLOOKUP(B40,Asset_Quality_raw_data!B42:F42,5,0)</f>
        <v>4.0431566748114177E-2</v>
      </c>
      <c r="G40" s="41">
        <f>VLOOKUP(B:B,Mgt_Efficiency_raw_data!B42:E42,4,0)</f>
        <v>0.38576914637301124</v>
      </c>
      <c r="H40" s="38">
        <f>VLOOKUP(B40,ROA_raw_data!B42:F42,5,0)</f>
        <v>3.1651916642049457E-2</v>
      </c>
      <c r="I40" s="65">
        <v>0.06</v>
      </c>
      <c r="J40" s="18">
        <v>0.1636</v>
      </c>
      <c r="K40" s="18">
        <v>7.3899999999999993E-2</v>
      </c>
      <c r="L40" s="41">
        <f>VLOOKUP(B:B,Asset_Quality_raw_data!B42:J42,9,0)</f>
        <v>3.2030414361725157E-2</v>
      </c>
      <c r="M40" s="41">
        <f>VLOOKUP(B:B,Mgt_Efficiency_raw_data!B42:H42,7,0)</f>
        <v>0.37759339830127692</v>
      </c>
      <c r="N40" s="38">
        <f>VLOOKUP(B40,ROA_raw_data!B42:J42,9,0)</f>
        <v>3.2660603570205324E-2</v>
      </c>
      <c r="O40" s="27"/>
      <c r="T40" s="28"/>
      <c r="U40" s="65">
        <v>0.05</v>
      </c>
      <c r="V40" s="18">
        <v>0.15990000000000001</v>
      </c>
      <c r="W40" s="18">
        <v>6.0199999999999997E-2</v>
      </c>
      <c r="X40" s="41">
        <f>VLOOKUP(B:B,Asset_Quality_raw_data!B42:R42,17,0)</f>
        <v>3.321545250084966E-2</v>
      </c>
      <c r="Y40" s="41">
        <f>VLOOKUP(B:B,Mgt_Efficiency_raw_data!B42:N42,13,0)</f>
        <v>0.37887794925282042</v>
      </c>
      <c r="Z40" s="38">
        <f>VLOOKUP(B:B,ROA_raw_data!B42:R42,17,0)</f>
        <v>3.2152785801529367E-2</v>
      </c>
      <c r="AA40" s="65">
        <v>5.7000000000000002E-2</v>
      </c>
      <c r="AB40" s="18">
        <v>0.15460000000000002</v>
      </c>
      <c r="AC40" s="18">
        <v>6.3099999999999989E-2</v>
      </c>
      <c r="AD40" s="41">
        <f>VLOOKUP(B:B,Asset_Quality_raw_data!B42:V42,21,0)</f>
        <v>5.2788479459899146E-2</v>
      </c>
      <c r="AE40" s="41">
        <f>VLOOKUP(B:B,Mgt_Efficiency_raw_data!B42:Q42,16,0)</f>
        <v>0.38379399594076435</v>
      </c>
      <c r="AF40" s="38">
        <f>VLOOKUP(B:B,ROA_raw_data!B42:V42,21,0)</f>
        <v>2.8638067878669807E-2</v>
      </c>
      <c r="AG40" s="65">
        <v>5.6000000000000001E-2</v>
      </c>
      <c r="AH40" s="18">
        <v>0.16059999999999999</v>
      </c>
      <c r="AI40" s="18">
        <v>7.0300000000000001E-2</v>
      </c>
      <c r="AJ40" s="41">
        <f>VLOOKUP(B:B,Asset_Quality_raw_data!B42:Z42,25,0)</f>
        <v>5.3161681129674558E-2</v>
      </c>
      <c r="AK40" s="41">
        <f>VLOOKUP(B:B,Mgt_Efficiency_raw_data!B42:T42,19,0)</f>
        <v>0.3751009038457111</v>
      </c>
      <c r="AL40" s="38">
        <f>VLOOKUP(B:B,ROA_raw_data!B42:Z42,25,0)</f>
        <v>3.1042210333346504E-2</v>
      </c>
      <c r="AM40" s="65">
        <v>6.0999999999999999E-2</v>
      </c>
      <c r="AN40" s="18">
        <v>0.16820000000000002</v>
      </c>
      <c r="AO40" s="18">
        <v>5.9699999999999996E-2</v>
      </c>
      <c r="AP40" s="41">
        <f>VLOOKUP(B:B,Asset_Quality_raw_data!B42:AD42,29,0)</f>
        <v>4.8865733999286801E-2</v>
      </c>
      <c r="AQ40" s="41">
        <f>VLOOKUP(B:B,Mgt_Efficiency_raw_data!B42:W42,22,0)</f>
        <v>0.37181663931779002</v>
      </c>
      <c r="AR40" s="38">
        <f>VLOOKUP(B:B,ROA_raw_data!B42:AD42,29,0)</f>
        <v>3.3175687468377381E-2</v>
      </c>
      <c r="AS40" s="65">
        <v>0.05</v>
      </c>
      <c r="AT40" s="18">
        <v>0.183</v>
      </c>
      <c r="AU40" s="18">
        <v>8.0100000000000005E-2</v>
      </c>
      <c r="AV40" s="41">
        <f>VLOOKUP(B:B,Asset_Quality_raw_data!B42:AH42,33,0)</f>
        <v>0.10134786103212227</v>
      </c>
      <c r="AW40" s="41">
        <f>VLOOKUP(B:B,Mgt_Efficiency_raw_data!B42:Z42,25,0)</f>
        <v>0.36421534956421758</v>
      </c>
      <c r="AX40" s="38">
        <f>VLOOKUP(B:B,ROA_raw_data!B42:AH42,33,0)</f>
        <v>2.9888226289734136E-2</v>
      </c>
      <c r="AY40" s="65">
        <v>3.7999999999999999E-2</v>
      </c>
      <c r="AZ40" s="18">
        <v>0.1787</v>
      </c>
      <c r="BA40" s="18">
        <v>6.4500000000000002E-2</v>
      </c>
      <c r="BB40" s="41">
        <f>VLOOKUP(B:B,Asset_Quality_raw_data!B42:AL42,37,0)</f>
        <v>9.8165151696720687E-2</v>
      </c>
      <c r="BC40" s="41">
        <f>VLOOKUP(B:B,Mgt_Efficiency_raw_data!B42:AC42,28,0)</f>
        <v>0.29565293103104745</v>
      </c>
      <c r="BD40" s="38">
        <f>VLOOKUP(B:B,ROA_raw_data!B42:AL42,37,0)</f>
        <v>2.31957065659825E-2</v>
      </c>
      <c r="BE40" s="65">
        <v>3.7999999999999999E-2</v>
      </c>
      <c r="BF40" s="18">
        <v>0.18179999999999999</v>
      </c>
      <c r="BG40" s="18">
        <v>5.7999999999999996E-2</v>
      </c>
      <c r="BH40" s="41">
        <f>VLOOKUP(B:B,Asset_Quality_raw_data!B42:AP42,41,0)</f>
        <v>9.6834004757271358E-2</v>
      </c>
      <c r="BI40" s="41">
        <f>VLOOKUP(B:B,Mgt_Efficiency_raw_data!B42:AF42,31,0)</f>
        <v>0.30918068414895089</v>
      </c>
      <c r="BJ40" s="38">
        <f>VLOOKUP(B:B,ROA_raw_data!B42:AP42,41,0)</f>
        <v>2.6892163666016159E-2</v>
      </c>
      <c r="BK40" s="65">
        <v>4.3999999999999997E-2</v>
      </c>
      <c r="BL40" s="18">
        <v>0.1386</v>
      </c>
      <c r="BM40" s="18">
        <v>6.3399999999999998E-2</v>
      </c>
      <c r="BN40" s="41">
        <f>VLOOKUP(B:B,Asset_Quality_raw_data!B42:AT42,45,0)</f>
        <v>0.10828505205980797</v>
      </c>
      <c r="BO40" s="41">
        <f>VLOOKUP(B:B,Mgt_Efficiency_raw_data!B42:AI42,34,0)</f>
        <v>0.31916045036098378</v>
      </c>
      <c r="BP40" s="38">
        <f>VLOOKUP(B:B,ROA_raw_data!B42:AT42,45,0)</f>
        <v>2.7100978237238876E-2</v>
      </c>
      <c r="BQ40" s="65">
        <v>4.2000000000000003E-2</v>
      </c>
      <c r="BR40" s="18">
        <v>0.1366</v>
      </c>
      <c r="BS40" s="18">
        <v>6.3500000000000001E-2</v>
      </c>
      <c r="BT40" s="41">
        <f>VLOOKUP(B:B,Asset_Quality_raw_data!B42:AX42,49,0)</f>
        <v>0.10050489902418462</v>
      </c>
      <c r="BU40" s="41">
        <f>VLOOKUP(B:B,Mgt_Efficiency_raw_data!B42:AL42,37,0)</f>
        <v>0.34318043479994365</v>
      </c>
      <c r="BV40" s="38">
        <f>VLOOKUP(B:B,ROA_raw_data!B42:AX42,49,0)</f>
        <v>2.6001396769066352E-2</v>
      </c>
      <c r="BW40" s="65">
        <v>5.3999999999999999E-2</v>
      </c>
      <c r="BX40" s="18">
        <v>0.1361</v>
      </c>
      <c r="BY40" s="18">
        <v>0.10279999999999999</v>
      </c>
      <c r="BZ40" s="41">
        <f>VLOOKUP(B:B,Asset_Quality_raw_data!B42:BB42,53,0)</f>
        <v>9.6852188104389392E-2</v>
      </c>
      <c r="CA40" s="41">
        <f>VLOOKUP(B:B,Mgt_Efficiency_raw_data!B42:AO42,40,0)</f>
        <v>0.34573212216943766</v>
      </c>
      <c r="CB40" s="38">
        <f>VLOOKUP(B:B,ROA_raw_data!B42:BB42,53,0)</f>
        <v>2.2823611576676898E-2</v>
      </c>
      <c r="CC40" s="65">
        <v>3.3000000000000002E-2</v>
      </c>
      <c r="CD40" s="18">
        <v>0.1366</v>
      </c>
      <c r="CE40" s="18">
        <v>9.2100000000000015E-2</v>
      </c>
      <c r="CF40" s="41">
        <f>VLOOKUP(B:B,Asset_Quality_raw_data!B42:BF42,57,0)</f>
        <v>9.789211924414952E-2</v>
      </c>
      <c r="CG40" s="41">
        <f>VLOOKUP(B:B,Mgt_Efficiency_raw_data!B42:AR42,43,0)</f>
        <v>0.36406734654202005</v>
      </c>
      <c r="CH40" s="38">
        <f>VLOOKUP(B:B,ROA_raw_data!B42:BF42,57,0)</f>
        <v>2.3184099066448926E-2</v>
      </c>
      <c r="CI40" s="65">
        <v>3.2000000000000001E-2</v>
      </c>
      <c r="CJ40" s="18">
        <v>0.13689999999999999</v>
      </c>
      <c r="CK40" s="18">
        <v>7.0599999999999996E-2</v>
      </c>
      <c r="CL40" s="41">
        <f>VLOOKUP(B:B,Asset_Quality_raw_data!B42:BJ42,61,0)</f>
        <v>9.8529657231482146E-2</v>
      </c>
      <c r="CM40" s="41">
        <f>VLOOKUP(B:B,Mgt_Efficiency_raw_data!B42:AU42,46,0)</f>
        <v>0.36749577910791453</v>
      </c>
      <c r="CN40" s="38">
        <f>VLOOKUP(B:B,ROA_raw_data!B42:BJ42,61,0)</f>
        <v>2.5441034897829139E-2</v>
      </c>
      <c r="CO40" s="65">
        <v>3.7999999999999999E-2</v>
      </c>
      <c r="CP40" s="18">
        <v>0.13639999999999999</v>
      </c>
      <c r="CQ40" s="18">
        <v>4.4999999999999998E-2</v>
      </c>
      <c r="CR40" s="41">
        <f>VLOOKUP(B:B,Asset_Quality_raw_data!B42:BN42,65,0)</f>
        <v>9.689042603424923E-2</v>
      </c>
      <c r="CS40" s="41">
        <f>VLOOKUP(B:B,Mgt_Efficiency_raw_data!B42:AX42,49,0)</f>
        <v>0.37340590288326875</v>
      </c>
      <c r="CT40" s="38">
        <f>VLOOKUP(B:B,ROA_raw_data!B42:BN42,65,0)</f>
        <v>2.338799754440414E-2</v>
      </c>
      <c r="CU40" s="65">
        <v>5.1999999999999998E-2</v>
      </c>
      <c r="CV40" s="18">
        <v>0.13489999999999999</v>
      </c>
      <c r="CW40" s="18">
        <v>4.1799999999999997E-2</v>
      </c>
      <c r="CX40" s="41">
        <f>VLOOKUP(B:B,Asset_Quality_raw_data!B42:BR42,69,0)</f>
        <v>0.1125945333406243</v>
      </c>
      <c r="CY40" s="41">
        <f>VLOOKUP(B:B,Mgt_Efficiency_raw_data!B42:BA42,52,0)</f>
        <v>0.40849865490291076</v>
      </c>
      <c r="CZ40" s="38">
        <f>VLOOKUP(B:B,ROA_raw_data!B42:BR42,69,0)</f>
        <v>1.9928339421006434E-2</v>
      </c>
      <c r="DA40" s="65">
        <v>6.0999999999999999E-2</v>
      </c>
      <c r="DB40" s="18">
        <v>0.13220000000000001</v>
      </c>
      <c r="DC40" s="18">
        <v>4.2800000000000005E-2</v>
      </c>
      <c r="DD40" s="41">
        <f>VLOOKUP(B:B,Asset_Quality_raw_data!B42:BV42,73,0)</f>
        <v>0.114853495537951</v>
      </c>
      <c r="DE40" s="41">
        <f>VLOOKUP(B:B,Mgt_Efficiency_raw_data!B42:BD42,55,0)</f>
        <v>0.40722396432891966</v>
      </c>
      <c r="DF40" s="38">
        <f>VLOOKUP(B:B,ROA_raw_data!B42:BV42,73,0)</f>
        <v>2.1413481047889177E-2</v>
      </c>
      <c r="DG40" s="65">
        <v>5.2999999999999999E-2</v>
      </c>
      <c r="DH40" s="18">
        <v>0.12659999999999999</v>
      </c>
      <c r="DI40" s="18">
        <v>5.7000000000000002E-2</v>
      </c>
      <c r="DJ40" s="41">
        <f>VLOOKUP(B:B,Asset_Quality_raw_data!B42:BZ42,77,0)</f>
        <v>0.11549133953654254</v>
      </c>
      <c r="DK40" s="41">
        <f>VLOOKUP(B:B,Mgt_Efficiency_raw_data!B42:BG42,58,0)</f>
        <v>0.41134532858412098</v>
      </c>
      <c r="DL40" s="38">
        <f>VLOOKUP(B:B,ROA_raw_data!B42:BZ42,77,0)</f>
        <v>3.0646948048332841E-2</v>
      </c>
      <c r="DM40" s="65">
        <v>5.6000000000000001E-2</v>
      </c>
      <c r="DN40" s="18">
        <v>0.12509999999999999</v>
      </c>
      <c r="DO40" s="18">
        <v>5.7099999999999998E-2</v>
      </c>
      <c r="DP40" s="41">
        <f>VLOOKUP(B:B,Asset_Quality_raw_data!B42:CD42,81,0)</f>
        <v>0.11012576830618093</v>
      </c>
      <c r="DQ40" s="41">
        <f>VLOOKUP(B:B,Mgt_Efficiency_raw_data!B42:BJ42,61,0)</f>
        <v>0.41435675432854818</v>
      </c>
      <c r="DR40" s="38">
        <f>VLOOKUP(B:B,ROA_raw_data!B42:CD42,81,0)</f>
        <v>2.2725340327718373E-2</v>
      </c>
      <c r="DS40" s="65">
        <v>4.8000000000000001E-2</v>
      </c>
      <c r="DT40" s="18">
        <v>0.12509999999999999</v>
      </c>
      <c r="DU40" s="18">
        <v>4.3499999999999997E-2</v>
      </c>
      <c r="DV40" s="41">
        <f>VLOOKUP(B:B,Asset_Quality_raw_data!B42:CH42,85,0)</f>
        <v>0.11086362849211615</v>
      </c>
      <c r="DW40" s="41">
        <f>VLOOKUP(B:B,Mgt_Efficiency_raw_data!B42:BM42,64,0)</f>
        <v>0.42481378343986803</v>
      </c>
      <c r="DX40" s="38">
        <f>VLOOKUP(B:B,ROA_raw_data!B42:CH42,85,0)</f>
        <v>2.1154469243440475E-2</v>
      </c>
      <c r="DY40" s="65">
        <v>0.06</v>
      </c>
      <c r="DZ40" s="18">
        <v>0.12470000000000001</v>
      </c>
      <c r="EA40" s="18">
        <v>5.7000000000000002E-2</v>
      </c>
      <c r="EB40" s="41">
        <f>VLOOKUP(B:B,Asset_Quality_raw_data!B42:CL42,89,0)</f>
        <v>0.10894579072999094</v>
      </c>
      <c r="EC40" s="41">
        <f>VLOOKUP(B:B,Mgt_Efficiency_raw_data!B42:BP42,67,0)</f>
        <v>0.41835409542447344</v>
      </c>
      <c r="ED40" s="38">
        <f>VLOOKUP(B:B,ROA_raw_data!B42:CL42,89,0)</f>
        <v>2.0544922885438206E-2</v>
      </c>
      <c r="EE40" s="65">
        <v>0.05</v>
      </c>
      <c r="EF40" s="18">
        <v>0.12470000000000001</v>
      </c>
      <c r="EG40" s="18">
        <v>3.8300000000000001E-2</v>
      </c>
      <c r="EH40" s="41">
        <f>VLOOKUP(B:B,Asset_Quality_raw_data!B42:CP42,93,0)</f>
        <v>0.1103208178516662</v>
      </c>
      <c r="EI40" s="41">
        <f>VLOOKUP(B:B,Mgt_Efficiency_raw_data!B42:BS42,70,0)</f>
        <v>0.41916640954072082</v>
      </c>
      <c r="EJ40" s="38">
        <f>VLOOKUP(B:B,ROA_raw_data!B42:CP42,93,0)</f>
        <v>2.2466752498817154E-2</v>
      </c>
      <c r="EK40" s="65">
        <v>5.0999999999999997E-2</v>
      </c>
      <c r="EL40" s="18">
        <v>0.12240000000000001</v>
      </c>
      <c r="EM40" s="18">
        <v>5.8200000000000002E-2</v>
      </c>
      <c r="EN40" s="41" t="e">
        <f>VLOOKUP(B:B,Asset_Quality_raw_data!B42:CT42,97,0)</f>
        <v>#N/A</v>
      </c>
      <c r="EO40" s="41" t="e">
        <f>VLOOKUP(B:B,Mgt_Efficiency_raw_data!B42:BV42,73,0)</f>
        <v>#N/A</v>
      </c>
      <c r="EP40" s="38" t="e">
        <f>VLOOKUP(B:B,ROA_raw_data!B42:CT42,97,0)</f>
        <v>#N/A</v>
      </c>
      <c r="EQ40" s="65">
        <v>4.5999999999999999E-2</v>
      </c>
      <c r="ER40" s="18">
        <v>0.12089999999999999</v>
      </c>
      <c r="ES40" s="18">
        <v>5.8400000000000001E-2</v>
      </c>
      <c r="ET40" s="41" t="e">
        <f>VLOOKUP(B:B,Asset_Quality_raw_data!B42:CX42,101,0)</f>
        <v>#N/A</v>
      </c>
      <c r="EU40" s="41" t="e">
        <f>VLOOKUP(B:B,Mgt_Efficiency_raw_data!B42:BY42,76,0)</f>
        <v>#N/A</v>
      </c>
      <c r="EV40" s="38" t="e">
        <f>VLOOKUP(B:B,ROA_raw_data!B42:CX42,101,0)</f>
        <v>#N/A</v>
      </c>
      <c r="EW40" s="65">
        <v>-4.1000000000000002E-2</v>
      </c>
      <c r="EX40" s="18">
        <v>0.11890000000000001</v>
      </c>
      <c r="EY40" s="18">
        <v>4.5899999999999996E-2</v>
      </c>
      <c r="EZ40" s="41" t="e">
        <f>VLOOKUP(B:B,Asset_Quality_raw_data!B42:DB42,105,0)</f>
        <v>#N/A</v>
      </c>
      <c r="FA40" s="41" t="e">
        <f>VLOOKUP(B:B,Mgt_Efficiency_raw_data!B42:CB42,79,0)</f>
        <v>#N/A</v>
      </c>
      <c r="FB40" s="38" t="e">
        <f>VLOOKUP(B:B,ROA_raw_data!B42:DB42,105,0)</f>
        <v>#N/A</v>
      </c>
      <c r="FC40" s="65">
        <v>-3.5999999999999997E-2</v>
      </c>
      <c r="FD40" s="18">
        <v>0.11749999999999999</v>
      </c>
      <c r="FE40" s="18">
        <v>4.2000000000000003E-2</v>
      </c>
      <c r="FF40" s="41" t="e">
        <f>VLOOKUP(B:B,Asset_Quality_raw_data!B42:DF42,109,0)</f>
        <v>#N/A</v>
      </c>
      <c r="FG40" s="41" t="e">
        <f>VLOOKUP(B:B,Mgt_Efficiency_raw_data!B42:CE42,82,0)</f>
        <v>#N/A</v>
      </c>
      <c r="FH40" s="38" t="e">
        <f>VLOOKUP(B:B,ROA_raw_data!B42:DF42,109,0)</f>
        <v>#N/A</v>
      </c>
      <c r="FI40" s="65">
        <v>-3.0000000000000001E-3</v>
      </c>
      <c r="FJ40" s="18">
        <v>0.1202</v>
      </c>
      <c r="FK40" s="18">
        <v>5.62E-2</v>
      </c>
      <c r="FL40" s="41" t="e">
        <f>VLOOKUP(B:B,Asset_Quality_raw_data!B42:DJ42,113,0)</f>
        <v>#N/A</v>
      </c>
      <c r="FM40" s="41" t="e">
        <f>VLOOKUP(B:B,Mgt_Efficiency_raw_data!B42:CH42,85,0)</f>
        <v>#N/A</v>
      </c>
      <c r="FN40" s="38" t="e">
        <f>VLOOKUP(B:B,ROA_raw_data!B42:DJ42,113,0)</f>
        <v>#N/A</v>
      </c>
      <c r="FO40" s="65">
        <v>2.4E-2</v>
      </c>
      <c r="FP40" s="18">
        <v>0.12050000000000001</v>
      </c>
      <c r="FQ40" s="18">
        <v>5.9000000000000004E-2</v>
      </c>
      <c r="FR40" s="41" t="e">
        <f>VLOOKUP(B:B,Asset_Quality_raw_data!B42:DN42,117,0)</f>
        <v>#N/A</v>
      </c>
      <c r="FS40" s="41" t="e">
        <f>VLOOKUP(B:B,Mgt_Efficiency_raw_data!B42:CK42,88,0)</f>
        <v>#N/A</v>
      </c>
      <c r="FT40" s="38" t="e">
        <f>VLOOKUP(B:B,ROA_raw_data!B42:DN42,117,0)</f>
        <v>#N/A</v>
      </c>
      <c r="FU40" s="65">
        <v>0.10299999999999999</v>
      </c>
      <c r="FV40" s="18">
        <v>0.1202</v>
      </c>
      <c r="FW40" s="18">
        <v>6.3200000000000006E-2</v>
      </c>
      <c r="FX40" s="41" t="e">
        <f>VLOOKUP(B:B,Asset_Quality_raw_data!B42:DR42,121,0)</f>
        <v>#N/A</v>
      </c>
      <c r="FY40" s="41" t="e">
        <f>VLOOKUP(B:B,Mgt_Efficiency_raw_data!B42:CN42,91,0)</f>
        <v>#N/A</v>
      </c>
      <c r="FZ40" s="38" t="e">
        <f>VLOOKUP(B:B,ROA_raw_data!B42:DR42,121,0)</f>
        <v>#N/A</v>
      </c>
      <c r="GA40" s="65">
        <v>9.4E-2</v>
      </c>
      <c r="GB40" s="18">
        <v>0.121</v>
      </c>
      <c r="GC40" s="18">
        <v>6.9099999999999995E-2</v>
      </c>
      <c r="GD40" s="41" t="e">
        <f>VLOOKUP(B:B,Asset_Quality_raw_data!B42:DV42,125,0)</f>
        <v>#N/A</v>
      </c>
      <c r="GE40" s="41" t="e">
        <f>VLOOKUP(B:B,Mgt_Efficiency_raw_data!B42:CQ42,94,0)</f>
        <v>#N/A</v>
      </c>
      <c r="GF40" s="38" t="e">
        <f>VLOOKUP(B:B,ROA_raw_data!B42:DV42,125,0)</f>
        <v>#N/A</v>
      </c>
      <c r="GG40" s="65">
        <v>7.5999999999999998E-2</v>
      </c>
      <c r="GH40" s="18">
        <v>0.1216</v>
      </c>
      <c r="GI40" s="18">
        <v>5.7300000000000004E-2</v>
      </c>
      <c r="GJ40" s="41" t="e">
        <f>VLOOKUP(B:B,Asset_Quality_raw_data!B42:DZ42,129,0)</f>
        <v>#N/A</v>
      </c>
      <c r="GK40" s="41" t="e">
        <f>VLOOKUP(B:B,Mgt_Efficiency_raw_data!B42:CT42,97,0)</f>
        <v>#N/A</v>
      </c>
      <c r="GL40" s="38" t="e">
        <f>VLOOKUP(B:B,ROA_raw_data!B42:DZ42,129,0)</f>
        <v>#N/A</v>
      </c>
      <c r="GM40" s="65">
        <v>5.8999999999999997E-2</v>
      </c>
      <c r="GN40" s="18">
        <v>0.1215</v>
      </c>
      <c r="GO40" s="18">
        <v>5.5599999999999997E-2</v>
      </c>
      <c r="GP40" s="41" t="e">
        <f>VLOOKUP(B:B,Asset_Quality_raw_data!B42:ED42,133,0)</f>
        <v>#N/A</v>
      </c>
      <c r="GQ40" s="41" t="e">
        <f>VLOOKUP(B:B,Mgt_Efficiency_raw_data!B42:CW42,100,0)</f>
        <v>#N/A</v>
      </c>
      <c r="GR40" s="38" t="e">
        <f>VLOOKUP(B:B,ROA_raw_data!B42:ED42,133,0)</f>
        <v>#N/A</v>
      </c>
      <c r="GS40" s="65">
        <v>4.9000000000000002E-2</v>
      </c>
      <c r="GT40" s="18">
        <v>0.12269999999999999</v>
      </c>
      <c r="GU40" s="18">
        <v>7.9100000000000004E-2</v>
      </c>
      <c r="GV40" s="41" t="e">
        <f>VLOOKUP(B:B,Asset_Quality_raw_data!B42:EH42,137,0)</f>
        <v>#N/A</v>
      </c>
      <c r="GW40" s="41" t="e">
        <f>VLOOKUP(B:B,Mgt_Efficiency_raw_data!B42:CZ42,103,0)</f>
        <v>#N/A</v>
      </c>
      <c r="GX40" s="38" t="e">
        <f>VLOOKUP(B:B,ROA_raw_data!B42:EH42,137,0)</f>
        <v>#N/A</v>
      </c>
      <c r="GY40" s="65">
        <v>4.5999999999999999E-2</v>
      </c>
      <c r="GZ40" s="18">
        <v>0.1241</v>
      </c>
      <c r="HA40" s="18">
        <v>9.1799999999999993E-2</v>
      </c>
      <c r="HB40" s="41" t="e">
        <f>VLOOKUP(B:B,Asset_Quality_raw_data!B42:EL42,141,0)</f>
        <v>#N/A</v>
      </c>
      <c r="HC40" s="41" t="e">
        <f>VLOOKUP(B:B,Mgt_Efficiency_raw_data!B42:DC42,106,0)</f>
        <v>#N/A</v>
      </c>
      <c r="HD40" s="38" t="e">
        <f>VLOOKUP(B:B,ROA_raw_data!B42:EL42,141,0)</f>
        <v>#N/A</v>
      </c>
      <c r="HE40" s="65">
        <v>4.9000000000000002E-2</v>
      </c>
      <c r="HF40" s="18">
        <v>0.12670000000000001</v>
      </c>
      <c r="HG40" s="18">
        <v>9.06E-2</v>
      </c>
      <c r="HH40" s="41" t="e">
        <f>VLOOKUP(B:B,Asset_Quality_raw_data!B42:EP42,145,0)</f>
        <v>#N/A</v>
      </c>
      <c r="HI40" s="41" t="e">
        <f>VLOOKUP(B:B,Mgt_Efficiency_raw_data!B42:DF42,109,0)</f>
        <v>#N/A</v>
      </c>
      <c r="HJ40" s="38" t="e">
        <f>VLOOKUP(B:B,ROA_raw_data!B42:EP42,145,0)</f>
        <v>#N/A</v>
      </c>
      <c r="HK40" s="65">
        <v>5.3999999999999999E-2</v>
      </c>
      <c r="HL40" s="18">
        <v>0.13089999999999999</v>
      </c>
      <c r="HM40" s="18">
        <v>9.1899999999999996E-2</v>
      </c>
      <c r="HN40" s="41" t="e">
        <f>VLOOKUP(B:B,Asset_Quality_raw_data!B42:ET42,149,0)</f>
        <v>#N/A</v>
      </c>
      <c r="HO40" s="41" t="e">
        <f>VLOOKUP(B:B,Mgt_Efficiency_raw_data!B42:DI42,112,0)</f>
        <v>#N/A</v>
      </c>
      <c r="HP40" s="38" t="e">
        <f>VLOOKUP(B:B,ROA_raw_data!B42:ET42,149,0)</f>
        <v>#N/A</v>
      </c>
      <c r="HQ40" s="65">
        <v>5.5E-2</v>
      </c>
      <c r="HR40" s="18">
        <v>0.1331</v>
      </c>
      <c r="HS40" s="18">
        <v>7.8799999999999995E-2</v>
      </c>
      <c r="HT40" s="41" t="e">
        <f>VLOOKUP(B:B,Asset_Quality_raw_data!B42:EX42,153,0)</f>
        <v>#N/A</v>
      </c>
      <c r="HU40" s="41" t="e">
        <f>VLOOKUP(B:B,Mgt_Efficiency_raw_data!B42:DL42,115,0)</f>
        <v>#N/A</v>
      </c>
      <c r="HV40" s="38" t="e">
        <f>VLOOKUP(B:B,ROA_raw_data!B42:EX42,153,0)</f>
        <v>#N/A</v>
      </c>
      <c r="HW40" s="65">
        <v>0.06</v>
      </c>
      <c r="HX40" s="18">
        <v>0.13980000000000001</v>
      </c>
      <c r="HY40" s="18">
        <v>6.7799999999999999E-2</v>
      </c>
      <c r="HZ40" s="41" t="e">
        <f>VLOOKUP(B:B,Asset_Quality_raw_data!B42:FB42,157,0)</f>
        <v>#N/A</v>
      </c>
      <c r="IA40" s="41" t="e">
        <f>VLOOKUP(B:B,Mgt_Efficiency_raw_data!B42:DO42,118,0)</f>
        <v>#N/A</v>
      </c>
      <c r="IB40" s="38" t="e">
        <f>VLOOKUP(B:B,ROA_raw_data!B42:FB42,157,0)</f>
        <v>#N/A</v>
      </c>
      <c r="IC40" s="65">
        <v>5.6000000000000001E-2</v>
      </c>
      <c r="ID40" s="18">
        <v>0.14630000000000001</v>
      </c>
      <c r="IE40" s="18">
        <v>6.6299999999999998E-2</v>
      </c>
      <c r="IF40" s="41" t="e">
        <f>VLOOKUP(B:B,Asset_Quality_raw_data!B42:FF42,161,0)</f>
        <v>#N/A</v>
      </c>
      <c r="IG40" s="41" t="e">
        <f>VLOOKUP(B:B,Mgt_Efficiency_raw_data!B42:DR42,121,0)</f>
        <v>#N/A</v>
      </c>
      <c r="IH40" s="38" t="e">
        <f>VLOOKUP(B:B,ROA_raw_data!B42:FF42,161,0)</f>
        <v>#N/A</v>
      </c>
      <c r="II40" s="65">
        <v>4.9000000000000002E-2</v>
      </c>
      <c r="IJ40" s="18">
        <v>0.1628</v>
      </c>
      <c r="IK40" s="18">
        <v>5.7000000000000002E-2</v>
      </c>
      <c r="IL40" s="41" t="e">
        <f>VLOOKUP(B:B,Asset_Quality_raw_data!B42:FJ42,165,0)</f>
        <v>#N/A</v>
      </c>
      <c r="IM40" s="41" t="e">
        <f>VLOOKUP(B:B,Mgt_Efficiency_raw_data!B42:DU42,124,0)</f>
        <v>#N/A</v>
      </c>
      <c r="IN40" s="38" t="e">
        <f>VLOOKUP(B:B,ROA_raw_data!B42:FJ42,165,0)</f>
        <v>#N/A</v>
      </c>
      <c r="IO40" s="65">
        <v>4.5999999999999999E-2</v>
      </c>
      <c r="IP40" s="18">
        <v>0.16850000000000001</v>
      </c>
      <c r="IQ40" s="18">
        <v>6.2199999999999998E-2</v>
      </c>
      <c r="IR40" s="41" t="e">
        <f>VLOOKUP(B:B,Asset_Quality_raw_data!B42:FN42,169,0)</f>
        <v>#N/A</v>
      </c>
      <c r="IS40" s="41" t="e">
        <f>VLOOKUP(B:B,Mgt_Efficiency_raw_data!B42:DX42,127,0)</f>
        <v>#N/A</v>
      </c>
      <c r="IT40" s="38" t="e">
        <f>VLOOKUP(B:B,ROA_raw_data!B42:FN42,169,0)</f>
        <v>#N/A</v>
      </c>
      <c r="IU40" s="65">
        <v>0.04</v>
      </c>
      <c r="IV40" s="18">
        <v>0.1691</v>
      </c>
      <c r="IW40" s="18">
        <v>3.56E-2</v>
      </c>
      <c r="IX40" s="41" t="e">
        <f>VLOOKUP(B:B,Asset_Quality_raw_data!B42:FR42,173,0)</f>
        <v>#N/A</v>
      </c>
      <c r="IY40" s="41" t="e">
        <f>VLOOKUP(B:B,Mgt_Efficiency_raw_data!B42:EA42,130,0)</f>
        <v>#N/A</v>
      </c>
      <c r="IZ40" s="38" t="e">
        <f>VLOOKUP(B:B,ROA_raw_data!B42:FR42,173,0)</f>
        <v>#N/A</v>
      </c>
      <c r="JA40" s="65">
        <v>4.7E-2</v>
      </c>
      <c r="JB40" s="18">
        <v>0.16889999999999999</v>
      </c>
      <c r="JC40" s="18">
        <v>2.9900000000000003E-2</v>
      </c>
      <c r="JD40" s="41" t="e">
        <f>VLOOKUP(B:B,Asset_Quality_raw_data!B42:FV42,177,0)</f>
        <v>#N/A</v>
      </c>
      <c r="JE40" s="41" t="e">
        <f>VLOOKUP(B:B,Mgt_Efficiency_raw_data!B42:ED42,133,0)</f>
        <v>#N/A</v>
      </c>
      <c r="JF40" s="38" t="e">
        <f>VLOOKUP(B:B,ROA_raw_data!B42:FV42,177,0)</f>
        <v>#N/A</v>
      </c>
    </row>
    <row r="41" spans="1:266" x14ac:dyDescent="0.25">
      <c r="A41">
        <v>37</v>
      </c>
      <c r="B41" s="55" t="s">
        <v>67</v>
      </c>
      <c r="C41" s="65">
        <v>5.1999999999999998E-2</v>
      </c>
      <c r="D41" s="18">
        <v>0.1691</v>
      </c>
      <c r="E41" s="18">
        <v>6.2699999999999992E-2</v>
      </c>
      <c r="F41" s="41">
        <f>VLOOKUP(B41,Asset_Quality_raw_data!B43:F43,5,0)</f>
        <v>8.2985472149246564E-2</v>
      </c>
      <c r="G41" s="41">
        <f>VLOOKUP(B:B,Mgt_Efficiency_raw_data!B43:E43,4,0)</f>
        <v>0.70848341820891814</v>
      </c>
      <c r="H41" s="38">
        <f>VLOOKUP(B41,ROA_raw_data!B43:F43,5,0)</f>
        <v>1.3140977099240857E-2</v>
      </c>
      <c r="I41" s="65">
        <v>0.06</v>
      </c>
      <c r="J41" s="18">
        <v>0.1636</v>
      </c>
      <c r="K41" s="18">
        <v>7.3899999999999993E-2</v>
      </c>
      <c r="L41" s="41">
        <f>VLOOKUP(B:B,Asset_Quality_raw_data!B43:J43,9,0)</f>
        <v>8.3595433936760888E-2</v>
      </c>
      <c r="M41" s="41">
        <f>VLOOKUP(B:B,Mgt_Efficiency_raw_data!B43:H43,7,0)</f>
        <v>0.67887035294845122</v>
      </c>
      <c r="N41" s="38">
        <f>VLOOKUP(B41,ROA_raw_data!B43:J43,9,0)</f>
        <v>1.4431256966100283E-2</v>
      </c>
      <c r="O41" s="27"/>
      <c r="T41" s="28"/>
      <c r="U41" s="65">
        <v>0.05</v>
      </c>
      <c r="V41" s="18">
        <v>0.15990000000000001</v>
      </c>
      <c r="W41" s="18">
        <v>6.0199999999999997E-2</v>
      </c>
      <c r="X41" s="41">
        <f>VLOOKUP(B:B,Asset_Quality_raw_data!B43:R43,17,0)</f>
        <v>8.9623468019775471E-2</v>
      </c>
      <c r="Y41" s="41">
        <f>VLOOKUP(B:B,Mgt_Efficiency_raw_data!B43:N43,13,0)</f>
        <v>0.67047427078939681</v>
      </c>
      <c r="Z41" s="38">
        <f>VLOOKUP(B:B,ROA_raw_data!B43:R43,17,0)</f>
        <v>9.6806770540155199E-3</v>
      </c>
      <c r="AA41" s="65">
        <v>5.7000000000000002E-2</v>
      </c>
      <c r="AB41" s="18">
        <v>0.15460000000000002</v>
      </c>
      <c r="AC41" s="18">
        <v>6.3099999999999989E-2</v>
      </c>
      <c r="AD41" s="41">
        <f>VLOOKUP(B:B,Asset_Quality_raw_data!B43:V43,21,0)</f>
        <v>8.6972266996521233E-2</v>
      </c>
      <c r="AE41" s="41">
        <f>VLOOKUP(B:B,Mgt_Efficiency_raw_data!B43:Q43,16,0)</f>
        <v>0.77576134021082577</v>
      </c>
      <c r="AF41" s="38">
        <f>VLOOKUP(B:B,ROA_raw_data!B43:V43,21,0)</f>
        <v>7.584481079391729E-3</v>
      </c>
      <c r="AG41" s="65">
        <v>5.6000000000000001E-2</v>
      </c>
      <c r="AH41" s="18">
        <v>0.16059999999999999</v>
      </c>
      <c r="AI41" s="18">
        <v>7.0300000000000001E-2</v>
      </c>
      <c r="AJ41" s="41">
        <f>VLOOKUP(B:B,Asset_Quality_raw_data!B43:Z43,25,0)</f>
        <v>8.7786622819777366E-2</v>
      </c>
      <c r="AK41" s="41">
        <f>VLOOKUP(B:B,Mgt_Efficiency_raw_data!B43:T43,19,0)</f>
        <v>0.78223756376995801</v>
      </c>
      <c r="AL41" s="38">
        <f>VLOOKUP(B:B,ROA_raw_data!B43:Z43,25,0)</f>
        <v>8.0886707703233859E-3</v>
      </c>
      <c r="AM41" s="65">
        <v>6.0999999999999999E-2</v>
      </c>
      <c r="AN41" s="18">
        <v>0.16820000000000002</v>
      </c>
      <c r="AO41" s="18">
        <v>5.9699999999999996E-2</v>
      </c>
      <c r="AP41" s="41">
        <f>VLOOKUP(B:B,Asset_Quality_raw_data!B43:AD43,29,0)</f>
        <v>0.10694912634724615</v>
      </c>
      <c r="AQ41" s="41">
        <f>VLOOKUP(B:B,Mgt_Efficiency_raw_data!B43:W43,22,0)</f>
        <v>0.73957140744230376</v>
      </c>
      <c r="AR41" s="38">
        <f>VLOOKUP(B:B,ROA_raw_data!B43:AD43,29,0)</f>
        <v>9.6663161396533769E-3</v>
      </c>
      <c r="AS41" s="65">
        <v>0.05</v>
      </c>
      <c r="AT41" s="18">
        <v>0.183</v>
      </c>
      <c r="AU41" s="18">
        <v>8.0100000000000005E-2</v>
      </c>
      <c r="AV41" s="41">
        <f>VLOOKUP(B:B,Asset_Quality_raw_data!B43:AH43,33,0)</f>
        <v>0.12217000755075443</v>
      </c>
      <c r="AW41" s="41">
        <f>VLOOKUP(B:B,Mgt_Efficiency_raw_data!B43:Z43,25,0)</f>
        <v>0.74274905673130065</v>
      </c>
      <c r="AX41" s="38">
        <f>VLOOKUP(B:B,ROA_raw_data!B43:AH43,33,0)</f>
        <v>5.2467107928309302E-3</v>
      </c>
      <c r="AY41" s="65">
        <v>3.7999999999999999E-2</v>
      </c>
      <c r="AZ41" s="18">
        <v>0.1787</v>
      </c>
      <c r="BA41" s="18">
        <v>6.4500000000000002E-2</v>
      </c>
      <c r="BB41" s="41">
        <f>VLOOKUP(B:B,Asset_Quality_raw_data!B43:AL43,37,0)</f>
        <v>0.11466044363666081</v>
      </c>
      <c r="BC41" s="41">
        <f>VLOOKUP(B:B,Mgt_Efficiency_raw_data!B43:AC43,28,0)</f>
        <v>0.78592787463847447</v>
      </c>
      <c r="BD41" s="38">
        <f>VLOOKUP(B:B,ROA_raw_data!B43:AL43,37,0)</f>
        <v>1.0045718498201385E-2</v>
      </c>
      <c r="BE41" s="65">
        <v>3.7999999999999999E-2</v>
      </c>
      <c r="BF41" s="18">
        <v>0.18179999999999999</v>
      </c>
      <c r="BG41" s="18">
        <v>5.7999999999999996E-2</v>
      </c>
      <c r="BH41" s="41">
        <f>VLOOKUP(B:B,Asset_Quality_raw_data!B43:AP43,41,0)</f>
        <v>9.6520751043171621E-2</v>
      </c>
      <c r="BI41" s="41">
        <f>VLOOKUP(B:B,Mgt_Efficiency_raw_data!B43:AF43,31,0)</f>
        <v>0.73608338711371923</v>
      </c>
      <c r="BJ41" s="38">
        <f>VLOOKUP(B:B,ROA_raw_data!B43:AP43,41,0)</f>
        <v>6.8385117443062141E-3</v>
      </c>
      <c r="BK41" s="65">
        <v>4.3999999999999997E-2</v>
      </c>
      <c r="BL41" s="18">
        <v>0.1386</v>
      </c>
      <c r="BM41" s="18">
        <v>6.3399999999999998E-2</v>
      </c>
      <c r="BN41" s="41">
        <f>VLOOKUP(B:B,Asset_Quality_raw_data!B43:AT43,45,0)</f>
        <v>0.10421542162621603</v>
      </c>
      <c r="BO41" s="41">
        <f>VLOOKUP(B:B,Mgt_Efficiency_raw_data!B43:AI43,34,0)</f>
        <v>0.73227297172527683</v>
      </c>
      <c r="BP41" s="38">
        <f>VLOOKUP(B:B,ROA_raw_data!B43:AT43,45,0)</f>
        <v>4.7008433785727596E-3</v>
      </c>
      <c r="BQ41" s="65">
        <v>4.2000000000000003E-2</v>
      </c>
      <c r="BR41" s="18">
        <v>0.1366</v>
      </c>
      <c r="BS41" s="18">
        <v>6.3500000000000001E-2</v>
      </c>
      <c r="BT41" s="41">
        <f>VLOOKUP(B:B,Asset_Quality_raw_data!B43:AX43,49,0)</f>
        <v>0.18639312294030991</v>
      </c>
      <c r="BU41" s="41">
        <f>VLOOKUP(B:B,Mgt_Efficiency_raw_data!B43:AL43,37,0)</f>
        <v>0.60322805139186297</v>
      </c>
      <c r="BV41" s="38">
        <f>VLOOKUP(B:B,ROA_raw_data!B43:AX43,49,0)</f>
        <v>3.6582219831383616E-3</v>
      </c>
      <c r="BW41" s="65">
        <v>5.3999999999999999E-2</v>
      </c>
      <c r="BX41" s="18">
        <v>0.1361</v>
      </c>
      <c r="BY41" s="18">
        <v>0.10279999999999999</v>
      </c>
      <c r="BZ41" s="41">
        <f>VLOOKUP(B:B,Asset_Quality_raw_data!B43:BB43,53,0)</f>
        <v>9.9872022993901424E-2</v>
      </c>
      <c r="CA41" s="41">
        <f>VLOOKUP(B:B,Mgt_Efficiency_raw_data!B43:AO43,40,0)</f>
        <v>0.71832334093748929</v>
      </c>
      <c r="CB41" s="38">
        <f>VLOOKUP(B:B,ROA_raw_data!B43:BB43,53,0)</f>
        <v>9.8660600248217292E-3</v>
      </c>
      <c r="CC41" s="65">
        <v>3.3000000000000002E-2</v>
      </c>
      <c r="CD41" s="18">
        <v>0.1366</v>
      </c>
      <c r="CE41" s="18">
        <v>9.2100000000000015E-2</v>
      </c>
      <c r="CF41" s="41">
        <f>VLOOKUP(B:B,Asset_Quality_raw_data!B43:BF43,57,0)</f>
        <v>9.4720379708037622E-2</v>
      </c>
      <c r="CG41" s="41">
        <f>VLOOKUP(B:B,Mgt_Efficiency_raw_data!B43:AR43,43,0)</f>
        <v>0.70468532361085678</v>
      </c>
      <c r="CH41" s="38">
        <f>VLOOKUP(B:B,ROA_raw_data!B43:BF43,57,0)</f>
        <v>1.1141522826398293E-2</v>
      </c>
      <c r="CI41" s="65">
        <v>3.2000000000000001E-2</v>
      </c>
      <c r="CJ41" s="18">
        <v>0.13689999999999999</v>
      </c>
      <c r="CK41" s="18">
        <v>7.0599999999999996E-2</v>
      </c>
      <c r="CL41" s="41">
        <f>VLOOKUP(B:B,Asset_Quality_raw_data!B43:BJ43,61,0)</f>
        <v>8.7417593818296571E-2</v>
      </c>
      <c r="CM41" s="41">
        <f>VLOOKUP(B:B,Mgt_Efficiency_raw_data!B43:AU43,46,0)</f>
        <v>0.69188433989321352</v>
      </c>
      <c r="CN41" s="38">
        <f>VLOOKUP(B:B,ROA_raw_data!B43:BJ43,61,0)</f>
        <v>1.1636455131542088E-2</v>
      </c>
      <c r="CO41" s="65">
        <v>3.7999999999999999E-2</v>
      </c>
      <c r="CP41" s="18">
        <v>0.13639999999999999</v>
      </c>
      <c r="CQ41" s="18">
        <v>4.4999999999999998E-2</v>
      </c>
      <c r="CR41" s="41">
        <f>VLOOKUP(B:B,Asset_Quality_raw_data!B43:BN43,65,0)</f>
        <v>9.2240378794285108E-2</v>
      </c>
      <c r="CS41" s="41">
        <f>VLOOKUP(B:B,Mgt_Efficiency_raw_data!B43:AX43,49,0)</f>
        <v>0.63832498771976065</v>
      </c>
      <c r="CT41" s="38">
        <f>VLOOKUP(B:B,ROA_raw_data!B43:BN43,65,0)</f>
        <v>9.4170926036548589E-3</v>
      </c>
      <c r="CU41" s="65">
        <v>5.1999999999999998E-2</v>
      </c>
      <c r="CV41" s="18">
        <v>0.13489999999999999</v>
      </c>
      <c r="CW41" s="18">
        <v>4.1799999999999997E-2</v>
      </c>
      <c r="CX41" s="41">
        <f>VLOOKUP(B:B,Asset_Quality_raw_data!B43:BR43,69,0)</f>
        <v>8.7769970317614285E-2</v>
      </c>
      <c r="CY41" s="41">
        <f>VLOOKUP(B:B,Mgt_Efficiency_raw_data!B43:BA43,52,0)</f>
        <v>0.70015235890168526</v>
      </c>
      <c r="CZ41" s="38">
        <f>VLOOKUP(B:B,ROA_raw_data!B43:BR43,69,0)</f>
        <v>7.5356268754191158E-3</v>
      </c>
      <c r="DA41" s="65">
        <v>6.0999999999999999E-2</v>
      </c>
      <c r="DB41" s="18">
        <v>0.13220000000000001</v>
      </c>
      <c r="DC41" s="18">
        <v>4.2800000000000005E-2</v>
      </c>
      <c r="DD41" s="41">
        <f>VLOOKUP(B:B,Asset_Quality_raw_data!B43:BV43,73,0)</f>
        <v>8.7622261811828042E-2</v>
      </c>
      <c r="DE41" s="41">
        <f>VLOOKUP(B:B,Mgt_Efficiency_raw_data!B43:BD43,55,0)</f>
        <v>0.75114068375892573</v>
      </c>
      <c r="DF41" s="38">
        <f>VLOOKUP(B:B,ROA_raw_data!B43:BV43,73,0)</f>
        <v>5.9408371700970719E-3</v>
      </c>
      <c r="DG41" s="65">
        <v>5.2999999999999999E-2</v>
      </c>
      <c r="DH41" s="18">
        <v>0.12659999999999999</v>
      </c>
      <c r="DI41" s="18">
        <v>5.7000000000000002E-2</v>
      </c>
      <c r="DJ41" s="41">
        <f>VLOOKUP(B:B,Asset_Quality_raw_data!B43:BZ43,77,0)</f>
        <v>8.8752533748823859E-2</v>
      </c>
      <c r="DK41" s="41">
        <f>VLOOKUP(B:B,Mgt_Efficiency_raw_data!B43:BG43,58,0)</f>
        <v>0.73680621967201498</v>
      </c>
      <c r="DL41" s="38">
        <f>VLOOKUP(B:B,ROA_raw_data!B43:BZ43,77,0)</f>
        <v>9.6409797773006085E-3</v>
      </c>
      <c r="DM41" s="65">
        <v>5.6000000000000001E-2</v>
      </c>
      <c r="DN41" s="18">
        <v>0.12509999999999999</v>
      </c>
      <c r="DO41" s="18">
        <v>5.7099999999999998E-2</v>
      </c>
      <c r="DP41" s="41">
        <f>VLOOKUP(B:B,Asset_Quality_raw_data!B43:CD43,81,0)</f>
        <v>8.5913743018720193E-2</v>
      </c>
      <c r="DQ41" s="41">
        <f>VLOOKUP(B:B,Mgt_Efficiency_raw_data!B43:BJ43,61,0)</f>
        <v>0.63784725837206613</v>
      </c>
      <c r="DR41" s="38">
        <f>VLOOKUP(B:B,ROA_raw_data!B43:CD43,81,0)</f>
        <v>7.8179213087332649E-3</v>
      </c>
      <c r="DS41" s="65">
        <v>4.8000000000000001E-2</v>
      </c>
      <c r="DT41" s="18">
        <v>0.12509999999999999</v>
      </c>
      <c r="DU41" s="18">
        <v>4.3499999999999997E-2</v>
      </c>
      <c r="DV41" s="41">
        <f>VLOOKUP(B:B,Asset_Quality_raw_data!B43:CH43,85,0)</f>
        <v>0.13446692054151105</v>
      </c>
      <c r="DW41" s="41">
        <f>VLOOKUP(B:B,Mgt_Efficiency_raw_data!B43:BM43,64,0)</f>
        <v>0.82317541332436361</v>
      </c>
      <c r="DX41" s="38">
        <f>VLOOKUP(B:B,ROA_raw_data!B43:CH43,85,0)</f>
        <v>3.2608505048333323E-3</v>
      </c>
      <c r="DY41" s="65">
        <v>0.06</v>
      </c>
      <c r="DZ41" s="18">
        <v>0.12470000000000001</v>
      </c>
      <c r="EA41" s="18">
        <v>5.7000000000000002E-2</v>
      </c>
      <c r="EB41" s="41">
        <f>VLOOKUP(B:B,Asset_Quality_raw_data!B43:CL43,89,0)</f>
        <v>0.13863052025479891</v>
      </c>
      <c r="EC41" s="41">
        <f>VLOOKUP(B:B,Mgt_Efficiency_raw_data!B43:BP43,67,0)</f>
        <v>0.78260460021141576</v>
      </c>
      <c r="ED41" s="38">
        <f>VLOOKUP(B:B,ROA_raw_data!B43:CL43,89,0)</f>
        <v>5.0009077798951109E-3</v>
      </c>
      <c r="EE41" s="65">
        <v>0.05</v>
      </c>
      <c r="EF41" s="18">
        <v>0.12470000000000001</v>
      </c>
      <c r="EG41" s="18">
        <v>3.8300000000000001E-2</v>
      </c>
      <c r="EH41" s="41">
        <f>VLOOKUP(B:B,Asset_Quality_raw_data!B43:CP43,93,0)</f>
        <v>0.13688447608544127</v>
      </c>
      <c r="EI41" s="41">
        <f>VLOOKUP(B:B,Mgt_Efficiency_raw_data!B43:BS43,70,0)</f>
        <v>0.78058174933174929</v>
      </c>
      <c r="EJ41" s="38">
        <f>VLOOKUP(B:B,ROA_raw_data!B43:CP43,93,0)</f>
        <v>5.1202612205218257E-3</v>
      </c>
      <c r="EK41" s="65">
        <v>5.0999999999999997E-2</v>
      </c>
      <c r="EL41" s="18">
        <v>0.12240000000000001</v>
      </c>
      <c r="EM41" s="18">
        <v>5.8200000000000002E-2</v>
      </c>
      <c r="EN41" s="41">
        <f>VLOOKUP(B:B,Asset_Quality_raw_data!B43:CT43,97,0)</f>
        <v>0.16187230848733913</v>
      </c>
      <c r="EO41" s="41">
        <f>VLOOKUP(B:B,Mgt_Efficiency_raw_data!B43:BV43,73,0)</f>
        <v>0.69093458473392</v>
      </c>
      <c r="EP41" s="38">
        <f>VLOOKUP(B:B,ROA_raw_data!B43:CT43,97,0)</f>
        <v>-1.9161203225434289E-3</v>
      </c>
      <c r="EQ41" s="65">
        <v>4.5999999999999999E-2</v>
      </c>
      <c r="ER41" s="18">
        <v>0.12089999999999999</v>
      </c>
      <c r="ES41" s="18">
        <v>5.8400000000000001E-2</v>
      </c>
      <c r="ET41" s="41">
        <f>VLOOKUP(B:B,Asset_Quality_raw_data!B43:CX43,101,0)</f>
        <v>0.16002547118979846</v>
      </c>
      <c r="EU41" s="41">
        <f>VLOOKUP(B:B,Mgt_Efficiency_raw_data!B43:BY43,76,0)</f>
        <v>0.84237064966932995</v>
      </c>
      <c r="EV41" s="38">
        <f>VLOOKUP(B:B,ROA_raw_data!B43:CX43,101,0)</f>
        <v>1.8633544943614884E-3</v>
      </c>
      <c r="EW41" s="65">
        <v>-4.1000000000000002E-2</v>
      </c>
      <c r="EX41" s="18">
        <v>0.11890000000000001</v>
      </c>
      <c r="EY41" s="18">
        <v>4.5899999999999996E-2</v>
      </c>
      <c r="EZ41" s="41">
        <f>VLOOKUP(B:B,Asset_Quality_raw_data!B43:DB43,105,0)</f>
        <v>0.16353228893763797</v>
      </c>
      <c r="FA41" s="41">
        <f>VLOOKUP(B:B,Mgt_Efficiency_raw_data!B43:CB43,79,0)</f>
        <v>0.82777558365686266</v>
      </c>
      <c r="FB41" s="38">
        <f>VLOOKUP(B:B,ROA_raw_data!B43:DB43,105,0)</f>
        <v>2.2909221220311056E-3</v>
      </c>
      <c r="FC41" s="65">
        <v>-3.5999999999999997E-2</v>
      </c>
      <c r="FD41" s="18">
        <v>0.11749999999999999</v>
      </c>
      <c r="FE41" s="18">
        <v>4.2000000000000003E-2</v>
      </c>
      <c r="FF41" s="41">
        <f>VLOOKUP(B:B,Asset_Quality_raw_data!B43:DF43,109,0)</f>
        <v>0.17077976532152708</v>
      </c>
      <c r="FG41" s="41">
        <f>VLOOKUP(B:B,Mgt_Efficiency_raw_data!B43:CE43,82,0)</f>
        <v>0.77634833314223806</v>
      </c>
      <c r="FH41" s="38">
        <f>VLOOKUP(B:B,ROA_raw_data!B43:DF43,109,0)</f>
        <v>3.6424384460886413E-3</v>
      </c>
      <c r="FI41" s="65">
        <v>-3.0000000000000001E-3</v>
      </c>
      <c r="FJ41" s="18">
        <v>0.1202</v>
      </c>
      <c r="FK41" s="18">
        <v>5.62E-2</v>
      </c>
      <c r="FL41" s="41">
        <f>VLOOKUP(B:B,Asset_Quality_raw_data!B43:DJ43,113,0)</f>
        <v>0.19541171120101858</v>
      </c>
      <c r="FM41" s="41">
        <f>VLOOKUP(B:B,Mgt_Efficiency_raw_data!B43:CH43,85,0)</f>
        <v>0.53184000950909305</v>
      </c>
      <c r="FN41" s="38">
        <f>VLOOKUP(B:B,ROA_raw_data!B43:DJ43,113,0)</f>
        <v>2.1778737812900443E-3</v>
      </c>
      <c r="FO41" s="65">
        <v>2.4E-2</v>
      </c>
      <c r="FP41" s="18">
        <v>0.12050000000000001</v>
      </c>
      <c r="FQ41" s="18">
        <v>5.9000000000000004E-2</v>
      </c>
      <c r="FR41" s="41">
        <f>VLOOKUP(B:B,Asset_Quality_raw_data!B43:DN43,117,0)</f>
        <v>0.19984134879969856</v>
      </c>
      <c r="FS41" s="41">
        <f>VLOOKUP(B:B,Mgt_Efficiency_raw_data!B43:CK43,88,0)</f>
        <v>0.79281549254080697</v>
      </c>
      <c r="FT41" s="38">
        <f>VLOOKUP(B:B,ROA_raw_data!B43:DN43,117,0)</f>
        <v>1.6743844780276343E-3</v>
      </c>
      <c r="FU41" s="65">
        <v>0.10299999999999999</v>
      </c>
      <c r="FV41" s="18">
        <v>0.1202</v>
      </c>
      <c r="FW41" s="18">
        <v>6.3200000000000006E-2</v>
      </c>
      <c r="FX41" s="41">
        <f>VLOOKUP(B:B,Asset_Quality_raw_data!B43:DR43,121,0)</f>
        <v>0.20916058402582186</v>
      </c>
      <c r="FY41" s="41">
        <f>VLOOKUP(B:B,Mgt_Efficiency_raw_data!B43:CN43,91,0)</f>
        <v>0.789348464520228</v>
      </c>
      <c r="FZ41" s="38">
        <f>VLOOKUP(B:B,ROA_raw_data!B43:DR43,121,0)</f>
        <v>2.27785523753226E-3</v>
      </c>
      <c r="GA41" s="65">
        <v>9.4E-2</v>
      </c>
      <c r="GB41" s="18">
        <v>0.121</v>
      </c>
      <c r="GC41" s="18">
        <v>6.9099999999999995E-2</v>
      </c>
      <c r="GD41" s="41">
        <f>VLOOKUP(B:B,Asset_Quality_raw_data!B43:DV43,125,0)</f>
        <v>0.20983860557716447</v>
      </c>
      <c r="GE41" s="41">
        <f>VLOOKUP(B:B,Mgt_Efficiency_raw_data!B43:CQ43,94,0)</f>
        <v>0.73114146633370547</v>
      </c>
      <c r="GF41" s="38">
        <f>VLOOKUP(B:B,ROA_raw_data!B43:DV43,125,0)</f>
        <v>1.5981418763006796E-3</v>
      </c>
      <c r="GG41" s="65">
        <v>7.5999999999999998E-2</v>
      </c>
      <c r="GH41" s="18">
        <v>0.1216</v>
      </c>
      <c r="GI41" s="18">
        <v>5.7300000000000004E-2</v>
      </c>
      <c r="GJ41" s="41">
        <f>VLOOKUP(B:B,Asset_Quality_raw_data!B43:DZ43,129,0)</f>
        <v>0.2204954910705515</v>
      </c>
      <c r="GK41" s="41">
        <f>VLOOKUP(B:B,Mgt_Efficiency_raw_data!B43:CT43,97,0)</f>
        <v>0.52547903424832954</v>
      </c>
      <c r="GL41" s="38">
        <f>VLOOKUP(B:B,ROA_raw_data!B43:DZ43,129,0)</f>
        <v>3.5237190497590027E-3</v>
      </c>
      <c r="GM41" s="65">
        <v>5.8999999999999997E-2</v>
      </c>
      <c r="GN41" s="18">
        <v>0.1215</v>
      </c>
      <c r="GO41" s="18">
        <v>5.5599999999999997E-2</v>
      </c>
      <c r="GP41" s="41">
        <f>VLOOKUP(B:B,Asset_Quality_raw_data!B43:ED43,133,0)</f>
        <v>0.20819277677937553</v>
      </c>
      <c r="GQ41" s="41">
        <f>VLOOKUP(B:B,Mgt_Efficiency_raw_data!B43:CW43,100,0)</f>
        <v>0.74808633021243465</v>
      </c>
      <c r="GR41" s="38">
        <f>VLOOKUP(B:B,ROA_raw_data!B43:ED43,133,0)</f>
        <v>5.2146291013317678E-3</v>
      </c>
      <c r="GS41" s="65">
        <v>4.9000000000000002E-2</v>
      </c>
      <c r="GT41" s="18">
        <v>0.12269999999999999</v>
      </c>
      <c r="GU41" s="18">
        <v>7.9100000000000004E-2</v>
      </c>
      <c r="GV41" s="41">
        <f>VLOOKUP(B:B,Asset_Quality_raw_data!B43:EH43,137,0)</f>
        <v>0.17868846167118596</v>
      </c>
      <c r="GW41" s="41">
        <f>VLOOKUP(B:B,Mgt_Efficiency_raw_data!B43:CZ43,103,0)</f>
        <v>0.4676649188936059</v>
      </c>
      <c r="GX41" s="38">
        <f>VLOOKUP(B:B,ROA_raw_data!B43:EH43,137,0)</f>
        <v>1.0435113729823142E-2</v>
      </c>
      <c r="GY41" s="65">
        <v>4.5999999999999999E-2</v>
      </c>
      <c r="GZ41" s="18">
        <v>0.1241</v>
      </c>
      <c r="HA41" s="18">
        <v>9.1799999999999993E-2</v>
      </c>
      <c r="HB41" s="41">
        <f>VLOOKUP(B:B,Asset_Quality_raw_data!B43:EL43,141,0)</f>
        <v>0.16960338370805228</v>
      </c>
      <c r="HC41" s="41">
        <f>VLOOKUP(B:B,Mgt_Efficiency_raw_data!B43:DC43,106,0)</f>
        <v>0.51130107194671737</v>
      </c>
      <c r="HD41" s="38">
        <f>VLOOKUP(B:B,ROA_raw_data!B43:EL43,141,0)</f>
        <v>9.9483047182277688E-3</v>
      </c>
      <c r="HE41" s="65">
        <v>4.9000000000000002E-2</v>
      </c>
      <c r="HF41" s="18">
        <v>0.12670000000000001</v>
      </c>
      <c r="HG41" s="18">
        <v>9.06E-2</v>
      </c>
      <c r="HH41" s="41">
        <f>VLOOKUP(B:B,Asset_Quality_raw_data!B43:EP43,145,0)</f>
        <v>0.17607163606052187</v>
      </c>
      <c r="HI41" s="41">
        <f>VLOOKUP(B:B,Mgt_Efficiency_raw_data!B43:DF43,109,0)</f>
        <v>0.40708659896623406</v>
      </c>
      <c r="HJ41" s="38">
        <f>VLOOKUP(B:B,ROA_raw_data!B43:EP43,145,0)</f>
        <v>9.5893330729031681E-3</v>
      </c>
      <c r="HK41" s="65">
        <v>5.3999999999999999E-2</v>
      </c>
      <c r="HL41" s="18">
        <v>0.13089999999999999</v>
      </c>
      <c r="HM41" s="18">
        <v>9.1899999999999996E-2</v>
      </c>
      <c r="HN41" s="41">
        <f>VLOOKUP(B:B,Asset_Quality_raw_data!B43:ET43,149,0)</f>
        <v>0.16940212508924132</v>
      </c>
      <c r="HO41" s="41">
        <f>VLOOKUP(B:B,Mgt_Efficiency_raw_data!B43:DI43,112,0)</f>
        <v>0.62959968499803121</v>
      </c>
      <c r="HP41" s="38">
        <f>VLOOKUP(B:B,ROA_raw_data!B43:ET43,149,0)</f>
        <v>9.4310745571872089E-3</v>
      </c>
      <c r="HQ41" s="65">
        <v>5.5E-2</v>
      </c>
      <c r="HR41" s="18">
        <v>0.1331</v>
      </c>
      <c r="HS41" s="18">
        <v>7.8799999999999995E-2</v>
      </c>
      <c r="HT41" s="41">
        <f>VLOOKUP(B:B,Asset_Quality_raw_data!B43:EX43,153,0)</f>
        <v>0.17502362730287024</v>
      </c>
      <c r="HU41" s="41">
        <f>VLOOKUP(B:B,Mgt_Efficiency_raw_data!B43:DL43,115,0)</f>
        <v>0.59854568700307642</v>
      </c>
      <c r="HV41" s="38">
        <f>VLOOKUP(B:B,ROA_raw_data!B43:EX43,153,0)</f>
        <v>1.1177012130947354E-2</v>
      </c>
      <c r="HW41" s="65">
        <v>0.06</v>
      </c>
      <c r="HX41" s="18">
        <v>0.13980000000000001</v>
      </c>
      <c r="HY41" s="18">
        <v>6.7799999999999999E-2</v>
      </c>
      <c r="HZ41" s="41">
        <f>VLOOKUP(B:B,Asset_Quality_raw_data!B43:FB43,157,0)</f>
        <v>0.2651180148176146</v>
      </c>
      <c r="IA41" s="41">
        <f>VLOOKUP(B:B,Mgt_Efficiency_raw_data!B43:DO43,118,0)</f>
        <v>0.60467789436616204</v>
      </c>
      <c r="IB41" s="38">
        <f>VLOOKUP(B:B,ROA_raw_data!B43:FB43,157,0)</f>
        <v>1.0579477525382649E-2</v>
      </c>
      <c r="IC41" s="65">
        <v>5.6000000000000001E-2</v>
      </c>
      <c r="ID41" s="18">
        <v>0.14630000000000001</v>
      </c>
      <c r="IE41" s="18">
        <v>6.6299999999999998E-2</v>
      </c>
      <c r="IF41" s="41">
        <f>VLOOKUP(B:B,Asset_Quality_raw_data!B43:FF43,161,0)</f>
        <v>0.21245217767622707</v>
      </c>
      <c r="IG41" s="41">
        <f>VLOOKUP(B:B,Mgt_Efficiency_raw_data!B43:DR43,121,0)</f>
        <v>0.50265565590602324</v>
      </c>
      <c r="IH41" s="38">
        <f>VLOOKUP(B:B,ROA_raw_data!B43:FF43,161,0)</f>
        <v>1.0081919920216609E-2</v>
      </c>
      <c r="II41" s="65">
        <v>4.9000000000000002E-2</v>
      </c>
      <c r="IJ41" s="18">
        <v>0.1628</v>
      </c>
      <c r="IK41" s="18">
        <v>5.7000000000000002E-2</v>
      </c>
      <c r="IL41" s="41">
        <f>VLOOKUP(B:B,Asset_Quality_raw_data!B43:FJ43,165,0)</f>
        <v>0.21026755551860951</v>
      </c>
      <c r="IM41" s="41">
        <f>VLOOKUP(B:B,Mgt_Efficiency_raw_data!B43:DU43,124,0)</f>
        <v>0.64114049718052579</v>
      </c>
      <c r="IN41" s="38">
        <f>VLOOKUP(B:B,ROA_raw_data!B43:FJ43,165,0)</f>
        <v>7.4932490167217876E-3</v>
      </c>
      <c r="IO41" s="65">
        <v>4.5999999999999999E-2</v>
      </c>
      <c r="IP41" s="18">
        <v>0.16850000000000001</v>
      </c>
      <c r="IQ41" s="18">
        <v>6.2199999999999998E-2</v>
      </c>
      <c r="IR41" s="41">
        <f>VLOOKUP(B:B,Asset_Quality_raw_data!B43:FN43,169,0)</f>
        <v>0.21001623406816183</v>
      </c>
      <c r="IS41" s="41">
        <f>VLOOKUP(B:B,Mgt_Efficiency_raw_data!B43:DX43,127,0)</f>
        <v>0.57528135143459613</v>
      </c>
      <c r="IT41" s="38">
        <f>VLOOKUP(B:B,ROA_raw_data!B43:FN43,169,0)</f>
        <v>1.1604942355723903E-2</v>
      </c>
      <c r="IU41" s="65">
        <v>0.04</v>
      </c>
      <c r="IV41" s="18">
        <v>0.1691</v>
      </c>
      <c r="IW41" s="18">
        <v>3.56E-2</v>
      </c>
      <c r="IX41" s="41">
        <f>VLOOKUP(B:B,Asset_Quality_raw_data!B43:FR43,173,0)</f>
        <v>0.22394319210221664</v>
      </c>
      <c r="IY41" s="41">
        <f>VLOOKUP(B:B,Mgt_Efficiency_raw_data!B43:EA43,130,0)</f>
        <v>0.56631867348862008</v>
      </c>
      <c r="IZ41" s="38">
        <f>VLOOKUP(B:B,ROA_raw_data!B43:FR43,173,0)</f>
        <v>1.3330900175688295E-2</v>
      </c>
      <c r="JA41" s="65">
        <v>4.7E-2</v>
      </c>
      <c r="JB41" s="18">
        <v>0.16889999999999999</v>
      </c>
      <c r="JC41" s="18">
        <v>2.9900000000000003E-2</v>
      </c>
      <c r="JD41" s="41">
        <f>VLOOKUP(B:B,Asset_Quality_raw_data!B43:FV43,177,0)</f>
        <v>0.22764286162111588</v>
      </c>
      <c r="JE41" s="41">
        <f>VLOOKUP(B:B,Mgt_Efficiency_raw_data!B43:ED43,133,0)</f>
        <v>0.50125265286440612</v>
      </c>
      <c r="JF41" s="38">
        <f>VLOOKUP(B:B,ROA_raw_data!B43:FV43,177,0)</f>
        <v>1.1428501158474878E-2</v>
      </c>
    </row>
    <row r="42" spans="1:266" x14ac:dyDescent="0.25">
      <c r="A42">
        <v>38</v>
      </c>
      <c r="B42" s="55" t="s">
        <v>39</v>
      </c>
      <c r="C42" s="65">
        <v>5.1999999999999998E-2</v>
      </c>
      <c r="D42" s="18">
        <v>0.1691</v>
      </c>
      <c r="E42" s="18">
        <v>6.2699999999999992E-2</v>
      </c>
      <c r="F42" s="41">
        <f>VLOOKUP(B42,Asset_Quality_raw_data!B44:F44,5,0)</f>
        <v>9.2310073710344401E-2</v>
      </c>
      <c r="G42" s="41">
        <f>VLOOKUP(B:B,Mgt_Efficiency_raw_data!B44:E44,4,0)</f>
        <v>0.63399339334978944</v>
      </c>
      <c r="H42" s="38">
        <f>VLOOKUP(B42,ROA_raw_data!B44:F44,5,0)</f>
        <v>1.7260972159448128E-2</v>
      </c>
      <c r="I42" s="65">
        <v>0.06</v>
      </c>
      <c r="J42" s="18">
        <v>0.1636</v>
      </c>
      <c r="K42" s="18">
        <v>7.3899999999999993E-2</v>
      </c>
      <c r="L42" s="41">
        <f>VLOOKUP(B:B,Asset_Quality_raw_data!B44:J44,9,0)</f>
        <v>7.4218504573980479E-2</v>
      </c>
      <c r="M42" s="41">
        <f>VLOOKUP(B:B,Mgt_Efficiency_raw_data!B44:H44,7,0)</f>
        <v>0.58754688672168043</v>
      </c>
      <c r="N42" s="38">
        <f>VLOOKUP(B42,ROA_raw_data!B44:J44,9,0)</f>
        <v>2.1175710980516415E-2</v>
      </c>
      <c r="O42" s="27"/>
      <c r="T42" s="28"/>
      <c r="U42" s="65">
        <v>0.05</v>
      </c>
      <c r="V42" s="18">
        <v>0.15990000000000001</v>
      </c>
      <c r="W42" s="18">
        <v>6.0199999999999997E-2</v>
      </c>
      <c r="X42" s="41">
        <f>VLOOKUP(B:B,Asset_Quality_raw_data!B44:R44,17,0)</f>
        <v>6.1970757444037114E-2</v>
      </c>
      <c r="Y42" s="41">
        <f>VLOOKUP(B:B,Mgt_Efficiency_raw_data!B44:N44,13,0)</f>
        <v>0.66083817760219066</v>
      </c>
      <c r="Z42" s="38">
        <f>VLOOKUP(B:B,ROA_raw_data!B44:R44,17,0)</f>
        <v>1.3434283155581326E-2</v>
      </c>
      <c r="AA42" s="65">
        <v>5.7000000000000002E-2</v>
      </c>
      <c r="AB42" s="18">
        <v>0.15460000000000002</v>
      </c>
      <c r="AC42" s="18">
        <v>6.3099999999999989E-2</v>
      </c>
      <c r="AD42" s="41">
        <f>VLOOKUP(B:B,Asset_Quality_raw_data!B44:V44,21,0)</f>
        <v>4.7136907774665442E-2</v>
      </c>
      <c r="AE42" s="41">
        <f>VLOOKUP(B:B,Mgt_Efficiency_raw_data!B44:Q44,16,0)</f>
        <v>0.68748916603563581</v>
      </c>
      <c r="AF42" s="38">
        <f>VLOOKUP(B:B,ROA_raw_data!B44:V44,21,0)</f>
        <v>1.4923702862258663E-2</v>
      </c>
      <c r="AG42" s="65">
        <v>5.6000000000000001E-2</v>
      </c>
      <c r="AH42" s="18">
        <v>0.16059999999999999</v>
      </c>
      <c r="AI42" s="18">
        <v>7.0300000000000001E-2</v>
      </c>
      <c r="AJ42" s="41">
        <f>VLOOKUP(B:B,Asset_Quality_raw_data!B44:Z44,25,0)</f>
        <v>4.0785799535260805E-2</v>
      </c>
      <c r="AK42" s="41">
        <f>VLOOKUP(B:B,Mgt_Efficiency_raw_data!B44:T44,19,0)</f>
        <v>0.59879964145134257</v>
      </c>
      <c r="AL42" s="38">
        <f>VLOOKUP(B:B,ROA_raw_data!B44:Z44,25,0)</f>
        <v>1.8021134075903004E-2</v>
      </c>
      <c r="AM42" s="65">
        <v>6.0999999999999999E-2</v>
      </c>
      <c r="AN42" s="18">
        <v>0.16820000000000002</v>
      </c>
      <c r="AO42" s="18">
        <v>5.9699999999999996E-2</v>
      </c>
      <c r="AP42" s="41">
        <f>VLOOKUP(B:B,Asset_Quality_raw_data!B44:AD44,29,0)</f>
        <v>5.0377111990743483E-2</v>
      </c>
      <c r="AQ42" s="41">
        <f>VLOOKUP(B:B,Mgt_Efficiency_raw_data!B44:W44,22,0)</f>
        <v>0.57298553101351235</v>
      </c>
      <c r="AR42" s="38">
        <f>VLOOKUP(B:B,ROA_raw_data!B44:AD44,29,0)</f>
        <v>1.9376337960441969E-2</v>
      </c>
      <c r="AS42" s="65">
        <v>0.05</v>
      </c>
      <c r="AT42" s="18">
        <v>0.183</v>
      </c>
      <c r="AU42" s="18">
        <v>8.0100000000000005E-2</v>
      </c>
      <c r="AV42" s="41">
        <f>VLOOKUP(B:B,Asset_Quality_raw_data!B44:AH44,33,0)</f>
        <v>4.9362206570337637E-2</v>
      </c>
      <c r="AW42" s="41">
        <f>VLOOKUP(B:B,Mgt_Efficiency_raw_data!B44:Z44,25,0)</f>
        <v>0.6462399784489069</v>
      </c>
      <c r="AX42" s="38">
        <f>VLOOKUP(B:B,ROA_raw_data!B44:AH44,33,0)</f>
        <v>1.5101752266756053E-2</v>
      </c>
      <c r="AY42" s="65">
        <v>3.7999999999999999E-2</v>
      </c>
      <c r="AZ42" s="18">
        <v>0.1787</v>
      </c>
      <c r="BA42" s="18">
        <v>6.4500000000000002E-2</v>
      </c>
      <c r="BB42" s="41">
        <f>VLOOKUP(B:B,Asset_Quality_raw_data!B44:AL44,37,0)</f>
        <v>0.10854303247167199</v>
      </c>
      <c r="BC42" s="41">
        <f>VLOOKUP(B:B,Mgt_Efficiency_raw_data!B44:AC44,28,0)</f>
        <v>0.6671001867284736</v>
      </c>
      <c r="BD42" s="38">
        <f>VLOOKUP(B:B,ROA_raw_data!B44:AL44,37,0)</f>
        <v>1.5249104660749522E-2</v>
      </c>
      <c r="BE42" s="65">
        <v>3.7999999999999999E-2</v>
      </c>
      <c r="BF42" s="18">
        <v>0.18179999999999999</v>
      </c>
      <c r="BG42" s="18">
        <v>5.7999999999999996E-2</v>
      </c>
      <c r="BH42" s="41">
        <f>VLOOKUP(B:B,Asset_Quality_raw_data!B44:AP44,41,0)</f>
        <v>0.10752642369062086</v>
      </c>
      <c r="BI42" s="41">
        <f>VLOOKUP(B:B,Mgt_Efficiency_raw_data!B44:AF44,31,0)</f>
        <v>0.72834844202601123</v>
      </c>
      <c r="BJ42" s="38">
        <f>VLOOKUP(B:B,ROA_raw_data!B44:AP44,41,0)</f>
        <v>1.3921571424174474E-2</v>
      </c>
      <c r="BK42" s="65">
        <v>4.3999999999999997E-2</v>
      </c>
      <c r="BL42" s="18">
        <v>0.1386</v>
      </c>
      <c r="BM42" s="18">
        <v>6.3399999999999998E-2</v>
      </c>
      <c r="BN42" s="41">
        <f>VLOOKUP(B:B,Asset_Quality_raw_data!B44:AT44,45,0)</f>
        <v>0.10316445545014533</v>
      </c>
      <c r="BO42" s="41">
        <f>VLOOKUP(B:B,Mgt_Efficiency_raw_data!B44:AI44,34,0)</f>
        <v>0.98194090044113835</v>
      </c>
      <c r="BP42" s="38">
        <f>VLOOKUP(B:B,ROA_raw_data!B44:AT44,45,0)</f>
        <v>1.0462659135756123E-2</v>
      </c>
      <c r="BQ42" s="65">
        <v>4.2000000000000003E-2</v>
      </c>
      <c r="BR42" s="18">
        <v>0.1366</v>
      </c>
      <c r="BS42" s="18">
        <v>6.3500000000000001E-2</v>
      </c>
      <c r="BT42" s="41">
        <f>VLOOKUP(B:B,Asset_Quality_raw_data!B44:AX44,49,0)</f>
        <v>7.6434164771051527E-2</v>
      </c>
      <c r="BU42" s="41">
        <f>VLOOKUP(B:B,Mgt_Efficiency_raw_data!B44:AL44,37,0)</f>
        <v>7.6857076553513446</v>
      </c>
      <c r="BV42" s="38">
        <f>VLOOKUP(B:B,ROA_raw_data!B44:AX44,49,0)</f>
        <v>1.0654028740056453E-2</v>
      </c>
      <c r="BW42" s="65">
        <v>5.3999999999999999E-2</v>
      </c>
      <c r="BX42" s="18">
        <v>0.1361</v>
      </c>
      <c r="BY42" s="18">
        <v>0.10279999999999999</v>
      </c>
      <c r="BZ42" s="41">
        <f>VLOOKUP(B:B,Asset_Quality_raw_data!B44:BB44,53,0)</f>
        <v>9.1900488277445916E-2</v>
      </c>
      <c r="CA42" s="41">
        <f>VLOOKUP(B:B,Mgt_Efficiency_raw_data!B44:AO44,40,0)</f>
        <v>0.65733481764871904</v>
      </c>
      <c r="CB42" s="38">
        <f>VLOOKUP(B:B,ROA_raw_data!B44:BB44,53,0)</f>
        <v>6.3162290709952787E-3</v>
      </c>
      <c r="CC42" s="65">
        <v>3.3000000000000002E-2</v>
      </c>
      <c r="CD42" s="18">
        <v>0.1366</v>
      </c>
      <c r="CE42" s="18">
        <v>9.2100000000000015E-2</v>
      </c>
      <c r="CF42" s="41">
        <f>VLOOKUP(B:B,Asset_Quality_raw_data!B44:BF44,57,0)</f>
        <v>7.67806561237315E-2</v>
      </c>
      <c r="CG42" s="41">
        <f>VLOOKUP(B:B,Mgt_Efficiency_raw_data!B44:AR44,43,0)</f>
        <v>0.69153887711424178</v>
      </c>
      <c r="CH42" s="38">
        <f>VLOOKUP(B:B,ROA_raw_data!B44:BF44,57,0)</f>
        <v>9.1431075017701161E-3</v>
      </c>
      <c r="CI42" s="65">
        <v>3.2000000000000001E-2</v>
      </c>
      <c r="CJ42" s="18">
        <v>0.13689999999999999</v>
      </c>
      <c r="CK42" s="18">
        <v>7.0599999999999996E-2</v>
      </c>
      <c r="CL42" s="41">
        <f>VLOOKUP(B:B,Asset_Quality_raw_data!B44:BJ44,61,0)</f>
        <v>7.9352857573755875E-2</v>
      </c>
      <c r="CM42" s="41">
        <f>VLOOKUP(B:B,Mgt_Efficiency_raw_data!B44:AU44,46,0)</f>
        <v>0.7109710811553358</v>
      </c>
      <c r="CN42" s="38">
        <f>VLOOKUP(B:B,ROA_raw_data!B44:BJ44,61,0)</f>
        <v>1.0033310553154274E-2</v>
      </c>
      <c r="CO42" s="65">
        <v>3.7999999999999999E-2</v>
      </c>
      <c r="CP42" s="18">
        <v>0.13639999999999999</v>
      </c>
      <c r="CQ42" s="18">
        <v>4.4999999999999998E-2</v>
      </c>
      <c r="CR42" s="41">
        <f>VLOOKUP(B:B,Asset_Quality_raw_data!B44:BN44,65,0)</f>
        <v>9.5522137829932699E-2</v>
      </c>
      <c r="CS42" s="41">
        <f>VLOOKUP(B:B,Mgt_Efficiency_raw_data!B44:AX44,49,0)</f>
        <v>0.69373651485358989</v>
      </c>
      <c r="CT42" s="38">
        <f>VLOOKUP(B:B,ROA_raw_data!B44:BN44,65,0)</f>
        <v>1.2348890368091154E-2</v>
      </c>
      <c r="CU42" s="65">
        <v>5.1999999999999998E-2</v>
      </c>
      <c r="CV42" s="18">
        <v>0.13489999999999999</v>
      </c>
      <c r="CW42" s="18">
        <v>4.1799999999999997E-2</v>
      </c>
      <c r="CX42" s="41">
        <f>VLOOKUP(B:B,Asset_Quality_raw_data!B44:BR44,69,0)</f>
        <v>0.10219004007512379</v>
      </c>
      <c r="CY42" s="41">
        <f>VLOOKUP(B:B,Mgt_Efficiency_raw_data!B44:BA44,52,0)</f>
        <v>0.77181641264764256</v>
      </c>
      <c r="CZ42" s="38">
        <f>VLOOKUP(B:B,ROA_raw_data!B44:BR44,69,0)</f>
        <v>1.0427138259965395E-2</v>
      </c>
      <c r="DA42" s="65">
        <v>6.0999999999999999E-2</v>
      </c>
      <c r="DB42" s="18">
        <v>0.13220000000000001</v>
      </c>
      <c r="DC42" s="18">
        <v>4.2800000000000005E-2</v>
      </c>
      <c r="DD42" s="41">
        <f>VLOOKUP(B:B,Asset_Quality_raw_data!B44:BV44,73,0)</f>
        <v>0.10099743738607635</v>
      </c>
      <c r="DE42" s="41">
        <f>VLOOKUP(B:B,Mgt_Efficiency_raw_data!B44:BD44,55,0)</f>
        <v>0.80620557231106416</v>
      </c>
      <c r="DF42" s="38">
        <f>VLOOKUP(B:B,ROA_raw_data!B44:BV44,73,0)</f>
        <v>9.9256649291973274E-3</v>
      </c>
      <c r="DG42" s="65">
        <v>5.2999999999999999E-2</v>
      </c>
      <c r="DH42" s="18">
        <v>0.12659999999999999</v>
      </c>
      <c r="DI42" s="18">
        <v>5.7000000000000002E-2</v>
      </c>
      <c r="DJ42" s="41">
        <f>VLOOKUP(B:B,Asset_Quality_raw_data!B44:BZ44,77,0)</f>
        <v>0.10144103235022221</v>
      </c>
      <c r="DK42" s="41">
        <f>VLOOKUP(B:B,Mgt_Efficiency_raw_data!B44:BG44,58,0)</f>
        <v>0.7743137261145483</v>
      </c>
      <c r="DL42" s="38">
        <f>VLOOKUP(B:B,ROA_raw_data!B44:BZ44,77,0)</f>
        <v>9.3777981505440509E-3</v>
      </c>
      <c r="DM42" s="65">
        <v>5.6000000000000001E-2</v>
      </c>
      <c r="DN42" s="18">
        <v>0.12509999999999999</v>
      </c>
      <c r="DO42" s="18">
        <v>5.7099999999999998E-2</v>
      </c>
      <c r="DP42" s="41">
        <f>VLOOKUP(B:B,Asset_Quality_raw_data!B44:CD44,81,0)</f>
        <v>0.11648262621957492</v>
      </c>
      <c r="DQ42" s="41">
        <f>VLOOKUP(B:B,Mgt_Efficiency_raw_data!B44:BJ44,61,0)</f>
        <v>0.71958396657723078</v>
      </c>
      <c r="DR42" s="38">
        <f>VLOOKUP(B:B,ROA_raw_data!B44:CD44,81,0)</f>
        <v>2.4270950675028609E-2</v>
      </c>
      <c r="DS42" s="65">
        <v>4.8000000000000001E-2</v>
      </c>
      <c r="DT42" s="18">
        <v>0.12509999999999999</v>
      </c>
      <c r="DU42" s="18">
        <v>4.3499999999999997E-2</v>
      </c>
      <c r="DV42" s="41">
        <f>VLOOKUP(B:B,Asset_Quality_raw_data!B44:CH44,85,0)</f>
        <v>0.11233999030164017</v>
      </c>
      <c r="DW42" s="41">
        <f>VLOOKUP(B:B,Mgt_Efficiency_raw_data!B44:BM44,64,0)</f>
        <v>0.79171672272945703</v>
      </c>
      <c r="DX42" s="38">
        <f>VLOOKUP(B:B,ROA_raw_data!B44:CH44,85,0)</f>
        <v>9.3761377056528934E-3</v>
      </c>
      <c r="DY42" s="65">
        <v>0.06</v>
      </c>
      <c r="DZ42" s="18">
        <v>0.12470000000000001</v>
      </c>
      <c r="EA42" s="18">
        <v>5.7000000000000002E-2</v>
      </c>
      <c r="EB42" s="41">
        <f>VLOOKUP(B:B,Asset_Quality_raw_data!B44:CL44,89,0)</f>
        <v>0.10799044387289745</v>
      </c>
      <c r="EC42" s="41">
        <f>VLOOKUP(B:B,Mgt_Efficiency_raw_data!B44:BP44,67,0)</f>
        <v>0.80688245059510966</v>
      </c>
      <c r="ED42" s="38">
        <f>VLOOKUP(B:B,ROA_raw_data!B44:CL44,89,0)</f>
        <v>8.3610995188444712E-3</v>
      </c>
      <c r="EE42" s="65">
        <v>0.05</v>
      </c>
      <c r="EF42" s="18">
        <v>0.12470000000000001</v>
      </c>
      <c r="EG42" s="18">
        <v>3.8300000000000001E-2</v>
      </c>
      <c r="EH42" s="41">
        <f>VLOOKUP(B:B,Asset_Quality_raw_data!B44:CP44,93,0)</f>
        <v>0.10263803593540594</v>
      </c>
      <c r="EI42" s="41">
        <f>VLOOKUP(B:B,Mgt_Efficiency_raw_data!B44:BS44,70,0)</f>
        <v>0.81729794474614226</v>
      </c>
      <c r="EJ42" s="38">
        <f>VLOOKUP(B:B,ROA_raw_data!B44:CP44,93,0)</f>
        <v>8.4192909952373746E-3</v>
      </c>
      <c r="EK42" s="65">
        <v>5.0999999999999997E-2</v>
      </c>
      <c r="EL42" s="18">
        <v>0.12240000000000001</v>
      </c>
      <c r="EM42" s="18">
        <v>5.8200000000000002E-2</v>
      </c>
      <c r="EN42" s="41">
        <f>VLOOKUP(B:B,Asset_Quality_raw_data!B44:CT44,97,0)</f>
        <v>0.10805166235502998</v>
      </c>
      <c r="EO42" s="41">
        <f>VLOOKUP(B:B,Mgt_Efficiency_raw_data!B44:BV44,73,0)</f>
        <v>0.78982012289313785</v>
      </c>
      <c r="EP42" s="38">
        <f>VLOOKUP(B:B,ROA_raw_data!B44:CT44,97,0)</f>
        <v>8.9469606633867989E-3</v>
      </c>
      <c r="EQ42" s="65">
        <v>4.5999999999999999E-2</v>
      </c>
      <c r="ER42" s="18">
        <v>0.12089999999999999</v>
      </c>
      <c r="ES42" s="18">
        <v>5.8400000000000001E-2</v>
      </c>
      <c r="ET42" s="41">
        <f>VLOOKUP(B:B,Asset_Quality_raw_data!B44:CX44,101,0)</f>
        <v>0.10260624676604897</v>
      </c>
      <c r="EU42" s="41">
        <f>VLOOKUP(B:B,Mgt_Efficiency_raw_data!B44:BY44,76,0)</f>
        <v>0.73395114815499485</v>
      </c>
      <c r="EV42" s="38">
        <f>VLOOKUP(B:B,ROA_raw_data!B44:CX44,101,0)</f>
        <v>1.0383942692120885E-2</v>
      </c>
      <c r="EW42" s="65">
        <v>-4.1000000000000002E-2</v>
      </c>
      <c r="EX42" s="18">
        <v>0.11890000000000001</v>
      </c>
      <c r="EY42" s="18">
        <v>4.5899999999999996E-2</v>
      </c>
      <c r="EZ42" s="41">
        <f>VLOOKUP(B:B,Asset_Quality_raw_data!B44:DB44,105,0)</f>
        <v>0.10317385509163919</v>
      </c>
      <c r="FA42" s="41">
        <f>VLOOKUP(B:B,Mgt_Efficiency_raw_data!B44:CB44,79,0)</f>
        <v>0.70952424399900038</v>
      </c>
      <c r="FB42" s="38">
        <f>VLOOKUP(B:B,ROA_raw_data!B44:DB44,105,0)</f>
        <v>1.0037604593598473E-2</v>
      </c>
      <c r="FC42" s="65">
        <v>-3.5999999999999997E-2</v>
      </c>
      <c r="FD42" s="18">
        <v>0.11749999999999999</v>
      </c>
      <c r="FE42" s="18">
        <v>4.2000000000000003E-2</v>
      </c>
      <c r="FF42" s="41">
        <f>VLOOKUP(B:B,Asset_Quality_raw_data!B44:DF44,109,0)</f>
        <v>0.10904035567041996</v>
      </c>
      <c r="FG42" s="41">
        <f>VLOOKUP(B:B,Mgt_Efficiency_raw_data!B44:CE44,82,0)</f>
        <v>0.66886264919051808</v>
      </c>
      <c r="FH42" s="38">
        <f>VLOOKUP(B:B,ROA_raw_data!B44:DF44,109,0)</f>
        <v>8.0021064893445581E-3</v>
      </c>
      <c r="FI42" s="65">
        <v>-3.0000000000000001E-3</v>
      </c>
      <c r="FJ42" s="18">
        <v>0.1202</v>
      </c>
      <c r="FK42" s="18">
        <v>5.62E-2</v>
      </c>
      <c r="FL42" s="41">
        <f>VLOOKUP(B:B,Asset_Quality_raw_data!B44:DJ44,113,0)</f>
        <v>0.10151735420991077</v>
      </c>
      <c r="FM42" s="41">
        <f>VLOOKUP(B:B,Mgt_Efficiency_raw_data!B44:CH44,85,0)</f>
        <v>0.63048112415728819</v>
      </c>
      <c r="FN42" s="38">
        <f>VLOOKUP(B:B,ROA_raw_data!B44:DJ44,113,0)</f>
        <v>1.2369846522756587E-2</v>
      </c>
      <c r="FO42" s="65">
        <v>2.4E-2</v>
      </c>
      <c r="FP42" s="18">
        <v>0.12050000000000001</v>
      </c>
      <c r="FQ42" s="18">
        <v>5.9000000000000004E-2</v>
      </c>
      <c r="FR42" s="41">
        <f>VLOOKUP(B:B,Asset_Quality_raw_data!B44:DN44,117,0)</f>
        <v>0.10172128964058359</v>
      </c>
      <c r="FS42" s="41">
        <f>VLOOKUP(B:B,Mgt_Efficiency_raw_data!B44:CK44,88,0)</f>
        <v>0.64341686173682799</v>
      </c>
      <c r="FT42" s="38">
        <f>VLOOKUP(B:B,ROA_raw_data!B44:DN44,117,0)</f>
        <v>1.0383603500112238E-2</v>
      </c>
      <c r="FU42" s="65">
        <v>0.10299999999999999</v>
      </c>
      <c r="FV42" s="18">
        <v>0.1202</v>
      </c>
      <c r="FW42" s="18">
        <v>6.3200000000000006E-2</v>
      </c>
      <c r="FX42" s="41">
        <f>VLOOKUP(B:B,Asset_Quality_raw_data!B44:DR44,121,0)</f>
        <v>7.955658186084881E-2</v>
      </c>
      <c r="FY42" s="41">
        <f>VLOOKUP(B:B,Mgt_Efficiency_raw_data!B44:CN44,91,0)</f>
        <v>0.62717957936365265</v>
      </c>
      <c r="FZ42" s="38">
        <f>VLOOKUP(B:B,ROA_raw_data!B44:DR44,121,0)</f>
        <v>1.0601758772006503E-2</v>
      </c>
      <c r="GA42" s="65">
        <v>9.4E-2</v>
      </c>
      <c r="GB42" s="18">
        <v>0.121</v>
      </c>
      <c r="GC42" s="18">
        <v>6.9099999999999995E-2</v>
      </c>
      <c r="GD42" s="41">
        <f>VLOOKUP(B:B,Asset_Quality_raw_data!B44:DV44,125,0)</f>
        <v>9.4793020260823715E-2</v>
      </c>
      <c r="GE42" s="41">
        <f>VLOOKUP(B:B,Mgt_Efficiency_raw_data!B44:CQ44,94,0)</f>
        <v>0.61004836529761974</v>
      </c>
      <c r="GF42" s="38">
        <f>VLOOKUP(B:B,ROA_raw_data!B44:DV44,125,0)</f>
        <v>1.0157444214089569E-2</v>
      </c>
      <c r="GG42" s="65">
        <v>7.5999999999999998E-2</v>
      </c>
      <c r="GH42" s="18">
        <v>0.1216</v>
      </c>
      <c r="GI42" s="18">
        <v>5.7300000000000004E-2</v>
      </c>
      <c r="GJ42" s="41">
        <f>VLOOKUP(B:B,Asset_Quality_raw_data!B44:DZ44,129,0)</f>
        <v>9.7356508615794229E-2</v>
      </c>
      <c r="GK42" s="41">
        <f>VLOOKUP(B:B,Mgt_Efficiency_raw_data!B44:CT44,97,0)</f>
        <v>0.60977132951437907</v>
      </c>
      <c r="GL42" s="38">
        <f>VLOOKUP(B:B,ROA_raw_data!B44:DZ44,129,0)</f>
        <v>1.2521403304255663E-2</v>
      </c>
      <c r="GM42" s="65">
        <v>5.8999999999999997E-2</v>
      </c>
      <c r="GN42" s="18">
        <v>0.1215</v>
      </c>
      <c r="GO42" s="18">
        <v>5.5599999999999997E-2</v>
      </c>
      <c r="GP42" s="41">
        <f>VLOOKUP(B:B,Asset_Quality_raw_data!B44:ED44,133,0)</f>
        <v>9.6490063576027837E-2</v>
      </c>
      <c r="GQ42" s="41">
        <f>VLOOKUP(B:B,Mgt_Efficiency_raw_data!B44:CW44,100,0)</f>
        <v>0.57441614105155492</v>
      </c>
      <c r="GR42" s="38">
        <f>VLOOKUP(B:B,ROA_raw_data!B44:ED44,133,0)</f>
        <v>1.2941239790003466E-2</v>
      </c>
      <c r="GS42" s="65">
        <v>4.9000000000000002E-2</v>
      </c>
      <c r="GT42" s="18">
        <v>0.12269999999999999</v>
      </c>
      <c r="GU42" s="18">
        <v>7.9100000000000004E-2</v>
      </c>
      <c r="GV42" s="41">
        <f>VLOOKUP(B:B,Asset_Quality_raw_data!B44:EH44,137,0)</f>
        <v>9.8234894717979609E-2</v>
      </c>
      <c r="GW42" s="41">
        <f>VLOOKUP(B:B,Mgt_Efficiency_raw_data!B44:CZ44,103,0)</f>
        <v>0.57761760073280533</v>
      </c>
      <c r="GX42" s="38">
        <f>VLOOKUP(B:B,ROA_raw_data!B44:EH44,137,0)</f>
        <v>1.3941831364519848E-2</v>
      </c>
      <c r="GY42" s="65">
        <v>4.5999999999999999E-2</v>
      </c>
      <c r="GZ42" s="18">
        <v>0.1241</v>
      </c>
      <c r="HA42" s="18">
        <v>9.1799999999999993E-2</v>
      </c>
      <c r="HB42" s="41">
        <f>VLOOKUP(B:B,Asset_Quality_raw_data!B44:EL44,141,0)</f>
        <v>9.5306663743178449E-2</v>
      </c>
      <c r="HC42" s="41">
        <f>VLOOKUP(B:B,Mgt_Efficiency_raw_data!B44:DC44,106,0)</f>
        <v>0.55658946583946101</v>
      </c>
      <c r="HD42" s="38">
        <f>VLOOKUP(B:B,ROA_raw_data!B44:EL44,141,0)</f>
        <v>1.5206669053021728E-2</v>
      </c>
      <c r="HE42" s="65">
        <v>4.9000000000000002E-2</v>
      </c>
      <c r="HF42" s="18">
        <v>0.12670000000000001</v>
      </c>
      <c r="HG42" s="18">
        <v>9.06E-2</v>
      </c>
      <c r="HH42" s="41">
        <f>VLOOKUP(B:B,Asset_Quality_raw_data!B44:EP44,145,0)</f>
        <v>9.2060306994924096E-2</v>
      </c>
      <c r="HI42" s="41">
        <f>VLOOKUP(B:B,Mgt_Efficiency_raw_data!B44:DF44,109,0)</f>
        <v>0.55457529048005683</v>
      </c>
      <c r="HJ42" s="38">
        <f>VLOOKUP(B:B,ROA_raw_data!B44:EP44,145,0)</f>
        <v>1.7276593346503649E-2</v>
      </c>
      <c r="HK42" s="65">
        <v>5.3999999999999999E-2</v>
      </c>
      <c r="HL42" s="18">
        <v>0.13089999999999999</v>
      </c>
      <c r="HM42" s="18">
        <v>9.1899999999999996E-2</v>
      </c>
      <c r="HN42" s="41">
        <f>VLOOKUP(B:B,Asset_Quality_raw_data!B44:ET44,149,0)</f>
        <v>9.1469901412790044E-2</v>
      </c>
      <c r="HO42" s="41">
        <f>VLOOKUP(B:B,Mgt_Efficiency_raw_data!B44:DI44,112,0)</f>
        <v>0.45393175646154771</v>
      </c>
      <c r="HP42" s="38">
        <f>VLOOKUP(B:B,ROA_raw_data!B44:ET44,149,0)</f>
        <v>1.7515931105703476E-2</v>
      </c>
      <c r="HQ42" s="65">
        <v>5.5E-2</v>
      </c>
      <c r="HR42" s="18">
        <v>0.1331</v>
      </c>
      <c r="HS42" s="18">
        <v>7.8799999999999995E-2</v>
      </c>
      <c r="HT42" s="41">
        <f>VLOOKUP(B:B,Asset_Quality_raw_data!B44:EX44,153,0)</f>
        <v>8.6724717901801238E-2</v>
      </c>
      <c r="HU42" s="41">
        <f>VLOOKUP(B:B,Mgt_Efficiency_raw_data!B44:DL44,115,0)</f>
        <v>0.43196514628676175</v>
      </c>
      <c r="HV42" s="38">
        <f>VLOOKUP(B:B,ROA_raw_data!B44:EX44,153,0)</f>
        <v>2.0095248991937931E-2</v>
      </c>
      <c r="HW42" s="65">
        <v>0.06</v>
      </c>
      <c r="HX42" s="18">
        <v>0.13980000000000001</v>
      </c>
      <c r="HY42" s="18">
        <v>6.7799999999999999E-2</v>
      </c>
      <c r="HZ42" s="41">
        <f>VLOOKUP(B:B,Asset_Quality_raw_data!B44:FB44,157,0)</f>
        <v>8.0305798536082759E-2</v>
      </c>
      <c r="IA42" s="41">
        <f>VLOOKUP(B:B,Mgt_Efficiency_raw_data!B44:DO44,118,0)</f>
        <v>0.49289586496169552</v>
      </c>
      <c r="IB42" s="38">
        <f>VLOOKUP(B:B,ROA_raw_data!B44:FB44,157,0)</f>
        <v>1.8103673301021899E-2</v>
      </c>
      <c r="IC42" s="65">
        <v>5.6000000000000001E-2</v>
      </c>
      <c r="ID42" s="18">
        <v>0.14630000000000001</v>
      </c>
      <c r="IE42" s="18">
        <v>6.6299999999999998E-2</v>
      </c>
      <c r="IF42" s="41">
        <f>VLOOKUP(B:B,Asset_Quality_raw_data!B44:FF44,161,0)</f>
        <v>7.0436152919640588E-2</v>
      </c>
      <c r="IG42" s="41">
        <f>VLOOKUP(B:B,Mgt_Efficiency_raw_data!B44:DR44,121,0)</f>
        <v>0.50472836700797608</v>
      </c>
      <c r="IH42" s="38">
        <f>VLOOKUP(B:B,ROA_raw_data!B44:FF44,161,0)</f>
        <v>1.9932599002970088E-2</v>
      </c>
      <c r="II42" s="65">
        <v>4.9000000000000002E-2</v>
      </c>
      <c r="IJ42" s="18">
        <v>0.1628</v>
      </c>
      <c r="IK42" s="18">
        <v>5.7000000000000002E-2</v>
      </c>
      <c r="IL42" s="41">
        <f>VLOOKUP(B:B,Asset_Quality_raw_data!B44:FJ44,165,0)</f>
        <v>7.1834204352418995E-2</v>
      </c>
      <c r="IM42" s="41">
        <f>VLOOKUP(B:B,Mgt_Efficiency_raw_data!B44:DU44,124,0)</f>
        <v>0.60584975120352769</v>
      </c>
      <c r="IN42" s="38">
        <f>VLOOKUP(B:B,ROA_raw_data!B44:FJ44,165,0)</f>
        <v>1.8847635855932503E-2</v>
      </c>
      <c r="IO42" s="65">
        <v>4.5999999999999999E-2</v>
      </c>
      <c r="IP42" s="18">
        <v>0.16850000000000001</v>
      </c>
      <c r="IQ42" s="18">
        <v>6.2199999999999998E-2</v>
      </c>
      <c r="IR42" s="41">
        <f>VLOOKUP(B:B,Asset_Quality_raw_data!B44:FN44,169,0)</f>
        <v>7.1159856891797518E-2</v>
      </c>
      <c r="IS42" s="41">
        <f>VLOOKUP(B:B,Mgt_Efficiency_raw_data!B44:DX44,127,0)</f>
        <v>0.61139954768470173</v>
      </c>
      <c r="IT42" s="38">
        <f>VLOOKUP(B:B,ROA_raw_data!B44:FN44,169,0)</f>
        <v>1.9516132645843537E-2</v>
      </c>
      <c r="IU42" s="65">
        <v>0.04</v>
      </c>
      <c r="IV42" s="18">
        <v>0.1691</v>
      </c>
      <c r="IW42" s="18">
        <v>3.56E-2</v>
      </c>
      <c r="IX42" s="41">
        <f>VLOOKUP(B:B,Asset_Quality_raw_data!B44:FR44,173,0)</f>
        <v>7.0718265837401262E-2</v>
      </c>
      <c r="IY42" s="41">
        <f>VLOOKUP(B:B,Mgt_Efficiency_raw_data!B44:EA44,130,0)</f>
        <v>0.5845417493011853</v>
      </c>
      <c r="IZ42" s="38">
        <f>VLOOKUP(B:B,ROA_raw_data!B44:FR44,173,0)</f>
        <v>1.9750928667477952E-2</v>
      </c>
      <c r="JA42" s="65">
        <v>4.7E-2</v>
      </c>
      <c r="JB42" s="18">
        <v>0.16889999999999999</v>
      </c>
      <c r="JC42" s="18">
        <v>2.9900000000000003E-2</v>
      </c>
      <c r="JD42" s="41">
        <f>VLOOKUP(B:B,Asset_Quality_raw_data!B44:FV44,177,0)</f>
        <v>0.11354102523289908</v>
      </c>
      <c r="JE42" s="41">
        <f>VLOOKUP(B:B,Mgt_Efficiency_raw_data!B44:ED44,133,0)</f>
        <v>0.59153184931707514</v>
      </c>
      <c r="JF42" s="38">
        <f>VLOOKUP(B:B,ROA_raw_data!B44:FV44,177,0)</f>
        <v>2.156304371971119E-2</v>
      </c>
    </row>
    <row r="43" spans="1:266" x14ac:dyDescent="0.25">
      <c r="A43">
        <v>39</v>
      </c>
      <c r="B43" s="55" t="s">
        <v>40</v>
      </c>
      <c r="C43" s="65">
        <v>5.1999999999999998E-2</v>
      </c>
      <c r="D43" s="18">
        <v>0.1691</v>
      </c>
      <c r="E43" s="18">
        <v>6.2699999999999992E-2</v>
      </c>
      <c r="F43" s="41">
        <f>VLOOKUP(B43,Asset_Quality_raw_data!B45:F45,5,0)</f>
        <v>1.7221312095457905E-2</v>
      </c>
      <c r="G43" s="41">
        <f>VLOOKUP(B:B,Mgt_Efficiency_raw_data!B45:E45,4,0)</f>
        <v>0.39032303897477227</v>
      </c>
      <c r="H43" s="38">
        <f>VLOOKUP(B43,ROA_raw_data!B45:F45,5,0)</f>
        <v>3.2444606204452997E-2</v>
      </c>
      <c r="I43" s="65">
        <v>0.06</v>
      </c>
      <c r="J43" s="18">
        <v>0.1636</v>
      </c>
      <c r="K43" s="18">
        <v>7.3899999999999993E-2</v>
      </c>
      <c r="L43" s="41">
        <f>VLOOKUP(B:B,Asset_Quality_raw_data!B45:J45,9,0)</f>
        <v>1.4775359887341228E-2</v>
      </c>
      <c r="M43" s="41">
        <f>VLOOKUP(B:B,Mgt_Efficiency_raw_data!B45:H45,7,0)</f>
        <v>0.48219494434911686</v>
      </c>
      <c r="N43" s="38">
        <f>VLOOKUP(B43,ROA_raw_data!B45:J45,9,0)</f>
        <v>3.4096625461141193E-2</v>
      </c>
      <c r="O43" s="27"/>
      <c r="T43" s="28"/>
      <c r="U43" s="65">
        <v>0.05</v>
      </c>
      <c r="V43" s="18">
        <v>0.15990000000000001</v>
      </c>
      <c r="W43" s="18">
        <v>6.0199999999999997E-2</v>
      </c>
      <c r="X43" s="41">
        <f>VLOOKUP(B:B,Asset_Quality_raw_data!B45:R45,17,0)</f>
        <v>1.3210162759956467E-2</v>
      </c>
      <c r="Y43" s="41">
        <f>VLOOKUP(B:B,Mgt_Efficiency_raw_data!B45:N45,13,0)</f>
        <v>0.39208129634548666</v>
      </c>
      <c r="Z43" s="38">
        <f>VLOOKUP(B:B,ROA_raw_data!B45:R45,17,0)</f>
        <v>3.3263899216546981E-2</v>
      </c>
      <c r="AA43" s="65">
        <v>5.7000000000000002E-2</v>
      </c>
      <c r="AB43" s="18">
        <v>0.15460000000000002</v>
      </c>
      <c r="AC43" s="18">
        <v>6.3099999999999989E-2</v>
      </c>
      <c r="AD43" s="41">
        <f>VLOOKUP(B:B,Asset_Quality_raw_data!B45:V45,21,0)</f>
        <v>1.2746153746041142E-2</v>
      </c>
      <c r="AE43" s="41">
        <f>VLOOKUP(B:B,Mgt_Efficiency_raw_data!B45:Q45,16,0)</f>
        <v>0.40225411203252737</v>
      </c>
      <c r="AF43" s="38">
        <f>VLOOKUP(B:B,ROA_raw_data!B45:V45,21,0)</f>
        <v>3.3465669278574896E-2</v>
      </c>
      <c r="AG43" s="65">
        <v>5.6000000000000001E-2</v>
      </c>
      <c r="AH43" s="18">
        <v>0.16059999999999999</v>
      </c>
      <c r="AI43" s="18">
        <v>7.0300000000000001E-2</v>
      </c>
      <c r="AJ43" s="41">
        <f>VLOOKUP(B:B,Asset_Quality_raw_data!B45:Z45,25,0)</f>
        <v>1.3801150023029281E-2</v>
      </c>
      <c r="AK43" s="41">
        <f>VLOOKUP(B:B,Mgt_Efficiency_raw_data!B45:T45,19,0)</f>
        <v>0.38773889955806473</v>
      </c>
      <c r="AL43" s="38">
        <f>VLOOKUP(B:B,ROA_raw_data!B45:Z45,25,0)</f>
        <v>3.1801924591326476E-2</v>
      </c>
      <c r="AM43" s="65">
        <v>6.0999999999999999E-2</v>
      </c>
      <c r="AN43" s="18">
        <v>0.16820000000000002</v>
      </c>
      <c r="AO43" s="18">
        <v>5.9699999999999996E-2</v>
      </c>
      <c r="AP43" s="41">
        <f>VLOOKUP(B:B,Asset_Quality_raw_data!B45:AD45,29,0)</f>
        <v>1.4969409930767593E-2</v>
      </c>
      <c r="AQ43" s="41">
        <f>VLOOKUP(B:B,Mgt_Efficiency_raw_data!B45:W45,22,0)</f>
        <v>0.37406820551522346</v>
      </c>
      <c r="AR43" s="38">
        <f>VLOOKUP(B:B,ROA_raw_data!B45:AD45,29,0)</f>
        <v>3.4046883573503155E-2</v>
      </c>
      <c r="AS43" s="65">
        <v>0.05</v>
      </c>
      <c r="AT43" s="18">
        <v>0.183</v>
      </c>
      <c r="AU43" s="18">
        <v>8.0100000000000005E-2</v>
      </c>
      <c r="AV43" s="41">
        <f>VLOOKUP(B:B,Asset_Quality_raw_data!B45:AH45,33,0)</f>
        <v>1.6712707645533332E-2</v>
      </c>
      <c r="AW43" s="41">
        <f>VLOOKUP(B:B,Mgt_Efficiency_raw_data!B45:Z45,25,0)</f>
        <v>0.39155107229825065</v>
      </c>
      <c r="AX43" s="38">
        <f>VLOOKUP(B:B,ROA_raw_data!B45:AH45,33,0)</f>
        <v>3.3742596574802622E-2</v>
      </c>
      <c r="AY43" s="65">
        <v>3.7999999999999999E-2</v>
      </c>
      <c r="AZ43" s="18">
        <v>0.1787</v>
      </c>
      <c r="BA43" s="18">
        <v>6.4500000000000002E-2</v>
      </c>
      <c r="BB43" s="41">
        <f>VLOOKUP(B:B,Asset_Quality_raw_data!B45:AL45,37,0)</f>
        <v>1.6266904985589786E-2</v>
      </c>
      <c r="BC43" s="41">
        <f>VLOOKUP(B:B,Mgt_Efficiency_raw_data!B45:AC45,28,0)</f>
        <v>0.47802414994145243</v>
      </c>
      <c r="BD43" s="38">
        <f>VLOOKUP(B:B,ROA_raw_data!B45:AL45,37,0)</f>
        <v>2.6720041667471803E-2</v>
      </c>
      <c r="BE43" s="65">
        <v>3.7999999999999999E-2</v>
      </c>
      <c r="BF43" s="18">
        <v>0.18179999999999999</v>
      </c>
      <c r="BG43" s="18">
        <v>5.7999999999999996E-2</v>
      </c>
      <c r="BH43" s="41">
        <f>VLOOKUP(B:B,Asset_Quality_raw_data!B45:AP45,41,0)</f>
        <v>2.8019538855755567E-2</v>
      </c>
      <c r="BI43" s="41">
        <f>VLOOKUP(B:B,Mgt_Efficiency_raw_data!B45:AF45,31,0)</f>
        <v>0.42340963957477445</v>
      </c>
      <c r="BJ43" s="38">
        <f>VLOOKUP(B:B,ROA_raw_data!B45:AP45,41,0)</f>
        <v>2.8192277817680501E-2</v>
      </c>
      <c r="BK43" s="65">
        <v>4.3999999999999997E-2</v>
      </c>
      <c r="BL43" s="18">
        <v>0.1386</v>
      </c>
      <c r="BM43" s="18">
        <v>6.3399999999999998E-2</v>
      </c>
      <c r="BN43" s="41">
        <f>VLOOKUP(B:B,Asset_Quality_raw_data!B45:AT45,45,0)</f>
        <v>2.8022685921365864E-2</v>
      </c>
      <c r="BO43" s="41">
        <f>VLOOKUP(B:B,Mgt_Efficiency_raw_data!B45:AI45,34,0)</f>
        <v>0.42640029596744355</v>
      </c>
      <c r="BP43" s="38">
        <f>VLOOKUP(B:B,ROA_raw_data!B45:AT45,45,0)</f>
        <v>2.7892735225895172E-2</v>
      </c>
      <c r="BQ43" s="65">
        <v>4.2000000000000003E-2</v>
      </c>
      <c r="BR43" s="18">
        <v>0.1366</v>
      </c>
      <c r="BS43" s="18">
        <v>6.3500000000000001E-2</v>
      </c>
      <c r="BT43" s="41">
        <f>VLOOKUP(B:B,Asset_Quality_raw_data!B45:AX45,49,0)</f>
        <v>3.4904402676057093E-2</v>
      </c>
      <c r="BU43" s="41">
        <f>VLOOKUP(B:B,Mgt_Efficiency_raw_data!B45:AL45,37,0)</f>
        <v>0.43982443626571194</v>
      </c>
      <c r="BV43" s="38">
        <f>VLOOKUP(B:B,ROA_raw_data!B45:AX45,49,0)</f>
        <v>2.9213184110871922E-2</v>
      </c>
      <c r="BW43" s="65">
        <v>5.3999999999999999E-2</v>
      </c>
      <c r="BX43" s="18">
        <v>0.1361</v>
      </c>
      <c r="BY43" s="18">
        <v>0.10279999999999999</v>
      </c>
      <c r="BZ43" s="41">
        <f>VLOOKUP(B:B,Asset_Quality_raw_data!B45:BB45,53,0)</f>
        <v>2.8196787457114764E-2</v>
      </c>
      <c r="CA43" s="41">
        <f>VLOOKUP(B:B,Mgt_Efficiency_raw_data!B45:AO45,40,0)</f>
        <v>0.48596397537254038</v>
      </c>
      <c r="CB43" s="38">
        <f>VLOOKUP(B:B,ROA_raw_data!B45:BB45,53,0)</f>
        <v>2.5376384388558906E-2</v>
      </c>
      <c r="CC43" s="65">
        <v>3.3000000000000002E-2</v>
      </c>
      <c r="CD43" s="18">
        <v>0.1366</v>
      </c>
      <c r="CE43" s="18">
        <v>9.2100000000000015E-2</v>
      </c>
      <c r="CF43" s="41">
        <f>VLOOKUP(B:B,Asset_Quality_raw_data!B45:BF45,57,0)</f>
        <v>2.9156793489315685E-2</v>
      </c>
      <c r="CG43" s="41">
        <f>VLOOKUP(B:B,Mgt_Efficiency_raw_data!B45:AR45,43,0)</f>
        <v>0.47693643202659058</v>
      </c>
      <c r="CH43" s="38">
        <f>VLOOKUP(B:B,ROA_raw_data!B45:BF45,57,0)</f>
        <v>2.6265278170833541E-2</v>
      </c>
      <c r="CI43" s="65">
        <v>3.2000000000000001E-2</v>
      </c>
      <c r="CJ43" s="18">
        <v>0.13689999999999999</v>
      </c>
      <c r="CK43" s="18">
        <v>7.0599999999999996E-2</v>
      </c>
      <c r="CL43" s="41">
        <f>VLOOKUP(B:B,Asset_Quality_raw_data!B45:BJ45,61,0)</f>
        <v>3.2365207397622997E-2</v>
      </c>
      <c r="CM43" s="41">
        <f>VLOOKUP(B:B,Mgt_Efficiency_raw_data!B45:AU45,46,0)</f>
        <v>0.47148373003431865</v>
      </c>
      <c r="CN43" s="38">
        <f>VLOOKUP(B:B,ROA_raw_data!B45:BJ45,61,0)</f>
        <v>2.615503665132201E-2</v>
      </c>
      <c r="CO43" s="65">
        <v>3.7999999999999999E-2</v>
      </c>
      <c r="CP43" s="18">
        <v>0.13639999999999999</v>
      </c>
      <c r="CQ43" s="18">
        <v>4.4999999999999998E-2</v>
      </c>
      <c r="CR43" s="41">
        <f>VLOOKUP(B:B,Asset_Quality_raw_data!B45:BN45,65,0)</f>
        <v>4.6550668461623562E-2</v>
      </c>
      <c r="CS43" s="41">
        <f>VLOOKUP(B:B,Mgt_Efficiency_raw_data!B45:AX45,49,0)</f>
        <v>0.50030724847669439</v>
      </c>
      <c r="CT43" s="38">
        <f>VLOOKUP(B:B,ROA_raw_data!B45:BN45,65,0)</f>
        <v>2.5985208789215519E-2</v>
      </c>
      <c r="CU43" s="65">
        <v>5.1999999999999998E-2</v>
      </c>
      <c r="CV43" s="18">
        <v>0.13489999999999999</v>
      </c>
      <c r="CW43" s="18">
        <v>4.1799999999999997E-2</v>
      </c>
      <c r="CX43" s="41">
        <f>VLOOKUP(B:B,Asset_Quality_raw_data!B45:BR45,69,0)</f>
        <v>5.6034888545236181E-2</v>
      </c>
      <c r="CY43" s="41">
        <f>VLOOKUP(B:B,Mgt_Efficiency_raw_data!B45:BA45,52,0)</f>
        <v>0.49520782844908384</v>
      </c>
      <c r="CZ43" s="38">
        <f>VLOOKUP(B:B,ROA_raw_data!B45:BR45,69,0)</f>
        <v>2.4638168780824799E-2</v>
      </c>
      <c r="DA43" s="65">
        <v>6.0999999999999999E-2</v>
      </c>
      <c r="DB43" s="18">
        <v>0.13220000000000001</v>
      </c>
      <c r="DC43" s="18">
        <v>4.2800000000000005E-2</v>
      </c>
      <c r="DD43" s="41">
        <f>VLOOKUP(B:B,Asset_Quality_raw_data!B45:BV45,73,0)</f>
        <v>6.0243912504408928E-2</v>
      </c>
      <c r="DE43" s="41">
        <f>VLOOKUP(B:B,Mgt_Efficiency_raw_data!B45:BD45,55,0)</f>
        <v>0.49496313396499136</v>
      </c>
      <c r="DF43" s="38">
        <f>VLOOKUP(B:B,ROA_raw_data!B45:BV45,73,0)</f>
        <v>2.2559390275656049E-2</v>
      </c>
      <c r="DG43" s="65">
        <v>5.2999999999999999E-2</v>
      </c>
      <c r="DH43" s="18">
        <v>0.12659999999999999</v>
      </c>
      <c r="DI43" s="18">
        <v>5.7000000000000002E-2</v>
      </c>
      <c r="DJ43" s="41">
        <f>VLOOKUP(B:B,Asset_Quality_raw_data!B45:BZ45,77,0)</f>
        <v>6.7684162143119828E-2</v>
      </c>
      <c r="DK43" s="41">
        <f>VLOOKUP(B:B,Mgt_Efficiency_raw_data!B45:BG45,58,0)</f>
        <v>0.48375239303523626</v>
      </c>
      <c r="DL43" s="38">
        <f>VLOOKUP(B:B,ROA_raw_data!B45:BZ45,77,0)</f>
        <v>2.6224188462336238E-2</v>
      </c>
      <c r="DM43" s="65">
        <v>5.6000000000000001E-2</v>
      </c>
      <c r="DN43" s="18">
        <v>0.12509999999999999</v>
      </c>
      <c r="DO43" s="18">
        <v>5.7099999999999998E-2</v>
      </c>
      <c r="DP43" s="41">
        <f>VLOOKUP(B:B,Asset_Quality_raw_data!B45:CD45,81,0)</f>
        <v>5.7359254572715679E-2</v>
      </c>
      <c r="DQ43" s="41">
        <f>VLOOKUP(B:B,Mgt_Efficiency_raw_data!B45:BJ45,61,0)</f>
        <v>0.51047804501283589</v>
      </c>
      <c r="DR43" s="38">
        <f>VLOOKUP(B:B,ROA_raw_data!B45:CD45,81,0)</f>
        <v>2.3104478943321051E-2</v>
      </c>
      <c r="DS43" s="65">
        <v>4.8000000000000001E-2</v>
      </c>
      <c r="DT43" s="18">
        <v>0.12509999999999999</v>
      </c>
      <c r="DU43" s="18">
        <v>4.3499999999999997E-2</v>
      </c>
      <c r="DV43" s="41">
        <f>VLOOKUP(B:B,Asset_Quality_raw_data!B45:CH45,85,0)</f>
        <v>6.6063394170997783E-2</v>
      </c>
      <c r="DW43" s="41">
        <f>VLOOKUP(B:B,Mgt_Efficiency_raw_data!B45:BM45,64,0)</f>
        <v>0.47708369015801194</v>
      </c>
      <c r="DX43" s="38">
        <f>VLOOKUP(B:B,ROA_raw_data!B45:CH45,85,0)</f>
        <v>2.3735675014558755E-2</v>
      </c>
      <c r="DY43" s="65">
        <v>0.06</v>
      </c>
      <c r="DZ43" s="18">
        <v>0.12470000000000001</v>
      </c>
      <c r="EA43" s="18">
        <v>5.7000000000000002E-2</v>
      </c>
      <c r="EB43" s="41">
        <f>VLOOKUP(B:B,Asset_Quality_raw_data!B45:CL45,89,0)</f>
        <v>8.3398483758807346E-2</v>
      </c>
      <c r="EC43" s="41">
        <f>VLOOKUP(B:B,Mgt_Efficiency_raw_data!B45:BP45,67,0)</f>
        <v>0.47017488396154566</v>
      </c>
      <c r="ED43" s="38">
        <f>VLOOKUP(B:B,ROA_raw_data!B45:CL45,89,0)</f>
        <v>2.34792071693695E-2</v>
      </c>
      <c r="EE43" s="65">
        <v>0.05</v>
      </c>
      <c r="EF43" s="18">
        <v>0.12470000000000001</v>
      </c>
      <c r="EG43" s="18">
        <v>3.8300000000000001E-2</v>
      </c>
      <c r="EH43" s="41">
        <f>VLOOKUP(B:B,Asset_Quality_raw_data!B45:CP45,93,0)</f>
        <v>9.6894075029869547E-2</v>
      </c>
      <c r="EI43" s="41">
        <f>VLOOKUP(B:B,Mgt_Efficiency_raw_data!B45:BS45,70,0)</f>
        <v>0.45961420914742362</v>
      </c>
      <c r="EJ43" s="38">
        <f>VLOOKUP(B:B,ROA_raw_data!B45:CP45,93,0)</f>
        <v>2.3409497391632318E-2</v>
      </c>
      <c r="EK43" s="65">
        <v>5.0999999999999997E-2</v>
      </c>
      <c r="EL43" s="18">
        <v>0.12240000000000001</v>
      </c>
      <c r="EM43" s="18">
        <v>5.8200000000000002E-2</v>
      </c>
      <c r="EN43" s="41">
        <f>VLOOKUP(B:B,Asset_Quality_raw_data!B45:CT45,97,0)</f>
        <v>9.2584492103716262E-2</v>
      </c>
      <c r="EO43" s="41">
        <f>VLOOKUP(B:B,Mgt_Efficiency_raw_data!B45:BV45,73,0)</f>
        <v>0.48629354153023258</v>
      </c>
      <c r="EP43" s="38">
        <f>VLOOKUP(B:B,ROA_raw_data!B45:CT45,97,0)</f>
        <v>2.3573145014068157E-2</v>
      </c>
      <c r="EQ43" s="65">
        <v>4.5999999999999999E-2</v>
      </c>
      <c r="ER43" s="18">
        <v>0.12089999999999999</v>
      </c>
      <c r="ES43" s="18">
        <v>5.8400000000000001E-2</v>
      </c>
      <c r="ET43" s="41">
        <f>VLOOKUP(B:B,Asset_Quality_raw_data!B45:CX45,101,0)</f>
        <v>0.10428599589451777</v>
      </c>
      <c r="EU43" s="41">
        <f>VLOOKUP(B:B,Mgt_Efficiency_raw_data!B45:BY45,76,0)</f>
        <v>0.46222797878667365</v>
      </c>
      <c r="EV43" s="38">
        <f>VLOOKUP(B:B,ROA_raw_data!B45:CX45,101,0)</f>
        <v>2.3087449032446222E-2</v>
      </c>
      <c r="EW43" s="65">
        <v>-4.1000000000000002E-2</v>
      </c>
      <c r="EX43" s="18">
        <v>0.11890000000000001</v>
      </c>
      <c r="EY43" s="18">
        <v>4.5899999999999996E-2</v>
      </c>
      <c r="EZ43" s="41">
        <f>VLOOKUP(B:B,Asset_Quality_raw_data!B45:DB45,105,0)</f>
        <v>9.6888859247382497E-2</v>
      </c>
      <c r="FA43" s="41">
        <f>VLOOKUP(B:B,Mgt_Efficiency_raw_data!B45:CB45,79,0)</f>
        <v>0.48350724235903508</v>
      </c>
      <c r="FB43" s="38">
        <f>VLOOKUP(B:B,ROA_raw_data!B45:DB45,105,0)</f>
        <v>2.1395930034255366E-2</v>
      </c>
      <c r="FC43" s="65">
        <v>-3.5999999999999997E-2</v>
      </c>
      <c r="FD43" s="18">
        <v>0.11749999999999999</v>
      </c>
      <c r="FE43" s="18">
        <v>4.2000000000000003E-2</v>
      </c>
      <c r="FF43" s="41">
        <f>VLOOKUP(B:B,Asset_Quality_raw_data!B45:DF45,109,0)</f>
        <v>9.4967381704664774E-2</v>
      </c>
      <c r="FG43" s="41">
        <f>VLOOKUP(B:B,Mgt_Efficiency_raw_data!B45:CE45,82,0)</f>
        <v>0.47058169417215545</v>
      </c>
      <c r="FH43" s="38">
        <f>VLOOKUP(B:B,ROA_raw_data!B45:DF45,109,0)</f>
        <v>2.138248567484536E-2</v>
      </c>
      <c r="FI43" s="65">
        <v>-3.0000000000000001E-3</v>
      </c>
      <c r="FJ43" s="18">
        <v>0.1202</v>
      </c>
      <c r="FK43" s="18">
        <v>5.62E-2</v>
      </c>
      <c r="FL43" s="41">
        <f>VLOOKUP(B:B,Asset_Quality_raw_data!B45:DJ45,113,0)</f>
        <v>9.8977154067731068E-2</v>
      </c>
      <c r="FM43" s="41">
        <f>VLOOKUP(B:B,Mgt_Efficiency_raw_data!B45:CH45,85,0)</f>
        <v>0.47714816911359731</v>
      </c>
      <c r="FN43" s="38">
        <f>VLOOKUP(B:B,ROA_raw_data!B45:DJ45,113,0)</f>
        <v>1.901726899294022E-2</v>
      </c>
      <c r="FO43" s="65">
        <v>2.4E-2</v>
      </c>
      <c r="FP43" s="18">
        <v>0.12050000000000001</v>
      </c>
      <c r="FQ43" s="18">
        <v>5.9000000000000004E-2</v>
      </c>
      <c r="FR43" s="41">
        <f>VLOOKUP(B:B,Asset_Quality_raw_data!B45:DN45,117,0)</f>
        <v>9.5420248467152857E-2</v>
      </c>
      <c r="FS43" s="41">
        <f>VLOOKUP(B:B,Mgt_Efficiency_raw_data!B45:CK45,88,0)</f>
        <v>0.47530976663713526</v>
      </c>
      <c r="FT43" s="38">
        <f>VLOOKUP(B:B,ROA_raw_data!B45:DN45,117,0)</f>
        <v>2.2621059168196029E-2</v>
      </c>
      <c r="FU43" s="65">
        <v>0.10299999999999999</v>
      </c>
      <c r="FV43" s="18">
        <v>0.1202</v>
      </c>
      <c r="FW43" s="18">
        <v>6.3200000000000006E-2</v>
      </c>
      <c r="FX43" s="41">
        <f>VLOOKUP(B:B,Asset_Quality_raw_data!B45:DR45,121,0)</f>
        <v>0.11051854825705039</v>
      </c>
      <c r="FY43" s="41">
        <f>VLOOKUP(B:B,Mgt_Efficiency_raw_data!B45:CN45,91,0)</f>
        <v>0.47404513085943389</v>
      </c>
      <c r="FZ43" s="38">
        <f>VLOOKUP(B:B,ROA_raw_data!B45:DR45,121,0)</f>
        <v>2.2963454645084588E-2</v>
      </c>
      <c r="GA43" s="65">
        <v>9.4E-2</v>
      </c>
      <c r="GB43" s="18">
        <v>0.121</v>
      </c>
      <c r="GC43" s="18">
        <v>6.9099999999999995E-2</v>
      </c>
      <c r="GD43" s="41">
        <f>VLOOKUP(B:B,Asset_Quality_raw_data!B45:DV45,125,0)</f>
        <v>0.11181284538221598</v>
      </c>
      <c r="GE43" s="41">
        <f>VLOOKUP(B:B,Mgt_Efficiency_raw_data!B45:CQ45,94,0)</f>
        <v>0.43877383115262442</v>
      </c>
      <c r="GF43" s="38">
        <f>VLOOKUP(B:B,ROA_raw_data!B45:DV45,125,0)</f>
        <v>2.4692947115451665E-2</v>
      </c>
      <c r="GG43" s="65">
        <v>7.5999999999999998E-2</v>
      </c>
      <c r="GH43" s="18">
        <v>0.1216</v>
      </c>
      <c r="GI43" s="18">
        <v>5.7300000000000004E-2</v>
      </c>
      <c r="GJ43" s="41">
        <f>VLOOKUP(B:B,Asset_Quality_raw_data!B45:DZ45,129,0)</f>
        <v>0.10281701580869758</v>
      </c>
      <c r="GK43" s="41">
        <f>VLOOKUP(B:B,Mgt_Efficiency_raw_data!B45:CT45,97,0)</f>
        <v>0.43197426582201776</v>
      </c>
      <c r="GL43" s="38">
        <f>VLOOKUP(B:B,ROA_raw_data!B45:DZ45,129,0)</f>
        <v>2.5169285126907286E-2</v>
      </c>
      <c r="GM43" s="65">
        <v>5.8999999999999997E-2</v>
      </c>
      <c r="GN43" s="18">
        <v>0.1215</v>
      </c>
      <c r="GO43" s="18">
        <v>5.5599999999999997E-2</v>
      </c>
      <c r="GP43" s="41">
        <f>VLOOKUP(B:B,Asset_Quality_raw_data!B45:ED45,133,0)</f>
        <v>0.10223442777637325</v>
      </c>
      <c r="GQ43" s="41">
        <f>VLOOKUP(B:B,Mgt_Efficiency_raw_data!B45:CW45,100,0)</f>
        <v>0.45665642744471879</v>
      </c>
      <c r="GR43" s="38">
        <f>VLOOKUP(B:B,ROA_raw_data!B45:ED45,133,0)</f>
        <v>2.4065803079240874E-2</v>
      </c>
      <c r="GS43" s="65">
        <v>4.9000000000000002E-2</v>
      </c>
      <c r="GT43" s="18">
        <v>0.12269999999999999</v>
      </c>
      <c r="GU43" s="18">
        <v>7.9100000000000004E-2</v>
      </c>
      <c r="GV43" s="41">
        <f>VLOOKUP(B:B,Asset_Quality_raw_data!B45:EH45,137,0)</f>
        <v>9.9102204501583455E-2</v>
      </c>
      <c r="GW43" s="41">
        <f>VLOOKUP(B:B,Mgt_Efficiency_raw_data!B45:CZ45,103,0)</f>
        <v>0.43688948879132594</v>
      </c>
      <c r="GX43" s="38">
        <f>VLOOKUP(B:B,ROA_raw_data!B45:EH45,137,0)</f>
        <v>2.5803861829103901E-2</v>
      </c>
      <c r="GY43" s="65">
        <v>4.5999999999999999E-2</v>
      </c>
      <c r="GZ43" s="18">
        <v>0.1241</v>
      </c>
      <c r="HA43" s="18">
        <v>9.1799999999999993E-2</v>
      </c>
      <c r="HB43" s="41">
        <f>VLOOKUP(B:B,Asset_Quality_raw_data!B45:EL45,141,0)</f>
        <v>8.9242251750567186E-2</v>
      </c>
      <c r="HC43" s="41">
        <f>VLOOKUP(B:B,Mgt_Efficiency_raw_data!B45:DC45,106,0)</f>
        <v>0.42196131445235657</v>
      </c>
      <c r="HD43" s="38">
        <f>VLOOKUP(B:B,ROA_raw_data!B45:EL45,141,0)</f>
        <v>2.7019753490451826E-2</v>
      </c>
      <c r="HE43" s="65">
        <v>4.9000000000000002E-2</v>
      </c>
      <c r="HF43" s="18">
        <v>0.12670000000000001</v>
      </c>
      <c r="HG43" s="18">
        <v>9.06E-2</v>
      </c>
      <c r="HH43" s="41">
        <f>VLOOKUP(B:B,Asset_Quality_raw_data!B45:EP45,145,0)</f>
        <v>0.109214645837031</v>
      </c>
      <c r="HI43" s="41">
        <f>VLOOKUP(B:B,Mgt_Efficiency_raw_data!B45:DF45,109,0)</f>
        <v>5.8400651425474639E-2</v>
      </c>
      <c r="HJ43" s="38">
        <f>VLOOKUP(B:B,ROA_raw_data!B45:EP45,145,0)</f>
        <v>2.6536863700283207E-2</v>
      </c>
      <c r="HK43" s="65">
        <v>5.3999999999999999E-2</v>
      </c>
      <c r="HL43" s="18">
        <v>0.13089999999999999</v>
      </c>
      <c r="HM43" s="18">
        <v>9.1899999999999996E-2</v>
      </c>
      <c r="HN43" s="41">
        <f>VLOOKUP(B:B,Asset_Quality_raw_data!B45:ET45,149,0)</f>
        <v>9.7680099042881385E-2</v>
      </c>
      <c r="HO43" s="41">
        <f>VLOOKUP(B:B,Mgt_Efficiency_raw_data!B45:DI45,112,0)</f>
        <v>0.12070894538408719</v>
      </c>
      <c r="HP43" s="38">
        <f>VLOOKUP(B:B,ROA_raw_data!B45:ET45,149,0)</f>
        <v>2.8226870611678077E-2</v>
      </c>
      <c r="HQ43" s="65">
        <v>5.5E-2</v>
      </c>
      <c r="HR43" s="18">
        <v>0.1331</v>
      </c>
      <c r="HS43" s="18">
        <v>7.8799999999999995E-2</v>
      </c>
      <c r="HT43" s="41">
        <f>VLOOKUP(B:B,Asset_Quality_raw_data!B45:EX45,153,0)</f>
        <v>9.5287305203179101E-2</v>
      </c>
      <c r="HU43" s="41">
        <f>VLOOKUP(B:B,Mgt_Efficiency_raw_data!B45:DL45,115,0)</f>
        <v>0.45194023589359117</v>
      </c>
      <c r="HV43" s="38">
        <f>VLOOKUP(B:B,ROA_raw_data!B45:EX45,153,0)</f>
        <v>2.8212031167885093E-2</v>
      </c>
      <c r="HW43" s="65">
        <v>0.06</v>
      </c>
      <c r="HX43" s="18">
        <v>0.13980000000000001</v>
      </c>
      <c r="HY43" s="18">
        <v>6.7799999999999999E-2</v>
      </c>
      <c r="HZ43" s="41">
        <f>VLOOKUP(B:B,Asset_Quality_raw_data!B45:FB45,157,0)</f>
        <v>8.8259824963359393E-2</v>
      </c>
      <c r="IA43" s="41">
        <f>VLOOKUP(B:B,Mgt_Efficiency_raw_data!B45:DO45,118,0)</f>
        <v>0.43982299053399493</v>
      </c>
      <c r="IB43" s="38">
        <f>VLOOKUP(B:B,ROA_raw_data!B45:FB45,157,0)</f>
        <v>2.8055548465103424E-2</v>
      </c>
      <c r="IC43" s="65">
        <v>5.6000000000000001E-2</v>
      </c>
      <c r="ID43" s="18">
        <v>0.14630000000000001</v>
      </c>
      <c r="IE43" s="18">
        <v>6.6299999999999998E-2</v>
      </c>
      <c r="IF43" s="41">
        <f>VLOOKUP(B:B,Asset_Quality_raw_data!B45:FF45,161,0)</f>
        <v>8.4856924787154564E-2</v>
      </c>
      <c r="IG43" s="41">
        <f>VLOOKUP(B:B,Mgt_Efficiency_raw_data!B45:DR45,121,0)</f>
        <v>0.44908376269809391</v>
      </c>
      <c r="IH43" s="38">
        <f>VLOOKUP(B:B,ROA_raw_data!B45:FF45,161,0)</f>
        <v>2.7634080722475453E-2</v>
      </c>
      <c r="II43" s="65">
        <v>4.9000000000000002E-2</v>
      </c>
      <c r="IJ43" s="18">
        <v>0.1628</v>
      </c>
      <c r="IK43" s="18">
        <v>5.7000000000000002E-2</v>
      </c>
      <c r="IL43" s="41">
        <f>VLOOKUP(B:B,Asset_Quality_raw_data!B45:FJ45,165,0)</f>
        <v>8.1590408669524397E-2</v>
      </c>
      <c r="IM43" s="41">
        <f>VLOOKUP(B:B,Mgt_Efficiency_raw_data!B45:DU45,124,0)</f>
        <v>0.43225434492191295</v>
      </c>
      <c r="IN43" s="38">
        <f>VLOOKUP(B:B,ROA_raw_data!B45:FJ45,165,0)</f>
        <v>2.8083684939766589E-2</v>
      </c>
      <c r="IO43" s="65">
        <v>4.5999999999999999E-2</v>
      </c>
      <c r="IP43" s="18">
        <v>0.16850000000000001</v>
      </c>
      <c r="IQ43" s="18">
        <v>6.2199999999999998E-2</v>
      </c>
      <c r="IR43" s="41">
        <f>VLOOKUP(B:B,Asset_Quality_raw_data!B45:FN45,169,0)</f>
        <v>8.3786950446931546E-2</v>
      </c>
      <c r="IS43" s="41">
        <f>VLOOKUP(B:B,Mgt_Efficiency_raw_data!B45:DX45,127,0)</f>
        <v>0.44859445423815564</v>
      </c>
      <c r="IT43" s="38">
        <f>VLOOKUP(B:B,ROA_raw_data!B45:FN45,169,0)</f>
        <v>2.6682308781260225E-2</v>
      </c>
      <c r="IU43" s="65">
        <v>0.04</v>
      </c>
      <c r="IV43" s="18">
        <v>0.1691</v>
      </c>
      <c r="IW43" s="18">
        <v>3.56E-2</v>
      </c>
      <c r="IX43" s="41">
        <f>VLOOKUP(B:B,Asset_Quality_raw_data!B45:FR45,173,0)</f>
        <v>8.6073692716180747E-2</v>
      </c>
      <c r="IY43" s="41">
        <f>VLOOKUP(B:B,Mgt_Efficiency_raw_data!B45:EA45,130,0)</f>
        <v>0.44858229347760276</v>
      </c>
      <c r="IZ43" s="38">
        <f>VLOOKUP(B:B,ROA_raw_data!B45:FR45,173,0)</f>
        <v>2.5848257717865111E-2</v>
      </c>
      <c r="JA43" s="65">
        <v>4.7E-2</v>
      </c>
      <c r="JB43" s="18">
        <v>0.16889999999999999</v>
      </c>
      <c r="JC43" s="18">
        <v>2.9900000000000003E-2</v>
      </c>
      <c r="JD43" s="41">
        <f>VLOOKUP(B:B,Asset_Quality_raw_data!B45:FV45,177,0)</f>
        <v>8.1151700923707243E-2</v>
      </c>
      <c r="JE43" s="41">
        <f>VLOOKUP(B:B,Mgt_Efficiency_raw_data!B45:ED45,133,0)</f>
        <v>0.47309927475422481</v>
      </c>
      <c r="JF43" s="38">
        <f>VLOOKUP(B:B,ROA_raw_data!B45:FV45,177,0)</f>
        <v>2.3818976844535315E-2</v>
      </c>
    </row>
    <row r="44" spans="1:266" x14ac:dyDescent="0.25">
      <c r="A44">
        <v>40</v>
      </c>
      <c r="B44" s="55" t="s">
        <v>41</v>
      </c>
      <c r="C44" s="65">
        <v>5.1999999999999998E-2</v>
      </c>
      <c r="D44" s="18">
        <v>0.1691</v>
      </c>
      <c r="E44" s="18">
        <v>6.2699999999999992E-2</v>
      </c>
      <c r="F44" s="41">
        <f>VLOOKUP(B44,Asset_Quality_raw_data!B46:F46,5,0)</f>
        <v>7.3889446982602192E-2</v>
      </c>
      <c r="G44" s="41">
        <f>VLOOKUP(B:B,Mgt_Efficiency_raw_data!B46:E46,4,0)</f>
        <v>0.38199160909475915</v>
      </c>
      <c r="H44" s="38">
        <f>VLOOKUP(B44,ROA_raw_data!B46:F46,5,0)</f>
        <v>4.5658741673991567E-2</v>
      </c>
      <c r="I44" s="65">
        <v>0.06</v>
      </c>
      <c r="J44" s="18">
        <v>0.1636</v>
      </c>
      <c r="K44" s="18">
        <v>7.3899999999999993E-2</v>
      </c>
      <c r="L44" s="41">
        <f>VLOOKUP(B:B,Asset_Quality_raw_data!B46:J46,9,0)</f>
        <v>9.1651192285995026E-2</v>
      </c>
      <c r="M44" s="41">
        <f>VLOOKUP(B:B,Mgt_Efficiency_raw_data!B46:H46,7,0)</f>
        <v>0.35000357267327831</v>
      </c>
      <c r="N44" s="38">
        <f>VLOOKUP(B44,ROA_raw_data!B46:J46,9,0)</f>
        <v>5.3763618833638317E-2</v>
      </c>
      <c r="O44" s="27"/>
      <c r="T44" s="28"/>
      <c r="U44" s="65">
        <v>0.05</v>
      </c>
      <c r="V44" s="18">
        <v>0.15990000000000001</v>
      </c>
      <c r="W44" s="18">
        <v>6.0199999999999997E-2</v>
      </c>
      <c r="X44" s="41">
        <f>VLOOKUP(B:B,Asset_Quality_raw_data!B46:R46,17,0)</f>
        <v>6.7515802591276972E-2</v>
      </c>
      <c r="Y44" s="41">
        <f>VLOOKUP(B:B,Mgt_Efficiency_raw_data!B46:N46,13,0)</f>
        <v>0.3995550894387484</v>
      </c>
      <c r="Z44" s="38">
        <f>VLOOKUP(B:B,ROA_raw_data!B46:R46,17,0)</f>
        <v>4.6954956403520133E-2</v>
      </c>
      <c r="AA44" s="65">
        <v>5.7000000000000002E-2</v>
      </c>
      <c r="AB44" s="18">
        <v>0.15460000000000002</v>
      </c>
      <c r="AC44" s="18">
        <v>6.3099999999999989E-2</v>
      </c>
      <c r="AD44" s="41">
        <f>VLOOKUP(B:B,Asset_Quality_raw_data!B46:V46,21,0)</f>
        <v>2.9157098254735454E-2</v>
      </c>
      <c r="AE44" s="41">
        <f>VLOOKUP(B:B,Mgt_Efficiency_raw_data!B46:Q46,16,0)</f>
        <v>0.4325200483638445</v>
      </c>
      <c r="AF44" s="38">
        <f>VLOOKUP(B:B,ROA_raw_data!B46:V46,21,0)</f>
        <v>3.1392820181425862E-2</v>
      </c>
      <c r="AG44" s="65">
        <v>5.6000000000000001E-2</v>
      </c>
      <c r="AH44" s="18">
        <v>0.16059999999999999</v>
      </c>
      <c r="AI44" s="18">
        <v>7.0300000000000001E-2</v>
      </c>
      <c r="AJ44" s="41">
        <f>VLOOKUP(B:B,Asset_Quality_raw_data!B46:Z46,25,0)</f>
        <v>4.6697449383560373E-2</v>
      </c>
      <c r="AK44" s="41">
        <f>VLOOKUP(B:B,Mgt_Efficiency_raw_data!B46:T46,19,0)</f>
        <v>0.4385341593898231</v>
      </c>
      <c r="AL44" s="38">
        <f>VLOOKUP(B:B,ROA_raw_data!B46:Z46,25,0)</f>
        <v>3.3636016873847568E-2</v>
      </c>
      <c r="AM44" s="65">
        <v>6.0999999999999999E-2</v>
      </c>
      <c r="AN44" s="18">
        <v>0.16820000000000002</v>
      </c>
      <c r="AO44" s="18">
        <v>5.9699999999999996E-2</v>
      </c>
      <c r="AP44" s="41">
        <f>VLOOKUP(B:B,Asset_Quality_raw_data!B46:AD46,29,0)</f>
        <v>6.0777220411830694E-2</v>
      </c>
      <c r="AQ44" s="41">
        <f>VLOOKUP(B:B,Mgt_Efficiency_raw_data!B46:W46,22,0)</f>
        <v>0.43692154366463493</v>
      </c>
      <c r="AR44" s="38">
        <f>VLOOKUP(B:B,ROA_raw_data!B46:AD46,29,0)</f>
        <v>3.5808104902023741E-2</v>
      </c>
      <c r="AS44" s="65">
        <v>0.05</v>
      </c>
      <c r="AT44" s="18">
        <v>0.183</v>
      </c>
      <c r="AU44" s="18">
        <v>8.0100000000000005E-2</v>
      </c>
      <c r="AV44" s="41">
        <f>VLOOKUP(B:B,Asset_Quality_raw_data!B46:AH46,33,0)</f>
        <v>9.2121536010947525E-2</v>
      </c>
      <c r="AW44" s="41">
        <f>VLOOKUP(B:B,Mgt_Efficiency_raw_data!B46:Z46,25,0)</f>
        <v>0.44722138751682805</v>
      </c>
      <c r="AX44" s="38">
        <f>VLOOKUP(B:B,ROA_raw_data!B46:AH46,33,0)</f>
        <v>2.7206221706047043E-2</v>
      </c>
      <c r="AY44" s="65">
        <v>3.7999999999999999E-2</v>
      </c>
      <c r="AZ44" s="18">
        <v>0.1787</v>
      </c>
      <c r="BA44" s="18">
        <v>6.4500000000000002E-2</v>
      </c>
      <c r="BB44" s="41">
        <f>VLOOKUP(B:B,Asset_Quality_raw_data!B46:AL46,37,0)</f>
        <v>9.7739467381310563E-2</v>
      </c>
      <c r="BC44" s="41">
        <f>VLOOKUP(B:B,Mgt_Efficiency_raw_data!B46:AC46,28,0)</f>
        <v>0.39492070503680227</v>
      </c>
      <c r="BD44" s="38">
        <f>VLOOKUP(B:B,ROA_raw_data!B46:AL46,37,0)</f>
        <v>4.1205766916003909E-2</v>
      </c>
      <c r="BE44" s="65">
        <v>3.7999999999999999E-2</v>
      </c>
      <c r="BF44" s="18">
        <v>0.18179999999999999</v>
      </c>
      <c r="BG44" s="18">
        <v>5.7999999999999996E-2</v>
      </c>
      <c r="BH44" s="41">
        <f>VLOOKUP(B:B,Asset_Quality_raw_data!B46:AP46,41,0)</f>
        <v>9.0244096959546202E-2</v>
      </c>
      <c r="BI44" s="41">
        <f>VLOOKUP(B:B,Mgt_Efficiency_raw_data!B46:AF46,31,0)</f>
        <v>0.39388239895345101</v>
      </c>
      <c r="BJ44" s="38">
        <f>VLOOKUP(B:B,ROA_raw_data!B46:AP46,41,0)</f>
        <v>4.1351408876835666E-2</v>
      </c>
      <c r="BK44" s="65">
        <v>4.3999999999999997E-2</v>
      </c>
      <c r="BL44" s="18">
        <v>0.1386</v>
      </c>
      <c r="BM44" s="18">
        <v>6.3399999999999998E-2</v>
      </c>
      <c r="BN44" s="41">
        <f>VLOOKUP(B:B,Asset_Quality_raw_data!B46:AT46,45,0)</f>
        <v>7.791887008356943E-2</v>
      </c>
      <c r="BO44" s="41">
        <f>VLOOKUP(B:B,Mgt_Efficiency_raw_data!B46:AI46,34,0)</f>
        <v>0.40632008582331419</v>
      </c>
      <c r="BP44" s="38">
        <f>VLOOKUP(B:B,ROA_raw_data!B46:AT46,45,0)</f>
        <v>3.973622404093935E-2</v>
      </c>
      <c r="BQ44" s="65">
        <v>4.2000000000000003E-2</v>
      </c>
      <c r="BR44" s="18">
        <v>0.1366</v>
      </c>
      <c r="BS44" s="18">
        <v>6.3500000000000001E-2</v>
      </c>
      <c r="BT44" s="41">
        <f>VLOOKUP(B:B,Asset_Quality_raw_data!B46:AX46,49,0)</f>
        <v>7.651243139892884E-2</v>
      </c>
      <c r="BU44" s="41">
        <f>VLOOKUP(B:B,Mgt_Efficiency_raw_data!B46:AL46,37,0)</f>
        <v>0.45208103444443909</v>
      </c>
      <c r="BV44" s="38">
        <f>VLOOKUP(B:B,ROA_raw_data!B46:AX46,49,0)</f>
        <v>3.586558365589973E-2</v>
      </c>
      <c r="BW44" s="65">
        <v>5.3999999999999999E-2</v>
      </c>
      <c r="BX44" s="18">
        <v>0.1361</v>
      </c>
      <c r="BY44" s="18">
        <v>0.10279999999999999</v>
      </c>
      <c r="BZ44" s="41">
        <f>VLOOKUP(B:B,Asset_Quality_raw_data!B46:BB46,53,0)</f>
        <v>8.2151148128909487E-2</v>
      </c>
      <c r="CA44" s="41">
        <f>VLOOKUP(B:B,Mgt_Efficiency_raw_data!B46:AO46,40,0)</f>
        <v>0.447757586775548</v>
      </c>
      <c r="CB44" s="38">
        <f>VLOOKUP(B:B,ROA_raw_data!B46:BB46,53,0)</f>
        <v>2.9800737082606266E-2</v>
      </c>
      <c r="CC44" s="65">
        <v>3.3000000000000002E-2</v>
      </c>
      <c r="CD44" s="18">
        <v>0.1366</v>
      </c>
      <c r="CE44" s="18">
        <v>9.2100000000000015E-2</v>
      </c>
      <c r="CF44" s="41">
        <f>VLOOKUP(B:B,Asset_Quality_raw_data!B46:BF46,57,0)</f>
        <v>9.2262007346809644E-2</v>
      </c>
      <c r="CG44" s="41">
        <f>VLOOKUP(B:B,Mgt_Efficiency_raw_data!B46:AR46,43,0)</f>
        <v>0.46457154200817125</v>
      </c>
      <c r="CH44" s="38">
        <f>VLOOKUP(B:B,ROA_raw_data!B46:BF46,57,0)</f>
        <v>2.3961614605699341E-2</v>
      </c>
      <c r="CI44" s="65">
        <v>3.2000000000000001E-2</v>
      </c>
      <c r="CJ44" s="18">
        <v>0.13689999999999999</v>
      </c>
      <c r="CK44" s="18">
        <v>7.0599999999999996E-2</v>
      </c>
      <c r="CL44" s="41">
        <f>VLOOKUP(B:B,Asset_Quality_raw_data!B46:BJ46,61,0)</f>
        <v>8.8817878856916652E-2</v>
      </c>
      <c r="CM44" s="41">
        <f>VLOOKUP(B:B,Mgt_Efficiency_raw_data!B46:AU46,46,0)</f>
        <v>0.48182837742081841</v>
      </c>
      <c r="CN44" s="38">
        <f>VLOOKUP(B:B,ROA_raw_data!B46:BJ46,61,0)</f>
        <v>2.1000574976025838E-2</v>
      </c>
      <c r="CO44" s="65">
        <v>3.7999999999999999E-2</v>
      </c>
      <c r="CP44" s="18">
        <v>0.13639999999999999</v>
      </c>
      <c r="CQ44" s="18">
        <v>4.4999999999999998E-2</v>
      </c>
      <c r="CR44" s="41">
        <f>VLOOKUP(B:B,Asset_Quality_raw_data!B46:BN46,65,0)</f>
        <v>8.2243506094351618E-2</v>
      </c>
      <c r="CS44" s="41">
        <f>VLOOKUP(B:B,Mgt_Efficiency_raw_data!B46:AX46,49,0)</f>
        <v>0.4835512945141795</v>
      </c>
      <c r="CT44" s="38">
        <f>VLOOKUP(B:B,ROA_raw_data!B46:BN46,65,0)</f>
        <v>2.4365593931666388E-2</v>
      </c>
      <c r="CU44" s="65">
        <v>5.1999999999999998E-2</v>
      </c>
      <c r="CV44" s="18">
        <v>0.13489999999999999</v>
      </c>
      <c r="CW44" s="18">
        <v>4.1799999999999997E-2</v>
      </c>
      <c r="CX44" s="41">
        <f>VLOOKUP(B:B,Asset_Quality_raw_data!B46:BR46,69,0)</f>
        <v>9.0742821904994192E-2</v>
      </c>
      <c r="CY44" s="41">
        <f>VLOOKUP(B:B,Mgt_Efficiency_raw_data!B46:BA46,52,0)</f>
        <v>0.47991748238396198</v>
      </c>
      <c r="CZ44" s="38">
        <f>VLOOKUP(B:B,ROA_raw_data!B46:BR46,69,0)</f>
        <v>2.3230115856352419E-2</v>
      </c>
      <c r="DA44" s="65">
        <v>6.0999999999999999E-2</v>
      </c>
      <c r="DB44" s="18">
        <v>0.13220000000000001</v>
      </c>
      <c r="DC44" s="18">
        <v>4.2800000000000005E-2</v>
      </c>
      <c r="DD44" s="41">
        <f>VLOOKUP(B:B,Asset_Quality_raw_data!B46:BV46,73,0)</f>
        <v>9.497440884777289E-2</v>
      </c>
      <c r="DE44" s="41">
        <f>VLOOKUP(B:B,Mgt_Efficiency_raw_data!B46:BD46,55,0)</f>
        <v>0.47793747393679931</v>
      </c>
      <c r="DF44" s="38">
        <f>VLOOKUP(B:B,ROA_raw_data!B46:BV46,73,0)</f>
        <v>2.8386138005372208E-2</v>
      </c>
      <c r="DG44" s="65">
        <v>5.2999999999999999E-2</v>
      </c>
      <c r="DH44" s="18">
        <v>0.12659999999999999</v>
      </c>
      <c r="DI44" s="18">
        <v>5.7000000000000002E-2</v>
      </c>
      <c r="DJ44" s="41">
        <f>VLOOKUP(B:B,Asset_Quality_raw_data!B46:BZ46,77,0)</f>
        <v>9.890967619244205E-2</v>
      </c>
      <c r="DK44" s="41">
        <f>VLOOKUP(B:B,Mgt_Efficiency_raw_data!B46:BG46,58,0)</f>
        <v>0.49707511565252988</v>
      </c>
      <c r="DL44" s="38">
        <f>VLOOKUP(B:B,ROA_raw_data!B46:BZ46,77,0)</f>
        <v>3.9843297941446837E-2</v>
      </c>
      <c r="DM44" s="65">
        <v>5.6000000000000001E-2</v>
      </c>
      <c r="DN44" s="18">
        <v>0.12509999999999999</v>
      </c>
      <c r="DO44" s="18">
        <v>5.7099999999999998E-2</v>
      </c>
      <c r="DP44" s="41">
        <f>VLOOKUP(B:B,Asset_Quality_raw_data!B46:CD46,81,0)</f>
        <v>0.10467080311149431</v>
      </c>
      <c r="DQ44" s="41">
        <f>VLOOKUP(B:B,Mgt_Efficiency_raw_data!B46:BJ46,61,0)</f>
        <v>0.51761806358929197</v>
      </c>
      <c r="DR44" s="38">
        <f>VLOOKUP(B:B,ROA_raw_data!B46:CD46,81,0)</f>
        <v>2.7640846720326372E-2</v>
      </c>
      <c r="DS44" s="65">
        <v>4.8000000000000001E-2</v>
      </c>
      <c r="DT44" s="18">
        <v>0.12509999999999999</v>
      </c>
      <c r="DU44" s="18">
        <v>4.3499999999999997E-2</v>
      </c>
      <c r="DV44" s="41">
        <f>VLOOKUP(B:B,Asset_Quality_raw_data!B46:CH46,85,0)</f>
        <v>9.9641760951040728E-2</v>
      </c>
      <c r="DW44" s="41">
        <f>VLOOKUP(B:B,Mgt_Efficiency_raw_data!B46:BM46,64,0)</f>
        <v>0.48330887523875365</v>
      </c>
      <c r="DX44" s="38">
        <f>VLOOKUP(B:B,ROA_raw_data!B46:CH46,85,0)</f>
        <v>3.0089429276735753E-2</v>
      </c>
      <c r="DY44" s="65">
        <v>0.06</v>
      </c>
      <c r="DZ44" s="18">
        <v>0.12470000000000001</v>
      </c>
      <c r="EA44" s="18">
        <v>5.7000000000000002E-2</v>
      </c>
      <c r="EB44" s="41">
        <f>VLOOKUP(B:B,Asset_Quality_raw_data!B46:CL46,89,0)</f>
        <v>9.5264640247816515E-2</v>
      </c>
      <c r="EC44" s="41">
        <f>VLOOKUP(B:B,Mgt_Efficiency_raw_data!B46:BP46,67,0)</f>
        <v>0.51500796106151026</v>
      </c>
      <c r="ED44" s="38">
        <f>VLOOKUP(B:B,ROA_raw_data!B46:CL46,89,0)</f>
        <v>3.0036018101490002E-2</v>
      </c>
      <c r="EE44" s="65">
        <v>0.05</v>
      </c>
      <c r="EF44" s="18">
        <v>0.12470000000000001</v>
      </c>
      <c r="EG44" s="18">
        <v>3.8300000000000001E-2</v>
      </c>
      <c r="EH44" s="41">
        <f>VLOOKUP(B:B,Asset_Quality_raw_data!B46:CP46,93,0)</f>
        <v>9.5585051942340987E-2</v>
      </c>
      <c r="EI44" s="41">
        <f>VLOOKUP(B:B,Mgt_Efficiency_raw_data!B46:BS46,70,0)</f>
        <v>0.56065836024514304</v>
      </c>
      <c r="EJ44" s="38">
        <f>VLOOKUP(B:B,ROA_raw_data!B46:CP46,93,0)</f>
        <v>2.6492205514462724E-2</v>
      </c>
      <c r="EK44" s="65">
        <v>5.0999999999999997E-2</v>
      </c>
      <c r="EL44" s="18">
        <v>0.12240000000000001</v>
      </c>
      <c r="EM44" s="18">
        <v>5.8200000000000002E-2</v>
      </c>
      <c r="EN44" s="41">
        <f>VLOOKUP(B:B,Asset_Quality_raw_data!B46:CT46,97,0)</f>
        <v>8.704336353758188E-2</v>
      </c>
      <c r="EO44" s="41">
        <f>VLOOKUP(B:B,Mgt_Efficiency_raw_data!B46:BV46,73,0)</f>
        <v>0.54030598629355531</v>
      </c>
      <c r="EP44" s="38">
        <f>VLOOKUP(B:B,ROA_raw_data!B46:CT46,97,0)</f>
        <v>3.0629507825221416E-2</v>
      </c>
      <c r="EQ44" s="65">
        <v>4.5999999999999999E-2</v>
      </c>
      <c r="ER44" s="18">
        <v>0.12089999999999999</v>
      </c>
      <c r="ES44" s="18">
        <v>5.8400000000000001E-2</v>
      </c>
      <c r="ET44" s="41">
        <f>VLOOKUP(B:B,Asset_Quality_raw_data!B46:CX46,101,0)</f>
        <v>8.852295923223831E-2</v>
      </c>
      <c r="EU44" s="41">
        <f>VLOOKUP(B:B,Mgt_Efficiency_raw_data!B46:BY46,76,0)</f>
        <v>0.53844218745249151</v>
      </c>
      <c r="EV44" s="38">
        <f>VLOOKUP(B:B,ROA_raw_data!B46:CX46,101,0)</f>
        <v>2.3570353609269422E-2</v>
      </c>
      <c r="EW44" s="65">
        <v>-4.1000000000000002E-2</v>
      </c>
      <c r="EX44" s="18">
        <v>0.11890000000000001</v>
      </c>
      <c r="EY44" s="18">
        <v>4.5899999999999996E-2</v>
      </c>
      <c r="EZ44" s="41">
        <f>VLOOKUP(B:B,Asset_Quality_raw_data!B46:DB46,105,0)</f>
        <v>8.5862039432962139E-2</v>
      </c>
      <c r="FA44" s="41">
        <f>VLOOKUP(B:B,Mgt_Efficiency_raw_data!B46:CB46,79,0)</f>
        <v>0.52580918675892774</v>
      </c>
      <c r="FB44" s="38">
        <f>VLOOKUP(B:B,ROA_raw_data!B46:DB46,105,0)</f>
        <v>1.8550916525588823E-2</v>
      </c>
      <c r="FC44" s="65">
        <v>-3.5999999999999997E-2</v>
      </c>
      <c r="FD44" s="18">
        <v>0.11749999999999999</v>
      </c>
      <c r="FE44" s="18">
        <v>4.2000000000000003E-2</v>
      </c>
      <c r="FF44" s="41">
        <f>VLOOKUP(B:B,Asset_Quality_raw_data!B46:DF46,109,0)</f>
        <v>9.1166467905212406E-2</v>
      </c>
      <c r="FG44" s="41">
        <f>VLOOKUP(B:B,Mgt_Efficiency_raw_data!B46:CE46,82,0)</f>
        <v>0.56787508792818764</v>
      </c>
      <c r="FH44" s="38">
        <f>VLOOKUP(B:B,ROA_raw_data!B46:DF46,109,0)</f>
        <v>1.6392518226488413E-2</v>
      </c>
      <c r="FI44" s="65">
        <v>-3.0000000000000001E-3</v>
      </c>
      <c r="FJ44" s="18">
        <v>0.1202</v>
      </c>
      <c r="FK44" s="18">
        <v>5.62E-2</v>
      </c>
      <c r="FL44" s="41">
        <f>VLOOKUP(B:B,Asset_Quality_raw_data!B46:DJ46,113,0)</f>
        <v>9.8060074264361544E-2</v>
      </c>
      <c r="FM44" s="41">
        <f>VLOOKUP(B:B,Mgt_Efficiency_raw_data!B46:CH46,85,0)</f>
        <v>0.59277770403677033</v>
      </c>
      <c r="FN44" s="38">
        <f>VLOOKUP(B:B,ROA_raw_data!B46:DJ46,113,0)</f>
        <v>1.7286714263782289E-2</v>
      </c>
      <c r="FO44" s="65">
        <v>2.4E-2</v>
      </c>
      <c r="FP44" s="18">
        <v>0.12050000000000001</v>
      </c>
      <c r="FQ44" s="18">
        <v>5.9000000000000004E-2</v>
      </c>
      <c r="FR44" s="41">
        <f>VLOOKUP(B:B,Asset_Quality_raw_data!B46:DN46,117,0)</f>
        <v>0.15578957903354845</v>
      </c>
      <c r="FS44" s="41">
        <f>VLOOKUP(B:B,Mgt_Efficiency_raw_data!B46:CK46,88,0)</f>
        <v>0.48713324935751212</v>
      </c>
      <c r="FT44" s="38">
        <f>VLOOKUP(B:B,ROA_raw_data!B46:DN46,117,0)</f>
        <v>2.5586060251155129E-2</v>
      </c>
      <c r="FU44" s="65">
        <v>0.10299999999999999</v>
      </c>
      <c r="FV44" s="18">
        <v>0.1202</v>
      </c>
      <c r="FW44" s="18">
        <v>6.3200000000000006E-2</v>
      </c>
      <c r="FX44" s="41">
        <f>VLOOKUP(B:B,Asset_Quality_raw_data!B46:DR46,121,0)</f>
        <v>0.14583790982265146</v>
      </c>
      <c r="FY44" s="41">
        <f>VLOOKUP(B:B,Mgt_Efficiency_raw_data!B46:CN46,91,0)</f>
        <v>0.49263966593921532</v>
      </c>
      <c r="FZ44" s="38">
        <f>VLOOKUP(B:B,ROA_raw_data!B46:DR46,121,0)</f>
        <v>2.6682612732805845E-2</v>
      </c>
      <c r="GA44" s="65">
        <v>9.4E-2</v>
      </c>
      <c r="GB44" s="18">
        <v>0.121</v>
      </c>
      <c r="GC44" s="18">
        <v>6.9099999999999995E-2</v>
      </c>
      <c r="GD44" s="41">
        <f>VLOOKUP(B:B,Asset_Quality_raw_data!B46:DV46,125,0)</f>
        <v>9.4733041857565703E-2</v>
      </c>
      <c r="GE44" s="41">
        <f>VLOOKUP(B:B,Mgt_Efficiency_raw_data!B46:CQ46,94,0)</f>
        <v>0.49809752956951581</v>
      </c>
      <c r="GF44" s="38">
        <f>VLOOKUP(B:B,ROA_raw_data!B46:DV46,125,0)</f>
        <v>2.3318100537198769E-2</v>
      </c>
      <c r="GG44" s="65">
        <v>7.5999999999999998E-2</v>
      </c>
      <c r="GH44" s="18">
        <v>0.1216</v>
      </c>
      <c r="GI44" s="18">
        <v>5.7300000000000004E-2</v>
      </c>
      <c r="GJ44" s="41">
        <f>VLOOKUP(B:B,Asset_Quality_raw_data!B46:DZ46,129,0)</f>
        <v>9.8385606490081642E-2</v>
      </c>
      <c r="GK44" s="41">
        <f>VLOOKUP(B:B,Mgt_Efficiency_raw_data!B46:CT46,97,0)</f>
        <v>0.49614333414763956</v>
      </c>
      <c r="GL44" s="38">
        <f>VLOOKUP(B:B,ROA_raw_data!B46:DZ46,129,0)</f>
        <v>2.7657250758154561E-2</v>
      </c>
      <c r="GM44" s="65">
        <v>5.8999999999999997E-2</v>
      </c>
      <c r="GN44" s="18">
        <v>0.1215</v>
      </c>
      <c r="GO44" s="18">
        <v>5.5599999999999997E-2</v>
      </c>
      <c r="GP44" s="41">
        <f>VLOOKUP(B:B,Asset_Quality_raw_data!B46:ED46,133,0)</f>
        <v>9.6498989082251962E-2</v>
      </c>
      <c r="GQ44" s="41">
        <f>VLOOKUP(B:B,Mgt_Efficiency_raw_data!B46:CW46,100,0)</f>
        <v>0.49911943140634429</v>
      </c>
      <c r="GR44" s="38">
        <f>VLOOKUP(B:B,ROA_raw_data!B46:ED46,133,0)</f>
        <v>2.9602581477704042E-2</v>
      </c>
      <c r="GS44" s="65">
        <v>4.9000000000000002E-2</v>
      </c>
      <c r="GT44" s="18">
        <v>0.12269999999999999</v>
      </c>
      <c r="GU44" s="18">
        <v>7.9100000000000004E-2</v>
      </c>
      <c r="GV44" s="41">
        <f>VLOOKUP(B:B,Asset_Quality_raw_data!B46:EH46,137,0)</f>
        <v>9.5272437796644849E-2</v>
      </c>
      <c r="GW44" s="41">
        <f>VLOOKUP(B:B,Mgt_Efficiency_raw_data!B46:CZ46,103,0)</f>
        <v>0.51450502738296011</v>
      </c>
      <c r="GX44" s="38">
        <f>VLOOKUP(B:B,ROA_raw_data!B46:EH46,137,0)</f>
        <v>2.9444455326758476E-2</v>
      </c>
      <c r="GY44" s="65">
        <v>4.5999999999999999E-2</v>
      </c>
      <c r="GZ44" s="18">
        <v>0.1241</v>
      </c>
      <c r="HA44" s="18">
        <v>9.1799999999999993E-2</v>
      </c>
      <c r="HB44" s="41">
        <f>VLOOKUP(B:B,Asset_Quality_raw_data!B46:EL46,141,0)</f>
        <v>9.6281397950680872E-2</v>
      </c>
      <c r="HC44" s="41">
        <f>VLOOKUP(B:B,Mgt_Efficiency_raw_data!B46:DC46,106,0)</f>
        <v>0.47467369791836711</v>
      </c>
      <c r="HD44" s="38">
        <f>VLOOKUP(B:B,ROA_raw_data!B46:EL46,141,0)</f>
        <v>3.2870104480962073E-2</v>
      </c>
      <c r="HE44" s="65">
        <v>4.9000000000000002E-2</v>
      </c>
      <c r="HF44" s="18">
        <v>0.12670000000000001</v>
      </c>
      <c r="HG44" s="18">
        <v>9.06E-2</v>
      </c>
      <c r="HH44" s="41">
        <f>VLOOKUP(B:B,Asset_Quality_raw_data!B46:EP46,145,0)</f>
        <v>8.552425981989914E-2</v>
      </c>
      <c r="HI44" s="41">
        <f>VLOOKUP(B:B,Mgt_Efficiency_raw_data!B46:DF46,109,0)</f>
        <v>0.44892011825843825</v>
      </c>
      <c r="HJ44" s="38">
        <f>VLOOKUP(B:B,ROA_raw_data!B46:EP46,145,0)</f>
        <v>3.4704040532111485E-2</v>
      </c>
      <c r="HK44" s="65">
        <v>5.3999999999999999E-2</v>
      </c>
      <c r="HL44" s="18">
        <v>0.13089999999999999</v>
      </c>
      <c r="HM44" s="18">
        <v>9.1899999999999996E-2</v>
      </c>
      <c r="HN44" s="41">
        <f>VLOOKUP(B:B,Asset_Quality_raw_data!B46:ET46,149,0)</f>
        <v>8.8403456383556553E-2</v>
      </c>
      <c r="HO44" s="41">
        <f>VLOOKUP(B:B,Mgt_Efficiency_raw_data!B46:DI46,112,0)</f>
        <v>0.409400366919836</v>
      </c>
      <c r="HP44" s="38">
        <f>VLOOKUP(B:B,ROA_raw_data!B46:ET46,149,0)</f>
        <v>3.9129373464645428E-2</v>
      </c>
      <c r="HQ44" s="65">
        <v>5.5E-2</v>
      </c>
      <c r="HR44" s="18">
        <v>0.1331</v>
      </c>
      <c r="HS44" s="18">
        <v>7.8799999999999995E-2</v>
      </c>
      <c r="HT44" s="41">
        <f>VLOOKUP(B:B,Asset_Quality_raw_data!B46:EX46,153,0)</f>
        <v>8.8437222618686667E-2</v>
      </c>
      <c r="HU44" s="41">
        <f>VLOOKUP(B:B,Mgt_Efficiency_raw_data!B46:DL46,115,0)</f>
        <v>0.440499379123656</v>
      </c>
      <c r="HV44" s="38">
        <f>VLOOKUP(B:B,ROA_raw_data!B46:EX46,153,0)</f>
        <v>3.6328548739923888E-2</v>
      </c>
      <c r="HW44" s="65">
        <v>0.06</v>
      </c>
      <c r="HX44" s="18">
        <v>0.13980000000000001</v>
      </c>
      <c r="HY44" s="18">
        <v>6.7799999999999999E-2</v>
      </c>
      <c r="HZ44" s="41">
        <f>VLOOKUP(B:B,Asset_Quality_raw_data!B46:FB46,157,0)</f>
        <v>8.9920546905158757E-2</v>
      </c>
      <c r="IA44" s="41">
        <f>VLOOKUP(B:B,Mgt_Efficiency_raw_data!B46:DO46,118,0)</f>
        <v>0.47417231356473566</v>
      </c>
      <c r="IB44" s="38">
        <f>VLOOKUP(B:B,ROA_raw_data!B46:FB46,157,0)</f>
        <v>3.3699398168610409E-2</v>
      </c>
      <c r="IC44" s="65">
        <v>5.6000000000000001E-2</v>
      </c>
      <c r="ID44" s="18">
        <v>0.14630000000000001</v>
      </c>
      <c r="IE44" s="18">
        <v>6.6299999999999998E-2</v>
      </c>
      <c r="IF44" s="41">
        <f>VLOOKUP(B:B,Asset_Quality_raw_data!B46:FF46,161,0)</f>
        <v>6.2454271009822745E-2</v>
      </c>
      <c r="IG44" s="41">
        <f>VLOOKUP(B:B,Mgt_Efficiency_raw_data!B46:DR46,121,0)</f>
        <v>0.44434967646217366</v>
      </c>
      <c r="IH44" s="38">
        <f>VLOOKUP(B:B,ROA_raw_data!B46:FF46,161,0)</f>
        <v>3.4325001092847356E-2</v>
      </c>
      <c r="II44" s="65">
        <v>4.9000000000000002E-2</v>
      </c>
      <c r="IJ44" s="18">
        <v>0.1628</v>
      </c>
      <c r="IK44" s="18">
        <v>5.7000000000000002E-2</v>
      </c>
      <c r="IL44" s="41">
        <f>VLOOKUP(B:B,Asset_Quality_raw_data!B46:FJ46,165,0)</f>
        <v>6.3797256450888046E-2</v>
      </c>
      <c r="IM44" s="41">
        <f>VLOOKUP(B:B,Mgt_Efficiency_raw_data!B46:DU46,124,0)</f>
        <v>0.38182138313249853</v>
      </c>
      <c r="IN44" s="38">
        <f>VLOOKUP(B:B,ROA_raw_data!B46:FJ46,165,0)</f>
        <v>5.1698928365290386E-2</v>
      </c>
      <c r="IO44" s="65">
        <v>4.5999999999999999E-2</v>
      </c>
      <c r="IP44" s="18">
        <v>0.16850000000000001</v>
      </c>
      <c r="IQ44" s="18">
        <v>6.2199999999999998E-2</v>
      </c>
      <c r="IR44" s="41">
        <f>VLOOKUP(B:B,Asset_Quality_raw_data!B46:FN46,169,0)</f>
        <v>5.4536050558312517E-2</v>
      </c>
      <c r="IS44" s="41">
        <f>VLOOKUP(B:B,Mgt_Efficiency_raw_data!B46:DX46,127,0)</f>
        <v>0.39044916025023302</v>
      </c>
      <c r="IT44" s="38">
        <f>VLOOKUP(B:B,ROA_raw_data!B46:FN46,169,0)</f>
        <v>4.8107324912211299E-2</v>
      </c>
      <c r="IU44" s="65">
        <v>0.04</v>
      </c>
      <c r="IV44" s="18">
        <v>0.1691</v>
      </c>
      <c r="IW44" s="18">
        <v>3.56E-2</v>
      </c>
      <c r="IX44" s="41">
        <f>VLOOKUP(B:B,Asset_Quality_raw_data!B46:FR46,173,0)</f>
        <v>4.8642656436831182E-2</v>
      </c>
      <c r="IY44" s="41">
        <f>VLOOKUP(B:B,Mgt_Efficiency_raw_data!B46:EA46,130,0)</f>
        <v>0.37247344390356563</v>
      </c>
      <c r="IZ44" s="38">
        <f>VLOOKUP(B:B,ROA_raw_data!B46:FR46,173,0)</f>
        <v>5.2617721119508083E-2</v>
      </c>
      <c r="JA44" s="65">
        <v>4.7E-2</v>
      </c>
      <c r="JB44" s="18">
        <v>0.16889999999999999</v>
      </c>
      <c r="JC44" s="18">
        <v>2.9900000000000003E-2</v>
      </c>
      <c r="JD44" s="41">
        <f>VLOOKUP(B:B,Asset_Quality_raw_data!B46:FV46,177,0)</f>
        <v>4.7494449729917454E-2</v>
      </c>
      <c r="JE44" s="41">
        <f>VLOOKUP(B:B,Mgt_Efficiency_raw_data!B46:ED46,133,0)</f>
        <v>0.39202425767114579</v>
      </c>
      <c r="JF44" s="38">
        <f>VLOOKUP(B:B,ROA_raw_data!B46:FV46,177,0)</f>
        <v>4.9261913099811365E-2</v>
      </c>
    </row>
    <row r="45" spans="1:266" x14ac:dyDescent="0.25">
      <c r="A45">
        <v>41</v>
      </c>
      <c r="B45" s="55" t="s">
        <v>87</v>
      </c>
      <c r="C45" s="65">
        <v>5.1999999999999998E-2</v>
      </c>
      <c r="D45" s="18">
        <v>0.1691</v>
      </c>
      <c r="E45" s="18">
        <v>6.2699999999999992E-2</v>
      </c>
      <c r="F45" s="41">
        <f>VLOOKUP(B45,Asset_Quality_raw_data!B47:F47,5,0)</f>
        <v>0.12928623656733745</v>
      </c>
      <c r="G45" s="41">
        <f>VLOOKUP(B:B,Mgt_Efficiency_raw_data!B47:E47,4,0)</f>
        <v>0.72331340734415028</v>
      </c>
      <c r="H45" s="38">
        <f>VLOOKUP(B45,ROA_raw_data!B47:F47,5,0)</f>
        <v>1.0365915901413902E-2</v>
      </c>
      <c r="I45" s="65">
        <v>0.06</v>
      </c>
      <c r="J45" s="18">
        <v>0.1636</v>
      </c>
      <c r="K45" s="18">
        <v>7.3899999999999993E-2</v>
      </c>
      <c r="L45" s="41">
        <f>VLOOKUP(B:B,Asset_Quality_raw_data!B47:J47,9,0)</f>
        <v>9.1847184404160523E-2</v>
      </c>
      <c r="M45" s="41">
        <f>VLOOKUP(B:B,Mgt_Efficiency_raw_data!B47:H47,7,0)</f>
        <v>0.67767602493669077</v>
      </c>
      <c r="N45" s="38">
        <f>VLOOKUP(B45,ROA_raw_data!B47:J47,9,0)</f>
        <v>1.5476259241056846E-2</v>
      </c>
      <c r="O45" s="27"/>
      <c r="T45" s="28"/>
      <c r="U45" s="65">
        <v>0.05</v>
      </c>
      <c r="V45" s="18">
        <v>0.15990000000000001</v>
      </c>
      <c r="W45" s="18">
        <v>6.0199999999999997E-2</v>
      </c>
      <c r="X45" s="41">
        <f>VLOOKUP(B:B,Asset_Quality_raw_data!B47:R47,17,0)</f>
        <v>6.9204963880119055E-2</v>
      </c>
      <c r="Y45" s="41">
        <f>VLOOKUP(B:B,Mgt_Efficiency_raw_data!B47:N47,13,0)</f>
        <v>0.70733362642479347</v>
      </c>
      <c r="Z45" s="38">
        <f>VLOOKUP(B:B,ROA_raw_data!B47:R47,17,0)</f>
        <v>1.263577576382984E-2</v>
      </c>
      <c r="AA45" s="65">
        <v>5.7000000000000002E-2</v>
      </c>
      <c r="AB45" s="18">
        <v>0.15460000000000002</v>
      </c>
      <c r="AC45" s="18">
        <v>6.3099999999999989E-2</v>
      </c>
      <c r="AD45" s="41">
        <f>VLOOKUP(B:B,Asset_Quality_raw_data!B47:V47,21,0)</f>
        <v>7.3428194476057099E-2</v>
      </c>
      <c r="AE45" s="41">
        <f>VLOOKUP(B:B,Mgt_Efficiency_raw_data!B47:Q47,16,0)</f>
        <v>0.71513319076063353</v>
      </c>
      <c r="AF45" s="38">
        <f>VLOOKUP(B:B,ROA_raw_data!B47:V47,21,0)</f>
        <v>1.1922858083999517E-2</v>
      </c>
      <c r="AG45" s="65">
        <v>5.6000000000000001E-2</v>
      </c>
      <c r="AH45" s="18">
        <v>0.16059999999999999</v>
      </c>
      <c r="AI45" s="18">
        <v>7.0300000000000001E-2</v>
      </c>
      <c r="AJ45" s="41">
        <f>VLOOKUP(B:B,Asset_Quality_raw_data!B47:Z47,25,0)</f>
        <v>8.5950050569181397E-2</v>
      </c>
      <c r="AK45" s="41">
        <f>VLOOKUP(B:B,Mgt_Efficiency_raw_data!B47:T47,19,0)</f>
        <v>0.6952763799902606</v>
      </c>
      <c r="AL45" s="38">
        <f>VLOOKUP(B:B,ROA_raw_data!B47:Z47,25,0)</f>
        <v>1.4924629625057383E-2</v>
      </c>
      <c r="AM45" s="65">
        <v>6.0999999999999999E-2</v>
      </c>
      <c r="AN45" s="18">
        <v>0.16820000000000002</v>
      </c>
      <c r="AO45" s="18">
        <v>5.9699999999999996E-2</v>
      </c>
      <c r="AP45" s="41">
        <f>VLOOKUP(B:B,Asset_Quality_raw_data!B47:AD47,29,0)</f>
        <v>7.3734750433945756E-2</v>
      </c>
      <c r="AQ45" s="41">
        <f>VLOOKUP(B:B,Mgt_Efficiency_raw_data!B47:W47,22,0)</f>
        <v>0.68514223302162336</v>
      </c>
      <c r="AR45" s="38">
        <f>VLOOKUP(B:B,ROA_raw_data!B47:AD47,29,0)</f>
        <v>1.5983986233797719E-2</v>
      </c>
      <c r="AS45" s="65">
        <v>0.05</v>
      </c>
      <c r="AT45" s="18">
        <v>0.183</v>
      </c>
      <c r="AU45" s="18">
        <v>8.0100000000000005E-2</v>
      </c>
      <c r="AV45" s="41">
        <f>VLOOKUP(B:B,Asset_Quality_raw_data!B47:AH47,33,0)</f>
        <v>8.5668748045012802E-2</v>
      </c>
      <c r="AW45" s="41">
        <f>VLOOKUP(B:B,Mgt_Efficiency_raw_data!B47:Z47,25,0)</f>
        <v>0.69802787970149005</v>
      </c>
      <c r="AX45" s="38">
        <f>VLOOKUP(B:B,ROA_raw_data!B47:AH47,33,0)</f>
        <v>1.6177540686471502E-2</v>
      </c>
      <c r="AY45" s="65">
        <v>3.7999999999999999E-2</v>
      </c>
      <c r="AZ45" s="18">
        <v>0.1787</v>
      </c>
      <c r="BA45" s="18">
        <v>6.4500000000000002E-2</v>
      </c>
      <c r="BB45" s="41">
        <f>VLOOKUP(B:B,Asset_Quality_raw_data!B47:AL47,37,0)</f>
        <v>0.10390011338011049</v>
      </c>
      <c r="BC45" s="41">
        <f>VLOOKUP(B:B,Mgt_Efficiency_raw_data!B47:AC47,28,0)</f>
        <v>0.73106394782159789</v>
      </c>
      <c r="BD45" s="38">
        <f>VLOOKUP(B:B,ROA_raw_data!B47:AL47,37,0)</f>
        <v>1.2788403862432553E-2</v>
      </c>
      <c r="BE45" s="65">
        <v>3.7999999999999999E-2</v>
      </c>
      <c r="BF45" s="18">
        <v>0.18179999999999999</v>
      </c>
      <c r="BG45" s="18">
        <v>5.7999999999999996E-2</v>
      </c>
      <c r="BH45" s="41">
        <f>VLOOKUP(B:B,Asset_Quality_raw_data!B47:AP47,41,0)</f>
        <v>0.10993898008078964</v>
      </c>
      <c r="BI45" s="41">
        <f>VLOOKUP(B:B,Mgt_Efficiency_raw_data!B47:AF47,31,0)</f>
        <v>0.73659554581798437</v>
      </c>
      <c r="BJ45" s="38">
        <f>VLOOKUP(B:B,ROA_raw_data!B47:AP47,41,0)</f>
        <v>1.5124048858620592E-2</v>
      </c>
      <c r="BK45" s="65">
        <v>4.3999999999999997E-2</v>
      </c>
      <c r="BL45" s="18">
        <v>0.1386</v>
      </c>
      <c r="BM45" s="18">
        <v>6.3399999999999998E-2</v>
      </c>
      <c r="BN45" s="41">
        <f>VLOOKUP(B:B,Asset_Quality_raw_data!B47:AT47,45,0)</f>
        <v>9.9614193926473901E-2</v>
      </c>
      <c r="BO45" s="41">
        <f>VLOOKUP(B:B,Mgt_Efficiency_raw_data!B47:AI47,34,0)</f>
        <v>0.75188257785443235</v>
      </c>
      <c r="BP45" s="38">
        <f>VLOOKUP(B:B,ROA_raw_data!B47:AT47,45,0)</f>
        <v>1.4793288971980373E-2</v>
      </c>
      <c r="BQ45" s="65">
        <v>4.2000000000000003E-2</v>
      </c>
      <c r="BR45" s="18">
        <v>0.1366</v>
      </c>
      <c r="BS45" s="18">
        <v>6.3500000000000001E-2</v>
      </c>
      <c r="BT45" s="41">
        <f>VLOOKUP(B:B,Asset_Quality_raw_data!B47:AX47,49,0)</f>
        <v>9.7900815022305562E-2</v>
      </c>
      <c r="BU45" s="41">
        <f>VLOOKUP(B:B,Mgt_Efficiency_raw_data!B47:AL47,37,0)</f>
        <v>0.76229057620693996</v>
      </c>
      <c r="BV45" s="38">
        <f>VLOOKUP(B:B,ROA_raw_data!B47:AX47,49,0)</f>
        <v>9.5836606291833503E-3</v>
      </c>
      <c r="BW45" s="65">
        <v>5.3999999999999999E-2</v>
      </c>
      <c r="BX45" s="18">
        <v>0.1361</v>
      </c>
      <c r="BY45" s="18">
        <v>0.10279999999999999</v>
      </c>
      <c r="BZ45" s="41">
        <f>VLOOKUP(B:B,Asset_Quality_raw_data!B47:BB47,53,0)</f>
        <v>9.5315948766143882E-2</v>
      </c>
      <c r="CA45" s="41">
        <f>VLOOKUP(B:B,Mgt_Efficiency_raw_data!B47:AO47,40,0)</f>
        <v>0.84136737718357824</v>
      </c>
      <c r="CB45" s="38">
        <f>VLOOKUP(B:B,ROA_raw_data!B47:BB47,53,0)</f>
        <v>4.0232068214525402E-3</v>
      </c>
      <c r="CC45" s="65">
        <v>3.3000000000000002E-2</v>
      </c>
      <c r="CD45" s="18">
        <v>0.1366</v>
      </c>
      <c r="CE45" s="18">
        <v>9.2100000000000015E-2</v>
      </c>
      <c r="CF45" s="41">
        <f>VLOOKUP(B:B,Asset_Quality_raw_data!B47:BF47,57,0)</f>
        <v>9.5002905327448012E-2</v>
      </c>
      <c r="CG45" s="41">
        <f>VLOOKUP(B:B,Mgt_Efficiency_raw_data!B47:AR47,43,0)</f>
        <v>0.84329880337824648</v>
      </c>
      <c r="CH45" s="38">
        <f>VLOOKUP(B:B,ROA_raw_data!B47:BF47,57,0)</f>
        <v>4.2961117004767279E-3</v>
      </c>
      <c r="CI45" s="65">
        <v>3.2000000000000001E-2</v>
      </c>
      <c r="CJ45" s="18">
        <v>0.13689999999999999</v>
      </c>
      <c r="CK45" s="18">
        <v>7.0599999999999996E-2</v>
      </c>
      <c r="CL45" s="41">
        <f>VLOOKUP(B:B,Asset_Quality_raw_data!B47:BJ47,61,0)</f>
        <v>0.12293227918820611</v>
      </c>
      <c r="CM45" s="41">
        <f>VLOOKUP(B:B,Mgt_Efficiency_raw_data!B47:AU47,46,0)</f>
        <v>0.87062675471757967</v>
      </c>
      <c r="CN45" s="38">
        <f>VLOOKUP(B:B,ROA_raw_data!B47:BJ47,61,0)</f>
        <v>2.9907173503688766E-3</v>
      </c>
      <c r="CO45" s="65">
        <v>3.7999999999999999E-2</v>
      </c>
      <c r="CP45" s="18">
        <v>0.13639999999999999</v>
      </c>
      <c r="CQ45" s="18">
        <v>4.4999999999999998E-2</v>
      </c>
      <c r="CR45" s="41">
        <f>VLOOKUP(B:B,Asset_Quality_raw_data!B47:BN47,65,0)</f>
        <v>0.17120446201003223</v>
      </c>
      <c r="CS45" s="41">
        <f>VLOOKUP(B:B,Mgt_Efficiency_raw_data!B47:AX47,49,0)</f>
        <v>0.86190805392326308</v>
      </c>
      <c r="CT45" s="38">
        <f>VLOOKUP(B:B,ROA_raw_data!B47:BN47,65,0)</f>
        <v>3.5099479514593842E-3</v>
      </c>
      <c r="CU45" s="65">
        <v>5.1999999999999998E-2</v>
      </c>
      <c r="CV45" s="18">
        <v>0.13489999999999999</v>
      </c>
      <c r="CW45" s="18">
        <v>4.1799999999999997E-2</v>
      </c>
      <c r="CX45" s="41">
        <f>VLOOKUP(B:B,Asset_Quality_raw_data!B47:BR47,69,0)</f>
        <v>0.1629115267731453</v>
      </c>
      <c r="CY45" s="41">
        <f>VLOOKUP(B:B,Mgt_Efficiency_raw_data!B47:BA47,52,0)</f>
        <v>0.8366679317514274</v>
      </c>
      <c r="CZ45" s="38">
        <f>VLOOKUP(B:B,ROA_raw_data!B47:BR47,69,0)</f>
        <v>3.3515307020416988E-3</v>
      </c>
      <c r="DA45" s="65">
        <v>6.0999999999999999E-2</v>
      </c>
      <c r="DB45" s="18">
        <v>0.13220000000000001</v>
      </c>
      <c r="DC45" s="18">
        <v>4.2800000000000005E-2</v>
      </c>
      <c r="DD45" s="41">
        <f>VLOOKUP(B:B,Asset_Quality_raw_data!B47:BV47,73,0)</f>
        <v>0.16635302505977589</v>
      </c>
      <c r="DE45" s="41">
        <f>VLOOKUP(B:B,Mgt_Efficiency_raw_data!B47:BD47,55,0)</f>
        <v>0.86213279172511992</v>
      </c>
      <c r="DF45" s="38">
        <f>VLOOKUP(B:B,ROA_raw_data!B47:BV47,73,0)</f>
        <v>1.3964277548000612E-3</v>
      </c>
      <c r="DG45" s="65">
        <v>5.2999999999999999E-2</v>
      </c>
      <c r="DH45" s="18">
        <v>0.12659999999999999</v>
      </c>
      <c r="DI45" s="18">
        <v>5.7000000000000002E-2</v>
      </c>
      <c r="DJ45" s="41">
        <f>VLOOKUP(B:B,Asset_Quality_raw_data!B47:BZ47,77,0)</f>
        <v>0.20035313239219177</v>
      </c>
      <c r="DK45" s="41">
        <f>VLOOKUP(B:B,Mgt_Efficiency_raw_data!B47:BG47,58,0)</f>
        <v>0.86037687337751201</v>
      </c>
      <c r="DL45" s="38">
        <f>VLOOKUP(B:B,ROA_raw_data!B47:BZ47,77,0)</f>
        <v>1.9772122562062388E-3</v>
      </c>
      <c r="DM45" s="65">
        <v>5.6000000000000001E-2</v>
      </c>
      <c r="DN45" s="18">
        <v>0.12509999999999999</v>
      </c>
      <c r="DO45" s="18">
        <v>5.7099999999999998E-2</v>
      </c>
      <c r="DP45" s="41">
        <f>VLOOKUP(B:B,Asset_Quality_raw_data!B47:CD47,81,0)</f>
        <v>0.18107162518704087</v>
      </c>
      <c r="DQ45" s="41">
        <f>VLOOKUP(B:B,Mgt_Efficiency_raw_data!B47:BJ47,61,0)</f>
        <v>1.0420844977807002</v>
      </c>
      <c r="DR45" s="38">
        <f>VLOOKUP(B:B,ROA_raw_data!B47:CD47,81,0)</f>
        <v>-6.9983375283158887E-3</v>
      </c>
      <c r="DS45" s="65">
        <v>4.8000000000000001E-2</v>
      </c>
      <c r="DT45" s="18">
        <v>0.12509999999999999</v>
      </c>
      <c r="DU45" s="18">
        <v>4.3499999999999997E-2</v>
      </c>
      <c r="DV45" s="41">
        <f>VLOOKUP(B:B,Asset_Quality_raw_data!B47:CH47,85,0)</f>
        <v>0.1867967868478779</v>
      </c>
      <c r="DW45" s="41">
        <f>VLOOKUP(B:B,Mgt_Efficiency_raw_data!B47:BM47,64,0)</f>
        <v>0.9279203728398796</v>
      </c>
      <c r="DX45" s="38">
        <f>VLOOKUP(B:B,ROA_raw_data!B47:CH47,85,0)</f>
        <v>-6.6062457814241356E-3</v>
      </c>
      <c r="DY45" s="65">
        <v>0.06</v>
      </c>
      <c r="DZ45" s="18">
        <v>0.12470000000000001</v>
      </c>
      <c r="EA45" s="18">
        <v>5.7000000000000002E-2</v>
      </c>
      <c r="EB45" s="41">
        <f>VLOOKUP(B:B,Asset_Quality_raw_data!B47:CL47,89,0)</f>
        <v>0.18987550543227996</v>
      </c>
      <c r="EC45" s="41">
        <f>VLOOKUP(B:B,Mgt_Efficiency_raw_data!B47:BP47,67,0)</f>
        <v>0.91774203903441187</v>
      </c>
      <c r="ED45" s="38">
        <f>VLOOKUP(B:B,ROA_raw_data!B47:CL47,89,0)</f>
        <v>-5.5224037173636853E-3</v>
      </c>
      <c r="EE45" s="65">
        <v>0.05</v>
      </c>
      <c r="EF45" s="18">
        <v>0.12470000000000001</v>
      </c>
      <c r="EG45" s="18">
        <v>3.8300000000000001E-2</v>
      </c>
      <c r="EH45" s="41">
        <f>VLOOKUP(B:B,Asset_Quality_raw_data!B47:CP47,93,0)</f>
        <v>0.18669087648788446</v>
      </c>
      <c r="EI45" s="41">
        <f>VLOOKUP(B:B,Mgt_Efficiency_raw_data!B47:BS47,70,0)</f>
        <v>0.89336201552346728</v>
      </c>
      <c r="EJ45" s="38">
        <f>VLOOKUP(B:B,ROA_raw_data!B47:CP47,93,0)</f>
        <v>-3.1364006494377997E-3</v>
      </c>
      <c r="EK45" s="65">
        <v>5.0999999999999997E-2</v>
      </c>
      <c r="EL45" s="18">
        <v>0.12240000000000001</v>
      </c>
      <c r="EM45" s="18">
        <v>5.8200000000000002E-2</v>
      </c>
      <c r="EN45" s="41">
        <f>VLOOKUP(B:B,Asset_Quality_raw_data!B47:CT47,97,0)</f>
        <v>0.22220558376472663</v>
      </c>
      <c r="EO45" s="41">
        <f>VLOOKUP(B:B,Mgt_Efficiency_raw_data!B47:BV47,73,0)</f>
        <v>0.93241845953923963</v>
      </c>
      <c r="EP45" s="38">
        <f>VLOOKUP(B:B,ROA_raw_data!B47:CT47,97,0)</f>
        <v>-8.5860114415373563E-3</v>
      </c>
      <c r="EQ45" s="65">
        <v>4.5999999999999999E-2</v>
      </c>
      <c r="ER45" s="18">
        <v>0.12089999999999999</v>
      </c>
      <c r="ES45" s="18">
        <v>5.8400000000000001E-2</v>
      </c>
      <c r="ET45" s="41">
        <f>VLOOKUP(B:B,Asset_Quality_raw_data!B47:CX47,101,0)</f>
        <v>0.24915144264127309</v>
      </c>
      <c r="EU45" s="41">
        <f>VLOOKUP(B:B,Mgt_Efficiency_raw_data!B47:BY47,76,0)</f>
        <v>0.9371133719799245</v>
      </c>
      <c r="EV45" s="38">
        <f>VLOOKUP(B:B,ROA_raw_data!B47:CX47,101,0)</f>
        <v>-1.0358060662362864E-3</v>
      </c>
      <c r="EW45" s="65">
        <v>-4.1000000000000002E-2</v>
      </c>
      <c r="EX45" s="18">
        <v>0.11890000000000001</v>
      </c>
      <c r="EY45" s="18">
        <v>4.5899999999999996E-2</v>
      </c>
      <c r="EZ45" s="41">
        <f>VLOOKUP(B:B,Asset_Quality_raw_data!B47:DB47,105,0)</f>
        <v>0.27370109835178574</v>
      </c>
      <c r="FA45" s="41">
        <f>VLOOKUP(B:B,Mgt_Efficiency_raw_data!B47:CB47,79,0)</f>
        <v>1.0547030352031117</v>
      </c>
      <c r="FB45" s="38">
        <f>VLOOKUP(B:B,ROA_raw_data!B47:DB47,105,0)</f>
        <v>-1.0598488286267445E-2</v>
      </c>
      <c r="FC45" s="65">
        <v>-3.5999999999999997E-2</v>
      </c>
      <c r="FD45" s="18">
        <v>0.11749999999999999</v>
      </c>
      <c r="FE45" s="18">
        <v>4.2000000000000003E-2</v>
      </c>
      <c r="FF45" s="41">
        <f>VLOOKUP(B:B,Asset_Quality_raw_data!B47:DF47,109,0)</f>
        <v>0.26657044663675411</v>
      </c>
      <c r="FG45" s="41">
        <f>VLOOKUP(B:B,Mgt_Efficiency_raw_data!B47:CE47,82,0)</f>
        <v>0.98635499290500128</v>
      </c>
      <c r="FH45" s="38">
        <f>VLOOKUP(B:B,ROA_raw_data!B47:DF47,109,0)</f>
        <v>-5.2664475220467084E-3</v>
      </c>
      <c r="FI45" s="65">
        <v>-3.0000000000000001E-3</v>
      </c>
      <c r="FJ45" s="18">
        <v>0.1202</v>
      </c>
      <c r="FK45" s="18">
        <v>5.62E-2</v>
      </c>
      <c r="FL45" s="41" t="e">
        <f>VLOOKUP(B:B,Asset_Quality_raw_data!B47:DJ47,113,0)</f>
        <v>#N/A</v>
      </c>
      <c r="FM45" s="41" t="e">
        <f>VLOOKUP(B:B,Mgt_Efficiency_raw_data!B47:CH47,85,0)</f>
        <v>#N/A</v>
      </c>
      <c r="FN45" s="38" t="e">
        <f>VLOOKUP(B:B,ROA_raw_data!B47:DJ47,113,0)</f>
        <v>#N/A</v>
      </c>
      <c r="FO45" s="65">
        <v>2.4E-2</v>
      </c>
      <c r="FP45" s="18">
        <v>0.12050000000000001</v>
      </c>
      <c r="FQ45" s="18">
        <v>5.9000000000000004E-2</v>
      </c>
      <c r="FR45" s="41">
        <f>VLOOKUP(B:B,Asset_Quality_raw_data!B47:DN47,117,0)</f>
        <v>1.5897465817451148E-2</v>
      </c>
      <c r="FS45" s="41">
        <f>VLOOKUP(B:B,Mgt_Efficiency_raw_data!B47:CK47,88,0)</f>
        <v>0.68582367160247226</v>
      </c>
      <c r="FT45" s="38">
        <f>VLOOKUP(B:B,ROA_raw_data!B47:DN47,117,0)</f>
        <v>3.2951854652042478E-2</v>
      </c>
      <c r="FU45" s="65">
        <v>0.10299999999999999</v>
      </c>
      <c r="FV45" s="18">
        <v>0.1202</v>
      </c>
      <c r="FW45" s="18">
        <v>6.3200000000000006E-2</v>
      </c>
      <c r="FX45" s="41">
        <f>VLOOKUP(B:B,Asset_Quality_raw_data!B47:DR47,121,0)</f>
        <v>4.9952508869597234E-2</v>
      </c>
      <c r="FY45" s="41">
        <f>VLOOKUP(B:B,Mgt_Efficiency_raw_data!B47:CN47,91,0)</f>
        <v>0.67194394162235549</v>
      </c>
      <c r="FZ45" s="38">
        <f>VLOOKUP(B:B,ROA_raw_data!B47:DR47,121,0)</f>
        <v>3.3300226317876783E-2</v>
      </c>
      <c r="GA45" s="65">
        <v>9.4E-2</v>
      </c>
      <c r="GB45" s="18">
        <v>0.121</v>
      </c>
      <c r="GC45" s="18">
        <v>6.9099999999999995E-2</v>
      </c>
      <c r="GD45" s="41">
        <f>VLOOKUP(B:B,Asset_Quality_raw_data!B47:DV47,125,0)</f>
        <v>4.5421255734868785E-2</v>
      </c>
      <c r="GE45" s="41">
        <f>VLOOKUP(B:B,Mgt_Efficiency_raw_data!B47:CQ47,94,0)</f>
        <v>0.62705572330610893</v>
      </c>
      <c r="GF45" s="38">
        <f>VLOOKUP(B:B,ROA_raw_data!B47:DV47,125,0)</f>
        <v>4.0996482012859721E-2</v>
      </c>
      <c r="GG45" s="65">
        <v>7.5999999999999998E-2</v>
      </c>
      <c r="GH45" s="18">
        <v>0.1216</v>
      </c>
      <c r="GI45" s="18">
        <v>5.7300000000000004E-2</v>
      </c>
      <c r="GJ45" s="41">
        <f>VLOOKUP(B:B,Asset_Quality_raw_data!B47:DZ47,129,0)</f>
        <v>6.2737815935173094E-2</v>
      </c>
      <c r="GK45" s="41">
        <f>VLOOKUP(B:B,Mgt_Efficiency_raw_data!B47:CT47,97,0)</f>
        <v>0.88010142435979755</v>
      </c>
      <c r="GL45" s="38">
        <f>VLOOKUP(B:B,ROA_raw_data!B47:DZ47,129,0)</f>
        <v>1.1223307311981659E-2</v>
      </c>
      <c r="GM45" s="65">
        <v>5.8999999999999997E-2</v>
      </c>
      <c r="GN45" s="18">
        <v>0.1215</v>
      </c>
      <c r="GO45" s="18">
        <v>5.5599999999999997E-2</v>
      </c>
      <c r="GP45" s="41">
        <f>VLOOKUP(B:B,Asset_Quality_raw_data!B47:ED47,133,0)</f>
        <v>4.0788676048746843E-2</v>
      </c>
      <c r="GQ45" s="41">
        <f>VLOOKUP(B:B,Mgt_Efficiency_raw_data!B47:CW47,100,0)</f>
        <v>0.70262936175334556</v>
      </c>
      <c r="GR45" s="38">
        <f>VLOOKUP(B:B,ROA_raw_data!B47:ED47,133,0)</f>
        <v>3.1943914492992324E-2</v>
      </c>
      <c r="GS45" s="65">
        <v>4.9000000000000002E-2</v>
      </c>
      <c r="GT45" s="18">
        <v>0.12269999999999999</v>
      </c>
      <c r="GU45" s="18">
        <v>7.9100000000000004E-2</v>
      </c>
      <c r="GV45" s="41">
        <f>VLOOKUP(B:B,Asset_Quality_raw_data!B47:EH47,137,0)</f>
        <v>3.8718971362754956E-2</v>
      </c>
      <c r="GW45" s="41">
        <f>VLOOKUP(B:B,Mgt_Efficiency_raw_data!B47:CZ47,103,0)</f>
        <v>0.69243515762290009</v>
      </c>
      <c r="GX45" s="38">
        <f>VLOOKUP(B:B,ROA_raw_data!B47:EH47,137,0)</f>
        <v>3.2689800719100444E-2</v>
      </c>
      <c r="GY45" s="65">
        <v>4.5999999999999999E-2</v>
      </c>
      <c r="GZ45" s="18">
        <v>0.1241</v>
      </c>
      <c r="HA45" s="18">
        <v>9.1799999999999993E-2</v>
      </c>
      <c r="HB45" s="41">
        <f>VLOOKUP(B:B,Asset_Quality_raw_data!B47:EL47,141,0)</f>
        <v>3.5191025281221318E-2</v>
      </c>
      <c r="HC45" s="41">
        <f>VLOOKUP(B:B,Mgt_Efficiency_raw_data!B47:DC47,106,0)</f>
        <v>0.36247476911083065</v>
      </c>
      <c r="HD45" s="38">
        <f>VLOOKUP(B:B,ROA_raw_data!B47:EL47,141,0)</f>
        <v>2.5298679541913519E-2</v>
      </c>
      <c r="HE45" s="65">
        <v>4.9000000000000002E-2</v>
      </c>
      <c r="HF45" s="18">
        <v>0.12670000000000001</v>
      </c>
      <c r="HG45" s="18">
        <v>9.06E-2</v>
      </c>
      <c r="HH45" s="41">
        <f>VLOOKUP(B:B,Asset_Quality_raw_data!B47:EP47,145,0)</f>
        <v>4.3605550421289115E-2</v>
      </c>
      <c r="HI45" s="41">
        <f>VLOOKUP(B:B,Mgt_Efficiency_raw_data!B47:DF47,109,0)</f>
        <v>1.3366411803677907</v>
      </c>
      <c r="HJ45" s="38">
        <f>VLOOKUP(B:B,ROA_raw_data!B47:EP47,145,0)</f>
        <v>-1.6797410227275301E-2</v>
      </c>
      <c r="HK45" s="65">
        <v>5.3999999999999999E-2</v>
      </c>
      <c r="HL45" s="18">
        <v>0.13089999999999999</v>
      </c>
      <c r="HM45" s="18">
        <v>9.1899999999999996E-2</v>
      </c>
      <c r="HN45" s="41">
        <f>VLOOKUP(B:B,Asset_Quality_raw_data!B47:ET47,149,0)</f>
        <v>7.169117647058823E-2</v>
      </c>
      <c r="HO45" s="41">
        <f>VLOOKUP(B:B,Mgt_Efficiency_raw_data!B47:DI47,112,0)</f>
        <v>0.92676075587877738</v>
      </c>
      <c r="HP45" s="38">
        <f>VLOOKUP(B:B,ROA_raw_data!B47:ET47,149,0)</f>
        <v>5.4662695659710697E-3</v>
      </c>
      <c r="HQ45" s="65">
        <v>5.5E-2</v>
      </c>
      <c r="HR45" s="18">
        <v>0.1331</v>
      </c>
      <c r="HS45" s="18">
        <v>7.8799999999999995E-2</v>
      </c>
      <c r="HT45" s="41">
        <f>VLOOKUP(B:B,Asset_Quality_raw_data!B47:EX47,153,0)</f>
        <v>0.1285516512253761</v>
      </c>
      <c r="HU45" s="41">
        <f>VLOOKUP(B:B,Mgt_Efficiency_raw_data!B47:DL47,115,0)</f>
        <v>0.48190728319228998</v>
      </c>
      <c r="HV45" s="38">
        <f>VLOOKUP(B:B,ROA_raw_data!B47:EX47,153,0)</f>
        <v>4.9075722387013623E-3</v>
      </c>
      <c r="HW45" s="65">
        <v>0.06</v>
      </c>
      <c r="HX45" s="18">
        <v>0.13980000000000001</v>
      </c>
      <c r="HY45" s="18">
        <v>6.7799999999999999E-2</v>
      </c>
      <c r="HZ45" s="41">
        <f>VLOOKUP(B:B,Asset_Quality_raw_data!B47:FB47,157,0)</f>
        <v>0.13901266424845232</v>
      </c>
      <c r="IA45" s="41">
        <f>VLOOKUP(B:B,Mgt_Efficiency_raw_data!B47:DO47,118,0)</f>
        <v>1.0628075182352112</v>
      </c>
      <c r="IB45" s="38">
        <f>VLOOKUP(B:B,ROA_raw_data!B47:FB47,157,0)</f>
        <v>-5.6206546751542321E-3</v>
      </c>
      <c r="IC45" s="65">
        <v>5.6000000000000001E-2</v>
      </c>
      <c r="ID45" s="18">
        <v>0.14630000000000001</v>
      </c>
      <c r="IE45" s="18">
        <v>6.6299999999999998E-2</v>
      </c>
      <c r="IF45" s="41">
        <f>VLOOKUP(B:B,Asset_Quality_raw_data!B47:FF47,161,0)</f>
        <v>0.132659087102762</v>
      </c>
      <c r="IG45" s="41">
        <f>VLOOKUP(B:B,Mgt_Efficiency_raw_data!B47:DR47,121,0)</f>
        <v>1.541100855058442</v>
      </c>
      <c r="IH45" s="38">
        <f>VLOOKUP(B:B,ROA_raw_data!B47:FF47,161,0)</f>
        <v>-3.2046605081728373E-2</v>
      </c>
      <c r="II45" s="65">
        <v>4.9000000000000002E-2</v>
      </c>
      <c r="IJ45" s="18">
        <v>0.1628</v>
      </c>
      <c r="IK45" s="18">
        <v>5.7000000000000002E-2</v>
      </c>
      <c r="IL45" s="41">
        <f>VLOOKUP(B:B,Asset_Quality_raw_data!B47:FJ47,165,0)</f>
        <v>0.10910993345846635</v>
      </c>
      <c r="IM45" s="41">
        <f>VLOOKUP(B:B,Mgt_Efficiency_raw_data!B47:DU47,124,0)</f>
        <v>1.180732223351757</v>
      </c>
      <c r="IN45" s="38">
        <f>VLOOKUP(B:B,ROA_raw_data!B47:FJ47,165,0)</f>
        <v>-1.6193075941352178E-2</v>
      </c>
      <c r="IO45" s="65">
        <v>4.5999999999999999E-2</v>
      </c>
      <c r="IP45" s="18">
        <v>0.16850000000000001</v>
      </c>
      <c r="IQ45" s="18">
        <v>6.2199999999999998E-2</v>
      </c>
      <c r="IR45" s="41">
        <f>VLOOKUP(B:B,Asset_Quality_raw_data!B47:FN47,169,0)</f>
        <v>0.10552626135517094</v>
      </c>
      <c r="IS45" s="41">
        <f>VLOOKUP(B:B,Mgt_Efficiency_raw_data!B47:DX47,127,0)</f>
        <v>1.6552965529655297</v>
      </c>
      <c r="IT45" s="38">
        <f>VLOOKUP(B:B,ROA_raw_data!B47:FN47,169,0)</f>
        <v>-2.7818729829447306E-2</v>
      </c>
      <c r="IU45" s="65">
        <v>0.04</v>
      </c>
      <c r="IV45" s="18">
        <v>0.1691</v>
      </c>
      <c r="IW45" s="18">
        <v>3.56E-2</v>
      </c>
      <c r="IX45" s="41">
        <f>VLOOKUP(B:B,Asset_Quality_raw_data!B47:FR47,173,0)</f>
        <v>0.12528951361238749</v>
      </c>
      <c r="IY45" s="41">
        <f>VLOOKUP(B:B,Mgt_Efficiency_raw_data!B47:EA47,130,0)</f>
        <v>1.9454407304940011</v>
      </c>
      <c r="IZ45" s="38">
        <f>VLOOKUP(B:B,ROA_raw_data!B47:FR47,173,0)</f>
        <v>-4.1220074731211719E-2</v>
      </c>
      <c r="JA45" s="65">
        <v>4.7E-2</v>
      </c>
      <c r="JB45" s="18">
        <v>0.16889999999999999</v>
      </c>
      <c r="JC45" s="18">
        <v>2.9900000000000003E-2</v>
      </c>
      <c r="JD45" s="41">
        <f>VLOOKUP(B:B,Asset_Quality_raw_data!B47:FV47,177,0)</f>
        <v>0.1077865579114828</v>
      </c>
      <c r="JE45" s="41">
        <f>VLOOKUP(B:B,Mgt_Efficiency_raw_data!B47:ED47,133,0)</f>
        <v>3.8531318562321677</v>
      </c>
      <c r="JF45" s="38">
        <f>VLOOKUP(B:B,ROA_raw_data!B47:FV47,177,0)</f>
        <v>-6.3406498689174237E-2</v>
      </c>
    </row>
    <row r="46" spans="1:266" x14ac:dyDescent="0.25">
      <c r="A46">
        <v>42</v>
      </c>
      <c r="B46" s="55" t="s">
        <v>43</v>
      </c>
      <c r="C46" s="65">
        <v>5.1999999999999998E-2</v>
      </c>
      <c r="D46" s="18">
        <v>0.1691</v>
      </c>
      <c r="E46" s="18">
        <v>6.2699999999999992E-2</v>
      </c>
      <c r="F46" s="41">
        <f>VLOOKUP(B46,Asset_Quality_raw_data!B48:F48,5,0)</f>
        <v>1.8412565302077723E-2</v>
      </c>
      <c r="G46" s="41">
        <f>VLOOKUP(B:B,Mgt_Efficiency_raw_data!B48:E48,4,0)</f>
        <v>1.5906581432514892</v>
      </c>
      <c r="H46" s="38">
        <f>VLOOKUP(B46,ROA_raw_data!B48:F48,5,0)</f>
        <v>-5.2909517898331968E-2</v>
      </c>
      <c r="I46" s="65">
        <v>0.06</v>
      </c>
      <c r="J46" s="18">
        <v>0.1636</v>
      </c>
      <c r="K46" s="18">
        <v>7.3899999999999993E-2</v>
      </c>
      <c r="L46" s="41">
        <f>VLOOKUP(B:B,Asset_Quality_raw_data!B48:J48,9,0)</f>
        <v>0.20433244753963165</v>
      </c>
      <c r="M46" s="41">
        <f>VLOOKUP(B:B,Mgt_Efficiency_raw_data!B48:H48,7,0)</f>
        <v>2.1011939835633431</v>
      </c>
      <c r="N46" s="38">
        <f>VLOOKUP(B46,ROA_raw_data!B48:J48,9,0)</f>
        <v>-7.9823742360239119E-2</v>
      </c>
      <c r="O46" s="27"/>
      <c r="T46" s="28"/>
      <c r="U46" s="65">
        <v>0.05</v>
      </c>
      <c r="V46" s="18">
        <v>0.15990000000000001</v>
      </c>
      <c r="W46" s="18">
        <v>6.0199999999999997E-2</v>
      </c>
      <c r="X46" s="41">
        <f>VLOOKUP(B:B,Asset_Quality_raw_data!B48:R48,17,0)</f>
        <v>5.9241098776602427E-2</v>
      </c>
      <c r="Y46" s="41">
        <f>VLOOKUP(B:B,Mgt_Efficiency_raw_data!B48:N48,13,0)</f>
        <v>2.1793744208352979</v>
      </c>
      <c r="Z46" s="38">
        <f>VLOOKUP(B:B,ROA_raw_data!B48:R48,17,0)</f>
        <v>6.6633457040568708E-2</v>
      </c>
      <c r="AA46" s="65">
        <v>5.7000000000000002E-2</v>
      </c>
      <c r="AB46" s="18">
        <v>0.15460000000000002</v>
      </c>
      <c r="AC46" s="18">
        <v>6.3099999999999989E-2</v>
      </c>
      <c r="AD46" s="41">
        <f>VLOOKUP(B:B,Asset_Quality_raw_data!B48:V48,21,0)</f>
        <v>2.6710904905543547E-2</v>
      </c>
      <c r="AE46" s="41">
        <f>VLOOKUP(B:B,Mgt_Efficiency_raw_data!B48:Q48,16,0)</f>
        <v>0.99578059071729963</v>
      </c>
      <c r="AF46" s="38">
        <f>VLOOKUP(B:B,ROA_raw_data!B48:V48,21,0)</f>
        <v>2.545744533131067E-3</v>
      </c>
      <c r="AG46" s="65">
        <v>5.6000000000000001E-2</v>
      </c>
      <c r="AH46" s="18">
        <v>0.16059999999999999</v>
      </c>
      <c r="AI46" s="18">
        <v>7.0300000000000001E-2</v>
      </c>
      <c r="AJ46" s="41">
        <f>VLOOKUP(B:B,Asset_Quality_raw_data!B48:Z48,25,0)</f>
        <v>2.4049971179373689E-2</v>
      </c>
      <c r="AK46" s="41">
        <f>VLOOKUP(B:B,Mgt_Efficiency_raw_data!B48:T48,19,0)</f>
        <v>1.2001826421913178</v>
      </c>
      <c r="AL46" s="38">
        <f>VLOOKUP(B:B,ROA_raw_data!B48:Z48,25,0)</f>
        <v>-1.7614710881518083E-2</v>
      </c>
      <c r="AM46" s="65">
        <v>6.0999999999999999E-2</v>
      </c>
      <c r="AN46" s="18">
        <v>0.16820000000000002</v>
      </c>
      <c r="AO46" s="18">
        <v>5.9699999999999996E-2</v>
      </c>
      <c r="AP46" s="41">
        <f>VLOOKUP(B:B,Asset_Quality_raw_data!B48:AD48,29,0)</f>
        <v>2.0376270135404811E-2</v>
      </c>
      <c r="AQ46" s="41">
        <f>VLOOKUP(B:B,Mgt_Efficiency_raw_data!B48:W48,22,0)</f>
        <v>1.6222354197050113</v>
      </c>
      <c r="AR46" s="38">
        <f>VLOOKUP(B:B,ROA_raw_data!B48:AD48,29,0)</f>
        <v>-3.8681609457873641E-2</v>
      </c>
      <c r="AS46" s="65">
        <v>0.05</v>
      </c>
      <c r="AT46" s="18">
        <v>0.183</v>
      </c>
      <c r="AU46" s="18">
        <v>8.0100000000000005E-2</v>
      </c>
      <c r="AV46" s="41">
        <f>VLOOKUP(B:B,Asset_Quality_raw_data!B48:AH48,33,0)</f>
        <v>1.7659825971448564E-2</v>
      </c>
      <c r="AW46" s="41">
        <f>VLOOKUP(B:B,Mgt_Efficiency_raw_data!B48:Z48,25,0)</f>
        <v>1.8134926776144211</v>
      </c>
      <c r="AX46" s="38">
        <f>VLOOKUP(B:B,ROA_raw_data!B48:AH48,33,0)</f>
        <v>-4.1900374442929995E-2</v>
      </c>
      <c r="AY46" s="65">
        <v>3.7999999999999999E-2</v>
      </c>
      <c r="AZ46" s="18">
        <v>0.1787</v>
      </c>
      <c r="BA46" s="18">
        <v>6.4500000000000002E-2</v>
      </c>
      <c r="BB46" s="41">
        <f>VLOOKUP(B:B,Asset_Quality_raw_data!B48:AL48,37,0)</f>
        <v>1.7183344705979233E-2</v>
      </c>
      <c r="BC46" s="41">
        <f>VLOOKUP(B:B,Mgt_Efficiency_raw_data!B48:AC48,28,0)</f>
        <v>0.88524810043389912</v>
      </c>
      <c r="BD46" s="38">
        <f>VLOOKUP(B:B,ROA_raw_data!B48:AL48,37,0)</f>
        <v>1.0006550544644964E-2</v>
      </c>
      <c r="BE46" s="65">
        <v>3.7999999999999999E-2</v>
      </c>
      <c r="BF46" s="18">
        <v>0.18179999999999999</v>
      </c>
      <c r="BG46" s="18">
        <v>5.7999999999999996E-2</v>
      </c>
      <c r="BH46" s="41">
        <f>VLOOKUP(B:B,Asset_Quality_raw_data!B48:AP48,41,0)</f>
        <v>2.0024325084789862E-2</v>
      </c>
      <c r="BI46" s="41">
        <f>VLOOKUP(B:B,Mgt_Efficiency_raw_data!B48:AF48,31,0)</f>
        <v>0.80234684235316145</v>
      </c>
      <c r="BJ46" s="38">
        <f>VLOOKUP(B:B,ROA_raw_data!B48:AP48,41,0)</f>
        <v>2.0132333125990564E-2</v>
      </c>
      <c r="BK46" s="65">
        <v>4.3999999999999997E-2</v>
      </c>
      <c r="BL46" s="18">
        <v>0.1386</v>
      </c>
      <c r="BM46" s="18">
        <v>6.3399999999999998E-2</v>
      </c>
      <c r="BN46" s="41">
        <f>VLOOKUP(B:B,Asset_Quality_raw_data!B48:AT48,45,0)</f>
        <v>1.7264182774597951E-2</v>
      </c>
      <c r="BO46" s="41">
        <f>VLOOKUP(B:B,Mgt_Efficiency_raw_data!B48:AI48,34,0)</f>
        <v>0.86081739576075744</v>
      </c>
      <c r="BP46" s="38">
        <f>VLOOKUP(B:B,ROA_raw_data!B48:AT48,45,0)</f>
        <v>1.0029842755109366E-2</v>
      </c>
      <c r="BQ46" s="65">
        <v>4.2000000000000003E-2</v>
      </c>
      <c r="BR46" s="18">
        <v>0.1366</v>
      </c>
      <c r="BS46" s="18">
        <v>6.3500000000000001E-2</v>
      </c>
      <c r="BT46" s="41">
        <f>VLOOKUP(B:B,Asset_Quality_raw_data!B48:AX48,49,0)</f>
        <v>1.8218900323343667E-2</v>
      </c>
      <c r="BU46" s="41">
        <f>VLOOKUP(B:B,Mgt_Efficiency_raw_data!B48:AL48,37,0)</f>
        <v>0.90077726541117986</v>
      </c>
      <c r="BV46" s="38">
        <f>VLOOKUP(B:B,ROA_raw_data!B48:AX48,49,0)</f>
        <v>3.631304661798325E-3</v>
      </c>
      <c r="BW46" s="65">
        <v>5.3999999999999999E-2</v>
      </c>
      <c r="BX46" s="18">
        <v>0.1361</v>
      </c>
      <c r="BY46" s="18">
        <v>0.10279999999999999</v>
      </c>
      <c r="BZ46" s="41">
        <f>VLOOKUP(B:B,Asset_Quality_raw_data!B48:BB48,53,0)</f>
        <v>2.0440385227365836E-2</v>
      </c>
      <c r="CA46" s="41">
        <f>VLOOKUP(B:B,Mgt_Efficiency_raw_data!B48:AO48,40,0)</f>
        <v>0.89890443118458374</v>
      </c>
      <c r="CB46" s="38">
        <f>VLOOKUP(B:B,ROA_raw_data!B48:BB48,53,0)</f>
        <v>2.4830132321613163E-3</v>
      </c>
      <c r="CC46" s="65">
        <v>3.3000000000000002E-2</v>
      </c>
      <c r="CD46" s="18">
        <v>0.1366</v>
      </c>
      <c r="CE46" s="18">
        <v>9.2100000000000015E-2</v>
      </c>
      <c r="CF46" s="41">
        <f>VLOOKUP(B:B,Asset_Quality_raw_data!B48:BF48,57,0)</f>
        <v>2.0452633509807271E-2</v>
      </c>
      <c r="CG46" s="41">
        <f>VLOOKUP(B:B,Mgt_Efficiency_raw_data!B48:AR48,43,0)</f>
        <v>0.90169275161895135</v>
      </c>
      <c r="CH46" s="38">
        <f>VLOOKUP(B:B,ROA_raw_data!B48:BF48,57,0)</f>
        <v>2.1402659212241015E-3</v>
      </c>
      <c r="CI46" s="65">
        <v>3.2000000000000001E-2</v>
      </c>
      <c r="CJ46" s="18">
        <v>0.13689999999999999</v>
      </c>
      <c r="CK46" s="18">
        <v>7.0599999999999996E-2</v>
      </c>
      <c r="CL46" s="41">
        <f>VLOOKUP(B:B,Asset_Quality_raw_data!B48:BJ48,61,0)</f>
        <v>2.0138938568116826E-2</v>
      </c>
      <c r="CM46" s="41">
        <f>VLOOKUP(B:B,Mgt_Efficiency_raw_data!B48:AU48,46,0)</f>
        <v>0.90968038710933008</v>
      </c>
      <c r="CN46" s="38">
        <f>VLOOKUP(B:B,ROA_raw_data!B48:BJ48,61,0)</f>
        <v>3.0648661774173853E-3</v>
      </c>
      <c r="CO46" s="65">
        <v>3.7999999999999999E-2</v>
      </c>
      <c r="CP46" s="18">
        <v>0.13639999999999999</v>
      </c>
      <c r="CQ46" s="18">
        <v>4.4999999999999998E-2</v>
      </c>
      <c r="CR46" s="41">
        <f>VLOOKUP(B:B,Asset_Quality_raw_data!B48:BN48,65,0)</f>
        <v>4.1749370745757845E-2</v>
      </c>
      <c r="CS46" s="41">
        <f>VLOOKUP(B:B,Mgt_Efficiency_raw_data!B48:AX48,49,0)</f>
        <v>0.9317829354502164</v>
      </c>
      <c r="CT46" s="38">
        <f>VLOOKUP(B:B,ROA_raw_data!B48:BN48,65,0)</f>
        <v>3.0743399994696851E-3</v>
      </c>
      <c r="CU46" s="65">
        <v>5.1999999999999998E-2</v>
      </c>
      <c r="CV46" s="18">
        <v>0.13489999999999999</v>
      </c>
      <c r="CW46" s="18">
        <v>4.1799999999999997E-2</v>
      </c>
      <c r="CX46" s="41">
        <f>VLOOKUP(B:B,Asset_Quality_raw_data!B48:BR48,69,0)</f>
        <v>3.3119998206639918E-2</v>
      </c>
      <c r="CY46" s="41">
        <f>VLOOKUP(B:B,Mgt_Efficiency_raw_data!B48:BA48,52,0)</f>
        <v>0.91114980314704852</v>
      </c>
      <c r="CZ46" s="38">
        <f>VLOOKUP(B:B,ROA_raw_data!B48:BR48,69,0)</f>
        <v>4.1549048470726178E-3</v>
      </c>
      <c r="DA46" s="65">
        <v>6.0999999999999999E-2</v>
      </c>
      <c r="DB46" s="18">
        <v>0.13220000000000001</v>
      </c>
      <c r="DC46" s="18">
        <v>4.2800000000000005E-2</v>
      </c>
      <c r="DD46" s="41">
        <f>VLOOKUP(B:B,Asset_Quality_raw_data!B48:BV48,73,0)</f>
        <v>7.107570533127501E-2</v>
      </c>
      <c r="DE46" s="41">
        <f>VLOOKUP(B:B,Mgt_Efficiency_raw_data!B48:BD48,55,0)</f>
        <v>0.86181540692574876</v>
      </c>
      <c r="DF46" s="38">
        <f>VLOOKUP(B:B,ROA_raw_data!B48:BV48,73,0)</f>
        <v>4.0421902997276925E-3</v>
      </c>
      <c r="DG46" s="65">
        <v>5.2999999999999999E-2</v>
      </c>
      <c r="DH46" s="18">
        <v>0.12659999999999999</v>
      </c>
      <c r="DI46" s="18">
        <v>5.7000000000000002E-2</v>
      </c>
      <c r="DJ46" s="41">
        <f>VLOOKUP(B:B,Asset_Quality_raw_data!B48:BZ48,77,0)</f>
        <v>7.1666768584765284E-2</v>
      </c>
      <c r="DK46" s="41">
        <f>VLOOKUP(B:B,Mgt_Efficiency_raw_data!B48:BG48,58,0)</f>
        <v>0.8727099819106251</v>
      </c>
      <c r="DL46" s="38">
        <f>VLOOKUP(B:B,ROA_raw_data!B48:BZ48,77,0)</f>
        <v>6.2435416560902455E-3</v>
      </c>
      <c r="DM46" s="65">
        <v>5.6000000000000001E-2</v>
      </c>
      <c r="DN46" s="18">
        <v>0.12509999999999999</v>
      </c>
      <c r="DO46" s="18">
        <v>5.7099999999999998E-2</v>
      </c>
      <c r="DP46" s="41">
        <f>VLOOKUP(B:B,Asset_Quality_raw_data!B48:CD48,81,0)</f>
        <v>0.11318719704990529</v>
      </c>
      <c r="DQ46" s="41">
        <f>VLOOKUP(B:B,Mgt_Efficiency_raw_data!B48:BJ48,61,0)</f>
        <v>0.9540652476298026</v>
      </c>
      <c r="DR46" s="38">
        <f>VLOOKUP(B:B,ROA_raw_data!B48:CD48,81,0)</f>
        <v>4.859950038581572E-3</v>
      </c>
      <c r="DS46" s="65">
        <v>4.8000000000000001E-2</v>
      </c>
      <c r="DT46" s="18">
        <v>0.12509999999999999</v>
      </c>
      <c r="DU46" s="18">
        <v>4.3499999999999997E-2</v>
      </c>
      <c r="DV46" s="41">
        <f>VLOOKUP(B:B,Asset_Quality_raw_data!B48:CH48,85,0)</f>
        <v>0.12569404828229652</v>
      </c>
      <c r="DW46" s="41">
        <f>VLOOKUP(B:B,Mgt_Efficiency_raw_data!B48:BM48,64,0)</f>
        <v>0.84668073645063613</v>
      </c>
      <c r="DX46" s="38">
        <f>VLOOKUP(B:B,ROA_raw_data!B48:CH48,85,0)</f>
        <v>2.3585244539843283E-3</v>
      </c>
      <c r="DY46" s="65">
        <v>0.06</v>
      </c>
      <c r="DZ46" s="18">
        <v>0.12470000000000001</v>
      </c>
      <c r="EA46" s="18">
        <v>5.7000000000000002E-2</v>
      </c>
      <c r="EB46" s="41">
        <f>VLOOKUP(B:B,Asset_Quality_raw_data!B48:CL48,89,0)</f>
        <v>0.13699845706528588</v>
      </c>
      <c r="EC46" s="41">
        <f>VLOOKUP(B:B,Mgt_Efficiency_raw_data!B48:BP48,67,0)</f>
        <v>0.82820247933884295</v>
      </c>
      <c r="ED46" s="38">
        <f>VLOOKUP(B:B,ROA_raw_data!B48:CL48,89,0)</f>
        <v>4.3084523898181334E-3</v>
      </c>
      <c r="EE46" s="65">
        <v>0.05</v>
      </c>
      <c r="EF46" s="18">
        <v>0.12470000000000001</v>
      </c>
      <c r="EG46" s="18">
        <v>3.8300000000000001E-2</v>
      </c>
      <c r="EH46" s="41">
        <f>VLOOKUP(B:B,Asset_Quality_raw_data!B48:CP48,93,0)</f>
        <v>0.14052980281410021</v>
      </c>
      <c r="EI46" s="41">
        <f>VLOOKUP(B:B,Mgt_Efficiency_raw_data!B48:BS48,70,0)</f>
        <v>0.7340201110478225</v>
      </c>
      <c r="EJ46" s="38">
        <f>VLOOKUP(B:B,ROA_raw_data!B48:CP48,93,0)</f>
        <v>9.9193400850578414E-3</v>
      </c>
      <c r="EK46" s="65">
        <v>5.0999999999999997E-2</v>
      </c>
      <c r="EL46" s="18">
        <v>0.12240000000000001</v>
      </c>
      <c r="EM46" s="18">
        <v>5.8200000000000002E-2</v>
      </c>
      <c r="EN46" s="41">
        <f>VLOOKUP(B:B,Asset_Quality_raw_data!B48:CT48,97,0)</f>
        <v>0.19564922074983618</v>
      </c>
      <c r="EO46" s="41">
        <f>VLOOKUP(B:B,Mgt_Efficiency_raw_data!B48:BV48,73,0)</f>
        <v>0.68626173539548074</v>
      </c>
      <c r="EP46" s="38">
        <f>VLOOKUP(B:B,ROA_raw_data!B48:CT48,97,0)</f>
        <v>4.3021680443209621E-3</v>
      </c>
      <c r="EQ46" s="65">
        <v>4.5999999999999999E-2</v>
      </c>
      <c r="ER46" s="18">
        <v>0.12089999999999999</v>
      </c>
      <c r="ES46" s="18">
        <v>5.8400000000000001E-2</v>
      </c>
      <c r="ET46" s="41">
        <f>VLOOKUP(B:B,Asset_Quality_raw_data!B48:CX48,101,0)</f>
        <v>0.22219491153095583</v>
      </c>
      <c r="EU46" s="41">
        <f>VLOOKUP(B:B,Mgt_Efficiency_raw_data!B48:BY48,76,0)</f>
        <v>0.54897298869378708</v>
      </c>
      <c r="EV46" s="38">
        <f>VLOOKUP(B:B,ROA_raw_data!B48:CX48,101,0)</f>
        <v>1.6345686423741335E-2</v>
      </c>
      <c r="EW46" s="65">
        <v>-4.1000000000000002E-2</v>
      </c>
      <c r="EX46" s="18">
        <v>0.11890000000000001</v>
      </c>
      <c r="EY46" s="18">
        <v>4.5899999999999996E-2</v>
      </c>
      <c r="EZ46" s="41">
        <f>VLOOKUP(B:B,Asset_Quality_raw_data!B48:DB48,105,0)</f>
        <v>0.19172308935675073</v>
      </c>
      <c r="FA46" s="41">
        <f>VLOOKUP(B:B,Mgt_Efficiency_raw_data!B48:CB48,79,0)</f>
        <v>0.47250141530009004</v>
      </c>
      <c r="FB46" s="38">
        <f>VLOOKUP(B:B,ROA_raw_data!B48:DB48,105,0)</f>
        <v>2.1314137025568641E-2</v>
      </c>
      <c r="FC46" s="65">
        <v>-3.5999999999999997E-2</v>
      </c>
      <c r="FD46" s="18">
        <v>0.11749999999999999</v>
      </c>
      <c r="FE46" s="18">
        <v>4.2000000000000003E-2</v>
      </c>
      <c r="FF46" s="41">
        <f>VLOOKUP(B:B,Asset_Quality_raw_data!B48:DF48,109,0)</f>
        <v>0.19668557546906787</v>
      </c>
      <c r="FG46" s="41">
        <f>VLOOKUP(B:B,Mgt_Efficiency_raw_data!B48:CE48,82,0)</f>
        <v>0.4844485503040396</v>
      </c>
      <c r="FH46" s="38">
        <f>VLOOKUP(B:B,ROA_raw_data!B48:DF48,109,0)</f>
        <v>1.7683924583440803E-2</v>
      </c>
      <c r="FI46" s="65">
        <v>-3.0000000000000001E-3</v>
      </c>
      <c r="FJ46" s="18">
        <v>0.1202</v>
      </c>
      <c r="FK46" s="18">
        <v>5.62E-2</v>
      </c>
      <c r="FL46" s="41">
        <f>VLOOKUP(B:B,Asset_Quality_raw_data!B48:DJ48,113,0)</f>
        <v>0.33120409705185622</v>
      </c>
      <c r="FM46" s="41">
        <f>VLOOKUP(B:B,Mgt_Efficiency_raw_data!B48:CH48,85,0)</f>
        <v>0.65034899758444908</v>
      </c>
      <c r="FN46" s="38">
        <f>VLOOKUP(B:B,ROA_raw_data!B48:DJ48,113,0)</f>
        <v>2.0844211134431441E-3</v>
      </c>
      <c r="FO46" s="65">
        <v>2.4E-2</v>
      </c>
      <c r="FP46" s="18">
        <v>0.12050000000000001</v>
      </c>
      <c r="FQ46" s="18">
        <v>5.9000000000000004E-2</v>
      </c>
      <c r="FR46" s="41">
        <f>VLOOKUP(B:B,Asset_Quality_raw_data!B48:DN48,117,0)</f>
        <v>0.36887729735724467</v>
      </c>
      <c r="FS46" s="41">
        <f>VLOOKUP(B:B,Mgt_Efficiency_raw_data!B48:CK48,88,0)</f>
        <v>1.3710900894055669</v>
      </c>
      <c r="FT46" s="38">
        <f>VLOOKUP(B:B,ROA_raw_data!B48:DN48,117,0)</f>
        <v>-1.8001962182115909E-2</v>
      </c>
      <c r="FU46" s="65">
        <v>0.10299999999999999</v>
      </c>
      <c r="FV46" s="18">
        <v>0.1202</v>
      </c>
      <c r="FW46" s="18">
        <v>6.3200000000000006E-2</v>
      </c>
      <c r="FX46" s="41">
        <f>VLOOKUP(B:B,Asset_Quality_raw_data!B48:DR48,121,0)</f>
        <v>0.33525281625219955</v>
      </c>
      <c r="FY46" s="41">
        <f>VLOOKUP(B:B,Mgt_Efficiency_raw_data!B48:CN48,91,0)</f>
        <v>1.1479886055721531</v>
      </c>
      <c r="FZ46" s="38">
        <f>VLOOKUP(B:B,ROA_raw_data!B48:DR48,121,0)</f>
        <v>-1.0346471657674761E-2</v>
      </c>
      <c r="GA46" s="65">
        <v>9.4E-2</v>
      </c>
      <c r="GB46" s="18">
        <v>0.121</v>
      </c>
      <c r="GC46" s="18">
        <v>6.9099999999999995E-2</v>
      </c>
      <c r="GD46" s="41">
        <f>VLOOKUP(B:B,Asset_Quality_raw_data!B48:DV48,125,0)</f>
        <v>0.34390708221805039</v>
      </c>
      <c r="GE46" s="41">
        <f>VLOOKUP(B:B,Mgt_Efficiency_raw_data!B48:CQ48,94,0)</f>
        <v>1.0254108369898169</v>
      </c>
      <c r="GF46" s="38">
        <f>VLOOKUP(B:B,ROA_raw_data!B48:DV48,125,0)</f>
        <v>-1.0419487812409525E-2</v>
      </c>
      <c r="GG46" s="65">
        <v>7.5999999999999998E-2</v>
      </c>
      <c r="GH46" s="18">
        <v>0.1216</v>
      </c>
      <c r="GI46" s="18">
        <v>5.7300000000000004E-2</v>
      </c>
      <c r="GJ46" s="41">
        <f>VLOOKUP(B:B,Asset_Quality_raw_data!B48:DZ48,129,0)</f>
        <v>0.4059013674718962</v>
      </c>
      <c r="GK46" s="41">
        <f>VLOOKUP(B:B,Mgt_Efficiency_raw_data!B48:CT48,97,0)</f>
        <v>-14.331128307538693</v>
      </c>
      <c r="GL46" s="38">
        <f>VLOOKUP(B:B,ROA_raw_data!B48:DZ48,129,0)</f>
        <v>-9.4851623403428578E-2</v>
      </c>
      <c r="GM46" s="65">
        <v>5.8999999999999997E-2</v>
      </c>
      <c r="GN46" s="18">
        <v>0.1215</v>
      </c>
      <c r="GO46" s="18">
        <v>5.5599999999999997E-2</v>
      </c>
      <c r="GP46" s="41">
        <f>VLOOKUP(B:B,Asset_Quality_raw_data!B48:ED48,133,0)</f>
        <v>0.10014964658355312</v>
      </c>
      <c r="GQ46" s="41">
        <f>VLOOKUP(B:B,Mgt_Efficiency_raw_data!B48:CW48,100,0)</f>
        <v>2.2226492270470053</v>
      </c>
      <c r="GR46" s="38">
        <f>VLOOKUP(B:B,ROA_raw_data!B48:ED48,133,0)</f>
        <v>-6.1659868597020072E-2</v>
      </c>
      <c r="GS46" s="65">
        <v>4.9000000000000002E-2</v>
      </c>
      <c r="GT46" s="18">
        <v>0.12269999999999999</v>
      </c>
      <c r="GU46" s="18">
        <v>7.9100000000000004E-2</v>
      </c>
      <c r="GV46" s="41">
        <f>VLOOKUP(B:B,Asset_Quality_raw_data!B48:EH48,137,0)</f>
        <v>0.41584515579850118</v>
      </c>
      <c r="GW46" s="41">
        <f>VLOOKUP(B:B,Mgt_Efficiency_raw_data!B48:CZ48,103,0)</f>
        <v>1.1485212383392382</v>
      </c>
      <c r="GX46" s="38">
        <f>VLOOKUP(B:B,ROA_raw_data!B48:EH48,137,0)</f>
        <v>-2.7457683897903106E-2</v>
      </c>
      <c r="GY46" s="65">
        <v>4.5999999999999999E-2</v>
      </c>
      <c r="GZ46" s="18">
        <v>0.1241</v>
      </c>
      <c r="HA46" s="18">
        <v>9.1799999999999993E-2</v>
      </c>
      <c r="HB46" s="41">
        <f>VLOOKUP(B:B,Asset_Quality_raw_data!B48:EL48,141,0)</f>
        <v>0.32843528389637089</v>
      </c>
      <c r="HC46" s="41">
        <f>VLOOKUP(B:B,Mgt_Efficiency_raw_data!B48:DC48,106,0)</f>
        <v>1.1591047523724249</v>
      </c>
      <c r="HD46" s="38">
        <f>VLOOKUP(B:B,ROA_raw_data!B48:EL48,141,0)</f>
        <v>-3.0767714219594847E-2</v>
      </c>
      <c r="HE46" s="65">
        <v>4.9000000000000002E-2</v>
      </c>
      <c r="HF46" s="18">
        <v>0.12670000000000001</v>
      </c>
      <c r="HG46" s="18">
        <v>9.06E-2</v>
      </c>
      <c r="HH46" s="41">
        <f>VLOOKUP(B:B,Asset_Quality_raw_data!B48:EP48,145,0)</f>
        <v>0.25182048103720717</v>
      </c>
      <c r="HI46" s="41">
        <f>VLOOKUP(B:B,Mgt_Efficiency_raw_data!B48:DF48,109,0)</f>
        <v>1.1216194464545632</v>
      </c>
      <c r="HJ46" s="38">
        <f>VLOOKUP(B:B,ROA_raw_data!B48:EP48,145,0)</f>
        <v>-2.9208396201079047E-2</v>
      </c>
      <c r="HK46" s="65">
        <v>5.3999999999999999E-2</v>
      </c>
      <c r="HL46" s="18">
        <v>0.13089999999999999</v>
      </c>
      <c r="HM46" s="18">
        <v>9.1899999999999996E-2</v>
      </c>
      <c r="HN46" s="41">
        <f>VLOOKUP(B:B,Asset_Quality_raw_data!B48:ET48,149,0)</f>
        <v>0.24331613154357579</v>
      </c>
      <c r="HO46" s="41">
        <f>VLOOKUP(B:B,Mgt_Efficiency_raw_data!B48:DI48,112,0)</f>
        <v>1.2095293675443628</v>
      </c>
      <c r="HP46" s="38">
        <f>VLOOKUP(B:B,ROA_raw_data!B48:ET48,149,0)</f>
        <v>-3.3300711156711751E-2</v>
      </c>
      <c r="HQ46" s="65">
        <v>5.5E-2</v>
      </c>
      <c r="HR46" s="18">
        <v>0.1331</v>
      </c>
      <c r="HS46" s="18">
        <v>7.8799999999999995E-2</v>
      </c>
      <c r="HT46" s="41">
        <f>VLOOKUP(B:B,Asset_Quality_raw_data!B48:EX48,153,0)</f>
        <v>0.27952128272178317</v>
      </c>
      <c r="HU46" s="41">
        <f>VLOOKUP(B:B,Mgt_Efficiency_raw_data!B48:DL48,115,0)</f>
        <v>0.95567410761476201</v>
      </c>
      <c r="HV46" s="38">
        <f>VLOOKUP(B:B,ROA_raw_data!B48:EX48,153,0)</f>
        <v>-1.9408898094420285E-2</v>
      </c>
      <c r="HW46" s="65">
        <v>0.06</v>
      </c>
      <c r="HX46" s="18">
        <v>0.13980000000000001</v>
      </c>
      <c r="HY46" s="18">
        <v>6.7799999999999999E-2</v>
      </c>
      <c r="HZ46" s="41">
        <f>VLOOKUP(B:B,Asset_Quality_raw_data!B48:FB48,157,0)</f>
        <v>0.34627978151640526</v>
      </c>
      <c r="IA46" s="41">
        <f>VLOOKUP(B:B,Mgt_Efficiency_raw_data!B48:DO48,118,0)</f>
        <v>0.91245767563588775</v>
      </c>
      <c r="IB46" s="38">
        <f>VLOOKUP(B:B,ROA_raw_data!B48:FB48,157,0)</f>
        <v>-1.2288353768937887E-2</v>
      </c>
      <c r="IC46" s="65">
        <v>5.6000000000000001E-2</v>
      </c>
      <c r="ID46" s="18">
        <v>0.14630000000000001</v>
      </c>
      <c r="IE46" s="18">
        <v>6.6299999999999998E-2</v>
      </c>
      <c r="IF46" s="41">
        <f>VLOOKUP(B:B,Asset_Quality_raw_data!B48:FF48,161,0)</f>
        <v>0.20553345917411167</v>
      </c>
      <c r="IG46" s="41">
        <f>VLOOKUP(B:B,Mgt_Efficiency_raw_data!B48:DR48,121,0)</f>
        <v>1.0328699067798954</v>
      </c>
      <c r="IH46" s="38">
        <f>VLOOKUP(B:B,ROA_raw_data!B48:FF48,161,0)</f>
        <v>-1.4489277494653521E-2</v>
      </c>
      <c r="II46" s="65">
        <v>4.9000000000000002E-2</v>
      </c>
      <c r="IJ46" s="18">
        <v>0.1628</v>
      </c>
      <c r="IK46" s="18">
        <v>5.7000000000000002E-2</v>
      </c>
      <c r="IL46" s="41">
        <f>VLOOKUP(B:B,Asset_Quality_raw_data!B48:FJ48,165,0)</f>
        <v>5.8024022355971254E-2</v>
      </c>
      <c r="IM46" s="41">
        <f>VLOOKUP(B:B,Mgt_Efficiency_raw_data!B48:DU48,124,0)</f>
        <v>1.2407681427483408</v>
      </c>
      <c r="IN46" s="38">
        <f>VLOOKUP(B:B,ROA_raw_data!B48:FJ48,165,0)</f>
        <v>-3.1592168960462352E-2</v>
      </c>
      <c r="IO46" s="65">
        <v>4.5999999999999999E-2</v>
      </c>
      <c r="IP46" s="18">
        <v>0.16850000000000001</v>
      </c>
      <c r="IQ46" s="18">
        <v>6.2199999999999998E-2</v>
      </c>
      <c r="IR46" s="41">
        <f>VLOOKUP(B:B,Asset_Quality_raw_data!B48:FN48,169,0)</f>
        <v>5.9508385093980584E-2</v>
      </c>
      <c r="IS46" s="41">
        <f>VLOOKUP(B:B,Mgt_Efficiency_raw_data!B48:DX48,127,0)</f>
        <v>1.1815718224681993</v>
      </c>
      <c r="IT46" s="38">
        <f>VLOOKUP(B:B,ROA_raw_data!B48:FN48,169,0)</f>
        <v>-2.1526210060089066E-2</v>
      </c>
      <c r="IU46" s="65">
        <v>0.04</v>
      </c>
      <c r="IV46" s="18">
        <v>0.1691</v>
      </c>
      <c r="IW46" s="18">
        <v>3.56E-2</v>
      </c>
      <c r="IX46" s="41">
        <f>VLOOKUP(B:B,Asset_Quality_raw_data!B48:FR48,173,0)</f>
        <v>5.0730892201210506E-2</v>
      </c>
      <c r="IY46" s="41">
        <f>VLOOKUP(B:B,Mgt_Efficiency_raw_data!B48:EA48,130,0)</f>
        <v>1.1982150292564266</v>
      </c>
      <c r="IZ46" s="38">
        <f>VLOOKUP(B:B,ROA_raw_data!B48:FR48,173,0)</f>
        <v>-1.9450689318425737E-2</v>
      </c>
      <c r="JA46" s="65">
        <v>4.7E-2</v>
      </c>
      <c r="JB46" s="18">
        <v>0.16889999999999999</v>
      </c>
      <c r="JC46" s="18">
        <v>2.9900000000000003E-2</v>
      </c>
      <c r="JD46" s="41">
        <f>VLOOKUP(B:B,Asset_Quality_raw_data!B48:FV48,177,0)</f>
        <v>0.10494314472335274</v>
      </c>
      <c r="JE46" s="41">
        <f>VLOOKUP(B:B,Mgt_Efficiency_raw_data!B48:ED48,133,0)</f>
        <v>1.3914174221028974</v>
      </c>
      <c r="JF46" s="38">
        <f>VLOOKUP(B:B,ROA_raw_data!B48:FV48,177,0)</f>
        <v>-2.6129809243468114E-2</v>
      </c>
    </row>
    <row r="47" spans="1:266" x14ac:dyDescent="0.25">
      <c r="A47">
        <v>43</v>
      </c>
      <c r="B47" s="55" t="s">
        <v>44</v>
      </c>
      <c r="C47" s="65">
        <v>5.1999999999999998E-2</v>
      </c>
      <c r="D47" s="18">
        <v>0.1691</v>
      </c>
      <c r="E47" s="18">
        <v>6.2699999999999992E-2</v>
      </c>
      <c r="F47" s="41">
        <f>VLOOKUP(B47,Asset_Quality_raw_data!B49:F49,5,0)</f>
        <v>0</v>
      </c>
      <c r="G47" s="41">
        <f>VLOOKUP(B:B,Mgt_Efficiency_raw_data!B49:E49,4,0)</f>
        <v>0.42371581039897932</v>
      </c>
      <c r="H47" s="38">
        <f>VLOOKUP(B47,ROA_raw_data!B49:F49,5,0)</f>
        <v>2.4161610352163465E-2</v>
      </c>
      <c r="I47" s="65">
        <v>0.06</v>
      </c>
      <c r="J47" s="18">
        <v>0.1636</v>
      </c>
      <c r="K47" s="18">
        <v>7.3899999999999993E-2</v>
      </c>
      <c r="L47" s="41">
        <f>VLOOKUP(B:B,Asset_Quality_raw_data!B49:J49,9,0)</f>
        <v>0</v>
      </c>
      <c r="M47" s="41">
        <f>VLOOKUP(B:B,Mgt_Efficiency_raw_data!B49:H49,7,0)</f>
        <v>0.40366002407002632</v>
      </c>
      <c r="N47" s="38">
        <f>VLOOKUP(B47,ROA_raw_data!B49:J49,9,0)</f>
        <v>2.6290887808658816E-2</v>
      </c>
      <c r="O47" s="27"/>
      <c r="T47" s="28"/>
      <c r="U47" s="65">
        <v>0.05</v>
      </c>
      <c r="V47" s="18">
        <v>0.15990000000000001</v>
      </c>
      <c r="W47" s="18">
        <v>6.0199999999999997E-2</v>
      </c>
      <c r="X47" s="41">
        <f>VLOOKUP(B:B,Asset_Quality_raw_data!B49:R49,17,0)</f>
        <v>0</v>
      </c>
      <c r="Y47" s="41">
        <f>VLOOKUP(B:B,Mgt_Efficiency_raw_data!B49:N49,13,0)</f>
        <v>0.39589140268107348</v>
      </c>
      <c r="Z47" s="38">
        <f>VLOOKUP(B:B,ROA_raw_data!B49:R49,17,0)</f>
        <v>3.0066043704396618E-2</v>
      </c>
      <c r="AA47" s="65">
        <v>5.7000000000000002E-2</v>
      </c>
      <c r="AB47" s="18">
        <v>0.15460000000000002</v>
      </c>
      <c r="AC47" s="18">
        <v>6.3099999999999989E-2</v>
      </c>
      <c r="AD47" s="41">
        <f>VLOOKUP(B:B,Asset_Quality_raw_data!B49:V49,21,0)</f>
        <v>0</v>
      </c>
      <c r="AE47" s="41">
        <f>VLOOKUP(B:B,Mgt_Efficiency_raw_data!B49:Q49,16,0)</f>
        <v>0.42541362659468718</v>
      </c>
      <c r="AF47" s="38">
        <f>VLOOKUP(B:B,ROA_raw_data!B49:V49,21,0)</f>
        <v>2.4261285420763057E-2</v>
      </c>
      <c r="AG47" s="65">
        <v>5.6000000000000001E-2</v>
      </c>
      <c r="AH47" s="18">
        <v>0.16059999999999999</v>
      </c>
      <c r="AI47" s="18">
        <v>7.0300000000000001E-2</v>
      </c>
      <c r="AJ47" s="41">
        <f>VLOOKUP(B:B,Asset_Quality_raw_data!B49:Z49,25,0)</f>
        <v>0</v>
      </c>
      <c r="AK47" s="41">
        <f>VLOOKUP(B:B,Mgt_Efficiency_raw_data!B49:T49,19,0)</f>
        <v>0.40389066571148563</v>
      </c>
      <c r="AL47" s="38">
        <f>VLOOKUP(B:B,ROA_raw_data!B49:Z49,25,0)</f>
        <v>2.3783422680199801E-2</v>
      </c>
      <c r="AM47" s="65">
        <v>6.0999999999999999E-2</v>
      </c>
      <c r="AN47" s="18">
        <v>0.16820000000000002</v>
      </c>
      <c r="AO47" s="18">
        <v>5.9699999999999996E-2</v>
      </c>
      <c r="AP47" s="41">
        <f>VLOOKUP(B:B,Asset_Quality_raw_data!B49:AD49,29,0)</f>
        <v>0</v>
      </c>
      <c r="AQ47" s="41">
        <f>VLOOKUP(B:B,Mgt_Efficiency_raw_data!B49:W49,22,0)</f>
        <v>0.26733822461608486</v>
      </c>
      <c r="AR47" s="38">
        <f>VLOOKUP(B:B,ROA_raw_data!B49:AD49,29,0)</f>
        <v>4.52122850020798E-2</v>
      </c>
      <c r="AS47" s="65">
        <v>0.05</v>
      </c>
      <c r="AT47" s="18">
        <v>0.183</v>
      </c>
      <c r="AU47" s="18">
        <v>8.0100000000000005E-2</v>
      </c>
      <c r="AV47" s="41">
        <f>VLOOKUP(B:B,Asset_Quality_raw_data!B49:AH49,33,0)</f>
        <v>0</v>
      </c>
      <c r="AW47" s="41">
        <f>VLOOKUP(B:B,Mgt_Efficiency_raw_data!B49:Z49,25,0)</f>
        <v>0.44946575111988074</v>
      </c>
      <c r="AX47" s="38">
        <f>VLOOKUP(B:B,ROA_raw_data!B49:AH49,33,0)</f>
        <v>3.8310265057871683E-2</v>
      </c>
      <c r="AY47" s="65">
        <v>3.7999999999999999E-2</v>
      </c>
      <c r="AZ47" s="18">
        <v>0.1787</v>
      </c>
      <c r="BA47" s="18">
        <v>6.4500000000000002E-2</v>
      </c>
      <c r="BB47" s="41">
        <f>VLOOKUP(B:B,Asset_Quality_raw_data!B49:AL49,37,0)</f>
        <v>0</v>
      </c>
      <c r="BC47" s="41">
        <f>VLOOKUP(B:B,Mgt_Efficiency_raw_data!B49:AC49,28,0)</f>
        <v>0.44011544941196179</v>
      </c>
      <c r="BD47" s="38">
        <f>VLOOKUP(B:B,ROA_raw_data!B49:AL49,37,0)</f>
        <v>2.2881293986540159E-2</v>
      </c>
      <c r="BE47" s="65">
        <v>3.7999999999999999E-2</v>
      </c>
      <c r="BF47" s="18">
        <v>0.18179999999999999</v>
      </c>
      <c r="BG47" s="18">
        <v>5.7999999999999996E-2</v>
      </c>
      <c r="BH47" s="41">
        <f>VLOOKUP(B:B,Asset_Quality_raw_data!B49:AP49,41,0)</f>
        <v>0</v>
      </c>
      <c r="BI47" s="41">
        <f>VLOOKUP(B:B,Mgt_Efficiency_raw_data!B49:AF49,31,0)</f>
        <v>0.40420933433266959</v>
      </c>
      <c r="BJ47" s="38">
        <f>VLOOKUP(B:B,ROA_raw_data!B49:AP49,41,0)</f>
        <v>2.675199959056326E-2</v>
      </c>
      <c r="BK47" s="65">
        <v>4.3999999999999997E-2</v>
      </c>
      <c r="BL47" s="18">
        <v>0.1386</v>
      </c>
      <c r="BM47" s="18">
        <v>6.3399999999999998E-2</v>
      </c>
      <c r="BN47" s="41">
        <f>VLOOKUP(B:B,Asset_Quality_raw_data!B49:AT49,45,0)</f>
        <v>0</v>
      </c>
      <c r="BO47" s="41">
        <f>VLOOKUP(B:B,Mgt_Efficiency_raw_data!B49:AI49,34,0)</f>
        <v>0.25212548243987526</v>
      </c>
      <c r="BP47" s="38">
        <f>VLOOKUP(B:B,ROA_raw_data!B49:AT49,45,0)</f>
        <v>3.9362905576644937E-2</v>
      </c>
      <c r="BQ47" s="65">
        <v>4.2000000000000003E-2</v>
      </c>
      <c r="BR47" s="18">
        <v>0.1366</v>
      </c>
      <c r="BS47" s="18">
        <v>6.3500000000000001E-2</v>
      </c>
      <c r="BT47" s="41">
        <f>VLOOKUP(B:B,Asset_Quality_raw_data!B49:AX49,49,0)</f>
        <v>0</v>
      </c>
      <c r="BU47" s="41">
        <f>VLOOKUP(B:B,Mgt_Efficiency_raw_data!B49:AL49,37,0)</f>
        <v>0.42893653744025489</v>
      </c>
      <c r="BV47" s="38">
        <f>VLOOKUP(B:B,ROA_raw_data!B49:AX49,49,0)</f>
        <v>2.7927646701350072E-2</v>
      </c>
      <c r="BW47" s="65">
        <v>5.3999999999999999E-2</v>
      </c>
      <c r="BX47" s="18">
        <v>0.1361</v>
      </c>
      <c r="BY47" s="18">
        <v>0.10279999999999999</v>
      </c>
      <c r="BZ47" s="41">
        <f>VLOOKUP(B:B,Asset_Quality_raw_data!B49:BB49,53,0)</f>
        <v>0</v>
      </c>
      <c r="CA47" s="41">
        <f>VLOOKUP(B:B,Mgt_Efficiency_raw_data!B49:AO49,40,0)</f>
        <v>0.38825201522963765</v>
      </c>
      <c r="CB47" s="38">
        <f>VLOOKUP(B:B,ROA_raw_data!B49:BB49,53,0)</f>
        <v>2.8601103696957429E-2</v>
      </c>
      <c r="CC47" s="65">
        <v>3.3000000000000002E-2</v>
      </c>
      <c r="CD47" s="18">
        <v>0.1366</v>
      </c>
      <c r="CE47" s="18">
        <v>9.2100000000000015E-2</v>
      </c>
      <c r="CF47" s="41">
        <f>VLOOKUP(B:B,Asset_Quality_raw_data!B49:BF49,57,0)</f>
        <v>1.1675588779037054E-3</v>
      </c>
      <c r="CG47" s="41">
        <f>VLOOKUP(B:B,Mgt_Efficiency_raw_data!B49:AR49,43,0)</f>
        <v>0.40750655830764854</v>
      </c>
      <c r="CH47" s="38">
        <f>VLOOKUP(B:B,ROA_raw_data!B49:BF49,57,0)</f>
        <v>2.7158085410305274E-2</v>
      </c>
      <c r="CI47" s="65">
        <v>3.2000000000000001E-2</v>
      </c>
      <c r="CJ47" s="18">
        <v>0.13689999999999999</v>
      </c>
      <c r="CK47" s="18">
        <v>7.0599999999999996E-2</v>
      </c>
      <c r="CL47" s="41">
        <f>VLOOKUP(B:B,Asset_Quality_raw_data!B49:BJ49,61,0)</f>
        <v>8.5763858068570056E-4</v>
      </c>
      <c r="CM47" s="41">
        <f>VLOOKUP(B:B,Mgt_Efficiency_raw_data!B49:AU49,46,0)</f>
        <v>0.42865655471289277</v>
      </c>
      <c r="CN47" s="38">
        <f>VLOOKUP(B:B,ROA_raw_data!B49:BJ49,61,0)</f>
        <v>2.6044658857702685E-2</v>
      </c>
      <c r="CO47" s="65">
        <v>3.7999999999999999E-2</v>
      </c>
      <c r="CP47" s="18">
        <v>0.13639999999999999</v>
      </c>
      <c r="CQ47" s="18">
        <v>4.4999999999999998E-2</v>
      </c>
      <c r="CR47" s="41">
        <f>VLOOKUP(B:B,Asset_Quality_raw_data!B49:BN49,65,0)</f>
        <v>8.0268950493665432E-4</v>
      </c>
      <c r="CS47" s="41">
        <f>VLOOKUP(B:B,Mgt_Efficiency_raw_data!B49:AX49,49,0)</f>
        <v>0.42907071671506536</v>
      </c>
      <c r="CT47" s="38">
        <f>VLOOKUP(B:B,ROA_raw_data!B49:BN49,65,0)</f>
        <v>2.5509168567061018E-2</v>
      </c>
      <c r="CU47" s="65">
        <v>5.1999999999999998E-2</v>
      </c>
      <c r="CV47" s="18">
        <v>0.13489999999999999</v>
      </c>
      <c r="CW47" s="18">
        <v>4.1799999999999997E-2</v>
      </c>
      <c r="CX47" s="41">
        <f>VLOOKUP(B:B,Asset_Quality_raw_data!B49:BR49,69,0)</f>
        <v>7.3715247480696949E-4</v>
      </c>
      <c r="CY47" s="41">
        <f>VLOOKUP(B:B,Mgt_Efficiency_raw_data!B49:BA49,52,0)</f>
        <v>0.46724176109832766</v>
      </c>
      <c r="CZ47" s="38">
        <f>VLOOKUP(B:B,ROA_raw_data!B49:BR49,69,0)</f>
        <v>2.3116386861832858E-2</v>
      </c>
      <c r="DA47" s="65">
        <v>6.0999999999999999E-2</v>
      </c>
      <c r="DB47" s="18">
        <v>0.13220000000000001</v>
      </c>
      <c r="DC47" s="18">
        <v>4.2800000000000005E-2</v>
      </c>
      <c r="DD47" s="41">
        <f>VLOOKUP(B:B,Asset_Quality_raw_data!B49:BV49,73,0)</f>
        <v>0</v>
      </c>
      <c r="DE47" s="41">
        <f>VLOOKUP(B:B,Mgt_Efficiency_raw_data!B49:BD49,55,0)</f>
        <v>0.47584882488923136</v>
      </c>
      <c r="DF47" s="38">
        <f>VLOOKUP(B:B,ROA_raw_data!B49:BV49,73,0)</f>
        <v>2.0800525669909684E-2</v>
      </c>
      <c r="DG47" s="65">
        <v>5.2999999999999999E-2</v>
      </c>
      <c r="DH47" s="18">
        <v>0.12659999999999999</v>
      </c>
      <c r="DI47" s="18">
        <v>5.7000000000000002E-2</v>
      </c>
      <c r="DJ47" s="41">
        <f>VLOOKUP(B:B,Asset_Quality_raw_data!B49:BZ49,77,0)</f>
        <v>2.6736671307952559E-2</v>
      </c>
      <c r="DK47" s="41">
        <f>VLOOKUP(B:B,Mgt_Efficiency_raw_data!B49:BG49,58,0)</f>
        <v>0.49700657247171587</v>
      </c>
      <c r="DL47" s="38">
        <f>VLOOKUP(B:B,ROA_raw_data!B49:BZ49,77,0)</f>
        <v>1.8494905715840903E-2</v>
      </c>
      <c r="DM47" s="65">
        <v>5.6000000000000001E-2</v>
      </c>
      <c r="DN47" s="18">
        <v>0.12509999999999999</v>
      </c>
      <c r="DO47" s="18">
        <v>5.7099999999999998E-2</v>
      </c>
      <c r="DP47" s="41">
        <f>VLOOKUP(B:B,Asset_Quality_raw_data!B49:CD49,81,0)</f>
        <v>2.7758215050515168E-2</v>
      </c>
      <c r="DQ47" s="41">
        <f>VLOOKUP(B:B,Mgt_Efficiency_raw_data!B49:BJ49,61,0)</f>
        <v>0.45605692846992829</v>
      </c>
      <c r="DR47" s="38">
        <f>VLOOKUP(B:B,ROA_raw_data!B49:CD49,81,0)</f>
        <v>1.4985881936713073E-2</v>
      </c>
      <c r="DS47" s="65">
        <v>4.8000000000000001E-2</v>
      </c>
      <c r="DT47" s="18">
        <v>0.12509999999999999</v>
      </c>
      <c r="DU47" s="18">
        <v>4.3499999999999997E-2</v>
      </c>
      <c r="DV47" s="41">
        <f>VLOOKUP(B:B,Asset_Quality_raw_data!B49:CH49,85,0)</f>
        <v>2.773942446519442E-2</v>
      </c>
      <c r="DW47" s="41">
        <f>VLOOKUP(B:B,Mgt_Efficiency_raw_data!B49:BM49,64,0)</f>
        <v>0.45943321306826351</v>
      </c>
      <c r="DX47" s="38">
        <f>VLOOKUP(B:B,ROA_raw_data!B49:CH49,85,0)</f>
        <v>1.6072784116080149E-2</v>
      </c>
      <c r="DY47" s="65">
        <v>0.06</v>
      </c>
      <c r="DZ47" s="18">
        <v>0.12470000000000001</v>
      </c>
      <c r="EA47" s="18">
        <v>5.7000000000000002E-2</v>
      </c>
      <c r="EB47" s="41">
        <f>VLOOKUP(B:B,Asset_Quality_raw_data!B49:CL49,89,0)</f>
        <v>2.5795868595792852E-2</v>
      </c>
      <c r="EC47" s="41">
        <f>VLOOKUP(B:B,Mgt_Efficiency_raw_data!B49:BP49,67,0)</f>
        <v>0.42518366653080703</v>
      </c>
      <c r="ED47" s="38">
        <f>VLOOKUP(B:B,ROA_raw_data!B49:CL49,89,0)</f>
        <v>1.8081645893069247E-2</v>
      </c>
      <c r="EE47" s="65">
        <v>0.05</v>
      </c>
      <c r="EF47" s="18">
        <v>0.12470000000000001</v>
      </c>
      <c r="EG47" s="18">
        <v>3.8300000000000001E-2</v>
      </c>
      <c r="EH47" s="41">
        <f>VLOOKUP(B:B,Asset_Quality_raw_data!B49:CP49,93,0)</f>
        <v>4.151074288826561E-2</v>
      </c>
      <c r="EI47" s="41">
        <f>VLOOKUP(B:B,Mgt_Efficiency_raw_data!B49:BS49,70,0)</f>
        <v>0.40704158138110086</v>
      </c>
      <c r="EJ47" s="38">
        <f>VLOOKUP(B:B,ROA_raw_data!B49:CP49,93,0)</f>
        <v>2.22988230916241E-2</v>
      </c>
      <c r="EK47" s="65">
        <v>5.0999999999999997E-2</v>
      </c>
      <c r="EL47" s="18">
        <v>0.12240000000000001</v>
      </c>
      <c r="EM47" s="18">
        <v>5.8200000000000002E-2</v>
      </c>
      <c r="EN47" s="41">
        <f>VLOOKUP(B:B,Asset_Quality_raw_data!B49:CT49,97,0)</f>
        <v>4.4652978982309639E-2</v>
      </c>
      <c r="EO47" s="41">
        <f>VLOOKUP(B:B,Mgt_Efficiency_raw_data!B49:BV49,73,0)</f>
        <v>0.43490136250341116</v>
      </c>
      <c r="EP47" s="38">
        <f>VLOOKUP(B:B,ROA_raw_data!B49:CT49,97,0)</f>
        <v>1.5411491380643723E-2</v>
      </c>
      <c r="EQ47" s="65">
        <v>4.5999999999999999E-2</v>
      </c>
      <c r="ER47" s="18">
        <v>0.12089999999999999</v>
      </c>
      <c r="ES47" s="18">
        <v>5.8400000000000001E-2</v>
      </c>
      <c r="ET47" s="41">
        <f>VLOOKUP(B:B,Asset_Quality_raw_data!B49:CX49,101,0)</f>
        <v>5.2458876545076034E-2</v>
      </c>
      <c r="EU47" s="41">
        <f>VLOOKUP(B:B,Mgt_Efficiency_raw_data!B49:BY49,76,0)</f>
        <v>0.54070772181669391</v>
      </c>
      <c r="EV47" s="38">
        <f>VLOOKUP(B:B,ROA_raw_data!B49:CX49,101,0)</f>
        <v>1.2105455401455231E-2</v>
      </c>
      <c r="EW47" s="65">
        <v>-4.1000000000000002E-2</v>
      </c>
      <c r="EX47" s="18">
        <v>0.11890000000000001</v>
      </c>
      <c r="EY47" s="18">
        <v>4.5899999999999996E-2</v>
      </c>
      <c r="EZ47" s="41">
        <f>VLOOKUP(B:B,Asset_Quality_raw_data!B49:DB49,105,0)</f>
        <v>5.5977073845903058E-2</v>
      </c>
      <c r="FA47" s="41">
        <f>VLOOKUP(B:B,Mgt_Efficiency_raw_data!B49:CB49,79,0)</f>
        <v>0.52347437061298108</v>
      </c>
      <c r="FB47" s="38">
        <f>VLOOKUP(B:B,ROA_raw_data!B49:DB49,105,0)</f>
        <v>1.1348752049470666E-2</v>
      </c>
      <c r="FC47" s="65">
        <v>-3.5999999999999997E-2</v>
      </c>
      <c r="FD47" s="18">
        <v>0.11749999999999999</v>
      </c>
      <c r="FE47" s="18">
        <v>4.2000000000000003E-2</v>
      </c>
      <c r="FF47" s="41">
        <f>VLOOKUP(B:B,Asset_Quality_raw_data!B49:DF49,109,0)</f>
        <v>5.3417820961185809E-2</v>
      </c>
      <c r="FG47" s="41">
        <f>VLOOKUP(B:B,Mgt_Efficiency_raw_data!B49:CE49,82,0)</f>
        <v>0.47784716092968521</v>
      </c>
      <c r="FH47" s="38">
        <f>VLOOKUP(B:B,ROA_raw_data!B49:DF49,109,0)</f>
        <v>1.2756781644811864E-2</v>
      </c>
      <c r="FI47" s="65">
        <v>-3.0000000000000001E-3</v>
      </c>
      <c r="FJ47" s="18">
        <v>0.1202</v>
      </c>
      <c r="FK47" s="18">
        <v>5.62E-2</v>
      </c>
      <c r="FL47" s="41">
        <f>VLOOKUP(B:B,Asset_Quality_raw_data!B49:DJ49,113,0)</f>
        <v>6.0952153609245212E-2</v>
      </c>
      <c r="FM47" s="41">
        <f>VLOOKUP(B:B,Mgt_Efficiency_raw_data!B49:CH49,85,0)</f>
        <v>0.42452013234017899</v>
      </c>
      <c r="FN47" s="38">
        <f>VLOOKUP(B:B,ROA_raw_data!B49:DJ49,113,0)</f>
        <v>1.3968266060848967E-2</v>
      </c>
      <c r="FO47" s="65">
        <v>2.4E-2</v>
      </c>
      <c r="FP47" s="18">
        <v>0.12050000000000001</v>
      </c>
      <c r="FQ47" s="18">
        <v>5.9000000000000004E-2</v>
      </c>
      <c r="FR47" s="41">
        <f>VLOOKUP(B:B,Asset_Quality_raw_data!B49:DN49,117,0)</f>
        <v>5.7803520678252493E-2</v>
      </c>
      <c r="FS47" s="41">
        <f>VLOOKUP(B:B,Mgt_Efficiency_raw_data!B49:CK49,88,0)</f>
        <v>0.42680410752109804</v>
      </c>
      <c r="FT47" s="38">
        <f>VLOOKUP(B:B,ROA_raw_data!B49:DN49,117,0)</f>
        <v>1.6383923116611944E-2</v>
      </c>
      <c r="FU47" s="65">
        <v>0.10299999999999999</v>
      </c>
      <c r="FV47" s="18">
        <v>0.1202</v>
      </c>
      <c r="FW47" s="18">
        <v>6.3200000000000006E-2</v>
      </c>
      <c r="FX47" s="41">
        <f>VLOOKUP(B:B,Asset_Quality_raw_data!B49:DR49,121,0)</f>
        <v>9.0621042053229114E-2</v>
      </c>
      <c r="FY47" s="41">
        <f>VLOOKUP(B:B,Mgt_Efficiency_raw_data!B49:CN49,91,0)</f>
        <v>0.58377262808839259</v>
      </c>
      <c r="FZ47" s="38">
        <f>VLOOKUP(B:B,ROA_raw_data!B49:DR49,121,0)</f>
        <v>6.7225715581684803E-3</v>
      </c>
      <c r="GA47" s="65">
        <v>9.4E-2</v>
      </c>
      <c r="GB47" s="18">
        <v>0.121</v>
      </c>
      <c r="GC47" s="18">
        <v>6.9099999999999995E-2</v>
      </c>
      <c r="GD47" s="41">
        <f>VLOOKUP(B:B,Asset_Quality_raw_data!B49:DV49,125,0)</f>
        <v>8.5461994136308853E-2</v>
      </c>
      <c r="GE47" s="41">
        <f>VLOOKUP(B:B,Mgt_Efficiency_raw_data!B49:CQ49,94,0)</f>
        <v>0.50699342473301157</v>
      </c>
      <c r="GF47" s="38">
        <f>VLOOKUP(B:B,ROA_raw_data!B49:DV49,125,0)</f>
        <v>1.0564424236896207E-2</v>
      </c>
      <c r="GG47" s="65">
        <v>7.5999999999999998E-2</v>
      </c>
      <c r="GH47" s="18">
        <v>0.1216</v>
      </c>
      <c r="GI47" s="18">
        <v>5.7300000000000004E-2</v>
      </c>
      <c r="GJ47" s="41">
        <f>VLOOKUP(B:B,Asset_Quality_raw_data!B49:DZ49,129,0)</f>
        <v>0.12549702244337416</v>
      </c>
      <c r="GK47" s="41">
        <f>VLOOKUP(B:B,Mgt_Efficiency_raw_data!B49:CT49,97,0)</f>
        <v>0.41244066486027942</v>
      </c>
      <c r="GL47" s="38">
        <f>VLOOKUP(B:B,ROA_raw_data!B49:DZ49,129,0)</f>
        <v>1.1562273693656838E-2</v>
      </c>
      <c r="GM47" s="65">
        <v>5.8999999999999997E-2</v>
      </c>
      <c r="GN47" s="18">
        <v>0.1215</v>
      </c>
      <c r="GO47" s="18">
        <v>5.5599999999999997E-2</v>
      </c>
      <c r="GP47" s="41">
        <f>VLOOKUP(B:B,Asset_Quality_raw_data!B49:ED49,133,0)</f>
        <v>0.11945505421197945</v>
      </c>
      <c r="GQ47" s="41">
        <f>VLOOKUP(B:B,Mgt_Efficiency_raw_data!B49:CW49,100,0)</f>
        <v>0.40236002979037461</v>
      </c>
      <c r="GR47" s="38">
        <f>VLOOKUP(B:B,ROA_raw_data!B49:ED49,133,0)</f>
        <v>1.6462125110532633E-2</v>
      </c>
      <c r="GS47" s="65">
        <v>4.9000000000000002E-2</v>
      </c>
      <c r="GT47" s="18">
        <v>0.12269999999999999</v>
      </c>
      <c r="GU47" s="18">
        <v>7.9100000000000004E-2</v>
      </c>
      <c r="GV47" s="41">
        <f>VLOOKUP(B:B,Asset_Quality_raw_data!B49:EH49,137,0)</f>
        <v>0.11437790339820836</v>
      </c>
      <c r="GW47" s="41">
        <f>VLOOKUP(B:B,Mgt_Efficiency_raw_data!B49:CZ49,103,0)</f>
        <v>0.39767709830240516</v>
      </c>
      <c r="GX47" s="38">
        <f>VLOOKUP(B:B,ROA_raw_data!B49:EH49,137,0)</f>
        <v>1.3129513311706561E-2</v>
      </c>
      <c r="GY47" s="65">
        <v>4.5999999999999999E-2</v>
      </c>
      <c r="GZ47" s="18">
        <v>0.1241</v>
      </c>
      <c r="HA47" s="18">
        <v>9.1799999999999993E-2</v>
      </c>
      <c r="HB47" s="41">
        <f>VLOOKUP(B:B,Asset_Quality_raw_data!B49:EL49,141,0)</f>
        <v>0.11046891405793764</v>
      </c>
      <c r="HC47" s="41">
        <f>VLOOKUP(B:B,Mgt_Efficiency_raw_data!B49:DC49,106,0)</f>
        <v>0.44218186614845079</v>
      </c>
      <c r="HD47" s="38">
        <f>VLOOKUP(B:B,ROA_raw_data!B49:EL49,141,0)</f>
        <v>1.0522889661461537E-2</v>
      </c>
      <c r="HE47" s="65">
        <v>4.9000000000000002E-2</v>
      </c>
      <c r="HF47" s="18">
        <v>0.12670000000000001</v>
      </c>
      <c r="HG47" s="18">
        <v>9.06E-2</v>
      </c>
      <c r="HH47" s="41">
        <f>VLOOKUP(B:B,Asset_Quality_raw_data!B49:EP49,145,0)</f>
        <v>0.10841349749171737</v>
      </c>
      <c r="HI47" s="41">
        <f>VLOOKUP(B:B,Mgt_Efficiency_raw_data!B49:DF49,109,0)</f>
        <v>0.45185860523085836</v>
      </c>
      <c r="HJ47" s="38">
        <f>VLOOKUP(B:B,ROA_raw_data!B49:EP49,145,0)</f>
        <v>1.3594220562023621E-2</v>
      </c>
      <c r="HK47" s="65">
        <v>5.3999999999999999E-2</v>
      </c>
      <c r="HL47" s="18">
        <v>0.13089999999999999</v>
      </c>
      <c r="HM47" s="18">
        <v>9.1899999999999996E-2</v>
      </c>
      <c r="HN47" s="41">
        <f>VLOOKUP(B:B,Asset_Quality_raw_data!B49:ET49,149,0)</f>
        <v>0.1037381322621037</v>
      </c>
      <c r="HO47" s="41">
        <f>VLOOKUP(B:B,Mgt_Efficiency_raw_data!B49:DI49,112,0)</f>
        <v>0.51164228634937037</v>
      </c>
      <c r="HP47" s="38">
        <f>VLOOKUP(B:B,ROA_raw_data!B49:ET49,149,0)</f>
        <v>1.4768054279998211E-2</v>
      </c>
      <c r="HQ47" s="65">
        <v>5.5E-2</v>
      </c>
      <c r="HR47" s="18">
        <v>0.1331</v>
      </c>
      <c r="HS47" s="18">
        <v>7.8799999999999995E-2</v>
      </c>
      <c r="HT47" s="41">
        <f>VLOOKUP(B:B,Asset_Quality_raw_data!B49:EX49,153,0)</f>
        <v>9.9845028706206276E-2</v>
      </c>
      <c r="HU47" s="41">
        <f>VLOOKUP(B:B,Mgt_Efficiency_raw_data!B49:DL49,115,0)</f>
        <v>0.48996474581913951</v>
      </c>
      <c r="HV47" s="38">
        <f>VLOOKUP(B:B,ROA_raw_data!B49:EX49,153,0)</f>
        <v>1.5021310450120525E-2</v>
      </c>
      <c r="HW47" s="65">
        <v>0.06</v>
      </c>
      <c r="HX47" s="18">
        <v>0.13980000000000001</v>
      </c>
      <c r="HY47" s="18">
        <v>6.7799999999999999E-2</v>
      </c>
      <c r="HZ47" s="41">
        <f>VLOOKUP(B:B,Asset_Quality_raw_data!B49:FB49,157,0)</f>
        <v>9.5623368619820848E-2</v>
      </c>
      <c r="IA47" s="41">
        <f>VLOOKUP(B:B,Mgt_Efficiency_raw_data!B49:DO49,118,0)</f>
        <v>0.49515761167604716</v>
      </c>
      <c r="IB47" s="38">
        <f>VLOOKUP(B:B,ROA_raw_data!B49:FB49,157,0)</f>
        <v>1.4599557481992046E-2</v>
      </c>
      <c r="IC47" s="65">
        <v>5.6000000000000001E-2</v>
      </c>
      <c r="ID47" s="18">
        <v>0.14630000000000001</v>
      </c>
      <c r="IE47" s="18">
        <v>6.6299999999999998E-2</v>
      </c>
      <c r="IF47" s="41">
        <f>VLOOKUP(B:B,Asset_Quality_raw_data!B49:FF49,161,0)</f>
        <v>9.309068467183744E-2</v>
      </c>
      <c r="IG47" s="41">
        <f>VLOOKUP(B:B,Mgt_Efficiency_raw_data!B49:DR49,121,0)</f>
        <v>4.3081519278828591</v>
      </c>
      <c r="IH47" s="38">
        <f>VLOOKUP(B:B,ROA_raw_data!B49:FF49,161,0)</f>
        <v>1.3003952399392747E-2</v>
      </c>
      <c r="II47" s="65">
        <v>4.9000000000000002E-2</v>
      </c>
      <c r="IJ47" s="18">
        <v>0.1628</v>
      </c>
      <c r="IK47" s="18">
        <v>5.7000000000000002E-2</v>
      </c>
      <c r="IL47" s="41">
        <f>VLOOKUP(B:B,Asset_Quality_raw_data!B49:FJ49,165,0)</f>
        <v>9.7295271021686461E-2</v>
      </c>
      <c r="IM47" s="41">
        <f>VLOOKUP(B:B,Mgt_Efficiency_raw_data!B49:DU49,124,0)</f>
        <v>0.63363961834888272</v>
      </c>
      <c r="IN47" s="38">
        <f>VLOOKUP(B:B,ROA_raw_data!B49:FJ49,165,0)</f>
        <v>9.888860717691501E-3</v>
      </c>
      <c r="IO47" s="65">
        <v>4.5999999999999999E-2</v>
      </c>
      <c r="IP47" s="18">
        <v>0.16850000000000001</v>
      </c>
      <c r="IQ47" s="18">
        <v>6.2199999999999998E-2</v>
      </c>
      <c r="IR47" s="41">
        <f>VLOOKUP(B:B,Asset_Quality_raw_data!B49:FN49,169,0)</f>
        <v>9.9909341142073851E-2</v>
      </c>
      <c r="IS47" s="41">
        <f>VLOOKUP(B:B,Mgt_Efficiency_raw_data!B49:DX49,127,0)</f>
        <v>0.61786367086876781</v>
      </c>
      <c r="IT47" s="38">
        <f>VLOOKUP(B:B,ROA_raw_data!B49:FN49,169,0)</f>
        <v>9.7410276710616986E-3</v>
      </c>
      <c r="IU47" s="65">
        <v>0.04</v>
      </c>
      <c r="IV47" s="18">
        <v>0.1691</v>
      </c>
      <c r="IW47" s="18">
        <v>3.56E-2</v>
      </c>
      <c r="IX47" s="41">
        <f>VLOOKUP(B:B,Asset_Quality_raw_data!B49:FR49,173,0)</f>
        <v>0.10143948701312748</v>
      </c>
      <c r="IY47" s="41">
        <f>VLOOKUP(B:B,Mgt_Efficiency_raw_data!B49:EA49,130,0)</f>
        <v>0.61884449415902909</v>
      </c>
      <c r="IZ47" s="38">
        <f>VLOOKUP(B:B,ROA_raw_data!B49:FR49,173,0)</f>
        <v>9.404592181756358E-3</v>
      </c>
      <c r="JA47" s="65">
        <v>4.7E-2</v>
      </c>
      <c r="JB47" s="18">
        <v>0.16889999999999999</v>
      </c>
      <c r="JC47" s="18">
        <v>2.9900000000000003E-2</v>
      </c>
      <c r="JD47" s="41">
        <f>VLOOKUP(B:B,Asset_Quality_raw_data!B49:FV49,177,0)</f>
        <v>0.11878308071092633</v>
      </c>
      <c r="JE47" s="41">
        <f>VLOOKUP(B:B,Mgt_Efficiency_raw_data!B49:ED49,133,0)</f>
        <v>0.59850281823317952</v>
      </c>
      <c r="JF47" s="38">
        <f>VLOOKUP(B:B,ROA_raw_data!B49:FV49,177,0)</f>
        <v>9.1181827909480578E-3</v>
      </c>
    </row>
    <row r="48" spans="1:266" x14ac:dyDescent="0.25">
      <c r="A48">
        <v>44</v>
      </c>
      <c r="B48" s="58" t="s">
        <v>89</v>
      </c>
      <c r="C48" s="65">
        <v>5.1999999999999998E-2</v>
      </c>
      <c r="D48" s="18">
        <v>0.1691</v>
      </c>
      <c r="E48" s="18">
        <v>6.2699999999999992E-2</v>
      </c>
      <c r="F48" s="41" t="s">
        <v>76</v>
      </c>
      <c r="G48" s="41" t="s">
        <v>76</v>
      </c>
      <c r="H48" s="38" t="s">
        <v>76</v>
      </c>
      <c r="I48" s="65">
        <v>0.06</v>
      </c>
      <c r="J48" s="18">
        <v>0.1636</v>
      </c>
      <c r="K48" s="18">
        <v>7.3899999999999993E-2</v>
      </c>
      <c r="L48" s="41" t="s">
        <v>76</v>
      </c>
      <c r="M48" s="41" t="s">
        <v>76</v>
      </c>
      <c r="N48" s="38" t="s">
        <v>76</v>
      </c>
      <c r="O48" s="27"/>
      <c r="T48" s="28"/>
      <c r="U48" s="65">
        <v>0.05</v>
      </c>
      <c r="V48" s="18">
        <v>0.15990000000000001</v>
      </c>
      <c r="W48" s="18">
        <v>6.0199999999999997E-2</v>
      </c>
      <c r="X48" s="41" t="s">
        <v>76</v>
      </c>
      <c r="Y48" s="41" t="s">
        <v>76</v>
      </c>
      <c r="Z48" s="38" t="s">
        <v>76</v>
      </c>
      <c r="AA48" s="65">
        <v>5.7000000000000002E-2</v>
      </c>
      <c r="AB48" s="18">
        <v>0.15460000000000002</v>
      </c>
      <c r="AC48" s="18">
        <v>6.3099999999999989E-2</v>
      </c>
      <c r="AD48" s="41" t="s">
        <v>76</v>
      </c>
      <c r="AE48" s="41" t="s">
        <v>76</v>
      </c>
      <c r="AF48" s="38" t="s">
        <v>76</v>
      </c>
      <c r="AG48" s="65">
        <v>5.6000000000000001E-2</v>
      </c>
      <c r="AH48" s="18">
        <v>0.16059999999999999</v>
      </c>
      <c r="AI48" s="18">
        <v>7.0300000000000001E-2</v>
      </c>
      <c r="AJ48" s="41" t="s">
        <v>76</v>
      </c>
      <c r="AK48" s="41" t="s">
        <v>76</v>
      </c>
      <c r="AL48" s="38" t="s">
        <v>76</v>
      </c>
      <c r="AM48" s="65">
        <v>6.0999999999999999E-2</v>
      </c>
      <c r="AN48" s="18">
        <v>0.16820000000000002</v>
      </c>
      <c r="AO48" s="18">
        <v>5.9699999999999996E-2</v>
      </c>
      <c r="AP48" s="41" t="s">
        <v>76</v>
      </c>
      <c r="AQ48" s="41" t="s">
        <v>76</v>
      </c>
      <c r="AR48" s="38" t="s">
        <v>76</v>
      </c>
      <c r="AS48" s="65">
        <v>0.05</v>
      </c>
      <c r="AT48" s="18">
        <v>0.183</v>
      </c>
      <c r="AU48" s="18">
        <v>8.0100000000000005E-2</v>
      </c>
      <c r="AV48" s="41" t="s">
        <v>76</v>
      </c>
      <c r="AW48" s="41" t="s">
        <v>76</v>
      </c>
      <c r="AX48" s="38" t="s">
        <v>76</v>
      </c>
      <c r="AY48" s="65">
        <v>3.7999999999999999E-2</v>
      </c>
      <c r="AZ48" s="18">
        <v>0.1787</v>
      </c>
      <c r="BA48" s="18">
        <v>6.4500000000000002E-2</v>
      </c>
      <c r="BB48" s="41" t="s">
        <v>76</v>
      </c>
      <c r="BC48" s="41" t="s">
        <v>76</v>
      </c>
      <c r="BD48" s="38" t="s">
        <v>76</v>
      </c>
      <c r="BE48" s="65">
        <v>3.7999999999999999E-2</v>
      </c>
      <c r="BF48" s="18">
        <v>0.18179999999999999</v>
      </c>
      <c r="BG48" s="18">
        <v>5.7999999999999996E-2</v>
      </c>
      <c r="BH48" s="41" t="s">
        <v>76</v>
      </c>
      <c r="BI48" s="41" t="s">
        <v>76</v>
      </c>
      <c r="BJ48" s="38" t="s">
        <v>76</v>
      </c>
      <c r="BK48" s="65">
        <v>4.3999999999999997E-2</v>
      </c>
      <c r="BL48" s="18">
        <v>0.1386</v>
      </c>
      <c r="BM48" s="18">
        <v>6.3399999999999998E-2</v>
      </c>
      <c r="BN48" s="41" t="s">
        <v>76</v>
      </c>
      <c r="BO48" s="41" t="s">
        <v>76</v>
      </c>
      <c r="BP48" s="38" t="s">
        <v>76</v>
      </c>
      <c r="BQ48" s="65">
        <v>4.2000000000000003E-2</v>
      </c>
      <c r="BR48" s="18">
        <v>0.1366</v>
      </c>
      <c r="BS48" s="18">
        <v>6.3500000000000001E-2</v>
      </c>
      <c r="BT48" s="41" t="s">
        <v>76</v>
      </c>
      <c r="BU48" s="41" t="s">
        <v>76</v>
      </c>
      <c r="BV48" s="38" t="s">
        <v>76</v>
      </c>
      <c r="BW48" s="65">
        <v>5.3999999999999999E-2</v>
      </c>
      <c r="BX48" s="18">
        <v>0.1361</v>
      </c>
      <c r="BY48" s="18">
        <v>0.10279999999999999</v>
      </c>
      <c r="BZ48" s="41" t="s">
        <v>76</v>
      </c>
      <c r="CA48" s="41" t="s">
        <v>76</v>
      </c>
      <c r="CB48" s="38" t="s">
        <v>76</v>
      </c>
      <c r="CC48" s="65">
        <v>3.3000000000000002E-2</v>
      </c>
      <c r="CD48" s="18">
        <v>0.1366</v>
      </c>
      <c r="CE48" s="18">
        <v>9.2100000000000015E-2</v>
      </c>
      <c r="CF48" s="41" t="s">
        <v>76</v>
      </c>
      <c r="CG48" s="41" t="s">
        <v>76</v>
      </c>
      <c r="CH48" s="38" t="s">
        <v>76</v>
      </c>
      <c r="CI48" s="65">
        <v>3.2000000000000001E-2</v>
      </c>
      <c r="CJ48" s="18">
        <v>0.13689999999999999</v>
      </c>
      <c r="CK48" s="18">
        <v>7.0599999999999996E-2</v>
      </c>
      <c r="CL48" s="41" t="e">
        <f>VLOOKUP(B:B,Asset_Quality_raw_data!B50:BJ50,61,0)</f>
        <v>#DIV/0!</v>
      </c>
      <c r="CM48" s="41">
        <f>VLOOKUP(B:B,Mgt_Efficiency_raw_data!B50:AU50,46,0)</f>
        <v>643.82425742574253</v>
      </c>
      <c r="CN48" s="38">
        <f>VLOOKUP(B:B,ROA_raw_data!B50:BJ50,61,0)</f>
        <v>-0.11568681765275801</v>
      </c>
      <c r="CO48" s="65">
        <v>3.7999999999999999E-2</v>
      </c>
      <c r="CP48" s="18">
        <v>0.13639999999999999</v>
      </c>
      <c r="CQ48" s="18">
        <v>4.4999999999999998E-2</v>
      </c>
      <c r="CR48" s="41">
        <f>VLOOKUP(B:B,Asset_Quality_raw_data!B50:BN50,65,0)</f>
        <v>0</v>
      </c>
      <c r="CS48" s="41">
        <f>VLOOKUP(B:B,Mgt_Efficiency_raw_data!B50:AX50,49,0)</f>
        <v>5.4608930946910146</v>
      </c>
      <c r="CT48" s="38">
        <f>VLOOKUP(B:B,ROA_raw_data!B50:BN50,65,0)</f>
        <v>-9.7357971624924849E-2</v>
      </c>
      <c r="CU48" s="65">
        <v>5.1999999999999998E-2</v>
      </c>
      <c r="CV48" s="18">
        <v>0.13489999999999999</v>
      </c>
      <c r="CW48" s="18">
        <v>4.1799999999999997E-2</v>
      </c>
      <c r="CX48" s="41">
        <f>VLOOKUP(B:B,Asset_Quality_raw_data!B50:BR50,69,0)</f>
        <v>0</v>
      </c>
      <c r="CY48" s="41">
        <f>VLOOKUP(B:B,Mgt_Efficiency_raw_data!B50:BA50,52,0)</f>
        <v>3.7426568433351726</v>
      </c>
      <c r="CZ48" s="38">
        <f>VLOOKUP(B:B,ROA_raw_data!B50:BR50,69,0)</f>
        <v>-9.5044658330444981E-2</v>
      </c>
      <c r="DA48" s="65">
        <v>6.0999999999999999E-2</v>
      </c>
      <c r="DB48" s="18">
        <v>0.13220000000000001</v>
      </c>
      <c r="DC48" s="18">
        <v>4.2800000000000005E-2</v>
      </c>
      <c r="DD48" s="41">
        <f>VLOOKUP(B:B,Asset_Quality_raw_data!B50:BV50,73,0)</f>
        <v>0</v>
      </c>
      <c r="DE48" s="41">
        <f>VLOOKUP(B:B,Mgt_Efficiency_raw_data!B50:BD50,55,0)</f>
        <v>1.3407887386884147</v>
      </c>
      <c r="DF48" s="38">
        <f>VLOOKUP(B:B,ROA_raw_data!B50:BV50,73,0)</f>
        <v>-3.8325682304974802E-2</v>
      </c>
      <c r="DG48" s="65">
        <v>5.2999999999999999E-2</v>
      </c>
      <c r="DH48" s="18">
        <v>0.12659999999999999</v>
      </c>
      <c r="DI48" s="18">
        <v>5.7000000000000002E-2</v>
      </c>
      <c r="DJ48" s="41">
        <f>VLOOKUP(B:B,Asset_Quality_raw_data!B50:BZ50,77,0)</f>
        <v>0</v>
      </c>
      <c r="DK48" s="41">
        <f>VLOOKUP(B:B,Mgt_Efficiency_raw_data!B50:BG50,58,0)</f>
        <v>1.6406116314289243</v>
      </c>
      <c r="DL48" s="38">
        <f>VLOOKUP(B:B,ROA_raw_data!B50:BZ50,77,0)</f>
        <v>-5.0685209306533155E-2</v>
      </c>
      <c r="DM48" s="65">
        <v>5.6000000000000001E-2</v>
      </c>
      <c r="DN48" s="18">
        <v>0.12509999999999999</v>
      </c>
      <c r="DO48" s="18">
        <v>5.7099999999999998E-2</v>
      </c>
      <c r="DP48" s="41">
        <f>VLOOKUP(B:B,Asset_Quality_raw_data!B50:CD50,81,0)</f>
        <v>0</v>
      </c>
      <c r="DQ48" s="41">
        <f>VLOOKUP(B:B,Mgt_Efficiency_raw_data!B50:BJ50,61,0)</f>
        <v>1.8151989743897319</v>
      </c>
      <c r="DR48" s="38">
        <f>VLOOKUP(B:B,ROA_raw_data!B50:CD50,81,0)</f>
        <v>-5.1449172285997678E-2</v>
      </c>
      <c r="DS48" s="65">
        <v>4.8000000000000001E-2</v>
      </c>
      <c r="DT48" s="18">
        <v>0.12509999999999999</v>
      </c>
      <c r="DU48" s="18">
        <v>4.3499999999999997E-2</v>
      </c>
      <c r="DV48" s="41">
        <f>VLOOKUP(B:B,Asset_Quality_raw_data!B50:CH50,85,0)</f>
        <v>0</v>
      </c>
      <c r="DW48" s="41">
        <f>VLOOKUP(B:B,Mgt_Efficiency_raw_data!B50:BM50,64,0)</f>
        <v>2.4768708471006864</v>
      </c>
      <c r="DX48" s="38">
        <f>VLOOKUP(B:B,ROA_raw_data!B50:CH50,85,0)</f>
        <v>-4.4925777293491967E-2</v>
      </c>
      <c r="DY48" s="65">
        <v>0.06</v>
      </c>
      <c r="DZ48" s="18">
        <v>0.12470000000000001</v>
      </c>
      <c r="EA48" s="18">
        <v>5.7000000000000002E-2</v>
      </c>
      <c r="EB48" s="41">
        <f>VLOOKUP(B:B,Asset_Quality_raw_data!B50:CL50,89,0)</f>
        <v>0</v>
      </c>
      <c r="EC48" s="41">
        <f>VLOOKUP(B:B,Mgt_Efficiency_raw_data!B50:BP50,67,0)</f>
        <v>2.2960421859703679</v>
      </c>
      <c r="ED48" s="38">
        <f>VLOOKUP(B:B,ROA_raw_data!B50:CL50,89,0)</f>
        <v>-4.5142022761170186E-2</v>
      </c>
      <c r="EE48" s="65">
        <v>0.05</v>
      </c>
      <c r="EF48" s="18">
        <v>0.12470000000000001</v>
      </c>
      <c r="EG48" s="18">
        <v>3.8300000000000001E-2</v>
      </c>
      <c r="EH48" s="41">
        <f>VLOOKUP(B:B,Asset_Quality_raw_data!B50:CP50,93,0)</f>
        <v>7.0765162930138455E-3</v>
      </c>
      <c r="EI48" s="41">
        <f>VLOOKUP(B:B,Mgt_Efficiency_raw_data!B50:BS50,70,0)</f>
        <v>2.2947825069910368</v>
      </c>
      <c r="EJ48" s="38">
        <f>VLOOKUP(B:B,ROA_raw_data!B50:CP50,93,0)</f>
        <v>-4.4272062865702851E-2</v>
      </c>
      <c r="EK48" s="65">
        <v>5.0999999999999997E-2</v>
      </c>
      <c r="EL48" s="18">
        <v>0.12240000000000001</v>
      </c>
      <c r="EM48" s="18">
        <v>5.8200000000000002E-2</v>
      </c>
      <c r="EN48" s="41">
        <f>VLOOKUP(B:B,Asset_Quality_raw_data!B50:CT50,97,0)</f>
        <v>1.4008436468337536E-2</v>
      </c>
      <c r="EO48" s="41">
        <f>VLOOKUP(B:B,Mgt_Efficiency_raw_data!B50:BV50,73,0)</f>
        <v>2.4055191208931319</v>
      </c>
      <c r="EP48" s="38">
        <f>VLOOKUP(B:B,ROA_raw_data!B50:CT50,97,0)</f>
        <v>-4.7182654098604511E-2</v>
      </c>
      <c r="EQ48" s="65">
        <v>4.5999999999999999E-2</v>
      </c>
      <c r="ER48" s="18">
        <v>0.12089999999999999</v>
      </c>
      <c r="ES48" s="18">
        <v>5.8400000000000001E-2</v>
      </c>
      <c r="ET48" s="41">
        <f>VLOOKUP(B:B,Asset_Quality_raw_data!B50:CX50,101,0)</f>
        <v>2.5876862189014329E-2</v>
      </c>
      <c r="EU48" s="41">
        <f>VLOOKUP(B:B,Mgt_Efficiency_raw_data!B50:BY50,76,0)</f>
        <v>1.9556157131685015</v>
      </c>
      <c r="EV48" s="38">
        <f>VLOOKUP(B:B,ROA_raw_data!B50:CX50,101,0)</f>
        <v>-3.9262257813512065E-2</v>
      </c>
      <c r="EW48" s="65">
        <v>-4.1000000000000002E-2</v>
      </c>
      <c r="EX48" s="18">
        <v>0.11890000000000001</v>
      </c>
      <c r="EY48" s="18">
        <v>4.5899999999999996E-2</v>
      </c>
      <c r="EZ48" s="41">
        <f>VLOOKUP(B:B,Asset_Quality_raw_data!B50:DB50,105,0)</f>
        <v>2.3029668783974746E-2</v>
      </c>
      <c r="FA48" s="41">
        <f>VLOOKUP(B:B,Mgt_Efficiency_raw_data!B50:CB50,79,0)</f>
        <v>1.975358786894124</v>
      </c>
      <c r="FB48" s="38">
        <f>VLOOKUP(B:B,ROA_raw_data!B50:DB50,105,0)</f>
        <v>-3.0821076008915597E-2</v>
      </c>
      <c r="FC48" s="65">
        <v>-3.5999999999999997E-2</v>
      </c>
      <c r="FD48" s="18">
        <v>0.11749999999999999</v>
      </c>
      <c r="FE48" s="18">
        <v>4.2000000000000003E-2</v>
      </c>
      <c r="FF48" s="41">
        <f>VLOOKUP(B:B,Asset_Quality_raw_data!B50:DF50,109,0)</f>
        <v>2.5191148310613524E-2</v>
      </c>
      <c r="FG48" s="41">
        <f>VLOOKUP(B:B,Mgt_Efficiency_raw_data!B50:CE50,82,0)</f>
        <v>1.6371524071306576</v>
      </c>
      <c r="FH48" s="38">
        <f>VLOOKUP(B:B,ROA_raw_data!B50:DF50,109,0)</f>
        <v>-2.6577942578597455E-2</v>
      </c>
      <c r="FI48" s="65">
        <v>-3.0000000000000001E-3</v>
      </c>
      <c r="FJ48" s="18">
        <v>0.1202</v>
      </c>
      <c r="FK48" s="18">
        <v>5.62E-2</v>
      </c>
      <c r="FL48" s="41">
        <f>VLOOKUP(B:B,Asset_Quality_raw_data!B50:DJ50,113,0)</f>
        <v>2.44193680403424E-2</v>
      </c>
      <c r="FM48" s="41">
        <f>VLOOKUP(B:B,Mgt_Efficiency_raw_data!B50:CH50,85,0)</f>
        <v>1.2696811272940136</v>
      </c>
      <c r="FN48" s="38">
        <f>VLOOKUP(B:B,ROA_raw_data!B50:DJ50,113,0)</f>
        <v>-3.6280860275966761E-2</v>
      </c>
      <c r="FO48" s="65">
        <v>2.4E-2</v>
      </c>
      <c r="FP48" s="18">
        <v>0.12050000000000001</v>
      </c>
      <c r="FQ48" s="18">
        <v>5.9000000000000004E-2</v>
      </c>
      <c r="FR48" s="41">
        <f>VLOOKUP(B:B,Asset_Quality_raw_data!B50:DN50,117,0)</f>
        <v>3.365151561936728E-2</v>
      </c>
      <c r="FS48" s="41">
        <f>VLOOKUP(B:B,Mgt_Efficiency_raw_data!B50:CK50,88,0)</f>
        <v>0.92082756662763054</v>
      </c>
      <c r="FT48" s="38">
        <f>VLOOKUP(B:B,ROA_raw_data!B50:DN50,117,0)</f>
        <v>1.4431163128090479E-3</v>
      </c>
      <c r="FU48" s="65">
        <v>0.10299999999999999</v>
      </c>
      <c r="FV48" s="18">
        <v>0.1202</v>
      </c>
      <c r="FW48" s="18">
        <v>6.3200000000000006E-2</v>
      </c>
      <c r="FX48" s="41">
        <f>VLOOKUP(B:B,Asset_Quality_raw_data!B50:DR50,121,0)</f>
        <v>3.3530736966673053E-2</v>
      </c>
      <c r="FY48" s="41">
        <f>VLOOKUP(B:B,Mgt_Efficiency_raw_data!B50:CN50,91,0)</f>
        <v>0.97265644851453947</v>
      </c>
      <c r="FZ48" s="38">
        <f>VLOOKUP(B:B,ROA_raw_data!B50:DR50,121,0)</f>
        <v>1.7277802287640619E-3</v>
      </c>
      <c r="GA48" s="65">
        <v>9.4E-2</v>
      </c>
      <c r="GB48" s="18">
        <v>0.121</v>
      </c>
      <c r="GC48" s="18">
        <v>6.9099999999999995E-2</v>
      </c>
      <c r="GD48" s="41">
        <f>VLOOKUP(B:B,Asset_Quality_raw_data!B50:DV50,125,0)</f>
        <v>4.1961069698128746E-2</v>
      </c>
      <c r="GE48" s="41">
        <f>VLOOKUP(B:B,Mgt_Efficiency_raw_data!B50:CQ50,94,0)</f>
        <v>0.8982103836472769</v>
      </c>
      <c r="GF48" s="38">
        <f>VLOOKUP(B:B,ROA_raw_data!B50:DV50,125,0)</f>
        <v>3.9024421993629245E-3</v>
      </c>
      <c r="GG48" s="65">
        <v>7.5999999999999998E-2</v>
      </c>
      <c r="GH48" s="18">
        <v>0.1216</v>
      </c>
      <c r="GI48" s="18">
        <v>5.7300000000000004E-2</v>
      </c>
      <c r="GJ48" s="41">
        <f>VLOOKUP(B:B,Asset_Quality_raw_data!B50:DZ50,129,0)</f>
        <v>4.8754807585424956E-2</v>
      </c>
      <c r="GK48" s="41">
        <f>VLOOKUP(B:B,Mgt_Efficiency_raw_data!B50:CT50,97,0)</f>
        <v>0.89801334903808405</v>
      </c>
      <c r="GL48" s="38">
        <f>VLOOKUP(B:B,ROA_raw_data!B50:DZ50,129,0)</f>
        <v>7.4734775114970219E-3</v>
      </c>
      <c r="GM48" s="65">
        <v>5.8999999999999997E-2</v>
      </c>
      <c r="GN48" s="18">
        <v>0.1215</v>
      </c>
      <c r="GO48" s="18">
        <v>5.5599999999999997E-2</v>
      </c>
      <c r="GP48" s="41">
        <f>VLOOKUP(B:B,Asset_Quality_raw_data!B50:ED50,133,0)</f>
        <v>4.923264541863482E-2</v>
      </c>
      <c r="GQ48" s="41">
        <f>VLOOKUP(B:B,Mgt_Efficiency_raw_data!B50:CW50,100,0)</f>
        <v>1.0009465192823577</v>
      </c>
      <c r="GR48" s="38">
        <f>VLOOKUP(B:B,ROA_raw_data!B50:ED50,133,0)</f>
        <v>6.6974127175760942E-2</v>
      </c>
      <c r="GS48" s="65">
        <v>4.9000000000000002E-2</v>
      </c>
      <c r="GT48" s="18">
        <v>0.12269999999999999</v>
      </c>
      <c r="GU48" s="18">
        <v>7.9100000000000004E-2</v>
      </c>
      <c r="GV48" s="41">
        <f>VLOOKUP(B:B,Asset_Quality_raw_data!B50:EH50,137,0)</f>
        <v>6.5283141758137E-2</v>
      </c>
      <c r="GW48" s="41">
        <f>VLOOKUP(B:B,Mgt_Efficiency_raw_data!B50:CZ50,103,0)</f>
        <v>1.0189933412130929</v>
      </c>
      <c r="GX48" s="38">
        <f>VLOOKUP(B:B,ROA_raw_data!B50:EH50,137,0)</f>
        <v>3.7313195762594453E-2</v>
      </c>
      <c r="GY48" s="65">
        <v>4.5999999999999999E-2</v>
      </c>
      <c r="GZ48" s="18">
        <v>0.1241</v>
      </c>
      <c r="HA48" s="18">
        <v>9.1799999999999993E-2</v>
      </c>
      <c r="HB48" s="41">
        <f>VLOOKUP(B:B,Asset_Quality_raw_data!B50:EL50,141,0)</f>
        <v>7.0560872988317605E-2</v>
      </c>
      <c r="HC48" s="41">
        <f>VLOOKUP(B:B,Mgt_Efficiency_raw_data!B50:DC50,106,0)</f>
        <v>1.0241556993358332</v>
      </c>
      <c r="HD48" s="38">
        <f>VLOOKUP(B:B,ROA_raw_data!B50:EL50,141,0)</f>
        <v>3.5496296768453256E-2</v>
      </c>
      <c r="HE48" s="65">
        <v>4.9000000000000002E-2</v>
      </c>
      <c r="HF48" s="18">
        <v>0.12670000000000001</v>
      </c>
      <c r="HG48" s="18">
        <v>9.06E-2</v>
      </c>
      <c r="HH48" s="41">
        <f>VLOOKUP(B:B,Asset_Quality_raw_data!B50:EP50,145,0)</f>
        <v>0.13570194236586255</v>
      </c>
      <c r="HI48" s="41">
        <f>VLOOKUP(B:B,Mgt_Efficiency_raw_data!B50:DF50,109,0)</f>
        <v>1.1036369390526886</v>
      </c>
      <c r="HJ48" s="38">
        <f>VLOOKUP(B:B,ROA_raw_data!B50:EP50,145,0)</f>
        <v>3.371737425566209E-2</v>
      </c>
      <c r="HK48" s="65">
        <v>5.3999999999999999E-2</v>
      </c>
      <c r="HL48" s="18">
        <v>0.13089999999999999</v>
      </c>
      <c r="HM48" s="18">
        <v>9.1899999999999996E-2</v>
      </c>
      <c r="HN48" s="41">
        <f>VLOOKUP(B:B,Asset_Quality_raw_data!B50:ET50,149,0)</f>
        <v>0.16079381054338085</v>
      </c>
      <c r="HO48" s="41">
        <f>VLOOKUP(B:B,Mgt_Efficiency_raw_data!B50:DI50,112,0)</f>
        <v>1.0457397812320093</v>
      </c>
      <c r="HP48" s="38">
        <f>VLOOKUP(B:B,ROA_raw_data!B50:ET50,149,0)</f>
        <v>1.2719705652378137E-2</v>
      </c>
      <c r="HQ48" s="65">
        <v>5.5E-2</v>
      </c>
      <c r="HR48" s="18">
        <v>0.1331</v>
      </c>
      <c r="HS48" s="18">
        <v>7.8799999999999995E-2</v>
      </c>
      <c r="HT48" s="41">
        <f>VLOOKUP(B:B,Asset_Quality_raw_data!B50:EX50,153,0)</f>
        <v>0.16627650309113495</v>
      </c>
      <c r="HU48" s="41">
        <f>VLOOKUP(B:B,Mgt_Efficiency_raw_data!B50:DL50,115,0)</f>
        <v>1.0881011188680421</v>
      </c>
      <c r="HV48" s="38">
        <f>VLOOKUP(B:B,ROA_raw_data!B50:EX50,153,0)</f>
        <v>1.9342970733758905E-2</v>
      </c>
      <c r="HW48" s="65">
        <v>0.06</v>
      </c>
      <c r="HX48" s="18">
        <v>0.13980000000000001</v>
      </c>
      <c r="HY48" s="18">
        <v>6.7799999999999999E-2</v>
      </c>
      <c r="HZ48" s="41">
        <f>VLOOKUP(B:B,Asset_Quality_raw_data!B50:FB50,157,0)</f>
        <v>0.16178935618396428</v>
      </c>
      <c r="IA48" s="41">
        <f>VLOOKUP(B:B,Mgt_Efficiency_raw_data!B50:DO50,118,0)</f>
        <v>1.2276916244124505</v>
      </c>
      <c r="IB48" s="38">
        <f>VLOOKUP(B:B,ROA_raw_data!B50:FB50,157,0)</f>
        <v>1.6723381730740054E-2</v>
      </c>
      <c r="IC48" s="65">
        <v>5.6000000000000001E-2</v>
      </c>
      <c r="ID48" s="18">
        <v>0.14630000000000001</v>
      </c>
      <c r="IE48" s="18">
        <v>6.6299999999999998E-2</v>
      </c>
      <c r="IF48" s="41">
        <f>VLOOKUP(B:B,Asset_Quality_raw_data!B50:FF50,161,0)</f>
        <v>0.12970093596591598</v>
      </c>
      <c r="IG48" s="41">
        <f>VLOOKUP(B:B,Mgt_Efficiency_raw_data!B50:DR50,121,0)</f>
        <v>1.391359328610708</v>
      </c>
      <c r="IH48" s="38">
        <f>VLOOKUP(B:B,ROA_raw_data!B50:FF50,161,0)</f>
        <v>4.0626754654109785E-5</v>
      </c>
      <c r="II48" s="65">
        <v>4.9000000000000002E-2</v>
      </c>
      <c r="IJ48" s="18">
        <v>0.1628</v>
      </c>
      <c r="IK48" s="18">
        <v>5.7000000000000002E-2</v>
      </c>
      <c r="IL48" s="41">
        <f>VLOOKUP(B:B,Asset_Quality_raw_data!B50:FJ50,165,0)</f>
        <v>0.12763176391607925</v>
      </c>
      <c r="IM48" s="41">
        <f>VLOOKUP(B:B,Mgt_Efficiency_raw_data!B50:DU50,124,0)</f>
        <v>2.2814001238470816</v>
      </c>
      <c r="IN48" s="38">
        <f>VLOOKUP(B:B,ROA_raw_data!B50:FJ50,165,0)</f>
        <v>-3.1382475675814696E-2</v>
      </c>
      <c r="IO48" s="65">
        <v>4.5999999999999999E-2</v>
      </c>
      <c r="IP48" s="18">
        <v>0.16850000000000001</v>
      </c>
      <c r="IQ48" s="18">
        <v>6.2199999999999998E-2</v>
      </c>
      <c r="IR48" s="41">
        <f>VLOOKUP(B:B,Asset_Quality_raw_data!B50:FN50,169,0)</f>
        <v>0.11374815523912089</v>
      </c>
      <c r="IS48" s="41">
        <f>VLOOKUP(B:B,Mgt_Efficiency_raw_data!B50:DX50,127,0)</f>
        <v>2.3584002679531855</v>
      </c>
      <c r="IT48" s="38">
        <f>VLOOKUP(B:B,ROA_raw_data!B50:FN50,169,0)</f>
        <v>-3.9810965039541742E-2</v>
      </c>
      <c r="IU48" s="65">
        <v>0.04</v>
      </c>
      <c r="IV48" s="18">
        <v>0.1691</v>
      </c>
      <c r="IW48" s="18">
        <v>3.56E-2</v>
      </c>
      <c r="IX48" s="41">
        <f>VLOOKUP(B:B,Asset_Quality_raw_data!B50:FR50,173,0)</f>
        <v>0.10634648069425115</v>
      </c>
      <c r="IY48" s="41">
        <f>VLOOKUP(B:B,Mgt_Efficiency_raw_data!B50:EA50,130,0)</f>
        <v>2.4936370777690495</v>
      </c>
      <c r="IZ48" s="38">
        <f>VLOOKUP(B:B,ROA_raw_data!B50:FR50,173,0)</f>
        <v>-4.367832323380557E-2</v>
      </c>
      <c r="JA48" s="65">
        <v>4.7E-2</v>
      </c>
      <c r="JB48" s="18">
        <v>0.16889999999999999</v>
      </c>
      <c r="JC48" s="18">
        <v>2.9900000000000003E-2</v>
      </c>
      <c r="JD48" s="41">
        <f>VLOOKUP(B:B,Asset_Quality_raw_data!B50:FV50,177,0)</f>
        <v>0.11118572809863082</v>
      </c>
      <c r="JE48" s="41">
        <f>VLOOKUP(B:B,Mgt_Efficiency_raw_data!B50:ED50,133,0)</f>
        <v>2.5900201823369753</v>
      </c>
      <c r="JF48" s="38">
        <f>VLOOKUP(B:B,ROA_raw_data!B50:FV50,177,0)</f>
        <v>-4.2608376882988692E-2</v>
      </c>
    </row>
    <row r="49" spans="1:266" x14ac:dyDescent="0.25">
      <c r="A49">
        <v>45</v>
      </c>
      <c r="B49" s="58" t="s">
        <v>72</v>
      </c>
      <c r="C49" s="65">
        <v>5.1999999999999998E-2</v>
      </c>
      <c r="D49" s="18">
        <v>0.1691</v>
      </c>
      <c r="E49" s="18">
        <v>6.2699999999999992E-2</v>
      </c>
      <c r="F49" s="41" t="s">
        <v>76</v>
      </c>
      <c r="G49" s="41" t="s">
        <v>76</v>
      </c>
      <c r="H49" s="38" t="s">
        <v>76</v>
      </c>
      <c r="I49" s="65">
        <v>0.06</v>
      </c>
      <c r="J49" s="18">
        <v>0.1636</v>
      </c>
      <c r="K49" s="18">
        <v>7.3899999999999993E-2</v>
      </c>
      <c r="L49" s="41" t="s">
        <v>76</v>
      </c>
      <c r="M49" s="41" t="s">
        <v>76</v>
      </c>
      <c r="N49" s="38" t="s">
        <v>76</v>
      </c>
      <c r="O49" s="27"/>
      <c r="T49" s="28"/>
      <c r="U49" s="65">
        <v>0.05</v>
      </c>
      <c r="V49" s="18">
        <v>0.15990000000000001</v>
      </c>
      <c r="W49" s="18">
        <v>6.0199999999999997E-2</v>
      </c>
      <c r="X49" s="41" t="s">
        <v>76</v>
      </c>
      <c r="Y49" s="41" t="s">
        <v>76</v>
      </c>
      <c r="Z49" s="38" t="s">
        <v>76</v>
      </c>
      <c r="AA49" s="65">
        <v>5.7000000000000002E-2</v>
      </c>
      <c r="AB49" s="18">
        <v>0.15460000000000002</v>
      </c>
      <c r="AC49" s="18">
        <v>6.3099999999999989E-2</v>
      </c>
      <c r="AD49" s="41" t="s">
        <v>76</v>
      </c>
      <c r="AE49" s="41" t="s">
        <v>76</v>
      </c>
      <c r="AF49" s="38" t="s">
        <v>76</v>
      </c>
      <c r="AG49" s="65">
        <v>5.6000000000000001E-2</v>
      </c>
      <c r="AH49" s="18">
        <v>0.16059999999999999</v>
      </c>
      <c r="AI49" s="18">
        <v>7.0300000000000001E-2</v>
      </c>
      <c r="AJ49" s="41" t="s">
        <v>76</v>
      </c>
      <c r="AK49" s="41" t="s">
        <v>76</v>
      </c>
      <c r="AL49" s="38" t="s">
        <v>76</v>
      </c>
      <c r="AM49" s="65">
        <v>6.0999999999999999E-2</v>
      </c>
      <c r="AN49" s="18">
        <v>0.16820000000000002</v>
      </c>
      <c r="AO49" s="18">
        <v>5.9699999999999996E-2</v>
      </c>
      <c r="AP49" s="41" t="s">
        <v>76</v>
      </c>
      <c r="AQ49" s="41" t="s">
        <v>76</v>
      </c>
      <c r="AR49" s="38" t="s">
        <v>76</v>
      </c>
      <c r="AS49" s="65">
        <v>0.05</v>
      </c>
      <c r="AT49" s="18">
        <v>0.183</v>
      </c>
      <c r="AU49" s="18">
        <v>8.0100000000000005E-2</v>
      </c>
      <c r="AV49" s="41" t="s">
        <v>76</v>
      </c>
      <c r="AW49" s="41" t="s">
        <v>76</v>
      </c>
      <c r="AX49" s="38" t="s">
        <v>76</v>
      </c>
      <c r="AY49" s="65">
        <v>3.7999999999999999E-2</v>
      </c>
      <c r="AZ49" s="18">
        <v>0.1787</v>
      </c>
      <c r="BA49" s="18">
        <v>6.4500000000000002E-2</v>
      </c>
      <c r="BB49" s="41" t="s">
        <v>76</v>
      </c>
      <c r="BC49" s="41" t="s">
        <v>76</v>
      </c>
      <c r="BD49" s="38" t="s">
        <v>76</v>
      </c>
      <c r="BE49" s="65">
        <v>3.7999999999999999E-2</v>
      </c>
      <c r="BF49" s="18">
        <v>0.18179999999999999</v>
      </c>
      <c r="BG49" s="18">
        <v>5.7999999999999996E-2</v>
      </c>
      <c r="BH49" s="41" t="s">
        <v>76</v>
      </c>
      <c r="BI49" s="41" t="s">
        <v>76</v>
      </c>
      <c r="BJ49" s="38" t="s">
        <v>76</v>
      </c>
      <c r="BK49" s="65">
        <v>4.3999999999999997E-2</v>
      </c>
      <c r="BL49" s="18">
        <v>0.1386</v>
      </c>
      <c r="BM49" s="18">
        <v>6.3399999999999998E-2</v>
      </c>
      <c r="BN49" s="41" t="s">
        <v>76</v>
      </c>
      <c r="BO49" s="41" t="s">
        <v>76</v>
      </c>
      <c r="BP49" s="38" t="s">
        <v>76</v>
      </c>
      <c r="BQ49" s="65">
        <v>4.2000000000000003E-2</v>
      </c>
      <c r="BR49" s="18">
        <v>0.1366</v>
      </c>
      <c r="BS49" s="18">
        <v>6.3500000000000001E-2</v>
      </c>
      <c r="BT49" s="41" t="s">
        <v>76</v>
      </c>
      <c r="BU49" s="41" t="s">
        <v>76</v>
      </c>
      <c r="BV49" s="38" t="s">
        <v>76</v>
      </c>
      <c r="BW49" s="65">
        <v>5.3999999999999999E-2</v>
      </c>
      <c r="BX49" s="18">
        <v>0.1361</v>
      </c>
      <c r="BY49" s="18">
        <v>0.10279999999999999</v>
      </c>
      <c r="BZ49" s="41" t="s">
        <v>76</v>
      </c>
      <c r="CA49" s="41" t="s">
        <v>76</v>
      </c>
      <c r="CB49" s="38" t="s">
        <v>76</v>
      </c>
      <c r="CC49" s="65">
        <v>3.3000000000000002E-2</v>
      </c>
      <c r="CD49" s="18">
        <v>0.1366</v>
      </c>
      <c r="CE49" s="18">
        <v>9.2100000000000015E-2</v>
      </c>
      <c r="CF49" s="41" t="e">
        <f>VLOOKUP(B:B,Asset_Quality_raw_data!B51:BF51,57,0)</f>
        <v>#DIV/0!</v>
      </c>
      <c r="CG49" s="41">
        <f>VLOOKUP(B:B,Mgt_Efficiency_raw_data!B51:AR51,43,0)</f>
        <v>1875.0382513661202</v>
      </c>
      <c r="CH49" s="38">
        <f>VLOOKUP(B:B,ROA_raw_data!B51:BF51,57,0)</f>
        <v>-0.48551901834411043</v>
      </c>
      <c r="CI49" s="65">
        <v>3.2000000000000001E-2</v>
      </c>
      <c r="CJ49" s="18">
        <v>0.13689999999999999</v>
      </c>
      <c r="CK49" s="18">
        <v>7.0599999999999996E-2</v>
      </c>
      <c r="CL49" s="41">
        <f>VLOOKUP(B:B,Asset_Quality_raw_data!B51:BJ51,61,0)</f>
        <v>0</v>
      </c>
      <c r="CM49" s="41">
        <f>VLOOKUP(B:B,Mgt_Efficiency_raw_data!B51:AU51,46,0)</f>
        <v>-62.055324412459235</v>
      </c>
      <c r="CN49" s="38">
        <f>VLOOKUP(B:B,ROA_raw_data!B51:BJ51,61,0)</f>
        <v>-0.45782566489685877</v>
      </c>
      <c r="CO49" s="65">
        <v>3.7999999999999999E-2</v>
      </c>
      <c r="CP49" s="18">
        <v>0.13639999999999999</v>
      </c>
      <c r="CQ49" s="18">
        <v>4.4999999999999998E-2</v>
      </c>
      <c r="CR49" s="41">
        <f>VLOOKUP(B:B,Asset_Quality_raw_data!B51:BN51,65,0)</f>
        <v>0</v>
      </c>
      <c r="CS49" s="41">
        <f>VLOOKUP(B:B,Mgt_Efficiency_raw_data!B51:AX51,49,0)</f>
        <v>68.369655724579658</v>
      </c>
      <c r="CT49" s="38">
        <f>VLOOKUP(B:B,ROA_raw_data!B51:BN51,65,0)</f>
        <v>-0.29820702039063152</v>
      </c>
      <c r="CU49" s="65">
        <v>5.1999999999999998E-2</v>
      </c>
      <c r="CV49" s="18">
        <v>0.13489999999999999</v>
      </c>
      <c r="CW49" s="18">
        <v>4.1799999999999997E-2</v>
      </c>
      <c r="CX49" s="41">
        <f>VLOOKUP(B:B,Asset_Quality_raw_data!B51:BR51,69,0)</f>
        <v>0</v>
      </c>
      <c r="CY49" s="41">
        <f>VLOOKUP(B:B,Mgt_Efficiency_raw_data!B51:BA51,52,0)</f>
        <v>13.797210240322672</v>
      </c>
      <c r="CZ49" s="38">
        <f>VLOOKUP(B:B,ROA_raw_data!B51:BR51,69,0)</f>
        <v>-0.29466518029363803</v>
      </c>
      <c r="DA49" s="65">
        <v>6.0999999999999999E-2</v>
      </c>
      <c r="DB49" s="18">
        <v>0.13220000000000001</v>
      </c>
      <c r="DC49" s="18">
        <v>4.2800000000000005E-2</v>
      </c>
      <c r="DD49" s="41">
        <f>VLOOKUP(B:B,Asset_Quality_raw_data!B51:BV51,73,0)</f>
        <v>0</v>
      </c>
      <c r="DE49" s="41">
        <f>VLOOKUP(B:B,Mgt_Efficiency_raw_data!B51:BD51,55,0)</f>
        <v>10.816200801114594</v>
      </c>
      <c r="DF49" s="38">
        <f>VLOOKUP(B:B,ROA_raw_data!B51:BV51,73,0)</f>
        <v>-0.26141028526856347</v>
      </c>
      <c r="DG49" s="65">
        <v>5.2999999999999999E-2</v>
      </c>
      <c r="DH49" s="18">
        <v>0.12659999999999999</v>
      </c>
      <c r="DI49" s="18">
        <v>5.7000000000000002E-2</v>
      </c>
      <c r="DJ49" s="41">
        <f>VLOOKUP(B:B,Asset_Quality_raw_data!B51:BZ51,77,0)</f>
        <v>0</v>
      </c>
      <c r="DK49" s="41">
        <f>VLOOKUP(B:B,Mgt_Efficiency_raw_data!B51:BG51,58,0)</f>
        <v>9.3828675045332339</v>
      </c>
      <c r="DL49" s="38">
        <f>VLOOKUP(B:B,ROA_raw_data!B51:BZ51,77,0)</f>
        <v>-0.26137832974935821</v>
      </c>
      <c r="DM49" s="65">
        <v>5.6000000000000001E-2</v>
      </c>
      <c r="DN49" s="18">
        <v>0.12509999999999999</v>
      </c>
      <c r="DO49" s="18">
        <v>5.7099999999999998E-2</v>
      </c>
      <c r="DP49" s="41">
        <f>VLOOKUP(B:B,Asset_Quality_raw_data!B51:CD51,81,0)</f>
        <v>0</v>
      </c>
      <c r="DQ49" s="41">
        <f>VLOOKUP(B:B,Mgt_Efficiency_raw_data!B51:BJ51,61,0)</f>
        <v>7.3073861745016089</v>
      </c>
      <c r="DR49" s="38">
        <f>VLOOKUP(B:B,ROA_raw_data!B51:CD51,81,0)</f>
        <v>-0.21009085065456054</v>
      </c>
      <c r="DS49" s="65">
        <v>4.8000000000000001E-2</v>
      </c>
      <c r="DT49" s="18">
        <v>0.12509999999999999</v>
      </c>
      <c r="DU49" s="18">
        <v>4.3499999999999997E-2</v>
      </c>
      <c r="DV49" s="41">
        <f>VLOOKUP(B:B,Asset_Quality_raw_data!B51:CH51,85,0)</f>
        <v>4.113936211092609E-3</v>
      </c>
      <c r="DW49" s="41">
        <f>VLOOKUP(B:B,Mgt_Efficiency_raw_data!B51:BM51,64,0)</f>
        <v>5.1063356020502475</v>
      </c>
      <c r="DX49" s="38">
        <f>VLOOKUP(B:B,ROA_raw_data!B51:CH51,85,0)</f>
        <v>-0.14819560577261554</v>
      </c>
      <c r="DY49" s="65">
        <v>0.06</v>
      </c>
      <c r="DZ49" s="18">
        <v>0.12470000000000001</v>
      </c>
      <c r="EA49" s="18">
        <v>5.7000000000000002E-2</v>
      </c>
      <c r="EB49" s="41">
        <f>VLOOKUP(B:B,Asset_Quality_raw_data!B51:CL51,89,0)</f>
        <v>1.3236687501001284E-2</v>
      </c>
      <c r="EC49" s="41">
        <f>VLOOKUP(B:B,Mgt_Efficiency_raw_data!B51:BP51,67,0)</f>
        <v>4.5919617063844509</v>
      </c>
      <c r="ED49" s="38">
        <f>VLOOKUP(B:B,ROA_raw_data!B51:CL51,89,0)</f>
        <v>-0.12988334454311212</v>
      </c>
      <c r="EE49" s="65">
        <v>0.05</v>
      </c>
      <c r="EF49" s="18">
        <v>0.12470000000000001</v>
      </c>
      <c r="EG49" s="18">
        <v>3.8300000000000001E-2</v>
      </c>
      <c r="EH49" s="41">
        <f>VLOOKUP(B:B,Asset_Quality_raw_data!B51:CP51,93,0)</f>
        <v>2.6267884301408851E-2</v>
      </c>
      <c r="EI49" s="41">
        <f>VLOOKUP(B:B,Mgt_Efficiency_raw_data!B51:BS51,70,0)</f>
        <v>4.3180782832823832</v>
      </c>
      <c r="EJ49" s="38">
        <f>VLOOKUP(B:B,ROA_raw_data!B51:CP51,93,0)</f>
        <v>-0.1217489686983477</v>
      </c>
      <c r="EK49" s="65">
        <v>5.0999999999999997E-2</v>
      </c>
      <c r="EL49" s="18">
        <v>0.12240000000000001</v>
      </c>
      <c r="EM49" s="18">
        <v>5.8200000000000002E-2</v>
      </c>
      <c r="EN49" s="41">
        <f>VLOOKUP(B:B,Asset_Quality_raw_data!B51:CT51,97,0)</f>
        <v>9.4198777471302484E-3</v>
      </c>
      <c r="EO49" s="41">
        <f>VLOOKUP(B:B,Mgt_Efficiency_raw_data!B51:BV51,73,0)</f>
        <v>4.4284776427549488</v>
      </c>
      <c r="EP49" s="38">
        <f>VLOOKUP(B:B,ROA_raw_data!B51:CT51,97,0)</f>
        <v>-8.0297322785804037E-2</v>
      </c>
      <c r="EQ49" s="65">
        <v>4.5999999999999999E-2</v>
      </c>
      <c r="ER49" s="18">
        <v>0.12089999999999999</v>
      </c>
      <c r="ES49" s="18">
        <v>5.8400000000000001E-2</v>
      </c>
      <c r="ET49" s="41">
        <f>VLOOKUP(B:B,Asset_Quality_raw_data!B51:CX51,101,0)</f>
        <v>2.9873526501204017E-2</v>
      </c>
      <c r="EU49" s="41">
        <f>VLOOKUP(B:B,Mgt_Efficiency_raw_data!B51:BY51,76,0)</f>
        <v>3.7920930162050723</v>
      </c>
      <c r="EV49" s="38">
        <f>VLOOKUP(B:B,ROA_raw_data!B51:CX51,101,0)</f>
        <v>-8.5302983002990052E-2</v>
      </c>
      <c r="EW49" s="65">
        <v>-4.1000000000000002E-2</v>
      </c>
      <c r="EX49" s="18">
        <v>0.11890000000000001</v>
      </c>
      <c r="EY49" s="18">
        <v>4.5899999999999996E-2</v>
      </c>
      <c r="EZ49" s="41">
        <f>VLOOKUP(B:B,Asset_Quality_raw_data!B51:DB51,105,0)</f>
        <v>1.6545475172689852E-2</v>
      </c>
      <c r="FA49" s="41">
        <f>VLOOKUP(B:B,Mgt_Efficiency_raw_data!B51:CB51,79,0)</f>
        <v>3.812137858669403</v>
      </c>
      <c r="FB49" s="38">
        <f>VLOOKUP(B:B,ROA_raw_data!B51:DB51,105,0)</f>
        <v>-8.1860689822471439E-2</v>
      </c>
      <c r="FC49" s="65">
        <v>-3.5999999999999997E-2</v>
      </c>
      <c r="FD49" s="18">
        <v>0.11749999999999999</v>
      </c>
      <c r="FE49" s="18">
        <v>4.2000000000000003E-2</v>
      </c>
      <c r="FF49" s="41">
        <f>VLOOKUP(B:B,Asset_Quality_raw_data!B51:DF51,109,0)</f>
        <v>5.4260037955232467E-3</v>
      </c>
      <c r="FG49" s="41">
        <f>VLOOKUP(B:B,Mgt_Efficiency_raw_data!B51:CE51,82,0)</f>
        <v>3.5485100052785641</v>
      </c>
      <c r="FH49" s="38">
        <f>VLOOKUP(B:B,ROA_raw_data!B51:DF51,109,0)</f>
        <v>-7.3383364984449279E-2</v>
      </c>
      <c r="FI49" s="65">
        <v>-3.0000000000000001E-3</v>
      </c>
      <c r="FJ49" s="18">
        <v>0.1202</v>
      </c>
      <c r="FK49" s="18">
        <v>5.62E-2</v>
      </c>
      <c r="FL49" s="41">
        <f>VLOOKUP(B:B,Asset_Quality_raw_data!B51:DJ51,113,0)</f>
        <v>1.3489849453352284E-2</v>
      </c>
      <c r="FM49" s="41">
        <f>VLOOKUP(B:B,Mgt_Efficiency_raw_data!B51:CH51,85,0)</f>
        <v>2.9487980897418424</v>
      </c>
      <c r="FN49" s="38">
        <f>VLOOKUP(B:B,ROA_raw_data!B51:DJ51,113,0)</f>
        <v>-4.7409615812719338E-2</v>
      </c>
      <c r="FO49" s="65">
        <v>2.4E-2</v>
      </c>
      <c r="FP49" s="18">
        <v>0.12050000000000001</v>
      </c>
      <c r="FQ49" s="18">
        <v>5.9000000000000004E-2</v>
      </c>
      <c r="FR49" s="41">
        <f>VLOOKUP(B:B,Asset_Quality_raw_data!B51:DN51,117,0)</f>
        <v>3.7322818313322854E-2</v>
      </c>
      <c r="FS49" s="41">
        <f>VLOOKUP(B:B,Mgt_Efficiency_raw_data!B51:CK51,88,0)</f>
        <v>1.9112090730573479</v>
      </c>
      <c r="FT49" s="38">
        <f>VLOOKUP(B:B,ROA_raw_data!B51:DN51,117,0)</f>
        <v>-4.0846625708343666E-2</v>
      </c>
      <c r="FU49" s="65">
        <v>0.10299999999999999</v>
      </c>
      <c r="FV49" s="18">
        <v>0.1202</v>
      </c>
      <c r="FW49" s="18">
        <v>6.3200000000000006E-2</v>
      </c>
      <c r="FX49" s="41">
        <f>VLOOKUP(B:B,Asset_Quality_raw_data!B51:DR51,121,0)</f>
        <v>8.0630450765289949E-2</v>
      </c>
      <c r="FY49" s="41">
        <f>VLOOKUP(B:B,Mgt_Efficiency_raw_data!B51:CN51,91,0)</f>
        <v>2.1234977889534381</v>
      </c>
      <c r="FZ49" s="38">
        <f>VLOOKUP(B:B,ROA_raw_data!B51:DR51,121,0)</f>
        <v>-4.5762870924754596E-2</v>
      </c>
      <c r="GA49" s="65">
        <v>9.4E-2</v>
      </c>
      <c r="GB49" s="18">
        <v>0.121</v>
      </c>
      <c r="GC49" s="18">
        <v>6.9099999999999995E-2</v>
      </c>
      <c r="GD49" s="41">
        <f>VLOOKUP(B:B,Asset_Quality_raw_data!B51:DV51,125,0)</f>
        <v>1.765411846369944E-2</v>
      </c>
      <c r="GE49" s="41">
        <f>VLOOKUP(B:B,Mgt_Efficiency_raw_data!B51:CQ51,94,0)</f>
        <v>2.3202497603826435</v>
      </c>
      <c r="GF49" s="38">
        <f>VLOOKUP(B:B,ROA_raw_data!B51:DV51,125,0)</f>
        <v>-5.1518949387443405E-2</v>
      </c>
      <c r="GG49" s="65">
        <v>7.5999999999999998E-2</v>
      </c>
      <c r="GH49" s="18">
        <v>0.1216</v>
      </c>
      <c r="GI49" s="18">
        <v>5.7300000000000004E-2</v>
      </c>
      <c r="GJ49" s="41">
        <f>VLOOKUP(B:B,Asset_Quality_raw_data!B51:DZ51,129,0)</f>
        <v>0.13245592709619256</v>
      </c>
      <c r="GK49" s="41">
        <f>VLOOKUP(B:B,Mgt_Efficiency_raw_data!B51:CT51,97,0)</f>
        <v>2.0781198483349819</v>
      </c>
      <c r="GL49" s="38">
        <f>VLOOKUP(B:B,ROA_raw_data!B51:DZ51,129,0)</f>
        <v>-3.5670940805555162E-2</v>
      </c>
      <c r="GM49" s="65">
        <v>5.8999999999999997E-2</v>
      </c>
      <c r="GN49" s="18">
        <v>0.1215</v>
      </c>
      <c r="GO49" s="18">
        <v>5.5599999999999997E-2</v>
      </c>
      <c r="GP49" s="41">
        <f>VLOOKUP(B:B,Asset_Quality_raw_data!B51:ED51,133,0)</f>
        <v>0.14277368163166593</v>
      </c>
      <c r="GQ49" s="41">
        <f>VLOOKUP(B:B,Mgt_Efficiency_raw_data!B51:CW51,100,0)</f>
        <v>2.5096848911837091</v>
      </c>
      <c r="GR49" s="38">
        <f>VLOOKUP(B:B,ROA_raw_data!B51:ED51,133,0)</f>
        <v>-4.9902785278183877E-2</v>
      </c>
      <c r="GS49" s="65">
        <v>4.9000000000000002E-2</v>
      </c>
      <c r="GT49" s="18">
        <v>0.12269999999999999</v>
      </c>
      <c r="GU49" s="18">
        <v>7.9100000000000004E-2</v>
      </c>
      <c r="GV49" s="41">
        <f>VLOOKUP(B:B,Asset_Quality_raw_data!B51:EH51,137,0)</f>
        <v>0.14722355452185415</v>
      </c>
      <c r="GW49" s="41">
        <f>VLOOKUP(B:B,Mgt_Efficiency_raw_data!B51:CZ51,103,0)</f>
        <v>2.356001689677405</v>
      </c>
      <c r="GX49" s="38">
        <f>VLOOKUP(B:B,ROA_raw_data!B51:EH51,137,0)</f>
        <v>-4.5396047539444456E-2</v>
      </c>
      <c r="GY49" s="65">
        <v>4.5999999999999999E-2</v>
      </c>
      <c r="GZ49" s="18">
        <v>0.1241</v>
      </c>
      <c r="HA49" s="18">
        <v>9.1799999999999993E-2</v>
      </c>
      <c r="HB49" s="41">
        <f>VLOOKUP(B:B,Asset_Quality_raw_data!B51:EL51,141,0)</f>
        <v>0.14628090652971526</v>
      </c>
      <c r="HC49" s="41">
        <f>VLOOKUP(B:B,Mgt_Efficiency_raw_data!B51:DC51,106,0)</f>
        <v>2.2939765289351519</v>
      </c>
      <c r="HD49" s="38">
        <f>VLOOKUP(B:B,ROA_raw_data!B51:EL51,141,0)</f>
        <v>-4.2134077165162126E-2</v>
      </c>
      <c r="HE49" s="65">
        <v>4.9000000000000002E-2</v>
      </c>
      <c r="HF49" s="18">
        <v>0.12670000000000001</v>
      </c>
      <c r="HG49" s="18">
        <v>9.06E-2</v>
      </c>
      <c r="HH49" s="41">
        <f>VLOOKUP(B:B,Asset_Quality_raw_data!B51:EP51,145,0)</f>
        <v>0.10171336385514669</v>
      </c>
      <c r="HI49" s="41">
        <f>VLOOKUP(B:B,Mgt_Efficiency_raw_data!B51:DF51,109,0)</f>
        <v>2.0177190260546971</v>
      </c>
      <c r="HJ49" s="38">
        <f>VLOOKUP(B:B,ROA_raw_data!B51:EP51,145,0)</f>
        <v>-2.1230167828251968E-2</v>
      </c>
      <c r="HK49" s="65">
        <v>5.3999999999999999E-2</v>
      </c>
      <c r="HL49" s="18">
        <v>0.13089999999999999</v>
      </c>
      <c r="HM49" s="18">
        <v>9.1899999999999996E-2</v>
      </c>
      <c r="HN49" s="41">
        <f>VLOOKUP(B:B,Asset_Quality_raw_data!B51:ET51,149,0)</f>
        <v>0.11220467700458411</v>
      </c>
      <c r="HO49" s="41">
        <f>VLOOKUP(B:B,Mgt_Efficiency_raw_data!B51:DI51,112,0)</f>
        <v>1.6778057779492621</v>
      </c>
      <c r="HP49" s="38">
        <f>VLOOKUP(B:B,ROA_raw_data!B51:ET51,149,0)</f>
        <v>-2.6948750204258212E-2</v>
      </c>
      <c r="HQ49" s="65">
        <v>5.5E-2</v>
      </c>
      <c r="HR49" s="18">
        <v>0.1331</v>
      </c>
      <c r="HS49" s="18">
        <v>7.8799999999999995E-2</v>
      </c>
      <c r="HT49" s="41">
        <f>VLOOKUP(B:B,Asset_Quality_raw_data!B51:EX51,153,0)</f>
        <v>0.11504624158961911</v>
      </c>
      <c r="HU49" s="41">
        <f>VLOOKUP(B:B,Mgt_Efficiency_raw_data!B51:DL51,115,0)</f>
        <v>1.5086577509689538</v>
      </c>
      <c r="HV49" s="38">
        <f>VLOOKUP(B:B,ROA_raw_data!B51:EX51,153,0)</f>
        <v>-2.2341408750274818E-2</v>
      </c>
      <c r="HW49" s="65">
        <v>0.06</v>
      </c>
      <c r="HX49" s="18">
        <v>0.13980000000000001</v>
      </c>
      <c r="HY49" s="18">
        <v>6.7799999999999999E-2</v>
      </c>
      <c r="HZ49" s="41">
        <f>VLOOKUP(B:B,Asset_Quality_raw_data!B51:FB51,157,0)</f>
        <v>0.10336297297475114</v>
      </c>
      <c r="IA49" s="41">
        <f>VLOOKUP(B:B,Mgt_Efficiency_raw_data!B51:DO51,118,0)</f>
        <v>1.3965928782368877</v>
      </c>
      <c r="IB49" s="38">
        <f>VLOOKUP(B:B,ROA_raw_data!B51:FB51,157,0)</f>
        <v>-1.8471988330684266E-2</v>
      </c>
      <c r="IC49" s="65">
        <v>5.6000000000000001E-2</v>
      </c>
      <c r="ID49" s="18">
        <v>0.14630000000000001</v>
      </c>
      <c r="IE49" s="18">
        <v>6.6299999999999998E-2</v>
      </c>
      <c r="IF49" s="41">
        <f>VLOOKUP(B:B,Asset_Quality_raw_data!B51:FF51,161,0)</f>
        <v>9.0764725217271289E-2</v>
      </c>
      <c r="IG49" s="41">
        <f>VLOOKUP(B:B,Mgt_Efficiency_raw_data!B51:DR51,121,0)</f>
        <v>1.2369675418022243</v>
      </c>
      <c r="IH49" s="38">
        <f>VLOOKUP(B:B,ROA_raw_data!B51:FF51,161,0)</f>
        <v>-8.9078410317544911E-3</v>
      </c>
      <c r="II49" s="65">
        <v>4.9000000000000002E-2</v>
      </c>
      <c r="IJ49" s="18">
        <v>0.1628</v>
      </c>
      <c r="IK49" s="18">
        <v>5.7000000000000002E-2</v>
      </c>
      <c r="IL49" s="41">
        <f>VLOOKUP(B:B,Asset_Quality_raw_data!B51:FJ51,165,0)</f>
        <v>0.10551311062213484</v>
      </c>
      <c r="IM49" s="41">
        <f>VLOOKUP(B:B,Mgt_Efficiency_raw_data!B51:DU51,124,0)</f>
        <v>0.95977228859095409</v>
      </c>
      <c r="IN49" s="38">
        <f>VLOOKUP(B:B,ROA_raw_data!B51:FJ51,165,0)</f>
        <v>9.2844830588917804E-4</v>
      </c>
      <c r="IO49" s="65">
        <v>4.5999999999999999E-2</v>
      </c>
      <c r="IP49" s="18">
        <v>0.16850000000000001</v>
      </c>
      <c r="IQ49" s="18">
        <v>6.2199999999999998E-2</v>
      </c>
      <c r="IR49" s="41">
        <f>VLOOKUP(B:B,Asset_Quality_raw_data!B51:FN51,169,0)</f>
        <v>0.11030576630437665</v>
      </c>
      <c r="IS49" s="41">
        <f>VLOOKUP(B:B,Mgt_Efficiency_raw_data!B51:DX51,127,0)</f>
        <v>1.0015906910829715</v>
      </c>
      <c r="IT49" s="38">
        <f>VLOOKUP(B:B,ROA_raw_data!B51:FN51,169,0)</f>
        <v>-5.0784306209519705E-3</v>
      </c>
      <c r="IU49" s="65">
        <v>0.04</v>
      </c>
      <c r="IV49" s="18">
        <v>0.1691</v>
      </c>
      <c r="IW49" s="18">
        <v>3.56E-2</v>
      </c>
      <c r="IX49" s="41">
        <f>VLOOKUP(B:B,Asset_Quality_raw_data!B51:FR51,173,0)</f>
        <v>0.12880730330583551</v>
      </c>
      <c r="IY49" s="41">
        <f>VLOOKUP(B:B,Mgt_Efficiency_raw_data!B51:EA51,130,0)</f>
        <v>1.0634329557456608</v>
      </c>
      <c r="IZ49" s="38">
        <f>VLOOKUP(B:B,ROA_raw_data!B51:FR51,173,0)</f>
        <v>-8.0258544631563785E-3</v>
      </c>
      <c r="JA49" s="65">
        <v>4.7E-2</v>
      </c>
      <c r="JB49" s="18">
        <v>0.16889999999999999</v>
      </c>
      <c r="JC49" s="18">
        <v>2.9900000000000003E-2</v>
      </c>
      <c r="JD49" s="41">
        <f>VLOOKUP(B:B,Asset_Quality_raw_data!B51:FV51,177,0)</f>
        <v>0.19549757384622329</v>
      </c>
      <c r="JE49" s="41">
        <f>VLOOKUP(B:B,Mgt_Efficiency_raw_data!B51:ED51,133,0)</f>
        <v>0.69203749109720869</v>
      </c>
      <c r="JF49" s="38">
        <f>VLOOKUP(B:B,ROA_raw_data!B51:FV51,177,0)</f>
        <v>1.1737314874180581E-3</v>
      </c>
    </row>
    <row r="50" spans="1:266" ht="15.75" thickBot="1" x14ac:dyDescent="0.3">
      <c r="A50">
        <v>46</v>
      </c>
      <c r="B50" s="59" t="s">
        <v>83</v>
      </c>
      <c r="C50" s="65">
        <v>5.1999999999999998E-2</v>
      </c>
      <c r="D50" s="60">
        <v>0.1691</v>
      </c>
      <c r="E50" s="18">
        <v>6.2699999999999992E-2</v>
      </c>
      <c r="F50" s="41" t="s">
        <v>76</v>
      </c>
      <c r="G50" s="41" t="s">
        <v>76</v>
      </c>
      <c r="H50" s="38" t="s">
        <v>76</v>
      </c>
      <c r="I50" s="65">
        <v>0.06</v>
      </c>
      <c r="J50" s="18">
        <v>0.1636</v>
      </c>
      <c r="K50" s="18">
        <v>7.3899999999999993E-2</v>
      </c>
      <c r="L50" s="41" t="s">
        <v>76</v>
      </c>
      <c r="M50" s="41" t="s">
        <v>76</v>
      </c>
      <c r="N50" s="38" t="s">
        <v>76</v>
      </c>
      <c r="O50" s="29"/>
      <c r="P50" s="30"/>
      <c r="Q50" s="30"/>
      <c r="R50" s="30"/>
      <c r="S50" s="30"/>
      <c r="T50" s="31"/>
      <c r="U50" s="65">
        <v>0.05</v>
      </c>
      <c r="V50" s="18">
        <v>0.15990000000000001</v>
      </c>
      <c r="W50" s="18">
        <v>6.0199999999999997E-2</v>
      </c>
      <c r="X50" s="41" t="s">
        <v>76</v>
      </c>
      <c r="Y50" s="41" t="s">
        <v>76</v>
      </c>
      <c r="Z50" s="38" t="s">
        <v>76</v>
      </c>
      <c r="AA50" s="65">
        <v>5.7000000000000002E-2</v>
      </c>
      <c r="AB50" s="18">
        <v>0.15460000000000002</v>
      </c>
      <c r="AC50" s="18">
        <v>6.3099999999999989E-2</v>
      </c>
      <c r="AD50" s="41" t="s">
        <v>76</v>
      </c>
      <c r="AE50" s="41" t="s">
        <v>76</v>
      </c>
      <c r="AF50" s="38" t="s">
        <v>76</v>
      </c>
      <c r="AG50" s="65">
        <v>5.6000000000000001E-2</v>
      </c>
      <c r="AH50" s="18">
        <v>0.16059999999999999</v>
      </c>
      <c r="AI50" s="18">
        <v>7.0300000000000001E-2</v>
      </c>
      <c r="AJ50" s="41" t="s">
        <v>76</v>
      </c>
      <c r="AK50" s="41" t="s">
        <v>76</v>
      </c>
      <c r="AL50" s="38" t="s">
        <v>76</v>
      </c>
      <c r="AM50" s="65">
        <v>6.0999999999999999E-2</v>
      </c>
      <c r="AN50" s="18">
        <v>0.16820000000000002</v>
      </c>
      <c r="AO50" s="18">
        <v>5.9699999999999996E-2</v>
      </c>
      <c r="AP50" s="41" t="s">
        <v>76</v>
      </c>
      <c r="AQ50" s="41" t="s">
        <v>76</v>
      </c>
      <c r="AR50" s="38" t="s">
        <v>76</v>
      </c>
      <c r="AS50" s="65">
        <v>0.05</v>
      </c>
      <c r="AT50" s="18">
        <v>0.183</v>
      </c>
      <c r="AU50" s="18">
        <v>8.0100000000000005E-2</v>
      </c>
      <c r="AV50" s="41" t="s">
        <v>76</v>
      </c>
      <c r="AW50" s="41" t="s">
        <v>76</v>
      </c>
      <c r="AX50" s="38" t="s">
        <v>76</v>
      </c>
      <c r="AY50" s="65">
        <v>3.7999999999999999E-2</v>
      </c>
      <c r="AZ50" s="18">
        <v>0.1787</v>
      </c>
      <c r="BA50" s="18">
        <v>6.4500000000000002E-2</v>
      </c>
      <c r="BB50" s="41" t="s">
        <v>76</v>
      </c>
      <c r="BC50" s="41" t="s">
        <v>76</v>
      </c>
      <c r="BD50" s="38" t="s">
        <v>76</v>
      </c>
      <c r="BE50" s="65">
        <v>3.7999999999999999E-2</v>
      </c>
      <c r="BF50" s="18">
        <v>0.18179999999999999</v>
      </c>
      <c r="BG50" s="18">
        <v>5.7999999999999996E-2</v>
      </c>
      <c r="BH50" s="41" t="s">
        <v>76</v>
      </c>
      <c r="BI50" s="41" t="s">
        <v>76</v>
      </c>
      <c r="BJ50" s="38" t="s">
        <v>76</v>
      </c>
      <c r="BK50" s="65">
        <v>4.3999999999999997E-2</v>
      </c>
      <c r="BL50" s="18">
        <v>0.1386</v>
      </c>
      <c r="BM50" s="18">
        <v>6.3399999999999998E-2</v>
      </c>
      <c r="BN50" s="41" t="s">
        <v>76</v>
      </c>
      <c r="BO50" s="41" t="s">
        <v>76</v>
      </c>
      <c r="BP50" s="38" t="s">
        <v>76</v>
      </c>
      <c r="BQ50" s="65">
        <v>4.2000000000000003E-2</v>
      </c>
      <c r="BR50" s="18">
        <v>0.1366</v>
      </c>
      <c r="BS50" s="18">
        <v>6.3500000000000001E-2</v>
      </c>
      <c r="BT50" s="41" t="s">
        <v>76</v>
      </c>
      <c r="BU50" s="41" t="s">
        <v>76</v>
      </c>
      <c r="BV50" s="38" t="s">
        <v>76</v>
      </c>
      <c r="BW50" s="65">
        <v>5.3999999999999999E-2</v>
      </c>
      <c r="BX50" s="18">
        <v>0.1361</v>
      </c>
      <c r="BY50" s="18">
        <v>0.10279999999999999</v>
      </c>
      <c r="BZ50" s="41" t="s">
        <v>76</v>
      </c>
      <c r="CA50" s="41" t="s">
        <v>76</v>
      </c>
      <c r="CB50" s="38" t="s">
        <v>76</v>
      </c>
      <c r="CC50" s="65">
        <v>3.3000000000000002E-2</v>
      </c>
      <c r="CD50" s="18">
        <v>0.1366</v>
      </c>
      <c r="CE50" s="18">
        <v>9.2100000000000015E-2</v>
      </c>
      <c r="CF50" s="41" t="s">
        <v>76</v>
      </c>
      <c r="CG50" s="41" t="s">
        <v>76</v>
      </c>
      <c r="CH50" s="38" t="s">
        <v>76</v>
      </c>
      <c r="CI50" s="65">
        <v>3.2000000000000001E-2</v>
      </c>
      <c r="CJ50" s="18">
        <v>0.13689999999999999</v>
      </c>
      <c r="CK50" s="18">
        <v>7.0599999999999996E-2</v>
      </c>
      <c r="CL50" s="60" t="e">
        <f>VLOOKUP(B:B,Asset_Quality_raw_data!B52:BJ52,61,0)</f>
        <v>#N/A</v>
      </c>
      <c r="CM50" s="60" t="e">
        <f>VLOOKUP(B:B,Mgt_Efficiency_raw_data!B52:AU52,46,0)</f>
        <v>#N/A</v>
      </c>
      <c r="CN50" s="39" t="e">
        <f>VLOOKUP(B:B,ROA_raw_data!B52:BJ52,61,0)</f>
        <v>#N/A</v>
      </c>
      <c r="CO50" s="65">
        <v>3.7999999999999999E-2</v>
      </c>
      <c r="CP50" s="18">
        <v>0.13639999999999999</v>
      </c>
      <c r="CQ50" s="18">
        <v>4.4999999999999998E-2</v>
      </c>
      <c r="CR50" s="60" t="e">
        <f>VLOOKUP(B:B,Asset_Quality_raw_data!B52:BN52,65,0)</f>
        <v>#N/A</v>
      </c>
      <c r="CS50" s="60" t="e">
        <f>VLOOKUP(B:B,Mgt_Efficiency_raw_data!B52:AX52,49,0)</f>
        <v>#N/A</v>
      </c>
      <c r="CT50" s="39" t="e">
        <f>VLOOKUP(B:B,ROA_raw_data!B52:BN52,65,0)</f>
        <v>#N/A</v>
      </c>
      <c r="CU50" s="65">
        <v>5.1999999999999998E-2</v>
      </c>
      <c r="CV50" s="18">
        <v>0.13489999999999999</v>
      </c>
      <c r="CW50" s="18">
        <v>4.1799999999999997E-2</v>
      </c>
      <c r="CX50" s="60" t="e">
        <f>VLOOKUP(B:B,Asset_Quality_raw_data!B52:BR52,69,0)</f>
        <v>#N/A</v>
      </c>
      <c r="CY50" s="60" t="e">
        <f>VLOOKUP(B:B,Mgt_Efficiency_raw_data!B52:BA52,52,0)</f>
        <v>#N/A</v>
      </c>
      <c r="CZ50" s="39" t="e">
        <f>VLOOKUP(B:B,ROA_raw_data!B52:BR52,69,0)</f>
        <v>#N/A</v>
      </c>
      <c r="DA50" s="65">
        <v>6.0999999999999999E-2</v>
      </c>
      <c r="DB50" s="18">
        <v>0.13220000000000001</v>
      </c>
      <c r="DC50" s="18">
        <v>4.2800000000000005E-2</v>
      </c>
      <c r="DD50" s="60" t="e">
        <f>VLOOKUP(B:B,Asset_Quality_raw_data!B52:BV52,73,0)</f>
        <v>#N/A</v>
      </c>
      <c r="DE50" s="60" t="e">
        <f>VLOOKUP(B:B,Mgt_Efficiency_raw_data!B52:BD52,55,0)</f>
        <v>#N/A</v>
      </c>
      <c r="DF50" s="39" t="e">
        <f>VLOOKUP(B:B,ROA_raw_data!B52:BV52,73,0)</f>
        <v>#N/A</v>
      </c>
      <c r="DG50" s="65">
        <v>5.2999999999999999E-2</v>
      </c>
      <c r="DH50" s="18">
        <v>0.12659999999999999</v>
      </c>
      <c r="DI50" s="18">
        <v>5.7000000000000002E-2</v>
      </c>
      <c r="DJ50" s="60" t="e">
        <f>VLOOKUP(B:B,Asset_Quality_raw_data!B52:BZ52,77,0)</f>
        <v>#N/A</v>
      </c>
      <c r="DK50" s="60" t="e">
        <f>VLOOKUP(B:B,Mgt_Efficiency_raw_data!B52:BG52,58,0)</f>
        <v>#N/A</v>
      </c>
      <c r="DL50" s="39" t="e">
        <f>VLOOKUP(B:B,ROA_raw_data!B52:BZ52,77,0)</f>
        <v>#N/A</v>
      </c>
      <c r="DM50" s="65">
        <v>5.6000000000000001E-2</v>
      </c>
      <c r="DN50" s="18">
        <v>0.12509999999999999</v>
      </c>
      <c r="DO50" s="18">
        <v>5.7099999999999998E-2</v>
      </c>
      <c r="DP50" s="60" t="e">
        <f>VLOOKUP(B:B,Asset_Quality_raw_data!B52:CD52,81,0)</f>
        <v>#N/A</v>
      </c>
      <c r="DQ50" s="60" t="e">
        <f>VLOOKUP(B:B,Mgt_Efficiency_raw_data!B52:BJ52,61,0)</f>
        <v>#N/A</v>
      </c>
      <c r="DR50" s="39" t="e">
        <f>VLOOKUP(B:B,ROA_raw_data!B52:CD52,81,0)</f>
        <v>#N/A</v>
      </c>
      <c r="DS50" s="65">
        <v>4.8000000000000001E-2</v>
      </c>
      <c r="DT50" s="18">
        <v>0.12509999999999999</v>
      </c>
      <c r="DU50" s="18">
        <v>4.3499999999999997E-2</v>
      </c>
      <c r="DV50" s="60" t="e">
        <f>VLOOKUP(B:B,Asset_Quality_raw_data!B52:CH52,85,0)</f>
        <v>#N/A</v>
      </c>
      <c r="DW50" s="60" t="e">
        <f>VLOOKUP(B:B,Mgt_Efficiency_raw_data!B52:BM52,64,0)</f>
        <v>#N/A</v>
      </c>
      <c r="DX50" s="39" t="e">
        <f>VLOOKUP(B:B,ROA_raw_data!B52:CH52,85,0)</f>
        <v>#N/A</v>
      </c>
      <c r="DY50" s="65">
        <v>0.06</v>
      </c>
      <c r="DZ50" s="18">
        <v>0.12470000000000001</v>
      </c>
      <c r="EA50" s="18">
        <v>5.7000000000000002E-2</v>
      </c>
      <c r="EB50" s="60" t="e">
        <f>VLOOKUP(B:B,Asset_Quality_raw_data!B52:CL52,89,0)</f>
        <v>#N/A</v>
      </c>
      <c r="EC50" s="60" t="e">
        <f>VLOOKUP(B:B,Mgt_Efficiency_raw_data!B52:BP52,67,0)</f>
        <v>#N/A</v>
      </c>
      <c r="ED50" s="39" t="e">
        <f>VLOOKUP(B:B,ROA_raw_data!B52:CL52,89,0)</f>
        <v>#N/A</v>
      </c>
      <c r="EE50" s="65">
        <v>0.05</v>
      </c>
      <c r="EF50" s="18">
        <v>0.12470000000000001</v>
      </c>
      <c r="EG50" s="18">
        <v>3.8300000000000001E-2</v>
      </c>
      <c r="EH50" s="60" t="e">
        <f>VLOOKUP(B:B,Asset_Quality_raw_data!B52:CP52,93,0)</f>
        <v>#N/A</v>
      </c>
      <c r="EI50" s="60" t="e">
        <f>VLOOKUP(B:B,Mgt_Efficiency_raw_data!B52:BS52,70,0)</f>
        <v>#N/A</v>
      </c>
      <c r="EJ50" s="39" t="e">
        <f>VLOOKUP(B:B,ROA_raw_data!B52:CP52,93,0)</f>
        <v>#N/A</v>
      </c>
      <c r="EK50" s="65">
        <v>5.0999999999999997E-2</v>
      </c>
      <c r="EL50" s="18">
        <v>0.12240000000000001</v>
      </c>
      <c r="EM50" s="18">
        <v>5.8200000000000002E-2</v>
      </c>
      <c r="EN50" s="60">
        <f>VLOOKUP(B:B,Asset_Quality_raw_data!B52:CT52,97,0)</f>
        <v>9.6393424623598484E-2</v>
      </c>
      <c r="EO50" s="60">
        <f>VLOOKUP(B:B,Mgt_Efficiency_raw_data!B52:BV52,73,0)</f>
        <v>0.41771394602756101</v>
      </c>
      <c r="EP50" s="39">
        <f>VLOOKUP(B:B,ROA_raw_data!B52:CT52,97,0)</f>
        <v>1.3099206322019552E-2</v>
      </c>
      <c r="EQ50" s="65">
        <v>4.5999999999999999E-2</v>
      </c>
      <c r="ER50" s="18">
        <v>0.12089999999999999</v>
      </c>
      <c r="ES50" s="18">
        <v>5.8400000000000001E-2</v>
      </c>
      <c r="ET50" s="60">
        <f>VLOOKUP(B:B,Asset_Quality_raw_data!B52:CX52,101,0)</f>
        <v>0.11068446054365108</v>
      </c>
      <c r="EU50" s="60">
        <f>VLOOKUP(B:B,Mgt_Efficiency_raw_data!B52:BY52,76,0)</f>
        <v>0.36591192048568028</v>
      </c>
      <c r="EV50" s="39">
        <f>VLOOKUP(B:B,ROA_raw_data!B52:CX52,101,0)</f>
        <v>1.5198007935012399E-2</v>
      </c>
      <c r="EW50" s="65">
        <v>-4.1000000000000002E-2</v>
      </c>
      <c r="EX50" s="18">
        <v>0.11890000000000001</v>
      </c>
      <c r="EY50" s="18">
        <v>4.5899999999999996E-2</v>
      </c>
      <c r="EZ50" s="60">
        <f>VLOOKUP(B:B,Asset_Quality_raw_data!B52:DB52,105,0)</f>
        <v>0.11226121770953487</v>
      </c>
      <c r="FA50" s="60">
        <f>VLOOKUP(B:B,Mgt_Efficiency_raw_data!B52:CB52,79,0)</f>
        <v>0.39225171175492723</v>
      </c>
      <c r="FB50" s="39">
        <f>VLOOKUP(B:B,ROA_raw_data!B52:DB52,105,0)</f>
        <v>1.1244595952558598E-2</v>
      </c>
      <c r="FC50" s="65">
        <v>-3.5999999999999997E-2</v>
      </c>
      <c r="FD50" s="18">
        <v>0.11749999999999999</v>
      </c>
      <c r="FE50" s="18">
        <v>4.2000000000000003E-2</v>
      </c>
      <c r="FF50" s="60">
        <f>VLOOKUP(B:B,Asset_Quality_raw_data!B52:DF52,109,0)</f>
        <v>0.11173988982886109</v>
      </c>
      <c r="FG50" s="60">
        <f>VLOOKUP(B:B,Mgt_Efficiency_raw_data!B52:CE52,82,0)</f>
        <v>0.41305420052322911</v>
      </c>
      <c r="FH50" s="39">
        <f>VLOOKUP(B:B,ROA_raw_data!B52:DF52,109,0)</f>
        <v>7.4131109899221751E-3</v>
      </c>
      <c r="FI50" s="65">
        <v>-3.0000000000000001E-3</v>
      </c>
      <c r="FJ50" s="18">
        <v>0.1202</v>
      </c>
      <c r="FK50" s="18">
        <v>5.62E-2</v>
      </c>
      <c r="FL50" s="60">
        <f>VLOOKUP(B:B,Asset_Quality_raw_data!B52:DJ52,113,0)</f>
        <v>0.11733667766372795</v>
      </c>
      <c r="FM50" s="60">
        <f>VLOOKUP(B:B,Mgt_Efficiency_raw_data!B52:CH52,85,0)</f>
        <v>0.37224688673901157</v>
      </c>
      <c r="FN50" s="39">
        <f>VLOOKUP(B:B,ROA_raw_data!B52:DJ52,113,0)</f>
        <v>1.0875327594365712E-2</v>
      </c>
      <c r="FO50" s="65">
        <v>2.4E-2</v>
      </c>
      <c r="FP50" s="18">
        <v>0.12050000000000001</v>
      </c>
      <c r="FQ50" s="18">
        <v>5.9000000000000004E-2</v>
      </c>
      <c r="FR50" s="60">
        <f>VLOOKUP(B:B,Asset_Quality_raw_data!B52:DN52,117,0)</f>
        <v>0.11478112520937667</v>
      </c>
      <c r="FS50" s="60">
        <f>VLOOKUP(B:B,Mgt_Efficiency_raw_data!B52:CK52,88,0)</f>
        <v>0.39033970110055027</v>
      </c>
      <c r="FT50" s="39">
        <f>VLOOKUP(B:B,ROA_raw_data!B52:DN52,117,0)</f>
        <v>2.3063948786353115E-2</v>
      </c>
      <c r="FU50" s="65">
        <v>0.10299999999999999</v>
      </c>
      <c r="FV50" s="18">
        <v>0.1202</v>
      </c>
      <c r="FW50" s="18">
        <v>6.3200000000000006E-2</v>
      </c>
      <c r="FX50" s="60">
        <f>VLOOKUP(B:B,Asset_Quality_raw_data!B52:DR52,121,0)</f>
        <v>0.13785419606443339</v>
      </c>
      <c r="FY50" s="60">
        <f>VLOOKUP(B:B,Mgt_Efficiency_raw_data!B52:CN52,91,0)</f>
        <v>0.38610635651084046</v>
      </c>
      <c r="FZ50" s="39">
        <f>VLOOKUP(B:B,ROA_raw_data!B52:DR52,121,0)</f>
        <v>2.0524371789062565E-2</v>
      </c>
      <c r="GA50" s="65">
        <v>9.4E-2</v>
      </c>
      <c r="GB50" s="18">
        <v>0.121</v>
      </c>
      <c r="GC50" s="18">
        <v>6.9099999999999995E-2</v>
      </c>
      <c r="GD50" s="60">
        <f>VLOOKUP(B:B,Asset_Quality_raw_data!B52:DV52,125,0)</f>
        <v>0.13641368241498375</v>
      </c>
      <c r="GE50" s="60">
        <f>VLOOKUP(B:B,Mgt_Efficiency_raw_data!B52:CQ52,94,0)</f>
        <v>0.38093623095918583</v>
      </c>
      <c r="GF50" s="39">
        <f>VLOOKUP(B:B,ROA_raw_data!B52:DV52,125,0)</f>
        <v>2.0381339604279267E-2</v>
      </c>
      <c r="GG50" s="65">
        <v>7.5999999999999998E-2</v>
      </c>
      <c r="GH50" s="18">
        <v>0.1216</v>
      </c>
      <c r="GI50" s="18">
        <v>5.7300000000000004E-2</v>
      </c>
      <c r="GJ50" s="60">
        <f>VLOOKUP(B:B,Asset_Quality_raw_data!B52:DZ52,129,0)</f>
        <v>0.13029376836208648</v>
      </c>
      <c r="GK50" s="60">
        <f>VLOOKUP(B:B,Mgt_Efficiency_raw_data!B52:CT52,97,0)</f>
        <v>0.37923388553080095</v>
      </c>
      <c r="GL50" s="39">
        <f>VLOOKUP(B:B,ROA_raw_data!B52:DZ52,129,0)</f>
        <v>2.207508412371165E-2</v>
      </c>
      <c r="GM50" s="65">
        <v>5.8999999999999997E-2</v>
      </c>
      <c r="GN50" s="18">
        <v>0.1215</v>
      </c>
      <c r="GO50" s="18">
        <v>5.5599999999999997E-2</v>
      </c>
      <c r="GP50" s="60">
        <f>VLOOKUP(B:B,Asset_Quality_raw_data!B52:ED52,133,0)</f>
        <v>0.13242836851693046</v>
      </c>
      <c r="GQ50" s="60">
        <f>VLOOKUP(B:B,Mgt_Efficiency_raw_data!B52:CW52,100,0)</f>
        <v>0.39103013082461541</v>
      </c>
      <c r="GR50" s="39">
        <f>VLOOKUP(B:B,ROA_raw_data!B52:ED52,133,0)</f>
        <v>2.4126727501094989E-2</v>
      </c>
      <c r="GS50" s="65">
        <v>4.9000000000000002E-2</v>
      </c>
      <c r="GT50" s="18">
        <v>0.12269999999999999</v>
      </c>
      <c r="GU50" s="18">
        <v>7.9100000000000004E-2</v>
      </c>
      <c r="GV50" s="60">
        <f>VLOOKUP(B:B,Asset_Quality_raw_data!B52:EH52,137,0)</f>
        <v>9.8988295242421268E-2</v>
      </c>
      <c r="GW50" s="60">
        <f>VLOOKUP(B:B,Mgt_Efficiency_raw_data!B52:CZ52,103,0)</f>
        <v>0.35865791067722846</v>
      </c>
      <c r="GX50" s="39">
        <f>VLOOKUP(B:B,ROA_raw_data!B52:EH52,137,0)</f>
        <v>2.9006285484143392E-2</v>
      </c>
      <c r="GY50" s="65">
        <v>4.5999999999999999E-2</v>
      </c>
      <c r="GZ50" s="18">
        <v>0.1241</v>
      </c>
      <c r="HA50" s="18">
        <v>9.1799999999999993E-2</v>
      </c>
      <c r="HB50" s="60">
        <f>VLOOKUP(B:B,Asset_Quality_raw_data!B52:EL52,141,0)</f>
        <v>9.7085656237300991E-2</v>
      </c>
      <c r="HC50" s="60">
        <f>VLOOKUP(B:B,Mgt_Efficiency_raw_data!B52:DC52,106,0)</f>
        <v>0.36874464540775159</v>
      </c>
      <c r="HD50" s="39">
        <f>VLOOKUP(B:B,ROA_raw_data!B52:EL52,141,0)</f>
        <v>3.183556563768046E-2</v>
      </c>
      <c r="HE50" s="65">
        <v>4.9000000000000002E-2</v>
      </c>
      <c r="HF50" s="18">
        <v>0.12670000000000001</v>
      </c>
      <c r="HG50" s="18">
        <v>9.06E-2</v>
      </c>
      <c r="HH50" s="60">
        <f>VLOOKUP(B:B,Asset_Quality_raw_data!B52:EP52,145,0)</f>
        <v>0.10181964684468531</v>
      </c>
      <c r="HI50" s="60">
        <f>VLOOKUP(B:B,Mgt_Efficiency_raw_data!B52:DF52,109,0)</f>
        <v>0.37183431574127279</v>
      </c>
      <c r="HJ50" s="39">
        <f>VLOOKUP(B:B,ROA_raw_data!B52:EP52,145,0)</f>
        <v>2.5275897113234514E-2</v>
      </c>
      <c r="HK50" s="65">
        <v>5.3999999999999999E-2</v>
      </c>
      <c r="HL50" s="18">
        <v>0.13089999999999999</v>
      </c>
      <c r="HM50" s="18">
        <v>9.1899999999999996E-2</v>
      </c>
      <c r="HN50" s="60">
        <f>VLOOKUP(B:B,Asset_Quality_raw_data!B52:ET52,149,0)</f>
        <v>0.10016074228361348</v>
      </c>
      <c r="HO50" s="60">
        <f>VLOOKUP(B:B,Mgt_Efficiency_raw_data!B52:DI52,112,0)</f>
        <v>0.43895826537466676</v>
      </c>
      <c r="HP50" s="39">
        <f>VLOOKUP(B:B,ROA_raw_data!B52:ET52,149,0)</f>
        <v>3.0681856124909188E-2</v>
      </c>
      <c r="HQ50" s="65">
        <v>5.5E-2</v>
      </c>
      <c r="HR50" s="18">
        <v>0.1331</v>
      </c>
      <c r="HS50" s="18">
        <v>7.8799999999999995E-2</v>
      </c>
      <c r="HT50" s="60">
        <f>VLOOKUP(B:B,Asset_Quality_raw_data!B52:EX52,153,0)</f>
        <v>0.10300413373451724</v>
      </c>
      <c r="HU50" s="60">
        <f>VLOOKUP(B:B,Mgt_Efficiency_raw_data!B52:DL52,115,0)</f>
        <v>0.43378804218169803</v>
      </c>
      <c r="HV50" s="39">
        <f>VLOOKUP(B:B,ROA_raw_data!B52:EX52,153,0)</f>
        <v>2.8203586097048813E-2</v>
      </c>
      <c r="HW50" s="65">
        <v>0.06</v>
      </c>
      <c r="HX50" s="18">
        <v>0.13980000000000001</v>
      </c>
      <c r="HY50" s="18">
        <v>6.7799999999999999E-2</v>
      </c>
      <c r="HZ50" s="60">
        <f>VLOOKUP(B:B,Asset_Quality_raw_data!B52:FB52,157,0)</f>
        <v>9.8909235620357402E-2</v>
      </c>
      <c r="IA50" s="60">
        <f>VLOOKUP(B:B,Mgt_Efficiency_raw_data!B52:DO52,118,0)</f>
        <v>0.44707011203587183</v>
      </c>
      <c r="IB50" s="39">
        <f>VLOOKUP(B:B,ROA_raw_data!B52:FB52,157,0)</f>
        <v>3.54715279358159E-2</v>
      </c>
      <c r="IC50" s="65">
        <v>5.6000000000000001E-2</v>
      </c>
      <c r="ID50" s="18">
        <v>0.14630000000000001</v>
      </c>
      <c r="IE50" s="18">
        <v>6.6299999999999998E-2</v>
      </c>
      <c r="IF50" s="60">
        <f>VLOOKUP(B:B,Asset_Quality_raw_data!B52:FF52,161,0)</f>
        <v>9.6797370359225143E-2</v>
      </c>
      <c r="IG50" s="60">
        <f>VLOOKUP(B:B,Mgt_Efficiency_raw_data!B52:DR52,121,0)</f>
        <v>0.43273539876764916</v>
      </c>
      <c r="IH50" s="39">
        <f>VLOOKUP(B:B,ROA_raw_data!B52:FF52,161,0)</f>
        <v>2.9522156023187994E-2</v>
      </c>
      <c r="II50" s="65">
        <v>4.9000000000000002E-2</v>
      </c>
      <c r="IJ50" s="18">
        <v>0.1628</v>
      </c>
      <c r="IK50" s="18">
        <v>5.7000000000000002E-2</v>
      </c>
      <c r="IL50" s="60">
        <f>VLOOKUP(B:B,Asset_Quality_raw_data!B52:FJ52,165,0)</f>
        <v>8.7382143327714004E-2</v>
      </c>
      <c r="IM50" s="60">
        <f>VLOOKUP(B:B,Mgt_Efficiency_raw_data!B52:DU52,124,0)</f>
        <v>0.48273995092193683</v>
      </c>
      <c r="IN50" s="39">
        <f>VLOOKUP(B:B,ROA_raw_data!B52:FJ52,165,0)</f>
        <v>2.8178237444414517E-2</v>
      </c>
      <c r="IO50" s="65">
        <v>4.5999999999999999E-2</v>
      </c>
      <c r="IP50" s="18">
        <v>0.16850000000000001</v>
      </c>
      <c r="IQ50" s="18">
        <v>6.2199999999999998E-2</v>
      </c>
      <c r="IR50" s="60">
        <f>VLOOKUP(B:B,Asset_Quality_raw_data!B52:FN52,169,0)</f>
        <v>8.9467666021075087E-2</v>
      </c>
      <c r="IS50" s="60">
        <f>VLOOKUP(B:B,Mgt_Efficiency_raw_data!B52:DX52,127,0)</f>
        <v>0.50743068927199009</v>
      </c>
      <c r="IT50" s="39">
        <f>VLOOKUP(B:B,ROA_raw_data!B52:FN52,169,0)</f>
        <v>2.61615381664063E-2</v>
      </c>
      <c r="IU50" s="65">
        <v>0.04</v>
      </c>
      <c r="IV50" s="18">
        <v>0.1691</v>
      </c>
      <c r="IW50" s="18">
        <v>3.56E-2</v>
      </c>
      <c r="IX50" s="60">
        <f>VLOOKUP(B:B,Asset_Quality_raw_data!B52:FR52,173,0)</f>
        <v>9.1914779025256951E-2</v>
      </c>
      <c r="IY50" s="60">
        <f>VLOOKUP(B:B,Mgt_Efficiency_raw_data!B52:EA52,130,0)</f>
        <v>0.50383192320291181</v>
      </c>
      <c r="IZ50" s="39">
        <f>VLOOKUP(B:B,ROA_raw_data!B52:FR52,173,0)</f>
        <v>2.6877802260676219E-2</v>
      </c>
      <c r="JA50" s="65">
        <v>4.7E-2</v>
      </c>
      <c r="JB50" s="18">
        <v>0.16889999999999999</v>
      </c>
      <c r="JC50" s="18">
        <v>2.9900000000000003E-2</v>
      </c>
      <c r="JD50" s="60">
        <f>VLOOKUP(B:B,Asset_Quality_raw_data!B52:FV52,177,0)</f>
        <v>8.5056902011990551E-2</v>
      </c>
      <c r="JE50" s="60">
        <f>VLOOKUP(B:B,Mgt_Efficiency_raw_data!B52:ED52,133,0)</f>
        <v>0.49298366220772449</v>
      </c>
      <c r="JF50" s="39">
        <f>VLOOKUP(B:B,ROA_raw_data!B52:FV52,177,0)</f>
        <v>2.8523260569194096E-2</v>
      </c>
    </row>
    <row r="51" spans="1:266" x14ac:dyDescent="0.25"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  <c r="O51" t="s">
        <v>90</v>
      </c>
      <c r="P51" t="s">
        <v>90</v>
      </c>
      <c r="Q51" t="s">
        <v>90</v>
      </c>
      <c r="R51" t="s">
        <v>90</v>
      </c>
      <c r="S51" t="s">
        <v>90</v>
      </c>
      <c r="T51" t="s">
        <v>90</v>
      </c>
      <c r="U51" t="s">
        <v>90</v>
      </c>
      <c r="V51" t="s">
        <v>90</v>
      </c>
      <c r="W51" t="s">
        <v>90</v>
      </c>
      <c r="X51" t="s">
        <v>90</v>
      </c>
      <c r="Y51" t="s">
        <v>90</v>
      </c>
      <c r="Z51" t="s">
        <v>90</v>
      </c>
      <c r="AA51" t="s">
        <v>90</v>
      </c>
      <c r="AB51" t="s">
        <v>90</v>
      </c>
      <c r="AC51" t="s">
        <v>90</v>
      </c>
      <c r="AD51" t="s">
        <v>90</v>
      </c>
      <c r="AE51" t="s">
        <v>90</v>
      </c>
      <c r="AF51" t="s">
        <v>90</v>
      </c>
      <c r="AG51" s="65">
        <v>5.6000000000000001E-2</v>
      </c>
      <c r="AH51" s="18">
        <v>0.16059999999999999</v>
      </c>
      <c r="AI51" s="18">
        <v>7.0300000000000001E-2</v>
      </c>
      <c r="AJ51" t="s">
        <v>90</v>
      </c>
      <c r="AK51" t="s">
        <v>90</v>
      </c>
      <c r="AL51" t="s">
        <v>90</v>
      </c>
      <c r="AM51" s="65">
        <v>6.0999999999999999E-2</v>
      </c>
      <c r="AN51" s="18">
        <v>0.16820000000000002</v>
      </c>
      <c r="AO51" s="18">
        <v>5.9699999999999996E-2</v>
      </c>
      <c r="AP51" t="s">
        <v>90</v>
      </c>
      <c r="AQ51" t="s">
        <v>90</v>
      </c>
      <c r="AR51" t="s">
        <v>90</v>
      </c>
      <c r="AS51" s="65">
        <v>0.05</v>
      </c>
      <c r="AT51" s="18">
        <v>0.183</v>
      </c>
      <c r="AU51" s="18">
        <v>8.0100000000000005E-2</v>
      </c>
      <c r="AV51" t="s">
        <v>90</v>
      </c>
      <c r="AW51" t="s">
        <v>90</v>
      </c>
      <c r="AX51" t="s">
        <v>90</v>
      </c>
      <c r="AY51" s="65">
        <v>3.7999999999999999E-2</v>
      </c>
      <c r="AZ51" s="18">
        <v>0.1787</v>
      </c>
      <c r="BA51" s="18">
        <v>6.4500000000000002E-2</v>
      </c>
      <c r="BB51" t="s">
        <v>90</v>
      </c>
      <c r="BC51" t="s">
        <v>90</v>
      </c>
      <c r="BD51" t="s">
        <v>90</v>
      </c>
      <c r="BE51" s="65">
        <v>3.7999999999999999E-2</v>
      </c>
      <c r="BF51" s="18">
        <v>0.18179999999999999</v>
      </c>
      <c r="BG51" s="18">
        <v>5.7999999999999996E-2</v>
      </c>
      <c r="BH51" t="s">
        <v>90</v>
      </c>
      <c r="BI51" t="s">
        <v>90</v>
      </c>
      <c r="BJ51" t="s">
        <v>90</v>
      </c>
      <c r="BK51" s="65">
        <v>4.3999999999999997E-2</v>
      </c>
      <c r="BL51" s="18">
        <v>0.1386</v>
      </c>
      <c r="BM51" s="18">
        <v>6.3399999999999998E-2</v>
      </c>
      <c r="BN51" t="s">
        <v>90</v>
      </c>
      <c r="BO51" t="s">
        <v>90</v>
      </c>
      <c r="BP51" t="s">
        <v>90</v>
      </c>
      <c r="BQ51" s="65">
        <v>4.2000000000000003E-2</v>
      </c>
      <c r="BR51" s="18">
        <v>0.1366</v>
      </c>
      <c r="BS51" s="18">
        <v>6.3500000000000001E-2</v>
      </c>
      <c r="BT51" t="s">
        <v>90</v>
      </c>
      <c r="BU51" t="s">
        <v>90</v>
      </c>
      <c r="BV51" t="s">
        <v>90</v>
      </c>
      <c r="BW51" s="65">
        <v>5.3999999999999999E-2</v>
      </c>
      <c r="BX51" s="18">
        <v>0.1361</v>
      </c>
      <c r="BY51" s="18">
        <v>0.10279999999999999</v>
      </c>
      <c r="BZ51" t="s">
        <v>90</v>
      </c>
      <c r="CA51" t="s">
        <v>90</v>
      </c>
      <c r="CB51" t="s">
        <v>90</v>
      </c>
      <c r="CC51" s="65">
        <v>3.3000000000000002E-2</v>
      </c>
      <c r="CD51" s="18">
        <v>0.1366</v>
      </c>
      <c r="CE51" s="18">
        <v>9.2100000000000015E-2</v>
      </c>
      <c r="CF51" t="s">
        <v>90</v>
      </c>
      <c r="CG51" t="s">
        <v>90</v>
      </c>
      <c r="CH51" t="s">
        <v>90</v>
      </c>
      <c r="CI51" s="65">
        <v>3.2000000000000001E-2</v>
      </c>
      <c r="CJ51" s="18">
        <v>0.13689999999999999</v>
      </c>
      <c r="CK51" s="18">
        <v>7.0599999999999996E-2</v>
      </c>
      <c r="CL51" t="s">
        <v>90</v>
      </c>
      <c r="CM51" t="s">
        <v>90</v>
      </c>
      <c r="CN51" t="s">
        <v>90</v>
      </c>
      <c r="CO51" s="65">
        <v>3.7999999999999999E-2</v>
      </c>
      <c r="CP51" s="18">
        <v>0.13639999999999999</v>
      </c>
      <c r="CQ51" s="18">
        <v>4.4999999999999998E-2</v>
      </c>
      <c r="CR51" t="s">
        <v>90</v>
      </c>
      <c r="CS51" t="s">
        <v>90</v>
      </c>
      <c r="CT51" t="s">
        <v>90</v>
      </c>
      <c r="CU51" s="65">
        <v>5.1999999999999998E-2</v>
      </c>
      <c r="CV51" s="18">
        <v>0.13489999999999999</v>
      </c>
      <c r="CW51" s="18">
        <v>4.1799999999999997E-2</v>
      </c>
      <c r="CX51" t="s">
        <v>90</v>
      </c>
      <c r="CY51" t="s">
        <v>90</v>
      </c>
      <c r="CZ51" t="s">
        <v>90</v>
      </c>
      <c r="DA51" s="65">
        <v>6.0999999999999999E-2</v>
      </c>
      <c r="DB51" s="18">
        <v>0.13220000000000001</v>
      </c>
      <c r="DC51" s="18">
        <v>4.2800000000000005E-2</v>
      </c>
      <c r="DD51" t="s">
        <v>90</v>
      </c>
      <c r="DE51" t="s">
        <v>90</v>
      </c>
      <c r="DF51" t="s">
        <v>90</v>
      </c>
      <c r="DG51" s="65">
        <v>5.2999999999999999E-2</v>
      </c>
      <c r="DH51" s="18">
        <v>0.12659999999999999</v>
      </c>
      <c r="DI51" s="18">
        <v>5.7000000000000002E-2</v>
      </c>
      <c r="DJ51" t="s">
        <v>90</v>
      </c>
      <c r="DK51" t="s">
        <v>90</v>
      </c>
      <c r="DL51" t="s">
        <v>90</v>
      </c>
      <c r="DM51" s="65">
        <v>5.6000000000000001E-2</v>
      </c>
      <c r="DN51" s="18">
        <v>0.12509999999999999</v>
      </c>
      <c r="DO51" s="18">
        <v>5.7099999999999998E-2</v>
      </c>
      <c r="DP51" t="s">
        <v>90</v>
      </c>
      <c r="DQ51" t="s">
        <v>90</v>
      </c>
      <c r="DR51" t="s">
        <v>90</v>
      </c>
      <c r="DS51" s="65">
        <v>4.8000000000000001E-2</v>
      </c>
      <c r="DT51" s="18">
        <v>0.12509999999999999</v>
      </c>
      <c r="DU51" s="18">
        <v>4.3499999999999997E-2</v>
      </c>
      <c r="DV51" t="s">
        <v>90</v>
      </c>
      <c r="DW51" t="s">
        <v>90</v>
      </c>
      <c r="DX51" t="s">
        <v>90</v>
      </c>
      <c r="DY51" s="65">
        <v>0.06</v>
      </c>
      <c r="DZ51" s="18">
        <v>0.12470000000000001</v>
      </c>
      <c r="EA51" s="18">
        <v>5.7000000000000002E-2</v>
      </c>
      <c r="EB51" t="s">
        <v>90</v>
      </c>
      <c r="EC51" t="s">
        <v>90</v>
      </c>
      <c r="ED51" t="s">
        <v>90</v>
      </c>
      <c r="EE51" s="65">
        <v>0.05</v>
      </c>
      <c r="EF51" s="18">
        <v>0.12470000000000001</v>
      </c>
      <c r="EG51" s="18">
        <v>3.8300000000000001E-2</v>
      </c>
      <c r="EH51" t="s">
        <v>90</v>
      </c>
      <c r="EI51" t="s">
        <v>90</v>
      </c>
      <c r="EJ51" t="s">
        <v>90</v>
      </c>
      <c r="EK51" s="65">
        <v>5.0999999999999997E-2</v>
      </c>
      <c r="EL51" s="18">
        <v>0.12240000000000001</v>
      </c>
      <c r="EM51" s="18">
        <v>5.8200000000000002E-2</v>
      </c>
      <c r="EN51" t="s">
        <v>90</v>
      </c>
      <c r="EO51" t="s">
        <v>90</v>
      </c>
      <c r="EP51" t="s">
        <v>90</v>
      </c>
      <c r="EQ51" s="65">
        <v>4.5999999999999999E-2</v>
      </c>
      <c r="ER51" s="18">
        <v>0.12089999999999999</v>
      </c>
      <c r="ES51" s="18">
        <v>5.8400000000000001E-2</v>
      </c>
      <c r="ET51" t="s">
        <v>90</v>
      </c>
      <c r="EU51" t="s">
        <v>90</v>
      </c>
      <c r="EV51" t="s">
        <v>90</v>
      </c>
      <c r="EW51" s="65">
        <v>-4.1000000000000002E-2</v>
      </c>
      <c r="EX51" s="18">
        <v>0.11890000000000001</v>
      </c>
      <c r="EY51" s="18">
        <v>4.5899999999999996E-2</v>
      </c>
      <c r="EZ51" t="s">
        <v>90</v>
      </c>
      <c r="FA51" t="s">
        <v>90</v>
      </c>
      <c r="FB51" t="s">
        <v>90</v>
      </c>
      <c r="FC51" s="65">
        <v>-3.5999999999999997E-2</v>
      </c>
      <c r="FD51" s="18">
        <v>0.11749999999999999</v>
      </c>
      <c r="FE51" s="18">
        <v>4.2000000000000003E-2</v>
      </c>
      <c r="FF51" t="s">
        <v>90</v>
      </c>
      <c r="FG51" t="s">
        <v>90</v>
      </c>
      <c r="FH51" t="s">
        <v>90</v>
      </c>
      <c r="FI51" s="65">
        <v>-3.0000000000000001E-3</v>
      </c>
      <c r="FJ51" s="18">
        <v>0.1202</v>
      </c>
      <c r="FK51" s="18">
        <v>5.62E-2</v>
      </c>
      <c r="FL51" t="s">
        <v>90</v>
      </c>
      <c r="FM51" t="s">
        <v>90</v>
      </c>
      <c r="FN51" t="s">
        <v>90</v>
      </c>
      <c r="FO51" s="65">
        <v>2.4E-2</v>
      </c>
      <c r="FP51" s="18">
        <v>0.12050000000000001</v>
      </c>
      <c r="FQ51" s="18">
        <v>5.9000000000000004E-2</v>
      </c>
      <c r="FR51" t="s">
        <v>90</v>
      </c>
      <c r="FS51" t="s">
        <v>90</v>
      </c>
      <c r="FT51" t="s">
        <v>90</v>
      </c>
      <c r="FU51" s="65">
        <v>0.10299999999999999</v>
      </c>
      <c r="FV51" s="18">
        <v>0.1202</v>
      </c>
      <c r="FW51" s="18">
        <v>6.3200000000000006E-2</v>
      </c>
      <c r="FX51" t="s">
        <v>90</v>
      </c>
      <c r="FY51" t="s">
        <v>90</v>
      </c>
      <c r="FZ51" t="s">
        <v>90</v>
      </c>
      <c r="GA51" s="65">
        <v>9.4E-2</v>
      </c>
      <c r="GB51" s="18">
        <v>0.121</v>
      </c>
      <c r="GC51" s="18">
        <v>6.9099999999999995E-2</v>
      </c>
      <c r="GD51" t="s">
        <v>90</v>
      </c>
      <c r="GE51" t="s">
        <v>90</v>
      </c>
      <c r="GF51" t="s">
        <v>90</v>
      </c>
      <c r="GG51" s="65">
        <v>7.5999999999999998E-2</v>
      </c>
      <c r="GH51" s="18">
        <v>0.1216</v>
      </c>
      <c r="GI51" s="18">
        <v>5.7300000000000004E-2</v>
      </c>
      <c r="GJ51" t="s">
        <v>90</v>
      </c>
      <c r="GK51" t="s">
        <v>90</v>
      </c>
      <c r="GL51" t="s">
        <v>90</v>
      </c>
      <c r="GM51" s="65">
        <v>5.8999999999999997E-2</v>
      </c>
      <c r="GN51" s="18">
        <v>0.1215</v>
      </c>
      <c r="GO51" s="18">
        <v>5.5599999999999997E-2</v>
      </c>
      <c r="GP51" t="s">
        <v>90</v>
      </c>
      <c r="GQ51" t="s">
        <v>90</v>
      </c>
      <c r="GR51" t="s">
        <v>90</v>
      </c>
      <c r="GS51" s="65">
        <v>4.9000000000000002E-2</v>
      </c>
      <c r="GT51" s="18">
        <v>0.12269999999999999</v>
      </c>
      <c r="GU51" s="18">
        <v>7.9100000000000004E-2</v>
      </c>
      <c r="GV51" t="s">
        <v>90</v>
      </c>
      <c r="GW51" t="s">
        <v>90</v>
      </c>
      <c r="GX51" t="s">
        <v>90</v>
      </c>
      <c r="GY51" s="65">
        <v>4.5999999999999999E-2</v>
      </c>
      <c r="GZ51" s="18">
        <v>0.1241</v>
      </c>
      <c r="HA51" s="18">
        <v>9.1799999999999993E-2</v>
      </c>
      <c r="HB51" t="s">
        <v>90</v>
      </c>
      <c r="HC51" t="s">
        <v>90</v>
      </c>
      <c r="HD51" t="s">
        <v>90</v>
      </c>
      <c r="HE51" s="65">
        <v>4.9000000000000002E-2</v>
      </c>
      <c r="HF51" s="18">
        <v>0.12670000000000001</v>
      </c>
      <c r="HG51" s="18">
        <v>9.06E-2</v>
      </c>
      <c r="HH51" t="s">
        <v>90</v>
      </c>
      <c r="HI51" t="s">
        <v>90</v>
      </c>
      <c r="HJ51" t="s">
        <v>90</v>
      </c>
      <c r="HK51" s="65">
        <v>5.3999999999999999E-2</v>
      </c>
      <c r="HL51" s="18">
        <v>0.13089999999999999</v>
      </c>
      <c r="HM51" s="18">
        <v>9.1899999999999996E-2</v>
      </c>
      <c r="HN51" t="s">
        <v>90</v>
      </c>
      <c r="HO51" t="s">
        <v>90</v>
      </c>
      <c r="HP51" t="s">
        <v>90</v>
      </c>
      <c r="HQ51" s="65">
        <v>5.5E-2</v>
      </c>
      <c r="HR51" s="18">
        <v>0.1331</v>
      </c>
      <c r="HS51" s="18">
        <v>7.8799999999999995E-2</v>
      </c>
      <c r="HT51" t="s">
        <v>90</v>
      </c>
      <c r="HU51" t="s">
        <v>90</v>
      </c>
      <c r="HV51" t="s">
        <v>90</v>
      </c>
      <c r="HW51" s="65">
        <v>0.06</v>
      </c>
      <c r="HX51" s="18">
        <v>0.13980000000000001</v>
      </c>
      <c r="HY51" s="18">
        <v>6.7799999999999999E-2</v>
      </c>
      <c r="HZ51" t="s">
        <v>90</v>
      </c>
      <c r="IA51" t="s">
        <v>90</v>
      </c>
      <c r="IB51" t="s">
        <v>90</v>
      </c>
      <c r="IC51" s="65">
        <v>5.6000000000000001E-2</v>
      </c>
      <c r="ID51" s="18">
        <v>0.14630000000000001</v>
      </c>
      <c r="IE51" s="18">
        <v>6.6299999999999998E-2</v>
      </c>
      <c r="IF51" t="s">
        <v>90</v>
      </c>
      <c r="IG51" t="s">
        <v>90</v>
      </c>
      <c r="IH51" t="s">
        <v>90</v>
      </c>
      <c r="II51" s="65">
        <v>4.9000000000000002E-2</v>
      </c>
      <c r="IJ51" s="18">
        <v>0.1628</v>
      </c>
      <c r="IK51" s="18">
        <v>5.7000000000000002E-2</v>
      </c>
      <c r="IL51" t="s">
        <v>90</v>
      </c>
      <c r="IM51" t="s">
        <v>90</v>
      </c>
      <c r="IN51" t="s">
        <v>90</v>
      </c>
      <c r="IO51" s="65">
        <v>4.5999999999999999E-2</v>
      </c>
      <c r="IP51" s="18">
        <v>0.16850000000000001</v>
      </c>
      <c r="IQ51" s="18">
        <v>6.2199999999999998E-2</v>
      </c>
      <c r="IR51" t="s">
        <v>90</v>
      </c>
      <c r="IS51" t="s">
        <v>90</v>
      </c>
      <c r="IT51" t="s">
        <v>90</v>
      </c>
      <c r="IU51" s="65">
        <v>0.04</v>
      </c>
      <c r="IV51" s="18">
        <v>0.1691</v>
      </c>
      <c r="IW51" s="18">
        <v>3.56E-2</v>
      </c>
      <c r="IX51" t="s">
        <v>90</v>
      </c>
      <c r="IY51" t="s">
        <v>90</v>
      </c>
      <c r="IZ51" t="s">
        <v>90</v>
      </c>
    </row>
  </sheetData>
  <mergeCells count="55">
    <mergeCell ref="C3:H3"/>
    <mergeCell ref="I3:N3"/>
    <mergeCell ref="C2:Z2"/>
    <mergeCell ref="O3:T3"/>
    <mergeCell ref="U3:Z3"/>
    <mergeCell ref="AA3:AF3"/>
    <mergeCell ref="AG3:AL3"/>
    <mergeCell ref="AM3:AR3"/>
    <mergeCell ref="AS3:AX3"/>
    <mergeCell ref="AY2:BV2"/>
    <mergeCell ref="AY3:BD3"/>
    <mergeCell ref="BE3:BJ3"/>
    <mergeCell ref="BK3:BP3"/>
    <mergeCell ref="BQ3:BV3"/>
    <mergeCell ref="AA2:AX2"/>
    <mergeCell ref="BW2:CT2"/>
    <mergeCell ref="BW3:CB3"/>
    <mergeCell ref="CC3:CH3"/>
    <mergeCell ref="CI3:CN3"/>
    <mergeCell ref="CO3:CT3"/>
    <mergeCell ref="CU2:DR2"/>
    <mergeCell ref="CU3:CZ3"/>
    <mergeCell ref="DA3:DF3"/>
    <mergeCell ref="DG3:DL3"/>
    <mergeCell ref="DM3:DR3"/>
    <mergeCell ref="DS2:EP2"/>
    <mergeCell ref="DS3:DX3"/>
    <mergeCell ref="DY3:ED3"/>
    <mergeCell ref="EE3:EJ3"/>
    <mergeCell ref="EK3:EP3"/>
    <mergeCell ref="EQ2:FN2"/>
    <mergeCell ref="EQ3:EV3"/>
    <mergeCell ref="EW3:FB3"/>
    <mergeCell ref="FC3:FH3"/>
    <mergeCell ref="FI3:FN3"/>
    <mergeCell ref="FO2:GL2"/>
    <mergeCell ref="FO3:FT3"/>
    <mergeCell ref="FU3:FZ3"/>
    <mergeCell ref="GA3:GF3"/>
    <mergeCell ref="GG3:GL3"/>
    <mergeCell ref="GM2:HJ2"/>
    <mergeCell ref="GM3:GR3"/>
    <mergeCell ref="GS3:GX3"/>
    <mergeCell ref="GY3:HD3"/>
    <mergeCell ref="HE3:HJ3"/>
    <mergeCell ref="HK2:IH2"/>
    <mergeCell ref="HK3:HP3"/>
    <mergeCell ref="HQ3:HV3"/>
    <mergeCell ref="HW3:IB3"/>
    <mergeCell ref="IC3:IH3"/>
    <mergeCell ref="II2:JF2"/>
    <mergeCell ref="II3:IN3"/>
    <mergeCell ref="IO3:IT3"/>
    <mergeCell ref="IU3:IZ3"/>
    <mergeCell ref="JA3:JF3"/>
  </mergeCells>
  <phoneticPr fontId="1" type="noConversion"/>
  <conditionalFormatting sqref="A4:XFD4">
    <cfRule type="containsText" dxfId="24" priority="1" operator="containsText" text="infla">
      <formula>NOT(ISERROR(SEARCH("infla",A4)))</formula>
    </cfRule>
    <cfRule type="containsText" dxfId="23" priority="2" operator="containsText" text="roa">
      <formula>NOT(ISERROR(SEARCH("roa",A4)))</formula>
    </cfRule>
    <cfRule type="containsText" dxfId="22" priority="3" operator="containsText" text="mgt">
      <formula>NOT(ISERROR(SEARCH("mgt",A4)))</formula>
    </cfRule>
    <cfRule type="containsText" dxfId="21" priority="4" operator="containsText" text="asset quality">
      <formula>NOT(ISERROR(SEARCH("asset quality",A4)))</formula>
    </cfRule>
    <cfRule type="containsText" dxfId="20" priority="5" operator="containsText" text="Inflation rate">
      <formula>NOT(ISERROR(SEARCH("Inflation rate",A4)))</formula>
    </cfRule>
    <cfRule type="containsText" dxfId="19" priority="6" operator="containsText" text="Interest rate">
      <formula>NOT(ISERROR(SEARCH("Interest rate",A4)))</formula>
    </cfRule>
    <cfRule type="containsText" dxfId="18" priority="7" operator="containsText" text="GDP">
      <formula>NOT(ISERROR(SEARCH("GDP",A4)))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360-226C-42CF-9D9C-234BA0C2C150}">
  <dimension ref="A1:FV52"/>
  <sheetViews>
    <sheetView zoomScale="59" zoomScaleNormal="70" workbookViewId="0">
      <pane xSplit="2" ySplit="5" topLeftCell="EZ7" activePane="bottomRight" state="frozen"/>
      <selection pane="topRight" activeCell="C1" sqref="C1"/>
      <selection pane="bottomLeft" activeCell="A6" sqref="A6"/>
      <selection pane="bottomRight" activeCell="FI9" sqref="FI9"/>
    </sheetView>
  </sheetViews>
  <sheetFormatPr defaultRowHeight="15" x14ac:dyDescent="0.25"/>
  <cols>
    <col min="1" max="1" width="11.42578125" bestFit="1" customWidth="1"/>
    <col min="2" max="2" width="30.5703125" bestFit="1" customWidth="1"/>
    <col min="3" max="3" width="13.42578125" bestFit="1" customWidth="1"/>
    <col min="4" max="5" width="12.85546875" bestFit="1" customWidth="1"/>
    <col min="6" max="6" width="8.7109375" style="18"/>
    <col min="7" max="7" width="13.140625" bestFit="1" customWidth="1"/>
    <col min="8" max="9" width="12.42578125" bestFit="1" customWidth="1"/>
    <col min="10" max="10" width="8.7109375" style="18"/>
    <col min="12" max="12" width="12.42578125" bestFit="1" customWidth="1"/>
    <col min="15" max="15" width="11.42578125" bestFit="1" customWidth="1"/>
    <col min="16" max="16" width="12.85546875" bestFit="1" customWidth="1"/>
    <col min="17" max="17" width="12.42578125" bestFit="1" customWidth="1"/>
    <col min="18" max="18" width="8.7109375" style="18"/>
    <col min="19" max="19" width="10.140625" bestFit="1" customWidth="1"/>
    <col min="20" max="20" width="12.42578125" bestFit="1" customWidth="1"/>
    <col min="21" max="21" width="12.140625" bestFit="1" customWidth="1"/>
    <col min="22" max="22" width="8.7109375" style="18"/>
    <col min="23" max="23" width="12.7109375" bestFit="1" customWidth="1"/>
    <col min="24" max="24" width="12.42578125" bestFit="1" customWidth="1"/>
    <col min="25" max="25" width="14.85546875" bestFit="1" customWidth="1"/>
    <col min="26" max="26" width="8.7109375" style="18"/>
    <col min="27" max="27" width="13.85546875" bestFit="1" customWidth="1"/>
    <col min="28" max="28" width="12.42578125" bestFit="1" customWidth="1"/>
    <col min="29" max="29" width="14.85546875" bestFit="1" customWidth="1"/>
    <col min="30" max="30" width="8.7109375" style="18"/>
    <col min="31" max="31" width="13.85546875" bestFit="1" customWidth="1"/>
    <col min="32" max="32" width="12.42578125" bestFit="1" customWidth="1"/>
    <col min="33" max="33" width="14.85546875" bestFit="1" customWidth="1"/>
    <col min="34" max="34" width="8.7109375" style="18"/>
    <col min="35" max="35" width="12.7109375" bestFit="1" customWidth="1"/>
    <col min="36" max="36" width="11.140625" bestFit="1" customWidth="1"/>
    <col min="37" max="37" width="14.85546875" bestFit="1" customWidth="1"/>
    <col min="38" max="38" width="8.7109375" style="18"/>
    <col min="39" max="39" width="12.7109375" bestFit="1" customWidth="1"/>
    <col min="40" max="40" width="11.140625" bestFit="1" customWidth="1"/>
    <col min="41" max="41" width="14.85546875" bestFit="1" customWidth="1"/>
    <col min="42" max="42" width="8.7109375" style="18"/>
    <col min="43" max="43" width="13.85546875" bestFit="1" customWidth="1"/>
    <col min="44" max="44" width="11.140625" bestFit="1" customWidth="1"/>
    <col min="45" max="45" width="14.85546875" bestFit="1" customWidth="1"/>
    <col min="46" max="46" width="8.7109375" style="18"/>
    <col min="47" max="47" width="13.85546875" bestFit="1" customWidth="1"/>
    <col min="48" max="48" width="11.140625" bestFit="1" customWidth="1"/>
    <col min="49" max="49" width="14.85546875" bestFit="1" customWidth="1"/>
    <col min="50" max="50" width="8.7109375" style="18"/>
    <col min="51" max="51" width="12.7109375" bestFit="1" customWidth="1"/>
    <col min="52" max="52" width="11.140625" bestFit="1" customWidth="1"/>
    <col min="53" max="53" width="14.85546875" bestFit="1" customWidth="1"/>
    <col min="54" max="54" width="8.7109375" style="18"/>
    <col min="55" max="55" width="12.7109375" bestFit="1" customWidth="1"/>
    <col min="56" max="56" width="11.140625" bestFit="1" customWidth="1"/>
    <col min="57" max="57" width="12.140625" bestFit="1" customWidth="1"/>
    <col min="58" max="58" width="8.7109375" style="18"/>
    <col min="59" max="59" width="13.85546875" bestFit="1" customWidth="1"/>
    <col min="60" max="60" width="11.140625" bestFit="1" customWidth="1"/>
    <col min="61" max="61" width="14.85546875" bestFit="1" customWidth="1"/>
    <col min="62" max="62" width="8.7109375" style="18"/>
    <col min="63" max="64" width="11.140625" bestFit="1" customWidth="1"/>
    <col min="65" max="65" width="12.140625" bestFit="1" customWidth="1"/>
    <col min="66" max="66" width="8.7109375" style="18"/>
    <col min="67" max="67" width="12.7109375" bestFit="1" customWidth="1"/>
    <col min="68" max="68" width="11.140625" bestFit="1" customWidth="1"/>
    <col min="69" max="69" width="14.85546875" bestFit="1" customWidth="1"/>
    <col min="70" max="70" width="8.7109375" style="18"/>
    <col min="71" max="72" width="11.140625" bestFit="1" customWidth="1"/>
    <col min="73" max="73" width="14.85546875" bestFit="1" customWidth="1"/>
    <col min="74" max="74" width="8.7109375" style="18"/>
    <col min="75" max="75" width="13.85546875" bestFit="1" customWidth="1"/>
    <col min="76" max="76" width="11.140625" bestFit="1" customWidth="1"/>
    <col min="77" max="77" width="14.85546875" bestFit="1" customWidth="1"/>
    <col min="78" max="78" width="8.7109375" style="18"/>
    <col min="79" max="79" width="13.85546875" bestFit="1" customWidth="1"/>
    <col min="80" max="80" width="11.140625" bestFit="1" customWidth="1"/>
    <col min="81" max="81" width="14.85546875" bestFit="1" customWidth="1"/>
    <col min="82" max="82" width="8.7109375" style="18"/>
    <col min="83" max="83" width="12.7109375" bestFit="1" customWidth="1"/>
    <col min="84" max="84" width="11.140625" bestFit="1" customWidth="1"/>
    <col min="85" max="85" width="14.85546875" bestFit="1" customWidth="1"/>
    <col min="86" max="86" width="8.7109375" style="18"/>
    <col min="87" max="87" width="13.85546875" bestFit="1" customWidth="1"/>
    <col min="88" max="88" width="11.140625" bestFit="1" customWidth="1"/>
    <col min="89" max="89" width="14.85546875" bestFit="1" customWidth="1"/>
    <col min="90" max="90" width="8.7109375" style="18"/>
    <col min="91" max="91" width="13.85546875" bestFit="1" customWidth="1"/>
    <col min="92" max="92" width="11.140625" bestFit="1" customWidth="1"/>
    <col min="93" max="93" width="14.85546875" bestFit="1" customWidth="1"/>
    <col min="94" max="94" width="8.7109375" style="18"/>
    <col min="95" max="95" width="13.85546875" bestFit="1" customWidth="1"/>
    <col min="96" max="96" width="11.140625" bestFit="1" customWidth="1"/>
    <col min="97" max="97" width="14.85546875" bestFit="1" customWidth="1"/>
    <col min="98" max="98" width="8.7109375" style="18"/>
    <col min="99" max="99" width="12.7109375" bestFit="1" customWidth="1"/>
    <col min="100" max="100" width="11.140625" bestFit="1" customWidth="1"/>
    <col min="101" max="101" width="12.140625" bestFit="1" customWidth="1"/>
    <col min="102" max="102" width="8.7109375" style="18"/>
    <col min="103" max="103" width="12.7109375" bestFit="1" customWidth="1"/>
    <col min="104" max="104" width="11.140625" bestFit="1" customWidth="1"/>
    <col min="105" max="105" width="14.85546875" bestFit="1" customWidth="1"/>
    <col min="106" max="106" width="8.7109375" style="18"/>
    <col min="107" max="107" width="13.85546875" bestFit="1" customWidth="1"/>
    <col min="108" max="108" width="11.140625" bestFit="1" customWidth="1"/>
    <col min="109" max="109" width="14.85546875" bestFit="1" customWidth="1"/>
    <col min="110" max="110" width="8.7109375" style="18"/>
    <col min="111" max="111" width="13.85546875" bestFit="1" customWidth="1"/>
    <col min="112" max="112" width="11.140625" bestFit="1" customWidth="1"/>
    <col min="113" max="113" width="14.85546875" bestFit="1" customWidth="1"/>
    <col min="114" max="114" width="8.7109375" style="18"/>
    <col min="115" max="115" width="12.7109375" bestFit="1" customWidth="1"/>
    <col min="116" max="116" width="11.140625" bestFit="1" customWidth="1"/>
    <col min="117" max="117" width="14.85546875" bestFit="1" customWidth="1"/>
    <col min="118" max="118" width="8.7109375" style="18"/>
    <col min="119" max="119" width="13.85546875" bestFit="1" customWidth="1"/>
    <col min="120" max="120" width="11.140625" bestFit="1" customWidth="1"/>
    <col min="121" max="121" width="14.85546875" bestFit="1" customWidth="1"/>
    <col min="122" max="122" width="8.7109375" style="18"/>
    <col min="123" max="123" width="13.85546875" bestFit="1" customWidth="1"/>
    <col min="124" max="124" width="11.140625" bestFit="1" customWidth="1"/>
    <col min="125" max="125" width="14.85546875" bestFit="1" customWidth="1"/>
    <col min="126" max="126" width="15" style="18" customWidth="1"/>
    <col min="127" max="127" width="13.85546875" bestFit="1" customWidth="1"/>
    <col min="128" max="128" width="11.140625" bestFit="1" customWidth="1"/>
    <col min="129" max="129" width="14.85546875" bestFit="1" customWidth="1"/>
    <col min="130" max="130" width="8.7109375" style="18"/>
    <col min="131" max="131" width="12.7109375" bestFit="1" customWidth="1"/>
    <col min="132" max="132" width="11.140625" bestFit="1" customWidth="1"/>
    <col min="133" max="133" width="14.85546875" bestFit="1" customWidth="1"/>
    <col min="134" max="134" width="8.7109375" style="18"/>
    <col min="135" max="135" width="13.85546875" bestFit="1" customWidth="1"/>
    <col min="136" max="136" width="11.140625" bestFit="1" customWidth="1"/>
    <col min="137" max="137" width="14.85546875" bestFit="1" customWidth="1"/>
    <col min="138" max="138" width="8.7109375" style="18"/>
    <col min="139" max="139" width="13.85546875" bestFit="1" customWidth="1"/>
    <col min="140" max="140" width="11.140625" bestFit="1" customWidth="1"/>
    <col min="141" max="141" width="14.85546875" bestFit="1" customWidth="1"/>
    <col min="142" max="142" width="8.7109375" style="18"/>
    <col min="143" max="143" width="13.85546875" bestFit="1" customWidth="1"/>
    <col min="144" max="144" width="11.140625" bestFit="1" customWidth="1"/>
    <col min="145" max="145" width="14.85546875" bestFit="1" customWidth="1"/>
    <col min="146" max="146" width="8.7109375" style="18"/>
    <col min="147" max="147" width="12.7109375" bestFit="1" customWidth="1"/>
    <col min="148" max="148" width="11.140625" bestFit="1" customWidth="1"/>
    <col min="149" max="149" width="14.85546875" bestFit="1" customWidth="1"/>
    <col min="150" max="150" width="8.7109375" style="18"/>
    <col min="151" max="151" width="13.85546875" bestFit="1" customWidth="1"/>
    <col min="152" max="152" width="11.140625" bestFit="1" customWidth="1"/>
    <col min="153" max="153" width="16.5703125" bestFit="1" customWidth="1"/>
    <col min="154" max="154" width="8.85546875" style="18" bestFit="1" customWidth="1"/>
    <col min="155" max="155" width="14" bestFit="1" customWidth="1"/>
    <col min="156" max="156" width="14.140625" bestFit="1" customWidth="1"/>
    <col min="157" max="157" width="16.5703125" bestFit="1" customWidth="1"/>
    <col min="158" max="158" width="8.85546875" style="18" bestFit="1" customWidth="1"/>
    <col min="159" max="159" width="14" bestFit="1" customWidth="1"/>
    <col min="160" max="160" width="14.140625" bestFit="1" customWidth="1"/>
    <col min="161" max="161" width="16.5703125" bestFit="1" customWidth="1"/>
    <col min="162" max="162" width="8.85546875" style="18" bestFit="1" customWidth="1"/>
    <col min="163" max="163" width="14" bestFit="1" customWidth="1"/>
    <col min="164" max="164" width="15.85546875" bestFit="1" customWidth="1"/>
    <col min="165" max="165" width="16.7109375" bestFit="1" customWidth="1"/>
    <col min="166" max="166" width="9" style="18" bestFit="1" customWidth="1"/>
    <col min="167" max="167" width="14.140625" bestFit="1" customWidth="1"/>
    <col min="168" max="168" width="15.85546875" bestFit="1" customWidth="1"/>
    <col min="169" max="169" width="16.7109375" bestFit="1" customWidth="1"/>
    <col min="170" max="170" width="9" style="18" bestFit="1" customWidth="1"/>
    <col min="171" max="171" width="14.140625" bestFit="1" customWidth="1"/>
    <col min="172" max="172" width="15.85546875" bestFit="1" customWidth="1"/>
    <col min="173" max="173" width="16.7109375" bestFit="1" customWidth="1"/>
    <col min="174" max="174" width="9" style="18" bestFit="1" customWidth="1"/>
    <col min="175" max="175" width="14.140625" bestFit="1" customWidth="1"/>
    <col min="176" max="176" width="15.85546875" bestFit="1" customWidth="1"/>
    <col min="177" max="177" width="16.7109375" bestFit="1" customWidth="1"/>
    <col min="178" max="178" width="9" style="18" bestFit="1" customWidth="1"/>
  </cols>
  <sheetData>
    <row r="1" spans="1:178" ht="15.75" thickBot="1" x14ac:dyDescent="0.3">
      <c r="A1" t="s">
        <v>47</v>
      </c>
      <c r="AO1" t="e" cm="1" vm="1">
        <f t="array" aca="1" ref="AO1" ca="1">VLOOKUP(B:B,ROA_raw_data!$B:$EG,)</f>
        <v>#VALUE!</v>
      </c>
    </row>
    <row r="2" spans="1:178" s="7" customFormat="1" ht="15.75" thickBot="1" x14ac:dyDescent="0.3">
      <c r="C2" s="79">
        <v>2014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1"/>
      <c r="S2" s="79">
        <v>2015</v>
      </c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79">
        <v>2016</v>
      </c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1"/>
      <c r="AY2" s="79">
        <v>2017</v>
      </c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1"/>
      <c r="BO2" s="79">
        <v>2018</v>
      </c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1"/>
      <c r="CE2" s="79">
        <v>2019</v>
      </c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1"/>
      <c r="CU2" s="79">
        <v>2020</v>
      </c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1"/>
      <c r="DK2" s="79">
        <v>2021</v>
      </c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1"/>
      <c r="EA2" s="79">
        <v>2022</v>
      </c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1"/>
      <c r="EQ2" s="79">
        <v>2023</v>
      </c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1"/>
      <c r="FG2" s="79">
        <v>2024</v>
      </c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1"/>
    </row>
    <row r="3" spans="1:178" ht="15.75" thickBot="1" x14ac:dyDescent="0.3">
      <c r="C3" s="78">
        <v>41699</v>
      </c>
      <c r="D3" s="75"/>
      <c r="E3" s="75"/>
      <c r="F3" s="75"/>
      <c r="G3" s="75">
        <v>41791</v>
      </c>
      <c r="H3" s="75"/>
      <c r="I3" s="75"/>
      <c r="J3" s="75"/>
      <c r="K3" s="75">
        <v>41883</v>
      </c>
      <c r="L3" s="75"/>
      <c r="M3" s="75"/>
      <c r="N3" s="75"/>
      <c r="O3" s="75">
        <v>41974</v>
      </c>
      <c r="P3" s="75"/>
      <c r="Q3" s="75"/>
      <c r="R3" s="76"/>
      <c r="S3" s="78">
        <v>42064</v>
      </c>
      <c r="T3" s="75"/>
      <c r="U3" s="75"/>
      <c r="V3" s="75"/>
      <c r="W3" s="75">
        <v>42156</v>
      </c>
      <c r="X3" s="75"/>
      <c r="Y3" s="75"/>
      <c r="Z3" s="75"/>
      <c r="AA3" s="75">
        <v>42248</v>
      </c>
      <c r="AB3" s="75"/>
      <c r="AC3" s="75"/>
      <c r="AD3" s="75"/>
      <c r="AE3" s="75">
        <v>42339</v>
      </c>
      <c r="AF3" s="75"/>
      <c r="AG3" s="75"/>
      <c r="AH3" s="76"/>
      <c r="AI3" s="78">
        <v>42430</v>
      </c>
      <c r="AJ3" s="75"/>
      <c r="AK3" s="75"/>
      <c r="AL3" s="75"/>
      <c r="AM3" s="75">
        <v>42522</v>
      </c>
      <c r="AN3" s="75"/>
      <c r="AO3" s="75"/>
      <c r="AP3" s="75"/>
      <c r="AQ3" s="75">
        <v>42614</v>
      </c>
      <c r="AR3" s="75"/>
      <c r="AS3" s="75"/>
      <c r="AT3" s="75"/>
      <c r="AU3" s="75">
        <v>42705</v>
      </c>
      <c r="AV3" s="75"/>
      <c r="AW3" s="75"/>
      <c r="AX3" s="76"/>
      <c r="AY3" s="78">
        <v>42795</v>
      </c>
      <c r="AZ3" s="75"/>
      <c r="BA3" s="75"/>
      <c r="BB3" s="75"/>
      <c r="BC3" s="75">
        <v>42887</v>
      </c>
      <c r="BD3" s="75"/>
      <c r="BE3" s="75"/>
      <c r="BF3" s="75"/>
      <c r="BG3" s="75">
        <v>42979</v>
      </c>
      <c r="BH3" s="75"/>
      <c r="BI3" s="75"/>
      <c r="BJ3" s="75"/>
      <c r="BK3" s="75">
        <v>43070</v>
      </c>
      <c r="BL3" s="75"/>
      <c r="BM3" s="75"/>
      <c r="BN3" s="76"/>
      <c r="BO3" s="78">
        <v>43160</v>
      </c>
      <c r="BP3" s="75"/>
      <c r="BQ3" s="75"/>
      <c r="BR3" s="75"/>
      <c r="BS3" s="75">
        <v>43252</v>
      </c>
      <c r="BT3" s="75"/>
      <c r="BU3" s="75"/>
      <c r="BV3" s="75"/>
      <c r="BW3" s="75">
        <v>43344</v>
      </c>
      <c r="BX3" s="75"/>
      <c r="BY3" s="75"/>
      <c r="BZ3" s="75"/>
      <c r="CA3" s="75">
        <v>43435</v>
      </c>
      <c r="CB3" s="75"/>
      <c r="CC3" s="75"/>
      <c r="CD3" s="76"/>
      <c r="CE3" s="78">
        <v>43525</v>
      </c>
      <c r="CF3" s="75"/>
      <c r="CG3" s="75"/>
      <c r="CH3" s="75"/>
      <c r="CI3" s="75">
        <v>43617</v>
      </c>
      <c r="CJ3" s="75"/>
      <c r="CK3" s="75"/>
      <c r="CL3" s="75"/>
      <c r="CM3" s="75">
        <v>43709</v>
      </c>
      <c r="CN3" s="75"/>
      <c r="CO3" s="75"/>
      <c r="CP3" s="75"/>
      <c r="CQ3" s="75">
        <v>43800</v>
      </c>
      <c r="CR3" s="75"/>
      <c r="CS3" s="75"/>
      <c r="CT3" s="76"/>
      <c r="CU3" s="78">
        <v>43891</v>
      </c>
      <c r="CV3" s="75"/>
      <c r="CW3" s="75"/>
      <c r="CX3" s="75"/>
      <c r="CY3" s="75">
        <v>43983</v>
      </c>
      <c r="CZ3" s="75"/>
      <c r="DA3" s="75"/>
      <c r="DB3" s="75"/>
      <c r="DC3" s="75">
        <v>44075</v>
      </c>
      <c r="DD3" s="75"/>
      <c r="DE3" s="75"/>
      <c r="DF3" s="75"/>
      <c r="DG3" s="75">
        <v>44166</v>
      </c>
      <c r="DH3" s="75"/>
      <c r="DI3" s="75"/>
      <c r="DJ3" s="76"/>
      <c r="DK3" s="78">
        <v>44256</v>
      </c>
      <c r="DL3" s="75"/>
      <c r="DM3" s="75"/>
      <c r="DN3" s="75"/>
      <c r="DO3" s="75">
        <v>44348</v>
      </c>
      <c r="DP3" s="75"/>
      <c r="DQ3" s="75"/>
      <c r="DR3" s="75"/>
      <c r="DS3" s="75">
        <v>44440</v>
      </c>
      <c r="DT3" s="75"/>
      <c r="DU3" s="75"/>
      <c r="DV3" s="75"/>
      <c r="DW3" s="75">
        <v>44531</v>
      </c>
      <c r="DX3" s="75"/>
      <c r="DY3" s="75"/>
      <c r="DZ3" s="76"/>
      <c r="EA3" s="78">
        <v>44621</v>
      </c>
      <c r="EB3" s="75"/>
      <c r="EC3" s="75"/>
      <c r="ED3" s="75"/>
      <c r="EE3" s="75">
        <v>44713</v>
      </c>
      <c r="EF3" s="75"/>
      <c r="EG3" s="75"/>
      <c r="EH3" s="75"/>
      <c r="EI3" s="75">
        <v>44805</v>
      </c>
      <c r="EJ3" s="75"/>
      <c r="EK3" s="75"/>
      <c r="EL3" s="75"/>
      <c r="EM3" s="75">
        <v>44896</v>
      </c>
      <c r="EN3" s="75"/>
      <c r="EO3" s="75"/>
      <c r="EP3" s="76"/>
      <c r="EQ3" s="78">
        <v>44986</v>
      </c>
      <c r="ER3" s="75"/>
      <c r="ES3" s="75"/>
      <c r="ET3" s="75"/>
      <c r="EU3" s="75">
        <v>45078</v>
      </c>
      <c r="EV3" s="75"/>
      <c r="EW3" s="75"/>
      <c r="EX3" s="75"/>
      <c r="EY3" s="75">
        <v>45170</v>
      </c>
      <c r="EZ3" s="75"/>
      <c r="FA3" s="75"/>
      <c r="FB3" s="75"/>
      <c r="FC3" s="75">
        <v>45261</v>
      </c>
      <c r="FD3" s="75"/>
      <c r="FE3" s="75"/>
      <c r="FF3" s="76"/>
      <c r="FG3" s="78">
        <v>45352</v>
      </c>
      <c r="FH3" s="75"/>
      <c r="FI3" s="75"/>
      <c r="FJ3" s="75"/>
      <c r="FK3" s="75">
        <v>45444</v>
      </c>
      <c r="FL3" s="75"/>
      <c r="FM3" s="75"/>
      <c r="FN3" s="75"/>
      <c r="FO3" s="75">
        <v>45536</v>
      </c>
      <c r="FP3" s="75"/>
      <c r="FQ3" s="75"/>
      <c r="FR3" s="75"/>
      <c r="FS3" s="75">
        <v>45627</v>
      </c>
      <c r="FT3" s="75"/>
      <c r="FU3" s="75"/>
      <c r="FV3" s="76"/>
    </row>
    <row r="4" spans="1:178" ht="15.75" thickBot="1" x14ac:dyDescent="0.3">
      <c r="C4" s="6" t="s">
        <v>57</v>
      </c>
      <c r="D4" s="77" t="s">
        <v>0</v>
      </c>
      <c r="E4" s="77"/>
      <c r="F4" s="19" t="s">
        <v>1</v>
      </c>
      <c r="G4" s="5" t="s">
        <v>57</v>
      </c>
      <c r="H4" s="77" t="s">
        <v>0</v>
      </c>
      <c r="I4" s="77"/>
      <c r="J4" s="19" t="s">
        <v>1</v>
      </c>
      <c r="K4" s="5" t="s">
        <v>57</v>
      </c>
      <c r="L4" s="77" t="s">
        <v>0</v>
      </c>
      <c r="M4" s="77"/>
      <c r="N4" s="5" t="s">
        <v>1</v>
      </c>
      <c r="O4" s="5" t="s">
        <v>57</v>
      </c>
      <c r="P4" s="77" t="s">
        <v>0</v>
      </c>
      <c r="Q4" s="77"/>
      <c r="R4" s="43" t="s">
        <v>1</v>
      </c>
      <c r="S4" s="6" t="s">
        <v>57</v>
      </c>
      <c r="T4" s="77" t="s">
        <v>0</v>
      </c>
      <c r="U4" s="77"/>
      <c r="V4" s="19" t="s">
        <v>1</v>
      </c>
      <c r="W4" s="5" t="s">
        <v>57</v>
      </c>
      <c r="X4" s="77" t="s">
        <v>0</v>
      </c>
      <c r="Y4" s="77"/>
      <c r="Z4" s="19" t="s">
        <v>1</v>
      </c>
      <c r="AA4" s="5" t="s">
        <v>57</v>
      </c>
      <c r="AB4" s="77" t="s">
        <v>0</v>
      </c>
      <c r="AC4" s="77"/>
      <c r="AD4" s="19" t="s">
        <v>1</v>
      </c>
      <c r="AE4" s="5" t="s">
        <v>57</v>
      </c>
      <c r="AF4" s="77" t="s">
        <v>0</v>
      </c>
      <c r="AG4" s="77"/>
      <c r="AH4" s="43" t="s">
        <v>1</v>
      </c>
      <c r="AI4" s="6" t="s">
        <v>57</v>
      </c>
      <c r="AJ4" s="77" t="s">
        <v>0</v>
      </c>
      <c r="AK4" s="77"/>
      <c r="AL4" s="19" t="s">
        <v>1</v>
      </c>
      <c r="AM4" s="5" t="s">
        <v>57</v>
      </c>
      <c r="AN4" s="77" t="s">
        <v>0</v>
      </c>
      <c r="AO4" s="77"/>
      <c r="AP4" s="19" t="s">
        <v>1</v>
      </c>
      <c r="AQ4" s="5" t="s">
        <v>57</v>
      </c>
      <c r="AR4" s="77" t="s">
        <v>0</v>
      </c>
      <c r="AS4" s="77"/>
      <c r="AT4" s="19" t="s">
        <v>1</v>
      </c>
      <c r="AU4" s="5" t="s">
        <v>57</v>
      </c>
      <c r="AV4" s="77" t="s">
        <v>0</v>
      </c>
      <c r="AW4" s="77"/>
      <c r="AX4" s="43" t="s">
        <v>1</v>
      </c>
      <c r="AY4" s="6" t="s">
        <v>57</v>
      </c>
      <c r="AZ4" s="77" t="s">
        <v>0</v>
      </c>
      <c r="BA4" s="77"/>
      <c r="BB4" s="19" t="s">
        <v>1</v>
      </c>
      <c r="BC4" s="5" t="s">
        <v>57</v>
      </c>
      <c r="BD4" s="77" t="s">
        <v>0</v>
      </c>
      <c r="BE4" s="77"/>
      <c r="BF4" s="19" t="s">
        <v>1</v>
      </c>
      <c r="BG4" s="5" t="s">
        <v>57</v>
      </c>
      <c r="BH4" s="77" t="s">
        <v>0</v>
      </c>
      <c r="BI4" s="77"/>
      <c r="BJ4" s="19" t="s">
        <v>1</v>
      </c>
      <c r="BK4" s="5" t="s">
        <v>57</v>
      </c>
      <c r="BL4" s="77" t="s">
        <v>0</v>
      </c>
      <c r="BM4" s="77"/>
      <c r="BN4" s="43" t="s">
        <v>1</v>
      </c>
      <c r="BO4" s="6" t="s">
        <v>57</v>
      </c>
      <c r="BP4" s="77" t="s">
        <v>0</v>
      </c>
      <c r="BQ4" s="77"/>
      <c r="BR4" s="19" t="s">
        <v>1</v>
      </c>
      <c r="BS4" s="5" t="s">
        <v>57</v>
      </c>
      <c r="BT4" s="77" t="s">
        <v>0</v>
      </c>
      <c r="BU4" s="77"/>
      <c r="BV4" s="19" t="s">
        <v>1</v>
      </c>
      <c r="BW4" s="5" t="s">
        <v>57</v>
      </c>
      <c r="BX4" s="77" t="s">
        <v>0</v>
      </c>
      <c r="BY4" s="77"/>
      <c r="BZ4" s="19" t="s">
        <v>1</v>
      </c>
      <c r="CA4" s="5" t="s">
        <v>57</v>
      </c>
      <c r="CB4" s="77" t="s">
        <v>0</v>
      </c>
      <c r="CC4" s="77"/>
      <c r="CD4" s="43" t="s">
        <v>1</v>
      </c>
      <c r="CE4" s="6" t="s">
        <v>57</v>
      </c>
      <c r="CF4" s="77" t="s">
        <v>0</v>
      </c>
      <c r="CG4" s="77"/>
      <c r="CH4" s="19" t="s">
        <v>1</v>
      </c>
      <c r="CI4" s="5" t="s">
        <v>57</v>
      </c>
      <c r="CJ4" s="77" t="s">
        <v>0</v>
      </c>
      <c r="CK4" s="77"/>
      <c r="CL4" s="19" t="s">
        <v>1</v>
      </c>
      <c r="CM4" s="5" t="s">
        <v>57</v>
      </c>
      <c r="CN4" s="77" t="s">
        <v>0</v>
      </c>
      <c r="CO4" s="77"/>
      <c r="CP4" s="19" t="s">
        <v>1</v>
      </c>
      <c r="CQ4" s="5" t="s">
        <v>57</v>
      </c>
      <c r="CR4" s="77" t="s">
        <v>0</v>
      </c>
      <c r="CS4" s="77"/>
      <c r="CT4" s="43" t="s">
        <v>1</v>
      </c>
      <c r="CU4" s="6" t="s">
        <v>57</v>
      </c>
      <c r="CV4" s="77" t="s">
        <v>0</v>
      </c>
      <c r="CW4" s="77"/>
      <c r="CX4" s="19" t="s">
        <v>1</v>
      </c>
      <c r="CY4" s="5" t="s">
        <v>57</v>
      </c>
      <c r="CZ4" s="77" t="s">
        <v>0</v>
      </c>
      <c r="DA4" s="77"/>
      <c r="DB4" s="19" t="s">
        <v>1</v>
      </c>
      <c r="DC4" s="5" t="s">
        <v>57</v>
      </c>
      <c r="DD4" s="77" t="s">
        <v>0</v>
      </c>
      <c r="DE4" s="77"/>
      <c r="DF4" s="19" t="s">
        <v>1</v>
      </c>
      <c r="DG4" s="5" t="s">
        <v>57</v>
      </c>
      <c r="DH4" s="77" t="s">
        <v>0</v>
      </c>
      <c r="DI4" s="77"/>
      <c r="DJ4" s="43" t="s">
        <v>1</v>
      </c>
      <c r="DK4" s="6" t="s">
        <v>57</v>
      </c>
      <c r="DL4" s="77" t="s">
        <v>0</v>
      </c>
      <c r="DM4" s="77"/>
      <c r="DN4" s="19" t="s">
        <v>1</v>
      </c>
      <c r="DO4" s="5" t="s">
        <v>57</v>
      </c>
      <c r="DP4" s="77" t="s">
        <v>0</v>
      </c>
      <c r="DQ4" s="77"/>
      <c r="DR4" s="19" t="s">
        <v>1</v>
      </c>
      <c r="DS4" s="5" t="s">
        <v>57</v>
      </c>
      <c r="DT4" s="77" t="s">
        <v>0</v>
      </c>
      <c r="DU4" s="77"/>
      <c r="DV4" s="19" t="s">
        <v>1</v>
      </c>
      <c r="DW4" s="5" t="s">
        <v>57</v>
      </c>
      <c r="DX4" s="77" t="s">
        <v>0</v>
      </c>
      <c r="DY4" s="77"/>
      <c r="DZ4" s="43" t="s">
        <v>1</v>
      </c>
      <c r="EA4" s="6" t="s">
        <v>57</v>
      </c>
      <c r="EB4" s="77" t="s">
        <v>0</v>
      </c>
      <c r="EC4" s="77"/>
      <c r="ED4" s="19" t="s">
        <v>1</v>
      </c>
      <c r="EE4" s="5" t="s">
        <v>57</v>
      </c>
      <c r="EF4" s="77" t="s">
        <v>0</v>
      </c>
      <c r="EG4" s="77"/>
      <c r="EH4" s="19" t="s">
        <v>1</v>
      </c>
      <c r="EI4" s="5" t="s">
        <v>57</v>
      </c>
      <c r="EJ4" s="77" t="s">
        <v>0</v>
      </c>
      <c r="EK4" s="77"/>
      <c r="EL4" s="19" t="s">
        <v>1</v>
      </c>
      <c r="EM4" s="5" t="s">
        <v>57</v>
      </c>
      <c r="EN4" s="77" t="s">
        <v>0</v>
      </c>
      <c r="EO4" s="77"/>
      <c r="EP4" s="43" t="s">
        <v>1</v>
      </c>
      <c r="EQ4" s="6" t="s">
        <v>57</v>
      </c>
      <c r="ER4" s="77" t="s">
        <v>0</v>
      </c>
      <c r="ES4" s="77"/>
      <c r="ET4" s="19" t="s">
        <v>1</v>
      </c>
      <c r="EU4" s="5" t="s">
        <v>57</v>
      </c>
      <c r="EV4" s="77" t="s">
        <v>0</v>
      </c>
      <c r="EW4" s="77"/>
      <c r="EX4" s="19" t="s">
        <v>1</v>
      </c>
      <c r="EY4" s="5" t="s">
        <v>57</v>
      </c>
      <c r="EZ4" s="77" t="s">
        <v>0</v>
      </c>
      <c r="FA4" s="77"/>
      <c r="FB4" s="19" t="s">
        <v>1</v>
      </c>
      <c r="FC4" s="5" t="s">
        <v>57</v>
      </c>
      <c r="FD4" s="77" t="s">
        <v>0</v>
      </c>
      <c r="FE4" s="77"/>
      <c r="FF4" s="43" t="s">
        <v>1</v>
      </c>
      <c r="FG4" s="6" t="s">
        <v>57</v>
      </c>
      <c r="FH4" s="77" t="s">
        <v>0</v>
      </c>
      <c r="FI4" s="77"/>
      <c r="FJ4" s="19" t="s">
        <v>1</v>
      </c>
      <c r="FK4" s="5" t="s">
        <v>57</v>
      </c>
      <c r="FL4" s="77" t="s">
        <v>0</v>
      </c>
      <c r="FM4" s="77"/>
      <c r="FN4" s="19" t="s">
        <v>1</v>
      </c>
      <c r="FO4" s="5" t="s">
        <v>57</v>
      </c>
      <c r="FP4" s="77" t="s">
        <v>0</v>
      </c>
      <c r="FQ4" s="77"/>
      <c r="FR4" s="19" t="s">
        <v>1</v>
      </c>
      <c r="FS4" s="5" t="s">
        <v>57</v>
      </c>
      <c r="FT4" s="77" t="s">
        <v>0</v>
      </c>
      <c r="FU4" s="77"/>
      <c r="FV4" s="43" t="s">
        <v>1</v>
      </c>
    </row>
    <row r="5" spans="1:178" s="7" customFormat="1" ht="15.75" thickBot="1" x14ac:dyDescent="0.3">
      <c r="B5" s="14" t="s">
        <v>46</v>
      </c>
      <c r="C5" s="8">
        <v>41699</v>
      </c>
      <c r="D5" s="9">
        <v>41609</v>
      </c>
      <c r="E5" s="9">
        <v>41699</v>
      </c>
      <c r="F5" s="20"/>
      <c r="G5" s="9">
        <v>41791</v>
      </c>
      <c r="H5" s="9">
        <v>41609</v>
      </c>
      <c r="I5" s="9">
        <v>41791</v>
      </c>
      <c r="J5" s="20"/>
      <c r="K5" s="9">
        <v>41883</v>
      </c>
      <c r="L5" s="9">
        <v>41609</v>
      </c>
      <c r="M5" s="9">
        <v>41883</v>
      </c>
      <c r="N5" s="10"/>
      <c r="O5" s="9">
        <v>41974</v>
      </c>
      <c r="P5" s="9">
        <v>41609</v>
      </c>
      <c r="Q5" s="9">
        <v>41974</v>
      </c>
      <c r="R5" s="44"/>
      <c r="S5" s="8">
        <v>42064</v>
      </c>
      <c r="T5" s="9">
        <v>41974</v>
      </c>
      <c r="U5" s="9">
        <v>42064</v>
      </c>
      <c r="V5" s="20"/>
      <c r="W5" s="9">
        <v>42156</v>
      </c>
      <c r="X5" s="9">
        <v>41974</v>
      </c>
      <c r="Y5" s="9">
        <v>42156</v>
      </c>
      <c r="Z5" s="20"/>
      <c r="AA5" s="9">
        <v>42248</v>
      </c>
      <c r="AB5" s="9">
        <v>41974</v>
      </c>
      <c r="AC5" s="9">
        <v>42248</v>
      </c>
      <c r="AD5" s="20"/>
      <c r="AE5" s="9">
        <v>42339</v>
      </c>
      <c r="AF5" s="9">
        <v>41974</v>
      </c>
      <c r="AG5" s="9">
        <v>42339</v>
      </c>
      <c r="AH5" s="44"/>
      <c r="AI5" s="8">
        <v>42430</v>
      </c>
      <c r="AJ5" s="9">
        <v>42339</v>
      </c>
      <c r="AK5" s="9">
        <v>42430</v>
      </c>
      <c r="AL5" s="20"/>
      <c r="AM5" s="9">
        <v>42522</v>
      </c>
      <c r="AN5" s="9">
        <v>42339</v>
      </c>
      <c r="AO5" s="9">
        <v>42522</v>
      </c>
      <c r="AP5" s="20"/>
      <c r="AQ5" s="9">
        <v>42614</v>
      </c>
      <c r="AR5" s="9">
        <v>42339</v>
      </c>
      <c r="AS5" s="9">
        <v>42614</v>
      </c>
      <c r="AT5" s="20"/>
      <c r="AU5" s="9">
        <v>42705</v>
      </c>
      <c r="AV5" s="9">
        <v>42339</v>
      </c>
      <c r="AW5" s="9">
        <v>42705</v>
      </c>
      <c r="AX5" s="44"/>
      <c r="AY5" s="8">
        <v>42795</v>
      </c>
      <c r="AZ5" s="9">
        <v>42705</v>
      </c>
      <c r="BA5" s="9">
        <v>42795</v>
      </c>
      <c r="BB5" s="20"/>
      <c r="BC5" s="9">
        <v>42887</v>
      </c>
      <c r="BD5" s="9">
        <v>42705</v>
      </c>
      <c r="BE5" s="9">
        <v>42887</v>
      </c>
      <c r="BF5" s="20"/>
      <c r="BG5" s="9">
        <v>42979</v>
      </c>
      <c r="BH5" s="9">
        <v>42705</v>
      </c>
      <c r="BI5" s="9">
        <v>42979</v>
      </c>
      <c r="BJ5" s="20"/>
      <c r="BK5" s="9">
        <v>43070</v>
      </c>
      <c r="BL5" s="9">
        <v>42705</v>
      </c>
      <c r="BM5" s="9">
        <v>43070</v>
      </c>
      <c r="BN5" s="44"/>
      <c r="BO5" s="8">
        <v>43160</v>
      </c>
      <c r="BP5" s="9">
        <v>43070</v>
      </c>
      <c r="BQ5" s="9">
        <v>43160</v>
      </c>
      <c r="BR5" s="20"/>
      <c r="BS5" s="9">
        <v>43252</v>
      </c>
      <c r="BT5" s="9">
        <v>43070</v>
      </c>
      <c r="BU5" s="9">
        <v>43252</v>
      </c>
      <c r="BV5" s="20"/>
      <c r="BW5" s="9">
        <v>43344</v>
      </c>
      <c r="BX5" s="9">
        <v>43070</v>
      </c>
      <c r="BY5" s="9">
        <v>43344</v>
      </c>
      <c r="BZ5" s="20"/>
      <c r="CA5" s="9">
        <v>43435</v>
      </c>
      <c r="CB5" s="9">
        <v>43070</v>
      </c>
      <c r="CC5" s="9">
        <v>43435</v>
      </c>
      <c r="CD5" s="44"/>
      <c r="CE5" s="8">
        <v>43525</v>
      </c>
      <c r="CF5" s="9">
        <v>43435</v>
      </c>
      <c r="CG5" s="9">
        <v>43525</v>
      </c>
      <c r="CH5" s="20"/>
      <c r="CI5" s="9">
        <v>43617</v>
      </c>
      <c r="CJ5" s="9">
        <v>43435</v>
      </c>
      <c r="CK5" s="9">
        <v>43617</v>
      </c>
      <c r="CL5" s="20"/>
      <c r="CM5" s="9">
        <v>43709</v>
      </c>
      <c r="CN5" s="9">
        <v>43435</v>
      </c>
      <c r="CO5" s="9">
        <v>43709</v>
      </c>
      <c r="CP5" s="20"/>
      <c r="CQ5" s="9">
        <v>43800</v>
      </c>
      <c r="CR5" s="9">
        <v>43435</v>
      </c>
      <c r="CS5" s="9">
        <v>43800</v>
      </c>
      <c r="CT5" s="44"/>
      <c r="CU5" s="8">
        <v>43891</v>
      </c>
      <c r="CV5" s="9">
        <v>43800</v>
      </c>
      <c r="CW5" s="9">
        <v>43891</v>
      </c>
      <c r="CX5" s="20"/>
      <c r="CY5" s="9">
        <v>43983</v>
      </c>
      <c r="CZ5" s="9">
        <v>43800</v>
      </c>
      <c r="DA5" s="9">
        <v>43983</v>
      </c>
      <c r="DB5" s="20"/>
      <c r="DC5" s="9">
        <v>44075</v>
      </c>
      <c r="DD5" s="9">
        <v>43800</v>
      </c>
      <c r="DE5" s="9">
        <v>44075</v>
      </c>
      <c r="DF5" s="20"/>
      <c r="DG5" s="9">
        <v>44166</v>
      </c>
      <c r="DH5" s="9">
        <v>43800</v>
      </c>
      <c r="DI5" s="9">
        <v>44166</v>
      </c>
      <c r="DJ5" s="44"/>
      <c r="DK5" s="8">
        <v>44256</v>
      </c>
      <c r="DL5" s="9">
        <v>44166</v>
      </c>
      <c r="DM5" s="9">
        <v>44256</v>
      </c>
      <c r="DN5" s="20"/>
      <c r="DO5" s="9">
        <v>44348</v>
      </c>
      <c r="DP5" s="9">
        <v>44166</v>
      </c>
      <c r="DQ5" s="9">
        <v>44348</v>
      </c>
      <c r="DR5" s="20"/>
      <c r="DS5" s="9">
        <v>44440</v>
      </c>
      <c r="DT5" s="9">
        <v>44166</v>
      </c>
      <c r="DU5" s="9">
        <v>44440</v>
      </c>
      <c r="DV5" s="20"/>
      <c r="DW5" s="9">
        <v>44531</v>
      </c>
      <c r="DX5" s="9">
        <v>44166</v>
      </c>
      <c r="DY5" s="9">
        <v>44531</v>
      </c>
      <c r="DZ5" s="44"/>
      <c r="EA5" s="8">
        <v>44621</v>
      </c>
      <c r="EB5" s="9">
        <v>44531</v>
      </c>
      <c r="EC5" s="9">
        <v>44621</v>
      </c>
      <c r="ED5" s="20"/>
      <c r="EE5" s="9">
        <v>44713</v>
      </c>
      <c r="EF5" s="9">
        <v>44531</v>
      </c>
      <c r="EG5" s="9">
        <v>44713</v>
      </c>
      <c r="EH5" s="20"/>
      <c r="EI5" s="9">
        <v>44713</v>
      </c>
      <c r="EJ5" s="9">
        <v>44531</v>
      </c>
      <c r="EK5" s="9">
        <v>44805</v>
      </c>
      <c r="EL5" s="20"/>
      <c r="EM5" s="9">
        <v>44896</v>
      </c>
      <c r="EN5" s="9">
        <v>44531</v>
      </c>
      <c r="EO5" s="9">
        <v>44896</v>
      </c>
      <c r="EP5" s="44"/>
      <c r="EQ5" s="8">
        <v>44986</v>
      </c>
      <c r="ER5" s="9">
        <v>44896</v>
      </c>
      <c r="ES5" s="9">
        <v>44986</v>
      </c>
      <c r="ET5" s="20"/>
      <c r="EU5" s="9">
        <v>45078</v>
      </c>
      <c r="EV5" s="9">
        <v>44896</v>
      </c>
      <c r="EW5" s="9">
        <v>45078</v>
      </c>
      <c r="EX5" s="20"/>
      <c r="EY5" s="9">
        <v>45170</v>
      </c>
      <c r="EZ5" s="9">
        <v>44896</v>
      </c>
      <c r="FA5" s="9">
        <v>45170</v>
      </c>
      <c r="FB5" s="20"/>
      <c r="FC5" s="9">
        <v>45261</v>
      </c>
      <c r="FD5" s="9">
        <v>44896</v>
      </c>
      <c r="FE5" s="9">
        <v>45261</v>
      </c>
      <c r="FF5" s="44"/>
      <c r="FG5" s="8">
        <v>45352</v>
      </c>
      <c r="FH5" s="9">
        <v>45261</v>
      </c>
      <c r="FI5" s="9">
        <v>45352</v>
      </c>
      <c r="FJ5" s="20"/>
      <c r="FK5" s="9">
        <v>45444</v>
      </c>
      <c r="FL5" s="9">
        <v>45261</v>
      </c>
      <c r="FM5" s="9">
        <v>45444</v>
      </c>
      <c r="FN5" s="20"/>
      <c r="FO5" s="9">
        <v>45536</v>
      </c>
      <c r="FP5" s="9">
        <v>45261</v>
      </c>
      <c r="FQ5" s="9">
        <v>45536</v>
      </c>
      <c r="FR5" s="20"/>
      <c r="FS5" s="9">
        <v>45627</v>
      </c>
      <c r="FT5" s="9">
        <v>45261</v>
      </c>
      <c r="FU5" s="9">
        <v>45627</v>
      </c>
      <c r="FV5" s="44"/>
    </row>
    <row r="6" spans="1:178" x14ac:dyDescent="0.25">
      <c r="B6" s="15"/>
      <c r="C6" s="2"/>
      <c r="D6" s="3"/>
      <c r="E6" s="3"/>
      <c r="F6" s="21"/>
      <c r="G6" s="3"/>
      <c r="H6" s="3"/>
      <c r="I6" s="3"/>
      <c r="J6" s="21"/>
      <c r="K6" s="3"/>
      <c r="L6" s="3"/>
      <c r="M6" s="3"/>
      <c r="N6" s="3"/>
      <c r="O6" s="3"/>
      <c r="P6" s="3"/>
      <c r="Q6" s="3"/>
      <c r="R6" s="45"/>
      <c r="S6" s="2"/>
      <c r="T6" s="3"/>
      <c r="U6" s="3"/>
      <c r="V6" s="21"/>
      <c r="W6" s="3"/>
      <c r="X6" s="3"/>
      <c r="Y6" s="3"/>
      <c r="Z6" s="21"/>
      <c r="AA6" s="3"/>
      <c r="AB6" s="3"/>
      <c r="AC6" s="3"/>
      <c r="AD6" s="21"/>
      <c r="AE6" s="3"/>
      <c r="AF6" s="3"/>
      <c r="AG6" s="3"/>
      <c r="AH6" s="45"/>
      <c r="AI6" s="2"/>
      <c r="AJ6" s="3"/>
      <c r="AK6" s="3"/>
      <c r="AL6" s="21"/>
      <c r="AM6" s="3"/>
      <c r="AN6" s="3"/>
      <c r="AO6" s="3"/>
      <c r="AP6" s="21"/>
      <c r="AQ6" s="3"/>
      <c r="AR6" s="3"/>
      <c r="AS6" s="3"/>
      <c r="AT6" s="21"/>
      <c r="AU6" s="3"/>
      <c r="AV6" s="3"/>
      <c r="AW6" s="3"/>
      <c r="AX6" s="45"/>
      <c r="AY6" s="2"/>
      <c r="AZ6" s="3"/>
      <c r="BA6" s="3"/>
      <c r="BB6" s="21"/>
      <c r="BC6" s="3"/>
      <c r="BD6" s="3"/>
      <c r="BE6" s="3"/>
      <c r="BF6" s="21"/>
      <c r="BG6" s="3"/>
      <c r="BH6" s="3"/>
      <c r="BI6" s="3"/>
      <c r="BJ6" s="21"/>
      <c r="BK6" s="3"/>
      <c r="BL6" s="3"/>
      <c r="BM6" s="3"/>
      <c r="BN6" s="45"/>
      <c r="BO6" s="2"/>
      <c r="BP6" s="3"/>
      <c r="BQ6" s="3"/>
      <c r="BR6" s="21"/>
      <c r="BS6" s="3"/>
      <c r="BT6" s="3"/>
      <c r="BU6" s="3"/>
      <c r="BV6" s="21"/>
      <c r="BW6" s="3"/>
      <c r="BX6" s="3"/>
      <c r="BY6" s="3"/>
      <c r="BZ6" s="21"/>
      <c r="CA6" s="3"/>
      <c r="CB6" s="3"/>
      <c r="CC6" s="3"/>
      <c r="CD6" s="45"/>
      <c r="CE6" s="2"/>
      <c r="CF6" s="3"/>
      <c r="CG6" s="3"/>
      <c r="CH6" s="21"/>
      <c r="CI6" s="3"/>
      <c r="CJ6" s="3"/>
      <c r="CK6" s="3"/>
      <c r="CL6" s="21"/>
      <c r="CM6" s="3"/>
      <c r="CN6" s="3"/>
      <c r="CO6" s="3"/>
      <c r="CP6" s="21"/>
      <c r="CQ6" s="3"/>
      <c r="CR6" s="3"/>
      <c r="CS6" s="3"/>
      <c r="CT6" s="45"/>
      <c r="CU6" s="2"/>
      <c r="CV6" s="3"/>
      <c r="CW6" s="3"/>
      <c r="CX6" s="21"/>
      <c r="CY6" s="3"/>
      <c r="CZ6" s="3"/>
      <c r="DA6" s="3"/>
      <c r="DB6" s="21"/>
      <c r="DC6" s="3"/>
      <c r="DD6" s="3"/>
      <c r="DE6" s="3"/>
      <c r="DF6" s="21"/>
      <c r="DG6" s="3"/>
      <c r="DH6" s="3"/>
      <c r="DI6" s="3"/>
      <c r="DJ6" s="45"/>
      <c r="DK6" s="2"/>
      <c r="DL6" s="3"/>
      <c r="DM6" s="3"/>
      <c r="DN6" s="21"/>
      <c r="DO6" s="3"/>
      <c r="DP6" s="3"/>
      <c r="DQ6" s="3"/>
      <c r="DR6" s="21"/>
      <c r="DS6" s="3"/>
      <c r="DT6" s="3"/>
      <c r="DU6" s="3"/>
      <c r="DV6" s="21"/>
      <c r="DW6" s="3"/>
      <c r="DX6" s="3"/>
      <c r="DY6" s="3"/>
      <c r="DZ6" s="45"/>
      <c r="EA6" s="2"/>
      <c r="EB6" s="3"/>
      <c r="EC6" s="3"/>
      <c r="ED6" s="21"/>
      <c r="EE6" s="3"/>
      <c r="EF6" s="3"/>
      <c r="EG6" s="3"/>
      <c r="EH6" s="21"/>
      <c r="EI6" s="3"/>
      <c r="EJ6" s="3"/>
      <c r="EK6" s="3"/>
      <c r="EL6" s="21"/>
      <c r="EM6" s="3"/>
      <c r="EN6" s="3"/>
      <c r="EO6" s="3"/>
      <c r="EP6" s="45"/>
      <c r="EQ6" s="2"/>
      <c r="ER6" s="3"/>
      <c r="ES6" s="3"/>
      <c r="ET6" s="21"/>
      <c r="EU6" s="3"/>
      <c r="EV6" s="3"/>
      <c r="EW6" s="3"/>
      <c r="EX6" s="21"/>
      <c r="EY6" s="3"/>
      <c r="EZ6" s="3"/>
      <c r="FA6" s="3"/>
      <c r="FB6" s="21"/>
      <c r="FC6" s="3"/>
      <c r="FD6" s="3"/>
      <c r="FE6" s="3"/>
      <c r="FF6" s="45"/>
      <c r="FG6" s="2"/>
      <c r="FH6" s="3"/>
      <c r="FI6" s="3"/>
      <c r="FJ6" s="21"/>
      <c r="FK6" s="3"/>
      <c r="FL6" s="3"/>
      <c r="FM6" s="3"/>
      <c r="FN6" s="21"/>
      <c r="FO6" s="3"/>
      <c r="FP6" s="3"/>
      <c r="FQ6" s="3"/>
      <c r="FR6" s="21"/>
      <c r="FS6" s="3"/>
      <c r="FT6" s="3"/>
      <c r="FU6" s="3"/>
      <c r="FV6" s="45"/>
    </row>
    <row r="7" spans="1:178" x14ac:dyDescent="0.25">
      <c r="A7">
        <v>1</v>
      </c>
      <c r="B7" s="11" t="s">
        <v>2</v>
      </c>
      <c r="C7" s="16">
        <f>VLOOKUP(B:B,[1]ROA!$B$1:$D$65536,3,0)</f>
        <v>73090</v>
      </c>
      <c r="D7" s="17">
        <f>VLOOKUP(B:B,[1]ROA!$AO$1:$AS$65536,5,0)</f>
        <v>19639370</v>
      </c>
      <c r="E7" s="17">
        <f>VLOOKUP(B:B,[1]ROA!$AO$1:$AQ$65536,3,0)</f>
        <v>20231896</v>
      </c>
      <c r="F7" s="22">
        <f>(C7*12/3)/(AVERAGE(D7:E7))</f>
        <v>1.4665197739143774E-2</v>
      </c>
      <c r="G7" s="17">
        <f>VLOOKUP(B:B,[2]ROA!$B$1:$D$65536,3,0)</f>
        <v>119872</v>
      </c>
      <c r="H7" s="17">
        <f>VLOOKUP(B:B,[1]ROA!$AO$1:$AS$65536,5,0)</f>
        <v>19639370</v>
      </c>
      <c r="I7" s="17">
        <f>VLOOKUP(B:B,[2]ROA!$AQ$1:$AS$65536,3,0)</f>
        <v>20733310</v>
      </c>
      <c r="J7" s="22">
        <f>(G7*12/6)/(AVERAGE(H7:I7))</f>
        <v>1.1876546218878707E-2</v>
      </c>
      <c r="K7" s="46"/>
      <c r="L7" s="47">
        <f>VLOOKUP(B:B,[1]ROA!$AO$1:$AS$65536,5,0)</f>
        <v>19639370</v>
      </c>
      <c r="M7" s="46"/>
      <c r="N7" s="46">
        <f>(K7*12/9)/(AVERAGE(L7:M7))</f>
        <v>0</v>
      </c>
      <c r="O7" s="17">
        <f>VLOOKUP(B:B,'[3]Dec 2014 (Final)'!$B$1:$BP$65536,67,0)</f>
        <v>258145</v>
      </c>
      <c r="P7" s="17">
        <f>VLOOKUP(B:B,[1]ROA!$AO$1:$AS$65536,5,0)</f>
        <v>19639370</v>
      </c>
      <c r="Q7" s="17">
        <f>VLOOKUP(B:B,'[3]Dec 2014 (Final)'!$B$1:$AW$65536,48,0)</f>
        <v>21438729</v>
      </c>
      <c r="R7" s="22">
        <f>(O7*12/12)/(AVERAGE(P7:Q7))</f>
        <v>1.2568497875230303E-2</v>
      </c>
      <c r="S7" s="16">
        <f>VLOOKUP(B:B,'[4]Mar 2015 (Final)'!$B$1:$BR$65536,69,0)</f>
        <v>76510</v>
      </c>
      <c r="T7" s="49">
        <f>Q7</f>
        <v>21438729</v>
      </c>
      <c r="U7" s="17">
        <f>VLOOKUP(B:B,'[4]Mar 2015 (Final)'!$B$1:$AY$65536,50,0)</f>
        <v>21618307</v>
      </c>
      <c r="V7" s="22">
        <f>(S7*12/3)/(AVERAGE(T7:U7))</f>
        <v>1.4215562817654239E-2</v>
      </c>
      <c r="W7" s="17">
        <f>VLOOKUP(B:B,'[5]June 2015 (Final)'!$B$1:$BV$65536,73,0)</f>
        <v>126755</v>
      </c>
      <c r="X7" s="49">
        <f>Q7</f>
        <v>21438729</v>
      </c>
      <c r="Y7" s="17">
        <f>VLOOKUP(B:B,'[5]June 2015 (Final)'!$B$1:$AY$65536,50,0)</f>
        <v>21979802</v>
      </c>
      <c r="Z7" s="22">
        <f t="shared" ref="Z7:Z38" si="0">W7*12/6/AVERAGE(X7:Y7)</f>
        <v>1.167750240099095E-2</v>
      </c>
      <c r="AA7" s="17">
        <f>VLOOKUP(B:B,'[6]Sep 2015 (Final)'!$B$1:$BY$65536,76,0)</f>
        <v>192737</v>
      </c>
      <c r="AB7" s="49">
        <f>Q7</f>
        <v>21438729</v>
      </c>
      <c r="AC7" s="17">
        <f>VLOOKUP(B:B,'[6]Sep 2015 (Final)'!$B$1:$AZ$65536,51,0)</f>
        <v>21758165</v>
      </c>
      <c r="AD7" s="22">
        <f t="shared" ref="AD7:AD38" si="1">AA7*12/9/AVERAGE(AB7:AC7)</f>
        <v>1.1898201137640436E-2</v>
      </c>
      <c r="AE7" s="17">
        <f>VLOOKUP(B:B,'[7]Dec 2015 (Final)'!$B$1:$CB$65536,79,0)</f>
        <v>266718</v>
      </c>
      <c r="AF7" s="49">
        <f>Q7</f>
        <v>21438729</v>
      </c>
      <c r="AG7" s="17">
        <f>VLOOKUP(B:B,'[7]Dec 2015 (Final)'!$B$1:$BA$65536,52,0)</f>
        <v>22058297</v>
      </c>
      <c r="AH7" s="51">
        <f t="shared" ref="AH7:AH38" si="2">AE7*12/12/AVERAGE(AF7:AG7)</f>
        <v>1.2263734996502979E-2</v>
      </c>
      <c r="AI7" s="16">
        <f>VLOOKUP(B:B,'[8]Mar 2016 (Final)'!$B$1:$CE$65536,82,0)</f>
        <v>78213</v>
      </c>
      <c r="AJ7" s="49">
        <f>AG7</f>
        <v>22058297</v>
      </c>
      <c r="AK7" s="17">
        <f>VLOOKUP(B:B,'[8]Mar 2016 (Final)'!$B$1:$BB$65536,53,0)</f>
        <v>21727653</v>
      </c>
      <c r="AL7" s="22">
        <f>AI7*12/3/AVERAGE(AJ7:AK7)</f>
        <v>1.429006336507487E-2</v>
      </c>
      <c r="AM7" s="17">
        <f>VLOOKUP(B:B,'[9]Jun 2016 (Final)'!$B$1:$CI$65536,86,0)</f>
        <v>152482</v>
      </c>
      <c r="AN7" s="49">
        <f>AG7</f>
        <v>22058297</v>
      </c>
      <c r="AO7" s="17">
        <f>VLOOKUP(B:B,'[9]Jun 2016 (Final)'!$B$1:$BD$65536,55,0)</f>
        <v>24039489</v>
      </c>
      <c r="AP7" s="22">
        <f t="shared" ref="AP7:AP38" si="3">AM7*12/6/AVERAGE(AN7:AO7)</f>
        <v>1.3231177740293211E-2</v>
      </c>
      <c r="AQ7" s="17">
        <f>VLOOKUP(B:B,'[10]Sep 2016 (Final)'!$B$1:$CL$65536,89,0)</f>
        <v>141744</v>
      </c>
      <c r="AR7" s="49">
        <f>AG7</f>
        <v>22058297</v>
      </c>
      <c r="AS7" s="17">
        <f>VLOOKUP(B:B,'[10]Sep 2016 (Final)'!$B$1:$BE$65536,56,0)</f>
        <v>21645599</v>
      </c>
      <c r="AT7" s="22">
        <f t="shared" ref="AT7:AT38" si="4">AQ7*12/9/AVERAGE(AR7:AS7)</f>
        <v>8.6487483861850661E-3</v>
      </c>
      <c r="AU7" s="17">
        <f>VLOOKUP(B:B,'[11]summary-dec-16'!$B$1:$CO$65536,92,0)</f>
        <v>157261</v>
      </c>
      <c r="AV7" s="49">
        <f>AG7</f>
        <v>22058297</v>
      </c>
      <c r="AW7" s="17">
        <f>VLOOKUP(B:B,'[11]summary-dec-16'!$B$1:$BF$65536,57,0)</f>
        <v>22422351</v>
      </c>
      <c r="AX7" s="51">
        <f t="shared" ref="AX7:AX38" si="5">AU7*12/12/AVERAGE(AV7:AW7)</f>
        <v>7.0709851169434403E-3</v>
      </c>
      <c r="AY7" s="16">
        <f>VLOOKUP(B:B,'[12]summary-mar-17'!$B$1:$CQ$65536,94,0)</f>
        <v>42997</v>
      </c>
      <c r="AZ7" s="49">
        <f>AW7</f>
        <v>22422351</v>
      </c>
      <c r="BA7" s="17">
        <f>VLOOKUP(B:B,'[12]summary-mar-17'!$B$1:$BF$65536,57,0)</f>
        <v>22678535</v>
      </c>
      <c r="BB7" s="22">
        <f>AY7*12/3/AVERAGE(AZ7:BA7)</f>
        <v>7.6268124754799715E-3</v>
      </c>
      <c r="BC7" s="17">
        <f>VLOOKUP(B:B,'[13]summary-june-17'!$B$1:$CT$65536,97,0)</f>
        <v>28431</v>
      </c>
      <c r="BD7" s="49">
        <f>AW7</f>
        <v>22422351</v>
      </c>
      <c r="BE7" s="17">
        <f>VLOOKUP(B:B,'[13]summary-june-17'!$B$1:$BG$65536,58,0)</f>
        <v>23705934</v>
      </c>
      <c r="BF7" s="22">
        <f t="shared" ref="BF7:BF38" si="6">BC7*12/6/AVERAGE(BD7:BE7)</f>
        <v>2.4653853920647601E-3</v>
      </c>
      <c r="BG7" s="17">
        <f>VLOOKUP(B:B,'[14]summary-sep-17'!$B$1:$CW$65536,100,0)</f>
        <v>105171</v>
      </c>
      <c r="BH7" s="49">
        <f>AW7</f>
        <v>22422351</v>
      </c>
      <c r="BI7" s="17">
        <f>VLOOKUP(B:B,'[14]summary-sep-17'!$B$1:$BH$65536,59,0)</f>
        <v>23670819</v>
      </c>
      <c r="BJ7" s="22">
        <f t="shared" ref="BJ7:BJ38" si="7">BG7*12/9/AVERAGE(BH7:BI7)</f>
        <v>6.0845457146904841E-3</v>
      </c>
      <c r="BK7" s="17">
        <f>VLOOKUP(B:B,'[15]summary-Dec-17'!$B$1:$CZ$65536,103,0)</f>
        <v>137090</v>
      </c>
      <c r="BL7" s="49">
        <f>AW7</f>
        <v>22422351</v>
      </c>
      <c r="BM7" s="17">
        <f>VLOOKUP(B:B,'[15]summary-Dec-17'!$B$1:$BI$65536,60,0)</f>
        <v>24804407</v>
      </c>
      <c r="BN7" s="51">
        <f t="shared" ref="BN7:BN38" si="8">BK7*12/12/AVERAGE(BL7:BM7)</f>
        <v>5.8056070670783715E-3</v>
      </c>
      <c r="BO7" s="16">
        <f>VLOOKUP(B:B,'[16]summary-Mar-18'!$B$1:$DC$65536,106,0)</f>
        <v>35872</v>
      </c>
      <c r="BP7" s="49">
        <f>BM7</f>
        <v>24804407</v>
      </c>
      <c r="BQ7" s="17">
        <f>VLOOKUP(B:B,'[16]summary-Mar-18'!$B$1:$BJ$65536,61,0)</f>
        <v>24740084</v>
      </c>
      <c r="BR7" s="22">
        <f>BO7*12/3/AVERAGE(BP7:BQ7)</f>
        <v>5.7922887935209586E-3</v>
      </c>
      <c r="BS7" s="17">
        <f>VLOOKUP(B:B,'[17]summary-Jun-18'!$B$1:$DF$65536,109,0)</f>
        <v>54029</v>
      </c>
      <c r="BT7" s="49">
        <f>BM7</f>
        <v>24804407</v>
      </c>
      <c r="BU7" s="17">
        <f>VLOOKUP(B:B,'[17]summary-Jun-18'!$B$1:$BK$65536,62,0)</f>
        <v>25360907</v>
      </c>
      <c r="BV7" s="22">
        <f t="shared" ref="BV7:BV38" si="9">BS7*12/6/AVERAGE(BT7:BU7)</f>
        <v>4.3080762935122866E-3</v>
      </c>
      <c r="BW7" s="17">
        <f>VLOOKUP(B:B,'[18]summary-Sep-18'!$B$1:$DI$65536,112,0)</f>
        <v>92879</v>
      </c>
      <c r="BX7" s="49">
        <f>BM7</f>
        <v>24804407</v>
      </c>
      <c r="BY7" s="17">
        <f>VLOOKUP(B:B,'[18]summary-Sep-18'!$B$1:$BL$65536,63,0)</f>
        <v>25184867</v>
      </c>
      <c r="BZ7" s="22">
        <f t="shared" ref="BZ7:BZ38" si="10">BW7*12/9/AVERAGE(BX7:BY7)</f>
        <v>4.9546095295029359E-3</v>
      </c>
      <c r="CA7" s="17">
        <f>VLOOKUP(B:B,'[19]summary-Dec-18'!$B$1:$DL$65536,115,0)</f>
        <v>62797</v>
      </c>
      <c r="CB7" s="49">
        <f>BM7</f>
        <v>24804407</v>
      </c>
      <c r="CC7" s="17">
        <f>VLOOKUP(B:B,'[19]summary-Dec-18'!$B$1:$BM$65536,64,0)</f>
        <v>27212707</v>
      </c>
      <c r="CD7" s="51">
        <f t="shared" ref="CD7:CD38" si="11">CA7*12/12/AVERAGE(CB7:CC7)</f>
        <v>2.4144745900358871E-3</v>
      </c>
      <c r="CE7" s="16">
        <f>VLOOKUP(B:B,[20]Summary_mar_19!$B$1:$DO$65536,118,0)</f>
        <v>22612</v>
      </c>
      <c r="CF7" s="49">
        <f>CC7</f>
        <v>27212707</v>
      </c>
      <c r="CG7" s="17">
        <f>VLOOKUP(B:B,[20]Summary_mar_19!$B$1:$BN$65536,65,0)</f>
        <v>28261644</v>
      </c>
      <c r="CH7" s="22">
        <f>CE7*12/3/AVERAGE(CF7:CG7)</f>
        <v>3.2608943906346916E-3</v>
      </c>
      <c r="CI7" s="17">
        <f>VLOOKUP(B:B,[21]Summary_jun_19!$B$1:$DR$65536,121,0)</f>
        <v>36147</v>
      </c>
      <c r="CJ7" s="49">
        <f>CC7</f>
        <v>27212707</v>
      </c>
      <c r="CK7" s="17">
        <f>VLOOKUP(B:B,[21]Summary_jun_19!$B$1:$BO$65536,66,0)</f>
        <v>28133820</v>
      </c>
      <c r="CL7" s="22">
        <f t="shared" ref="CL7:CL38" si="12">CI7*12/6/AVERAGE(CJ7:CK7)</f>
        <v>2.6124132413945325E-3</v>
      </c>
      <c r="CM7" s="17">
        <f>VLOOKUP(B:B,[22]Summary_sep_19!$B$1:$DU$65536,124,0)</f>
        <v>48513</v>
      </c>
      <c r="CN7" s="49">
        <f>CC7</f>
        <v>27212707</v>
      </c>
      <c r="CO7" s="17">
        <f>VLOOKUP(B:B, [22]Summary_sep_19!$B$1:$BP$65536,67,0)</f>
        <v>27040256</v>
      </c>
      <c r="CP7" s="22">
        <f t="shared" ref="CP7:CP38" si="13">CM7*12/9/AVERAGE(CN7:CO7)</f>
        <v>2.3845333571919382E-3</v>
      </c>
      <c r="CQ7" s="17">
        <f>VLOOKUP(B:B,[23]Summary_DEC_19!$B$1:$DX$65536,127,0)</f>
        <v>119495</v>
      </c>
      <c r="CR7" s="49">
        <f>CC7</f>
        <v>27212707</v>
      </c>
      <c r="CS7" s="17">
        <f>VLOOKUP(B:B,[23]Summary_DEC_19!$B$1:$BQ$65536,68,0)</f>
        <v>28680487</v>
      </c>
      <c r="CT7" s="51">
        <f t="shared" ref="CT7:CT38" si="14">CQ7*12/12/AVERAGE(CR7:CS7)</f>
        <v>4.2758336551673897E-3</v>
      </c>
      <c r="CU7" s="16">
        <f>VLOOKUP(B:B,[24]Summary_mar_20!$B:$EA,130,0)</f>
        <v>25045</v>
      </c>
      <c r="CV7" s="49">
        <f>CS7</f>
        <v>28680487</v>
      </c>
      <c r="CW7" s="17">
        <f>VLOOKUP(B:B,[24]Summary_mar_20!$B:$BR,69,0)</f>
        <v>28616088</v>
      </c>
      <c r="CX7" s="22">
        <f>CU7*12/3/AVERAGE(CV7:CW7)</f>
        <v>3.4968931389005365E-3</v>
      </c>
      <c r="CY7" s="17">
        <f>VLOOKUP(B:B,[25]Summary_jun_20!$B:$ED,133,0)</f>
        <v>41056</v>
      </c>
      <c r="CZ7" s="49">
        <f>CS7</f>
        <v>28680487</v>
      </c>
      <c r="DA7" s="17">
        <f>VLOOKUP(B:B,[25]Summary_jun_20!$B:$BS,70,0)</f>
        <v>29905320</v>
      </c>
      <c r="DB7" s="22">
        <f t="shared" ref="DB7:DB38" si="15">CY7*12/6/AVERAGE(CZ7:DA7)</f>
        <v>2.8031362613132561E-3</v>
      </c>
      <c r="DC7" s="53">
        <f>VLOOKUP(B:B,[26]Summary_Sep_20!$B:$EG,136,0)</f>
        <v>46059</v>
      </c>
      <c r="DD7" s="49">
        <f>CS7</f>
        <v>28680487</v>
      </c>
      <c r="DE7" s="17">
        <f>VLOOKUP(B:B,[26]Summary_Sep_20!$B:$BT,71,0)</f>
        <v>30743922</v>
      </c>
      <c r="DF7" s="22">
        <f t="shared" ref="DF7:DF38" si="16">DC7*12/9/AVERAGE(DD7:DE7)</f>
        <v>2.0668947670981464E-3</v>
      </c>
      <c r="DG7" s="17">
        <f>VLOOKUP(B:B,[27]Summary_Dec_20!$B:$EJ,139,0)</f>
        <v>131578</v>
      </c>
      <c r="DH7" s="49">
        <f>CS7</f>
        <v>28680487</v>
      </c>
      <c r="DI7" s="17">
        <f>VLOOKUP(B:B,[27]Summary_Dec_20!$B:$BV,73,0)</f>
        <v>30743922</v>
      </c>
      <c r="DJ7" s="51">
        <f t="shared" ref="DJ7:DJ38" si="17">DG7*12/12/AVERAGE(DH7:DI7)</f>
        <v>4.4284159393154421E-3</v>
      </c>
      <c r="DK7" s="54">
        <f>VLOOKUP(B:B,[28]Summary_Mar_21!$B:$EL,141,0)</f>
        <v>21908</v>
      </c>
      <c r="DL7" s="49">
        <f>DI7</f>
        <v>30743922</v>
      </c>
      <c r="DM7" s="17">
        <f>VLOOKUP(B:B,[28]Summary_Mar_21!$B:$BU,72,0)</f>
        <v>33170147</v>
      </c>
      <c r="DN7" s="22">
        <f>DK7*12/3/AVERAGE(DL7:DM7)</f>
        <v>2.7421818504467302E-3</v>
      </c>
      <c r="DO7" s="17">
        <f>VLOOKUP(B:B,[29]Summary_Jun_21!$B:$EO,144,0)</f>
        <v>37654</v>
      </c>
      <c r="DP7" s="49">
        <f>DI7</f>
        <v>30743922</v>
      </c>
      <c r="DQ7" s="17">
        <f>VLOOKUP(B:B,[29]Summary_Jun_21!$B:$BV,73,0)</f>
        <v>34314271</v>
      </c>
      <c r="DR7" s="22">
        <f t="shared" ref="DR7:DR38" si="18">DO7*12/6/AVERAGE(DP7:DQ7)</f>
        <v>2.3150965782280488E-3</v>
      </c>
      <c r="DS7" s="17">
        <f>VLOOKUP(B:B,[30]Summary_Sep_21!$B:$ER,147,0)</f>
        <v>47592</v>
      </c>
      <c r="DT7" s="49">
        <f>DI7</f>
        <v>30743922</v>
      </c>
      <c r="DU7" s="17">
        <f>VLOOKUP(B:B,[30]Summary_Sep_21!$B:$BW,74,0)</f>
        <v>34587302</v>
      </c>
      <c r="DV7" s="22">
        <f t="shared" ref="DV7:DV38" si="19">DS7*12/9/AVERAGE(DT7:DU7)</f>
        <v>1.9425933302581321E-3</v>
      </c>
      <c r="DW7" s="17">
        <f>VLOOKUP(B:B,[31]Summary_Dec_21!$B:$EW,152,0)</f>
        <v>105509</v>
      </c>
      <c r="DX7" s="49">
        <f>DI7</f>
        <v>30743922</v>
      </c>
      <c r="DY7" s="17">
        <f>VLOOKUP(B:B,[31]Summary_Dec_21!$B:$BZ,77,0)</f>
        <v>36340535</v>
      </c>
      <c r="DZ7" s="51">
        <f t="shared" ref="DZ7:DZ38" si="20">DW7*12/12/AVERAGE(DX7:DY7)</f>
        <v>3.1455572488273999E-3</v>
      </c>
      <c r="EA7" s="16">
        <f>VLOOKUP(B:B,[32]Summary_Mar_22!$B:$DM,116,0)</f>
        <v>23221</v>
      </c>
      <c r="EB7" s="49">
        <f>DY7</f>
        <v>36340535</v>
      </c>
      <c r="EC7" s="17">
        <f>VLOOKUP(B:B,[32]Summary_Mar_22!$B:$AN,39,0)</f>
        <v>36175999</v>
      </c>
      <c r="ED7" s="22">
        <f>EA7*12/3/AVERAGE(EB7:EC7)</f>
        <v>2.5617330249126358E-3</v>
      </c>
      <c r="EE7" s="17">
        <f>VLOOKUP(B:B,[33]Summary_Jun_22!$B:$DP,119,0)</f>
        <v>39593</v>
      </c>
      <c r="EF7" s="49">
        <f>DY7</f>
        <v>36340535</v>
      </c>
      <c r="EG7" s="17">
        <f>VLOOKUP(B:B,[33]Summary_Jun_22!$B:$AO,40,0)</f>
        <v>35675091</v>
      </c>
      <c r="EH7" s="22">
        <f t="shared" ref="EH7:EH38" si="21">EE7*12/6/AVERAGE(EF7:EG7)</f>
        <v>2.1991338379812181E-3</v>
      </c>
      <c r="EI7" s="17">
        <f>VLOOKUP(B:B,[34]Summary_Sep_22!$B:$DS,122,0)</f>
        <v>57889</v>
      </c>
      <c r="EJ7" s="49">
        <f>DY7</f>
        <v>36340535</v>
      </c>
      <c r="EK7" s="17">
        <f>VLOOKUP(B:B,[34]Summary_Sep_22!$B:$AP,41,0)</f>
        <v>35907961</v>
      </c>
      <c r="EL7" s="22">
        <f t="shared" ref="EL7:EL38" si="22">EI7*12/9/AVERAGE(EJ7:EK7)</f>
        <v>2.1366627018321138E-3</v>
      </c>
      <c r="EM7" s="17">
        <f>VLOOKUP(B:B,[35]Summary_Dec_22!$B:$DV,125,0)</f>
        <v>235744</v>
      </c>
      <c r="EN7" s="49">
        <f>DY7</f>
        <v>36340535</v>
      </c>
      <c r="EO7" s="17">
        <f>VLOOKUP(B:B,[35]Summary_Dec_22!$B:$AQ,42,0)</f>
        <v>36965935</v>
      </c>
      <c r="EP7" s="51">
        <f t="shared" ref="EP7:EP38" si="23">EM7*12/12/AVERAGE(EN7:EO7)</f>
        <v>6.4317378807082102E-3</v>
      </c>
      <c r="EQ7" s="16">
        <f>VLOOKUP(B:B,[36]Summary_Mar_23!$B:$DT,123,0)</f>
        <v>31331</v>
      </c>
      <c r="ER7" s="49">
        <f>EO7</f>
        <v>36965935</v>
      </c>
      <c r="ES7" s="17">
        <f>VLOOKUP(B:B,[36]Summary_Mar_23!$B:$AM,38,0)</f>
        <v>38192523</v>
      </c>
      <c r="ET7" s="22">
        <f>EQ7*12/3/AVERAGE(ER7:ES7)</f>
        <v>3.3349273876800401E-3</v>
      </c>
      <c r="EU7" s="17">
        <f>VLOOKUP(B:B,[37]Summary_Jun_23!$B:$DU,124,0)</f>
        <v>44895</v>
      </c>
      <c r="EV7" s="49">
        <f>EO7</f>
        <v>36965935</v>
      </c>
      <c r="EW7" s="17">
        <f>VLOOKUP(B:B,[37]Summary_Jun_23!$B:$AL,37,0)</f>
        <v>39538678</v>
      </c>
      <c r="EX7" s="22">
        <f t="shared" ref="EX7:EX38" si="24">EU7*12/6/AVERAGE(EV7:EW7)</f>
        <v>2.3473094360989709E-3</v>
      </c>
      <c r="EY7" s="17">
        <f>VLOOKUP(B:B,[38]Summary_Sep_23!$B:$DW,126,0)</f>
        <v>61568</v>
      </c>
      <c r="EZ7" s="49">
        <f>EO7</f>
        <v>36965935</v>
      </c>
      <c r="FA7" s="17">
        <f>VLOOKUP(B:B,[38]Summary_Sep_23!$B:$AL,37,0)</f>
        <v>38928901</v>
      </c>
      <c r="FB7" s="22">
        <f t="shared" ref="FB7:FB38" si="25">EY7*12/9/AVERAGE(EZ7:FA7)</f>
        <v>2.1632741038314298E-3</v>
      </c>
      <c r="FC7" s="17">
        <f>VLOOKUP(B:B,[39]Indu!$B:$DY,128,0)</f>
        <v>248653</v>
      </c>
      <c r="FD7" s="49">
        <f>EO7</f>
        <v>36965935</v>
      </c>
      <c r="FE7" s="17">
        <f>VLOOKUP(B:B,[39]Indu!$B:$AL,37,0)</f>
        <v>41775949</v>
      </c>
      <c r="FF7" s="51">
        <f t="shared" ref="FF7:FF38" si="26">FC7*12/12/AVERAGE(FD7:FE7)</f>
        <v>6.3156477180556156E-3</v>
      </c>
      <c r="FG7" s="16">
        <f>VLOOKUP(B:B,'[40]Mar 2024 Final'!$B:$EB,131,0)</f>
        <v>32300</v>
      </c>
      <c r="FH7" s="49">
        <f>FE7</f>
        <v>41775949</v>
      </c>
      <c r="FI7" s="17">
        <f>VLOOKUP(B:B,'[40]Mar 2024 Final'!$B:$AM,38,0)</f>
        <v>44001198</v>
      </c>
      <c r="FJ7" s="22">
        <f>FG7*12/3/AVERAGE(FH7:FI7)</f>
        <v>3.0124573856484173E-3</v>
      </c>
      <c r="FK7" s="17">
        <f>VLOOKUP(B:B,'[41]June 2024 Final'!$B:$EG,136,0)</f>
        <v>47590</v>
      </c>
      <c r="FL7" s="49">
        <f>FE7</f>
        <v>41775949</v>
      </c>
      <c r="FM7" s="17">
        <f>VLOOKUP(B:B,'[41]June 2024 Final'!$B:$AP,41,0)</f>
        <v>47822429</v>
      </c>
      <c r="FN7" s="22">
        <f t="shared" ref="FN7:FN38" si="27">FK7*12/6/AVERAGE(FL7:FM7)</f>
        <v>2.1245920322352264E-3</v>
      </c>
      <c r="FO7" s="17">
        <f>VLOOKUP(B:B,'[42]Sep 2024 Final'!$B:$EH,137,0)</f>
        <v>66317</v>
      </c>
      <c r="FP7" s="49">
        <f>FE7</f>
        <v>41775949</v>
      </c>
      <c r="FQ7" s="17">
        <f>VLOOKUP(B:B,'[42]Sep 2024 Final'!$B:$AO,40,0)</f>
        <v>49474126</v>
      </c>
      <c r="FR7" s="22">
        <f t="shared" ref="FR7:FR38" si="28">FO7*12/9/AVERAGE(FP7:FQ7)</f>
        <v>1.9380294573273869E-3</v>
      </c>
      <c r="FS7" s="17">
        <f>VLOOKUP(B:B,'[43]Dec 2024 Final'!$B:$EJ,139,0)</f>
        <v>-316920</v>
      </c>
      <c r="FT7" s="49">
        <f>FE7</f>
        <v>41775949</v>
      </c>
      <c r="FU7" s="17">
        <f>VLOOKUP(B:B,'[43]Dec 2024 Final'!$B:$AO,40,0)</f>
        <v>50088658</v>
      </c>
      <c r="FV7" s="51">
        <f t="shared" ref="FV7:FV38" si="29">FS7*12/12/AVERAGE(FT7:FU7)</f>
        <v>-6.8997192792649735E-3</v>
      </c>
    </row>
    <row r="8" spans="1:178" x14ac:dyDescent="0.25">
      <c r="A8">
        <v>2</v>
      </c>
      <c r="B8" s="11" t="s">
        <v>3</v>
      </c>
      <c r="C8" s="16">
        <f>VLOOKUP(B:B,[1]ROA!$B$1:$D$65536,3,0)</f>
        <v>168479</v>
      </c>
      <c r="D8" s="17">
        <f>VLOOKUP(B:B,[1]ROA!$AO$1:$AS$65536,5,0)</f>
        <v>52683299</v>
      </c>
      <c r="E8" s="17">
        <f>VLOOKUP(B:B,[1]ROA!$AO$1:$AQ$65536,3,0)</f>
        <v>51954246</v>
      </c>
      <c r="F8" s="22">
        <f t="shared" ref="F8:F52" si="30">(C8*12/3)/(AVERAGE(D8:E8))</f>
        <v>1.2880959697592294E-2</v>
      </c>
      <c r="G8" s="17">
        <f>VLOOKUP(B:B,[2]ROA!$B$1:$D$65536,3,0)</f>
        <v>307655</v>
      </c>
      <c r="H8" s="17">
        <f>VLOOKUP(B:B,[1]ROA!$AO$1:$AS$65536,5,0)</f>
        <v>52683299</v>
      </c>
      <c r="I8" s="17">
        <f>VLOOKUP(B:B,[2]ROA!$AQ$1:$AS$65536,3,0)</f>
        <v>57647846</v>
      </c>
      <c r="J8" s="22">
        <f t="shared" ref="J8:J52" si="31">(G8*12/6)/(AVERAGE(H8:I8))</f>
        <v>1.1153876813296916E-2</v>
      </c>
      <c r="K8" s="46"/>
      <c r="L8" s="47">
        <f>VLOOKUP(B:B,[1]ROA!$AO$1:$AS$65536,5,0)</f>
        <v>52683299</v>
      </c>
      <c r="M8" s="46"/>
      <c r="N8" s="46">
        <f t="shared" ref="N8:N52" si="32">(K8*12/9)/(AVERAGE(L8:M8))</f>
        <v>0</v>
      </c>
      <c r="O8" s="17">
        <f>VLOOKUP(B:B,'[3]Dec 2014 (Final)'!$B$1:$BP$65536,67,0)</f>
        <v>144111</v>
      </c>
      <c r="P8" s="17">
        <f>VLOOKUP(B:B,[1]ROA!$AO$1:$AS$65536,5,0)</f>
        <v>52683299</v>
      </c>
      <c r="Q8" s="17">
        <f>VLOOKUP(B:B,'[3]Dec 2014 (Final)'!$B$1:$AW$65536,48,0)</f>
        <v>62211641</v>
      </c>
      <c r="R8" s="22">
        <f t="shared" ref="R8:R52" si="33">(O8*12/12)/(AVERAGE(P8:Q8))</f>
        <v>2.5085700031698523E-3</v>
      </c>
      <c r="S8" s="16">
        <f>VLOOKUP(B:B,'[4]Mar 2015 (Final)'!$B$1:$BR$65536,69,0)</f>
        <v>101091</v>
      </c>
      <c r="T8" s="49">
        <f t="shared" ref="T8:T52" si="34">Q8</f>
        <v>62211641</v>
      </c>
      <c r="U8" s="17">
        <f>VLOOKUP(B:B,'[4]Mar 2015 (Final)'!$B$1:$AY$65536,50,0)</f>
        <v>58432443</v>
      </c>
      <c r="V8" s="22">
        <f>S8*12/3/AVERAGE(T8:U8)</f>
        <v>6.7034202854074467E-3</v>
      </c>
      <c r="W8" s="17">
        <f>VLOOKUP(B:B,'[5]June 2015 (Final)'!$B$1:$BV$65536,73,0)</f>
        <v>55064</v>
      </c>
      <c r="X8" s="49">
        <f t="shared" ref="X8:X52" si="35">Q8</f>
        <v>62211641</v>
      </c>
      <c r="Y8" s="17">
        <f>VLOOKUP(B:B,'[5]June 2015 (Final)'!$B$1:$AY$65536,50,0)</f>
        <v>63122599</v>
      </c>
      <c r="Z8" s="22">
        <f t="shared" si="0"/>
        <v>1.7573489893902895E-3</v>
      </c>
      <c r="AA8" s="17">
        <f>VLOOKUP(B:B,'[6]Sep 2015 (Final)'!$B$1:$BY$65536,76,0)</f>
        <v>136880</v>
      </c>
      <c r="AB8" s="49">
        <f t="shared" ref="AB8:AB52" si="36">Q8</f>
        <v>62211641</v>
      </c>
      <c r="AC8" s="17">
        <f>VLOOKUP(B:B,'[6]Sep 2015 (Final)'!$B$1:$AZ$65536,51,0)</f>
        <v>65069310</v>
      </c>
      <c r="AD8" s="22">
        <f t="shared" si="1"/>
        <v>2.8677766033766774E-3</v>
      </c>
      <c r="AE8" s="17">
        <f>VLOOKUP(B:B,'[7]Dec 2015 (Final)'!$B$1:$CB$65536,79,0)</f>
        <v>-1023361</v>
      </c>
      <c r="AF8" s="49">
        <f t="shared" ref="AF8:AF52" si="37">Q8</f>
        <v>62211641</v>
      </c>
      <c r="AG8" s="17">
        <f>VLOOKUP(B:B,'[7]Dec 2015 (Final)'!$B$1:$BA$65536,52,0)</f>
        <v>69280267</v>
      </c>
      <c r="AH8" s="51">
        <f t="shared" si="2"/>
        <v>-1.5565383688857872E-2</v>
      </c>
      <c r="AI8" s="16">
        <f>VLOOKUP(B:B,'[8]Mar 2016 (Final)'!$B$1:$CE$65536,82,0)</f>
        <v>-87533</v>
      </c>
      <c r="AJ8" s="49">
        <f t="shared" ref="AJ8:AJ52" si="38">AG8</f>
        <v>69280267</v>
      </c>
      <c r="AK8" s="17">
        <f>VLOOKUP(B:B,'[8]Mar 2016 (Final)'!$B$1:$BB$65536,53,0)</f>
        <v>66482816</v>
      </c>
      <c r="AL8" s="22">
        <f t="shared" ref="AL8:AL52" si="39">AI8*12/3/AVERAGE(AJ8:AK8)</f>
        <v>-5.1579854001989629E-3</v>
      </c>
      <c r="AM8" s="17">
        <f>VLOOKUP(B:B,'[9]Jun 2016 (Final)'!$B$1:$CI$65536,86,0)</f>
        <v>16359</v>
      </c>
      <c r="AN8" s="49">
        <f t="shared" ref="AN8:AN52" si="40">AG8</f>
        <v>69280267</v>
      </c>
      <c r="AO8" s="17">
        <f>VLOOKUP(B:B,'[9]Jun 2016 (Final)'!$B$1:$BD$65536,55,0)</f>
        <v>62804576</v>
      </c>
      <c r="AP8" s="22">
        <f t="shared" si="3"/>
        <v>4.9540884868977733E-4</v>
      </c>
      <c r="AQ8" s="17">
        <f>VLOOKUP(B:B,'[10]Sep 2016 (Final)'!$B$1:$CL$65536,89,0)</f>
        <v>-3954</v>
      </c>
      <c r="AR8" s="49">
        <f t="shared" ref="AR8:AR52" si="41">AG8</f>
        <v>69280267</v>
      </c>
      <c r="AS8" s="17">
        <f>VLOOKUP(B:B,'[10]Sep 2016 (Final)'!$B$1:$BE$65536,56,0)</f>
        <v>60364364</v>
      </c>
      <c r="AT8" s="22">
        <f t="shared" si="4"/>
        <v>-8.1330016666868375E-5</v>
      </c>
      <c r="AU8" s="17">
        <f>VLOOKUP(B:B,'[11]summary-dec-16'!$B$1:$CO$65536,92,0)</f>
        <v>10470</v>
      </c>
      <c r="AV8" s="49">
        <f t="shared" ref="AV8:AV52" si="42">AG8</f>
        <v>69280267</v>
      </c>
      <c r="AW8" s="17">
        <f>VLOOKUP(B:B,'[11]summary-dec-16'!$B$1:$BF$65536,57,0)</f>
        <v>55995671</v>
      </c>
      <c r="AX8" s="51">
        <f t="shared" si="5"/>
        <v>1.6715101346916278E-4</v>
      </c>
      <c r="AY8" s="16">
        <f>VLOOKUP(B:B,'[12]summary-mar-17'!$B$1:$CQ$65536,94,0)</f>
        <v>8754</v>
      </c>
      <c r="AZ8" s="49">
        <f t="shared" ref="AZ8:AZ52" si="43">AW8</f>
        <v>55995671</v>
      </c>
      <c r="BA8" s="17">
        <f>VLOOKUP(B:B,'[12]summary-mar-17'!$B$1:$BF$65536,57,0)</f>
        <v>59921903</v>
      </c>
      <c r="BB8" s="22">
        <f t="shared" ref="BB8:BB52" si="44">AY8*12/3/AVERAGE(AZ8:BA8)</f>
        <v>6.0415343060923616E-4</v>
      </c>
      <c r="BC8" s="17">
        <f>VLOOKUP(B:B,'[13]summary-june-17'!$B$1:$CT$65536,97,0)</f>
        <v>31672</v>
      </c>
      <c r="BD8" s="49">
        <f t="shared" ref="BD8:BD52" si="45">AW8</f>
        <v>55995671</v>
      </c>
      <c r="BE8" s="17">
        <f>VLOOKUP(B:B,'[13]summary-june-17'!$B$1:$BG$65536,58,0)</f>
        <v>59626808</v>
      </c>
      <c r="BF8" s="22">
        <f t="shared" si="6"/>
        <v>1.095703889898434E-3</v>
      </c>
      <c r="BG8" s="17">
        <f>VLOOKUP(B:B,'[14]summary-sep-17'!$B$1:$CW$65536,100,0)</f>
        <v>7474</v>
      </c>
      <c r="BH8" s="49">
        <f t="shared" ref="BH8:BH52" si="46">AW8</f>
        <v>55995671</v>
      </c>
      <c r="BI8" s="17">
        <f>VLOOKUP(B:B,'[14]summary-sep-17'!$B$1:$BH$65536,59,0)</f>
        <v>53979562</v>
      </c>
      <c r="BJ8" s="22">
        <f t="shared" si="7"/>
        <v>1.8122868324967921E-4</v>
      </c>
      <c r="BK8" s="17">
        <f>VLOOKUP(B:B,'[15]summary-Dec-17'!$B$1:$CZ$65536,103,0)</f>
        <v>67618</v>
      </c>
      <c r="BL8" s="49">
        <f t="shared" ref="BL8:BL52" si="47">AW8</f>
        <v>55995671</v>
      </c>
      <c r="BM8" s="17">
        <f>VLOOKUP(B:B,'[15]summary-Dec-17'!$B$1:$BI$65536,60,0)</f>
        <v>54191291</v>
      </c>
      <c r="BN8" s="51">
        <f t="shared" si="8"/>
        <v>1.2273321411656671E-3</v>
      </c>
      <c r="BO8" s="16">
        <f>VLOOKUP(B:B,'[16]summary-Mar-18'!$B$1:$DC$65536,106,0)</f>
        <v>16534</v>
      </c>
      <c r="BP8" s="49">
        <f t="shared" ref="BP8:BP52" si="48">BM8</f>
        <v>54191291</v>
      </c>
      <c r="BQ8" s="17">
        <f>VLOOKUP(B:B,'[16]summary-Mar-18'!$B$1:$BJ$65536,61,0)</f>
        <v>46661321</v>
      </c>
      <c r="BR8" s="22">
        <f t="shared" ref="BR8:BR52" si="49">BO8*12/3/AVERAGE(BP8:BQ8)</f>
        <v>1.3115376724204227E-3</v>
      </c>
      <c r="BS8" s="17">
        <f>VLOOKUP(B:B,'[17]summary-Jun-18'!$B$1:$DF$65536,109,0)</f>
        <v>55183</v>
      </c>
      <c r="BT8" s="49">
        <f t="shared" ref="BT8:BT52" si="50">BM8</f>
        <v>54191291</v>
      </c>
      <c r="BU8" s="17">
        <f>VLOOKUP(B:B,'[17]summary-Jun-18'!$B$1:$BK$65536,62,0)</f>
        <v>45594970</v>
      </c>
      <c r="BV8" s="22">
        <f t="shared" si="9"/>
        <v>2.2120480092945862E-3</v>
      </c>
      <c r="BW8" s="17">
        <f>VLOOKUP(B:B,'[18]summary-Sep-18'!$B$1:$DI$65536,112,0)</f>
        <v>48865</v>
      </c>
      <c r="BX8" s="49">
        <f t="shared" ref="BX8:BX52" si="51">BM8</f>
        <v>54191291</v>
      </c>
      <c r="BY8" s="17">
        <f>VLOOKUP(B:B,'[18]summary-Sep-18'!$B$1:$BL$65536,63,0)</f>
        <v>43111732</v>
      </c>
      <c r="BZ8" s="22">
        <f t="shared" si="10"/>
        <v>1.3391841553233826E-3</v>
      </c>
      <c r="CA8" s="17">
        <f>VLOOKUP(B:B,'[19]summary-Dec-18'!$B$1:$DL$65536,115,0)</f>
        <v>173073</v>
      </c>
      <c r="CB8" s="49">
        <f t="shared" ref="CB8:CB52" si="52">BM8</f>
        <v>54191291</v>
      </c>
      <c r="CC8" s="17">
        <f>VLOOKUP(B:B,'[19]summary-Dec-18'!$B$1:$BM$65536,64,0)</f>
        <v>49080859</v>
      </c>
      <c r="CD8" s="51">
        <f t="shared" si="11"/>
        <v>3.3517845808381059E-3</v>
      </c>
      <c r="CE8" s="16">
        <f>VLOOKUP(B:B,[20]Summary_mar_19!$B$1:$DO$65536,118,0)</f>
        <v>29961</v>
      </c>
      <c r="CF8" s="49">
        <f t="shared" ref="CF8:CF52" si="53">CC8</f>
        <v>49080859</v>
      </c>
      <c r="CG8" s="17">
        <f>VLOOKUP(B:B,[20]Summary_mar_19!$B$1:$BN$65536,65,0)</f>
        <v>46357461</v>
      </c>
      <c r="CH8" s="22">
        <f t="shared" ref="CH8:CH52" si="54">CE8*12/3/AVERAGE(CF8:CG8)</f>
        <v>2.5114440405069995E-3</v>
      </c>
      <c r="CI8" s="17">
        <f>VLOOKUP(B:B,[21]Summary_jun_19!$B$1:$DR$65536,121,0)</f>
        <v>114380</v>
      </c>
      <c r="CJ8" s="49">
        <f t="shared" ref="CJ8:CJ52" si="55">CC8</f>
        <v>49080859</v>
      </c>
      <c r="CK8" s="17">
        <f>VLOOKUP(B:B,[21]Summary_jun_19!$B$1:$BO$65536,66,0)</f>
        <v>46211260</v>
      </c>
      <c r="CL8" s="22">
        <f t="shared" si="12"/>
        <v>4.8012365009954287E-3</v>
      </c>
      <c r="CM8" s="17">
        <f>VLOOKUP(B:B,[22]Summary_sep_19!$B$1:$DU$65536,124,0)</f>
        <v>100673</v>
      </c>
      <c r="CN8" s="49">
        <f t="shared" ref="CN8:CN52" si="56">CC8</f>
        <v>49080859</v>
      </c>
      <c r="CO8" s="17">
        <f>VLOOKUP(B:B, [22]Summary_sep_19!$B$1:$BP$65536,67,0)</f>
        <v>43839025</v>
      </c>
      <c r="CP8" s="22">
        <f t="shared" si="13"/>
        <v>2.889169914733571E-3</v>
      </c>
      <c r="CQ8" s="17">
        <f>VLOOKUP(B:B,[23]Summary_DEC_19!$B$1:$DX$65536,127,0)</f>
        <v>-2039838</v>
      </c>
      <c r="CR8" s="49">
        <f t="shared" ref="CR8:CR52" si="57">CC8</f>
        <v>49080859</v>
      </c>
      <c r="CS8" s="17">
        <f>VLOOKUP(B:B,[23]Summary_DEC_19!$B$1:$BQ$65536,68,0)</f>
        <v>43996118</v>
      </c>
      <c r="CT8" s="51">
        <f t="shared" si="14"/>
        <v>-4.3831204358946899E-2</v>
      </c>
      <c r="CU8" s="16">
        <f>VLOOKUP(B:B,[24]Summary_mar_20!$B:$EA,130,0)</f>
        <v>-289910</v>
      </c>
      <c r="CV8" s="49">
        <f t="shared" ref="CV8:CV52" si="58">CS8</f>
        <v>43996118</v>
      </c>
      <c r="CW8" s="17">
        <f>VLOOKUP(B:B,[24]Summary_mar_20!$B:$BR,69,0)</f>
        <v>48980847</v>
      </c>
      <c r="CX8" s="22">
        <f t="shared" ref="CX8:CX52" si="59">CU8*12/3/AVERAGE(CV8:CW8)</f>
        <v>-2.4944673124144244E-2</v>
      </c>
      <c r="CY8" s="17">
        <f>VLOOKUP(B:B,[25]Summary_jun_20!$B:$ED,133,0)</f>
        <v>-179492</v>
      </c>
      <c r="CZ8" s="49">
        <f t="shared" ref="CZ8:CZ52" si="60">CS8</f>
        <v>43996118</v>
      </c>
      <c r="DA8" s="17">
        <f>VLOOKUP(B:B,[25]Summary_jun_20!$B:$BS,70,0)</f>
        <v>51147174</v>
      </c>
      <c r="DB8" s="22">
        <f t="shared" si="15"/>
        <v>-7.5461757198815446E-3</v>
      </c>
      <c r="DC8" s="53">
        <f>VLOOKUP(B:B,[26]Summary_Sep_20!$B:$EG,136,0)</f>
        <v>-217870</v>
      </c>
      <c r="DD8" s="49">
        <f t="shared" ref="DD8:DD52" si="61">CS8</f>
        <v>43996118</v>
      </c>
      <c r="DE8" s="17">
        <f>VLOOKUP(B:B,[26]Summary_Sep_20!$B:$BT,71,0)</f>
        <v>45547821</v>
      </c>
      <c r="DF8" s="22">
        <f t="shared" si="16"/>
        <v>-6.4882857863407892E-3</v>
      </c>
      <c r="DG8" s="17">
        <f>VLOOKUP(B:B,[27]Summary_Dec_20!$B:$EJ,139,0)</f>
        <v>-393465</v>
      </c>
      <c r="DH8" s="49">
        <f t="shared" ref="DH8:DH52" si="62">CS8</f>
        <v>43996118</v>
      </c>
      <c r="DI8" s="17">
        <f>VLOOKUP(B:B,[27]Summary_Dec_20!$B:$BV,73,0)</f>
        <v>45547821</v>
      </c>
      <c r="DJ8" s="51">
        <f t="shared" si="17"/>
        <v>-8.7881995005826136E-3</v>
      </c>
      <c r="DK8" s="54">
        <f>VLOOKUP(B:B,[28]Summary_Mar_21!$B:$EL,141,0)</f>
        <v>-16874</v>
      </c>
      <c r="DL8" s="49">
        <f t="shared" ref="DL8:DL52" si="63">DI8</f>
        <v>45547821</v>
      </c>
      <c r="DM8" s="17">
        <f>VLOOKUP(B:B,[28]Summary_Mar_21!$B:$BU,72,0)</f>
        <v>42948867</v>
      </c>
      <c r="DN8" s="22">
        <f t="shared" ref="DN8:DN52" si="64">DK8*12/3/AVERAGE(DL8:DM8)</f>
        <v>-1.5253904191307136E-3</v>
      </c>
      <c r="DO8" s="17">
        <f>VLOOKUP(B:B,[29]Summary_Jun_21!$B:$EO,144,0)</f>
        <v>-57353</v>
      </c>
      <c r="DP8" s="49">
        <f t="shared" ref="DP8:DP52" si="65">DI8</f>
        <v>45547821</v>
      </c>
      <c r="DQ8" s="17">
        <f>VLOOKUP(B:B,[29]Summary_Jun_21!$B:$BV,73,0)</f>
        <v>39721058</v>
      </c>
      <c r="DR8" s="22">
        <f t="shared" si="18"/>
        <v>-2.690454040095918E-3</v>
      </c>
      <c r="DS8" s="17">
        <f>VLOOKUP(B:B,[30]Summary_Sep_21!$B:$ER,147,0)</f>
        <v>4577</v>
      </c>
      <c r="DT8" s="49">
        <f t="shared" ref="DT8:DT52" si="66">DI8</f>
        <v>45547821</v>
      </c>
      <c r="DU8" s="17">
        <f>VLOOKUP(B:B,[30]Summary_Sep_21!$B:$BW,74,0)</f>
        <v>39208733</v>
      </c>
      <c r="DV8" s="22">
        <f t="shared" si="19"/>
        <v>1.4400459619126721E-4</v>
      </c>
      <c r="DW8" s="17">
        <f>VLOOKUP(B:B,[31]Summary_Dec_21!$B:$EW,152,0)</f>
        <v>218173</v>
      </c>
      <c r="DX8" s="49">
        <f t="shared" ref="DX8:DX52" si="67">DI8</f>
        <v>45547821</v>
      </c>
      <c r="DY8" s="17">
        <f>VLOOKUP(B:B,[31]Summary_Dec_21!$B:$BZ,77,0)</f>
        <v>43349642</v>
      </c>
      <c r="DZ8" s="51">
        <f t="shared" si="20"/>
        <v>4.9084190400349222E-3</v>
      </c>
      <c r="EA8" s="16">
        <f>VLOOKUP(B:B,[32]Summary_Mar_22!$B:$DM,116,0)</f>
        <v>56872</v>
      </c>
      <c r="EB8" s="49">
        <f t="shared" ref="EB8:EB52" si="68">DY8</f>
        <v>43349642</v>
      </c>
      <c r="EC8" s="17">
        <f>VLOOKUP(B:B,[32]Summary_Mar_22!$B:$AN,39,0)</f>
        <v>44697896</v>
      </c>
      <c r="ED8" s="22">
        <f t="shared" ref="ED8:ED52" si="69">EA8*12/3/AVERAGE(EB8:EC8)</f>
        <v>5.1673903704155819E-3</v>
      </c>
      <c r="EE8" s="17">
        <f>VLOOKUP(B:B,[33]Summary_Jun_22!$B:$DP,119,0)</f>
        <v>125435</v>
      </c>
      <c r="EF8" s="49">
        <f t="shared" ref="EF8:EF52" si="70">DY8</f>
        <v>43349642</v>
      </c>
      <c r="EG8" s="17">
        <f>VLOOKUP(B:B,[33]Summary_Jun_22!$B:$AO,40,0)</f>
        <v>42673602</v>
      </c>
      <c r="EH8" s="22">
        <f t="shared" si="21"/>
        <v>5.8326096142107819E-3</v>
      </c>
      <c r="EI8" s="17">
        <f>VLOOKUP(B:B,[34]Summary_Sep_22!$B:$DS,122,0)</f>
        <v>161832</v>
      </c>
      <c r="EJ8" s="49">
        <f t="shared" ref="EJ8:EJ52" si="71">DY8</f>
        <v>43349642</v>
      </c>
      <c r="EK8" s="17">
        <f>VLOOKUP(B:B,[34]Summary_Sep_22!$B:$AP,41,0)</f>
        <v>47263441</v>
      </c>
      <c r="EL8" s="22">
        <f t="shared" si="22"/>
        <v>4.7625793727821839E-3</v>
      </c>
      <c r="EM8" s="17">
        <f>VLOOKUP(B:B,[35]Summary_Dec_22!$B:$DV,125,0)</f>
        <v>195070</v>
      </c>
      <c r="EN8" s="49">
        <f t="shared" ref="EN8:EN52" si="72">DY8</f>
        <v>43349642</v>
      </c>
      <c r="EO8" s="17">
        <f>VLOOKUP(B:B,[35]Summary_Dec_22!$B:$AQ,42,0)</f>
        <v>48848588</v>
      </c>
      <c r="EP8" s="51">
        <f t="shared" si="23"/>
        <v>4.2315345967053816E-3</v>
      </c>
      <c r="EQ8" s="16">
        <f>VLOOKUP(B:B,[36]Summary_Mar_23!$B:$DT,123,0)</f>
        <v>115905</v>
      </c>
      <c r="ER8" s="49">
        <f t="shared" ref="ER8:ER52" si="73">EO8</f>
        <v>48848588</v>
      </c>
      <c r="ES8" s="17">
        <f>VLOOKUP(B:B,[36]Summary_Mar_23!$B:$AM,38,0)</f>
        <v>49307821</v>
      </c>
      <c r="ET8" s="22">
        <f t="shared" ref="ET8:ET52" si="74">EQ8*12/3/AVERAGE(ER8:ES8)</f>
        <v>9.4465558535255702E-3</v>
      </c>
      <c r="EU8" s="17">
        <f>VLOOKUP(B:B,[37]Summary_Jun_23!$B:$DU,124,0)</f>
        <v>199456</v>
      </c>
      <c r="EV8" s="49">
        <f t="shared" ref="EV8:EV52" si="75">EO8</f>
        <v>48848588</v>
      </c>
      <c r="EW8" s="17">
        <f>VLOOKUP(B:B,[37]Summary_Jun_23!$B:$AL,37,0)</f>
        <v>47129303</v>
      </c>
      <c r="EX8" s="22">
        <f t="shared" si="24"/>
        <v>8.3125810714052891E-3</v>
      </c>
      <c r="EY8" s="17">
        <f>VLOOKUP(B:B,[38]Summary_Sep_23!$B:$DW,126,0)</f>
        <v>223431</v>
      </c>
      <c r="EZ8" s="49">
        <f t="shared" ref="EZ8:EZ52" si="76">EO8</f>
        <v>48848588</v>
      </c>
      <c r="FA8" s="17">
        <f>VLOOKUP(B:B,[38]Summary_Sep_23!$B:$AL,37,0)</f>
        <v>47414877</v>
      </c>
      <c r="FB8" s="22">
        <f t="shared" si="25"/>
        <v>6.1894302267220484E-3</v>
      </c>
      <c r="FC8" s="17">
        <f>VLOOKUP(B:B,[39]Indu!$B:$DY,128,0)</f>
        <v>280966</v>
      </c>
      <c r="FD8" s="49">
        <f t="shared" ref="FD8:FD52" si="77">EO8</f>
        <v>48848588</v>
      </c>
      <c r="FE8" s="17">
        <f>VLOOKUP(B:B,[39]Indu!$B:$AL,37,0)</f>
        <v>51723886</v>
      </c>
      <c r="FF8" s="51">
        <f t="shared" si="26"/>
        <v>5.5873339657528959E-3</v>
      </c>
      <c r="FG8" s="16">
        <f>VLOOKUP(B:B,'[40]Mar 2024 Final'!$B:$EB,131,0)</f>
        <v>74543</v>
      </c>
      <c r="FH8" s="49">
        <f t="shared" ref="FH8:FH52" si="78">FE8</f>
        <v>51723886</v>
      </c>
      <c r="FI8" s="17">
        <f>VLOOKUP(B:B,'[40]Mar 2024 Final'!$B:$AM,38,0)</f>
        <v>52244796</v>
      </c>
      <c r="FJ8" s="22">
        <f t="shared" ref="FJ8:FJ52" si="79">FG8*12/3/AVERAGE(FH8:FI8)</f>
        <v>5.7358041722602579E-3</v>
      </c>
      <c r="FK8" s="17">
        <f>VLOOKUP(B:B,'[41]June 2024 Final'!$B:$EG,136,0)</f>
        <v>135591</v>
      </c>
      <c r="FL8" s="49">
        <f t="shared" ref="FL8:FL52" si="80">FE8</f>
        <v>51723886</v>
      </c>
      <c r="FM8" s="17">
        <f>VLOOKUP(B:B,'[41]June 2024 Final'!$B:$AP,41,0)</f>
        <v>55711944</v>
      </c>
      <c r="FN8" s="22">
        <f t="shared" si="27"/>
        <v>5.0482599706261864E-3</v>
      </c>
      <c r="FO8" s="17">
        <f>VLOOKUP(B:B,'[42]Sep 2024 Final'!$B:$EH,137,0)</f>
        <v>138720</v>
      </c>
      <c r="FP8" s="49">
        <f t="shared" ref="FP8:FP52" si="81">FE8</f>
        <v>51723886</v>
      </c>
      <c r="FQ8" s="17">
        <f>VLOOKUP(B:B,'[42]Sep 2024 Final'!$B:$AO,40,0)</f>
        <v>51367251</v>
      </c>
      <c r="FR8" s="22">
        <f t="shared" si="28"/>
        <v>3.5882813087996109E-3</v>
      </c>
      <c r="FS8" s="17">
        <f>VLOOKUP(B:B,'[43]Dec 2024 Final'!$B:$EJ,139,0)</f>
        <v>115528</v>
      </c>
      <c r="FT8" s="49">
        <f t="shared" ref="FT8:FT52" si="82">FE8</f>
        <v>51723886</v>
      </c>
      <c r="FU8" s="17">
        <f>VLOOKUP(B:B,'[43]Dec 2024 Final'!$B:$AO,40,0)</f>
        <v>54037349</v>
      </c>
      <c r="FV8" s="51">
        <f t="shared" si="29"/>
        <v>2.1846946095135898E-3</v>
      </c>
    </row>
    <row r="9" spans="1:178" x14ac:dyDescent="0.25">
      <c r="A9">
        <v>3</v>
      </c>
      <c r="B9" s="11" t="s">
        <v>4</v>
      </c>
      <c r="C9" s="16">
        <f>VLOOKUP(B:B,[1]ROA!$B$1:$D$65536,3,0)</f>
        <v>456306</v>
      </c>
      <c r="D9" s="17">
        <f>VLOOKUP(B:B,[1]ROA!$AO$1:$AS$65536,5,0)</f>
        <v>52021524</v>
      </c>
      <c r="E9" s="17">
        <f>VLOOKUP(B:B,[1]ROA!$AO$1:$AQ$65536,3,0)</f>
        <v>53949524</v>
      </c>
      <c r="F9" s="22">
        <f t="shared" si="30"/>
        <v>3.4447597423024445E-2</v>
      </c>
      <c r="G9" s="17">
        <f>VLOOKUP(B:B,[2]ROA!$B$1:$D$65536,3,0)</f>
        <v>949322</v>
      </c>
      <c r="H9" s="17">
        <f>VLOOKUP(B:B,[1]ROA!$AO$1:$AS$65536,5,0)</f>
        <v>52021524</v>
      </c>
      <c r="I9" s="17">
        <f>VLOOKUP(B:B,[2]ROA!$AQ$1:$AS$65536,3,0)</f>
        <v>56105943</v>
      </c>
      <c r="J9" s="22">
        <f t="shared" si="31"/>
        <v>3.5118625316544222E-2</v>
      </c>
      <c r="K9" s="46"/>
      <c r="L9" s="47">
        <f>VLOOKUP(B:B,[1]ROA!$AO$1:$AS$65536,5,0)</f>
        <v>52021524</v>
      </c>
      <c r="M9" s="46"/>
      <c r="N9" s="46">
        <f t="shared" si="32"/>
        <v>0</v>
      </c>
      <c r="O9" s="17">
        <f>VLOOKUP(B:B,'[3]Dec 2014 (Final)'!$B$1:$BP$65536,67,0)</f>
        <v>2216911</v>
      </c>
      <c r="P9" s="17">
        <f>VLOOKUP(B:B,[1]ROA!$AO$1:$AS$65536,5,0)</f>
        <v>52021524</v>
      </c>
      <c r="Q9" s="17">
        <f>VLOOKUP(B:B,'[3]Dec 2014 (Final)'!$B$1:$AW$65536,48,0)</f>
        <v>61944650</v>
      </c>
      <c r="R9" s="22">
        <f t="shared" si="33"/>
        <v>3.8904719219581767E-2</v>
      </c>
      <c r="S9" s="16">
        <f>VLOOKUP(B:B,'[4]Mar 2015 (Final)'!$B$1:$BR$65536,69,0)</f>
        <v>504015</v>
      </c>
      <c r="T9" s="49">
        <f t="shared" si="34"/>
        <v>61944650</v>
      </c>
      <c r="U9" s="17">
        <f>VLOOKUP(B:B,'[4]Mar 2015 (Final)'!$B$1:$AY$65536,50,0)</f>
        <v>59182328</v>
      </c>
      <c r="V9" s="22">
        <f>S9*12/3/AVERAGE(T9:U9)</f>
        <v>3.3288372801639612E-2</v>
      </c>
      <c r="W9" s="17">
        <f>VLOOKUP(B:B,'[5]June 2015 (Final)'!$B$1:$BV$65536,73,0)</f>
        <v>1078688</v>
      </c>
      <c r="X9" s="49">
        <f t="shared" si="35"/>
        <v>61944650</v>
      </c>
      <c r="Y9" s="17">
        <f>VLOOKUP(B:B,'[5]June 2015 (Final)'!$B$1:$AY$65536,50,0)</f>
        <v>64198677</v>
      </c>
      <c r="Z9" s="22">
        <f t="shared" si="0"/>
        <v>3.4205154585783201E-2</v>
      </c>
      <c r="AA9" s="17">
        <f>VLOOKUP(B:B,'[6]Sep 2015 (Final)'!$B$1:$BY$65536,76,0)</f>
        <v>1312882</v>
      </c>
      <c r="AB9" s="49">
        <f t="shared" si="36"/>
        <v>61944650</v>
      </c>
      <c r="AC9" s="17">
        <f>VLOOKUP(B:B,'[6]Sep 2015 (Final)'!$B$1:$AZ$65536,51,0)</f>
        <v>65245206</v>
      </c>
      <c r="AD9" s="22">
        <f t="shared" si="1"/>
        <v>2.752592680556747E-2</v>
      </c>
      <c r="AE9" s="17">
        <f>VLOOKUP(B:B,'[7]Dec 2015 (Final)'!$B$1:$CB$65536,79,0)</f>
        <v>2026117</v>
      </c>
      <c r="AF9" s="49">
        <f t="shared" si="37"/>
        <v>61944650</v>
      </c>
      <c r="AG9" s="17">
        <f>VLOOKUP(B:B,'[7]Dec 2015 (Final)'!$B$1:$BA$65536,52,0)</f>
        <v>68177548</v>
      </c>
      <c r="AH9" s="51">
        <f t="shared" si="2"/>
        <v>3.114175799581867E-2</v>
      </c>
      <c r="AI9" s="16">
        <f>VLOOKUP(B:B,'[8]Mar 2016 (Final)'!$B$1:$CE$65536,82,0)</f>
        <v>572924</v>
      </c>
      <c r="AJ9" s="49">
        <f t="shared" si="38"/>
        <v>68177548</v>
      </c>
      <c r="AK9" s="17">
        <f>VLOOKUP(B:B,'[8]Mar 2016 (Final)'!$B$1:$BB$65536,53,0)</f>
        <v>71954794</v>
      </c>
      <c r="AL9" s="22">
        <f t="shared" si="39"/>
        <v>3.2707595795408884E-2</v>
      </c>
      <c r="AM9" s="17">
        <f>VLOOKUP(B:B,'[9]Jun 2016 (Final)'!$B$1:$CI$65536,86,0)</f>
        <v>1320213</v>
      </c>
      <c r="AN9" s="49">
        <f t="shared" si="40"/>
        <v>68177548</v>
      </c>
      <c r="AO9" s="17">
        <f>VLOOKUP(B:B,'[9]Jun 2016 (Final)'!$B$1:$BD$65536,55,0)</f>
        <v>78391648</v>
      </c>
      <c r="AP9" s="22">
        <f t="shared" si="3"/>
        <v>3.6029753482443881E-2</v>
      </c>
      <c r="AQ9" s="17">
        <f>VLOOKUP(B:B,'[10]Sep 2016 (Final)'!$B$1:$CL$65536,89,0)</f>
        <v>1963760</v>
      </c>
      <c r="AR9" s="49">
        <f t="shared" si="41"/>
        <v>68177548</v>
      </c>
      <c r="AS9" s="17">
        <f>VLOOKUP(B:B,'[10]Sep 2016 (Final)'!$B$1:$BE$65536,56,0)</f>
        <v>81225195</v>
      </c>
      <c r="AT9" s="22">
        <f t="shared" si="4"/>
        <v>3.5050851330978128E-2</v>
      </c>
      <c r="AU9" s="17">
        <f>VLOOKUP(B:B,'[11]summary-dec-16'!$B$1:$CO$65536,92,0)</f>
        <v>2946759</v>
      </c>
      <c r="AV9" s="49">
        <f t="shared" si="42"/>
        <v>68177548</v>
      </c>
      <c r="AW9" s="17">
        <f>VLOOKUP(B:B,'[11]summary-dec-16'!$B$1:$BF$65536,57,0)</f>
        <v>82907475</v>
      </c>
      <c r="AX9" s="51">
        <f t="shared" si="5"/>
        <v>3.9007956467002024E-2</v>
      </c>
      <c r="AY9" s="16">
        <f>VLOOKUP(B:B,'[12]summary-mar-17'!$B$1:$CQ$65536,94,0)</f>
        <v>700915</v>
      </c>
      <c r="AZ9" s="49">
        <f t="shared" si="43"/>
        <v>82907475</v>
      </c>
      <c r="BA9" s="17">
        <f>VLOOKUP(B:B,'[12]summary-mar-17'!$B$1:$BF$65536,57,0)</f>
        <v>85368565</v>
      </c>
      <c r="BB9" s="22">
        <f t="shared" si="44"/>
        <v>3.3322153290510047E-2</v>
      </c>
      <c r="BC9" s="17">
        <f>VLOOKUP(B:B,'[13]summary-june-17'!$B$1:$CT$65536,97,0)</f>
        <v>1819143</v>
      </c>
      <c r="BD9" s="49">
        <f t="shared" si="45"/>
        <v>82907475</v>
      </c>
      <c r="BE9" s="17">
        <f>VLOOKUP(B:B,'[13]summary-june-17'!$B$1:$BG$65536,58,0)</f>
        <v>88413486</v>
      </c>
      <c r="BF9" s="22">
        <f t="shared" si="6"/>
        <v>4.2473331678311098E-2</v>
      </c>
      <c r="BG9" s="17">
        <f>VLOOKUP(B:B,'[14]summary-sep-17'!$B$1:$CW$65536,100,0)</f>
        <v>2711507</v>
      </c>
      <c r="BH9" s="49">
        <f t="shared" si="46"/>
        <v>82907475</v>
      </c>
      <c r="BI9" s="17">
        <f>VLOOKUP(B:B,'[14]summary-sep-17'!$B$1:$BH$65536,59,0)</f>
        <v>92015867</v>
      </c>
      <c r="BJ9" s="22">
        <f t="shared" si="7"/>
        <v>4.1336309097806584E-2</v>
      </c>
      <c r="BK9" s="17">
        <f>VLOOKUP(B:B,'[15]summary-Dec-17'!$B$1:$CZ$65536,103,0)</f>
        <v>3922996</v>
      </c>
      <c r="BL9" s="49">
        <f t="shared" si="47"/>
        <v>82907475</v>
      </c>
      <c r="BM9" s="17">
        <f>VLOOKUP(B:B,'[15]summary-Dec-17'!$B$1:$BI$65536,60,0)</f>
        <v>96132100</v>
      </c>
      <c r="BN9" s="51">
        <f t="shared" si="8"/>
        <v>4.3822668814981272E-2</v>
      </c>
      <c r="BO9" s="16">
        <f>VLOOKUP(B:B,'[16]summary-Mar-18'!$B$1:$DC$65536,106,0)</f>
        <v>824310</v>
      </c>
      <c r="BP9" s="49">
        <f t="shared" si="48"/>
        <v>96132100</v>
      </c>
      <c r="BQ9" s="17">
        <f>VLOOKUP(B:B,'[16]summary-Mar-18'!$B$1:$BJ$65536,61,0)</f>
        <v>98429020</v>
      </c>
      <c r="BR9" s="22">
        <f t="shared" si="49"/>
        <v>3.3894130543656413E-2</v>
      </c>
      <c r="BS9" s="17">
        <f>VLOOKUP(B:B,'[17]summary-Jun-18'!$B$1:$DF$65536,109,0)</f>
        <v>1735186</v>
      </c>
      <c r="BT9" s="49">
        <f t="shared" si="50"/>
        <v>96132100</v>
      </c>
      <c r="BU9" s="17">
        <f>VLOOKUP(B:B,'[17]summary-Jun-18'!$B$1:$BK$65536,62,0)</f>
        <v>123352716</v>
      </c>
      <c r="BV9" s="22">
        <f t="shared" si="9"/>
        <v>3.1622889120493873E-2</v>
      </c>
      <c r="BW9" s="17">
        <f>VLOOKUP(B:B,'[18]summary-Sep-18'!$B$1:$DI$65536,112,0)</f>
        <v>3976903</v>
      </c>
      <c r="BX9" s="49">
        <f t="shared" si="51"/>
        <v>96132100</v>
      </c>
      <c r="BY9" s="17">
        <f>VLOOKUP(B:B,'[18]summary-Sep-18'!$B$1:$BL$65536,63,0)</f>
        <v>122198105</v>
      </c>
      <c r="BZ9" s="22">
        <f t="shared" si="10"/>
        <v>4.8573557042492888E-2</v>
      </c>
      <c r="CA9" s="17">
        <f>VLOOKUP(B:B,'[19]summary-Dec-18'!$B$1:$DL$65536,115,0)</f>
        <v>3929580</v>
      </c>
      <c r="CB9" s="49">
        <f t="shared" si="52"/>
        <v>96132100</v>
      </c>
      <c r="CC9" s="17">
        <f>VLOOKUP(B:B,'[19]summary-Dec-18'!$B$1:$BM$65536,64,0)</f>
        <v>123014401</v>
      </c>
      <c r="CD9" s="51">
        <f t="shared" si="11"/>
        <v>3.5862584910721439E-2</v>
      </c>
      <c r="CE9" s="16">
        <f>VLOOKUP(B:B,[20]Summary_mar_19!$B$1:$DO$65536,118,0)</f>
        <v>892580</v>
      </c>
      <c r="CF9" s="49">
        <f t="shared" si="53"/>
        <v>123014401</v>
      </c>
      <c r="CG9" s="17">
        <f>VLOOKUP(B:B,[20]Summary_mar_19!$B$1:$BN$65536,65,0)</f>
        <v>125015672</v>
      </c>
      <c r="CH9" s="22">
        <f t="shared" si="54"/>
        <v>2.8789412161322872E-2</v>
      </c>
      <c r="CI9" s="17">
        <f>VLOOKUP(B:B,[21]Summary_jun_19!$B$1:$DR$65536,121,0)</f>
        <v>1872084</v>
      </c>
      <c r="CJ9" s="49">
        <f t="shared" si="55"/>
        <v>123014401</v>
      </c>
      <c r="CK9" s="17">
        <f>VLOOKUP(B:B,[21]Summary_jun_19!$B$1:$BO$65536,66,0)</f>
        <v>133954556</v>
      </c>
      <c r="CL9" s="22">
        <f t="shared" si="12"/>
        <v>2.9141014103115963E-2</v>
      </c>
      <c r="CM9" s="17">
        <f>VLOOKUP(B:B,[22]Summary_sep_19!$B$1:$DU$65536,124,0)</f>
        <v>3036559</v>
      </c>
      <c r="CN9" s="49">
        <f t="shared" si="56"/>
        <v>123014401</v>
      </c>
      <c r="CO9" s="17">
        <f>VLOOKUP(B:B, [22]Summary_sep_19!$B$1:$BP$65536,67,0)</f>
        <v>139149950</v>
      </c>
      <c r="CP9" s="22">
        <f t="shared" si="13"/>
        <v>3.0887077651021541E-2</v>
      </c>
      <c r="CQ9" s="17">
        <f>VLOOKUP(B:B,[23]Summary_DEC_19!$B$1:$DX$65536,127,0)</f>
        <v>4092768</v>
      </c>
      <c r="CR9" s="49">
        <f t="shared" si="57"/>
        <v>123014401</v>
      </c>
      <c r="CS9" s="17">
        <f>VLOOKUP(B:B,[23]Summary_DEC_19!$B$1:$BQ$65536,68,0)</f>
        <v>143311335</v>
      </c>
      <c r="CT9" s="51">
        <f t="shared" si="14"/>
        <v>3.0735054459776281E-2</v>
      </c>
      <c r="CU9" s="16">
        <f>VLOOKUP(B:B,[24]Summary_mar_20!$B:$EA,130,0)</f>
        <v>1012479</v>
      </c>
      <c r="CV9" s="49">
        <f t="shared" si="58"/>
        <v>143311335</v>
      </c>
      <c r="CW9" s="17">
        <f>VLOOKUP(B:B,[24]Summary_mar_20!$B:$BR,69,0)</f>
        <v>144943386</v>
      </c>
      <c r="CX9" s="22">
        <f t="shared" si="59"/>
        <v>2.8099564065769456E-2</v>
      </c>
      <c r="CY9" s="17">
        <f>VLOOKUP(B:B,[25]Summary_jun_20!$B:$ED,133,0)</f>
        <v>1928093</v>
      </c>
      <c r="CZ9" s="49">
        <f t="shared" si="60"/>
        <v>143311335</v>
      </c>
      <c r="DA9" s="17">
        <f>VLOOKUP(B:B,[25]Summary_jun_20!$B:$BS,70,0)</f>
        <v>150394659</v>
      </c>
      <c r="DB9" s="22">
        <f t="shared" si="15"/>
        <v>2.625881717619968E-2</v>
      </c>
      <c r="DC9" s="53">
        <f>VLOOKUP(B:B,[26]Summary_Sep_20!$B:$EG,136,0)</f>
        <v>3102092</v>
      </c>
      <c r="DD9" s="49">
        <f t="shared" si="61"/>
        <v>143311335</v>
      </c>
      <c r="DE9" s="17">
        <f>VLOOKUP(B:B,[26]Summary_Sep_20!$B:$BT,71,0)</f>
        <v>161761428</v>
      </c>
      <c r="DF9" s="22">
        <f t="shared" si="16"/>
        <v>2.7115646942671618E-2</v>
      </c>
      <c r="DG9" s="17">
        <f>VLOOKUP(B:B,[27]Summary_Dec_20!$B:$EJ,139,0)</f>
        <v>4522525</v>
      </c>
      <c r="DH9" s="49">
        <f t="shared" si="62"/>
        <v>143311335</v>
      </c>
      <c r="DI9" s="17">
        <f>VLOOKUP(B:B,[27]Summary_Dec_20!$B:$BV,73,0)</f>
        <v>161761428</v>
      </c>
      <c r="DJ9" s="51">
        <f t="shared" si="17"/>
        <v>2.9648828400980522E-2</v>
      </c>
      <c r="DK9" s="54">
        <f>VLOOKUP(B:B,[28]Summary_Mar_21!$B:$EL,141,0)</f>
        <v>1000175</v>
      </c>
      <c r="DL9" s="49">
        <f t="shared" si="63"/>
        <v>161761428</v>
      </c>
      <c r="DM9" s="17">
        <f>VLOOKUP(B:B,[28]Summary_Mar_21!$B:$BU,72,0)</f>
        <v>170989698</v>
      </c>
      <c r="DN9" s="22">
        <f t="shared" si="64"/>
        <v>2.4046199621274911E-2</v>
      </c>
      <c r="DO9" s="17">
        <f>VLOOKUP(B:B,[29]Summary_Jun_21!$B:$EO,144,0)</f>
        <v>2075049</v>
      </c>
      <c r="DP9" s="49">
        <f t="shared" si="65"/>
        <v>161761428</v>
      </c>
      <c r="DQ9" s="17">
        <f>VLOOKUP(B:B,[29]Summary_Jun_21!$B:$BV,73,0)</f>
        <v>167348843</v>
      </c>
      <c r="DR9" s="22">
        <f t="shared" si="18"/>
        <v>2.5220106242141559E-2</v>
      </c>
      <c r="DS9" s="17">
        <f>VLOOKUP(B:B,[30]Summary_Sep_21!$B:$ER,147,0)</f>
        <v>3424168</v>
      </c>
      <c r="DT9" s="49">
        <f t="shared" si="66"/>
        <v>161761428</v>
      </c>
      <c r="DU9" s="17">
        <f>VLOOKUP(B:B,[30]Summary_Sep_21!$B:$BW,74,0)</f>
        <v>175379528</v>
      </c>
      <c r="DV9" s="22">
        <f t="shared" si="19"/>
        <v>2.708396741529874E-2</v>
      </c>
      <c r="DW9" s="17">
        <f>VLOOKUP(B:B,[31]Summary_Dec_21!$B:$EW,152,0)</f>
        <v>5199539</v>
      </c>
      <c r="DX9" s="49">
        <f t="shared" si="67"/>
        <v>161761428</v>
      </c>
      <c r="DY9" s="17">
        <f>VLOOKUP(B:B,[31]Summary_Dec_21!$B:$BZ,77,0)</f>
        <v>180381073</v>
      </c>
      <c r="DZ9" s="51">
        <f t="shared" si="20"/>
        <v>3.0393996564606861E-2</v>
      </c>
      <c r="EA9" s="16">
        <f>VLOOKUP(B:B,[32]Summary_Mar_22!$B:$DM,116,0)</f>
        <v>1165508</v>
      </c>
      <c r="EB9" s="49">
        <f t="shared" si="68"/>
        <v>180381073</v>
      </c>
      <c r="EC9" s="17">
        <f>VLOOKUP(B:B,[32]Summary_Mar_22!$B:$AN,39,0)</f>
        <v>180201950</v>
      </c>
      <c r="ED9" s="22">
        <f t="shared" si="69"/>
        <v>2.585830004536847E-2</v>
      </c>
      <c r="EE9" s="17">
        <f>VLOOKUP(B:B,[33]Summary_Jun_22!$B:$DP,119,0)</f>
        <v>2422663</v>
      </c>
      <c r="EF9" s="49">
        <f t="shared" si="70"/>
        <v>180381073</v>
      </c>
      <c r="EG9" s="17">
        <f>VLOOKUP(B:B,[33]Summary_Jun_22!$B:$AO,40,0)</f>
        <v>180358888</v>
      </c>
      <c r="EH9" s="22">
        <f t="shared" si="21"/>
        <v>2.6863261761011278E-2</v>
      </c>
      <c r="EI9" s="17">
        <f>VLOOKUP(B:B,[34]Summary_Sep_22!$B:$DS,122,0)</f>
        <v>3646529</v>
      </c>
      <c r="EJ9" s="49">
        <f t="shared" si="71"/>
        <v>180381073</v>
      </c>
      <c r="EK9" s="17">
        <f>VLOOKUP(B:B,[34]Summary_Sep_22!$B:$AP,41,0)</f>
        <v>183047516</v>
      </c>
      <c r="EL9" s="22">
        <f t="shared" si="22"/>
        <v>2.6756500802784487E-2</v>
      </c>
      <c r="EM9" s="17">
        <f>VLOOKUP(B:B,[35]Summary_Dec_22!$B:$DV,125,0)</f>
        <v>5206670</v>
      </c>
      <c r="EN9" s="49">
        <f t="shared" si="72"/>
        <v>180381073</v>
      </c>
      <c r="EO9" s="17">
        <f>VLOOKUP(B:B,[35]Summary_Dec_22!$B:$AQ,42,0)</f>
        <v>193775161</v>
      </c>
      <c r="EP9" s="51">
        <f t="shared" si="23"/>
        <v>2.7831528793931574E-2</v>
      </c>
      <c r="EQ9" s="16">
        <f>VLOOKUP(B:B,[36]Summary_Mar_23!$B:$DT,123,0)</f>
        <v>1072182</v>
      </c>
      <c r="ER9" s="49">
        <f t="shared" si="73"/>
        <v>193775161</v>
      </c>
      <c r="ES9" s="17">
        <f>VLOOKUP(B:B,[36]Summary_Mar_23!$B:$AM,38,0)</f>
        <v>201190336</v>
      </c>
      <c r="ET9" s="22">
        <f t="shared" si="74"/>
        <v>2.1716975445072863E-2</v>
      </c>
      <c r="EU9" s="17">
        <f>VLOOKUP(B:B,[37]Summary_Jun_23!$B:$DU,124,0)</f>
        <v>2625680</v>
      </c>
      <c r="EV9" s="49">
        <f t="shared" si="75"/>
        <v>193775161</v>
      </c>
      <c r="EW9" s="17">
        <f>VLOOKUP(B:B,[37]Summary_Jun_23!$B:$AL,37,0)</f>
        <v>202578550</v>
      </c>
      <c r="EX9" s="22">
        <f t="shared" si="24"/>
        <v>2.6498351620076039E-2</v>
      </c>
      <c r="EY9" s="17">
        <f>VLOOKUP(B:B,[38]Summary_Sep_23!$B:$DW,126,0)</f>
        <v>3931764</v>
      </c>
      <c r="EZ9" s="49">
        <f t="shared" si="76"/>
        <v>193775161</v>
      </c>
      <c r="FA9" s="17">
        <f>VLOOKUP(B:B,[38]Summary_Sep_23!$B:$AL,37,0)</f>
        <v>200448487</v>
      </c>
      <c r="FB9" s="22">
        <f t="shared" si="25"/>
        <v>2.6595827148350064E-2</v>
      </c>
      <c r="FC9" s="17">
        <f>VLOOKUP(B:B,[39]Indu!$B:$DY,128,0)</f>
        <v>5705364</v>
      </c>
      <c r="FD9" s="49">
        <f t="shared" si="77"/>
        <v>193775161</v>
      </c>
      <c r="FE9" s="17">
        <f>VLOOKUP(B:B,[39]Indu!$B:$AL,37,0)</f>
        <v>201938448</v>
      </c>
      <c r="FF9" s="51">
        <f t="shared" si="26"/>
        <v>2.8835824041624002E-2</v>
      </c>
      <c r="FG9" s="16">
        <f>VLOOKUP(B:B,'[40]Mar 2024 Final'!$B:$EB,131,0)</f>
        <v>1082705</v>
      </c>
      <c r="FH9" s="49">
        <f t="shared" si="78"/>
        <v>201938448</v>
      </c>
      <c r="FI9" s="17">
        <f>VLOOKUP(B:B,'[40]Mar 2024 Final'!$B:$AM,38,0)</f>
        <v>192165247</v>
      </c>
      <c r="FJ9" s="22">
        <f t="shared" si="79"/>
        <v>2.1978073562593722E-2</v>
      </c>
      <c r="FK9" s="17">
        <f>VLOOKUP(B:B,'[41]June 2024 Final'!$B:$EG,136,0)</f>
        <v>2040086</v>
      </c>
      <c r="FL9" s="49">
        <f t="shared" si="80"/>
        <v>201938448</v>
      </c>
      <c r="FM9" s="17">
        <f>VLOOKUP(B:B,'[41]June 2024 Final'!$B:$AP,41,0)</f>
        <v>195990794</v>
      </c>
      <c r="FN9" s="22">
        <f t="shared" si="27"/>
        <v>2.0507022703297587E-2</v>
      </c>
      <c r="FO9" s="17">
        <f>VLOOKUP(B:B,'[42]Sep 2024 Final'!$B:$EH,137,0)</f>
        <v>2826279</v>
      </c>
      <c r="FP9" s="49">
        <f t="shared" si="81"/>
        <v>201938448</v>
      </c>
      <c r="FQ9" s="17">
        <f>VLOOKUP(B:B,'[42]Sep 2024 Final'!$B:$AO,40,0)</f>
        <v>197184403</v>
      </c>
      <c r="FR9" s="22">
        <f t="shared" si="28"/>
        <v>1.8883268600423983E-2</v>
      </c>
      <c r="FS9" s="17">
        <f>VLOOKUP(B:B,'[43]Dec 2024 Final'!$B:$EJ,139,0)</f>
        <v>4061796</v>
      </c>
      <c r="FT9" s="49">
        <f t="shared" si="82"/>
        <v>201938448</v>
      </c>
      <c r="FU9" s="17">
        <f>VLOOKUP(B:B,'[43]Dec 2024 Final'!$B:$AO,40,0)</f>
        <v>200537520</v>
      </c>
      <c r="FV9" s="51">
        <f t="shared" si="29"/>
        <v>2.0184042392314961E-2</v>
      </c>
    </row>
    <row r="10" spans="1:178" x14ac:dyDescent="0.25">
      <c r="A10">
        <v>4</v>
      </c>
      <c r="B10" s="11" t="s">
        <v>5</v>
      </c>
      <c r="C10" s="16">
        <f>VLOOKUP(B:B,[1]ROA!$B$1:$D$65536,3,0)</f>
        <v>161494</v>
      </c>
      <c r="D10" s="17">
        <f>VLOOKUP(B:B,[1]ROA!$AO$1:$AS$65536,5,0)</f>
        <v>30721440</v>
      </c>
      <c r="E10" s="17">
        <f>VLOOKUP(B:B,[1]ROA!$AO$1:$AQ$65536,3,0)</f>
        <v>32447854</v>
      </c>
      <c r="F10" s="22">
        <f t="shared" si="30"/>
        <v>2.045221528041773E-2</v>
      </c>
      <c r="G10" s="17">
        <f>VLOOKUP(B:B,[2]ROA!$B$1:$D$65536,3,0)</f>
        <v>424318</v>
      </c>
      <c r="H10" s="17">
        <f>VLOOKUP(B:B,[1]ROA!$AO$1:$AS$65536,5,0)</f>
        <v>30721440</v>
      </c>
      <c r="I10" s="17">
        <f>VLOOKUP(B:B,[2]ROA!$AQ$1:$AS$65536,3,0)</f>
        <v>34265232</v>
      </c>
      <c r="J10" s="22">
        <f t="shared" si="31"/>
        <v>2.611723216108066E-2</v>
      </c>
      <c r="K10" s="46"/>
      <c r="L10" s="47">
        <f>VLOOKUP(B:B,[1]ROA!$AO$1:$AS$65536,5,0)</f>
        <v>30721440</v>
      </c>
      <c r="M10" s="46"/>
      <c r="N10" s="46">
        <f t="shared" si="32"/>
        <v>0</v>
      </c>
      <c r="O10" s="17">
        <f>VLOOKUP(B:B,'[3]Dec 2014 (Final)'!$B$1:$BP$65536,67,0)</f>
        <v>1021293</v>
      </c>
      <c r="P10" s="17">
        <f>VLOOKUP(B:B,[1]ROA!$AO$1:$AS$65536,5,0)</f>
        <v>30721440</v>
      </c>
      <c r="Q10" s="17">
        <f>VLOOKUP(B:B,'[3]Dec 2014 (Final)'!$B$1:$AW$65536,48,0)</f>
        <v>34370422</v>
      </c>
      <c r="R10" s="22">
        <f t="shared" si="33"/>
        <v>3.1380051779744754E-2</v>
      </c>
      <c r="S10" s="16">
        <f>VLOOKUP(B:B,'[4]Mar 2015 (Final)'!$B$1:$BR$65536,69,0)</f>
        <v>230378</v>
      </c>
      <c r="T10" s="49">
        <f t="shared" si="34"/>
        <v>34370422</v>
      </c>
      <c r="U10" s="17">
        <f>VLOOKUP(B:B,'[4]Mar 2015 (Final)'!$B$1:$AY$65536,50,0)</f>
        <v>33998194</v>
      </c>
      <c r="V10" s="22">
        <f>S10*12/3/AVERAGE(T10:U10)</f>
        <v>2.6957164088271146E-2</v>
      </c>
      <c r="W10" s="17">
        <f>VLOOKUP(B:B,'[5]June 2015 (Final)'!$B$1:$BV$65536,73,0)</f>
        <v>505314</v>
      </c>
      <c r="X10" s="49">
        <f t="shared" si="35"/>
        <v>34370422</v>
      </c>
      <c r="Y10" s="17">
        <f>VLOOKUP(B:B,'[5]June 2015 (Final)'!$B$1:$AY$65536,50,0)</f>
        <v>36899261</v>
      </c>
      <c r="Z10" s="22">
        <f t="shared" si="0"/>
        <v>2.8360670553284208E-2</v>
      </c>
      <c r="AA10" s="17">
        <f>VLOOKUP(B:B,'[6]Sep 2015 (Final)'!$B$1:$BY$65536,76,0)</f>
        <v>806260</v>
      </c>
      <c r="AB10" s="49">
        <f t="shared" si="36"/>
        <v>34370422</v>
      </c>
      <c r="AC10" s="17">
        <f>VLOOKUP(B:B,'[6]Sep 2015 (Final)'!$B$1:$AZ$65536,51,0)</f>
        <v>37527774</v>
      </c>
      <c r="AD10" s="22">
        <f t="shared" si="1"/>
        <v>2.9903763742092589E-2</v>
      </c>
      <c r="AE10" s="17">
        <f>VLOOKUP(B:B,'[7]Dec 2015 (Final)'!$B$1:$CB$65536,79,0)</f>
        <v>1107937</v>
      </c>
      <c r="AF10" s="49">
        <f t="shared" si="37"/>
        <v>34370422</v>
      </c>
      <c r="AG10" s="17">
        <f>VLOOKUP(B:B,'[7]Dec 2015 (Final)'!$B$1:$BA$65536,52,0)</f>
        <v>42162947</v>
      </c>
      <c r="AH10" s="51">
        <f t="shared" si="2"/>
        <v>2.8953043998363643E-2</v>
      </c>
      <c r="AI10" s="16">
        <f>VLOOKUP(B:B,'[8]Mar 2016 (Final)'!$B$1:$CE$65536,82,0)</f>
        <v>414762</v>
      </c>
      <c r="AJ10" s="49">
        <f t="shared" si="38"/>
        <v>42162947</v>
      </c>
      <c r="AK10" s="17">
        <f>VLOOKUP(B:B,'[8]Mar 2016 (Final)'!$B$1:$BB$65536,53,0)</f>
        <v>41427446</v>
      </c>
      <c r="AL10" s="22">
        <f t="shared" si="39"/>
        <v>3.969470510803795E-2</v>
      </c>
      <c r="AM10" s="17">
        <f>VLOOKUP(B:B,'[9]Jun 2016 (Final)'!$B$1:$CI$65536,86,0)</f>
        <v>758504</v>
      </c>
      <c r="AN10" s="49">
        <f t="shared" si="40"/>
        <v>42162947</v>
      </c>
      <c r="AO10" s="17">
        <f>VLOOKUP(B:B,'[9]Jun 2016 (Final)'!$B$1:$BD$65536,55,0)</f>
        <v>43717462</v>
      </c>
      <c r="AP10" s="22">
        <f t="shared" si="3"/>
        <v>3.5328383217178204E-2</v>
      </c>
      <c r="AQ10" s="17">
        <f>VLOOKUP(B:B,'[10]Sep 2016 (Final)'!$B$1:$CL$65536,89,0)</f>
        <v>1189961</v>
      </c>
      <c r="AR10" s="49">
        <f t="shared" si="41"/>
        <v>42162947</v>
      </c>
      <c r="AS10" s="17">
        <f>VLOOKUP(B:B,'[10]Sep 2016 (Final)'!$B$1:$BE$65536,56,0)</f>
        <v>46410726</v>
      </c>
      <c r="AT10" s="22">
        <f t="shared" si="4"/>
        <v>3.5825874956470799E-2</v>
      </c>
      <c r="AU10" s="17">
        <f>VLOOKUP(B:B,'[11]summary-dec-16'!$B$1:$CO$65536,92,0)</f>
        <v>1640905</v>
      </c>
      <c r="AV10" s="49">
        <f t="shared" si="42"/>
        <v>42162947</v>
      </c>
      <c r="AW10" s="17">
        <f>VLOOKUP(B:B,'[11]summary-dec-16'!$B$1:$BF$65536,57,0)</f>
        <v>47815075</v>
      </c>
      <c r="AX10" s="51">
        <f t="shared" si="5"/>
        <v>3.6473462375067545E-2</v>
      </c>
      <c r="AY10" s="16">
        <f>VLOOKUP(B:B,'[12]summary-mar-17'!$B$1:$CQ$65536,94,0)</f>
        <v>453261</v>
      </c>
      <c r="AZ10" s="49">
        <f t="shared" si="43"/>
        <v>47815075</v>
      </c>
      <c r="BA10" s="17">
        <f>VLOOKUP(B:B,'[12]summary-mar-17'!$B$1:$BF$65536,57,0)</f>
        <v>49736103</v>
      </c>
      <c r="BB10" s="22">
        <f t="shared" si="44"/>
        <v>3.7171134929810896E-2</v>
      </c>
      <c r="BC10" s="17">
        <f>VLOOKUP(B:B,'[13]summary-june-17'!$B$1:$CT$65536,97,0)</f>
        <v>886859</v>
      </c>
      <c r="BD10" s="49">
        <f t="shared" si="45"/>
        <v>47815075</v>
      </c>
      <c r="BE10" s="17">
        <f>VLOOKUP(B:B,'[13]summary-june-17'!$B$1:$BG$65536,58,0)</f>
        <v>56956597</v>
      </c>
      <c r="BF10" s="22">
        <f t="shared" si="6"/>
        <v>3.3858732348950198E-2</v>
      </c>
      <c r="BG10" s="17">
        <f>VLOOKUP(B:B,'[14]summary-sep-17'!$B$1:$CW$65536,100,0)</f>
        <v>1394667</v>
      </c>
      <c r="BH10" s="49">
        <f t="shared" si="46"/>
        <v>47815075</v>
      </c>
      <c r="BI10" s="17">
        <f>VLOOKUP(B:B,'[14]summary-sep-17'!$B$1:$BH$65536,59,0)</f>
        <v>57297472</v>
      </c>
      <c r="BJ10" s="22">
        <f t="shared" si="7"/>
        <v>3.5382188959801344E-2</v>
      </c>
      <c r="BK10" s="17">
        <f>VLOOKUP(B:B,'[15]summary-Dec-17'!$B$1:$CZ$65536,103,0)</f>
        <v>2088671</v>
      </c>
      <c r="BL10" s="49">
        <f t="shared" si="47"/>
        <v>47815075</v>
      </c>
      <c r="BM10" s="17">
        <f>VLOOKUP(B:B,'[15]summary-Dec-17'!$B$1:$BI$65536,60,0)</f>
        <v>56630656</v>
      </c>
      <c r="BN10" s="51">
        <f t="shared" si="8"/>
        <v>3.9995334993634162E-2</v>
      </c>
      <c r="BO10" s="16">
        <f>VLOOKUP(B:B,'[16]summary-Mar-18'!$B$1:$DC$65536,106,0)</f>
        <v>477718</v>
      </c>
      <c r="BP10" s="49">
        <f t="shared" si="48"/>
        <v>56630656</v>
      </c>
      <c r="BQ10" s="17">
        <f>VLOOKUP(B:B,'[16]summary-Mar-18'!$B$1:$BJ$65536,61,0)</f>
        <v>55328548</v>
      </c>
      <c r="BR10" s="22">
        <f t="shared" si="49"/>
        <v>3.4135148013378157E-2</v>
      </c>
      <c r="BS10" s="17">
        <f>VLOOKUP(B:B,'[17]summary-Jun-18'!$B$1:$DF$65536,109,0)</f>
        <v>929730</v>
      </c>
      <c r="BT10" s="49">
        <f t="shared" si="50"/>
        <v>56630656</v>
      </c>
      <c r="BU10" s="17">
        <f>VLOOKUP(B:B,'[17]summary-Jun-18'!$B$1:$BK$65536,62,0)</f>
        <v>64098285</v>
      </c>
      <c r="BV10" s="22">
        <f t="shared" si="9"/>
        <v>3.0803881564735999E-2</v>
      </c>
      <c r="BW10" s="17">
        <f>VLOOKUP(B:B,'[18]summary-Sep-18'!$B$1:$DI$65536,112,0)</f>
        <v>1897187</v>
      </c>
      <c r="BX10" s="49">
        <f t="shared" si="51"/>
        <v>56630656</v>
      </c>
      <c r="BY10" s="17">
        <f>VLOOKUP(B:B,'[18]summary-Sep-18'!$B$1:$BL$65536,63,0)</f>
        <v>62563918</v>
      </c>
      <c r="BZ10" s="22">
        <f t="shared" si="10"/>
        <v>4.2444594276022436E-2</v>
      </c>
      <c r="CA10" s="17">
        <f>VLOOKUP(B:B,'[19]summary-Dec-18'!$B$1:$DL$65536,115,0)</f>
        <v>1935113</v>
      </c>
      <c r="CB10" s="49">
        <f t="shared" si="52"/>
        <v>56630656</v>
      </c>
      <c r="CC10" s="17">
        <f>VLOOKUP(B:B,'[19]summary-Dec-18'!$B$1:$BM$65536,64,0)</f>
        <v>62689134</v>
      </c>
      <c r="CD10" s="51">
        <f t="shared" si="11"/>
        <v>3.2435742637495421E-2</v>
      </c>
      <c r="CE10" s="16">
        <f>VLOOKUP(B:B,[20]Summary_mar_19!$B$1:$DO$65536,118,0)</f>
        <v>546286</v>
      </c>
      <c r="CF10" s="49">
        <f t="shared" si="53"/>
        <v>62689134</v>
      </c>
      <c r="CG10" s="17">
        <f>VLOOKUP(B:B,[20]Summary_mar_19!$B$1:$BN$65536,65,0)</f>
        <v>59776568</v>
      </c>
      <c r="CH10" s="22">
        <f t="shared" si="54"/>
        <v>3.5685811852856568E-2</v>
      </c>
      <c r="CI10" s="17">
        <f>VLOOKUP(B:B,[21]Summary_jun_19!$B$1:$DR$65536,121,0)</f>
        <v>1113044</v>
      </c>
      <c r="CJ10" s="49">
        <f t="shared" si="55"/>
        <v>62689134</v>
      </c>
      <c r="CK10" s="17">
        <f>VLOOKUP(B:B,[21]Summary_jun_19!$B$1:$BO$65536,66,0)</f>
        <v>62225153</v>
      </c>
      <c r="CL10" s="22">
        <f t="shared" si="12"/>
        <v>3.5641847757574757E-2</v>
      </c>
      <c r="CM10" s="17">
        <f>VLOOKUP(B:B,[22]Summary_sep_19!$B$1:$DU$65536,124,0)</f>
        <v>1566973</v>
      </c>
      <c r="CN10" s="49">
        <f t="shared" si="56"/>
        <v>62689134</v>
      </c>
      <c r="CO10" s="17">
        <f>VLOOKUP(B:B, [22]Summary_sep_19!$B$1:$BP$65536,67,0)</f>
        <v>62121431</v>
      </c>
      <c r="CP10" s="22">
        <f t="shared" si="13"/>
        <v>3.3479494838170684E-2</v>
      </c>
      <c r="CQ10" s="17">
        <f>VLOOKUP(B:B,[23]Summary_DEC_19!$B$1:$DX$65536,127,0)</f>
        <v>2341091</v>
      </c>
      <c r="CR10" s="49">
        <f t="shared" si="57"/>
        <v>62689134</v>
      </c>
      <c r="CS10" s="17">
        <f>VLOOKUP(B:B,[23]Summary_DEC_19!$B$1:$BQ$65536,68,0)</f>
        <v>62543244</v>
      </c>
      <c r="CT10" s="51">
        <f t="shared" si="14"/>
        <v>3.7387950901962431E-2</v>
      </c>
      <c r="CU10" s="16">
        <f>VLOOKUP(B:B,[24]Summary_mar_20!$B:$EA,130,0)</f>
        <v>608970</v>
      </c>
      <c r="CV10" s="49">
        <f t="shared" si="58"/>
        <v>62543244</v>
      </c>
      <c r="CW10" s="17">
        <f>VLOOKUP(B:B,[24]Summary_mar_20!$B:$BR,69,0)</f>
        <v>62976730</v>
      </c>
      <c r="CX10" s="22">
        <f t="shared" si="59"/>
        <v>3.8812627542449935E-2</v>
      </c>
      <c r="CY10" s="17">
        <f>VLOOKUP(B:B,[25]Summary_jun_20!$B:$ED,133,0)</f>
        <v>1088094</v>
      </c>
      <c r="CZ10" s="49">
        <f t="shared" si="60"/>
        <v>62543244</v>
      </c>
      <c r="DA10" s="17">
        <f>VLOOKUP(B:B,[25]Summary_jun_20!$B:$BS,70,0)</f>
        <v>63601238</v>
      </c>
      <c r="DB10" s="22">
        <f t="shared" si="15"/>
        <v>3.450310256139464E-2</v>
      </c>
      <c r="DC10" s="53">
        <f>VLOOKUP(B:B,[26]Summary_Sep_20!$B:$EG,136,0)</f>
        <v>1658749</v>
      </c>
      <c r="DD10" s="49">
        <f t="shared" si="61"/>
        <v>62543244</v>
      </c>
      <c r="DE10" s="17">
        <f>VLOOKUP(B:B,[26]Summary_Sep_20!$B:$BT,71,0)</f>
        <v>71225163</v>
      </c>
      <c r="DF10" s="22">
        <f t="shared" si="16"/>
        <v>3.3067080380696071E-2</v>
      </c>
      <c r="DG10" s="17">
        <f>VLOOKUP(B:B,[27]Summary_Dec_20!$B:$EJ,139,0)</f>
        <v>2320723</v>
      </c>
      <c r="DH10" s="49">
        <f t="shared" si="62"/>
        <v>62543244</v>
      </c>
      <c r="DI10" s="17">
        <f>VLOOKUP(B:B,[27]Summary_Dec_20!$B:$BV,73,0)</f>
        <v>71225163</v>
      </c>
      <c r="DJ10" s="51">
        <f t="shared" si="17"/>
        <v>3.4697624828559107E-2</v>
      </c>
      <c r="DK10" s="54">
        <f>VLOOKUP(B:B,[28]Summary_Mar_21!$B:$EL,141,0)</f>
        <v>591283</v>
      </c>
      <c r="DL10" s="49">
        <f t="shared" si="63"/>
        <v>71225163</v>
      </c>
      <c r="DM10" s="17">
        <f>VLOOKUP(B:B,[28]Summary_Mar_21!$B:$BU,72,0)</f>
        <v>72897951</v>
      </c>
      <c r="DN10" s="22">
        <f t="shared" si="64"/>
        <v>3.2820994972395615E-2</v>
      </c>
      <c r="DO10" s="17">
        <f>VLOOKUP(B:B,[29]Summary_Jun_21!$B:$EO,144,0)</f>
        <v>1347246</v>
      </c>
      <c r="DP10" s="49">
        <f t="shared" si="65"/>
        <v>71225163</v>
      </c>
      <c r="DQ10" s="17">
        <f>VLOOKUP(B:B,[29]Summary_Jun_21!$B:$BV,73,0)</f>
        <v>77906775</v>
      </c>
      <c r="DR10" s="22">
        <f t="shared" si="18"/>
        <v>3.6135680071427756E-2</v>
      </c>
      <c r="DS10" s="17">
        <f>VLOOKUP(B:B,[30]Summary_Sep_21!$B:$ER,147,0)</f>
        <v>2065618</v>
      </c>
      <c r="DT10" s="49">
        <f t="shared" si="66"/>
        <v>71225163</v>
      </c>
      <c r="DU10" s="17">
        <f>VLOOKUP(B:B,[30]Summary_Sep_21!$B:$BW,74,0)</f>
        <v>81019912</v>
      </c>
      <c r="DV10" s="22">
        <f t="shared" si="19"/>
        <v>3.6180577050959888E-2</v>
      </c>
      <c r="DW10" s="17">
        <f>VLOOKUP(B:B,[31]Summary_Dec_21!$B:$EW,152,0)</f>
        <v>2854344</v>
      </c>
      <c r="DX10" s="49">
        <f t="shared" si="67"/>
        <v>71225163</v>
      </c>
      <c r="DY10" s="17">
        <f>VLOOKUP(B:B,[31]Summary_Dec_21!$B:$BZ,77,0)</f>
        <v>86867130</v>
      </c>
      <c r="DZ10" s="51">
        <f t="shared" si="20"/>
        <v>3.6109843760694899E-2</v>
      </c>
      <c r="EA10" s="16">
        <f>VLOOKUP(B:B,[32]Summary_Mar_22!$B:$DM,116,0)</f>
        <v>765541</v>
      </c>
      <c r="EB10" s="49">
        <f t="shared" si="68"/>
        <v>86867130</v>
      </c>
      <c r="EC10" s="17">
        <f>VLOOKUP(B:B,[32]Summary_Mar_22!$B:$AN,39,0)</f>
        <v>94518340</v>
      </c>
      <c r="ED10" s="22">
        <f t="shared" si="69"/>
        <v>3.3764159830442869E-2</v>
      </c>
      <c r="EE10" s="17">
        <f>VLOOKUP(B:B,[33]Summary_Jun_22!$B:$DP,119,0)</f>
        <v>1387284</v>
      </c>
      <c r="EF10" s="49">
        <f t="shared" si="70"/>
        <v>86867130</v>
      </c>
      <c r="EG10" s="17">
        <f>VLOOKUP(B:B,[33]Summary_Jun_22!$B:$AO,40,0)</f>
        <v>102548347</v>
      </c>
      <c r="EH10" s="22">
        <f t="shared" si="21"/>
        <v>2.9296106568947374E-2</v>
      </c>
      <c r="EI10" s="17">
        <f>VLOOKUP(B:B,[34]Summary_Sep_22!$B:$DS,122,0)</f>
        <v>2312306</v>
      </c>
      <c r="EJ10" s="49">
        <f t="shared" si="71"/>
        <v>86867130</v>
      </c>
      <c r="EK10" s="17">
        <f>VLOOKUP(B:B,[34]Summary_Sep_22!$B:$AP,41,0)</f>
        <v>104651445</v>
      </c>
      <c r="EL10" s="22">
        <f t="shared" si="22"/>
        <v>3.2196090292199248E-2</v>
      </c>
      <c r="EM10" s="17">
        <f>VLOOKUP(B:B,[35]Summary_Dec_22!$B:$DV,125,0)</f>
        <v>3281116</v>
      </c>
      <c r="EN10" s="49">
        <f t="shared" si="72"/>
        <v>86867130</v>
      </c>
      <c r="EO10" s="17">
        <f>VLOOKUP(B:B,[35]Summary_Dec_22!$B:$AQ,42,0)</f>
        <v>121649324</v>
      </c>
      <c r="EP10" s="51">
        <f t="shared" si="23"/>
        <v>3.1471051200592542E-2</v>
      </c>
      <c r="EQ10" s="16">
        <f>VLOOKUP(B:B,[36]Summary_Mar_23!$B:$DT,123,0)</f>
        <v>802487</v>
      </c>
      <c r="ER10" s="49">
        <f t="shared" si="73"/>
        <v>121649324</v>
      </c>
      <c r="ES10" s="17">
        <f>VLOOKUP(B:B,[36]Summary_Mar_23!$B:$AM,38,0)</f>
        <v>128475122</v>
      </c>
      <c r="ET10" s="22">
        <f t="shared" si="74"/>
        <v>2.5666807473908409E-2</v>
      </c>
      <c r="EU10" s="17">
        <f>VLOOKUP(B:B,[37]Summary_Jun_23!$B:$DU,124,0)</f>
        <v>1758643</v>
      </c>
      <c r="EV10" s="49">
        <f t="shared" si="75"/>
        <v>121649324</v>
      </c>
      <c r="EW10" s="17">
        <f>VLOOKUP(B:B,[37]Summary_Jun_23!$B:$AL,37,0)</f>
        <v>132232284</v>
      </c>
      <c r="EX10" s="22">
        <f t="shared" si="24"/>
        <v>2.7708080374219152E-2</v>
      </c>
      <c r="EY10" s="17">
        <f>VLOOKUP(B:B,[38]Summary_Sep_23!$B:$DW,126,0)</f>
        <v>2590449</v>
      </c>
      <c r="EZ10" s="49">
        <f t="shared" si="76"/>
        <v>121649324</v>
      </c>
      <c r="FA10" s="17">
        <f>VLOOKUP(B:B,[38]Summary_Sep_23!$B:$AL,37,0)</f>
        <v>114583684</v>
      </c>
      <c r="FB10" s="22">
        <f t="shared" si="25"/>
        <v>2.9241739156113188E-2</v>
      </c>
      <c r="FC10" s="17">
        <f>VLOOKUP(B:B,[39]Indu!$B:$DY,128,0)</f>
        <v>3540624</v>
      </c>
      <c r="FD10" s="49">
        <f t="shared" si="77"/>
        <v>121649324</v>
      </c>
      <c r="FE10" s="17">
        <f>VLOOKUP(B:B,[39]Indu!$B:$AL,37,0)</f>
        <v>103082409</v>
      </c>
      <c r="FF10" s="51">
        <f t="shared" si="26"/>
        <v>3.1509782376839497E-2</v>
      </c>
      <c r="FG10" s="16">
        <f>VLOOKUP(B:B,'[40]Mar 2024 Final'!$B:$EB,131,0)</f>
        <v>938233</v>
      </c>
      <c r="FH10" s="49">
        <f t="shared" si="78"/>
        <v>103082409</v>
      </c>
      <c r="FI10" s="17">
        <f>VLOOKUP(B:B,'[40]Mar 2024 Final'!$B:$AM,38,0)</f>
        <v>95062696</v>
      </c>
      <c r="FJ10" s="22">
        <f t="shared" si="79"/>
        <v>3.7880643077203444E-2</v>
      </c>
      <c r="FK10" s="17">
        <f>VLOOKUP(B:B,'[41]June 2024 Final'!$B:$EG,136,0)</f>
        <v>1886814</v>
      </c>
      <c r="FL10" s="49">
        <f t="shared" si="80"/>
        <v>103082409</v>
      </c>
      <c r="FM10" s="17">
        <f>VLOOKUP(B:B,'[41]June 2024 Final'!$B:$AP,41,0)</f>
        <v>95319593</v>
      </c>
      <c r="FN10" s="22">
        <f t="shared" si="27"/>
        <v>3.8040220985270101E-2</v>
      </c>
      <c r="FO10" s="17">
        <f>VLOOKUP(B:B,'[42]Sep 2024 Final'!$B:$EH,137,0)</f>
        <v>2813310</v>
      </c>
      <c r="FP10" s="49">
        <f t="shared" si="81"/>
        <v>103082409</v>
      </c>
      <c r="FQ10" s="17">
        <f>VLOOKUP(B:B,'[42]Sep 2024 Final'!$B:$AO,40,0)</f>
        <v>91573499</v>
      </c>
      <c r="FR10" s="22">
        <f t="shared" si="28"/>
        <v>3.8540623180057805E-2</v>
      </c>
      <c r="FS10" s="17">
        <f>VLOOKUP(B:B,'[43]Dec 2024 Final'!$B:$EJ,139,0)</f>
        <v>3330913</v>
      </c>
      <c r="FT10" s="49">
        <f t="shared" si="82"/>
        <v>103082409</v>
      </c>
      <c r="FU10" s="17">
        <f>VLOOKUP(B:B,'[43]Dec 2024 Final'!$B:$AO,40,0)</f>
        <v>90543148</v>
      </c>
      <c r="FV10" s="51">
        <f t="shared" si="29"/>
        <v>3.440571639001147E-2</v>
      </c>
    </row>
    <row r="11" spans="1:178" x14ac:dyDescent="0.25">
      <c r="A11">
        <v>5</v>
      </c>
      <c r="B11" s="11" t="s">
        <v>82</v>
      </c>
      <c r="C11" s="16">
        <v>1941347</v>
      </c>
      <c r="D11" s="17">
        <v>207009618</v>
      </c>
      <c r="E11" s="17">
        <v>200974524</v>
      </c>
      <c r="F11" s="22">
        <v>3.8067107029860978E-2</v>
      </c>
      <c r="G11" s="17">
        <v>4233294</v>
      </c>
      <c r="H11" s="17">
        <v>207009618</v>
      </c>
      <c r="I11" s="17">
        <v>213439675</v>
      </c>
      <c r="J11" s="22">
        <v>4.0274002791580388E-2</v>
      </c>
      <c r="K11" s="46"/>
      <c r="L11" s="47">
        <v>207009618</v>
      </c>
      <c r="M11" s="46"/>
      <c r="N11" s="46">
        <v>0</v>
      </c>
      <c r="O11" s="17">
        <v>8387346</v>
      </c>
      <c r="P11" s="17">
        <v>207009618</v>
      </c>
      <c r="Q11" s="17">
        <v>226118124</v>
      </c>
      <c r="R11" s="22">
        <v>3.8729202434694195E-2</v>
      </c>
      <c r="S11" s="16">
        <v>2115556</v>
      </c>
      <c r="T11" s="49">
        <v>226118124</v>
      </c>
      <c r="U11" s="17">
        <v>218771220</v>
      </c>
      <c r="V11" s="22">
        <v>3.8041927117948682E-2</v>
      </c>
      <c r="W11" s="17">
        <v>4552192</v>
      </c>
      <c r="X11" s="49">
        <v>226118124</v>
      </c>
      <c r="Y11" s="17">
        <v>234699871</v>
      </c>
      <c r="Z11" s="22">
        <v>3.9514012468197995E-2</v>
      </c>
      <c r="AA11" s="17">
        <v>6404482</v>
      </c>
      <c r="AB11" s="49">
        <v>226118124</v>
      </c>
      <c r="AC11" s="17">
        <v>221041523</v>
      </c>
      <c r="AD11" s="22">
        <v>3.8193559685556037E-2</v>
      </c>
      <c r="AE11" s="17">
        <v>8400582</v>
      </c>
      <c r="AF11" s="49">
        <v>226118124</v>
      </c>
      <c r="AG11" s="17">
        <v>241152698</v>
      </c>
      <c r="AH11" s="51">
        <v>3.5955945051497351E-2</v>
      </c>
      <c r="AI11" s="16">
        <v>2181684</v>
      </c>
      <c r="AJ11" s="49">
        <v>241152698</v>
      </c>
      <c r="AK11" s="17">
        <v>211913140</v>
      </c>
      <c r="AL11" s="22">
        <v>3.8523036910145497E-2</v>
      </c>
      <c r="AM11" s="17">
        <v>4086689</v>
      </c>
      <c r="AN11" s="49">
        <v>241152698</v>
      </c>
      <c r="AO11" s="17">
        <v>256142570</v>
      </c>
      <c r="AP11" s="22">
        <v>3.2871328266891937E-2</v>
      </c>
      <c r="AQ11" s="17">
        <v>8719934</v>
      </c>
      <c r="AR11" s="49">
        <v>241152698</v>
      </c>
      <c r="AS11" s="17">
        <v>264008571</v>
      </c>
      <c r="AT11" s="22">
        <v>4.6031156306508787E-2</v>
      </c>
      <c r="AU11" s="17">
        <v>7111346</v>
      </c>
      <c r="AV11" s="49">
        <v>241152698</v>
      </c>
      <c r="AW11" s="17">
        <v>259498223</v>
      </c>
      <c r="AX11" s="51">
        <v>2.8408400750749841E-2</v>
      </c>
      <c r="AY11" s="16">
        <v>1648159</v>
      </c>
      <c r="AZ11" s="49">
        <v>259498223</v>
      </c>
      <c r="BA11" s="17">
        <v>260429453</v>
      </c>
      <c r="BB11" s="22">
        <v>2.5359819468429298E-2</v>
      </c>
      <c r="BC11" s="17">
        <v>3386974</v>
      </c>
      <c r="BD11" s="49">
        <v>259498223</v>
      </c>
      <c r="BE11" s="17">
        <v>268015547</v>
      </c>
      <c r="BF11" s="22">
        <v>2.5682544741912613E-2</v>
      </c>
      <c r="BG11" s="17">
        <v>5101006</v>
      </c>
      <c r="BH11" s="49">
        <v>259498223</v>
      </c>
      <c r="BI11" s="17">
        <v>277609552</v>
      </c>
      <c r="BJ11" s="22">
        <v>2.5325797353551002E-2</v>
      </c>
      <c r="BK11" s="17">
        <v>6679577</v>
      </c>
      <c r="BL11" s="49">
        <v>259498223</v>
      </c>
      <c r="BM11" s="17">
        <v>271682166</v>
      </c>
      <c r="BN11" s="51">
        <v>2.5149938282077653E-2</v>
      </c>
      <c r="BO11" s="16">
        <v>1785136</v>
      </c>
      <c r="BP11" s="49">
        <v>271682166</v>
      </c>
      <c r="BQ11" s="17">
        <v>291293088</v>
      </c>
      <c r="BR11" s="22">
        <v>2.5367168269886334E-2</v>
      </c>
      <c r="BS11" s="17">
        <v>3607752</v>
      </c>
      <c r="BT11" s="49">
        <v>271682166</v>
      </c>
      <c r="BU11" s="17">
        <v>317007311</v>
      </c>
      <c r="BV11" s="22">
        <v>2.4513786238445027E-2</v>
      </c>
      <c r="BW11" s="17">
        <v>7389409</v>
      </c>
      <c r="BX11" s="49">
        <v>271682166</v>
      </c>
      <c r="BY11" s="17">
        <v>322637854</v>
      </c>
      <c r="BZ11" s="22">
        <v>3.3155690543062416E-2</v>
      </c>
      <c r="CA11" s="17">
        <v>7144124</v>
      </c>
      <c r="CB11" s="49">
        <v>271682166</v>
      </c>
      <c r="CC11" s="17">
        <v>325362737</v>
      </c>
      <c r="CD11" s="51">
        <v>2.3931613733247131E-2</v>
      </c>
      <c r="CE11" s="16">
        <v>1800298</v>
      </c>
      <c r="CF11" s="49">
        <v>325362737</v>
      </c>
      <c r="CG11" s="17">
        <v>345502860</v>
      </c>
      <c r="CH11" s="22">
        <v>2.1468359779373215E-2</v>
      </c>
      <c r="CI11" s="17">
        <v>3757435</v>
      </c>
      <c r="CJ11" s="49">
        <v>325362737</v>
      </c>
      <c r="CK11" s="17">
        <v>353740701</v>
      </c>
      <c r="CL11" s="22">
        <v>2.2131738935475688E-2</v>
      </c>
      <c r="CM11" s="17">
        <v>5347181</v>
      </c>
      <c r="CN11" s="49">
        <v>325362737</v>
      </c>
      <c r="CO11" s="17">
        <v>359771428</v>
      </c>
      <c r="CP11" s="22">
        <v>2.0812200094171823E-2</v>
      </c>
      <c r="CQ11" s="17">
        <f>VLOOKUP(B:B,[23]Summary_DEC_19!$B$1:$DX$65536,127,0)</f>
        <v>7161445</v>
      </c>
      <c r="CR11" s="49">
        <v>325362737</v>
      </c>
      <c r="CS11" s="17">
        <f>VLOOKUP(B:B,[23]Summary_DEC_19!$B$1:$BQ$65536,68,0)</f>
        <v>374109200</v>
      </c>
      <c r="CT11" s="51">
        <v>0</v>
      </c>
      <c r="CU11" s="16">
        <f>VLOOKUP(B:B,[24]Summary_mar_20!$B:$EA,130,0)</f>
        <v>1833587</v>
      </c>
      <c r="CV11" s="49">
        <f t="shared" si="58"/>
        <v>374109200</v>
      </c>
      <c r="CW11" s="17">
        <f>VLOOKUP(B:B,[24]Summary_mar_20!$B:$BR,69,0)</f>
        <v>381692956</v>
      </c>
      <c r="CX11" s="22">
        <f t="shared" si="59"/>
        <v>1.9408116110216547E-2</v>
      </c>
      <c r="CY11" s="17">
        <f>VLOOKUP(B:B,[25]Summary_jun_20!$B:$ED,133,0)</f>
        <v>387476</v>
      </c>
      <c r="CZ11" s="49">
        <f t="shared" si="60"/>
        <v>374109200</v>
      </c>
      <c r="DA11" s="17">
        <f>VLOOKUP(B:B,[25]Summary_jun_20!$B:$BS,70,0)</f>
        <v>392017704</v>
      </c>
      <c r="DB11" s="22">
        <f t="shared" si="15"/>
        <v>2.0230382093460587E-3</v>
      </c>
      <c r="DC11" s="53">
        <f>VLOOKUP(B:B,[26]Summary_Sep_20!$B:$EG,136,0)</f>
        <v>1628213</v>
      </c>
      <c r="DD11" s="49">
        <f t="shared" si="61"/>
        <v>374109200</v>
      </c>
      <c r="DE11" s="17">
        <f>VLOOKUP(B:B,[26]Summary_Sep_20!$B:$BT,71,0)</f>
        <v>388053702</v>
      </c>
      <c r="DF11" s="22">
        <f t="shared" si="16"/>
        <v>5.6968153683939517E-3</v>
      </c>
      <c r="DG11" s="17">
        <f>VLOOKUP(B:B,[27]Summary_Dec_20!$B:$EJ,139,0)</f>
        <v>3743444</v>
      </c>
      <c r="DH11" s="49">
        <f t="shared" si="62"/>
        <v>374109200</v>
      </c>
      <c r="DI11" s="17">
        <f>VLOOKUP(B:B,[27]Summary_Dec_20!$B:$BV,73,0)</f>
        <v>388053702</v>
      </c>
      <c r="DJ11" s="51">
        <f t="shared" si="17"/>
        <v>9.8232123084888746E-3</v>
      </c>
      <c r="DK11" s="54">
        <f>VLOOKUP(B:B,[28]Summary_Mar_21!$B:$EL,141,0)</f>
        <v>2281939</v>
      </c>
      <c r="DL11" s="49">
        <f t="shared" si="63"/>
        <v>388053702</v>
      </c>
      <c r="DM11" s="17">
        <f>VLOOKUP(B:B,[28]Summary_Mar_21!$B:$BU,72,0)</f>
        <v>384068423</v>
      </c>
      <c r="DN11" s="22">
        <f t="shared" si="64"/>
        <v>2.364329606537308E-2</v>
      </c>
      <c r="DO11" s="17">
        <f>VLOOKUP(B:B,[29]Summary_Jun_21!$B:$EO,144,0)</f>
        <v>5313028</v>
      </c>
      <c r="DP11" s="49">
        <f t="shared" si="65"/>
        <v>388053702</v>
      </c>
      <c r="DQ11" s="17">
        <f>VLOOKUP(B:B,[29]Summary_Jun_21!$B:$BV,73,0)</f>
        <v>397890870</v>
      </c>
      <c r="DR11" s="22">
        <f t="shared" si="18"/>
        <v>2.7040217283923172E-2</v>
      </c>
      <c r="DS11" s="17">
        <f>VLOOKUP(B:B,[30]Summary_Sep_21!$B:$ER,147,0)</f>
        <v>7827507</v>
      </c>
      <c r="DT11" s="49">
        <f t="shared" si="66"/>
        <v>388053702</v>
      </c>
      <c r="DU11" s="17">
        <f>VLOOKUP(B:B,[30]Summary_Sep_21!$B:$BW,74,0)</f>
        <v>411167687</v>
      </c>
      <c r="DV11" s="22">
        <f t="shared" si="19"/>
        <v>2.6117108835284186E-2</v>
      </c>
      <c r="DW11" s="17">
        <f>VLOOKUP(B:B,[31]Summary_Dec_21!$B:$EW,152,0)</f>
        <v>10297215</v>
      </c>
      <c r="DX11" s="49">
        <f t="shared" si="67"/>
        <v>388053702</v>
      </c>
      <c r="DY11" s="17">
        <f>VLOOKUP(B:B,[31]Summary_Dec_21!$B:$BZ,77,0)</f>
        <v>428746218</v>
      </c>
      <c r="DZ11" s="51">
        <f t="shared" si="20"/>
        <v>2.5213555358820309E-2</v>
      </c>
      <c r="EA11" s="16">
        <f>VLOOKUP(B:B,[32]Summary_Mar_22!$B:$DM,116,0)</f>
        <v>2755506</v>
      </c>
      <c r="EB11" s="49">
        <f t="shared" si="68"/>
        <v>428746218</v>
      </c>
      <c r="EC11" s="17">
        <f>VLOOKUP(B:B,[32]Summary_Mar_22!$B:$AN,39,0)</f>
        <v>438718384</v>
      </c>
      <c r="ED11" s="22">
        <f t="shared" si="69"/>
        <v>2.5412043268596682E-2</v>
      </c>
      <c r="EE11" s="17">
        <f>VLOOKUP(B:B,[33]Summary_Jun_22!$B:$DP,119,0)</f>
        <v>5935211</v>
      </c>
      <c r="EF11" s="49">
        <f t="shared" si="70"/>
        <v>428746218</v>
      </c>
      <c r="EG11" s="17">
        <f>VLOOKUP(B:B,[33]Summary_Jun_22!$B:$AO,40,0)</f>
        <v>445173825</v>
      </c>
      <c r="EH11" s="22">
        <f t="shared" si="21"/>
        <v>2.7165922317678209E-2</v>
      </c>
      <c r="EI11" s="17">
        <f>VLOOKUP(B:B,[34]Summary_Sep_22!$B:$DS,122,0)</f>
        <v>10151463</v>
      </c>
      <c r="EJ11" s="49">
        <f t="shared" si="71"/>
        <v>428746218</v>
      </c>
      <c r="EK11" s="17">
        <f>VLOOKUP(B:B,[34]Summary_Sep_22!$B:$AP,41,0)</f>
        <v>481086992</v>
      </c>
      <c r="EL11" s="22">
        <f t="shared" si="22"/>
        <v>2.9753330283470308E-2</v>
      </c>
      <c r="EM11" s="17">
        <f>VLOOKUP(B:B,[35]Summary_Dec_22!$B:$DV,125,0)</f>
        <v>13867886</v>
      </c>
      <c r="EN11" s="49">
        <f t="shared" si="72"/>
        <v>428746218</v>
      </c>
      <c r="EO11" s="17">
        <f>VLOOKUP(B:B,[35]Summary_Dec_22!$B:$AQ,42,0)</f>
        <v>477290548</v>
      </c>
      <c r="EP11" s="51">
        <f t="shared" si="23"/>
        <v>3.0612192618240837E-2</v>
      </c>
      <c r="EQ11" s="16">
        <f>VLOOKUP(B:B,[36]Summary_Mar_23!$B:$DT,123,0)</f>
        <v>4127924</v>
      </c>
      <c r="ER11" s="49">
        <f t="shared" si="73"/>
        <v>477290548</v>
      </c>
      <c r="ES11" s="17">
        <f>VLOOKUP(B:B,[36]Summary_Mar_23!$B:$AM,38,0)</f>
        <v>514817820</v>
      </c>
      <c r="ET11" s="22">
        <f t="shared" si="74"/>
        <v>3.3286073442331858E-2</v>
      </c>
      <c r="EU11" s="17">
        <f>VLOOKUP(B:B,[37]Summary_Jun_23!$B:$DU,124,0)</f>
        <v>7735100</v>
      </c>
      <c r="EV11" s="49">
        <f t="shared" si="75"/>
        <v>477290548</v>
      </c>
      <c r="EW11" s="17">
        <f>VLOOKUP(B:B,[37]Summary_Jun_23!$B:$AL,37,0)</f>
        <v>504089207</v>
      </c>
      <c r="EX11" s="22">
        <f t="shared" si="24"/>
        <v>3.1527448821277143E-2</v>
      </c>
      <c r="EY11" s="17">
        <f>VLOOKUP(B:B,[38]Summary_Sep_23!$B:$DW,126,0)</f>
        <v>11481869</v>
      </c>
      <c r="EZ11" s="49">
        <f t="shared" si="76"/>
        <v>477290548</v>
      </c>
      <c r="FA11" s="17">
        <f>VLOOKUP(B:B,[38]Summary_Sep_23!$B:$AL,37,0)</f>
        <v>505335584</v>
      </c>
      <c r="FB11" s="22">
        <f t="shared" si="25"/>
        <v>3.1159681527107335E-2</v>
      </c>
      <c r="FC11" s="17">
        <f>VLOOKUP(B:B,[39]Indu!$B:$DY,128,0)</f>
        <v>15376475</v>
      </c>
      <c r="FD11" s="49">
        <f t="shared" si="77"/>
        <v>477290548</v>
      </c>
      <c r="FE11" s="17">
        <f>VLOOKUP(B:B,[39]Indu!$B:$AL,37,0)</f>
        <v>520301038</v>
      </c>
      <c r="FF11" s="51">
        <f t="shared" si="26"/>
        <v>3.0827194647168966E-2</v>
      </c>
      <c r="FG11" s="16">
        <f>VLOOKUP(B:B,'[40]Mar 2024 Final'!$B:$EB,131,0)</f>
        <v>5590963</v>
      </c>
      <c r="FH11" s="49">
        <f t="shared" si="78"/>
        <v>520301038</v>
      </c>
      <c r="FI11" s="17">
        <f>VLOOKUP(B:B,'[40]Mar 2024 Final'!$B:$AM,38,0)</f>
        <v>498117680</v>
      </c>
      <c r="FJ11" s="22">
        <f t="shared" si="79"/>
        <v>4.3918776441813197E-2</v>
      </c>
      <c r="FK11" s="17">
        <f>VLOOKUP(B:B,'[41]June 2024 Final'!$B:$EG,136,0)</f>
        <v>10084264</v>
      </c>
      <c r="FL11" s="49">
        <f t="shared" si="80"/>
        <v>520301038</v>
      </c>
      <c r="FM11" s="17">
        <f>VLOOKUP(B:B,'[41]June 2024 Final'!$B:$AP,41,0)</f>
        <v>481824233</v>
      </c>
      <c r="FN11" s="22">
        <f t="shared" si="27"/>
        <v>4.0251510631748151E-2</v>
      </c>
      <c r="FO11" s="17">
        <f>VLOOKUP(B:B,'[42]Sep 2024 Final'!$B:$EH,137,0)</f>
        <v>13797373</v>
      </c>
      <c r="FP11" s="49">
        <f t="shared" si="81"/>
        <v>520301038</v>
      </c>
      <c r="FQ11" s="17">
        <f>VLOOKUP(B:B,'[42]Sep 2024 Final'!$B:$AO,40,0)</f>
        <v>483844138</v>
      </c>
      <c r="FR11" s="22">
        <f t="shared" si="28"/>
        <v>3.6641110813509167E-2</v>
      </c>
      <c r="FS11" s="17">
        <f>VLOOKUP(B:B,'[43]Dec 2024 Final'!$B:$EJ,139,0)</f>
        <v>19638244</v>
      </c>
      <c r="FT11" s="49">
        <f t="shared" si="82"/>
        <v>520301038</v>
      </c>
      <c r="FU11" s="17">
        <f>VLOOKUP(B:B,'[43]Dec 2024 Final'!$B:$AO,40,0)</f>
        <v>506128781</v>
      </c>
      <c r="FV11" s="51">
        <f t="shared" si="29"/>
        <v>3.826514708844405E-2</v>
      </c>
    </row>
    <row r="12" spans="1:178" x14ac:dyDescent="0.25">
      <c r="A12">
        <v>6</v>
      </c>
      <c r="B12" s="11" t="s">
        <v>70</v>
      </c>
      <c r="C12" s="16">
        <v>1609730</v>
      </c>
      <c r="D12" s="17">
        <v>170726460</v>
      </c>
      <c r="E12" s="17">
        <v>159885214</v>
      </c>
      <c r="F12" s="22">
        <f t="shared" si="30"/>
        <v>3.8951558619191411E-2</v>
      </c>
      <c r="G12" s="17">
        <v>3243043</v>
      </c>
      <c r="H12" s="17">
        <v>170726460</v>
      </c>
      <c r="I12" s="17">
        <v>155933918</v>
      </c>
      <c r="J12" s="22">
        <f t="shared" si="31"/>
        <v>3.9711495099047492E-2</v>
      </c>
      <c r="K12" s="46"/>
      <c r="L12" s="47">
        <v>170726460</v>
      </c>
      <c r="M12" s="46"/>
      <c r="N12" s="46">
        <f t="shared" si="32"/>
        <v>0</v>
      </c>
      <c r="O12" s="17">
        <v>5478696</v>
      </c>
      <c r="P12" s="17">
        <v>170726460</v>
      </c>
      <c r="Q12" s="17">
        <v>171347152</v>
      </c>
      <c r="R12" s="22">
        <f t="shared" si="33"/>
        <v>3.2032263277881841E-2</v>
      </c>
      <c r="S12" s="16">
        <v>1153589</v>
      </c>
      <c r="T12" s="49">
        <v>171347152</v>
      </c>
      <c r="U12" s="17">
        <v>167107694</v>
      </c>
      <c r="V12" s="22">
        <f t="shared" ref="V12:V52" si="83">S12*12/3/AVERAGE(T12:U12)</f>
        <v>2.7267188249980027E-2</v>
      </c>
      <c r="W12" s="17">
        <v>1818217</v>
      </c>
      <c r="X12" s="49">
        <v>171347152</v>
      </c>
      <c r="Y12" s="17">
        <v>203595164</v>
      </c>
      <c r="Z12" s="22">
        <f t="shared" si="0"/>
        <v>1.9397298436701394E-2</v>
      </c>
      <c r="AA12" s="17">
        <v>2752571</v>
      </c>
      <c r="AB12" s="49">
        <v>171347152</v>
      </c>
      <c r="AC12" s="17">
        <v>208167708</v>
      </c>
      <c r="AD12" s="22">
        <f t="shared" si="1"/>
        <v>1.934098004313542E-2</v>
      </c>
      <c r="AE12" s="17">
        <v>4697036</v>
      </c>
      <c r="AF12" s="49">
        <v>171347152</v>
      </c>
      <c r="AG12" s="17">
        <v>198578014</v>
      </c>
      <c r="AH12" s="51">
        <f t="shared" si="2"/>
        <v>2.5394519928390057E-2</v>
      </c>
      <c r="AI12" s="16">
        <v>1187821</v>
      </c>
      <c r="AJ12" s="49">
        <v>198578014</v>
      </c>
      <c r="AK12" s="17">
        <v>208287745</v>
      </c>
      <c r="AL12" s="22">
        <f t="shared" si="39"/>
        <v>2.3355536291270948E-2</v>
      </c>
      <c r="AM12" s="17">
        <v>2360580</v>
      </c>
      <c r="AN12" s="49">
        <v>198578014</v>
      </c>
      <c r="AO12" s="17">
        <v>202294738</v>
      </c>
      <c r="AP12" s="22">
        <f t="shared" si="3"/>
        <v>2.3554407110214365E-2</v>
      </c>
      <c r="AQ12" s="17">
        <f>VLOOKUP(B:B,'[10]Sep 2016 (Final)'!$B$1:$CL$65536,89,0)</f>
        <v>3416583</v>
      </c>
      <c r="AR12" s="49">
        <f t="shared" si="41"/>
        <v>198578014</v>
      </c>
      <c r="AS12" s="17">
        <f>VLOOKUP(B:B,'[10]Sep 2016 (Final)'!$B$1:$BE$65536,56,0)</f>
        <v>229866887</v>
      </c>
      <c r="AT12" s="22">
        <f t="shared" si="4"/>
        <v>2.1265016758829393E-2</v>
      </c>
      <c r="AU12" s="17">
        <f>VLOOKUP(B:B,'[11]summary-dec-16'!$B$1:$CO$65536,92,0)</f>
        <v>4425402</v>
      </c>
      <c r="AV12" s="49">
        <f t="shared" si="42"/>
        <v>198578014</v>
      </c>
      <c r="AW12" s="17">
        <f>VLOOKUP(B:B,'[11]summary-dec-16'!$B$1:$BF$65536,57,0)</f>
        <v>204895157</v>
      </c>
      <c r="AX12" s="51">
        <f t="shared" si="5"/>
        <v>2.193653664273008E-2</v>
      </c>
      <c r="AY12" s="16">
        <f>VLOOKUP(B:B,'[12]summary-mar-17'!$B$1:$CQ$65536,94,0)</f>
        <v>1075971</v>
      </c>
      <c r="AZ12" s="49">
        <f t="shared" si="43"/>
        <v>204895157</v>
      </c>
      <c r="BA12" s="17">
        <f>VLOOKUP(B:B,'[12]summary-mar-17'!$B$1:$BF$65536,57,0)</f>
        <v>212633202</v>
      </c>
      <c r="BB12" s="22">
        <f t="shared" si="44"/>
        <v>2.0616008025457259E-2</v>
      </c>
      <c r="BC12" s="17">
        <f>VLOOKUP(B:B,'[13]summary-june-17'!$B$1:$CT$65536,97,0)</f>
        <v>1729241</v>
      </c>
      <c r="BD12" s="49">
        <f t="shared" si="45"/>
        <v>204895157</v>
      </c>
      <c r="BE12" s="17">
        <f>VLOOKUP(B:B,'[13]summary-june-17'!$B$1:$BG$65536,58,0)</f>
        <v>224804428</v>
      </c>
      <c r="BF12" s="22">
        <f t="shared" si="6"/>
        <v>1.609720893726253E-2</v>
      </c>
      <c r="BG12" s="17">
        <f>VLOOKUP(B:B,'[14]summary-sep-17'!$B$1:$CW$65536,100,0)</f>
        <v>3225740</v>
      </c>
      <c r="BH12" s="49">
        <f t="shared" si="46"/>
        <v>204895157</v>
      </c>
      <c r="BI12" s="17">
        <f>VLOOKUP(B:B,'[14]summary-sep-17'!$B$1:$BH$65536,59,0)</f>
        <v>236547378</v>
      </c>
      <c r="BJ12" s="22">
        <f t="shared" si="7"/>
        <v>1.9486054585413557E-2</v>
      </c>
      <c r="BK12" s="17">
        <f>VLOOKUP(B:B,'[15]summary-Dec-17'!$B$1:$CZ$65536,103,0)</f>
        <v>4339136</v>
      </c>
      <c r="BL12" s="49">
        <f t="shared" si="47"/>
        <v>204895157</v>
      </c>
      <c r="BM12" s="17">
        <f>VLOOKUP(B:B,'[15]summary-Dec-17'!$B$1:$BI$65536,60,0)</f>
        <v>239407877</v>
      </c>
      <c r="BN12" s="51">
        <f t="shared" si="8"/>
        <v>1.9532326668739337E-2</v>
      </c>
      <c r="BO12" s="16">
        <f>VLOOKUP(B:B,'[16]summary-Mar-18'!$B$1:$DC$65536,106,0)</f>
        <v>1926225</v>
      </c>
      <c r="BP12" s="49">
        <f t="shared" si="48"/>
        <v>239407877</v>
      </c>
      <c r="BQ12" s="17">
        <f>VLOOKUP(B:B,'[16]summary-Mar-18'!$B$1:$BJ$65536,61,0)</f>
        <v>248985926</v>
      </c>
      <c r="BR12" s="22">
        <f t="shared" si="49"/>
        <v>3.1551997395020182E-2</v>
      </c>
      <c r="BS12" s="17">
        <f>VLOOKUP(B:B,'[17]summary-Jun-18'!$B$1:$DF$65536,109,0)</f>
        <v>3488644</v>
      </c>
      <c r="BT12" s="49">
        <f t="shared" si="50"/>
        <v>239407877</v>
      </c>
      <c r="BU12" s="17">
        <f>VLOOKUP(B:B,'[17]summary-Jun-18'!$B$1:$BK$65536,62,0)</f>
        <v>269395802</v>
      </c>
      <c r="BV12" s="22">
        <f t="shared" si="9"/>
        <v>2.7426248228837984E-2</v>
      </c>
      <c r="BW12" s="17">
        <f>VLOOKUP(B:B,'[18]summary-Sep-18'!$B$1:$DI$65536,112,0)</f>
        <v>6705805</v>
      </c>
      <c r="BX12" s="49">
        <f t="shared" si="51"/>
        <v>239407877</v>
      </c>
      <c r="BY12" s="17">
        <f>VLOOKUP(B:B,'[18]summary-Sep-18'!$B$1:$BL$65536,63,0)</f>
        <v>286308290</v>
      </c>
      <c r="BZ12" s="22">
        <f t="shared" si="10"/>
        <v>3.4014831175368188E-2</v>
      </c>
      <c r="CA12" s="17">
        <f>VLOOKUP(B:B,'[19]summary-Dec-18'!$B$1:$DL$65536,115,0)</f>
        <v>6176072</v>
      </c>
      <c r="CB12" s="49">
        <f t="shared" si="52"/>
        <v>239407877</v>
      </c>
      <c r="CC12" s="17">
        <f>VLOOKUP(B:B,'[19]summary-Dec-18'!$B$1:$BM$65536,64,0)</f>
        <v>280953012</v>
      </c>
      <c r="CD12" s="51">
        <f t="shared" si="11"/>
        <v>2.3737648737855086E-2</v>
      </c>
      <c r="CE12" s="16">
        <f>VLOOKUP(B:B,[20]Summary_mar_19!$B$1:$DO$65536,118,0)</f>
        <v>2298601</v>
      </c>
      <c r="CF12" s="49">
        <f t="shared" si="53"/>
        <v>280953012</v>
      </c>
      <c r="CG12" s="17">
        <f>VLOOKUP(B:B,[20]Summary_mar_19!$B$1:$BN$65536,65,0)</f>
        <v>284867951</v>
      </c>
      <c r="CH12" s="22">
        <f t="shared" si="54"/>
        <v>3.2499340255090547E-2</v>
      </c>
      <c r="CI12" s="17">
        <f>VLOOKUP(B:B,[21]Summary_jun_19!$B$1:$DR$65536,121,0)</f>
        <v>3959286</v>
      </c>
      <c r="CJ12" s="49">
        <f t="shared" si="55"/>
        <v>280953012</v>
      </c>
      <c r="CK12" s="17">
        <f>VLOOKUP(B:B,[21]Summary_jun_19!$B$1:$BO$65536,66,0)</f>
        <v>303663158</v>
      </c>
      <c r="CL12" s="22">
        <f t="shared" si="12"/>
        <v>2.7089815185919335E-2</v>
      </c>
      <c r="CM12" s="17">
        <f>VLOOKUP(B:B,[22]Summary_sep_19!$B$1:$DU$65536,124,0)</f>
        <v>5105636</v>
      </c>
      <c r="CN12" s="49">
        <f t="shared" si="56"/>
        <v>280953012</v>
      </c>
      <c r="CO12" s="17">
        <f>VLOOKUP(B:B, [22]Summary_sep_19!$B$1:$BP$65536,67,0)</f>
        <v>294302229</v>
      </c>
      <c r="CP12" s="22">
        <f t="shared" si="13"/>
        <v>2.3667805806802434E-2</v>
      </c>
      <c r="CQ12" s="17">
        <f>VLOOKUP(B:B,[23]Summary_DEC_19!$B$1:$DX$65536,127,0)</f>
        <v>6222144</v>
      </c>
      <c r="CR12" s="49">
        <f t="shared" si="57"/>
        <v>280953012</v>
      </c>
      <c r="CS12" s="17">
        <f>VLOOKUP(B:B,[23]Summary_DEC_19!$B$1:$BQ$65536,68,0)</f>
        <v>292705136</v>
      </c>
      <c r="CT12" s="51">
        <f t="shared" si="14"/>
        <v>2.1692863673924492E-2</v>
      </c>
      <c r="CU12" s="16">
        <f>VLOOKUP(B:B,[24]Summary_mar_20!$B:$EA,130,0)</f>
        <v>1529473</v>
      </c>
      <c r="CV12" s="49">
        <f t="shared" si="58"/>
        <v>292705136</v>
      </c>
      <c r="CW12" s="17">
        <f>VLOOKUP(B:B,[24]Summary_mar_20!$B:$BR,69,0)</f>
        <v>309651330</v>
      </c>
      <c r="CX12" s="22">
        <f t="shared" si="59"/>
        <v>2.0313194413355894E-2</v>
      </c>
      <c r="CY12" s="17">
        <f>VLOOKUP(B:B,[25]Summary_jun_20!$B:$ED,133,0)</f>
        <v>2492411</v>
      </c>
      <c r="CZ12" s="49">
        <f t="shared" si="60"/>
        <v>292705136</v>
      </c>
      <c r="DA12" s="17">
        <f>VLOOKUP(B:B,[25]Summary_jun_20!$B:$BS,70,0)</f>
        <v>350388140</v>
      </c>
      <c r="DB12" s="22">
        <f t="shared" si="15"/>
        <v>1.5502640708686247E-2</v>
      </c>
      <c r="DC12" s="53">
        <f>VLOOKUP(B:B,[26]Summary_Sep_20!$B:$EG,136,0)</f>
        <v>3569816</v>
      </c>
      <c r="DD12" s="49">
        <f t="shared" si="61"/>
        <v>292705136</v>
      </c>
      <c r="DE12" s="17">
        <f>VLOOKUP(B:B,[26]Summary_Sep_20!$B:$BT,71,0)</f>
        <v>317768516</v>
      </c>
      <c r="DF12" s="22">
        <f t="shared" si="16"/>
        <v>1.559364487254453E-2</v>
      </c>
      <c r="DG12" s="17">
        <f>VLOOKUP(B:B,[27]Summary_Dec_20!$B:$EJ,139,0)</f>
        <v>5224001</v>
      </c>
      <c r="DH12" s="49">
        <f t="shared" si="62"/>
        <v>292705136</v>
      </c>
      <c r="DI12" s="17">
        <f>VLOOKUP(B:B,[27]Summary_Dec_20!$B:$BV,73,0)</f>
        <v>317768516</v>
      </c>
      <c r="DJ12" s="51">
        <f t="shared" si="17"/>
        <v>1.7114583022167843E-2</v>
      </c>
      <c r="DK12" s="54">
        <f>VLOOKUP(B:B,[28]Summary_Mar_21!$B:$EL,141,0)</f>
        <v>1883318</v>
      </c>
      <c r="DL12" s="49">
        <f t="shared" si="63"/>
        <v>317768516</v>
      </c>
      <c r="DM12" s="17">
        <f>VLOOKUP(B:B,[28]Summary_Mar_21!$B:$BU,72,0)</f>
        <v>316966341</v>
      </c>
      <c r="DN12" s="22">
        <f t="shared" si="64"/>
        <v>2.3736752179028354E-2</v>
      </c>
      <c r="DO12" s="17">
        <f>VLOOKUP(B:B,[29]Summary_Jun_21!$B:$EO,144,0)</f>
        <v>3380265</v>
      </c>
      <c r="DP12" s="49">
        <f t="shared" si="65"/>
        <v>317768516</v>
      </c>
      <c r="DQ12" s="17">
        <f>VLOOKUP(B:B,[29]Summary_Jun_21!$B:$BV,73,0)</f>
        <v>319955084</v>
      </c>
      <c r="DR12" s="22">
        <f t="shared" si="18"/>
        <v>2.1202069360456474E-2</v>
      </c>
      <c r="DS12" s="17">
        <f>VLOOKUP(B:B,[30]Summary_Sep_21!$B:$ER,147,0)</f>
        <v>5112720</v>
      </c>
      <c r="DT12" s="49">
        <f t="shared" si="66"/>
        <v>317768516</v>
      </c>
      <c r="DU12" s="17">
        <f>VLOOKUP(B:B,[30]Summary_Sep_21!$B:$BW,74,0)</f>
        <v>295023697</v>
      </c>
      <c r="DV12" s="22">
        <f t="shared" si="19"/>
        <v>2.2248846690223853E-2</v>
      </c>
      <c r="DW12" s="17">
        <f>VLOOKUP(B:B,[31]Summary_Dec_21!$B:$EW,152,0)</f>
        <v>7066497</v>
      </c>
      <c r="DX12" s="49">
        <f t="shared" si="67"/>
        <v>317768516</v>
      </c>
      <c r="DY12" s="17">
        <f>VLOOKUP(B:B,[31]Summary_Dec_21!$B:$BZ,77,0)</f>
        <v>319199059</v>
      </c>
      <c r="DZ12" s="51">
        <f t="shared" si="20"/>
        <v>2.2187933192674682E-2</v>
      </c>
      <c r="EA12" s="16">
        <f>VLOOKUP(B:B,[32]Summary_Mar_22!$B:$DM,116,0)</f>
        <v>2110145</v>
      </c>
      <c r="EB12" s="49">
        <f t="shared" si="68"/>
        <v>319199059</v>
      </c>
      <c r="EC12" s="17">
        <f>VLOOKUP(B:B,[32]Summary_Mar_22!$B:$AN,39,0)</f>
        <v>331021005</v>
      </c>
      <c r="ED12" s="22">
        <f t="shared" si="69"/>
        <v>2.5962225613511674E-2</v>
      </c>
      <c r="EE12" s="17">
        <f>VLOOKUP(B:B,[33]Summary_Jun_22!$B:$DP,119,0)</f>
        <v>4773779</v>
      </c>
      <c r="EF12" s="49">
        <f t="shared" si="70"/>
        <v>319199059</v>
      </c>
      <c r="EG12" s="17">
        <f>VLOOKUP(B:B,[33]Summary_Jun_22!$B:$AO,40,0)</f>
        <v>332573463</v>
      </c>
      <c r="EH12" s="22">
        <f t="shared" si="21"/>
        <v>2.929720931070488E-2</v>
      </c>
      <c r="EI12" s="17">
        <f>VLOOKUP(B:B,[34]Summary_Sep_22!$B:$DS,122,0)</f>
        <v>6993743</v>
      </c>
      <c r="EJ12" s="49">
        <f t="shared" si="71"/>
        <v>319199059</v>
      </c>
      <c r="EK12" s="17">
        <f>VLOOKUP(B:B,[34]Summary_Sep_22!$B:$AP,41,0)</f>
        <v>371403904</v>
      </c>
      <c r="EL12" s="22">
        <f t="shared" si="22"/>
        <v>2.7005359566250994E-2</v>
      </c>
      <c r="EM12" s="17">
        <f>VLOOKUP(B:B,[35]Summary_Dec_22!$B:$DV,125,0)</f>
        <v>9088709</v>
      </c>
      <c r="EN12" s="49">
        <f t="shared" si="72"/>
        <v>319199059</v>
      </c>
      <c r="EO12" s="17">
        <f>VLOOKUP(B:B,[35]Summary_Dec_22!$B:$AQ,42,0)</f>
        <v>390319663</v>
      </c>
      <c r="EP12" s="51">
        <f t="shared" si="23"/>
        <v>2.5619363430976524E-2</v>
      </c>
      <c r="EQ12" s="16">
        <f>VLOOKUP(B:B,[36]Summary_Mar_23!$B:$DT,123,0)</f>
        <v>5494937</v>
      </c>
      <c r="ER12" s="49">
        <f t="shared" si="73"/>
        <v>390319663</v>
      </c>
      <c r="ES12" s="17">
        <f>VLOOKUP(B:B,[36]Summary_Mar_23!$B:$AM,38,0)</f>
        <v>391599948</v>
      </c>
      <c r="ET12" s="22">
        <f t="shared" si="74"/>
        <v>5.621996862795145E-2</v>
      </c>
      <c r="EU12" s="17">
        <f>VLOOKUP(B:B,[37]Summary_Jun_23!$B:$DU,124,0)</f>
        <v>6771071</v>
      </c>
      <c r="EV12" s="49">
        <f t="shared" si="75"/>
        <v>390319663</v>
      </c>
      <c r="EW12" s="17">
        <f>VLOOKUP(B:B,[37]Summary_Jun_23!$B:$AL,37,0)</f>
        <v>377015751</v>
      </c>
      <c r="EX12" s="22">
        <f t="shared" si="24"/>
        <v>3.5296538522591896E-2</v>
      </c>
      <c r="EY12" s="17">
        <f>VLOOKUP(B:B,[38]Summary_Sep_23!$B:$DW,126,0)</f>
        <v>9282320</v>
      </c>
      <c r="EZ12" s="49">
        <f t="shared" si="76"/>
        <v>390319663</v>
      </c>
      <c r="FA12" s="17">
        <f>VLOOKUP(B:B,[38]Summary_Sep_23!$B:$AL,37,0)</f>
        <v>414259681</v>
      </c>
      <c r="FB12" s="22">
        <f t="shared" si="25"/>
        <v>3.0764962483716626E-2</v>
      </c>
      <c r="FC12" s="17">
        <f>VLOOKUP(B:B,[39]Indu!$B:$DY,128,0)</f>
        <v>11920400</v>
      </c>
      <c r="FD12" s="49">
        <f t="shared" si="77"/>
        <v>390319663</v>
      </c>
      <c r="FE12" s="17">
        <f>VLOOKUP(B:B,[39]Indu!$B:$AL,37,0)</f>
        <v>449614899</v>
      </c>
      <c r="FF12" s="51">
        <f t="shared" si="26"/>
        <v>2.838411595211866E-2</v>
      </c>
      <c r="FG12" s="16">
        <f>VLOOKUP(B:B,'[40]Mar 2024 Final'!$B:$EB,131,0)</f>
        <v>3997242</v>
      </c>
      <c r="FH12" s="49">
        <f t="shared" si="78"/>
        <v>449614899</v>
      </c>
      <c r="FI12" s="17">
        <f>VLOOKUP(B:B,'[40]Mar 2024 Final'!$B:$AM,38,0)</f>
        <v>491503677</v>
      </c>
      <c r="FJ12" s="22">
        <f t="shared" si="79"/>
        <v>3.397864712852082E-2</v>
      </c>
      <c r="FK12" s="17">
        <f>VLOOKUP(B:B,'[41]June 2024 Final'!$B:$EG,136,0)</f>
        <v>7114955</v>
      </c>
      <c r="FL12" s="49">
        <f t="shared" si="80"/>
        <v>449614899</v>
      </c>
      <c r="FM12" s="17">
        <f>VLOOKUP(B:B,'[41]June 2024 Final'!$B:$AP,41,0)</f>
        <v>489266274</v>
      </c>
      <c r="FN12" s="22">
        <f t="shared" si="27"/>
        <v>3.0312483430744011E-2</v>
      </c>
      <c r="FO12" s="17">
        <f>VLOOKUP(B:B,'[42]Sep 2024 Final'!$B:$EH,137,0)</f>
        <v>10142122</v>
      </c>
      <c r="FP12" s="49">
        <f t="shared" si="81"/>
        <v>449614899</v>
      </c>
      <c r="FQ12" s="17">
        <f>VLOOKUP(B:B,'[42]Sep 2024 Final'!$B:$AO,40,0)</f>
        <v>462554976</v>
      </c>
      <c r="FR12" s="22">
        <f t="shared" si="28"/>
        <v>2.964980472158946E-2</v>
      </c>
      <c r="FS12" s="17">
        <f>VLOOKUP(B:B,'[43]Dec 2024 Final'!$B:$EJ,139,0)</f>
        <v>13649664</v>
      </c>
      <c r="FT12" s="49">
        <f t="shared" si="82"/>
        <v>449614899</v>
      </c>
      <c r="FU12" s="17">
        <f>VLOOKUP(B:B,'[43]Dec 2024 Final'!$B:$AO,40,0)</f>
        <v>445247949</v>
      </c>
      <c r="FV12" s="51">
        <f t="shared" si="29"/>
        <v>3.0506717382460826E-2</v>
      </c>
    </row>
    <row r="13" spans="1:178" x14ac:dyDescent="0.25">
      <c r="A13">
        <v>7</v>
      </c>
      <c r="B13" s="11" t="s">
        <v>8</v>
      </c>
      <c r="C13" s="16">
        <f>VLOOKUP(B:B,[1]ROA!$B$1:$D$65536,3,0)</f>
        <v>432324</v>
      </c>
      <c r="D13" s="17">
        <f>VLOOKUP(B:B,[1]ROA!$AO$1:$AS$65536,5,0)</f>
        <v>76568930</v>
      </c>
      <c r="E13" s="17">
        <f>VLOOKUP(B:B,[1]ROA!$AO$1:$AQ$65536,3,0)</f>
        <v>87596434</v>
      </c>
      <c r="F13" s="22">
        <f t="shared" si="30"/>
        <v>2.1067732655226837E-2</v>
      </c>
      <c r="G13" s="17">
        <f>VLOOKUP(B:B,[2]ROA!$B$1:$D$65536,3,0)</f>
        <v>1064449</v>
      </c>
      <c r="H13" s="17">
        <f>VLOOKUP(B:B,[1]ROA!$AO$1:$AS$65536,5,0)</f>
        <v>76568930</v>
      </c>
      <c r="I13" s="17">
        <f>VLOOKUP(B:B,[2]ROA!$AQ$1:$AS$65536,3,0)</f>
        <v>90330780</v>
      </c>
      <c r="J13" s="22">
        <f t="shared" si="31"/>
        <v>2.5511104842542865E-2</v>
      </c>
      <c r="K13" s="46"/>
      <c r="L13" s="47">
        <f>VLOOKUP(B:B,[1]ROA!$AO$1:$AS$65536,5,0)</f>
        <v>76568930</v>
      </c>
      <c r="M13" s="46"/>
      <c r="N13" s="46">
        <f t="shared" si="32"/>
        <v>0</v>
      </c>
      <c r="O13" s="17">
        <f>VLOOKUP(B:B,'[3]Dec 2014 (Final)'!$B$1:$BP$65536,67,0)</f>
        <v>2316601</v>
      </c>
      <c r="P13" s="17">
        <f>VLOOKUP(B:B,[1]ROA!$AO$1:$AS$65536,5,0)</f>
        <v>76568930</v>
      </c>
      <c r="Q13" s="17">
        <f>VLOOKUP(B:B,'[3]Dec 2014 (Final)'!$B$1:$AW$65536,48,0)</f>
        <v>107112469</v>
      </c>
      <c r="R13" s="22">
        <f t="shared" si="33"/>
        <v>2.5224121904689978E-2</v>
      </c>
      <c r="S13" s="16">
        <f>VLOOKUP(B:B,'[4]Mar 2015 (Final)'!$B$1:$BR$65536,69,0)</f>
        <v>634267</v>
      </c>
      <c r="T13" s="49">
        <f t="shared" si="34"/>
        <v>107112469</v>
      </c>
      <c r="U13" s="17">
        <f>VLOOKUP(B:B,'[4]Mar 2015 (Final)'!$B$1:$AY$65536,50,0)</f>
        <v>93573646</v>
      </c>
      <c r="V13" s="22">
        <f t="shared" si="83"/>
        <v>2.5283941542243716E-2</v>
      </c>
      <c r="W13" s="17">
        <f>VLOOKUP(B:B,'[5]June 2015 (Final)'!$B$1:$BV$65536,73,0)</f>
        <v>1470122</v>
      </c>
      <c r="X13" s="49">
        <f t="shared" si="35"/>
        <v>107112469</v>
      </c>
      <c r="Y13" s="17">
        <f>VLOOKUP(B:B,'[5]June 2015 (Final)'!$B$1:$AY$65536,50,0)</f>
        <v>131086157</v>
      </c>
      <c r="Z13" s="22">
        <f t="shared" si="0"/>
        <v>2.4687329640600025E-2</v>
      </c>
      <c r="AA13" s="17">
        <f>VLOOKUP(B:B,'[6]Sep 2015 (Final)'!$B$1:$BY$65536,76,0)</f>
        <v>2297449</v>
      </c>
      <c r="AB13" s="49">
        <f t="shared" si="36"/>
        <v>107112469</v>
      </c>
      <c r="AC13" s="17">
        <f>VLOOKUP(B:B,'[6]Sep 2015 (Final)'!$B$1:$AZ$65536,51,0)</f>
        <v>151806942</v>
      </c>
      <c r="AD13" s="22">
        <f t="shared" si="1"/>
        <v>2.3661921070362187E-2</v>
      </c>
      <c r="AE13" s="17">
        <f>VLOOKUP(B:B,'[7]Dec 2015 (Final)'!$B$1:$CB$65536,79,0)</f>
        <v>-742799</v>
      </c>
      <c r="AF13" s="49">
        <f t="shared" si="37"/>
        <v>107112469</v>
      </c>
      <c r="AG13" s="17">
        <f>VLOOKUP(B:B,'[7]Dec 2015 (Final)'!$B$1:$BA$65536,52,0)</f>
        <v>142448597</v>
      </c>
      <c r="AH13" s="51">
        <f t="shared" si="2"/>
        <v>-5.9528436218492511E-3</v>
      </c>
      <c r="AI13" s="16" t="e">
        <f>VLOOKUP(B:B,'[8]Mar 2016 (Final)'!$B$1:$CE$65536,82,0)</f>
        <v>#N/A</v>
      </c>
      <c r="AJ13" s="49">
        <f t="shared" si="38"/>
        <v>142448597</v>
      </c>
      <c r="AK13" s="17" t="e">
        <f>VLOOKUP(B:B,'[8]Mar 2016 (Final)'!$B$1:$BB$65536,53,0)</f>
        <v>#N/A</v>
      </c>
      <c r="AL13" s="22" t="e">
        <f t="shared" si="39"/>
        <v>#N/A</v>
      </c>
      <c r="AM13" s="17" t="e">
        <f>VLOOKUP(B:B,'[9]Jun 2016 (Final)'!$B$1:$CI$65536,86,0)</f>
        <v>#N/A</v>
      </c>
      <c r="AN13" s="49">
        <f t="shared" si="40"/>
        <v>142448597</v>
      </c>
      <c r="AO13" s="17" t="e">
        <f>VLOOKUP(B:B,'[9]Jun 2016 (Final)'!$B$1:$BD$65536,55,0)</f>
        <v>#N/A</v>
      </c>
      <c r="AP13" s="22" t="e">
        <f t="shared" si="3"/>
        <v>#N/A</v>
      </c>
      <c r="AQ13" s="17" t="e">
        <f>VLOOKUP(B:B,'[10]Sep 2016 (Final)'!$B$1:$CL$65536,89,0)</f>
        <v>#N/A</v>
      </c>
      <c r="AR13" s="49">
        <f t="shared" si="41"/>
        <v>142448597</v>
      </c>
      <c r="AS13" s="17" t="e">
        <f>VLOOKUP(B:B,'[10]Sep 2016 (Final)'!$B$1:$BE$65536,56,0)</f>
        <v>#N/A</v>
      </c>
      <c r="AT13" s="22" t="e">
        <f t="shared" si="4"/>
        <v>#N/A</v>
      </c>
      <c r="AU13" s="17" t="e">
        <f>VLOOKUP(B:B,'[11]summary-dec-16'!$B$1:$CO$65536,92,0)</f>
        <v>#N/A</v>
      </c>
      <c r="AV13" s="49">
        <f t="shared" si="42"/>
        <v>142448597</v>
      </c>
      <c r="AW13" s="17" t="e">
        <f>VLOOKUP(B:B,'[11]summary-dec-16'!$B$1:$BF$65536,57,0)</f>
        <v>#N/A</v>
      </c>
      <c r="AX13" s="51" t="e">
        <f t="shared" si="5"/>
        <v>#N/A</v>
      </c>
      <c r="AY13" s="16" t="e">
        <f>VLOOKUP(B:B,'[12]summary-mar-17'!$B$1:$CQ$65536,94,0)</f>
        <v>#N/A</v>
      </c>
      <c r="AZ13" s="49" t="e">
        <f t="shared" si="43"/>
        <v>#N/A</v>
      </c>
      <c r="BA13" s="17" t="e">
        <f>VLOOKUP(B:B,'[12]summary-mar-17'!$B$1:$BF$65536,57,0)</f>
        <v>#N/A</v>
      </c>
      <c r="BB13" s="22" t="e">
        <f t="shared" si="44"/>
        <v>#N/A</v>
      </c>
      <c r="BC13" s="17" t="e">
        <f>VLOOKUP(B:B,'[13]summary-june-17'!$B$1:$CT$65536,97,0)</f>
        <v>#N/A</v>
      </c>
      <c r="BD13" s="49" t="e">
        <f t="shared" si="45"/>
        <v>#N/A</v>
      </c>
      <c r="BE13" s="17" t="e">
        <f>VLOOKUP(B:B,'[13]summary-june-17'!$B$1:$BG$65536,58,0)</f>
        <v>#N/A</v>
      </c>
      <c r="BF13" s="22" t="e">
        <f t="shared" si="6"/>
        <v>#N/A</v>
      </c>
      <c r="BG13" s="17" t="e">
        <f>VLOOKUP(B:B,'[14]summary-sep-17'!$B$1:$CW$65536,100,0)</f>
        <v>#N/A</v>
      </c>
      <c r="BH13" s="49" t="e">
        <f t="shared" si="46"/>
        <v>#N/A</v>
      </c>
      <c r="BI13" s="17" t="e">
        <f>VLOOKUP(B:B,'[14]summary-sep-17'!$B$1:$BH$65536,59,0)</f>
        <v>#N/A</v>
      </c>
      <c r="BJ13" s="22" t="e">
        <f t="shared" si="7"/>
        <v>#N/A</v>
      </c>
      <c r="BK13" s="17" t="e">
        <f>VLOOKUP(B:B,'[15]summary-Dec-17'!$B$1:$CZ$65536,103,0)</f>
        <v>#N/A</v>
      </c>
      <c r="BL13" s="49" t="e">
        <f t="shared" si="47"/>
        <v>#N/A</v>
      </c>
      <c r="BM13" s="17" t="e">
        <f>VLOOKUP(B:B,'[15]summary-Dec-17'!$B$1:$BI$65536,60,0)</f>
        <v>#N/A</v>
      </c>
      <c r="BN13" s="51" t="e">
        <f t="shared" si="8"/>
        <v>#N/A</v>
      </c>
      <c r="BO13" s="16" t="e">
        <f>VLOOKUP(B:B,'[16]summary-Mar-18'!$B$1:$DC$65536,106,0)</f>
        <v>#N/A</v>
      </c>
      <c r="BP13" s="49" t="e">
        <f t="shared" si="48"/>
        <v>#N/A</v>
      </c>
      <c r="BQ13" s="17" t="e">
        <f>VLOOKUP(B:B,'[16]summary-Mar-18'!$B$1:$BJ$65536,61,0)</f>
        <v>#N/A</v>
      </c>
      <c r="BR13" s="22" t="e">
        <f t="shared" si="49"/>
        <v>#N/A</v>
      </c>
      <c r="BS13" s="17" t="e">
        <f>VLOOKUP(B:B,'[17]summary-Jun-18'!$B$1:$DF$65536,109,0)</f>
        <v>#N/A</v>
      </c>
      <c r="BT13" s="49" t="e">
        <f t="shared" si="50"/>
        <v>#N/A</v>
      </c>
      <c r="BU13" s="17" t="e">
        <f>VLOOKUP(B:B,'[17]summary-Jun-18'!$B$1:$BK$65536,62,0)</f>
        <v>#N/A</v>
      </c>
      <c r="BV13" s="22" t="e">
        <f t="shared" si="9"/>
        <v>#N/A</v>
      </c>
      <c r="BW13" s="17" t="e">
        <f>VLOOKUP(B:B,'[18]summary-Sep-18'!$B$1:$DI$65536,112,0)</f>
        <v>#N/A</v>
      </c>
      <c r="BX13" s="49" t="e">
        <f t="shared" si="51"/>
        <v>#N/A</v>
      </c>
      <c r="BY13" s="17" t="e">
        <f>VLOOKUP(B:B,'[18]summary-Sep-18'!$B$1:$BL$65536,63,0)</f>
        <v>#N/A</v>
      </c>
      <c r="BZ13" s="22" t="e">
        <f t="shared" si="10"/>
        <v>#N/A</v>
      </c>
      <c r="CA13" s="17" t="e">
        <f>VLOOKUP(B:B,'[19]summary-Dec-18'!$B$1:$DL$65536,115,0)</f>
        <v>#N/A</v>
      </c>
      <c r="CB13" s="49" t="e">
        <f t="shared" si="52"/>
        <v>#N/A</v>
      </c>
      <c r="CC13" s="17" t="e">
        <f>VLOOKUP(B:B,'[19]summary-Dec-18'!$B$1:$BM$65536,64,0)</f>
        <v>#N/A</v>
      </c>
      <c r="CD13" s="51" t="e">
        <f t="shared" si="11"/>
        <v>#N/A</v>
      </c>
      <c r="CE13" s="16" t="e">
        <f>VLOOKUP(B:B,[20]Summary_mar_19!$B$1:$DO$65536,118,0)</f>
        <v>#N/A</v>
      </c>
      <c r="CF13" s="49" t="e">
        <f t="shared" si="53"/>
        <v>#N/A</v>
      </c>
      <c r="CG13" s="17" t="e">
        <f>VLOOKUP(B:B,[20]Summary_mar_19!$B$1:$BN$65536,65,0)</f>
        <v>#N/A</v>
      </c>
      <c r="CH13" s="22" t="e">
        <f t="shared" si="54"/>
        <v>#N/A</v>
      </c>
      <c r="CI13" s="17" t="e">
        <f>VLOOKUP(B:B,[21]Summary_jun_19!$B$1:$DR$65536,121,0)</f>
        <v>#N/A</v>
      </c>
      <c r="CJ13" s="49" t="e">
        <f t="shared" si="55"/>
        <v>#N/A</v>
      </c>
      <c r="CK13" s="17" t="e">
        <f>VLOOKUP(B:B,[21]Summary_jun_19!$B$1:$BO$65536,66,0)</f>
        <v>#N/A</v>
      </c>
      <c r="CL13" s="22" t="e">
        <f t="shared" si="12"/>
        <v>#N/A</v>
      </c>
      <c r="CM13" s="17" t="e">
        <f>VLOOKUP(B:B,[22]Summary_sep_19!$B$1:$DU$65536,124,0)</f>
        <v>#N/A</v>
      </c>
      <c r="CN13" s="49" t="e">
        <f t="shared" si="56"/>
        <v>#N/A</v>
      </c>
      <c r="CO13" s="17" t="e">
        <f>VLOOKUP(B:B, [22]Summary_sep_19!$B$1:$BP$65536,67,0)</f>
        <v>#N/A</v>
      </c>
      <c r="CP13" s="22" t="e">
        <f t="shared" si="13"/>
        <v>#N/A</v>
      </c>
      <c r="CQ13" s="17" t="e">
        <f>VLOOKUP(B:B,[23]Summary_DEC_19!$B$1:$DX$65536,127,0)</f>
        <v>#N/A</v>
      </c>
      <c r="CR13" s="49" t="e">
        <f t="shared" si="57"/>
        <v>#N/A</v>
      </c>
      <c r="CS13" s="17" t="e">
        <f>VLOOKUP(B:B,[23]Summary_DEC_19!$B$1:$BQ$65536,68,0)</f>
        <v>#N/A</v>
      </c>
      <c r="CT13" s="51" t="e">
        <f t="shared" si="14"/>
        <v>#N/A</v>
      </c>
      <c r="CU13" s="16" t="e">
        <f>VLOOKUP(B:B,[24]Summary_mar_20!$B:$EA,130,0)</f>
        <v>#N/A</v>
      </c>
      <c r="CV13" s="49" t="e">
        <f t="shared" si="58"/>
        <v>#N/A</v>
      </c>
      <c r="CW13" s="17" t="e">
        <f>VLOOKUP(B:B,[24]Summary_mar_20!$B:$BR,69,0)</f>
        <v>#N/A</v>
      </c>
      <c r="CX13" s="22" t="e">
        <f t="shared" si="59"/>
        <v>#N/A</v>
      </c>
      <c r="CY13" s="17" t="e">
        <f>VLOOKUP(B:B,[25]Summary_jun_20!$B:$ED,133,0)</f>
        <v>#N/A</v>
      </c>
      <c r="CZ13" s="49" t="e">
        <f t="shared" si="60"/>
        <v>#N/A</v>
      </c>
      <c r="DA13" s="17" t="e">
        <f>VLOOKUP(B:B,[25]Summary_jun_20!$B:$BS,70,0)</f>
        <v>#N/A</v>
      </c>
      <c r="DB13" s="22" t="e">
        <f t="shared" si="15"/>
        <v>#N/A</v>
      </c>
      <c r="DC13" s="53" t="e">
        <f>VLOOKUP(B:B,[26]Summary_Sep_20!$B:$EG,136,0)</f>
        <v>#N/A</v>
      </c>
      <c r="DD13" s="49" t="e">
        <f t="shared" si="61"/>
        <v>#N/A</v>
      </c>
      <c r="DE13" s="17" t="e">
        <f>VLOOKUP(B:B,[26]Summary_Sep_20!$B:$BT,71,0)</f>
        <v>#N/A</v>
      </c>
      <c r="DF13" s="22" t="e">
        <f t="shared" si="16"/>
        <v>#N/A</v>
      </c>
      <c r="DG13" s="17" t="e">
        <f>VLOOKUP(B:B,[27]Summary_Dec_20!$B:$EJ,139,0)</f>
        <v>#N/A</v>
      </c>
      <c r="DH13" s="49" t="e">
        <f t="shared" si="62"/>
        <v>#N/A</v>
      </c>
      <c r="DI13" s="17" t="e">
        <f>VLOOKUP(B:B,[27]Summary_Dec_20!$B:$BV,73,0)</f>
        <v>#N/A</v>
      </c>
      <c r="DJ13" s="51" t="e">
        <f t="shared" si="17"/>
        <v>#N/A</v>
      </c>
      <c r="DK13" s="54" t="e">
        <f>VLOOKUP(B:B,[28]Summary_Mar_21!$B:$EL,141,0)</f>
        <v>#N/A</v>
      </c>
      <c r="DL13" s="49" t="e">
        <f t="shared" si="63"/>
        <v>#N/A</v>
      </c>
      <c r="DM13" s="17" t="e">
        <f>VLOOKUP(B:B,[28]Summary_Mar_21!$B:$BU,72,0)</f>
        <v>#N/A</v>
      </c>
      <c r="DN13" s="22" t="e">
        <f t="shared" si="64"/>
        <v>#N/A</v>
      </c>
      <c r="DO13" s="17" t="e">
        <f>VLOOKUP(B:B,[29]Summary_Jun_21!$B:$EO,144,0)</f>
        <v>#N/A</v>
      </c>
      <c r="DP13" s="49" t="e">
        <f t="shared" si="65"/>
        <v>#N/A</v>
      </c>
      <c r="DQ13" s="17" t="e">
        <f>VLOOKUP(B:B,[29]Summary_Jun_21!$B:$BV,73,0)</f>
        <v>#N/A</v>
      </c>
      <c r="DR13" s="22" t="e">
        <f t="shared" si="18"/>
        <v>#N/A</v>
      </c>
      <c r="DS13" s="17" t="e">
        <f>VLOOKUP(B:B,[30]Summary_Sep_21!$B:$ER,147,0)</f>
        <v>#N/A</v>
      </c>
      <c r="DT13" s="49" t="e">
        <f t="shared" si="66"/>
        <v>#N/A</v>
      </c>
      <c r="DU13" s="17" t="e">
        <f>VLOOKUP(B:B,[30]Summary_Sep_21!$B:$BW,74,0)</f>
        <v>#N/A</v>
      </c>
      <c r="DV13" s="22" t="e">
        <f t="shared" si="19"/>
        <v>#N/A</v>
      </c>
      <c r="DW13" s="17" t="e">
        <f>VLOOKUP(B:B,[31]Summary_Dec_21!$B:$EW,152,0)</f>
        <v>#N/A</v>
      </c>
      <c r="DX13" s="49" t="e">
        <f t="shared" si="67"/>
        <v>#N/A</v>
      </c>
      <c r="DY13" s="17" t="e">
        <f>VLOOKUP(B:B,[31]Summary_Dec_21!$B:$BZ,77,0)</f>
        <v>#N/A</v>
      </c>
      <c r="DZ13" s="51" t="e">
        <f t="shared" si="20"/>
        <v>#N/A</v>
      </c>
      <c r="EA13" s="16" t="e">
        <f>VLOOKUP(B:B,[32]Summary_Mar_22!$B:$DM,116,0)</f>
        <v>#N/A</v>
      </c>
      <c r="EB13" s="49" t="e">
        <f t="shared" si="68"/>
        <v>#N/A</v>
      </c>
      <c r="EC13" s="17" t="e">
        <f>VLOOKUP(B:B,[32]Summary_Mar_22!$B:$AN,39,0)</f>
        <v>#N/A</v>
      </c>
      <c r="ED13" s="22" t="e">
        <f t="shared" si="69"/>
        <v>#N/A</v>
      </c>
      <c r="EE13" s="17" t="e">
        <f>VLOOKUP(B:B,[33]Summary_Jun_22!$B:$DP,119,0)</f>
        <v>#N/A</v>
      </c>
      <c r="EF13" s="49" t="e">
        <f t="shared" si="70"/>
        <v>#N/A</v>
      </c>
      <c r="EG13" s="17" t="e">
        <f>VLOOKUP(B:B,[33]Summary_Jun_22!$B:$AO,40,0)</f>
        <v>#N/A</v>
      </c>
      <c r="EH13" s="22" t="e">
        <f t="shared" si="21"/>
        <v>#N/A</v>
      </c>
      <c r="EI13" s="17" t="e">
        <f>VLOOKUP(B:B,[34]Summary_Sep_22!$B:$DS,122,0)</f>
        <v>#N/A</v>
      </c>
      <c r="EJ13" s="49" t="e">
        <f t="shared" si="71"/>
        <v>#N/A</v>
      </c>
      <c r="EK13" s="17" t="e">
        <f>VLOOKUP(B:B,[34]Summary_Sep_22!$B:$AP,41,0)</f>
        <v>#N/A</v>
      </c>
      <c r="EL13" s="22" t="e">
        <f t="shared" si="22"/>
        <v>#N/A</v>
      </c>
      <c r="EM13" s="17" t="e">
        <f>VLOOKUP(B:B,[35]Summary_Dec_22!$B:$DV,125,0)</f>
        <v>#N/A</v>
      </c>
      <c r="EN13" s="49" t="e">
        <f t="shared" si="72"/>
        <v>#N/A</v>
      </c>
      <c r="EO13" s="17" t="e">
        <f>VLOOKUP(B:B,[35]Summary_Dec_22!$B:$AQ,42,0)</f>
        <v>#N/A</v>
      </c>
      <c r="EP13" s="51" t="e">
        <f t="shared" si="23"/>
        <v>#N/A</v>
      </c>
      <c r="EQ13" s="16" t="e">
        <f>VLOOKUP(B:B,[36]Summary_Mar_23!$B:$DT,123,0)</f>
        <v>#N/A</v>
      </c>
      <c r="ER13" s="49" t="e">
        <f t="shared" si="73"/>
        <v>#N/A</v>
      </c>
      <c r="ES13" s="17" t="e">
        <f>VLOOKUP(B:B,[36]Summary_Mar_23!$B:$AM,38,0)</f>
        <v>#N/A</v>
      </c>
      <c r="ET13" s="22" t="e">
        <f t="shared" si="74"/>
        <v>#N/A</v>
      </c>
      <c r="EU13" s="17" t="e">
        <f>VLOOKUP(B:B,[37]Summary_Jun_23!$B:$DU,124,0)</f>
        <v>#N/A</v>
      </c>
      <c r="EV13" s="49" t="e">
        <f t="shared" si="75"/>
        <v>#N/A</v>
      </c>
      <c r="EW13" s="17" t="e">
        <f>VLOOKUP(B:B,[37]Summary_Jun_23!$B:$AL,37,0)</f>
        <v>#N/A</v>
      </c>
      <c r="EX13" s="22" t="e">
        <f t="shared" si="24"/>
        <v>#N/A</v>
      </c>
      <c r="EY13" s="17" t="e">
        <f>VLOOKUP(B:B,[38]Summary_Sep_23!$B:$DW,126,0)</f>
        <v>#N/A</v>
      </c>
      <c r="EZ13" s="49" t="e">
        <f t="shared" si="76"/>
        <v>#N/A</v>
      </c>
      <c r="FA13" s="17" t="e">
        <f>VLOOKUP(B:B,[38]Summary_Sep_23!$B:$AL,37,0)</f>
        <v>#N/A</v>
      </c>
      <c r="FB13" s="22" t="e">
        <f t="shared" si="25"/>
        <v>#N/A</v>
      </c>
      <c r="FC13" s="17" t="e">
        <f>VLOOKUP(B:B,[39]Indu!$B:$DY,128,0)</f>
        <v>#N/A</v>
      </c>
      <c r="FD13" s="49" t="e">
        <f t="shared" si="77"/>
        <v>#N/A</v>
      </c>
      <c r="FE13" s="17" t="e">
        <f>VLOOKUP(B:B,[39]Indu!$B:$AL,37,0)</f>
        <v>#N/A</v>
      </c>
      <c r="FF13" s="51" t="e">
        <f t="shared" si="26"/>
        <v>#N/A</v>
      </c>
      <c r="FG13" s="16" t="e">
        <f>VLOOKUP(B:B,'[40]Mar 2024 Final'!$B:$EB,131,0)</f>
        <v>#N/A</v>
      </c>
      <c r="FH13" s="49" t="e">
        <f t="shared" si="78"/>
        <v>#N/A</v>
      </c>
      <c r="FI13" s="17" t="e">
        <f>VLOOKUP(B:B,'[40]Mar 2024 Final'!$B:$AM,38,0)</f>
        <v>#N/A</v>
      </c>
      <c r="FJ13" s="22" t="e">
        <f t="shared" si="79"/>
        <v>#N/A</v>
      </c>
      <c r="FK13" s="17" t="e">
        <f>VLOOKUP(B:B,'[41]June 2024 Final'!$B:$EG,136,0)</f>
        <v>#N/A</v>
      </c>
      <c r="FL13" s="49" t="e">
        <f t="shared" si="80"/>
        <v>#N/A</v>
      </c>
      <c r="FM13" s="17" t="e">
        <f>VLOOKUP(B:B,'[41]June 2024 Final'!$B:$AP,41,0)</f>
        <v>#N/A</v>
      </c>
      <c r="FN13" s="22" t="e">
        <f t="shared" si="27"/>
        <v>#N/A</v>
      </c>
      <c r="FO13" s="17" t="e">
        <f>VLOOKUP(B:B,'[42]Sep 2024 Final'!$B:$EH,137,0)</f>
        <v>#N/A</v>
      </c>
      <c r="FP13" s="49" t="e">
        <f t="shared" si="81"/>
        <v>#N/A</v>
      </c>
      <c r="FQ13" s="17" t="e">
        <f>VLOOKUP(B:B,'[42]Sep 2024 Final'!$B:$AO,40,0)</f>
        <v>#N/A</v>
      </c>
      <c r="FR13" s="22" t="e">
        <f t="shared" si="28"/>
        <v>#N/A</v>
      </c>
      <c r="FS13" s="17" t="e">
        <f>VLOOKUP(B:B,'[43]Dec 2024 Final'!$B:$EJ,139,0)</f>
        <v>#N/A</v>
      </c>
      <c r="FT13" s="49" t="e">
        <f t="shared" si="82"/>
        <v>#N/A</v>
      </c>
      <c r="FU13" s="17" t="e">
        <f>VLOOKUP(B:B,'[43]Dec 2024 Final'!$B:$AO,40,0)</f>
        <v>#N/A</v>
      </c>
      <c r="FV13" s="51" t="e">
        <f t="shared" si="29"/>
        <v>#N/A</v>
      </c>
    </row>
    <row r="14" spans="1:178" x14ac:dyDescent="0.25">
      <c r="A14">
        <v>8</v>
      </c>
      <c r="B14" s="11" t="s">
        <v>9</v>
      </c>
      <c r="C14" s="16">
        <f>VLOOKUP(B:B,[1]ROA!$B$1:$D$65536,3,0)</f>
        <v>707113</v>
      </c>
      <c r="D14" s="17">
        <f>VLOOKUP(B:B,[1]ROA!$AO$1:$AS$65536,5,0)</f>
        <v>71242659</v>
      </c>
      <c r="E14" s="17">
        <f>VLOOKUP(B:B,[1]ROA!$AO$1:$AQ$65536,3,0)</f>
        <v>72191900</v>
      </c>
      <c r="F14" s="22">
        <f t="shared" si="30"/>
        <v>3.9438919319297383E-2</v>
      </c>
      <c r="G14" s="17">
        <f>VLOOKUP(B:B,[2]ROA!$B$1:$D$65536,3,0)</f>
        <v>1243273</v>
      </c>
      <c r="H14" s="17">
        <f>VLOOKUP(B:B,[1]ROA!$AO$1:$AS$65536,5,0)</f>
        <v>71242659</v>
      </c>
      <c r="I14" s="17">
        <f>VLOOKUP(B:B,[2]ROA!$AQ$1:$AS$65536,3,0)</f>
        <v>80054734</v>
      </c>
      <c r="J14" s="22">
        <f t="shared" si="31"/>
        <v>3.2869647661410796E-2</v>
      </c>
      <c r="K14" s="46"/>
      <c r="L14" s="47">
        <f>VLOOKUP(B:B,[1]ROA!$AO$1:$AS$65536,5,0)</f>
        <v>71242659</v>
      </c>
      <c r="M14" s="46"/>
      <c r="N14" s="46">
        <f t="shared" si="32"/>
        <v>0</v>
      </c>
      <c r="O14" s="17">
        <f>VLOOKUP(B:B,'[3]Dec 2014 (Final)'!$B$1:$BP$65536,67,0)</f>
        <v>2443063</v>
      </c>
      <c r="P14" s="17">
        <f>VLOOKUP(B:B,[1]ROA!$AO$1:$AS$65536,5,0)</f>
        <v>71242659</v>
      </c>
      <c r="Q14" s="17">
        <f>VLOOKUP(B:B,'[3]Dec 2014 (Final)'!$B$1:$AW$65536,48,0)</f>
        <v>79397808</v>
      </c>
      <c r="R14" s="22">
        <f t="shared" si="33"/>
        <v>3.2435680115091521E-2</v>
      </c>
      <c r="S14" s="16">
        <f>VLOOKUP(B:B,'[4]Mar 2015 (Final)'!$B$1:$BR$65536,69,0)</f>
        <v>860478</v>
      </c>
      <c r="T14" s="49">
        <f t="shared" si="34"/>
        <v>79397808</v>
      </c>
      <c r="U14" s="17">
        <f>VLOOKUP(B:B,'[4]Mar 2015 (Final)'!$B$1:$AY$65536,50,0)</f>
        <v>81940917</v>
      </c>
      <c r="V14" s="22">
        <f t="shared" si="83"/>
        <v>4.2666904675241486E-2</v>
      </c>
      <c r="W14" s="17">
        <f>VLOOKUP(B:B,'[5]June 2015 (Final)'!$B$1:$BV$65536,73,0)</f>
        <v>1588521</v>
      </c>
      <c r="X14" s="49">
        <f t="shared" si="35"/>
        <v>79397808</v>
      </c>
      <c r="Y14" s="17">
        <f>VLOOKUP(B:B,'[5]June 2015 (Final)'!$B$1:$AY$65536,50,0)</f>
        <v>115826138</v>
      </c>
      <c r="Z14" s="22">
        <f t="shared" si="0"/>
        <v>3.2547667077685236E-2</v>
      </c>
      <c r="AA14" s="17">
        <f>VLOOKUP(B:B,'[6]Sep 2015 (Final)'!$B$1:$BY$65536,76,0)</f>
        <v>2275575</v>
      </c>
      <c r="AB14" s="49">
        <f t="shared" si="36"/>
        <v>79397808</v>
      </c>
      <c r="AC14" s="17">
        <f>VLOOKUP(B:B,'[6]Sep 2015 (Final)'!$B$1:$AZ$65536,51,0)</f>
        <v>93483001</v>
      </c>
      <c r="AD14" s="22">
        <f t="shared" si="1"/>
        <v>3.510048359387305E-2</v>
      </c>
      <c r="AE14" s="17">
        <f>VLOOKUP(B:B,'[7]Dec 2015 (Final)'!$B$1:$CB$65536,79,0)</f>
        <v>3400960</v>
      </c>
      <c r="AF14" s="49">
        <f t="shared" si="37"/>
        <v>79397808</v>
      </c>
      <c r="AG14" s="17">
        <f>VLOOKUP(B:B,'[7]Dec 2015 (Final)'!$B$1:$BA$65536,52,0)</f>
        <v>88147287</v>
      </c>
      <c r="AH14" s="51">
        <f t="shared" si="2"/>
        <v>4.0597547782583551E-2</v>
      </c>
      <c r="AI14" s="16">
        <f>VLOOKUP(B:B,'[8]Mar 2016 (Final)'!$B$1:$CE$65536,82,0)</f>
        <v>675671</v>
      </c>
      <c r="AJ14" s="49">
        <f t="shared" si="38"/>
        <v>88147287</v>
      </c>
      <c r="AK14" s="17">
        <f>VLOOKUP(B:B,'[8]Mar 2016 (Final)'!$B$1:$BB$65536,53,0)</f>
        <v>89167854</v>
      </c>
      <c r="AL14" s="22">
        <f t="shared" si="39"/>
        <v>3.0484525853322363E-2</v>
      </c>
      <c r="AM14" s="17">
        <f>VLOOKUP(B:B,'[9]Jun 2016 (Final)'!$B$1:$CI$65536,86,0)</f>
        <v>1581009</v>
      </c>
      <c r="AN14" s="49">
        <f t="shared" si="40"/>
        <v>88147287</v>
      </c>
      <c r="AO14" s="17">
        <f>VLOOKUP(B:B,'[9]Jun 2016 (Final)'!$B$1:$BD$65536,55,0)</f>
        <v>103254695</v>
      </c>
      <c r="AP14" s="22">
        <f t="shared" si="3"/>
        <v>3.3040598294326963E-2</v>
      </c>
      <c r="AQ14" s="17">
        <f>VLOOKUP(B:B,'[10]Sep 2016 (Final)'!$B$1:$CL$65536,89,0)</f>
        <v>2196451</v>
      </c>
      <c r="AR14" s="49">
        <f t="shared" si="41"/>
        <v>88147287</v>
      </c>
      <c r="AS14" s="17">
        <f>VLOOKUP(B:B,'[10]Sep 2016 (Final)'!$B$1:$BE$65536,56,0)</f>
        <v>116502032</v>
      </c>
      <c r="AT14" s="22">
        <f t="shared" si="4"/>
        <v>2.8620679977276967E-2</v>
      </c>
      <c r="AU14" s="17">
        <f>VLOOKUP(B:B,'[11]summary-dec-16'!$B$1:$CO$65536,92,0)</f>
        <v>3432189</v>
      </c>
      <c r="AV14" s="49">
        <f t="shared" si="42"/>
        <v>88147287</v>
      </c>
      <c r="AW14" s="17">
        <f>VLOOKUP(B:B,'[11]summary-dec-16'!$B$1:$BF$65536,57,0)</f>
        <v>103323540</v>
      </c>
      <c r="AX14" s="51">
        <f t="shared" si="5"/>
        <v>3.5850777413731022E-2</v>
      </c>
      <c r="AY14" s="16">
        <f>VLOOKUP(B:B,'[12]summary-mar-17'!$B$1:$CQ$65536,94,0)</f>
        <v>725892</v>
      </c>
      <c r="AZ14" s="49">
        <f t="shared" si="43"/>
        <v>103323540</v>
      </c>
      <c r="BA14" s="17">
        <f>VLOOKUP(B:B,'[12]summary-mar-17'!$B$1:$BF$65536,57,0)</f>
        <v>101117630</v>
      </c>
      <c r="BB14" s="22">
        <f t="shared" si="44"/>
        <v>2.8404924507133274E-2</v>
      </c>
      <c r="BC14" s="17">
        <f>VLOOKUP(B:B,'[13]summary-june-17'!$B$1:$CT$65536,97,0)</f>
        <v>2076174</v>
      </c>
      <c r="BD14" s="49">
        <f t="shared" si="45"/>
        <v>103323540</v>
      </c>
      <c r="BE14" s="17">
        <f>VLOOKUP(B:B,'[13]summary-june-17'!$B$1:$BG$65536,58,0)</f>
        <v>90025078</v>
      </c>
      <c r="BF14" s="22">
        <f t="shared" si="6"/>
        <v>4.295192841771437E-2</v>
      </c>
      <c r="BG14" s="17">
        <f>VLOOKUP(B:B,'[14]summary-sep-17'!$B$1:$CW$65536,100,0)</f>
        <v>2861517</v>
      </c>
      <c r="BH14" s="49">
        <f t="shared" si="46"/>
        <v>103323540</v>
      </c>
      <c r="BI14" s="17">
        <f>VLOOKUP(B:B,'[14]summary-sep-17'!$B$1:$BH$65536,59,0)</f>
        <v>88851809</v>
      </c>
      <c r="BJ14" s="22">
        <f t="shared" si="7"/>
        <v>3.9707028189135747E-2</v>
      </c>
      <c r="BK14" s="17">
        <f>VLOOKUP(B:B,'[15]summary-Dec-17'!$B$1:$CZ$65536,103,0)</f>
        <v>3910416</v>
      </c>
      <c r="BL14" s="49">
        <f t="shared" si="47"/>
        <v>103323540</v>
      </c>
      <c r="BM14" s="17">
        <f>VLOOKUP(B:B,'[15]summary-Dec-17'!$B$1:$BI$65536,60,0)</f>
        <v>98231911</v>
      </c>
      <c r="BN14" s="51">
        <f t="shared" si="8"/>
        <v>3.8802383965294E-2</v>
      </c>
      <c r="BO14" s="16">
        <f>VLOOKUP(B:B,'[16]summary-Mar-18'!$B$1:$DC$65536,106,0)</f>
        <v>632769</v>
      </c>
      <c r="BP14" s="49">
        <f t="shared" si="48"/>
        <v>98231911</v>
      </c>
      <c r="BQ14" s="17">
        <f>VLOOKUP(B:B,'[16]summary-Mar-18'!$B$1:$BJ$65536,61,0)</f>
        <v>90072120</v>
      </c>
      <c r="BR14" s="22">
        <f t="shared" si="49"/>
        <v>2.688286582670129E-2</v>
      </c>
      <c r="BS14" s="17">
        <f>VLOOKUP(B:B,'[17]summary-Jun-18'!$B$1:$DF$65536,109,0)</f>
        <v>1580763</v>
      </c>
      <c r="BT14" s="49">
        <f t="shared" si="50"/>
        <v>98231911</v>
      </c>
      <c r="BU14" s="17">
        <f>VLOOKUP(B:B,'[17]summary-Jun-18'!$B$1:$BK$65536,62,0)</f>
        <v>85155116</v>
      </c>
      <c r="BV14" s="22">
        <f t="shared" si="9"/>
        <v>3.4479276443038692E-2</v>
      </c>
      <c r="BW14" s="17">
        <f>VLOOKUP(B:B,'[18]summary-Sep-18'!$B$1:$DI$65536,112,0)</f>
        <v>4349011</v>
      </c>
      <c r="BX14" s="49">
        <f t="shared" si="51"/>
        <v>98231911</v>
      </c>
      <c r="BY14" s="17">
        <f>VLOOKUP(B:B,'[18]summary-Sep-18'!$B$1:$BL$65536,63,0)</f>
        <v>100756266</v>
      </c>
      <c r="BZ14" s="22">
        <f t="shared" si="10"/>
        <v>5.8281666989022499E-2</v>
      </c>
      <c r="CA14" s="17">
        <f>VLOOKUP(B:B,'[19]summary-Dec-18'!$B$1:$DL$65536,115,0)</f>
        <v>3161772</v>
      </c>
      <c r="CB14" s="49">
        <f t="shared" si="52"/>
        <v>98231911</v>
      </c>
      <c r="CC14" s="17">
        <f>VLOOKUP(B:B,'[19]summary-Dec-18'!$B$1:$BM$65536,64,0)</f>
        <v>85638687</v>
      </c>
      <c r="CD14" s="51">
        <f t="shared" si="11"/>
        <v>3.4391273367153564E-2</v>
      </c>
      <c r="CE14" s="16">
        <f>VLOOKUP(B:B,[20]Summary_mar_19!$B$1:$DO$65536,118,0)</f>
        <v>1006113</v>
      </c>
      <c r="CF14" s="49">
        <f t="shared" si="53"/>
        <v>85638687</v>
      </c>
      <c r="CG14" s="17">
        <f>VLOOKUP(B:B,[20]Summary_mar_19!$B$1:$BN$65536,65,0)</f>
        <v>93274626</v>
      </c>
      <c r="CH14" s="22">
        <f t="shared" si="54"/>
        <v>4.4987731013622224E-2</v>
      </c>
      <c r="CI14" s="17">
        <f>VLOOKUP(B:B,[21]Summary_jun_19!$B$1:$DR$65536,121,0)</f>
        <v>1556790</v>
      </c>
      <c r="CJ14" s="49">
        <f t="shared" si="55"/>
        <v>85638687</v>
      </c>
      <c r="CK14" s="17">
        <f>VLOOKUP(B:B,[21]Summary_jun_19!$B$1:$BO$65536,66,0)</f>
        <v>90132862</v>
      </c>
      <c r="CL14" s="22">
        <f t="shared" si="12"/>
        <v>3.5427576507276501E-2</v>
      </c>
      <c r="CM14" s="17">
        <f>VLOOKUP(B:B,[22]Summary_sep_19!$B$1:$DU$65536,124,0)</f>
        <v>2414951</v>
      </c>
      <c r="CN14" s="49">
        <f t="shared" si="56"/>
        <v>85638687</v>
      </c>
      <c r="CO14" s="17">
        <f>VLOOKUP(B:B, [22]Summary_sep_19!$B$1:$BP$65536,67,0)</f>
        <v>93526049</v>
      </c>
      <c r="CP14" s="22">
        <f t="shared" si="13"/>
        <v>3.5943844068362499E-2</v>
      </c>
      <c r="CQ14" s="17">
        <f>VLOOKUP(B:B,[23]Summary_DEC_19!$B$1:$DX$65536,127,0)</f>
        <v>2932682</v>
      </c>
      <c r="CR14" s="49">
        <f t="shared" si="57"/>
        <v>85638687</v>
      </c>
      <c r="CS14" s="17">
        <f>VLOOKUP(B:B,[23]Summary_DEC_19!$B$1:$BQ$65536,68,0)</f>
        <v>96570193</v>
      </c>
      <c r="CT14" s="51">
        <f t="shared" si="14"/>
        <v>3.2190330131001296E-2</v>
      </c>
      <c r="CU14" s="16">
        <f>VLOOKUP(B:B,[24]Summary_mar_20!$B:$EA,130,0)</f>
        <v>932932</v>
      </c>
      <c r="CV14" s="49">
        <f t="shared" si="58"/>
        <v>96570193</v>
      </c>
      <c r="CW14" s="17">
        <f>VLOOKUP(B:B,[24]Summary_mar_20!$B:$BR,69,0)</f>
        <v>95052722</v>
      </c>
      <c r="CX14" s="22">
        <f t="shared" si="59"/>
        <v>3.8948661228747093E-2</v>
      </c>
      <c r="CY14" s="17">
        <f>VLOOKUP(B:B,[25]Summary_jun_20!$B:$ED,133,0)</f>
        <v>1727708</v>
      </c>
      <c r="CZ14" s="49">
        <f t="shared" si="60"/>
        <v>96570193</v>
      </c>
      <c r="DA14" s="17">
        <f>VLOOKUP(B:B,[25]Summary_jun_20!$B:$BS,70,0)</f>
        <v>103211168</v>
      </c>
      <c r="DB14" s="22">
        <f t="shared" si="15"/>
        <v>3.4591975774957304E-2</v>
      </c>
      <c r="DC14" s="53">
        <f>VLOOKUP(B:B,[26]Summary_Sep_20!$B:$EG,136,0)</f>
        <v>0</v>
      </c>
      <c r="DD14" s="49">
        <f t="shared" si="61"/>
        <v>96570193</v>
      </c>
      <c r="DE14" s="17">
        <f>VLOOKUP(B:B,[26]Summary_Sep_20!$B:$BT,71,0)</f>
        <v>101750445</v>
      </c>
      <c r="DF14" s="22">
        <f t="shared" si="16"/>
        <v>0</v>
      </c>
      <c r="DG14" s="17">
        <f>VLOOKUP(B:B,[27]Summary_Dec_20!$B:$EJ,139,0)</f>
        <v>3090694</v>
      </c>
      <c r="DH14" s="49">
        <f t="shared" si="62"/>
        <v>96570193</v>
      </c>
      <c r="DI14" s="17">
        <f>VLOOKUP(B:B,[27]Summary_Dec_20!$B:$BV,73,0)</f>
        <v>101750445</v>
      </c>
      <c r="DJ14" s="51">
        <f t="shared" si="17"/>
        <v>3.1168657293246506E-2</v>
      </c>
      <c r="DK14" s="54">
        <f>VLOOKUP(B:B,[28]Summary_Mar_21!$B:$EL,141,0)</f>
        <v>902203</v>
      </c>
      <c r="DL14" s="49">
        <f t="shared" si="63"/>
        <v>101750445</v>
      </c>
      <c r="DM14" s="17">
        <f>VLOOKUP(B:B,[28]Summary_Mar_21!$B:$BU,72,0)</f>
        <v>115188165</v>
      </c>
      <c r="DN14" s="22">
        <f t="shared" si="64"/>
        <v>3.3270352382178535E-2</v>
      </c>
      <c r="DO14" s="17">
        <f>VLOOKUP(B:B,[29]Summary_Jun_21!$B:$EO,144,0)</f>
        <v>1629050</v>
      </c>
      <c r="DP14" s="49">
        <f t="shared" si="65"/>
        <v>101750445</v>
      </c>
      <c r="DQ14" s="17">
        <f>VLOOKUP(B:B,[29]Summary_Jun_21!$B:$BV,73,0)</f>
        <v>107034617</v>
      </c>
      <c r="DR14" s="22">
        <f t="shared" si="18"/>
        <v>3.1210087242735784E-2</v>
      </c>
      <c r="DS14" s="17">
        <f>VLOOKUP(B:B,[30]Summary_Sep_21!$B:$ER,147,0)</f>
        <v>2548805</v>
      </c>
      <c r="DT14" s="49">
        <f t="shared" si="66"/>
        <v>101750445</v>
      </c>
      <c r="DU14" s="17">
        <f>VLOOKUP(B:B,[30]Summary_Sep_21!$B:$BW,74,0)</f>
        <v>115595604</v>
      </c>
      <c r="DV14" s="22">
        <f t="shared" si="19"/>
        <v>3.1271851338476979E-2</v>
      </c>
      <c r="DW14" s="17">
        <f>VLOOKUP(B:B,[31]Summary_Dec_21!$B:$EW,152,0)</f>
        <v>3492225</v>
      </c>
      <c r="DX14" s="49">
        <f t="shared" si="67"/>
        <v>101750445</v>
      </c>
      <c r="DY14" s="17">
        <f>VLOOKUP(B:B,[31]Summary_Dec_21!$B:$BZ,77,0)</f>
        <v>130940063</v>
      </c>
      <c r="DZ14" s="51">
        <f t="shared" si="20"/>
        <v>3.0016050332401182E-2</v>
      </c>
      <c r="EA14" s="16">
        <f>VLOOKUP(B:B,[32]Summary_Mar_22!$B:$DM,116,0)</f>
        <v>1180988</v>
      </c>
      <c r="EB14" s="49">
        <f t="shared" si="68"/>
        <v>130940063</v>
      </c>
      <c r="EC14" s="17">
        <f>VLOOKUP(B:B,[32]Summary_Mar_22!$B:$AN,39,0)</f>
        <v>132170712</v>
      </c>
      <c r="ED14" s="22">
        <f t="shared" si="69"/>
        <v>3.5908464790163006E-2</v>
      </c>
      <c r="EE14" s="17">
        <f>VLOOKUP(B:B,[33]Summary_Jun_22!$B:$DP,119,0)</f>
        <v>2540522</v>
      </c>
      <c r="EF14" s="49">
        <f t="shared" si="70"/>
        <v>130940063</v>
      </c>
      <c r="EG14" s="17">
        <f>VLOOKUP(B:B,[33]Summary_Jun_22!$B:$AO,40,0)</f>
        <v>126499445</v>
      </c>
      <c r="EH14" s="22">
        <f t="shared" si="21"/>
        <v>3.9473692592669189E-2</v>
      </c>
      <c r="EI14" s="17">
        <f>VLOOKUP(B:B,[34]Summary_Sep_22!$B:$DS,122,0)</f>
        <v>4236165</v>
      </c>
      <c r="EJ14" s="49">
        <f t="shared" si="71"/>
        <v>130940063</v>
      </c>
      <c r="EK14" s="17">
        <f>VLOOKUP(B:B,[34]Summary_Sep_22!$B:$AP,41,0)</f>
        <v>127420769</v>
      </c>
      <c r="EL14" s="22">
        <f t="shared" si="22"/>
        <v>4.3723500627215812E-2</v>
      </c>
      <c r="EM14" s="17">
        <f>VLOOKUP(B:B,[35]Summary_Dec_22!$B:$DV,125,0)</f>
        <v>5893855</v>
      </c>
      <c r="EN14" s="49">
        <f t="shared" si="72"/>
        <v>130940063</v>
      </c>
      <c r="EO14" s="17">
        <f>VLOOKUP(B:B,[35]Summary_Dec_22!$B:$AQ,42,0)</f>
        <v>139827065</v>
      </c>
      <c r="EP14" s="51">
        <f t="shared" si="23"/>
        <v>4.3534494334925324E-2</v>
      </c>
      <c r="EQ14" s="16">
        <f>VLOOKUP(B:B,[36]Summary_Mar_23!$B:$DT,123,0)</f>
        <v>1933491</v>
      </c>
      <c r="ER14" s="49">
        <f t="shared" si="73"/>
        <v>139827065</v>
      </c>
      <c r="ES14" s="17">
        <f>VLOOKUP(B:B,[36]Summary_Mar_23!$B:$AM,38,0)</f>
        <v>156976438</v>
      </c>
      <c r="ET14" s="22">
        <f t="shared" si="74"/>
        <v>5.211504528637588E-2</v>
      </c>
      <c r="EU14" s="17">
        <f>VLOOKUP(B:B,[37]Summary_Jun_23!$B:$DU,124,0)</f>
        <v>4446986</v>
      </c>
      <c r="EV14" s="49">
        <f t="shared" si="75"/>
        <v>139827065</v>
      </c>
      <c r="EW14" s="17">
        <f>VLOOKUP(B:B,[37]Summary_Jun_23!$B:$AL,37,0)</f>
        <v>139929702</v>
      </c>
      <c r="EX14" s="22">
        <f t="shared" si="24"/>
        <v>6.3583605825699288E-2</v>
      </c>
      <c r="EY14" s="17">
        <f>VLOOKUP(B:B,[38]Summary_Sep_23!$B:$DW,126,0)</f>
        <v>6451100</v>
      </c>
      <c r="EZ14" s="49">
        <f t="shared" si="76"/>
        <v>139827065</v>
      </c>
      <c r="FA14" s="17">
        <f>VLOOKUP(B:B,[38]Summary_Sep_23!$B:$AL,37,0)</f>
        <v>145748157</v>
      </c>
      <c r="FB14" s="22">
        <f t="shared" si="25"/>
        <v>6.0239586659004092E-2</v>
      </c>
      <c r="FC14" s="17">
        <f>VLOOKUP(B:B,[39]Indu!$B:$DY,128,0)</f>
        <v>8351732</v>
      </c>
      <c r="FD14" s="49">
        <f t="shared" si="77"/>
        <v>139827065</v>
      </c>
      <c r="FE14" s="17">
        <f>VLOOKUP(B:B,[39]Indu!$B:$AL,37,0)</f>
        <v>151772199</v>
      </c>
      <c r="FF14" s="51">
        <f t="shared" si="26"/>
        <v>5.7282257063584356E-2</v>
      </c>
      <c r="FG14" s="16">
        <f>VLOOKUP(B:B,'[40]Mar 2024 Final'!$B:$EB,131,0)</f>
        <v>3143366</v>
      </c>
      <c r="FH14" s="49">
        <f t="shared" si="78"/>
        <v>151772199</v>
      </c>
      <c r="FI14" s="17">
        <f>VLOOKUP(B:B,'[40]Mar 2024 Final'!$B:$AM,38,0)</f>
        <v>161247809</v>
      </c>
      <c r="FJ14" s="22">
        <f t="shared" si="79"/>
        <v>8.0336487627972963E-2</v>
      </c>
      <c r="FK14" s="17">
        <f>VLOOKUP(B:B,'[41]June 2024 Final'!$B:$EG,136,0)</f>
        <v>5470735</v>
      </c>
      <c r="FL14" s="49">
        <f t="shared" si="80"/>
        <v>151772199</v>
      </c>
      <c r="FM14" s="17">
        <f>VLOOKUP(B:B,'[41]June 2024 Final'!$B:$AP,41,0)</f>
        <v>170842503</v>
      </c>
      <c r="FN14" s="22">
        <f t="shared" si="27"/>
        <v>6.7829952771340227E-2</v>
      </c>
      <c r="FO14" s="17">
        <f>VLOOKUP(B:B,'[42]Sep 2024 Final'!$B:$EH,137,0)</f>
        <v>8112938</v>
      </c>
      <c r="FP14" s="49">
        <f t="shared" si="81"/>
        <v>151772199</v>
      </c>
      <c r="FQ14" s="17">
        <f>VLOOKUP(B:B,'[42]Sep 2024 Final'!$B:$AO,40,0)</f>
        <v>160945937</v>
      </c>
      <c r="FR14" s="22">
        <f t="shared" si="28"/>
        <v>6.9182112716779987E-2</v>
      </c>
      <c r="FS14" s="17">
        <f>VLOOKUP(B:B,'[43]Dec 2024 Final'!$B:$EJ,139,0)</f>
        <v>10480339</v>
      </c>
      <c r="FT14" s="49">
        <f t="shared" si="82"/>
        <v>151772199</v>
      </c>
      <c r="FU14" s="17">
        <f>VLOOKUP(B:B,'[43]Dec 2024 Final'!$B:$AO,40,0)</f>
        <v>171821739</v>
      </c>
      <c r="FV14" s="51">
        <f t="shared" si="29"/>
        <v>6.4774631223159684E-2</v>
      </c>
    </row>
    <row r="15" spans="1:178" x14ac:dyDescent="0.25">
      <c r="A15">
        <v>9</v>
      </c>
      <c r="B15" s="11" t="s">
        <v>10</v>
      </c>
      <c r="C15" s="16">
        <f>VLOOKUP(B:B,[1]ROA!$B$1:$D$65536,3,0)</f>
        <v>744514</v>
      </c>
      <c r="D15" s="17">
        <f>VLOOKUP(B:B,[1]ROA!$AO$1:$AS$65536,5,0)</f>
        <v>124881964</v>
      </c>
      <c r="E15" s="17">
        <f>VLOOKUP(B:B,[1]ROA!$AO$1:$AQ$65536,3,0)</f>
        <v>119783476</v>
      </c>
      <c r="F15" s="22">
        <f t="shared" si="30"/>
        <v>2.4343904067529929E-2</v>
      </c>
      <c r="G15" s="17">
        <f>VLOOKUP(B:B,[2]ROA!$B$1:$D$65536,3,0)</f>
        <v>1617741</v>
      </c>
      <c r="H15" s="17">
        <f>VLOOKUP(B:B,[1]ROA!$AO$1:$AS$65536,5,0)</f>
        <v>124881964</v>
      </c>
      <c r="I15" s="17">
        <f>VLOOKUP(B:B,[2]ROA!$AQ$1:$AS$65536,3,0)</f>
        <v>143801266</v>
      </c>
      <c r="J15" s="22">
        <f t="shared" si="31"/>
        <v>2.4083989164489349E-2</v>
      </c>
      <c r="K15" s="46"/>
      <c r="L15" s="47">
        <f>VLOOKUP(B:B,[1]ROA!$AO$1:$AS$65536,5,0)</f>
        <v>124881964</v>
      </c>
      <c r="M15" s="46"/>
      <c r="N15" s="46">
        <f t="shared" si="32"/>
        <v>0</v>
      </c>
      <c r="O15" s="17">
        <f>VLOOKUP(B:B,'[3]Dec 2014 (Final)'!$B$1:$BP$65536,67,0)</f>
        <v>3774555</v>
      </c>
      <c r="P15" s="17">
        <f>VLOOKUP(B:B,[1]ROA!$AO$1:$AS$65536,5,0)</f>
        <v>124881964</v>
      </c>
      <c r="Q15" s="17">
        <f>VLOOKUP(B:B,'[3]Dec 2014 (Final)'!$B$1:$AW$65536,48,0)</f>
        <v>175808828</v>
      </c>
      <c r="R15" s="22">
        <f t="shared" si="33"/>
        <v>2.5105890173051922E-2</v>
      </c>
      <c r="S15" s="16">
        <f>VLOOKUP(B:B,'[4]Mar 2015 (Final)'!$B$1:$BR$65536,69,0)</f>
        <v>792090</v>
      </c>
      <c r="T15" s="49">
        <f t="shared" si="34"/>
        <v>175808828</v>
      </c>
      <c r="U15" s="17">
        <f>VLOOKUP(B:B,'[4]Mar 2015 (Final)'!$B$1:$AY$65536,50,0)</f>
        <v>154710864</v>
      </c>
      <c r="V15" s="22">
        <f t="shared" si="83"/>
        <v>1.9171989304649358E-2</v>
      </c>
      <c r="W15" s="17">
        <f>VLOOKUP(B:B,'[5]June 2015 (Final)'!$B$1:$BV$65536,73,0)</f>
        <v>1909049</v>
      </c>
      <c r="X15" s="49">
        <f t="shared" si="35"/>
        <v>175808828</v>
      </c>
      <c r="Y15" s="17">
        <f>VLOOKUP(B:B,'[5]June 2015 (Final)'!$B$1:$AY$65536,50,0)</f>
        <v>179346404</v>
      </c>
      <c r="Z15" s="22">
        <f t="shared" si="0"/>
        <v>2.1501009451551596E-2</v>
      </c>
      <c r="AA15" s="17">
        <f>VLOOKUP(B:B,'[6]Sep 2015 (Final)'!$B$1:$BY$65536,76,0)</f>
        <v>3233034</v>
      </c>
      <c r="AB15" s="49">
        <f t="shared" si="36"/>
        <v>175808828</v>
      </c>
      <c r="AC15" s="17">
        <f>VLOOKUP(B:B,'[6]Sep 2015 (Final)'!$B$1:$AZ$65536,51,0)</f>
        <v>184466862</v>
      </c>
      <c r="AD15" s="22">
        <f t="shared" si="1"/>
        <v>2.393007421622036E-2</v>
      </c>
      <c r="AE15" s="17">
        <f>VLOOKUP(B:B,'[7]Dec 2015 (Final)'!$B$1:$CB$65536,79,0)</f>
        <v>4615261</v>
      </c>
      <c r="AF15" s="49">
        <f t="shared" si="37"/>
        <v>175808828</v>
      </c>
      <c r="AG15" s="17">
        <f>VLOOKUP(B:B,'[7]Dec 2015 (Final)'!$B$1:$BA$65536,52,0)</f>
        <v>198484270</v>
      </c>
      <c r="AH15" s="51">
        <f t="shared" si="2"/>
        <v>2.4661213496381385E-2</v>
      </c>
      <c r="AI15" s="16">
        <f>VLOOKUP(B:B,'[8]Mar 2016 (Final)'!$B$1:$CE$65536,82,0)</f>
        <v>1091049</v>
      </c>
      <c r="AJ15" s="49">
        <f t="shared" si="38"/>
        <v>198484270</v>
      </c>
      <c r="AK15" s="17">
        <f>VLOOKUP(B:B,'[8]Mar 2016 (Final)'!$B$1:$BB$65536,53,0)</f>
        <v>195962086</v>
      </c>
      <c r="AL15" s="22">
        <f t="shared" si="39"/>
        <v>2.2128210508807439E-2</v>
      </c>
      <c r="AM15" s="17">
        <f>VLOOKUP(B:B,'[9]Jun 2016 (Final)'!$B$1:$CI$65536,86,0)</f>
        <v>2367643</v>
      </c>
      <c r="AN15" s="49">
        <f t="shared" si="40"/>
        <v>198484270</v>
      </c>
      <c r="AO15" s="17">
        <f>VLOOKUP(B:B,'[9]Jun 2016 (Final)'!$B$1:$BD$65536,55,0)</f>
        <v>206328561</v>
      </c>
      <c r="AP15" s="22">
        <f t="shared" si="3"/>
        <v>2.3394940265616233E-2</v>
      </c>
      <c r="AQ15" s="17">
        <f>VLOOKUP(B:B,'[10]Sep 2016 (Final)'!$B$1:$CL$65536,89,0)</f>
        <v>3812690</v>
      </c>
      <c r="AR15" s="49">
        <f t="shared" si="41"/>
        <v>198484270</v>
      </c>
      <c r="AS15" s="17">
        <f>VLOOKUP(B:B,'[10]Sep 2016 (Final)'!$B$1:$BE$65536,56,0)</f>
        <v>211118198</v>
      </c>
      <c r="AT15" s="22">
        <f t="shared" si="4"/>
        <v>2.4822050958280197E-2</v>
      </c>
      <c r="AU15" s="17">
        <f>VLOOKUP(B:B,'[11]summary-dec-16'!$B$1:$CO$65536,92,0)</f>
        <v>6592725</v>
      </c>
      <c r="AV15" s="49">
        <f t="shared" si="42"/>
        <v>198484270</v>
      </c>
      <c r="AW15" s="17">
        <f>VLOOKUP(B:B,'[11]summary-dec-16'!$B$1:$BF$65536,57,0)</f>
        <v>210877927</v>
      </c>
      <c r="AX15" s="51">
        <f t="shared" si="5"/>
        <v>3.2209740168069302E-2</v>
      </c>
      <c r="AY15" s="16">
        <f>VLOOKUP(B:B,'[12]summary-mar-17'!$B$1:$CQ$65536,94,0)</f>
        <v>1460916</v>
      </c>
      <c r="AZ15" s="49">
        <f t="shared" si="43"/>
        <v>210877927</v>
      </c>
      <c r="BA15" s="17">
        <f>VLOOKUP(B:B,'[12]summary-mar-17'!$B$1:$BF$65536,57,0)</f>
        <v>202699639</v>
      </c>
      <c r="BB15" s="22">
        <f t="shared" si="44"/>
        <v>2.8259095658974887E-2</v>
      </c>
      <c r="BC15" s="17">
        <f>VLOOKUP(B:B,'[13]summary-june-17'!$B$1:$CT$65536,97,0)</f>
        <v>2686125</v>
      </c>
      <c r="BD15" s="49">
        <f t="shared" si="45"/>
        <v>210877927</v>
      </c>
      <c r="BE15" s="17">
        <f>VLOOKUP(B:B,'[13]summary-june-17'!$B$1:$BG$65536,58,0)</f>
        <v>216387023</v>
      </c>
      <c r="BF15" s="22">
        <f t="shared" si="6"/>
        <v>2.5147159859473613E-2</v>
      </c>
      <c r="BG15" s="17">
        <f>VLOOKUP(B:B,'[14]summary-sep-17'!$B$1:$CW$65536,100,0)</f>
        <v>3954175</v>
      </c>
      <c r="BH15" s="49">
        <f t="shared" si="46"/>
        <v>210877927</v>
      </c>
      <c r="BI15" s="17">
        <f>VLOOKUP(B:B,'[14]summary-sep-17'!$B$1:$BH$65536,59,0)</f>
        <v>219009371</v>
      </c>
      <c r="BJ15" s="22">
        <f t="shared" si="7"/>
        <v>2.4528444352097757E-2</v>
      </c>
      <c r="BK15" s="17">
        <f>VLOOKUP(B:B,'[15]summary-Dec-17'!$B$1:$CZ$65536,103,0)</f>
        <v>5686594</v>
      </c>
      <c r="BL15" s="49">
        <f t="shared" si="47"/>
        <v>210877927</v>
      </c>
      <c r="BM15" s="17">
        <f>VLOOKUP(B:B,'[15]summary-Dec-17'!$B$1:$BI$65536,60,0)</f>
        <v>229525229</v>
      </c>
      <c r="BN15" s="51">
        <f t="shared" si="8"/>
        <v>2.5824492502047373E-2</v>
      </c>
      <c r="BO15" s="16">
        <f>VLOOKUP(B:B,'[16]summary-Mar-18'!$B$1:$DC$65536,106,0)</f>
        <v>1077006</v>
      </c>
      <c r="BP15" s="49">
        <f t="shared" si="48"/>
        <v>229525229</v>
      </c>
      <c r="BQ15" s="17">
        <f>VLOOKUP(B:B,'[16]summary-Mar-18'!$B$1:$BJ$65536,61,0)</f>
        <v>225544631</v>
      </c>
      <c r="BR15" s="22">
        <f t="shared" si="49"/>
        <v>1.8933462216108973E-2</v>
      </c>
      <c r="BS15" s="17">
        <f>VLOOKUP(B:B,'[17]summary-Jun-18'!$B$1:$DF$65536,109,0)</f>
        <v>2731215</v>
      </c>
      <c r="BT15" s="49">
        <f t="shared" si="50"/>
        <v>229525229</v>
      </c>
      <c r="BU15" s="17">
        <f>VLOOKUP(B:B,'[17]summary-Jun-18'!$B$1:$BK$65536,62,0)</f>
        <v>223448379</v>
      </c>
      <c r="BV15" s="22">
        <f t="shared" si="9"/>
        <v>2.411809387358391E-2</v>
      </c>
      <c r="BW15" s="17">
        <f>VLOOKUP(B:B,'[18]summary-Sep-18'!$B$1:$DI$65536,112,0)</f>
        <v>5970762</v>
      </c>
      <c r="BX15" s="49">
        <f t="shared" si="51"/>
        <v>229525229</v>
      </c>
      <c r="BY15" s="17">
        <f>VLOOKUP(B:B,'[18]summary-Sep-18'!$B$1:$BL$65536,63,0)</f>
        <v>227367344</v>
      </c>
      <c r="BZ15" s="22">
        <f t="shared" si="10"/>
        <v>3.484852444734312E-2</v>
      </c>
      <c r="CA15" s="17">
        <f>VLOOKUP(B:B,'[19]summary-Dec-18'!$B$1:$DL$65536,115,0)</f>
        <v>6062175</v>
      </c>
      <c r="CB15" s="49">
        <f t="shared" si="52"/>
        <v>229525229</v>
      </c>
      <c r="CC15" s="17">
        <f>VLOOKUP(B:B,'[19]summary-Dec-18'!$B$1:$BM$65536,64,0)</f>
        <v>232317119</v>
      </c>
      <c r="CD15" s="51">
        <f t="shared" si="11"/>
        <v>2.6252140048447874E-2</v>
      </c>
      <c r="CE15" s="16">
        <f>VLOOKUP(B:B,[20]Summary_mar_19!$B$1:$DO$65536,118,0)</f>
        <v>1256047</v>
      </c>
      <c r="CF15" s="49">
        <f t="shared" si="53"/>
        <v>232317119</v>
      </c>
      <c r="CG15" s="17">
        <f>VLOOKUP(B:B,[20]Summary_mar_19!$B$1:$BN$65536,65,0)</f>
        <v>239013127</v>
      </c>
      <c r="CH15" s="22">
        <f t="shared" si="54"/>
        <v>2.1319183492416908E-2</v>
      </c>
      <c r="CI15" s="17">
        <f>VLOOKUP(B:B,[21]Summary_jun_19!$B$1:$DR$65536,121,0)</f>
        <v>2810384</v>
      </c>
      <c r="CJ15" s="49">
        <f t="shared" si="55"/>
        <v>232317119</v>
      </c>
      <c r="CK15" s="17">
        <f>VLOOKUP(B:B,[21]Summary_jun_19!$B$1:$BO$65536,66,0)</f>
        <v>246871930</v>
      </c>
      <c r="CL15" s="22">
        <f t="shared" si="12"/>
        <v>2.3459501053831471E-2</v>
      </c>
      <c r="CM15" s="17">
        <f>VLOOKUP(B:B,[22]Summary_sep_19!$B$1:$DU$65536,124,0)</f>
        <v>4726783</v>
      </c>
      <c r="CN15" s="49">
        <f t="shared" si="56"/>
        <v>232317119</v>
      </c>
      <c r="CO15" s="17">
        <f>VLOOKUP(B:B, [22]Summary_sep_19!$B$1:$BP$65536,67,0)</f>
        <v>256244687</v>
      </c>
      <c r="CP15" s="22">
        <f t="shared" si="13"/>
        <v>2.5799713591747011E-2</v>
      </c>
      <c r="CQ15" s="17" t="e">
        <f>VLOOKUP(B:B,[23]Summary_DEC_19!$B$1:$DX$65536,127,0)</f>
        <v>#N/A</v>
      </c>
      <c r="CR15" s="49">
        <f t="shared" si="57"/>
        <v>232317119</v>
      </c>
      <c r="CS15" s="17" t="e">
        <f>VLOOKUP(B:B,[23]Summary_DEC_19!$B$1:$BQ$65536,68,0)</f>
        <v>#N/A</v>
      </c>
      <c r="CT15" s="51" t="e">
        <f t="shared" si="14"/>
        <v>#N/A</v>
      </c>
      <c r="CU15" s="16" t="e">
        <f>VLOOKUP(B:B,[24]Summary_mar_20!$B:$EA,130,0)</f>
        <v>#N/A</v>
      </c>
      <c r="CV15" s="49" t="e">
        <f t="shared" si="58"/>
        <v>#N/A</v>
      </c>
      <c r="CW15" s="17" t="e">
        <f>VLOOKUP(B:B,[24]Summary_mar_20!$B:$BR,69,0)</f>
        <v>#N/A</v>
      </c>
      <c r="CX15" s="22" t="e">
        <f t="shared" si="59"/>
        <v>#N/A</v>
      </c>
      <c r="CY15" s="17" t="e">
        <f>VLOOKUP(B:B,[25]Summary_jun_20!$B:$ED,133,0)</f>
        <v>#N/A</v>
      </c>
      <c r="CZ15" s="49" t="e">
        <f t="shared" si="60"/>
        <v>#N/A</v>
      </c>
      <c r="DA15" s="17" t="e">
        <f>VLOOKUP(B:B,[25]Summary_jun_20!$B:$BS,70,0)</f>
        <v>#N/A</v>
      </c>
      <c r="DB15" s="22" t="e">
        <f t="shared" si="15"/>
        <v>#N/A</v>
      </c>
      <c r="DC15" s="53" t="e">
        <f>VLOOKUP(B:B,[26]Summary_Sep_20!$B:$EG,136,0)</f>
        <v>#N/A</v>
      </c>
      <c r="DD15" s="49" t="e">
        <f t="shared" si="61"/>
        <v>#N/A</v>
      </c>
      <c r="DE15" s="17" t="e">
        <f>VLOOKUP(B:B,[26]Summary_Sep_20!$B:$BT,71,0)</f>
        <v>#N/A</v>
      </c>
      <c r="DF15" s="22" t="e">
        <f t="shared" si="16"/>
        <v>#N/A</v>
      </c>
      <c r="DG15" s="17" t="e">
        <f>VLOOKUP(B:B,[27]Summary_Dec_20!$B:$EJ,139,0)</f>
        <v>#N/A</v>
      </c>
      <c r="DH15" s="49" t="e">
        <f t="shared" si="62"/>
        <v>#N/A</v>
      </c>
      <c r="DI15" s="17" t="e">
        <f>VLOOKUP(B:B,[27]Summary_Dec_20!$B:$BV,73,0)</f>
        <v>#N/A</v>
      </c>
      <c r="DJ15" s="51" t="e">
        <f t="shared" si="17"/>
        <v>#N/A</v>
      </c>
      <c r="DK15" s="54" t="e">
        <f>VLOOKUP(B:B,[28]Summary_Mar_21!$B:$EL,141,0)</f>
        <v>#N/A</v>
      </c>
      <c r="DL15" s="49" t="e">
        <f t="shared" si="63"/>
        <v>#N/A</v>
      </c>
      <c r="DM15" s="17" t="e">
        <f>VLOOKUP(B:B,[28]Summary_Mar_21!$B:$BU,72,0)</f>
        <v>#N/A</v>
      </c>
      <c r="DN15" s="22" t="e">
        <f t="shared" si="64"/>
        <v>#N/A</v>
      </c>
      <c r="DO15" s="17" t="e">
        <f>VLOOKUP(B:B,[29]Summary_Jun_21!$B:$EO,144,0)</f>
        <v>#N/A</v>
      </c>
      <c r="DP15" s="49" t="e">
        <f t="shared" si="65"/>
        <v>#N/A</v>
      </c>
      <c r="DQ15" s="17" t="e">
        <f>VLOOKUP(B:B,[29]Summary_Jun_21!$B:$BV,73,0)</f>
        <v>#N/A</v>
      </c>
      <c r="DR15" s="22" t="e">
        <f t="shared" si="18"/>
        <v>#N/A</v>
      </c>
      <c r="DS15" s="17" t="e">
        <f>VLOOKUP(B:B,[30]Summary_Sep_21!$B:$ER,147,0)</f>
        <v>#N/A</v>
      </c>
      <c r="DT15" s="49" t="e">
        <f t="shared" si="66"/>
        <v>#N/A</v>
      </c>
      <c r="DU15" s="17" t="e">
        <f>VLOOKUP(B:B,[30]Summary_Sep_21!$B:$BW,74,0)</f>
        <v>#N/A</v>
      </c>
      <c r="DV15" s="22" t="e">
        <f t="shared" si="19"/>
        <v>#N/A</v>
      </c>
      <c r="DW15" s="17" t="e">
        <f>VLOOKUP(B:B,[31]Summary_Dec_21!$B:$EW,152,0)</f>
        <v>#N/A</v>
      </c>
      <c r="DX15" s="49" t="e">
        <f t="shared" si="67"/>
        <v>#N/A</v>
      </c>
      <c r="DY15" s="17" t="e">
        <f>VLOOKUP(B:B,[31]Summary_Dec_21!$B:$BZ,77,0)</f>
        <v>#N/A</v>
      </c>
      <c r="DZ15" s="51" t="e">
        <f t="shared" si="20"/>
        <v>#N/A</v>
      </c>
      <c r="EA15" s="16" t="e">
        <f>VLOOKUP(B:B,[32]Summary_Mar_22!$B:$DM,116,0)</f>
        <v>#N/A</v>
      </c>
      <c r="EB15" s="49" t="e">
        <f t="shared" si="68"/>
        <v>#N/A</v>
      </c>
      <c r="EC15" s="17" t="e">
        <f>VLOOKUP(B:B,[32]Summary_Mar_22!$B:$AN,39,0)</f>
        <v>#N/A</v>
      </c>
      <c r="ED15" s="22" t="e">
        <f t="shared" si="69"/>
        <v>#N/A</v>
      </c>
      <c r="EE15" s="17" t="e">
        <f>VLOOKUP(B:B,[33]Summary_Jun_22!$B:$DP,119,0)</f>
        <v>#N/A</v>
      </c>
      <c r="EF15" s="49" t="e">
        <f t="shared" si="70"/>
        <v>#N/A</v>
      </c>
      <c r="EG15" s="17" t="e">
        <f>VLOOKUP(B:B,[33]Summary_Jun_22!$B:$AO,40,0)</f>
        <v>#N/A</v>
      </c>
      <c r="EH15" s="22" t="e">
        <f t="shared" si="21"/>
        <v>#N/A</v>
      </c>
      <c r="EI15" s="17" t="e">
        <f>VLOOKUP(B:B,[34]Summary_Sep_22!$B:$DS,122,0)</f>
        <v>#N/A</v>
      </c>
      <c r="EJ15" s="49" t="e">
        <f t="shared" si="71"/>
        <v>#N/A</v>
      </c>
      <c r="EK15" s="17" t="e">
        <f>VLOOKUP(B:B,[34]Summary_Sep_22!$B:$AP,41,0)</f>
        <v>#N/A</v>
      </c>
      <c r="EL15" s="22" t="e">
        <f t="shared" si="22"/>
        <v>#N/A</v>
      </c>
      <c r="EM15" s="17" t="e">
        <f>VLOOKUP(B:B,[35]Summary_Dec_22!$B:$DV,125,0)</f>
        <v>#N/A</v>
      </c>
      <c r="EN15" s="49" t="e">
        <f t="shared" si="72"/>
        <v>#N/A</v>
      </c>
      <c r="EO15" s="17" t="e">
        <f>VLOOKUP(B:B,[35]Summary_Dec_22!$B:$AQ,42,0)</f>
        <v>#N/A</v>
      </c>
      <c r="EP15" s="51" t="e">
        <f t="shared" si="23"/>
        <v>#N/A</v>
      </c>
      <c r="EQ15" s="16" t="e">
        <f>VLOOKUP(B:B,[36]Summary_Mar_23!$B:$DT,123,0)</f>
        <v>#N/A</v>
      </c>
      <c r="ER15" s="49" t="e">
        <f t="shared" si="73"/>
        <v>#N/A</v>
      </c>
      <c r="ES15" s="17" t="e">
        <f>VLOOKUP(B:B,[36]Summary_Mar_23!$B:$AM,38,0)</f>
        <v>#N/A</v>
      </c>
      <c r="ET15" s="22" t="e">
        <f t="shared" si="74"/>
        <v>#N/A</v>
      </c>
      <c r="EU15" s="17" t="e">
        <f>VLOOKUP(B:B,[37]Summary_Jun_23!$B:$DU,124,0)</f>
        <v>#N/A</v>
      </c>
      <c r="EV15" s="49" t="e">
        <f t="shared" si="75"/>
        <v>#N/A</v>
      </c>
      <c r="EW15" s="17" t="e">
        <f>VLOOKUP(B:B,[37]Summary_Jun_23!$B:$AL,37,0)</f>
        <v>#N/A</v>
      </c>
      <c r="EX15" s="22" t="e">
        <f t="shared" si="24"/>
        <v>#N/A</v>
      </c>
      <c r="EY15" s="17" t="e">
        <f>VLOOKUP(B:B,[38]Summary_Sep_23!$B:$DW,126,0)</f>
        <v>#N/A</v>
      </c>
      <c r="EZ15" s="49" t="e">
        <f t="shared" si="76"/>
        <v>#N/A</v>
      </c>
      <c r="FA15" s="17" t="e">
        <f>VLOOKUP(B:B,[38]Summary_Sep_23!$B:$AL,37,0)</f>
        <v>#N/A</v>
      </c>
      <c r="FB15" s="22" t="e">
        <f t="shared" si="25"/>
        <v>#N/A</v>
      </c>
      <c r="FC15" s="17" t="e">
        <f>VLOOKUP(B:B,[39]Indu!$B:$DY,128,0)</f>
        <v>#N/A</v>
      </c>
      <c r="FD15" s="49" t="e">
        <f t="shared" si="77"/>
        <v>#N/A</v>
      </c>
      <c r="FE15" s="17" t="e">
        <f>VLOOKUP(B:B,[39]Indu!$B:$AL,37,0)</f>
        <v>#N/A</v>
      </c>
      <c r="FF15" s="51" t="e">
        <f t="shared" si="26"/>
        <v>#N/A</v>
      </c>
      <c r="FG15" s="16" t="e">
        <f>VLOOKUP(B:B,'[40]Mar 2024 Final'!$B:$EB,131,0)</f>
        <v>#N/A</v>
      </c>
      <c r="FH15" s="49" t="e">
        <f t="shared" si="78"/>
        <v>#N/A</v>
      </c>
      <c r="FI15" s="17" t="e">
        <f>VLOOKUP(B:B,'[40]Mar 2024 Final'!$B:$AM,38,0)</f>
        <v>#N/A</v>
      </c>
      <c r="FJ15" s="22" t="e">
        <f t="shared" si="79"/>
        <v>#N/A</v>
      </c>
      <c r="FK15" s="17" t="e">
        <f>VLOOKUP(B:B,'[41]June 2024 Final'!$B:$EG,136,0)</f>
        <v>#N/A</v>
      </c>
      <c r="FL15" s="49" t="e">
        <f t="shared" si="80"/>
        <v>#N/A</v>
      </c>
      <c r="FM15" s="17" t="e">
        <f>VLOOKUP(B:B,'[41]June 2024 Final'!$B:$AP,41,0)</f>
        <v>#N/A</v>
      </c>
      <c r="FN15" s="22" t="e">
        <f t="shared" si="27"/>
        <v>#N/A</v>
      </c>
      <c r="FO15" s="17" t="e">
        <f>VLOOKUP(B:B,'[42]Sep 2024 Final'!$B:$EH,137,0)</f>
        <v>#N/A</v>
      </c>
      <c r="FP15" s="49" t="e">
        <f t="shared" si="81"/>
        <v>#N/A</v>
      </c>
      <c r="FQ15" s="17" t="e">
        <f>VLOOKUP(B:B,'[42]Sep 2024 Final'!$B:$AO,40,0)</f>
        <v>#N/A</v>
      </c>
      <c r="FR15" s="22" t="e">
        <f t="shared" si="28"/>
        <v>#N/A</v>
      </c>
      <c r="FS15" s="17" t="e">
        <f>VLOOKUP(B:B,'[43]Dec 2024 Final'!$B:$EJ,139,0)</f>
        <v>#N/A</v>
      </c>
      <c r="FT15" s="49" t="e">
        <f t="shared" si="82"/>
        <v>#N/A</v>
      </c>
      <c r="FU15" s="17" t="e">
        <f>VLOOKUP(B:B,'[43]Dec 2024 Final'!$B:$AO,40,0)</f>
        <v>#N/A</v>
      </c>
      <c r="FV15" s="51" t="e">
        <f t="shared" si="29"/>
        <v>#N/A</v>
      </c>
    </row>
    <row r="16" spans="1:178" x14ac:dyDescent="0.25">
      <c r="A16">
        <v>10</v>
      </c>
      <c r="B16" s="11" t="s">
        <v>11</v>
      </c>
      <c r="C16" s="16">
        <f>VLOOKUP(B:B,[1]ROA!$B$1:$D$65536,3,0)</f>
        <v>16069</v>
      </c>
      <c r="D16" s="17">
        <f>VLOOKUP(B:B,[1]ROA!$AO$1:$AS$65536,5,0)</f>
        <v>16778631</v>
      </c>
      <c r="E16" s="17">
        <f>VLOOKUP(B:B,[1]ROA!$AO$1:$AQ$65536,3,0)</f>
        <v>16730762</v>
      </c>
      <c r="F16" s="22">
        <f t="shared" si="30"/>
        <v>3.8362974823208528E-3</v>
      </c>
      <c r="G16" s="17">
        <f>VLOOKUP(B:B,[2]ROA!$B$1:$D$65536,3,0)</f>
        <v>-11342</v>
      </c>
      <c r="H16" s="17">
        <f>VLOOKUP(B:B,[1]ROA!$AO$1:$AS$65536,5,0)</f>
        <v>16778631</v>
      </c>
      <c r="I16" s="17">
        <f>VLOOKUP(B:B,[2]ROA!$AQ$1:$AS$65536,3,0)</f>
        <v>16616891</v>
      </c>
      <c r="J16" s="22">
        <f t="shared" si="31"/>
        <v>-1.3585054906463207E-3</v>
      </c>
      <c r="K16" s="46"/>
      <c r="L16" s="47">
        <f>VLOOKUP(B:B,[1]ROA!$AO$1:$AS$65536,5,0)</f>
        <v>16778631</v>
      </c>
      <c r="M16" s="46"/>
      <c r="N16" s="46">
        <f t="shared" si="32"/>
        <v>0</v>
      </c>
      <c r="O16" s="17">
        <f>VLOOKUP(B:B,'[3]Dec 2014 (Final)'!$B$1:$BP$65536,67,0)</f>
        <v>-281632</v>
      </c>
      <c r="P16" s="17">
        <f>VLOOKUP(B:B,[1]ROA!$AO$1:$AS$65536,5,0)</f>
        <v>16778631</v>
      </c>
      <c r="Q16" s="17">
        <f>VLOOKUP(B:B,'[3]Dec 2014 (Final)'!$B$1:$AW$65536,48,0)</f>
        <v>15077051</v>
      </c>
      <c r="R16" s="22">
        <f t="shared" si="33"/>
        <v>-1.7681743558339139E-2</v>
      </c>
      <c r="S16" s="16">
        <f>VLOOKUP(B:B,'[4]Mar 2015 (Final)'!$B$1:$BR$65536,69,0)</f>
        <v>-19031</v>
      </c>
      <c r="T16" s="49">
        <f t="shared" si="34"/>
        <v>15077051</v>
      </c>
      <c r="U16" s="17">
        <f>VLOOKUP(B:B,'[4]Mar 2015 (Final)'!$B$1:$AY$65536,50,0)</f>
        <v>15965750</v>
      </c>
      <c r="V16" s="22">
        <f t="shared" si="83"/>
        <v>-4.9044543370941303E-3</v>
      </c>
      <c r="W16" s="17">
        <f>VLOOKUP(B:B,'[5]June 2015 (Final)'!$B$1:$BV$65536,73,0)</f>
        <v>35631</v>
      </c>
      <c r="X16" s="49">
        <f t="shared" si="35"/>
        <v>15077051</v>
      </c>
      <c r="Y16" s="17">
        <f>VLOOKUP(B:B,'[5]June 2015 (Final)'!$B$1:$AY$65536,50,0)</f>
        <v>14573039</v>
      </c>
      <c r="Z16" s="22">
        <f t="shared" si="0"/>
        <v>4.8068656789911936E-3</v>
      </c>
      <c r="AA16" s="17">
        <f>VLOOKUP(B:B,'[6]Sep 2015 (Final)'!$B$1:$BY$65536,76,0)</f>
        <v>16065</v>
      </c>
      <c r="AB16" s="49">
        <f t="shared" si="36"/>
        <v>15077051</v>
      </c>
      <c r="AC16" s="17">
        <f>VLOOKUP(B:B,'[6]Sep 2015 (Final)'!$B$1:$AZ$65536,51,0)</f>
        <v>14425550</v>
      </c>
      <c r="AD16" s="22">
        <f t="shared" si="1"/>
        <v>1.4520753610842651E-3</v>
      </c>
      <c r="AE16" s="17">
        <f>VLOOKUP(B:B,'[7]Dec 2015 (Final)'!$B$1:$CB$65536,79,0)</f>
        <v>44428</v>
      </c>
      <c r="AF16" s="49">
        <f t="shared" si="37"/>
        <v>15077051</v>
      </c>
      <c r="AG16" s="17">
        <f>VLOOKUP(B:B,'[7]Dec 2015 (Final)'!$B$1:$BA$65536,52,0)</f>
        <v>14135528</v>
      </c>
      <c r="AH16" s="51">
        <f t="shared" si="2"/>
        <v>3.0417033703186562E-3</v>
      </c>
      <c r="AI16" s="16">
        <f>VLOOKUP(B:B,'[8]Mar 2016 (Final)'!$B$1:$CE$65536,82,0)</f>
        <v>-28390</v>
      </c>
      <c r="AJ16" s="49">
        <f t="shared" si="38"/>
        <v>14135528</v>
      </c>
      <c r="AK16" s="17">
        <f>VLOOKUP(B:B,'[8]Mar 2016 (Final)'!$B$1:$BB$65536,53,0)</f>
        <v>14272743</v>
      </c>
      <c r="AL16" s="22">
        <f t="shared" si="39"/>
        <v>-7.9948547379036193E-3</v>
      </c>
      <c r="AM16" s="17">
        <f>VLOOKUP(B:B,'[9]Jun 2016 (Final)'!$B$1:$CI$65536,86,0)</f>
        <v>-71966</v>
      </c>
      <c r="AN16" s="49">
        <f t="shared" si="40"/>
        <v>14135528</v>
      </c>
      <c r="AO16" s="17">
        <f>VLOOKUP(B:B,'[9]Jun 2016 (Final)'!$B$1:$BD$65536,55,0)</f>
        <v>14419461</v>
      </c>
      <c r="AP16" s="22">
        <f t="shared" si="3"/>
        <v>-1.0081040479476283E-2</v>
      </c>
      <c r="AQ16" s="17">
        <f>VLOOKUP(B:B,'[10]Sep 2016 (Final)'!$B$1:$CL$65536,89,0)</f>
        <v>-203526</v>
      </c>
      <c r="AR16" s="49">
        <f t="shared" si="41"/>
        <v>14135528</v>
      </c>
      <c r="AS16" s="17">
        <f>VLOOKUP(B:B,'[10]Sep 2016 (Final)'!$B$1:$BE$65536,56,0)</f>
        <v>13898951</v>
      </c>
      <c r="AT16" s="22">
        <f t="shared" si="4"/>
        <v>-1.9359589311433254E-2</v>
      </c>
      <c r="AU16" s="17">
        <f>VLOOKUP(B:B,'[11]summary-dec-16'!$B$1:$CO$65536,92,0)</f>
        <v>-211360</v>
      </c>
      <c r="AV16" s="49">
        <f t="shared" si="42"/>
        <v>14135528</v>
      </c>
      <c r="AW16" s="17">
        <f>VLOOKUP(B:B,'[11]summary-dec-16'!$B$1:$BF$65536,57,0)</f>
        <v>13917895</v>
      </c>
      <c r="AX16" s="51">
        <f t="shared" si="5"/>
        <v>-1.5068392901643411E-2</v>
      </c>
      <c r="AY16" s="16">
        <f>VLOOKUP(B:B,'[12]summary-mar-17'!$B$1:$CQ$65536,94,0)</f>
        <v>-20597</v>
      </c>
      <c r="AZ16" s="49">
        <f t="shared" si="43"/>
        <v>13917895</v>
      </c>
      <c r="BA16" s="17">
        <f>VLOOKUP(B:B,'[12]summary-mar-17'!$B$1:$BF$65536,57,0)</f>
        <v>13697179</v>
      </c>
      <c r="BB16" s="22">
        <f t="shared" si="44"/>
        <v>-5.9668860565066746E-3</v>
      </c>
      <c r="BC16" s="17">
        <f>VLOOKUP(B:B,'[13]summary-june-17'!$B$1:$CT$65536,97,0)</f>
        <v>-158875</v>
      </c>
      <c r="BD16" s="49">
        <f t="shared" si="45"/>
        <v>13917895</v>
      </c>
      <c r="BE16" s="17">
        <f>VLOOKUP(B:B,'[13]summary-june-17'!$B$1:$BG$65536,58,0)</f>
        <v>13620906</v>
      </c>
      <c r="BF16" s="22">
        <f t="shared" si="6"/>
        <v>-2.3076531182312548E-2</v>
      </c>
      <c r="BG16" s="17">
        <f>VLOOKUP(B:B,'[14]summary-sep-17'!$B$1:$CW$65536,100,0)</f>
        <v>-301515</v>
      </c>
      <c r="BH16" s="49">
        <f t="shared" si="46"/>
        <v>13917895</v>
      </c>
      <c r="BI16" s="17">
        <f>VLOOKUP(B:B,'[14]summary-sep-17'!$B$1:$BH$65536,59,0)</f>
        <v>13423571</v>
      </c>
      <c r="BJ16" s="22">
        <f t="shared" si="7"/>
        <v>-2.9407347799126793E-2</v>
      </c>
      <c r="BK16" s="17">
        <f>VLOOKUP(B:B,'[15]summary-Dec-17'!$B$1:$CZ$65536,103,0)</f>
        <v>-335681</v>
      </c>
      <c r="BL16" s="49">
        <f t="shared" si="47"/>
        <v>13917895</v>
      </c>
      <c r="BM16" s="17">
        <f>VLOOKUP(B:B,'[15]summary-Dec-17'!$B$1:$BI$65536,60,0)</f>
        <v>13455744</v>
      </c>
      <c r="BN16" s="51">
        <f t="shared" si="8"/>
        <v>-2.4525858618943575E-2</v>
      </c>
      <c r="BO16" s="16">
        <f>VLOOKUP(B:B,'[16]summary-Mar-18'!$B$1:$DC$65536,106,0)</f>
        <v>-138521</v>
      </c>
      <c r="BP16" s="49">
        <f t="shared" si="48"/>
        <v>13455744</v>
      </c>
      <c r="BQ16" s="17">
        <f>VLOOKUP(B:B,'[16]summary-Mar-18'!$B$1:$BJ$65536,61,0)</f>
        <v>12302979</v>
      </c>
      <c r="BR16" s="22">
        <f t="shared" si="49"/>
        <v>-4.3021076782416581E-2</v>
      </c>
      <c r="BS16" s="17">
        <f>VLOOKUP(B:B,'[17]summary-Jun-18'!$B$1:$DF$65536,109,0)</f>
        <v>-233570</v>
      </c>
      <c r="BT16" s="49">
        <f t="shared" si="50"/>
        <v>13455744</v>
      </c>
      <c r="BU16" s="17">
        <f>VLOOKUP(B:B,'[17]summary-Jun-18'!$B$1:$BK$65536,62,0)</f>
        <v>12421918</v>
      </c>
      <c r="BV16" s="22">
        <f t="shared" si="9"/>
        <v>-3.6103725290174978E-2</v>
      </c>
      <c r="BW16" s="17">
        <f>VLOOKUP(B:B,'[18]summary-Sep-18'!$B$1:$DI$65536,112,0)</f>
        <v>-392918</v>
      </c>
      <c r="BX16" s="49">
        <f t="shared" si="51"/>
        <v>13455744</v>
      </c>
      <c r="BY16" s="17">
        <f>VLOOKUP(B:B,'[18]summary-Sep-18'!$B$1:$BL$65536,63,0)</f>
        <v>12574556</v>
      </c>
      <c r="BZ16" s="22">
        <f t="shared" si="10"/>
        <v>-4.0252372555573061E-2</v>
      </c>
      <c r="CA16" s="17">
        <f>VLOOKUP(B:B,'[19]summary-Dec-18'!$B$1:$DL$65536,115,0)</f>
        <v>-540034</v>
      </c>
      <c r="CB16" s="49">
        <f t="shared" si="52"/>
        <v>13455744</v>
      </c>
      <c r="CC16" s="17">
        <f>VLOOKUP(B:B,'[19]summary-Dec-18'!$B$1:$BM$65536,64,0)</f>
        <v>12887332</v>
      </c>
      <c r="CD16" s="51">
        <f t="shared" si="11"/>
        <v>-4.1000071517844003E-2</v>
      </c>
      <c r="CE16" s="16">
        <f>VLOOKUP(B:B,[20]Summary_mar_19!$B$1:$DO$65536,118,0)</f>
        <v>-54685</v>
      </c>
      <c r="CF16" s="49">
        <f t="shared" si="53"/>
        <v>12887332</v>
      </c>
      <c r="CG16" s="17">
        <f>VLOOKUP(B:B,[20]Summary_mar_19!$B$1:$BN$65536,65,0)</f>
        <v>12972904</v>
      </c>
      <c r="CH16" s="22">
        <f t="shared" si="54"/>
        <v>-1.691709232661295E-2</v>
      </c>
      <c r="CI16" s="17">
        <f>VLOOKUP(B:B,[21]Summary_jun_19!$B$1:$DR$65536,121,0)</f>
        <v>-190760</v>
      </c>
      <c r="CJ16" s="49">
        <f t="shared" si="55"/>
        <v>12887332</v>
      </c>
      <c r="CK16" s="17">
        <f>VLOOKUP(B:B,[21]Summary_jun_19!$B$1:$BO$65536,66,0)</f>
        <v>12942903</v>
      </c>
      <c r="CL16" s="22">
        <f t="shared" si="12"/>
        <v>-2.9540575221247502E-2</v>
      </c>
      <c r="CM16" s="17">
        <f>VLOOKUP(B:B,[22]Summary_sep_19!$B$1:$DU$65536,124,0)</f>
        <v>-374412</v>
      </c>
      <c r="CN16" s="49">
        <f t="shared" si="56"/>
        <v>12887332</v>
      </c>
      <c r="CO16" s="17">
        <f>VLOOKUP(B:B, [22]Summary_sep_19!$B$1:$BP$65536,67,0)</f>
        <v>12194820</v>
      </c>
      <c r="CP16" s="22">
        <f t="shared" si="13"/>
        <v>-3.9806472746038699E-2</v>
      </c>
      <c r="CQ16" s="17">
        <f>VLOOKUP(B:B,[23]Summary_DEC_19!$B$1:$DX$65536,127,0)</f>
        <v>-530199</v>
      </c>
      <c r="CR16" s="49">
        <f t="shared" si="57"/>
        <v>12887332</v>
      </c>
      <c r="CS16" s="17">
        <f>VLOOKUP(B:B,[23]Summary_DEC_19!$B$1:$BQ$65536,68,0)</f>
        <v>11865609</v>
      </c>
      <c r="CT16" s="51">
        <f t="shared" si="14"/>
        <v>-4.2839273119101282E-2</v>
      </c>
      <c r="CU16" s="16">
        <f>VLOOKUP(B:B,[24]Summary_mar_20!$B:$EA,130,0)</f>
        <v>-74718</v>
      </c>
      <c r="CV16" s="49">
        <f t="shared" si="58"/>
        <v>11865609</v>
      </c>
      <c r="CW16" s="17">
        <f>VLOOKUP(B:B,[24]Summary_mar_20!$B:$BR,69,0)</f>
        <v>11548350</v>
      </c>
      <c r="CX16" s="22">
        <f t="shared" si="59"/>
        <v>-2.5529386123893015E-2</v>
      </c>
      <c r="CY16" s="17">
        <f>VLOOKUP(B:B,[25]Summary_jun_20!$B:$ED,133,0)</f>
        <v>-180220</v>
      </c>
      <c r="CZ16" s="49">
        <f t="shared" si="60"/>
        <v>11865609</v>
      </c>
      <c r="DA16" s="17">
        <f>VLOOKUP(B:B,[25]Summary_jun_20!$B:$BS,70,0)</f>
        <v>12219932</v>
      </c>
      <c r="DB16" s="22">
        <f t="shared" si="15"/>
        <v>-2.9929989947080699E-2</v>
      </c>
      <c r="DC16" s="53">
        <f>VLOOKUP(B:B,[26]Summary_Sep_20!$B:$EG,136,0)</f>
        <v>-251338</v>
      </c>
      <c r="DD16" s="49">
        <f t="shared" si="61"/>
        <v>11865609</v>
      </c>
      <c r="DE16" s="17">
        <f>VLOOKUP(B:B,[26]Summary_Sep_20!$B:$BT,71,0)</f>
        <v>12129533</v>
      </c>
      <c r="DF16" s="22">
        <f t="shared" si="16"/>
        <v>-2.7932098366688835E-2</v>
      </c>
      <c r="DG16" s="17">
        <f>VLOOKUP(B:B,[27]Summary_Dec_20!$B:$EJ,139,0)</f>
        <v>-277073</v>
      </c>
      <c r="DH16" s="49">
        <f t="shared" si="62"/>
        <v>11865609</v>
      </c>
      <c r="DI16" s="17">
        <f>VLOOKUP(B:B,[27]Summary_Dec_20!$B:$BV,73,0)</f>
        <v>12129533</v>
      </c>
      <c r="DJ16" s="51">
        <f t="shared" si="17"/>
        <v>-2.3094091295646428E-2</v>
      </c>
      <c r="DK16" s="54">
        <f>VLOOKUP(B:B,[28]Summary_Mar_21!$B:$EL,141,0)</f>
        <v>-62513</v>
      </c>
      <c r="DL16" s="49">
        <f t="shared" si="63"/>
        <v>12129533</v>
      </c>
      <c r="DM16" s="17">
        <f>VLOOKUP(B:B,[28]Summary_Mar_21!$B:$BU,72,0)</f>
        <v>13072792</v>
      </c>
      <c r="DN16" s="22">
        <f t="shared" si="64"/>
        <v>-1.9843566020198534E-2</v>
      </c>
      <c r="DO16" s="17">
        <f>VLOOKUP(B:B,[29]Summary_Jun_21!$B:$EO,144,0)</f>
        <v>-146415</v>
      </c>
      <c r="DP16" s="49">
        <f t="shared" si="65"/>
        <v>12129533</v>
      </c>
      <c r="DQ16" s="17">
        <f>VLOOKUP(B:B,[29]Summary_Jun_21!$B:$BV,73,0)</f>
        <v>13434472</v>
      </c>
      <c r="DR16" s="22">
        <f t="shared" si="18"/>
        <v>-2.290955583837509E-2</v>
      </c>
      <c r="DS16" s="17">
        <f>VLOOKUP(B:B,[30]Summary_Sep_21!$B:$ER,147,0)</f>
        <v>-354526</v>
      </c>
      <c r="DT16" s="49">
        <f t="shared" si="66"/>
        <v>12129533</v>
      </c>
      <c r="DU16" s="17">
        <f>VLOOKUP(B:B,[30]Summary_Sep_21!$B:$BW,74,0)</f>
        <v>13743625</v>
      </c>
      <c r="DV16" s="22">
        <f t="shared" si="19"/>
        <v>-3.6539902344610062E-2</v>
      </c>
      <c r="DW16" s="17">
        <f>VLOOKUP(B:B,[31]Summary_Dec_21!$B:$EW,152,0)</f>
        <v>304908</v>
      </c>
      <c r="DX16" s="49">
        <f t="shared" si="67"/>
        <v>12129533</v>
      </c>
      <c r="DY16" s="17">
        <f>VLOOKUP(B:B,[31]Summary_Dec_21!$B:$BZ,77,0)</f>
        <v>14283366</v>
      </c>
      <c r="DZ16" s="51">
        <f t="shared" si="20"/>
        <v>2.3087810239989182E-2</v>
      </c>
      <c r="EA16" s="16">
        <f>VLOOKUP(B:B,[32]Summary_Mar_22!$B:$DM,116,0)</f>
        <v>-91011</v>
      </c>
      <c r="EB16" s="49">
        <f t="shared" si="68"/>
        <v>14283366</v>
      </c>
      <c r="EC16" s="17">
        <f>VLOOKUP(B:B,[32]Summary_Mar_22!$B:$AN,39,0)</f>
        <v>14612501</v>
      </c>
      <c r="ED16" s="22">
        <f t="shared" si="69"/>
        <v>-2.5196959828199653E-2</v>
      </c>
      <c r="EE16" s="17">
        <f>VLOOKUP(B:B,[33]Summary_Jun_22!$B:$DP,119,0)</f>
        <v>-163951</v>
      </c>
      <c r="EF16" s="49">
        <f t="shared" si="70"/>
        <v>14283366</v>
      </c>
      <c r="EG16" s="17">
        <f>VLOOKUP(B:B,[33]Summary_Jun_22!$B:$AO,40,0)</f>
        <v>14786888</v>
      </c>
      <c r="EH16" s="22">
        <f t="shared" si="21"/>
        <v>-2.2559280011794875E-2</v>
      </c>
      <c r="EI16" s="17">
        <f>VLOOKUP(B:B,[34]Summary_Sep_22!$B:$DS,122,0)</f>
        <v>-220499</v>
      </c>
      <c r="EJ16" s="49">
        <f t="shared" si="71"/>
        <v>14283366</v>
      </c>
      <c r="EK16" s="17">
        <f>VLOOKUP(B:B,[34]Summary_Sep_22!$B:$AP,41,0)</f>
        <v>15518129</v>
      </c>
      <c r="EL16" s="22">
        <f t="shared" si="22"/>
        <v>-1.9730464305006624E-2</v>
      </c>
      <c r="EM16" s="17">
        <f>VLOOKUP(B:B,[35]Summary_Dec_22!$B:$DV,125,0)</f>
        <v>-459319</v>
      </c>
      <c r="EN16" s="49">
        <f t="shared" si="72"/>
        <v>14283366</v>
      </c>
      <c r="EO16" s="17">
        <f>VLOOKUP(B:B,[35]Summary_Dec_22!$B:$AQ,42,0)</f>
        <v>15552524</v>
      </c>
      <c r="EP16" s="51">
        <f t="shared" si="23"/>
        <v>-3.0789696570137508E-2</v>
      </c>
      <c r="EQ16" s="16">
        <f>VLOOKUP(B:B,[36]Summary_Mar_23!$B:$DT,123,0)</f>
        <v>-80311</v>
      </c>
      <c r="ER16" s="49">
        <f t="shared" si="73"/>
        <v>15552524</v>
      </c>
      <c r="ES16" s="17">
        <f>VLOOKUP(B:B,[36]Summary_Mar_23!$B:$AM,38,0)</f>
        <v>15298125</v>
      </c>
      <c r="ET16" s="22">
        <f t="shared" si="74"/>
        <v>-2.0825753130833648E-2</v>
      </c>
      <c r="EU16" s="17">
        <f>VLOOKUP(B:B,[37]Summary_Jun_23!$B:$DU,124,0)</f>
        <v>-168923</v>
      </c>
      <c r="EV16" s="49">
        <f t="shared" si="75"/>
        <v>15552524</v>
      </c>
      <c r="EW16" s="17">
        <f>VLOOKUP(B:B,[37]Summary_Jun_23!$B:$AL,37,0)</f>
        <v>16233893</v>
      </c>
      <c r="EX16" s="22">
        <f t="shared" si="24"/>
        <v>-2.1257255890149557E-2</v>
      </c>
      <c r="EY16" s="17">
        <f>VLOOKUP(B:B,[38]Summary_Sep_23!$B:$DW,126,0)</f>
        <v>-257749</v>
      </c>
      <c r="EZ16" s="49">
        <f t="shared" si="76"/>
        <v>15552524</v>
      </c>
      <c r="FA16" s="17">
        <f>VLOOKUP(B:B,[38]Summary_Sep_23!$B:$AL,37,0)</f>
        <v>15780737</v>
      </c>
      <c r="FB16" s="22">
        <f t="shared" si="25"/>
        <v>-2.1936135746185709E-2</v>
      </c>
      <c r="FC16" s="17">
        <f>VLOOKUP(B:B,[39]Indu!$B:$DY,128,0)</f>
        <v>-454006</v>
      </c>
      <c r="FD16" s="49">
        <f t="shared" si="77"/>
        <v>15552524</v>
      </c>
      <c r="FE16" s="17">
        <f>VLOOKUP(B:B,[39]Indu!$B:$AL,37,0)</f>
        <v>15209512</v>
      </c>
      <c r="FF16" s="51">
        <f t="shared" si="26"/>
        <v>-2.9517292028394999E-2</v>
      </c>
      <c r="FG16" s="16">
        <f>VLOOKUP(B:B,'[40]Mar 2024 Final'!$B:$EB,131,0)</f>
        <v>-53543</v>
      </c>
      <c r="FH16" s="49">
        <f t="shared" si="78"/>
        <v>15209512</v>
      </c>
      <c r="FI16" s="17">
        <f>VLOOKUP(B:B,'[40]Mar 2024 Final'!$B:$AM,38,0)</f>
        <v>15331256</v>
      </c>
      <c r="FJ16" s="22">
        <f t="shared" si="79"/>
        <v>-1.4025318551255817E-2</v>
      </c>
      <c r="FK16" s="17">
        <f>VLOOKUP(B:B,'[41]June 2024 Final'!$B:$EG,136,0)</f>
        <v>-92713</v>
      </c>
      <c r="FL16" s="49">
        <f t="shared" si="80"/>
        <v>15209512</v>
      </c>
      <c r="FM16" s="17">
        <f>VLOOKUP(B:B,'[41]June 2024 Final'!$B:$AP,41,0)</f>
        <v>15503687</v>
      </c>
      <c r="FN16" s="22">
        <f t="shared" si="27"/>
        <v>-1.2074678381760233E-2</v>
      </c>
      <c r="FO16" s="17">
        <f>VLOOKUP(B:B,'[42]Sep 2024 Final'!$B:$EH,137,0)</f>
        <v>-140911</v>
      </c>
      <c r="FP16" s="49">
        <f t="shared" si="81"/>
        <v>15209512</v>
      </c>
      <c r="FQ16" s="17">
        <f>VLOOKUP(B:B,'[42]Sep 2024 Final'!$B:$AO,40,0)</f>
        <v>15867031</v>
      </c>
      <c r="FR16" s="22">
        <f t="shared" si="28"/>
        <v>-1.2091520818987707E-2</v>
      </c>
      <c r="FS16" s="17">
        <f>VLOOKUP(B:B,'[43]Dec 2024 Final'!$B:$EJ,139,0)</f>
        <v>-163789</v>
      </c>
      <c r="FT16" s="49">
        <f t="shared" si="82"/>
        <v>15209512</v>
      </c>
      <c r="FU16" s="17">
        <f>VLOOKUP(B:B,'[43]Dec 2024 Final'!$B:$AO,40,0)</f>
        <v>17515983</v>
      </c>
      <c r="FV16" s="51">
        <f t="shared" si="29"/>
        <v>-1.0009871508437077E-2</v>
      </c>
    </row>
    <row r="17" spans="1:178" x14ac:dyDescent="0.25">
      <c r="A17">
        <v>11</v>
      </c>
      <c r="B17" s="11" t="s">
        <v>12</v>
      </c>
      <c r="C17" s="16">
        <f>VLOOKUP(B:B,[1]ROA!$B$1:$D$65536,3,0)</f>
        <v>2304127</v>
      </c>
      <c r="D17" s="17">
        <f>VLOOKUP(B:B,[1]ROA!$AO$1:$AS$65536,5,0)</f>
        <v>228874484</v>
      </c>
      <c r="E17" s="17">
        <f>VLOOKUP(B:B,[1]ROA!$AO$1:$AQ$65536,3,0)</f>
        <v>244073622</v>
      </c>
      <c r="F17" s="22">
        <f>(C17*12/3)/(AVERAGE(D17:E17))</f>
        <v>3.8974711529979146E-2</v>
      </c>
      <c r="G17" s="17">
        <f>VLOOKUP(B:B,[2]ROA!$B$1:$D$65536,3,0)</f>
        <v>4749711</v>
      </c>
      <c r="H17" s="17">
        <f>VLOOKUP(B:B,[1]ROA!$AO$1:$AS$65536,5,0)</f>
        <v>228874484</v>
      </c>
      <c r="I17" s="17">
        <f>VLOOKUP(B:B,[2]ROA!$AQ$1:$AS$65536,3,0)</f>
        <v>263501814</v>
      </c>
      <c r="J17" s="22">
        <f t="shared" si="31"/>
        <v>3.8586024707468761E-2</v>
      </c>
      <c r="K17" s="46"/>
      <c r="L17" s="47">
        <f>VLOOKUP(B:B,[1]ROA!$AO$1:$AS$65536,5,0)</f>
        <v>228874484</v>
      </c>
      <c r="M17" s="46"/>
      <c r="N17" s="46">
        <f t="shared" si="32"/>
        <v>0</v>
      </c>
      <c r="O17" s="17">
        <f>VLOOKUP(B:B,'[3]Dec 2014 (Final)'!$B$1:$BP$65536,67,0)</f>
        <v>8351326</v>
      </c>
      <c r="P17" s="17">
        <f>VLOOKUP(B:B,[1]ROA!$AO$1:$AS$65536,5,0)</f>
        <v>228874484</v>
      </c>
      <c r="Q17" s="17">
        <f>VLOOKUP(B:B,'[3]Dec 2014 (Final)'!$B$1:$AW$65536,48,0)</f>
        <v>282689098</v>
      </c>
      <c r="R17" s="22">
        <f t="shared" si="33"/>
        <v>3.2650197527157046E-2</v>
      </c>
      <c r="S17" s="16">
        <f>VLOOKUP(B:B,'[4]Mar 2015 (Final)'!$B$1:$BR$65536,69,0)</f>
        <v>3029615</v>
      </c>
      <c r="T17" s="49">
        <f t="shared" si="34"/>
        <v>282689098</v>
      </c>
      <c r="U17" s="17">
        <f>VLOOKUP(B:B,'[4]Mar 2015 (Final)'!$B$1:$AY$65536,50,0)</f>
        <v>266799109</v>
      </c>
      <c r="V17" s="22">
        <f t="shared" si="83"/>
        <v>4.4108171369726959E-2</v>
      </c>
      <c r="W17" s="17">
        <f>VLOOKUP(B:B,'[5]June 2015 (Final)'!$B$1:$BV$65536,73,0)</f>
        <v>5940788</v>
      </c>
      <c r="X17" s="49">
        <f t="shared" si="35"/>
        <v>282689098</v>
      </c>
      <c r="Y17" s="17">
        <f>VLOOKUP(B:B,'[5]June 2015 (Final)'!$B$1:$AY$65536,50,0)</f>
        <v>318998960</v>
      </c>
      <c r="Z17" s="22">
        <f t="shared" si="0"/>
        <v>3.9494139336898722E-2</v>
      </c>
      <c r="AA17" s="17">
        <f>VLOOKUP(B:B,'[6]Sep 2015 (Final)'!$B$1:$BY$65536,76,0)</f>
        <v>8111715</v>
      </c>
      <c r="AB17" s="49">
        <f t="shared" si="36"/>
        <v>282689098</v>
      </c>
      <c r="AC17" s="17">
        <f>VLOOKUP(B:B,'[6]Sep 2015 (Final)'!$B$1:$AZ$65536,51,0)</f>
        <v>323948110</v>
      </c>
      <c r="AD17" s="22">
        <f t="shared" si="1"/>
        <v>3.5657621581299377E-2</v>
      </c>
      <c r="AE17" s="17">
        <f>VLOOKUP(B:B,'[7]Dec 2015 (Final)'!$B$1:$CB$65536,79,0)</f>
        <v>10471597</v>
      </c>
      <c r="AF17" s="49">
        <f t="shared" si="37"/>
        <v>282689098</v>
      </c>
      <c r="AG17" s="17">
        <f>VLOOKUP(B:B,'[7]Dec 2015 (Final)'!$B$1:$BA$65536,52,0)</f>
        <v>339549808</v>
      </c>
      <c r="AH17" s="51">
        <f t="shared" si="2"/>
        <v>3.36578021689952E-2</v>
      </c>
      <c r="AI17" s="16">
        <f>VLOOKUP(B:B,'[8]Mar 2016 (Final)'!$B$1:$CE$65536,82,0)</f>
        <v>3431697</v>
      </c>
      <c r="AJ17" s="49">
        <f t="shared" si="38"/>
        <v>339549808</v>
      </c>
      <c r="AK17" s="17">
        <f>VLOOKUP(B:B,'[8]Mar 2016 (Final)'!$B$1:$BB$65536,53,0)</f>
        <v>348354889</v>
      </c>
      <c r="AL17" s="22">
        <f t="shared" si="39"/>
        <v>3.9908981752453422E-2</v>
      </c>
      <c r="AM17" s="17">
        <f>VLOOKUP(B:B,'[9]Jun 2016 (Final)'!$B$1:$CI$65536,86,0)</f>
        <v>7196350</v>
      </c>
      <c r="AN17" s="49">
        <f t="shared" si="40"/>
        <v>339549808</v>
      </c>
      <c r="AO17" s="17">
        <f>VLOOKUP(B:B,'[9]Jun 2016 (Final)'!$B$1:$BD$65536,55,0)</f>
        <v>360041467</v>
      </c>
      <c r="AP17" s="22">
        <f t="shared" si="3"/>
        <v>4.1146024870021426E-2</v>
      </c>
      <c r="AQ17" s="17">
        <f>VLOOKUP(B:B,'[10]Sep 2016 (Final)'!$B$1:$CL$65536,89,0)</f>
        <v>10288826</v>
      </c>
      <c r="AR17" s="49">
        <f t="shared" si="41"/>
        <v>339549808</v>
      </c>
      <c r="AS17" s="17">
        <f>VLOOKUP(B:B,'[10]Sep 2016 (Final)'!$B$1:$BE$65536,56,0)</f>
        <v>351917807</v>
      </c>
      <c r="AT17" s="22">
        <f t="shared" si="4"/>
        <v>3.9679181986467048E-2</v>
      </c>
      <c r="AU17" s="17">
        <f>VLOOKUP(B:B,'[11]summary-dec-16'!$B$1:$CO$65536,92,0)</f>
        <v>13051564</v>
      </c>
      <c r="AV17" s="49">
        <f t="shared" si="42"/>
        <v>339549808</v>
      </c>
      <c r="AW17" s="17">
        <f>VLOOKUP(B:B,'[11]summary-dec-16'!$B$1:$BF$65536,57,0)</f>
        <v>349997760</v>
      </c>
      <c r="AX17" s="51">
        <f t="shared" si="5"/>
        <v>3.7855442048343214E-2</v>
      </c>
      <c r="AY17" s="16">
        <f>VLOOKUP(B:B,'[12]summary-mar-17'!$B$1:$CQ$65536,94,0)</f>
        <v>3160066</v>
      </c>
      <c r="AZ17" s="49">
        <f t="shared" si="43"/>
        <v>349997760</v>
      </c>
      <c r="BA17" s="17">
        <f>VLOOKUP(B:B,'[12]summary-mar-17'!$B$1:$BF$65536,57,0)</f>
        <v>376018201</v>
      </c>
      <c r="BB17" s="22">
        <f t="shared" si="44"/>
        <v>3.4820898379670749E-2</v>
      </c>
      <c r="BC17" s="17">
        <f>VLOOKUP(B:B,'[13]summary-june-17'!$B$1:$CT$65536,97,0)</f>
        <v>6372288</v>
      </c>
      <c r="BD17" s="49">
        <f t="shared" si="45"/>
        <v>349997760</v>
      </c>
      <c r="BE17" s="17">
        <f>VLOOKUP(B:B,'[13]summary-june-17'!$B$1:$BG$65536,58,0)</f>
        <v>380086859</v>
      </c>
      <c r="BF17" s="22">
        <f t="shared" si="6"/>
        <v>3.491259963113947E-2</v>
      </c>
      <c r="BG17" s="17">
        <f>VLOOKUP(B:B,'[14]summary-sep-17'!$B$1:$CW$65536,100,0)</f>
        <v>9131904</v>
      </c>
      <c r="BH17" s="49">
        <f t="shared" si="46"/>
        <v>349997760</v>
      </c>
      <c r="BI17" s="17">
        <f>VLOOKUP(B:B,'[14]summary-sep-17'!$B$1:$BH$65536,59,0)</f>
        <v>384464971</v>
      </c>
      <c r="BJ17" s="22">
        <f t="shared" si="7"/>
        <v>3.3155860702209002E-2</v>
      </c>
      <c r="BK17" s="17">
        <f>VLOOKUP(B:B,'[15]summary-Dec-17'!$B$1:$CZ$65536,103,0)</f>
        <v>11635530</v>
      </c>
      <c r="BL17" s="49">
        <f t="shared" si="47"/>
        <v>349997760</v>
      </c>
      <c r="BM17" s="17">
        <f>VLOOKUP(B:B,'[15]summary-Dec-17'!$B$1:$BI$65536,60,0)</f>
        <v>382829640</v>
      </c>
      <c r="BN17" s="51">
        <f t="shared" si="8"/>
        <v>3.1755171818084314E-2</v>
      </c>
      <c r="BO17" s="16">
        <f>VLOOKUP(B:B,'[16]summary-Mar-18'!$B$1:$DC$65536,106,0)</f>
        <v>3238838</v>
      </c>
      <c r="BP17" s="49">
        <f t="shared" si="48"/>
        <v>382829640</v>
      </c>
      <c r="BQ17" s="17">
        <f>VLOOKUP(B:B,'[16]summary-Mar-18'!$B$1:$BJ$65536,61,0)</f>
        <v>393425978</v>
      </c>
      <c r="BR17" s="22">
        <f t="shared" si="49"/>
        <v>3.3379087248035864E-2</v>
      </c>
      <c r="BS17" s="17">
        <f>VLOOKUP(B:B,'[17]summary-Jun-18'!$B$1:$DF$65536,109,0)</f>
        <v>6715532</v>
      </c>
      <c r="BT17" s="49">
        <f t="shared" si="50"/>
        <v>382829640</v>
      </c>
      <c r="BU17" s="17">
        <f>VLOOKUP(B:B,'[17]summary-Jun-18'!$B$1:$BK$65536,62,0)</f>
        <v>393427494</v>
      </c>
      <c r="BV17" s="22">
        <f t="shared" si="9"/>
        <v>3.4604677784513607E-2</v>
      </c>
      <c r="BW17" s="17">
        <f>VLOOKUP(B:B,'[18]summary-Sep-18'!$B$1:$DI$65536,112,0)</f>
        <v>13879249</v>
      </c>
      <c r="BX17" s="49">
        <f t="shared" si="51"/>
        <v>382829640</v>
      </c>
      <c r="BY17" s="17">
        <f>VLOOKUP(B:B,'[18]summary-Sep-18'!$B$1:$BL$65536,63,0)</f>
        <v>398614957</v>
      </c>
      <c r="BZ17" s="22">
        <f t="shared" si="10"/>
        <v>4.7362705953505571E-2</v>
      </c>
      <c r="CA17" s="17">
        <f>VLOOKUP(B:B,'[19]summary-Dec-18'!$B$1:$DL$65536,115,0)</f>
        <v>12409075</v>
      </c>
      <c r="CB17" s="49">
        <f t="shared" si="52"/>
        <v>382829640</v>
      </c>
      <c r="CC17" s="17">
        <f>VLOOKUP(B:B,'[19]summary-Dec-18'!$B$1:$BM$65536,64,0)</f>
        <v>408303625</v>
      </c>
      <c r="CD17" s="51">
        <f t="shared" si="11"/>
        <v>3.1370378541723941E-2</v>
      </c>
      <c r="CE17" s="16">
        <f>VLOOKUP(B:B,[20]Summary_mar_19!$B$1:$DO$65536,118,0)</f>
        <v>3366094</v>
      </c>
      <c r="CF17" s="49">
        <f t="shared" si="53"/>
        <v>408303625</v>
      </c>
      <c r="CG17" s="17">
        <f>VLOOKUP(B:B,[20]Summary_mar_19!$B$1:$BN$65536,65,0)</f>
        <v>419998477</v>
      </c>
      <c r="CH17" s="22">
        <f t="shared" si="54"/>
        <v>3.2510785539452851E-2</v>
      </c>
      <c r="CI17" s="17">
        <f>VLOOKUP(B:B,[21]Summary_jun_19!$B$1:$DR$65536,121,0)</f>
        <v>7058411</v>
      </c>
      <c r="CJ17" s="49">
        <f t="shared" si="55"/>
        <v>408303625</v>
      </c>
      <c r="CK17" s="17">
        <f>VLOOKUP(B:B,[21]Summary_jun_19!$B$1:$BO$65536,66,0)</f>
        <v>423857656</v>
      </c>
      <c r="CL17" s="22">
        <f t="shared" si="12"/>
        <v>3.3928091398426889E-2</v>
      </c>
      <c r="CM17" s="17">
        <f>VLOOKUP(B:B,[22]Summary_sep_19!$B$1:$DU$65536,124,0)</f>
        <v>10294107</v>
      </c>
      <c r="CN17" s="49">
        <f t="shared" si="56"/>
        <v>408303625</v>
      </c>
      <c r="CO17" s="17">
        <f>VLOOKUP(B:B, [22]Summary_sep_19!$B$1:$BP$65536,67,0)</f>
        <v>434408831</v>
      </c>
      <c r="CP17" s="22">
        <f t="shared" si="13"/>
        <v>3.2574517920736658E-2</v>
      </c>
      <c r="CQ17" s="17">
        <f>VLOOKUP(B:B,[23]Summary_DEC_19!$B$1:$DX$65536,127,0)</f>
        <v>14255428</v>
      </c>
      <c r="CR17" s="49">
        <f t="shared" si="57"/>
        <v>408303625</v>
      </c>
      <c r="CS17" s="17">
        <f>VLOOKUP(B:B,[23]Summary_DEC_19!$B$1:$BQ$65536,68,0)</f>
        <v>449616472</v>
      </c>
      <c r="CT17" s="51">
        <f t="shared" si="14"/>
        <v>3.3232530744643461E-2</v>
      </c>
      <c r="CU17" s="16">
        <f>VLOOKUP(B:B,[24]Summary_mar_20!$B:$EA,130,0)</f>
        <v>3497760</v>
      </c>
      <c r="CV17" s="49">
        <f t="shared" si="58"/>
        <v>449616472</v>
      </c>
      <c r="CW17" s="17">
        <f>VLOOKUP(B:B,[24]Summary_mar_20!$B:$BR,69,0)</f>
        <v>462827626</v>
      </c>
      <c r="CX17" s="22">
        <f t="shared" si="59"/>
        <v>3.0667171897253043E-2</v>
      </c>
      <c r="CY17" s="17">
        <f>VLOOKUP(B:B,[25]Summary_jun_20!$B:$ED,133,0)</f>
        <v>6847504</v>
      </c>
      <c r="CZ17" s="49">
        <f t="shared" si="60"/>
        <v>449616472</v>
      </c>
      <c r="DA17" s="17">
        <f>VLOOKUP(B:B,[25]Summary_jun_20!$B:$BS,70,0)</f>
        <v>505539914</v>
      </c>
      <c r="DB17" s="22">
        <f t="shared" si="15"/>
        <v>2.8675949196867955E-2</v>
      </c>
      <c r="DC17" s="53">
        <f>VLOOKUP(B:B,[26]Summary_Sep_20!$B:$EG,136,0)</f>
        <v>9119180</v>
      </c>
      <c r="DD17" s="49">
        <f t="shared" si="61"/>
        <v>449616472</v>
      </c>
      <c r="DE17" s="17">
        <f>VLOOKUP(B:B,[26]Summary_Sep_20!$B:$BT,71,0)</f>
        <v>502660349</v>
      </c>
      <c r="DF17" s="22">
        <f t="shared" si="16"/>
        <v>2.5536496108134646E-2</v>
      </c>
      <c r="DG17" s="17">
        <f>VLOOKUP(B:B,[27]Summary_Dec_20!$B:$EJ,139,0)</f>
        <v>13719267</v>
      </c>
      <c r="DH17" s="49">
        <f t="shared" si="62"/>
        <v>449616472</v>
      </c>
      <c r="DI17" s="17">
        <f>VLOOKUP(B:B,[27]Summary_Dec_20!$B:$BV,73,0)</f>
        <v>502660349</v>
      </c>
      <c r="DJ17" s="51">
        <f t="shared" si="17"/>
        <v>2.8813611121172086E-2</v>
      </c>
      <c r="DK17" s="54">
        <f>VLOOKUP(B:B,[28]Summary_Mar_21!$B:$EL,141,0)</f>
        <v>3340613</v>
      </c>
      <c r="DL17" s="49">
        <f t="shared" si="63"/>
        <v>502660349</v>
      </c>
      <c r="DM17" s="17">
        <f>VLOOKUP(B:B,[28]Summary_Mar_21!$B:$BU,72,0)</f>
        <v>512517039</v>
      </c>
      <c r="DN17" s="22">
        <f t="shared" si="64"/>
        <v>2.6325353889777536E-2</v>
      </c>
      <c r="DO17" s="17">
        <f>VLOOKUP(B:B,[29]Summary_Jun_21!$B:$EO,144,0)</f>
        <v>6980443</v>
      </c>
      <c r="DP17" s="49">
        <f t="shared" si="65"/>
        <v>502660349</v>
      </c>
      <c r="DQ17" s="17">
        <f>VLOOKUP(B:B,[29]Summary_Jun_21!$B:$BV,73,0)</f>
        <v>535319552</v>
      </c>
      <c r="DR17" s="22">
        <f t="shared" si="18"/>
        <v>2.6900108540733679E-2</v>
      </c>
      <c r="DS17" s="17">
        <f>VLOOKUP(B:B,[30]Summary_Sep_21!$B:$ER,147,0)</f>
        <v>10750646</v>
      </c>
      <c r="DT17" s="49">
        <f t="shared" si="66"/>
        <v>502660349</v>
      </c>
      <c r="DU17" s="17">
        <f>VLOOKUP(B:B,[30]Summary_Sep_21!$B:$BW,74,0)</f>
        <v>555556211</v>
      </c>
      <c r="DV17" s="22">
        <f t="shared" si="19"/>
        <v>2.7091231055138026E-2</v>
      </c>
      <c r="DW17" s="17">
        <f>VLOOKUP(B:B,[31]Summary_Dec_21!$B:$EW,152,0)</f>
        <v>15598264</v>
      </c>
      <c r="DX17" s="49">
        <f t="shared" si="67"/>
        <v>502660349</v>
      </c>
      <c r="DY17" s="17">
        <f>VLOOKUP(B:B,[31]Summary_Dec_21!$B:$BZ,77,0)</f>
        <v>540386740</v>
      </c>
      <c r="DZ17" s="51">
        <f t="shared" si="20"/>
        <v>2.9909031269057116E-2</v>
      </c>
      <c r="EA17" s="16">
        <f>VLOOKUP(B:B,[32]Summary_Mar_22!$B:$DM,116,0)</f>
        <v>5300621</v>
      </c>
      <c r="EB17" s="49">
        <f t="shared" si="68"/>
        <v>540386740</v>
      </c>
      <c r="EC17" s="17">
        <f>VLOOKUP(B:B,[32]Summary_Mar_22!$B:$AN,39,0)</f>
        <v>557429201</v>
      </c>
      <c r="ED17" s="22">
        <f t="shared" si="69"/>
        <v>3.8626664467427331E-2</v>
      </c>
      <c r="EE17" s="17">
        <f>VLOOKUP(B:B,[33]Summary_Jun_22!$B:$DP,119,0)</f>
        <v>10426149</v>
      </c>
      <c r="EF17" s="49">
        <f t="shared" si="70"/>
        <v>540386740</v>
      </c>
      <c r="EG17" s="17">
        <f>VLOOKUP(B:B,[33]Summary_Jun_22!$B:$AO,40,0)</f>
        <v>563507219</v>
      </c>
      <c r="EH17" s="22">
        <f t="shared" si="21"/>
        <v>3.7779530959458761E-2</v>
      </c>
      <c r="EI17" s="17">
        <f>VLOOKUP(B:B,[34]Summary_Sep_22!$B:$DS,122,0)</f>
        <v>15489355</v>
      </c>
      <c r="EJ17" s="49">
        <f t="shared" si="71"/>
        <v>540386740</v>
      </c>
      <c r="EK17" s="17">
        <f>VLOOKUP(B:B,[34]Summary_Sep_22!$B:$AP,41,0)</f>
        <v>580020650</v>
      </c>
      <c r="EL17" s="22">
        <f t="shared" si="22"/>
        <v>3.6866006985786362E-2</v>
      </c>
      <c r="EM17" s="17">
        <f>VLOOKUP(B:B,[35]Summary_Dec_22!$B:$DV,125,0)</f>
        <v>19635622</v>
      </c>
      <c r="EN17" s="49">
        <f t="shared" si="72"/>
        <v>540386740</v>
      </c>
      <c r="EO17" s="17">
        <f>VLOOKUP(B:B,[35]Summary_Dec_22!$B:$AQ,42,0)</f>
        <v>562082490</v>
      </c>
      <c r="EP17" s="51">
        <f t="shared" si="23"/>
        <v>3.5621170125537199E-2</v>
      </c>
      <c r="EQ17" s="16">
        <f>VLOOKUP(B:B,[36]Summary_Mar_23!$B:$DT,123,0)</f>
        <v>5484232</v>
      </c>
      <c r="ER17" s="49">
        <f t="shared" si="73"/>
        <v>562082490</v>
      </c>
      <c r="ES17" s="17">
        <f>VLOOKUP(B:B,[36]Summary_Mar_23!$B:$AM,38,0)</f>
        <v>585926405</v>
      </c>
      <c r="ET17" s="22">
        <f t="shared" si="74"/>
        <v>3.8217348481433148E-2</v>
      </c>
      <c r="EU17" s="17">
        <f>VLOOKUP(B:B,[37]Summary_Jun_23!$B:$DU,124,0)</f>
        <v>10940130</v>
      </c>
      <c r="EV17" s="49">
        <f t="shared" si="75"/>
        <v>562082490</v>
      </c>
      <c r="EW17" s="17">
        <f>VLOOKUP(B:B,[37]Summary_Jun_23!$B:$AL,37,0)</f>
        <v>617091079</v>
      </c>
      <c r="EX17" s="22">
        <f t="shared" si="24"/>
        <v>3.7111177820167034E-2</v>
      </c>
      <c r="EY17" s="17">
        <f>VLOOKUP(B:B,[38]Summary_Sep_23!$B:$DW,126,0)</f>
        <v>16446521</v>
      </c>
      <c r="EZ17" s="49">
        <f t="shared" si="76"/>
        <v>562082490</v>
      </c>
      <c r="FA17" s="17">
        <f>VLOOKUP(B:B,[38]Summary_Sep_23!$B:$AL,37,0)</f>
        <v>612405646</v>
      </c>
      <c r="FB17" s="22">
        <f t="shared" si="25"/>
        <v>3.7341704857658378E-2</v>
      </c>
      <c r="FC17" s="17">
        <f>VLOOKUP(B:B,[39]Indu!$B:$DY,128,0)</f>
        <v>21473494</v>
      </c>
      <c r="FD17" s="49">
        <f t="shared" si="77"/>
        <v>562082490</v>
      </c>
      <c r="FE17" s="17">
        <f>VLOOKUP(B:B,[39]Indu!$B:$AL,37,0)</f>
        <v>624254621</v>
      </c>
      <c r="FF17" s="51">
        <f t="shared" si="26"/>
        <v>3.6201335692684064E-2</v>
      </c>
      <c r="FG17" s="16">
        <f>VLOOKUP(B:B,'[40]Mar 2024 Final'!$B:$EB,131,0)</f>
        <v>5767355</v>
      </c>
      <c r="FH17" s="49">
        <f t="shared" si="78"/>
        <v>624254621</v>
      </c>
      <c r="FI17" s="17">
        <f>VLOOKUP(B:B,'[40]Mar 2024 Final'!$B:$AM,38,0)</f>
        <v>663710309</v>
      </c>
      <c r="FJ17" s="22">
        <f t="shared" si="79"/>
        <v>3.5823056144859471E-2</v>
      </c>
      <c r="FK17" s="17">
        <f>VLOOKUP(B:B,'[41]June 2024 Final'!$B:$EG,136,0)</f>
        <v>12003677</v>
      </c>
      <c r="FL17" s="49">
        <f t="shared" si="80"/>
        <v>624254621</v>
      </c>
      <c r="FM17" s="17">
        <f>VLOOKUP(B:B,'[41]June 2024 Final'!$B:$AP,41,0)</f>
        <v>665101820</v>
      </c>
      <c r="FN17" s="22">
        <f t="shared" si="27"/>
        <v>3.7239281918629664E-2</v>
      </c>
      <c r="FO17" s="17">
        <f>VLOOKUP(B:B,'[42]Sep 2024 Final'!$B:$EH,137,0)</f>
        <v>17553493</v>
      </c>
      <c r="FP17" s="49">
        <f t="shared" si="81"/>
        <v>624254621</v>
      </c>
      <c r="FQ17" s="17">
        <f>VLOOKUP(B:B,'[42]Sep 2024 Final'!$B:$AO,40,0)</f>
        <v>698088238</v>
      </c>
      <c r="FR17" s="22">
        <f t="shared" si="28"/>
        <v>3.5398772979396156E-2</v>
      </c>
      <c r="FS17" s="17">
        <f>VLOOKUP(B:B,'[43]Dec 2024 Final'!$B:$EJ,139,0)</f>
        <v>22988094</v>
      </c>
      <c r="FT17" s="49">
        <f t="shared" si="82"/>
        <v>624254621</v>
      </c>
      <c r="FU17" s="17">
        <f>VLOOKUP(B:B,'[43]Dec 2024 Final'!$B:$AO,40,0)</f>
        <v>687823471</v>
      </c>
      <c r="FV17" s="51">
        <f t="shared" si="29"/>
        <v>3.5040740547628929E-2</v>
      </c>
    </row>
    <row r="18" spans="1:178" x14ac:dyDescent="0.25">
      <c r="A18">
        <v>12</v>
      </c>
      <c r="B18" s="11" t="s">
        <v>13</v>
      </c>
      <c r="C18" s="16">
        <f>VLOOKUP(B:B,[1]ROA!$B$1:$D$65536,3,0)</f>
        <v>20741</v>
      </c>
      <c r="D18" s="17">
        <f>VLOOKUP(B:B,[1]ROA!$AO$1:$AS$65536,5,0)</f>
        <v>7308855</v>
      </c>
      <c r="E18" s="17">
        <f>VLOOKUP(B:B,[1]ROA!$AO$1:$AQ$65536,3,0)</f>
        <v>7936623</v>
      </c>
      <c r="F18" s="22">
        <f t="shared" si="30"/>
        <v>1.0883751890232631E-2</v>
      </c>
      <c r="G18" s="17">
        <f>VLOOKUP(B:B,[2]ROA!$B$1:$D$65536,3,0)</f>
        <v>38505</v>
      </c>
      <c r="H18" s="17">
        <f>VLOOKUP(B:B,[1]ROA!$AO$1:$AS$65536,5,0)</f>
        <v>7308855</v>
      </c>
      <c r="I18" s="17">
        <f>VLOOKUP(B:B,[2]ROA!$AQ$1:$AS$65536,3,0)</f>
        <v>8241305</v>
      </c>
      <c r="J18" s="22">
        <f t="shared" si="31"/>
        <v>9.9047212375949836E-3</v>
      </c>
      <c r="K18" s="46"/>
      <c r="L18" s="47">
        <f>VLOOKUP(B:B,[1]ROA!$AO$1:$AS$65536,5,0)</f>
        <v>7308855</v>
      </c>
      <c r="M18" s="46"/>
      <c r="N18" s="46">
        <f t="shared" si="32"/>
        <v>0</v>
      </c>
      <c r="O18" s="17">
        <f>VLOOKUP(B:B,'[3]Dec 2014 (Final)'!$B$1:$BP$65536,67,0)</f>
        <v>-91715</v>
      </c>
      <c r="P18" s="17">
        <f>VLOOKUP(B:B,[1]ROA!$AO$1:$AS$65536,5,0)</f>
        <v>7308855</v>
      </c>
      <c r="Q18" s="17">
        <f>VLOOKUP(B:B,'[3]Dec 2014 (Final)'!$B$1:$AW$65536,48,0)</f>
        <v>8864537</v>
      </c>
      <c r="R18" s="22">
        <f t="shared" si="33"/>
        <v>-1.1341467516523436E-2</v>
      </c>
      <c r="S18" s="16">
        <f>VLOOKUP(B:B,'[4]Mar 2015 (Final)'!$B$1:$BR$65536,69,0)</f>
        <v>4169</v>
      </c>
      <c r="T18" s="49">
        <f t="shared" si="34"/>
        <v>8864537</v>
      </c>
      <c r="U18" s="17">
        <f>VLOOKUP(B:B,'[4]Mar 2015 (Final)'!$B$1:$AY$65536,50,0)</f>
        <v>8592048</v>
      </c>
      <c r="V18" s="22">
        <f t="shared" si="83"/>
        <v>1.9105684187371128E-3</v>
      </c>
      <c r="W18" s="17">
        <f>VLOOKUP(B:B,'[5]June 2015 (Final)'!$B$1:$BV$65536,73,0)</f>
        <v>8544</v>
      </c>
      <c r="X18" s="49">
        <f t="shared" si="35"/>
        <v>8864537</v>
      </c>
      <c r="Y18" s="17">
        <f>VLOOKUP(B:B,'[5]June 2015 (Final)'!$B$1:$AY$65536,50,0)</f>
        <v>8742291</v>
      </c>
      <c r="Z18" s="22">
        <f t="shared" si="0"/>
        <v>1.9410651367753465E-3</v>
      </c>
      <c r="AA18" s="17">
        <f>VLOOKUP(B:B,'[6]Sep 2015 (Final)'!$B$1:$BY$65536,76,0)</f>
        <v>24171</v>
      </c>
      <c r="AB18" s="49">
        <f t="shared" si="36"/>
        <v>8864537</v>
      </c>
      <c r="AC18" s="17">
        <f>VLOOKUP(B:B,'[6]Sep 2015 (Final)'!$B$1:$AZ$65536,51,0)</f>
        <v>10189227</v>
      </c>
      <c r="AD18" s="22">
        <f t="shared" si="1"/>
        <v>3.3828486591940573E-3</v>
      </c>
      <c r="AE18" s="17">
        <f>VLOOKUP(B:B,'[7]Dec 2015 (Final)'!$B$1:$CB$65536,79,0)</f>
        <v>-59795</v>
      </c>
      <c r="AF18" s="49">
        <f t="shared" si="37"/>
        <v>8864537</v>
      </c>
      <c r="AG18" s="17">
        <f>VLOOKUP(B:B,'[7]Dec 2015 (Final)'!$B$1:$BA$65536,52,0)</f>
        <v>10287085</v>
      </c>
      <c r="AH18" s="51">
        <f t="shared" si="2"/>
        <v>-6.2443797188561885E-3</v>
      </c>
      <c r="AI18" s="16">
        <f>VLOOKUP(B:B,'[8]Mar 2016 (Final)'!$B$1:$CE$65536,82,0)</f>
        <v>30210</v>
      </c>
      <c r="AJ18" s="49">
        <f t="shared" si="38"/>
        <v>10287085</v>
      </c>
      <c r="AK18" s="17">
        <f>VLOOKUP(B:B,'[8]Mar 2016 (Final)'!$B$1:$BB$65536,53,0)</f>
        <v>11153369</v>
      </c>
      <c r="AL18" s="22">
        <f t="shared" si="39"/>
        <v>1.1272149367732605E-2</v>
      </c>
      <c r="AM18" s="17">
        <f>VLOOKUP(B:B,'[9]Jun 2016 (Final)'!$B$1:$CI$65536,86,0)</f>
        <v>83275</v>
      </c>
      <c r="AN18" s="49">
        <f t="shared" si="40"/>
        <v>10287085</v>
      </c>
      <c r="AO18" s="17">
        <f>VLOOKUP(B:B,'[9]Jun 2016 (Final)'!$B$1:$BD$65536,55,0)</f>
        <v>11197836</v>
      </c>
      <c r="AP18" s="22">
        <f t="shared" si="3"/>
        <v>1.5503896895874088E-2</v>
      </c>
      <c r="AQ18" s="17">
        <f>VLOOKUP(B:B,'[10]Sep 2016 (Final)'!$B$1:$CL$65536,89,0)</f>
        <v>123773</v>
      </c>
      <c r="AR18" s="49">
        <f t="shared" si="41"/>
        <v>10287085</v>
      </c>
      <c r="AS18" s="17">
        <f>VLOOKUP(B:B,'[10]Sep 2016 (Final)'!$B$1:$BE$65536,56,0)</f>
        <v>11780598</v>
      </c>
      <c r="AT18" s="22">
        <f t="shared" si="4"/>
        <v>1.4956773365528829E-2</v>
      </c>
      <c r="AU18" s="17">
        <f>VLOOKUP(B:B,'[11]summary-dec-16'!$B$1:$CO$65536,92,0)</f>
        <v>105839</v>
      </c>
      <c r="AV18" s="49">
        <f t="shared" si="42"/>
        <v>10287085</v>
      </c>
      <c r="AW18" s="17">
        <f>VLOOKUP(B:B,'[11]summary-dec-16'!$B$1:$BF$65536,57,0)</f>
        <v>12201968</v>
      </c>
      <c r="AX18" s="51">
        <f t="shared" si="5"/>
        <v>9.4124906015384466E-3</v>
      </c>
      <c r="AY18" s="16">
        <f>VLOOKUP(B:B,'[12]summary-mar-17'!$B$1:$CQ$65536,94,0)</f>
        <v>38993</v>
      </c>
      <c r="AZ18" s="49">
        <f t="shared" si="43"/>
        <v>12201968</v>
      </c>
      <c r="BA18" s="17">
        <f>VLOOKUP(B:B,'[12]summary-mar-17'!$B$1:$BF$65536,57,0)</f>
        <v>13010223</v>
      </c>
      <c r="BB18" s="22">
        <f t="shared" si="44"/>
        <v>1.2372744598039893E-2</v>
      </c>
      <c r="BC18" s="17">
        <f>VLOOKUP(B:B,'[13]summary-june-17'!$B$1:$CT$65536,97,0)</f>
        <v>90056</v>
      </c>
      <c r="BD18" s="49">
        <f t="shared" si="45"/>
        <v>12201968</v>
      </c>
      <c r="BE18" s="17">
        <f>VLOOKUP(B:B,'[13]summary-june-17'!$B$1:$BG$65536,58,0)</f>
        <v>13959063</v>
      </c>
      <c r="BF18" s="22">
        <f t="shared" si="6"/>
        <v>1.3769487907414658E-2</v>
      </c>
      <c r="BG18" s="17">
        <f>VLOOKUP(B:B,'[14]summary-sep-17'!$B$1:$CW$65536,100,0)</f>
        <v>134669</v>
      </c>
      <c r="BH18" s="49">
        <f t="shared" si="46"/>
        <v>12201968</v>
      </c>
      <c r="BI18" s="17">
        <f>VLOOKUP(B:B,'[14]summary-sep-17'!$B$1:$BH$65536,59,0)</f>
        <v>14411385</v>
      </c>
      <c r="BJ18" s="22">
        <f t="shared" si="7"/>
        <v>1.3493877803872865E-2</v>
      </c>
      <c r="BK18" s="17">
        <f>VLOOKUP(B:B,'[15]summary-Dec-17'!$B$1:$CZ$65536,103,0)</f>
        <v>129846</v>
      </c>
      <c r="BL18" s="49">
        <f t="shared" si="47"/>
        <v>12201968</v>
      </c>
      <c r="BM18" s="17">
        <f>VLOOKUP(B:B,'[15]summary-Dec-17'!$B$1:$BI$65536,60,0)</f>
        <v>14465074</v>
      </c>
      <c r="BN18" s="51">
        <f t="shared" si="8"/>
        <v>9.7383129332454643E-3</v>
      </c>
      <c r="BO18" s="16">
        <f>VLOOKUP(B:B,'[16]summary-Mar-18'!$B$1:$DC$65536,106,0)</f>
        <v>53286</v>
      </c>
      <c r="BP18" s="49">
        <f t="shared" si="48"/>
        <v>14465074</v>
      </c>
      <c r="BQ18" s="17">
        <f>VLOOKUP(B:B,'[16]summary-Mar-18'!$B$1:$BJ$65536,61,0)</f>
        <v>14933181</v>
      </c>
      <c r="BR18" s="22">
        <f t="shared" si="49"/>
        <v>1.4500452492843537E-2</v>
      </c>
      <c r="BS18" s="17">
        <f>VLOOKUP(B:B,'[17]summary-Jun-18'!$B$1:$DF$65536,109,0)</f>
        <v>158587</v>
      </c>
      <c r="BT18" s="49">
        <f t="shared" si="50"/>
        <v>14465074</v>
      </c>
      <c r="BU18" s="17">
        <f>VLOOKUP(B:B,'[17]summary-Jun-18'!$B$1:$BK$65536,62,0)</f>
        <v>16132842</v>
      </c>
      <c r="BV18" s="22">
        <f t="shared" si="9"/>
        <v>2.0731738723643794E-2</v>
      </c>
      <c r="BW18" s="17">
        <f>VLOOKUP(B:B,'[18]summary-Sep-18'!$B$1:$DI$65536,112,0)</f>
        <v>284586</v>
      </c>
      <c r="BX18" s="49">
        <f t="shared" si="51"/>
        <v>14465074</v>
      </c>
      <c r="BY18" s="17">
        <f>VLOOKUP(B:B,'[18]summary-Sep-18'!$B$1:$BL$65536,63,0)</f>
        <v>16287851</v>
      </c>
      <c r="BZ18" s="22">
        <f t="shared" si="10"/>
        <v>2.4677197372282474E-2</v>
      </c>
      <c r="CA18" s="17">
        <f>VLOOKUP(B:B,'[19]summary-Dec-18'!$B$1:$DL$65536,115,0)</f>
        <v>241034</v>
      </c>
      <c r="CB18" s="49">
        <f t="shared" si="52"/>
        <v>14465074</v>
      </c>
      <c r="CC18" s="17">
        <f>VLOOKUP(B:B,'[19]summary-Dec-18'!$B$1:$BM$65536,64,0)</f>
        <v>17805424</v>
      </c>
      <c r="CD18" s="51">
        <f t="shared" si="11"/>
        <v>1.4938350192178627E-2</v>
      </c>
      <c r="CE18" s="16">
        <f>VLOOKUP(B:B,[20]Summary_mar_19!$B$1:$DO$65536,118,0)</f>
        <v>87355</v>
      </c>
      <c r="CF18" s="49">
        <f t="shared" si="53"/>
        <v>17805424</v>
      </c>
      <c r="CG18" s="17">
        <f>VLOOKUP(B:B,[20]Summary_mar_19!$B$1:$BN$65536,65,0)</f>
        <v>19401870</v>
      </c>
      <c r="CH18" s="22">
        <f t="shared" si="54"/>
        <v>1.8782338753256283E-2</v>
      </c>
      <c r="CI18" s="17">
        <f>VLOOKUP(B:B,[21]Summary_jun_19!$B$1:$DR$65536,121,0)</f>
        <v>149213</v>
      </c>
      <c r="CJ18" s="49">
        <f t="shared" si="55"/>
        <v>17805424</v>
      </c>
      <c r="CK18" s="17">
        <f>VLOOKUP(B:B,[21]Summary_jun_19!$B$1:$BO$65536,66,0)</f>
        <v>19725905</v>
      </c>
      <c r="CL18" s="22">
        <f t="shared" si="12"/>
        <v>1.5902767525232054E-2</v>
      </c>
      <c r="CM18" s="17">
        <f>VLOOKUP(B:B,[22]Summary_sep_19!$B$1:$DU$65536,124,0)</f>
        <v>232280</v>
      </c>
      <c r="CN18" s="49">
        <f t="shared" si="56"/>
        <v>17805424</v>
      </c>
      <c r="CO18" s="17">
        <f>VLOOKUP(B:B, [22]Summary_sep_19!$B$1:$BP$65536,67,0)</f>
        <v>20824293</v>
      </c>
      <c r="CP18" s="22">
        <f t="shared" si="13"/>
        <v>1.6034632957143677E-2</v>
      </c>
      <c r="CQ18" s="17">
        <f>VLOOKUP(B:B,[23]Summary_DEC_19!$B$1:$DX$65536,127,0)</f>
        <v>210231</v>
      </c>
      <c r="CR18" s="49">
        <f t="shared" si="57"/>
        <v>17805424</v>
      </c>
      <c r="CS18" s="17">
        <f>VLOOKUP(B:B,[23]Summary_DEC_19!$B$1:$BQ$65536,68,0)</f>
        <v>21540739</v>
      </c>
      <c r="CT18" s="51">
        <f t="shared" si="14"/>
        <v>1.0686226252862318E-2</v>
      </c>
      <c r="CU18" s="16">
        <f>VLOOKUP(B:B,[24]Summary_mar_20!$B:$EA,130,0)</f>
        <v>59155</v>
      </c>
      <c r="CV18" s="49">
        <f t="shared" si="58"/>
        <v>21540739</v>
      </c>
      <c r="CW18" s="17">
        <f>VLOOKUP(B:B,[24]Summary_mar_20!$B:$BR,69,0)</f>
        <v>22735271</v>
      </c>
      <c r="CX18" s="22">
        <f t="shared" si="59"/>
        <v>1.0688406656336016E-2</v>
      </c>
      <c r="CY18" s="17">
        <f>VLOOKUP(B:B,[25]Summary_jun_20!$B:$ED,133,0)</f>
        <v>73478</v>
      </c>
      <c r="CZ18" s="49">
        <f t="shared" si="60"/>
        <v>21540739</v>
      </c>
      <c r="DA18" s="17">
        <f>VLOOKUP(B:B,[25]Summary_jun_20!$B:$BS,70,0)</f>
        <v>22964867</v>
      </c>
      <c r="DB18" s="22">
        <f t="shared" si="15"/>
        <v>6.6039320979024534E-3</v>
      </c>
      <c r="DC18" s="53">
        <f>VLOOKUP(B:B,[26]Summary_Sep_20!$B:$EG,136,0)</f>
        <v>86261</v>
      </c>
      <c r="DD18" s="49">
        <f t="shared" si="61"/>
        <v>21540739</v>
      </c>
      <c r="DE18" s="17">
        <f>VLOOKUP(B:B,[26]Summary_Sep_20!$B:$BT,71,0)</f>
        <v>22816483</v>
      </c>
      <c r="DF18" s="22">
        <f t="shared" si="16"/>
        <v>5.1858372314959973E-3</v>
      </c>
      <c r="DG18" s="17">
        <f>VLOOKUP(B:B,[27]Summary_Dec_20!$B:$EJ,139,0)</f>
        <v>-63084</v>
      </c>
      <c r="DH18" s="49">
        <f t="shared" si="62"/>
        <v>21540739</v>
      </c>
      <c r="DI18" s="17">
        <f>VLOOKUP(B:B,[27]Summary_Dec_20!$B:$BV,73,0)</f>
        <v>22816483</v>
      </c>
      <c r="DJ18" s="51">
        <f t="shared" si="17"/>
        <v>-2.8443620747935928E-3</v>
      </c>
      <c r="DK18" s="54">
        <f>VLOOKUP(B:B,[28]Summary_Mar_21!$B:$EL,141,0)</f>
        <v>65458</v>
      </c>
      <c r="DL18" s="49">
        <f t="shared" si="63"/>
        <v>22816483</v>
      </c>
      <c r="DM18" s="17">
        <f>VLOOKUP(B:B,[28]Summary_Mar_21!$B:$BU,72,0)</f>
        <v>24274757</v>
      </c>
      <c r="DN18" s="22">
        <f t="shared" si="64"/>
        <v>1.1120199850333098E-2</v>
      </c>
      <c r="DO18" s="17">
        <f>VLOOKUP(B:B,[29]Summary_Jun_21!$B:$EO,144,0)</f>
        <v>91010</v>
      </c>
      <c r="DP18" s="49">
        <f t="shared" si="65"/>
        <v>22816483</v>
      </c>
      <c r="DQ18" s="17">
        <f>VLOOKUP(B:B,[29]Summary_Jun_21!$B:$BV,73,0)</f>
        <v>23711687</v>
      </c>
      <c r="DR18" s="22">
        <f t="shared" si="18"/>
        <v>7.8240773277779892E-3</v>
      </c>
      <c r="DS18" s="17">
        <f>VLOOKUP(B:B,[30]Summary_Sep_21!$B:$ER,147,0)</f>
        <v>55626</v>
      </c>
      <c r="DT18" s="49">
        <f t="shared" si="66"/>
        <v>22816483</v>
      </c>
      <c r="DU18" s="17">
        <f>VLOOKUP(B:B,[30]Summary_Sep_21!$B:$BW,74,0)</f>
        <v>23854042</v>
      </c>
      <c r="DV18" s="22">
        <f t="shared" si="19"/>
        <v>3.1783657886856856E-3</v>
      </c>
      <c r="DW18" s="17">
        <f>VLOOKUP(B:B,[31]Summary_Dec_21!$B:$EW,152,0)</f>
        <v>129897</v>
      </c>
      <c r="DX18" s="49">
        <f t="shared" si="67"/>
        <v>22816483</v>
      </c>
      <c r="DY18" s="17">
        <f>VLOOKUP(B:B,[31]Summary_Dec_21!$B:$BZ,77,0)</f>
        <v>25893498</v>
      </c>
      <c r="DZ18" s="51">
        <f t="shared" si="20"/>
        <v>5.3334859646116473E-3</v>
      </c>
      <c r="EA18" s="16">
        <f>VLOOKUP(B:B,[32]Summary_Mar_22!$B:$DM,116,0)</f>
        <v>24510</v>
      </c>
      <c r="EB18" s="49">
        <f t="shared" si="68"/>
        <v>25893498</v>
      </c>
      <c r="EC18" s="17">
        <f>VLOOKUP(B:B,[32]Summary_Mar_22!$B:$AN,39,0)</f>
        <v>24582495</v>
      </c>
      <c r="ED18" s="22">
        <f t="shared" si="69"/>
        <v>3.8846189712404468E-3</v>
      </c>
      <c r="EE18" s="17">
        <f>VLOOKUP(B:B,[33]Summary_Jun_22!$B:$DP,119,0)</f>
        <v>31154</v>
      </c>
      <c r="EF18" s="49">
        <f t="shared" si="70"/>
        <v>25893498</v>
      </c>
      <c r="EG18" s="17">
        <f>VLOOKUP(B:B,[33]Summary_Jun_22!$B:$AO,40,0)</f>
        <v>25392064</v>
      </c>
      <c r="EH18" s="22">
        <f t="shared" si="21"/>
        <v>2.4298456551962908E-3</v>
      </c>
      <c r="EI18" s="17">
        <f>VLOOKUP(B:B,[34]Summary_Sep_22!$B:$DS,122,0)</f>
        <v>35592</v>
      </c>
      <c r="EJ18" s="49">
        <f t="shared" si="71"/>
        <v>25893498</v>
      </c>
      <c r="EK18" s="17">
        <f>VLOOKUP(B:B,[34]Summary_Sep_22!$B:$AP,41,0)</f>
        <v>25472250</v>
      </c>
      <c r="EL18" s="22">
        <f t="shared" si="22"/>
        <v>1.8477682832536576E-3</v>
      </c>
      <c r="EM18" s="17">
        <f>VLOOKUP(B:B,[35]Summary_Dec_22!$B:$DV,125,0)</f>
        <v>-9705</v>
      </c>
      <c r="EN18" s="49">
        <f t="shared" si="72"/>
        <v>25893498</v>
      </c>
      <c r="EO18" s="17">
        <f>VLOOKUP(B:B,[35]Summary_Dec_22!$B:$AQ,42,0)</f>
        <v>25721643</v>
      </c>
      <c r="EP18" s="51">
        <f t="shared" si="23"/>
        <v>-3.7605244554112524E-4</v>
      </c>
      <c r="EQ18" s="16">
        <f>VLOOKUP(B:B,[36]Summary_Mar_23!$B:$DT,123,0)</f>
        <v>3937</v>
      </c>
      <c r="ER18" s="49">
        <f t="shared" si="73"/>
        <v>25721643</v>
      </c>
      <c r="ES18" s="17">
        <f>VLOOKUP(B:B,[36]Summary_Mar_23!$B:$AM,38,0)</f>
        <v>26471116</v>
      </c>
      <c r="ET18" s="22">
        <f t="shared" si="74"/>
        <v>6.03455356709539E-4</v>
      </c>
      <c r="EU18" s="17">
        <f>VLOOKUP(B:B,[37]Summary_Jun_23!$B:$DU,124,0)</f>
        <v>38753</v>
      </c>
      <c r="EV18" s="49">
        <f t="shared" si="75"/>
        <v>25721643</v>
      </c>
      <c r="EW18" s="17">
        <f>VLOOKUP(B:B,[37]Summary_Jun_23!$B:$AL,37,0)</f>
        <v>26159287</v>
      </c>
      <c r="EX18" s="22">
        <f t="shared" si="24"/>
        <v>2.9878415826393241E-3</v>
      </c>
      <c r="EY18" s="17">
        <f>VLOOKUP(B:B,[38]Summary_Sep_23!$B:$DW,126,0)</f>
        <v>34961</v>
      </c>
      <c r="EZ18" s="49">
        <f t="shared" si="76"/>
        <v>25721643</v>
      </c>
      <c r="FA18" s="17">
        <f>VLOOKUP(B:B,[38]Summary_Sep_23!$B:$AL,37,0)</f>
        <v>26132986</v>
      </c>
      <c r="FB18" s="22">
        <f t="shared" si="25"/>
        <v>1.7978979915820694E-3</v>
      </c>
      <c r="FC18" s="17">
        <f>VLOOKUP(B:B,[39]Indu!$B:$DY,128,0)</f>
        <v>24771</v>
      </c>
      <c r="FD18" s="49">
        <f t="shared" si="77"/>
        <v>25721643</v>
      </c>
      <c r="FE18" s="17">
        <f>VLOOKUP(B:B,[39]Indu!$B:$AL,37,0)</f>
        <v>27218773</v>
      </c>
      <c r="FF18" s="51">
        <f t="shared" si="26"/>
        <v>9.3580677567777328E-4</v>
      </c>
      <c r="FG18" s="16">
        <f>VLOOKUP(B:B,'[40]Mar 2024 Final'!$B:$EB,131,0)</f>
        <v>11239</v>
      </c>
      <c r="FH18" s="49">
        <f t="shared" si="78"/>
        <v>27218773</v>
      </c>
      <c r="FI18" s="17">
        <f>VLOOKUP(B:B,'[40]Mar 2024 Final'!$B:$AM,38,0)</f>
        <v>27352944</v>
      </c>
      <c r="FJ18" s="22">
        <f t="shared" si="79"/>
        <v>1.6475933861490927E-3</v>
      </c>
      <c r="FK18" s="17">
        <f>VLOOKUP(B:B,'[41]June 2024 Final'!$B:$EG,136,0)</f>
        <v>-84357</v>
      </c>
      <c r="FL18" s="49">
        <f t="shared" si="80"/>
        <v>27218773</v>
      </c>
      <c r="FM18" s="17">
        <f>VLOOKUP(B:B,'[41]June 2024 Final'!$B:$AP,41,0)</f>
        <v>27661407</v>
      </c>
      <c r="FN18" s="22">
        <f t="shared" si="27"/>
        <v>-6.1484492215586753E-3</v>
      </c>
      <c r="FO18" s="17">
        <f>VLOOKUP(B:B,'[42]Sep 2024 Final'!$B:$EH,137,0)</f>
        <v>-144169</v>
      </c>
      <c r="FP18" s="49">
        <f t="shared" si="81"/>
        <v>27218773</v>
      </c>
      <c r="FQ18" s="17">
        <f>VLOOKUP(B:B,'[42]Sep 2024 Final'!$B:$AO,40,0)</f>
        <v>27480845</v>
      </c>
      <c r="FR18" s="22">
        <f t="shared" si="28"/>
        <v>-7.02839765108902E-3</v>
      </c>
      <c r="FS18" s="17">
        <f>VLOOKUP(B:B,'[43]Dec 2024 Final'!$B:$EJ,139,0)</f>
        <v>-144169</v>
      </c>
      <c r="FT18" s="49">
        <f t="shared" si="82"/>
        <v>27218773</v>
      </c>
      <c r="FU18" s="17">
        <f>VLOOKUP(B:B,'[43]Dec 2024 Final'!$B:$AO,40,0)</f>
        <v>27480845</v>
      </c>
      <c r="FV18" s="51">
        <f t="shared" si="29"/>
        <v>-5.2712982383167645E-3</v>
      </c>
    </row>
    <row r="19" spans="1:178" x14ac:dyDescent="0.25">
      <c r="A19">
        <v>13</v>
      </c>
      <c r="B19" s="11" t="s">
        <v>14</v>
      </c>
      <c r="C19" s="16">
        <f>VLOOKUP(B:B,[1]ROA!$B$1:$D$65536,3,0)</f>
        <v>52214</v>
      </c>
      <c r="D19" s="17">
        <f>VLOOKUP(B:B,[1]ROA!$AO$1:$AS$65536,5,0)</f>
        <v>15580630</v>
      </c>
      <c r="E19" s="17">
        <f>VLOOKUP(B:B,[1]ROA!$AO$1:$AQ$65536,3,0)</f>
        <v>16082152</v>
      </c>
      <c r="F19" s="22">
        <f t="shared" si="30"/>
        <v>1.3192523638636681E-2</v>
      </c>
      <c r="G19" s="17">
        <f>VLOOKUP(B:B,[2]ROA!$B$1:$D$65536,3,0)</f>
        <v>105074</v>
      </c>
      <c r="H19" s="17">
        <f>VLOOKUP(B:B,[1]ROA!$AO$1:$AS$65536,5,0)</f>
        <v>15580630</v>
      </c>
      <c r="I19" s="17">
        <f>VLOOKUP(B:B,[2]ROA!$AQ$1:$AS$65536,3,0)</f>
        <v>16493105</v>
      </c>
      <c r="J19" s="22">
        <f t="shared" si="31"/>
        <v>1.3104055389869624E-2</v>
      </c>
      <c r="K19" s="46"/>
      <c r="L19" s="47">
        <f>VLOOKUP(B:B,[1]ROA!$AO$1:$AS$65536,5,0)</f>
        <v>15580630</v>
      </c>
      <c r="M19" s="46"/>
      <c r="N19" s="46">
        <f t="shared" si="32"/>
        <v>0</v>
      </c>
      <c r="O19" s="17">
        <f>VLOOKUP(B:B,'[3]Dec 2014 (Final)'!$B$1:$BP$65536,67,0)</f>
        <v>219948</v>
      </c>
      <c r="P19" s="17">
        <f>VLOOKUP(B:B,[1]ROA!$AO$1:$AS$65536,5,0)</f>
        <v>15580630</v>
      </c>
      <c r="Q19" s="17">
        <f>VLOOKUP(B:B,'[3]Dec 2014 (Final)'!$B$1:$AW$65536,48,0)</f>
        <v>16954227</v>
      </c>
      <c r="R19" s="22">
        <f t="shared" si="33"/>
        <v>1.3520760211117571E-2</v>
      </c>
      <c r="S19" s="16">
        <f>VLOOKUP(B:B,'[4]Mar 2015 (Final)'!$B$1:$BR$65536,69,0)</f>
        <v>42984</v>
      </c>
      <c r="T19" s="49">
        <f t="shared" si="34"/>
        <v>16954227</v>
      </c>
      <c r="U19" s="17">
        <f>VLOOKUP(B:B,'[4]Mar 2015 (Final)'!$B$1:$AY$65536,50,0)</f>
        <v>16004815</v>
      </c>
      <c r="V19" s="22">
        <f t="shared" si="83"/>
        <v>1.0433312958550191E-2</v>
      </c>
      <c r="W19" s="17">
        <f>VLOOKUP(B:B,'[5]June 2015 (Final)'!$B$1:$BV$65536,73,0)</f>
        <v>84628</v>
      </c>
      <c r="X19" s="49">
        <f t="shared" si="35"/>
        <v>16954227</v>
      </c>
      <c r="Y19" s="17">
        <f>VLOOKUP(B:B,'[5]June 2015 (Final)'!$B$1:$AY$65536,50,0)</f>
        <v>17841799</v>
      </c>
      <c r="Z19" s="22">
        <f t="shared" si="0"/>
        <v>9.7284672680725097E-3</v>
      </c>
      <c r="AA19" s="17">
        <f>VLOOKUP(B:B,'[6]Sep 2015 (Final)'!$B$1:$BY$65536,76,0)</f>
        <v>132587</v>
      </c>
      <c r="AB19" s="49">
        <f t="shared" si="36"/>
        <v>16954227</v>
      </c>
      <c r="AC19" s="17">
        <f>VLOOKUP(B:B,'[6]Sep 2015 (Final)'!$B$1:$AZ$65536,51,0)</f>
        <v>18106690</v>
      </c>
      <c r="AD19" s="22">
        <f t="shared" si="1"/>
        <v>1.0084315060365744E-2</v>
      </c>
      <c r="AE19" s="17">
        <f>VLOOKUP(B:B,'[7]Dec 2015 (Final)'!$B$1:$CB$65536,79,0)</f>
        <v>120019</v>
      </c>
      <c r="AF19" s="49">
        <f t="shared" si="37"/>
        <v>16954227</v>
      </c>
      <c r="AG19" s="17">
        <f>VLOOKUP(B:B,'[7]Dec 2015 (Final)'!$B$1:$BA$65536,52,0)</f>
        <v>16942714</v>
      </c>
      <c r="AH19" s="51">
        <f t="shared" si="2"/>
        <v>7.0814059593165063E-3</v>
      </c>
      <c r="AI19" s="16">
        <f>VLOOKUP(B:B,'[8]Mar 2016 (Final)'!$B$1:$CE$65536,82,0)</f>
        <v>32614</v>
      </c>
      <c r="AJ19" s="49">
        <f t="shared" si="38"/>
        <v>16942714</v>
      </c>
      <c r="AK19" s="17">
        <f>VLOOKUP(B:B,'[8]Mar 2016 (Final)'!$B$1:$BB$65536,53,0)</f>
        <v>17251091</v>
      </c>
      <c r="AL19" s="22">
        <f t="shared" si="39"/>
        <v>7.6303880191163284E-3</v>
      </c>
      <c r="AM19" s="17">
        <f>VLOOKUP(B:B,'[9]Jun 2016 (Final)'!$B$1:$CI$65536,86,0)</f>
        <v>68937</v>
      </c>
      <c r="AN19" s="49">
        <f t="shared" si="40"/>
        <v>16942714</v>
      </c>
      <c r="AO19" s="17">
        <f>VLOOKUP(B:B,'[9]Jun 2016 (Final)'!$B$1:$BD$65536,55,0)</f>
        <v>17013141</v>
      </c>
      <c r="AP19" s="22">
        <f t="shared" si="3"/>
        <v>8.1207791704847373E-3</v>
      </c>
      <c r="AQ19" s="17">
        <f>VLOOKUP(B:B,'[10]Sep 2016 (Final)'!$B$1:$CL$65536,89,0)</f>
        <v>106354</v>
      </c>
      <c r="AR19" s="49">
        <f t="shared" si="41"/>
        <v>16942714</v>
      </c>
      <c r="AS19" s="17">
        <f>VLOOKUP(B:B,'[10]Sep 2016 (Final)'!$B$1:$BE$65536,56,0)</f>
        <v>17492953</v>
      </c>
      <c r="AT19" s="22">
        <f t="shared" si="4"/>
        <v>8.2359568254236713E-3</v>
      </c>
      <c r="AU19" s="17">
        <f>VLOOKUP(B:B,'[11]summary-dec-16'!$B$1:$CO$65536,92,0)</f>
        <v>59724</v>
      </c>
      <c r="AV19" s="49">
        <f t="shared" si="42"/>
        <v>16942714</v>
      </c>
      <c r="AW19" s="17">
        <f>VLOOKUP(B:B,'[11]summary-dec-16'!$B$1:$BF$65536,57,0)</f>
        <v>16418382</v>
      </c>
      <c r="AX19" s="51">
        <f t="shared" si="5"/>
        <v>3.5804579082174041E-3</v>
      </c>
      <c r="AY19" s="16">
        <f>VLOOKUP(B:B,'[12]summary-mar-17'!$B$1:$CQ$65536,94,0)</f>
        <v>16328</v>
      </c>
      <c r="AZ19" s="49">
        <f t="shared" si="43"/>
        <v>16418382</v>
      </c>
      <c r="BA19" s="17">
        <f>VLOOKUP(B:B,'[12]summary-mar-17'!$B$1:$BF$65536,57,0)</f>
        <v>16435365</v>
      </c>
      <c r="BB19" s="22">
        <f t="shared" si="44"/>
        <v>3.9759239638632394E-3</v>
      </c>
      <c r="BC19" s="17">
        <f>VLOOKUP(B:B,'[13]summary-june-17'!$B$1:$CT$65536,97,0)</f>
        <v>6502</v>
      </c>
      <c r="BD19" s="49">
        <f t="shared" si="45"/>
        <v>16418382</v>
      </c>
      <c r="BE19" s="17">
        <f>VLOOKUP(B:B,'[13]summary-june-17'!$B$1:$BG$65536,58,0)</f>
        <v>16710985</v>
      </c>
      <c r="BF19" s="22">
        <f t="shared" si="6"/>
        <v>7.8504367439317512E-4</v>
      </c>
      <c r="BG19" s="17">
        <f>VLOOKUP(B:B,'[14]summary-sep-17'!$B$1:$CW$65536,100,0)</f>
        <v>54975</v>
      </c>
      <c r="BH19" s="49">
        <f t="shared" si="46"/>
        <v>16418382</v>
      </c>
      <c r="BI19" s="17">
        <f>VLOOKUP(B:B,'[14]summary-sep-17'!$B$1:$BH$65536,59,0)</f>
        <v>16127993</v>
      </c>
      <c r="BJ19" s="22">
        <f t="shared" si="7"/>
        <v>4.5043418813923214E-3</v>
      </c>
      <c r="BK19" s="17">
        <f>VLOOKUP(B:B,'[15]summary-Dec-17'!$B$1:$CZ$65536,103,0)</f>
        <v>26402</v>
      </c>
      <c r="BL19" s="49">
        <f t="shared" si="47"/>
        <v>16418382</v>
      </c>
      <c r="BM19" s="17">
        <f>VLOOKUP(B:B,'[15]summary-Dec-17'!$B$1:$BI$65536,60,0)</f>
        <v>16319925</v>
      </c>
      <c r="BN19" s="51">
        <f t="shared" si="8"/>
        <v>1.6129117489184764E-3</v>
      </c>
      <c r="BO19" s="16">
        <f>VLOOKUP(B:B,'[16]summary-Mar-18'!$B$1:$DC$65536,106,0)</f>
        <v>25872</v>
      </c>
      <c r="BP19" s="49">
        <f t="shared" si="48"/>
        <v>16319925</v>
      </c>
      <c r="BQ19" s="17">
        <f>VLOOKUP(B:B,'[16]summary-Mar-18'!$B$1:$BJ$65536,61,0)</f>
        <v>16040121</v>
      </c>
      <c r="BR19" s="22">
        <f t="shared" si="49"/>
        <v>6.3960354073662315E-3</v>
      </c>
      <c r="BS19" s="17">
        <f>VLOOKUP(B:B,'[17]summary-Jun-18'!$B$1:$DF$65536,109,0)</f>
        <v>63882</v>
      </c>
      <c r="BT19" s="49">
        <f t="shared" si="50"/>
        <v>16319925</v>
      </c>
      <c r="BU19" s="17">
        <f>VLOOKUP(B:B,'[17]summary-Jun-18'!$B$1:$BK$65536,62,0)</f>
        <v>15630629</v>
      </c>
      <c r="BV19" s="22">
        <f t="shared" si="9"/>
        <v>7.9976078036080381E-3</v>
      </c>
      <c r="BW19" s="17">
        <f>VLOOKUP(B:B,'[18]summary-Sep-18'!$B$1:$DI$65536,112,0)</f>
        <v>142563</v>
      </c>
      <c r="BX19" s="49">
        <f t="shared" si="51"/>
        <v>16319925</v>
      </c>
      <c r="BY19" s="17">
        <f>VLOOKUP(B:B,'[18]summary-Sep-18'!$B$1:$BL$65536,63,0)</f>
        <v>15445261</v>
      </c>
      <c r="BZ19" s="22">
        <f t="shared" si="10"/>
        <v>1.1968070956675651E-2</v>
      </c>
      <c r="CA19" s="17">
        <f>VLOOKUP(B:B,'[19]summary-Dec-18'!$B$1:$DL$65536,115,0)</f>
        <v>114445</v>
      </c>
      <c r="CB19" s="49">
        <f t="shared" si="52"/>
        <v>16319925</v>
      </c>
      <c r="CC19" s="17">
        <f>VLOOKUP(B:B,'[19]summary-Dec-18'!$B$1:$BM$65536,64,0)</f>
        <v>15323111</v>
      </c>
      <c r="CD19" s="51">
        <f t="shared" si="11"/>
        <v>7.2335031316211251E-3</v>
      </c>
      <c r="CE19" s="16">
        <f>VLOOKUP(B:B,[20]Summary_mar_19!$B$1:$DO$65536,118,0)</f>
        <v>995228</v>
      </c>
      <c r="CF19" s="49">
        <f t="shared" si="53"/>
        <v>15323111</v>
      </c>
      <c r="CG19" s="17">
        <f>VLOOKUP(B:B,[20]Summary_mar_19!$B$1:$BN$65536,65,0)</f>
        <v>15240102</v>
      </c>
      <c r="CH19" s="22">
        <f t="shared" si="54"/>
        <v>0.26050350138252809</v>
      </c>
      <c r="CI19" s="17">
        <f>VLOOKUP(B:B,[21]Summary_jun_19!$B$1:$DR$65536,121,0)</f>
        <v>1015100</v>
      </c>
      <c r="CJ19" s="49">
        <f t="shared" si="55"/>
        <v>15323111</v>
      </c>
      <c r="CK19" s="17">
        <f>VLOOKUP(B:B,[21]Summary_jun_19!$B$1:$BO$65536,66,0)</f>
        <v>15433168</v>
      </c>
      <c r="CL19" s="22">
        <f t="shared" si="12"/>
        <v>0.13201857090709834</v>
      </c>
      <c r="CM19" s="17">
        <f>VLOOKUP(B:B,[22]Summary_sep_19!$B$1:$DU$65536,124,0)</f>
        <v>1022726</v>
      </c>
      <c r="CN19" s="49">
        <f t="shared" si="56"/>
        <v>15323111</v>
      </c>
      <c r="CO19" s="17">
        <f>VLOOKUP(B:B, [22]Summary_sep_19!$B$1:$BP$65536,67,0)</f>
        <v>15459002</v>
      </c>
      <c r="CP19" s="22">
        <f t="shared" si="13"/>
        <v>8.8599159301810546E-2</v>
      </c>
      <c r="CQ19" s="17">
        <f>VLOOKUP(B:B,[23]Summary_DEC_19!$B$1:$DX$65536,127,0)</f>
        <v>1079115</v>
      </c>
      <c r="CR19" s="49">
        <f t="shared" si="57"/>
        <v>15323111</v>
      </c>
      <c r="CS19" s="17">
        <f>VLOOKUP(B:B,[23]Summary_DEC_19!$B$1:$BQ$65536,68,0)</f>
        <v>15358069</v>
      </c>
      <c r="CT19" s="51">
        <f t="shared" si="14"/>
        <v>7.0343774261615755E-2</v>
      </c>
      <c r="CU19" s="16">
        <f>VLOOKUP(B:B,[24]Summary_mar_20!$B:$EA,130,0)</f>
        <v>24941</v>
      </c>
      <c r="CV19" s="49">
        <f t="shared" si="58"/>
        <v>15358069</v>
      </c>
      <c r="CW19" s="17">
        <f>VLOOKUP(B:B,[24]Summary_mar_20!$B:$BR,69,0)</f>
        <v>16644500</v>
      </c>
      <c r="CX19" s="22">
        <f t="shared" si="59"/>
        <v>6.2347494665193912E-3</v>
      </c>
      <c r="CY19" s="17">
        <f>VLOOKUP(B:B,[25]Summary_jun_20!$B:$ED,133,0)</f>
        <v>15823</v>
      </c>
      <c r="CZ19" s="49">
        <f t="shared" si="60"/>
        <v>15358069</v>
      </c>
      <c r="DA19" s="17">
        <f>VLOOKUP(B:B,[25]Summary_jun_20!$B:$BS,70,0)</f>
        <v>16274891</v>
      </c>
      <c r="DB19" s="22">
        <f t="shared" si="15"/>
        <v>2.0008244565162415E-3</v>
      </c>
      <c r="DC19" s="53">
        <f>VLOOKUP(B:B,[26]Summary_Sep_20!$B:$EG,136,0)</f>
        <v>30628</v>
      </c>
      <c r="DD19" s="49">
        <f t="shared" si="61"/>
        <v>15358069</v>
      </c>
      <c r="DE19" s="17">
        <f>VLOOKUP(B:B,[26]Summary_Sep_20!$B:$BT,71,0)</f>
        <v>17119457</v>
      </c>
      <c r="DF19" s="22">
        <f t="shared" si="16"/>
        <v>2.5148056741349902E-3</v>
      </c>
      <c r="DG19" s="17">
        <f>VLOOKUP(B:B,[27]Summary_Dec_20!$B:$EJ,139,0)</f>
        <v>20579</v>
      </c>
      <c r="DH19" s="49">
        <f t="shared" si="62"/>
        <v>15358069</v>
      </c>
      <c r="DI19" s="17">
        <f>VLOOKUP(B:B,[27]Summary_Dec_20!$B:$BV,73,0)</f>
        <v>17119457</v>
      </c>
      <c r="DJ19" s="51">
        <f t="shared" si="17"/>
        <v>1.2672763313313952E-3</v>
      </c>
      <c r="DK19" s="54">
        <f>VLOOKUP(B:B,[28]Summary_Mar_21!$B:$EL,141,0)</f>
        <v>8121</v>
      </c>
      <c r="DL19" s="49">
        <f t="shared" si="63"/>
        <v>17119457</v>
      </c>
      <c r="DM19" s="17">
        <f>VLOOKUP(B:B,[28]Summary_Mar_21!$B:$BU,72,0)</f>
        <v>17107796</v>
      </c>
      <c r="DN19" s="22">
        <f t="shared" si="64"/>
        <v>1.8981365521796331E-3</v>
      </c>
      <c r="DO19" s="17">
        <f>VLOOKUP(B:B,[29]Summary_Jun_21!$B:$EO,144,0)</f>
        <v>18652</v>
      </c>
      <c r="DP19" s="49">
        <f t="shared" si="65"/>
        <v>17119457</v>
      </c>
      <c r="DQ19" s="17">
        <f>VLOOKUP(B:B,[29]Summary_Jun_21!$B:$BV,73,0)</f>
        <v>17526413</v>
      </c>
      <c r="DR19" s="22">
        <f t="shared" si="18"/>
        <v>2.1534457065156684E-3</v>
      </c>
      <c r="DS19" s="17">
        <f>VLOOKUP(B:B,[30]Summary_Sep_21!$B:$ER,147,0)</f>
        <v>33847</v>
      </c>
      <c r="DT19" s="49">
        <f t="shared" si="66"/>
        <v>17119457</v>
      </c>
      <c r="DU19" s="17">
        <f>VLOOKUP(B:B,[30]Summary_Sep_21!$B:$BW,74,0)</f>
        <v>17488860</v>
      </c>
      <c r="DV19" s="22">
        <f t="shared" si="19"/>
        <v>2.608005083479404E-3</v>
      </c>
      <c r="DW19" s="17">
        <f>VLOOKUP(B:B,[31]Summary_Dec_21!$B:$EW,152,0)</f>
        <v>52620</v>
      </c>
      <c r="DX19" s="49">
        <f t="shared" si="67"/>
        <v>17119457</v>
      </c>
      <c r="DY19" s="17">
        <f>VLOOKUP(B:B,[31]Summary_Dec_21!$B:$BZ,77,0)</f>
        <v>17289207</v>
      </c>
      <c r="DZ19" s="51">
        <f t="shared" si="20"/>
        <v>3.0585320022887257E-3</v>
      </c>
      <c r="EA19" s="16">
        <f>VLOOKUP(B:B,[32]Summary_Mar_22!$B:$DM,116,0)</f>
        <v>5170</v>
      </c>
      <c r="EB19" s="49">
        <f t="shared" si="68"/>
        <v>17289207</v>
      </c>
      <c r="EC19" s="17">
        <f>VLOOKUP(B:B,[32]Summary_Mar_22!$B:$AN,39,0)</f>
        <v>16768321</v>
      </c>
      <c r="ED19" s="22">
        <f t="shared" si="69"/>
        <v>1.2144157967072654E-3</v>
      </c>
      <c r="EE19" s="17">
        <f>VLOOKUP(B:B,[33]Summary_Jun_22!$B:$DP,119,0)</f>
        <v>27675</v>
      </c>
      <c r="EF19" s="49">
        <f t="shared" si="70"/>
        <v>17289207</v>
      </c>
      <c r="EG19" s="17">
        <f>VLOOKUP(B:B,[33]Summary_Jun_22!$B:$AO,40,0)</f>
        <v>16967685</v>
      </c>
      <c r="EH19" s="22">
        <f t="shared" si="21"/>
        <v>3.2314665323404119E-3</v>
      </c>
      <c r="EI19" s="17">
        <f>VLOOKUP(B:B,[34]Summary_Sep_22!$B:$DS,122,0)</f>
        <v>31434</v>
      </c>
      <c r="EJ19" s="49">
        <f t="shared" si="71"/>
        <v>17289207</v>
      </c>
      <c r="EK19" s="17">
        <f>VLOOKUP(B:B,[34]Summary_Sep_22!$B:$AP,41,0)</f>
        <v>17025387</v>
      </c>
      <c r="EL19" s="22">
        <f t="shared" si="22"/>
        <v>2.4428090275525334E-3</v>
      </c>
      <c r="EM19" s="17">
        <f>VLOOKUP(B:B,[35]Summary_Dec_22!$B:$DV,125,0)</f>
        <v>64339</v>
      </c>
      <c r="EN19" s="49">
        <f t="shared" si="72"/>
        <v>17289207</v>
      </c>
      <c r="EO19" s="17">
        <f>VLOOKUP(B:B,[35]Summary_Dec_22!$B:$AQ,42,0)</f>
        <v>16891988</v>
      </c>
      <c r="EP19" s="51">
        <f t="shared" si="23"/>
        <v>3.7645845910302435E-3</v>
      </c>
      <c r="EQ19" s="16">
        <f>VLOOKUP(B:B,[36]Summary_Mar_23!$B:$DT,123,0)</f>
        <v>13814</v>
      </c>
      <c r="ER19" s="49">
        <f t="shared" si="73"/>
        <v>16891988</v>
      </c>
      <c r="ES19" s="17">
        <f>VLOOKUP(B:B,[36]Summary_Mar_23!$B:$AM,38,0)</f>
        <v>17257834</v>
      </c>
      <c r="ET19" s="22">
        <f t="shared" si="74"/>
        <v>3.2360930021831445E-3</v>
      </c>
      <c r="EU19" s="17">
        <f>VLOOKUP(B:B,[37]Summary_Jun_23!$B:$DU,124,0)</f>
        <v>47698</v>
      </c>
      <c r="EV19" s="49">
        <f t="shared" si="75"/>
        <v>16891988</v>
      </c>
      <c r="EW19" s="17">
        <f>VLOOKUP(B:B,[37]Summary_Jun_23!$B:$AL,37,0)</f>
        <v>17933112</v>
      </c>
      <c r="EX19" s="22">
        <f t="shared" si="24"/>
        <v>5.4785772330876292E-3</v>
      </c>
      <c r="EY19" s="17">
        <f>VLOOKUP(B:B,[38]Summary_Sep_23!$B:$DW,126,0)</f>
        <v>39346</v>
      </c>
      <c r="EZ19" s="49">
        <f t="shared" si="76"/>
        <v>16891988</v>
      </c>
      <c r="FA19" s="17">
        <f>VLOOKUP(B:B,[38]Summary_Sep_23!$B:$AL,37,0)</f>
        <v>17872718</v>
      </c>
      <c r="FB19" s="22">
        <f t="shared" si="25"/>
        <v>3.0180800800290578E-3</v>
      </c>
      <c r="FC19" s="17">
        <f>VLOOKUP(B:B,[39]Indu!$B:$DY,128,0)</f>
        <v>45913</v>
      </c>
      <c r="FD19" s="49">
        <f t="shared" si="77"/>
        <v>16891988</v>
      </c>
      <c r="FE19" s="17">
        <f>VLOOKUP(B:B,[39]Indu!$B:$AL,37,0)</f>
        <v>18840315</v>
      </c>
      <c r="FF19" s="51">
        <f t="shared" si="26"/>
        <v>2.5698315610947326E-3</v>
      </c>
      <c r="FG19" s="16">
        <f>VLOOKUP(B:B,'[40]Mar 2024 Final'!$B:$EB,131,0)</f>
        <v>16218</v>
      </c>
      <c r="FH19" s="49">
        <f t="shared" si="78"/>
        <v>18840315</v>
      </c>
      <c r="FI19" s="17">
        <f>VLOOKUP(B:B,'[40]Mar 2024 Final'!$B:$AM,38,0)</f>
        <v>18482390</v>
      </c>
      <c r="FJ19" s="22">
        <f t="shared" si="79"/>
        <v>3.4762753664290946E-3</v>
      </c>
      <c r="FK19" s="17">
        <f>VLOOKUP(B:B,'[41]June 2024 Final'!$B:$EG,136,0)</f>
        <v>25397</v>
      </c>
      <c r="FL19" s="49">
        <f t="shared" si="80"/>
        <v>18840315</v>
      </c>
      <c r="FM19" s="17">
        <f>VLOOKUP(B:B,'[41]June 2024 Final'!$B:$AP,41,0)</f>
        <v>19148351</v>
      </c>
      <c r="FN19" s="22">
        <f t="shared" si="27"/>
        <v>2.6741660262563577E-3</v>
      </c>
      <c r="FO19" s="17">
        <f>VLOOKUP(B:B,'[42]Sep 2024 Final'!$B:$EH,137,0)</f>
        <v>53618</v>
      </c>
      <c r="FP19" s="49">
        <f t="shared" si="81"/>
        <v>18840315</v>
      </c>
      <c r="FQ19" s="17">
        <f>VLOOKUP(B:B,'[42]Sep 2024 Final'!$B:$AO,40,0)</f>
        <v>19806416</v>
      </c>
      <c r="FR19" s="22">
        <f t="shared" si="28"/>
        <v>3.6997005861461696E-3</v>
      </c>
      <c r="FS19" s="17">
        <f>VLOOKUP(B:B,'[43]Dec 2024 Final'!$B:$EJ,139,0)</f>
        <v>81671</v>
      </c>
      <c r="FT19" s="49">
        <f t="shared" si="82"/>
        <v>18840315</v>
      </c>
      <c r="FU19" s="17">
        <f>VLOOKUP(B:B,'[43]Dec 2024 Final'!$B:$AO,40,0)</f>
        <v>21233095</v>
      </c>
      <c r="FV19" s="51">
        <f t="shared" si="29"/>
        <v>4.0760693936453124E-3</v>
      </c>
    </row>
    <row r="20" spans="1:178" x14ac:dyDescent="0.25">
      <c r="A20">
        <v>14</v>
      </c>
      <c r="B20" s="12" t="s">
        <v>15</v>
      </c>
      <c r="C20" s="16">
        <f>VLOOKUP(B:B,[1]ROA!$B$1:$D$65536,3,0)</f>
        <v>947601</v>
      </c>
      <c r="D20" s="17">
        <f>VLOOKUP(B:B,[1]ROA!$AO$1:$AS$65536,5,0)</f>
        <v>114136429</v>
      </c>
      <c r="E20" s="17">
        <f>VLOOKUP(B:B,[1]ROA!$AO$1:$AQ$65536,3,0)</f>
        <v>116208461</v>
      </c>
      <c r="F20" s="22">
        <f>(C20*12/3)/(AVERAGE(D20:E20))</f>
        <v>3.2910684495757646E-2</v>
      </c>
      <c r="G20" s="17">
        <f>VLOOKUP(B:B,[2]ROA!$B$1:$D$65536,3,0)</f>
        <v>2176585</v>
      </c>
      <c r="H20" s="17">
        <f>VLOOKUP(B:B,[1]ROA!$AO$1:$AS$65536,5,0)</f>
        <v>114136429</v>
      </c>
      <c r="I20" s="17">
        <f>VLOOKUP(B:B,[2]ROA!$AQ$1:$AS$65536,3,0)</f>
        <v>120443207</v>
      </c>
      <c r="J20" s="22">
        <f t="shared" si="31"/>
        <v>3.7114645365039271E-2</v>
      </c>
      <c r="K20" s="46"/>
      <c r="L20" s="47">
        <f>VLOOKUP(B:B,[1]ROA!$AO$1:$AS$65536,5,0)</f>
        <v>114136429</v>
      </c>
      <c r="M20" s="46"/>
      <c r="N20" s="46">
        <f t="shared" si="32"/>
        <v>0</v>
      </c>
      <c r="O20" s="17">
        <f>VLOOKUP(B:B,'[3]Dec 2014 (Final)'!$B$1:$BP$65536,67,0)</f>
        <v>4152438</v>
      </c>
      <c r="P20" s="17">
        <f>VLOOKUP(B:B,[1]ROA!$AO$1:$AS$65536,5,0)</f>
        <v>114136429</v>
      </c>
      <c r="Q20" s="17">
        <f>VLOOKUP(B:B,'[3]Dec 2014 (Final)'!$B$1:$AW$65536,48,0)</f>
        <v>141175794</v>
      </c>
      <c r="R20" s="22">
        <f t="shared" si="33"/>
        <v>3.2528313382003647E-2</v>
      </c>
      <c r="S20" s="16">
        <f>VLOOKUP(B:B,'[4]Mar 2015 (Final)'!$B$1:$BR$65536,69,0)</f>
        <v>1097633</v>
      </c>
      <c r="T20" s="49">
        <f t="shared" si="34"/>
        <v>141175794</v>
      </c>
      <c r="U20" s="17">
        <f>VLOOKUP(B:B,'[4]Mar 2015 (Final)'!$B$1:$AY$65536,50,0)</f>
        <v>126274802</v>
      </c>
      <c r="V20" s="22">
        <f t="shared" si="83"/>
        <v>3.2832471235173466E-2</v>
      </c>
      <c r="W20" s="17">
        <f>VLOOKUP(B:B,'[5]June 2015 (Final)'!$B$1:$BV$65536,73,0)</f>
        <v>2333220</v>
      </c>
      <c r="X20" s="49">
        <f t="shared" si="35"/>
        <v>141175794</v>
      </c>
      <c r="Y20" s="17">
        <f>VLOOKUP(B:B,'[5]June 2015 (Final)'!$B$1:$AY$65536,50,0)</f>
        <v>158030111</v>
      </c>
      <c r="Z20" s="22">
        <f t="shared" si="0"/>
        <v>3.1192165141259495E-2</v>
      </c>
      <c r="AA20" s="17">
        <f>VLOOKUP(B:B,'[6]Sep 2015 (Final)'!$B$1:$BY$65536,76,0)</f>
        <v>3413359</v>
      </c>
      <c r="AB20" s="49">
        <f t="shared" si="36"/>
        <v>141175794</v>
      </c>
      <c r="AC20" s="17">
        <f>VLOOKUP(B:B,'[6]Sep 2015 (Final)'!$B$1:$AZ$65536,51,0)</f>
        <v>166004397</v>
      </c>
      <c r="AD20" s="22">
        <f t="shared" si="1"/>
        <v>2.9631763158408434E-2</v>
      </c>
      <c r="AE20" s="17">
        <f>VLOOKUP(B:B,'[7]Dec 2015 (Final)'!$B$1:$CB$65536,79,0)</f>
        <v>4792851</v>
      </c>
      <c r="AF20" s="49">
        <f t="shared" si="37"/>
        <v>141175794</v>
      </c>
      <c r="AG20" s="17">
        <f>VLOOKUP(B:B,'[7]Dec 2015 (Final)'!$B$1:$BA$65536,52,0)</f>
        <v>190947903</v>
      </c>
      <c r="AH20" s="51">
        <f t="shared" si="2"/>
        <v>2.8861843001825913E-2</v>
      </c>
      <c r="AI20" s="16">
        <f>VLOOKUP(B:B,'[8]Mar 2016 (Final)'!$B$1:$CE$65536,82,0)</f>
        <v>1220454</v>
      </c>
      <c r="AJ20" s="49">
        <f t="shared" si="38"/>
        <v>190947903</v>
      </c>
      <c r="AK20" s="17">
        <f>VLOOKUP(B:B,'[8]Mar 2016 (Final)'!$B$1:$BB$65536,53,0)</f>
        <v>205480349</v>
      </c>
      <c r="AL20" s="22">
        <f t="shared" si="39"/>
        <v>2.4629001466827848E-2</v>
      </c>
      <c r="AM20" s="17">
        <f>VLOOKUP(B:B,'[9]Jun 2016 (Final)'!$B$1:$CI$65536,86,0)</f>
        <v>2968190</v>
      </c>
      <c r="AN20" s="49">
        <f t="shared" si="40"/>
        <v>190947903</v>
      </c>
      <c r="AO20" s="17">
        <f>VLOOKUP(B:B,'[9]Jun 2016 (Final)'!$B$1:$BD$65536,55,0)</f>
        <v>222145764</v>
      </c>
      <c r="AP20" s="22">
        <f t="shared" si="3"/>
        <v>2.8741084525026137E-2</v>
      </c>
      <c r="AQ20" s="17">
        <f>VLOOKUP(B:B,'[10]Sep 2016 (Final)'!$B$1:$CL$65536,89,0)</f>
        <v>4197239</v>
      </c>
      <c r="AR20" s="49">
        <f t="shared" si="41"/>
        <v>190947903</v>
      </c>
      <c r="AS20" s="17">
        <f>VLOOKUP(B:B,'[10]Sep 2016 (Final)'!$B$1:$BE$65536,56,0)</f>
        <v>230711438</v>
      </c>
      <c r="AT20" s="22">
        <f t="shared" si="4"/>
        <v>2.6544265109339375E-2</v>
      </c>
      <c r="AU20" s="17">
        <f>VLOOKUP(B:B,'[11]summary-dec-16'!$B$1:$CO$65536,92,0)</f>
        <v>6151903</v>
      </c>
      <c r="AV20" s="49">
        <f t="shared" si="42"/>
        <v>190947903</v>
      </c>
      <c r="AW20" s="17">
        <f>VLOOKUP(B:B,'[11]summary-dec-16'!$B$1:$BF$65536,57,0)</f>
        <v>244123818</v>
      </c>
      <c r="AX20" s="51">
        <f t="shared" si="5"/>
        <v>2.8279948813313013E-2</v>
      </c>
      <c r="AY20" s="16">
        <f>VLOOKUP(B:B,'[12]summary-mar-17'!$B$1:$CQ$65536,94,0)</f>
        <v>1246360</v>
      </c>
      <c r="AZ20" s="49">
        <f t="shared" si="43"/>
        <v>244123818</v>
      </c>
      <c r="BA20" s="17">
        <f>VLOOKUP(B:B,'[12]summary-mar-17'!$B$1:$BF$65536,57,0)</f>
        <v>248863252</v>
      </c>
      <c r="BB20" s="22">
        <f t="shared" si="44"/>
        <v>2.0225439178354111E-2</v>
      </c>
      <c r="BC20" s="17">
        <f>VLOOKUP(B:B,'[13]summary-june-17'!$B$1:$CT$65536,97,0)</f>
        <v>2812543</v>
      </c>
      <c r="BD20" s="49">
        <f t="shared" si="45"/>
        <v>244123818</v>
      </c>
      <c r="BE20" s="17">
        <f>VLOOKUP(B:B,'[13]summary-june-17'!$B$1:$BG$65536,58,0)</f>
        <v>258159603</v>
      </c>
      <c r="BF20" s="22">
        <f t="shared" si="6"/>
        <v>2.2398055618881356E-2</v>
      </c>
      <c r="BG20" s="17">
        <f>VLOOKUP(B:B,'[14]summary-sep-17'!$B$1:$CW$65536,100,0)</f>
        <v>4004056</v>
      </c>
      <c r="BH20" s="49">
        <f t="shared" si="46"/>
        <v>244123818</v>
      </c>
      <c r="BI20" s="17">
        <f>VLOOKUP(B:B,'[14]summary-sep-17'!$B$1:$BH$65536,59,0)</f>
        <v>267675547</v>
      </c>
      <c r="BJ20" s="22">
        <f t="shared" si="7"/>
        <v>2.0862633674167741E-2</v>
      </c>
      <c r="BK20" s="17">
        <f>VLOOKUP(B:B,'[15]summary-Dec-17'!$B$1:$CZ$65536,103,0)</f>
        <v>5499671</v>
      </c>
      <c r="BL20" s="49">
        <f t="shared" si="47"/>
        <v>244123818</v>
      </c>
      <c r="BM20" s="17">
        <f>VLOOKUP(B:B,'[15]summary-Dec-17'!$B$1:$BI$65536,60,0)</f>
        <v>270081538</v>
      </c>
      <c r="BN20" s="51">
        <f t="shared" si="8"/>
        <v>2.139095182820305E-2</v>
      </c>
      <c r="BO20" s="16">
        <f>VLOOKUP(B:B,'[16]summary-Mar-18'!$B$1:$DC$65536,106,0)</f>
        <v>1411775</v>
      </c>
      <c r="BP20" s="49">
        <f t="shared" si="48"/>
        <v>270081538</v>
      </c>
      <c r="BQ20" s="17">
        <f>VLOOKUP(B:B,'[16]summary-Mar-18'!$B$1:$BJ$65536,61,0)</f>
        <v>277054843</v>
      </c>
      <c r="BR20" s="22">
        <f t="shared" si="49"/>
        <v>2.0642385321476182E-2</v>
      </c>
      <c r="BS20" s="17">
        <f>VLOOKUP(B:B,'[17]summary-Jun-18'!$B$1:$DF$65536,109,0)</f>
        <v>2991000</v>
      </c>
      <c r="BT20" s="49">
        <f t="shared" si="50"/>
        <v>270081538</v>
      </c>
      <c r="BU20" s="17">
        <f>VLOOKUP(B:B,'[17]summary-Jun-18'!$B$1:$BK$65536,62,0)</f>
        <v>285735153</v>
      </c>
      <c r="BV20" s="22">
        <f t="shared" si="9"/>
        <v>2.1525082268535185E-2</v>
      </c>
      <c r="BW20" s="17">
        <f>VLOOKUP(B:B,'[18]summary-Sep-18'!$B$1:$DI$65536,112,0)</f>
        <v>6465144</v>
      </c>
      <c r="BX20" s="49">
        <f t="shared" si="51"/>
        <v>270081538</v>
      </c>
      <c r="BY20" s="17">
        <f>VLOOKUP(B:B,'[18]summary-Sep-18'!$B$1:$BL$65536,63,0)</f>
        <v>291515544</v>
      </c>
      <c r="BZ20" s="22">
        <f t="shared" si="10"/>
        <v>3.0698848965885473E-2</v>
      </c>
      <c r="CA20" s="17">
        <f>VLOOKUP(B:B,'[19]summary-Dec-18'!$B$1:$DL$65536,115,0)</f>
        <v>5786916</v>
      </c>
      <c r="CB20" s="49">
        <f t="shared" si="52"/>
        <v>270081538</v>
      </c>
      <c r="CC20" s="17">
        <f>VLOOKUP(B:B,'[19]summary-Dec-18'!$B$1:$BM$65536,64,0)</f>
        <v>281515703</v>
      </c>
      <c r="CD20" s="51">
        <f t="shared" si="11"/>
        <v>2.098239646561249E-2</v>
      </c>
      <c r="CE20" s="16">
        <f>VLOOKUP(B:B,[20]Summary_mar_19!$B$1:$DO$65536,118,0)</f>
        <v>1524104</v>
      </c>
      <c r="CF20" s="49">
        <f t="shared" si="53"/>
        <v>281515703</v>
      </c>
      <c r="CG20" s="17">
        <f>VLOOKUP(B:B,[20]Summary_mar_19!$B$1:$BN$65536,65,0)</f>
        <v>277153801</v>
      </c>
      <c r="CH20" s="22">
        <f t="shared" si="54"/>
        <v>2.1824767438889954E-2</v>
      </c>
      <c r="CI20" s="17">
        <f>VLOOKUP(B:B,[21]Summary_jun_19!$B$1:$DR$65536,121,0)</f>
        <v>3363637</v>
      </c>
      <c r="CJ20" s="49">
        <f t="shared" si="55"/>
        <v>281515703</v>
      </c>
      <c r="CK20" s="17">
        <f>VLOOKUP(B:B,[21]Summary_jun_19!$B$1:$BO$65536,66,0)</f>
        <v>280115753</v>
      </c>
      <c r="CL20" s="22">
        <f t="shared" si="12"/>
        <v>2.3956186670569962E-2</v>
      </c>
      <c r="CM20" s="17">
        <f>VLOOKUP(B:B,[22]Summary_sep_19!$B$1:$DU$65536,124,0)</f>
        <v>4840263</v>
      </c>
      <c r="CN20" s="49">
        <f t="shared" si="56"/>
        <v>281515703</v>
      </c>
      <c r="CO20" s="17">
        <f>VLOOKUP(B:B, [22]Summary_sep_19!$B$1:$BP$65536,67,0)</f>
        <v>283581295</v>
      </c>
      <c r="CP20" s="22">
        <f t="shared" si="13"/>
        <v>2.284097782448315E-2</v>
      </c>
      <c r="CQ20" s="17">
        <f>VLOOKUP(B:B,[23]Summary_DEC_19!$B$1:$DX$65536,127,0)</f>
        <v>5714991</v>
      </c>
      <c r="CR20" s="49">
        <f t="shared" si="57"/>
        <v>281515703</v>
      </c>
      <c r="CS20" s="17">
        <f>VLOOKUP(B:B,[23]Summary_DEC_19!$B$1:$BQ$65536,68,0)</f>
        <v>287250595</v>
      </c>
      <c r="CT20" s="51">
        <f t="shared" si="14"/>
        <v>2.0096095778164409E-2</v>
      </c>
      <c r="CU20" s="16">
        <f>VLOOKUP(B:B,[24]Summary_mar_20!$B:$EA,130,0)</f>
        <v>1604622</v>
      </c>
      <c r="CV20" s="49">
        <f t="shared" si="58"/>
        <v>287250595</v>
      </c>
      <c r="CW20" s="17">
        <f>VLOOKUP(B:B,[24]Summary_mar_20!$B:$BR,69,0)</f>
        <v>286363190</v>
      </c>
      <c r="CX20" s="22">
        <f t="shared" si="59"/>
        <v>2.2379127447224791E-2</v>
      </c>
      <c r="CY20" s="17">
        <f>VLOOKUP(B:B,[25]Summary_jun_20!$B:$ED,133,0)</f>
        <v>2379145</v>
      </c>
      <c r="CZ20" s="49">
        <f t="shared" si="60"/>
        <v>287250595</v>
      </c>
      <c r="DA20" s="17">
        <f>VLOOKUP(B:B,[25]Summary_jun_20!$B:$BS,70,0)</f>
        <v>284319070</v>
      </c>
      <c r="DB20" s="22">
        <f t="shared" si="15"/>
        <v>1.6649903909788495E-2</v>
      </c>
      <c r="DC20" s="53">
        <f>VLOOKUP(B:B,[26]Summary_Sep_20!$B:$EG,136,0)</f>
        <v>3834685</v>
      </c>
      <c r="DD20" s="49">
        <f t="shared" si="61"/>
        <v>287250595</v>
      </c>
      <c r="DE20" s="17">
        <f>VLOOKUP(B:B,[26]Summary_Sep_20!$B:$BT,71,0)</f>
        <v>285772503</v>
      </c>
      <c r="DF20" s="22">
        <f t="shared" si="16"/>
        <v>1.7845400477498146E-2</v>
      </c>
      <c r="DG20" s="17">
        <f>VLOOKUP(B:B,[27]Summary_Dec_20!$B:$EJ,139,0)</f>
        <v>3045940</v>
      </c>
      <c r="DH20" s="49">
        <f t="shared" si="62"/>
        <v>287250595</v>
      </c>
      <c r="DI20" s="17">
        <f>VLOOKUP(B:B,[27]Summary_Dec_20!$B:$BV,73,0)</f>
        <v>285772503</v>
      </c>
      <c r="DJ20" s="51">
        <f t="shared" si="17"/>
        <v>1.063112468112062E-2</v>
      </c>
      <c r="DK20" s="54">
        <f>VLOOKUP(B:B,[28]Summary_Mar_21!$B:$EL,141,0)</f>
        <v>1685978</v>
      </c>
      <c r="DL20" s="49">
        <f t="shared" si="63"/>
        <v>285772503</v>
      </c>
      <c r="DM20" s="17">
        <f>VLOOKUP(B:B,[28]Summary_Mar_21!$B:$BU,72,0)</f>
        <v>305166682</v>
      </c>
      <c r="DN20" s="22">
        <f t="shared" si="64"/>
        <v>2.282438589683302E-2</v>
      </c>
      <c r="DO20" s="17">
        <f>VLOOKUP(B:B,[29]Summary_Jun_21!$B:$EO,144,0)</f>
        <v>2527252</v>
      </c>
      <c r="DP20" s="49">
        <f t="shared" si="65"/>
        <v>285772503</v>
      </c>
      <c r="DQ20" s="17">
        <f>VLOOKUP(B:B,[29]Summary_Jun_21!$B:$BV,73,0)</f>
        <v>311029629</v>
      </c>
      <c r="DR20" s="22">
        <f t="shared" si="18"/>
        <v>1.6938625815767026E-2</v>
      </c>
      <c r="DS20" s="17">
        <f>VLOOKUP(B:B,[30]Summary_Sep_21!$B:$ER,147,0)</f>
        <v>4050515</v>
      </c>
      <c r="DT20" s="49">
        <f t="shared" si="66"/>
        <v>285772503</v>
      </c>
      <c r="DU20" s="17">
        <f>VLOOKUP(B:B,[30]Summary_Sep_21!$B:$BW,74,0)</f>
        <v>311475984</v>
      </c>
      <c r="DV20" s="22">
        <f t="shared" si="19"/>
        <v>1.8085225108880575E-2</v>
      </c>
      <c r="DW20" s="17">
        <f>VLOOKUP(B:B,[31]Summary_Dec_21!$B:$EW,152,0)</f>
        <v>2963147</v>
      </c>
      <c r="DX20" s="49">
        <f t="shared" si="67"/>
        <v>285772503</v>
      </c>
      <c r="DY20" s="17">
        <f>VLOOKUP(B:B,[31]Summary_Dec_21!$B:$BZ,77,0)</f>
        <v>326376730</v>
      </c>
      <c r="DZ20" s="51">
        <f t="shared" si="20"/>
        <v>9.6811262360921718E-3</v>
      </c>
      <c r="EA20" s="16">
        <f>VLOOKUP(B:B,[32]Summary_Mar_22!$B:$DM,116,0)</f>
        <v>1708150</v>
      </c>
      <c r="EB20" s="49">
        <f t="shared" si="68"/>
        <v>326376730</v>
      </c>
      <c r="EC20" s="17">
        <f>VLOOKUP(B:B,[32]Summary_Mar_22!$B:$AN,39,0)</f>
        <v>332541413</v>
      </c>
      <c r="ED20" s="22">
        <f t="shared" si="69"/>
        <v>2.0738843125161905E-2</v>
      </c>
      <c r="EE20" s="17">
        <f>VLOOKUP(B:B,[33]Summary_Jun_22!$B:$DP,119,0)</f>
        <v>2735920</v>
      </c>
      <c r="EF20" s="49">
        <f t="shared" si="70"/>
        <v>326376730</v>
      </c>
      <c r="EG20" s="17">
        <f>VLOOKUP(B:B,[33]Summary_Jun_22!$B:$AO,40,0)</f>
        <v>344374278</v>
      </c>
      <c r="EH20" s="22">
        <f t="shared" si="21"/>
        <v>1.6315562510492716E-2</v>
      </c>
      <c r="EI20" s="17">
        <f>VLOOKUP(B:B,[34]Summary_Sep_22!$B:$DS,122,0)</f>
        <v>4519969</v>
      </c>
      <c r="EJ20" s="49">
        <f t="shared" si="71"/>
        <v>326376730</v>
      </c>
      <c r="EK20" s="17">
        <f>VLOOKUP(B:B,[34]Summary_Sep_22!$B:$AP,41,0)</f>
        <v>358590855</v>
      </c>
      <c r="EL20" s="22">
        <f t="shared" si="22"/>
        <v>1.7596819076725605E-2</v>
      </c>
      <c r="EM20" s="17">
        <f>VLOOKUP(B:B,[35]Summary_Dec_22!$B:$DV,125,0)</f>
        <v>4519194</v>
      </c>
      <c r="EN20" s="49">
        <f t="shared" si="72"/>
        <v>326376730</v>
      </c>
      <c r="EO20" s="17">
        <f>VLOOKUP(B:B,[35]Summary_Dec_22!$B:$AQ,42,0)</f>
        <v>359269886</v>
      </c>
      <c r="EP20" s="51">
        <f t="shared" si="23"/>
        <v>1.3182283393636701E-2</v>
      </c>
      <c r="EQ20" s="16">
        <f>VLOOKUP(B:B,[36]Summary_Mar_23!$B:$DT,123,0)</f>
        <v>1897455</v>
      </c>
      <c r="ER20" s="49">
        <f t="shared" si="73"/>
        <v>359269886</v>
      </c>
      <c r="ES20" s="17">
        <f>VLOOKUP(B:B,[36]Summary_Mar_23!$B:$AM,38,0)</f>
        <v>368490815</v>
      </c>
      <c r="ET20" s="22">
        <f t="shared" si="74"/>
        <v>2.0858010028766309E-2</v>
      </c>
      <c r="EU20" s="17">
        <f>VLOOKUP(B:B,[37]Summary_Jun_23!$B:$DU,124,0)</f>
        <v>3153150</v>
      </c>
      <c r="EV20" s="49">
        <f t="shared" si="75"/>
        <v>359269886</v>
      </c>
      <c r="EW20" s="17">
        <f>VLOOKUP(B:B,[37]Summary_Jun_23!$B:$AL,37,0)</f>
        <v>379470284</v>
      </c>
      <c r="EX20" s="22">
        <f t="shared" si="24"/>
        <v>1.7073120580406505E-2</v>
      </c>
      <c r="EY20" s="17">
        <f>VLOOKUP(B:B,[38]Summary_Sep_23!$B:$DW,126,0)</f>
        <v>4579659</v>
      </c>
      <c r="EZ20" s="49">
        <f t="shared" si="76"/>
        <v>359269886</v>
      </c>
      <c r="FA20" s="17">
        <f>VLOOKUP(B:B,[38]Summary_Sep_23!$B:$AL,37,0)</f>
        <v>383446676</v>
      </c>
      <c r="FB20" s="22">
        <f t="shared" si="25"/>
        <v>1.6442913252283177E-2</v>
      </c>
      <c r="FC20" s="17">
        <f>VLOOKUP(B:B,[39]Indu!$B:$DY,128,0)</f>
        <v>4984341</v>
      </c>
      <c r="FD20" s="49">
        <f t="shared" si="77"/>
        <v>359269886</v>
      </c>
      <c r="FE20" s="17">
        <f>VLOOKUP(B:B,[39]Indu!$B:$AL,37,0)</f>
        <v>399615631</v>
      </c>
      <c r="FF20" s="51">
        <f t="shared" si="26"/>
        <v>1.3135949727183949E-2</v>
      </c>
      <c r="FG20" s="16">
        <f>VLOOKUP(B:B,'[40]Mar 2024 Final'!$B:$EB,131,0)</f>
        <v>1956620</v>
      </c>
      <c r="FH20" s="49">
        <f t="shared" si="78"/>
        <v>399615631</v>
      </c>
      <c r="FI20" s="17">
        <f>VLOOKUP(B:B,'[40]Mar 2024 Final'!$B:$AM,38,0)</f>
        <v>380188898</v>
      </c>
      <c r="FJ20" s="22">
        <f t="shared" si="79"/>
        <v>2.007292778880488E-2</v>
      </c>
      <c r="FK20" s="17">
        <f>VLOOKUP(B:B,'[41]June 2024 Final'!$B:$EG,136,0)</f>
        <v>3221884</v>
      </c>
      <c r="FL20" s="49">
        <f t="shared" si="80"/>
        <v>399615631</v>
      </c>
      <c r="FM20" s="17">
        <f>VLOOKUP(B:B,'[41]June 2024 Final'!$B:$AP,41,0)</f>
        <v>387267603</v>
      </c>
      <c r="FN20" s="22">
        <f t="shared" si="27"/>
        <v>1.6377952208345058E-2</v>
      </c>
      <c r="FO20" s="17">
        <f>VLOOKUP(B:B,'[42]Sep 2024 Final'!$B:$EH,137,0)</f>
        <v>4519557</v>
      </c>
      <c r="FP20" s="49">
        <f t="shared" si="81"/>
        <v>399615631</v>
      </c>
      <c r="FQ20" s="17">
        <f>VLOOKUP(B:B,'[42]Sep 2024 Final'!$B:$AO,40,0)</f>
        <v>399164574</v>
      </c>
      <c r="FR20" s="22">
        <f t="shared" si="28"/>
        <v>1.5088195631988653E-2</v>
      </c>
      <c r="FS20" s="17">
        <f>VLOOKUP(B:B,'[43]Dec 2024 Final'!$B:$EJ,139,0)</f>
        <v>5310487</v>
      </c>
      <c r="FT20" s="49">
        <f t="shared" si="82"/>
        <v>399615631</v>
      </c>
      <c r="FU20" s="17">
        <f>VLOOKUP(B:B,'[43]Dec 2024 Final'!$B:$AO,40,0)</f>
        <v>381136850</v>
      </c>
      <c r="FV20" s="51">
        <f t="shared" si="29"/>
        <v>1.3603509765856255E-2</v>
      </c>
    </row>
    <row r="21" spans="1:178" x14ac:dyDescent="0.25">
      <c r="A21">
        <v>15</v>
      </c>
      <c r="B21" s="11" t="s">
        <v>16</v>
      </c>
      <c r="C21" s="16">
        <f>VLOOKUP(B:B,[1]ROA!$B$1:$D$65536,3,0)</f>
        <v>8504</v>
      </c>
      <c r="D21" s="17">
        <f>VLOOKUP(B:B,[1]ROA!$AO$1:$AS$65536,5,0)</f>
        <v>2926860</v>
      </c>
      <c r="E21" s="17">
        <f>VLOOKUP(B:B,[1]ROA!$AO$1:$AQ$65536,3,0)</f>
        <v>3154922</v>
      </c>
      <c r="F21" s="22">
        <f t="shared" si="30"/>
        <v>1.1186195098739152E-2</v>
      </c>
      <c r="G21" s="17">
        <f>VLOOKUP(B:B,[2]ROA!$B$1:$D$65536,3,0)</f>
        <v>10817</v>
      </c>
      <c r="H21" s="17">
        <f>VLOOKUP(B:B,[1]ROA!$AO$1:$AS$65536,5,0)</f>
        <v>2926860</v>
      </c>
      <c r="I21" s="17">
        <f>VLOOKUP(B:B,[2]ROA!$AQ$1:$AS$65536,3,0)</f>
        <v>3050235</v>
      </c>
      <c r="J21" s="22">
        <f t="shared" si="31"/>
        <v>7.238968094032302E-3</v>
      </c>
      <c r="K21" s="46"/>
      <c r="L21" s="47">
        <f>VLOOKUP(B:B,[1]ROA!$AO$1:$AS$65536,5,0)</f>
        <v>2926860</v>
      </c>
      <c r="M21" s="46"/>
      <c r="N21" s="46">
        <f t="shared" si="32"/>
        <v>0</v>
      </c>
      <c r="O21" s="17">
        <f>VLOOKUP(B:B,'[3]Dec 2014 (Final)'!$B$1:$BP$65536,67,0)</f>
        <v>4395</v>
      </c>
      <c r="P21" s="17">
        <f>VLOOKUP(B:B,[1]ROA!$AO$1:$AS$65536,5,0)</f>
        <v>2926860</v>
      </c>
      <c r="Q21" s="17">
        <f>VLOOKUP(B:B,'[3]Dec 2014 (Final)'!$B$1:$AW$65536,48,0)</f>
        <v>3502266</v>
      </c>
      <c r="R21" s="22">
        <f t="shared" si="33"/>
        <v>1.3672153882191764E-3</v>
      </c>
      <c r="S21" s="16">
        <f>VLOOKUP(B:B,'[4]Mar 2015 (Final)'!$B$1:$BR$65536,69,0)</f>
        <v>32995</v>
      </c>
      <c r="T21" s="49">
        <f t="shared" si="34"/>
        <v>3502266</v>
      </c>
      <c r="U21" s="17">
        <f>VLOOKUP(B:B,'[4]Mar 2015 (Final)'!$B$1:$AY$65536,50,0)</f>
        <v>3276224</v>
      </c>
      <c r="V21" s="22">
        <f t="shared" si="83"/>
        <v>3.8940826054180207E-2</v>
      </c>
      <c r="W21" s="17">
        <f>VLOOKUP(B:B,'[5]June 2015 (Final)'!$B$1:$BV$65536,73,0)</f>
        <v>0</v>
      </c>
      <c r="X21" s="49">
        <f t="shared" si="35"/>
        <v>3502266</v>
      </c>
      <c r="Y21" s="17">
        <f>VLOOKUP(B:B,'[5]June 2015 (Final)'!$B$1:$AY$65536,50,0)</f>
        <v>0</v>
      </c>
      <c r="Z21" s="22">
        <f t="shared" si="0"/>
        <v>0</v>
      </c>
      <c r="AA21" s="17">
        <f>VLOOKUP(B:B,'[6]Sep 2015 (Final)'!$B$1:$BY$65536,76,0)</f>
        <v>0</v>
      </c>
      <c r="AB21" s="49">
        <f t="shared" si="36"/>
        <v>3502266</v>
      </c>
      <c r="AC21" s="17" t="e">
        <f>VLOOKUP(B:B,'[6]Sep 2015 (Final)'!$B$1:$AZ$65536,51,0)</f>
        <v>#N/A</v>
      </c>
      <c r="AD21" s="22" t="e">
        <f t="shared" si="1"/>
        <v>#N/A</v>
      </c>
      <c r="AE21" s="17">
        <f>VLOOKUP(B:B,'[7]Dec 2015 (Final)'!$B$1:$CB$65536,79,0)</f>
        <v>0</v>
      </c>
      <c r="AF21" s="49">
        <f t="shared" si="37"/>
        <v>3502266</v>
      </c>
      <c r="AG21" s="17">
        <f>VLOOKUP(B:B,'[7]Dec 2015 (Final)'!$B$1:$BA$65536,52,0)</f>
        <v>0</v>
      </c>
      <c r="AH21" s="51">
        <f t="shared" si="2"/>
        <v>0</v>
      </c>
      <c r="AI21" s="16">
        <f>VLOOKUP(B:B,'[8]Mar 2016 (Final)'!$B$1:$CE$65536,82,0)</f>
        <v>0</v>
      </c>
      <c r="AJ21" s="49">
        <f t="shared" si="38"/>
        <v>0</v>
      </c>
      <c r="AK21" s="17">
        <f>VLOOKUP(B:B,'[8]Mar 2016 (Final)'!$B$1:$BB$65536,53,0)</f>
        <v>0</v>
      </c>
      <c r="AL21" s="22" t="e">
        <f t="shared" si="39"/>
        <v>#DIV/0!</v>
      </c>
      <c r="AM21" s="17">
        <f>VLOOKUP(B:B,'[9]Jun 2016 (Final)'!$B$1:$CI$65536,86,0)</f>
        <v>0</v>
      </c>
      <c r="AN21" s="49">
        <f t="shared" si="40"/>
        <v>0</v>
      </c>
      <c r="AO21" s="17">
        <f>VLOOKUP(B:B,'[9]Jun 2016 (Final)'!$B$1:$BD$65536,55,0)</f>
        <v>0</v>
      </c>
      <c r="AP21" s="22" t="e">
        <f t="shared" si="3"/>
        <v>#DIV/0!</v>
      </c>
      <c r="AQ21" s="17">
        <f>VLOOKUP(B:B,'[10]Sep 2016 (Final)'!$B$1:$CL$65536,89,0)</f>
        <v>0</v>
      </c>
      <c r="AR21" s="49">
        <f t="shared" si="41"/>
        <v>0</v>
      </c>
      <c r="AS21" s="17">
        <f>VLOOKUP(B:B,'[10]Sep 2016 (Final)'!$B$1:$BE$65536,56,0)</f>
        <v>0</v>
      </c>
      <c r="AT21" s="22" t="e">
        <f t="shared" si="4"/>
        <v>#DIV/0!</v>
      </c>
      <c r="AU21" s="17">
        <f>VLOOKUP(B:B,'[11]summary-dec-16'!$B$1:$CO$65536,92,0)</f>
        <v>0</v>
      </c>
      <c r="AV21" s="49">
        <f t="shared" si="42"/>
        <v>0</v>
      </c>
      <c r="AW21" s="17">
        <f>VLOOKUP(B:B,'[11]summary-dec-16'!$B$1:$BF$65536,57,0)</f>
        <v>0</v>
      </c>
      <c r="AX21" s="51" t="e">
        <f t="shared" si="5"/>
        <v>#DIV/0!</v>
      </c>
      <c r="AY21" s="16">
        <f>VLOOKUP(B:B,'[12]summary-mar-17'!$B$1:$CQ$65536,94,0)</f>
        <v>0</v>
      </c>
      <c r="AZ21" s="49">
        <f t="shared" si="43"/>
        <v>0</v>
      </c>
      <c r="BA21" s="17">
        <f>VLOOKUP(B:B,'[12]summary-mar-17'!$B$1:$BF$65536,57,0)</f>
        <v>0</v>
      </c>
      <c r="BB21" s="22" t="e">
        <f t="shared" si="44"/>
        <v>#DIV/0!</v>
      </c>
      <c r="BC21" s="17">
        <f>VLOOKUP(B:B,'[13]summary-june-17'!$B$1:$CT$65536,97,0)</f>
        <v>0</v>
      </c>
      <c r="BD21" s="49">
        <f t="shared" si="45"/>
        <v>0</v>
      </c>
      <c r="BE21" s="17">
        <f>VLOOKUP(B:B,'[13]summary-june-17'!$B$1:$BG$65536,58,0)</f>
        <v>0</v>
      </c>
      <c r="BF21" s="22" t="e">
        <f t="shared" si="6"/>
        <v>#DIV/0!</v>
      </c>
      <c r="BG21" s="17">
        <f>VLOOKUP(B:B,'[14]summary-sep-17'!$B$1:$CW$65536,100,0)</f>
        <v>0</v>
      </c>
      <c r="BH21" s="49">
        <f t="shared" si="46"/>
        <v>0</v>
      </c>
      <c r="BI21" s="17">
        <f>VLOOKUP(B:B,'[14]summary-sep-17'!$B$1:$BH$65536,59,0)</f>
        <v>0</v>
      </c>
      <c r="BJ21" s="22" t="e">
        <f t="shared" si="7"/>
        <v>#DIV/0!</v>
      </c>
      <c r="BK21" s="17" t="e">
        <f>VLOOKUP(B:B,'[15]summary-Dec-17'!$B$1:$CZ$65536,103,0)</f>
        <v>#N/A</v>
      </c>
      <c r="BL21" s="49">
        <f t="shared" si="47"/>
        <v>0</v>
      </c>
      <c r="BM21" s="17" t="e">
        <f>VLOOKUP(B:B,'[15]summary-Dec-17'!$B$1:$BI$65536,60,0)</f>
        <v>#N/A</v>
      </c>
      <c r="BN21" s="51" t="e">
        <f t="shared" si="8"/>
        <v>#N/A</v>
      </c>
      <c r="BO21" s="16" t="e">
        <f>VLOOKUP(B:B,'[16]summary-Mar-18'!$B$1:$DC$65536,106,0)</f>
        <v>#N/A</v>
      </c>
      <c r="BP21" s="49" t="e">
        <f t="shared" si="48"/>
        <v>#N/A</v>
      </c>
      <c r="BQ21" s="17" t="e">
        <f>VLOOKUP(B:B,'[16]summary-Mar-18'!$B$1:$BJ$65536,61,0)</f>
        <v>#N/A</v>
      </c>
      <c r="BR21" s="22" t="e">
        <f t="shared" si="49"/>
        <v>#N/A</v>
      </c>
      <c r="BS21" s="17" t="e">
        <f>VLOOKUP(B:B,'[17]summary-Jun-18'!$B$1:$DF$65536,109,0)</f>
        <v>#N/A</v>
      </c>
      <c r="BT21" s="49" t="e">
        <f t="shared" si="50"/>
        <v>#N/A</v>
      </c>
      <c r="BU21" s="17" t="e">
        <f>VLOOKUP(B:B,'[17]summary-Jun-18'!$B$1:$BK$65536,62,0)</f>
        <v>#N/A</v>
      </c>
      <c r="BV21" s="22" t="e">
        <f t="shared" si="9"/>
        <v>#N/A</v>
      </c>
      <c r="BW21" s="17" t="e">
        <f>VLOOKUP(B:B,'[18]summary-Sep-18'!$B$1:$DI$65536,112,0)</f>
        <v>#N/A</v>
      </c>
      <c r="BX21" s="49" t="e">
        <f t="shared" si="51"/>
        <v>#N/A</v>
      </c>
      <c r="BY21" s="17" t="e">
        <f>VLOOKUP(B:B,'[18]summary-Sep-18'!$B$1:$BL$65536,63,0)</f>
        <v>#N/A</v>
      </c>
      <c r="BZ21" s="22" t="e">
        <f t="shared" si="10"/>
        <v>#N/A</v>
      </c>
      <c r="CA21" s="17" t="e">
        <f>VLOOKUP(B:B,'[19]summary-Dec-18'!$B$1:$DL$65536,115,0)</f>
        <v>#N/A</v>
      </c>
      <c r="CB21" s="49" t="e">
        <f t="shared" si="52"/>
        <v>#N/A</v>
      </c>
      <c r="CC21" s="17" t="e">
        <f>VLOOKUP(B:B,'[19]summary-Dec-18'!$B$1:$BM$65536,64,0)</f>
        <v>#N/A</v>
      </c>
      <c r="CD21" s="51" t="e">
        <f t="shared" si="11"/>
        <v>#N/A</v>
      </c>
      <c r="CE21" s="16" t="e">
        <f>VLOOKUP(B:B,[20]Summary_mar_19!$B$1:$DO$65536,118,0)</f>
        <v>#N/A</v>
      </c>
      <c r="CF21" s="49" t="e">
        <f t="shared" si="53"/>
        <v>#N/A</v>
      </c>
      <c r="CG21" s="17" t="e">
        <f>VLOOKUP(B:B,[20]Summary_mar_19!$B$1:$BN$65536,65,0)</f>
        <v>#N/A</v>
      </c>
      <c r="CH21" s="22" t="e">
        <f t="shared" si="54"/>
        <v>#N/A</v>
      </c>
      <c r="CI21" s="17" t="e">
        <f>VLOOKUP(B:B,[21]Summary_jun_19!$B$1:$DR$65536,121,0)</f>
        <v>#N/A</v>
      </c>
      <c r="CJ21" s="49" t="e">
        <f t="shared" si="55"/>
        <v>#N/A</v>
      </c>
      <c r="CK21" s="17" t="e">
        <f>VLOOKUP(B:B,[21]Summary_jun_19!$B$1:$BO$65536,66,0)</f>
        <v>#N/A</v>
      </c>
      <c r="CL21" s="22" t="e">
        <f t="shared" si="12"/>
        <v>#N/A</v>
      </c>
      <c r="CM21" s="17" t="e">
        <f>VLOOKUP(B:B,[22]Summary_sep_19!$B$1:$DU$65536,124,0)</f>
        <v>#N/A</v>
      </c>
      <c r="CN21" s="49" t="e">
        <f t="shared" si="56"/>
        <v>#N/A</v>
      </c>
      <c r="CO21" s="17" t="e">
        <f>VLOOKUP(B:B, [22]Summary_sep_19!$B$1:$BP$65536,67,0)</f>
        <v>#N/A</v>
      </c>
      <c r="CP21" s="22" t="e">
        <f t="shared" si="13"/>
        <v>#N/A</v>
      </c>
      <c r="CQ21" s="17" t="e">
        <f>VLOOKUP(B:B,[23]Summary_DEC_19!$B$1:$DX$65536,127,0)</f>
        <v>#N/A</v>
      </c>
      <c r="CR21" s="49" t="e">
        <f t="shared" si="57"/>
        <v>#N/A</v>
      </c>
      <c r="CS21" s="17" t="e">
        <f>VLOOKUP(B:B,[23]Summary_DEC_19!$B$1:$BQ$65536,68,0)</f>
        <v>#N/A</v>
      </c>
      <c r="CT21" s="51" t="e">
        <f t="shared" si="14"/>
        <v>#N/A</v>
      </c>
      <c r="CU21" s="16" t="e">
        <f>VLOOKUP(B:B,[24]Summary_mar_20!$B:$EA,130,0)</f>
        <v>#N/A</v>
      </c>
      <c r="CV21" s="49" t="e">
        <f t="shared" si="58"/>
        <v>#N/A</v>
      </c>
      <c r="CW21" s="17" t="e">
        <f>VLOOKUP(B:B,[24]Summary_mar_20!$B:$BR,69,0)</f>
        <v>#N/A</v>
      </c>
      <c r="CX21" s="22" t="e">
        <f t="shared" si="59"/>
        <v>#N/A</v>
      </c>
      <c r="CY21" s="17" t="e">
        <f>VLOOKUP(B:B,[25]Summary_jun_20!$B:$ED,133,0)</f>
        <v>#N/A</v>
      </c>
      <c r="CZ21" s="49" t="e">
        <f t="shared" si="60"/>
        <v>#N/A</v>
      </c>
      <c r="DA21" s="17" t="e">
        <f>VLOOKUP(B:B,[25]Summary_jun_20!$B:$BS,70,0)</f>
        <v>#N/A</v>
      </c>
      <c r="DB21" s="22" t="e">
        <f t="shared" si="15"/>
        <v>#N/A</v>
      </c>
      <c r="DC21" s="53" t="e">
        <f>VLOOKUP(B:B,[26]Summary_Sep_20!$B:$EG,136,0)</f>
        <v>#N/A</v>
      </c>
      <c r="DD21" s="49" t="e">
        <f t="shared" si="61"/>
        <v>#N/A</v>
      </c>
      <c r="DE21" s="17" t="e">
        <f>VLOOKUP(B:B,[26]Summary_Sep_20!$B:$BT,71,0)</f>
        <v>#N/A</v>
      </c>
      <c r="DF21" s="22" t="e">
        <f t="shared" si="16"/>
        <v>#N/A</v>
      </c>
      <c r="DG21" s="17" t="e">
        <f>VLOOKUP(B:B,[27]Summary_Dec_20!$B:$EJ,139,0)</f>
        <v>#N/A</v>
      </c>
      <c r="DH21" s="49" t="e">
        <f t="shared" si="62"/>
        <v>#N/A</v>
      </c>
      <c r="DI21" s="17" t="e">
        <f>VLOOKUP(B:B,[27]Summary_Dec_20!$B:$BV,73,0)</f>
        <v>#N/A</v>
      </c>
      <c r="DJ21" s="51" t="e">
        <f t="shared" si="17"/>
        <v>#N/A</v>
      </c>
      <c r="DK21" s="54" t="e">
        <f>VLOOKUP(B:B,[28]Summary_Mar_21!$B:$EL,141,0)</f>
        <v>#N/A</v>
      </c>
      <c r="DL21" s="49" t="e">
        <f t="shared" si="63"/>
        <v>#N/A</v>
      </c>
      <c r="DM21" s="17" t="e">
        <f>VLOOKUP(B:B,[28]Summary_Mar_21!$B:$BU,72,0)</f>
        <v>#N/A</v>
      </c>
      <c r="DN21" s="22" t="e">
        <f t="shared" si="64"/>
        <v>#N/A</v>
      </c>
      <c r="DO21" s="17" t="e">
        <f>VLOOKUP(B:B,[29]Summary_Jun_21!$B:$EO,144,0)</f>
        <v>#N/A</v>
      </c>
      <c r="DP21" s="49" t="e">
        <f t="shared" si="65"/>
        <v>#N/A</v>
      </c>
      <c r="DQ21" s="17" t="e">
        <f>VLOOKUP(B:B,[29]Summary_Jun_21!$B:$BV,73,0)</f>
        <v>#N/A</v>
      </c>
      <c r="DR21" s="22" t="e">
        <f t="shared" si="18"/>
        <v>#N/A</v>
      </c>
      <c r="DS21" s="17" t="e">
        <f>VLOOKUP(B:B,[30]Summary_Sep_21!$B:$ER,147,0)</f>
        <v>#N/A</v>
      </c>
      <c r="DT21" s="49" t="e">
        <f t="shared" si="66"/>
        <v>#N/A</v>
      </c>
      <c r="DU21" s="17" t="e">
        <f>VLOOKUP(B:B,[30]Summary_Sep_21!$B:$BW,74,0)</f>
        <v>#N/A</v>
      </c>
      <c r="DV21" s="22" t="e">
        <f t="shared" si="19"/>
        <v>#N/A</v>
      </c>
      <c r="DW21" s="17" t="e">
        <f>VLOOKUP(B:B,[31]Summary_Dec_21!$B:$EW,152,0)</f>
        <v>#N/A</v>
      </c>
      <c r="DX21" s="49" t="e">
        <f t="shared" si="67"/>
        <v>#N/A</v>
      </c>
      <c r="DY21" s="17" t="e">
        <f>VLOOKUP(B:B,[31]Summary_Dec_21!$B:$BZ,77,0)</f>
        <v>#N/A</v>
      </c>
      <c r="DZ21" s="51" t="e">
        <f t="shared" si="20"/>
        <v>#N/A</v>
      </c>
      <c r="EA21" s="16" t="e">
        <f>VLOOKUP(B:B,[32]Summary_Mar_22!$B:$DM,116,0)</f>
        <v>#N/A</v>
      </c>
      <c r="EB21" s="49" t="e">
        <f t="shared" si="68"/>
        <v>#N/A</v>
      </c>
      <c r="EC21" s="17" t="e">
        <f>VLOOKUP(B:B,[32]Summary_Mar_22!$B:$AN,39,0)</f>
        <v>#N/A</v>
      </c>
      <c r="ED21" s="22" t="e">
        <f t="shared" si="69"/>
        <v>#N/A</v>
      </c>
      <c r="EE21" s="17" t="e">
        <f>VLOOKUP(B:B,[33]Summary_Jun_22!$B:$DP,119,0)</f>
        <v>#N/A</v>
      </c>
      <c r="EF21" s="49" t="e">
        <f t="shared" si="70"/>
        <v>#N/A</v>
      </c>
      <c r="EG21" s="17" t="e">
        <f>VLOOKUP(B:B,[33]Summary_Jun_22!$B:$AO,40,0)</f>
        <v>#N/A</v>
      </c>
      <c r="EH21" s="22" t="e">
        <f t="shared" si="21"/>
        <v>#N/A</v>
      </c>
      <c r="EI21" s="17" t="e">
        <f>VLOOKUP(B:B,[34]Summary_Sep_22!$B:$DS,122,0)</f>
        <v>#N/A</v>
      </c>
      <c r="EJ21" s="49" t="e">
        <f t="shared" si="71"/>
        <v>#N/A</v>
      </c>
      <c r="EK21" s="17" t="e">
        <f>VLOOKUP(B:B,[34]Summary_Sep_22!$B:$AP,41,0)</f>
        <v>#N/A</v>
      </c>
      <c r="EL21" s="22" t="e">
        <f t="shared" si="22"/>
        <v>#N/A</v>
      </c>
      <c r="EM21" s="17" t="e">
        <f>VLOOKUP(B:B,[35]Summary_Dec_22!$B:$DV,125,0)</f>
        <v>#N/A</v>
      </c>
      <c r="EN21" s="49" t="e">
        <f t="shared" si="72"/>
        <v>#N/A</v>
      </c>
      <c r="EO21" s="17" t="e">
        <f>VLOOKUP(B:B,[35]Summary_Dec_22!$B:$AQ,42,0)</f>
        <v>#N/A</v>
      </c>
      <c r="EP21" s="51" t="e">
        <f t="shared" si="23"/>
        <v>#N/A</v>
      </c>
      <c r="EQ21" s="16" t="e">
        <f>VLOOKUP(B:B,[36]Summary_Mar_23!$B:$DT,123,0)</f>
        <v>#N/A</v>
      </c>
      <c r="ER21" s="49" t="e">
        <f t="shared" si="73"/>
        <v>#N/A</v>
      </c>
      <c r="ES21" s="17" t="e">
        <f>VLOOKUP(B:B,[36]Summary_Mar_23!$B:$AM,38,0)</f>
        <v>#N/A</v>
      </c>
      <c r="ET21" s="22" t="e">
        <f t="shared" si="74"/>
        <v>#N/A</v>
      </c>
      <c r="EU21" s="17" t="e">
        <f>VLOOKUP(B:B,[37]Summary_Jun_23!$B:$DU,124,0)</f>
        <v>#N/A</v>
      </c>
      <c r="EV21" s="49" t="e">
        <f t="shared" si="75"/>
        <v>#N/A</v>
      </c>
      <c r="EW21" s="17" t="e">
        <f>VLOOKUP(B:B,[37]Summary_Jun_23!$B:$AL,37,0)</f>
        <v>#N/A</v>
      </c>
      <c r="EX21" s="22" t="e">
        <f t="shared" si="24"/>
        <v>#N/A</v>
      </c>
      <c r="EY21" s="17" t="e">
        <f>VLOOKUP(B:B,[38]Summary_Sep_23!$B:$DW,126,0)</f>
        <v>#N/A</v>
      </c>
      <c r="EZ21" s="49" t="e">
        <f t="shared" si="76"/>
        <v>#N/A</v>
      </c>
      <c r="FA21" s="17" t="e">
        <f>VLOOKUP(B:B,[38]Summary_Sep_23!$B:$AL,37,0)</f>
        <v>#N/A</v>
      </c>
      <c r="FB21" s="22" t="e">
        <f t="shared" si="25"/>
        <v>#N/A</v>
      </c>
      <c r="FC21" s="17" t="e">
        <f>VLOOKUP(B:B,[39]Indu!$B:$DY,128,0)</f>
        <v>#N/A</v>
      </c>
      <c r="FD21" s="49" t="e">
        <f t="shared" si="77"/>
        <v>#N/A</v>
      </c>
      <c r="FE21" s="17" t="e">
        <f>VLOOKUP(B:B,[39]Indu!$B:$AL,37,0)</f>
        <v>#N/A</v>
      </c>
      <c r="FF21" s="51" t="e">
        <f t="shared" si="26"/>
        <v>#N/A</v>
      </c>
      <c r="FG21" s="16" t="e">
        <f>VLOOKUP(B:B,'[40]Mar 2024 Final'!$B:$EB,131,0)</f>
        <v>#N/A</v>
      </c>
      <c r="FH21" s="49" t="e">
        <f t="shared" si="78"/>
        <v>#N/A</v>
      </c>
      <c r="FI21" s="17" t="e">
        <f>VLOOKUP(B:B,'[40]Mar 2024 Final'!$B:$AM,38,0)</f>
        <v>#N/A</v>
      </c>
      <c r="FJ21" s="22" t="e">
        <f t="shared" si="79"/>
        <v>#N/A</v>
      </c>
      <c r="FK21" s="17" t="e">
        <f>VLOOKUP(B:B,'[41]June 2024 Final'!$B:$EG,136,0)</f>
        <v>#N/A</v>
      </c>
      <c r="FL21" s="49" t="e">
        <f t="shared" si="80"/>
        <v>#N/A</v>
      </c>
      <c r="FM21" s="17" t="e">
        <f>VLOOKUP(B:B,'[41]June 2024 Final'!$B:$AP,41,0)</f>
        <v>#N/A</v>
      </c>
      <c r="FN21" s="22" t="e">
        <f t="shared" si="27"/>
        <v>#N/A</v>
      </c>
      <c r="FO21" s="17" t="e">
        <f>VLOOKUP(B:B,'[42]Sep 2024 Final'!$B:$EH,137,0)</f>
        <v>#N/A</v>
      </c>
      <c r="FP21" s="49" t="e">
        <f t="shared" si="81"/>
        <v>#N/A</v>
      </c>
      <c r="FQ21" s="17" t="e">
        <f>VLOOKUP(B:B,'[42]Sep 2024 Final'!$B:$AO,40,0)</f>
        <v>#N/A</v>
      </c>
      <c r="FR21" s="22" t="e">
        <f t="shared" si="28"/>
        <v>#N/A</v>
      </c>
      <c r="FS21" s="17" t="e">
        <f>VLOOKUP(B:B,'[43]Dec 2024 Final'!$B:$EJ,139,0)</f>
        <v>#N/A</v>
      </c>
      <c r="FT21" s="49" t="e">
        <f t="shared" si="82"/>
        <v>#N/A</v>
      </c>
      <c r="FU21" s="17" t="e">
        <f>VLOOKUP(B:B,'[43]Dec 2024 Final'!$B:$AO,40,0)</f>
        <v>#N/A</v>
      </c>
      <c r="FV21" s="51" t="e">
        <f t="shared" si="29"/>
        <v>#N/A</v>
      </c>
    </row>
    <row r="22" spans="1:178" x14ac:dyDescent="0.25">
      <c r="A22">
        <v>16</v>
      </c>
      <c r="B22" s="11" t="s">
        <v>17</v>
      </c>
      <c r="C22" s="16">
        <f>VLOOKUP(B:B,[1]ROA!$B$1:$D$65536,3,0)</f>
        <v>27744</v>
      </c>
      <c r="D22" s="17">
        <f>VLOOKUP(B:B,[1]ROA!$AO$1:$AS$65536,5,0)</f>
        <v>36907136</v>
      </c>
      <c r="E22" s="17">
        <f>VLOOKUP(B:B,[1]ROA!$AO$1:$AQ$65536,3,0)</f>
        <v>36143426</v>
      </c>
      <c r="F22" s="22">
        <f t="shared" si="30"/>
        <v>3.0383339145289533E-3</v>
      </c>
      <c r="G22" s="17">
        <f>VLOOKUP(B:B,[2]ROA!$B$1:$D$65536,3,0)</f>
        <v>-49369</v>
      </c>
      <c r="H22" s="17">
        <f>VLOOKUP(B:B,[1]ROA!$AO$1:$AS$65536,5,0)</f>
        <v>36907136</v>
      </c>
      <c r="I22" s="17">
        <f>VLOOKUP(B:B,[2]ROA!$AQ$1:$AS$65536,3,0)</f>
        <v>36647025</v>
      </c>
      <c r="J22" s="22">
        <f t="shared" si="31"/>
        <v>-2.6847699343617013E-3</v>
      </c>
      <c r="K22" s="46"/>
      <c r="L22" s="47">
        <f>VLOOKUP(B:B,[1]ROA!$AO$1:$AS$65536,5,0)</f>
        <v>36907136</v>
      </c>
      <c r="M22" s="46"/>
      <c r="N22" s="46">
        <f t="shared" si="32"/>
        <v>0</v>
      </c>
      <c r="O22" s="17">
        <f>VLOOKUP(B:B,'[3]Dec 2014 (Final)'!$B$1:$BP$65536,67,0)</f>
        <v>-320212</v>
      </c>
      <c r="P22" s="17">
        <f>VLOOKUP(B:B,[1]ROA!$AO$1:$AS$65536,5,0)</f>
        <v>36907136</v>
      </c>
      <c r="Q22" s="17">
        <f>VLOOKUP(B:B,'[3]Dec 2014 (Final)'!$B$1:$AW$65536,48,0)</f>
        <v>45934458</v>
      </c>
      <c r="R22" s="22">
        <f t="shared" si="33"/>
        <v>-7.7307059060210742E-3</v>
      </c>
      <c r="S22" s="16">
        <f>VLOOKUP(B:B,'[4]Mar 2015 (Final)'!$B$1:$BR$65536,69,0)</f>
        <v>13375</v>
      </c>
      <c r="T22" s="49">
        <f t="shared" si="34"/>
        <v>45934458</v>
      </c>
      <c r="U22" s="17">
        <f>VLOOKUP(B:B,'[4]Mar 2015 (Final)'!$B$1:$AY$65536,50,0)</f>
        <v>42241117</v>
      </c>
      <c r="V22" s="22">
        <f t="shared" si="83"/>
        <v>1.2134879755533207E-3</v>
      </c>
      <c r="W22" s="17">
        <f>VLOOKUP(B:B,'[5]June 2015 (Final)'!$B$1:$BV$65536,73,0)</f>
        <v>40263</v>
      </c>
      <c r="X22" s="49">
        <f t="shared" si="35"/>
        <v>45934458</v>
      </c>
      <c r="Y22" s="17">
        <f>VLOOKUP(B:B,'[5]June 2015 (Final)'!$B$1:$AY$65536,50,0)</f>
        <v>48824375</v>
      </c>
      <c r="Z22" s="22">
        <f>VLOOKUP(B:B,ROA_raw_data!$B:$EJ,13)</f>
        <v>0</v>
      </c>
      <c r="AA22" s="17">
        <f>VLOOKUP(B:B,'[6]Sep 2015 (Final)'!$B$1:$BY$65536,76,0)</f>
        <v>40998</v>
      </c>
      <c r="AB22" s="49">
        <f t="shared" si="36"/>
        <v>45934458</v>
      </c>
      <c r="AC22" s="17">
        <f>VLOOKUP(B:B,'[6]Sep 2015 (Final)'!$B$1:$AZ$65536,51,0)</f>
        <v>55142958</v>
      </c>
      <c r="AD22" s="22">
        <f t="shared" si="1"/>
        <v>1.0816263842755934E-3</v>
      </c>
      <c r="AE22" s="17">
        <f>VLOOKUP(B:B,'[7]Dec 2015 (Final)'!$B$1:$CB$65536,79,0)</f>
        <v>90373</v>
      </c>
      <c r="AF22" s="49">
        <f t="shared" si="37"/>
        <v>45934458</v>
      </c>
      <c r="AG22" s="17">
        <f>VLOOKUP(B:B,'[7]Dec 2015 (Final)'!$B$1:$BA$65536,52,0)</f>
        <v>52426513</v>
      </c>
      <c r="AH22" s="51">
        <f t="shared" si="2"/>
        <v>1.8375784435881585E-3</v>
      </c>
      <c r="AI22" s="16">
        <f>VLOOKUP(B:B,'[8]Mar 2016 (Final)'!$B$1:$CE$65536,82,0)</f>
        <v>48696</v>
      </c>
      <c r="AJ22" s="49">
        <f t="shared" si="38"/>
        <v>52426513</v>
      </c>
      <c r="AK22" s="17">
        <f>VLOOKUP(B:B,'[8]Mar 2016 (Final)'!$B$1:$BB$65536,53,0)</f>
        <v>49286922</v>
      </c>
      <c r="AL22" s="22">
        <f t="shared" si="39"/>
        <v>3.8300545055822764E-3</v>
      </c>
      <c r="AM22" s="17">
        <f>VLOOKUP(B:B,'[9]Jun 2016 (Final)'!$B$1:$CI$65536,86,0)</f>
        <v>54699</v>
      </c>
      <c r="AN22" s="49">
        <f t="shared" si="40"/>
        <v>52426513</v>
      </c>
      <c r="AO22" s="17">
        <f>VLOOKUP(B:B,'[9]Jun 2016 (Final)'!$B$1:$BD$65536,55,0)</f>
        <v>46581940</v>
      </c>
      <c r="AP22" s="22">
        <f t="shared" si="3"/>
        <v>2.2098719187138498E-3</v>
      </c>
      <c r="AQ22" s="17">
        <f>VLOOKUP(B:B,'[10]Sep 2016 (Final)'!$B$1:$CL$65536,89,0)</f>
        <v>41727</v>
      </c>
      <c r="AR22" s="49">
        <f t="shared" si="41"/>
        <v>52426513</v>
      </c>
      <c r="AS22" s="17">
        <f>VLOOKUP(B:B,'[10]Sep 2016 (Final)'!$B$1:$BE$65536,56,0)</f>
        <v>49308904</v>
      </c>
      <c r="AT22" s="22">
        <f t="shared" si="4"/>
        <v>1.0937390663076556E-3</v>
      </c>
      <c r="AU22" s="17">
        <f>VLOOKUP(B:B,'[11]summary-dec-16'!$B$1:$CO$65536,92,0)</f>
        <v>-2023883</v>
      </c>
      <c r="AV22" s="49">
        <f t="shared" si="42"/>
        <v>52426513</v>
      </c>
      <c r="AW22" s="17">
        <f>VLOOKUP(B:B,'[11]summary-dec-16'!$B$1:$BF$65536,57,0)</f>
        <v>47123839</v>
      </c>
      <c r="AX22" s="51">
        <f t="shared" si="5"/>
        <v>-4.0660489075920091E-2</v>
      </c>
      <c r="AY22" s="16">
        <f>VLOOKUP(B:B,'[12]summary-mar-17'!$B$1:$CQ$65536,94,0)</f>
        <v>-49603</v>
      </c>
      <c r="AZ22" s="49">
        <f t="shared" si="43"/>
        <v>47123839</v>
      </c>
      <c r="BA22" s="17">
        <f>VLOOKUP(B:B,'[12]summary-mar-17'!$B$1:$BF$65536,57,0)</f>
        <v>47908081</v>
      </c>
      <c r="BB22" s="22">
        <f t="shared" si="44"/>
        <v>-4.1756917044294172E-3</v>
      </c>
      <c r="BC22" s="17">
        <f>VLOOKUP(B:B,'[13]summary-june-17'!$B$1:$CT$65536,97,0)</f>
        <v>7596</v>
      </c>
      <c r="BD22" s="49">
        <f t="shared" si="45"/>
        <v>47123839</v>
      </c>
      <c r="BE22" s="17">
        <f>VLOOKUP(B:B,'[13]summary-june-17'!$B$1:$BG$65536,58,0)</f>
        <v>45145977</v>
      </c>
      <c r="BF22" s="22">
        <f t="shared" si="6"/>
        <v>3.2929511856835176E-4</v>
      </c>
      <c r="BG22" s="17">
        <f>VLOOKUP(B:B,'[14]summary-sep-17'!$B$1:$CW$65536,100,0)</f>
        <v>66978</v>
      </c>
      <c r="BH22" s="49">
        <f t="shared" si="46"/>
        <v>47123839</v>
      </c>
      <c r="BI22" s="17">
        <f>VLOOKUP(B:B,'[14]summary-sep-17'!$B$1:$BH$65536,59,0)</f>
        <v>44295854</v>
      </c>
      <c r="BJ22" s="22">
        <f t="shared" si="7"/>
        <v>1.9537147209628017E-3</v>
      </c>
      <c r="BK22" s="17">
        <f>VLOOKUP(B:B,'[15]summary-Dec-17'!$B$1:$CZ$65536,103,0)</f>
        <v>-1115332</v>
      </c>
      <c r="BL22" s="49">
        <f t="shared" si="47"/>
        <v>47123839</v>
      </c>
      <c r="BM22" s="17">
        <f>VLOOKUP(B:B,'[15]summary-Dec-17'!$B$1:$BI$65536,60,0)</f>
        <v>53455760</v>
      </c>
      <c r="BN22" s="51">
        <f t="shared" si="8"/>
        <v>-2.2178095977495395E-2</v>
      </c>
      <c r="BO22" s="16">
        <f>VLOOKUP(B:B,'[16]summary-Mar-18'!$B$1:$DC$65536,106,0)</f>
        <v>50726</v>
      </c>
      <c r="BP22" s="49">
        <f t="shared" si="48"/>
        <v>53455760</v>
      </c>
      <c r="BQ22" s="17">
        <f>VLOOKUP(B:B,'[16]summary-Mar-18'!$B$1:$BJ$65536,61,0)</f>
        <v>48619617</v>
      </c>
      <c r="BR22" s="22">
        <f t="shared" si="49"/>
        <v>3.9755718952671614E-3</v>
      </c>
      <c r="BS22" s="17">
        <f>VLOOKUP(B:B,'[17]summary-Jun-18'!$B$1:$DF$65536,109,0)</f>
        <v>61096</v>
      </c>
      <c r="BT22" s="49">
        <f t="shared" si="50"/>
        <v>53455760</v>
      </c>
      <c r="BU22" s="17">
        <f>VLOOKUP(B:B,'[17]summary-Jun-18'!$B$1:$BK$65536,62,0)</f>
        <v>43138945</v>
      </c>
      <c r="BV22" s="22">
        <f t="shared" si="9"/>
        <v>2.5299937506926494E-3</v>
      </c>
      <c r="BW22" s="17">
        <f>VLOOKUP(B:B,'[18]summary-Sep-18'!$B$1:$DI$65536,112,0)</f>
        <v>122769</v>
      </c>
      <c r="BX22" s="49">
        <f t="shared" si="51"/>
        <v>53455760</v>
      </c>
      <c r="BY22" s="17">
        <f>VLOOKUP(B:B,'[18]summary-Sep-18'!$B$1:$BL$65536,63,0)</f>
        <v>45003632</v>
      </c>
      <c r="BZ22" s="22">
        <f t="shared" si="10"/>
        <v>3.3250662364439545E-3</v>
      </c>
      <c r="CA22" s="17">
        <f>VLOOKUP(B:B,'[19]summary-Dec-18'!$B$1:$DL$65536,115,0)</f>
        <v>70484</v>
      </c>
      <c r="CB22" s="49">
        <f t="shared" si="52"/>
        <v>53455760</v>
      </c>
      <c r="CC22" s="17">
        <f>VLOOKUP(B:B,'[19]summary-Dec-18'!$B$1:$BM$65536,64,0)</f>
        <v>54463878</v>
      </c>
      <c r="CD22" s="51">
        <f t="shared" si="11"/>
        <v>1.3062312162314704E-3</v>
      </c>
      <c r="CE22" s="16">
        <f>VLOOKUP(B:B,[20]Summary_mar_19!$B$1:$DO$65536,118,0)</f>
        <v>75561</v>
      </c>
      <c r="CF22" s="49">
        <f t="shared" si="53"/>
        <v>54463878</v>
      </c>
      <c r="CG22" s="17">
        <f>VLOOKUP(B:B,[20]Summary_mar_19!$B$1:$BN$65536,65,0)</f>
        <v>53501730</v>
      </c>
      <c r="CH22" s="22">
        <f t="shared" si="54"/>
        <v>5.5988940478156708E-3</v>
      </c>
      <c r="CI22" s="17">
        <f>VLOOKUP(B:B,[21]Summary_jun_19!$B$1:$DR$65536,121,0)</f>
        <v>140792</v>
      </c>
      <c r="CJ22" s="49">
        <f t="shared" si="55"/>
        <v>54463878</v>
      </c>
      <c r="CK22" s="17">
        <f>VLOOKUP(B:B,[21]Summary_jun_19!$B$1:$BO$65536,66,0)</f>
        <v>59578476</v>
      </c>
      <c r="CL22" s="22">
        <f t="shared" si="12"/>
        <v>4.9382354910001243E-3</v>
      </c>
      <c r="CM22" s="17">
        <f>VLOOKUP(B:B,[22]Summary_sep_19!$B$1:$DU$65536,124,0)</f>
        <v>158368</v>
      </c>
      <c r="CN22" s="49">
        <f t="shared" si="56"/>
        <v>54463878</v>
      </c>
      <c r="CO22" s="17">
        <f>VLOOKUP(B:B, [22]Summary_sep_19!$B$1:$BP$65536,67,0)</f>
        <v>72920768</v>
      </c>
      <c r="CP22" s="22">
        <f t="shared" si="13"/>
        <v>3.3152713449206956E-3</v>
      </c>
      <c r="CQ22" s="17">
        <f>VLOOKUP(B:B,[23]Summary_DEC_19!$B$1:$DX$65536,127,0)</f>
        <v>243351</v>
      </c>
      <c r="CR22" s="49">
        <f t="shared" si="57"/>
        <v>54463878</v>
      </c>
      <c r="CS22" s="17">
        <f>VLOOKUP(B:B,[23]Summary_DEC_19!$B$1:$BQ$65536,68,0)</f>
        <v>75377851</v>
      </c>
      <c r="CT22" s="51">
        <f t="shared" si="14"/>
        <v>3.7484251307220349E-3</v>
      </c>
      <c r="CU22" s="16">
        <f>VLOOKUP(B:B,[24]Summary_mar_20!$B:$EA,130,0)</f>
        <v>35757</v>
      </c>
      <c r="CV22" s="49">
        <f t="shared" si="58"/>
        <v>75377851</v>
      </c>
      <c r="CW22" s="17">
        <f>VLOOKUP(B:B,[24]Summary_mar_20!$B:$BR,69,0)</f>
        <v>70619437</v>
      </c>
      <c r="CX22" s="22">
        <f t="shared" si="59"/>
        <v>1.9593240663484104E-3</v>
      </c>
      <c r="CY22" s="17">
        <f>VLOOKUP(B:B,[25]Summary_jun_20!$B:$ED,133,0)</f>
        <v>59696</v>
      </c>
      <c r="CZ22" s="49">
        <f t="shared" si="60"/>
        <v>75377851</v>
      </c>
      <c r="DA22" s="17">
        <f>VLOOKUP(B:B,[25]Summary_jun_20!$B:$BS,70,0)</f>
        <v>90133682</v>
      </c>
      <c r="DB22" s="22">
        <f t="shared" si="15"/>
        <v>1.4427030894578205E-3</v>
      </c>
      <c r="DC22" s="53">
        <f>VLOOKUP(B:B,[26]Summary_Sep_20!$B:$EG,136,0)</f>
        <v>-126996</v>
      </c>
      <c r="DD22" s="49">
        <f t="shared" si="61"/>
        <v>75377851</v>
      </c>
      <c r="DE22" s="17">
        <f>VLOOKUP(B:B,[26]Summary_Sep_20!$B:$BT,71,0)</f>
        <v>87169871</v>
      </c>
      <c r="DF22" s="22">
        <f t="shared" si="16"/>
        <v>-2.0834250756217917E-3</v>
      </c>
      <c r="DG22" s="17">
        <f>VLOOKUP(B:B,[27]Summary_Dec_20!$B:$EJ,139,0)</f>
        <v>6190</v>
      </c>
      <c r="DH22" s="49">
        <f t="shared" si="62"/>
        <v>75377851</v>
      </c>
      <c r="DI22" s="17">
        <f>VLOOKUP(B:B,[27]Summary_Dec_20!$B:$BV,73,0)</f>
        <v>87169871</v>
      </c>
      <c r="DJ22" s="51">
        <f t="shared" si="17"/>
        <v>7.6162248524159565E-5</v>
      </c>
      <c r="DK22" s="54">
        <f>VLOOKUP(B:B,[28]Summary_Mar_21!$B:$EL,141,0)</f>
        <v>307704</v>
      </c>
      <c r="DL22" s="49">
        <f t="shared" si="63"/>
        <v>87169871</v>
      </c>
      <c r="DM22" s="17">
        <f>VLOOKUP(B:B,[28]Summary_Mar_21!$B:$BU,72,0)</f>
        <v>104143882</v>
      </c>
      <c r="DN22" s="22">
        <f t="shared" si="64"/>
        <v>1.2866989233126382E-2</v>
      </c>
      <c r="DO22" s="17">
        <f>VLOOKUP(B:B,[29]Summary_Jun_21!$B:$EO,144,0)</f>
        <v>322102</v>
      </c>
      <c r="DP22" s="49">
        <f t="shared" si="65"/>
        <v>87169871</v>
      </c>
      <c r="DQ22" s="17">
        <f>VLOOKUP(B:B,[29]Summary_Jun_21!$B:$BV,73,0)</f>
        <v>102889555</v>
      </c>
      <c r="DR22" s="22">
        <f t="shared" si="18"/>
        <v>6.7789744876952324E-3</v>
      </c>
      <c r="DS22" s="17">
        <f>VLOOKUP(B:B,[30]Summary_Sep_21!$B:$ER,147,0)</f>
        <v>574777</v>
      </c>
      <c r="DT22" s="49">
        <f t="shared" si="66"/>
        <v>87169871</v>
      </c>
      <c r="DU22" s="17">
        <f>VLOOKUP(B:B,[30]Summary_Sep_21!$B:$BW,74,0)</f>
        <v>97864874</v>
      </c>
      <c r="DV22" s="22">
        <f t="shared" si="19"/>
        <v>8.2835181396157063E-3</v>
      </c>
      <c r="DW22" s="17">
        <f>VLOOKUP(B:B,[31]Summary_Dec_21!$B:$EW,152,0)</f>
        <v>677040</v>
      </c>
      <c r="DX22" s="49">
        <f t="shared" si="67"/>
        <v>87169871</v>
      </c>
      <c r="DY22" s="17">
        <f>VLOOKUP(B:B,[31]Summary_Dec_21!$B:$BZ,77,0)</f>
        <v>103388399</v>
      </c>
      <c r="DZ22" s="51">
        <f t="shared" si="20"/>
        <v>7.1058579614518957E-3</v>
      </c>
      <c r="EA22" s="16">
        <f>VLOOKUP(B:B,[32]Summary_Mar_22!$B:$DM,116,0)</f>
        <v>113461</v>
      </c>
      <c r="EB22" s="49">
        <f t="shared" si="68"/>
        <v>103388399</v>
      </c>
      <c r="EC22" s="17">
        <f>VLOOKUP(B:B,[32]Summary_Mar_22!$B:$AN,39,0)</f>
        <v>113077437</v>
      </c>
      <c r="ED22" s="22">
        <f t="shared" si="69"/>
        <v>4.1932159678075018E-3</v>
      </c>
      <c r="EE22" s="17">
        <f>VLOOKUP(B:B,[33]Summary_Jun_22!$B:$DP,119,0)</f>
        <v>653108</v>
      </c>
      <c r="EF22" s="49">
        <f t="shared" si="70"/>
        <v>103388399</v>
      </c>
      <c r="EG22" s="17">
        <f>VLOOKUP(B:B,[33]Summary_Jun_22!$B:$AO,40,0)</f>
        <v>114043611</v>
      </c>
      <c r="EH22" s="22">
        <f t="shared" si="21"/>
        <v>1.2014937451022046E-2</v>
      </c>
      <c r="EI22" s="17">
        <f>VLOOKUP(B:B,[34]Summary_Sep_22!$B:$DS,122,0)</f>
        <v>895216</v>
      </c>
      <c r="EJ22" s="49">
        <f t="shared" si="71"/>
        <v>103388399</v>
      </c>
      <c r="EK22" s="17">
        <f>VLOOKUP(B:B,[34]Summary_Sep_22!$B:$AP,41,0)</f>
        <v>87984450</v>
      </c>
      <c r="EL22" s="22">
        <f t="shared" si="22"/>
        <v>1.2474301757751783E-2</v>
      </c>
      <c r="EM22" s="17">
        <f>VLOOKUP(B:B,[35]Summary_Dec_22!$B:$DV,125,0)</f>
        <v>677041</v>
      </c>
      <c r="EN22" s="49">
        <f t="shared" si="72"/>
        <v>103388399</v>
      </c>
      <c r="EO22" s="17">
        <f>VLOOKUP(B:B,[35]Summary_Dec_22!$B:$AQ,42,0)</f>
        <v>101225489</v>
      </c>
      <c r="EP22" s="51">
        <f t="shared" si="23"/>
        <v>6.6177423890210231E-3</v>
      </c>
      <c r="EQ22" s="16">
        <f>VLOOKUP(B:B,[36]Summary_Mar_23!$B:$DT,123,0)</f>
        <v>75250</v>
      </c>
      <c r="ER22" s="49">
        <f t="shared" si="73"/>
        <v>101225489</v>
      </c>
      <c r="ES22" s="17">
        <f>VLOOKUP(B:B,[36]Summary_Mar_23!$B:$AM,38,0)</f>
        <v>94584579</v>
      </c>
      <c r="ET22" s="22">
        <f t="shared" si="74"/>
        <v>3.0744077980709348E-3</v>
      </c>
      <c r="EU22" s="17">
        <f>VLOOKUP(B:B,[37]Summary_Jun_23!$B:$DU,124,0)</f>
        <v>175061</v>
      </c>
      <c r="EV22" s="49">
        <f t="shared" si="75"/>
        <v>101225489</v>
      </c>
      <c r="EW22" s="17">
        <f>VLOOKUP(B:B,[37]Summary_Jun_23!$B:$AL,37,0)</f>
        <v>95339982</v>
      </c>
      <c r="EX22" s="22">
        <f t="shared" si="24"/>
        <v>3.5623957576964268E-3</v>
      </c>
      <c r="EY22" s="17">
        <f>VLOOKUP(B:B,[38]Summary_Sep_23!$B:$DW,126,0)</f>
        <v>267768</v>
      </c>
      <c r="EZ22" s="49">
        <f t="shared" si="76"/>
        <v>101225489</v>
      </c>
      <c r="FA22" s="17">
        <f>VLOOKUP(B:B,[38]Summary_Sep_23!$B:$AL,37,0)</f>
        <v>108310345</v>
      </c>
      <c r="FB22" s="22">
        <f t="shared" si="25"/>
        <v>3.4077607937933901E-3</v>
      </c>
      <c r="FC22" s="17">
        <f>VLOOKUP(B:B,[39]Indu!$B:$DY,128,0)</f>
        <v>442106</v>
      </c>
      <c r="FD22" s="49">
        <f t="shared" si="77"/>
        <v>101225489</v>
      </c>
      <c r="FE22" s="17">
        <f>VLOOKUP(B:B,[39]Indu!$B:$AL,37,0)</f>
        <v>103936673</v>
      </c>
      <c r="FF22" s="51">
        <f t="shared" si="26"/>
        <v>4.3098200534658045E-3</v>
      </c>
      <c r="FG22" s="16">
        <f>VLOOKUP(B:B,'[40]Mar 2024 Final'!$B:$EB,131,0)</f>
        <v>79533</v>
      </c>
      <c r="FH22" s="49">
        <f t="shared" si="78"/>
        <v>103936673</v>
      </c>
      <c r="FI22" s="17">
        <f>VLOOKUP(B:B,'[40]Mar 2024 Final'!$B:$AM,38,0)</f>
        <v>99143565</v>
      </c>
      <c r="FJ22" s="22">
        <f t="shared" si="79"/>
        <v>3.1330670392458373E-3</v>
      </c>
      <c r="FK22" s="17">
        <f>VLOOKUP(B:B,'[41]June 2024 Final'!$B:$EG,136,0)</f>
        <v>105026</v>
      </c>
      <c r="FL22" s="49">
        <f t="shared" si="80"/>
        <v>103936673</v>
      </c>
      <c r="FM22" s="17">
        <f>VLOOKUP(B:B,'[41]June 2024 Final'!$B:$AP,41,0)</f>
        <v>86406427</v>
      </c>
      <c r="FN22" s="22">
        <f t="shared" si="27"/>
        <v>2.2070881476659778E-3</v>
      </c>
      <c r="FO22" s="17">
        <f>VLOOKUP(B:B,'[42]Sep 2024 Final'!$B:$EH,137,0)</f>
        <v>-37058</v>
      </c>
      <c r="FP22" s="49">
        <f t="shared" si="81"/>
        <v>103936673</v>
      </c>
      <c r="FQ22" s="17">
        <f>VLOOKUP(B:B,'[42]Sep 2024 Final'!$B:$AO,40,0)</f>
        <v>99370810</v>
      </c>
      <c r="FR22" s="22">
        <f t="shared" si="28"/>
        <v>-4.8606835260133207E-4</v>
      </c>
      <c r="FS22" s="17">
        <f>VLOOKUP(B:B,'[43]Dec 2024 Final'!$B:$EJ,139,0)</f>
        <v>-3181526</v>
      </c>
      <c r="FT22" s="49">
        <f t="shared" si="82"/>
        <v>103936673</v>
      </c>
      <c r="FU22" s="17">
        <f>VLOOKUP(B:B,'[43]Dec 2024 Final'!$B:$AO,40,0)</f>
        <v>102634212</v>
      </c>
      <c r="FV22" s="51">
        <f t="shared" si="29"/>
        <v>-3.0803237348767713E-2</v>
      </c>
    </row>
    <row r="23" spans="1:178" x14ac:dyDescent="0.25">
      <c r="A23">
        <v>17</v>
      </c>
      <c r="B23" s="11" t="s">
        <v>66</v>
      </c>
      <c r="C23" s="16">
        <v>30764</v>
      </c>
      <c r="D23" s="17">
        <v>15562476</v>
      </c>
      <c r="E23" s="17">
        <v>16454140</v>
      </c>
      <c r="F23" s="22">
        <f t="shared" si="30"/>
        <v>7.687008520825561E-3</v>
      </c>
      <c r="G23" s="17">
        <v>32804</v>
      </c>
      <c r="H23" s="17">
        <v>15562476</v>
      </c>
      <c r="I23" s="17">
        <v>16250564</v>
      </c>
      <c r="J23" s="22">
        <f t="shared" si="31"/>
        <v>4.124597963602347E-3</v>
      </c>
      <c r="K23" s="46"/>
      <c r="L23" s="47">
        <v>15562476</v>
      </c>
      <c r="M23" s="46"/>
      <c r="N23" s="46">
        <f t="shared" si="32"/>
        <v>0</v>
      </c>
      <c r="O23" s="17">
        <v>-326431</v>
      </c>
      <c r="P23" s="17">
        <v>15562476</v>
      </c>
      <c r="Q23" s="17">
        <v>16589359</v>
      </c>
      <c r="R23" s="22">
        <f t="shared" si="33"/>
        <v>-2.0305590645137362E-2</v>
      </c>
      <c r="S23" s="16">
        <v>2563</v>
      </c>
      <c r="T23" s="49">
        <v>16589359</v>
      </c>
      <c r="U23" s="17">
        <v>17019940</v>
      </c>
      <c r="V23" s="22">
        <f t="shared" si="83"/>
        <v>6.1006925494042584E-4</v>
      </c>
      <c r="W23" s="17">
        <v>35752</v>
      </c>
      <c r="X23" s="49">
        <v>16589359</v>
      </c>
      <c r="Y23" s="17">
        <v>16857598</v>
      </c>
      <c r="Z23" s="22">
        <f t="shared" si="0"/>
        <v>4.2756654962662222E-3</v>
      </c>
      <c r="AA23" s="17">
        <v>-61879</v>
      </c>
      <c r="AB23" s="49">
        <v>16589359</v>
      </c>
      <c r="AC23" s="17">
        <v>15826494</v>
      </c>
      <c r="AD23" s="22">
        <f t="shared" si="1"/>
        <v>-5.0904311130318446E-3</v>
      </c>
      <c r="AE23" s="17">
        <v>-486888</v>
      </c>
      <c r="AF23" s="49">
        <v>16589359</v>
      </c>
      <c r="AG23" s="17">
        <v>14469562</v>
      </c>
      <c r="AH23" s="51">
        <f t="shared" si="2"/>
        <v>-3.1352537971296557E-2</v>
      </c>
      <c r="AI23" s="16">
        <v>-135241</v>
      </c>
      <c r="AJ23" s="49">
        <v>14469562</v>
      </c>
      <c r="AK23" s="17">
        <v>15107721</v>
      </c>
      <c r="AL23" s="22">
        <f t="shared" si="39"/>
        <v>-3.6579695301965365E-2</v>
      </c>
      <c r="AM23" s="17">
        <f>VLOOKUP(B:B,'[9]Jun 2016 (Final)'!$B$1:$CI$65536,86,0)</f>
        <v>-386371</v>
      </c>
      <c r="AN23" s="49">
        <f t="shared" si="40"/>
        <v>14469562</v>
      </c>
      <c r="AO23" s="17">
        <f>VLOOKUP(B:B,'[9]Jun 2016 (Final)'!$B$1:$BD$65536,55,0)</f>
        <v>14382397</v>
      </c>
      <c r="AP23" s="22">
        <f t="shared" si="3"/>
        <v>-5.3565998759390998E-2</v>
      </c>
      <c r="AQ23" s="17">
        <f>VLOOKUP(B:B,'[10]Sep 2016 (Final)'!$B$1:$CL$65536,89,0)</f>
        <v>-531430</v>
      </c>
      <c r="AR23" s="49">
        <v>14469562</v>
      </c>
      <c r="AS23" s="17">
        <f>VLOOKUP(B:B,'[10]Sep 2016 (Final)'!$B$1:$BE$65536,56,0)</f>
        <v>14204005</v>
      </c>
      <c r="AT23" s="22">
        <f t="shared" si="4"/>
        <v>-4.9423452152523147E-2</v>
      </c>
      <c r="AU23" s="17">
        <f>VLOOKUP(B:B,'[11]summary-dec-16'!$B$1:$CO$65536,92,0)</f>
        <v>-751623</v>
      </c>
      <c r="AV23" s="49">
        <v>14469562</v>
      </c>
      <c r="AW23" s="17">
        <f>VLOOKUP(B:B,'[11]summary-dec-16'!$B$1:$BF$65536,57,0)</f>
        <v>13802498</v>
      </c>
      <c r="AX23" s="51">
        <f t="shared" si="5"/>
        <v>-5.3170727566367641E-2</v>
      </c>
      <c r="AY23" s="16">
        <f>VLOOKUP(B:B,'[12]summary-mar-17'!$B$1:$CQ$65536,94,0)</f>
        <v>-99913</v>
      </c>
      <c r="AZ23" s="49">
        <f t="shared" si="43"/>
        <v>13802498</v>
      </c>
      <c r="BA23" s="17">
        <f>VLOOKUP(B:B,'[12]summary-mar-17'!$B$1:$BF$65536,57,0)</f>
        <v>13185616</v>
      </c>
      <c r="BB23" s="22">
        <f t="shared" si="44"/>
        <v>-2.9616889864923498E-2</v>
      </c>
      <c r="BC23" s="17">
        <f>VLOOKUP(B:B,'[13]summary-june-17'!$B$1:$CT$65536,97,0)</f>
        <v>-188364</v>
      </c>
      <c r="BD23" s="49">
        <f t="shared" si="45"/>
        <v>13802498</v>
      </c>
      <c r="BE23" s="17">
        <f>VLOOKUP(B:B,'[13]summary-june-17'!$B$1:$BG$65536,58,0)</f>
        <v>13074106</v>
      </c>
      <c r="BF23" s="22">
        <f t="shared" si="6"/>
        <v>-2.8033898925623194E-2</v>
      </c>
      <c r="BG23" s="17">
        <f>VLOOKUP(B:B,'[14]summary-sep-17'!$B$1:$CW$65536,100,0)</f>
        <v>-392685</v>
      </c>
      <c r="BH23" s="49">
        <f t="shared" si="46"/>
        <v>13802498</v>
      </c>
      <c r="BI23" s="17">
        <f>VLOOKUP(B:B,'[14]summary-sep-17'!$B$1:$BH$65536,59,0)</f>
        <v>11686475</v>
      </c>
      <c r="BJ23" s="22">
        <f t="shared" si="7"/>
        <v>-4.1082863558292444E-2</v>
      </c>
      <c r="BK23" s="17">
        <f>VLOOKUP(B:B,'[15]summary-Dec-17'!$B$1:$CZ$65536,103,0)</f>
        <v>-1126048</v>
      </c>
      <c r="BL23" s="49">
        <f t="shared" si="47"/>
        <v>13802498</v>
      </c>
      <c r="BM23" s="17">
        <f>VLOOKUP(B:B,'[15]summary-Dec-17'!$B$1:$BI$65536,60,0)</f>
        <v>11147949</v>
      </c>
      <c r="BN23" s="51">
        <f t="shared" si="8"/>
        <v>-9.0262751605211716E-2</v>
      </c>
      <c r="BO23" s="16">
        <f>VLOOKUP(B:B,'[16]summary-Mar-18'!$B$1:$DC$65536,106,0)</f>
        <v>-195490</v>
      </c>
      <c r="BP23" s="49">
        <f t="shared" si="48"/>
        <v>11147949</v>
      </c>
      <c r="BQ23" s="17">
        <f>VLOOKUP(B:B,'[16]summary-Mar-18'!$B$1:$BJ$65536,61,0)</f>
        <v>11203247</v>
      </c>
      <c r="BR23" s="22">
        <f t="shared" si="49"/>
        <v>-6.9970304944755535E-2</v>
      </c>
      <c r="BS23" s="17">
        <f>VLOOKUP(B:B,'[17]summary-Jun-18'!$B$1:$DF$65536,109,0)</f>
        <v>-419573</v>
      </c>
      <c r="BT23" s="49">
        <f t="shared" si="50"/>
        <v>11147949</v>
      </c>
      <c r="BU23" s="17">
        <f>VLOOKUP(B:B,'[17]summary-Jun-18'!$B$1:$BK$65536,62,0)</f>
        <v>10965040</v>
      </c>
      <c r="BV23" s="22">
        <f t="shared" si="9"/>
        <v>-7.589620742813194E-2</v>
      </c>
      <c r="BW23" s="17">
        <f>VLOOKUP(B:B,'[18]summary-Sep-18'!$B$1:$DI$65536,112,0)</f>
        <v>-388530</v>
      </c>
      <c r="BX23" s="49">
        <f t="shared" si="51"/>
        <v>11147949</v>
      </c>
      <c r="BY23" s="17">
        <f>VLOOKUP(B:B,'[18]summary-Sep-18'!$B$1:$BL$65536,63,0)</f>
        <v>10827687</v>
      </c>
      <c r="BZ23" s="22">
        <f t="shared" si="10"/>
        <v>-4.7146758346379603E-2</v>
      </c>
      <c r="CA23" s="17">
        <f>VLOOKUP(B:B,'[19]summary-Dec-18'!$B$1:$DL$65536,115,0)</f>
        <v>-2254919</v>
      </c>
      <c r="CB23" s="49">
        <f t="shared" si="52"/>
        <v>11147949</v>
      </c>
      <c r="CC23" s="17">
        <f>VLOOKUP(B:B,'[19]summary-Dec-18'!$B$1:$BM$65536,64,0)</f>
        <v>9223078</v>
      </c>
      <c r="CD23" s="51">
        <f t="shared" si="11"/>
        <v>-0.2213849110307497</v>
      </c>
      <c r="CE23" s="16">
        <f>VLOOKUP(B:B,[20]Summary_mar_19!$B$1:$DO$65536,118,0)</f>
        <v>106340</v>
      </c>
      <c r="CF23" s="49">
        <f t="shared" si="53"/>
        <v>9223078</v>
      </c>
      <c r="CG23" s="17">
        <f>VLOOKUP(B:B,[20]Summary_mar_19!$B$1:$BN$65536,65,0)</f>
        <v>8516128</v>
      </c>
      <c r="CH23" s="22">
        <f t="shared" si="54"/>
        <v>4.7957050614328513E-2</v>
      </c>
      <c r="CI23" s="17">
        <f>VLOOKUP(B:B,[21]Summary_jun_19!$B$1:$DR$65536,121,0)</f>
        <v>81483</v>
      </c>
      <c r="CJ23" s="49">
        <f t="shared" si="55"/>
        <v>9223078</v>
      </c>
      <c r="CK23" s="17">
        <f>VLOOKUP(B:B,[21]Summary_jun_19!$B$1:$BO$65536,66,0)</f>
        <v>7377349</v>
      </c>
      <c r="CL23" s="22">
        <f t="shared" si="12"/>
        <v>1.9633952789286684E-2</v>
      </c>
      <c r="CM23" s="17">
        <f>VLOOKUP(B:B,[22]Summary_sep_19!$B$1:$DU$65536,124,0)</f>
        <v>212043</v>
      </c>
      <c r="CN23" s="49">
        <f t="shared" si="56"/>
        <v>9223078</v>
      </c>
      <c r="CO23" s="17">
        <f>VLOOKUP(B:B, [22]Summary_sep_19!$B$1:$BP$65536,67,0)</f>
        <v>6663514</v>
      </c>
      <c r="CP23" s="22">
        <f t="shared" si="13"/>
        <v>3.559278163623765E-2</v>
      </c>
      <c r="CQ23" s="17">
        <f>VLOOKUP(B:B,[23]Summary_DEC_19!$B$1:$DX$65536,127,0)</f>
        <v>-472037</v>
      </c>
      <c r="CR23" s="49">
        <f t="shared" si="57"/>
        <v>9223078</v>
      </c>
      <c r="CS23" s="17">
        <f>VLOOKUP(B:B,[23]Summary_DEC_19!$B$1:$BQ$65536,68,0)</f>
        <v>6860301</v>
      </c>
      <c r="CT23" s="51">
        <f t="shared" si="14"/>
        <v>-5.8698734886493693E-2</v>
      </c>
      <c r="CU23" s="16">
        <f>VLOOKUP(B:B,[24]Summary_mar_20!$B:$EA,130,0)</f>
        <v>-254681</v>
      </c>
      <c r="CV23" s="49">
        <f t="shared" si="58"/>
        <v>6860301</v>
      </c>
      <c r="CW23" s="17">
        <f>VLOOKUP(B:B,[24]Summary_mar_20!$B:$BR,69,0)</f>
        <v>6535587</v>
      </c>
      <c r="CX23" s="22">
        <f t="shared" si="59"/>
        <v>-0.15209503095278193</v>
      </c>
      <c r="CY23" s="17">
        <f>VLOOKUP(B:B,[25]Summary_jun_20!$B:$ED,133,0)</f>
        <v>-556050</v>
      </c>
      <c r="CZ23" s="49">
        <f t="shared" si="60"/>
        <v>6860301</v>
      </c>
      <c r="DA23" s="17">
        <f>VLOOKUP(B:B,[25]Summary_jun_20!$B:$BS,70,0)</f>
        <v>6130265</v>
      </c>
      <c r="DB23" s="22">
        <f t="shared" si="15"/>
        <v>-0.1712165582315659</v>
      </c>
      <c r="DC23" s="53">
        <f>VLOOKUP(B:B,[26]Summary_Sep_20!$B:$EG,136,0)</f>
        <v>-783586</v>
      </c>
      <c r="DD23" s="49">
        <f t="shared" si="61"/>
        <v>6860301</v>
      </c>
      <c r="DE23" s="17">
        <f>VLOOKUP(B:B,[26]Summary_Sep_20!$B:$BT,71,0)</f>
        <v>6195518</v>
      </c>
      <c r="DF23" s="22">
        <f t="shared" si="16"/>
        <v>-0.16004837893866841</v>
      </c>
      <c r="DG23" s="17">
        <f>VLOOKUP(B:B,[27]Summary_Dec_20!$B:$EJ,139,0)</f>
        <v>-1267970</v>
      </c>
      <c r="DH23" s="49">
        <f t="shared" si="62"/>
        <v>6860301</v>
      </c>
      <c r="DI23" s="17">
        <f>VLOOKUP(B:B,[27]Summary_Dec_20!$B:$BV,73,0)</f>
        <v>6195518</v>
      </c>
      <c r="DJ23" s="51">
        <f t="shared" si="17"/>
        <v>-0.19423829328516273</v>
      </c>
      <c r="DK23" s="54">
        <f>VLOOKUP(B:B,[28]Summary_Mar_21!$B:$EL,141,0)</f>
        <v>-268708</v>
      </c>
      <c r="DL23" s="49">
        <f t="shared" si="63"/>
        <v>6195518</v>
      </c>
      <c r="DM23" s="17">
        <f>VLOOKUP(B:B,[28]Summary_Mar_21!$B:$BU,72,0)</f>
        <v>4679366</v>
      </c>
      <c r="DN23" s="22">
        <f t="shared" si="64"/>
        <v>-0.19767236137875127</v>
      </c>
      <c r="DO23" s="17">
        <f>VLOOKUP(B:B,[29]Summary_Jun_21!$B:$EO,144,0)</f>
        <v>-512863</v>
      </c>
      <c r="DP23" s="49">
        <f t="shared" si="65"/>
        <v>6195518</v>
      </c>
      <c r="DQ23" s="17">
        <f>VLOOKUP(B:B,[29]Summary_Jun_21!$B:$BV,73,0)</f>
        <v>4514148</v>
      </c>
      <c r="DR23" s="22">
        <f t="shared" si="18"/>
        <v>-0.19155144520846867</v>
      </c>
      <c r="DS23" s="17">
        <f>VLOOKUP(B:B,[30]Summary_Sep_21!$B:$ER,147,0)</f>
        <v>-618830</v>
      </c>
      <c r="DT23" s="49">
        <f t="shared" si="66"/>
        <v>6195518</v>
      </c>
      <c r="DU23" s="17">
        <f>VLOOKUP(B:B,[30]Summary_Sep_21!$B:$BW,74,0)</f>
        <v>4226650</v>
      </c>
      <c r="DV23" s="22">
        <f t="shared" si="19"/>
        <v>-0.15833685787192581</v>
      </c>
      <c r="DW23" s="17">
        <f>VLOOKUP(B:B,[31]Summary_Dec_21!$B:$EW,152,0)</f>
        <v>0</v>
      </c>
      <c r="DX23" s="49">
        <f t="shared" si="67"/>
        <v>6195518</v>
      </c>
      <c r="DY23" s="17">
        <f>VLOOKUP(B:B,[31]Summary_Dec_21!$B:$BZ,77,0)</f>
        <v>0</v>
      </c>
      <c r="DZ23" s="51">
        <f t="shared" si="20"/>
        <v>0</v>
      </c>
      <c r="EA23" s="16">
        <f>VLOOKUP(B:B,[32]Summary_Mar_22!$B:$DM,116,0)</f>
        <v>-188104</v>
      </c>
      <c r="EB23" s="49">
        <f t="shared" si="68"/>
        <v>0</v>
      </c>
      <c r="EC23" s="17">
        <f>VLOOKUP(B:B,[32]Summary_Mar_22!$B:$AN,39,0)</f>
        <v>3713690</v>
      </c>
      <c r="ED23" s="22">
        <f t="shared" si="69"/>
        <v>-0.40521206670454452</v>
      </c>
      <c r="EE23" s="17">
        <f>VLOOKUP(B:B,[33]Summary_Jun_22!$B:$DP,119,0)</f>
        <v>-403028</v>
      </c>
      <c r="EF23" s="49">
        <f t="shared" si="70"/>
        <v>0</v>
      </c>
      <c r="EG23" s="17">
        <f>VLOOKUP(B:B,[33]Summary_Jun_22!$B:$AO,40,0)</f>
        <v>3546067</v>
      </c>
      <c r="EH23" s="22">
        <f t="shared" si="21"/>
        <v>-0.45461972376720461</v>
      </c>
      <c r="EI23" s="17">
        <f>VLOOKUP(B:B,[34]Summary_Sep_22!$B:$DS,122,0)</f>
        <v>-626254</v>
      </c>
      <c r="EJ23" s="49">
        <f t="shared" si="71"/>
        <v>0</v>
      </c>
      <c r="EK23" s="17">
        <f>VLOOKUP(B:B,[34]Summary_Sep_22!$B:$AP,41,0)</f>
        <v>3370260</v>
      </c>
      <c r="EL23" s="22">
        <f t="shared" si="22"/>
        <v>-0.4955138970484968</v>
      </c>
      <c r="EM23" s="17">
        <f>VLOOKUP(B:B,[35]Summary_Dec_22!$B:$DV,125,0)</f>
        <v>0</v>
      </c>
      <c r="EN23" s="49">
        <f t="shared" si="72"/>
        <v>0</v>
      </c>
      <c r="EO23" s="17">
        <f>VLOOKUP(B:B,[35]Summary_Dec_22!$B:$AQ,42,0)</f>
        <v>0</v>
      </c>
      <c r="EP23" s="51" t="e">
        <f t="shared" si="23"/>
        <v>#DIV/0!</v>
      </c>
      <c r="EQ23" s="16">
        <f>VLOOKUP(B:B,[36]Summary_Mar_23!$B:$DT,123,0)</f>
        <v>0</v>
      </c>
      <c r="ER23" s="49">
        <f t="shared" si="73"/>
        <v>0</v>
      </c>
      <c r="ES23" s="17">
        <f>VLOOKUP(B:B,[36]Summary_Mar_23!$B:$AM,38,0)</f>
        <v>0</v>
      </c>
      <c r="ET23" s="22" t="e">
        <f t="shared" si="74"/>
        <v>#DIV/0!</v>
      </c>
      <c r="EU23" s="17">
        <f>VLOOKUP(B:B,[37]Summary_Jun_23!$B:$DU,124,0)</f>
        <v>0</v>
      </c>
      <c r="EV23" s="49">
        <f t="shared" si="75"/>
        <v>0</v>
      </c>
      <c r="EW23" s="17">
        <f>VLOOKUP(B:B,[37]Summary_Jun_23!$B:$AL,37,0)</f>
        <v>0</v>
      </c>
      <c r="EX23" s="22" t="e">
        <f t="shared" si="24"/>
        <v>#DIV/0!</v>
      </c>
      <c r="EY23" s="17">
        <f>VLOOKUP(B:B,[38]Summary_Sep_23!$B:$DW,126,0)</f>
        <v>0</v>
      </c>
      <c r="EZ23" s="49">
        <f t="shared" si="76"/>
        <v>0</v>
      </c>
      <c r="FA23" s="17">
        <f>VLOOKUP(B:B,[38]Summary_Sep_23!$B:$AL,37,0)</f>
        <v>0</v>
      </c>
      <c r="FB23" s="22" t="e">
        <f t="shared" si="25"/>
        <v>#DIV/0!</v>
      </c>
      <c r="FC23" s="17" t="e">
        <f>VLOOKUP(B:B,[39]Indu!$B:$DY,128,0)</f>
        <v>#N/A</v>
      </c>
      <c r="FD23" s="49">
        <f t="shared" si="77"/>
        <v>0</v>
      </c>
      <c r="FE23" s="17" t="e">
        <f>VLOOKUP(B:B,[39]Indu!$B:$AL,37,0)</f>
        <v>#N/A</v>
      </c>
      <c r="FF23" s="51" t="e">
        <f t="shared" si="26"/>
        <v>#N/A</v>
      </c>
      <c r="FG23" s="16">
        <f>VLOOKUP(B:B,'[40]Mar 2024 Final'!$B:$EB,131,0)</f>
        <v>0</v>
      </c>
      <c r="FH23" s="49" t="e">
        <f t="shared" si="78"/>
        <v>#N/A</v>
      </c>
      <c r="FI23" s="17">
        <f>VLOOKUP(B:B,'[40]Mar 2024 Final'!$B:$AM,38,0)</f>
        <v>0</v>
      </c>
      <c r="FJ23" s="22" t="e">
        <f t="shared" si="79"/>
        <v>#N/A</v>
      </c>
      <c r="FK23" s="17">
        <f>VLOOKUP(B:B,'[41]June 2024 Final'!$B:$EG,136,0)</f>
        <v>0</v>
      </c>
      <c r="FL23" s="49" t="e">
        <f t="shared" si="80"/>
        <v>#N/A</v>
      </c>
      <c r="FM23" s="17">
        <f>VLOOKUP(B:B,'[41]June 2024 Final'!$B:$AP,41,0)</f>
        <v>0</v>
      </c>
      <c r="FN23" s="22" t="e">
        <f t="shared" si="27"/>
        <v>#N/A</v>
      </c>
      <c r="FO23" s="17">
        <f>VLOOKUP(B:B,'[42]Sep 2024 Final'!$B:$EH,137,0)</f>
        <v>0</v>
      </c>
      <c r="FP23" s="49" t="e">
        <f t="shared" si="81"/>
        <v>#N/A</v>
      </c>
      <c r="FQ23" s="17">
        <f>VLOOKUP(B:B,'[42]Sep 2024 Final'!$B:$AO,40,0)</f>
        <v>0</v>
      </c>
      <c r="FR23" s="22" t="e">
        <f t="shared" si="28"/>
        <v>#N/A</v>
      </c>
      <c r="FS23" s="17">
        <f>VLOOKUP(B:B,'[43]Dec 2024 Final'!$B:$EJ,139,0)</f>
        <v>0</v>
      </c>
      <c r="FT23" s="49" t="e">
        <f t="shared" si="82"/>
        <v>#N/A</v>
      </c>
      <c r="FU23" s="17">
        <f>VLOOKUP(B:B,'[43]Dec 2024 Final'!$B:$AO,40,0)</f>
        <v>0</v>
      </c>
      <c r="FV23" s="51" t="e">
        <f t="shared" si="29"/>
        <v>#N/A</v>
      </c>
    </row>
    <row r="24" spans="1:178" x14ac:dyDescent="0.25">
      <c r="A24">
        <v>18</v>
      </c>
      <c r="B24" s="11" t="s">
        <v>19</v>
      </c>
      <c r="C24" s="16">
        <f>VLOOKUP(B:B,[1]ROA!$B$1:$D$65536,3,0)</f>
        <v>3329484</v>
      </c>
      <c r="D24" s="17">
        <f>VLOOKUP(B:B,[1]ROA!$AO$1:$AS$65536,5,0)</f>
        <v>238194354</v>
      </c>
      <c r="E24" s="17">
        <f>VLOOKUP(B:B,[1]ROA!$AO$1:$AQ$65536,3,0)</f>
        <v>255340466</v>
      </c>
      <c r="F24" s="22">
        <f>(C24*12/3)/(AVERAGE(D24:E24))</f>
        <v>5.39695902307359E-2</v>
      </c>
      <c r="G24" s="17">
        <f>VLOOKUP(B:B,[2]ROA!$B$1:$D$65536,3,0)</f>
        <v>6885986</v>
      </c>
      <c r="H24" s="17">
        <f>VLOOKUP(B:B,[1]ROA!$AO$1:$AS$65536,5,0)</f>
        <v>238194354</v>
      </c>
      <c r="I24" s="17">
        <f>VLOOKUP(B:B,[2]ROA!$AQ$1:$AS$65536,3,0)</f>
        <v>260214926</v>
      </c>
      <c r="J24" s="22">
        <f t="shared" si="31"/>
        <v>5.5263706165342666E-2</v>
      </c>
      <c r="K24" s="46"/>
      <c r="L24" s="47">
        <f>VLOOKUP(B:B,[1]ROA!$AO$1:$AS$65536,5,0)</f>
        <v>238194354</v>
      </c>
      <c r="M24" s="46"/>
      <c r="N24" s="46">
        <f t="shared" si="32"/>
        <v>0</v>
      </c>
      <c r="O24" s="17">
        <f>VLOOKUP(B:B,'[3]Dec 2014 (Final)'!$B$1:$BP$65536,67,0)</f>
        <v>16835990</v>
      </c>
      <c r="P24" s="17">
        <f>VLOOKUP(B:B,[1]ROA!$AO$1:$AS$65536,5,0)</f>
        <v>238194354</v>
      </c>
      <c r="Q24" s="17">
        <f>VLOOKUP(B:B,'[3]Dec 2014 (Final)'!$B$1:$AW$65536,48,0)</f>
        <v>276115727</v>
      </c>
      <c r="R24" s="22">
        <f t="shared" si="33"/>
        <v>6.5470192484910678E-2</v>
      </c>
      <c r="S24" s="16">
        <f>VLOOKUP(B:B,'[4]Mar 2015 (Final)'!$B$1:$BR$65536,69,0)</f>
        <v>3766200</v>
      </c>
      <c r="T24" s="49">
        <f t="shared" si="34"/>
        <v>276115727</v>
      </c>
      <c r="U24" s="17">
        <f>VLOOKUP(B:B,'[4]Mar 2015 (Final)'!$B$1:$AY$65536,50,0)</f>
        <v>284368025</v>
      </c>
      <c r="V24" s="22">
        <f t="shared" si="83"/>
        <v>5.37564200433771E-2</v>
      </c>
      <c r="W24" s="17">
        <f>VLOOKUP(B:B,'[5]June 2015 (Final)'!$B$1:$BV$65536,73,0)</f>
        <v>7642299</v>
      </c>
      <c r="X24" s="49">
        <f t="shared" si="35"/>
        <v>276115727</v>
      </c>
      <c r="Y24" s="17">
        <f>VLOOKUP(B:B,'[5]June 2015 (Final)'!$B$1:$AY$65536,50,0)</f>
        <v>318183426</v>
      </c>
      <c r="Z24" s="22">
        <f t="shared" si="0"/>
        <v>5.1437387796512642E-2</v>
      </c>
      <c r="AA24" s="17">
        <f>VLOOKUP(B:B,'[6]Sep 2015 (Final)'!$B$1:$BY$65536,76,0)</f>
        <v>11112290</v>
      </c>
      <c r="AB24" s="49">
        <f t="shared" si="36"/>
        <v>276115727</v>
      </c>
      <c r="AC24" s="17">
        <f>VLOOKUP(B:B,'[6]Sep 2015 (Final)'!$B$1:$AZ$65536,51,0)</f>
        <v>321146247</v>
      </c>
      <c r="AD24" s="22">
        <f t="shared" si="1"/>
        <v>4.9614364589253647E-2</v>
      </c>
      <c r="AE24" s="17">
        <f>VLOOKUP(B:B,'[7]Dec 2015 (Final)'!$B$1:$CB$65536,79,0)</f>
        <v>16175353</v>
      </c>
      <c r="AF24" s="49">
        <f t="shared" si="37"/>
        <v>276115727</v>
      </c>
      <c r="AG24" s="17">
        <f>VLOOKUP(B:B,'[7]Dec 2015 (Final)'!$B$1:$BA$65536,52,0)</f>
        <v>341329318</v>
      </c>
      <c r="AH24" s="51">
        <f t="shared" si="2"/>
        <v>5.2394470183172337E-2</v>
      </c>
      <c r="AI24" s="16">
        <f>VLOOKUP(B:B,'[8]Mar 2016 (Final)'!$B$1:$CE$65536,82,0)</f>
        <v>4657503</v>
      </c>
      <c r="AJ24" s="49">
        <f t="shared" si="38"/>
        <v>341329318</v>
      </c>
      <c r="AK24" s="17">
        <f>VLOOKUP(B:B,'[8]Mar 2016 (Final)'!$B$1:$BB$65536,53,0)</f>
        <v>347559904</v>
      </c>
      <c r="AL24" s="22">
        <f t="shared" si="39"/>
        <v>5.4087105459170622E-2</v>
      </c>
      <c r="AM24" s="17">
        <f>VLOOKUP(B:B,'[9]Jun 2016 (Final)'!$B$1:$CI$65536,86,0)</f>
        <v>9120741</v>
      </c>
      <c r="AN24" s="49">
        <f t="shared" si="40"/>
        <v>341329318</v>
      </c>
      <c r="AO24" s="17">
        <f>VLOOKUP(B:B,'[9]Jun 2016 (Final)'!$B$1:$BD$65536,55,0)</f>
        <v>360468890</v>
      </c>
      <c r="AP24" s="22">
        <f t="shared" si="3"/>
        <v>5.1984977425305709E-2</v>
      </c>
      <c r="AQ24" s="17">
        <f>VLOOKUP(B:B,'[10]Sep 2016 (Final)'!$B$1:$CL$65536,89,0)</f>
        <v>13675327</v>
      </c>
      <c r="AR24" s="49">
        <f t="shared" si="41"/>
        <v>341329318</v>
      </c>
      <c r="AS24" s="17">
        <f>VLOOKUP(B:B,'[10]Sep 2016 (Final)'!$B$1:$BE$65536,56,0)</f>
        <v>380264086</v>
      </c>
      <c r="AT24" s="22">
        <f t="shared" si="4"/>
        <v>5.053751664651672E-2</v>
      </c>
      <c r="AU24" s="17">
        <f>VLOOKUP(B:B,'[11]summary-dec-16'!$B$1:$CO$65536,92,0)</f>
        <v>15218234</v>
      </c>
      <c r="AV24" s="49">
        <f t="shared" si="42"/>
        <v>341329318</v>
      </c>
      <c r="AW24" s="17">
        <f>VLOOKUP(B:B,'[11]summary-dec-16'!$B$1:$BF$65536,57,0)</f>
        <v>379748996</v>
      </c>
      <c r="AX24" s="51">
        <f t="shared" si="5"/>
        <v>4.2209656578300593E-2</v>
      </c>
      <c r="AY24" s="16">
        <f>VLOOKUP(B:B,'[12]summary-mar-17'!$B$1:$CQ$65536,94,0)</f>
        <v>4105215</v>
      </c>
      <c r="AZ24" s="49">
        <f t="shared" si="43"/>
        <v>379748996</v>
      </c>
      <c r="BA24" s="17">
        <f>VLOOKUP(B:B,'[12]summary-mar-17'!$B$1:$BF$65536,57,0)</f>
        <v>393863646</v>
      </c>
      <c r="BB24" s="22">
        <f t="shared" si="44"/>
        <v>4.2452408630623183E-2</v>
      </c>
      <c r="BC24" s="17">
        <f>VLOOKUP(B:B,'[13]summary-june-17'!$B$1:$CT$65536,97,0)</f>
        <v>7980736</v>
      </c>
      <c r="BD24" s="49">
        <f t="shared" si="45"/>
        <v>379748996</v>
      </c>
      <c r="BE24" s="17">
        <f>VLOOKUP(B:B,'[13]summary-june-17'!$B$1:$BG$65536,58,0)</f>
        <v>399529870</v>
      </c>
      <c r="BF24" s="22">
        <f t="shared" si="6"/>
        <v>4.0964724430240101E-2</v>
      </c>
      <c r="BG24" s="17">
        <f>VLOOKUP(B:B,'[14]summary-sep-17'!$B$1:$CW$65536,100,0)</f>
        <v>12416068</v>
      </c>
      <c r="BH24" s="49">
        <f t="shared" si="46"/>
        <v>379748996</v>
      </c>
      <c r="BI24" s="17">
        <f>VLOOKUP(B:B,'[14]summary-sep-17'!$B$1:$BH$65536,59,0)</f>
        <v>405535402</v>
      </c>
      <c r="BJ24" s="22">
        <f t="shared" si="7"/>
        <v>4.2162450636981416E-2</v>
      </c>
      <c r="BK24" s="17">
        <f>VLOOKUP(B:B,'[15]summary-Dec-17'!$B$1:$CZ$65536,103,0)</f>
        <v>16338068</v>
      </c>
      <c r="BL24" s="49">
        <f t="shared" si="47"/>
        <v>379748996</v>
      </c>
      <c r="BM24" s="17">
        <f>VLOOKUP(B:B,'[15]summary-Dec-17'!$B$1:$BI$65536,60,0)</f>
        <v>406402486</v>
      </c>
      <c r="BN24" s="51">
        <f t="shared" si="8"/>
        <v>4.1564681550775223E-2</v>
      </c>
      <c r="BO24" s="16">
        <f>VLOOKUP(B:B,'[16]summary-Mar-18'!$B$1:$DC$65536,106,0)</f>
        <v>4686947</v>
      </c>
      <c r="BP24" s="49">
        <f t="shared" si="48"/>
        <v>406402486</v>
      </c>
      <c r="BQ24" s="17">
        <f>VLOOKUP(B:B,'[16]summary-Mar-18'!$B$1:$BJ$65536,61,0)</f>
        <v>402181727</v>
      </c>
      <c r="BR24" s="22">
        <f t="shared" si="49"/>
        <v>4.6371887302726747E-2</v>
      </c>
      <c r="BS24" s="17">
        <f>VLOOKUP(B:B,'[17]summary-Jun-18'!$B$1:$DF$65536,109,0)</f>
        <v>8776963</v>
      </c>
      <c r="BT24" s="49">
        <f t="shared" si="50"/>
        <v>406402486</v>
      </c>
      <c r="BU24" s="17">
        <f>VLOOKUP(B:B,'[17]summary-Jun-18'!$B$1:$BK$65536,62,0)</f>
        <v>410372609</v>
      </c>
      <c r="BV24" s="22">
        <f t="shared" si="9"/>
        <v>4.2983499637681777E-2</v>
      </c>
      <c r="BW24" s="17">
        <f>VLOOKUP(B:B,'[18]summary-Sep-18'!$B$1:$DI$65536,112,0)</f>
        <v>18267678</v>
      </c>
      <c r="BX24" s="49">
        <f t="shared" si="51"/>
        <v>406402486</v>
      </c>
      <c r="BY24" s="17">
        <f>VLOOKUP(B:B,'[18]summary-Sep-18'!$B$1:$BL$65536,63,0)</f>
        <v>424255993</v>
      </c>
      <c r="BZ24" s="22">
        <f t="shared" si="10"/>
        <v>5.8644809186375622E-2</v>
      </c>
      <c r="CA24" s="17">
        <f>VLOOKUP(B:B,'[19]summary-Dec-18'!$B$1:$DL$65536,115,0)</f>
        <v>16802890</v>
      </c>
      <c r="CB24" s="49">
        <f t="shared" si="52"/>
        <v>406402486</v>
      </c>
      <c r="CC24" s="17">
        <f>VLOOKUP(B:B,'[19]summary-Dec-18'!$B$1:$BM$65536,64,0)</f>
        <v>438508784</v>
      </c>
      <c r="CD24" s="51">
        <f t="shared" si="11"/>
        <v>3.9774330386195461E-2</v>
      </c>
      <c r="CE24" s="16">
        <f>VLOOKUP(B:B,[20]Summary_mar_19!$B$1:$DO$65536,118,0)</f>
        <v>5031497</v>
      </c>
      <c r="CF24" s="49">
        <f t="shared" si="53"/>
        <v>438508784</v>
      </c>
      <c r="CG24" s="17">
        <f>VLOOKUP(B:B,[20]Summary_mar_19!$B$1:$BN$65536,65,0)</f>
        <v>465244098</v>
      </c>
      <c r="CH24" s="22">
        <f t="shared" si="54"/>
        <v>4.4538697249764343E-2</v>
      </c>
      <c r="CI24" s="17">
        <f>VLOOKUP(B:B,[21]Summary_jun_19!$B$1:$DR$65536,121,0)</f>
        <v>9695824</v>
      </c>
      <c r="CJ24" s="49">
        <f t="shared" si="55"/>
        <v>438508784</v>
      </c>
      <c r="CK24" s="17">
        <f>VLOOKUP(B:B,[21]Summary_jun_19!$B$1:$BO$65536,66,0)</f>
        <v>482709421</v>
      </c>
      <c r="CL24" s="22">
        <f t="shared" si="12"/>
        <v>4.2100010387875475E-2</v>
      </c>
      <c r="CM24" s="17">
        <f>VLOOKUP(B:B,[22]Summary_sep_19!$B$1:$DU$65536,124,0)</f>
        <v>14379370</v>
      </c>
      <c r="CN24" s="49">
        <f t="shared" si="56"/>
        <v>438508784</v>
      </c>
      <c r="CO24" s="17">
        <f>VLOOKUP(B:B, [22]Summary_sep_19!$B$1:$BP$65536,67,0)</f>
        <v>511829030</v>
      </c>
      <c r="CP24" s="22">
        <f t="shared" si="13"/>
        <v>4.0348796082596651E-2</v>
      </c>
      <c r="CQ24" s="17">
        <f>VLOOKUP(B:B,[23]Summary_DEC_19!$B$1:$DX$65536,127,0)</f>
        <v>18743744</v>
      </c>
      <c r="CR24" s="49">
        <f t="shared" si="57"/>
        <v>438508784</v>
      </c>
      <c r="CS24" s="17">
        <f>VLOOKUP(B:B,[23]Summary_DEC_19!$B$1:$BQ$65536,68,0)</f>
        <v>507525237</v>
      </c>
      <c r="CT24" s="51">
        <f t="shared" si="14"/>
        <v>3.9625940682739995E-2</v>
      </c>
      <c r="CU24" s="16">
        <f>VLOOKUP(B:B,[24]Summary_mar_20!$B:$EA,130,0)</f>
        <v>3848640</v>
      </c>
      <c r="CV24" s="49">
        <f t="shared" si="58"/>
        <v>507525237</v>
      </c>
      <c r="CW24" s="17">
        <f>VLOOKUP(B:B,[24]Summary_mar_20!$B:$BR,69,0)</f>
        <v>530686258</v>
      </c>
      <c r="CX24" s="22">
        <f t="shared" si="59"/>
        <v>2.9655922852212305E-2</v>
      </c>
      <c r="CY24" s="17">
        <f>VLOOKUP(B:B,[25]Summary_jun_20!$B:$ED,133,0)</f>
        <v>7173421</v>
      </c>
      <c r="CZ24" s="49">
        <f t="shared" si="60"/>
        <v>507525237</v>
      </c>
      <c r="DA24" s="17">
        <f>VLOOKUP(B:B,[25]Summary_jun_20!$B:$BS,70,0)</f>
        <v>562011143</v>
      </c>
      <c r="DB24" s="22">
        <f t="shared" si="15"/>
        <v>2.682815146503011E-2</v>
      </c>
      <c r="DC24" s="53">
        <f>VLOOKUP(B:B,[26]Summary_Sep_20!$B:$EG,136,0)</f>
        <v>10629288</v>
      </c>
      <c r="DD24" s="49">
        <f t="shared" si="61"/>
        <v>507525237</v>
      </c>
      <c r="DE24" s="17">
        <f>VLOOKUP(B:B,[26]Summary_Sep_20!$B:$BT,71,0)</f>
        <v>598932121</v>
      </c>
      <c r="DF24" s="22">
        <f t="shared" si="16"/>
        <v>2.5617587334079619E-2</v>
      </c>
      <c r="DG24" s="17">
        <f>VLOOKUP(B:B,[27]Summary_Dec_20!$B:$EJ,139,0)</f>
        <v>14004068</v>
      </c>
      <c r="DH24" s="49">
        <f t="shared" si="62"/>
        <v>507525237</v>
      </c>
      <c r="DI24" s="17">
        <f>VLOOKUP(B:B,[27]Summary_Dec_20!$B:$BV,73,0)</f>
        <v>598932121</v>
      </c>
      <c r="DJ24" s="51">
        <f t="shared" si="17"/>
        <v>2.5313344249096675E-2</v>
      </c>
      <c r="DK24" s="54">
        <f>VLOOKUP(B:B,[28]Summary_Mar_21!$B:$EL,141,0)</f>
        <v>7145201</v>
      </c>
      <c r="DL24" s="49">
        <f t="shared" si="63"/>
        <v>598932121</v>
      </c>
      <c r="DM24" s="17">
        <f>VLOOKUP(B:B,[28]Summary_Mar_21!$B:$BU,72,0)</f>
        <v>717976633</v>
      </c>
      <c r="DN24" s="22">
        <f t="shared" si="64"/>
        <v>4.3405898720299645E-2</v>
      </c>
      <c r="DO24" s="17">
        <f>VLOOKUP(B:B,[29]Summary_Jun_21!$B:$EO,144,0)</f>
        <v>14399774</v>
      </c>
      <c r="DP24" s="49">
        <f t="shared" si="65"/>
        <v>598932121</v>
      </c>
      <c r="DQ24" s="17">
        <f>VLOOKUP(B:B,[29]Summary_Jun_21!$B:$BV,73,0)</f>
        <v>774729987</v>
      </c>
      <c r="DR24" s="22">
        <f t="shared" si="18"/>
        <v>4.1931051067472552E-2</v>
      </c>
      <c r="DS24" s="17">
        <f>VLOOKUP(B:B,[30]Summary_Sep_21!$B:$ER,147,0)</f>
        <v>21002576</v>
      </c>
      <c r="DT24" s="49">
        <f t="shared" si="66"/>
        <v>598932121</v>
      </c>
      <c r="DU24" s="17">
        <f>VLOOKUP(B:B,[30]Summary_Sep_21!$B:$BW,74,0)</f>
        <v>800267712</v>
      </c>
      <c r="DV24" s="22">
        <f t="shared" si="19"/>
        <v>4.0027784461101584E-2</v>
      </c>
      <c r="DW24" s="17">
        <f>VLOOKUP(B:B,[31]Summary_Dec_21!$B:$EW,152,0)</f>
        <v>32184821</v>
      </c>
      <c r="DX24" s="49">
        <f t="shared" si="67"/>
        <v>598932121</v>
      </c>
      <c r="DY24" s="17">
        <f>VLOOKUP(B:B,[31]Summary_Dec_21!$B:$BZ,77,0)</f>
        <v>877414892</v>
      </c>
      <c r="DZ24" s="51">
        <f t="shared" si="20"/>
        <v>4.3600617898903148E-2</v>
      </c>
      <c r="EA24" s="16">
        <f>VLOOKUP(B:B,[32]Summary_Mar_22!$B:$DM,116,0)</f>
        <v>8464137</v>
      </c>
      <c r="EB24" s="49">
        <f t="shared" si="68"/>
        <v>877414892</v>
      </c>
      <c r="EC24" s="17">
        <f>VLOOKUP(B:B,[32]Summary_Mar_22!$B:$AN,39,0)</f>
        <v>841956762</v>
      </c>
      <c r="ED24" s="22">
        <f t="shared" si="69"/>
        <v>3.9382466171563393E-2</v>
      </c>
      <c r="EE24" s="17">
        <f>VLOOKUP(B:B,[33]Summary_Jun_22!$B:$DP,119,0)</f>
        <v>17849585</v>
      </c>
      <c r="EF24" s="49">
        <f t="shared" si="70"/>
        <v>877414892</v>
      </c>
      <c r="EG24" s="17">
        <f>VLOOKUP(B:B,[33]Summary_Jun_22!$B:$AO,40,0)</f>
        <v>865752093</v>
      </c>
      <c r="EH24" s="22">
        <f t="shared" si="21"/>
        <v>4.0958979038947324E-2</v>
      </c>
      <c r="EI24" s="17">
        <f>VLOOKUP(B:B,[34]Summary_Sep_22!$B:$DS,122,0)</f>
        <v>24167186</v>
      </c>
      <c r="EJ24" s="49">
        <f t="shared" si="71"/>
        <v>877414892</v>
      </c>
      <c r="EK24" s="17">
        <f>VLOOKUP(B:B,[34]Summary_Sep_22!$B:$AP,41,0)</f>
        <v>877793921</v>
      </c>
      <c r="EL24" s="22">
        <f t="shared" si="22"/>
        <v>3.6716901633591183E-2</v>
      </c>
      <c r="EM24" s="17">
        <f>VLOOKUP(B:B,[35]Summary_Dec_22!$B:$DV,125,0)</f>
        <v>33393823</v>
      </c>
      <c r="EN24" s="49">
        <f t="shared" si="72"/>
        <v>877414892</v>
      </c>
      <c r="EO24" s="17">
        <f>VLOOKUP(B:B,[35]Summary_Dec_22!$B:$AQ,42,0)</f>
        <v>894011760</v>
      </c>
      <c r="EP24" s="51">
        <f t="shared" si="23"/>
        <v>3.7702744239844488E-2</v>
      </c>
      <c r="EQ24" s="16">
        <f>VLOOKUP(B:B,[36]Summary_Mar_23!$B:$DT,123,0)</f>
        <v>7241369</v>
      </c>
      <c r="ER24" s="49">
        <f t="shared" si="73"/>
        <v>894011760</v>
      </c>
      <c r="ES24" s="17">
        <f>VLOOKUP(B:B,[36]Summary_Mar_23!$B:$AM,38,0)</f>
        <v>903308779</v>
      </c>
      <c r="ET24" s="22">
        <f t="shared" si="74"/>
        <v>3.2231842202299563E-2</v>
      </c>
      <c r="EU24" s="17">
        <f>VLOOKUP(B:B,[37]Summary_Jun_23!$B:$DU,124,0)</f>
        <v>15596191</v>
      </c>
      <c r="EV24" s="49">
        <f t="shared" si="75"/>
        <v>894011760</v>
      </c>
      <c r="EW24" s="17">
        <f>VLOOKUP(B:B,[37]Summary_Jun_23!$B:$AL,37,0)</f>
        <v>972933445</v>
      </c>
      <c r="EX24" s="22">
        <f t="shared" si="24"/>
        <v>3.3415423137713354E-2</v>
      </c>
      <c r="EY24" s="17">
        <f>VLOOKUP(B:B,[38]Summary_Sep_23!$B:$DW,126,0)</f>
        <v>19342594</v>
      </c>
      <c r="EZ24" s="49">
        <f t="shared" si="76"/>
        <v>894011760</v>
      </c>
      <c r="FA24" s="17">
        <f>VLOOKUP(B:B,[38]Summary_Sep_23!$B:$AL,37,0)</f>
        <v>973170195</v>
      </c>
      <c r="FB24" s="22">
        <f t="shared" si="25"/>
        <v>2.762465143182399E-2</v>
      </c>
      <c r="FC24" s="17">
        <f>VLOOKUP(B:B,[39]Indu!$B:$DY,128,0)</f>
        <v>26666744</v>
      </c>
      <c r="FD24" s="49">
        <f t="shared" si="77"/>
        <v>894011760</v>
      </c>
      <c r="FE24" s="17">
        <f>VLOOKUP(B:B,[39]Indu!$B:$AL,37,0)</f>
        <v>1004243929</v>
      </c>
      <c r="FF24" s="51">
        <f t="shared" si="26"/>
        <v>2.8096050658010172E-2</v>
      </c>
      <c r="FG24" s="16">
        <f>VLOOKUP(B:B,'[40]Mar 2024 Final'!$B:$EB,131,0)</f>
        <v>5505324</v>
      </c>
      <c r="FH24" s="49">
        <f t="shared" si="78"/>
        <v>1004243929</v>
      </c>
      <c r="FI24" s="17">
        <f>VLOOKUP(B:B,'[40]Mar 2024 Final'!$B:$AM,38,0)</f>
        <v>960938706</v>
      </c>
      <c r="FJ24" s="22">
        <f t="shared" si="79"/>
        <v>2.2411449814179737E-2</v>
      </c>
      <c r="FK24" s="17">
        <f>VLOOKUP(B:B,'[41]June 2024 Final'!$B:$EG,136,0)</f>
        <v>13916349</v>
      </c>
      <c r="FL24" s="49">
        <f t="shared" si="80"/>
        <v>1004243929</v>
      </c>
      <c r="FM24" s="17">
        <f>VLOOKUP(B:B,'[41]June 2024 Final'!$B:$AP,41,0)</f>
        <v>1013549740</v>
      </c>
      <c r="FN24" s="22">
        <f t="shared" si="27"/>
        <v>2.7587258724816627E-2</v>
      </c>
      <c r="FO24" s="17">
        <f>VLOOKUP(B:B,'[42]Sep 2024 Final'!$B:$EH,137,0)</f>
        <v>20559246</v>
      </c>
      <c r="FP24" s="49">
        <f t="shared" si="81"/>
        <v>1004243929</v>
      </c>
      <c r="FQ24" s="17">
        <f>VLOOKUP(B:B,'[42]Sep 2024 Final'!$B:$AO,40,0)</f>
        <v>985388288</v>
      </c>
      <c r="FR24" s="22">
        <f t="shared" si="28"/>
        <v>2.7555171016815115E-2</v>
      </c>
      <c r="FS24" s="17">
        <f>VLOOKUP(B:B,'[43]Dec 2024 Final'!$B:$EJ,139,0)</f>
        <v>24071880</v>
      </c>
      <c r="FT24" s="49">
        <f t="shared" si="82"/>
        <v>1004243929</v>
      </c>
      <c r="FU24" s="17">
        <f>VLOOKUP(B:B,'[43]Dec 2024 Final'!$B:$AO,40,0)</f>
        <v>1027679730</v>
      </c>
      <c r="FV24" s="51">
        <f t="shared" si="29"/>
        <v>2.3693685432893519E-2</v>
      </c>
    </row>
    <row r="25" spans="1:178" x14ac:dyDescent="0.25">
      <c r="A25">
        <v>19</v>
      </c>
      <c r="B25" s="13" t="s">
        <v>20</v>
      </c>
      <c r="C25" s="16">
        <f>VLOOKUP(B:B,[1]ROA!$B$1:$D$65536,3,0)</f>
        <v>443643</v>
      </c>
      <c r="D25" s="17">
        <f>VLOOKUP(B:B,[1]ROA!$AO$1:$AS$65536,5,0)</f>
        <v>43500989</v>
      </c>
      <c r="E25" s="17">
        <f>VLOOKUP(B:B,[1]ROA!$AO$1:$AQ$65536,3,0)</f>
        <v>45011901</v>
      </c>
      <c r="F25" s="22">
        <f t="shared" si="30"/>
        <v>4.0097481846994264E-2</v>
      </c>
      <c r="G25" s="17">
        <f>VLOOKUP(B:B,[2]ROA!$B$1:$D$65536,3,0)</f>
        <v>864178</v>
      </c>
      <c r="H25" s="17">
        <f>VLOOKUP(B:B,[1]ROA!$AO$1:$AS$65536,5,0)</f>
        <v>43500989</v>
      </c>
      <c r="I25" s="17">
        <f>VLOOKUP(B:B,[2]ROA!$AQ$1:$AS$65536,3,0)</f>
        <v>50563721</v>
      </c>
      <c r="J25" s="22">
        <f t="shared" si="31"/>
        <v>3.6748234274043903E-2</v>
      </c>
      <c r="K25" s="46"/>
      <c r="L25" s="47">
        <f>VLOOKUP(B:B,[1]ROA!$AO$1:$AS$65536,5,0)</f>
        <v>43500989</v>
      </c>
      <c r="M25" s="46"/>
      <c r="N25" s="46">
        <f t="shared" si="32"/>
        <v>0</v>
      </c>
      <c r="O25" s="17">
        <f>VLOOKUP(B:B,'[3]Dec 2014 (Final)'!$B$1:$BP$65536,67,0)</f>
        <v>1780602</v>
      </c>
      <c r="P25" s="17">
        <f>VLOOKUP(B:B,[1]ROA!$AO$1:$AS$65536,5,0)</f>
        <v>43500989</v>
      </c>
      <c r="Q25" s="17">
        <f>VLOOKUP(B:B,'[3]Dec 2014 (Final)'!$B$1:$AW$65536,48,0)</f>
        <v>61812663</v>
      </c>
      <c r="R25" s="22">
        <f t="shared" si="33"/>
        <v>3.3815217043275642E-2</v>
      </c>
      <c r="S25" s="16">
        <f>VLOOKUP(B:B,'[4]Mar 2015 (Final)'!$B$1:$BR$65536,69,0)</f>
        <v>492805</v>
      </c>
      <c r="T25" s="49">
        <f t="shared" si="34"/>
        <v>61812663</v>
      </c>
      <c r="U25" s="17">
        <f>VLOOKUP(B:B,'[4]Mar 2015 (Final)'!$B$1:$AY$65536,50,0)</f>
        <v>56171763</v>
      </c>
      <c r="V25" s="22">
        <f t="shared" si="83"/>
        <v>3.3414918677487145E-2</v>
      </c>
      <c r="W25" s="17">
        <f>VLOOKUP(B:B,'[5]June 2015 (Final)'!$B$1:$BV$65536,73,0)</f>
        <v>1141416</v>
      </c>
      <c r="X25" s="49">
        <f t="shared" si="35"/>
        <v>61812663</v>
      </c>
      <c r="Y25" s="17">
        <f>VLOOKUP(B:B,'[5]June 2015 (Final)'!$B$1:$AY$65536,50,0)</f>
        <v>74747708</v>
      </c>
      <c r="Z25" s="22">
        <f t="shared" si="0"/>
        <v>3.343330108556896E-2</v>
      </c>
      <c r="AA25" s="17">
        <f>VLOOKUP(B:B,'[6]Sep 2015 (Final)'!$B$1:$BY$65536,76,0)</f>
        <v>1805197</v>
      </c>
      <c r="AB25" s="49">
        <f t="shared" si="36"/>
        <v>61812663</v>
      </c>
      <c r="AC25" s="17">
        <f>VLOOKUP(B:B,'[6]Sep 2015 (Final)'!$B$1:$AZ$65536,51,0)</f>
        <v>80554920</v>
      </c>
      <c r="AD25" s="22">
        <f t="shared" si="1"/>
        <v>3.3812884683633825E-2</v>
      </c>
      <c r="AE25" s="17">
        <f>VLOOKUP(B:B,'[7]Dec 2015 (Final)'!$B$1:$CB$65536,79,0)</f>
        <v>1936658</v>
      </c>
      <c r="AF25" s="49">
        <f t="shared" si="37"/>
        <v>61812663</v>
      </c>
      <c r="AG25" s="17">
        <f>VLOOKUP(B:B,'[7]Dec 2015 (Final)'!$B$1:$BA$65536,52,0)</f>
        <v>81190214</v>
      </c>
      <c r="AH25" s="51">
        <f t="shared" si="2"/>
        <v>2.7085580942542854E-2</v>
      </c>
      <c r="AI25" s="16">
        <f>VLOOKUP(B:B,'[8]Mar 2016 (Final)'!$B$1:$CE$65536,82,0)</f>
        <v>342673</v>
      </c>
      <c r="AJ25" s="49">
        <f t="shared" si="38"/>
        <v>81190214</v>
      </c>
      <c r="AK25" s="17">
        <f>VLOOKUP(B:B,'[8]Mar 2016 (Final)'!$B$1:$BB$65536,53,0)</f>
        <v>85939969</v>
      </c>
      <c r="AL25" s="22">
        <f t="shared" si="39"/>
        <v>1.6402686521320927E-2</v>
      </c>
      <c r="AM25" s="17">
        <f>VLOOKUP(B:B,'[9]Jun 2016 (Final)'!$B$1:$CI$65536,86,0)</f>
        <v>694837</v>
      </c>
      <c r="AN25" s="49">
        <f t="shared" si="40"/>
        <v>81190214</v>
      </c>
      <c r="AO25" s="17">
        <f>VLOOKUP(B:B,'[9]Jun 2016 (Final)'!$B$1:$BD$65536,55,0)</f>
        <v>80104753</v>
      </c>
      <c r="AP25" s="22">
        <f t="shared" si="3"/>
        <v>1.7231461413176025E-2</v>
      </c>
      <c r="AQ25" s="17">
        <f>VLOOKUP(B:B,'[10]Sep 2016 (Final)'!$B$1:$CL$65536,89,0)</f>
        <v>941521</v>
      </c>
      <c r="AR25" s="49">
        <f t="shared" si="41"/>
        <v>81190214</v>
      </c>
      <c r="AS25" s="17">
        <f>VLOOKUP(B:B,'[10]Sep 2016 (Final)'!$B$1:$BE$65536,56,0)</f>
        <v>78734331</v>
      </c>
      <c r="AT25" s="22">
        <f t="shared" si="4"/>
        <v>1.5699420415213102E-2</v>
      </c>
      <c r="AU25" s="17">
        <f>VLOOKUP(B:B,'[11]summary-dec-16'!$B$1:$CO$65536,92,0)</f>
        <v>331294</v>
      </c>
      <c r="AV25" s="49">
        <f t="shared" si="42"/>
        <v>81190214</v>
      </c>
      <c r="AW25" s="17">
        <f>VLOOKUP(B:B,'[11]summary-dec-16'!$B$1:$BF$65536,57,0)</f>
        <v>69432374</v>
      </c>
      <c r="AX25" s="51">
        <f t="shared" si="5"/>
        <v>4.3989949236564706E-3</v>
      </c>
      <c r="AY25" s="16">
        <f>VLOOKUP(B:B,'[12]summary-mar-17'!$B$1:$CQ$65536,94,0)</f>
        <v>-258323</v>
      </c>
      <c r="AZ25" s="49">
        <f t="shared" si="43"/>
        <v>69432374</v>
      </c>
      <c r="BA25" s="17">
        <f>VLOOKUP(B:B,'[12]summary-mar-17'!$B$1:$BF$65536,57,0)</f>
        <v>66706579</v>
      </c>
      <c r="BB25" s="22">
        <f t="shared" si="44"/>
        <v>-1.5179961021148738E-2</v>
      </c>
      <c r="BC25" s="17">
        <f>VLOOKUP(B:B,'[13]summary-june-17'!$B$1:$CT$65536,97,0)</f>
        <v>-498376</v>
      </c>
      <c r="BD25" s="49">
        <f t="shared" si="45"/>
        <v>69432374</v>
      </c>
      <c r="BE25" s="17">
        <f>VLOOKUP(B:B,'[13]summary-june-17'!$B$1:$BG$65536,58,0)</f>
        <v>69391049</v>
      </c>
      <c r="BF25" s="22">
        <f t="shared" si="6"/>
        <v>-1.4359997447981094E-2</v>
      </c>
      <c r="BG25" s="17">
        <f>VLOOKUP(B:B,'[14]summary-sep-17'!$B$1:$CW$65536,100,0)</f>
        <v>-748492</v>
      </c>
      <c r="BH25" s="49">
        <f t="shared" si="46"/>
        <v>69432374</v>
      </c>
      <c r="BI25" s="17">
        <f>VLOOKUP(B:B,'[14]summary-sep-17'!$B$1:$BH$65536,59,0)</f>
        <v>71479580</v>
      </c>
      <c r="BJ25" s="22">
        <f t="shared" si="7"/>
        <v>-1.4164722083597441E-2</v>
      </c>
      <c r="BK25" s="17">
        <f>VLOOKUP(B:B,'[15]summary-Dec-17'!$B$1:$CZ$65536,103,0)</f>
        <v>-1009577</v>
      </c>
      <c r="BL25" s="49">
        <f t="shared" si="47"/>
        <v>69432374</v>
      </c>
      <c r="BM25" s="17">
        <f>VLOOKUP(B:B,'[15]summary-Dec-17'!$B$1:$BI$65536,60,0)</f>
        <v>69050943</v>
      </c>
      <c r="BN25" s="51">
        <f t="shared" si="8"/>
        <v>-1.4580485532419763E-2</v>
      </c>
      <c r="BO25" s="16">
        <f>VLOOKUP(B:B,'[16]summary-Mar-18'!$B$1:$DC$65536,106,0)</f>
        <v>28197</v>
      </c>
      <c r="BP25" s="49">
        <f t="shared" si="48"/>
        <v>69050943</v>
      </c>
      <c r="BQ25" s="17">
        <f>VLOOKUP(B:B,'[16]summary-Mar-18'!$B$1:$BJ$65536,61,0)</f>
        <v>67724535</v>
      </c>
      <c r="BR25" s="22">
        <f t="shared" si="49"/>
        <v>1.649243002462766E-3</v>
      </c>
      <c r="BS25" s="17">
        <f>VLOOKUP(B:B,'[17]summary-Jun-18'!$B$1:$DF$65536,109,0)</f>
        <v>90651</v>
      </c>
      <c r="BT25" s="49">
        <f t="shared" si="50"/>
        <v>69050943</v>
      </c>
      <c r="BU25" s="17">
        <f>VLOOKUP(B:B,'[17]summary-Jun-18'!$B$1:$BK$65536,62,0)</f>
        <v>69033491</v>
      </c>
      <c r="BV25" s="22">
        <f t="shared" si="9"/>
        <v>2.6259585493901508E-3</v>
      </c>
      <c r="BW25" s="17">
        <f>VLOOKUP(B:B,'[18]summary-Sep-18'!$B$1:$DI$65536,112,0)</f>
        <v>253668</v>
      </c>
      <c r="BX25" s="49">
        <f t="shared" si="51"/>
        <v>69050943</v>
      </c>
      <c r="BY25" s="17">
        <f>VLOOKUP(B:B,'[18]summary-Sep-18'!$B$1:$BL$65536,63,0)</f>
        <v>68730617</v>
      </c>
      <c r="BZ25" s="22">
        <f t="shared" si="10"/>
        <v>4.9095684502338342E-3</v>
      </c>
      <c r="CA25" s="17">
        <f>VLOOKUP(B:B,'[19]summary-Dec-18'!$B$1:$DL$65536,115,0)</f>
        <v>234846</v>
      </c>
      <c r="CB25" s="49">
        <f t="shared" si="52"/>
        <v>69050943</v>
      </c>
      <c r="CC25" s="17">
        <f>VLOOKUP(B:B,'[19]summary-Dec-18'!$B$1:$BM$65536,64,0)</f>
        <v>66909838</v>
      </c>
      <c r="CD25" s="51">
        <f t="shared" si="11"/>
        <v>3.4546138713339694E-3</v>
      </c>
      <c r="CE25" s="16">
        <f>VLOOKUP(B:B,[20]Summary_mar_19!$B$1:$DO$65536,118,0)</f>
        <v>144102</v>
      </c>
      <c r="CF25" s="49">
        <f t="shared" si="53"/>
        <v>66909838</v>
      </c>
      <c r="CG25" s="17">
        <f>VLOOKUP(B:B,[20]Summary_mar_19!$B$1:$BN$65536,65,0)</f>
        <v>70149732</v>
      </c>
      <c r="CH25" s="22">
        <f t="shared" si="54"/>
        <v>8.4110580530786724E-3</v>
      </c>
      <c r="CI25" s="17">
        <f>VLOOKUP(B:B,[21]Summary_jun_19!$B$1:$DR$65536,121,0)</f>
        <v>337325</v>
      </c>
      <c r="CJ25" s="49">
        <f t="shared" si="55"/>
        <v>66909838</v>
      </c>
      <c r="CK25" s="17">
        <f>VLOOKUP(B:B,[21]Summary_jun_19!$B$1:$BO$65536,66,0)</f>
        <v>72596791</v>
      </c>
      <c r="CL25" s="22">
        <f t="shared" si="12"/>
        <v>9.6719418257895113E-3</v>
      </c>
      <c r="CM25" s="17">
        <f>VLOOKUP(B:B,[22]Summary_sep_19!$B$1:$DU$65536,124,0)</f>
        <v>665915</v>
      </c>
      <c r="CN25" s="49">
        <f t="shared" si="56"/>
        <v>66909838</v>
      </c>
      <c r="CO25" s="17">
        <f>VLOOKUP(B:B, [22]Summary_sep_19!$B$1:$BP$65536,67,0)</f>
        <v>78926424</v>
      </c>
      <c r="CP25" s="22">
        <f t="shared" si="13"/>
        <v>1.2176486896882568E-2</v>
      </c>
      <c r="CQ25" s="17">
        <f>VLOOKUP(B:B,[23]Summary_DEC_19!$B$1:$DX$65536,127,0)</f>
        <v>895955</v>
      </c>
      <c r="CR25" s="49">
        <f t="shared" si="57"/>
        <v>66909838</v>
      </c>
      <c r="CS25" s="17">
        <f>VLOOKUP(B:B,[23]Summary_DEC_19!$B$1:$BQ$65536,68,0)</f>
        <v>78857125</v>
      </c>
      <c r="CT25" s="51">
        <f t="shared" si="14"/>
        <v>1.2292977524680953E-2</v>
      </c>
      <c r="CU25" s="16">
        <f>VLOOKUP(B:B,[24]Summary_mar_20!$B:$EA,130,0)</f>
        <v>276567</v>
      </c>
      <c r="CV25" s="49">
        <f t="shared" si="58"/>
        <v>78857125</v>
      </c>
      <c r="CW25" s="17">
        <f>VLOOKUP(B:B,[24]Summary_mar_20!$B:$BR,69,0)</f>
        <v>82192596</v>
      </c>
      <c r="CX25" s="22">
        <f t="shared" si="59"/>
        <v>1.373821690755987E-2</v>
      </c>
      <c r="CY25" s="17">
        <f>VLOOKUP(B:B,[25]Summary_jun_20!$B:$ED,133,0)</f>
        <v>601684</v>
      </c>
      <c r="CZ25" s="49">
        <f t="shared" si="60"/>
        <v>78857125</v>
      </c>
      <c r="DA25" s="17">
        <f>VLOOKUP(B:B,[25]Summary_jun_20!$B:$BS,70,0)</f>
        <v>86910641</v>
      </c>
      <c r="DB25" s="22">
        <f t="shared" si="15"/>
        <v>1.4518721329694459E-2</v>
      </c>
      <c r="DC25" s="53">
        <f>VLOOKUP(B:B,[26]Summary_Sep_20!$B:$EG,136,0)</f>
        <v>1059879</v>
      </c>
      <c r="DD25" s="49">
        <f t="shared" si="61"/>
        <v>78857125</v>
      </c>
      <c r="DE25" s="17">
        <f>VLOOKUP(B:B,[26]Summary_Sep_20!$B:$BT,71,0)</f>
        <v>90164189</v>
      </c>
      <c r="DF25" s="22">
        <f t="shared" si="16"/>
        <v>1.6721820065840928E-2</v>
      </c>
      <c r="DG25" s="17">
        <f>VLOOKUP(B:B,[27]Summary_Dec_20!$B:$EJ,139,0)</f>
        <v>1076047</v>
      </c>
      <c r="DH25" s="49">
        <f t="shared" si="62"/>
        <v>78857125</v>
      </c>
      <c r="DI25" s="17">
        <f>VLOOKUP(B:B,[27]Summary_Dec_20!$B:$BV,73,0)</f>
        <v>90164189</v>
      </c>
      <c r="DJ25" s="51">
        <f t="shared" si="17"/>
        <v>1.2732678199389693E-2</v>
      </c>
      <c r="DK25" s="54">
        <f>VLOOKUP(B:B,[28]Summary_Mar_21!$B:$EL,141,0)</f>
        <v>468279</v>
      </c>
      <c r="DL25" s="49">
        <f t="shared" si="63"/>
        <v>90164189</v>
      </c>
      <c r="DM25" s="17">
        <f>VLOOKUP(B:B,[28]Summary_Mar_21!$B:$BU,72,0)</f>
        <v>94790889</v>
      </c>
      <c r="DN25" s="22">
        <f t="shared" si="64"/>
        <v>2.0254821011186294E-2</v>
      </c>
      <c r="DO25" s="17">
        <f>VLOOKUP(B:B,[29]Summary_Jun_21!$B:$EO,144,0)</f>
        <v>1099175</v>
      </c>
      <c r="DP25" s="49">
        <f t="shared" si="65"/>
        <v>90164189</v>
      </c>
      <c r="DQ25" s="17">
        <f>VLOOKUP(B:B,[29]Summary_Jun_21!$B:$BV,73,0)</f>
        <v>100001548</v>
      </c>
      <c r="DR25" s="22">
        <f t="shared" si="18"/>
        <v>2.3120358427133485E-2</v>
      </c>
      <c r="DS25" s="17">
        <f>VLOOKUP(B:B,[30]Summary_Sep_21!$B:$ER,147,0)</f>
        <v>1742472</v>
      </c>
      <c r="DT25" s="49">
        <f t="shared" si="66"/>
        <v>90164189</v>
      </c>
      <c r="DU25" s="17">
        <f>VLOOKUP(B:B,[30]Summary_Sep_21!$B:$BW,74,0)</f>
        <v>107193925</v>
      </c>
      <c r="DV25" s="22">
        <f t="shared" si="19"/>
        <v>2.3543962322217976E-2</v>
      </c>
      <c r="DW25" s="17">
        <f>VLOOKUP(B:B,[31]Summary_Dec_21!$B:$EW,152,0)</f>
        <v>2175277</v>
      </c>
      <c r="DX25" s="49">
        <f t="shared" si="67"/>
        <v>90164189</v>
      </c>
      <c r="DY25" s="17">
        <f>VLOOKUP(B:B,[31]Summary_Dec_21!$B:$BZ,77,0)</f>
        <v>111683065</v>
      </c>
      <c r="DZ25" s="51">
        <f t="shared" si="20"/>
        <v>2.1553694260314286E-2</v>
      </c>
      <c r="EA25" s="16">
        <f>VLOOKUP(B:B,[32]Summary_Mar_22!$B:$DM,116,0)</f>
        <v>683261</v>
      </c>
      <c r="EB25" s="49">
        <f t="shared" si="68"/>
        <v>111683065</v>
      </c>
      <c r="EC25" s="17">
        <f>VLOOKUP(B:B,[32]Summary_Mar_22!$B:$AN,39,0)</f>
        <v>122200171</v>
      </c>
      <c r="ED25" s="22">
        <f t="shared" si="69"/>
        <v>2.3371012362767205E-2</v>
      </c>
      <c r="EE25" s="17">
        <f>VLOOKUP(B:B,[33]Summary_Jun_22!$B:$DP,119,0)</f>
        <v>1529585</v>
      </c>
      <c r="EF25" s="49">
        <f t="shared" si="70"/>
        <v>111683065</v>
      </c>
      <c r="EG25" s="17">
        <f>VLOOKUP(B:B,[33]Summary_Jun_22!$B:$AO,40,0)</f>
        <v>124240335</v>
      </c>
      <c r="EH25" s="22">
        <f t="shared" si="21"/>
        <v>2.5933586918465909E-2</v>
      </c>
      <c r="EI25" s="17">
        <f>VLOOKUP(B:B,[34]Summary_Sep_22!$B:$DS,122,0)</f>
        <v>2340855</v>
      </c>
      <c r="EJ25" s="49">
        <f t="shared" si="71"/>
        <v>111683065</v>
      </c>
      <c r="EK25" s="17">
        <f>VLOOKUP(B:B,[34]Summary_Sep_22!$B:$AP,41,0)</f>
        <v>128525706</v>
      </c>
      <c r="EL25" s="22">
        <f t="shared" si="22"/>
        <v>2.5986894541831698E-2</v>
      </c>
      <c r="EM25" s="17">
        <f>VLOOKUP(B:B,[35]Summary_Dec_22!$B:$DV,125,0)</f>
        <v>2271182</v>
      </c>
      <c r="EN25" s="49">
        <f t="shared" si="72"/>
        <v>111683065</v>
      </c>
      <c r="EO25" s="17">
        <f>VLOOKUP(B:B,[35]Summary_Dec_22!$B:$AQ,42,0)</f>
        <v>128465438</v>
      </c>
      <c r="EP25" s="51">
        <f t="shared" si="23"/>
        <v>1.891481288975597E-2</v>
      </c>
      <c r="EQ25" s="16">
        <f>VLOOKUP(B:B,[36]Summary_Mar_23!$B:$DT,123,0)</f>
        <v>685330</v>
      </c>
      <c r="ER25" s="49">
        <f t="shared" si="73"/>
        <v>128465438</v>
      </c>
      <c r="ES25" s="17">
        <f>VLOOKUP(B:B,[36]Summary_Mar_23!$B:$AM,38,0)</f>
        <v>131853129</v>
      </c>
      <c r="ET25" s="22">
        <f t="shared" si="74"/>
        <v>2.1061271438237442E-2</v>
      </c>
      <c r="EU25" s="17">
        <f>VLOOKUP(B:B,[37]Summary_Jun_23!$B:$DU,124,0)</f>
        <v>1340341</v>
      </c>
      <c r="EV25" s="49">
        <f t="shared" si="75"/>
        <v>128465438</v>
      </c>
      <c r="EW25" s="17">
        <f>VLOOKUP(B:B,[37]Summary_Jun_23!$B:$AL,37,0)</f>
        <v>132757693</v>
      </c>
      <c r="EX25" s="22">
        <f t="shared" si="24"/>
        <v>2.0524078321379587E-2</v>
      </c>
      <c r="EY25" s="17">
        <f>VLOOKUP(B:B,[38]Summary_Sep_23!$B:$DW,126,0)</f>
        <v>1911327</v>
      </c>
      <c r="EZ25" s="49">
        <f t="shared" si="76"/>
        <v>128465438</v>
      </c>
      <c r="FA25" s="17">
        <f>VLOOKUP(B:B,[38]Summary_Sep_23!$B:$AL,37,0)</f>
        <v>140978977</v>
      </c>
      <c r="FB25" s="22">
        <f t="shared" si="25"/>
        <v>1.8916228046515642E-2</v>
      </c>
      <c r="FC25" s="17">
        <f>VLOOKUP(B:B,[39]Indu!$B:$DY,128,0)</f>
        <v>2409893</v>
      </c>
      <c r="FD25" s="49">
        <f t="shared" si="77"/>
        <v>128465438</v>
      </c>
      <c r="FE25" s="17">
        <f>VLOOKUP(B:B,[39]Indu!$B:$AL,37,0)</f>
        <v>142315712</v>
      </c>
      <c r="FF25" s="51">
        <f t="shared" si="26"/>
        <v>1.7799562488009228E-2</v>
      </c>
      <c r="FG25" s="16">
        <f>VLOOKUP(B:B,'[40]Mar 2024 Final'!$B:$EB,131,0)</f>
        <v>845459</v>
      </c>
      <c r="FH25" s="49">
        <f t="shared" si="78"/>
        <v>142315712</v>
      </c>
      <c r="FI25" s="17">
        <f>VLOOKUP(B:B,'[40]Mar 2024 Final'!$B:$AM,38,0)</f>
        <v>145883121</v>
      </c>
      <c r="FJ25" s="22">
        <f t="shared" si="79"/>
        <v>2.3468769562991255E-2</v>
      </c>
      <c r="FK25" s="17">
        <f>VLOOKUP(B:B,'[41]June 2024 Final'!$B:$EG,136,0)</f>
        <v>1531501</v>
      </c>
      <c r="FL25" s="49">
        <f t="shared" si="80"/>
        <v>142315712</v>
      </c>
      <c r="FM25" s="17">
        <f>VLOOKUP(B:B,'[41]June 2024 Final'!$B:$AP,41,0)</f>
        <v>158229162</v>
      </c>
      <c r="FN25" s="22">
        <f t="shared" si="27"/>
        <v>2.0382992790620679E-2</v>
      </c>
      <c r="FO25" s="17">
        <f>VLOOKUP(B:B,'[42]Sep 2024 Final'!$B:$EH,137,0)</f>
        <v>2144856</v>
      </c>
      <c r="FP25" s="49">
        <f t="shared" si="81"/>
        <v>142315712</v>
      </c>
      <c r="FQ25" s="17">
        <f>VLOOKUP(B:B,'[42]Sep 2024 Final'!$B:$AO,40,0)</f>
        <v>163121133</v>
      </c>
      <c r="FR25" s="22">
        <f t="shared" si="28"/>
        <v>1.8726018467090964E-2</v>
      </c>
      <c r="FS25" s="17">
        <f>VLOOKUP(B:B,'[43]Dec 2024 Final'!$B:$EJ,139,0)</f>
        <v>3261666</v>
      </c>
      <c r="FT25" s="49">
        <f t="shared" si="82"/>
        <v>142315712</v>
      </c>
      <c r="FU25" s="17">
        <f>VLOOKUP(B:B,'[43]Dec 2024 Final'!$B:$AO,40,0)</f>
        <v>168413743</v>
      </c>
      <c r="FV25" s="51">
        <f t="shared" si="29"/>
        <v>2.0993606801775519E-2</v>
      </c>
    </row>
    <row r="26" spans="1:178" x14ac:dyDescent="0.25">
      <c r="A26">
        <v>20</v>
      </c>
      <c r="B26" s="11" t="s">
        <v>81</v>
      </c>
      <c r="C26" s="16">
        <v>64596</v>
      </c>
      <c r="D26" s="17">
        <v>12778509</v>
      </c>
      <c r="E26" s="17">
        <v>13372487</v>
      </c>
      <c r="F26" s="22">
        <v>1.97609299469894E-2</v>
      </c>
      <c r="G26" s="17">
        <v>105129</v>
      </c>
      <c r="H26" s="17">
        <v>12778509</v>
      </c>
      <c r="I26" s="17">
        <v>14404023</v>
      </c>
      <c r="J26" s="22">
        <v>1.5470082036507857E-2</v>
      </c>
      <c r="K26" s="46"/>
      <c r="L26" s="47">
        <v>12778509</v>
      </c>
      <c r="M26" s="46"/>
      <c r="N26" s="46">
        <v>0</v>
      </c>
      <c r="O26" s="17">
        <v>221655</v>
      </c>
      <c r="P26" s="17">
        <v>12778509</v>
      </c>
      <c r="Q26" s="17">
        <v>16515404</v>
      </c>
      <c r="R26" s="22">
        <v>1.5133178008687334E-2</v>
      </c>
      <c r="S26" s="16">
        <v>33881</v>
      </c>
      <c r="T26" s="49">
        <v>16515404</v>
      </c>
      <c r="U26" s="17">
        <v>15854081</v>
      </c>
      <c r="V26" s="22">
        <v>8.3735654119921898E-3</v>
      </c>
      <c r="W26" s="17">
        <v>68887</v>
      </c>
      <c r="X26" s="49">
        <v>16515404</v>
      </c>
      <c r="Y26" s="17">
        <v>17375152</v>
      </c>
      <c r="Z26" s="22">
        <v>8.1305246216674641E-3</v>
      </c>
      <c r="AA26" s="17">
        <v>106964</v>
      </c>
      <c r="AB26" s="49">
        <v>16515404</v>
      </c>
      <c r="AC26" s="17">
        <v>16943907</v>
      </c>
      <c r="AD26" s="22">
        <v>8.5249015836976836E-3</v>
      </c>
      <c r="AE26" s="17">
        <v>-85671</v>
      </c>
      <c r="AF26" s="49">
        <v>16515404</v>
      </c>
      <c r="AG26" s="17">
        <v>15025366</v>
      </c>
      <c r="AH26" s="51">
        <v>-5.4323974969539427E-3</v>
      </c>
      <c r="AI26" s="16">
        <v>19650</v>
      </c>
      <c r="AJ26" s="49">
        <v>15025366</v>
      </c>
      <c r="AK26" s="17">
        <v>14141173</v>
      </c>
      <c r="AL26" s="22">
        <v>5.3897378773669373E-3</v>
      </c>
      <c r="AM26" s="17">
        <v>0</v>
      </c>
      <c r="AN26" s="49">
        <v>15025366</v>
      </c>
      <c r="AO26" s="17">
        <v>0</v>
      </c>
      <c r="AP26" s="22">
        <v>0</v>
      </c>
      <c r="AQ26" s="17">
        <v>0</v>
      </c>
      <c r="AR26" s="49">
        <v>15025366</v>
      </c>
      <c r="AS26" s="17">
        <v>0</v>
      </c>
      <c r="AT26" s="22">
        <v>0</v>
      </c>
      <c r="AU26" s="17">
        <v>0</v>
      </c>
      <c r="AV26" s="49">
        <v>15025366</v>
      </c>
      <c r="AW26" s="17">
        <v>0</v>
      </c>
      <c r="AX26" s="51">
        <v>0</v>
      </c>
      <c r="AY26" s="16" t="e">
        <f>VLOOKUP(B:B,'[12]summary-mar-17'!$B$1:$CQ$65536,94,0)</f>
        <v>#N/A</v>
      </c>
      <c r="AZ26" s="49">
        <f t="shared" ref="AZ26" si="84">AW26</f>
        <v>0</v>
      </c>
      <c r="BA26" s="17" t="e">
        <f>VLOOKUP(B:B,'[12]summary-mar-17'!$B$1:$BF$65536,57,0)</f>
        <v>#N/A</v>
      </c>
      <c r="BB26" s="22" t="e">
        <f t="shared" ref="BB26" si="85">AY26*12/3/AVERAGE(AZ26:BA26)</f>
        <v>#N/A</v>
      </c>
      <c r="BC26" s="17" t="e">
        <f>VLOOKUP(B:B,'[13]summary-june-17'!$B$1:$CT$65536,97,0)</f>
        <v>#N/A</v>
      </c>
      <c r="BD26" s="49">
        <f t="shared" ref="BD26" si="86">AW26</f>
        <v>0</v>
      </c>
      <c r="BE26" s="17" t="e">
        <f>VLOOKUP(B:B,'[13]summary-june-17'!$B$1:$BG$65536,58,0)</f>
        <v>#N/A</v>
      </c>
      <c r="BF26" s="22" t="e">
        <f t="shared" ref="BF26" si="87">BC26*12/6/AVERAGE(BD26:BE26)</f>
        <v>#N/A</v>
      </c>
      <c r="BG26" s="17" t="e">
        <f>VLOOKUP(B:B,'[14]summary-sep-17'!$B$1:$CW$65536,100,0)</f>
        <v>#N/A</v>
      </c>
      <c r="BH26" s="49">
        <f t="shared" ref="BH26" si="88">AW26</f>
        <v>0</v>
      </c>
      <c r="BI26" s="17" t="e">
        <f>VLOOKUP(B:B,'[14]summary-sep-17'!$B$1:$BH$65536,59,0)</f>
        <v>#N/A</v>
      </c>
      <c r="BJ26" s="22" t="e">
        <f t="shared" ref="BJ26" si="89">BG26*12/9/AVERAGE(BH26:BI26)</f>
        <v>#N/A</v>
      </c>
      <c r="BK26" s="17">
        <f>VLOOKUP(B:B,'[15]summary-Dec-17'!$B$1:$CZ$65536,103,0)</f>
        <v>-331090</v>
      </c>
      <c r="BL26" s="49">
        <f t="shared" ref="BL26" si="90">AW26</f>
        <v>0</v>
      </c>
      <c r="BM26" s="17">
        <f>VLOOKUP(B:B,'[15]summary-Dec-17'!$B$1:$BI$65536,60,0)</f>
        <v>11745145</v>
      </c>
      <c r="BN26" s="51">
        <f t="shared" ref="BN26" si="91">BK26*12/12/AVERAGE(BL26:BM26)</f>
        <v>-5.637904002036586E-2</v>
      </c>
      <c r="BO26" s="16">
        <f>VLOOKUP(B:B,'[16]summary-Mar-18'!$B$1:$DC$65536,106,0)</f>
        <v>0</v>
      </c>
      <c r="BP26" s="49">
        <f t="shared" ref="BP26" si="92">BM26</f>
        <v>11745145</v>
      </c>
      <c r="BQ26" s="17">
        <f>VLOOKUP(B:B,'[16]summary-Mar-18'!$B$1:$BJ$65536,61,0)</f>
        <v>0</v>
      </c>
      <c r="BR26" s="22">
        <f t="shared" ref="BR26" si="93">BO26*12/3/AVERAGE(BP26:BQ26)</f>
        <v>0</v>
      </c>
      <c r="BS26" s="17">
        <f>VLOOKUP(B:B,'[17]summary-Jun-18'!$B$1:$DF$65536,109,0)</f>
        <v>0</v>
      </c>
      <c r="BT26" s="49">
        <f t="shared" ref="BT26" si="94">BM26</f>
        <v>11745145</v>
      </c>
      <c r="BU26" s="17">
        <f>VLOOKUP(B:B,'[17]summary-Jun-18'!$B$1:$BK$65536,62,0)</f>
        <v>0</v>
      </c>
      <c r="BV26" s="22">
        <f t="shared" ref="BV26" si="95">BS26*12/6/AVERAGE(BT26:BU26)</f>
        <v>0</v>
      </c>
      <c r="BW26" s="17">
        <f>VLOOKUP(B:B,'[18]summary-Sep-18'!$B$1:$DI$65536,112,0)</f>
        <v>1822272</v>
      </c>
      <c r="BX26" s="49">
        <f t="shared" ref="BX26" si="96">BM26</f>
        <v>11745145</v>
      </c>
      <c r="BY26" s="17">
        <f>VLOOKUP(B:B,'[18]summary-Sep-18'!$B$1:$BL$65536,63,0)</f>
        <v>75549229</v>
      </c>
      <c r="BZ26" s="22">
        <f t="shared" ref="BZ26" si="97">BW26*12/9/AVERAGE(BX26:BY26)</f>
        <v>5.5666726013752041E-2</v>
      </c>
      <c r="CA26" s="17">
        <f>VLOOKUP(B:B,'[19]summary-Dec-18'!$B$1:$DL$65536,115,0)</f>
        <v>1315882</v>
      </c>
      <c r="CB26" s="49">
        <f t="shared" ref="CB26" si="98">BM26</f>
        <v>11745145</v>
      </c>
      <c r="CC26" s="17">
        <f>VLOOKUP(B:B,'[19]summary-Dec-18'!$B$1:$BM$65536,64,0)</f>
        <v>70647739</v>
      </c>
      <c r="CD26" s="51">
        <f t="shared" ref="CD26" si="99">CA26*12/12/AVERAGE(CB26:CC26)</f>
        <v>3.1941641950535435E-2</v>
      </c>
      <c r="CE26" s="16">
        <f>VLOOKUP(B:B,[20]Summary_mar_19!$B$1:$DO$65536,118,0)</f>
        <v>310523</v>
      </c>
      <c r="CF26" s="49">
        <f t="shared" si="53"/>
        <v>70647739</v>
      </c>
      <c r="CG26" s="17">
        <f>VLOOKUP(B:B,[20]Summary_mar_19!$B$1:$BN$65536,65,0)</f>
        <v>70221531</v>
      </c>
      <c r="CH26" s="22">
        <f>CE26*12/3/(CG26)</f>
        <v>1.7688193098495675E-2</v>
      </c>
      <c r="CI26" s="17">
        <f>VLOOKUP(B:B,[21]Summary_jun_19!$B$1:$DR$65536,121,0)</f>
        <v>585131</v>
      </c>
      <c r="CJ26" s="49">
        <f t="shared" si="55"/>
        <v>70647739</v>
      </c>
      <c r="CK26" s="17">
        <f>VLOOKUP(B:B,[21]Summary_jun_19!$B$1:$BO$65536,66,0)</f>
        <v>72532337</v>
      </c>
      <c r="CL26" s="22">
        <f>CI26*12/6/(CK26)</f>
        <v>1.6134348463086194E-2</v>
      </c>
      <c r="CM26" s="17">
        <f>VLOOKUP(B:B,[22]Summary_sep_19!$B$1:$DU$65536,124,0)</f>
        <v>646717</v>
      </c>
      <c r="CN26" s="49">
        <f t="shared" si="56"/>
        <v>70647739</v>
      </c>
      <c r="CO26" s="17">
        <f>VLOOKUP(B:B, [22]Summary_sep_19!$B$1:$BP$65536,67,0)</f>
        <v>72049204</v>
      </c>
      <c r="CP26" s="22">
        <f>CM26*12/9/(CO26)</f>
        <v>1.19680619002166E-2</v>
      </c>
      <c r="CQ26" s="17">
        <f>VLOOKUP(B:B,[23]Summary_DEC_19!$B$1:$DX$65536,127,0)</f>
        <v>903874</v>
      </c>
      <c r="CR26" s="49">
        <f t="shared" si="57"/>
        <v>70647739</v>
      </c>
      <c r="CS26" s="17">
        <f>VLOOKUP(B:B,[23]Summary_DEC_19!$B$1:$BQ$65536,68,0)</f>
        <v>72519356</v>
      </c>
      <c r="CT26" s="51">
        <f>CQ26*12/12/(CS26)</f>
        <v>1.2463899982785286E-2</v>
      </c>
      <c r="CU26" s="16">
        <f>VLOOKUP(B:B,[24]Summary_mar_20!$B:$EA,130,0)</f>
        <v>63890</v>
      </c>
      <c r="CV26" s="49">
        <f>CS26</f>
        <v>72519356</v>
      </c>
      <c r="CW26" s="17">
        <f>VLOOKUP(B:B,[24]Summary_mar_20!$B:$BR,69,0)</f>
        <v>78139646</v>
      </c>
      <c r="CX26" s="22">
        <f t="shared" si="59"/>
        <v>3.3925619658624847E-3</v>
      </c>
      <c r="CY26" s="17">
        <f>VLOOKUP(B:B,[25]Summary_jun_20!$B:$ED,133,0)</f>
        <v>98501</v>
      </c>
      <c r="CZ26" s="49">
        <f t="shared" si="60"/>
        <v>72519356</v>
      </c>
      <c r="DA26" s="17">
        <f>VLOOKUP(B:B,[25]Summary_jun_20!$B:$BS,70,0)</f>
        <v>79684610</v>
      </c>
      <c r="DB26" s="22">
        <f t="shared" si="15"/>
        <v>2.5886579065883212E-3</v>
      </c>
      <c r="DC26" s="53">
        <f>VLOOKUP(B:B,[26]Summary_Sep_20!$B:$EG,136,0)</f>
        <v>242521</v>
      </c>
      <c r="DD26" s="49">
        <f t="shared" si="61"/>
        <v>72519356</v>
      </c>
      <c r="DE26" s="17">
        <f>VLOOKUP(B:B,[26]Summary_Sep_20!$B:$BT,71,0)</f>
        <v>80060974</v>
      </c>
      <c r="DF26" s="22">
        <f t="shared" si="16"/>
        <v>4.2385716865775986E-3</v>
      </c>
      <c r="DG26" s="17">
        <f>VLOOKUP(B:B,[27]Summary_Dec_20!$B:$EJ,139,0)</f>
        <v>654653</v>
      </c>
      <c r="DH26" s="49">
        <f t="shared" si="62"/>
        <v>72519356</v>
      </c>
      <c r="DI26" s="17">
        <f>VLOOKUP(B:B,[27]Summary_Dec_20!$B:$BV,73,0)</f>
        <v>80060974</v>
      </c>
      <c r="DJ26" s="51">
        <f t="shared" si="17"/>
        <v>8.5810929888538064E-3</v>
      </c>
      <c r="DK26" s="54">
        <f>VLOOKUP(B:B,[28]Summary_Mar_21!$B:$EL,141,0)</f>
        <v>24936</v>
      </c>
      <c r="DL26" s="49">
        <f t="shared" si="63"/>
        <v>80060974</v>
      </c>
      <c r="DM26" s="17">
        <f>VLOOKUP(B:B,[28]Summary_Mar_21!$B:$BU,72,0)</f>
        <v>79151145</v>
      </c>
      <c r="DN26" s="22">
        <f t="shared" si="64"/>
        <v>1.2529699450831379E-3</v>
      </c>
      <c r="DO26" s="17">
        <f>VLOOKUP(B:B,[29]Summary_Jun_21!$B:$EO,144,0)</f>
        <v>127700</v>
      </c>
      <c r="DP26" s="49">
        <f t="shared" si="65"/>
        <v>80060974</v>
      </c>
      <c r="DQ26" s="17">
        <f>VLOOKUP(B:B,[29]Summary_Jun_21!$B:$BV,73,0)</f>
        <v>82320357</v>
      </c>
      <c r="DR26" s="22">
        <f t="shared" si="18"/>
        <v>3.1456818148633109E-3</v>
      </c>
      <c r="DS26" s="17">
        <f>VLOOKUP(B:B,[30]Summary_Sep_21!$B:$ER,147,0)</f>
        <v>205082</v>
      </c>
      <c r="DT26" s="49">
        <f t="shared" si="66"/>
        <v>80060974</v>
      </c>
      <c r="DU26" s="17">
        <f>VLOOKUP(B:B,[30]Summary_Sep_21!$B:$BW,74,0)</f>
        <v>80920858</v>
      </c>
      <c r="DV26" s="22">
        <f t="shared" si="19"/>
        <v>3.3971866672093368E-3</v>
      </c>
      <c r="DW26" s="17">
        <f>VLOOKUP(B:B,[31]Summary_Dec_21!$B:$EW,152,0)</f>
        <v>346766</v>
      </c>
      <c r="DX26" s="49">
        <f t="shared" si="67"/>
        <v>80060974</v>
      </c>
      <c r="DY26" s="17">
        <f>VLOOKUP(B:B,[31]Summary_Dec_21!$B:$BZ,77,0)</f>
        <v>81957761</v>
      </c>
      <c r="DZ26" s="51">
        <f t="shared" si="20"/>
        <v>4.2805666887844795E-3</v>
      </c>
      <c r="EA26" s="16">
        <f>VLOOKUP(B:B,[32]Summary_Mar_22!$B:$DM,116,0)</f>
        <v>46996</v>
      </c>
      <c r="EB26" s="49">
        <f t="shared" si="68"/>
        <v>81957761</v>
      </c>
      <c r="EC26" s="17">
        <f>VLOOKUP(B:B,[32]Summary_Mar_22!$B:$AN,39,0)</f>
        <v>81930944</v>
      </c>
      <c r="ED26" s="22">
        <f t="shared" si="69"/>
        <v>2.2940446078941194E-3</v>
      </c>
      <c r="EE26" s="17">
        <f>VLOOKUP(B:B,[33]Summary_Jun_22!$B:$DP,119,0)</f>
        <v>186895</v>
      </c>
      <c r="EF26" s="49">
        <f t="shared" si="70"/>
        <v>81957761</v>
      </c>
      <c r="EG26" s="17">
        <f>VLOOKUP(B:B,[33]Summary_Jun_22!$B:$AO,40,0)</f>
        <v>84248686</v>
      </c>
      <c r="EH26" s="22">
        <f t="shared" si="21"/>
        <v>4.4979001325983464E-3</v>
      </c>
      <c r="EI26" s="17">
        <f>VLOOKUP(B:B,[34]Summary_Sep_22!$B:$DS,122,0)</f>
        <v>143494</v>
      </c>
      <c r="EJ26" s="49">
        <f t="shared" si="71"/>
        <v>81957761</v>
      </c>
      <c r="EK26" s="17">
        <f>VLOOKUP(B:B,[34]Summary_Sep_22!$B:$AP,41,0)</f>
        <v>82294995</v>
      </c>
      <c r="EL26" s="22">
        <f t="shared" si="22"/>
        <v>2.3296453343325738E-3</v>
      </c>
      <c r="EM26" s="17">
        <f>VLOOKUP(B:B,[35]Summary_Dec_22!$B:$DV,125,0)</f>
        <v>130457</v>
      </c>
      <c r="EN26" s="49">
        <f t="shared" si="72"/>
        <v>81957761</v>
      </c>
      <c r="EO26" s="17">
        <f>VLOOKUP(B:B,[35]Summary_Dec_22!$B:$AQ,42,0)</f>
        <v>81757793</v>
      </c>
      <c r="EP26" s="51">
        <f t="shared" si="23"/>
        <v>1.5937031859538527E-3</v>
      </c>
      <c r="EQ26" s="16">
        <f>VLOOKUP(B:B,[36]Summary_Mar_23!$B:$DT,123,0)</f>
        <v>24800</v>
      </c>
      <c r="ER26" s="49">
        <f t="shared" si="73"/>
        <v>81757793</v>
      </c>
      <c r="ES26" s="17">
        <f>VLOOKUP(B:B,[36]Summary_Mar_23!$B:$AM,38,0)</f>
        <v>84397730</v>
      </c>
      <c r="ET26" s="22">
        <f t="shared" si="74"/>
        <v>1.1940620234453477E-3</v>
      </c>
      <c r="EU26" s="17">
        <f>VLOOKUP(B:B,[37]Summary_Jun_23!$B:$DU,124,0)</f>
        <v>126356</v>
      </c>
      <c r="EV26" s="49">
        <f t="shared" si="75"/>
        <v>81757793</v>
      </c>
      <c r="EW26" s="17">
        <f>VLOOKUP(B:B,[37]Summary_Jun_23!$B:$AL,37,0)</f>
        <v>86541318</v>
      </c>
      <c r="EX26" s="22">
        <f t="shared" si="24"/>
        <v>3.0031293510516524E-3</v>
      </c>
      <c r="EY26" s="17">
        <f>VLOOKUP(B:B,[38]Summary_Sep_23!$B:$DW,126,0)</f>
        <v>75198</v>
      </c>
      <c r="EZ26" s="49">
        <f t="shared" si="76"/>
        <v>81757793</v>
      </c>
      <c r="FA26" s="17">
        <f>VLOOKUP(B:B,[38]Summary_Sep_23!$B:$AL,37,0)</f>
        <v>87254405</v>
      </c>
      <c r="FB26" s="22">
        <f t="shared" si="25"/>
        <v>1.1864705765201634E-3</v>
      </c>
      <c r="FC26" s="17">
        <f>VLOOKUP(B:B,[39]Indu!$B:$DY,128,0)</f>
        <v>150790</v>
      </c>
      <c r="FD26" s="49">
        <f t="shared" si="77"/>
        <v>81757793</v>
      </c>
      <c r="FE26" s="17">
        <f>VLOOKUP(B:B,[39]Indu!$B:$AL,37,0)</f>
        <v>94919435</v>
      </c>
      <c r="FF26" s="51">
        <f t="shared" si="26"/>
        <v>1.7069545600975808E-3</v>
      </c>
      <c r="FG26" s="16">
        <f>VLOOKUP(B:B,'[40]Mar 2024 Final'!$B:$EB,131,0)</f>
        <v>-370501</v>
      </c>
      <c r="FH26" s="49">
        <f t="shared" si="78"/>
        <v>94919435</v>
      </c>
      <c r="FI26" s="17">
        <f>VLOOKUP(B:B,'[40]Mar 2024 Final'!$B:$AM,38,0)</f>
        <v>90586062</v>
      </c>
      <c r="FJ26" s="22">
        <f t="shared" si="79"/>
        <v>-1.5978006301344268E-2</v>
      </c>
      <c r="FK26" s="17">
        <f>VLOOKUP(B:B,'[41]June 2024 Final'!$B:$EG,136,0)</f>
        <v>-943110</v>
      </c>
      <c r="FL26" s="49">
        <f t="shared" si="80"/>
        <v>94919435</v>
      </c>
      <c r="FM26" s="17">
        <f>VLOOKUP(B:B,'[41]June 2024 Final'!$B:$AP,41,0)</f>
        <v>92609130</v>
      </c>
      <c r="FN26" s="22">
        <f t="shared" si="27"/>
        <v>-2.0116615300714319E-2</v>
      </c>
      <c r="FO26" s="17">
        <f>VLOOKUP(B:B,'[42]Sep 2024 Final'!$B:$EH,137,0)</f>
        <v>-1336497</v>
      </c>
      <c r="FP26" s="49">
        <f t="shared" si="81"/>
        <v>94919435</v>
      </c>
      <c r="FQ26" s="17">
        <f>VLOOKUP(B:B,'[42]Sep 2024 Final'!$B:$AO,40,0)</f>
        <v>97468788</v>
      </c>
      <c r="FR26" s="22">
        <f t="shared" si="28"/>
        <v>-1.8525000878042312E-2</v>
      </c>
      <c r="FS26" s="17">
        <f>VLOOKUP(B:B,'[43]Dec 2024 Final'!$B:$EJ,139,0)</f>
        <v>-1070065</v>
      </c>
      <c r="FT26" s="49">
        <f t="shared" si="82"/>
        <v>94919435</v>
      </c>
      <c r="FU26" s="17">
        <f>VLOOKUP(B:B,'[43]Dec 2024 Final'!$B:$AO,40,0)</f>
        <v>101384528</v>
      </c>
      <c r="FV26" s="51">
        <f t="shared" si="29"/>
        <v>-1.0902123254638522E-2</v>
      </c>
    </row>
    <row r="27" spans="1:178" x14ac:dyDescent="0.25">
      <c r="A27">
        <v>21</v>
      </c>
      <c r="B27" t="s">
        <v>61</v>
      </c>
      <c r="C27" s="16">
        <v>114423</v>
      </c>
      <c r="D27" s="17">
        <v>25638050</v>
      </c>
      <c r="E27" s="17">
        <v>23977044</v>
      </c>
      <c r="F27" s="22">
        <f t="shared" si="30"/>
        <v>1.8449708066662133E-2</v>
      </c>
      <c r="G27" s="17">
        <v>254060</v>
      </c>
      <c r="H27" s="17">
        <v>25638050</v>
      </c>
      <c r="I27" s="17">
        <v>27757959</v>
      </c>
      <c r="J27" s="22">
        <f t="shared" si="31"/>
        <v>1.9032134030841145E-2</v>
      </c>
      <c r="K27" s="46"/>
      <c r="L27" s="47">
        <v>25638050</v>
      </c>
      <c r="M27" s="46"/>
      <c r="N27" s="46">
        <f t="shared" si="32"/>
        <v>0</v>
      </c>
      <c r="O27" s="17">
        <f>VLOOKUP(B:B,'[3]Dec 2014 (Final)'!$B$1:$BP$65536,67,0)</f>
        <v>533648</v>
      </c>
      <c r="P27" s="17">
        <v>25638050</v>
      </c>
      <c r="Q27" s="17">
        <f>VLOOKUP(B:B,'[3]Dec 2014 (Final)'!$B$1:$AW$65536,48,0)</f>
        <v>32991926</v>
      </c>
      <c r="R27" s="22">
        <f t="shared" si="33"/>
        <v>1.8203930358081676E-2</v>
      </c>
      <c r="S27" s="16">
        <f>VLOOKUP(B:B,'[4]Mar 2015 (Final)'!$B$1:$BR$65536,69,0)</f>
        <v>108608</v>
      </c>
      <c r="T27" s="49">
        <f t="shared" si="34"/>
        <v>32991926</v>
      </c>
      <c r="U27" s="17">
        <f>VLOOKUP(B:B,'[4]Mar 2015 (Final)'!$B$1:$AY$65536,50,0)</f>
        <v>28103602</v>
      </c>
      <c r="V27" s="22">
        <f t="shared" si="83"/>
        <v>1.4221400950982861E-2</v>
      </c>
      <c r="W27" s="17">
        <f>VLOOKUP(B:B,'[5]June 2015 (Final)'!$B$1:$BV$65536,73,0)</f>
        <v>219247</v>
      </c>
      <c r="X27" s="49">
        <f t="shared" si="35"/>
        <v>32991926</v>
      </c>
      <c r="Y27" s="17">
        <f>VLOOKUP(B:B,'[5]June 2015 (Final)'!$B$1:$AY$65536,50,0)</f>
        <v>30169915</v>
      </c>
      <c r="Z27" s="22">
        <f t="shared" si="0"/>
        <v>1.3884775777830795E-2</v>
      </c>
      <c r="AA27" s="17">
        <f>VLOOKUP(B:B,'[6]Sep 2015 (Final)'!$B$1:$BY$65536,76,0)</f>
        <v>346482</v>
      </c>
      <c r="AB27" s="49">
        <f t="shared" si="36"/>
        <v>32991926</v>
      </c>
      <c r="AC27" s="17">
        <f>VLOOKUP(B:B,'[6]Sep 2015 (Final)'!$B$1:$AZ$65536,51,0)</f>
        <v>29161835</v>
      </c>
      <c r="AD27" s="22">
        <f t="shared" si="1"/>
        <v>1.4865584723022634E-2</v>
      </c>
      <c r="AE27" s="17">
        <f>VLOOKUP(B:B,'[7]Dec 2015 (Final)'!$B$1:$CB$65536,79,0)</f>
        <v>470210</v>
      </c>
      <c r="AF27" s="49">
        <f t="shared" si="37"/>
        <v>32991926</v>
      </c>
      <c r="AG27" s="17">
        <f>VLOOKUP(B:B,'[7]Dec 2015 (Final)'!$B$1:$BA$65536,52,0)</f>
        <v>29374062</v>
      </c>
      <c r="AH27" s="51">
        <f t="shared" si="2"/>
        <v>1.5079052383488256E-2</v>
      </c>
      <c r="AI27" s="16">
        <f>VLOOKUP(B:B,'[8]Mar 2016 (Final)'!$B$1:$CE$65536,82,0)</f>
        <v>143313</v>
      </c>
      <c r="AJ27" s="49">
        <f t="shared" si="38"/>
        <v>29374062</v>
      </c>
      <c r="AK27" s="17">
        <f>VLOOKUP(B:B,'[8]Mar 2016 (Final)'!$B$1:$BB$65536,53,0)</f>
        <v>29252326</v>
      </c>
      <c r="AL27" s="22">
        <f t="shared" si="39"/>
        <v>1.9556108419983165E-2</v>
      </c>
      <c r="AM27" s="17">
        <f>VLOOKUP(B:B,'[9]Jun 2016 (Final)'!$B$1:$CI$65536,86,0)</f>
        <v>288098</v>
      </c>
      <c r="AN27" s="49">
        <f t="shared" si="40"/>
        <v>29374062</v>
      </c>
      <c r="AO27" s="17">
        <f>VLOOKUP(B:B,'[9]Jun 2016 (Final)'!$B$1:$BD$65536,55,0)</f>
        <v>28784276</v>
      </c>
      <c r="AP27" s="22">
        <f t="shared" si="3"/>
        <v>1.9814734045529293E-2</v>
      </c>
      <c r="AQ27" s="17">
        <f>VLOOKUP(B:B,'[10]Sep 2016 (Final)'!$B$1:$CL$65536,89,0)</f>
        <v>412260</v>
      </c>
      <c r="AR27" s="49">
        <f t="shared" si="41"/>
        <v>29374062</v>
      </c>
      <c r="AS27" s="17">
        <f>VLOOKUP(B:B,'[10]Sep 2016 (Final)'!$B$1:$BE$65536,56,0)</f>
        <v>30685457</v>
      </c>
      <c r="AT27" s="22">
        <f t="shared" si="4"/>
        <v>1.8304508898914093E-2</v>
      </c>
      <c r="AU27" s="17">
        <f>VLOOKUP(B:B,'[11]summary-dec-16'!$B$1:$CO$65536,92,0)</f>
        <v>446832</v>
      </c>
      <c r="AV27" s="49">
        <f t="shared" si="42"/>
        <v>29374062</v>
      </c>
      <c r="AW27" s="17">
        <f>VLOOKUP(B:B,'[11]summary-dec-16'!$B$1:$BF$65536,57,0)</f>
        <v>29619072</v>
      </c>
      <c r="AX27" s="51">
        <f t="shared" si="5"/>
        <v>1.5148610345061512E-2</v>
      </c>
      <c r="AY27" s="16">
        <f>VLOOKUP(B:B,'[12]summary-mar-17'!$B$1:$CQ$65536,94,0)</f>
        <v>61593</v>
      </c>
      <c r="AZ27" s="49">
        <f t="shared" si="43"/>
        <v>29619072</v>
      </c>
      <c r="BA27" s="17">
        <f>VLOOKUP(B:B,'[12]summary-mar-17'!$B$1:$BF$65536,57,0)</f>
        <v>27803556</v>
      </c>
      <c r="BB27" s="22">
        <f t="shared" si="44"/>
        <v>8.5810074732211843E-3</v>
      </c>
      <c r="BC27" s="17">
        <f>VLOOKUP(B:B,'[13]summary-june-17'!$B$1:$CT$65536,97,0)</f>
        <v>143897</v>
      </c>
      <c r="BD27" s="49">
        <f t="shared" si="45"/>
        <v>29619072</v>
      </c>
      <c r="BE27" s="17">
        <f>VLOOKUP(B:B,'[13]summary-june-17'!$B$1:$BG$65536,58,0)</f>
        <v>28487642</v>
      </c>
      <c r="BF27" s="22">
        <f t="shared" si="6"/>
        <v>9.9057055609787191E-3</v>
      </c>
      <c r="BG27" s="17">
        <f>VLOOKUP(B:B,'[14]summary-sep-17'!$B$1:$CW$65536,100,0)</f>
        <v>202899</v>
      </c>
      <c r="BH27" s="49">
        <f t="shared" si="46"/>
        <v>29619072</v>
      </c>
      <c r="BI27" s="17">
        <f>VLOOKUP(B:B,'[14]summary-sep-17'!$B$1:$BH$65536,59,0)</f>
        <v>27623812</v>
      </c>
      <c r="BJ27" s="22">
        <f t="shared" si="7"/>
        <v>9.4520744272772843E-3</v>
      </c>
      <c r="BK27" s="17">
        <f>VLOOKUP(B:B,'[15]summary-Dec-17'!$B$1:$CZ$65536,103,0)</f>
        <v>193011</v>
      </c>
      <c r="BL27" s="49">
        <f t="shared" si="47"/>
        <v>29619072</v>
      </c>
      <c r="BM27" s="17">
        <f>VLOOKUP(B:B,'[15]summary-Dec-17'!$B$1:$BI$65536,60,0)</f>
        <v>27627849</v>
      </c>
      <c r="BN27" s="51">
        <f t="shared" si="8"/>
        <v>6.7431050134556586E-3</v>
      </c>
      <c r="BO27" s="16">
        <f>VLOOKUP(B:B,'[16]summary-Mar-18'!$B$1:$DC$65536,106,0)</f>
        <v>97006</v>
      </c>
      <c r="BP27" s="49">
        <f t="shared" si="48"/>
        <v>27627849</v>
      </c>
      <c r="BQ27" s="17">
        <f>VLOOKUP(B:B,'[16]summary-Mar-18'!$B$1:$BJ$65536,61,0)</f>
        <v>25341638</v>
      </c>
      <c r="BR27" s="22">
        <f t="shared" si="49"/>
        <v>1.4650849837379017E-2</v>
      </c>
      <c r="BS27" s="17">
        <f>VLOOKUP(B:B,'[17]summary-Jun-18'!$B$1:$DF$65536,109,0)</f>
        <v>186657</v>
      </c>
      <c r="BT27" s="49">
        <f t="shared" si="50"/>
        <v>27627849</v>
      </c>
      <c r="BU27" s="17">
        <f>VLOOKUP(B:B,'[17]summary-Jun-18'!$B$1:$BK$65536,62,0)</f>
        <v>27018071</v>
      </c>
      <c r="BV27" s="22">
        <f t="shared" si="9"/>
        <v>1.3663014548936132E-2</v>
      </c>
      <c r="BW27" s="17">
        <f>VLOOKUP(B:B,'[18]summary-Sep-18'!$B$1:$DI$65536,112,0)</f>
        <v>315428</v>
      </c>
      <c r="BX27" s="49">
        <f t="shared" si="51"/>
        <v>27627849</v>
      </c>
      <c r="BY27" s="17">
        <f>VLOOKUP(B:B,'[18]summary-Sep-18'!$B$1:$BL$65536,63,0)</f>
        <v>26744918</v>
      </c>
      <c r="BZ27" s="22">
        <f t="shared" si="10"/>
        <v>1.5469901197658993E-2</v>
      </c>
      <c r="CA27" s="17">
        <f>VLOOKUP(B:B,'[19]summary-Dec-18'!$B$1:$DL$65536,115,0)</f>
        <v>245935</v>
      </c>
      <c r="CB27" s="49">
        <f t="shared" si="52"/>
        <v>27627849</v>
      </c>
      <c r="CC27" s="17">
        <f>VLOOKUP(B:B,'[19]summary-Dec-18'!$B$1:$BM$65536,64,0)</f>
        <v>25323367</v>
      </c>
      <c r="CD27" s="51">
        <f t="shared" si="11"/>
        <v>9.289116231060681E-3</v>
      </c>
      <c r="CE27" s="16">
        <f>VLOOKUP(B:B,[20]Summary_mar_19!$B$1:$DO$65536,118,0)</f>
        <v>83448</v>
      </c>
      <c r="CF27" s="49">
        <f t="shared" si="53"/>
        <v>25323367</v>
      </c>
      <c r="CG27" s="17">
        <f>VLOOKUP(B:B,[20]Summary_mar_19!$B$1:$BN$65536,65,0)</f>
        <v>25762804</v>
      </c>
      <c r="CH27" s="22">
        <f t="shared" si="54"/>
        <v>1.306780263488528E-2</v>
      </c>
      <c r="CI27" s="17">
        <f>VLOOKUP(B:B,[21]Summary_jun_19!$B$1:$DR$65536,121,0)</f>
        <v>189317</v>
      </c>
      <c r="CJ27" s="49">
        <f t="shared" si="55"/>
        <v>25323367</v>
      </c>
      <c r="CK27" s="17">
        <f>VLOOKUP(B:B,[21]Summary_jun_19!$B$1:$BO$65536,66,0)</f>
        <v>28031809</v>
      </c>
      <c r="CL27" s="22">
        <f t="shared" si="12"/>
        <v>1.4192962272301379E-2</v>
      </c>
      <c r="CM27" s="17">
        <f>VLOOKUP(B:B,[22]Summary_sep_19!$B$1:$DU$65536,124,0)</f>
        <v>277789</v>
      </c>
      <c r="CN27" s="49">
        <f t="shared" si="56"/>
        <v>25323367</v>
      </c>
      <c r="CO27" s="17">
        <f>VLOOKUP(B:B, [22]Summary_sep_19!$B$1:$BP$65536,67,0)</f>
        <v>27975432</v>
      </c>
      <c r="CP27" s="22">
        <f t="shared" si="13"/>
        <v>1.3898449506651485E-2</v>
      </c>
      <c r="CQ27" s="17">
        <f>VLOOKUP(B:B,[23]Summary_DEC_19!$B$1:$DX$65536,127,0)</f>
        <v>347317</v>
      </c>
      <c r="CR27" s="49">
        <f t="shared" si="57"/>
        <v>25323367</v>
      </c>
      <c r="CS27" s="17">
        <f>VLOOKUP(B:B,[23]Summary_DEC_19!$B$1:$BQ$65536,68,0)</f>
        <v>29082395</v>
      </c>
      <c r="CT27" s="51">
        <f t="shared" si="14"/>
        <v>1.2767655014187652E-2</v>
      </c>
      <c r="CU27" s="16">
        <f>VLOOKUP(B:B,[24]Summary_mar_20!$B:$EA,130,0)</f>
        <v>83723</v>
      </c>
      <c r="CV27" s="49">
        <f t="shared" si="58"/>
        <v>29082395</v>
      </c>
      <c r="CW27" s="17">
        <f>VLOOKUP(B:B,[24]Summary_mar_20!$B:$BR,69,0)</f>
        <v>28607547</v>
      </c>
      <c r="CX27" s="22">
        <f t="shared" si="59"/>
        <v>1.1610065407935407E-2</v>
      </c>
      <c r="CY27" s="17">
        <f>VLOOKUP(B:B,[25]Summary_jun_20!$B:$ED,133,0)</f>
        <v>209628</v>
      </c>
      <c r="CZ27" s="49">
        <f t="shared" si="60"/>
        <v>29082395</v>
      </c>
      <c r="DA27" s="17">
        <f>VLOOKUP(B:B,[25]Summary_jun_20!$B:$BS,70,0)</f>
        <v>28679600</v>
      </c>
      <c r="DB27" s="22">
        <f t="shared" si="15"/>
        <v>1.451667311698635E-2</v>
      </c>
      <c r="DC27" s="53">
        <f>VLOOKUP(B:B,[26]Summary_Sep_20!$B:$EG,136,0)</f>
        <v>284307</v>
      </c>
      <c r="DD27" s="49">
        <f t="shared" si="61"/>
        <v>29082395</v>
      </c>
      <c r="DE27" s="17">
        <f>VLOOKUP(B:B,[26]Summary_Sep_20!$B:$BT,71,0)</f>
        <v>29832275</v>
      </c>
      <c r="DF27" s="22">
        <f t="shared" si="16"/>
        <v>1.2868645449427112E-2</v>
      </c>
      <c r="DG27" s="17">
        <f>VLOOKUP(B:B,[27]Summary_Dec_20!$B:$EJ,139,0)</f>
        <v>373601</v>
      </c>
      <c r="DH27" s="49">
        <f t="shared" si="62"/>
        <v>29082395</v>
      </c>
      <c r="DI27" s="17">
        <f>VLOOKUP(B:B,[27]Summary_Dec_20!$B:$BV,73,0)</f>
        <v>29832275</v>
      </c>
      <c r="DJ27" s="51">
        <f t="shared" si="17"/>
        <v>1.2682783422193488E-2</v>
      </c>
      <c r="DK27" s="54">
        <f>VLOOKUP(B:B,[28]Summary_Mar_21!$B:$EL,141,0)</f>
        <v>99717</v>
      </c>
      <c r="DL27" s="49">
        <f t="shared" si="63"/>
        <v>29832275</v>
      </c>
      <c r="DM27" s="17">
        <f>VLOOKUP(B:B,[28]Summary_Mar_21!$B:$BU,72,0)</f>
        <v>31640059</v>
      </c>
      <c r="DN27" s="22">
        <f t="shared" si="64"/>
        <v>1.2977154893777093E-2</v>
      </c>
      <c r="DO27" s="17">
        <f>VLOOKUP(B:B,[29]Summary_Jun_21!$B:$EO,144,0)</f>
        <v>271744</v>
      </c>
      <c r="DP27" s="49">
        <f t="shared" si="65"/>
        <v>29832275</v>
      </c>
      <c r="DQ27" s="17">
        <f>VLOOKUP(B:B,[29]Summary_Jun_21!$B:$BV,73,0)</f>
        <v>32761507</v>
      </c>
      <c r="DR27" s="22">
        <f t="shared" si="18"/>
        <v>1.7365558770677893E-2</v>
      </c>
      <c r="DS27" s="17">
        <f>VLOOKUP(B:B,[30]Summary_Sep_21!$B:$ER,147,0)</f>
        <v>429925</v>
      </c>
      <c r="DT27" s="49">
        <f t="shared" si="66"/>
        <v>29832275</v>
      </c>
      <c r="DU27" s="17">
        <f>VLOOKUP(B:B,[30]Summary_Sep_21!$B:$BW,74,0)</f>
        <v>34365182</v>
      </c>
      <c r="DV27" s="22">
        <f t="shared" si="19"/>
        <v>1.7858443624436195E-2</v>
      </c>
      <c r="DW27" s="17">
        <f>VLOOKUP(B:B,[31]Summary_Dec_21!$B:$EW,152,0)</f>
        <v>564489</v>
      </c>
      <c r="DX27" s="49">
        <f t="shared" si="67"/>
        <v>29832275</v>
      </c>
      <c r="DY27" s="17">
        <f>VLOOKUP(B:B,[31]Summary_Dec_21!$B:$BZ,77,0)</f>
        <v>34301054</v>
      </c>
      <c r="DZ27" s="51">
        <f t="shared" si="20"/>
        <v>1.7603608258040058E-2</v>
      </c>
      <c r="EA27" s="16">
        <f>VLOOKUP(B:B,[32]Summary_Mar_22!$B:$DM,116,0)</f>
        <v>203207</v>
      </c>
      <c r="EB27" s="49">
        <f t="shared" si="68"/>
        <v>34301054</v>
      </c>
      <c r="EC27" s="17">
        <f>VLOOKUP(B:B,[32]Summary_Mar_22!$B:$AN,39,0)</f>
        <v>35490863</v>
      </c>
      <c r="ED27" s="22">
        <f t="shared" si="69"/>
        <v>2.3292897944041286E-2</v>
      </c>
      <c r="EE27" s="17">
        <f>VLOOKUP(B:B,[33]Summary_Jun_22!$B:$DP,119,0)</f>
        <v>418813</v>
      </c>
      <c r="EF27" s="49">
        <f t="shared" si="70"/>
        <v>34301054</v>
      </c>
      <c r="EG27" s="17">
        <f>VLOOKUP(B:B,[33]Summary_Jun_22!$B:$AO,40,0)</f>
        <v>35787362</v>
      </c>
      <c r="EH27" s="22">
        <f t="shared" si="21"/>
        <v>2.3901981177602873E-2</v>
      </c>
      <c r="EI27" s="17">
        <f>VLOOKUP(B:B,[34]Summary_Sep_22!$B:$DS,122,0)</f>
        <v>702967</v>
      </c>
      <c r="EJ27" s="49">
        <f t="shared" si="71"/>
        <v>34301054</v>
      </c>
      <c r="EK27" s="17">
        <f>VLOOKUP(B:B,[34]Summary_Sep_22!$B:$AP,41,0)</f>
        <v>34965752</v>
      </c>
      <c r="EL27" s="22">
        <f t="shared" si="22"/>
        <v>2.7063160190563238E-2</v>
      </c>
      <c r="EM27" s="17">
        <f>VLOOKUP(B:B,[35]Summary_Dec_22!$B:$DV,125,0)</f>
        <v>753285</v>
      </c>
      <c r="EN27" s="49">
        <f t="shared" si="72"/>
        <v>34301054</v>
      </c>
      <c r="EO27" s="17">
        <f>VLOOKUP(B:B,[35]Summary_Dec_22!$B:$AQ,42,0)</f>
        <v>32973352</v>
      </c>
      <c r="EP27" s="51">
        <f t="shared" si="23"/>
        <v>2.2394400628375669E-2</v>
      </c>
      <c r="EQ27" s="16">
        <f>VLOOKUP(B:B,[36]Summary_Mar_23!$B:$DT,123,0)</f>
        <v>241127</v>
      </c>
      <c r="ER27" s="49">
        <f t="shared" si="73"/>
        <v>32973352</v>
      </c>
      <c r="ES27" s="17">
        <f>VLOOKUP(B:B,[36]Summary_Mar_23!$B:$AM,38,0)</f>
        <v>34356152</v>
      </c>
      <c r="ET27" s="22">
        <f t="shared" si="74"/>
        <v>2.8650381859340594E-2</v>
      </c>
      <c r="EU27" s="17">
        <f>VLOOKUP(B:B,[37]Summary_Jun_23!$B:$DU,124,0)</f>
        <v>446795</v>
      </c>
      <c r="EV27" s="49">
        <f t="shared" si="75"/>
        <v>32973352</v>
      </c>
      <c r="EW27" s="17">
        <f>VLOOKUP(B:B,[37]Summary_Jun_23!$B:$AL,37,0)</f>
        <v>30291437</v>
      </c>
      <c r="EX27" s="22">
        <f t="shared" si="24"/>
        <v>2.8249205098905807E-2</v>
      </c>
      <c r="EY27" s="17">
        <f>VLOOKUP(B:B,[38]Summary_Sep_23!$B:$DW,126,0)</f>
        <v>815238</v>
      </c>
      <c r="EZ27" s="49">
        <f t="shared" si="76"/>
        <v>32973352</v>
      </c>
      <c r="FA27" s="17">
        <f>VLOOKUP(B:B,[38]Summary_Sep_23!$B:$AL,37,0)</f>
        <v>29101036</v>
      </c>
      <c r="FB27" s="22">
        <f t="shared" si="25"/>
        <v>3.5021980401965462E-2</v>
      </c>
      <c r="FC27" s="17">
        <f>VLOOKUP(B:B,[39]Indu!$B:$DY,128,0)</f>
        <v>1062831</v>
      </c>
      <c r="FD27" s="49">
        <f t="shared" si="77"/>
        <v>32973352</v>
      </c>
      <c r="FE27" s="17">
        <f>VLOOKUP(B:B,[39]Indu!$B:$AL,37,0)</f>
        <v>30112268</v>
      </c>
      <c r="FF27" s="51">
        <f t="shared" si="26"/>
        <v>3.3694873728751497E-2</v>
      </c>
      <c r="FG27" s="16">
        <f>VLOOKUP(B:B,'[40]Mar 2024 Final'!$B:$EB,131,0)</f>
        <v>223834</v>
      </c>
      <c r="FH27" s="49">
        <f t="shared" si="78"/>
        <v>30112268</v>
      </c>
      <c r="FI27" s="17">
        <f>VLOOKUP(B:B,'[40]Mar 2024 Final'!$B:$AM,38,0)</f>
        <v>32650792</v>
      </c>
      <c r="FJ27" s="22">
        <f t="shared" si="79"/>
        <v>2.8530667561460516E-2</v>
      </c>
      <c r="FK27" s="17">
        <f>VLOOKUP(B:B,'[41]June 2024 Final'!$B:$EG,136,0)</f>
        <v>461980</v>
      </c>
      <c r="FL27" s="49">
        <f t="shared" si="80"/>
        <v>30112268</v>
      </c>
      <c r="FM27" s="17">
        <f>VLOOKUP(B:B,'[41]June 2024 Final'!$B:$AP,41,0)</f>
        <v>33622538</v>
      </c>
      <c r="FN27" s="22">
        <f t="shared" si="27"/>
        <v>2.8993890716479155E-2</v>
      </c>
      <c r="FO27" s="17">
        <f>VLOOKUP(B:B,'[42]Sep 2024 Final'!$B:$EH,137,0)</f>
        <v>685893</v>
      </c>
      <c r="FP27" s="49">
        <f t="shared" si="81"/>
        <v>30112268</v>
      </c>
      <c r="FQ27" s="17">
        <f>VLOOKUP(B:B,'[42]Sep 2024 Final'!$B:$AO,40,0)</f>
        <v>33252632</v>
      </c>
      <c r="FR27" s="22">
        <f t="shared" si="28"/>
        <v>2.8865318180885634E-2</v>
      </c>
      <c r="FS27" s="17">
        <f>VLOOKUP(B:B,'[43]Dec 2024 Final'!$B:$EJ,139,0)</f>
        <v>376556</v>
      </c>
      <c r="FT27" s="49">
        <f t="shared" si="82"/>
        <v>30112268</v>
      </c>
      <c r="FU27" s="17">
        <f>VLOOKUP(B:B,'[43]Dec 2024 Final'!$B:$AO,40,0)</f>
        <v>34057525</v>
      </c>
      <c r="FV27" s="51">
        <f t="shared" si="29"/>
        <v>1.1736238575679993E-2</v>
      </c>
    </row>
    <row r="28" spans="1:178" x14ac:dyDescent="0.25">
      <c r="A28">
        <v>22</v>
      </c>
      <c r="B28" s="11" t="s">
        <v>88</v>
      </c>
      <c r="C28" s="16">
        <v>15605</v>
      </c>
      <c r="D28" s="17">
        <v>11305398</v>
      </c>
      <c r="E28" s="17">
        <v>12503956</v>
      </c>
      <c r="F28" s="22">
        <v>5.2433173953396637E-3</v>
      </c>
      <c r="G28" s="17">
        <v>35830</v>
      </c>
      <c r="H28" s="17">
        <v>11305398</v>
      </c>
      <c r="I28" s="17">
        <v>12696667</v>
      </c>
      <c r="J28" s="22">
        <v>5.9711528987193389E-3</v>
      </c>
      <c r="K28" s="46"/>
      <c r="L28" s="47">
        <v>11305398</v>
      </c>
      <c r="M28" s="46"/>
      <c r="N28" s="46">
        <v>0</v>
      </c>
      <c r="O28" s="17">
        <v>50437</v>
      </c>
      <c r="P28" s="17">
        <v>11305398</v>
      </c>
      <c r="Q28" s="17">
        <v>15278026</v>
      </c>
      <c r="R28" s="22">
        <v>3.7946202866869219E-3</v>
      </c>
      <c r="S28" s="16">
        <v>37659</v>
      </c>
      <c r="T28" s="49">
        <v>15278026</v>
      </c>
      <c r="U28" s="17">
        <v>12978408</v>
      </c>
      <c r="V28" s="22">
        <v>1.0662067265812805E-2</v>
      </c>
      <c r="W28" s="17">
        <v>54035</v>
      </c>
      <c r="X28" s="49">
        <v>15278026</v>
      </c>
      <c r="Y28" s="17">
        <v>16180372</v>
      </c>
      <c r="Z28" s="22">
        <v>6.8706613731570184E-3</v>
      </c>
      <c r="AA28" s="17">
        <v>64076</v>
      </c>
      <c r="AB28" s="49">
        <v>15278026</v>
      </c>
      <c r="AC28" s="17">
        <v>15726633</v>
      </c>
      <c r="AD28" s="22">
        <v>5.5110857156446501E-3</v>
      </c>
      <c r="AE28" s="17">
        <v>-12114</v>
      </c>
      <c r="AF28" s="49">
        <v>15278026</v>
      </c>
      <c r="AG28" s="17">
        <v>14564631</v>
      </c>
      <c r="AH28" s="51">
        <v>-8.1185800580692259E-4</v>
      </c>
      <c r="AI28" s="16">
        <v>56721</v>
      </c>
      <c r="AJ28" s="49">
        <v>14564631</v>
      </c>
      <c r="AK28" s="17">
        <v>14827745</v>
      </c>
      <c r="AL28" s="22">
        <v>1.5438289167231665E-2</v>
      </c>
      <c r="AM28" s="17">
        <v>84970</v>
      </c>
      <c r="AN28" s="49">
        <v>14564631</v>
      </c>
      <c r="AO28" s="17">
        <v>15069141</v>
      </c>
      <c r="AP28" s="22">
        <v>1.1469346528008652E-2</v>
      </c>
      <c r="AQ28" s="17">
        <v>74440</v>
      </c>
      <c r="AR28" s="49">
        <v>14564631</v>
      </c>
      <c r="AS28" s="17">
        <v>14519582</v>
      </c>
      <c r="AT28" s="22">
        <v>6.825237687080158E-3</v>
      </c>
      <c r="AU28" s="17">
        <v>-55734</v>
      </c>
      <c r="AV28" s="49">
        <v>14564631</v>
      </c>
      <c r="AW28" s="17">
        <v>14962089</v>
      </c>
      <c r="AX28" s="51">
        <v>-3.7751568748577561E-3</v>
      </c>
      <c r="AY28" s="16">
        <v>44628</v>
      </c>
      <c r="AZ28" s="49">
        <v>14962089</v>
      </c>
      <c r="BA28" s="17">
        <v>15521372</v>
      </c>
      <c r="BB28" s="22">
        <v>1.1712055924358459E-2</v>
      </c>
      <c r="BC28" s="17">
        <v>51135</v>
      </c>
      <c r="BD28" s="49">
        <v>14962089</v>
      </c>
      <c r="BE28" s="17">
        <v>16489388</v>
      </c>
      <c r="BF28" s="22">
        <v>6.5033511780702696E-3</v>
      </c>
      <c r="BG28" s="17">
        <v>64728</v>
      </c>
      <c r="BH28" s="49">
        <v>14962089</v>
      </c>
      <c r="BI28" s="17">
        <v>15050947</v>
      </c>
      <c r="BJ28" s="22">
        <v>5.7511009549317173E-3</v>
      </c>
      <c r="BK28" s="17">
        <v>151797</v>
      </c>
      <c r="BL28" s="49">
        <v>14962089</v>
      </c>
      <c r="BM28" s="17">
        <v>17359968</v>
      </c>
      <c r="BN28" s="51">
        <v>9.392780911190151E-3</v>
      </c>
      <c r="BO28" s="16">
        <v>15101</v>
      </c>
      <c r="BP28" s="49">
        <v>17359968</v>
      </c>
      <c r="BQ28" s="17">
        <v>15583625</v>
      </c>
      <c r="BR28" s="22">
        <v>3.6671166985337636E-3</v>
      </c>
      <c r="BS28" s="17">
        <v>-35720</v>
      </c>
      <c r="BT28" s="49">
        <v>17359968</v>
      </c>
      <c r="BU28" s="17">
        <v>15864563</v>
      </c>
      <c r="BV28" s="22">
        <v>-4.3004369271608381E-3</v>
      </c>
      <c r="BW28" s="17">
        <v>-142754</v>
      </c>
      <c r="BX28" s="49">
        <v>17359968</v>
      </c>
      <c r="BY28" s="17">
        <v>15775791</v>
      </c>
      <c r="BZ28" s="22">
        <v>-1.1488414474928228E-2</v>
      </c>
      <c r="CA28" s="17">
        <v>-212062</v>
      </c>
      <c r="CB28" s="49">
        <v>17359968</v>
      </c>
      <c r="CC28" s="17">
        <v>17880462</v>
      </c>
      <c r="CD28" s="51">
        <v>-1.2035153941084146E-2</v>
      </c>
      <c r="CE28" s="16">
        <v>-14828</v>
      </c>
      <c r="CF28" s="49">
        <v>17880462</v>
      </c>
      <c r="CG28" s="17">
        <v>15211531</v>
      </c>
      <c r="CH28" s="22">
        <v>-3.5846737910285426E-3</v>
      </c>
      <c r="CI28" s="17">
        <v>12248</v>
      </c>
      <c r="CJ28" s="49">
        <v>17880462</v>
      </c>
      <c r="CK28" s="17">
        <v>17946262</v>
      </c>
      <c r="CL28" s="22">
        <v>1.3674708298754862E-3</v>
      </c>
      <c r="CM28" s="17">
        <v>82145</v>
      </c>
      <c r="CN28" s="49">
        <v>17880462</v>
      </c>
      <c r="CO28" s="17">
        <v>17185364</v>
      </c>
      <c r="CP28" s="22">
        <v>6.2469178205964218E-3</v>
      </c>
      <c r="CQ28" s="17">
        <v>190927</v>
      </c>
      <c r="CR28" s="49">
        <v>17880462</v>
      </c>
      <c r="CS28" s="17">
        <v>18762844</v>
      </c>
      <c r="CT28" s="51">
        <v>1.0420839211396483E-2</v>
      </c>
      <c r="CU28" s="16">
        <v>5533</v>
      </c>
      <c r="CV28" s="49">
        <v>18762844</v>
      </c>
      <c r="CW28" s="17">
        <v>16054493</v>
      </c>
      <c r="CX28" s="22">
        <v>1.2713206641852017E-3</v>
      </c>
      <c r="CY28" s="17">
        <v>19343</v>
      </c>
      <c r="CZ28" s="49">
        <v>18762844</v>
      </c>
      <c r="DA28" s="17">
        <v>18683241</v>
      </c>
      <c r="DB28" s="22">
        <v>2.0662240124701956E-3</v>
      </c>
      <c r="DC28" s="53">
        <v>87760</v>
      </c>
      <c r="DD28" s="49">
        <v>18762844</v>
      </c>
      <c r="DE28" s="17">
        <v>18494579</v>
      </c>
      <c r="DF28" s="22">
        <v>6.2813433625472873E-3</v>
      </c>
      <c r="DG28" s="17">
        <v>185655</v>
      </c>
      <c r="DH28" s="49">
        <v>18762844</v>
      </c>
      <c r="DI28" s="17">
        <v>18494579</v>
      </c>
      <c r="DJ28" s="51">
        <v>9.9660677014618004E-3</v>
      </c>
      <c r="DK28" s="54">
        <v>65849</v>
      </c>
      <c r="DL28" s="49">
        <v>18494579</v>
      </c>
      <c r="DM28" s="17">
        <v>20704593</v>
      </c>
      <c r="DN28" s="22">
        <v>1.3438855290106638E-2</v>
      </c>
      <c r="DO28" s="17">
        <v>157329</v>
      </c>
      <c r="DP28" s="49">
        <v>18494579</v>
      </c>
      <c r="DQ28" s="17">
        <v>21987686</v>
      </c>
      <c r="DR28" s="22">
        <v>1.5545474048944644E-2</v>
      </c>
      <c r="DS28" s="17">
        <v>224138</v>
      </c>
      <c r="DT28" s="49">
        <v>18494579</v>
      </c>
      <c r="DU28" s="17">
        <v>22150730</v>
      </c>
      <c r="DV28" s="22">
        <v>1.470529682363427E-2</v>
      </c>
      <c r="DW28" s="17">
        <v>416555</v>
      </c>
      <c r="DX28" s="49">
        <v>18494579</v>
      </c>
      <c r="DY28" s="17">
        <v>24701113</v>
      </c>
      <c r="DZ28" s="51">
        <v>1.9286877033941253E-2</v>
      </c>
      <c r="EA28" s="16">
        <v>84563</v>
      </c>
      <c r="EB28" s="49">
        <v>24701113</v>
      </c>
      <c r="EC28" s="17">
        <v>23919643</v>
      </c>
      <c r="ED28" s="22">
        <v>1.3913893070687753E-2</v>
      </c>
      <c r="EE28" s="17">
        <v>185364</v>
      </c>
      <c r="EF28" s="49">
        <v>24701113</v>
      </c>
      <c r="EG28" s="17">
        <v>26209349</v>
      </c>
      <c r="EH28" s="22">
        <v>1.4563922048085126E-2</v>
      </c>
      <c r="EI28" s="17">
        <v>205677</v>
      </c>
      <c r="EJ28" s="49">
        <v>24701113</v>
      </c>
      <c r="EK28" s="17">
        <v>22125549</v>
      </c>
      <c r="EL28" s="22">
        <v>1.171281437912444E-2</v>
      </c>
      <c r="EM28" s="17">
        <v>-224570</v>
      </c>
      <c r="EN28" s="49">
        <v>24701113</v>
      </c>
      <c r="EO28" s="17">
        <v>17640991</v>
      </c>
      <c r="EP28" s="51">
        <v>-1.0607408644596404E-2</v>
      </c>
      <c r="EQ28" s="16">
        <v>52663</v>
      </c>
      <c r="ER28" s="49">
        <v>17640991</v>
      </c>
      <c r="ES28" s="17">
        <v>24163787</v>
      </c>
      <c r="ET28" s="22">
        <v>1.0077891096563173E-2</v>
      </c>
      <c r="EU28" s="17">
        <f>VLOOKUP(B:B,[37]Summary_Jun_23!$B:$DU,124,0)</f>
        <v>-22451</v>
      </c>
      <c r="EV28" s="49">
        <f t="shared" si="75"/>
        <v>17640991</v>
      </c>
      <c r="EW28" s="17">
        <f>VLOOKUP(B:B,[37]Summary_Jun_23!$B:$AL,37,0)</f>
        <v>22531039</v>
      </c>
      <c r="EX28" s="22">
        <f t="shared" si="24"/>
        <v>-2.2354857347263754E-3</v>
      </c>
      <c r="EY28" s="17">
        <f>VLOOKUP(B:B,[38]Summary_Sep_23!$B:$DW,126,0)</f>
        <v>-51306</v>
      </c>
      <c r="EZ28" s="49">
        <f t="shared" si="76"/>
        <v>17640991</v>
      </c>
      <c r="FA28" s="17">
        <f>VLOOKUP(B:B,[38]Summary_Sep_23!$B:$AL,37,0)</f>
        <v>23299621</v>
      </c>
      <c r="FB28" s="22">
        <f t="shared" si="25"/>
        <v>-3.3418161897530991E-3</v>
      </c>
      <c r="FC28" s="17">
        <f>VLOOKUP(B:B,[39]Indu!$B:$DY,128,0)</f>
        <v>-226270</v>
      </c>
      <c r="FD28" s="49">
        <f t="shared" si="77"/>
        <v>17640991</v>
      </c>
      <c r="FE28" s="17">
        <f>VLOOKUP(B:B,[39]Indu!$B:$AL,37,0)</f>
        <v>23304561</v>
      </c>
      <c r="FF28" s="51">
        <f t="shared" si="26"/>
        <v>-1.1052238348136081E-2</v>
      </c>
      <c r="FG28" s="16">
        <f>VLOOKUP(B:B,'[40]Mar 2024 Final'!$B:$EB,131,0)</f>
        <v>-29552</v>
      </c>
      <c r="FH28" s="49">
        <f t="shared" si="78"/>
        <v>23304561</v>
      </c>
      <c r="FI28" s="17">
        <f>VLOOKUP(B:B,'[40]Mar 2024 Final'!$B:$AM,38,0)</f>
        <v>21152743</v>
      </c>
      <c r="FJ28" s="22">
        <f t="shared" si="79"/>
        <v>-5.3178213415730289E-3</v>
      </c>
      <c r="FK28" s="17">
        <f>VLOOKUP(B:B,'[41]June 2024 Final'!$B:$EG,136,0)</f>
        <v>-15141</v>
      </c>
      <c r="FL28" s="49">
        <f t="shared" si="80"/>
        <v>23304561</v>
      </c>
      <c r="FM28" s="17">
        <f>VLOOKUP(B:B,'[41]June 2024 Final'!$B:$AP,41,0)</f>
        <v>21935151</v>
      </c>
      <c r="FN28" s="22">
        <f t="shared" si="27"/>
        <v>-1.3387353129038486E-3</v>
      </c>
      <c r="FO28" s="17">
        <f>VLOOKUP(B:B,'[42]Sep 2024 Final'!$B:$EH,137,0)</f>
        <v>-39786</v>
      </c>
      <c r="FP28" s="49">
        <f t="shared" si="81"/>
        <v>23304561</v>
      </c>
      <c r="FQ28" s="17">
        <f>VLOOKUP(B:B,'[42]Sep 2024 Final'!$B:$AO,40,0)</f>
        <v>22459143</v>
      </c>
      <c r="FR28" s="22">
        <f t="shared" si="28"/>
        <v>-2.3183438123802217E-3</v>
      </c>
      <c r="FS28" s="17">
        <f>VLOOKUP(B:B,'[43]Dec 2024 Final'!$B:$EJ,139,0)</f>
        <v>-402350</v>
      </c>
      <c r="FT28" s="49">
        <f t="shared" si="82"/>
        <v>23304561</v>
      </c>
      <c r="FU28" s="17">
        <f>VLOOKUP(B:B,'[43]Dec 2024 Final'!$B:$AO,40,0)</f>
        <v>25060313</v>
      </c>
      <c r="FV28" s="51">
        <f t="shared" si="29"/>
        <v>-1.6638108061648213E-2</v>
      </c>
    </row>
    <row r="29" spans="1:178" x14ac:dyDescent="0.25">
      <c r="A29">
        <v>23</v>
      </c>
      <c r="B29" s="11" t="s">
        <v>24</v>
      </c>
      <c r="C29" s="16">
        <f>VLOOKUP(B:B,[1]ROA!$B$1:$D$65536,3,0)</f>
        <v>126947</v>
      </c>
      <c r="D29" s="17">
        <f>VLOOKUP(B:B,[1]ROA!$AO$1:$AS$65536,5,0)</f>
        <v>13623296</v>
      </c>
      <c r="E29" s="17">
        <f>VLOOKUP(B:B,[1]ROA!$AO$1:$AQ$65536,3,0)</f>
        <v>14101547</v>
      </c>
      <c r="F29" s="22">
        <f t="shared" si="30"/>
        <v>3.6630541063839388E-2</v>
      </c>
      <c r="G29" s="17">
        <f>VLOOKUP(B:B,[2]ROA!$B$1:$D$65536,3,0)</f>
        <v>235703</v>
      </c>
      <c r="H29" s="17">
        <f>VLOOKUP(B:B,[1]ROA!$AO$1:$AS$65536,5,0)</f>
        <v>13623296</v>
      </c>
      <c r="I29" s="17">
        <f>VLOOKUP(B:B,[2]ROA!$AQ$1:$AS$65536,3,0)</f>
        <v>14523369</v>
      </c>
      <c r="J29" s="22">
        <f t="shared" si="31"/>
        <v>3.3496401793960316E-2</v>
      </c>
      <c r="K29" s="46"/>
      <c r="L29" s="47">
        <f>VLOOKUP(B:B,[1]ROA!$AO$1:$AS$65536,5,0)</f>
        <v>13623296</v>
      </c>
      <c r="M29" s="46"/>
      <c r="N29" s="46">
        <f t="shared" si="32"/>
        <v>0</v>
      </c>
      <c r="O29" s="17">
        <f>VLOOKUP(B:B,'[3]Dec 2014 (Final)'!$B$1:$BP$65536,67,0)</f>
        <v>395589</v>
      </c>
      <c r="P29" s="17">
        <f>VLOOKUP(B:B,[1]ROA!$AO$1:$AS$65536,5,0)</f>
        <v>13623296</v>
      </c>
      <c r="Q29" s="17">
        <f>VLOOKUP(B:B,'[3]Dec 2014 (Final)'!$B$1:$AW$65536,48,0)</f>
        <v>15082199</v>
      </c>
      <c r="R29" s="22">
        <f t="shared" si="33"/>
        <v>2.7561900604744841E-2</v>
      </c>
      <c r="S29" s="16">
        <f>VLOOKUP(B:B,'[4]Mar 2015 (Final)'!$B$1:$BR$65536,69,0)</f>
        <v>126694</v>
      </c>
      <c r="T29" s="49">
        <f t="shared" si="34"/>
        <v>15082199</v>
      </c>
      <c r="U29" s="17">
        <f>VLOOKUP(B:B,'[4]Mar 2015 (Final)'!$B$1:$AY$65536,50,0)</f>
        <v>14474404</v>
      </c>
      <c r="V29" s="22">
        <f t="shared" si="83"/>
        <v>3.4291897482264792E-2</v>
      </c>
      <c r="W29" s="17">
        <f>VLOOKUP(B:B,'[5]June 2015 (Final)'!$B$1:$BV$65536,73,0)</f>
        <v>237927</v>
      </c>
      <c r="X29" s="49">
        <f t="shared" si="35"/>
        <v>15082199</v>
      </c>
      <c r="Y29" s="17">
        <f>VLOOKUP(B:B,'[5]June 2015 (Final)'!$B$1:$AY$65536,50,0)</f>
        <v>16214370</v>
      </c>
      <c r="Z29" s="22">
        <f t="shared" si="0"/>
        <v>3.0409339758616989E-2</v>
      </c>
      <c r="AA29" s="17">
        <f>VLOOKUP(B:B,'[6]Sep 2015 (Final)'!$B$1:$BY$65536,76,0)</f>
        <v>383443</v>
      </c>
      <c r="AB29" s="49">
        <f t="shared" si="36"/>
        <v>15082199</v>
      </c>
      <c r="AC29" s="17">
        <f>VLOOKUP(B:B,'[6]Sep 2015 (Final)'!$B$1:$AZ$65536,51,0)</f>
        <v>16073399</v>
      </c>
      <c r="AD29" s="22">
        <f t="shared" si="1"/>
        <v>3.28196129204988E-2</v>
      </c>
      <c r="AE29" s="17">
        <f>VLOOKUP(B:B,'[7]Dec 2015 (Final)'!$B$1:$CB$65536,79,0)</f>
        <v>452439</v>
      </c>
      <c r="AF29" s="49">
        <f t="shared" si="37"/>
        <v>15082199</v>
      </c>
      <c r="AG29" s="17">
        <f>VLOOKUP(B:B,'[7]Dec 2015 (Final)'!$B$1:$BA$65536,52,0)</f>
        <v>15810061</v>
      </c>
      <c r="AH29" s="51">
        <f t="shared" si="2"/>
        <v>2.9291414742721962E-2</v>
      </c>
      <c r="AI29" s="16">
        <f>VLOOKUP(B:B,'[8]Mar 2016 (Final)'!$B$1:$CE$65536,82,0)</f>
        <v>168650</v>
      </c>
      <c r="AJ29" s="49">
        <f t="shared" si="38"/>
        <v>15810061</v>
      </c>
      <c r="AK29" s="17">
        <f>VLOOKUP(B:B,'[8]Mar 2016 (Final)'!$B$1:$BB$65536,53,0)</f>
        <v>16338954</v>
      </c>
      <c r="AL29" s="22">
        <f t="shared" si="39"/>
        <v>4.1967071152879801E-2</v>
      </c>
      <c r="AM29" s="17">
        <f>VLOOKUP(B:B,'[9]Jun 2016 (Final)'!$B$1:$CI$65536,86,0)</f>
        <v>346161</v>
      </c>
      <c r="AN29" s="49">
        <f t="shared" si="40"/>
        <v>15810061</v>
      </c>
      <c r="AO29" s="17">
        <f>VLOOKUP(B:B,'[9]Jun 2016 (Final)'!$B$1:$BD$65536,55,0)</f>
        <v>16023399</v>
      </c>
      <c r="AP29" s="22">
        <f t="shared" si="3"/>
        <v>4.3496497082001137E-2</v>
      </c>
      <c r="AQ29" s="17">
        <f>VLOOKUP(B:B,'[10]Sep 2016 (Final)'!$B$1:$CL$65536,89,0)</f>
        <v>509349</v>
      </c>
      <c r="AR29" s="49">
        <f t="shared" si="41"/>
        <v>15810061</v>
      </c>
      <c r="AS29" s="17">
        <f>VLOOKUP(B:B,'[10]Sep 2016 (Final)'!$B$1:$BE$65536,56,0)</f>
        <v>15898742</v>
      </c>
      <c r="AT29" s="22">
        <f t="shared" si="4"/>
        <v>4.2835549484475967E-2</v>
      </c>
      <c r="AU29" s="17">
        <f>VLOOKUP(B:B,'[11]summary-dec-16'!$B$1:$CO$65536,92,0)</f>
        <v>491442</v>
      </c>
      <c r="AV29" s="49">
        <f t="shared" si="42"/>
        <v>15810061</v>
      </c>
      <c r="AW29" s="17">
        <f>VLOOKUP(B:B,'[11]summary-dec-16'!$B$1:$BF$65536,57,0)</f>
        <v>16247276</v>
      </c>
      <c r="AX29" s="51">
        <f t="shared" si="5"/>
        <v>3.0660188648857514E-2</v>
      </c>
      <c r="AY29" s="16">
        <f>VLOOKUP(B:B,'[12]summary-mar-17'!$B$1:$CQ$65536,94,0)</f>
        <v>0</v>
      </c>
      <c r="AZ29" s="49">
        <f t="shared" si="43"/>
        <v>16247276</v>
      </c>
      <c r="BA29" s="17">
        <f>VLOOKUP(B:B,'[12]summary-mar-17'!$B$1:$BF$65536,57,0)</f>
        <v>0</v>
      </c>
      <c r="BB29" s="22">
        <f t="shared" si="44"/>
        <v>0</v>
      </c>
      <c r="BC29" s="17" t="e">
        <f>VLOOKUP(B:B,'[13]summary-june-17'!$B$1:$CT$65536,97,0)</f>
        <v>#N/A</v>
      </c>
      <c r="BD29" s="49">
        <f t="shared" si="45"/>
        <v>16247276</v>
      </c>
      <c r="BE29" s="17" t="e">
        <f>VLOOKUP(B:B,'[13]summary-june-17'!$B$1:$BG$65536,58,0)</f>
        <v>#N/A</v>
      </c>
      <c r="BF29" s="22" t="e">
        <f t="shared" si="6"/>
        <v>#N/A</v>
      </c>
      <c r="BG29" s="17" t="e">
        <f>VLOOKUP(B:B,'[14]summary-sep-17'!$B$1:$CW$65536,100,0)</f>
        <v>#N/A</v>
      </c>
      <c r="BH29" s="49">
        <f t="shared" si="46"/>
        <v>16247276</v>
      </c>
      <c r="BI29" s="17" t="e">
        <f>VLOOKUP(B:B,'[14]summary-sep-17'!$B$1:$BH$65536,59,0)</f>
        <v>#N/A</v>
      </c>
      <c r="BJ29" s="22" t="e">
        <f t="shared" si="7"/>
        <v>#N/A</v>
      </c>
      <c r="BK29" s="17" t="e">
        <f>VLOOKUP(B:B,'[15]summary-Dec-17'!$B$1:$CZ$65536,103,0)</f>
        <v>#N/A</v>
      </c>
      <c r="BL29" s="49">
        <f t="shared" si="47"/>
        <v>16247276</v>
      </c>
      <c r="BM29" s="17" t="e">
        <f>VLOOKUP(B:B,'[15]summary-Dec-17'!$B$1:$BI$65536,60,0)</f>
        <v>#N/A</v>
      </c>
      <c r="BN29" s="51" t="e">
        <f t="shared" si="8"/>
        <v>#N/A</v>
      </c>
      <c r="BO29" s="16" t="e">
        <f>VLOOKUP(B:B,'[16]summary-Mar-18'!$B$1:$DC$65536,106,0)</f>
        <v>#N/A</v>
      </c>
      <c r="BP29" s="49" t="e">
        <f t="shared" si="48"/>
        <v>#N/A</v>
      </c>
      <c r="BQ29" s="17" t="e">
        <f>VLOOKUP(B:B,'[16]summary-Mar-18'!$B$1:$BJ$65536,61,0)</f>
        <v>#N/A</v>
      </c>
      <c r="BR29" s="22" t="e">
        <f t="shared" si="49"/>
        <v>#N/A</v>
      </c>
      <c r="BS29" s="17" t="e">
        <f>VLOOKUP(B:B,'[17]summary-Jun-18'!$B$1:$DF$65536,109,0)</f>
        <v>#N/A</v>
      </c>
      <c r="BT29" s="49" t="e">
        <f t="shared" si="50"/>
        <v>#N/A</v>
      </c>
      <c r="BU29" s="17" t="e">
        <f>VLOOKUP(B:B,'[17]summary-Jun-18'!$B$1:$BK$65536,62,0)</f>
        <v>#N/A</v>
      </c>
      <c r="BV29" s="22" t="e">
        <f t="shared" si="9"/>
        <v>#N/A</v>
      </c>
      <c r="BW29" s="17" t="e">
        <f>VLOOKUP(B:B,'[18]summary-Sep-18'!$B$1:$DI$65536,112,0)</f>
        <v>#N/A</v>
      </c>
      <c r="BX29" s="49" t="e">
        <f t="shared" si="51"/>
        <v>#N/A</v>
      </c>
      <c r="BY29" s="17" t="e">
        <f>VLOOKUP(B:B,'[18]summary-Sep-18'!$B$1:$BL$65536,63,0)</f>
        <v>#N/A</v>
      </c>
      <c r="BZ29" s="22" t="e">
        <f t="shared" si="10"/>
        <v>#N/A</v>
      </c>
      <c r="CA29" s="17" t="e">
        <f>VLOOKUP(B:B,'[19]summary-Dec-18'!$B$1:$DL$65536,115,0)</f>
        <v>#N/A</v>
      </c>
      <c r="CB29" s="49" t="e">
        <f t="shared" si="52"/>
        <v>#N/A</v>
      </c>
      <c r="CC29" s="17" t="e">
        <f>VLOOKUP(B:B,'[19]summary-Dec-18'!$B$1:$BM$65536,64,0)</f>
        <v>#N/A</v>
      </c>
      <c r="CD29" s="51" t="e">
        <f t="shared" si="11"/>
        <v>#N/A</v>
      </c>
      <c r="CE29" s="16" t="e">
        <f>VLOOKUP(B:B,[20]Summary_mar_19!$B$1:$DO$65536,118,0)</f>
        <v>#N/A</v>
      </c>
      <c r="CF29" s="49" t="e">
        <f t="shared" si="53"/>
        <v>#N/A</v>
      </c>
      <c r="CG29" s="17" t="e">
        <f>VLOOKUP(B:B,[20]Summary_mar_19!$B$1:$BN$65536,65,0)</f>
        <v>#N/A</v>
      </c>
      <c r="CH29" s="22" t="e">
        <f t="shared" si="54"/>
        <v>#N/A</v>
      </c>
      <c r="CI29" s="17" t="e">
        <f>VLOOKUP(B:B,[21]Summary_jun_19!$B$1:$DR$65536,121,0)</f>
        <v>#N/A</v>
      </c>
      <c r="CJ29" s="49" t="e">
        <f t="shared" si="55"/>
        <v>#N/A</v>
      </c>
      <c r="CK29" s="17" t="e">
        <f>VLOOKUP(B:B,[21]Summary_jun_19!$B$1:$BO$65536,66,0)</f>
        <v>#N/A</v>
      </c>
      <c r="CL29" s="22" t="e">
        <f t="shared" si="12"/>
        <v>#N/A</v>
      </c>
      <c r="CM29" s="17" t="e">
        <f>VLOOKUP(B:B,[22]Summary_sep_19!$B$1:$DU$65536,124,0)</f>
        <v>#N/A</v>
      </c>
      <c r="CN29" s="49" t="e">
        <f t="shared" si="56"/>
        <v>#N/A</v>
      </c>
      <c r="CO29" s="17" t="e">
        <f>VLOOKUP(B:B, [22]Summary_sep_19!$B$1:$BP$65536,67,0)</f>
        <v>#N/A</v>
      </c>
      <c r="CP29" s="22" t="e">
        <f t="shared" si="13"/>
        <v>#N/A</v>
      </c>
      <c r="CQ29" s="17" t="e">
        <f>VLOOKUP(B:B,[23]Summary_DEC_19!$B$1:$DX$65536,127,0)</f>
        <v>#N/A</v>
      </c>
      <c r="CR29" s="49" t="e">
        <f t="shared" si="57"/>
        <v>#N/A</v>
      </c>
      <c r="CS29" s="17" t="e">
        <f>VLOOKUP(B:B,[23]Summary_DEC_19!$B$1:$BQ$65536,68,0)</f>
        <v>#N/A</v>
      </c>
      <c r="CT29" s="51" t="e">
        <f t="shared" si="14"/>
        <v>#N/A</v>
      </c>
      <c r="CU29" s="16" t="e">
        <f>VLOOKUP(B:B,[24]Summary_mar_20!$B:$EA,130,0)</f>
        <v>#N/A</v>
      </c>
      <c r="CV29" s="49" t="e">
        <f t="shared" si="58"/>
        <v>#N/A</v>
      </c>
      <c r="CW29" s="17" t="e">
        <f>VLOOKUP(B:B,[24]Summary_mar_20!$B:$BR,69,0)</f>
        <v>#N/A</v>
      </c>
      <c r="CX29" s="22" t="e">
        <f t="shared" si="59"/>
        <v>#N/A</v>
      </c>
      <c r="CY29" s="17" t="e">
        <f>VLOOKUP(B:B,[25]Summary_jun_20!$B:$ED,133,0)</f>
        <v>#N/A</v>
      </c>
      <c r="CZ29" s="49" t="e">
        <f t="shared" si="60"/>
        <v>#N/A</v>
      </c>
      <c r="DA29" s="17" t="e">
        <f>VLOOKUP(B:B,[25]Summary_jun_20!$B:$BS,70,0)</f>
        <v>#N/A</v>
      </c>
      <c r="DB29" s="22" t="e">
        <f t="shared" si="15"/>
        <v>#N/A</v>
      </c>
      <c r="DC29" s="53" t="e">
        <f>VLOOKUP(B:B,[26]Summary_Sep_20!$B:$EG,136,0)</f>
        <v>#N/A</v>
      </c>
      <c r="DD29" s="49" t="e">
        <f t="shared" si="61"/>
        <v>#N/A</v>
      </c>
      <c r="DE29" s="17" t="e">
        <f>VLOOKUP(B:B,[26]Summary_Sep_20!$B:$BT,71,0)</f>
        <v>#N/A</v>
      </c>
      <c r="DF29" s="22" t="e">
        <f t="shared" si="16"/>
        <v>#N/A</v>
      </c>
      <c r="DG29" s="17" t="e">
        <f>VLOOKUP(B:B,[27]Summary_Dec_20!$B:$EJ,139,0)</f>
        <v>#N/A</v>
      </c>
      <c r="DH29" s="49" t="e">
        <f t="shared" si="62"/>
        <v>#N/A</v>
      </c>
      <c r="DI29" s="17" t="e">
        <f>VLOOKUP(B:B,[27]Summary_Dec_20!$B:$BV,73,0)</f>
        <v>#N/A</v>
      </c>
      <c r="DJ29" s="51" t="e">
        <f t="shared" si="17"/>
        <v>#N/A</v>
      </c>
      <c r="DK29" s="54" t="e">
        <f>VLOOKUP(B:B,[28]Summary_Mar_21!$B:$EL,141,0)</f>
        <v>#N/A</v>
      </c>
      <c r="DL29" s="49" t="e">
        <f t="shared" si="63"/>
        <v>#N/A</v>
      </c>
      <c r="DM29" s="17" t="e">
        <f>VLOOKUP(B:B,[28]Summary_Mar_21!$B:$BU,72,0)</f>
        <v>#N/A</v>
      </c>
      <c r="DN29" s="22" t="e">
        <f t="shared" si="64"/>
        <v>#N/A</v>
      </c>
      <c r="DO29" s="17" t="e">
        <f>VLOOKUP(B:B,[29]Summary_Jun_21!$B:$EO,144,0)</f>
        <v>#N/A</v>
      </c>
      <c r="DP29" s="49" t="e">
        <f t="shared" si="65"/>
        <v>#N/A</v>
      </c>
      <c r="DQ29" s="17" t="e">
        <f>VLOOKUP(B:B,[29]Summary_Jun_21!$B:$BV,73,0)</f>
        <v>#N/A</v>
      </c>
      <c r="DR29" s="22" t="e">
        <f t="shared" si="18"/>
        <v>#N/A</v>
      </c>
      <c r="DS29" s="17" t="e">
        <f>VLOOKUP(B:B,[30]Summary_Sep_21!$B:$ER,147,0)</f>
        <v>#N/A</v>
      </c>
      <c r="DT29" s="49" t="e">
        <f t="shared" si="66"/>
        <v>#N/A</v>
      </c>
      <c r="DU29" s="17" t="e">
        <f>VLOOKUP(B:B,[30]Summary_Sep_21!$B:$BW,74,0)</f>
        <v>#N/A</v>
      </c>
      <c r="DV29" s="22" t="e">
        <f t="shared" si="19"/>
        <v>#N/A</v>
      </c>
      <c r="DW29" s="17" t="e">
        <f>VLOOKUP(B:B,[31]Summary_Dec_21!$B:$EW,152,0)</f>
        <v>#N/A</v>
      </c>
      <c r="DX29" s="49" t="e">
        <f t="shared" si="67"/>
        <v>#N/A</v>
      </c>
      <c r="DY29" s="17" t="e">
        <f>VLOOKUP(B:B,[31]Summary_Dec_21!$B:$BZ,77,0)</f>
        <v>#N/A</v>
      </c>
      <c r="DZ29" s="51" t="e">
        <f t="shared" si="20"/>
        <v>#N/A</v>
      </c>
      <c r="EA29" s="16" t="e">
        <f>VLOOKUP(B:B,[32]Summary_Mar_22!$B:$DM,116,0)</f>
        <v>#N/A</v>
      </c>
      <c r="EB29" s="49" t="e">
        <f t="shared" si="68"/>
        <v>#N/A</v>
      </c>
      <c r="EC29" s="17" t="e">
        <f>VLOOKUP(B:B,[32]Summary_Mar_22!$B:$AN,39,0)</f>
        <v>#N/A</v>
      </c>
      <c r="ED29" s="22" t="e">
        <f t="shared" si="69"/>
        <v>#N/A</v>
      </c>
      <c r="EE29" s="17" t="e">
        <f>VLOOKUP(B:B,[33]Summary_Jun_22!$B:$DP,119,0)</f>
        <v>#N/A</v>
      </c>
      <c r="EF29" s="49" t="e">
        <f t="shared" si="70"/>
        <v>#N/A</v>
      </c>
      <c r="EG29" s="17" t="e">
        <f>VLOOKUP(B:B,[33]Summary_Jun_22!$B:$AO,40,0)</f>
        <v>#N/A</v>
      </c>
      <c r="EH29" s="22" t="e">
        <f t="shared" si="21"/>
        <v>#N/A</v>
      </c>
      <c r="EI29" s="17" t="e">
        <f>VLOOKUP(B:B,[34]Summary_Sep_22!$B:$DS,122,0)</f>
        <v>#N/A</v>
      </c>
      <c r="EJ29" s="49" t="e">
        <f t="shared" si="71"/>
        <v>#N/A</v>
      </c>
      <c r="EK29" s="17" t="e">
        <f>VLOOKUP(B:B,[34]Summary_Sep_22!$B:$AP,41,0)</f>
        <v>#N/A</v>
      </c>
      <c r="EL29" s="22" t="e">
        <f t="shared" si="22"/>
        <v>#N/A</v>
      </c>
      <c r="EM29" s="17" t="e">
        <f>VLOOKUP(B:B,[35]Summary_Dec_22!$B:$DV,125,0)</f>
        <v>#N/A</v>
      </c>
      <c r="EN29" s="49" t="e">
        <f t="shared" si="72"/>
        <v>#N/A</v>
      </c>
      <c r="EO29" s="17" t="e">
        <f>VLOOKUP(B:B,[35]Summary_Dec_22!$B:$AQ,42,0)</f>
        <v>#N/A</v>
      </c>
      <c r="EP29" s="51" t="e">
        <f t="shared" si="23"/>
        <v>#N/A</v>
      </c>
      <c r="EQ29" s="16" t="e">
        <f>VLOOKUP(B:B,[36]Summary_Mar_23!$B:$DT,123,0)</f>
        <v>#N/A</v>
      </c>
      <c r="ER29" s="49" t="e">
        <f t="shared" si="73"/>
        <v>#N/A</v>
      </c>
      <c r="ES29" s="17" t="e">
        <f>VLOOKUP(B:B,[36]Summary_Mar_23!$B:$AM,38,0)</f>
        <v>#N/A</v>
      </c>
      <c r="ET29" s="22" t="e">
        <f t="shared" si="74"/>
        <v>#N/A</v>
      </c>
      <c r="EU29" s="17" t="e">
        <f>VLOOKUP(B:B,[37]Summary_Jun_23!$B:$DU,124,0)</f>
        <v>#N/A</v>
      </c>
      <c r="EV29" s="49" t="e">
        <f t="shared" si="75"/>
        <v>#N/A</v>
      </c>
      <c r="EW29" s="17" t="e">
        <f>VLOOKUP(B:B,[37]Summary_Jun_23!$B:$AL,37,0)</f>
        <v>#N/A</v>
      </c>
      <c r="EX29" s="22" t="e">
        <f t="shared" si="24"/>
        <v>#N/A</v>
      </c>
      <c r="EY29" s="17" t="e">
        <f>VLOOKUP(B:B,[38]Summary_Sep_23!$B:$DW,126,0)</f>
        <v>#N/A</v>
      </c>
      <c r="EZ29" s="49" t="e">
        <f t="shared" si="76"/>
        <v>#N/A</v>
      </c>
      <c r="FA29" s="17" t="e">
        <f>VLOOKUP(B:B,[38]Summary_Sep_23!$B:$AL,37,0)</f>
        <v>#N/A</v>
      </c>
      <c r="FB29" s="22" t="e">
        <f t="shared" si="25"/>
        <v>#N/A</v>
      </c>
      <c r="FC29" s="17" t="e">
        <f>VLOOKUP(B:B,[39]Indu!$B:$DY,128,0)</f>
        <v>#N/A</v>
      </c>
      <c r="FD29" s="49" t="e">
        <f t="shared" si="77"/>
        <v>#N/A</v>
      </c>
      <c r="FE29" s="17" t="e">
        <f>VLOOKUP(B:B,[39]Indu!$B:$AL,37,0)</f>
        <v>#N/A</v>
      </c>
      <c r="FF29" s="51" t="e">
        <f t="shared" si="26"/>
        <v>#N/A</v>
      </c>
      <c r="FG29" s="16" t="e">
        <f>VLOOKUP(B:B,'[40]Mar 2024 Final'!$B:$EB,131,0)</f>
        <v>#N/A</v>
      </c>
      <c r="FH29" s="49" t="e">
        <f t="shared" si="78"/>
        <v>#N/A</v>
      </c>
      <c r="FI29" s="17" t="e">
        <f>VLOOKUP(B:B,'[40]Mar 2024 Final'!$B:$AM,38,0)</f>
        <v>#N/A</v>
      </c>
      <c r="FJ29" s="22" t="e">
        <f t="shared" si="79"/>
        <v>#N/A</v>
      </c>
      <c r="FK29" s="17" t="e">
        <f>VLOOKUP(B:B,'[41]June 2024 Final'!$B:$EG,136,0)</f>
        <v>#N/A</v>
      </c>
      <c r="FL29" s="49" t="e">
        <f t="shared" si="80"/>
        <v>#N/A</v>
      </c>
      <c r="FM29" s="17" t="e">
        <f>VLOOKUP(B:B,'[41]June 2024 Final'!$B:$AP,41,0)</f>
        <v>#N/A</v>
      </c>
      <c r="FN29" s="22" t="e">
        <f t="shared" si="27"/>
        <v>#N/A</v>
      </c>
      <c r="FO29" s="17" t="e">
        <f>VLOOKUP(B:B,'[42]Sep 2024 Final'!$B:$EH,137,0)</f>
        <v>#N/A</v>
      </c>
      <c r="FP29" s="49" t="e">
        <f t="shared" si="81"/>
        <v>#N/A</v>
      </c>
      <c r="FQ29" s="17" t="e">
        <f>VLOOKUP(B:B,'[42]Sep 2024 Final'!$B:$AO,40,0)</f>
        <v>#N/A</v>
      </c>
      <c r="FR29" s="22" t="e">
        <f t="shared" si="28"/>
        <v>#N/A</v>
      </c>
      <c r="FS29" s="17" t="e">
        <f>VLOOKUP(B:B,'[43]Dec 2024 Final'!$B:$EJ,139,0)</f>
        <v>#N/A</v>
      </c>
      <c r="FT29" s="49" t="e">
        <f t="shared" si="82"/>
        <v>#N/A</v>
      </c>
      <c r="FU29" s="17" t="e">
        <f>VLOOKUP(B:B,'[43]Dec 2024 Final'!$B:$AO,40,0)</f>
        <v>#N/A</v>
      </c>
      <c r="FV29" s="51" t="e">
        <f t="shared" si="29"/>
        <v>#N/A</v>
      </c>
    </row>
    <row r="30" spans="1:178" x14ac:dyDescent="0.25">
      <c r="A30">
        <v>24</v>
      </c>
      <c r="B30" s="11" t="s">
        <v>25</v>
      </c>
      <c r="C30" s="16">
        <f>VLOOKUP(B:B,[1]ROA!$B$1:$D$65536,3,0)</f>
        <v>60970</v>
      </c>
      <c r="D30" s="17">
        <f>VLOOKUP(B:B,[1]ROA!$AO$1:$AS$65536,5,0)</f>
        <v>12834687</v>
      </c>
      <c r="E30" s="17">
        <f>VLOOKUP(B:B,[1]ROA!$AO$1:$AQ$65536,3,0)</f>
        <v>13997862</v>
      </c>
      <c r="F30" s="22">
        <f t="shared" si="30"/>
        <v>1.8177922641639449E-2</v>
      </c>
      <c r="G30" s="17">
        <f>VLOOKUP(B:B,[2]ROA!$B$1:$D$65536,3,0)</f>
        <v>131891</v>
      </c>
      <c r="H30" s="17">
        <f>VLOOKUP(B:B,[1]ROA!$AO$1:$AS$65536,5,0)</f>
        <v>12834687</v>
      </c>
      <c r="I30" s="17">
        <f>VLOOKUP(B:B,[2]ROA!$AQ$1:$AS$65536,3,0)</f>
        <v>14195379</v>
      </c>
      <c r="J30" s="22">
        <f t="shared" si="31"/>
        <v>1.9517673393768257E-2</v>
      </c>
      <c r="K30" s="46"/>
      <c r="L30" s="47">
        <f>VLOOKUP(B:B,[1]ROA!$AO$1:$AS$65536,5,0)</f>
        <v>12834687</v>
      </c>
      <c r="M30" s="46"/>
      <c r="N30" s="46">
        <f t="shared" si="32"/>
        <v>0</v>
      </c>
      <c r="O30" s="17">
        <f>VLOOKUP(B:B,'[3]Dec 2014 (Final)'!$B$1:$BP$65536,67,0)</f>
        <v>261251</v>
      </c>
      <c r="P30" s="17">
        <f>VLOOKUP(B:B,[1]ROA!$AO$1:$AS$65536,5,0)</f>
        <v>12834687</v>
      </c>
      <c r="Q30" s="17">
        <f>VLOOKUP(B:B,'[3]Dec 2014 (Final)'!$B$1:$AW$65536,48,0)</f>
        <v>14570598</v>
      </c>
      <c r="R30" s="22">
        <f t="shared" si="33"/>
        <v>1.9065738597500447E-2</v>
      </c>
      <c r="S30" s="16">
        <f>VLOOKUP(B:B,'[4]Mar 2015 (Final)'!$B$1:$BR$65536,69,0)</f>
        <v>63705</v>
      </c>
      <c r="T30" s="49">
        <f t="shared" si="34"/>
        <v>14570598</v>
      </c>
      <c r="U30" s="17">
        <f>VLOOKUP(B:B,'[4]Mar 2015 (Final)'!$B$1:$AY$65536,50,0)</f>
        <v>14464148</v>
      </c>
      <c r="V30" s="22">
        <f t="shared" si="83"/>
        <v>1.7552762472935014E-2</v>
      </c>
      <c r="W30" s="17">
        <f>VLOOKUP(B:B,'[5]June 2015 (Final)'!$B$1:$BV$65536,73,0)</f>
        <v>135199</v>
      </c>
      <c r="X30" s="49">
        <f t="shared" si="35"/>
        <v>14570598</v>
      </c>
      <c r="Y30" s="17">
        <f>VLOOKUP(B:B,'[5]June 2015 (Final)'!$B$1:$AY$65536,50,0)</f>
        <v>15694727</v>
      </c>
      <c r="Z30" s="22">
        <f t="shared" si="0"/>
        <v>1.7868501329491752E-2</v>
      </c>
      <c r="AA30" s="17">
        <f>VLOOKUP(B:B,'[6]Sep 2015 (Final)'!$B$1:$BY$65536,76,0)</f>
        <v>239043</v>
      </c>
      <c r="AB30" s="49">
        <f t="shared" si="36"/>
        <v>14570598</v>
      </c>
      <c r="AC30" s="17">
        <f>VLOOKUP(B:B,'[6]Sep 2015 (Final)'!$B$1:$AZ$65536,51,0)</f>
        <v>15113307</v>
      </c>
      <c r="AD30" s="22">
        <f t="shared" si="1"/>
        <v>2.1474533084511624E-2</v>
      </c>
      <c r="AE30" s="17">
        <f>VLOOKUP(B:B,'[7]Dec 2015 (Final)'!$B$1:$CB$65536,79,0)</f>
        <v>229329</v>
      </c>
      <c r="AF30" s="49">
        <f t="shared" si="37"/>
        <v>14570598</v>
      </c>
      <c r="AG30" s="17">
        <f>VLOOKUP(B:B,'[7]Dec 2015 (Final)'!$B$1:$BA$65536,52,0)</f>
        <v>14609492</v>
      </c>
      <c r="AH30" s="51">
        <f t="shared" si="2"/>
        <v>1.571818318586406E-2</v>
      </c>
      <c r="AI30" s="16">
        <f>VLOOKUP(B:B,'[8]Mar 2016 (Final)'!$B$1:$CE$65536,82,0)</f>
        <v>50031</v>
      </c>
      <c r="AJ30" s="49">
        <f t="shared" si="38"/>
        <v>14609492</v>
      </c>
      <c r="AK30" s="17">
        <f>VLOOKUP(B:B,'[8]Mar 2016 (Final)'!$B$1:$BB$65536,53,0)</f>
        <v>15386946</v>
      </c>
      <c r="AL30" s="22">
        <f t="shared" si="39"/>
        <v>1.3343184280746934E-2</v>
      </c>
      <c r="AM30" s="17">
        <f>VLOOKUP(B:B,'[9]Jun 2016 (Final)'!$B$1:$CI$65536,86,0)</f>
        <v>41252</v>
      </c>
      <c r="AN30" s="49">
        <f t="shared" si="40"/>
        <v>14609492</v>
      </c>
      <c r="AO30" s="17">
        <f>VLOOKUP(B:B,'[9]Jun 2016 (Final)'!$B$1:$BD$65536,55,0)</f>
        <v>15349948</v>
      </c>
      <c r="AP30" s="22">
        <f t="shared" si="3"/>
        <v>5.5077130947707971E-3</v>
      </c>
      <c r="AQ30" s="17">
        <f>VLOOKUP(B:B,'[10]Sep 2016 (Final)'!$B$1:$CL$65536,89,0)</f>
        <v>64892</v>
      </c>
      <c r="AR30" s="49">
        <f t="shared" si="41"/>
        <v>14609492</v>
      </c>
      <c r="AS30" s="17">
        <f>VLOOKUP(B:B,'[10]Sep 2016 (Final)'!$B$1:$BE$65536,56,0)</f>
        <v>15135225</v>
      </c>
      <c r="AT30" s="22">
        <f t="shared" si="4"/>
        <v>5.8176829631068046E-3</v>
      </c>
      <c r="AU30" s="17">
        <f>VLOOKUP(B:B,'[11]summary-dec-16'!$B$1:$CO$65536,92,0)</f>
        <v>230127</v>
      </c>
      <c r="AV30" s="49">
        <f t="shared" si="42"/>
        <v>14609492</v>
      </c>
      <c r="AW30" s="17">
        <f>VLOOKUP(B:B,'[11]summary-dec-16'!$B$1:$BF$65536,57,0)</f>
        <v>14705351</v>
      </c>
      <c r="AX30" s="51">
        <f t="shared" si="5"/>
        <v>1.5700374039185543E-2</v>
      </c>
      <c r="AY30" s="16">
        <f>VLOOKUP(B:B,'[12]summary-mar-17'!$B$1:$CQ$65536,94,0)</f>
        <v>49850</v>
      </c>
      <c r="AZ30" s="49">
        <f t="shared" si="43"/>
        <v>14705351</v>
      </c>
      <c r="BA30" s="17">
        <f>VLOOKUP(B:B,'[12]summary-mar-17'!$B$1:$BF$65536,57,0)</f>
        <v>15019755</v>
      </c>
      <c r="BB30" s="22">
        <f t="shared" si="44"/>
        <v>1.3416268389421386E-2</v>
      </c>
      <c r="BC30" s="17">
        <f>VLOOKUP(B:B,'[13]summary-june-17'!$B$1:$CT$65536,97,0)</f>
        <v>77378</v>
      </c>
      <c r="BD30" s="49">
        <f t="shared" si="45"/>
        <v>14705351</v>
      </c>
      <c r="BE30" s="17">
        <f>VLOOKUP(B:B,'[13]summary-june-17'!$B$1:$BG$65536,58,0)</f>
        <v>15271509</v>
      </c>
      <c r="BF30" s="22">
        <f t="shared" si="6"/>
        <v>1.032503070701868E-2</v>
      </c>
      <c r="BG30" s="17">
        <f>VLOOKUP(B:B,'[14]summary-sep-17'!$B$1:$CW$65536,100,0)</f>
        <v>112419</v>
      </c>
      <c r="BH30" s="49">
        <f t="shared" si="46"/>
        <v>14705351</v>
      </c>
      <c r="BI30" s="17">
        <f>VLOOKUP(B:B,'[14]summary-sep-17'!$B$1:$BH$65536,59,0)</f>
        <v>15520532</v>
      </c>
      <c r="BJ30" s="22">
        <f t="shared" si="7"/>
        <v>9.9181221604014019E-3</v>
      </c>
      <c r="BK30" s="17">
        <f>VLOOKUP(B:B,'[15]summary-Dec-17'!$B$1:$CZ$65536,103,0)</f>
        <v>160022</v>
      </c>
      <c r="BL30" s="49">
        <f t="shared" si="47"/>
        <v>14705351</v>
      </c>
      <c r="BM30" s="17">
        <f>VLOOKUP(B:B,'[15]summary-Dec-17'!$B$1:$BI$65536,60,0)</f>
        <v>15802759</v>
      </c>
      <c r="BN30" s="51">
        <f t="shared" si="8"/>
        <v>1.0490456472065953E-2</v>
      </c>
      <c r="BO30" s="16">
        <f>VLOOKUP(B:B,'[16]summary-Mar-18'!$B$1:$DC$65536,106,0)</f>
        <v>27383</v>
      </c>
      <c r="BP30" s="49">
        <f t="shared" si="48"/>
        <v>15802759</v>
      </c>
      <c r="BQ30" s="17">
        <f>VLOOKUP(B:B,'[16]summary-Mar-18'!$B$1:$BJ$65536,61,0)</f>
        <v>15665170</v>
      </c>
      <c r="BR30" s="22">
        <f t="shared" si="49"/>
        <v>6.9615003898095742E-3</v>
      </c>
      <c r="BS30" s="17">
        <f>VLOOKUP(B:B,'[17]summary-Jun-18'!$B$1:$DF$65536,109,0)</f>
        <v>393458</v>
      </c>
      <c r="BT30" s="49">
        <f t="shared" si="50"/>
        <v>15802759</v>
      </c>
      <c r="BU30" s="17">
        <f>VLOOKUP(B:B,'[17]summary-Jun-18'!$B$1:$BK$65536,62,0)</f>
        <v>16028257</v>
      </c>
      <c r="BV30" s="22">
        <f t="shared" si="9"/>
        <v>4.9443347959738392E-2</v>
      </c>
      <c r="BW30" s="17">
        <f>VLOOKUP(B:B,'[18]summary-Sep-18'!$B$1:$DI$65536,112,0)</f>
        <v>489904</v>
      </c>
      <c r="BX30" s="49">
        <f t="shared" si="51"/>
        <v>15802759</v>
      </c>
      <c r="BY30" s="17">
        <f>VLOOKUP(B:B,'[18]summary-Sep-18'!$B$1:$BL$65536,63,0)</f>
        <v>16012016</v>
      </c>
      <c r="BZ30" s="22">
        <f t="shared" si="10"/>
        <v>4.1063017628339873E-2</v>
      </c>
      <c r="CA30" s="17">
        <f>VLOOKUP(B:B,'[19]summary-Dec-18'!$B$1:$DL$65536,115,0)</f>
        <v>225568</v>
      </c>
      <c r="CB30" s="49">
        <f t="shared" si="52"/>
        <v>15802759</v>
      </c>
      <c r="CC30" s="17">
        <f>VLOOKUP(B:B,'[19]summary-Dec-18'!$B$1:$BM$65536,64,0)</f>
        <v>16185964</v>
      </c>
      <c r="CD30" s="51">
        <f t="shared" si="11"/>
        <v>1.4102969974762668E-2</v>
      </c>
      <c r="CE30" s="16">
        <f>VLOOKUP(B:B,[20]Summary_mar_19!$B$1:$DO$65536,118,0)</f>
        <v>38190</v>
      </c>
      <c r="CF30" s="49">
        <f t="shared" si="53"/>
        <v>16185964</v>
      </c>
      <c r="CG30" s="17">
        <f>VLOOKUP(B:B,[20]Summary_mar_19!$B$1:$BN$65536,65,0)</f>
        <v>16638307</v>
      </c>
      <c r="CH30" s="22">
        <f t="shared" si="54"/>
        <v>9.3077466975580361E-3</v>
      </c>
      <c r="CI30" s="17">
        <f>VLOOKUP(B:B,[21]Summary_jun_19!$B$1:$DR$65536,121,0)</f>
        <v>86167</v>
      </c>
      <c r="CJ30" s="49">
        <f t="shared" si="55"/>
        <v>16185964</v>
      </c>
      <c r="CK30" s="17">
        <f>VLOOKUP(B:B,[21]Summary_jun_19!$B$1:$BO$65536,66,0)</f>
        <v>16225698</v>
      </c>
      <c r="CL30" s="22">
        <f t="shared" si="12"/>
        <v>1.0634073624487383E-2</v>
      </c>
      <c r="CM30" s="17">
        <f>VLOOKUP(B:B,[22]Summary_sep_19!$B$1:$DU$65536,124,0)</f>
        <v>136106</v>
      </c>
      <c r="CN30" s="49">
        <f t="shared" si="56"/>
        <v>16185964</v>
      </c>
      <c r="CO30" s="17">
        <f>VLOOKUP(B:B, [22]Summary_sep_19!$B$1:$BP$65536,67,0)</f>
        <v>16539262</v>
      </c>
      <c r="CP30" s="22">
        <f t="shared" si="13"/>
        <v>1.1090812125585728E-2</v>
      </c>
      <c r="CQ30" s="17">
        <f>VLOOKUP(B:B,[23]Summary_DEC_19!$B$1:$DX$65536,127,0)</f>
        <v>183658</v>
      </c>
      <c r="CR30" s="49">
        <f t="shared" si="57"/>
        <v>16185964</v>
      </c>
      <c r="CS30" s="17">
        <f>VLOOKUP(B:B,[23]Summary_DEC_19!$B$1:$BQ$65536,68,0)</f>
        <v>16386450</v>
      </c>
      <c r="CT30" s="51">
        <f t="shared" si="14"/>
        <v>1.1276904438215725E-2</v>
      </c>
      <c r="CU30" s="16">
        <f>VLOOKUP(B:B,[24]Summary_mar_20!$B:$EA,130,0)</f>
        <v>118036</v>
      </c>
      <c r="CV30" s="49">
        <f t="shared" si="58"/>
        <v>16386450</v>
      </c>
      <c r="CW30" s="17">
        <f>VLOOKUP(B:B,[24]Summary_mar_20!$B:$BR,69,0)</f>
        <v>17027259</v>
      </c>
      <c r="CX30" s="22">
        <f t="shared" si="59"/>
        <v>2.826049631305522E-2</v>
      </c>
      <c r="CY30" s="17">
        <f>VLOOKUP(B:B,[25]Summary_jun_20!$B:$ED,133,0)</f>
        <v>137774</v>
      </c>
      <c r="CZ30" s="49">
        <f t="shared" si="60"/>
        <v>16386450</v>
      </c>
      <c r="DA30" s="17">
        <f>VLOOKUP(B:B,[25]Summary_jun_20!$B:$BS,70,0)</f>
        <v>16765424</v>
      </c>
      <c r="DB30" s="22">
        <f t="shared" si="15"/>
        <v>1.6623373990863985E-2</v>
      </c>
      <c r="DC30" s="53">
        <f>VLOOKUP(B:B,[26]Summary_Sep_20!$B:$EG,136,0)</f>
        <v>145109</v>
      </c>
      <c r="DD30" s="49">
        <f t="shared" si="61"/>
        <v>16386450</v>
      </c>
      <c r="DE30" s="17">
        <f>VLOOKUP(B:B,[26]Summary_Sep_20!$B:$BT,71,0)</f>
        <v>16497509</v>
      </c>
      <c r="DF30" s="22">
        <f t="shared" si="16"/>
        <v>1.1767358465972218E-2</v>
      </c>
      <c r="DG30" s="17">
        <f>VLOOKUP(B:B,[27]Summary_Dec_20!$B:$EJ,139,0)</f>
        <v>93207</v>
      </c>
      <c r="DH30" s="49">
        <f t="shared" si="62"/>
        <v>16386450</v>
      </c>
      <c r="DI30" s="17">
        <f>VLOOKUP(B:B,[27]Summary_Dec_20!$B:$BV,73,0)</f>
        <v>16497509</v>
      </c>
      <c r="DJ30" s="51">
        <f t="shared" si="17"/>
        <v>5.6688429759932492E-3</v>
      </c>
      <c r="DK30" s="54">
        <f>VLOOKUP(B:B,[28]Summary_Mar_21!$B:$EL,141,0)</f>
        <v>38749</v>
      </c>
      <c r="DL30" s="49">
        <f t="shared" si="63"/>
        <v>16497509</v>
      </c>
      <c r="DM30" s="17">
        <f>VLOOKUP(B:B,[28]Summary_Mar_21!$B:$BU,72,0)</f>
        <v>16700710</v>
      </c>
      <c r="DN30" s="22">
        <f t="shared" si="64"/>
        <v>9.337609345850751E-3</v>
      </c>
      <c r="DO30" s="17">
        <f>VLOOKUP(B:B,[29]Summary_Jun_21!$B:$EO,144,0)</f>
        <v>50892</v>
      </c>
      <c r="DP30" s="49">
        <f t="shared" si="65"/>
        <v>16497509</v>
      </c>
      <c r="DQ30" s="17">
        <f>VLOOKUP(B:B,[29]Summary_Jun_21!$B:$BV,73,0)</f>
        <v>16843240</v>
      </c>
      <c r="DR30" s="22">
        <f t="shared" si="18"/>
        <v>6.1056816689990974E-3</v>
      </c>
      <c r="DS30" s="17">
        <f>VLOOKUP(B:B,[30]Summary_Sep_21!$B:$ER,147,0)</f>
        <v>70702</v>
      </c>
      <c r="DT30" s="49">
        <f t="shared" si="66"/>
        <v>16497509</v>
      </c>
      <c r="DU30" s="17">
        <f>VLOOKUP(B:B,[30]Summary_Sep_21!$B:$BW,74,0)</f>
        <v>17021470</v>
      </c>
      <c r="DV30" s="22">
        <f t="shared" si="19"/>
        <v>5.6248332225950753E-3</v>
      </c>
      <c r="DW30" s="17">
        <f>VLOOKUP(B:B,[31]Summary_Dec_21!$B:$EW,152,0)</f>
        <v>155033</v>
      </c>
      <c r="DX30" s="49">
        <f t="shared" si="67"/>
        <v>16497509</v>
      </c>
      <c r="DY30" s="17">
        <f>VLOOKUP(B:B,[31]Summary_Dec_21!$B:$BZ,77,0)</f>
        <v>17736400</v>
      </c>
      <c r="DZ30" s="51">
        <f t="shared" si="20"/>
        <v>9.0572770991475156E-3</v>
      </c>
      <c r="EA30" s="16">
        <f>VLOOKUP(B:B,[32]Summary_Mar_22!$B:$DM,116,0)</f>
        <v>72120</v>
      </c>
      <c r="EB30" s="49">
        <f t="shared" si="68"/>
        <v>17736400</v>
      </c>
      <c r="EC30" s="17">
        <f>VLOOKUP(B:B,[32]Summary_Mar_22!$B:$AN,39,0)</f>
        <v>17265306</v>
      </c>
      <c r="ED30" s="22">
        <f t="shared" si="69"/>
        <v>1.6483767962624449E-2</v>
      </c>
      <c r="EE30" s="17">
        <f>VLOOKUP(B:B,[33]Summary_Jun_22!$B:$DP,119,0)</f>
        <v>175216</v>
      </c>
      <c r="EF30" s="49">
        <f t="shared" si="70"/>
        <v>17736400</v>
      </c>
      <c r="EG30" s="17">
        <f>VLOOKUP(B:B,[33]Summary_Jun_22!$B:$AO,40,0)</f>
        <v>16757176</v>
      </c>
      <c r="EH30" s="22">
        <f t="shared" si="21"/>
        <v>2.0318681948198122E-2</v>
      </c>
      <c r="EI30" s="17">
        <f>VLOOKUP(B:B,[34]Summary_Sep_22!$B:$DS,122,0)</f>
        <v>263652</v>
      </c>
      <c r="EJ30" s="49">
        <f t="shared" si="71"/>
        <v>17736400</v>
      </c>
      <c r="EK30" s="17">
        <f>VLOOKUP(B:B,[34]Summary_Sep_22!$B:$AP,41,0)</f>
        <v>16485292</v>
      </c>
      <c r="EL30" s="22">
        <f t="shared" si="22"/>
        <v>2.054462999666995E-2</v>
      </c>
      <c r="EM30" s="17">
        <f>VLOOKUP(B:B,[35]Summary_Dec_22!$B:$DV,125,0)</f>
        <v>249809</v>
      </c>
      <c r="EN30" s="49">
        <f t="shared" si="72"/>
        <v>17736400</v>
      </c>
      <c r="EO30" s="17">
        <f>VLOOKUP(B:B,[35]Summary_Dec_22!$B:$AQ,42,0)</f>
        <v>15658126</v>
      </c>
      <c r="EP30" s="51">
        <f t="shared" si="23"/>
        <v>1.4961074758180428E-2</v>
      </c>
      <c r="EQ30" s="16">
        <f>VLOOKUP(B:B,[36]Summary_Mar_23!$B:$DT,123,0)</f>
        <v>73584</v>
      </c>
      <c r="ER30" s="49">
        <f t="shared" si="73"/>
        <v>15658126</v>
      </c>
      <c r="ES30" s="17">
        <f>VLOOKUP(B:B,[36]Summary_Mar_23!$B:$AM,38,0)</f>
        <v>15589453</v>
      </c>
      <c r="ET30" s="22">
        <f t="shared" si="74"/>
        <v>1.8838963492179665E-2</v>
      </c>
      <c r="EU30" s="17">
        <f>VLOOKUP(B:B,[37]Summary_Jun_23!$B:$DU,124,0)</f>
        <v>120937</v>
      </c>
      <c r="EV30" s="49">
        <f t="shared" si="75"/>
        <v>15658126</v>
      </c>
      <c r="EW30" s="17">
        <f>VLOOKUP(B:B,[37]Summary_Jun_23!$B:$AL,37,0)</f>
        <v>15744241</v>
      </c>
      <c r="EX30" s="22">
        <f t="shared" si="24"/>
        <v>1.5404826012000942E-2</v>
      </c>
      <c r="EY30" s="17">
        <f>VLOOKUP(B:B,[38]Summary_Sep_23!$B:$DW,126,0)</f>
        <v>207995</v>
      </c>
      <c r="EZ30" s="49">
        <f t="shared" si="76"/>
        <v>15658126</v>
      </c>
      <c r="FA30" s="17">
        <f>VLOOKUP(B:B,[38]Summary_Sep_23!$B:$AL,37,0)</f>
        <v>15920381</v>
      </c>
      <c r="FB30" s="22">
        <f t="shared" si="25"/>
        <v>1.7564267155927713E-2</v>
      </c>
      <c r="FC30" s="17">
        <f>VLOOKUP(B:B,[39]Indu!$B:$DY,128,0)</f>
        <v>338732</v>
      </c>
      <c r="FD30" s="49">
        <f t="shared" si="77"/>
        <v>15658126</v>
      </c>
      <c r="FE30" s="17">
        <f>VLOOKUP(B:B,[39]Indu!$B:$AL,37,0)</f>
        <v>15853010</v>
      </c>
      <c r="FF30" s="51">
        <f t="shared" si="26"/>
        <v>2.1499193174121047E-2</v>
      </c>
      <c r="FG30" s="16">
        <f>VLOOKUP(B:B,'[40]Mar 2024 Final'!$B:$EB,131,0)</f>
        <v>136252</v>
      </c>
      <c r="FH30" s="49">
        <f t="shared" si="78"/>
        <v>15853010</v>
      </c>
      <c r="FI30" s="17">
        <f>VLOOKUP(B:B,'[40]Mar 2024 Final'!$B:$AM,38,0)</f>
        <v>16117360</v>
      </c>
      <c r="FJ30" s="22">
        <f t="shared" si="79"/>
        <v>3.4094569440391215E-2</v>
      </c>
      <c r="FK30" s="17">
        <f>VLOOKUP(B:B,'[41]June 2024 Final'!$B:$EG,136,0)</f>
        <v>229987</v>
      </c>
      <c r="FL30" s="49">
        <f t="shared" si="80"/>
        <v>15853010</v>
      </c>
      <c r="FM30" s="17">
        <f>VLOOKUP(B:B,'[41]June 2024 Final'!$B:$AP,41,0)</f>
        <v>16219937</v>
      </c>
      <c r="FN30" s="22">
        <f t="shared" si="27"/>
        <v>2.8682989436549126E-2</v>
      </c>
      <c r="FO30" s="17">
        <f>VLOOKUP(B:B,'[42]Sep 2024 Final'!$B:$EH,137,0)</f>
        <v>506377</v>
      </c>
      <c r="FP30" s="49">
        <f t="shared" si="81"/>
        <v>15853010</v>
      </c>
      <c r="FQ30" s="17">
        <f>VLOOKUP(B:B,'[42]Sep 2024 Final'!$B:$AO,40,0)</f>
        <v>15956350</v>
      </c>
      <c r="FR30" s="22">
        <f t="shared" si="28"/>
        <v>4.245098507692914E-2</v>
      </c>
      <c r="FS30" s="17">
        <f>VLOOKUP(B:B,'[43]Dec 2024 Final'!$B:$EJ,139,0)</f>
        <v>491037</v>
      </c>
      <c r="FT30" s="49">
        <f t="shared" si="82"/>
        <v>15853010</v>
      </c>
      <c r="FU30" s="17">
        <f>VLOOKUP(B:B,'[43]Dec 2024 Final'!$B:$AO,40,0)</f>
        <v>16125919</v>
      </c>
      <c r="FV30" s="51">
        <f t="shared" si="29"/>
        <v>3.0710034097764814E-2</v>
      </c>
    </row>
    <row r="31" spans="1:178" x14ac:dyDescent="0.25">
      <c r="A31">
        <v>25</v>
      </c>
      <c r="B31" s="11" t="s">
        <v>26</v>
      </c>
      <c r="C31" s="16">
        <f>VLOOKUP(B:B,[1]ROA!$B$1:$D$65536,3,0)</f>
        <v>85955</v>
      </c>
      <c r="D31" s="17">
        <f>VLOOKUP(B:B,[1]ROA!$AO$1:$AS$65536,5,0)</f>
        <v>16053971</v>
      </c>
      <c r="E31" s="17">
        <f>VLOOKUP(B:B,[1]ROA!$AO$1:$AQ$65536,3,0)</f>
        <v>16958464</v>
      </c>
      <c r="F31" s="22">
        <f t="shared" si="30"/>
        <v>2.0829726737818643E-2</v>
      </c>
      <c r="G31" s="17">
        <f>VLOOKUP(B:B,[2]ROA!$B$1:$D$65536,3,0)</f>
        <v>179152</v>
      </c>
      <c r="H31" s="17">
        <f>VLOOKUP(B:B,[1]ROA!$AO$1:$AS$65536,5,0)</f>
        <v>16053971</v>
      </c>
      <c r="I31" s="17">
        <f>VLOOKUP(B:B,[2]ROA!$AQ$1:$AS$65536,3,0)</f>
        <v>17319720</v>
      </c>
      <c r="J31" s="22">
        <f t="shared" si="31"/>
        <v>2.1472242911339954E-2</v>
      </c>
      <c r="K31" s="46"/>
      <c r="L31" s="47">
        <f>VLOOKUP(B:B,[1]ROA!$AO$1:$AS$65536,5,0)</f>
        <v>16053971</v>
      </c>
      <c r="M31" s="46"/>
      <c r="N31" s="46">
        <f t="shared" si="32"/>
        <v>0</v>
      </c>
      <c r="O31" s="17">
        <f>VLOOKUP(B:B,'[3]Dec 2014 (Final)'!$B$1:$BP$65536,67,0)</f>
        <v>401372</v>
      </c>
      <c r="P31" s="17">
        <f>VLOOKUP(B:B,[1]ROA!$AO$1:$AS$65536,5,0)</f>
        <v>16053971</v>
      </c>
      <c r="Q31" s="17">
        <f>VLOOKUP(B:B,'[3]Dec 2014 (Final)'!$B$1:$AW$65536,48,0)</f>
        <v>19753647</v>
      </c>
      <c r="R31" s="22">
        <f t="shared" si="33"/>
        <v>2.2418246307252272E-2</v>
      </c>
      <c r="S31" s="16">
        <f>VLOOKUP(B:B,'[4]Mar 2015 (Final)'!$B$1:$BR$65536,69,0)</f>
        <v>156362</v>
      </c>
      <c r="T31" s="49">
        <f t="shared" si="34"/>
        <v>19753647</v>
      </c>
      <c r="U31" s="17">
        <f>VLOOKUP(B:B,'[4]Mar 2015 (Final)'!$B$1:$AY$65536,50,0)</f>
        <v>19148625</v>
      </c>
      <c r="V31" s="22">
        <f t="shared" si="83"/>
        <v>3.2154831471025651E-2</v>
      </c>
      <c r="W31" s="17">
        <f>VLOOKUP(B:B,'[5]June 2015 (Final)'!$B$1:$BV$65536,73,0)</f>
        <v>404985</v>
      </c>
      <c r="X31" s="49">
        <f t="shared" si="35"/>
        <v>19753647</v>
      </c>
      <c r="Y31" s="17">
        <f>VLOOKUP(B:B,'[5]June 2015 (Final)'!$B$1:$AY$65536,50,0)</f>
        <v>21903335</v>
      </c>
      <c r="Z31" s="22">
        <f t="shared" si="0"/>
        <v>3.8887598722346234E-2</v>
      </c>
      <c r="AA31" s="17">
        <f>VLOOKUP(B:B,'[6]Sep 2015 (Final)'!$B$1:$BY$65536,76,0)</f>
        <v>576710</v>
      </c>
      <c r="AB31" s="49">
        <f t="shared" si="36"/>
        <v>19753647</v>
      </c>
      <c r="AC31" s="17">
        <f>VLOOKUP(B:B,'[6]Sep 2015 (Final)'!$B$1:$AZ$65536,51,0)</f>
        <v>23723135</v>
      </c>
      <c r="AD31" s="22">
        <f t="shared" si="1"/>
        <v>3.5372749835379566E-2</v>
      </c>
      <c r="AE31" s="17">
        <f>VLOOKUP(B:B,'[7]Dec 2015 (Final)'!$B$1:$CB$65536,79,0)</f>
        <v>730703</v>
      </c>
      <c r="AF31" s="49">
        <f t="shared" si="37"/>
        <v>19753647</v>
      </c>
      <c r="AG31" s="17">
        <f>VLOOKUP(B:B,'[7]Dec 2015 (Final)'!$B$1:$BA$65536,52,0)</f>
        <v>24713782</v>
      </c>
      <c r="AH31" s="51">
        <f t="shared" si="2"/>
        <v>3.2864638969795176E-2</v>
      </c>
      <c r="AI31" s="16">
        <f>VLOOKUP(B:B,'[8]Mar 2016 (Final)'!$B$1:$CE$65536,82,0)</f>
        <v>178092</v>
      </c>
      <c r="AJ31" s="49">
        <f t="shared" si="38"/>
        <v>24713782</v>
      </c>
      <c r="AK31" s="17">
        <f>VLOOKUP(B:B,'[8]Mar 2016 (Final)'!$B$1:$BB$65536,53,0)</f>
        <v>23398523</v>
      </c>
      <c r="AL31" s="22">
        <f t="shared" si="39"/>
        <v>2.9612715499704286E-2</v>
      </c>
      <c r="AM31" s="17">
        <f>VLOOKUP(B:B,'[9]Jun 2016 (Final)'!$B$1:$CI$65536,86,0)</f>
        <v>289616</v>
      </c>
      <c r="AN31" s="49">
        <f t="shared" si="40"/>
        <v>24713782</v>
      </c>
      <c r="AO31" s="17">
        <f>VLOOKUP(B:B,'[9]Jun 2016 (Final)'!$B$1:$BD$65536,55,0)</f>
        <v>22877199</v>
      </c>
      <c r="AP31" s="22">
        <f t="shared" si="3"/>
        <v>2.4342091204213673E-2</v>
      </c>
      <c r="AQ31" s="17">
        <f>VLOOKUP(B:B,'[10]Sep 2016 (Final)'!$B$1:$CL$65536,89,0)</f>
        <v>396408</v>
      </c>
      <c r="AR31" s="49">
        <f t="shared" si="41"/>
        <v>24713782</v>
      </c>
      <c r="AS31" s="17">
        <f>VLOOKUP(B:B,'[10]Sep 2016 (Final)'!$B$1:$BE$65536,56,0)</f>
        <v>23703026</v>
      </c>
      <c r="AT31" s="22">
        <f t="shared" si="4"/>
        <v>2.1833079124092609E-2</v>
      </c>
      <c r="AU31" s="17">
        <f>VLOOKUP(B:B,'[11]summary-dec-16'!$B$1:$CO$65536,92,0)</f>
        <v>498321</v>
      </c>
      <c r="AV31" s="49">
        <f t="shared" si="42"/>
        <v>24713782</v>
      </c>
      <c r="AW31" s="17">
        <f>VLOOKUP(B:B,'[11]summary-dec-16'!$B$1:$BF$65536,57,0)</f>
        <v>27156264</v>
      </c>
      <c r="AX31" s="51">
        <f t="shared" si="5"/>
        <v>1.9214210837599797E-2</v>
      </c>
      <c r="AY31" s="16">
        <f>VLOOKUP(B:B,'[12]summary-mar-17'!$B$1:$CQ$65536,94,0)</f>
        <v>119687</v>
      </c>
      <c r="AZ31" s="49">
        <f t="shared" si="43"/>
        <v>27156264</v>
      </c>
      <c r="BA31" s="17">
        <f>VLOOKUP(B:B,'[12]summary-mar-17'!$B$1:$BF$65536,57,0)</f>
        <v>26213067</v>
      </c>
      <c r="BB31" s="22">
        <f t="shared" si="44"/>
        <v>1.7940940649977418E-2</v>
      </c>
      <c r="BC31" s="17">
        <f>VLOOKUP(B:B,'[13]summary-june-17'!$B$1:$CT$65536,97,0)</f>
        <v>191601</v>
      </c>
      <c r="BD31" s="49">
        <f t="shared" si="45"/>
        <v>27156264</v>
      </c>
      <c r="BE31" s="17">
        <f>VLOOKUP(B:B,'[13]summary-june-17'!$B$1:$BG$65536,58,0)</f>
        <v>30065287</v>
      </c>
      <c r="BF31" s="22">
        <f t="shared" si="6"/>
        <v>1.3393625069687469E-2</v>
      </c>
      <c r="BG31" s="17">
        <f>VLOOKUP(B:B,'[14]summary-sep-17'!$B$1:$CW$65536,100,0)</f>
        <v>328324</v>
      </c>
      <c r="BH31" s="49">
        <f t="shared" si="46"/>
        <v>27156264</v>
      </c>
      <c r="BI31" s="17">
        <f>VLOOKUP(B:B,'[14]summary-sep-17'!$B$1:$BH$65536,59,0)</f>
        <v>29751830</v>
      </c>
      <c r="BJ31" s="22">
        <f t="shared" si="7"/>
        <v>1.5384993682386668E-2</v>
      </c>
      <c r="BK31" s="17">
        <f>VLOOKUP(B:B,'[15]summary-Dec-17'!$B$1:$CZ$65536,103,0)</f>
        <v>153653</v>
      </c>
      <c r="BL31" s="49">
        <f t="shared" si="47"/>
        <v>27156264</v>
      </c>
      <c r="BM31" s="17">
        <f>VLOOKUP(B:B,'[15]summary-Dec-17'!$B$1:$BI$65536,60,0)</f>
        <v>31316228</v>
      </c>
      <c r="BN31" s="51">
        <f t="shared" si="8"/>
        <v>5.2555653006887406E-3</v>
      </c>
      <c r="BO31" s="16">
        <f>VLOOKUP(B:B,'[16]summary-Mar-18'!$B$1:$DC$65536,106,0)</f>
        <v>96795</v>
      </c>
      <c r="BP31" s="49">
        <f t="shared" si="48"/>
        <v>31316228</v>
      </c>
      <c r="BQ31" s="17">
        <f>VLOOKUP(B:B,'[16]summary-Mar-18'!$B$1:$BJ$65536,61,0)</f>
        <v>30042805</v>
      </c>
      <c r="BR31" s="22">
        <f t="shared" si="49"/>
        <v>1.2620146735363316E-2</v>
      </c>
      <c r="BS31" s="17">
        <f>VLOOKUP(B:B,'[17]summary-Jun-18'!$B$1:$DF$65536,109,0)</f>
        <v>212417</v>
      </c>
      <c r="BT31" s="49">
        <f t="shared" si="50"/>
        <v>31316228</v>
      </c>
      <c r="BU31" s="17">
        <f>VLOOKUP(B:B,'[17]summary-Jun-18'!$B$1:$BK$65536,62,0)</f>
        <v>32288071</v>
      </c>
      <c r="BV31" s="22">
        <f t="shared" si="9"/>
        <v>1.3358656778844461E-2</v>
      </c>
      <c r="BW31" s="17">
        <f>VLOOKUP(B:B,'[18]summary-Sep-18'!$B$1:$DI$65536,112,0)</f>
        <v>292035</v>
      </c>
      <c r="BX31" s="49">
        <f t="shared" si="51"/>
        <v>31316228</v>
      </c>
      <c r="BY31" s="17">
        <f>VLOOKUP(B:B,'[18]summary-Sep-18'!$B$1:$BL$65536,63,0)</f>
        <v>32403890</v>
      </c>
      <c r="BZ31" s="22">
        <f t="shared" si="10"/>
        <v>1.2221571843291314E-2</v>
      </c>
      <c r="CA31" s="17">
        <f>VLOOKUP(B:B,'[19]summary-Dec-18'!$B$1:$DL$65536,115,0)</f>
        <v>131589</v>
      </c>
      <c r="CB31" s="49">
        <f t="shared" si="52"/>
        <v>31316228</v>
      </c>
      <c r="CC31" s="17">
        <f>VLOOKUP(B:B,'[19]summary-Dec-18'!$B$1:$BM$65536,64,0)</f>
        <v>33325575</v>
      </c>
      <c r="CD31" s="51">
        <f t="shared" si="11"/>
        <v>4.07132827034543E-3</v>
      </c>
      <c r="CE31" s="16">
        <f>VLOOKUP(B:B,[20]Summary_mar_19!$B$1:$DO$65536,118,0)</f>
        <v>43823</v>
      </c>
      <c r="CF31" s="49">
        <f t="shared" si="53"/>
        <v>33325575</v>
      </c>
      <c r="CG31" s="17">
        <f>VLOOKUP(B:B,[20]Summary_mar_19!$B$1:$BN$65536,65,0)</f>
        <v>32810542</v>
      </c>
      <c r="CH31" s="22">
        <f t="shared" si="54"/>
        <v>5.3009462288207817E-3</v>
      </c>
      <c r="CI31" s="17">
        <f>VLOOKUP(B:B,[21]Summary_jun_19!$B$1:$DR$65536,121,0)</f>
        <v>35867</v>
      </c>
      <c r="CJ31" s="49">
        <f t="shared" si="55"/>
        <v>33325575</v>
      </c>
      <c r="CK31" s="17">
        <f>VLOOKUP(B:B,[21]Summary_jun_19!$B$1:$BO$65536,66,0)</f>
        <v>32861161</v>
      </c>
      <c r="CL31" s="22">
        <f t="shared" si="12"/>
        <v>2.1676246431006963E-3</v>
      </c>
      <c r="CM31" s="17">
        <f>VLOOKUP(B:B,[22]Summary_sep_19!$B$1:$DU$65536,124,0)</f>
        <v>58254</v>
      </c>
      <c r="CN31" s="49">
        <f t="shared" si="56"/>
        <v>33325575</v>
      </c>
      <c r="CO31" s="17">
        <f>VLOOKUP(B:B, [22]Summary_sep_19!$B$1:$BP$65536,67,0)</f>
        <v>33153032</v>
      </c>
      <c r="CP31" s="22">
        <f t="shared" si="13"/>
        <v>2.3367517312749952E-3</v>
      </c>
      <c r="CQ31" s="17">
        <f>VLOOKUP(B:B,[23]Summary_DEC_19!$B$1:$DX$65536,127,0)</f>
        <v>167000</v>
      </c>
      <c r="CR31" s="49">
        <f t="shared" si="57"/>
        <v>33325575</v>
      </c>
      <c r="CS31" s="17">
        <f>VLOOKUP(B:B,[23]Summary_DEC_19!$B$1:$BQ$65536,68,0)</f>
        <v>35122982</v>
      </c>
      <c r="CT31" s="51">
        <f t="shared" si="14"/>
        <v>4.8795769354202751E-3</v>
      </c>
      <c r="CU31" s="16">
        <f>VLOOKUP(B:B,[24]Summary_mar_20!$B:$EA,130,0)</f>
        <v>98892</v>
      </c>
      <c r="CV31" s="49">
        <f t="shared" si="58"/>
        <v>35122982</v>
      </c>
      <c r="CW31" s="17">
        <f>VLOOKUP(B:B,[24]Summary_mar_20!$B:$BR,69,0)</f>
        <v>34764839</v>
      </c>
      <c r="CX31" s="22">
        <f t="shared" si="59"/>
        <v>1.1320083938516268E-2</v>
      </c>
      <c r="CY31" s="17">
        <f>VLOOKUP(B:B,[25]Summary_jun_20!$B:$ED,133,0)</f>
        <v>147852</v>
      </c>
      <c r="CZ31" s="49">
        <f t="shared" si="60"/>
        <v>35122982</v>
      </c>
      <c r="DA31" s="17">
        <f>VLOOKUP(B:B,[25]Summary_jun_20!$B:$BS,70,0)</f>
        <v>33982466</v>
      </c>
      <c r="DB31" s="22">
        <f t="shared" si="15"/>
        <v>8.5580517472370627E-3</v>
      </c>
      <c r="DC31" s="53">
        <f>VLOOKUP(B:B,[26]Summary_Sep_20!$B:$EG,136,0)</f>
        <v>125343</v>
      </c>
      <c r="DD31" s="49">
        <f t="shared" si="61"/>
        <v>35122982</v>
      </c>
      <c r="DE31" s="17">
        <f>VLOOKUP(B:B,[26]Summary_Sep_20!$B:$BT,71,0)</f>
        <v>34525893</v>
      </c>
      <c r="DF31" s="22">
        <f t="shared" si="16"/>
        <v>4.7990437749353453E-3</v>
      </c>
      <c r="DG31" s="17">
        <f>VLOOKUP(B:B,[27]Summary_Dec_20!$B:$EJ,139,0)</f>
        <v>193671</v>
      </c>
      <c r="DH31" s="49">
        <f t="shared" si="62"/>
        <v>35122982</v>
      </c>
      <c r="DI31" s="17">
        <f>VLOOKUP(B:B,[27]Summary_Dec_20!$B:$BV,73,0)</f>
        <v>34525893</v>
      </c>
      <c r="DJ31" s="51">
        <f t="shared" si="17"/>
        <v>5.5613532881902258E-3</v>
      </c>
      <c r="DK31" s="54">
        <f>VLOOKUP(B:B,[28]Summary_Mar_21!$B:$EL,141,0)</f>
        <v>138413</v>
      </c>
      <c r="DL31" s="49">
        <f t="shared" si="63"/>
        <v>34525893</v>
      </c>
      <c r="DM31" s="17">
        <f>VLOOKUP(B:B,[28]Summary_Mar_21!$B:$BU,72,0)</f>
        <v>36396267</v>
      </c>
      <c r="DN31" s="22">
        <f t="shared" si="64"/>
        <v>1.5612948054599578E-2</v>
      </c>
      <c r="DO31" s="17">
        <f>VLOOKUP(B:B,[29]Summary_Jun_21!$B:$EO,144,0)</f>
        <v>248794</v>
      </c>
      <c r="DP31" s="49">
        <f t="shared" si="65"/>
        <v>34525893</v>
      </c>
      <c r="DQ31" s="17">
        <f>VLOOKUP(B:B,[29]Summary_Jun_21!$B:$BV,73,0)</f>
        <v>37690697</v>
      </c>
      <c r="DR31" s="22">
        <f t="shared" si="18"/>
        <v>1.3780434661896941E-2</v>
      </c>
      <c r="DS31" s="17">
        <f>VLOOKUP(B:B,[30]Summary_Sep_21!$B:$ER,147,0)</f>
        <v>335669</v>
      </c>
      <c r="DT31" s="49">
        <f t="shared" si="66"/>
        <v>34525893</v>
      </c>
      <c r="DU31" s="17">
        <f>VLOOKUP(B:B,[30]Summary_Sep_21!$B:$BW,74,0)</f>
        <v>37369290</v>
      </c>
      <c r="DV31" s="22">
        <f t="shared" si="19"/>
        <v>1.2450310243084482E-2</v>
      </c>
      <c r="DW31" s="17">
        <f>VLOOKUP(B:B,[31]Summary_Dec_21!$B:$EW,152,0)</f>
        <v>444060</v>
      </c>
      <c r="DX31" s="49">
        <f t="shared" si="67"/>
        <v>34525893</v>
      </c>
      <c r="DY31" s="17">
        <f>VLOOKUP(B:B,[31]Summary_Dec_21!$B:$BZ,77,0)</f>
        <v>37678495</v>
      </c>
      <c r="DZ31" s="51">
        <f t="shared" si="20"/>
        <v>1.2300083479691012E-2</v>
      </c>
      <c r="EA31" s="16">
        <f>VLOOKUP(B:B,[32]Summary_Mar_22!$B:$DM,116,0)</f>
        <v>137917</v>
      </c>
      <c r="EB31" s="49">
        <f t="shared" si="68"/>
        <v>37678495</v>
      </c>
      <c r="EC31" s="17">
        <f>VLOOKUP(B:B,[32]Summary_Mar_22!$B:$AN,39,0)</f>
        <v>39333966</v>
      </c>
      <c r="ED31" s="22">
        <f t="shared" si="69"/>
        <v>1.4326720451122838E-2</v>
      </c>
      <c r="EE31" s="17">
        <f>VLOOKUP(B:B,[33]Summary_Jun_22!$B:$DP,119,0)</f>
        <v>248794</v>
      </c>
      <c r="EF31" s="49">
        <f t="shared" si="70"/>
        <v>37678495</v>
      </c>
      <c r="EG31" s="17">
        <f>VLOOKUP(B:B,[33]Summary_Jun_22!$B:$AO,40,0)</f>
        <v>37690697</v>
      </c>
      <c r="EH31" s="22">
        <f t="shared" si="21"/>
        <v>1.3204015773447592E-2</v>
      </c>
      <c r="EI31" s="17">
        <f>VLOOKUP(B:B,[34]Summary_Sep_22!$B:$DS,122,0)</f>
        <v>354910</v>
      </c>
      <c r="EJ31" s="49">
        <f t="shared" si="71"/>
        <v>37678495</v>
      </c>
      <c r="EK31" s="17">
        <f>VLOOKUP(B:B,[34]Summary_Sep_22!$B:$AP,41,0)</f>
        <v>36741533</v>
      </c>
      <c r="EL31" s="22">
        <f t="shared" si="22"/>
        <v>1.271736509782913E-2</v>
      </c>
      <c r="EM31" s="17">
        <f>VLOOKUP(B:B,[35]Summary_Dec_22!$B:$DV,125,0)</f>
        <v>555104</v>
      </c>
      <c r="EN31" s="49">
        <f t="shared" si="72"/>
        <v>37678495</v>
      </c>
      <c r="EO31" s="17">
        <f>VLOOKUP(B:B,[35]Summary_Dec_22!$B:$AQ,42,0)</f>
        <v>38162471</v>
      </c>
      <c r="EP31" s="51">
        <f t="shared" si="23"/>
        <v>1.4638632108140606E-2</v>
      </c>
      <c r="EQ31" s="16">
        <f>VLOOKUP(B:B,[36]Summary_Mar_23!$B:$DT,123,0)</f>
        <v>190486</v>
      </c>
      <c r="ER31" s="49">
        <f t="shared" si="73"/>
        <v>38162471</v>
      </c>
      <c r="ES31" s="17">
        <f>VLOOKUP(B:B,[36]Summary_Mar_23!$B:$AM,38,0)</f>
        <v>0</v>
      </c>
      <c r="ET31" s="22">
        <f t="shared" si="74"/>
        <v>3.9931586191051416E-2</v>
      </c>
      <c r="EU31" s="17">
        <f>VLOOKUP(B:B,[37]Summary_Jun_23!$B:$DU,124,0)</f>
        <v>391741</v>
      </c>
      <c r="EV31" s="49">
        <f t="shared" si="75"/>
        <v>38162471</v>
      </c>
      <c r="EW31" s="17">
        <f>VLOOKUP(B:B,[37]Summary_Jun_23!$B:$AL,37,0)</f>
        <v>41149977</v>
      </c>
      <c r="EX31" s="22">
        <f t="shared" si="24"/>
        <v>1.9756848256657012E-2</v>
      </c>
      <c r="EY31" s="17">
        <f>VLOOKUP(B:B,[38]Summary_Sep_23!$B:$DW,126,0)</f>
        <v>698611</v>
      </c>
      <c r="EZ31" s="49">
        <f t="shared" si="76"/>
        <v>38162471</v>
      </c>
      <c r="FA31" s="17">
        <f>VLOOKUP(B:B,[38]Summary_Sep_23!$B:$AL,37,0)</f>
        <v>42120292</v>
      </c>
      <c r="FB31" s="22">
        <f t="shared" si="25"/>
        <v>2.3205014339960705E-2</v>
      </c>
      <c r="FC31" s="17">
        <f>VLOOKUP(B:B,[39]Indu!$B:$DY,128,0)</f>
        <v>1039896</v>
      </c>
      <c r="FD31" s="49">
        <f t="shared" si="77"/>
        <v>38162471</v>
      </c>
      <c r="FE31" s="17">
        <f>VLOOKUP(B:B,[39]Indu!$B:$AL,37,0)</f>
        <v>42125681</v>
      </c>
      <c r="FF31" s="51">
        <f t="shared" si="26"/>
        <v>2.590409603648618E-2</v>
      </c>
      <c r="FG31" s="16">
        <f>VLOOKUP(B:B,'[40]Mar 2024 Final'!$B:$EB,131,0)</f>
        <v>348133</v>
      </c>
      <c r="FH31" s="49">
        <f t="shared" si="78"/>
        <v>42125681</v>
      </c>
      <c r="FI31" s="17">
        <f>VLOOKUP(B:B,'[40]Mar 2024 Final'!$B:$AM,38,0)</f>
        <v>42310418</v>
      </c>
      <c r="FJ31" s="22">
        <f t="shared" si="79"/>
        <v>3.2984280810983466E-2</v>
      </c>
      <c r="FK31" s="17">
        <f>VLOOKUP(B:B,'[41]June 2024 Final'!$B:$EG,136,0)</f>
        <v>572918</v>
      </c>
      <c r="FL31" s="49">
        <f t="shared" si="80"/>
        <v>42125681</v>
      </c>
      <c r="FM31" s="17">
        <f>VLOOKUP(B:B,'[41]June 2024 Final'!$B:$AP,41,0)</f>
        <v>43209243</v>
      </c>
      <c r="FN31" s="22">
        <f t="shared" si="27"/>
        <v>2.6855030655444187E-2</v>
      </c>
      <c r="FO31" s="17">
        <f>VLOOKUP(B:B,'[42]Sep 2024 Final'!$B:$EH,137,0)</f>
        <v>967118</v>
      </c>
      <c r="FP31" s="49">
        <f t="shared" si="81"/>
        <v>42125681</v>
      </c>
      <c r="FQ31" s="17">
        <f>VLOOKUP(B:B,'[42]Sep 2024 Final'!$B:$AO,40,0)</f>
        <v>44578265</v>
      </c>
      <c r="FR31" s="22">
        <f t="shared" si="28"/>
        <v>2.9744682362361378E-2</v>
      </c>
      <c r="FS31" s="17">
        <f>VLOOKUP(B:B,'[43]Dec 2024 Final'!$B:$EJ,139,0)</f>
        <v>1351532</v>
      </c>
      <c r="FT31" s="49">
        <f t="shared" si="82"/>
        <v>42125681</v>
      </c>
      <c r="FU31" s="17">
        <f>VLOOKUP(B:B,'[43]Dec 2024 Final'!$B:$AO,40,0)</f>
        <v>44915839</v>
      </c>
      <c r="FV31" s="51">
        <f t="shared" si="29"/>
        <v>3.1054880475432874E-2</v>
      </c>
    </row>
    <row r="32" spans="1:178" x14ac:dyDescent="0.25">
      <c r="A32">
        <v>26</v>
      </c>
      <c r="B32" s="11" t="s">
        <v>27</v>
      </c>
      <c r="C32" s="16">
        <f>VLOOKUP(B:B,[1]ROA!$B$1:$D$65536,3,0)</f>
        <v>68572</v>
      </c>
      <c r="D32" s="17">
        <f>VLOOKUP(B:B,[1]ROA!$AO$1:$AS$65536,5,0)</f>
        <v>11009480</v>
      </c>
      <c r="E32" s="17">
        <f>VLOOKUP(B:B,[1]ROA!$AO$1:$AQ$65536,3,0)</f>
        <v>11152222</v>
      </c>
      <c r="F32" s="22">
        <f t="shared" si="30"/>
        <v>2.4753333475921659E-2</v>
      </c>
      <c r="G32" s="17">
        <f>VLOOKUP(B:B,[2]ROA!$B$1:$D$65536,3,0)</f>
        <v>136040</v>
      </c>
      <c r="H32" s="17">
        <f>VLOOKUP(B:B,[1]ROA!$AO$1:$AS$65536,5,0)</f>
        <v>11009480</v>
      </c>
      <c r="I32" s="17">
        <f>VLOOKUP(B:B,[2]ROA!$AQ$1:$AS$65536,3,0)</f>
        <v>10918785</v>
      </c>
      <c r="J32" s="22">
        <f t="shared" si="31"/>
        <v>2.4815460776308567E-2</v>
      </c>
      <c r="K32" s="46"/>
      <c r="L32" s="47">
        <f>VLOOKUP(B:B,[1]ROA!$AO$1:$AS$65536,5,0)</f>
        <v>11009480</v>
      </c>
      <c r="M32" s="46"/>
      <c r="N32" s="46">
        <f t="shared" si="32"/>
        <v>0</v>
      </c>
      <c r="O32" s="17">
        <f>VLOOKUP(B:B,'[3]Dec 2014 (Final)'!$B$1:$BP$65536,67,0)</f>
        <v>399977</v>
      </c>
      <c r="P32" s="17">
        <f>VLOOKUP(B:B,[1]ROA!$AO$1:$AS$65536,5,0)</f>
        <v>11009480</v>
      </c>
      <c r="Q32" s="17">
        <f>VLOOKUP(B:B,'[3]Dec 2014 (Final)'!$B$1:$AW$65536,48,0)</f>
        <v>12147286</v>
      </c>
      <c r="R32" s="22">
        <f t="shared" si="33"/>
        <v>3.4545151943928612E-2</v>
      </c>
      <c r="S32" s="16">
        <f>VLOOKUP(B:B,'[4]Mar 2015 (Final)'!$B$1:$BR$65536,69,0)</f>
        <v>67341</v>
      </c>
      <c r="T32" s="49">
        <f t="shared" si="34"/>
        <v>12147286</v>
      </c>
      <c r="U32" s="17">
        <f>VLOOKUP(B:B,'[4]Mar 2015 (Final)'!$B$1:$AY$65536,50,0)</f>
        <v>11960038</v>
      </c>
      <c r="V32" s="22">
        <f t="shared" si="83"/>
        <v>2.2347067638033985E-2</v>
      </c>
      <c r="W32" s="17">
        <f>VLOOKUP(B:B,'[5]June 2015 (Final)'!$B$1:$BV$65536,73,0)</f>
        <v>137474</v>
      </c>
      <c r="X32" s="49">
        <f t="shared" si="35"/>
        <v>12147286</v>
      </c>
      <c r="Y32" s="17">
        <f>VLOOKUP(B:B,'[5]June 2015 (Final)'!$B$1:$AY$65536,50,0)</f>
        <v>13721500</v>
      </c>
      <c r="Z32" s="22">
        <f t="shared" si="0"/>
        <v>2.1257124319633707E-2</v>
      </c>
      <c r="AA32" s="17">
        <f>VLOOKUP(B:B,'[6]Sep 2015 (Final)'!$B$1:$BY$65536,76,0)</f>
        <v>209135</v>
      </c>
      <c r="AB32" s="49">
        <f t="shared" si="36"/>
        <v>12147286</v>
      </c>
      <c r="AC32" s="17">
        <f>VLOOKUP(B:B,'[6]Sep 2015 (Final)'!$B$1:$AZ$65536,51,0)</f>
        <v>15043832</v>
      </c>
      <c r="AD32" s="22">
        <f t="shared" si="1"/>
        <v>2.0510128834472102E-2</v>
      </c>
      <c r="AE32" s="17">
        <f>VLOOKUP(B:B,'[7]Dec 2015 (Final)'!$B$1:$CB$65536,79,0)</f>
        <v>329288</v>
      </c>
      <c r="AF32" s="49">
        <f t="shared" si="37"/>
        <v>12147286</v>
      </c>
      <c r="AG32" s="17">
        <f>VLOOKUP(B:B,'[7]Dec 2015 (Final)'!$B$1:$BA$65536,52,0)</f>
        <v>14439951</v>
      </c>
      <c r="AH32" s="51">
        <f t="shared" si="2"/>
        <v>2.4770381367571214E-2</v>
      </c>
      <c r="AI32" s="16">
        <f>VLOOKUP(B:B,'[8]Mar 2016 (Final)'!$B$1:$CE$65536,82,0)</f>
        <v>93573</v>
      </c>
      <c r="AJ32" s="49">
        <f t="shared" si="38"/>
        <v>14439951</v>
      </c>
      <c r="AK32" s="17">
        <f>VLOOKUP(B:B,'[8]Mar 2016 (Final)'!$B$1:$BB$65536,53,0)</f>
        <v>16490956</v>
      </c>
      <c r="AL32" s="22">
        <f t="shared" si="39"/>
        <v>2.4201812122741827E-2</v>
      </c>
      <c r="AM32" s="17">
        <f>VLOOKUP(B:B,'[9]Jun 2016 (Final)'!$B$1:$CI$65536,86,0)</f>
        <v>202130</v>
      </c>
      <c r="AN32" s="49">
        <f t="shared" si="40"/>
        <v>14439951</v>
      </c>
      <c r="AO32" s="17">
        <f>VLOOKUP(B:B,'[9]Jun 2016 (Final)'!$B$1:$BD$65536,55,0)</f>
        <v>16765434</v>
      </c>
      <c r="AP32" s="22">
        <f t="shared" si="3"/>
        <v>2.5909630661502814E-2</v>
      </c>
      <c r="AQ32" s="17">
        <f>VLOOKUP(B:B,'[10]Sep 2016 (Final)'!$B$1:$CL$65536,89,0)</f>
        <v>332240</v>
      </c>
      <c r="AR32" s="49">
        <f t="shared" si="41"/>
        <v>14439951</v>
      </c>
      <c r="AS32" s="17">
        <f>VLOOKUP(B:B,'[10]Sep 2016 (Final)'!$B$1:$BE$65536,56,0)</f>
        <v>17578063</v>
      </c>
      <c r="AT32" s="22">
        <f t="shared" si="4"/>
        <v>2.7671089572680347E-2</v>
      </c>
      <c r="AU32" s="17">
        <f>VLOOKUP(B:B,'[11]summary-dec-16'!$B$1:$CO$65536,92,0)</f>
        <v>392245</v>
      </c>
      <c r="AV32" s="49">
        <f t="shared" si="42"/>
        <v>14439951</v>
      </c>
      <c r="AW32" s="17">
        <f>VLOOKUP(B:B,'[11]summary-dec-16'!$B$1:$BF$65536,57,0)</f>
        <v>17032990</v>
      </c>
      <c r="AX32" s="51">
        <f t="shared" si="5"/>
        <v>2.4925856150526258E-2</v>
      </c>
      <c r="AY32" s="16">
        <f>VLOOKUP(B:B,'[12]summary-mar-17'!$B$1:$CQ$65536,94,0)</f>
        <v>69065</v>
      </c>
      <c r="AZ32" s="49">
        <f t="shared" si="43"/>
        <v>17032990</v>
      </c>
      <c r="BA32" s="17">
        <f>VLOOKUP(B:B,'[12]summary-mar-17'!$B$1:$BF$65536,57,0)</f>
        <v>16831253</v>
      </c>
      <c r="BB32" s="22">
        <f t="shared" si="44"/>
        <v>1.6315734564035581E-2</v>
      </c>
      <c r="BC32" s="17">
        <f>VLOOKUP(B:B,'[13]summary-june-17'!$B$1:$CT$65536,97,0)</f>
        <v>123088</v>
      </c>
      <c r="BD32" s="49">
        <f t="shared" si="45"/>
        <v>17032990</v>
      </c>
      <c r="BE32" s="17">
        <f>VLOOKUP(B:B,'[13]summary-june-17'!$B$1:$BG$65536,58,0)</f>
        <v>16899767</v>
      </c>
      <c r="BF32" s="22">
        <f t="shared" si="6"/>
        <v>1.4509637398458369E-2</v>
      </c>
      <c r="BG32" s="17">
        <f>VLOOKUP(B:B,'[14]summary-sep-17'!$B$1:$CW$65536,100,0)</f>
        <v>182828</v>
      </c>
      <c r="BH32" s="49">
        <f t="shared" si="46"/>
        <v>17032990</v>
      </c>
      <c r="BI32" s="17">
        <f>VLOOKUP(B:B,'[14]summary-sep-17'!$B$1:$BH$65536,59,0)</f>
        <v>17856497</v>
      </c>
      <c r="BJ32" s="22">
        <f t="shared" si="7"/>
        <v>1.3973875091179568E-2</v>
      </c>
      <c r="BK32" s="17">
        <f>VLOOKUP(B:B,'[15]summary-Dec-17'!$B$1:$CZ$65536,103,0)</f>
        <v>255192</v>
      </c>
      <c r="BL32" s="49">
        <f t="shared" si="47"/>
        <v>17032990</v>
      </c>
      <c r="BM32" s="17">
        <f>VLOOKUP(B:B,'[15]summary-Dec-17'!$B$1:$BI$65536,60,0)</f>
        <v>18708241</v>
      </c>
      <c r="BN32" s="51">
        <f t="shared" si="8"/>
        <v>1.4279978213397295E-2</v>
      </c>
      <c r="BO32" s="16">
        <f>VLOOKUP(B:B,'[16]summary-Mar-18'!$B$1:$DC$65536,106,0)</f>
        <v>44649</v>
      </c>
      <c r="BP32" s="49">
        <f t="shared" si="48"/>
        <v>18708241</v>
      </c>
      <c r="BQ32" s="17">
        <f>VLOOKUP(B:B,'[16]summary-Mar-18'!$B$1:$BJ$65536,61,0)</f>
        <v>18939954</v>
      </c>
      <c r="BR32" s="22">
        <f t="shared" si="49"/>
        <v>9.4876261664071804E-3</v>
      </c>
      <c r="BS32" s="17">
        <f>VLOOKUP(B:B,'[17]summary-Jun-18'!$B$1:$DF$65536,109,0)</f>
        <v>92583</v>
      </c>
      <c r="BT32" s="49">
        <f t="shared" si="50"/>
        <v>18708241</v>
      </c>
      <c r="BU32" s="17">
        <f>VLOOKUP(B:B,'[17]summary-Jun-18'!$B$1:$BK$65536,62,0)</f>
        <v>20679736</v>
      </c>
      <c r="BV32" s="22">
        <f t="shared" si="9"/>
        <v>9.4021584302235173E-3</v>
      </c>
      <c r="BW32" s="17">
        <f>VLOOKUP(B:B,'[18]summary-Sep-18'!$B$1:$DI$65536,112,0)</f>
        <v>268415</v>
      </c>
      <c r="BX32" s="49">
        <f t="shared" si="51"/>
        <v>18708241</v>
      </c>
      <c r="BY32" s="17">
        <f>VLOOKUP(B:B,'[18]summary-Sep-18'!$B$1:$BL$65536,63,0)</f>
        <v>21236872</v>
      </c>
      <c r="BZ32" s="22">
        <f t="shared" si="10"/>
        <v>1.7918921229070836E-2</v>
      </c>
      <c r="CA32" s="17">
        <f>VLOOKUP(B:B,'[19]summary-Dec-18'!$B$1:$DL$65536,115,0)</f>
        <v>225996</v>
      </c>
      <c r="CB32" s="49">
        <f t="shared" si="52"/>
        <v>18708241</v>
      </c>
      <c r="CC32" s="17">
        <f>VLOOKUP(B:B,'[19]summary-Dec-18'!$B$1:$BM$65536,64,0)</f>
        <v>21520666</v>
      </c>
      <c r="CD32" s="51">
        <f t="shared" si="11"/>
        <v>1.1235502868621312E-2</v>
      </c>
      <c r="CE32" s="16">
        <f>VLOOKUP(B:B,[20]Summary_mar_19!$B$1:$DO$65536,118,0)</f>
        <v>49766</v>
      </c>
      <c r="CF32" s="49">
        <f t="shared" si="53"/>
        <v>21520666</v>
      </c>
      <c r="CG32" s="17">
        <f>VLOOKUP(B:B,[20]Summary_mar_19!$B$1:$BN$65536,65,0)</f>
        <v>22222555</v>
      </c>
      <c r="CH32" s="22">
        <f t="shared" si="54"/>
        <v>9.1014788325715652E-3</v>
      </c>
      <c r="CI32" s="17">
        <f>VLOOKUP(B:B,[21]Summary_jun_19!$B$1:$DR$65536,121,0)</f>
        <v>89912</v>
      </c>
      <c r="CJ32" s="49">
        <f t="shared" si="55"/>
        <v>21520666</v>
      </c>
      <c r="CK32" s="17">
        <f>VLOOKUP(B:B,[21]Summary_jun_19!$B$1:$BO$65536,66,0)</f>
        <v>23887444</v>
      </c>
      <c r="CL32" s="22">
        <f t="shared" si="12"/>
        <v>7.9203472683624133E-3</v>
      </c>
      <c r="CM32" s="17">
        <f>VLOOKUP(B:B,[22]Summary_sep_19!$B$1:$DU$65536,124,0)</f>
        <v>0</v>
      </c>
      <c r="CN32" s="49">
        <f t="shared" si="56"/>
        <v>21520666</v>
      </c>
      <c r="CO32" s="17">
        <f>VLOOKUP(B:B, [22]Summary_sep_19!$B$1:$BP$65536,67,0)</f>
        <v>24204929</v>
      </c>
      <c r="CP32" s="22">
        <f t="shared" si="13"/>
        <v>0</v>
      </c>
      <c r="CQ32" s="17">
        <f>VLOOKUP(B:B,[23]Summary_DEC_19!$B$1:$DX$65536,127,0)</f>
        <v>239949</v>
      </c>
      <c r="CR32" s="49">
        <f t="shared" si="57"/>
        <v>21520666</v>
      </c>
      <c r="CS32" s="17">
        <f>VLOOKUP(B:B,[23]Summary_DEC_19!$B$1:$BQ$65536,68,0)</f>
        <v>24823459</v>
      </c>
      <c r="CT32" s="51">
        <f t="shared" si="14"/>
        <v>1.0355098947277567E-2</v>
      </c>
      <c r="CU32" s="16">
        <f>VLOOKUP(B:B,[24]Summary_mar_20!$B:$EA,130,0)</f>
        <v>40702</v>
      </c>
      <c r="CV32" s="49">
        <f t="shared" si="58"/>
        <v>24823459</v>
      </c>
      <c r="CW32" s="17">
        <f>VLOOKUP(B:B,[24]Summary_mar_20!$B:$BR,69,0)</f>
        <v>25157373</v>
      </c>
      <c r="CX32" s="22">
        <f t="shared" si="59"/>
        <v>6.5148175204446379E-3</v>
      </c>
      <c r="CY32" s="17">
        <f>VLOOKUP(B:B,[25]Summary_jun_20!$B:$ED,133,0)</f>
        <v>87989</v>
      </c>
      <c r="CZ32" s="49">
        <f t="shared" si="60"/>
        <v>24823459</v>
      </c>
      <c r="DA32" s="17">
        <f>VLOOKUP(B:B,[25]Summary_jun_20!$B:$BS,70,0)</f>
        <v>26075152</v>
      </c>
      <c r="DB32" s="22">
        <f t="shared" si="15"/>
        <v>6.9148448864351135E-3</v>
      </c>
      <c r="DC32" s="53">
        <f>VLOOKUP(B:B,[26]Summary_Sep_20!$B:$EG,136,0)</f>
        <v>168110</v>
      </c>
      <c r="DD32" s="49">
        <f t="shared" si="61"/>
        <v>24823459</v>
      </c>
      <c r="DE32" s="17">
        <f>VLOOKUP(B:B,[26]Summary_Sep_20!$B:$BT,71,0)</f>
        <v>25894922</v>
      </c>
      <c r="DF32" s="22">
        <f t="shared" si="16"/>
        <v>8.8388730967838523E-3</v>
      </c>
      <c r="DG32" s="17">
        <f>VLOOKUP(B:B,[27]Summary_Dec_20!$B:$EJ,139,0)</f>
        <v>307054</v>
      </c>
      <c r="DH32" s="49">
        <f t="shared" si="62"/>
        <v>24823459</v>
      </c>
      <c r="DI32" s="17">
        <f>VLOOKUP(B:B,[27]Summary_Dec_20!$B:$BV,73,0)</f>
        <v>25894922</v>
      </c>
      <c r="DJ32" s="51">
        <f t="shared" si="17"/>
        <v>1.2108194068734174E-2</v>
      </c>
      <c r="DK32" s="54">
        <f>VLOOKUP(B:B,[28]Summary_Mar_21!$B:$EL,141,0)</f>
        <v>59747</v>
      </c>
      <c r="DL32" s="49">
        <f t="shared" si="63"/>
        <v>25894922</v>
      </c>
      <c r="DM32" s="17">
        <f>VLOOKUP(B:B,[28]Summary_Mar_21!$B:$BU,72,0)</f>
        <v>27711004</v>
      </c>
      <c r="DN32" s="22">
        <f t="shared" si="64"/>
        <v>8.9164768835445548E-3</v>
      </c>
      <c r="DO32" s="17">
        <f>VLOOKUP(B:B,[29]Summary_Jun_21!$B:$EO,144,0)</f>
        <v>133504</v>
      </c>
      <c r="DP32" s="49">
        <f t="shared" si="65"/>
        <v>25894922</v>
      </c>
      <c r="DQ32" s="17">
        <f>VLOOKUP(B:B,[29]Summary_Jun_21!$B:$BV,73,0)</f>
        <v>27794292</v>
      </c>
      <c r="DR32" s="22">
        <f t="shared" si="18"/>
        <v>9.9464298359815805E-3</v>
      </c>
      <c r="DS32" s="17">
        <f>VLOOKUP(B:B,[30]Summary_Sep_21!$B:$ER,147,0)</f>
        <v>209334</v>
      </c>
      <c r="DT32" s="49">
        <f t="shared" si="66"/>
        <v>25894922</v>
      </c>
      <c r="DU32" s="17">
        <f>VLOOKUP(B:B,[30]Summary_Sep_21!$B:$BW,74,0)</f>
        <v>28135856</v>
      </c>
      <c r="DV32" s="22">
        <f t="shared" si="19"/>
        <v>1.0331592856205031E-2</v>
      </c>
      <c r="DW32" s="17">
        <f>VLOOKUP(B:B,[31]Summary_Dec_21!$B:$EW,152,0)</f>
        <v>423635</v>
      </c>
      <c r="DX32" s="49">
        <f t="shared" si="67"/>
        <v>25894922</v>
      </c>
      <c r="DY32" s="17">
        <f>VLOOKUP(B:B,[31]Summary_Dec_21!$B:$BZ,77,0)</f>
        <v>28553963</v>
      </c>
      <c r="DZ32" s="51">
        <f t="shared" si="20"/>
        <v>1.5560832880232533E-2</v>
      </c>
      <c r="EA32" s="16">
        <f>VLOOKUP(B:B,[32]Summary_Mar_22!$B:$DM,116,0)</f>
        <v>57620</v>
      </c>
      <c r="EB32" s="49">
        <f t="shared" si="68"/>
        <v>28553963</v>
      </c>
      <c r="EC32" s="17">
        <f>VLOOKUP(B:B,[32]Summary_Mar_22!$B:$AN,39,0)</f>
        <v>29909063</v>
      </c>
      <c r="ED32" s="22">
        <f t="shared" si="69"/>
        <v>7.8846414826355387E-3</v>
      </c>
      <c r="EE32" s="17">
        <f>VLOOKUP(B:B,[33]Summary_Jun_22!$B:$DP,119,0)</f>
        <v>124546</v>
      </c>
      <c r="EF32" s="49">
        <f t="shared" si="70"/>
        <v>28553963</v>
      </c>
      <c r="EG32" s="17">
        <f>VLOOKUP(B:B,[33]Summary_Jun_22!$B:$AO,40,0)</f>
        <v>29789842</v>
      </c>
      <c r="EH32" s="22">
        <f t="shared" si="21"/>
        <v>8.5387643126806686E-3</v>
      </c>
      <c r="EI32" s="17">
        <f>VLOOKUP(B:B,[34]Summary_Sep_22!$B:$DS,122,0)</f>
        <v>198137</v>
      </c>
      <c r="EJ32" s="49">
        <f t="shared" si="71"/>
        <v>28553963</v>
      </c>
      <c r="EK32" s="17">
        <f>VLOOKUP(B:B,[34]Summary_Sep_22!$B:$AP,41,0)</f>
        <v>30688189</v>
      </c>
      <c r="EL32" s="22">
        <f t="shared" si="22"/>
        <v>8.9187397063721346E-3</v>
      </c>
      <c r="EM32" s="17">
        <f>VLOOKUP(B:B,[35]Summary_Dec_22!$B:$DV,125,0)</f>
        <v>295705</v>
      </c>
      <c r="EN32" s="49">
        <f t="shared" si="72"/>
        <v>28553963</v>
      </c>
      <c r="EO32" s="17">
        <f>VLOOKUP(B:B,[35]Summary_Dec_22!$B:$AQ,42,0)</f>
        <v>30855524</v>
      </c>
      <c r="EP32" s="51">
        <f t="shared" si="23"/>
        <v>9.9548073862344572E-3</v>
      </c>
      <c r="EQ32" s="16">
        <f>VLOOKUP(B:B,[36]Summary_Mar_23!$B:$DT,123,0)</f>
        <v>79916</v>
      </c>
      <c r="ER32" s="49">
        <f t="shared" si="73"/>
        <v>30855524</v>
      </c>
      <c r="ES32" s="17">
        <f>VLOOKUP(B:B,[36]Summary_Mar_23!$B:$AM,38,0)</f>
        <v>32336603</v>
      </c>
      <c r="ET32" s="22">
        <f t="shared" si="74"/>
        <v>1.0117209696074955E-2</v>
      </c>
      <c r="EU32" s="17">
        <f>VLOOKUP(B:B,[37]Summary_Jun_23!$B:$DU,124,0)</f>
        <v>184758</v>
      </c>
      <c r="EV32" s="49">
        <f t="shared" si="75"/>
        <v>30855524</v>
      </c>
      <c r="EW32" s="17">
        <f>VLOOKUP(B:B,[37]Summary_Jun_23!$B:$AL,37,0)</f>
        <v>34534627</v>
      </c>
      <c r="EX32" s="22">
        <f t="shared" si="24"/>
        <v>1.1301885508721337E-2</v>
      </c>
      <c r="EY32" s="17">
        <f>VLOOKUP(B:B,[38]Summary_Sep_23!$B:$DW,126,0)</f>
        <v>287113</v>
      </c>
      <c r="EZ32" s="49">
        <f t="shared" si="76"/>
        <v>30855524</v>
      </c>
      <c r="FA32" s="17">
        <f>VLOOKUP(B:B,[38]Summary_Sep_23!$B:$AL,37,0)</f>
        <v>35684549</v>
      </c>
      <c r="FB32" s="22">
        <f t="shared" si="25"/>
        <v>1.1506369502580297E-2</v>
      </c>
      <c r="FC32" s="17">
        <f>VLOOKUP(B:B,[39]Indu!$B:$DY,128,0)</f>
        <v>198223</v>
      </c>
      <c r="FD32" s="49">
        <f t="shared" si="77"/>
        <v>30855524</v>
      </c>
      <c r="FE32" s="17">
        <f>VLOOKUP(B:B,[39]Indu!$B:$AL,37,0)</f>
        <v>36125057</v>
      </c>
      <c r="FF32" s="51">
        <f t="shared" si="26"/>
        <v>5.9188199636548387E-3</v>
      </c>
      <c r="FG32" s="16">
        <f>VLOOKUP(B:B,'[40]Mar 2024 Final'!$B:$EB,131,0)</f>
        <v>103848</v>
      </c>
      <c r="FH32" s="49">
        <f t="shared" si="78"/>
        <v>36125057</v>
      </c>
      <c r="FI32" s="17">
        <f>VLOOKUP(B:B,'[40]Mar 2024 Final'!$B:$AM,38,0)</f>
        <v>36145166</v>
      </c>
      <c r="FJ32" s="22">
        <f t="shared" si="79"/>
        <v>1.1495522851783645E-2</v>
      </c>
      <c r="FK32" s="17">
        <f>VLOOKUP(B:B,'[41]June 2024 Final'!$B:$EG,136,0)</f>
        <v>219941</v>
      </c>
      <c r="FL32" s="49">
        <f t="shared" si="80"/>
        <v>36125057</v>
      </c>
      <c r="FM32" s="17">
        <f>VLOOKUP(B:B,'[41]June 2024 Final'!$B:$AP,41,0)</f>
        <v>36895470</v>
      </c>
      <c r="FN32" s="22">
        <f t="shared" si="27"/>
        <v>1.2048173796390158E-2</v>
      </c>
      <c r="FO32" s="17">
        <f>VLOOKUP(B:B,'[42]Sep 2024 Final'!$B:$EH,137,0)</f>
        <v>319991</v>
      </c>
      <c r="FP32" s="49">
        <f t="shared" si="81"/>
        <v>36125057</v>
      </c>
      <c r="FQ32" s="17">
        <f>VLOOKUP(B:B,'[42]Sep 2024 Final'!$B:$AO,40,0)</f>
        <v>38372030</v>
      </c>
      <c r="FR32" s="22">
        <f t="shared" si="28"/>
        <v>1.1454264424236258E-2</v>
      </c>
      <c r="FS32" s="17">
        <f>VLOOKUP(B:B,'[43]Dec 2024 Final'!$B:$EJ,139,0)</f>
        <v>399592</v>
      </c>
      <c r="FT32" s="49">
        <f t="shared" si="82"/>
        <v>36125057</v>
      </c>
      <c r="FU32" s="17">
        <f>VLOOKUP(B:B,'[43]Dec 2024 Final'!$B:$AO,40,0)</f>
        <v>37853164</v>
      </c>
      <c r="FV32" s="51">
        <f t="shared" si="29"/>
        <v>1.0802963212646058E-2</v>
      </c>
    </row>
    <row r="33" spans="1:178" x14ac:dyDescent="0.25">
      <c r="A33">
        <v>27</v>
      </c>
      <c r="B33" s="11" t="s">
        <v>28</v>
      </c>
      <c r="C33" s="16">
        <f>VLOOKUP(B:B,[1]ROA!$B$1:$D$65536,3,0)</f>
        <v>81121</v>
      </c>
      <c r="D33" s="17">
        <f>VLOOKUP(B:B,[1]ROA!$AO$1:$AS$65536,5,0)</f>
        <v>8078122</v>
      </c>
      <c r="E33" s="17">
        <f>VLOOKUP(B:B,[1]ROA!$AO$1:$AQ$65536,3,0)</f>
        <v>8541266</v>
      </c>
      <c r="F33" s="22">
        <f t="shared" si="30"/>
        <v>3.9048850655631843E-2</v>
      </c>
      <c r="G33" s="17">
        <f>VLOOKUP(B:B,[2]ROA!$B$1:$D$65536,3,0)</f>
        <v>134061</v>
      </c>
      <c r="H33" s="17">
        <f>VLOOKUP(B:B,[1]ROA!$AO$1:$AS$65536,5,0)</f>
        <v>8078122</v>
      </c>
      <c r="I33" s="17">
        <f>VLOOKUP(B:B,[2]ROA!$AQ$1:$AS$65536,3,0)</f>
        <v>9900454</v>
      </c>
      <c r="J33" s="22">
        <f t="shared" si="31"/>
        <v>2.9826833893852326E-2</v>
      </c>
      <c r="K33" s="46"/>
      <c r="L33" s="47">
        <f>VLOOKUP(B:B,[1]ROA!$AO$1:$AS$65536,5,0)</f>
        <v>8078122</v>
      </c>
      <c r="M33" s="46"/>
      <c r="N33" s="46">
        <f t="shared" si="32"/>
        <v>0</v>
      </c>
      <c r="O33" s="17">
        <f>VLOOKUP(B:B,'[3]Dec 2014 (Final)'!$B$1:$BP$65536,67,0)</f>
        <v>318526</v>
      </c>
      <c r="P33" s="17">
        <f>VLOOKUP(B:B,[1]ROA!$AO$1:$AS$65536,5,0)</f>
        <v>8078122</v>
      </c>
      <c r="Q33" s="17">
        <f>VLOOKUP(B:B,'[3]Dec 2014 (Final)'!$B$1:$AW$65536,48,0)</f>
        <v>9449365</v>
      </c>
      <c r="R33" s="22">
        <f t="shared" si="33"/>
        <v>3.6345883468634155E-2</v>
      </c>
      <c r="S33" s="16">
        <f>VLOOKUP(B:B,'[4]Mar 2015 (Final)'!$B$1:$BR$65536,69,0)</f>
        <v>69260</v>
      </c>
      <c r="T33" s="49">
        <f t="shared" si="34"/>
        <v>9449365</v>
      </c>
      <c r="U33" s="17">
        <f>VLOOKUP(B:B,'[4]Mar 2015 (Final)'!$B$1:$AY$65536,50,0)</f>
        <v>9300950</v>
      </c>
      <c r="V33" s="22">
        <f t="shared" si="83"/>
        <v>2.9550436885993649E-2</v>
      </c>
      <c r="W33" s="17">
        <f>VLOOKUP(B:B,'[5]June 2015 (Final)'!$B$1:$BV$65536,73,0)</f>
        <v>124083</v>
      </c>
      <c r="X33" s="49">
        <f t="shared" si="35"/>
        <v>9449365</v>
      </c>
      <c r="Y33" s="17">
        <f>VLOOKUP(B:B,'[5]June 2015 (Final)'!$B$1:$AY$65536,50,0)</f>
        <v>8720174</v>
      </c>
      <c r="Z33" s="22">
        <f t="shared" si="0"/>
        <v>2.7316708475652575E-2</v>
      </c>
      <c r="AA33" s="17">
        <f>VLOOKUP(B:B,'[6]Sep 2015 (Final)'!$B$1:$BY$65536,76,0)</f>
        <v>157919</v>
      </c>
      <c r="AB33" s="49">
        <f t="shared" si="36"/>
        <v>9449365</v>
      </c>
      <c r="AC33" s="17">
        <f>VLOOKUP(B:B,'[6]Sep 2015 (Final)'!$B$1:$AZ$65536,51,0)</f>
        <v>10325858</v>
      </c>
      <c r="AD33" s="22">
        <f t="shared" si="1"/>
        <v>2.1295200227746273E-2</v>
      </c>
      <c r="AE33" s="17">
        <f>VLOOKUP(B:B,'[7]Dec 2015 (Final)'!$B$1:$CB$65536,79,0)</f>
        <v>298583</v>
      </c>
      <c r="AF33" s="49">
        <f t="shared" si="37"/>
        <v>9449365</v>
      </c>
      <c r="AG33" s="17">
        <f>VLOOKUP(B:B,'[7]Dec 2015 (Final)'!$B$1:$BA$65536,52,0)</f>
        <v>10229978</v>
      </c>
      <c r="AH33" s="51">
        <f t="shared" si="2"/>
        <v>3.0344813848714361E-2</v>
      </c>
      <c r="AI33" s="16">
        <f>VLOOKUP(B:B,'[8]Mar 2016 (Final)'!$B$1:$CE$65536,82,0)</f>
        <v>93276</v>
      </c>
      <c r="AJ33" s="49">
        <f t="shared" si="38"/>
        <v>10229978</v>
      </c>
      <c r="AK33" s="17">
        <f>VLOOKUP(B:B,'[8]Mar 2016 (Final)'!$B$1:$BB$65536,53,0)</f>
        <v>9669573</v>
      </c>
      <c r="AL33" s="22">
        <f t="shared" si="39"/>
        <v>3.7498735524233689E-2</v>
      </c>
      <c r="AM33" s="17">
        <f>VLOOKUP(B:B,'[9]Jun 2016 (Final)'!$B$1:$CI$65536,86,0)</f>
        <v>153727</v>
      </c>
      <c r="AN33" s="49">
        <f t="shared" si="40"/>
        <v>10229978</v>
      </c>
      <c r="AO33" s="17">
        <f>VLOOKUP(B:B,'[9]Jun 2016 (Final)'!$B$1:$BD$65536,55,0)</f>
        <v>11492773</v>
      </c>
      <c r="AP33" s="22">
        <f t="shared" si="3"/>
        <v>2.8307096094780996E-2</v>
      </c>
      <c r="AQ33" s="17">
        <f>VLOOKUP(B:B,'[10]Sep 2016 (Final)'!$B$1:$CL$65536,89,0)</f>
        <v>236061</v>
      </c>
      <c r="AR33" s="49">
        <f t="shared" si="41"/>
        <v>10229978</v>
      </c>
      <c r="AS33" s="17">
        <f>VLOOKUP(B:B,'[10]Sep 2016 (Final)'!$B$1:$BE$65536,56,0)</f>
        <v>11684163</v>
      </c>
      <c r="AT33" s="22">
        <f t="shared" si="4"/>
        <v>2.872556127114451E-2</v>
      </c>
      <c r="AU33" s="17">
        <f>VLOOKUP(B:B,'[11]summary-dec-16'!$B$1:$CO$65536,92,0)</f>
        <v>306165</v>
      </c>
      <c r="AV33" s="49">
        <f t="shared" si="42"/>
        <v>10229978</v>
      </c>
      <c r="AW33" s="17">
        <f>VLOOKUP(B:B,'[11]summary-dec-16'!$B$1:$BF$65536,57,0)</f>
        <v>12508025</v>
      </c>
      <c r="AX33" s="51">
        <f t="shared" si="5"/>
        <v>2.6929805577033304E-2</v>
      </c>
      <c r="AY33" s="16">
        <f>VLOOKUP(B:B,'[12]summary-mar-17'!$B$1:$CQ$65536,94,0)</f>
        <v>38418</v>
      </c>
      <c r="AZ33" s="49">
        <f t="shared" si="43"/>
        <v>12508025</v>
      </c>
      <c r="BA33" s="17">
        <f>VLOOKUP(B:B,'[12]summary-mar-17'!$B$1:$BF$65536,57,0)</f>
        <v>11229012</v>
      </c>
      <c r="BB33" s="22">
        <f t="shared" si="44"/>
        <v>1.2947867082146774E-2</v>
      </c>
      <c r="BC33" s="17">
        <f>VLOOKUP(B:B,'[13]summary-june-17'!$B$1:$CT$65536,97,0)</f>
        <v>57451</v>
      </c>
      <c r="BD33" s="49">
        <f t="shared" si="45"/>
        <v>12508025</v>
      </c>
      <c r="BE33" s="17">
        <f>VLOOKUP(B:B,'[13]summary-june-17'!$B$1:$BG$65536,58,0)</f>
        <v>10897687</v>
      </c>
      <c r="BF33" s="22">
        <f t="shared" si="6"/>
        <v>9.8182870916295982E-3</v>
      </c>
      <c r="BG33" s="17">
        <f>VLOOKUP(B:B,'[14]summary-sep-17'!$B$1:$CW$65536,100,0)</f>
        <v>0</v>
      </c>
      <c r="BH33" s="49">
        <f t="shared" si="46"/>
        <v>12508025</v>
      </c>
      <c r="BI33" s="17">
        <f>VLOOKUP(B:B,'[14]summary-sep-17'!$B$1:$BH$65536,59,0)</f>
        <v>0</v>
      </c>
      <c r="BJ33" s="22">
        <f t="shared" si="7"/>
        <v>0</v>
      </c>
      <c r="BK33" s="17" t="e">
        <f>VLOOKUP(B:B,'[15]summary-Dec-17'!$B$1:$CZ$65536,103,0)</f>
        <v>#N/A</v>
      </c>
      <c r="BL33" s="49">
        <f t="shared" si="47"/>
        <v>12508025</v>
      </c>
      <c r="BM33" s="17" t="e">
        <f>VLOOKUP(B:B,'[15]summary-Dec-17'!$B$1:$BI$65536,60,0)</f>
        <v>#N/A</v>
      </c>
      <c r="BN33" s="51" t="e">
        <f t="shared" si="8"/>
        <v>#N/A</v>
      </c>
      <c r="BO33" s="16" t="e">
        <f>VLOOKUP(B:B,'[16]summary-Mar-18'!$B$1:$DC$65536,106,0)</f>
        <v>#N/A</v>
      </c>
      <c r="BP33" s="49" t="e">
        <f t="shared" si="48"/>
        <v>#N/A</v>
      </c>
      <c r="BQ33" s="17" t="e">
        <f>VLOOKUP(B:B,'[16]summary-Mar-18'!$B$1:$BJ$65536,61,0)</f>
        <v>#N/A</v>
      </c>
      <c r="BR33" s="22" t="e">
        <f t="shared" si="49"/>
        <v>#N/A</v>
      </c>
      <c r="BS33" s="17" t="e">
        <f>VLOOKUP(B:B,'[17]summary-Jun-18'!$B$1:$DF$65536,109,0)</f>
        <v>#N/A</v>
      </c>
      <c r="BT33" s="49" t="e">
        <f t="shared" si="50"/>
        <v>#N/A</v>
      </c>
      <c r="BU33" s="17" t="e">
        <f>VLOOKUP(B:B,'[17]summary-Jun-18'!$B$1:$BK$65536,62,0)</f>
        <v>#N/A</v>
      </c>
      <c r="BV33" s="22" t="e">
        <f t="shared" si="9"/>
        <v>#N/A</v>
      </c>
      <c r="BW33" s="17" t="e">
        <f>VLOOKUP(B:B,'[18]summary-Sep-18'!$B$1:$DI$65536,112,0)</f>
        <v>#N/A</v>
      </c>
      <c r="BX33" s="49" t="e">
        <f t="shared" si="51"/>
        <v>#N/A</v>
      </c>
      <c r="BY33" s="17" t="e">
        <f>VLOOKUP(B:B,'[18]summary-Sep-18'!$B$1:$BL$65536,63,0)</f>
        <v>#N/A</v>
      </c>
      <c r="BZ33" s="22" t="e">
        <f t="shared" si="10"/>
        <v>#N/A</v>
      </c>
      <c r="CA33" s="17" t="e">
        <f>VLOOKUP(B:B,'[19]summary-Dec-18'!$B$1:$DL$65536,115,0)</f>
        <v>#N/A</v>
      </c>
      <c r="CB33" s="49" t="e">
        <f t="shared" si="52"/>
        <v>#N/A</v>
      </c>
      <c r="CC33" s="17" t="e">
        <f>VLOOKUP(B:B,'[19]summary-Dec-18'!$B$1:$BM$65536,64,0)</f>
        <v>#N/A</v>
      </c>
      <c r="CD33" s="51" t="e">
        <f t="shared" si="11"/>
        <v>#N/A</v>
      </c>
      <c r="CE33" s="16" t="e">
        <f>VLOOKUP(B:B,[20]Summary_mar_19!$B$1:$DO$65536,118,0)</f>
        <v>#N/A</v>
      </c>
      <c r="CF33" s="49" t="e">
        <f t="shared" si="53"/>
        <v>#N/A</v>
      </c>
      <c r="CG33" s="17" t="e">
        <f>VLOOKUP(B:B,[20]Summary_mar_19!$B$1:$BN$65536,65,0)</f>
        <v>#N/A</v>
      </c>
      <c r="CH33" s="22" t="e">
        <f t="shared" si="54"/>
        <v>#N/A</v>
      </c>
      <c r="CI33" s="17" t="e">
        <f>VLOOKUP(B:B,[21]Summary_jun_19!$B$1:$DR$65536,121,0)</f>
        <v>#N/A</v>
      </c>
      <c r="CJ33" s="49" t="e">
        <f t="shared" si="55"/>
        <v>#N/A</v>
      </c>
      <c r="CK33" s="17" t="e">
        <f>VLOOKUP(B:B,[21]Summary_jun_19!$B$1:$BO$65536,66,0)</f>
        <v>#N/A</v>
      </c>
      <c r="CL33" s="22" t="e">
        <f t="shared" si="12"/>
        <v>#N/A</v>
      </c>
      <c r="CM33" s="17" t="e">
        <f>VLOOKUP(B:B,[22]Summary_sep_19!$B$1:$DU$65536,124,0)</f>
        <v>#N/A</v>
      </c>
      <c r="CN33" s="49" t="e">
        <f t="shared" si="56"/>
        <v>#N/A</v>
      </c>
      <c r="CO33" s="17" t="e">
        <f>VLOOKUP(B:B, [22]Summary_sep_19!$B$1:$BP$65536,67,0)</f>
        <v>#N/A</v>
      </c>
      <c r="CP33" s="22" t="e">
        <f t="shared" si="13"/>
        <v>#N/A</v>
      </c>
      <c r="CQ33" s="17" t="e">
        <f>VLOOKUP(B:B,[23]Summary_DEC_19!$B$1:$DX$65536,127,0)</f>
        <v>#N/A</v>
      </c>
      <c r="CR33" s="49" t="e">
        <f t="shared" si="57"/>
        <v>#N/A</v>
      </c>
      <c r="CS33" s="17" t="e">
        <f>VLOOKUP(B:B,[23]Summary_DEC_19!$B$1:$BQ$65536,68,0)</f>
        <v>#N/A</v>
      </c>
      <c r="CT33" s="51" t="e">
        <f t="shared" si="14"/>
        <v>#N/A</v>
      </c>
      <c r="CU33" s="16" t="e">
        <f>VLOOKUP(B:B,[24]Summary_mar_20!$B:$EA,130,0)</f>
        <v>#N/A</v>
      </c>
      <c r="CV33" s="49" t="e">
        <f t="shared" si="58"/>
        <v>#N/A</v>
      </c>
      <c r="CW33" s="17" t="e">
        <f>VLOOKUP(B:B,[24]Summary_mar_20!$B:$BR,69,0)</f>
        <v>#N/A</v>
      </c>
      <c r="CX33" s="22" t="e">
        <f t="shared" si="59"/>
        <v>#N/A</v>
      </c>
      <c r="CY33" s="17" t="e">
        <f>VLOOKUP(B:B,[25]Summary_jun_20!$B:$ED,133,0)</f>
        <v>#N/A</v>
      </c>
      <c r="CZ33" s="49" t="e">
        <f t="shared" si="60"/>
        <v>#N/A</v>
      </c>
      <c r="DA33" s="17" t="e">
        <f>VLOOKUP(B:B,[25]Summary_jun_20!$B:$BS,70,0)</f>
        <v>#N/A</v>
      </c>
      <c r="DB33" s="22" t="e">
        <f t="shared" si="15"/>
        <v>#N/A</v>
      </c>
      <c r="DC33" s="53" t="e">
        <f>VLOOKUP(B:B,[26]Summary_Sep_20!$B:$EG,136,0)</f>
        <v>#N/A</v>
      </c>
      <c r="DD33" s="49" t="e">
        <f t="shared" si="61"/>
        <v>#N/A</v>
      </c>
      <c r="DE33" s="17" t="e">
        <f>VLOOKUP(B:B,[26]Summary_Sep_20!$B:$BT,71,0)</f>
        <v>#N/A</v>
      </c>
      <c r="DF33" s="22" t="e">
        <f t="shared" si="16"/>
        <v>#N/A</v>
      </c>
      <c r="DG33" s="17" t="e">
        <f>VLOOKUP(B:B,[27]Summary_Dec_20!$B:$EJ,139,0)</f>
        <v>#N/A</v>
      </c>
      <c r="DH33" s="49" t="e">
        <f t="shared" si="62"/>
        <v>#N/A</v>
      </c>
      <c r="DI33" s="17" t="e">
        <f>VLOOKUP(B:B,[27]Summary_Dec_20!$B:$BV,73,0)</f>
        <v>#N/A</v>
      </c>
      <c r="DJ33" s="51" t="e">
        <f t="shared" si="17"/>
        <v>#N/A</v>
      </c>
      <c r="DK33" s="54" t="e">
        <f>VLOOKUP(B:B,[28]Summary_Mar_21!$B:$EL,141,0)</f>
        <v>#N/A</v>
      </c>
      <c r="DL33" s="49" t="e">
        <f t="shared" si="63"/>
        <v>#N/A</v>
      </c>
      <c r="DM33" s="17" t="e">
        <f>VLOOKUP(B:B,[28]Summary_Mar_21!$B:$BU,72,0)</f>
        <v>#N/A</v>
      </c>
      <c r="DN33" s="22" t="e">
        <f t="shared" si="64"/>
        <v>#N/A</v>
      </c>
      <c r="DO33" s="17" t="e">
        <f>VLOOKUP(B:B,[29]Summary_Jun_21!$B:$EO,144,0)</f>
        <v>#N/A</v>
      </c>
      <c r="DP33" s="49" t="e">
        <f t="shared" si="65"/>
        <v>#N/A</v>
      </c>
      <c r="DQ33" s="17" t="e">
        <f>VLOOKUP(B:B,[29]Summary_Jun_21!$B:$BV,73,0)</f>
        <v>#N/A</v>
      </c>
      <c r="DR33" s="22" t="e">
        <f t="shared" si="18"/>
        <v>#N/A</v>
      </c>
      <c r="DS33" s="17" t="e">
        <f>VLOOKUP(B:B,[30]Summary_Sep_21!$B:$ER,147,0)</f>
        <v>#N/A</v>
      </c>
      <c r="DT33" s="49" t="e">
        <f t="shared" si="66"/>
        <v>#N/A</v>
      </c>
      <c r="DU33" s="17" t="e">
        <f>VLOOKUP(B:B,[30]Summary_Sep_21!$B:$BW,74,0)</f>
        <v>#N/A</v>
      </c>
      <c r="DV33" s="22" t="e">
        <f t="shared" si="19"/>
        <v>#N/A</v>
      </c>
      <c r="DW33" s="17" t="e">
        <f>VLOOKUP(B:B,[31]Summary_Dec_21!$B:$EW,152,0)</f>
        <v>#N/A</v>
      </c>
      <c r="DX33" s="49" t="e">
        <f t="shared" si="67"/>
        <v>#N/A</v>
      </c>
      <c r="DY33" s="17" t="e">
        <f>VLOOKUP(B:B,[31]Summary_Dec_21!$B:$BZ,77,0)</f>
        <v>#N/A</v>
      </c>
      <c r="DZ33" s="51" t="e">
        <f t="shared" si="20"/>
        <v>#N/A</v>
      </c>
      <c r="EA33" s="16" t="e">
        <f>VLOOKUP(B:B,[32]Summary_Mar_22!$B:$DM,116,0)</f>
        <v>#N/A</v>
      </c>
      <c r="EB33" s="49" t="e">
        <f t="shared" si="68"/>
        <v>#N/A</v>
      </c>
      <c r="EC33" s="17" t="e">
        <f>VLOOKUP(B:B,[32]Summary_Mar_22!$B:$AN,39,0)</f>
        <v>#N/A</v>
      </c>
      <c r="ED33" s="22" t="e">
        <f t="shared" si="69"/>
        <v>#N/A</v>
      </c>
      <c r="EE33" s="17" t="e">
        <f>VLOOKUP(B:B,[33]Summary_Jun_22!$B:$DP,119,0)</f>
        <v>#N/A</v>
      </c>
      <c r="EF33" s="49" t="e">
        <f t="shared" si="70"/>
        <v>#N/A</v>
      </c>
      <c r="EG33" s="17" t="e">
        <f>VLOOKUP(B:B,[33]Summary_Jun_22!$B:$AO,40,0)</f>
        <v>#N/A</v>
      </c>
      <c r="EH33" s="22" t="e">
        <f t="shared" si="21"/>
        <v>#N/A</v>
      </c>
      <c r="EI33" s="17" t="e">
        <f>VLOOKUP(B:B,[34]Summary_Sep_22!$B:$DS,122,0)</f>
        <v>#N/A</v>
      </c>
      <c r="EJ33" s="49" t="e">
        <f t="shared" si="71"/>
        <v>#N/A</v>
      </c>
      <c r="EK33" s="17" t="e">
        <f>VLOOKUP(B:B,[34]Summary_Sep_22!$B:$AP,41,0)</f>
        <v>#N/A</v>
      </c>
      <c r="EL33" s="22" t="e">
        <f t="shared" si="22"/>
        <v>#N/A</v>
      </c>
      <c r="EM33" s="17" t="e">
        <f>VLOOKUP(B:B,[35]Summary_Dec_22!$B:$DV,125,0)</f>
        <v>#N/A</v>
      </c>
      <c r="EN33" s="49" t="e">
        <f t="shared" si="72"/>
        <v>#N/A</v>
      </c>
      <c r="EO33" s="17" t="e">
        <f>VLOOKUP(B:B,[35]Summary_Dec_22!$B:$AQ,42,0)</f>
        <v>#N/A</v>
      </c>
      <c r="EP33" s="51" t="e">
        <f t="shared" si="23"/>
        <v>#N/A</v>
      </c>
      <c r="EQ33" s="16" t="e">
        <f>VLOOKUP(B:B,[36]Summary_Mar_23!$B:$DT,123,0)</f>
        <v>#N/A</v>
      </c>
      <c r="ER33" s="49" t="e">
        <f t="shared" si="73"/>
        <v>#N/A</v>
      </c>
      <c r="ES33" s="17" t="e">
        <f>VLOOKUP(B:B,[36]Summary_Mar_23!$B:$AM,38,0)</f>
        <v>#N/A</v>
      </c>
      <c r="ET33" s="22" t="e">
        <f t="shared" si="74"/>
        <v>#N/A</v>
      </c>
      <c r="EU33" s="17" t="e">
        <f>VLOOKUP(B:B,[37]Summary_Jun_23!$B:$DU,124,0)</f>
        <v>#N/A</v>
      </c>
      <c r="EV33" s="49" t="e">
        <f t="shared" si="75"/>
        <v>#N/A</v>
      </c>
      <c r="EW33" s="17" t="e">
        <f>VLOOKUP(B:B,[37]Summary_Jun_23!$B:$AL,37,0)</f>
        <v>#N/A</v>
      </c>
      <c r="EX33" s="22" t="e">
        <f t="shared" si="24"/>
        <v>#N/A</v>
      </c>
      <c r="EY33" s="17" t="e">
        <f>VLOOKUP(B:B,[38]Summary_Sep_23!$B:$DW,126,0)</f>
        <v>#N/A</v>
      </c>
      <c r="EZ33" s="49" t="e">
        <f t="shared" si="76"/>
        <v>#N/A</v>
      </c>
      <c r="FA33" s="17" t="e">
        <f>VLOOKUP(B:B,[38]Summary_Sep_23!$B:$AL,37,0)</f>
        <v>#N/A</v>
      </c>
      <c r="FB33" s="22" t="e">
        <f t="shared" si="25"/>
        <v>#N/A</v>
      </c>
      <c r="FC33" s="17" t="e">
        <f>VLOOKUP(B:B,[39]Indu!$B:$DY,128,0)</f>
        <v>#N/A</v>
      </c>
      <c r="FD33" s="49" t="e">
        <f t="shared" si="77"/>
        <v>#N/A</v>
      </c>
      <c r="FE33" s="17" t="e">
        <f>VLOOKUP(B:B,[39]Indu!$B:$AL,37,0)</f>
        <v>#N/A</v>
      </c>
      <c r="FF33" s="51" t="e">
        <f t="shared" si="26"/>
        <v>#N/A</v>
      </c>
      <c r="FG33" s="16" t="e">
        <f>VLOOKUP(B:B,'[40]Mar 2024 Final'!$B:$EB,131,0)</f>
        <v>#N/A</v>
      </c>
      <c r="FH33" s="49" t="e">
        <f t="shared" si="78"/>
        <v>#N/A</v>
      </c>
      <c r="FI33" s="17" t="e">
        <f>VLOOKUP(B:B,'[40]Mar 2024 Final'!$B:$AM,38,0)</f>
        <v>#N/A</v>
      </c>
      <c r="FJ33" s="22" t="e">
        <f t="shared" si="79"/>
        <v>#N/A</v>
      </c>
      <c r="FK33" s="17" t="e">
        <f>VLOOKUP(B:B,'[41]June 2024 Final'!$B:$EG,136,0)</f>
        <v>#N/A</v>
      </c>
      <c r="FL33" s="49" t="e">
        <f t="shared" si="80"/>
        <v>#N/A</v>
      </c>
      <c r="FM33" s="17" t="e">
        <f>VLOOKUP(B:B,'[41]June 2024 Final'!$B:$AP,41,0)</f>
        <v>#N/A</v>
      </c>
      <c r="FN33" s="22" t="e">
        <f t="shared" si="27"/>
        <v>#N/A</v>
      </c>
      <c r="FO33" s="17" t="e">
        <f>VLOOKUP(B:B,'[42]Sep 2024 Final'!$B:$EH,137,0)</f>
        <v>#N/A</v>
      </c>
      <c r="FP33" s="49" t="e">
        <f t="shared" si="81"/>
        <v>#N/A</v>
      </c>
      <c r="FQ33" s="17" t="e">
        <f>VLOOKUP(B:B,'[42]Sep 2024 Final'!$B:$AO,40,0)</f>
        <v>#N/A</v>
      </c>
      <c r="FR33" s="22" t="e">
        <f t="shared" si="28"/>
        <v>#N/A</v>
      </c>
      <c r="FS33" s="17" t="e">
        <f>VLOOKUP(B:B,'[43]Dec 2024 Final'!$B:$EJ,139,0)</f>
        <v>#N/A</v>
      </c>
      <c r="FT33" s="49" t="e">
        <f t="shared" si="82"/>
        <v>#N/A</v>
      </c>
      <c r="FU33" s="17" t="e">
        <f>VLOOKUP(B:B,'[43]Dec 2024 Final'!$B:$AO,40,0)</f>
        <v>#N/A</v>
      </c>
      <c r="FV33" s="51" t="e">
        <f t="shared" si="29"/>
        <v>#N/A</v>
      </c>
    </row>
    <row r="34" spans="1:178" x14ac:dyDescent="0.25">
      <c r="A34">
        <v>28</v>
      </c>
      <c r="B34" s="11" t="s">
        <v>29</v>
      </c>
      <c r="C34" s="16">
        <f>VLOOKUP(B:B,[1]ROA!$B$1:$D$65536,3,0)</f>
        <v>199223</v>
      </c>
      <c r="D34" s="17">
        <f>VLOOKUP(B:B,[1]ROA!$AO$1:$AS$65536,5,0)</f>
        <v>46755111</v>
      </c>
      <c r="E34" s="17">
        <f>VLOOKUP(B:B,[1]ROA!$AO$1:$AQ$65536,3,0)</f>
        <v>50361123</v>
      </c>
      <c r="F34" s="22">
        <f t="shared" si="30"/>
        <v>1.6411097654383922E-2</v>
      </c>
      <c r="G34" s="17">
        <f>VLOOKUP(B:B,[2]ROA!$B$1:$D$65536,3,0)</f>
        <v>427576</v>
      </c>
      <c r="H34" s="17">
        <f>VLOOKUP(B:B,[1]ROA!$AO$1:$AS$65536,5,0)</f>
        <v>46755111</v>
      </c>
      <c r="I34" s="17">
        <f>VLOOKUP(B:B,[2]ROA!$AQ$1:$AS$65536,3,0)</f>
        <v>49099911</v>
      </c>
      <c r="J34" s="22">
        <f t="shared" si="31"/>
        <v>1.7842612356815276E-2</v>
      </c>
      <c r="K34" s="46"/>
      <c r="L34" s="47">
        <f>VLOOKUP(B:B,[1]ROA!$AO$1:$AS$65536,5,0)</f>
        <v>46755111</v>
      </c>
      <c r="M34" s="46"/>
      <c r="N34" s="46">
        <f t="shared" si="32"/>
        <v>0</v>
      </c>
      <c r="O34" s="17">
        <f>VLOOKUP(B:B,'[3]Dec 2014 (Final)'!$B$1:$BP$65536,67,0)</f>
        <v>870140</v>
      </c>
      <c r="P34" s="17">
        <f>VLOOKUP(B:B,[1]ROA!$AO$1:$AS$65536,5,0)</f>
        <v>46755111</v>
      </c>
      <c r="Q34" s="17">
        <f>VLOOKUP(B:B,'[3]Dec 2014 (Final)'!$B$1:$AW$65536,48,0)</f>
        <v>60490833</v>
      </c>
      <c r="R34" s="22">
        <f t="shared" si="33"/>
        <v>1.6227000622046836E-2</v>
      </c>
      <c r="S34" s="16">
        <f>VLOOKUP(B:B,'[4]Mar 2015 (Final)'!$B$1:$BR$65536,69,0)</f>
        <v>212996</v>
      </c>
      <c r="T34" s="49">
        <f t="shared" si="34"/>
        <v>60490833</v>
      </c>
      <c r="U34" s="17">
        <f>VLOOKUP(B:B,'[4]Mar 2015 (Final)'!$B$1:$AY$65536,50,0)</f>
        <v>56632118</v>
      </c>
      <c r="V34" s="22">
        <f t="shared" si="83"/>
        <v>1.4548540533272595E-2</v>
      </c>
      <c r="W34" s="17">
        <f>VLOOKUP(B:B,'[5]June 2015 (Final)'!$B$1:$BV$65536,73,0)</f>
        <v>483266</v>
      </c>
      <c r="X34" s="49">
        <f t="shared" si="35"/>
        <v>60490833</v>
      </c>
      <c r="Y34" s="17">
        <f>VLOOKUP(B:B,'[5]June 2015 (Final)'!$B$1:$AY$65536,50,0)</f>
        <v>66538187</v>
      </c>
      <c r="Z34" s="22">
        <f t="shared" si="0"/>
        <v>1.5217499119492538E-2</v>
      </c>
      <c r="AA34" s="17">
        <f>VLOOKUP(B:B,'[6]Sep 2015 (Final)'!$B$1:$BY$65536,76,0)</f>
        <v>988574</v>
      </c>
      <c r="AB34" s="49">
        <f t="shared" si="36"/>
        <v>60490833</v>
      </c>
      <c r="AC34" s="17">
        <f>VLOOKUP(B:B,'[6]Sep 2015 (Final)'!$B$1:$AZ$65536,51,0)</f>
        <v>64907602</v>
      </c>
      <c r="AD34" s="22">
        <f t="shared" si="1"/>
        <v>2.1022569646370257E-2</v>
      </c>
      <c r="AE34" s="17">
        <f>VLOOKUP(B:B,'[7]Dec 2015 (Final)'!$B$1:$CB$65536,79,0)</f>
        <v>1324770</v>
      </c>
      <c r="AF34" s="49">
        <f t="shared" si="37"/>
        <v>60490833</v>
      </c>
      <c r="AG34" s="17">
        <f>VLOOKUP(B:B,'[7]Dec 2015 (Final)'!$B$1:$BA$65536,52,0)</f>
        <v>68808654</v>
      </c>
      <c r="AH34" s="51">
        <f t="shared" si="2"/>
        <v>2.0491496613594454E-2</v>
      </c>
      <c r="AI34" s="16">
        <f>VLOOKUP(B:B,'[8]Mar 2016 (Final)'!$B$1:$CE$65536,82,0)</f>
        <v>308152</v>
      </c>
      <c r="AJ34" s="49">
        <f t="shared" si="38"/>
        <v>68808654</v>
      </c>
      <c r="AK34" s="17">
        <f>VLOOKUP(B:B,'[8]Mar 2016 (Final)'!$B$1:$BB$65536,53,0)</f>
        <v>69122232</v>
      </c>
      <c r="AL34" s="22">
        <f t="shared" si="39"/>
        <v>1.7872835240107136E-2</v>
      </c>
      <c r="AM34" s="17">
        <f>VLOOKUP(B:B,'[9]Jun 2016 (Final)'!$B$1:$CI$65536,86,0)</f>
        <v>620499</v>
      </c>
      <c r="AN34" s="49">
        <f t="shared" si="40"/>
        <v>68808654</v>
      </c>
      <c r="AO34" s="17">
        <f>VLOOKUP(B:B,'[9]Jun 2016 (Final)'!$B$1:$BD$65536,55,0)</f>
        <v>67895556</v>
      </c>
      <c r="AP34" s="22">
        <f t="shared" si="3"/>
        <v>1.8155958766741712E-2</v>
      </c>
      <c r="AQ34" s="17">
        <f>VLOOKUP(B:B,'[10]Sep 2016 (Final)'!$B$1:$CL$65536,89,0)</f>
        <v>856510</v>
      </c>
      <c r="AR34" s="49">
        <f t="shared" si="41"/>
        <v>68808654</v>
      </c>
      <c r="AS34" s="17">
        <f>VLOOKUP(B:B,'[10]Sep 2016 (Final)'!$B$1:$BE$65536,56,0)</f>
        <v>69695177</v>
      </c>
      <c r="AT34" s="22">
        <f t="shared" si="4"/>
        <v>1.6490711124565693E-2</v>
      </c>
      <c r="AU34" s="17">
        <f>VLOOKUP(B:B,'[11]summary-dec-16'!$B$1:$CO$65536,92,0)</f>
        <v>1001243</v>
      </c>
      <c r="AV34" s="49">
        <f t="shared" si="42"/>
        <v>68808654</v>
      </c>
      <c r="AW34" s="17">
        <f>VLOOKUP(B:B,'[11]summary-dec-16'!$B$1:$BF$65536,57,0)</f>
        <v>68084930</v>
      </c>
      <c r="AX34" s="51">
        <f t="shared" si="5"/>
        <v>1.4628048601605756E-2</v>
      </c>
      <c r="AY34" s="16">
        <f>VLOOKUP(B:B,'[12]summary-mar-17'!$B$1:$CQ$65536,94,0)</f>
        <v>94754</v>
      </c>
      <c r="AZ34" s="49">
        <f t="shared" si="43"/>
        <v>68084930</v>
      </c>
      <c r="BA34" s="17">
        <f>VLOOKUP(B:B,'[12]summary-mar-17'!$B$1:$BF$65536,57,0)</f>
        <v>67986372</v>
      </c>
      <c r="BB34" s="22">
        <f t="shared" si="44"/>
        <v>5.5708440270528167E-3</v>
      </c>
      <c r="BC34" s="17">
        <f>VLOOKUP(B:B,'[13]summary-june-17'!$B$1:$CT$65536,97,0)</f>
        <v>167260</v>
      </c>
      <c r="BD34" s="49">
        <f t="shared" si="45"/>
        <v>68084930</v>
      </c>
      <c r="BE34" s="17">
        <f>VLOOKUP(B:B,'[13]summary-june-17'!$B$1:$BG$65536,58,0)</f>
        <v>67587483</v>
      </c>
      <c r="BF34" s="22">
        <f t="shared" si="6"/>
        <v>4.931289900475198E-3</v>
      </c>
      <c r="BG34" s="17">
        <f>VLOOKUP(B:B,'[14]summary-sep-17'!$B$1:$CW$65536,100,0)</f>
        <v>174255</v>
      </c>
      <c r="BH34" s="49">
        <f t="shared" si="46"/>
        <v>68084930</v>
      </c>
      <c r="BI34" s="17">
        <f>VLOOKUP(B:B,'[14]summary-sep-17'!$B$1:$BH$65536,59,0)</f>
        <v>66807678</v>
      </c>
      <c r="BJ34" s="22">
        <f t="shared" si="7"/>
        <v>3.4448144111795956E-3</v>
      </c>
      <c r="BK34" s="17">
        <f>VLOOKUP(B:B,'[15]summary-Dec-17'!$B$1:$CZ$65536,103,0)</f>
        <v>181249</v>
      </c>
      <c r="BL34" s="49">
        <f t="shared" si="47"/>
        <v>68084930</v>
      </c>
      <c r="BM34" s="17">
        <f>VLOOKUP(B:B,'[15]summary-Dec-17'!$B$1:$BI$65536,60,0)</f>
        <v>62126556</v>
      </c>
      <c r="BN34" s="51">
        <f t="shared" si="8"/>
        <v>2.7839172344596391E-3</v>
      </c>
      <c r="BO34" s="16">
        <f>VLOOKUP(B:B,'[16]summary-Mar-18'!$B$1:$DC$65536,106,0)</f>
        <v>53816</v>
      </c>
      <c r="BP34" s="49">
        <f t="shared" si="48"/>
        <v>62126556</v>
      </c>
      <c r="BQ34" s="17">
        <f>VLOOKUP(B:B,'[16]summary-Mar-18'!$B$1:$BJ$65536,61,0)</f>
        <v>61411498</v>
      </c>
      <c r="BR34" s="22">
        <f t="shared" si="49"/>
        <v>3.4849828539471731E-3</v>
      </c>
      <c r="BS34" s="17">
        <f>VLOOKUP(B:B,'[17]summary-Jun-18'!$B$1:$DF$65536,109,0)</f>
        <v>57794</v>
      </c>
      <c r="BT34" s="49">
        <f t="shared" si="50"/>
        <v>62126556</v>
      </c>
      <c r="BU34" s="17">
        <f>VLOOKUP(B:B,'[17]summary-Jun-18'!$B$1:$BK$65536,62,0)</f>
        <v>60262912</v>
      </c>
      <c r="BV34" s="22">
        <f t="shared" si="9"/>
        <v>1.8888553384348399E-3</v>
      </c>
      <c r="BW34" s="17">
        <f>VLOOKUP(B:B,'[18]summary-Sep-18'!$B$1:$DI$65536,112,0)</f>
        <v>-91623</v>
      </c>
      <c r="BX34" s="49">
        <f t="shared" si="51"/>
        <v>62126556</v>
      </c>
      <c r="BY34" s="17">
        <f>VLOOKUP(B:B,'[18]summary-Sep-18'!$B$1:$BL$65536,63,0)</f>
        <v>58349730</v>
      </c>
      <c r="BZ34" s="22">
        <f t="shared" si="10"/>
        <v>-2.0280173643467065E-3</v>
      </c>
      <c r="CA34" s="17">
        <f>VLOOKUP(B:B,'[19]summary-Dec-18'!$B$1:$DL$65536,115,0)</f>
        <v>-428825</v>
      </c>
      <c r="CB34" s="49">
        <f t="shared" si="52"/>
        <v>62126556</v>
      </c>
      <c r="CC34" s="17">
        <f>VLOOKUP(B:B,'[19]summary-Dec-18'!$B$1:$BM$65536,64,0)</f>
        <v>57083283</v>
      </c>
      <c r="CD34" s="51">
        <f t="shared" si="11"/>
        <v>-7.1944564911290585E-3</v>
      </c>
      <c r="CE34" s="16">
        <f>VLOOKUP(B:B,[20]Summary_mar_19!$B$1:$DO$65536,118,0)</f>
        <v>-46033</v>
      </c>
      <c r="CF34" s="49">
        <f t="shared" si="53"/>
        <v>57083283</v>
      </c>
      <c r="CG34" s="17">
        <f>VLOOKUP(B:B,[20]Summary_mar_19!$B$1:$BN$65536,65,0)</f>
        <v>55205731</v>
      </c>
      <c r="CH34" s="22">
        <f t="shared" si="54"/>
        <v>-3.2796084575112574E-3</v>
      </c>
      <c r="CI34" s="17">
        <f>VLOOKUP(B:B,[21]Summary_jun_19!$B$1:$DR$65536,121,0)</f>
        <v>-74348</v>
      </c>
      <c r="CJ34" s="49">
        <f t="shared" si="55"/>
        <v>57083283</v>
      </c>
      <c r="CK34" s="17">
        <f>VLOOKUP(B:B,[21]Summary_jun_19!$B$1:$BO$65536,66,0)</f>
        <v>54022492</v>
      </c>
      <c r="CL34" s="22">
        <f t="shared" si="12"/>
        <v>-2.6766565464306424E-3</v>
      </c>
      <c r="CM34" s="17">
        <f>VLOOKUP(B:B,[22]Summary_sep_19!$B$1:$DU$65536,124,0)</f>
        <v>-20371</v>
      </c>
      <c r="CN34" s="49">
        <f t="shared" si="56"/>
        <v>57083283</v>
      </c>
      <c r="CO34" s="17">
        <f>VLOOKUP(B:B, [22]Summary_sep_19!$B$1:$BP$65536,67,0)</f>
        <v>54356615</v>
      </c>
      <c r="CP34" s="22">
        <f t="shared" si="13"/>
        <v>-4.874615612683589E-4</v>
      </c>
      <c r="CQ34" s="17">
        <f>VLOOKUP(B:B,[23]Summary_DEC_19!$B$1:$DX$65536,127,0)</f>
        <v>6348</v>
      </c>
      <c r="CR34" s="49">
        <f t="shared" si="57"/>
        <v>57083283</v>
      </c>
      <c r="CS34" s="17">
        <f>VLOOKUP(B:B,[23]Summary_DEC_19!$B$1:$BQ$65536,68,0)</f>
        <v>54531890</v>
      </c>
      <c r="CT34" s="51">
        <f t="shared" si="14"/>
        <v>1.1374797582403962E-4</v>
      </c>
      <c r="CU34" s="16">
        <f>VLOOKUP(B:B,[24]Summary_mar_20!$B:$EA,130,0)</f>
        <v>16041</v>
      </c>
      <c r="CV34" s="49">
        <f t="shared" si="58"/>
        <v>54531890</v>
      </c>
      <c r="CW34" s="17">
        <f>VLOOKUP(B:B,[24]Summary_mar_20!$B:$BR,69,0)</f>
        <v>54969337</v>
      </c>
      <c r="CX34" s="22">
        <f t="shared" si="59"/>
        <v>1.1719320734186842E-3</v>
      </c>
      <c r="CY34" s="17">
        <f>VLOOKUP(B:B,[25]Summary_jun_20!$B:$ED,133,0)</f>
        <v>-229901</v>
      </c>
      <c r="CZ34" s="49">
        <f t="shared" si="60"/>
        <v>54531890</v>
      </c>
      <c r="DA34" s="17">
        <f>VLOOKUP(B:B,[25]Summary_jun_20!$B:$BS,70,0)</f>
        <v>54886729</v>
      </c>
      <c r="DB34" s="22">
        <f t="shared" si="15"/>
        <v>-8.404456283623905E-3</v>
      </c>
      <c r="DC34" s="53">
        <f>VLOOKUP(B:B,[26]Summary_Sep_20!$B:$EG,136,0)</f>
        <v>-561039</v>
      </c>
      <c r="DD34" s="49">
        <f t="shared" si="61"/>
        <v>54531890</v>
      </c>
      <c r="DE34" s="17">
        <f>VLOOKUP(B:B,[26]Summary_Sep_20!$B:$BT,71,0)</f>
        <v>53555134</v>
      </c>
      <c r="DF34" s="22">
        <f t="shared" si="16"/>
        <v>-1.3841661511561278E-2</v>
      </c>
      <c r="DG34" s="17">
        <f>VLOOKUP(B:B,[27]Summary_Dec_20!$B:$EJ,139,0)</f>
        <v>-931729</v>
      </c>
      <c r="DH34" s="49">
        <f t="shared" si="62"/>
        <v>54531890</v>
      </c>
      <c r="DI34" s="17">
        <f>VLOOKUP(B:B,[27]Summary_Dec_20!$B:$BV,73,0)</f>
        <v>53555134</v>
      </c>
      <c r="DJ34" s="51">
        <f t="shared" si="17"/>
        <v>-1.7240348850755666E-2</v>
      </c>
      <c r="DK34" s="54">
        <f>VLOOKUP(B:B,[28]Summary_Mar_21!$B:$EL,141,0)</f>
        <v>-145085</v>
      </c>
      <c r="DL34" s="49">
        <f t="shared" si="63"/>
        <v>53555134</v>
      </c>
      <c r="DM34" s="17">
        <f>VLOOKUP(B:B,[28]Summary_Mar_21!$B:$BU,72,0)</f>
        <v>53015176</v>
      </c>
      <c r="DN34" s="22">
        <f t="shared" si="64"/>
        <v>-1.0891213509653861E-2</v>
      </c>
      <c r="DO34" s="17">
        <f>VLOOKUP(B:B,[29]Summary_Jun_21!$B:$EO,144,0)</f>
        <v>-263888</v>
      </c>
      <c r="DP34" s="49">
        <f t="shared" si="65"/>
        <v>53555134</v>
      </c>
      <c r="DQ34" s="17">
        <f>VLOOKUP(B:B,[29]Summary_Jun_21!$B:$BV,73,0)</f>
        <v>52033451</v>
      </c>
      <c r="DR34" s="22">
        <f t="shared" si="18"/>
        <v>-9.9968381998868528E-3</v>
      </c>
      <c r="DS34" s="17">
        <f>VLOOKUP(B:B,[30]Summary_Sep_21!$B:$ER,147,0)</f>
        <v>-379514</v>
      </c>
      <c r="DT34" s="49">
        <f t="shared" si="66"/>
        <v>53555134</v>
      </c>
      <c r="DU34" s="17">
        <f>VLOOKUP(B:B,[30]Summary_Sep_21!$B:$BW,74,0)</f>
        <v>51413811</v>
      </c>
      <c r="DV34" s="22">
        <f t="shared" si="19"/>
        <v>-9.6413023235904036E-3</v>
      </c>
      <c r="DW34" s="17">
        <f>VLOOKUP(B:B,[31]Summary_Dec_21!$B:$EW,152,0)</f>
        <v>-381306</v>
      </c>
      <c r="DX34" s="49">
        <f t="shared" si="67"/>
        <v>53555134</v>
      </c>
      <c r="DY34" s="17">
        <f>VLOOKUP(B:B,[31]Summary_Dec_21!$B:$BZ,77,0)</f>
        <v>52098236</v>
      </c>
      <c r="DZ34" s="51">
        <f t="shared" si="20"/>
        <v>-7.2180565560757788E-3</v>
      </c>
      <c r="EA34" s="16">
        <f>VLOOKUP(B:B,[32]Summary_Mar_22!$B:$DM,116,0)</f>
        <v>-145085</v>
      </c>
      <c r="EB34" s="49">
        <f t="shared" si="68"/>
        <v>52098236</v>
      </c>
      <c r="EC34" s="17">
        <f>VLOOKUP(B:B,[32]Summary_Mar_22!$B:$AN,39,0)</f>
        <v>53015176</v>
      </c>
      <c r="ED34" s="22">
        <f t="shared" si="69"/>
        <v>-1.1042168434224169E-2</v>
      </c>
      <c r="EE34" s="17">
        <f>VLOOKUP(B:B,[33]Summary_Jun_22!$B:$DP,119,0)</f>
        <v>47128</v>
      </c>
      <c r="EF34" s="49">
        <f t="shared" si="70"/>
        <v>52098236</v>
      </c>
      <c r="EG34" s="17">
        <f>VLOOKUP(B:B,[33]Summary_Jun_22!$B:$AO,40,0)</f>
        <v>55116279</v>
      </c>
      <c r="EH34" s="22">
        <f t="shared" si="21"/>
        <v>1.758269391042808E-3</v>
      </c>
      <c r="EI34" s="17">
        <f>VLOOKUP(B:B,[34]Summary_Sep_22!$B:$DS,122,0)</f>
        <v>57443</v>
      </c>
      <c r="EJ34" s="49">
        <f t="shared" si="71"/>
        <v>52098236</v>
      </c>
      <c r="EK34" s="17">
        <f>VLOOKUP(B:B,[34]Summary_Sep_22!$B:$AP,41,0)</f>
        <v>54494874</v>
      </c>
      <c r="EL34" s="22">
        <f t="shared" si="22"/>
        <v>1.4370659917262321E-3</v>
      </c>
      <c r="EM34" s="17">
        <f>VLOOKUP(B:B,[35]Summary_Dec_22!$B:$DV,125,0)</f>
        <v>178223</v>
      </c>
      <c r="EN34" s="49">
        <f t="shared" si="72"/>
        <v>52098236</v>
      </c>
      <c r="EO34" s="17">
        <f>VLOOKUP(B:B,[35]Summary_Dec_22!$B:$AQ,42,0)</f>
        <v>55168371</v>
      </c>
      <c r="EP34" s="51">
        <f t="shared" si="23"/>
        <v>3.322991282832317E-3</v>
      </c>
      <c r="EQ34" s="16">
        <f>VLOOKUP(B:B,[36]Summary_Mar_23!$B:$DT,123,0)</f>
        <v>45471</v>
      </c>
      <c r="ER34" s="49">
        <f t="shared" si="73"/>
        <v>55168371</v>
      </c>
      <c r="ES34" s="17">
        <f>VLOOKUP(B:B,[36]Summary_Mar_23!$B:$AM,38,0)</f>
        <v>56964794</v>
      </c>
      <c r="ET34" s="22">
        <f t="shared" si="74"/>
        <v>3.2440714573605408E-3</v>
      </c>
      <c r="EU34" s="17">
        <f>VLOOKUP(B:B,[37]Summary_Jun_23!$B:$DU,124,0)</f>
        <v>92501</v>
      </c>
      <c r="EV34" s="49">
        <f t="shared" si="75"/>
        <v>55168371</v>
      </c>
      <c r="EW34" s="17">
        <f>VLOOKUP(B:B,[37]Summary_Jun_23!$B:$AL,37,0)</f>
        <v>58508883</v>
      </c>
      <c r="EX34" s="22">
        <f t="shared" si="24"/>
        <v>3.2548639853668525E-3</v>
      </c>
      <c r="EY34" s="17">
        <f>VLOOKUP(B:B,[38]Summary_Sep_23!$B:$DW,126,0)</f>
        <v>99340</v>
      </c>
      <c r="EZ34" s="49">
        <f t="shared" si="76"/>
        <v>55168371</v>
      </c>
      <c r="FA34" s="17">
        <f>VLOOKUP(B:B,[38]Summary_Sep_23!$B:$AL,37,0)</f>
        <v>58301452</v>
      </c>
      <c r="FB34" s="22">
        <f t="shared" si="25"/>
        <v>2.3346001576707025E-3</v>
      </c>
      <c r="FC34" s="17">
        <f>VLOOKUP(B:B,[39]Indu!$B:$DY,128,0)</f>
        <v>187147</v>
      </c>
      <c r="FD34" s="49">
        <f t="shared" si="77"/>
        <v>55168371</v>
      </c>
      <c r="FE34" s="17">
        <f>VLOOKUP(B:B,[39]Indu!$B:$AL,37,0)</f>
        <v>59145971</v>
      </c>
      <c r="FF34" s="51">
        <f t="shared" si="26"/>
        <v>3.2742523243496427E-3</v>
      </c>
      <c r="FG34" s="16">
        <f>VLOOKUP(B:B,'[40]Mar 2024 Final'!$B:$EB,131,0)</f>
        <v>45864</v>
      </c>
      <c r="FH34" s="49">
        <f t="shared" si="78"/>
        <v>59145971</v>
      </c>
      <c r="FI34" s="17">
        <f>VLOOKUP(B:B,'[40]Mar 2024 Final'!$B:$AM,38,0)</f>
        <v>59810330</v>
      </c>
      <c r="FJ34" s="22">
        <f t="shared" si="79"/>
        <v>3.0844267761822889E-3</v>
      </c>
      <c r="FK34" s="17">
        <f>VLOOKUP(B:B,'[41]June 2024 Final'!$B:$EG,136,0)</f>
        <v>95672</v>
      </c>
      <c r="FL34" s="49">
        <f t="shared" si="80"/>
        <v>59145971</v>
      </c>
      <c r="FM34" s="17">
        <f>VLOOKUP(B:B,'[41]June 2024 Final'!$B:$AP,41,0)</f>
        <v>61115498</v>
      </c>
      <c r="FN34" s="22">
        <f t="shared" si="27"/>
        <v>3.1821330903583091E-3</v>
      </c>
      <c r="FO34" s="17">
        <f>VLOOKUP(B:B,'[42]Sep 2024 Final'!$B:$EH,137,0)</f>
        <v>302428</v>
      </c>
      <c r="FP34" s="49">
        <f t="shared" si="81"/>
        <v>59145971</v>
      </c>
      <c r="FQ34" s="17">
        <f>VLOOKUP(B:B,'[42]Sep 2024 Final'!$B:$AO,40,0)</f>
        <v>62902057</v>
      </c>
      <c r="FR34" s="22">
        <f t="shared" si="28"/>
        <v>6.6078467623144769E-3</v>
      </c>
      <c r="FS34" s="17">
        <f>VLOOKUP(B:B,'[43]Dec 2024 Final'!$B:$EJ,139,0)</f>
        <v>281203</v>
      </c>
      <c r="FT34" s="49">
        <f t="shared" si="82"/>
        <v>59145971</v>
      </c>
      <c r="FU34" s="17">
        <f>VLOOKUP(B:B,'[43]Dec 2024 Final'!$B:$AO,40,0)</f>
        <v>67560727</v>
      </c>
      <c r="FV34" s="51">
        <f t="shared" si="29"/>
        <v>4.4386445932005896E-3</v>
      </c>
    </row>
    <row r="35" spans="1:178" x14ac:dyDescent="0.25">
      <c r="A35">
        <v>29</v>
      </c>
      <c r="B35" s="11" t="s">
        <v>30</v>
      </c>
      <c r="C35" s="16">
        <f>VLOOKUP(B:B,[1]ROA!$B$1:$D$65536,3,0)</f>
        <v>987048</v>
      </c>
      <c r="D35" s="17">
        <f>VLOOKUP(B:B,[1]ROA!$AO$1:$AS$65536,5,0)</f>
        <v>110315682</v>
      </c>
      <c r="E35" s="17">
        <f>VLOOKUP(B:B,[1]ROA!$AO$1:$AQ$65536,3,0)</f>
        <v>114972436</v>
      </c>
      <c r="F35" s="22">
        <f t="shared" si="30"/>
        <v>3.5050157416646362E-2</v>
      </c>
      <c r="G35" s="17">
        <f>VLOOKUP(B:B,[2]ROA!$B$1:$D$65536,3,0)</f>
        <v>2224717</v>
      </c>
      <c r="H35" s="17">
        <f>VLOOKUP(B:B,[1]ROA!$AO$1:$AS$65536,5,0)</f>
        <v>110315682</v>
      </c>
      <c r="I35" s="17">
        <f>VLOOKUP(B:B,[2]ROA!$AQ$1:$AS$65536,3,0)</f>
        <v>118333769</v>
      </c>
      <c r="J35" s="22">
        <f t="shared" si="31"/>
        <v>3.8919262482725141E-2</v>
      </c>
      <c r="K35" s="46"/>
      <c r="L35" s="47">
        <f>VLOOKUP(B:B,[1]ROA!$AO$1:$AS$65536,5,0)</f>
        <v>110315682</v>
      </c>
      <c r="M35" s="46"/>
      <c r="N35" s="46">
        <f t="shared" si="32"/>
        <v>0</v>
      </c>
      <c r="O35" s="17">
        <f>VLOOKUP(B:B,'[3]Dec 2014 (Final)'!$B$1:$BP$65536,67,0)</f>
        <v>5618877</v>
      </c>
      <c r="P35" s="17">
        <f>VLOOKUP(B:B,[1]ROA!$AO$1:$AS$65536,5,0)</f>
        <v>110315682</v>
      </c>
      <c r="Q35" s="17">
        <f>VLOOKUP(B:B,'[3]Dec 2014 (Final)'!$B$1:$AW$65536,48,0)</f>
        <v>137299354</v>
      </c>
      <c r="R35" s="22">
        <f t="shared" si="33"/>
        <v>4.5383972562958577E-2</v>
      </c>
      <c r="S35" s="16">
        <f>VLOOKUP(B:B,'[4]Mar 2015 (Final)'!$B$1:$BR$65536,69,0)</f>
        <v>1541599</v>
      </c>
      <c r="T35" s="49">
        <f t="shared" si="34"/>
        <v>137299354</v>
      </c>
      <c r="U35" s="17">
        <f>VLOOKUP(B:B,'[4]Mar 2015 (Final)'!$B$1:$AY$65536,50,0)</f>
        <v>124648548</v>
      </c>
      <c r="V35" s="22">
        <f t="shared" si="83"/>
        <v>4.7081087139228164E-2</v>
      </c>
      <c r="W35" s="17">
        <f>VLOOKUP(B:B,'[5]June 2015 (Final)'!$B$1:$BV$65536,73,0)</f>
        <v>2791271</v>
      </c>
      <c r="X35" s="49">
        <f t="shared" si="35"/>
        <v>137299354</v>
      </c>
      <c r="Y35" s="17">
        <f>VLOOKUP(B:B,'[5]June 2015 (Final)'!$B$1:$AY$65536,50,0)</f>
        <v>145327389</v>
      </c>
      <c r="Z35" s="22">
        <f t="shared" si="0"/>
        <v>3.9504697543784807E-2</v>
      </c>
      <c r="AA35" s="17">
        <f>VLOOKUP(B:B,'[6]Sep 2015 (Final)'!$B$1:$BY$65536,76,0)</f>
        <v>4145172</v>
      </c>
      <c r="AB35" s="49">
        <f t="shared" si="36"/>
        <v>137299354</v>
      </c>
      <c r="AC35" s="17">
        <f>VLOOKUP(B:B,'[6]Sep 2015 (Final)'!$B$1:$AZ$65536,51,0)</f>
        <v>151975238</v>
      </c>
      <c r="AD35" s="22">
        <f t="shared" si="1"/>
        <v>3.8212108168836342E-2</v>
      </c>
      <c r="AE35" s="17">
        <f>VLOOKUP(B:B,'[7]Dec 2015 (Final)'!$B$1:$CB$65536,79,0)</f>
        <v>5822128</v>
      </c>
      <c r="AF35" s="49">
        <f t="shared" si="37"/>
        <v>137299354</v>
      </c>
      <c r="AG35" s="17">
        <f>VLOOKUP(B:B,'[7]Dec 2015 (Final)'!$B$1:$BA$65536,52,0)</f>
        <v>147846339</v>
      </c>
      <c r="AH35" s="51">
        <f t="shared" si="2"/>
        <v>4.0836163006677431E-2</v>
      </c>
      <c r="AI35" s="16">
        <f>VLOOKUP(B:B,'[8]Mar 2016 (Final)'!$B$1:$CE$65536,82,0)</f>
        <v>1615999</v>
      </c>
      <c r="AJ35" s="49">
        <f t="shared" si="38"/>
        <v>147846339</v>
      </c>
      <c r="AK35" s="17">
        <f>VLOOKUP(B:B,'[8]Mar 2016 (Final)'!$B$1:$BB$65536,53,0)</f>
        <v>157775781</v>
      </c>
      <c r="AL35" s="22">
        <f t="shared" si="39"/>
        <v>4.2300576934679993E-2</v>
      </c>
      <c r="AM35" s="17">
        <f>VLOOKUP(B:B,'[9]Jun 2016 (Final)'!$B$1:$CI$65536,86,0)</f>
        <v>3392747</v>
      </c>
      <c r="AN35" s="49">
        <f t="shared" si="40"/>
        <v>147846339</v>
      </c>
      <c r="AO35" s="17">
        <f>VLOOKUP(B:B,'[9]Jun 2016 (Final)'!$B$1:$BD$65536,55,0)</f>
        <v>164425933</v>
      </c>
      <c r="AP35" s="22">
        <f t="shared" si="3"/>
        <v>4.345883133677652E-2</v>
      </c>
      <c r="AQ35" s="17">
        <f>VLOOKUP(B:B,'[10]Sep 2016 (Final)'!$B$1:$CL$65536,89,0)</f>
        <v>4830418</v>
      </c>
      <c r="AR35" s="49">
        <f t="shared" si="41"/>
        <v>147846339</v>
      </c>
      <c r="AS35" s="17">
        <f>VLOOKUP(B:B,'[10]Sep 2016 (Final)'!$B$1:$BE$65536,56,0)</f>
        <v>164730002</v>
      </c>
      <c r="AT35" s="22">
        <f t="shared" si="4"/>
        <v>4.1209499815172086E-2</v>
      </c>
      <c r="AU35" s="17">
        <f>VLOOKUP(B:B,'[11]summary-dec-16'!$B$1:$CO$65536,92,0)</f>
        <v>6342589</v>
      </c>
      <c r="AV35" s="49">
        <f t="shared" si="42"/>
        <v>147846339</v>
      </c>
      <c r="AW35" s="17">
        <f>VLOOKUP(B:B,'[11]summary-dec-16'!$B$1:$BF$65536,57,0)</f>
        <v>164116122</v>
      </c>
      <c r="AX35" s="51">
        <f t="shared" si="5"/>
        <v>4.066251419910423E-2</v>
      </c>
      <c r="AY35" s="16">
        <f>VLOOKUP(B:B,'[12]summary-mar-17'!$B$1:$CQ$65536,94,0)</f>
        <v>1379831</v>
      </c>
      <c r="AZ35" s="49">
        <f t="shared" si="43"/>
        <v>164116122</v>
      </c>
      <c r="BA35" s="17">
        <f>VLOOKUP(B:B,'[12]summary-mar-17'!$B$1:$BF$65536,57,0)</f>
        <v>181582075</v>
      </c>
      <c r="BB35" s="22">
        <f t="shared" si="44"/>
        <v>3.1931459567317327E-2</v>
      </c>
      <c r="BC35" s="17">
        <f>VLOOKUP(B:B,'[13]summary-june-17'!$B$1:$CT$65536,97,0)</f>
        <v>2716024</v>
      </c>
      <c r="BD35" s="49">
        <f t="shared" si="45"/>
        <v>164116122</v>
      </c>
      <c r="BE35" s="17">
        <f>VLOOKUP(B:B,'[13]summary-june-17'!$B$1:$BG$65536,58,0)</f>
        <v>177329585</v>
      </c>
      <c r="BF35" s="22">
        <f t="shared" si="6"/>
        <v>3.1817931159403914E-2</v>
      </c>
      <c r="BG35" s="17">
        <f>VLOOKUP(B:B,'[14]summary-sep-17'!$B$1:$CW$65536,100,0)</f>
        <v>3720693</v>
      </c>
      <c r="BH35" s="49">
        <f t="shared" si="46"/>
        <v>164116122</v>
      </c>
      <c r="BI35" s="17">
        <f>VLOOKUP(B:B,'[14]summary-sep-17'!$B$1:$BH$65536,59,0)</f>
        <v>182817876</v>
      </c>
      <c r="BJ35" s="22">
        <f t="shared" si="7"/>
        <v>2.8598661581734058E-2</v>
      </c>
      <c r="BK35" s="17">
        <f>VLOOKUP(B:B,'[15]summary-Dec-17'!$B$1:$CZ$65536,103,0)</f>
        <v>5487491</v>
      </c>
      <c r="BL35" s="49">
        <f t="shared" si="47"/>
        <v>164116122</v>
      </c>
      <c r="BM35" s="17">
        <f>VLOOKUP(B:B,'[15]summary-Dec-17'!$B$1:$BI$65536,60,0)</f>
        <v>183952517</v>
      </c>
      <c r="BN35" s="51">
        <f t="shared" si="8"/>
        <v>3.1531085453521714E-2</v>
      </c>
      <c r="BO35" s="16">
        <f>VLOOKUP(B:B,'[16]summary-Mar-18'!$B$1:$DC$65536,106,0)</f>
        <v>1366843</v>
      </c>
      <c r="BP35" s="49">
        <f t="shared" si="48"/>
        <v>183952517</v>
      </c>
      <c r="BQ35" s="17">
        <f>VLOOKUP(B:B,'[16]summary-Mar-18'!$B$1:$BJ$65536,61,0)</f>
        <v>189087939</v>
      </c>
      <c r="BR35" s="22">
        <f t="shared" si="49"/>
        <v>2.9312488294835241E-2</v>
      </c>
      <c r="BS35" s="17">
        <f>VLOOKUP(B:B,'[17]summary-Jun-18'!$B$1:$DF$65536,109,0)</f>
        <v>2760878</v>
      </c>
      <c r="BT35" s="49">
        <f t="shared" si="50"/>
        <v>183952517</v>
      </c>
      <c r="BU35" s="17">
        <f>VLOOKUP(B:B,'[17]summary-Jun-18'!$B$1:$BK$65536,62,0)</f>
        <v>225143541</v>
      </c>
      <c r="BV35" s="22">
        <f t="shared" si="9"/>
        <v>2.6994911791596878E-2</v>
      </c>
      <c r="BW35" s="17">
        <f>VLOOKUP(B:B,'[18]summary-Sep-18'!$B$1:$DI$65536,112,0)</f>
        <v>6310355</v>
      </c>
      <c r="BX35" s="49">
        <f t="shared" si="51"/>
        <v>183952517</v>
      </c>
      <c r="BY35" s="17">
        <f>VLOOKUP(B:B,'[18]summary-Sep-18'!$B$1:$BL$65536,63,0)</f>
        <v>230291099</v>
      </c>
      <c r="BZ35" s="22">
        <f t="shared" si="10"/>
        <v>4.0622504930367669E-2</v>
      </c>
      <c r="CA35" s="17">
        <f>VLOOKUP(B:B,'[19]summary-Dec-18'!$B$1:$DL$65536,115,0)</f>
        <v>6338856</v>
      </c>
      <c r="CB35" s="49">
        <f t="shared" si="52"/>
        <v>183952517</v>
      </c>
      <c r="CC35" s="17">
        <f>VLOOKUP(B:B,'[19]summary-Dec-18'!$B$1:$BM$65536,64,0)</f>
        <v>229161134</v>
      </c>
      <c r="CD35" s="51">
        <f t="shared" si="11"/>
        <v>3.0688194324520156E-2</v>
      </c>
      <c r="CE35" s="16">
        <f>VLOOKUP(B:B,[20]Summary_mar_19!$B$1:$DO$65536,118,0)</f>
        <v>1777308</v>
      </c>
      <c r="CF35" s="49">
        <f t="shared" si="53"/>
        <v>229161134</v>
      </c>
      <c r="CG35" s="17">
        <f>VLOOKUP(B:B,[20]Summary_mar_19!$B$1:$BN$65536,65,0)</f>
        <v>240237282</v>
      </c>
      <c r="CH35" s="22">
        <f t="shared" si="54"/>
        <v>3.0290822285177887E-2</v>
      </c>
      <c r="CI35" s="17">
        <f>VLOOKUP(B:B,[21]Summary_jun_19!$B$1:$DR$65536,121,0)</f>
        <v>3417635</v>
      </c>
      <c r="CJ35" s="49">
        <f t="shared" si="55"/>
        <v>229161134</v>
      </c>
      <c r="CK35" s="17">
        <f>VLOOKUP(B:B,[21]Summary_jun_19!$B$1:$BO$65536,66,0)</f>
        <v>253552590</v>
      </c>
      <c r="CL35" s="22">
        <f t="shared" si="12"/>
        <v>2.8320180927774906E-2</v>
      </c>
      <c r="CM35" s="17">
        <f>VLOOKUP(B:B,[22]Summary_sep_19!$B$1:$DU$65536,124,0)</f>
        <v>5300452</v>
      </c>
      <c r="CN35" s="49">
        <f t="shared" si="56"/>
        <v>229161134</v>
      </c>
      <c r="CO35" s="17">
        <f>VLOOKUP(B:B, [22]Summary_sep_19!$B$1:$BP$65536,67,0)</f>
        <v>261333135</v>
      </c>
      <c r="CP35" s="22">
        <f t="shared" si="13"/>
        <v>2.8816929289476909E-2</v>
      </c>
      <c r="CQ35" s="17">
        <f>VLOOKUP(B:B,[23]Summary_DEC_19!$B$1:$DX$65536,127,0)</f>
        <v>8738869</v>
      </c>
      <c r="CR35" s="49">
        <f t="shared" si="57"/>
        <v>229161134</v>
      </c>
      <c r="CS35" s="17">
        <f>VLOOKUP(B:B,[23]Summary_DEC_19!$B$1:$BQ$65536,68,0)</f>
        <v>254252172</v>
      </c>
      <c r="CT35" s="51">
        <f t="shared" si="14"/>
        <v>3.6154855034130982E-2</v>
      </c>
      <c r="CU35" s="16">
        <f>VLOOKUP(B:B,[24]Summary_mar_20!$B:$EA,130,0)</f>
        <v>1558752</v>
      </c>
      <c r="CV35" s="49">
        <f t="shared" si="58"/>
        <v>254252172</v>
      </c>
      <c r="CW35" s="17">
        <f>VLOOKUP(B:B,[24]Summary_mar_20!$B:$BR,69,0)</f>
        <v>270017846</v>
      </c>
      <c r="CX35" s="22">
        <f t="shared" si="59"/>
        <v>2.3785483761919034E-2</v>
      </c>
      <c r="CY35" s="17">
        <f>VLOOKUP(B:B,[25]Summary_jun_20!$B:$ED,133,0)</f>
        <v>3356609</v>
      </c>
      <c r="CZ35" s="49">
        <f t="shared" si="60"/>
        <v>254252172</v>
      </c>
      <c r="DA35" s="17">
        <f>VLOOKUP(B:B,[25]Summary_jun_20!$B:$BS,70,0)</f>
        <v>272302524</v>
      </c>
      <c r="DB35" s="22">
        <f t="shared" si="15"/>
        <v>2.5498653989784188E-2</v>
      </c>
      <c r="DC35" s="53">
        <f>VLOOKUP(B:B,[26]Summary_Sep_20!$B:$EG,136,0)</f>
        <v>4577356</v>
      </c>
      <c r="DD35" s="49">
        <f t="shared" si="61"/>
        <v>254252172</v>
      </c>
      <c r="DE35" s="17">
        <f>VLOOKUP(B:B,[26]Summary_Sep_20!$B:$BT,71,0)</f>
        <v>273350161</v>
      </c>
      <c r="DF35" s="22">
        <f t="shared" si="16"/>
        <v>2.3135384177057204E-2</v>
      </c>
      <c r="DG35" s="17">
        <f>VLOOKUP(B:B,[27]Summary_Dec_20!$B:$EJ,139,0)</f>
        <v>8261757</v>
      </c>
      <c r="DH35" s="49">
        <f t="shared" si="62"/>
        <v>254252172</v>
      </c>
      <c r="DI35" s="17">
        <f>VLOOKUP(B:B,[27]Summary_Dec_20!$B:$BV,73,0)</f>
        <v>273350161</v>
      </c>
      <c r="DJ35" s="51">
        <f t="shared" si="17"/>
        <v>3.1318121559557245E-2</v>
      </c>
      <c r="DK35" s="54">
        <f>VLOOKUP(B:B,[28]Summary_Mar_21!$B:$EL,141,0)</f>
        <v>1461660</v>
      </c>
      <c r="DL35" s="49">
        <f t="shared" si="63"/>
        <v>273350161</v>
      </c>
      <c r="DM35" s="17">
        <f>VLOOKUP(B:B,[28]Summary_Mar_21!$B:$BU,72,0)</f>
        <v>282856056</v>
      </c>
      <c r="DN35" s="22">
        <f t="shared" si="64"/>
        <v>2.1023281730056607E-2</v>
      </c>
      <c r="DO35" s="17">
        <f>VLOOKUP(B:B,[29]Summary_Jun_21!$B:$EO,144,0)</f>
        <v>3037948</v>
      </c>
      <c r="DP35" s="49">
        <f t="shared" si="65"/>
        <v>273350161</v>
      </c>
      <c r="DQ35" s="17">
        <f>VLOOKUP(B:B,[29]Summary_Jun_21!$B:$BV,73,0)</f>
        <v>282176390</v>
      </c>
      <c r="DR35" s="22">
        <f t="shared" si="18"/>
        <v>2.187436762135965E-2</v>
      </c>
      <c r="DS35" s="17">
        <f>VLOOKUP(B:B,[30]Summary_Sep_21!$B:$ER,147,0)</f>
        <v>4378485</v>
      </c>
      <c r="DT35" s="49">
        <f t="shared" si="66"/>
        <v>273350161</v>
      </c>
      <c r="DU35" s="17">
        <f>VLOOKUP(B:B,[30]Summary_Sep_21!$B:$BW,74,0)</f>
        <v>294915555</v>
      </c>
      <c r="DV35" s="22">
        <f t="shared" si="19"/>
        <v>2.0546655677535192E-2</v>
      </c>
      <c r="DW35" s="17">
        <f>VLOOKUP(B:B,[31]Summary_Dec_21!$B:$EW,152,0)</f>
        <v>7005681</v>
      </c>
      <c r="DX35" s="49">
        <f t="shared" si="67"/>
        <v>273350161</v>
      </c>
      <c r="DY35" s="17">
        <f>VLOOKUP(B:B,[31]Summary_Dec_21!$B:$BZ,77,0)</f>
        <v>307802267</v>
      </c>
      <c r="DZ35" s="51">
        <f t="shared" si="20"/>
        <v>2.4109616212426802E-2</v>
      </c>
      <c r="EA35" s="16">
        <f>VLOOKUP(B:B,[32]Summary_Mar_22!$B:$DM,116,0)</f>
        <v>1777456</v>
      </c>
      <c r="EB35" s="49">
        <f t="shared" si="68"/>
        <v>307802267</v>
      </c>
      <c r="EC35" s="17">
        <f>VLOOKUP(B:B,[32]Summary_Mar_22!$B:$AN,39,0)</f>
        <v>310788286</v>
      </c>
      <c r="ED35" s="22">
        <f t="shared" si="69"/>
        <v>2.2987172906276183E-2</v>
      </c>
      <c r="EE35" s="17">
        <f>VLOOKUP(B:B,[33]Summary_Jun_22!$B:$DP,119,0)</f>
        <v>3867635</v>
      </c>
      <c r="EF35" s="49">
        <f t="shared" si="70"/>
        <v>307802267</v>
      </c>
      <c r="EG35" s="17">
        <f>VLOOKUP(B:B,[33]Summary_Jun_22!$B:$AO,40,0)</f>
        <v>319449313</v>
      </c>
      <c r="EH35" s="22">
        <f t="shared" si="21"/>
        <v>2.4664011209027167E-2</v>
      </c>
      <c r="EI35" s="17">
        <f>VLOOKUP(B:B,[34]Summary_Sep_22!$B:$DS,122,0)</f>
        <v>5672987</v>
      </c>
      <c r="EJ35" s="49">
        <f t="shared" si="71"/>
        <v>307802267</v>
      </c>
      <c r="EK35" s="17">
        <f>VLOOKUP(B:B,[34]Summary_Sep_22!$B:$AP,41,0)</f>
        <v>307761847</v>
      </c>
      <c r="EL35" s="22">
        <f t="shared" si="22"/>
        <v>2.4575775275511486E-2</v>
      </c>
      <c r="EM35" s="17">
        <f>VLOOKUP(B:B,[35]Summary_Dec_22!$B:$DV,125,0)</f>
        <v>9762151</v>
      </c>
      <c r="EN35" s="49">
        <f t="shared" si="72"/>
        <v>307802267</v>
      </c>
      <c r="EO35" s="17">
        <f>VLOOKUP(B:B,[35]Summary_Dec_22!$B:$AQ,42,0)</f>
        <v>315510359</v>
      </c>
      <c r="EP35" s="51">
        <f t="shared" si="23"/>
        <v>3.1323450200734425E-2</v>
      </c>
      <c r="EQ35" s="16">
        <f>VLOOKUP(B:B,[36]Summary_Mar_23!$B:$DT,123,0)</f>
        <v>2053931</v>
      </c>
      <c r="ER35" s="49">
        <f t="shared" si="73"/>
        <v>315510359</v>
      </c>
      <c r="ES35" s="17">
        <f>VLOOKUP(B:B,[36]Summary_Mar_23!$B:$AM,38,0)</f>
        <v>335021539</v>
      </c>
      <c r="ET35" s="22">
        <f t="shared" si="74"/>
        <v>2.5258481637129498E-2</v>
      </c>
      <c r="EU35" s="17">
        <f>VLOOKUP(B:B,[37]Summary_Jun_23!$B:$DU,124,0)</f>
        <v>3649019</v>
      </c>
      <c r="EV35" s="49">
        <f t="shared" si="75"/>
        <v>315510359</v>
      </c>
      <c r="EW35" s="17">
        <f>VLOOKUP(B:B,[37]Summary_Jun_23!$B:$AL,37,0)</f>
        <v>361019068</v>
      </c>
      <c r="EX35" s="22">
        <f t="shared" si="24"/>
        <v>2.1574931433100838E-2</v>
      </c>
      <c r="EY35" s="17">
        <f>VLOOKUP(B:B,[38]Summary_Sep_23!$B:$DW,126,0)</f>
        <v>5703908</v>
      </c>
      <c r="EZ35" s="49">
        <f t="shared" si="76"/>
        <v>315510359</v>
      </c>
      <c r="FA35" s="17">
        <f>VLOOKUP(B:B,[38]Summary_Sep_23!$B:$AL,37,0)</f>
        <v>394802321</v>
      </c>
      <c r="FB35" s="22">
        <f t="shared" si="25"/>
        <v>2.1413698166465694E-2</v>
      </c>
      <c r="FC35" s="17">
        <f>VLOOKUP(B:B,[39]Indu!$B:$DY,128,0)</f>
        <v>9715999</v>
      </c>
      <c r="FD35" s="49">
        <f t="shared" si="77"/>
        <v>315510359</v>
      </c>
      <c r="FE35" s="17">
        <f>VLOOKUP(B:B,[39]Indu!$B:$AL,37,0)</f>
        <v>405613032</v>
      </c>
      <c r="FF35" s="51">
        <f t="shared" si="26"/>
        <v>2.6946841889365365E-2</v>
      </c>
      <c r="FG35" s="16">
        <f>VLOOKUP(B:B,'[40]Mar 2024 Final'!$B:$EB,131,0)</f>
        <v>2629029</v>
      </c>
      <c r="FH35" s="49">
        <f t="shared" si="78"/>
        <v>405613032</v>
      </c>
      <c r="FI35" s="17">
        <f>VLOOKUP(B:B,'[40]Mar 2024 Final'!$B:$AM,38,0)</f>
        <v>385506586</v>
      </c>
      <c r="FJ35" s="22">
        <f t="shared" si="79"/>
        <v>2.6585400641651134E-2</v>
      </c>
      <c r="FK35" s="17">
        <f>VLOOKUP(B:B,'[41]June 2024 Final'!$B:$EG,136,0)</f>
        <v>4402069</v>
      </c>
      <c r="FL35" s="49">
        <f t="shared" si="80"/>
        <v>405613032</v>
      </c>
      <c r="FM35" s="17">
        <f>VLOOKUP(B:B,'[41]June 2024 Final'!$B:$AP,41,0)</f>
        <v>408704259</v>
      </c>
      <c r="FN35" s="22">
        <f t="shared" si="27"/>
        <v>2.16233600767296E-2</v>
      </c>
      <c r="FO35" s="17">
        <f>VLOOKUP(B:B,'[42]Sep 2024 Final'!$B:$EH,137,0)</f>
        <v>6906430</v>
      </c>
      <c r="FP35" s="49">
        <f t="shared" si="81"/>
        <v>405613032</v>
      </c>
      <c r="FQ35" s="17">
        <f>VLOOKUP(B:B,'[42]Sep 2024 Final'!$B:$AO,40,0)</f>
        <v>407736828</v>
      </c>
      <c r="FR35" s="22">
        <f t="shared" si="28"/>
        <v>2.2643572676912575E-2</v>
      </c>
      <c r="FS35" s="17">
        <f>VLOOKUP(B:B,'[43]Dec 2024 Final'!$B:$EJ,139,0)</f>
        <v>11397329</v>
      </c>
      <c r="FT35" s="49">
        <f t="shared" si="82"/>
        <v>405613032</v>
      </c>
      <c r="FU35" s="17">
        <f>VLOOKUP(B:B,'[43]Dec 2024 Final'!$B:$AO,40,0)</f>
        <v>414873374</v>
      </c>
      <c r="FV35" s="51">
        <f t="shared" si="29"/>
        <v>2.7781883811003688E-2</v>
      </c>
    </row>
    <row r="36" spans="1:178" x14ac:dyDescent="0.25">
      <c r="A36">
        <v>30</v>
      </c>
      <c r="B36" s="11" t="s">
        <v>31</v>
      </c>
      <c r="C36" s="16">
        <f>VLOOKUP(B:B,[1]ROA!$B$1:$D$65536,3,0)</f>
        <v>418828</v>
      </c>
      <c r="D36" s="17">
        <f>VLOOKUP(B:B,[1]ROA!$AO$1:$AS$65536,5,0)</f>
        <v>43006228</v>
      </c>
      <c r="E36" s="17">
        <f>VLOOKUP(B:B,[1]ROA!$AO$1:$AQ$65536,3,0)</f>
        <v>49015083</v>
      </c>
      <c r="F36" s="22">
        <f t="shared" si="30"/>
        <v>3.6411391704688927E-2</v>
      </c>
      <c r="G36" s="17">
        <f>VLOOKUP(B:B,[2]ROA!$B$1:$D$65536,3,0)</f>
        <v>842847</v>
      </c>
      <c r="H36" s="17">
        <f>VLOOKUP(B:B,[1]ROA!$AO$1:$AS$65536,5,0)</f>
        <v>43006228</v>
      </c>
      <c r="I36" s="17">
        <f>VLOOKUP(B:B,[2]ROA!$AQ$1:$AS$65536,3,0)</f>
        <v>48952545</v>
      </c>
      <c r="J36" s="22">
        <f t="shared" si="31"/>
        <v>3.6661950676527624E-2</v>
      </c>
      <c r="K36" s="46"/>
      <c r="L36" s="47">
        <f>VLOOKUP(B:B,[1]ROA!$AO$1:$AS$65536,5,0)</f>
        <v>43006228</v>
      </c>
      <c r="M36" s="46"/>
      <c r="N36" s="46">
        <f t="shared" si="32"/>
        <v>0</v>
      </c>
      <c r="O36" s="17">
        <f>VLOOKUP(B:B,'[3]Dec 2014 (Final)'!$B$1:$BP$65536,67,0)</f>
        <v>2064491</v>
      </c>
      <c r="P36" s="17">
        <f>VLOOKUP(B:B,[1]ROA!$AO$1:$AS$65536,5,0)</f>
        <v>43006228</v>
      </c>
      <c r="Q36" s="17">
        <f>VLOOKUP(B:B,'[3]Dec 2014 (Final)'!$B$1:$AW$65536,48,0)</f>
        <v>56599361</v>
      </c>
      <c r="R36" s="22">
        <f t="shared" si="33"/>
        <v>4.1453316439903791E-2</v>
      </c>
      <c r="S36" s="16">
        <f>VLOOKUP(B:B,'[4]Mar 2015 (Final)'!$B$1:$BR$65536,69,0)</f>
        <v>521968</v>
      </c>
      <c r="T36" s="49">
        <f t="shared" si="34"/>
        <v>56599361</v>
      </c>
      <c r="U36" s="17">
        <f>VLOOKUP(B:B,'[4]Mar 2015 (Final)'!$B$1:$AY$65536,50,0)</f>
        <v>52500840</v>
      </c>
      <c r="V36" s="22">
        <f t="shared" si="83"/>
        <v>3.8274393279990382E-2</v>
      </c>
      <c r="W36" s="17">
        <f>VLOOKUP(B:B,'[5]June 2015 (Final)'!$B$1:$BV$65536,73,0)</f>
        <v>999645</v>
      </c>
      <c r="X36" s="49">
        <f t="shared" si="35"/>
        <v>56599361</v>
      </c>
      <c r="Y36" s="17">
        <f>VLOOKUP(B:B,'[5]June 2015 (Final)'!$B$1:$AY$65536,50,0)</f>
        <v>61576704</v>
      </c>
      <c r="Z36" s="22">
        <f t="shared" si="0"/>
        <v>3.3835785613609656E-2</v>
      </c>
      <c r="AA36" s="17" t="e">
        <f>VLOOKUP(B:B,'[6]Sep 2015 (Final)'!$B$1:$BY$65536,76,0)</f>
        <v>#N/A</v>
      </c>
      <c r="AB36" s="49">
        <f t="shared" si="36"/>
        <v>56599361</v>
      </c>
      <c r="AC36" s="17" t="e">
        <f>VLOOKUP(B:B,'[6]Sep 2015 (Final)'!$B$1:$AZ$65536,51,0)</f>
        <v>#N/A</v>
      </c>
      <c r="AD36" s="22" t="e">
        <f t="shared" si="1"/>
        <v>#N/A</v>
      </c>
      <c r="AE36" s="17">
        <f>VLOOKUP(B:B,'[7]Dec 2015 (Final)'!$B$1:$CB$65536,79,0)</f>
        <v>0</v>
      </c>
      <c r="AF36" s="49">
        <f t="shared" si="37"/>
        <v>56599361</v>
      </c>
      <c r="AG36" s="17">
        <f>VLOOKUP(B:B,'[7]Dec 2015 (Final)'!$B$1:$BA$65536,52,0)</f>
        <v>0</v>
      </c>
      <c r="AH36" s="51">
        <f t="shared" si="2"/>
        <v>0</v>
      </c>
      <c r="AI36" s="16" t="e">
        <f>VLOOKUP(B:B,'[8]Mar 2016 (Final)'!$B$1:$CE$65536,82,0)</f>
        <v>#N/A</v>
      </c>
      <c r="AJ36" s="49">
        <f t="shared" si="38"/>
        <v>0</v>
      </c>
      <c r="AK36" s="17" t="e">
        <f>VLOOKUP(B:B,'[8]Mar 2016 (Final)'!$B$1:$BB$65536,53,0)</f>
        <v>#N/A</v>
      </c>
      <c r="AL36" s="22" t="e">
        <f t="shared" si="39"/>
        <v>#N/A</v>
      </c>
      <c r="AM36" s="17" t="e">
        <f>VLOOKUP(B:B,'[9]Jun 2016 (Final)'!$B$1:$CI$65536,86,0)</f>
        <v>#N/A</v>
      </c>
      <c r="AN36" s="49">
        <f t="shared" si="40"/>
        <v>0</v>
      </c>
      <c r="AO36" s="17" t="e">
        <f>VLOOKUP(B:B,'[9]Jun 2016 (Final)'!$B$1:$BD$65536,55,0)</f>
        <v>#N/A</v>
      </c>
      <c r="AP36" s="22" t="e">
        <f t="shared" si="3"/>
        <v>#N/A</v>
      </c>
      <c r="AQ36" s="17" t="e">
        <f>VLOOKUP(B:B,'[10]Sep 2016 (Final)'!$B$1:$CL$65536,89,0)</f>
        <v>#N/A</v>
      </c>
      <c r="AR36" s="49">
        <f t="shared" si="41"/>
        <v>0</v>
      </c>
      <c r="AS36" s="17" t="e">
        <f>VLOOKUP(B:B,'[10]Sep 2016 (Final)'!$B$1:$BE$65536,56,0)</f>
        <v>#N/A</v>
      </c>
      <c r="AT36" s="22" t="e">
        <f t="shared" si="4"/>
        <v>#N/A</v>
      </c>
      <c r="AU36" s="17" t="e">
        <f>VLOOKUP(B:B,'[11]summary-dec-16'!$B$1:$CO$65536,92,0)</f>
        <v>#N/A</v>
      </c>
      <c r="AV36" s="49">
        <f t="shared" si="42"/>
        <v>0</v>
      </c>
      <c r="AW36" s="17" t="e">
        <f>VLOOKUP(B:B,'[11]summary-dec-16'!$B$1:$BF$65536,57,0)</f>
        <v>#N/A</v>
      </c>
      <c r="AX36" s="51" t="e">
        <f t="shared" si="5"/>
        <v>#N/A</v>
      </c>
      <c r="AY36" s="16" t="e">
        <f>VLOOKUP(B:B,'[12]summary-mar-17'!$B$1:$CQ$65536,94,0)</f>
        <v>#N/A</v>
      </c>
      <c r="AZ36" s="49" t="e">
        <f t="shared" si="43"/>
        <v>#N/A</v>
      </c>
      <c r="BA36" s="17" t="e">
        <f>VLOOKUP(B:B,'[12]summary-mar-17'!$B$1:$BF$65536,57,0)</f>
        <v>#N/A</v>
      </c>
      <c r="BB36" s="22" t="e">
        <f t="shared" si="44"/>
        <v>#N/A</v>
      </c>
      <c r="BC36" s="17" t="e">
        <f>VLOOKUP(B:B,'[13]summary-june-17'!$B$1:$CT$65536,97,0)</f>
        <v>#N/A</v>
      </c>
      <c r="BD36" s="49" t="e">
        <f t="shared" si="45"/>
        <v>#N/A</v>
      </c>
      <c r="BE36" s="17" t="e">
        <f>VLOOKUP(B:B,'[13]summary-june-17'!$B$1:$BG$65536,58,0)</f>
        <v>#N/A</v>
      </c>
      <c r="BF36" s="22" t="e">
        <f t="shared" si="6"/>
        <v>#N/A</v>
      </c>
      <c r="BG36" s="17" t="e">
        <f>VLOOKUP(B:B,'[14]summary-sep-17'!$B$1:$CW$65536,100,0)</f>
        <v>#N/A</v>
      </c>
      <c r="BH36" s="49" t="e">
        <f t="shared" si="46"/>
        <v>#N/A</v>
      </c>
      <c r="BI36" s="17" t="e">
        <f>VLOOKUP(B:B,'[14]summary-sep-17'!$B$1:$BH$65536,59,0)</f>
        <v>#N/A</v>
      </c>
      <c r="BJ36" s="22" t="e">
        <f t="shared" si="7"/>
        <v>#N/A</v>
      </c>
      <c r="BK36" s="17" t="e">
        <f>VLOOKUP(B:B,'[15]summary-Dec-17'!$B$1:$CZ$65536,103,0)</f>
        <v>#N/A</v>
      </c>
      <c r="BL36" s="49" t="e">
        <f t="shared" si="47"/>
        <v>#N/A</v>
      </c>
      <c r="BM36" s="17" t="e">
        <f>VLOOKUP(B:B,'[15]summary-Dec-17'!$B$1:$BI$65536,60,0)</f>
        <v>#N/A</v>
      </c>
      <c r="BN36" s="51" t="e">
        <f t="shared" si="8"/>
        <v>#N/A</v>
      </c>
      <c r="BO36" s="16" t="e">
        <f>VLOOKUP(B:B,'[16]summary-Mar-18'!$B$1:$DC$65536,106,0)</f>
        <v>#N/A</v>
      </c>
      <c r="BP36" s="49" t="e">
        <f t="shared" si="48"/>
        <v>#N/A</v>
      </c>
      <c r="BQ36" s="17" t="e">
        <f>VLOOKUP(B:B,'[16]summary-Mar-18'!$B$1:$BJ$65536,61,0)</f>
        <v>#N/A</v>
      </c>
      <c r="BR36" s="22" t="e">
        <f t="shared" si="49"/>
        <v>#N/A</v>
      </c>
      <c r="BS36" s="17" t="e">
        <f>VLOOKUP(B:B,'[17]summary-Jun-18'!$B$1:$DF$65536,109,0)</f>
        <v>#N/A</v>
      </c>
      <c r="BT36" s="49" t="e">
        <f t="shared" si="50"/>
        <v>#N/A</v>
      </c>
      <c r="BU36" s="17" t="e">
        <f>VLOOKUP(B:B,'[17]summary-Jun-18'!$B$1:$BK$65536,62,0)</f>
        <v>#N/A</v>
      </c>
      <c r="BV36" s="22" t="e">
        <f t="shared" si="9"/>
        <v>#N/A</v>
      </c>
      <c r="BW36" s="17" t="e">
        <f>VLOOKUP(B:B,'[18]summary-Sep-18'!$B$1:$DI$65536,112,0)</f>
        <v>#N/A</v>
      </c>
      <c r="BX36" s="49" t="e">
        <f t="shared" si="51"/>
        <v>#N/A</v>
      </c>
      <c r="BY36" s="17" t="e">
        <f>VLOOKUP(B:B,'[18]summary-Sep-18'!$B$1:$BL$65536,63,0)</f>
        <v>#N/A</v>
      </c>
      <c r="BZ36" s="22" t="e">
        <f t="shared" si="10"/>
        <v>#N/A</v>
      </c>
      <c r="CA36" s="17" t="e">
        <f>VLOOKUP(B:B,'[19]summary-Dec-18'!$B$1:$DL$65536,115,0)</f>
        <v>#N/A</v>
      </c>
      <c r="CB36" s="49" t="e">
        <f t="shared" si="52"/>
        <v>#N/A</v>
      </c>
      <c r="CC36" s="17" t="e">
        <f>VLOOKUP(B:B,'[19]summary-Dec-18'!$B$1:$BM$65536,64,0)</f>
        <v>#N/A</v>
      </c>
      <c r="CD36" s="51" t="e">
        <f t="shared" si="11"/>
        <v>#N/A</v>
      </c>
      <c r="CE36" s="16" t="e">
        <f>VLOOKUP(B:B,[20]Summary_mar_19!$B$1:$DO$65536,118,0)</f>
        <v>#N/A</v>
      </c>
      <c r="CF36" s="49" t="e">
        <f t="shared" si="53"/>
        <v>#N/A</v>
      </c>
      <c r="CG36" s="17" t="e">
        <f>VLOOKUP(B:B,[20]Summary_mar_19!$B$1:$BN$65536,65,0)</f>
        <v>#N/A</v>
      </c>
      <c r="CH36" s="22" t="e">
        <f t="shared" si="54"/>
        <v>#N/A</v>
      </c>
      <c r="CI36" s="17" t="e">
        <f>VLOOKUP(B:B,[21]Summary_jun_19!$B$1:$DR$65536,121,0)</f>
        <v>#N/A</v>
      </c>
      <c r="CJ36" s="49" t="e">
        <f t="shared" si="55"/>
        <v>#N/A</v>
      </c>
      <c r="CK36" s="17" t="e">
        <f>VLOOKUP(B:B,[21]Summary_jun_19!$B$1:$BO$65536,66,0)</f>
        <v>#N/A</v>
      </c>
      <c r="CL36" s="22" t="e">
        <f t="shared" si="12"/>
        <v>#N/A</v>
      </c>
      <c r="CM36" s="17" t="e">
        <f>VLOOKUP(B:B,[22]Summary_sep_19!$B$1:$DU$65536,124,0)</f>
        <v>#N/A</v>
      </c>
      <c r="CN36" s="49" t="e">
        <f t="shared" si="56"/>
        <v>#N/A</v>
      </c>
      <c r="CO36" s="17" t="e">
        <f>VLOOKUP(B:B, [22]Summary_sep_19!$B$1:$BP$65536,67,0)</f>
        <v>#N/A</v>
      </c>
      <c r="CP36" s="22" t="e">
        <f t="shared" si="13"/>
        <v>#N/A</v>
      </c>
      <c r="CQ36" s="17" t="e">
        <f>VLOOKUP(B:B,[23]Summary_DEC_19!$B$1:$DX$65536,127,0)</f>
        <v>#N/A</v>
      </c>
      <c r="CR36" s="49" t="e">
        <f t="shared" si="57"/>
        <v>#N/A</v>
      </c>
      <c r="CS36" s="17" t="e">
        <f>VLOOKUP(B:B,[23]Summary_DEC_19!$B$1:$BQ$65536,68,0)</f>
        <v>#N/A</v>
      </c>
      <c r="CT36" s="51" t="e">
        <f t="shared" si="14"/>
        <v>#N/A</v>
      </c>
      <c r="CU36" s="16" t="e">
        <f>VLOOKUP(B:B,[24]Summary_mar_20!$B:$EA,130,0)</f>
        <v>#N/A</v>
      </c>
      <c r="CV36" s="49" t="e">
        <f t="shared" si="58"/>
        <v>#N/A</v>
      </c>
      <c r="CW36" s="17" t="e">
        <f>VLOOKUP(B:B,[24]Summary_mar_20!$B:$BR,69,0)</f>
        <v>#N/A</v>
      </c>
      <c r="CX36" s="22" t="e">
        <f t="shared" si="59"/>
        <v>#N/A</v>
      </c>
      <c r="CY36" s="17" t="e">
        <f>VLOOKUP(B:B,[25]Summary_jun_20!$B:$ED,133,0)</f>
        <v>#N/A</v>
      </c>
      <c r="CZ36" s="49" t="e">
        <f t="shared" si="60"/>
        <v>#N/A</v>
      </c>
      <c r="DA36" s="17" t="e">
        <f>VLOOKUP(B:B,[25]Summary_jun_20!$B:$BS,70,0)</f>
        <v>#N/A</v>
      </c>
      <c r="DB36" s="22" t="e">
        <f t="shared" si="15"/>
        <v>#N/A</v>
      </c>
      <c r="DC36" s="53" t="e">
        <f>VLOOKUP(B:B,[26]Summary_Sep_20!$B:$EG,136,0)</f>
        <v>#N/A</v>
      </c>
      <c r="DD36" s="49" t="e">
        <f t="shared" si="61"/>
        <v>#N/A</v>
      </c>
      <c r="DE36" s="17" t="e">
        <f>VLOOKUP(B:B,[26]Summary_Sep_20!$B:$BT,71,0)</f>
        <v>#N/A</v>
      </c>
      <c r="DF36" s="22" t="e">
        <f t="shared" si="16"/>
        <v>#N/A</v>
      </c>
      <c r="DG36" s="17" t="e">
        <f>VLOOKUP(B:B,[27]Summary_Dec_20!$B:$EJ,139,0)</f>
        <v>#N/A</v>
      </c>
      <c r="DH36" s="49" t="e">
        <f t="shared" si="62"/>
        <v>#N/A</v>
      </c>
      <c r="DI36" s="17" t="e">
        <f>VLOOKUP(B:B,[27]Summary_Dec_20!$B:$BV,73,0)</f>
        <v>#N/A</v>
      </c>
      <c r="DJ36" s="51" t="e">
        <f t="shared" si="17"/>
        <v>#N/A</v>
      </c>
      <c r="DK36" s="54" t="e">
        <f>VLOOKUP(B:B,[28]Summary_Mar_21!$B:$EL,141,0)</f>
        <v>#N/A</v>
      </c>
      <c r="DL36" s="49" t="e">
        <f t="shared" si="63"/>
        <v>#N/A</v>
      </c>
      <c r="DM36" s="17" t="e">
        <f>VLOOKUP(B:B,[28]Summary_Mar_21!$B:$BU,72,0)</f>
        <v>#N/A</v>
      </c>
      <c r="DN36" s="22" t="e">
        <f t="shared" si="64"/>
        <v>#N/A</v>
      </c>
      <c r="DO36" s="17" t="e">
        <f>VLOOKUP(B:B,[29]Summary_Jun_21!$B:$EO,144,0)</f>
        <v>#N/A</v>
      </c>
      <c r="DP36" s="49" t="e">
        <f t="shared" si="65"/>
        <v>#N/A</v>
      </c>
      <c r="DQ36" s="17" t="e">
        <f>VLOOKUP(B:B,[29]Summary_Jun_21!$B:$BV,73,0)</f>
        <v>#N/A</v>
      </c>
      <c r="DR36" s="22" t="e">
        <f t="shared" si="18"/>
        <v>#N/A</v>
      </c>
      <c r="DS36" s="17" t="e">
        <f>VLOOKUP(B:B,[30]Summary_Sep_21!$B:$ER,147,0)</f>
        <v>#N/A</v>
      </c>
      <c r="DT36" s="49" t="e">
        <f t="shared" si="66"/>
        <v>#N/A</v>
      </c>
      <c r="DU36" s="17" t="e">
        <f>VLOOKUP(B:B,[30]Summary_Sep_21!$B:$BW,74,0)</f>
        <v>#N/A</v>
      </c>
      <c r="DV36" s="22" t="e">
        <f t="shared" si="19"/>
        <v>#N/A</v>
      </c>
      <c r="DW36" s="17" t="e">
        <f>VLOOKUP(B:B,[31]Summary_Dec_21!$B:$EW,152,0)</f>
        <v>#N/A</v>
      </c>
      <c r="DX36" s="49" t="e">
        <f t="shared" si="67"/>
        <v>#N/A</v>
      </c>
      <c r="DY36" s="17" t="e">
        <f>VLOOKUP(B:B,[31]Summary_Dec_21!$B:$BZ,77,0)</f>
        <v>#N/A</v>
      </c>
      <c r="DZ36" s="51" t="e">
        <f t="shared" si="20"/>
        <v>#N/A</v>
      </c>
      <c r="EA36" s="16" t="e">
        <f>VLOOKUP(B:B,[32]Summary_Mar_22!$B:$DM,116,0)</f>
        <v>#N/A</v>
      </c>
      <c r="EB36" s="49" t="e">
        <f t="shared" si="68"/>
        <v>#N/A</v>
      </c>
      <c r="EC36" s="17" t="e">
        <f>VLOOKUP(B:B,[32]Summary_Mar_22!$B:$AN,39,0)</f>
        <v>#N/A</v>
      </c>
      <c r="ED36" s="22" t="e">
        <f t="shared" si="69"/>
        <v>#N/A</v>
      </c>
      <c r="EE36" s="17" t="e">
        <f>VLOOKUP(B:B,[33]Summary_Jun_22!$B:$DP,119,0)</f>
        <v>#N/A</v>
      </c>
      <c r="EF36" s="49" t="e">
        <f t="shared" si="70"/>
        <v>#N/A</v>
      </c>
      <c r="EG36" s="17" t="e">
        <f>VLOOKUP(B:B,[33]Summary_Jun_22!$B:$AO,40,0)</f>
        <v>#N/A</v>
      </c>
      <c r="EH36" s="22" t="e">
        <f t="shared" si="21"/>
        <v>#N/A</v>
      </c>
      <c r="EI36" s="17" t="e">
        <f>VLOOKUP(B:B,[34]Summary_Sep_22!$B:$DS,122,0)</f>
        <v>#N/A</v>
      </c>
      <c r="EJ36" s="49" t="e">
        <f t="shared" si="71"/>
        <v>#N/A</v>
      </c>
      <c r="EK36" s="17" t="e">
        <f>VLOOKUP(B:B,[34]Summary_Sep_22!$B:$AP,41,0)</f>
        <v>#N/A</v>
      </c>
      <c r="EL36" s="22" t="e">
        <f t="shared" si="22"/>
        <v>#N/A</v>
      </c>
      <c r="EM36" s="17" t="e">
        <f>VLOOKUP(B:B,[35]Summary_Dec_22!$B:$DV,125,0)</f>
        <v>#N/A</v>
      </c>
      <c r="EN36" s="49" t="e">
        <f t="shared" si="72"/>
        <v>#N/A</v>
      </c>
      <c r="EO36" s="17" t="e">
        <f>VLOOKUP(B:B,[35]Summary_Dec_22!$B:$AQ,42,0)</f>
        <v>#N/A</v>
      </c>
      <c r="EP36" s="51" t="e">
        <f t="shared" si="23"/>
        <v>#N/A</v>
      </c>
      <c r="EQ36" s="16" t="e">
        <f>VLOOKUP(B:B,[36]Summary_Mar_23!$B:$DT,123,0)</f>
        <v>#N/A</v>
      </c>
      <c r="ER36" s="49" t="e">
        <f t="shared" si="73"/>
        <v>#N/A</v>
      </c>
      <c r="ES36" s="17" t="e">
        <f>VLOOKUP(B:B,[36]Summary_Mar_23!$B:$AM,38,0)</f>
        <v>#N/A</v>
      </c>
      <c r="ET36" s="22" t="e">
        <f t="shared" si="74"/>
        <v>#N/A</v>
      </c>
      <c r="EU36" s="17" t="e">
        <f>VLOOKUP(B:B,[37]Summary_Jun_23!$B:$DU,124,0)</f>
        <v>#N/A</v>
      </c>
      <c r="EV36" s="49" t="e">
        <f t="shared" si="75"/>
        <v>#N/A</v>
      </c>
      <c r="EW36" s="17" t="e">
        <f>VLOOKUP(B:B,[37]Summary_Jun_23!$B:$AL,37,0)</f>
        <v>#N/A</v>
      </c>
      <c r="EX36" s="22" t="e">
        <f t="shared" si="24"/>
        <v>#N/A</v>
      </c>
      <c r="EY36" s="17" t="e">
        <f>VLOOKUP(B:B,[38]Summary_Sep_23!$B:$DW,126,0)</f>
        <v>#N/A</v>
      </c>
      <c r="EZ36" s="49" t="e">
        <f t="shared" si="76"/>
        <v>#N/A</v>
      </c>
      <c r="FA36" s="17" t="e">
        <f>VLOOKUP(B:B,[38]Summary_Sep_23!$B:$AL,37,0)</f>
        <v>#N/A</v>
      </c>
      <c r="FB36" s="22" t="e">
        <f t="shared" si="25"/>
        <v>#N/A</v>
      </c>
      <c r="FC36" s="17" t="e">
        <f>VLOOKUP(B:B,[39]Indu!$B:$DY,128,0)</f>
        <v>#N/A</v>
      </c>
      <c r="FD36" s="49" t="e">
        <f t="shared" si="77"/>
        <v>#N/A</v>
      </c>
      <c r="FE36" s="17" t="e">
        <f>VLOOKUP(B:B,[39]Indu!$B:$AL,37,0)</f>
        <v>#N/A</v>
      </c>
      <c r="FF36" s="51" t="e">
        <f t="shared" si="26"/>
        <v>#N/A</v>
      </c>
      <c r="FG36" s="16" t="e">
        <f>VLOOKUP(B:B,'[40]Mar 2024 Final'!$B:$EB,131,0)</f>
        <v>#N/A</v>
      </c>
      <c r="FH36" s="49" t="e">
        <f t="shared" si="78"/>
        <v>#N/A</v>
      </c>
      <c r="FI36" s="17" t="e">
        <f>VLOOKUP(B:B,'[40]Mar 2024 Final'!$B:$AM,38,0)</f>
        <v>#N/A</v>
      </c>
      <c r="FJ36" s="22" t="e">
        <f t="shared" si="79"/>
        <v>#N/A</v>
      </c>
      <c r="FK36" s="17" t="e">
        <f>VLOOKUP(B:B,'[41]June 2024 Final'!$B:$EG,136,0)</f>
        <v>#N/A</v>
      </c>
      <c r="FL36" s="49" t="e">
        <f t="shared" si="80"/>
        <v>#N/A</v>
      </c>
      <c r="FM36" s="17" t="e">
        <f>VLOOKUP(B:B,'[41]June 2024 Final'!$B:$AP,41,0)</f>
        <v>#N/A</v>
      </c>
      <c r="FN36" s="22" t="e">
        <f t="shared" si="27"/>
        <v>#N/A</v>
      </c>
      <c r="FO36" s="17" t="e">
        <f>VLOOKUP(B:B,'[42]Sep 2024 Final'!$B:$EH,137,0)</f>
        <v>#N/A</v>
      </c>
      <c r="FP36" s="49" t="e">
        <f t="shared" si="81"/>
        <v>#N/A</v>
      </c>
      <c r="FQ36" s="17" t="e">
        <f>VLOOKUP(B:B,'[42]Sep 2024 Final'!$B:$AO,40,0)</f>
        <v>#N/A</v>
      </c>
      <c r="FR36" s="22" t="e">
        <f t="shared" si="28"/>
        <v>#N/A</v>
      </c>
      <c r="FS36" s="17" t="e">
        <f>VLOOKUP(B:B,'[43]Dec 2024 Final'!$B:$EJ,139,0)</f>
        <v>#N/A</v>
      </c>
      <c r="FT36" s="49" t="e">
        <f t="shared" si="82"/>
        <v>#N/A</v>
      </c>
      <c r="FU36" s="17" t="e">
        <f>VLOOKUP(B:B,'[43]Dec 2024 Final'!$B:$AO,40,0)</f>
        <v>#N/A</v>
      </c>
      <c r="FV36" s="51" t="e">
        <f t="shared" si="29"/>
        <v>#N/A</v>
      </c>
    </row>
    <row r="37" spans="1:178" x14ac:dyDescent="0.25">
      <c r="A37">
        <v>31</v>
      </c>
      <c r="B37" s="11" t="s">
        <v>86</v>
      </c>
      <c r="C37" s="16">
        <v>18558</v>
      </c>
      <c r="D37" s="17">
        <v>7010323</v>
      </c>
      <c r="E37" s="17">
        <v>7577619</v>
      </c>
      <c r="F37" s="22">
        <v>1.0177172352344149E-2</v>
      </c>
      <c r="G37" s="17">
        <v>43285</v>
      </c>
      <c r="H37" s="17">
        <v>7010323</v>
      </c>
      <c r="I37" s="17">
        <v>9034229</v>
      </c>
      <c r="J37" s="22">
        <v>1.0791201898314144E-2</v>
      </c>
      <c r="K37" s="46"/>
      <c r="L37" s="47">
        <v>7010323</v>
      </c>
      <c r="M37" s="46"/>
      <c r="N37" s="46">
        <v>0</v>
      </c>
      <c r="O37" s="17">
        <v>19686</v>
      </c>
      <c r="P37" s="17">
        <v>7010323</v>
      </c>
      <c r="Q37" s="17">
        <v>13117892</v>
      </c>
      <c r="R37" s="22">
        <v>1.9560601871551949E-3</v>
      </c>
      <c r="S37" s="16">
        <v>21418</v>
      </c>
      <c r="T37" s="49">
        <v>13117892</v>
      </c>
      <c r="U37" s="17">
        <v>9437406</v>
      </c>
      <c r="V37" s="22">
        <v>7.5966187633610517E-3</v>
      </c>
      <c r="W37" s="17">
        <v>45283</v>
      </c>
      <c r="X37" s="49">
        <v>13117892</v>
      </c>
      <c r="Y37" s="17">
        <v>15896471</v>
      </c>
      <c r="Z37" s="22">
        <v>6.2428391069623002E-3</v>
      </c>
      <c r="AA37" s="17">
        <v>61979</v>
      </c>
      <c r="AB37" s="49">
        <v>13117892</v>
      </c>
      <c r="AC37" s="17">
        <v>17042346</v>
      </c>
      <c r="AD37" s="22">
        <v>5.4799744396358324E-3</v>
      </c>
      <c r="AE37" s="17">
        <v>17737</v>
      </c>
      <c r="AF37" s="49">
        <v>13117892</v>
      </c>
      <c r="AG37" s="17">
        <v>16781543</v>
      </c>
      <c r="AH37" s="51">
        <v>1.1864438241057063E-3</v>
      </c>
      <c r="AI37" s="16">
        <v>2558</v>
      </c>
      <c r="AJ37" s="49">
        <v>16781543</v>
      </c>
      <c r="AK37" s="17">
        <v>17281779</v>
      </c>
      <c r="AL37" s="22">
        <v>6.0076348396084214E-4</v>
      </c>
      <c r="AM37" s="17">
        <v>-14583</v>
      </c>
      <c r="AN37" s="49">
        <v>16781543</v>
      </c>
      <c r="AO37" s="17">
        <v>17103526</v>
      </c>
      <c r="AP37" s="22">
        <v>-1.7214661714278934E-3</v>
      </c>
      <c r="AQ37" s="17">
        <v>-28417</v>
      </c>
      <c r="AR37" s="49">
        <v>16781543</v>
      </c>
      <c r="AS37" s="17">
        <v>17244601</v>
      </c>
      <c r="AT37" s="22">
        <v>-2.2270718264951407E-3</v>
      </c>
      <c r="AU37" s="17">
        <v>-167400</v>
      </c>
      <c r="AV37" s="49">
        <v>16781543</v>
      </c>
      <c r="AW37" s="17">
        <v>15724254</v>
      </c>
      <c r="AX37" s="51">
        <v>-1.0299701311738334E-2</v>
      </c>
      <c r="AY37" s="16">
        <v>-100756</v>
      </c>
      <c r="AZ37" s="49">
        <v>15724254</v>
      </c>
      <c r="BA37" s="17">
        <v>15336497</v>
      </c>
      <c r="BB37" s="22">
        <v>-2.5950692563743872E-2</v>
      </c>
      <c r="BC37" s="17">
        <v>-207710</v>
      </c>
      <c r="BD37" s="49">
        <v>15724254</v>
      </c>
      <c r="BE37" s="17">
        <v>14594119</v>
      </c>
      <c r="BF37" s="22">
        <v>-2.7403845186547444E-2</v>
      </c>
      <c r="BG37" s="17">
        <v>-353082</v>
      </c>
      <c r="BH37" s="49">
        <v>15724254</v>
      </c>
      <c r="BI37" s="17">
        <v>13778388</v>
      </c>
      <c r="BJ37" s="22">
        <v>-3.1914158738732622E-2</v>
      </c>
      <c r="BK37" s="17">
        <v>-492667</v>
      </c>
      <c r="BL37" s="49">
        <v>15724254</v>
      </c>
      <c r="BM37" s="17">
        <v>12850795</v>
      </c>
      <c r="BN37" s="51">
        <v>-3.4482320572748623E-2</v>
      </c>
      <c r="BO37" s="16">
        <v>-59276</v>
      </c>
      <c r="BP37" s="49">
        <v>12850795</v>
      </c>
      <c r="BQ37" s="17">
        <v>12448282</v>
      </c>
      <c r="BR37" s="22">
        <v>-1.8744083035124166E-2</v>
      </c>
      <c r="BS37" s="17">
        <v>0</v>
      </c>
      <c r="BT37" s="49">
        <v>12850795</v>
      </c>
      <c r="BU37" s="17">
        <v>0</v>
      </c>
      <c r="BV37" s="22">
        <v>0</v>
      </c>
      <c r="BW37" s="17">
        <v>0</v>
      </c>
      <c r="BX37" s="49">
        <v>12850795</v>
      </c>
      <c r="BY37" s="17">
        <v>0</v>
      </c>
      <c r="BZ37" s="22">
        <v>0</v>
      </c>
      <c r="CA37" s="17">
        <v>0</v>
      </c>
      <c r="CB37" s="49">
        <v>12850795</v>
      </c>
      <c r="CC37" s="17">
        <v>0</v>
      </c>
      <c r="CD37" s="51">
        <v>0</v>
      </c>
      <c r="CE37" s="16">
        <v>0</v>
      </c>
      <c r="CF37" s="49">
        <v>0</v>
      </c>
      <c r="CG37" s="17">
        <v>0</v>
      </c>
      <c r="CH37" s="22" t="e">
        <v>#DIV/0!</v>
      </c>
      <c r="CI37" s="17">
        <v>0</v>
      </c>
      <c r="CJ37" s="49">
        <v>0</v>
      </c>
      <c r="CK37" s="17">
        <v>0</v>
      </c>
      <c r="CL37" s="22" t="e">
        <v>#DIV/0!</v>
      </c>
      <c r="CM37" s="17">
        <v>0</v>
      </c>
      <c r="CN37" s="49">
        <v>0</v>
      </c>
      <c r="CO37" s="17">
        <v>0</v>
      </c>
      <c r="CP37" s="22" t="e">
        <v>#DIV/0!</v>
      </c>
      <c r="CQ37" s="17" t="e">
        <v>#N/A</v>
      </c>
      <c r="CR37" s="49">
        <v>0</v>
      </c>
      <c r="CS37" s="17" t="e">
        <v>#N/A</v>
      </c>
      <c r="CT37" s="51" t="e">
        <v>#N/A</v>
      </c>
      <c r="CU37" s="16">
        <v>0</v>
      </c>
      <c r="CV37" s="49" t="e">
        <v>#N/A</v>
      </c>
      <c r="CW37" s="17">
        <v>0</v>
      </c>
      <c r="CX37" s="22" t="e">
        <v>#N/A</v>
      </c>
      <c r="CY37" s="17">
        <v>0</v>
      </c>
      <c r="CZ37" s="49" t="e">
        <v>#N/A</v>
      </c>
      <c r="DA37" s="17">
        <v>0</v>
      </c>
      <c r="DB37" s="22" t="e">
        <v>#N/A</v>
      </c>
      <c r="DC37" s="53" t="e">
        <f>VLOOKUP(B:B,[26]Summary_Sep_20!$B:$EG,136,0)</f>
        <v>#N/A</v>
      </c>
      <c r="DD37" s="49" t="e">
        <v>#N/A</v>
      </c>
      <c r="DE37" s="17">
        <v>0</v>
      </c>
      <c r="DF37" s="22" t="e">
        <v>#N/A</v>
      </c>
      <c r="DG37" s="17">
        <f>VLOOKUP(B:B,[27]Summary_Dec_20!$B:$EJ,139,0)</f>
        <v>-200904</v>
      </c>
      <c r="DH37" s="49" t="e">
        <v>#N/A</v>
      </c>
      <c r="DI37" s="17">
        <f>VLOOKUP(B:B,[27]Summary_Dec_20!$B:$BV,73,0)</f>
        <v>11016375</v>
      </c>
      <c r="DJ37" s="51">
        <f>DG37*12/12/(DI37)</f>
        <v>-1.8236851959015556E-2</v>
      </c>
      <c r="DK37" s="54">
        <f>VLOOKUP(B:B,[28]Summary_Mar_21!$B:$EL,141,0)</f>
        <v>126716</v>
      </c>
      <c r="DL37" s="49">
        <f t="shared" si="63"/>
        <v>11016375</v>
      </c>
      <c r="DM37" s="17">
        <f>VLOOKUP(B:B,[28]Summary_Mar_21!$B:$BU,72,0)</f>
        <v>31555773</v>
      </c>
      <c r="DN37" s="22">
        <f t="shared" si="64"/>
        <v>2.3812000277740272E-2</v>
      </c>
      <c r="DO37" s="17">
        <f>VLOOKUP(B:B,[29]Summary_Jun_21!$B:$EO,144,0)</f>
        <v>275014</v>
      </c>
      <c r="DP37" s="49">
        <f t="shared" si="65"/>
        <v>11016375</v>
      </c>
      <c r="DQ37" s="17">
        <f>VLOOKUP(B:B,[29]Summary_Jun_21!$B:$BV,73,0)</f>
        <v>32049485</v>
      </c>
      <c r="DR37" s="22">
        <f t="shared" si="18"/>
        <v>2.5543574422988418E-2</v>
      </c>
      <c r="DS37" s="17">
        <f>VLOOKUP(B:B,[30]Summary_Sep_21!$B:$ER,147,0)</f>
        <v>413138</v>
      </c>
      <c r="DT37" s="49">
        <f t="shared" si="66"/>
        <v>11016375</v>
      </c>
      <c r="DU37" s="17">
        <f>VLOOKUP(B:B,[30]Summary_Sep_21!$B:$BW,74,0)</f>
        <v>30970754</v>
      </c>
      <c r="DV37" s="22">
        <f t="shared" si="19"/>
        <v>2.6239025138711753E-2</v>
      </c>
      <c r="DW37" s="17">
        <f>VLOOKUP(B:B,[31]Summary_Dec_21!$B:$EW,152,0)</f>
        <v>497792</v>
      </c>
      <c r="DX37" s="49">
        <f t="shared" si="67"/>
        <v>11016375</v>
      </c>
      <c r="DY37" s="17">
        <f>VLOOKUP(B:B,[31]Summary_Dec_21!$B:$BZ,77,0)</f>
        <v>31690666</v>
      </c>
      <c r="DZ37" s="51">
        <f t="shared" si="20"/>
        <v>2.3311940529899974E-2</v>
      </c>
      <c r="EA37" s="16">
        <f>VLOOKUP(B:B,[32]Summary_Mar_22!$B:$DM,116,0)</f>
        <v>199274</v>
      </c>
      <c r="EB37" s="49">
        <f t="shared" si="68"/>
        <v>31690666</v>
      </c>
      <c r="EC37" s="17">
        <f>VLOOKUP(B:B,[32]Summary_Mar_22!$B:$AN,39,0)</f>
        <v>32009833</v>
      </c>
      <c r="ED37" s="22">
        <f t="shared" si="69"/>
        <v>2.5026365963004466E-2</v>
      </c>
      <c r="EE37" s="17">
        <f>VLOOKUP(B:B,[33]Summary_Jun_22!$B:$DP,119,0)</f>
        <v>405867</v>
      </c>
      <c r="EF37" s="49">
        <f t="shared" si="70"/>
        <v>31690666</v>
      </c>
      <c r="EG37" s="17">
        <f>VLOOKUP(B:B,[33]Summary_Jun_22!$B:$AO,40,0)</f>
        <v>32010609</v>
      </c>
      <c r="EH37" s="22">
        <f t="shared" si="21"/>
        <v>2.5485643733190583E-2</v>
      </c>
      <c r="EI37" s="17">
        <f>VLOOKUP(B:B,[34]Summary_Sep_22!$B:$DS,122,0)</f>
        <v>609216</v>
      </c>
      <c r="EJ37" s="49">
        <f t="shared" si="71"/>
        <v>31690666</v>
      </c>
      <c r="EK37" s="17">
        <f>VLOOKUP(B:B,[34]Summary_Sep_22!$B:$AP,41,0)</f>
        <v>33189020</v>
      </c>
      <c r="EL37" s="22">
        <f t="shared" si="22"/>
        <v>2.5039825254394726E-2</v>
      </c>
      <c r="EM37" s="17">
        <f>VLOOKUP(B:B,[35]Summary_Dec_22!$B:$DV,125,0)</f>
        <v>930169</v>
      </c>
      <c r="EN37" s="49">
        <f t="shared" si="72"/>
        <v>31690666</v>
      </c>
      <c r="EO37" s="17">
        <f>VLOOKUP(B:B,[35]Summary_Dec_22!$B:$AQ,42,0)</f>
        <v>34659895</v>
      </c>
      <c r="EP37" s="51">
        <f t="shared" si="23"/>
        <v>2.8038014629597478E-2</v>
      </c>
      <c r="EQ37" s="16">
        <f>VLOOKUP(B:B,[36]Summary_Mar_23!$B:$DT,123,0)</f>
        <v>256255</v>
      </c>
      <c r="ER37" s="49">
        <f t="shared" si="73"/>
        <v>34659895</v>
      </c>
      <c r="ES37" s="17">
        <f>VLOOKUP(B:B,[36]Summary_Mar_23!$B:$AM,38,0)</f>
        <v>34194624</v>
      </c>
      <c r="ET37" s="22">
        <f t="shared" si="74"/>
        <v>2.9773499688524437E-2</v>
      </c>
      <c r="EU37" s="17">
        <f>VLOOKUP(B:B,[37]Summary_Jun_23!$B:$DU,124,0)</f>
        <v>521920</v>
      </c>
      <c r="EV37" s="49">
        <f t="shared" si="75"/>
        <v>34659895</v>
      </c>
      <c r="EW37" s="17">
        <f>VLOOKUP(B:B,[37]Summary_Jun_23!$B:$AL,37,0)</f>
        <v>35884135</v>
      </c>
      <c r="EX37" s="22">
        <f t="shared" si="24"/>
        <v>2.9593999662338541E-2</v>
      </c>
      <c r="EY37" s="17">
        <f>VLOOKUP(B:B,[38]Summary_Sep_23!$B:$DW,126,0)</f>
        <v>783954</v>
      </c>
      <c r="EZ37" s="49">
        <f t="shared" si="76"/>
        <v>34659895</v>
      </c>
      <c r="FA37" s="17">
        <f>VLOOKUP(B:B,[38]Summary_Sep_23!$B:$AL,37,0)</f>
        <v>35732803</v>
      </c>
      <c r="FB37" s="22">
        <f t="shared" si="25"/>
        <v>2.9698307628441802E-2</v>
      </c>
      <c r="FC37" s="17">
        <f>VLOOKUP(B:B,[39]Indu!$B:$DY,128,0)</f>
        <v>655159</v>
      </c>
      <c r="FD37" s="49">
        <f t="shared" si="77"/>
        <v>34659895</v>
      </c>
      <c r="FE37" s="17">
        <f>VLOOKUP(B:B,[39]Indu!$B:$AL,37,0)</f>
        <v>36720398</v>
      </c>
      <c r="FF37" s="51">
        <f t="shared" si="26"/>
        <v>1.8356859364530766E-2</v>
      </c>
      <c r="FG37" s="16">
        <f>VLOOKUP(B:B,'[40]Mar 2024 Final'!$B:$EB,131,0)</f>
        <v>341680</v>
      </c>
      <c r="FH37" s="49">
        <f t="shared" si="78"/>
        <v>36720398</v>
      </c>
      <c r="FI37" s="17">
        <f>VLOOKUP(B:B,'[40]Mar 2024 Final'!$B:$AM,38,0)</f>
        <v>37803903</v>
      </c>
      <c r="FJ37" s="22">
        <f t="shared" si="79"/>
        <v>3.6678505713190118E-2</v>
      </c>
      <c r="FK37" s="17">
        <f>VLOOKUP(B:B,'[41]June 2024 Final'!$B:$EG,136,0)</f>
        <v>444861</v>
      </c>
      <c r="FL37" s="49">
        <f t="shared" si="80"/>
        <v>36720398</v>
      </c>
      <c r="FM37" s="17">
        <f>VLOOKUP(B:B,'[41]June 2024 Final'!$B:$AP,41,0)</f>
        <v>37527740</v>
      </c>
      <c r="FN37" s="22">
        <f t="shared" si="27"/>
        <v>2.3966176767961509E-2</v>
      </c>
      <c r="FO37" s="17">
        <f>VLOOKUP(B:B,'[42]Sep 2024 Final'!$B:$EH,137,0)</f>
        <v>603032</v>
      </c>
      <c r="FP37" s="49">
        <f t="shared" si="81"/>
        <v>36720398</v>
      </c>
      <c r="FQ37" s="17">
        <f>VLOOKUP(B:B,'[42]Sep 2024 Final'!$B:$AO,40,0)</f>
        <v>39315834</v>
      </c>
      <c r="FR37" s="22">
        <f t="shared" si="28"/>
        <v>2.1148935067341754E-2</v>
      </c>
      <c r="FS37" s="17">
        <f>VLOOKUP(B:B,'[43]Dec 2024 Final'!$B:$EJ,139,0)</f>
        <v>548995</v>
      </c>
      <c r="FT37" s="49">
        <f t="shared" si="82"/>
        <v>36720398</v>
      </c>
      <c r="FU37" s="17">
        <f>VLOOKUP(B:B,'[43]Dec 2024 Final'!$B:$AO,40,0)</f>
        <v>41185824</v>
      </c>
      <c r="FV37" s="51">
        <f t="shared" si="29"/>
        <v>1.4093739521857445E-2</v>
      </c>
    </row>
    <row r="38" spans="1:178" x14ac:dyDescent="0.25">
      <c r="A38">
        <v>32</v>
      </c>
      <c r="B38" s="11" t="s">
        <v>33</v>
      </c>
      <c r="C38" s="16">
        <f>VLOOKUP(B:B,[1]ROA!$B$1:$D$65536,3,0)</f>
        <v>3423225</v>
      </c>
      <c r="D38" s="17">
        <f>VLOOKUP(B:B,[1]ROA!$AO$1:$AS$65536,5,0)</f>
        <v>323312454</v>
      </c>
      <c r="E38" s="17">
        <f>VLOOKUP(B:B,[1]ROA!$AO$1:$AQ$65536,3,0)</f>
        <v>344881270</v>
      </c>
      <c r="F38" s="22">
        <f t="shared" si="30"/>
        <v>4.0984820743392672E-2</v>
      </c>
      <c r="G38" s="17">
        <f>VLOOKUP(B:B,[2]ROA!$B$1:$D$65536,3,0)</f>
        <v>7500362</v>
      </c>
      <c r="H38" s="17">
        <f>VLOOKUP(B:B,[1]ROA!$AO$1:$AS$65536,5,0)</f>
        <v>323312454</v>
      </c>
      <c r="I38" s="17">
        <f>VLOOKUP(B:B,[2]ROA!$AQ$1:$AS$65536,3,0)</f>
        <v>357832852</v>
      </c>
      <c r="J38" s="22">
        <f t="shared" si="31"/>
        <v>4.4045591646490773E-2</v>
      </c>
      <c r="K38" s="46"/>
      <c r="L38" s="47">
        <f>VLOOKUP(B:B,[1]ROA!$AO$1:$AS$65536,5,0)</f>
        <v>323312454</v>
      </c>
      <c r="M38" s="46"/>
      <c r="N38" s="46">
        <f t="shared" si="32"/>
        <v>0</v>
      </c>
      <c r="O38" s="17">
        <f>VLOOKUP(B:B,'[3]Dec 2014 (Final)'!$B$1:$BP$65536,67,0)</f>
        <v>15878978</v>
      </c>
      <c r="P38" s="17">
        <f>VLOOKUP(B:B,[1]ROA!$AO$1:$AS$65536,5,0)</f>
        <v>323312454</v>
      </c>
      <c r="Q38" s="17">
        <f>VLOOKUP(B:B,'[3]Dec 2014 (Final)'!$B$1:$AW$65536,48,0)</f>
        <v>376969401</v>
      </c>
      <c r="R38" s="22">
        <f t="shared" si="33"/>
        <v>4.535024829395301E-2</v>
      </c>
      <c r="S38" s="16">
        <f>VLOOKUP(B:B,'[4]Mar 2015 (Final)'!$B$1:$BR$65536,69,0)</f>
        <v>3957992</v>
      </c>
      <c r="T38" s="49">
        <f t="shared" si="34"/>
        <v>376969401</v>
      </c>
      <c r="U38" s="17">
        <f>VLOOKUP(B:B,'[4]Mar 2015 (Final)'!$B$1:$AY$65536,50,0)</f>
        <v>354645696</v>
      </c>
      <c r="V38" s="22">
        <f t="shared" si="83"/>
        <v>4.327950055956814E-2</v>
      </c>
      <c r="W38" s="17">
        <f>VLOOKUP(B:B,'[5]June 2015 (Final)'!$B$1:$BV$65536,73,0)</f>
        <v>8248274</v>
      </c>
      <c r="X38" s="49">
        <f t="shared" si="35"/>
        <v>376969401</v>
      </c>
      <c r="Y38" s="17">
        <f>VLOOKUP(B:B,'[5]June 2015 (Final)'!$B$1:$AY$65536,50,0)</f>
        <v>428373929</v>
      </c>
      <c r="Z38" s="22">
        <f t="shared" si="0"/>
        <v>4.0967739808560902E-2</v>
      </c>
      <c r="AA38" s="17">
        <f>VLOOKUP(B:B,'[6]Sep 2015 (Final)'!$B$1:$BY$65536,76,0)</f>
        <v>11910711</v>
      </c>
      <c r="AB38" s="49">
        <f t="shared" si="36"/>
        <v>376969401</v>
      </c>
      <c r="AC38" s="17">
        <f>VLOOKUP(B:B,'[6]Sep 2015 (Final)'!$B$1:$AZ$65536,51,0)</f>
        <v>445775641</v>
      </c>
      <c r="AD38" s="22">
        <f t="shared" si="1"/>
        <v>3.8604785660926538E-2</v>
      </c>
      <c r="AE38" s="17">
        <f>VLOOKUP(B:B,'[7]Dec 2015 (Final)'!$B$1:$CB$65536,79,0)</f>
        <v>16499409</v>
      </c>
      <c r="AF38" s="49">
        <f t="shared" si="37"/>
        <v>376969401</v>
      </c>
      <c r="AG38" s="17">
        <f>VLOOKUP(B:B,'[7]Dec 2015 (Final)'!$B$1:$BA$65536,52,0)</f>
        <v>467741173</v>
      </c>
      <c r="AH38" s="51">
        <f t="shared" si="2"/>
        <v>3.906523608878134E-2</v>
      </c>
      <c r="AI38" s="16">
        <f>VLOOKUP(B:B,'[8]Mar 2016 (Final)'!$B$1:$CE$65536,82,0)</f>
        <v>4194777</v>
      </c>
      <c r="AJ38" s="49">
        <f t="shared" si="38"/>
        <v>467741173</v>
      </c>
      <c r="AK38" s="17">
        <f>VLOOKUP(B:B,'[8]Mar 2016 (Final)'!$B$1:$BB$65536,53,0)</f>
        <v>467040289</v>
      </c>
      <c r="AL38" s="22">
        <f t="shared" si="39"/>
        <v>3.5899530921592024E-2</v>
      </c>
      <c r="AM38" s="17">
        <f>VLOOKUP(B:B,'[9]Jun 2016 (Final)'!$B$1:$CI$65536,86,0)</f>
        <v>9775022</v>
      </c>
      <c r="AN38" s="49">
        <f t="shared" si="40"/>
        <v>467741173</v>
      </c>
      <c r="AO38" s="17">
        <f>VLOOKUP(B:B,'[9]Jun 2016 (Final)'!$B$1:$BD$65536,55,0)</f>
        <v>468119269</v>
      </c>
      <c r="AP38" s="22">
        <f t="shared" si="3"/>
        <v>4.177982768076012E-2</v>
      </c>
      <c r="AQ38" s="17">
        <f>VLOOKUP(B:B,'[10]Sep 2016 (Final)'!$B$1:$CL$65536,89,0)</f>
        <v>15195651</v>
      </c>
      <c r="AR38" s="49">
        <f t="shared" si="41"/>
        <v>467741173</v>
      </c>
      <c r="AS38" s="17">
        <f>VLOOKUP(B:B,'[10]Sep 2016 (Final)'!$B$1:$BE$65536,56,0)</f>
        <v>480228078</v>
      </c>
      <c r="AT38" s="22">
        <f t="shared" si="4"/>
        <v>4.274583374645767E-2</v>
      </c>
      <c r="AU38" s="17">
        <f>VLOOKUP(B:B,'[11]summary-dec-16'!$B$1:$CO$65536,92,0)</f>
        <v>19779314</v>
      </c>
      <c r="AV38" s="49">
        <f t="shared" si="42"/>
        <v>467741173</v>
      </c>
      <c r="AW38" s="17">
        <f>VLOOKUP(B:B,'[11]summary-dec-16'!$B$1:$BF$65536,57,0)</f>
        <v>504775429</v>
      </c>
      <c r="AX38" s="51">
        <f t="shared" si="5"/>
        <v>4.0676558033710564E-2</v>
      </c>
      <c r="AY38" s="16">
        <f>VLOOKUP(B:B,'[12]summary-mar-17'!$B$1:$CQ$65536,94,0)</f>
        <v>4488570</v>
      </c>
      <c r="AZ38" s="49">
        <f t="shared" si="43"/>
        <v>504775429</v>
      </c>
      <c r="BA38" s="17">
        <f>VLOOKUP(B:B,'[12]summary-mar-17'!$B$1:$BF$65536,57,0)</f>
        <v>520535661</v>
      </c>
      <c r="BB38" s="22">
        <f t="shared" si="44"/>
        <v>3.5022112166952175E-2</v>
      </c>
      <c r="BC38" s="17">
        <f>VLOOKUP(B:B,'[13]summary-june-17'!$B$1:$CT$65536,97,0)</f>
        <v>9635423</v>
      </c>
      <c r="BD38" s="49">
        <f t="shared" si="45"/>
        <v>504775429</v>
      </c>
      <c r="BE38" s="17">
        <f>VLOOKUP(B:B,'[13]summary-june-17'!$B$1:$BG$65536,58,0)</f>
        <v>539972430</v>
      </c>
      <c r="BF38" s="22">
        <f t="shared" si="6"/>
        <v>3.6890903070996385E-2</v>
      </c>
      <c r="BG38" s="17">
        <f>VLOOKUP(B:B,'[14]summary-sep-17'!$B$1:$CW$65536,100,0)</f>
        <v>14490236</v>
      </c>
      <c r="BH38" s="49">
        <f t="shared" si="46"/>
        <v>504775429</v>
      </c>
      <c r="BI38" s="17">
        <f>VLOOKUP(B:B,'[14]summary-sep-17'!$B$1:$BH$65536,59,0)</f>
        <v>551343268</v>
      </c>
      <c r="BJ38" s="22">
        <f t="shared" si="7"/>
        <v>3.6587392537501241E-2</v>
      </c>
      <c r="BK38" s="17">
        <f>VLOOKUP(B:B,'[15]summary-Dec-17'!$B$1:$CZ$65536,103,0)</f>
        <v>19235300</v>
      </c>
      <c r="BL38" s="49">
        <f t="shared" si="47"/>
        <v>504775429</v>
      </c>
      <c r="BM38" s="17">
        <f>VLOOKUP(B:B,'[15]summary-Dec-17'!$B$1:$BI$65536,60,0)</f>
        <v>555630311</v>
      </c>
      <c r="BN38" s="51">
        <f t="shared" si="8"/>
        <v>3.6279132174444853E-2</v>
      </c>
      <c r="BO38" s="16">
        <f>VLOOKUP(B:B,'[16]summary-Mar-18'!$B$1:$DC$65536,106,0)</f>
        <v>5389301</v>
      </c>
      <c r="BP38" s="49">
        <f t="shared" si="48"/>
        <v>555630311</v>
      </c>
      <c r="BQ38" s="17">
        <f>VLOOKUP(B:B,'[16]summary-Mar-18'!$B$1:$BJ$65536,61,0)</f>
        <v>560903987</v>
      </c>
      <c r="BR38" s="22">
        <f t="shared" si="49"/>
        <v>3.8614494939590294E-2</v>
      </c>
      <c r="BS38" s="17">
        <f>VLOOKUP(B:B,'[17]summary-Jun-18'!$B$1:$DF$65536,109,0)</f>
        <v>11134559</v>
      </c>
      <c r="BT38" s="49">
        <f t="shared" si="50"/>
        <v>555630311</v>
      </c>
      <c r="BU38" s="17">
        <f>VLOOKUP(B:B,'[17]summary-Jun-18'!$B$1:$BK$65536,62,0)</f>
        <v>582710853</v>
      </c>
      <c r="BV38" s="22">
        <f t="shared" si="9"/>
        <v>3.9125560428209201E-2</v>
      </c>
      <c r="BW38" s="17">
        <f>VLOOKUP(B:B,'[18]summary-Sep-18'!$B$1:$DI$65536,112,0)</f>
        <v>23860218</v>
      </c>
      <c r="BX38" s="49">
        <f t="shared" si="51"/>
        <v>555630311</v>
      </c>
      <c r="BY38" s="17">
        <f>VLOOKUP(B:B,'[18]summary-Sep-18'!$B$1:$BL$65536,63,0)</f>
        <v>594008882</v>
      </c>
      <c r="BZ38" s="22">
        <f t="shared" si="10"/>
        <v>5.5345406095597509E-2</v>
      </c>
      <c r="CA38" s="17">
        <f>VLOOKUP(B:B,'[19]summary-Dec-18'!$B$1:$DL$65536,115,0)</f>
        <v>22410707</v>
      </c>
      <c r="CB38" s="49">
        <f t="shared" si="52"/>
        <v>555630311</v>
      </c>
      <c r="CC38" s="17">
        <f>VLOOKUP(B:B,'[19]summary-Dec-18'!$B$1:$BM$65536,64,0)</f>
        <v>621722876</v>
      </c>
      <c r="CD38" s="51">
        <f t="shared" si="11"/>
        <v>3.8069641714062817E-2</v>
      </c>
      <c r="CE38" s="16">
        <f>VLOOKUP(B:B,[20]Summary_mar_19!$B$1:$DO$65536,118,0)</f>
        <v>5613620</v>
      </c>
      <c r="CF38" s="49">
        <f t="shared" si="53"/>
        <v>621722876</v>
      </c>
      <c r="CG38" s="17">
        <f>VLOOKUP(B:B,[20]Summary_mar_19!$B$1:$BN$65536,65,0)</f>
        <v>634546081</v>
      </c>
      <c r="CH38" s="22">
        <f t="shared" si="54"/>
        <v>3.5747886429705035E-2</v>
      </c>
      <c r="CI38" s="17">
        <f>VLOOKUP(B:B,[21]Summary_jun_19!$B$1:$DR$65536,121,0)</f>
        <v>11816308</v>
      </c>
      <c r="CJ38" s="49">
        <f t="shared" si="55"/>
        <v>621722876</v>
      </c>
      <c r="CK38" s="17">
        <f>VLOOKUP(B:B,[21]Summary_jun_19!$B$1:$BO$65536,66,0)</f>
        <v>653058422</v>
      </c>
      <c r="CL38" s="22">
        <f t="shared" si="12"/>
        <v>3.7077130072549903E-2</v>
      </c>
      <c r="CM38" s="17">
        <f>VLOOKUP(B:B,[22]Summary_sep_19!$B$1:$DU$65536,124,0)</f>
        <v>17942347</v>
      </c>
      <c r="CN38" s="49">
        <f t="shared" si="56"/>
        <v>621722876</v>
      </c>
      <c r="CO38" s="17">
        <f>VLOOKUP(B:B, [22]Summary_sep_19!$B$1:$BP$65536,67,0)</f>
        <v>667693686</v>
      </c>
      <c r="CP38" s="22">
        <f t="shared" si="13"/>
        <v>3.7106905616640172E-2</v>
      </c>
      <c r="CQ38" s="17">
        <f>VLOOKUP(B:B,[23]Summary_DEC_19!$B$1:$DX$65536,127,0)</f>
        <v>22705901</v>
      </c>
      <c r="CR38" s="49">
        <f t="shared" si="57"/>
        <v>621722876</v>
      </c>
      <c r="CS38" s="17">
        <f>VLOOKUP(B:B,[23]Summary_DEC_19!$B$1:$BQ$65536,68,0)</f>
        <v>674301720</v>
      </c>
      <c r="CT38" s="51">
        <f t="shared" si="14"/>
        <v>3.5039305689226287E-2</v>
      </c>
      <c r="CU38" s="16">
        <f>VLOOKUP(B:B,[24]Summary_mar_20!$B:$EA,130,0)</f>
        <v>5459709</v>
      </c>
      <c r="CV38" s="49">
        <f t="shared" si="58"/>
        <v>674301720</v>
      </c>
      <c r="CW38" s="17">
        <f>VLOOKUP(B:B,[24]Summary_mar_20!$B:$BR,69,0)</f>
        <v>728913837</v>
      </c>
      <c r="CX38" s="22">
        <f t="shared" si="59"/>
        <v>3.1126844184496166E-2</v>
      </c>
      <c r="CY38" s="17">
        <f>VLOOKUP(B:B,[25]Summary_jun_20!$B:$ED,133,0)</f>
        <v>7045984</v>
      </c>
      <c r="CZ38" s="49">
        <f t="shared" si="60"/>
        <v>674301720</v>
      </c>
      <c r="DA38" s="17">
        <f>VLOOKUP(B:B,[25]Summary_jun_20!$B:$BS,70,0)</f>
        <v>730292814</v>
      </c>
      <c r="DB38" s="22">
        <f t="shared" si="15"/>
        <v>2.0065531594899402E-2</v>
      </c>
      <c r="DC38" s="53">
        <f>VLOOKUP(B:B,[26]Summary_Sep_20!$B:$EG,136,0)</f>
        <v>9852289</v>
      </c>
      <c r="DD38" s="49">
        <f t="shared" si="61"/>
        <v>674301720</v>
      </c>
      <c r="DE38" s="17">
        <f>VLOOKUP(B:B,[26]Summary_Sep_20!$B:$BT,71,0)</f>
        <v>739376221</v>
      </c>
      <c r="DF38" s="22">
        <f t="shared" si="16"/>
        <v>1.8584693093592432E-2</v>
      </c>
      <c r="DG38" s="17">
        <f>VLOOKUP(B:B,[27]Summary_Dec_20!$B:$EJ,139,0)</f>
        <v>18346857</v>
      </c>
      <c r="DH38" s="49">
        <f t="shared" si="62"/>
        <v>674301720</v>
      </c>
      <c r="DI38" s="17">
        <f>VLOOKUP(B:B,[27]Summary_Dec_20!$B:$BV,73,0)</f>
        <v>739376221</v>
      </c>
      <c r="DJ38" s="51">
        <f t="shared" si="17"/>
        <v>2.5956204688349169E-2</v>
      </c>
      <c r="DK38" s="54">
        <f>VLOOKUP(B:B,[28]Summary_Mar_21!$B:$EL,141,0)</f>
        <v>5539214</v>
      </c>
      <c r="DL38" s="49">
        <f t="shared" si="63"/>
        <v>739376221</v>
      </c>
      <c r="DM38" s="17">
        <f>VLOOKUP(B:B,[28]Summary_Mar_21!$B:$BU,72,0)</f>
        <v>744461528</v>
      </c>
      <c r="DN38" s="22">
        <f t="shared" si="64"/>
        <v>2.9864257079228681E-2</v>
      </c>
      <c r="DO38" s="17">
        <f>VLOOKUP(B:B,[29]Summary_Jun_21!$B:$EO,144,0)</f>
        <v>13207395</v>
      </c>
      <c r="DP38" s="49">
        <f t="shared" si="65"/>
        <v>739376221</v>
      </c>
      <c r="DQ38" s="17">
        <f>VLOOKUP(B:B,[29]Summary_Jun_21!$B:$BV,73,0)</f>
        <v>779882254</v>
      </c>
      <c r="DR38" s="22">
        <f t="shared" si="18"/>
        <v>3.4773266609554376E-2</v>
      </c>
      <c r="DS38" s="17">
        <f>VLOOKUP(B:B,[30]Summary_Sep_21!$B:$ER,147,0)</f>
        <v>21367731</v>
      </c>
      <c r="DT38" s="49">
        <f t="shared" si="66"/>
        <v>739376221</v>
      </c>
      <c r="DU38" s="17">
        <f>VLOOKUP(B:B,[30]Summary_Sep_21!$B:$BW,74,0)</f>
        <v>818813291</v>
      </c>
      <c r="DV38" s="22">
        <f t="shared" si="19"/>
        <v>3.6568476145666676E-2</v>
      </c>
      <c r="DW38" s="17">
        <f>VLOOKUP(B:B,[31]Summary_Dec_21!$B:$EW,152,0)</f>
        <v>28589131</v>
      </c>
      <c r="DX38" s="49">
        <f t="shared" si="67"/>
        <v>739376221</v>
      </c>
      <c r="DY38" s="17">
        <f>VLOOKUP(B:B,[31]Summary_Dec_21!$B:$BZ,77,0)</f>
        <v>826394924</v>
      </c>
      <c r="DZ38" s="51">
        <f t="shared" si="20"/>
        <v>3.6517636809560695E-2</v>
      </c>
      <c r="EA38" s="16">
        <f>VLOOKUP(B:B,[32]Summary_Mar_22!$B:$DM,116,0)</f>
        <v>8270030</v>
      </c>
      <c r="EB38" s="49">
        <f t="shared" si="68"/>
        <v>826394924</v>
      </c>
      <c r="EC38" s="17">
        <f>VLOOKUP(B:B,[32]Summary_Mar_22!$B:$AN,39,0)</f>
        <v>858479952</v>
      </c>
      <c r="ED38" s="22">
        <f t="shared" si="69"/>
        <v>3.9267153271979827E-2</v>
      </c>
      <c r="EE38" s="17">
        <f>VLOOKUP(B:B,[33]Summary_Jun_22!$B:$DP,119,0)</f>
        <v>16517335</v>
      </c>
      <c r="EF38" s="49">
        <f t="shared" si="70"/>
        <v>826394924</v>
      </c>
      <c r="EG38" s="17">
        <f>VLOOKUP(B:B,[33]Summary_Jun_22!$B:$AO,40,0)</f>
        <v>887840368</v>
      </c>
      <c r="EH38" s="22">
        <f t="shared" si="21"/>
        <v>3.8541581956883432E-2</v>
      </c>
      <c r="EI38" s="17">
        <f>VLOOKUP(B:B,[34]Summary_Sep_22!$B:$DS,122,0)</f>
        <v>26291581</v>
      </c>
      <c r="EJ38" s="49">
        <f t="shared" si="71"/>
        <v>826394924</v>
      </c>
      <c r="EK38" s="17">
        <f>VLOOKUP(B:B,[34]Summary_Sep_22!$B:$AP,41,0)</f>
        <v>939598625</v>
      </c>
      <c r="EL38" s="22">
        <f t="shared" si="22"/>
        <v>3.9700531582557139E-2</v>
      </c>
      <c r="EM38" s="17">
        <f>VLOOKUP(B:B,[35]Summary_Dec_22!$B:$DV,125,0)</f>
        <v>34736113</v>
      </c>
      <c r="EN38" s="49">
        <f t="shared" si="72"/>
        <v>826394924</v>
      </c>
      <c r="EO38" s="17">
        <f>VLOOKUP(B:B,[35]Summary_Dec_22!$B:$AQ,42,0)</f>
        <v>971352761</v>
      </c>
      <c r="EP38" s="51">
        <f t="shared" si="23"/>
        <v>3.8644035856455573E-2</v>
      </c>
      <c r="EQ38" s="16">
        <f>VLOOKUP(B:B,[36]Summary_Mar_23!$B:$DT,123,0)</f>
        <v>6449179</v>
      </c>
      <c r="ER38" s="49">
        <f t="shared" si="73"/>
        <v>971352761</v>
      </c>
      <c r="ES38" s="17">
        <f>VLOOKUP(B:B,[36]Summary_Mar_23!$B:$AM,38,0)</f>
        <v>995543882</v>
      </c>
      <c r="ET38" s="22">
        <f t="shared" si="74"/>
        <v>2.6230881110919667E-2</v>
      </c>
      <c r="EU38" s="17">
        <f>VLOOKUP(B:B,[37]Summary_Jun_23!$B:$DU,124,0)</f>
        <v>13932763</v>
      </c>
      <c r="EV38" s="49">
        <f t="shared" si="75"/>
        <v>971352761</v>
      </c>
      <c r="EW38" s="17">
        <f>VLOOKUP(B:B,[37]Summary_Jun_23!$B:$AL,37,0)</f>
        <v>1181659343</v>
      </c>
      <c r="EX38" s="22">
        <f t="shared" si="24"/>
        <v>2.5885154986569459E-2</v>
      </c>
      <c r="EY38" s="17">
        <f>VLOOKUP(B:B,[38]Summary_Sep_23!$B:$DW,126,0)</f>
        <v>23982107</v>
      </c>
      <c r="EZ38" s="49">
        <f t="shared" si="76"/>
        <v>971352761</v>
      </c>
      <c r="FA38" s="17">
        <f>VLOOKUP(B:B,[38]Summary_Sep_23!$B:$AL,37,0)</f>
        <v>1406894066</v>
      </c>
      <c r="FB38" s="22">
        <f t="shared" si="25"/>
        <v>2.6890516412043271E-2</v>
      </c>
      <c r="FC38" s="17">
        <f>VLOOKUP(B:B,[39]Indu!$B:$DY,128,0)</f>
        <v>25410014</v>
      </c>
      <c r="FD38" s="49">
        <f t="shared" si="77"/>
        <v>971352761</v>
      </c>
      <c r="FE38" s="17">
        <f>VLOOKUP(B:B,[39]Indu!$B:$AL,37,0)</f>
        <v>1425369827</v>
      </c>
      <c r="FF38" s="51">
        <f t="shared" si="26"/>
        <v>2.1203967557383407E-2</v>
      </c>
      <c r="FG38" s="16">
        <f>VLOOKUP(B:B,'[40]Mar 2024 Final'!$B:$EB,131,0)</f>
        <v>11169312</v>
      </c>
      <c r="FH38" s="49">
        <f t="shared" si="78"/>
        <v>1425369827</v>
      </c>
      <c r="FI38" s="17">
        <f>VLOOKUP(B:B,'[40]Mar 2024 Final'!$B:$AM,38,0)</f>
        <v>1327838470</v>
      </c>
      <c r="FJ38" s="22">
        <f t="shared" si="79"/>
        <v>3.2454680634721331E-2</v>
      </c>
      <c r="FK38" s="17">
        <f>VLOOKUP(B:B,'[41]June 2024 Final'!$B:$EG,136,0)</f>
        <v>21223377</v>
      </c>
      <c r="FL38" s="49">
        <f t="shared" si="80"/>
        <v>1425369827</v>
      </c>
      <c r="FM38" s="17">
        <f>VLOOKUP(B:B,'[41]June 2024 Final'!$B:$AP,41,0)</f>
        <v>1296698247</v>
      </c>
      <c r="FN38" s="22">
        <f t="shared" si="27"/>
        <v>3.1187136284674708E-2</v>
      </c>
      <c r="FO38" s="17">
        <f>VLOOKUP(B:B,'[42]Sep 2024 Final'!$B:$EH,137,0)</f>
        <v>31750154</v>
      </c>
      <c r="FP38" s="49">
        <f t="shared" si="81"/>
        <v>1425369827</v>
      </c>
      <c r="FQ38" s="17">
        <f>VLOOKUP(B:B,'[42]Sep 2024 Final'!$B:$AO,40,0)</f>
        <v>1325023040</v>
      </c>
      <c r="FR38" s="22">
        <f t="shared" si="28"/>
        <v>3.078363034939231E-2</v>
      </c>
      <c r="FS38" s="17">
        <f>VLOOKUP(B:B,'[43]Dec 2024 Final'!$B:$EJ,139,0)</f>
        <v>45029313</v>
      </c>
      <c r="FT38" s="49">
        <f t="shared" si="82"/>
        <v>1425369827</v>
      </c>
      <c r="FU38" s="17">
        <f>VLOOKUP(B:B,'[43]Dec 2024 Final'!$B:$AO,40,0)</f>
        <v>1277766539</v>
      </c>
      <c r="FV38" s="51">
        <f t="shared" si="29"/>
        <v>3.3316345831736704E-2</v>
      </c>
    </row>
    <row r="39" spans="1:178" x14ac:dyDescent="0.25">
      <c r="A39">
        <v>33</v>
      </c>
      <c r="B39" s="11" t="s">
        <v>64</v>
      </c>
      <c r="C39" s="16">
        <v>120268</v>
      </c>
      <c r="D39" s="17">
        <v>13199239</v>
      </c>
      <c r="E39" s="17">
        <v>13910275</v>
      </c>
      <c r="F39" s="22">
        <f t="shared" si="30"/>
        <v>3.5491008802297233E-2</v>
      </c>
      <c r="G39" s="17">
        <v>215372</v>
      </c>
      <c r="H39" s="17">
        <v>13199239</v>
      </c>
      <c r="I39" s="17">
        <v>13719401</v>
      </c>
      <c r="J39" s="22">
        <f t="shared" si="31"/>
        <v>3.2003399874585045E-2</v>
      </c>
      <c r="K39" s="46"/>
      <c r="L39" s="47">
        <v>13199239</v>
      </c>
      <c r="M39" s="46"/>
      <c r="N39" s="46">
        <f t="shared" si="32"/>
        <v>0</v>
      </c>
      <c r="O39" s="17">
        <v>514043</v>
      </c>
      <c r="P39" s="17">
        <v>13199239</v>
      </c>
      <c r="Q39" s="17">
        <v>15798777</v>
      </c>
      <c r="R39" s="22">
        <f t="shared" si="33"/>
        <v>3.5453666899142339E-2</v>
      </c>
      <c r="S39" s="16">
        <v>120812</v>
      </c>
      <c r="T39" s="49">
        <v>15798777</v>
      </c>
      <c r="U39" s="17">
        <v>14462755</v>
      </c>
      <c r="V39" s="22">
        <f t="shared" si="83"/>
        <v>3.1938105446875593E-2</v>
      </c>
      <c r="W39" s="17">
        <v>228710</v>
      </c>
      <c r="X39" s="49">
        <v>15798777</v>
      </c>
      <c r="Y39" s="17">
        <v>17208615</v>
      </c>
      <c r="Z39" s="22">
        <f t="shared" ref="Z39:Z52" si="100">W39*12/6/AVERAGE(X39:Y39)</f>
        <v>2.7716215810082784E-2</v>
      </c>
      <c r="AA39" s="17">
        <v>281347</v>
      </c>
      <c r="AB39" s="49">
        <v>15798777</v>
      </c>
      <c r="AC39" s="17">
        <v>17879138</v>
      </c>
      <c r="AD39" s="22">
        <f t="shared" ref="AD39:AD52" si="101">AA39*12/9/AVERAGE(AB39:AC39)</f>
        <v>2.2277467790588184E-2</v>
      </c>
      <c r="AE39" s="17">
        <v>372320</v>
      </c>
      <c r="AF39" s="49">
        <v>15798777</v>
      </c>
      <c r="AG39" s="17">
        <v>19106557</v>
      </c>
      <c r="AH39" s="51">
        <f t="shared" ref="AH39:AH52" si="102">AE39*12/12/AVERAGE(AF39:AG39)</f>
        <v>2.1333129200253462E-2</v>
      </c>
      <c r="AI39" s="16">
        <f>VLOOKUP(B:B,'[8]Mar 2016 (Final)'!$B$1:$CE$65536,82,0)</f>
        <v>103379</v>
      </c>
      <c r="AJ39" s="49">
        <f t="shared" si="38"/>
        <v>19106557</v>
      </c>
      <c r="AK39" s="17">
        <f>VLOOKUP(B:B,'[8]Mar 2016 (Final)'!$B$1:$BB$65536,53,0)</f>
        <v>19948959</v>
      </c>
      <c r="AL39" s="22">
        <f t="shared" si="39"/>
        <v>2.1175805230687517E-2</v>
      </c>
      <c r="AM39" s="17">
        <f>VLOOKUP(B:B,'[9]Jun 2016 (Final)'!$B$1:$CI$65536,86,0)</f>
        <v>158204</v>
      </c>
      <c r="AN39" s="49">
        <f t="shared" si="40"/>
        <v>19106557</v>
      </c>
      <c r="AO39" s="17">
        <f>VLOOKUP(B:B,'[9]Jun 2016 (Final)'!$B$1:$BD$65536,55,0)</f>
        <v>20249944</v>
      </c>
      <c r="AP39" s="22">
        <f t="shared" ref="AP39:AP52" si="103">AM39*12/6/AVERAGE(AN39:AO39)</f>
        <v>1.607907166340829E-2</v>
      </c>
      <c r="AQ39" s="17">
        <f>VLOOKUP(B:B,'[10]Sep 2016 (Final)'!$B$1:$CL$65536,89,0)</f>
        <v>219671</v>
      </c>
      <c r="AR39" s="49">
        <f t="shared" si="41"/>
        <v>19106557</v>
      </c>
      <c r="AS39" s="17">
        <f>VLOOKUP(B:B,'[10]Sep 2016 (Final)'!$B$1:$BE$65536,56,0)</f>
        <v>21348559</v>
      </c>
      <c r="AT39" s="22">
        <f t="shared" ref="AT39:AT52" si="104">AQ39*12/9/AVERAGE(AR39:AS39)</f>
        <v>1.4479981551241463E-2</v>
      </c>
      <c r="AU39" s="17">
        <f>VLOOKUP(B:B,'[11]summary-dec-16'!$B$1:$CO$65536,92,0)</f>
        <v>28048</v>
      </c>
      <c r="AV39" s="49">
        <f t="shared" si="42"/>
        <v>19106557</v>
      </c>
      <c r="AW39" s="17">
        <f>VLOOKUP(B:B,'[11]summary-dec-16'!$B$1:$BF$65536,57,0)</f>
        <v>20875499</v>
      </c>
      <c r="AX39" s="51">
        <f t="shared" ref="AX39:AX52" si="105">AU39*12/12/AVERAGE(AV39:AW39)</f>
        <v>1.4030293989883862E-3</v>
      </c>
      <c r="AY39" s="16">
        <f>VLOOKUP(B:B,'[12]summary-mar-17'!$B$1:$CQ$65536,94,0)</f>
        <v>-55471</v>
      </c>
      <c r="AZ39" s="49">
        <f t="shared" si="43"/>
        <v>20875499</v>
      </c>
      <c r="BA39" s="17">
        <f>VLOOKUP(B:B,'[12]summary-mar-17'!$B$1:$BF$65536,57,0)</f>
        <v>20996145</v>
      </c>
      <c r="BB39" s="22">
        <f t="shared" si="44"/>
        <v>-1.0598294158213612E-2</v>
      </c>
      <c r="BC39" s="17">
        <f>VLOOKUP(B:B,'[13]summary-june-17'!$B$1:$CT$65536,97,0)</f>
        <v>-122797</v>
      </c>
      <c r="BD39" s="49">
        <f t="shared" si="45"/>
        <v>20875499</v>
      </c>
      <c r="BE39" s="17">
        <f>VLOOKUP(B:B,'[13]summary-june-17'!$B$1:$BG$65536,58,0)</f>
        <v>19185126</v>
      </c>
      <c r="BF39" s="22">
        <f t="shared" ref="BF39:BF52" si="106">BC39*12/6/AVERAGE(BD39:BE39)</f>
        <v>-1.2261116744933459E-2</v>
      </c>
      <c r="BG39" s="17">
        <f>VLOOKUP(B:B,'[14]summary-sep-17'!$B$1:$CW$65536,100,0)</f>
        <v>-274932</v>
      </c>
      <c r="BH39" s="49">
        <f t="shared" si="46"/>
        <v>20875499</v>
      </c>
      <c r="BI39" s="17">
        <f>VLOOKUP(B:B,'[14]summary-sep-17'!$B$1:$BH$65536,59,0)</f>
        <v>18479802</v>
      </c>
      <c r="BJ39" s="22">
        <f t="shared" ref="BJ39:BJ52" si="107">BG39*12/9/AVERAGE(BH39:BI39)</f>
        <v>-1.8629053300850119E-2</v>
      </c>
      <c r="BK39" s="17">
        <f>VLOOKUP(B:B,'[15]summary-Dec-17'!$B$1:$CZ$65536,103,0)</f>
        <v>-421810</v>
      </c>
      <c r="BL39" s="49">
        <f t="shared" si="47"/>
        <v>20875499</v>
      </c>
      <c r="BM39" s="17">
        <f>VLOOKUP(B:B,'[15]summary-Dec-17'!$B$1:$BI$65536,60,0)</f>
        <v>19301752</v>
      </c>
      <c r="BN39" s="51">
        <f t="shared" ref="BN39:BN52" si="108">BK39*12/12/AVERAGE(BL39:BM39)</f>
        <v>-2.0997454504789289E-2</v>
      </c>
      <c r="BO39" s="16">
        <f>VLOOKUP(B:B,'[16]summary-Mar-18'!$B$1:$DC$65536,106,0)</f>
        <v>-82414</v>
      </c>
      <c r="BP39" s="49">
        <f t="shared" si="48"/>
        <v>19301752</v>
      </c>
      <c r="BQ39" s="17">
        <f>VLOOKUP(B:B,'[16]summary-Mar-18'!$B$1:$BJ$65536,61,0)</f>
        <v>21357207</v>
      </c>
      <c r="BR39" s="22">
        <f t="shared" si="49"/>
        <v>-1.6215663563840875E-2</v>
      </c>
      <c r="BS39" s="17">
        <f>VLOOKUP(B:B,'[17]summary-Jun-18'!$B$1:$DF$65536,109,0)</f>
        <v>-131128</v>
      </c>
      <c r="BT39" s="49">
        <f t="shared" si="50"/>
        <v>19301752</v>
      </c>
      <c r="BU39" s="17">
        <f>VLOOKUP(B:B,'[17]summary-Jun-18'!$B$1:$BK$65536,62,0)</f>
        <v>22865505</v>
      </c>
      <c r="BV39" s="22">
        <f t="shared" ref="BV39:BV52" si="109">BS39*12/6/AVERAGE(BT39:BU39)</f>
        <v>-1.2438845619007185E-2</v>
      </c>
      <c r="BW39" s="17">
        <f>VLOOKUP(B:B,'[18]summary-Sep-18'!$B$1:$DI$65536,112,0)</f>
        <v>-250881</v>
      </c>
      <c r="BX39" s="49">
        <f t="shared" si="51"/>
        <v>19301752</v>
      </c>
      <c r="BY39" s="17">
        <f>VLOOKUP(B:B,'[18]summary-Sep-18'!$B$1:$BL$65536,63,0)</f>
        <v>24517843</v>
      </c>
      <c r="BZ39" s="22">
        <f t="shared" ref="BZ39:BZ52" si="110">BW39*12/9/AVERAGE(BX39:BY39)</f>
        <v>-1.526750760704201E-2</v>
      </c>
      <c r="CA39" s="17">
        <f>VLOOKUP(B:B,'[19]summary-Dec-18'!$B$1:$DL$65536,115,0)</f>
        <v>-395397</v>
      </c>
      <c r="CB39" s="49">
        <f t="shared" si="52"/>
        <v>19301752</v>
      </c>
      <c r="CC39" s="17">
        <f>VLOOKUP(B:B,'[19]summary-Dec-18'!$B$1:$BM$65536,64,0)</f>
        <v>25329169</v>
      </c>
      <c r="CD39" s="51">
        <f t="shared" ref="CD39:CD52" si="111">CA39*12/12/AVERAGE(CB39:CC39)</f>
        <v>-1.7718522994405603E-2</v>
      </c>
      <c r="CE39" s="16">
        <f>VLOOKUP(B:B,[20]Summary_mar_19!$B$1:$DO$65536,118,0)</f>
        <v>22237</v>
      </c>
      <c r="CF39" s="49">
        <f t="shared" si="53"/>
        <v>25329169</v>
      </c>
      <c r="CG39" s="17">
        <f>VLOOKUP(B:B,[20]Summary_mar_19!$B$1:$BN$65536,65,0)</f>
        <v>23400474</v>
      </c>
      <c r="CH39" s="22">
        <f t="shared" si="54"/>
        <v>3.6506731641764746E-3</v>
      </c>
      <c r="CI39" s="17">
        <f>VLOOKUP(B:B,[21]Summary_jun_19!$B$1:$DR$65536,121,0)</f>
        <v>33384</v>
      </c>
      <c r="CJ39" s="49">
        <f t="shared" si="55"/>
        <v>25329169</v>
      </c>
      <c r="CK39" s="17">
        <f>VLOOKUP(B:B,[21]Summary_jun_19!$B$1:$BO$65536,66,0)</f>
        <v>24506971</v>
      </c>
      <c r="CL39" s="22">
        <f t="shared" ref="CL39:CL52" si="112">CI39*12/6/AVERAGE(CJ39:CK39)</f>
        <v>2.6795012615343002E-3</v>
      </c>
      <c r="CM39" s="17">
        <f>VLOOKUP(B:B,[22]Summary_sep_19!$B$1:$DU$65536,124,0)</f>
        <v>67399</v>
      </c>
      <c r="CN39" s="49">
        <f t="shared" si="56"/>
        <v>25329169</v>
      </c>
      <c r="CO39" s="17">
        <f>VLOOKUP(B:B, [22]Summary_sep_19!$B$1:$BP$65536,67,0)</f>
        <v>24265663</v>
      </c>
      <c r="CP39" s="22">
        <f t="shared" ref="CP39:CP52" si="113">CM39*12/9/AVERAGE(CN39:CO39)</f>
        <v>3.6239797458466369E-3</v>
      </c>
      <c r="CQ39" s="17">
        <f>VLOOKUP(B:B,[23]Summary_DEC_19!$B$1:$DX$65536,127,0)</f>
        <v>89415</v>
      </c>
      <c r="CR39" s="49">
        <f t="shared" si="57"/>
        <v>25329169</v>
      </c>
      <c r="CS39" s="17">
        <f>VLOOKUP(B:B,[23]Summary_DEC_19!$B$1:$BQ$65536,68,0)</f>
        <v>26451638</v>
      </c>
      <c r="CT39" s="51">
        <f t="shared" ref="CT39:CT51" si="114">CQ39*12/12/AVERAGE(CR39:CS39)</f>
        <v>3.4535962330598672E-3</v>
      </c>
      <c r="CU39" s="16">
        <f>VLOOKUP(B:B,[24]Summary_mar_20!$B:$EA,130,0)</f>
        <v>-15885</v>
      </c>
      <c r="CV39" s="49">
        <f t="shared" si="58"/>
        <v>26451638</v>
      </c>
      <c r="CW39" s="17">
        <f>VLOOKUP(B:B,[24]Summary_mar_20!$B:$BR,69,0)</f>
        <v>27465185</v>
      </c>
      <c r="CX39" s="22">
        <f t="shared" si="59"/>
        <v>-2.3569637995918269E-3</v>
      </c>
      <c r="CY39" s="17">
        <f>VLOOKUP(B:B,[25]Summary_jun_20!$B:$ED,133,0)</f>
        <v>-105176</v>
      </c>
      <c r="CZ39" s="49">
        <f t="shared" si="60"/>
        <v>26451638</v>
      </c>
      <c r="DA39" s="17">
        <f>VLOOKUP(B:B,[25]Summary_jun_20!$B:$BS,70,0)</f>
        <v>36222538</v>
      </c>
      <c r="DB39" s="22">
        <f t="shared" ref="DB39:DB52" si="115">CY39*12/6/AVERAGE(CZ39:DA39)</f>
        <v>-6.7125573378100734E-3</v>
      </c>
      <c r="DC39" s="53">
        <f>VLOOKUP(B:B,[26]Summary_Sep_20!$B:$EG,136,0)</f>
        <v>19000</v>
      </c>
      <c r="DD39" s="49">
        <f t="shared" si="61"/>
        <v>26451638</v>
      </c>
      <c r="DE39" s="17">
        <f>VLOOKUP(B:B,[26]Summary_Sep_20!$B:$BT,71,0)</f>
        <v>33543757</v>
      </c>
      <c r="DF39" s="22">
        <f t="shared" ref="DF39:DF52" si="116">DC39*12/9/AVERAGE(DD39:DE39)</f>
        <v>8.445092605301901E-4</v>
      </c>
      <c r="DG39" s="17">
        <f>VLOOKUP(B:B,[27]Summary_Dec_20!$B:$EJ,139,0)</f>
        <v>62449</v>
      </c>
      <c r="DH39" s="49">
        <f t="shared" si="62"/>
        <v>26451638</v>
      </c>
      <c r="DI39" s="17">
        <f>VLOOKUP(B:B,[27]Summary_Dec_20!$B:$BV,73,0)</f>
        <v>33543757</v>
      </c>
      <c r="DJ39" s="51">
        <f t="shared" ref="DJ39:DJ52" si="117">DG39*12/12/AVERAGE(DH39:DI39)</f>
        <v>2.081793110954599E-3</v>
      </c>
      <c r="DK39" s="54">
        <f>VLOOKUP(B:B,[28]Summary_Mar_21!$B:$EL,141,0)</f>
        <v>102582</v>
      </c>
      <c r="DL39" s="49">
        <f t="shared" si="63"/>
        <v>33543757</v>
      </c>
      <c r="DM39" s="17">
        <f>VLOOKUP(B:B,[28]Summary_Mar_21!$B:$BU,72,0)</f>
        <v>33424261</v>
      </c>
      <c r="DN39" s="22">
        <f t="shared" si="64"/>
        <v>1.2254446592700413E-2</v>
      </c>
      <c r="DO39" s="17">
        <f>VLOOKUP(B:B,[29]Summary_Jun_21!$B:$EO,144,0)</f>
        <v>251010</v>
      </c>
      <c r="DP39" s="49">
        <f t="shared" si="65"/>
        <v>33543757</v>
      </c>
      <c r="DQ39" s="17">
        <f>VLOOKUP(B:B,[29]Summary_Jun_21!$B:$BV,73,0)</f>
        <v>34943200</v>
      </c>
      <c r="DR39" s="22">
        <f t="shared" ref="DR39:DR52" si="118">DO39*12/6/AVERAGE(DP39:DQ39)</f>
        <v>1.466030969955345E-2</v>
      </c>
      <c r="DS39" s="17">
        <f>VLOOKUP(B:B,[30]Summary_Sep_21!$B:$ER,147,0)</f>
        <v>333404</v>
      </c>
      <c r="DT39" s="49">
        <f t="shared" si="66"/>
        <v>33543757</v>
      </c>
      <c r="DU39" s="17">
        <f>VLOOKUP(B:B,[30]Summary_Sep_21!$B:$BW,74,0)</f>
        <v>36951341</v>
      </c>
      <c r="DV39" s="22">
        <f t="shared" ref="DV39:DV52" si="119">DS39*12/9/AVERAGE(DT39:DU39)</f>
        <v>1.2611902934489621E-2</v>
      </c>
      <c r="DW39" s="17">
        <f>VLOOKUP(B:B,[31]Summary_Dec_21!$B:$EW,152,0)</f>
        <v>485897</v>
      </c>
      <c r="DX39" s="49">
        <f t="shared" si="67"/>
        <v>33543757</v>
      </c>
      <c r="DY39" s="17">
        <f>VLOOKUP(B:B,[31]Summary_Dec_21!$B:$BZ,77,0)</f>
        <v>41410124</v>
      </c>
      <c r="DZ39" s="51">
        <f t="shared" ref="DZ39:DZ52" si="120">DW39*12/12/AVERAGE(DX39:DY39)</f>
        <v>1.2965225910049942E-2</v>
      </c>
      <c r="EA39" s="16">
        <f>VLOOKUP(B:B,[32]Summary_Mar_22!$B:$DM,116,0)</f>
        <v>102943</v>
      </c>
      <c r="EB39" s="49">
        <f t="shared" si="68"/>
        <v>41410124</v>
      </c>
      <c r="EC39" s="17">
        <f>VLOOKUP(B:B,[32]Summary_Mar_22!$B:$AN,39,0)</f>
        <v>43159438</v>
      </c>
      <c r="ED39" s="22">
        <f t="shared" si="69"/>
        <v>9.7380662796858284E-3</v>
      </c>
      <c r="EE39" s="17">
        <f>VLOOKUP(B:B,[33]Summary_Jun_22!$B:$DP,119,0)</f>
        <v>226914</v>
      </c>
      <c r="EF39" s="49">
        <f t="shared" si="70"/>
        <v>41410124</v>
      </c>
      <c r="EG39" s="17">
        <f>VLOOKUP(B:B,[33]Summary_Jun_22!$B:$AO,40,0)</f>
        <v>43576418</v>
      </c>
      <c r="EH39" s="22">
        <f t="shared" ref="EH39:EH52" si="121">EE39*12/6/AVERAGE(EF39:EG39)</f>
        <v>1.0679996839970262E-2</v>
      </c>
      <c r="EI39" s="17">
        <f>VLOOKUP(B:B,[34]Summary_Sep_22!$B:$DS,122,0)</f>
        <v>354339</v>
      </c>
      <c r="EJ39" s="49">
        <f t="shared" si="71"/>
        <v>41410124</v>
      </c>
      <c r="EK39" s="17">
        <f>VLOOKUP(B:B,[34]Summary_Sep_22!$B:$AP,41,0)</f>
        <v>44047606</v>
      </c>
      <c r="EL39" s="22">
        <f t="shared" ref="EL39:EL52" si="122">EI39*12/9/AVERAGE(EJ39:EK39)</f>
        <v>1.1056975185275809E-2</v>
      </c>
      <c r="EM39" s="17">
        <f>VLOOKUP(B:B,[35]Summary_Dec_22!$B:$DV,125,0)</f>
        <v>392419</v>
      </c>
      <c r="EN39" s="49">
        <f t="shared" si="72"/>
        <v>41410124</v>
      </c>
      <c r="EO39" s="17">
        <f>VLOOKUP(B:B,[35]Summary_Dec_22!$B:$AQ,42,0)</f>
        <v>42585542</v>
      </c>
      <c r="EP39" s="51">
        <f t="shared" ref="EP39:EP52" si="123">EM39*12/12/AVERAGE(EN39:EO39)</f>
        <v>9.3437916189628156E-3</v>
      </c>
      <c r="EQ39" s="16">
        <f>VLOOKUP(B:B,[36]Summary_Mar_23!$B:$DT,123,0)</f>
        <v>101116</v>
      </c>
      <c r="ER39" s="49">
        <f t="shared" si="73"/>
        <v>42585542</v>
      </c>
      <c r="ES39" s="17">
        <f>VLOOKUP(B:B,[36]Summary_Mar_23!$B:$AM,38,0)</f>
        <v>42838456</v>
      </c>
      <c r="ET39" s="22">
        <f t="shared" si="74"/>
        <v>9.4695638103943578E-3</v>
      </c>
      <c r="EU39" s="17">
        <f>VLOOKUP(B:B,[37]Summary_Jun_23!$B:$DU,124,0)</f>
        <v>179953</v>
      </c>
      <c r="EV39" s="49">
        <f t="shared" si="75"/>
        <v>42585542</v>
      </c>
      <c r="EW39" s="17">
        <f>VLOOKUP(B:B,[37]Summary_Jun_23!$B:$AL,37,0)</f>
        <v>43283091</v>
      </c>
      <c r="EX39" s="22">
        <f t="shared" ref="EX39:EX52" si="124">EU39*12/6/AVERAGE(EV39:EW39)</f>
        <v>8.382711763910344E-3</v>
      </c>
      <c r="EY39" s="17">
        <f>VLOOKUP(B:B,[38]Summary_Sep_23!$B:$DW,126,0)</f>
        <v>210537</v>
      </c>
      <c r="EZ39" s="49">
        <f t="shared" si="76"/>
        <v>42585542</v>
      </c>
      <c r="FA39" s="17">
        <f>VLOOKUP(B:B,[38]Summary_Sep_23!$B:$AL,37,0)</f>
        <v>44705134</v>
      </c>
      <c r="FB39" s="22">
        <f t="shared" ref="FB39:FB52" si="125">EY39*12/9/AVERAGE(EZ39:FA39)</f>
        <v>6.4317522297570474E-3</v>
      </c>
      <c r="FC39" s="17">
        <f>VLOOKUP(B:B,[39]Indu!$B:$DY,128,0)</f>
        <v>-437977</v>
      </c>
      <c r="FD39" s="49">
        <f t="shared" si="77"/>
        <v>42585542</v>
      </c>
      <c r="FE39" s="17">
        <f>VLOOKUP(B:B,[39]Indu!$B:$AL,37,0)</f>
        <v>44738528</v>
      </c>
      <c r="FF39" s="51">
        <f t="shared" ref="FF39:FF52" si="126">FC39*12/12/AVERAGE(FD39:FE39)</f>
        <v>-1.003107161633671E-2</v>
      </c>
      <c r="FG39" s="16">
        <f>VLOOKUP(B:B,'[40]Mar 2024 Final'!$B:$EB,131,0)</f>
        <v>137468</v>
      </c>
      <c r="FH39" s="49">
        <f t="shared" si="78"/>
        <v>44738528</v>
      </c>
      <c r="FI39" s="17">
        <f>VLOOKUP(B:B,'[40]Mar 2024 Final'!$B:$AM,38,0)</f>
        <v>45911705</v>
      </c>
      <c r="FJ39" s="22">
        <f t="shared" si="79"/>
        <v>1.2131728332126846E-2</v>
      </c>
      <c r="FK39" s="17">
        <f>VLOOKUP(B:B,'[41]June 2024 Final'!$B:$EG,136,0)</f>
        <v>180012</v>
      </c>
      <c r="FL39" s="49">
        <f t="shared" si="80"/>
        <v>44738528</v>
      </c>
      <c r="FM39" s="17">
        <f>VLOOKUP(B:B,'[41]June 2024 Final'!$B:$AP,41,0)</f>
        <v>49311015</v>
      </c>
      <c r="FN39" s="22">
        <f t="shared" ref="FN39:FN52" si="127">FK39*12/6/AVERAGE(FL39:FM39)</f>
        <v>7.6560499608169285E-3</v>
      </c>
      <c r="FO39" s="17">
        <f>VLOOKUP(B:B,'[42]Sep 2024 Final'!$B:$EH,137,0)</f>
        <v>202310</v>
      </c>
      <c r="FP39" s="49">
        <f t="shared" si="81"/>
        <v>44738528</v>
      </c>
      <c r="FQ39" s="17">
        <f>VLOOKUP(B:B,'[42]Sep 2024 Final'!$B:$AO,40,0)</f>
        <v>57074588</v>
      </c>
      <c r="FR39" s="22">
        <f t="shared" ref="FR39:FR52" si="128">FO39*12/9/AVERAGE(FP39:FQ39)</f>
        <v>5.298858875248778E-3</v>
      </c>
      <c r="FS39" s="17">
        <f>VLOOKUP(B:B,'[43]Dec 2024 Final'!$B:$EJ,139,0)</f>
        <v>273321</v>
      </c>
      <c r="FT39" s="49">
        <f t="shared" si="82"/>
        <v>44738528</v>
      </c>
      <c r="FU39" s="17">
        <f>VLOOKUP(B:B,'[43]Dec 2024 Final'!$B:$AO,40,0)</f>
        <v>60020210</v>
      </c>
      <c r="FV39" s="51">
        <f t="shared" ref="FV39:FV52" si="129">FS39*12/12/AVERAGE(FT39:FU39)</f>
        <v>5.2181040974357672E-3</v>
      </c>
    </row>
    <row r="40" spans="1:178" x14ac:dyDescent="0.25">
      <c r="A40">
        <v>34</v>
      </c>
      <c r="B40" s="11" t="s">
        <v>35</v>
      </c>
      <c r="C40" s="16">
        <f>VLOOKUP(B:B,[1]ROA!$B$1:$D$65536,3,0)</f>
        <v>-5276</v>
      </c>
      <c r="D40" s="17">
        <f>VLOOKUP(B:B,[1]ROA!$AO$1:$AS$65536,5,0)</f>
        <v>5765799</v>
      </c>
      <c r="E40" s="17">
        <f>VLOOKUP(B:B,[1]ROA!$AO$1:$AQ$65536,3,0)</f>
        <v>6204136</v>
      </c>
      <c r="F40" s="22">
        <f t="shared" si="30"/>
        <v>-3.5261678530418084E-3</v>
      </c>
      <c r="G40" s="17">
        <f>VLOOKUP(B:B,[2]ROA!$B$1:$D$65536,3,0)</f>
        <v>19195</v>
      </c>
      <c r="H40" s="17">
        <f>VLOOKUP(B:B,[1]ROA!$AO$1:$AS$65536,5,0)</f>
        <v>5765799</v>
      </c>
      <c r="I40" s="17">
        <f>VLOOKUP(B:B,[2]ROA!$AQ$1:$AS$65536,3,0)</f>
        <v>6153754</v>
      </c>
      <c r="J40" s="22">
        <f t="shared" si="31"/>
        <v>6.4415167246624095E-3</v>
      </c>
      <c r="K40" s="46"/>
      <c r="L40" s="47">
        <f>VLOOKUP(B:B,[1]ROA!$AO$1:$AS$65536,5,0)</f>
        <v>5765799</v>
      </c>
      <c r="M40" s="46"/>
      <c r="N40" s="46">
        <f t="shared" si="32"/>
        <v>0</v>
      </c>
      <c r="O40" s="17">
        <f>VLOOKUP(B:B,'[3]Dec 2014 (Final)'!$B$1:$BP$65536,67,0)</f>
        <v>68627</v>
      </c>
      <c r="P40" s="17">
        <f>VLOOKUP(B:B,[1]ROA!$AO$1:$AS$65536,5,0)</f>
        <v>5765799</v>
      </c>
      <c r="Q40" s="17">
        <f>VLOOKUP(B:B,'[3]Dec 2014 (Final)'!$B$1:$AW$65536,48,0)</f>
        <v>5936601</v>
      </c>
      <c r="R40" s="22">
        <f t="shared" si="33"/>
        <v>1.1728705222860267E-2</v>
      </c>
      <c r="S40" s="16">
        <f>VLOOKUP(B:B,'[4]Mar 2015 (Final)'!$B$1:$BR$65536,69,0)</f>
        <v>-21828</v>
      </c>
      <c r="T40" s="49">
        <f t="shared" si="34"/>
        <v>5936601</v>
      </c>
      <c r="U40" s="17">
        <f>VLOOKUP(B:B,'[4]Mar 2015 (Final)'!$B$1:$AY$65536,50,0)</f>
        <v>5906089</v>
      </c>
      <c r="V40" s="22">
        <f t="shared" si="83"/>
        <v>-1.4745298576590285E-2</v>
      </c>
      <c r="W40" s="17">
        <f>VLOOKUP(B:B,'[5]June 2015 (Final)'!$B$1:$BV$65536,73,0)</f>
        <v>-35086</v>
      </c>
      <c r="X40" s="49">
        <f t="shared" si="35"/>
        <v>5936601</v>
      </c>
      <c r="Y40" s="17">
        <f>VLOOKUP(B:B,'[5]June 2015 (Final)'!$B$1:$AY$65536,50,0)</f>
        <v>6192662</v>
      </c>
      <c r="Z40" s="22">
        <f t="shared" si="100"/>
        <v>-1.1570694773458207E-2</v>
      </c>
      <c r="AA40" s="17">
        <f>VLOOKUP(B:B,'[6]Sep 2015 (Final)'!$B$1:$BY$65536,76,0)</f>
        <v>-31155</v>
      </c>
      <c r="AB40" s="49">
        <f t="shared" si="36"/>
        <v>5936601</v>
      </c>
      <c r="AC40" s="17">
        <f>VLOOKUP(B:B,'[6]Sep 2015 (Final)'!$B$1:$AZ$65536,51,0)</f>
        <v>6288542</v>
      </c>
      <c r="AD40" s="22">
        <f t="shared" si="101"/>
        <v>-6.7958305272993536E-3</v>
      </c>
      <c r="AE40" s="17">
        <f>VLOOKUP(B:B,'[7]Dec 2015 (Final)'!$B$1:$CB$65536,79,0)</f>
        <v>34835</v>
      </c>
      <c r="AF40" s="49">
        <f t="shared" si="37"/>
        <v>5936601</v>
      </c>
      <c r="AG40" s="17">
        <f>VLOOKUP(B:B,'[7]Dec 2015 (Final)'!$B$1:$BA$65536,52,0)</f>
        <v>5677553</v>
      </c>
      <c r="AH40" s="51">
        <f t="shared" si="102"/>
        <v>5.9987150161776746E-3</v>
      </c>
      <c r="AI40" s="16">
        <f>VLOOKUP(B:B,'[8]Mar 2016 (Final)'!$B$1:$CE$65536,82,0)</f>
        <v>-10820</v>
      </c>
      <c r="AJ40" s="49">
        <f t="shared" si="38"/>
        <v>5677553</v>
      </c>
      <c r="AK40" s="17">
        <f>VLOOKUP(B:B,'[8]Mar 2016 (Final)'!$B$1:$BB$65536,53,0)</f>
        <v>5375994</v>
      </c>
      <c r="AL40" s="22">
        <f t="shared" si="39"/>
        <v>-7.8309704568135467E-3</v>
      </c>
      <c r="AM40" s="17">
        <f>VLOOKUP(B:B,'[9]Jun 2016 (Final)'!$B$1:$CI$65536,86,0)</f>
        <v>-20547</v>
      </c>
      <c r="AN40" s="49">
        <f t="shared" si="40"/>
        <v>5677553</v>
      </c>
      <c r="AO40" s="17">
        <f>VLOOKUP(B:B,'[9]Jun 2016 (Final)'!$B$1:$BD$65536,55,0)</f>
        <v>5443993</v>
      </c>
      <c r="AP40" s="22">
        <f t="shared" si="103"/>
        <v>-7.3899797743946748E-3</v>
      </c>
      <c r="AQ40" s="17">
        <f>VLOOKUP(B:B,'[10]Sep 2016 (Final)'!$B$1:$CL$65536,89,0)</f>
        <v>-32495</v>
      </c>
      <c r="AR40" s="49">
        <f t="shared" si="41"/>
        <v>5677553</v>
      </c>
      <c r="AS40" s="17">
        <f>VLOOKUP(B:B,'[10]Sep 2016 (Final)'!$B$1:$BE$65536,56,0)</f>
        <v>5237919</v>
      </c>
      <c r="AT40" s="22">
        <f t="shared" si="104"/>
        <v>-7.9385786829312861E-3</v>
      </c>
      <c r="AU40" s="17">
        <f>VLOOKUP(B:B,'[11]summary-dec-16'!$B$1:$CO$65536,92,0)</f>
        <v>-66285</v>
      </c>
      <c r="AV40" s="49">
        <f t="shared" si="42"/>
        <v>5677553</v>
      </c>
      <c r="AW40" s="17">
        <f>VLOOKUP(B:B,'[11]summary-dec-16'!$B$1:$BF$65536,57,0)</f>
        <v>5233522</v>
      </c>
      <c r="AX40" s="51">
        <f t="shared" si="105"/>
        <v>-1.2150040211436544E-2</v>
      </c>
      <c r="AY40" s="16">
        <f>VLOOKUP(B:B,'[12]summary-mar-17'!$B$1:$CQ$65536,94,0)</f>
        <v>21818</v>
      </c>
      <c r="AZ40" s="49">
        <f t="shared" si="43"/>
        <v>5233522</v>
      </c>
      <c r="BA40" s="17">
        <f>VLOOKUP(B:B,'[12]summary-mar-17'!$B$1:$BF$65536,57,0)</f>
        <v>5280693</v>
      </c>
      <c r="BB40" s="22">
        <f t="shared" si="44"/>
        <v>1.6600763823071907E-2</v>
      </c>
      <c r="BC40" s="17">
        <f>VLOOKUP(B:B,'[13]summary-june-17'!$B$1:$CT$65536,97,0)</f>
        <v>-13748</v>
      </c>
      <c r="BD40" s="49">
        <f t="shared" si="45"/>
        <v>5233522</v>
      </c>
      <c r="BE40" s="17">
        <f>VLOOKUP(B:B,'[13]summary-june-17'!$B$1:$BG$65536,58,0)</f>
        <v>5249639</v>
      </c>
      <c r="BF40" s="22">
        <f t="shared" si="106"/>
        <v>-5.2457460111506446E-3</v>
      </c>
      <c r="BG40" s="17">
        <f>VLOOKUP(B:B,'[14]summary-sep-17'!$B$1:$CW$65536,100,0)</f>
        <v>-43625</v>
      </c>
      <c r="BH40" s="49">
        <f t="shared" si="46"/>
        <v>5233522</v>
      </c>
      <c r="BI40" s="17">
        <f>VLOOKUP(B:B,'[14]summary-sep-17'!$B$1:$BH$65536,59,0)</f>
        <v>5092123</v>
      </c>
      <c r="BJ40" s="22">
        <f t="shared" si="107"/>
        <v>-1.1266447116217276E-2</v>
      </c>
      <c r="BK40" s="17">
        <f>VLOOKUP(B:B,'[15]summary-Dec-17'!$B$1:$CZ$65536,103,0)</f>
        <v>-25188</v>
      </c>
      <c r="BL40" s="49">
        <f t="shared" si="47"/>
        <v>5233522</v>
      </c>
      <c r="BM40" s="17">
        <f>VLOOKUP(B:B,'[15]summary-Dec-17'!$B$1:$BI$65536,60,0)</f>
        <v>5121036</v>
      </c>
      <c r="BN40" s="51">
        <f t="shared" si="108"/>
        <v>-4.865103850883833E-3</v>
      </c>
      <c r="BO40" s="16">
        <f>VLOOKUP(B:B,'[16]summary-Mar-18'!$B$1:$DC$65536,106,0)</f>
        <v>-49107</v>
      </c>
      <c r="BP40" s="49">
        <f t="shared" si="48"/>
        <v>5121036</v>
      </c>
      <c r="BQ40" s="17">
        <f>VLOOKUP(B:B,'[16]summary-Mar-18'!$B$1:$BJ$65536,61,0)</f>
        <v>5090148</v>
      </c>
      <c r="BR40" s="22">
        <f t="shared" si="49"/>
        <v>-3.8473109484659172E-2</v>
      </c>
      <c r="BS40" s="17">
        <f>VLOOKUP(B:B,'[17]summary-Jun-18'!$B$1:$DF$65536,109,0)</f>
        <v>-48860</v>
      </c>
      <c r="BT40" s="49">
        <f t="shared" si="50"/>
        <v>5121036</v>
      </c>
      <c r="BU40" s="17">
        <f>VLOOKUP(B:B,'[17]summary-Jun-18'!$B$1:$BK$65536,62,0)</f>
        <v>5165484</v>
      </c>
      <c r="BV40" s="22">
        <f t="shared" si="109"/>
        <v>-1.8999622807324538E-2</v>
      </c>
      <c r="BW40" s="17">
        <f>VLOOKUP(B:B,'[18]summary-Sep-18'!$B$1:$DI$65536,112,0)</f>
        <v>-100583</v>
      </c>
      <c r="BX40" s="49">
        <f t="shared" si="51"/>
        <v>5121036</v>
      </c>
      <c r="BY40" s="17">
        <f>VLOOKUP(B:B,'[18]summary-Sep-18'!$B$1:$BL$65536,63,0)</f>
        <v>5343660</v>
      </c>
      <c r="BZ40" s="22">
        <f t="shared" si="110"/>
        <v>-2.5631067862203864E-2</v>
      </c>
      <c r="CA40" s="17">
        <f>VLOOKUP(B:B,'[19]summary-Dec-18'!$B$1:$DL$65536,115,0)</f>
        <v>2611</v>
      </c>
      <c r="CB40" s="49">
        <f t="shared" si="52"/>
        <v>5121036</v>
      </c>
      <c r="CC40" s="17">
        <f>VLOOKUP(B:B,'[19]summary-Dec-18'!$B$1:$BM$65536,64,0)</f>
        <v>5360864</v>
      </c>
      <c r="CD40" s="51">
        <f t="shared" si="111"/>
        <v>4.9819212165733314E-4</v>
      </c>
      <c r="CE40" s="16">
        <f>VLOOKUP(B:B,[20]Summary_mar_19!$B$1:$DO$65536,118,0)</f>
        <v>36797</v>
      </c>
      <c r="CF40" s="49">
        <f t="shared" si="53"/>
        <v>5360864</v>
      </c>
      <c r="CG40" s="17">
        <f>VLOOKUP(B:B,[20]Summary_mar_19!$B$1:$BN$65536,65,0)</f>
        <v>5620524</v>
      </c>
      <c r="CH40" s="22">
        <f t="shared" si="54"/>
        <v>2.6806811670801543E-2</v>
      </c>
      <c r="CI40" s="17">
        <f>VLOOKUP(B:B,[21]Summary_jun_19!$B$1:$DR$65536,121,0)</f>
        <v>67750</v>
      </c>
      <c r="CJ40" s="49">
        <f t="shared" si="55"/>
        <v>5360864</v>
      </c>
      <c r="CK40" s="17">
        <f>VLOOKUP(B:B,[21]Summary_jun_19!$B$1:$BO$65536,66,0)</f>
        <v>6607009</v>
      </c>
      <c r="CL40" s="22">
        <f t="shared" si="112"/>
        <v>2.2643956866855122E-2</v>
      </c>
      <c r="CM40" s="17">
        <f>VLOOKUP(B:B,[22]Summary_sep_19!$B$1:$DU$65536,124,0)</f>
        <v>70100</v>
      </c>
      <c r="CN40" s="49">
        <f t="shared" si="56"/>
        <v>5360864</v>
      </c>
      <c r="CO40" s="17">
        <f>VLOOKUP(B:B, [22]Summary_sep_19!$B$1:$BP$65536,67,0)</f>
        <v>6913684</v>
      </c>
      <c r="CP40" s="22">
        <f t="shared" si="113"/>
        <v>1.52293455802473E-2</v>
      </c>
      <c r="CQ40" s="17">
        <f>VLOOKUP(B:B,[23]Summary_DEC_19!$B$1:$DX$65536,127,0)</f>
        <v>3614</v>
      </c>
      <c r="CR40" s="49">
        <f t="shared" si="57"/>
        <v>5360864</v>
      </c>
      <c r="CS40" s="17">
        <f>VLOOKUP(B:B,[23]Summary_DEC_19!$B$1:$BQ$65536,68,0)</f>
        <v>8466284</v>
      </c>
      <c r="CT40" s="51">
        <f t="shared" si="114"/>
        <v>5.2273975804699566E-4</v>
      </c>
      <c r="CU40" s="16">
        <f>VLOOKUP(B:B,[24]Summary_mar_20!$B:$EA,130,0)</f>
        <v>27777</v>
      </c>
      <c r="CV40" s="49">
        <f t="shared" si="58"/>
        <v>8466284</v>
      </c>
      <c r="CW40" s="17">
        <f>VLOOKUP(B:B,[24]Summary_mar_20!$B:$BR,69,0)</f>
        <v>8963839</v>
      </c>
      <c r="CX40" s="22">
        <f t="shared" si="59"/>
        <v>1.274896338941498E-2</v>
      </c>
      <c r="CY40" s="17">
        <f>VLOOKUP(B:B,[25]Summary_jun_20!$B:$ED,133,0)</f>
        <v>35565</v>
      </c>
      <c r="CZ40" s="49">
        <f t="shared" si="60"/>
        <v>8466284</v>
      </c>
      <c r="DA40" s="17">
        <f>VLOOKUP(B:B,[25]Summary_jun_20!$B:$BS,70,0)</f>
        <v>10187423</v>
      </c>
      <c r="DB40" s="22">
        <f t="shared" si="115"/>
        <v>7.6263661694696934E-3</v>
      </c>
      <c r="DC40" s="53">
        <f>VLOOKUP(B:B,[26]Summary_Sep_20!$B:$EG,136,0)</f>
        <v>55920</v>
      </c>
      <c r="DD40" s="49">
        <f t="shared" si="61"/>
        <v>8466284</v>
      </c>
      <c r="DE40" s="17">
        <f>VLOOKUP(B:B,[26]Summary_Sep_20!$B:$BT,71,0)</f>
        <v>11047315</v>
      </c>
      <c r="DF40" s="22">
        <f t="shared" si="116"/>
        <v>7.6418501784319744E-3</v>
      </c>
      <c r="DG40" s="17">
        <f>VLOOKUP(B:B,[27]Summary_Dec_20!$B:$EJ,139,0)</f>
        <v>125953</v>
      </c>
      <c r="DH40" s="49">
        <f t="shared" si="62"/>
        <v>8466284</v>
      </c>
      <c r="DI40" s="17">
        <f>VLOOKUP(B:B,[27]Summary_Dec_20!$B:$BV,73,0)</f>
        <v>11047315</v>
      </c>
      <c r="DJ40" s="51">
        <f t="shared" si="117"/>
        <v>1.2909253695333188E-2</v>
      </c>
      <c r="DK40" s="54">
        <f>VLOOKUP(B:B,[28]Summary_Mar_21!$B:$EL,141,0)</f>
        <v>28955</v>
      </c>
      <c r="DL40" s="49">
        <f t="shared" si="63"/>
        <v>11047315</v>
      </c>
      <c r="DM40" s="17">
        <f>VLOOKUP(B:B,[28]Summary_Mar_21!$B:$BU,72,0)</f>
        <v>9684410</v>
      </c>
      <c r="DN40" s="22">
        <f t="shared" si="64"/>
        <v>1.117321399931747E-2</v>
      </c>
      <c r="DO40" s="17">
        <f>VLOOKUP(B:B,[29]Summary_Jun_21!$B:$EO,144,0)</f>
        <v>54905</v>
      </c>
      <c r="DP40" s="49">
        <f t="shared" si="65"/>
        <v>11047315</v>
      </c>
      <c r="DQ40" s="17">
        <f>VLOOKUP(B:B,[29]Summary_Jun_21!$B:$BV,73,0)</f>
        <v>10259401</v>
      </c>
      <c r="DR40" s="22">
        <f t="shared" si="118"/>
        <v>1.030754809891867E-2</v>
      </c>
      <c r="DS40" s="17">
        <f>VLOOKUP(B:B,[30]Summary_Sep_21!$B:$ER,147,0)</f>
        <v>81356</v>
      </c>
      <c r="DT40" s="49">
        <f t="shared" si="66"/>
        <v>11047315</v>
      </c>
      <c r="DU40" s="17">
        <f>VLOOKUP(B:B,[30]Summary_Sep_21!$B:$BW,74,0)</f>
        <v>10548437</v>
      </c>
      <c r="DV40" s="22">
        <f t="shared" si="119"/>
        <v>1.0045926316126122E-2</v>
      </c>
      <c r="DW40" s="17">
        <f>VLOOKUP(B:B,[31]Summary_Dec_21!$B:$EW,152,0)</f>
        <v>123400</v>
      </c>
      <c r="DX40" s="49">
        <f t="shared" si="67"/>
        <v>11047315</v>
      </c>
      <c r="DY40" s="17">
        <f>VLOOKUP(B:B,[31]Summary_Dec_21!$B:$BZ,77,0)</f>
        <v>11186376</v>
      </c>
      <c r="DZ40" s="51">
        <f t="shared" si="120"/>
        <v>1.1100271205532182E-2</v>
      </c>
      <c r="EA40" s="16">
        <f>VLOOKUP(B:B,[32]Summary_Mar_22!$B:$DM,116,0)</f>
        <v>40031</v>
      </c>
      <c r="EB40" s="49">
        <f t="shared" si="68"/>
        <v>11186376</v>
      </c>
      <c r="EC40" s="17">
        <f>VLOOKUP(B:B,[32]Summary_Mar_22!$B:$AN,39,0)</f>
        <v>11977513</v>
      </c>
      <c r="ED40" s="22">
        <f t="shared" si="69"/>
        <v>1.3825312321260044E-2</v>
      </c>
      <c r="EE40" s="17">
        <f>VLOOKUP(B:B,[33]Summary_Jun_22!$B:$DP,119,0)</f>
        <v>81343</v>
      </c>
      <c r="EF40" s="49">
        <f t="shared" si="70"/>
        <v>11186376</v>
      </c>
      <c r="EG40" s="17">
        <f>VLOOKUP(B:B,[33]Summary_Jun_22!$B:$AO,40,0)</f>
        <v>10832612</v>
      </c>
      <c r="EH40" s="22">
        <f t="shared" si="121"/>
        <v>1.4776882570624953E-2</v>
      </c>
      <c r="EI40" s="17">
        <f>VLOOKUP(B:B,[34]Summary_Sep_22!$B:$DS,122,0)</f>
        <v>140314</v>
      </c>
      <c r="EJ40" s="49">
        <f t="shared" si="71"/>
        <v>11186376</v>
      </c>
      <c r="EK40" s="17">
        <f>VLOOKUP(B:B,[34]Summary_Sep_22!$B:$AP,41,0)</f>
        <v>11952320</v>
      </c>
      <c r="EL40" s="22">
        <f t="shared" si="122"/>
        <v>1.6170775858184345E-2</v>
      </c>
      <c r="EM40" s="17">
        <f>VLOOKUP(B:B,[35]Summary_Dec_22!$B:$DV,125,0)</f>
        <v>403307</v>
      </c>
      <c r="EN40" s="49">
        <f t="shared" si="72"/>
        <v>11186376</v>
      </c>
      <c r="EO40" s="17">
        <f>VLOOKUP(B:B,[35]Summary_Dec_22!$B:$AQ,42,0)</f>
        <v>12962188</v>
      </c>
      <c r="EP40" s="51">
        <f t="shared" si="123"/>
        <v>3.3402151780122409E-2</v>
      </c>
      <c r="EQ40" s="16">
        <f>VLOOKUP(B:B,[36]Summary_Mar_23!$B:$DT,123,0)</f>
        <v>82795</v>
      </c>
      <c r="ER40" s="49">
        <f t="shared" si="73"/>
        <v>12962188</v>
      </c>
      <c r="ES40" s="17">
        <f>VLOOKUP(B:B,[36]Summary_Mar_23!$B:$AM,38,0)</f>
        <v>14576937</v>
      </c>
      <c r="ET40" s="22">
        <f t="shared" si="74"/>
        <v>2.4051599315519284E-2</v>
      </c>
      <c r="EU40" s="17">
        <f>VLOOKUP(B:B,[37]Summary_Jun_23!$B:$DU,124,0)</f>
        <v>160579</v>
      </c>
      <c r="EV40" s="49">
        <f t="shared" si="75"/>
        <v>12962188</v>
      </c>
      <c r="EW40" s="17">
        <f>VLOOKUP(B:B,[37]Summary_Jun_23!$B:$AL,37,0)</f>
        <v>15206447</v>
      </c>
      <c r="EX40" s="22">
        <f t="shared" si="124"/>
        <v>2.2802524864978371E-2</v>
      </c>
      <c r="EY40" s="17">
        <f>VLOOKUP(B:B,[38]Summary_Sep_23!$B:$DW,126,0)</f>
        <v>242065</v>
      </c>
      <c r="EZ40" s="49">
        <f t="shared" si="76"/>
        <v>12962188</v>
      </c>
      <c r="FA40" s="17">
        <f>VLOOKUP(B:B,[38]Summary_Sep_23!$B:$AL,37,0)</f>
        <v>16131291</v>
      </c>
      <c r="FB40" s="22">
        <f t="shared" si="125"/>
        <v>2.2187331623923924E-2</v>
      </c>
      <c r="FC40" s="17">
        <f>VLOOKUP(B:B,[39]Indu!$B:$DY,128,0)</f>
        <v>355394</v>
      </c>
      <c r="FD40" s="49">
        <f t="shared" si="77"/>
        <v>12962188</v>
      </c>
      <c r="FE40" s="17">
        <f>VLOOKUP(B:B,[39]Indu!$B:$AL,37,0)</f>
        <v>18848303</v>
      </c>
      <c r="FF40" s="51">
        <f t="shared" si="126"/>
        <v>2.2344452338066707E-2</v>
      </c>
      <c r="FG40" s="16">
        <f>VLOOKUP(B:B,'[40]Mar 2024 Final'!$B:$EB,131,0)</f>
        <v>57938</v>
      </c>
      <c r="FH40" s="49">
        <f t="shared" si="78"/>
        <v>18848303</v>
      </c>
      <c r="FI40" s="17">
        <f>VLOOKUP(B:B,'[40]Mar 2024 Final'!$B:$AM,38,0)</f>
        <v>17447154</v>
      </c>
      <c r="FJ40" s="22">
        <f t="shared" si="79"/>
        <v>1.2770303456986366E-2</v>
      </c>
      <c r="FK40" s="17">
        <f>VLOOKUP(B:B,'[41]June 2024 Final'!$B:$EG,136,0)</f>
        <v>119489</v>
      </c>
      <c r="FL40" s="49">
        <f t="shared" si="80"/>
        <v>18848303</v>
      </c>
      <c r="FM40" s="17">
        <f>VLOOKUP(B:B,'[41]June 2024 Final'!$B:$AP,41,0)</f>
        <v>17340251</v>
      </c>
      <c r="FN40" s="22">
        <f t="shared" si="127"/>
        <v>1.3207380433050737E-2</v>
      </c>
      <c r="FO40" s="17">
        <f>VLOOKUP(B:B,'[42]Sep 2024 Final'!$B:$EH,137,0)</f>
        <v>164482</v>
      </c>
      <c r="FP40" s="49">
        <f t="shared" si="81"/>
        <v>18848303</v>
      </c>
      <c r="FQ40" s="17">
        <f>VLOOKUP(B:B,'[42]Sep 2024 Final'!$B:$AO,40,0)</f>
        <v>17674933</v>
      </c>
      <c r="FR40" s="22">
        <f t="shared" si="128"/>
        <v>1.2009304615469086E-2</v>
      </c>
      <c r="FS40" s="17">
        <f>VLOOKUP(B:B,'[43]Dec 2024 Final'!$B:$EJ,139,0)</f>
        <v>216337</v>
      </c>
      <c r="FT40" s="49">
        <f t="shared" si="82"/>
        <v>18848303</v>
      </c>
      <c r="FU40" s="17">
        <f>VLOOKUP(B:B,'[43]Dec 2024 Final'!$B:$AO,40,0)</f>
        <v>16345910</v>
      </c>
      <c r="FV40" s="51">
        <f t="shared" si="129"/>
        <v>1.2293896158439456E-2</v>
      </c>
    </row>
    <row r="41" spans="1:178" x14ac:dyDescent="0.25">
      <c r="A41">
        <v>35</v>
      </c>
      <c r="B41" s="11" t="s">
        <v>36</v>
      </c>
      <c r="C41" s="16">
        <f>VLOOKUP(B:B,[1]ROA!$B$1:$D$65536,3,0)</f>
        <v>371550</v>
      </c>
      <c r="D41" s="17">
        <f>VLOOKUP(B:B,[1]ROA!$AO$1:$AS$65536,5,0)</f>
        <v>92493034</v>
      </c>
      <c r="E41" s="17">
        <f>VLOOKUP(B:B,[1]ROA!$AO$1:$AQ$65536,3,0)</f>
        <v>98916489</v>
      </c>
      <c r="F41" s="22">
        <f t="shared" si="30"/>
        <v>1.5529007927155223E-2</v>
      </c>
      <c r="G41" s="17">
        <f>VLOOKUP(B:B,[2]ROA!$B$1:$D$65536,3,0)</f>
        <v>717434</v>
      </c>
      <c r="H41" s="17">
        <f>VLOOKUP(B:B,[1]ROA!$AO$1:$AS$65536,5,0)</f>
        <v>92493034</v>
      </c>
      <c r="I41" s="17">
        <f>VLOOKUP(B:B,[2]ROA!$AQ$1:$AS$65536,3,0)</f>
        <v>109102269</v>
      </c>
      <c r="J41" s="22">
        <f t="shared" si="31"/>
        <v>1.4235133246135203E-2</v>
      </c>
      <c r="K41" s="46"/>
      <c r="L41" s="47">
        <f>VLOOKUP(B:B,[1]ROA!$AO$1:$AS$65536,5,0)</f>
        <v>92493034</v>
      </c>
      <c r="M41" s="46"/>
      <c r="N41" s="46">
        <f t="shared" si="32"/>
        <v>0</v>
      </c>
      <c r="O41" s="17">
        <f>VLOOKUP(B:B,'[3]Dec 2014 (Final)'!$B$1:$BP$65536,67,0)</f>
        <v>800698</v>
      </c>
      <c r="P41" s="17">
        <f>VLOOKUP(B:B,[1]ROA!$AO$1:$AS$65536,5,0)</f>
        <v>92493034</v>
      </c>
      <c r="Q41" s="17">
        <f>VLOOKUP(B:B,'[3]Dec 2014 (Final)'!$B$1:$AW$65536,48,0)</f>
        <v>122864886</v>
      </c>
      <c r="R41" s="22">
        <f t="shared" si="33"/>
        <v>7.4359744930671693E-3</v>
      </c>
      <c r="S41" s="16">
        <f>VLOOKUP(B:B,'[4]Mar 2015 (Final)'!$B$1:$BR$65536,69,0)</f>
        <v>478481</v>
      </c>
      <c r="T41" s="49">
        <f t="shared" si="34"/>
        <v>122864886</v>
      </c>
      <c r="U41" s="17">
        <f>VLOOKUP(B:B,'[4]Mar 2015 (Final)'!$B$1:$AY$65536,50,0)</f>
        <v>116897968</v>
      </c>
      <c r="V41" s="22">
        <f t="shared" si="83"/>
        <v>1.5965141956476712E-2</v>
      </c>
      <c r="W41" s="17">
        <f>VLOOKUP(B:B,'[5]June 2015 (Final)'!$B$1:$BV$65536,73,0)</f>
        <v>1705509</v>
      </c>
      <c r="X41" s="49">
        <f t="shared" si="35"/>
        <v>122864886</v>
      </c>
      <c r="Y41" s="17">
        <f>VLOOKUP(B:B,'[5]June 2015 (Final)'!$B$1:$AY$65536,50,0)</f>
        <v>124144110</v>
      </c>
      <c r="Z41" s="22">
        <f t="shared" si="100"/>
        <v>2.7618573049865761E-2</v>
      </c>
      <c r="AA41" s="17">
        <f>VLOOKUP(B:B,'[6]Sep 2015 (Final)'!$B$1:$BY$65536,76,0)</f>
        <v>2224191</v>
      </c>
      <c r="AB41" s="49">
        <f t="shared" si="36"/>
        <v>122864886</v>
      </c>
      <c r="AC41" s="17">
        <f>VLOOKUP(B:B,'[6]Sep 2015 (Final)'!$B$1:$AZ$65536,51,0)</f>
        <v>117789712</v>
      </c>
      <c r="AD41" s="22">
        <f t="shared" si="101"/>
        <v>2.4646011542235315E-2</v>
      </c>
      <c r="AE41" s="17">
        <f>VLOOKUP(B:B,'[7]Dec 2015 (Final)'!$B$1:$CB$65536,79,0)</f>
        <v>-1183294</v>
      </c>
      <c r="AF41" s="49">
        <f t="shared" si="37"/>
        <v>122864886</v>
      </c>
      <c r="AG41" s="17">
        <f>VLOOKUP(B:B,'[7]Dec 2015 (Final)'!$B$1:$BA$65536,52,0)</f>
        <v>125295035</v>
      </c>
      <c r="AH41" s="51">
        <f t="shared" si="102"/>
        <v>-9.5365439772202385E-3</v>
      </c>
      <c r="AI41" s="16">
        <f>VLOOKUP(B:B,'[8]Mar 2016 (Final)'!$B$1:$CE$65536,82,0)</f>
        <v>324295</v>
      </c>
      <c r="AJ41" s="49">
        <f t="shared" si="38"/>
        <v>125295035</v>
      </c>
      <c r="AK41" s="17">
        <f>VLOOKUP(B:B,'[8]Mar 2016 (Final)'!$B$1:$BB$65536,53,0)</f>
        <v>115220642</v>
      </c>
      <c r="AL41" s="22">
        <f t="shared" si="39"/>
        <v>1.0786656538816802E-2</v>
      </c>
      <c r="AM41" s="17">
        <f>VLOOKUP(B:B,'[9]Jun 2016 (Final)'!$B$1:$CI$65536,86,0)</f>
        <v>308796</v>
      </c>
      <c r="AN41" s="49">
        <f t="shared" si="40"/>
        <v>125295035</v>
      </c>
      <c r="AO41" s="17">
        <f>VLOOKUP(B:B,'[9]Jun 2016 (Final)'!$B$1:$BD$65536,55,0)</f>
        <v>116157723</v>
      </c>
      <c r="AP41" s="22">
        <f t="shared" si="103"/>
        <v>5.1156342558737718E-3</v>
      </c>
      <c r="AQ41" s="17">
        <f>VLOOKUP(B:B,'[10]Sep 2016 (Final)'!$B$1:$CL$65536,89,0)</f>
        <v>515959</v>
      </c>
      <c r="AR41" s="49">
        <f t="shared" si="41"/>
        <v>125295035</v>
      </c>
      <c r="AS41" s="17">
        <f>VLOOKUP(B:B,'[10]Sep 2016 (Final)'!$B$1:$BE$65536,56,0)</f>
        <v>113215137</v>
      </c>
      <c r="AT41" s="22">
        <f t="shared" si="104"/>
        <v>5.7686875789375843E-3</v>
      </c>
      <c r="AU41" s="17">
        <f>VLOOKUP(B:B,'[11]summary-dec-16'!$B$1:$CO$65536,92,0)</f>
        <v>147461</v>
      </c>
      <c r="AV41" s="49">
        <f t="shared" si="42"/>
        <v>125295035</v>
      </c>
      <c r="AW41" s="17">
        <f>VLOOKUP(B:B,'[11]summary-dec-16'!$B$1:$BF$65536,57,0)</f>
        <v>115114374</v>
      </c>
      <c r="AX41" s="51">
        <f t="shared" si="105"/>
        <v>1.2267489913425143E-3</v>
      </c>
      <c r="AY41" s="16">
        <f>VLOOKUP(B:B,'[12]summary-mar-17'!$B$1:$CQ$65536,94,0)</f>
        <v>28100</v>
      </c>
      <c r="AZ41" s="49">
        <f t="shared" si="43"/>
        <v>115114374</v>
      </c>
      <c r="BA41" s="17">
        <f>VLOOKUP(B:B,'[12]summary-mar-17'!$B$1:$BF$65536,57,0)</f>
        <v>115442827</v>
      </c>
      <c r="BB41" s="22">
        <f t="shared" si="44"/>
        <v>9.7502918592423399E-4</v>
      </c>
      <c r="BC41" s="17">
        <f>VLOOKUP(B:B,'[13]summary-june-17'!$B$1:$CT$65536,97,0)</f>
        <v>149252</v>
      </c>
      <c r="BD41" s="49">
        <f t="shared" si="45"/>
        <v>115114374</v>
      </c>
      <c r="BE41" s="17">
        <f>VLOOKUP(B:B,'[13]summary-june-17'!$B$1:$BG$65536,58,0)</f>
        <v>116378429</v>
      </c>
      <c r="BF41" s="22">
        <f t="shared" si="106"/>
        <v>2.5789484263145754E-3</v>
      </c>
      <c r="BG41" s="17">
        <f>VLOOKUP(B:B,'[14]summary-sep-17'!$B$1:$CW$65536,100,0)</f>
        <v>97105</v>
      </c>
      <c r="BH41" s="49">
        <f t="shared" si="46"/>
        <v>115114374</v>
      </c>
      <c r="BI41" s="17">
        <f>VLOOKUP(B:B,'[14]summary-sep-17'!$B$1:$BH$65536,59,0)</f>
        <v>116315700</v>
      </c>
      <c r="BJ41" s="22">
        <f t="shared" si="107"/>
        <v>1.1188980852448185E-3</v>
      </c>
      <c r="BK41" s="17">
        <f>VLOOKUP(B:B,'[15]summary-Dec-17'!$B$1:$CZ$65536,103,0)</f>
        <v>379996</v>
      </c>
      <c r="BL41" s="49">
        <f t="shared" si="47"/>
        <v>115114374</v>
      </c>
      <c r="BM41" s="17">
        <f>VLOOKUP(B:B,'[15]summary-Dec-17'!$B$1:$BI$65536,60,0)</f>
        <v>109942042</v>
      </c>
      <c r="BN41" s="51">
        <f t="shared" si="108"/>
        <v>3.3768955069470225E-3</v>
      </c>
      <c r="BO41" s="16">
        <f>VLOOKUP(B:B,'[16]summary-Mar-18'!$B$1:$DC$65536,106,0)</f>
        <v>-140458</v>
      </c>
      <c r="BP41" s="49">
        <f t="shared" si="48"/>
        <v>109942042</v>
      </c>
      <c r="BQ41" s="17">
        <f>VLOOKUP(B:B,'[16]summary-Mar-18'!$B$1:$BJ$65536,61,0)</f>
        <v>105472552</v>
      </c>
      <c r="BR41" s="22">
        <f t="shared" si="49"/>
        <v>-5.2162853924372461E-3</v>
      </c>
      <c r="BS41" s="17">
        <f>VLOOKUP(B:B,'[17]summary-Jun-18'!$B$1:$DF$65536,109,0)</f>
        <v>-155196</v>
      </c>
      <c r="BT41" s="49">
        <f t="shared" si="50"/>
        <v>109942042</v>
      </c>
      <c r="BU41" s="17">
        <f>VLOOKUP(B:B,'[17]summary-Jun-18'!$B$1:$BK$65536,62,0)</f>
        <v>113569560</v>
      </c>
      <c r="BV41" s="22">
        <f t="shared" si="109"/>
        <v>-2.7774128700486875E-3</v>
      </c>
      <c r="BW41" s="17">
        <f>VLOOKUP(B:B,'[18]summary-Sep-18'!$B$1:$DI$65536,112,0)</f>
        <v>561694</v>
      </c>
      <c r="BX41" s="49">
        <f t="shared" si="51"/>
        <v>109942042</v>
      </c>
      <c r="BY41" s="17">
        <f>VLOOKUP(B:B,'[18]summary-Sep-18'!$B$1:$BL$65536,63,0)</f>
        <v>112734821</v>
      </c>
      <c r="BZ41" s="22">
        <f t="shared" si="110"/>
        <v>6.726566229140145E-3</v>
      </c>
      <c r="CA41" s="17">
        <f>VLOOKUP(B:B,'[19]summary-Dec-18'!$B$1:$DL$65536,115,0)</f>
        <v>156139</v>
      </c>
      <c r="CB41" s="49">
        <f t="shared" si="52"/>
        <v>109942042</v>
      </c>
      <c r="CC41" s="17">
        <f>VLOOKUP(B:B,'[19]summary-Dec-18'!$B$1:$BM$65536,64,0)</f>
        <v>115143443</v>
      </c>
      <c r="CD41" s="51">
        <f t="shared" si="111"/>
        <v>1.3873751121712713E-3</v>
      </c>
      <c r="CE41" s="16">
        <f>VLOOKUP(B:B,[20]Summary_mar_19!$B$1:$DO$65536,118,0)</f>
        <v>66251</v>
      </c>
      <c r="CF41" s="49">
        <f t="shared" si="53"/>
        <v>115143443</v>
      </c>
      <c r="CG41" s="17">
        <f>VLOOKUP(B:B,[20]Summary_mar_19!$B$1:$BN$65536,65,0)</f>
        <v>105065267</v>
      </c>
      <c r="CH41" s="22">
        <f t="shared" si="54"/>
        <v>2.4068439436387415E-3</v>
      </c>
      <c r="CI41" s="17">
        <f>VLOOKUP(B:B,[21]Summary_jun_19!$B$1:$DR$65536,121,0)</f>
        <v>107770</v>
      </c>
      <c r="CJ41" s="49">
        <f t="shared" si="55"/>
        <v>115143443</v>
      </c>
      <c r="CK41" s="17">
        <f>VLOOKUP(B:B,[21]Summary_jun_19!$B$1:$BO$65536,66,0)</f>
        <v>114922318</v>
      </c>
      <c r="CL41" s="22">
        <f t="shared" si="112"/>
        <v>1.8737251389614642E-3</v>
      </c>
      <c r="CM41" s="17">
        <f>VLOOKUP(B:B,[22]Summary_sep_19!$B$1:$DU$65536,124,0)</f>
        <v>376477</v>
      </c>
      <c r="CN41" s="49">
        <f t="shared" si="56"/>
        <v>115143443</v>
      </c>
      <c r="CO41" s="17">
        <f>VLOOKUP(B:B, [22]Summary_sep_19!$B$1:$BP$65536,67,0)</f>
        <v>107216724</v>
      </c>
      <c r="CP41" s="22">
        <f t="shared" si="113"/>
        <v>4.5149213557960071E-3</v>
      </c>
      <c r="CQ41" s="17">
        <f>VLOOKUP(B:B,[23]Summary_DEC_19!$B$1:$DX$65536,127,0)</f>
        <v>-336992</v>
      </c>
      <c r="CR41" s="49">
        <f t="shared" si="57"/>
        <v>115143443</v>
      </c>
      <c r="CS41" s="17">
        <f>VLOOKUP(B:B,[23]Summary_DEC_19!$B$1:$BQ$65536,68,0)</f>
        <v>112028747</v>
      </c>
      <c r="CT41" s="51">
        <f t="shared" si="114"/>
        <v>-2.9668420241051514E-3</v>
      </c>
      <c r="CU41" s="16">
        <f>VLOOKUP(B:B,[24]Summary_mar_20!$B:$EA,130,0)</f>
        <v>154924</v>
      </c>
      <c r="CV41" s="49">
        <f t="shared" si="58"/>
        <v>112028747</v>
      </c>
      <c r="CW41" s="17">
        <f>VLOOKUP(B:B,[24]Summary_mar_20!$B:$BR,69,0)</f>
        <v>113796756</v>
      </c>
      <c r="CX41" s="22">
        <f t="shared" si="59"/>
        <v>5.4882729520589176E-3</v>
      </c>
      <c r="CY41" s="17">
        <f>VLOOKUP(B:B,[25]Summary_jun_20!$B:$ED,133,0)</f>
        <v>-381304</v>
      </c>
      <c r="CZ41" s="49">
        <f t="shared" si="60"/>
        <v>112028747</v>
      </c>
      <c r="DA41" s="17">
        <f>VLOOKUP(B:B,[25]Summary_jun_20!$B:$BS,70,0)</f>
        <v>119225458</v>
      </c>
      <c r="DB41" s="22">
        <f t="shared" si="115"/>
        <v>-6.5954087191625339E-3</v>
      </c>
      <c r="DC41" s="53">
        <f>VLOOKUP(B:B,[26]Summary_Sep_20!$B:$EG,136,0)</f>
        <v>87875</v>
      </c>
      <c r="DD41" s="49">
        <f t="shared" si="61"/>
        <v>112028747</v>
      </c>
      <c r="DE41" s="17">
        <f>VLOOKUP(B:B,[26]Summary_Sep_20!$B:$BT,71,0)</f>
        <v>129590385</v>
      </c>
      <c r="DF41" s="22">
        <f t="shared" si="116"/>
        <v>9.6984593642747354E-4</v>
      </c>
      <c r="DG41" s="17">
        <f>VLOOKUP(B:B,[27]Summary_Dec_20!$B:$EJ,139,0)</f>
        <v>177731</v>
      </c>
      <c r="DH41" s="49">
        <f t="shared" si="62"/>
        <v>112028747</v>
      </c>
      <c r="DI41" s="17">
        <f>VLOOKUP(B:B,[27]Summary_Dec_20!$B:$BV,73,0)</f>
        <v>129590385</v>
      </c>
      <c r="DJ41" s="51">
        <f t="shared" si="117"/>
        <v>1.4711666127498546E-3</v>
      </c>
      <c r="DK41" s="54">
        <f>VLOOKUP(B:B,[28]Summary_Mar_21!$B:$EL,141,0)</f>
        <v>290579</v>
      </c>
      <c r="DL41" s="49">
        <f t="shared" si="63"/>
        <v>129590385</v>
      </c>
      <c r="DM41" s="17">
        <f>VLOOKUP(B:B,[28]Summary_Mar_21!$B:$BU,72,0)</f>
        <v>129588169</v>
      </c>
      <c r="DN41" s="22">
        <f t="shared" si="64"/>
        <v>8.9692297611938983E-3</v>
      </c>
      <c r="DO41" s="17">
        <f>VLOOKUP(B:B,[29]Summary_Jun_21!$B:$EO,144,0)</f>
        <v>1021698</v>
      </c>
      <c r="DP41" s="49">
        <f t="shared" si="65"/>
        <v>129590385</v>
      </c>
      <c r="DQ41" s="17">
        <f>VLOOKUP(B:B,[29]Summary_Jun_21!$B:$BV,73,0)</f>
        <v>133633970</v>
      </c>
      <c r="DR41" s="22">
        <f t="shared" si="118"/>
        <v>1.5525888552371987E-2</v>
      </c>
      <c r="DS41" s="17">
        <f>VLOOKUP(B:B,[30]Summary_Sep_21!$B:$ER,147,0)</f>
        <v>1076953</v>
      </c>
      <c r="DT41" s="49">
        <f t="shared" si="66"/>
        <v>129590385</v>
      </c>
      <c r="DU41" s="17">
        <f>VLOOKUP(B:B,[30]Summary_Sep_21!$B:$BW,74,0)</f>
        <v>146251458</v>
      </c>
      <c r="DV41" s="22">
        <f t="shared" si="119"/>
        <v>1.041130901473373E-2</v>
      </c>
      <c r="DW41" s="17">
        <f>VLOOKUP(B:B,[31]Summary_Dec_21!$B:$EW,152,0)</f>
        <v>1017590</v>
      </c>
      <c r="DX41" s="49">
        <f t="shared" si="67"/>
        <v>129590385</v>
      </c>
      <c r="DY41" s="17">
        <f>VLOOKUP(B:B,[31]Summary_Dec_21!$B:$BZ,77,0)</f>
        <v>146543305</v>
      </c>
      <c r="DZ41" s="51">
        <f t="shared" si="120"/>
        <v>7.3702705381585272E-3</v>
      </c>
      <c r="EA41" s="16">
        <f>VLOOKUP(B:B,[32]Summary_Mar_22!$B:$DM,116,0)</f>
        <v>336865</v>
      </c>
      <c r="EB41" s="49">
        <f t="shared" si="68"/>
        <v>146543305</v>
      </c>
      <c r="EC41" s="17">
        <f>VLOOKUP(B:B,[32]Summary_Mar_22!$B:$AN,39,0)</f>
        <v>140499545</v>
      </c>
      <c r="ED41" s="22">
        <f t="shared" si="69"/>
        <v>9.3885634148351028E-3</v>
      </c>
      <c r="EE41" s="17">
        <f>VLOOKUP(B:B,[33]Summary_Jun_22!$B:$DP,119,0)</f>
        <v>661757</v>
      </c>
      <c r="EF41" s="49">
        <f t="shared" si="70"/>
        <v>146543305</v>
      </c>
      <c r="EG41" s="17">
        <f>VLOOKUP(B:B,[33]Summary_Jun_22!$B:$AO,40,0)</f>
        <v>139006624</v>
      </c>
      <c r="EH41" s="22">
        <f t="shared" si="121"/>
        <v>9.2699305136230651E-3</v>
      </c>
      <c r="EI41" s="17">
        <f>VLOOKUP(B:B,[34]Summary_Sep_22!$B:$DS,122,0)</f>
        <v>807063</v>
      </c>
      <c r="EJ41" s="49">
        <f t="shared" si="71"/>
        <v>146543305</v>
      </c>
      <c r="EK41" s="17">
        <f>VLOOKUP(B:B,[34]Summary_Sep_22!$B:$AP,41,0)</f>
        <v>139938813</v>
      </c>
      <c r="EL41" s="22">
        <f t="shared" si="122"/>
        <v>7.5123990810484027E-3</v>
      </c>
      <c r="EM41" s="17">
        <f>VLOOKUP(B:B,[35]Summary_Dec_22!$B:$DV,125,0)</f>
        <v>719779</v>
      </c>
      <c r="EN41" s="49">
        <f t="shared" si="72"/>
        <v>146543305</v>
      </c>
      <c r="EO41" s="17">
        <f>VLOOKUP(B:B,[35]Summary_Dec_22!$B:$AQ,42,0)</f>
        <v>142769274</v>
      </c>
      <c r="EP41" s="51">
        <f t="shared" si="123"/>
        <v>4.9757877966308548E-3</v>
      </c>
      <c r="EQ41" s="16">
        <f>VLOOKUP(B:B,[36]Summary_Mar_23!$B:$DT,123,0)</f>
        <v>101132</v>
      </c>
      <c r="ER41" s="49">
        <f t="shared" si="73"/>
        <v>142769274</v>
      </c>
      <c r="ES41" s="17">
        <f>VLOOKUP(B:B,[36]Summary_Mar_23!$B:$AM,38,0)</f>
        <v>151573063</v>
      </c>
      <c r="ET41" s="22">
        <f t="shared" si="74"/>
        <v>2.7486905493992867E-3</v>
      </c>
      <c r="EU41" s="17">
        <f>VLOOKUP(B:B,[37]Summary_Jun_23!$B:$DU,124,0)</f>
        <v>-3843559</v>
      </c>
      <c r="EV41" s="49">
        <f t="shared" si="75"/>
        <v>142769274</v>
      </c>
      <c r="EW41" s="17">
        <f>VLOOKUP(B:B,[37]Summary_Jun_23!$B:$AL,37,0)</f>
        <v>151616396</v>
      </c>
      <c r="EX41" s="22">
        <f t="shared" si="124"/>
        <v>-5.2224811078609906E-2</v>
      </c>
      <c r="EY41" s="17">
        <f>VLOOKUP(B:B,[38]Summary_Sep_23!$B:$DW,126,0)</f>
        <v>-3051748</v>
      </c>
      <c r="EZ41" s="49">
        <f t="shared" si="76"/>
        <v>142769274</v>
      </c>
      <c r="FA41" s="17">
        <f>VLOOKUP(B:B,[38]Summary_Sep_23!$B:$AL,37,0)</f>
        <v>151107089</v>
      </c>
      <c r="FB41" s="22">
        <f t="shared" si="125"/>
        <v>-2.7691899353833593E-2</v>
      </c>
      <c r="FC41" s="17">
        <f>VLOOKUP(B:B,[39]Indu!$B:$DY,128,0)</f>
        <v>-3341913</v>
      </c>
      <c r="FD41" s="49">
        <f t="shared" si="77"/>
        <v>142769274</v>
      </c>
      <c r="FE41" s="17">
        <f>VLOOKUP(B:B,[39]Indu!$B:$AL,37,0)</f>
        <v>161106364</v>
      </c>
      <c r="FF41" s="51">
        <f t="shared" si="126"/>
        <v>-2.1995267682498456E-2</v>
      </c>
      <c r="FG41" s="16">
        <f>VLOOKUP(B:B,'[40]Mar 2024 Final'!$B:$EB,131,0)</f>
        <v>444216</v>
      </c>
      <c r="FH41" s="49">
        <f t="shared" si="78"/>
        <v>161106364</v>
      </c>
      <c r="FI41" s="17">
        <f>VLOOKUP(B:B,'[40]Mar 2024 Final'!$B:$AM,38,0)</f>
        <v>156950786</v>
      </c>
      <c r="FJ41" s="22">
        <f t="shared" si="79"/>
        <v>1.117323726254857E-2</v>
      </c>
      <c r="FK41" s="17">
        <f>VLOOKUP(B:B,'[41]June 2024 Final'!$B:$EG,136,0)</f>
        <v>828740</v>
      </c>
      <c r="FL41" s="49">
        <f t="shared" si="80"/>
        <v>161106364</v>
      </c>
      <c r="FM41" s="17">
        <f>VLOOKUP(B:B,'[41]June 2024 Final'!$B:$AP,41,0)</f>
        <v>152260359</v>
      </c>
      <c r="FN41" s="22">
        <f t="shared" si="127"/>
        <v>1.0578532296806767E-2</v>
      </c>
      <c r="FO41" s="17">
        <f>VLOOKUP(B:B,'[42]Sep 2024 Final'!$B:$EH,137,0)</f>
        <v>1194691</v>
      </c>
      <c r="FP41" s="49">
        <f t="shared" si="81"/>
        <v>161106364</v>
      </c>
      <c r="FQ41" s="17">
        <f>VLOOKUP(B:B,'[42]Sep 2024 Final'!$B:$AO,40,0)</f>
        <v>149917866</v>
      </c>
      <c r="FR41" s="22">
        <f t="shared" si="128"/>
        <v>1.0243069058210244E-2</v>
      </c>
      <c r="FS41" s="17">
        <f>VLOOKUP(B:B,'[43]Dec 2024 Final'!$B:$EJ,139,0)</f>
        <v>993024</v>
      </c>
      <c r="FT41" s="49">
        <f t="shared" si="82"/>
        <v>161106364</v>
      </c>
      <c r="FU41" s="17">
        <f>VLOOKUP(B:B,'[43]Dec 2024 Final'!$B:$AO,40,0)</f>
        <v>148254785</v>
      </c>
      <c r="FV41" s="51">
        <f t="shared" si="129"/>
        <v>6.4198365128259847E-3</v>
      </c>
    </row>
    <row r="42" spans="1:178" x14ac:dyDescent="0.25">
      <c r="A42">
        <v>36</v>
      </c>
      <c r="B42" s="11" t="s">
        <v>37</v>
      </c>
      <c r="C42" s="16">
        <f>VLOOKUP(B:B,[1]ROA!$B$1:$D$65536,3,0)</f>
        <v>909236</v>
      </c>
      <c r="D42" s="17">
        <f>VLOOKUP(B:B,[1]ROA!$AO$1:$AS$65536,5,0)</f>
        <v>112916814</v>
      </c>
      <c r="E42" s="17">
        <f>VLOOKUP(B:B,[1]ROA!$AO$1:$AQ$65536,3,0)</f>
        <v>116891955</v>
      </c>
      <c r="F42" s="22">
        <f t="shared" si="30"/>
        <v>3.1651916642049457E-2</v>
      </c>
      <c r="G42" s="17">
        <f>VLOOKUP(B:B,[2]ROA!$B$1:$D$65536,3,0)</f>
        <v>1907399</v>
      </c>
      <c r="H42" s="17">
        <f>VLOOKUP(B:B,[1]ROA!$AO$1:$AS$65536,5,0)</f>
        <v>112916814</v>
      </c>
      <c r="I42" s="17">
        <f>VLOOKUP(B:B,[2]ROA!$AQ$1:$AS$65536,3,0)</f>
        <v>120685605</v>
      </c>
      <c r="J42" s="22">
        <f t="shared" si="31"/>
        <v>3.2660603570205324E-2</v>
      </c>
      <c r="K42" s="46"/>
      <c r="L42" s="47">
        <f>VLOOKUP(B:B,[1]ROA!$AO$1:$AS$65536,5,0)</f>
        <v>112916814</v>
      </c>
      <c r="M42" s="46"/>
      <c r="N42" s="46">
        <f t="shared" si="32"/>
        <v>0</v>
      </c>
      <c r="O42" s="17">
        <f>VLOOKUP(B:B,'[3]Dec 2014 (Final)'!$B$1:$BP$65536,67,0)</f>
        <v>4019167</v>
      </c>
      <c r="P42" s="17">
        <f>VLOOKUP(B:B,[1]ROA!$AO$1:$AS$65536,5,0)</f>
        <v>112916814</v>
      </c>
      <c r="Q42" s="17">
        <f>VLOOKUP(B:B,'[3]Dec 2014 (Final)'!$B$1:$AW$65536,48,0)</f>
        <v>137087464</v>
      </c>
      <c r="R42" s="22">
        <f t="shared" si="33"/>
        <v>3.2152785801529367E-2</v>
      </c>
      <c r="S42" s="16">
        <f>VLOOKUP(B:B,'[4]Mar 2015 (Final)'!$B$1:$BR$65536,69,0)</f>
        <v>939173</v>
      </c>
      <c r="T42" s="49">
        <f t="shared" si="34"/>
        <v>137087464</v>
      </c>
      <c r="U42" s="17">
        <f>VLOOKUP(B:B,'[4]Mar 2015 (Final)'!$B$1:$AY$65536,50,0)</f>
        <v>125269062</v>
      </c>
      <c r="V42" s="22">
        <f t="shared" si="83"/>
        <v>2.8638067878669807E-2</v>
      </c>
      <c r="W42" s="17">
        <f>VLOOKUP(B:B,'[5]June 2015 (Final)'!$B$1:$BV$65536,73,0)</f>
        <v>2176556</v>
      </c>
      <c r="X42" s="49">
        <f t="shared" si="35"/>
        <v>137087464</v>
      </c>
      <c r="Y42" s="17">
        <f>VLOOKUP(B:B,'[5]June 2015 (Final)'!$B$1:$AY$65536,50,0)</f>
        <v>143376585</v>
      </c>
      <c r="Z42" s="22">
        <f t="shared" si="100"/>
        <v>3.1042210333346504E-2</v>
      </c>
      <c r="AA42" s="17">
        <f>VLOOKUP(B:B,'[6]Sep 2015 (Final)'!$B$1:$BY$65536,76,0)</f>
        <v>3521871</v>
      </c>
      <c r="AB42" s="49">
        <f t="shared" si="36"/>
        <v>137087464</v>
      </c>
      <c r="AC42" s="17">
        <f>VLOOKUP(B:B,'[6]Sep 2015 (Final)'!$B$1:$AZ$65536,51,0)</f>
        <v>146001048</v>
      </c>
      <c r="AD42" s="22">
        <f t="shared" si="101"/>
        <v>3.3175687468377381E-2</v>
      </c>
      <c r="AE42" s="17">
        <f>VLOOKUP(B:B,'[7]Dec 2015 (Final)'!$B$1:$CB$65536,79,0)</f>
        <v>4391323</v>
      </c>
      <c r="AF42" s="49">
        <f t="shared" si="37"/>
        <v>137087464</v>
      </c>
      <c r="AG42" s="17">
        <f>VLOOKUP(B:B,'[7]Dec 2015 (Final)'!$B$1:$BA$65536,52,0)</f>
        <v>156762225</v>
      </c>
      <c r="AH42" s="51">
        <f t="shared" si="102"/>
        <v>2.9888226289734136E-2</v>
      </c>
      <c r="AI42" s="16">
        <f>VLOOKUP(B:B,'[8]Mar 2016 (Final)'!$B$1:$CE$65536,82,0)</f>
        <v>896005</v>
      </c>
      <c r="AJ42" s="49">
        <f t="shared" si="38"/>
        <v>156762225</v>
      </c>
      <c r="AK42" s="17">
        <f>VLOOKUP(B:B,'[8]Mar 2016 (Final)'!$B$1:$BB$65536,53,0)</f>
        <v>152262205</v>
      </c>
      <c r="AL42" s="22">
        <f t="shared" si="39"/>
        <v>2.31957065659825E-2</v>
      </c>
      <c r="AM42" s="17">
        <f>VLOOKUP(B:B,'[9]Jun 2016 (Final)'!$B$1:$CI$65536,86,0)</f>
        <v>2126147</v>
      </c>
      <c r="AN42" s="49">
        <f t="shared" si="40"/>
        <v>156762225</v>
      </c>
      <c r="AO42" s="17">
        <f>VLOOKUP(B:B,'[9]Jun 2016 (Final)'!$B$1:$BD$65536,55,0)</f>
        <v>159485590</v>
      </c>
      <c r="AP42" s="22">
        <f t="shared" si="103"/>
        <v>2.6892163666016159E-2</v>
      </c>
      <c r="AQ42" s="17">
        <f>VLOOKUP(B:B,'[10]Sep 2016 (Final)'!$B$1:$CL$65536,89,0)</f>
        <v>3185827</v>
      </c>
      <c r="AR42" s="49">
        <f t="shared" si="41"/>
        <v>156762225</v>
      </c>
      <c r="AS42" s="17">
        <f>VLOOKUP(B:B,'[10]Sep 2016 (Final)'!$B$1:$BE$65536,56,0)</f>
        <v>156714971</v>
      </c>
      <c r="AT42" s="22">
        <f t="shared" si="104"/>
        <v>2.7100978237238876E-2</v>
      </c>
      <c r="AU42" s="17">
        <f>VLOOKUP(B:B,'[11]summary-dec-16'!$B$1:$CO$65536,92,0)</f>
        <v>4142147</v>
      </c>
      <c r="AV42" s="49">
        <f t="shared" si="42"/>
        <v>156762225</v>
      </c>
      <c r="AW42" s="17">
        <f>VLOOKUP(B:B,'[11]summary-dec-16'!$B$1:$BF$65536,57,0)</f>
        <v>161847351</v>
      </c>
      <c r="AX42" s="51">
        <f t="shared" si="105"/>
        <v>2.6001396769066352E-2</v>
      </c>
      <c r="AY42" s="16">
        <f>VLOOKUP(B:B,'[12]summary-mar-17'!$B$1:$CQ$65536,94,0)</f>
        <v>936202</v>
      </c>
      <c r="AZ42" s="49">
        <f t="shared" si="43"/>
        <v>161847351</v>
      </c>
      <c r="BA42" s="17">
        <f>VLOOKUP(B:B,'[12]summary-mar-17'!$B$1:$BF$65536,57,0)</f>
        <v>166304746</v>
      </c>
      <c r="BB42" s="22">
        <f t="shared" si="44"/>
        <v>2.2823611576676898E-2</v>
      </c>
      <c r="BC42" s="17">
        <f>VLOOKUP(B:B,'[13]summary-june-17'!$B$1:$CT$65536,97,0)</f>
        <v>1991091</v>
      </c>
      <c r="BD42" s="49">
        <f t="shared" si="45"/>
        <v>161847351</v>
      </c>
      <c r="BE42" s="17">
        <f>VLOOKUP(B:B,'[13]summary-june-17'!$B$1:$BG$65536,58,0)</f>
        <v>181679649</v>
      </c>
      <c r="BF42" s="22">
        <f t="shared" si="106"/>
        <v>2.3184099066448926E-2</v>
      </c>
      <c r="BG42" s="17">
        <f>VLOOKUP(B:B,'[14]summary-sep-17'!$B$1:$CW$65536,100,0)</f>
        <v>3279122</v>
      </c>
      <c r="BH42" s="49">
        <f t="shared" si="46"/>
        <v>161847351</v>
      </c>
      <c r="BI42" s="17">
        <f>VLOOKUP(B:B,'[14]summary-sep-17'!$B$1:$BH$65536,59,0)</f>
        <v>181862147</v>
      </c>
      <c r="BJ42" s="22">
        <f t="shared" si="107"/>
        <v>2.5441034897829139E-2</v>
      </c>
      <c r="BK42" s="17">
        <f>VLOOKUP(B:B,'[15]summary-Dec-17'!$B$1:$CZ$65536,103,0)</f>
        <v>4147443</v>
      </c>
      <c r="BL42" s="49">
        <f t="shared" si="47"/>
        <v>161847351</v>
      </c>
      <c r="BM42" s="17">
        <f>VLOOKUP(B:B,'[15]summary-Dec-17'!$B$1:$BI$65536,60,0)</f>
        <v>192816873</v>
      </c>
      <c r="BN42" s="51">
        <f t="shared" si="108"/>
        <v>2.338799754440414E-2</v>
      </c>
      <c r="BO42" s="16">
        <f>VLOOKUP(B:B,'[16]summary-Mar-18'!$B$1:$DC$65536,106,0)</f>
        <v>946293</v>
      </c>
      <c r="BP42" s="49">
        <f t="shared" si="48"/>
        <v>192816873</v>
      </c>
      <c r="BQ42" s="17">
        <f>VLOOKUP(B:B,'[16]summary-Mar-18'!$B$1:$BJ$65536,61,0)</f>
        <v>187061442</v>
      </c>
      <c r="BR42" s="22">
        <f t="shared" si="49"/>
        <v>1.9928339421006434E-2</v>
      </c>
      <c r="BS42" s="17">
        <f>VLOOKUP(B:B,'[17]summary-Jun-18'!$B$1:$DF$65536,109,0)</f>
        <v>2036477</v>
      </c>
      <c r="BT42" s="49">
        <f t="shared" si="50"/>
        <v>192816873</v>
      </c>
      <c r="BU42" s="17">
        <f>VLOOKUP(B:B,'[17]summary-Jun-18'!$B$1:$BK$65536,62,0)</f>
        <v>187593392</v>
      </c>
      <c r="BV42" s="22">
        <f t="shared" si="109"/>
        <v>2.1413481047889177E-2</v>
      </c>
      <c r="BW42" s="17">
        <f>VLOOKUP(B:B,'[18]summary-Sep-18'!$B$1:$DI$65536,112,0)</f>
        <v>4376366</v>
      </c>
      <c r="BX42" s="49">
        <f t="shared" si="51"/>
        <v>192816873</v>
      </c>
      <c r="BY42" s="17">
        <f>VLOOKUP(B:B,'[18]summary-Sep-18'!$B$1:$BL$65536,63,0)</f>
        <v>187981545</v>
      </c>
      <c r="BZ42" s="22">
        <f t="shared" si="110"/>
        <v>3.0646948048332841E-2</v>
      </c>
      <c r="CA42" s="17">
        <f>VLOOKUP(B:B,'[19]summary-Dec-18'!$B$1:$DL$65536,115,0)</f>
        <v>4407256</v>
      </c>
      <c r="CB42" s="49">
        <f t="shared" si="52"/>
        <v>192816873</v>
      </c>
      <c r="CC42" s="17">
        <f>VLOOKUP(B:B,'[19]summary-Dec-18'!$B$1:$BM$65536,64,0)</f>
        <v>195054634</v>
      </c>
      <c r="CD42" s="51">
        <f t="shared" si="111"/>
        <v>2.2725340327718373E-2</v>
      </c>
      <c r="CE42" s="16">
        <f>VLOOKUP(B:B,[20]Summary_mar_19!$B$1:$DO$65536,118,0)</f>
        <v>1044750</v>
      </c>
      <c r="CF42" s="49">
        <f t="shared" si="53"/>
        <v>195054634</v>
      </c>
      <c r="CG42" s="17">
        <f>VLOOKUP(B:B,[20]Summary_mar_19!$B$1:$BN$65536,65,0)</f>
        <v>200039183</v>
      </c>
      <c r="CH42" s="22">
        <f t="shared" si="54"/>
        <v>2.1154469243440475E-2</v>
      </c>
      <c r="CI42" s="17">
        <f>VLOOKUP(B:B,[21]Summary_jun_19!$B$1:$DR$65536,121,0)</f>
        <v>2029903</v>
      </c>
      <c r="CJ42" s="49">
        <f t="shared" si="55"/>
        <v>195054634</v>
      </c>
      <c r="CK42" s="17">
        <f>VLOOKUP(B:B,[21]Summary_jun_19!$B$1:$BO$65536,66,0)</f>
        <v>200157947</v>
      </c>
      <c r="CL42" s="22">
        <f t="shared" si="112"/>
        <v>2.0544922885438206E-2</v>
      </c>
      <c r="CM42" s="17">
        <f>VLOOKUP(B:B,[22]Summary_sep_19!$B$1:$DU$65536,124,0)</f>
        <v>3341031</v>
      </c>
      <c r="CN42" s="49">
        <f t="shared" si="56"/>
        <v>195054634</v>
      </c>
      <c r="CO42" s="17">
        <f>VLOOKUP(B:B, [22]Summary_sep_19!$B$1:$BP$65536,67,0)</f>
        <v>201505394</v>
      </c>
      <c r="CP42" s="22">
        <f t="shared" si="113"/>
        <v>2.2466752498817154E-2</v>
      </c>
      <c r="CQ42" s="17" t="e">
        <f>VLOOKUP(B:B,[23]Summary_DEC_19!$B$1:$DX$65536,127,0)</f>
        <v>#N/A</v>
      </c>
      <c r="CR42" s="49">
        <f t="shared" si="57"/>
        <v>195054634</v>
      </c>
      <c r="CS42" s="17" t="e">
        <f>VLOOKUP(B:B,[23]Summary_DEC_19!$B$1:$BQ$65536,68,0)</f>
        <v>#N/A</v>
      </c>
      <c r="CT42" s="51" t="e">
        <f t="shared" si="114"/>
        <v>#N/A</v>
      </c>
      <c r="CU42" s="16" t="e">
        <f>VLOOKUP(B:B,[24]Summary_mar_20!$B:$EA,130,0)</f>
        <v>#N/A</v>
      </c>
      <c r="CV42" s="49" t="e">
        <f t="shared" si="58"/>
        <v>#N/A</v>
      </c>
      <c r="CW42" s="17" t="e">
        <f>VLOOKUP(B:B,[24]Summary_mar_20!$B:$BR,69,0)</f>
        <v>#N/A</v>
      </c>
      <c r="CX42" s="22" t="e">
        <f t="shared" si="59"/>
        <v>#N/A</v>
      </c>
      <c r="CY42" s="17" t="e">
        <f>VLOOKUP(B:B,[25]Summary_jun_20!$B:$ED,133,0)</f>
        <v>#N/A</v>
      </c>
      <c r="CZ42" s="49" t="e">
        <f t="shared" si="60"/>
        <v>#N/A</v>
      </c>
      <c r="DA42" s="17" t="e">
        <f>VLOOKUP(B:B,[25]Summary_jun_20!$B:$BS,70,0)</f>
        <v>#N/A</v>
      </c>
      <c r="DB42" s="22" t="e">
        <f t="shared" si="115"/>
        <v>#N/A</v>
      </c>
      <c r="DC42" s="53" t="e">
        <f>VLOOKUP(B:B,[26]Summary_Sep_20!$B:$EG,136,0)</f>
        <v>#N/A</v>
      </c>
      <c r="DD42" s="49" t="e">
        <f t="shared" si="61"/>
        <v>#N/A</v>
      </c>
      <c r="DE42" s="17" t="e">
        <f>VLOOKUP(B:B,[26]Summary_Sep_20!$B:$BT,71,0)</f>
        <v>#N/A</v>
      </c>
      <c r="DF42" s="22" t="e">
        <f t="shared" si="116"/>
        <v>#N/A</v>
      </c>
      <c r="DG42" s="17" t="e">
        <f>VLOOKUP(B:B,[27]Summary_Dec_20!$B:$EJ,139,0)</f>
        <v>#N/A</v>
      </c>
      <c r="DH42" s="49" t="e">
        <f t="shared" si="62"/>
        <v>#N/A</v>
      </c>
      <c r="DI42" s="17" t="e">
        <f>VLOOKUP(B:B,[27]Summary_Dec_20!$B:$BV,73,0)</f>
        <v>#N/A</v>
      </c>
      <c r="DJ42" s="51" t="e">
        <f t="shared" si="117"/>
        <v>#N/A</v>
      </c>
      <c r="DK42" s="54" t="e">
        <f>VLOOKUP(B:B,[28]Summary_Mar_21!$B:$EL,141,0)</f>
        <v>#N/A</v>
      </c>
      <c r="DL42" s="49" t="e">
        <f t="shared" si="63"/>
        <v>#N/A</v>
      </c>
      <c r="DM42" s="17" t="e">
        <f>VLOOKUP(B:B,[28]Summary_Mar_21!$B:$BU,72,0)</f>
        <v>#N/A</v>
      </c>
      <c r="DN42" s="22" t="e">
        <f t="shared" si="64"/>
        <v>#N/A</v>
      </c>
      <c r="DO42" s="17" t="e">
        <f>VLOOKUP(B:B,[29]Summary_Jun_21!$B:$EO,144,0)</f>
        <v>#N/A</v>
      </c>
      <c r="DP42" s="49" t="e">
        <f t="shared" si="65"/>
        <v>#N/A</v>
      </c>
      <c r="DQ42" s="17" t="e">
        <f>VLOOKUP(B:B,[29]Summary_Jun_21!$B:$BV,73,0)</f>
        <v>#N/A</v>
      </c>
      <c r="DR42" s="22" t="e">
        <f t="shared" si="118"/>
        <v>#N/A</v>
      </c>
      <c r="DS42" s="17" t="e">
        <f>VLOOKUP(B:B,[30]Summary_Sep_21!$B:$ER,147,0)</f>
        <v>#N/A</v>
      </c>
      <c r="DT42" s="49" t="e">
        <f t="shared" si="66"/>
        <v>#N/A</v>
      </c>
      <c r="DU42" s="17" t="e">
        <f>VLOOKUP(B:B,[30]Summary_Sep_21!$B:$BW,74,0)</f>
        <v>#N/A</v>
      </c>
      <c r="DV42" s="22" t="e">
        <f t="shared" si="119"/>
        <v>#N/A</v>
      </c>
      <c r="DW42" s="17" t="e">
        <f>VLOOKUP(B:B,[31]Summary_Dec_21!$B:$EW,152,0)</f>
        <v>#N/A</v>
      </c>
      <c r="DX42" s="49" t="e">
        <f t="shared" si="67"/>
        <v>#N/A</v>
      </c>
      <c r="DY42" s="17" t="e">
        <f>VLOOKUP(B:B,[31]Summary_Dec_21!$B:$BZ,77,0)</f>
        <v>#N/A</v>
      </c>
      <c r="DZ42" s="51" t="e">
        <f t="shared" si="120"/>
        <v>#N/A</v>
      </c>
      <c r="EA42" s="16" t="e">
        <f>VLOOKUP(B:B,[32]Summary_Mar_22!$B:$DM,116,0)</f>
        <v>#N/A</v>
      </c>
      <c r="EB42" s="49" t="e">
        <f t="shared" si="68"/>
        <v>#N/A</v>
      </c>
      <c r="EC42" s="17" t="e">
        <f>VLOOKUP(B:B,[32]Summary_Mar_22!$B:$AN,39,0)</f>
        <v>#N/A</v>
      </c>
      <c r="ED42" s="22" t="e">
        <f t="shared" si="69"/>
        <v>#N/A</v>
      </c>
      <c r="EE42" s="17" t="e">
        <f>VLOOKUP(B:B,[33]Summary_Jun_22!$B:$DP,119,0)</f>
        <v>#N/A</v>
      </c>
      <c r="EF42" s="49" t="e">
        <f t="shared" si="70"/>
        <v>#N/A</v>
      </c>
      <c r="EG42" s="17" t="e">
        <f>VLOOKUP(B:B,[33]Summary_Jun_22!$B:$AO,40,0)</f>
        <v>#N/A</v>
      </c>
      <c r="EH42" s="22" t="e">
        <f t="shared" si="121"/>
        <v>#N/A</v>
      </c>
      <c r="EI42" s="17" t="e">
        <f>VLOOKUP(B:B,[34]Summary_Sep_22!$B:$DS,122,0)</f>
        <v>#N/A</v>
      </c>
      <c r="EJ42" s="49" t="e">
        <f t="shared" si="71"/>
        <v>#N/A</v>
      </c>
      <c r="EK42" s="17" t="e">
        <f>VLOOKUP(B:B,[34]Summary_Sep_22!$B:$AP,41,0)</f>
        <v>#N/A</v>
      </c>
      <c r="EL42" s="22" t="e">
        <f t="shared" si="122"/>
        <v>#N/A</v>
      </c>
      <c r="EM42" s="17" t="e">
        <f>VLOOKUP(B:B,[35]Summary_Dec_22!$B:$DV,125,0)</f>
        <v>#N/A</v>
      </c>
      <c r="EN42" s="49" t="e">
        <f t="shared" si="72"/>
        <v>#N/A</v>
      </c>
      <c r="EO42" s="17" t="e">
        <f>VLOOKUP(B:B,[35]Summary_Dec_22!$B:$AQ,42,0)</f>
        <v>#N/A</v>
      </c>
      <c r="EP42" s="51" t="e">
        <f t="shared" si="123"/>
        <v>#N/A</v>
      </c>
      <c r="EQ42" s="16" t="e">
        <f>VLOOKUP(B:B,[36]Summary_Mar_23!$B:$DT,123,0)</f>
        <v>#N/A</v>
      </c>
      <c r="ER42" s="49" t="e">
        <f t="shared" si="73"/>
        <v>#N/A</v>
      </c>
      <c r="ES42" s="17" t="e">
        <f>VLOOKUP(B:B,[36]Summary_Mar_23!$B:$AM,38,0)</f>
        <v>#N/A</v>
      </c>
      <c r="ET42" s="22" t="e">
        <f t="shared" si="74"/>
        <v>#N/A</v>
      </c>
      <c r="EU42" s="17" t="e">
        <f>VLOOKUP(B:B,[37]Summary_Jun_23!$B:$DU,124,0)</f>
        <v>#N/A</v>
      </c>
      <c r="EV42" s="49" t="e">
        <f t="shared" si="75"/>
        <v>#N/A</v>
      </c>
      <c r="EW42" s="17" t="e">
        <f>VLOOKUP(B:B,[37]Summary_Jun_23!$B:$AL,37,0)</f>
        <v>#N/A</v>
      </c>
      <c r="EX42" s="22" t="e">
        <f t="shared" si="124"/>
        <v>#N/A</v>
      </c>
      <c r="EY42" s="17" t="e">
        <f>VLOOKUP(B:B,[38]Summary_Sep_23!$B:$DW,126,0)</f>
        <v>#N/A</v>
      </c>
      <c r="EZ42" s="49" t="e">
        <f t="shared" si="76"/>
        <v>#N/A</v>
      </c>
      <c r="FA42" s="17" t="e">
        <f>VLOOKUP(B:B,[38]Summary_Sep_23!$B:$AL,37,0)</f>
        <v>#N/A</v>
      </c>
      <c r="FB42" s="22" t="e">
        <f t="shared" si="125"/>
        <v>#N/A</v>
      </c>
      <c r="FC42" s="17" t="e">
        <f>VLOOKUP(B:B,[39]Indu!$B:$DY,128,0)</f>
        <v>#N/A</v>
      </c>
      <c r="FD42" s="49" t="e">
        <f t="shared" si="77"/>
        <v>#N/A</v>
      </c>
      <c r="FE42" s="17" t="e">
        <f>VLOOKUP(B:B,[39]Indu!$B:$AL,37,0)</f>
        <v>#N/A</v>
      </c>
      <c r="FF42" s="51" t="e">
        <f t="shared" si="126"/>
        <v>#N/A</v>
      </c>
      <c r="FG42" s="16" t="e">
        <f>VLOOKUP(B:B,'[40]Mar 2024 Final'!$B:$EB,131,0)</f>
        <v>#N/A</v>
      </c>
      <c r="FH42" s="49" t="e">
        <f t="shared" si="78"/>
        <v>#N/A</v>
      </c>
      <c r="FI42" s="17" t="e">
        <f>VLOOKUP(B:B,'[40]Mar 2024 Final'!$B:$AM,38,0)</f>
        <v>#N/A</v>
      </c>
      <c r="FJ42" s="22" t="e">
        <f t="shared" si="79"/>
        <v>#N/A</v>
      </c>
      <c r="FK42" s="17" t="e">
        <f>VLOOKUP(B:B,'[41]June 2024 Final'!$B:$EG,136,0)</f>
        <v>#N/A</v>
      </c>
      <c r="FL42" s="49" t="e">
        <f t="shared" si="80"/>
        <v>#N/A</v>
      </c>
      <c r="FM42" s="17" t="e">
        <f>VLOOKUP(B:B,'[41]June 2024 Final'!$B:$AP,41,0)</f>
        <v>#N/A</v>
      </c>
      <c r="FN42" s="22" t="e">
        <f t="shared" si="127"/>
        <v>#N/A</v>
      </c>
      <c r="FO42" s="17" t="e">
        <f>VLOOKUP(B:B,'[42]Sep 2024 Final'!$B:$EH,137,0)</f>
        <v>#N/A</v>
      </c>
      <c r="FP42" s="49" t="e">
        <f t="shared" si="81"/>
        <v>#N/A</v>
      </c>
      <c r="FQ42" s="17" t="e">
        <f>VLOOKUP(B:B,'[42]Sep 2024 Final'!$B:$AO,40,0)</f>
        <v>#N/A</v>
      </c>
      <c r="FR42" s="22" t="e">
        <f t="shared" si="128"/>
        <v>#N/A</v>
      </c>
      <c r="FS42" s="17" t="e">
        <f>VLOOKUP(B:B,'[43]Dec 2024 Final'!$B:$EJ,139,0)</f>
        <v>#N/A</v>
      </c>
      <c r="FT42" s="49" t="e">
        <f t="shared" si="82"/>
        <v>#N/A</v>
      </c>
      <c r="FU42" s="17" t="e">
        <f>VLOOKUP(B:B,'[43]Dec 2024 Final'!$B:$AO,40,0)</f>
        <v>#N/A</v>
      </c>
      <c r="FV42" s="51" t="e">
        <f t="shared" si="129"/>
        <v>#N/A</v>
      </c>
    </row>
    <row r="43" spans="1:178" x14ac:dyDescent="0.25">
      <c r="A43">
        <v>37</v>
      </c>
      <c r="B43" s="11" t="s">
        <v>67</v>
      </c>
      <c r="C43" s="16">
        <v>23796</v>
      </c>
      <c r="D43" s="17">
        <v>7006528</v>
      </c>
      <c r="E43" s="17">
        <v>7480066</v>
      </c>
      <c r="F43" s="22">
        <f t="shared" si="30"/>
        <v>1.3140977099240857E-2</v>
      </c>
      <c r="G43" s="17">
        <v>53840</v>
      </c>
      <c r="H43" s="17">
        <v>7006528</v>
      </c>
      <c r="I43" s="17">
        <v>7916635</v>
      </c>
      <c r="J43" s="22">
        <f t="shared" si="31"/>
        <v>1.4431256966100283E-2</v>
      </c>
      <c r="K43" s="46"/>
      <c r="L43" s="47">
        <v>7006528</v>
      </c>
      <c r="M43" s="46"/>
      <c r="N43" s="46">
        <f t="shared" si="32"/>
        <v>0</v>
      </c>
      <c r="O43" s="17">
        <v>71947</v>
      </c>
      <c r="P43" s="17">
        <v>7006528</v>
      </c>
      <c r="Q43" s="17">
        <v>7857515</v>
      </c>
      <c r="R43" s="22">
        <f t="shared" si="33"/>
        <v>9.6806770540155199E-3</v>
      </c>
      <c r="S43" s="16">
        <v>15122</v>
      </c>
      <c r="T43" s="49">
        <v>7857515</v>
      </c>
      <c r="U43" s="17">
        <v>8092950</v>
      </c>
      <c r="V43" s="22">
        <f t="shared" si="83"/>
        <v>7.584481079391729E-3</v>
      </c>
      <c r="W43" s="17">
        <v>34202</v>
      </c>
      <c r="X43" s="49">
        <v>7857515</v>
      </c>
      <c r="Y43" s="17">
        <v>9056018</v>
      </c>
      <c r="Z43" s="22">
        <f t="shared" si="100"/>
        <v>8.0886707703233859E-3</v>
      </c>
      <c r="AA43" s="17">
        <v>62254</v>
      </c>
      <c r="AB43" s="49">
        <v>7857515</v>
      </c>
      <c r="AC43" s="17">
        <v>9316625</v>
      </c>
      <c r="AD43" s="22">
        <f t="shared" si="101"/>
        <v>9.6663161396533769E-3</v>
      </c>
      <c r="AE43" s="17">
        <v>42902</v>
      </c>
      <c r="AF43" s="49">
        <v>7857515</v>
      </c>
      <c r="AG43" s="17">
        <v>8496350</v>
      </c>
      <c r="AH43" s="51">
        <f t="shared" si="102"/>
        <v>5.2467107928309302E-3</v>
      </c>
      <c r="AI43" s="16">
        <v>22001</v>
      </c>
      <c r="AJ43" s="49">
        <v>8496350</v>
      </c>
      <c r="AK43" s="17">
        <v>9024348</v>
      </c>
      <c r="AL43" s="22">
        <f t="shared" si="39"/>
        <v>1.0045718498201385E-2</v>
      </c>
      <c r="AM43" s="17">
        <f>VLOOKUP(B:B,'[9]Jun 2016 (Final)'!$B$1:$CI$65536,86,0)</f>
        <v>29531</v>
      </c>
      <c r="AN43" s="49">
        <f t="shared" si="40"/>
        <v>8496350</v>
      </c>
      <c r="AO43" s="17">
        <f>VLOOKUP(B:B,'[9]Jun 2016 (Final)'!$B$1:$BD$65536,55,0)</f>
        <v>8776999</v>
      </c>
      <c r="AP43" s="22">
        <f t="shared" si="103"/>
        <v>6.8385117443062141E-3</v>
      </c>
      <c r="AQ43" s="17">
        <f>VLOOKUP(B:B,'[10]Sep 2016 (Final)'!$B$1:$CL$65536,89,0)</f>
        <v>32270</v>
      </c>
      <c r="AR43" s="49">
        <f t="shared" si="41"/>
        <v>8496350</v>
      </c>
      <c r="AS43" s="17">
        <f>VLOOKUP(B:B,'[10]Sep 2016 (Final)'!$B$1:$BE$65536,56,0)</f>
        <v>9809585</v>
      </c>
      <c r="AT43" s="22">
        <f t="shared" si="104"/>
        <v>4.7008433785727596E-3</v>
      </c>
      <c r="AU43" s="17">
        <f>VLOOKUP(B:B,'[11]summary-dec-16'!$B$1:$CO$65536,92,0)</f>
        <v>33686</v>
      </c>
      <c r="AV43" s="49">
        <f t="shared" si="42"/>
        <v>8496350</v>
      </c>
      <c r="AW43" s="17">
        <f>VLOOKUP(B:B,'[11]summary-dec-16'!$B$1:$BF$65536,57,0)</f>
        <v>9920247</v>
      </c>
      <c r="AX43" s="51">
        <f t="shared" si="105"/>
        <v>3.6582219831383616E-3</v>
      </c>
      <c r="AY43" s="16">
        <f>VLOOKUP(B:B,'[12]summary-mar-17'!$B$1:$CQ$65536,94,0)</f>
        <v>24574</v>
      </c>
      <c r="AZ43" s="49">
        <f t="shared" si="43"/>
        <v>9920247</v>
      </c>
      <c r="BA43" s="17">
        <f>VLOOKUP(B:B,'[12]summary-mar-17'!$B$1:$BF$65536,57,0)</f>
        <v>10005843</v>
      </c>
      <c r="BB43" s="22">
        <f t="shared" si="44"/>
        <v>9.8660600248217292E-3</v>
      </c>
      <c r="BC43" s="17">
        <f>VLOOKUP(B:B,'[13]summary-june-17'!$B$1:$CT$65536,97,0)</f>
        <v>56830</v>
      </c>
      <c r="BD43" s="49">
        <f t="shared" si="45"/>
        <v>9920247</v>
      </c>
      <c r="BE43" s="17">
        <f>VLOOKUP(B:B,'[13]summary-june-17'!$B$1:$BG$65536,58,0)</f>
        <v>10482709</v>
      </c>
      <c r="BF43" s="22">
        <f t="shared" si="106"/>
        <v>1.1141522826398293E-2</v>
      </c>
      <c r="BG43" s="17">
        <f>VLOOKUP(B:B,'[14]summary-sep-17'!$B$1:$CW$65536,100,0)</f>
        <v>89073</v>
      </c>
      <c r="BH43" s="49">
        <f t="shared" si="46"/>
        <v>9920247</v>
      </c>
      <c r="BI43" s="17">
        <f>VLOOKUP(B:B,'[14]summary-sep-17'!$B$1:$BH$65536,59,0)</f>
        <v>10492155</v>
      </c>
      <c r="BJ43" s="22">
        <f t="shared" si="107"/>
        <v>1.1636455131542088E-2</v>
      </c>
      <c r="BK43" s="17">
        <f>VLOOKUP(B:B,'[15]summary-Dec-17'!$B$1:$CZ$65536,103,0)</f>
        <v>96510</v>
      </c>
      <c r="BL43" s="49">
        <f t="shared" si="47"/>
        <v>9920247</v>
      </c>
      <c r="BM43" s="17">
        <f>VLOOKUP(B:B,'[15]summary-Dec-17'!$B$1:$BI$65536,60,0)</f>
        <v>10576525</v>
      </c>
      <c r="BN43" s="51">
        <f t="shared" si="108"/>
        <v>9.4170926036548589E-3</v>
      </c>
      <c r="BO43" s="16">
        <f>VLOOKUP(B:B,'[16]summary-Mar-18'!$B$1:$DC$65536,106,0)</f>
        <v>20018</v>
      </c>
      <c r="BP43" s="49">
        <f t="shared" si="48"/>
        <v>10576525</v>
      </c>
      <c r="BQ43" s="17">
        <f>VLOOKUP(B:B,'[16]summary-Mar-18'!$B$1:$BJ$65536,61,0)</f>
        <v>10675058</v>
      </c>
      <c r="BR43" s="22">
        <f t="shared" si="49"/>
        <v>7.5356268754191158E-3</v>
      </c>
      <c r="BS43" s="17">
        <f>VLOOKUP(B:B,'[17]summary-Jun-18'!$B$1:$DF$65536,109,0)</f>
        <v>32167</v>
      </c>
      <c r="BT43" s="49">
        <f t="shared" si="50"/>
        <v>10576525</v>
      </c>
      <c r="BU43" s="17">
        <f>VLOOKUP(B:B,'[17]summary-Jun-18'!$B$1:$BK$65536,62,0)</f>
        <v>11081702</v>
      </c>
      <c r="BV43" s="22">
        <f t="shared" si="109"/>
        <v>5.9408371700970719E-3</v>
      </c>
      <c r="BW43" s="17">
        <f>VLOOKUP(B:B,'[18]summary-Sep-18'!$B$1:$DI$65536,112,0)</f>
        <v>74026</v>
      </c>
      <c r="BX43" s="49">
        <f t="shared" si="51"/>
        <v>10576525</v>
      </c>
      <c r="BY43" s="17">
        <f>VLOOKUP(B:B,'[18]summary-Sep-18'!$B$1:$BL$65536,63,0)</f>
        <v>9898849</v>
      </c>
      <c r="BZ43" s="22">
        <f t="shared" si="110"/>
        <v>9.6409797773006085E-3</v>
      </c>
      <c r="CA43" s="17">
        <f>VLOOKUP(B:B,'[19]summary-Dec-18'!$B$1:$DL$65536,115,0)</f>
        <v>82446</v>
      </c>
      <c r="CB43" s="49">
        <f t="shared" si="52"/>
        <v>10576525</v>
      </c>
      <c r="CC43" s="17">
        <f>VLOOKUP(B:B,'[19]summary-Dec-18'!$B$1:$BM$65536,64,0)</f>
        <v>10515015</v>
      </c>
      <c r="CD43" s="51">
        <f t="shared" si="111"/>
        <v>7.8179213087332649E-3</v>
      </c>
      <c r="CE43" s="16">
        <f>VLOOKUP(B:B,[20]Summary_mar_19!$B$1:$DO$65536,118,0)</f>
        <v>8554</v>
      </c>
      <c r="CF43" s="49">
        <f t="shared" si="53"/>
        <v>10515015</v>
      </c>
      <c r="CG43" s="17">
        <f>VLOOKUP(B:B,[20]Summary_mar_19!$B$1:$BN$65536,65,0)</f>
        <v>10470921</v>
      </c>
      <c r="CH43" s="22">
        <f t="shared" si="54"/>
        <v>3.2608505048333323E-3</v>
      </c>
      <c r="CI43" s="17">
        <f>VLOOKUP(B:B,[21]Summary_jun_19!$B$1:$DR$65536,121,0)</f>
        <v>27951</v>
      </c>
      <c r="CJ43" s="49">
        <f t="shared" si="55"/>
        <v>10515015</v>
      </c>
      <c r="CK43" s="17">
        <f>VLOOKUP(B:B,[21]Summary_jun_19!$B$1:$BO$65536,66,0)</f>
        <v>11841726</v>
      </c>
      <c r="CL43" s="22">
        <f t="shared" si="112"/>
        <v>5.0009077798951109E-3</v>
      </c>
      <c r="CM43" s="17">
        <f>VLOOKUP(B:B,[22]Summary_sep_19!$B$1:$DU$65536,124,0)</f>
        <v>43863</v>
      </c>
      <c r="CN43" s="49">
        <f t="shared" si="56"/>
        <v>10515015</v>
      </c>
      <c r="CO43" s="17">
        <f>VLOOKUP(B:B, [22]Summary_sep_19!$B$1:$BP$65536,67,0)</f>
        <v>12329132</v>
      </c>
      <c r="CP43" s="22">
        <f t="shared" si="113"/>
        <v>5.1202612205218257E-3</v>
      </c>
      <c r="CQ43" s="17">
        <f>VLOOKUP(B:B,[23]Summary_DEC_19!$B$1:$DX$65536,127,0)</f>
        <v>-21948</v>
      </c>
      <c r="CR43" s="49">
        <f t="shared" si="57"/>
        <v>10515015</v>
      </c>
      <c r="CS43" s="17">
        <f>VLOOKUP(B:B,[23]Summary_DEC_19!$B$1:$BQ$65536,68,0)</f>
        <v>12393776</v>
      </c>
      <c r="CT43" s="51">
        <f t="shared" si="114"/>
        <v>-1.9161203225434289E-3</v>
      </c>
      <c r="CU43" s="16">
        <f>VLOOKUP(B:B,[24]Summary_mar_20!$B:$EA,130,0)</f>
        <v>5697</v>
      </c>
      <c r="CV43" s="49">
        <f t="shared" si="58"/>
        <v>12393776</v>
      </c>
      <c r="CW43" s="17">
        <f>VLOOKUP(B:B,[24]Summary_mar_20!$B:$BR,69,0)</f>
        <v>12065338</v>
      </c>
      <c r="CX43" s="22">
        <f t="shared" si="59"/>
        <v>1.8633544943614884E-3</v>
      </c>
      <c r="CY43" s="17">
        <f>VLOOKUP(B:B,[25]Summary_jun_20!$B:$ED,133,0)</f>
        <v>14165</v>
      </c>
      <c r="CZ43" s="49">
        <f t="shared" si="60"/>
        <v>12393776</v>
      </c>
      <c r="DA43" s="17">
        <f>VLOOKUP(B:B,[25]Summary_jun_20!$B:$BS,70,0)</f>
        <v>12338623</v>
      </c>
      <c r="DB43" s="22">
        <f t="shared" si="115"/>
        <v>2.2909221220311056E-3</v>
      </c>
      <c r="DC43" s="53">
        <f>VLOOKUP(B:B,[26]Summary_Sep_20!$B:$EG,136,0)</f>
        <v>34772</v>
      </c>
      <c r="DD43" s="49">
        <f t="shared" si="61"/>
        <v>12393776</v>
      </c>
      <c r="DE43" s="17">
        <f>VLOOKUP(B:B,[26]Summary_Sep_20!$B:$BT,71,0)</f>
        <v>13063163</v>
      </c>
      <c r="DF43" s="22">
        <f t="shared" si="116"/>
        <v>3.6424384460886413E-3</v>
      </c>
      <c r="DG43" s="17">
        <f>VLOOKUP(B:B,[27]Summary_Dec_20!$B:$EJ,139,0)</f>
        <v>27721</v>
      </c>
      <c r="DH43" s="49">
        <f t="shared" si="62"/>
        <v>12393776</v>
      </c>
      <c r="DI43" s="17">
        <f>VLOOKUP(B:B,[27]Summary_Dec_20!$B:$BV,73,0)</f>
        <v>13063163</v>
      </c>
      <c r="DJ43" s="51">
        <f t="shared" si="117"/>
        <v>2.1778737812900443E-3</v>
      </c>
      <c r="DK43" s="54">
        <f>VLOOKUP(B:B,[28]Summary_Mar_21!$B:$EL,141,0)</f>
        <v>5591</v>
      </c>
      <c r="DL43" s="49">
        <f t="shared" si="63"/>
        <v>13063163</v>
      </c>
      <c r="DM43" s="17">
        <f>VLOOKUP(B:B,[28]Summary_Mar_21!$B:$BU,72,0)</f>
        <v>13649937</v>
      </c>
      <c r="DN43" s="22">
        <f t="shared" si="64"/>
        <v>1.6743844780276343E-3</v>
      </c>
      <c r="DO43" s="17">
        <f>VLOOKUP(B:B,[29]Summary_Jun_21!$B:$EO,144,0)</f>
        <v>15194</v>
      </c>
      <c r="DP43" s="49">
        <f t="shared" si="65"/>
        <v>13063163</v>
      </c>
      <c r="DQ43" s="17">
        <f>VLOOKUP(B:B,[29]Summary_Jun_21!$B:$BV,73,0)</f>
        <v>13618076</v>
      </c>
      <c r="DR43" s="22">
        <f t="shared" si="118"/>
        <v>2.27785523753226E-3</v>
      </c>
      <c r="DS43" s="17">
        <f>VLOOKUP(B:B,[30]Summary_Sep_21!$B:$ER,147,0)</f>
        <v>15910</v>
      </c>
      <c r="DT43" s="49">
        <f t="shared" si="66"/>
        <v>13063163</v>
      </c>
      <c r="DU43" s="17">
        <f>VLOOKUP(B:B,[30]Summary_Sep_21!$B:$BW,74,0)</f>
        <v>13484334</v>
      </c>
      <c r="DV43" s="22">
        <f t="shared" si="119"/>
        <v>1.5981418763006796E-3</v>
      </c>
      <c r="DW43" s="17">
        <f>VLOOKUP(B:B,[31]Summary_Dec_21!$B:$EW,152,0)</f>
        <v>47078</v>
      </c>
      <c r="DX43" s="49">
        <f t="shared" si="67"/>
        <v>13063163</v>
      </c>
      <c r="DY43" s="17">
        <f>VLOOKUP(B:B,[31]Summary_Dec_21!$B:$BZ,77,0)</f>
        <v>13657469</v>
      </c>
      <c r="DZ43" s="51">
        <f t="shared" si="120"/>
        <v>3.5237190497590027E-3</v>
      </c>
      <c r="EA43" s="16">
        <f>VLOOKUP(B:B,[32]Summary_Mar_22!$B:$DM,116,0)</f>
        <v>17864</v>
      </c>
      <c r="EB43" s="49">
        <f t="shared" si="68"/>
        <v>13657469</v>
      </c>
      <c r="EC43" s="17">
        <f>VLOOKUP(B:B,[32]Summary_Mar_22!$B:$AN,39,0)</f>
        <v>13748507</v>
      </c>
      <c r="ED43" s="22">
        <f t="shared" si="69"/>
        <v>5.2146291013317678E-3</v>
      </c>
      <c r="EE43" s="17">
        <f>VLOOKUP(B:B,[33]Summary_Jun_22!$B:$DP,119,0)</f>
        <v>71579</v>
      </c>
      <c r="EF43" s="49">
        <f t="shared" si="70"/>
        <v>13657469</v>
      </c>
      <c r="EG43" s="17">
        <f>VLOOKUP(B:B,[33]Summary_Jun_22!$B:$AO,40,0)</f>
        <v>13780277</v>
      </c>
      <c r="EH43" s="22">
        <f t="shared" si="121"/>
        <v>1.0435113729823142E-2</v>
      </c>
      <c r="EI43" s="17">
        <f>VLOOKUP(B:B,[34]Summary_Sep_22!$B:$DS,122,0)</f>
        <v>103798</v>
      </c>
      <c r="EJ43" s="49">
        <f t="shared" si="71"/>
        <v>13657469</v>
      </c>
      <c r="EK43" s="17">
        <f>VLOOKUP(B:B,[34]Summary_Sep_22!$B:$AP,41,0)</f>
        <v>14165831</v>
      </c>
      <c r="EL43" s="22">
        <f t="shared" si="122"/>
        <v>9.9483047182277688E-3</v>
      </c>
      <c r="EM43" s="17">
        <f>VLOOKUP(B:B,[35]Summary_Dec_22!$B:$DV,125,0)</f>
        <v>129414</v>
      </c>
      <c r="EN43" s="49">
        <f t="shared" si="72"/>
        <v>13657469</v>
      </c>
      <c r="EO43" s="17">
        <f>VLOOKUP(B:B,[35]Summary_Dec_22!$B:$AQ,42,0)</f>
        <v>13333772</v>
      </c>
      <c r="EP43" s="51">
        <f t="shared" si="123"/>
        <v>9.5893330729031681E-3</v>
      </c>
      <c r="EQ43" s="16">
        <f>VLOOKUP(B:B,[36]Summary_Mar_23!$B:$DT,123,0)</f>
        <v>31400</v>
      </c>
      <c r="ER43" s="49">
        <f t="shared" si="73"/>
        <v>13333772</v>
      </c>
      <c r="ES43" s="17">
        <f>VLOOKUP(B:B,[36]Summary_Mar_23!$B:$AM,38,0)</f>
        <v>13301581</v>
      </c>
      <c r="ET43" s="22">
        <f t="shared" si="74"/>
        <v>9.4310745571872089E-3</v>
      </c>
      <c r="EU43" s="17">
        <f>VLOOKUP(B:B,[37]Summary_Jun_23!$B:$DU,124,0)</f>
        <v>75324</v>
      </c>
      <c r="EV43" s="49">
        <f t="shared" si="75"/>
        <v>13333772</v>
      </c>
      <c r="EW43" s="17">
        <f>VLOOKUP(B:B,[37]Summary_Jun_23!$B:$AL,37,0)</f>
        <v>13622985</v>
      </c>
      <c r="EX43" s="22">
        <f t="shared" si="124"/>
        <v>1.1177012130947354E-2</v>
      </c>
      <c r="EY43" s="17">
        <f>VLOOKUP(B:B,[38]Summary_Sep_23!$B:$DW,126,0)</f>
        <v>106519</v>
      </c>
      <c r="EZ43" s="49">
        <f t="shared" si="76"/>
        <v>13333772</v>
      </c>
      <c r="FA43" s="17">
        <f>VLOOKUP(B:B,[38]Summary_Sep_23!$B:$AL,37,0)</f>
        <v>13515443</v>
      </c>
      <c r="FB43" s="22">
        <f t="shared" si="125"/>
        <v>1.0579477525382649E-2</v>
      </c>
      <c r="FC43" s="17">
        <f>VLOOKUP(B:B,[39]Indu!$B:$DY,128,0)</f>
        <v>137082</v>
      </c>
      <c r="FD43" s="49">
        <f t="shared" si="77"/>
        <v>13333772</v>
      </c>
      <c r="FE43" s="17">
        <f>VLOOKUP(B:B,[39]Indu!$B:$AL,37,0)</f>
        <v>13859858</v>
      </c>
      <c r="FF43" s="51">
        <f t="shared" si="126"/>
        <v>1.0081919920216609E-2</v>
      </c>
      <c r="FG43" s="16">
        <f>VLOOKUP(B:B,'[40]Mar 2024 Final'!$B:$EB,131,0)</f>
        <v>24892</v>
      </c>
      <c r="FH43" s="49">
        <f t="shared" si="78"/>
        <v>13859858</v>
      </c>
      <c r="FI43" s="17">
        <f>VLOOKUP(B:B,'[40]Mar 2024 Final'!$B:$AM,38,0)</f>
        <v>12715530</v>
      </c>
      <c r="FJ43" s="22">
        <f t="shared" si="79"/>
        <v>7.4932490167217876E-3</v>
      </c>
      <c r="FK43" s="17">
        <f>VLOOKUP(B:B,'[41]June 2024 Final'!$B:$EG,136,0)</f>
        <v>78053</v>
      </c>
      <c r="FL43" s="49">
        <f t="shared" si="80"/>
        <v>13859858</v>
      </c>
      <c r="FM43" s="17">
        <f>VLOOKUP(B:B,'[41]June 2024 Final'!$B:$AP,41,0)</f>
        <v>13043507</v>
      </c>
      <c r="FN43" s="22">
        <f t="shared" si="127"/>
        <v>1.1604942355723903E-2</v>
      </c>
      <c r="FO43" s="17">
        <f>VLOOKUP(B:B,'[42]Sep 2024 Final'!$B:$EH,137,0)</f>
        <v>135985</v>
      </c>
      <c r="FP43" s="49">
        <f t="shared" si="81"/>
        <v>13859858</v>
      </c>
      <c r="FQ43" s="17">
        <f>VLOOKUP(B:B,'[42]Sep 2024 Final'!$B:$AO,40,0)</f>
        <v>13342106</v>
      </c>
      <c r="FR43" s="22">
        <f t="shared" si="128"/>
        <v>1.3330900175688295E-2</v>
      </c>
      <c r="FS43" s="17">
        <f>VLOOKUP(B:B,'[43]Dec 2024 Final'!$B:$EJ,139,0)</f>
        <v>157990</v>
      </c>
      <c r="FT43" s="49">
        <f t="shared" si="82"/>
        <v>13859858</v>
      </c>
      <c r="FU43" s="17">
        <f>VLOOKUP(B:B,'[43]Dec 2024 Final'!$B:$AO,40,0)</f>
        <v>13788562</v>
      </c>
      <c r="FV43" s="51">
        <f t="shared" si="129"/>
        <v>1.1428501158474878E-2</v>
      </c>
    </row>
    <row r="44" spans="1:178" x14ac:dyDescent="0.25">
      <c r="A44">
        <v>38</v>
      </c>
      <c r="B44" s="11" t="s">
        <v>39</v>
      </c>
      <c r="C44" s="16">
        <f>VLOOKUP(B:B,[1]ROA!$B$1:$D$65536,3,0)</f>
        <v>35283</v>
      </c>
      <c r="D44" s="17">
        <f>VLOOKUP(B:B,[1]ROA!$AO$1:$AS$65536,5,0)</f>
        <v>8028877</v>
      </c>
      <c r="E44" s="17">
        <f>VLOOKUP(B:B,[1]ROA!$AO$1:$AQ$65536,3,0)</f>
        <v>8323852</v>
      </c>
      <c r="F44" s="22">
        <f t="shared" si="30"/>
        <v>1.7260972159448128E-2</v>
      </c>
      <c r="G44" s="17">
        <f>VLOOKUP(B:B,[2]ROA!$B$1:$D$65536,3,0)</f>
        <v>88551</v>
      </c>
      <c r="H44" s="17">
        <f>VLOOKUP(B:B,[1]ROA!$AO$1:$AS$65536,5,0)</f>
        <v>8028877</v>
      </c>
      <c r="I44" s="17">
        <f>VLOOKUP(B:B,[2]ROA!$AQ$1:$AS$65536,3,0)</f>
        <v>8698023</v>
      </c>
      <c r="J44" s="22">
        <f t="shared" si="31"/>
        <v>2.1175710980516415E-2</v>
      </c>
      <c r="K44" s="46"/>
      <c r="L44" s="47">
        <f>VLOOKUP(B:B,[1]ROA!$AO$1:$AS$65536,5,0)</f>
        <v>8028877</v>
      </c>
      <c r="M44" s="46"/>
      <c r="N44" s="46">
        <f t="shared" si="32"/>
        <v>0</v>
      </c>
      <c r="O44" s="17">
        <f>VLOOKUP(B:B,'[3]Dec 2014 (Final)'!$B$1:$BP$65536,67,0)</f>
        <v>123805</v>
      </c>
      <c r="P44" s="17">
        <f>VLOOKUP(B:B,[1]ROA!$AO$1:$AS$65536,5,0)</f>
        <v>8028877</v>
      </c>
      <c r="Q44" s="17">
        <f>VLOOKUP(B:B,'[3]Dec 2014 (Final)'!$B$1:$AW$65536,48,0)</f>
        <v>10402326</v>
      </c>
      <c r="R44" s="22">
        <f t="shared" si="33"/>
        <v>1.3434283155581326E-2</v>
      </c>
      <c r="S44" s="16">
        <f>VLOOKUP(B:B,'[4]Mar 2015 (Final)'!$B$1:$BR$65536,69,0)</f>
        <v>36273</v>
      </c>
      <c r="T44" s="49">
        <f t="shared" si="34"/>
        <v>10402326</v>
      </c>
      <c r="U44" s="17">
        <f>VLOOKUP(B:B,'[4]Mar 2015 (Final)'!$B$1:$AY$65536,50,0)</f>
        <v>9042178</v>
      </c>
      <c r="V44" s="22">
        <f t="shared" si="83"/>
        <v>1.4923702862258663E-2</v>
      </c>
      <c r="W44" s="17">
        <f>VLOOKUP(B:B,'[5]June 2015 (Final)'!$B$1:$BV$65536,73,0)</f>
        <v>95607</v>
      </c>
      <c r="X44" s="49">
        <f t="shared" si="35"/>
        <v>10402326</v>
      </c>
      <c r="Y44" s="17">
        <f>VLOOKUP(B:B,'[5]June 2015 (Final)'!$B$1:$AY$65536,50,0)</f>
        <v>10818758</v>
      </c>
      <c r="Z44" s="22">
        <f t="shared" si="100"/>
        <v>1.8021134075903004E-2</v>
      </c>
      <c r="AA44" s="17">
        <f>VLOOKUP(B:B,'[6]Sep 2015 (Final)'!$B$1:$BY$65536,76,0)</f>
        <v>154894</v>
      </c>
      <c r="AB44" s="49">
        <f t="shared" si="36"/>
        <v>10402326</v>
      </c>
      <c r="AC44" s="17">
        <f>VLOOKUP(B:B,'[6]Sep 2015 (Final)'!$B$1:$AZ$65536,51,0)</f>
        <v>10914946</v>
      </c>
      <c r="AD44" s="22">
        <f t="shared" si="101"/>
        <v>1.9376337960441969E-2</v>
      </c>
      <c r="AE44" s="17">
        <f>VLOOKUP(B:B,'[7]Dec 2015 (Final)'!$B$1:$CB$65536,79,0)</f>
        <v>158025</v>
      </c>
      <c r="AF44" s="49">
        <f t="shared" si="37"/>
        <v>10402326</v>
      </c>
      <c r="AG44" s="17">
        <f>VLOOKUP(B:B,'[7]Dec 2015 (Final)'!$B$1:$BA$65536,52,0)</f>
        <v>10525709</v>
      </c>
      <c r="AH44" s="51">
        <f t="shared" si="102"/>
        <v>1.5101752266756053E-2</v>
      </c>
      <c r="AI44" s="16">
        <f>VLOOKUP(B:B,'[8]Mar 2016 (Final)'!$B$1:$CE$65536,82,0)</f>
        <v>38846</v>
      </c>
      <c r="AJ44" s="49">
        <f t="shared" si="38"/>
        <v>10525709</v>
      </c>
      <c r="AK44" s="17">
        <f>VLOOKUP(B:B,'[8]Mar 2016 (Final)'!$B$1:$BB$65536,53,0)</f>
        <v>9853717</v>
      </c>
      <c r="AL44" s="22">
        <f t="shared" si="39"/>
        <v>1.5249104660749522E-2</v>
      </c>
      <c r="AM44" s="17">
        <f>VLOOKUP(B:B,'[9]Jun 2016 (Final)'!$B$1:$CI$65536,86,0)</f>
        <v>69543</v>
      </c>
      <c r="AN44" s="49">
        <f t="shared" si="40"/>
        <v>10525709</v>
      </c>
      <c r="AO44" s="17">
        <f>VLOOKUP(B:B,'[9]Jun 2016 (Final)'!$B$1:$BD$65536,55,0)</f>
        <v>9455656</v>
      </c>
      <c r="AP44" s="22">
        <f t="shared" si="103"/>
        <v>1.3921571424174474E-2</v>
      </c>
      <c r="AQ44" s="17">
        <f>VLOOKUP(B:B,'[10]Sep 2016 (Final)'!$B$1:$CL$65536,89,0)</f>
        <v>78896</v>
      </c>
      <c r="AR44" s="49">
        <f t="shared" si="41"/>
        <v>10525709</v>
      </c>
      <c r="AS44" s="17">
        <f>VLOOKUP(B:B,'[10]Sep 2016 (Final)'!$B$1:$BE$65536,56,0)</f>
        <v>9582882</v>
      </c>
      <c r="AT44" s="22">
        <f t="shared" si="104"/>
        <v>1.0462659135756123E-2</v>
      </c>
      <c r="AU44" s="17">
        <f>VLOOKUP(B:B,'[11]summary-dec-16'!$B$1:$CO$65536,92,0)</f>
        <v>106288</v>
      </c>
      <c r="AV44" s="49">
        <f t="shared" si="42"/>
        <v>10525709</v>
      </c>
      <c r="AW44" s="17">
        <f>VLOOKUP(B:B,'[11]summary-dec-16'!$B$1:$BF$65536,57,0)</f>
        <v>9426931</v>
      </c>
      <c r="AX44" s="51">
        <f t="shared" si="105"/>
        <v>1.0654028740056453E-2</v>
      </c>
      <c r="AY44" s="16">
        <f>VLOOKUP(B:B,'[12]summary-mar-17'!$B$1:$CQ$65536,94,0)</f>
        <v>15132</v>
      </c>
      <c r="AZ44" s="49">
        <f t="shared" si="43"/>
        <v>9426931</v>
      </c>
      <c r="BA44" s="17">
        <f>VLOOKUP(B:B,'[12]summary-mar-17'!$B$1:$BF$65536,57,0)</f>
        <v>9738935</v>
      </c>
      <c r="BB44" s="22">
        <f t="shared" si="44"/>
        <v>6.3162290709952787E-3</v>
      </c>
      <c r="BC44" s="17">
        <f>VLOOKUP(B:B,'[13]summary-june-17'!$B$1:$CT$65536,97,0)</f>
        <v>43824</v>
      </c>
      <c r="BD44" s="49">
        <f t="shared" si="45"/>
        <v>9426931</v>
      </c>
      <c r="BE44" s="17">
        <f>VLOOKUP(B:B,'[13]summary-june-17'!$B$1:$BG$65536,58,0)</f>
        <v>9745544</v>
      </c>
      <c r="BF44" s="22">
        <f t="shared" si="106"/>
        <v>9.1431075017701161E-3</v>
      </c>
      <c r="BG44" s="17">
        <f>VLOOKUP(B:B,'[14]summary-sep-17'!$B$1:$CW$65536,100,0)</f>
        <v>71511</v>
      </c>
      <c r="BH44" s="49">
        <f t="shared" si="46"/>
        <v>9426931</v>
      </c>
      <c r="BI44" s="17">
        <f>VLOOKUP(B:B,'[14]summary-sep-17'!$B$1:$BH$65536,59,0)</f>
        <v>9579358</v>
      </c>
      <c r="BJ44" s="22">
        <f t="shared" si="107"/>
        <v>1.0033310553154274E-2</v>
      </c>
      <c r="BK44" s="17">
        <f>VLOOKUP(B:B,'[15]summary-Dec-17'!$B$1:$CZ$65536,103,0)</f>
        <v>117118</v>
      </c>
      <c r="BL44" s="49">
        <f t="shared" si="47"/>
        <v>9426931</v>
      </c>
      <c r="BM44" s="17">
        <f>VLOOKUP(B:B,'[15]summary-Dec-17'!$B$1:$BI$65536,60,0)</f>
        <v>9541251</v>
      </c>
      <c r="BN44" s="51">
        <f t="shared" si="108"/>
        <v>1.2348890368091154E-2</v>
      </c>
      <c r="BO44" s="16">
        <f>VLOOKUP(B:B,'[16]summary-Mar-18'!$B$1:$DC$65536,106,0)</f>
        <v>25371</v>
      </c>
      <c r="BP44" s="49">
        <f t="shared" si="48"/>
        <v>9541251</v>
      </c>
      <c r="BQ44" s="17">
        <f>VLOOKUP(B:B,'[16]summary-Mar-18'!$B$1:$BJ$65536,61,0)</f>
        <v>9924109</v>
      </c>
      <c r="BR44" s="22">
        <f t="shared" si="49"/>
        <v>1.0427138259965395E-2</v>
      </c>
      <c r="BS44" s="17">
        <f>VLOOKUP(B:B,'[17]summary-Jun-18'!$B$1:$DF$65536,109,0)</f>
        <v>48281</v>
      </c>
      <c r="BT44" s="49">
        <f t="shared" si="50"/>
        <v>9541251</v>
      </c>
      <c r="BU44" s="17">
        <f>VLOOKUP(B:B,'[17]summary-Jun-18'!$B$1:$BK$65536,62,0)</f>
        <v>9915783</v>
      </c>
      <c r="BV44" s="22">
        <f t="shared" si="109"/>
        <v>9.9256649291973274E-3</v>
      </c>
      <c r="BW44" s="17">
        <f>VLOOKUP(B:B,'[18]summary-Sep-18'!$B$1:$DI$65536,112,0)</f>
        <v>68195</v>
      </c>
      <c r="BX44" s="49">
        <f t="shared" si="51"/>
        <v>9541251</v>
      </c>
      <c r="BY44" s="17">
        <f>VLOOKUP(B:B,'[18]summary-Sep-18'!$B$1:$BL$65536,63,0)</f>
        <v>9850650</v>
      </c>
      <c r="BZ44" s="22">
        <f t="shared" si="110"/>
        <v>9.3777981505440509E-3</v>
      </c>
      <c r="CA44" s="17">
        <f>VLOOKUP(B:B,'[19]summary-Dec-18'!$B$1:$DL$65536,115,0)</f>
        <v>235776</v>
      </c>
      <c r="CB44" s="49">
        <f t="shared" si="52"/>
        <v>9541251</v>
      </c>
      <c r="CC44" s="17">
        <f>VLOOKUP(B:B,'[19]summary-Dec-18'!$B$1:$BM$65536,64,0)</f>
        <v>9887407</v>
      </c>
      <c r="CD44" s="51">
        <f t="shared" si="111"/>
        <v>2.4270950675028609E-2</v>
      </c>
      <c r="CE44" s="16">
        <f>VLOOKUP(B:B,[20]Summary_mar_19!$B$1:$DO$65536,118,0)</f>
        <v>23552</v>
      </c>
      <c r="CF44" s="49">
        <f t="shared" si="53"/>
        <v>9887407</v>
      </c>
      <c r="CG44" s="17">
        <f>VLOOKUP(B:B,[20]Summary_mar_19!$B$1:$BN$65536,65,0)</f>
        <v>10207861</v>
      </c>
      <c r="CH44" s="22">
        <f t="shared" si="54"/>
        <v>9.3761377056528934E-3</v>
      </c>
      <c r="CI44" s="17">
        <f>VLOOKUP(B:B,[21]Summary_jun_19!$B$1:$DR$65536,121,0)</f>
        <v>41613</v>
      </c>
      <c r="CJ44" s="49">
        <f t="shared" si="55"/>
        <v>9887407</v>
      </c>
      <c r="CK44" s="17">
        <f>VLOOKUP(B:B,[21]Summary_jun_19!$B$1:$BO$65536,66,0)</f>
        <v>10020501</v>
      </c>
      <c r="CL44" s="22">
        <f t="shared" si="112"/>
        <v>8.3610995188444712E-3</v>
      </c>
      <c r="CM44" s="17">
        <f>VLOOKUP(B:B,[22]Summary_sep_19!$B$1:$DU$65536,124,0)</f>
        <v>63735</v>
      </c>
      <c r="CN44" s="49">
        <f t="shared" si="56"/>
        <v>9887407</v>
      </c>
      <c r="CO44" s="17">
        <f>VLOOKUP(B:B, [22]Summary_sep_19!$B$1:$BP$65536,67,0)</f>
        <v>10299566</v>
      </c>
      <c r="CP44" s="22">
        <f t="shared" si="113"/>
        <v>8.4192909952373746E-3</v>
      </c>
      <c r="CQ44" s="17">
        <f>VLOOKUP(B:B,[23]Summary_DEC_19!$B$1:$DX$65536,127,0)</f>
        <v>90949</v>
      </c>
      <c r="CR44" s="49">
        <f t="shared" si="57"/>
        <v>9887407</v>
      </c>
      <c r="CS44" s="17">
        <f>VLOOKUP(B:B,[23]Summary_DEC_19!$B$1:$BQ$65536,68,0)</f>
        <v>10443296</v>
      </c>
      <c r="CT44" s="51">
        <f t="shared" si="114"/>
        <v>8.9469606633867989E-3</v>
      </c>
      <c r="CU44" s="16">
        <f>VLOOKUP(B:B,[24]Summary_mar_20!$B:$EA,130,0)</f>
        <v>28210</v>
      </c>
      <c r="CV44" s="49">
        <f t="shared" si="58"/>
        <v>10443296</v>
      </c>
      <c r="CW44" s="17">
        <f>VLOOKUP(B:B,[24]Summary_mar_20!$B:$BR,69,0)</f>
        <v>11290260</v>
      </c>
      <c r="CX44" s="22">
        <f t="shared" si="59"/>
        <v>1.0383942692120885E-2</v>
      </c>
      <c r="CY44" s="17">
        <f>VLOOKUP(B:B,[25]Summary_jun_20!$B:$ED,133,0)</f>
        <v>53738</v>
      </c>
      <c r="CZ44" s="49">
        <f t="shared" si="60"/>
        <v>10443296</v>
      </c>
      <c r="DA44" s="17">
        <f>VLOOKUP(B:B,[25]Summary_jun_20!$B:$BS,70,0)</f>
        <v>10971375</v>
      </c>
      <c r="DB44" s="22">
        <f t="shared" si="115"/>
        <v>1.0037604593598473E-2</v>
      </c>
      <c r="DC44" s="53">
        <f>VLOOKUP(B:B,[26]Summary_Sep_20!$B:$EG,136,0)</f>
        <v>64568</v>
      </c>
      <c r="DD44" s="49">
        <f t="shared" si="61"/>
        <v>10443296</v>
      </c>
      <c r="DE44" s="17">
        <f>VLOOKUP(B:B,[26]Summary_Sep_20!$B:$BT,71,0)</f>
        <v>11073705</v>
      </c>
      <c r="DF44" s="22">
        <f t="shared" si="116"/>
        <v>8.0021064893445581E-3</v>
      </c>
      <c r="DG44" s="17">
        <f>VLOOKUP(B:B,[27]Summary_Dec_20!$B:$EJ,139,0)</f>
        <v>133081</v>
      </c>
      <c r="DH44" s="49">
        <f t="shared" si="62"/>
        <v>10443296</v>
      </c>
      <c r="DI44" s="17">
        <f>VLOOKUP(B:B,[27]Summary_Dec_20!$B:$BV,73,0)</f>
        <v>11073705</v>
      </c>
      <c r="DJ44" s="51">
        <f t="shared" si="117"/>
        <v>1.2369846522756587E-2</v>
      </c>
      <c r="DK44" s="54">
        <f>VLOOKUP(B:B,[28]Summary_Mar_21!$B:$EL,141,0)</f>
        <v>29483</v>
      </c>
      <c r="DL44" s="49">
        <f t="shared" si="63"/>
        <v>11073705</v>
      </c>
      <c r="DM44" s="17">
        <f>VLOOKUP(B:B,[28]Summary_Mar_21!$B:$BU,72,0)</f>
        <v>11641338</v>
      </c>
      <c r="DN44" s="22">
        <f t="shared" si="64"/>
        <v>1.0383603500112238E-2</v>
      </c>
      <c r="DO44" s="17">
        <f>VLOOKUP(B:B,[29]Summary_Jun_21!$B:$EO,144,0)</f>
        <v>60641</v>
      </c>
      <c r="DP44" s="49">
        <f t="shared" si="65"/>
        <v>11073705</v>
      </c>
      <c r="DQ44" s="17">
        <f>VLOOKUP(B:B,[29]Summary_Jun_21!$B:$BV,73,0)</f>
        <v>11805895</v>
      </c>
      <c r="DR44" s="22">
        <f t="shared" si="118"/>
        <v>1.0601758772006503E-2</v>
      </c>
      <c r="DS44" s="17">
        <f>VLOOKUP(B:B,[30]Summary_Sep_21!$B:$ER,147,0)</f>
        <v>88873</v>
      </c>
      <c r="DT44" s="49">
        <f t="shared" si="66"/>
        <v>11073705</v>
      </c>
      <c r="DU44" s="17">
        <f>VLOOKUP(B:B,[30]Summary_Sep_21!$B:$BW,74,0)</f>
        <v>12258411</v>
      </c>
      <c r="DV44" s="22">
        <f t="shared" si="119"/>
        <v>1.0157444214089569E-2</v>
      </c>
      <c r="DW44" s="17">
        <f>VLOOKUP(B:B,[31]Summary_Dec_21!$B:$EW,152,0)</f>
        <v>147261</v>
      </c>
      <c r="DX44" s="49">
        <f t="shared" si="67"/>
        <v>11073705</v>
      </c>
      <c r="DY44" s="17">
        <f>VLOOKUP(B:B,[31]Summary_Dec_21!$B:$BZ,77,0)</f>
        <v>12447780</v>
      </c>
      <c r="DZ44" s="51">
        <f t="shared" si="120"/>
        <v>1.2521403304255663E-2</v>
      </c>
      <c r="EA44" s="16">
        <f>VLOOKUP(B:B,[32]Summary_Mar_22!$B:$DM,116,0)</f>
        <v>40846</v>
      </c>
      <c r="EB44" s="49">
        <f t="shared" si="68"/>
        <v>12447780</v>
      </c>
      <c r="EC44" s="17">
        <f>VLOOKUP(B:B,[32]Summary_Mar_22!$B:$AN,39,0)</f>
        <v>12802351</v>
      </c>
      <c r="ED44" s="22">
        <f t="shared" si="69"/>
        <v>1.2941239790003466E-2</v>
      </c>
      <c r="EE44" s="17">
        <f>VLOOKUP(B:B,[33]Summary_Jun_22!$B:$DP,119,0)</f>
        <v>88941</v>
      </c>
      <c r="EF44" s="49">
        <f t="shared" si="70"/>
        <v>12447780</v>
      </c>
      <c r="EG44" s="17">
        <f>VLOOKUP(B:B,[33]Summary_Jun_22!$B:$AO,40,0)</f>
        <v>13069958</v>
      </c>
      <c r="EH44" s="22">
        <f t="shared" si="121"/>
        <v>1.3941831364519848E-2</v>
      </c>
      <c r="EI44" s="17">
        <f>VLOOKUP(B:B,[34]Summary_Sep_22!$B:$DS,122,0)</f>
        <v>145608</v>
      </c>
      <c r="EJ44" s="49">
        <f t="shared" si="71"/>
        <v>12447780</v>
      </c>
      <c r="EK44" s="17">
        <f>VLOOKUP(B:B,[34]Summary_Sep_22!$B:$AP,41,0)</f>
        <v>13086280</v>
      </c>
      <c r="EL44" s="22">
        <f t="shared" si="122"/>
        <v>1.5206669053021728E-2</v>
      </c>
      <c r="EM44" s="17">
        <f>VLOOKUP(B:B,[35]Summary_Dec_22!$B:$DV,125,0)</f>
        <v>226851</v>
      </c>
      <c r="EN44" s="49">
        <f t="shared" si="72"/>
        <v>12447780</v>
      </c>
      <c r="EO44" s="17">
        <f>VLOOKUP(B:B,[35]Summary_Dec_22!$B:$AQ,42,0)</f>
        <v>13813300</v>
      </c>
      <c r="EP44" s="51">
        <f t="shared" si="123"/>
        <v>1.7276593346503649E-2</v>
      </c>
      <c r="EQ44" s="16">
        <f>VLOOKUP(B:B,[36]Summary_Mar_23!$B:$DT,123,0)</f>
        <v>61508</v>
      </c>
      <c r="ER44" s="49">
        <f t="shared" si="73"/>
        <v>13813300</v>
      </c>
      <c r="ES44" s="17">
        <f>VLOOKUP(B:B,[36]Summary_Mar_23!$B:$AM,38,0)</f>
        <v>14279069</v>
      </c>
      <c r="ET44" s="22">
        <f t="shared" si="74"/>
        <v>1.7515931105703476E-2</v>
      </c>
      <c r="EU44" s="17">
        <f>VLOOKUP(B:B,[37]Summary_Jun_23!$B:$DU,124,0)</f>
        <v>140683</v>
      </c>
      <c r="EV44" s="49">
        <f t="shared" si="75"/>
        <v>13813300</v>
      </c>
      <c r="EW44" s="17">
        <f>VLOOKUP(B:B,[37]Summary_Jun_23!$B:$AL,37,0)</f>
        <v>14189936</v>
      </c>
      <c r="EX44" s="22">
        <f t="shared" si="124"/>
        <v>2.0095248991937931E-2</v>
      </c>
      <c r="EY44" s="17">
        <f>VLOOKUP(B:B,[38]Summary_Sep_23!$B:$DW,126,0)</f>
        <v>193327</v>
      </c>
      <c r="EZ44" s="49">
        <f t="shared" si="76"/>
        <v>13813300</v>
      </c>
      <c r="FA44" s="17">
        <f>VLOOKUP(B:B,[38]Summary_Sep_23!$B:$AL,37,0)</f>
        <v>14663720</v>
      </c>
      <c r="FB44" s="22">
        <f t="shared" si="125"/>
        <v>1.8103673301021899E-2</v>
      </c>
      <c r="FC44" s="17">
        <f>VLOOKUP(B:B,[39]Indu!$B:$DY,128,0)</f>
        <v>291541</v>
      </c>
      <c r="FD44" s="49">
        <f t="shared" si="77"/>
        <v>13813300</v>
      </c>
      <c r="FE44" s="17">
        <f>VLOOKUP(B:B,[39]Indu!$B:$AL,37,0)</f>
        <v>15439383</v>
      </c>
      <c r="FF44" s="51">
        <f t="shared" si="126"/>
        <v>1.9932599002970088E-2</v>
      </c>
      <c r="FG44" s="16">
        <f>VLOOKUP(B:B,'[40]Mar 2024 Final'!$B:$EB,131,0)</f>
        <v>71761</v>
      </c>
      <c r="FH44" s="49">
        <f t="shared" si="78"/>
        <v>15439383</v>
      </c>
      <c r="FI44" s="17">
        <f>VLOOKUP(B:B,'[40]Mar 2024 Final'!$B:$AM,38,0)</f>
        <v>15020034</v>
      </c>
      <c r="FJ44" s="22">
        <f t="shared" si="79"/>
        <v>1.8847635855932503E-2</v>
      </c>
      <c r="FK44" s="17">
        <f>VLOOKUP(B:B,'[41]June 2024 Final'!$B:$EG,136,0)</f>
        <v>152441</v>
      </c>
      <c r="FL44" s="49">
        <f t="shared" si="80"/>
        <v>15439383</v>
      </c>
      <c r="FM44" s="17">
        <f>VLOOKUP(B:B,'[41]June 2024 Final'!$B:$AP,41,0)</f>
        <v>15804717</v>
      </c>
      <c r="FN44" s="22">
        <f t="shared" si="127"/>
        <v>1.9516132645843537E-2</v>
      </c>
      <c r="FO44" s="17">
        <f>VLOOKUP(B:B,'[42]Sep 2024 Final'!$B:$EH,137,0)</f>
        <v>231888</v>
      </c>
      <c r="FP44" s="49">
        <f t="shared" si="81"/>
        <v>15439383</v>
      </c>
      <c r="FQ44" s="17">
        <f>VLOOKUP(B:B,'[42]Sep 2024 Final'!$B:$AO,40,0)</f>
        <v>15868917</v>
      </c>
      <c r="FR44" s="22">
        <f t="shared" si="128"/>
        <v>1.9750928667477952E-2</v>
      </c>
      <c r="FS44" s="17">
        <f>VLOOKUP(B:B,'[43]Dec 2024 Final'!$B:$EJ,139,0)</f>
        <v>337908</v>
      </c>
      <c r="FT44" s="49">
        <f t="shared" si="82"/>
        <v>15439383</v>
      </c>
      <c r="FU44" s="17">
        <f>VLOOKUP(B:B,'[43]Dec 2024 Final'!$B:$AO,40,0)</f>
        <v>15902018</v>
      </c>
      <c r="FV44" s="51">
        <f t="shared" si="129"/>
        <v>2.156304371971119E-2</v>
      </c>
    </row>
    <row r="45" spans="1:178" x14ac:dyDescent="0.25">
      <c r="A45">
        <v>39</v>
      </c>
      <c r="B45" s="11" t="s">
        <v>40</v>
      </c>
      <c r="C45" s="16">
        <f>VLOOKUP(B:B,[1]ROA!$B$1:$D$65536,3,0)</f>
        <v>408477</v>
      </c>
      <c r="D45" s="17">
        <f>VLOOKUP(B:B,[1]ROA!$AO$1:$AS$65536,5,0)</f>
        <v>49460889</v>
      </c>
      <c r="E45" s="17">
        <f>VLOOKUP(B:B,[1]ROA!$AO$1:$AQ$65536,3,0)</f>
        <v>51258965</v>
      </c>
      <c r="F45" s="22">
        <f t="shared" si="30"/>
        <v>3.2444606204452997E-2</v>
      </c>
      <c r="G45" s="17">
        <f>VLOOKUP(B:B,[2]ROA!$B$1:$D$65536,3,0)</f>
        <v>876765</v>
      </c>
      <c r="H45" s="17">
        <f>VLOOKUP(B:B,[1]ROA!$AO$1:$AS$65536,5,0)</f>
        <v>49460889</v>
      </c>
      <c r="I45" s="17">
        <f>VLOOKUP(B:B,[2]ROA!$AQ$1:$AS$65536,3,0)</f>
        <v>53395624</v>
      </c>
      <c r="J45" s="22">
        <f t="shared" si="31"/>
        <v>3.4096625461141193E-2</v>
      </c>
      <c r="K45" s="46"/>
      <c r="L45" s="47">
        <f>VLOOKUP(B:B,[1]ROA!$AO$1:$AS$65536,5,0)</f>
        <v>49460889</v>
      </c>
      <c r="M45" s="46"/>
      <c r="N45" s="46">
        <f t="shared" si="32"/>
        <v>0</v>
      </c>
      <c r="O45" s="17">
        <f>VLOOKUP(B:B,'[3]Dec 2014 (Final)'!$B$1:$BP$65536,67,0)</f>
        <v>1736019</v>
      </c>
      <c r="P45" s="17">
        <f>VLOOKUP(B:B,[1]ROA!$AO$1:$AS$65536,5,0)</f>
        <v>49460889</v>
      </c>
      <c r="Q45" s="17">
        <f>VLOOKUP(B:B,'[3]Dec 2014 (Final)'!$B$1:$AW$65536,48,0)</f>
        <v>54917674</v>
      </c>
      <c r="R45" s="22">
        <f t="shared" si="33"/>
        <v>3.3263899216546981E-2</v>
      </c>
      <c r="S45" s="16">
        <f>VLOOKUP(B:B,'[4]Mar 2015 (Final)'!$B$1:$BR$65536,69,0)</f>
        <v>460853</v>
      </c>
      <c r="T45" s="49">
        <f t="shared" si="34"/>
        <v>54917674</v>
      </c>
      <c r="U45" s="17">
        <f>VLOOKUP(B:B,'[4]Mar 2015 (Final)'!$B$1:$AY$65536,50,0)</f>
        <v>55249673</v>
      </c>
      <c r="V45" s="22">
        <f t="shared" si="83"/>
        <v>3.3465669278574896E-2</v>
      </c>
      <c r="W45" s="17">
        <f>VLOOKUP(B:B,'[5]June 2015 (Final)'!$B$1:$BV$65536,73,0)</f>
        <v>923762</v>
      </c>
      <c r="X45" s="49">
        <f t="shared" si="35"/>
        <v>54917674</v>
      </c>
      <c r="Y45" s="17">
        <f>VLOOKUP(B:B,'[5]June 2015 (Final)'!$B$1:$AY$65536,50,0)</f>
        <v>61271772</v>
      </c>
      <c r="Z45" s="22">
        <f t="shared" si="100"/>
        <v>3.1801924591326476E-2</v>
      </c>
      <c r="AA45" s="17">
        <f>VLOOKUP(B:B,'[6]Sep 2015 (Final)'!$B$1:$BY$65536,76,0)</f>
        <v>1522682</v>
      </c>
      <c r="AB45" s="49">
        <f t="shared" si="36"/>
        <v>54917674</v>
      </c>
      <c r="AC45" s="17">
        <f>VLOOKUP(B:B,'[6]Sep 2015 (Final)'!$B$1:$AZ$65536,51,0)</f>
        <v>64343912</v>
      </c>
      <c r="AD45" s="22">
        <f t="shared" si="101"/>
        <v>3.4046883573503155E-2</v>
      </c>
      <c r="AE45" s="17">
        <f>VLOOKUP(B:B,'[7]Dec 2015 (Final)'!$B$1:$CB$65536,79,0)</f>
        <v>2023189</v>
      </c>
      <c r="AF45" s="49">
        <f t="shared" si="37"/>
        <v>54917674</v>
      </c>
      <c r="AG45" s="17">
        <f>VLOOKUP(B:B,'[7]Dec 2015 (Final)'!$B$1:$BA$65536,52,0)</f>
        <v>65001313</v>
      </c>
      <c r="AH45" s="51">
        <f t="shared" si="102"/>
        <v>3.3742596574802622E-2</v>
      </c>
      <c r="AI45" s="16">
        <f>VLOOKUP(B:B,'[8]Mar 2016 (Final)'!$B$1:$CE$65536,82,0)</f>
        <v>437653</v>
      </c>
      <c r="AJ45" s="49">
        <f t="shared" si="38"/>
        <v>65001313</v>
      </c>
      <c r="AK45" s="17">
        <f>VLOOKUP(B:B,'[8]Mar 2016 (Final)'!$B$1:$BB$65536,53,0)</f>
        <v>66032315</v>
      </c>
      <c r="AL45" s="22">
        <f t="shared" si="39"/>
        <v>2.6720041667471803E-2</v>
      </c>
      <c r="AM45" s="17">
        <f>VLOOKUP(B:B,'[9]Jun 2016 (Final)'!$B$1:$CI$65536,86,0)</f>
        <v>916265</v>
      </c>
      <c r="AN45" s="49">
        <f t="shared" si="40"/>
        <v>65001313</v>
      </c>
      <c r="AO45" s="17">
        <f>VLOOKUP(B:B,'[9]Jun 2016 (Final)'!$B$1:$BD$65536,55,0)</f>
        <v>65000953</v>
      </c>
      <c r="AP45" s="22">
        <f t="shared" si="103"/>
        <v>2.8192277817680501E-2</v>
      </c>
      <c r="AQ45" s="17">
        <f>VLOOKUP(B:B,'[10]Sep 2016 (Final)'!$B$1:$CL$65536,89,0)</f>
        <v>1379824</v>
      </c>
      <c r="AR45" s="49">
        <f t="shared" si="41"/>
        <v>65001313</v>
      </c>
      <c r="AS45" s="17">
        <f>VLOOKUP(B:B,'[10]Sep 2016 (Final)'!$B$1:$BE$65536,56,0)</f>
        <v>66915856</v>
      </c>
      <c r="AT45" s="22">
        <f t="shared" si="104"/>
        <v>2.7892735225895172E-2</v>
      </c>
      <c r="AU45" s="17">
        <f>VLOOKUP(B:B,'[11]summary-dec-16'!$B$1:$CO$65536,92,0)</f>
        <v>1903776</v>
      </c>
      <c r="AV45" s="49">
        <f t="shared" si="42"/>
        <v>65001313</v>
      </c>
      <c r="AW45" s="17">
        <f>VLOOKUP(B:B,'[11]summary-dec-16'!$B$1:$BF$65536,57,0)</f>
        <v>65335455</v>
      </c>
      <c r="AX45" s="51">
        <f t="shared" si="105"/>
        <v>2.9213184110871922E-2</v>
      </c>
      <c r="AY45" s="16">
        <f>VLOOKUP(B:B,'[12]summary-mar-17'!$B$1:$CQ$65536,94,0)</f>
        <v>422710</v>
      </c>
      <c r="AZ45" s="49">
        <f t="shared" si="43"/>
        <v>65335455</v>
      </c>
      <c r="BA45" s="17">
        <f>VLOOKUP(B:B,'[12]summary-mar-17'!$B$1:$BF$65536,57,0)</f>
        <v>67925452</v>
      </c>
      <c r="BB45" s="22">
        <f t="shared" si="44"/>
        <v>2.5376384388558906E-2</v>
      </c>
      <c r="BC45" s="17">
        <f>VLOOKUP(B:B,'[13]summary-june-17'!$B$1:$CT$65536,97,0)</f>
        <v>894968</v>
      </c>
      <c r="BD45" s="49">
        <f t="shared" si="45"/>
        <v>65335455</v>
      </c>
      <c r="BE45" s="17">
        <f>VLOOKUP(B:B,'[13]summary-june-17'!$B$1:$BG$65536,58,0)</f>
        <v>70961293</v>
      </c>
      <c r="BF45" s="22">
        <f t="shared" si="106"/>
        <v>2.6265278170833541E-2</v>
      </c>
      <c r="BG45" s="17">
        <f>VLOOKUP(B:B,'[14]summary-sep-17'!$B$1:$CW$65536,100,0)</f>
        <v>1362713</v>
      </c>
      <c r="BH45" s="49">
        <f t="shared" si="46"/>
        <v>65335455</v>
      </c>
      <c r="BI45" s="17">
        <f>VLOOKUP(B:B,'[14]summary-sep-17'!$B$1:$BH$65536,59,0)</f>
        <v>73601507</v>
      </c>
      <c r="BJ45" s="22">
        <f t="shared" si="107"/>
        <v>2.615503665132201E-2</v>
      </c>
      <c r="BK45" s="17">
        <f>VLOOKUP(B:B,'[15]summary-Dec-17'!$B$1:$CZ$65536,103,0)</f>
        <v>1842009</v>
      </c>
      <c r="BL45" s="49">
        <f t="shared" si="47"/>
        <v>65335455</v>
      </c>
      <c r="BM45" s="17">
        <f>VLOOKUP(B:B,'[15]summary-Dec-17'!$B$1:$BI$65536,60,0)</f>
        <v>76438199</v>
      </c>
      <c r="BN45" s="51">
        <f t="shared" si="108"/>
        <v>2.5985208789215519E-2</v>
      </c>
      <c r="BO45" s="16">
        <f>VLOOKUP(B:B,'[16]summary-Mar-18'!$B$1:$DC$65536,106,0)</f>
        <v>472979</v>
      </c>
      <c r="BP45" s="49">
        <f t="shared" si="48"/>
        <v>76438199</v>
      </c>
      <c r="BQ45" s="17">
        <f>VLOOKUP(B:B,'[16]summary-Mar-18'!$B$1:$BJ$65536,61,0)</f>
        <v>77137825</v>
      </c>
      <c r="BR45" s="22">
        <f t="shared" si="49"/>
        <v>2.4638168780824799E-2</v>
      </c>
      <c r="BS45" s="17">
        <f>VLOOKUP(B:B,'[17]summary-Jun-18'!$B$1:$DF$65536,109,0)</f>
        <v>936561</v>
      </c>
      <c r="BT45" s="49">
        <f t="shared" si="50"/>
        <v>76438199</v>
      </c>
      <c r="BU45" s="17">
        <f>VLOOKUP(B:B,'[17]summary-Jun-18'!$B$1:$BK$65536,62,0)</f>
        <v>89623204</v>
      </c>
      <c r="BV45" s="22">
        <f t="shared" si="109"/>
        <v>2.2559390275656049E-2</v>
      </c>
      <c r="BW45" s="17">
        <f>VLOOKUP(B:B,'[18]summary-Sep-18'!$B$1:$DI$65536,112,0)</f>
        <v>1643902</v>
      </c>
      <c r="BX45" s="49">
        <f t="shared" si="51"/>
        <v>76438199</v>
      </c>
      <c r="BY45" s="17">
        <f>VLOOKUP(B:B,'[18]summary-Sep-18'!$B$1:$BL$65536,63,0)</f>
        <v>90725741</v>
      </c>
      <c r="BZ45" s="22">
        <f t="shared" si="110"/>
        <v>2.6224188462336238E-2</v>
      </c>
      <c r="CA45" s="17">
        <f>VLOOKUP(B:B,'[19]summary-Dec-18'!$B$1:$DL$65536,115,0)</f>
        <v>2021326</v>
      </c>
      <c r="CB45" s="49">
        <f t="shared" si="52"/>
        <v>76438199</v>
      </c>
      <c r="CC45" s="17">
        <f>VLOOKUP(B:B,'[19]summary-Dec-18'!$B$1:$BM$65536,64,0)</f>
        <v>98534455</v>
      </c>
      <c r="CD45" s="51">
        <f t="shared" si="111"/>
        <v>2.3104478943321051E-2</v>
      </c>
      <c r="CE45" s="16">
        <f>VLOOKUP(B:B,[20]Summary_mar_19!$B$1:$DO$65536,118,0)</f>
        <v>591960</v>
      </c>
      <c r="CF45" s="49">
        <f t="shared" si="53"/>
        <v>98534455</v>
      </c>
      <c r="CG45" s="17">
        <f>VLOOKUP(B:B,[20]Summary_mar_19!$B$1:$BN$65536,65,0)</f>
        <v>100982938</v>
      </c>
      <c r="CH45" s="22">
        <f t="shared" si="54"/>
        <v>2.3735675014558755E-2</v>
      </c>
      <c r="CI45" s="17">
        <f>VLOOKUP(B:B,[21]Summary_jun_19!$B$1:$DR$65536,121,0)</f>
        <v>1200865</v>
      </c>
      <c r="CJ45" s="49">
        <f t="shared" si="55"/>
        <v>98534455</v>
      </c>
      <c r="CK45" s="17">
        <f>VLOOKUP(B:B,[21]Summary_jun_19!$B$1:$BO$65536,66,0)</f>
        <v>106049114</v>
      </c>
      <c r="CL45" s="22">
        <f t="shared" si="112"/>
        <v>2.34792071693695E-2</v>
      </c>
      <c r="CM45" s="17">
        <f>VLOOKUP(B:B,[22]Summary_sep_19!$B$1:$DU$65536,124,0)</f>
        <v>1814134</v>
      </c>
      <c r="CN45" s="49">
        <f t="shared" si="56"/>
        <v>98534455</v>
      </c>
      <c r="CO45" s="17">
        <f>VLOOKUP(B:B, [22]Summary_sep_19!$B$1:$BP$65536,67,0)</f>
        <v>108120587</v>
      </c>
      <c r="CP45" s="22">
        <f t="shared" si="113"/>
        <v>2.3409497391632318E-2</v>
      </c>
      <c r="CQ45" s="17">
        <f>VLOOKUP(B:B,[23]Summary_DEC_19!$B$1:$DX$65536,127,0)</f>
        <v>2443592</v>
      </c>
      <c r="CR45" s="49">
        <f t="shared" si="57"/>
        <v>98534455</v>
      </c>
      <c r="CS45" s="17">
        <f>VLOOKUP(B:B,[23]Summary_DEC_19!$B$1:$BQ$65536,68,0)</f>
        <v>108785527</v>
      </c>
      <c r="CT45" s="51">
        <f t="shared" si="114"/>
        <v>2.3573145014068157E-2</v>
      </c>
      <c r="CU45" s="16">
        <f>VLOOKUP(B:B,[24]Summary_mar_20!$B:$EA,130,0)</f>
        <v>631361</v>
      </c>
      <c r="CV45" s="49">
        <f t="shared" si="58"/>
        <v>108785527</v>
      </c>
      <c r="CW45" s="17">
        <f>VLOOKUP(B:B,[24]Summary_mar_20!$B:$BR,69,0)</f>
        <v>109986499</v>
      </c>
      <c r="CX45" s="22">
        <f t="shared" si="59"/>
        <v>2.3087449032446222E-2</v>
      </c>
      <c r="CY45" s="17">
        <f>VLOOKUP(B:B,[25]Summary_jun_20!$B:$ED,133,0)</f>
        <v>1177015</v>
      </c>
      <c r="CZ45" s="49">
        <f t="shared" si="60"/>
        <v>108785527</v>
      </c>
      <c r="DA45" s="17">
        <f>VLOOKUP(B:B,[25]Summary_jun_20!$B:$BS,70,0)</f>
        <v>111259126</v>
      </c>
      <c r="DB45" s="22">
        <f t="shared" si="115"/>
        <v>2.1395930034255366E-2</v>
      </c>
      <c r="DC45" s="53">
        <f>VLOOKUP(B:B,[26]Summary_Sep_20!$B:$EG,136,0)</f>
        <v>1782815</v>
      </c>
      <c r="DD45" s="49">
        <f t="shared" si="61"/>
        <v>108785527</v>
      </c>
      <c r="DE45" s="17">
        <f>VLOOKUP(B:B,[26]Summary_Sep_20!$B:$BT,71,0)</f>
        <v>113554074</v>
      </c>
      <c r="DF45" s="22">
        <f t="shared" si="116"/>
        <v>2.138248567484536E-2</v>
      </c>
      <c r="DG45" s="17">
        <f>VLOOKUP(B:B,[27]Summary_Dec_20!$B:$EJ,139,0)</f>
        <v>2114146</v>
      </c>
      <c r="DH45" s="49">
        <f t="shared" si="62"/>
        <v>108785527</v>
      </c>
      <c r="DI45" s="17">
        <f>VLOOKUP(B:B,[27]Summary_Dec_20!$B:$BV,73,0)</f>
        <v>113554074</v>
      </c>
      <c r="DJ45" s="51">
        <f t="shared" si="117"/>
        <v>1.901726899294022E-2</v>
      </c>
      <c r="DK45" s="54">
        <f>VLOOKUP(B:B,[28]Summary_Mar_21!$B:$EL,141,0)</f>
        <v>655710</v>
      </c>
      <c r="DL45" s="49">
        <f t="shared" si="63"/>
        <v>113554074</v>
      </c>
      <c r="DM45" s="17">
        <f>VLOOKUP(B:B,[28]Summary_Mar_21!$B:$BU,72,0)</f>
        <v>118339577</v>
      </c>
      <c r="DN45" s="22">
        <f t="shared" si="64"/>
        <v>2.2621059168196029E-2</v>
      </c>
      <c r="DO45" s="17">
        <f>VLOOKUP(B:B,[29]Summary_Jun_21!$B:$EO,144,0)</f>
        <v>1353945</v>
      </c>
      <c r="DP45" s="49">
        <f t="shared" si="65"/>
        <v>113554074</v>
      </c>
      <c r="DQ45" s="17">
        <f>VLOOKUP(B:B,[29]Summary_Jun_21!$B:$BV,73,0)</f>
        <v>122289360</v>
      </c>
      <c r="DR45" s="22">
        <f t="shared" si="118"/>
        <v>2.2963454645084588E-2</v>
      </c>
      <c r="DS45" s="17">
        <f>VLOOKUP(B:B,[30]Summary_Sep_21!$B:$ER,147,0)</f>
        <v>2217191</v>
      </c>
      <c r="DT45" s="49">
        <f t="shared" si="66"/>
        <v>113554074</v>
      </c>
      <c r="DU45" s="17">
        <f>VLOOKUP(B:B,[30]Summary_Sep_21!$B:$BW,74,0)</f>
        <v>125887144</v>
      </c>
      <c r="DV45" s="22">
        <f t="shared" si="119"/>
        <v>2.4692947115451665E-2</v>
      </c>
      <c r="DW45" s="17">
        <f>VLOOKUP(B:B,[31]Summary_Dec_21!$B:$EW,152,0)</f>
        <v>3020771</v>
      </c>
      <c r="DX45" s="49">
        <f t="shared" si="67"/>
        <v>113554074</v>
      </c>
      <c r="DY45" s="17">
        <f>VLOOKUP(B:B,[31]Summary_Dec_21!$B:$BZ,77,0)</f>
        <v>126482223</v>
      </c>
      <c r="DZ45" s="51">
        <f t="shared" si="120"/>
        <v>2.5169285126907286E-2</v>
      </c>
      <c r="EA45" s="16">
        <f>VLOOKUP(B:B,[32]Summary_Mar_22!$B:$DM,116,0)</f>
        <v>768489</v>
      </c>
      <c r="EB45" s="49">
        <f t="shared" si="68"/>
        <v>126482223</v>
      </c>
      <c r="EC45" s="17">
        <f>VLOOKUP(B:B,[32]Summary_Mar_22!$B:$AN,39,0)</f>
        <v>128980351</v>
      </c>
      <c r="ED45" s="22">
        <f t="shared" si="69"/>
        <v>2.4065803079240874E-2</v>
      </c>
      <c r="EE45" s="17">
        <f>VLOOKUP(B:B,[33]Summary_Jun_22!$B:$DP,119,0)</f>
        <v>1666897</v>
      </c>
      <c r="EF45" s="49">
        <f t="shared" si="70"/>
        <v>126482223</v>
      </c>
      <c r="EG45" s="17">
        <f>VLOOKUP(B:B,[33]Summary_Jun_22!$B:$AO,40,0)</f>
        <v>131912743</v>
      </c>
      <c r="EH45" s="22">
        <f t="shared" si="121"/>
        <v>2.5803861829103901E-2</v>
      </c>
      <c r="EI45" s="17">
        <f>VLOOKUP(B:B,[34]Summary_Sep_22!$B:$DS,122,0)</f>
        <v>2658230</v>
      </c>
      <c r="EJ45" s="49">
        <f t="shared" si="71"/>
        <v>126482223</v>
      </c>
      <c r="EK45" s="17">
        <f>VLOOKUP(B:B,[34]Summary_Sep_22!$B:$AP,41,0)</f>
        <v>135867074</v>
      </c>
      <c r="EL45" s="22">
        <f t="shared" si="122"/>
        <v>2.7019753490451826E-2</v>
      </c>
      <c r="EM45" s="17">
        <f>VLOOKUP(B:B,[35]Summary_Dec_22!$B:$DV,125,0)</f>
        <v>3541147</v>
      </c>
      <c r="EN45" s="49">
        <f t="shared" si="72"/>
        <v>126482223</v>
      </c>
      <c r="EO45" s="17">
        <f>VLOOKUP(B:B,[35]Summary_Dec_22!$B:$AQ,42,0)</f>
        <v>140402895</v>
      </c>
      <c r="EP45" s="51">
        <f t="shared" si="123"/>
        <v>2.6536863700283207E-2</v>
      </c>
      <c r="EQ45" s="16">
        <f>VLOOKUP(B:B,[36]Summary_Mar_23!$B:$DT,123,0)</f>
        <v>1019462</v>
      </c>
      <c r="ER45" s="49">
        <f t="shared" si="73"/>
        <v>140402895</v>
      </c>
      <c r="ES45" s="17">
        <f>VLOOKUP(B:B,[36]Summary_Mar_23!$B:$AM,38,0)</f>
        <v>148530870</v>
      </c>
      <c r="ET45" s="22">
        <f t="shared" si="74"/>
        <v>2.8226870611678077E-2</v>
      </c>
      <c r="EU45" s="17">
        <f>VLOOKUP(B:B,[37]Summary_Jun_23!$B:$DU,124,0)</f>
        <v>2114203</v>
      </c>
      <c r="EV45" s="49">
        <f t="shared" si="75"/>
        <v>140402895</v>
      </c>
      <c r="EW45" s="17">
        <f>VLOOKUP(B:B,[37]Summary_Jun_23!$B:$AL,37,0)</f>
        <v>159356167</v>
      </c>
      <c r="EX45" s="22">
        <f t="shared" si="124"/>
        <v>2.8212031167885093E-2</v>
      </c>
      <c r="EY45" s="17">
        <f>VLOOKUP(B:B,[38]Summary_Sep_23!$B:$DW,126,0)</f>
        <v>3250764</v>
      </c>
      <c r="EZ45" s="49">
        <f t="shared" si="76"/>
        <v>140402895</v>
      </c>
      <c r="FA45" s="17">
        <f>VLOOKUP(B:B,[38]Summary_Sep_23!$B:$AL,37,0)</f>
        <v>168580692</v>
      </c>
      <c r="FB45" s="22">
        <f t="shared" si="125"/>
        <v>2.8055548465103424E-2</v>
      </c>
      <c r="FC45" s="17">
        <f>VLOOKUP(B:B,[39]Indu!$B:$DY,128,0)</f>
        <v>4234476</v>
      </c>
      <c r="FD45" s="49">
        <f t="shared" si="77"/>
        <v>140402895</v>
      </c>
      <c r="FE45" s="17">
        <f>VLOOKUP(B:B,[39]Indu!$B:$AL,37,0)</f>
        <v>166064763</v>
      </c>
      <c r="FF45" s="51">
        <f t="shared" si="126"/>
        <v>2.7634080722475453E-2</v>
      </c>
      <c r="FG45" s="16">
        <f>VLOOKUP(B:B,'[40]Mar 2024 Final'!$B:$EB,131,0)</f>
        <v>1167394</v>
      </c>
      <c r="FH45" s="49">
        <f t="shared" si="78"/>
        <v>166064763</v>
      </c>
      <c r="FI45" s="17">
        <f>VLOOKUP(B:B,'[40]Mar 2024 Final'!$B:$AM,38,0)</f>
        <v>166482480</v>
      </c>
      <c r="FJ45" s="22">
        <f t="shared" si="79"/>
        <v>2.8083684939766589E-2</v>
      </c>
      <c r="FK45" s="17">
        <f>VLOOKUP(B:B,'[41]June 2024 Final'!$B:$EG,136,0)</f>
        <v>2239851</v>
      </c>
      <c r="FL45" s="49">
        <f t="shared" si="80"/>
        <v>166064763</v>
      </c>
      <c r="FM45" s="17">
        <f>VLOOKUP(B:B,'[41]June 2024 Final'!$B:$AP,41,0)</f>
        <v>169715925</v>
      </c>
      <c r="FN45" s="22">
        <f t="shared" si="127"/>
        <v>2.6682308781260225E-2</v>
      </c>
      <c r="FO45" s="17">
        <f>VLOOKUP(B:B,'[42]Sep 2024 Final'!$B:$EH,137,0)</f>
        <v>3311648</v>
      </c>
      <c r="FP45" s="49">
        <f t="shared" si="81"/>
        <v>166064763</v>
      </c>
      <c r="FQ45" s="17">
        <f>VLOOKUP(B:B,'[42]Sep 2024 Final'!$B:$AO,40,0)</f>
        <v>175585395</v>
      </c>
      <c r="FR45" s="22">
        <f t="shared" si="128"/>
        <v>2.5848257717865111E-2</v>
      </c>
      <c r="FS45" s="17">
        <f>VLOOKUP(B:B,'[43]Dec 2024 Final'!$B:$EJ,139,0)</f>
        <v>4226346</v>
      </c>
      <c r="FT45" s="49">
        <f t="shared" si="82"/>
        <v>166064763</v>
      </c>
      <c r="FU45" s="17">
        <f>VLOOKUP(B:B,'[43]Dec 2024 Final'!$B:$AO,40,0)</f>
        <v>188807407</v>
      </c>
      <c r="FV45" s="51">
        <f t="shared" si="129"/>
        <v>2.3818976844535315E-2</v>
      </c>
    </row>
    <row r="46" spans="1:178" x14ac:dyDescent="0.25">
      <c r="A46">
        <v>40</v>
      </c>
      <c r="B46" s="11" t="s">
        <v>41</v>
      </c>
      <c r="C46" s="16">
        <f>VLOOKUP(B:B,[1]ROA!$B$1:$D$65536,3,0)</f>
        <v>2501778</v>
      </c>
      <c r="D46" s="17">
        <f>VLOOKUP(B:B,[1]ROA!$AO$1:$AS$65536,5,0)</f>
        <v>220523869</v>
      </c>
      <c r="E46" s="17">
        <f>VLOOKUP(B:B,[1]ROA!$AO$1:$AQ$65536,3,0)</f>
        <v>217819880</v>
      </c>
      <c r="F46" s="22">
        <f t="shared" si="30"/>
        <v>4.5658741673991567E-2</v>
      </c>
      <c r="G46" s="17">
        <f>VLOOKUP(B:B,[2]ROA!$B$1:$D$65536,3,0)</f>
        <v>6040134</v>
      </c>
      <c r="H46" s="17">
        <f>VLOOKUP(B:B,[1]ROA!$AO$1:$AS$65536,5,0)</f>
        <v>220523869</v>
      </c>
      <c r="I46" s="17">
        <f>VLOOKUP(B:B,[2]ROA!$AQ$1:$AS$65536,3,0)</f>
        <v>228860613</v>
      </c>
      <c r="J46" s="22">
        <f t="shared" si="31"/>
        <v>5.3763618833638317E-2</v>
      </c>
      <c r="K46" s="46"/>
      <c r="L46" s="47">
        <f>VLOOKUP(B:B,[1]ROA!$AO$1:$AS$65536,5,0)</f>
        <v>220523869</v>
      </c>
      <c r="M46" s="46"/>
      <c r="N46" s="46">
        <f t="shared" si="32"/>
        <v>0</v>
      </c>
      <c r="O46" s="17">
        <f>VLOOKUP(B:B,'[3]Dec 2014 (Final)'!$B$1:$BP$65536,67,0)</f>
        <v>10404276</v>
      </c>
      <c r="P46" s="17">
        <f>VLOOKUP(B:B,[1]ROA!$AO$1:$AS$65536,5,0)</f>
        <v>220523869</v>
      </c>
      <c r="Q46" s="17">
        <f>VLOOKUP(B:B,'[3]Dec 2014 (Final)'!$B$1:$AW$65536,48,0)</f>
        <v>222635993</v>
      </c>
      <c r="R46" s="22">
        <f t="shared" si="33"/>
        <v>4.6954956403520133E-2</v>
      </c>
      <c r="S46" s="16">
        <f>VLOOKUP(B:B,'[4]Mar 2015 (Final)'!$B$1:$BR$65536,69,0)</f>
        <v>1749045</v>
      </c>
      <c r="T46" s="49">
        <f t="shared" si="34"/>
        <v>222635993</v>
      </c>
      <c r="U46" s="17">
        <f>VLOOKUP(B:B,'[4]Mar 2015 (Final)'!$B$1:$AY$65536,50,0)</f>
        <v>223082484</v>
      </c>
      <c r="V46" s="22">
        <f t="shared" si="83"/>
        <v>3.1392820181425862E-2</v>
      </c>
      <c r="W46" s="17">
        <f>VLOOKUP(B:B,'[5]June 2015 (Final)'!$B$1:$BV$65536,73,0)</f>
        <v>3792243</v>
      </c>
      <c r="X46" s="49">
        <f t="shared" si="35"/>
        <v>222635993</v>
      </c>
      <c r="Y46" s="17">
        <f>VLOOKUP(B:B,'[5]June 2015 (Final)'!$B$1:$AY$65536,50,0)</f>
        <v>228338094</v>
      </c>
      <c r="Z46" s="22">
        <f t="shared" si="100"/>
        <v>3.3636016873847568E-2</v>
      </c>
      <c r="AA46" s="17">
        <f>VLOOKUP(B:B,'[6]Sep 2015 (Final)'!$B$1:$BY$65536,76,0)</f>
        <v>6102008</v>
      </c>
      <c r="AB46" s="49">
        <f t="shared" si="36"/>
        <v>222635993</v>
      </c>
      <c r="AC46" s="17">
        <f>VLOOKUP(B:B,'[6]Sep 2015 (Final)'!$B$1:$AZ$65536,51,0)</f>
        <v>231786864</v>
      </c>
      <c r="AD46" s="22">
        <f t="shared" si="101"/>
        <v>3.5808104902023741E-2</v>
      </c>
      <c r="AE46" s="17">
        <f>VLOOKUP(B:B,'[7]Dec 2015 (Final)'!$B$1:$CB$65536,79,0)</f>
        <v>6213446</v>
      </c>
      <c r="AF46" s="49">
        <f t="shared" si="37"/>
        <v>222635993</v>
      </c>
      <c r="AG46" s="17">
        <f>VLOOKUP(B:B,'[7]Dec 2015 (Final)'!$B$1:$BA$65536,52,0)</f>
        <v>234130556</v>
      </c>
      <c r="AH46" s="51">
        <f t="shared" si="102"/>
        <v>2.7206221706047043E-2</v>
      </c>
      <c r="AI46" s="16">
        <f>VLOOKUP(B:B,'[8]Mar 2016 (Final)'!$B$1:$CE$65536,82,0)</f>
        <v>2492131</v>
      </c>
      <c r="AJ46" s="49">
        <f t="shared" si="38"/>
        <v>234130556</v>
      </c>
      <c r="AK46" s="17">
        <f>VLOOKUP(B:B,'[8]Mar 2016 (Final)'!$B$1:$BB$65536,53,0)</f>
        <v>249710651</v>
      </c>
      <c r="AL46" s="22">
        <f t="shared" si="39"/>
        <v>4.1205766916003909E-2</v>
      </c>
      <c r="AM46" s="17">
        <f>VLOOKUP(B:B,'[9]Jun 2016 (Final)'!$B$1:$CI$65536,86,0)</f>
        <v>5065902</v>
      </c>
      <c r="AN46" s="49">
        <f t="shared" si="40"/>
        <v>234130556</v>
      </c>
      <c r="AO46" s="17">
        <f>VLOOKUP(B:B,'[9]Jun 2016 (Final)'!$B$1:$BD$65536,55,0)</f>
        <v>255903727</v>
      </c>
      <c r="AP46" s="22">
        <f t="shared" si="103"/>
        <v>4.1351408876835666E-2</v>
      </c>
      <c r="AQ46" s="17">
        <f>VLOOKUP(B:B,'[10]Sep 2016 (Final)'!$B$1:$CL$65536,89,0)</f>
        <v>7423773</v>
      </c>
      <c r="AR46" s="49">
        <f t="shared" si="41"/>
        <v>234130556</v>
      </c>
      <c r="AS46" s="17">
        <f>VLOOKUP(B:B,'[10]Sep 2016 (Final)'!$B$1:$BE$65536,56,0)</f>
        <v>264072997</v>
      </c>
      <c r="AT46" s="22">
        <f t="shared" si="104"/>
        <v>3.973622404093935E-2</v>
      </c>
      <c r="AU46" s="17">
        <f>VLOOKUP(B:B,'[11]summary-dec-16'!$B$1:$CO$65536,92,0)</f>
        <v>8686728</v>
      </c>
      <c r="AV46" s="49">
        <f t="shared" si="42"/>
        <v>234130556</v>
      </c>
      <c r="AW46" s="17">
        <f>VLOOKUP(B:B,'[11]summary-dec-16'!$B$1:$BF$65536,57,0)</f>
        <v>250274108</v>
      </c>
      <c r="AX46" s="51">
        <f t="shared" si="105"/>
        <v>3.586558365589973E-2</v>
      </c>
      <c r="AY46" s="16">
        <f>VLOOKUP(B:B,'[12]summary-mar-17'!$B$1:$CQ$65536,94,0)</f>
        <v>1952995</v>
      </c>
      <c r="AZ46" s="49">
        <f t="shared" si="43"/>
        <v>250274108</v>
      </c>
      <c r="BA46" s="17">
        <f>VLOOKUP(B:B,'[12]summary-mar-17'!$B$1:$BF$65536,57,0)</f>
        <v>274006884</v>
      </c>
      <c r="BB46" s="22">
        <f t="shared" si="44"/>
        <v>2.9800737082606266E-2</v>
      </c>
      <c r="BC46" s="17">
        <f>VLOOKUP(B:B,'[13]summary-june-17'!$B$1:$CT$65536,97,0)</f>
        <v>3228739</v>
      </c>
      <c r="BD46" s="49">
        <f t="shared" si="45"/>
        <v>250274108</v>
      </c>
      <c r="BE46" s="17">
        <f>VLOOKUP(B:B,'[13]summary-june-17'!$B$1:$BG$65536,58,0)</f>
        <v>288711107</v>
      </c>
      <c r="BF46" s="22">
        <f t="shared" si="106"/>
        <v>2.3961614605699341E-2</v>
      </c>
      <c r="BG46" s="17">
        <f>VLOOKUP(B:B,'[14]summary-sep-17'!$B$1:$CW$65536,100,0)</f>
        <v>4411898</v>
      </c>
      <c r="BH46" s="49">
        <f t="shared" si="46"/>
        <v>250274108</v>
      </c>
      <c r="BI46" s="17">
        <f>VLOOKUP(B:B,'[14]summary-sep-17'!$B$1:$BH$65536,59,0)</f>
        <v>309951569</v>
      </c>
      <c r="BJ46" s="22">
        <f t="shared" si="107"/>
        <v>2.1000574976025838E-2</v>
      </c>
      <c r="BK46" s="17">
        <f>VLOOKUP(B:B,'[15]summary-Dec-17'!$B$1:$CZ$65536,103,0)</f>
        <v>6522653</v>
      </c>
      <c r="BL46" s="49">
        <f t="shared" si="47"/>
        <v>250274108</v>
      </c>
      <c r="BM46" s="17">
        <f>VLOOKUP(B:B,'[15]summary-Dec-17'!$B$1:$BI$65536,60,0)</f>
        <v>285124538</v>
      </c>
      <c r="BN46" s="51">
        <f t="shared" si="108"/>
        <v>2.4365593931666388E-2</v>
      </c>
      <c r="BO46" s="16">
        <f>VLOOKUP(B:B,'[16]summary-Mar-18'!$B$1:$DC$65536,106,0)</f>
        <v>1679628</v>
      </c>
      <c r="BP46" s="49">
        <f t="shared" si="48"/>
        <v>285124538</v>
      </c>
      <c r="BQ46" s="17">
        <f>VLOOKUP(B:B,'[16]summary-Mar-18'!$B$1:$BJ$65536,61,0)</f>
        <v>293306671</v>
      </c>
      <c r="BR46" s="22">
        <f t="shared" si="49"/>
        <v>2.3230115856352419E-2</v>
      </c>
      <c r="BS46" s="17">
        <f>VLOOKUP(B:B,'[17]summary-Jun-18'!$B$1:$DF$65536,109,0)</f>
        <v>4117226</v>
      </c>
      <c r="BT46" s="49">
        <f t="shared" si="50"/>
        <v>285124538</v>
      </c>
      <c r="BU46" s="17">
        <f>VLOOKUP(B:B,'[17]summary-Jun-18'!$B$1:$BK$65536,62,0)</f>
        <v>295049630</v>
      </c>
      <c r="BV46" s="22">
        <f t="shared" si="109"/>
        <v>2.8386138005372208E-2</v>
      </c>
      <c r="BW46" s="17">
        <f>VLOOKUP(B:B,'[18]summary-Sep-18'!$B$1:$DI$65536,112,0)</f>
        <v>8557305</v>
      </c>
      <c r="BX46" s="49">
        <f t="shared" si="51"/>
        <v>285124538</v>
      </c>
      <c r="BY46" s="17">
        <f>VLOOKUP(B:B,'[18]summary-Sep-18'!$B$1:$BL$65536,63,0)</f>
        <v>287606164</v>
      </c>
      <c r="BZ46" s="22">
        <f t="shared" si="110"/>
        <v>3.9843297941446837E-2</v>
      </c>
      <c r="CA46" s="17">
        <f>VLOOKUP(B:B,'[19]summary-Dec-18'!$B$1:$DL$65536,115,0)</f>
        <v>7875092</v>
      </c>
      <c r="CB46" s="49">
        <f t="shared" si="52"/>
        <v>285124538</v>
      </c>
      <c r="CC46" s="17">
        <f>VLOOKUP(B:B,'[19]summary-Dec-18'!$B$1:$BM$65536,64,0)</f>
        <v>284691002</v>
      </c>
      <c r="CD46" s="51">
        <f t="shared" si="111"/>
        <v>2.7640846720326372E-2</v>
      </c>
      <c r="CE46" s="16">
        <f>VLOOKUP(B:B,[20]Summary_mar_19!$B$1:$DO$65536,118,0)</f>
        <v>2199978</v>
      </c>
      <c r="CF46" s="49">
        <f t="shared" si="53"/>
        <v>284691002</v>
      </c>
      <c r="CG46" s="17">
        <f>VLOOKUP(B:B,[20]Summary_mar_19!$B$1:$BN$65536,65,0)</f>
        <v>300226174</v>
      </c>
      <c r="CH46" s="22">
        <f t="shared" si="54"/>
        <v>3.0089429276735753E-2</v>
      </c>
      <c r="CI46" s="17">
        <f>VLOOKUP(B:B,[21]Summary_jun_19!$B$1:$DR$65536,121,0)</f>
        <v>4341432</v>
      </c>
      <c r="CJ46" s="49">
        <f t="shared" si="55"/>
        <v>284691002</v>
      </c>
      <c r="CK46" s="17">
        <f>VLOOKUP(B:B,[21]Summary_jun_19!$B$1:$BO$65536,66,0)</f>
        <v>293472453</v>
      </c>
      <c r="CL46" s="22">
        <f t="shared" si="112"/>
        <v>3.0036018101490002E-2</v>
      </c>
      <c r="CM46" s="17">
        <f>VLOOKUP(B:B,[22]Summary_sep_19!$B$1:$DU$65536,124,0)</f>
        <v>5703572</v>
      </c>
      <c r="CN46" s="49">
        <f t="shared" si="56"/>
        <v>284691002</v>
      </c>
      <c r="CO46" s="17">
        <f>VLOOKUP(B:B, [22]Summary_sep_19!$B$1:$BP$65536,67,0)</f>
        <v>289422215</v>
      </c>
      <c r="CP46" s="22">
        <f t="shared" si="113"/>
        <v>2.6492205514462724E-2</v>
      </c>
      <c r="CQ46" s="17">
        <f>VLOOKUP(B:B,[23]Summary_DEC_19!$B$1:$DX$65536,127,0)</f>
        <v>8989560</v>
      </c>
      <c r="CR46" s="49">
        <f t="shared" si="57"/>
        <v>284691002</v>
      </c>
      <c r="CS46" s="17">
        <f>VLOOKUP(B:B,[23]Summary_DEC_19!$B$1:$BQ$65536,68,0)</f>
        <v>302295903</v>
      </c>
      <c r="CT46" s="51">
        <f t="shared" si="114"/>
        <v>3.0629507825221416E-2</v>
      </c>
      <c r="CU46" s="16">
        <f>VLOOKUP(B:B,[24]Summary_mar_20!$B:$EA,130,0)</f>
        <v>1808223</v>
      </c>
      <c r="CV46" s="49">
        <f t="shared" si="58"/>
        <v>302295903</v>
      </c>
      <c r="CW46" s="17">
        <f>VLOOKUP(B:B,[24]Summary_mar_20!$B:$BR,69,0)</f>
        <v>311432013</v>
      </c>
      <c r="CX46" s="22">
        <f t="shared" si="59"/>
        <v>2.3570353609269422E-2</v>
      </c>
      <c r="CY46" s="17">
        <f>VLOOKUP(B:B,[25]Summary_jun_20!$B:$ED,133,0)</f>
        <v>2919497</v>
      </c>
      <c r="CZ46" s="49">
        <f t="shared" si="60"/>
        <v>302295903</v>
      </c>
      <c r="DA46" s="17">
        <f>VLOOKUP(B:B,[25]Summary_jun_20!$B:$BS,70,0)</f>
        <v>327214126</v>
      </c>
      <c r="DB46" s="22">
        <f t="shared" si="115"/>
        <v>1.8550916525588823E-2</v>
      </c>
      <c r="DC46" s="53">
        <f>VLOOKUP(B:B,[26]Summary_Sep_20!$B:$EG,136,0)</f>
        <v>3790365</v>
      </c>
      <c r="DD46" s="49">
        <f t="shared" si="61"/>
        <v>302295903</v>
      </c>
      <c r="DE46" s="17">
        <f>VLOOKUP(B:B,[26]Summary_Sep_20!$B:$BT,71,0)</f>
        <v>314304906</v>
      </c>
      <c r="DF46" s="22">
        <f t="shared" si="116"/>
        <v>1.6392518226488413E-2</v>
      </c>
      <c r="DG46" s="17">
        <f>VLOOKUP(B:B,[27]Summary_Dec_20!$B:$EJ,139,0)</f>
        <v>5329501</v>
      </c>
      <c r="DH46" s="49">
        <f t="shared" si="62"/>
        <v>302295903</v>
      </c>
      <c r="DI46" s="17">
        <f>VLOOKUP(B:B,[27]Summary_Dec_20!$B:$BV,73,0)</f>
        <v>314304906</v>
      </c>
      <c r="DJ46" s="51">
        <f t="shared" si="117"/>
        <v>1.7286714263782289E-2</v>
      </c>
      <c r="DK46" s="54">
        <f>VLOOKUP(B:B,[28]Summary_Mar_21!$B:$EL,141,0)</f>
        <v>2091117</v>
      </c>
      <c r="DL46" s="49">
        <f t="shared" si="63"/>
        <v>314304906</v>
      </c>
      <c r="DM46" s="17">
        <f>VLOOKUP(B:B,[28]Summary_Mar_21!$B:$BU,72,0)</f>
        <v>339525181</v>
      </c>
      <c r="DN46" s="22">
        <f t="shared" si="64"/>
        <v>2.5586060251155129E-2</v>
      </c>
      <c r="DO46" s="17">
        <f>VLOOKUP(B:B,[29]Summary_Jun_21!$B:$EO,144,0)</f>
        <v>4402373</v>
      </c>
      <c r="DP46" s="49">
        <f t="shared" si="65"/>
        <v>314304906</v>
      </c>
      <c r="DQ46" s="17">
        <f>VLOOKUP(B:B,[29]Summary_Jun_21!$B:$BV,73,0)</f>
        <v>345656402</v>
      </c>
      <c r="DR46" s="22">
        <f t="shared" si="118"/>
        <v>2.6682612732805845E-2</v>
      </c>
      <c r="DS46" s="17">
        <f>VLOOKUP(B:B,[30]Summary_Sep_21!$B:$ER,147,0)</f>
        <v>5639346</v>
      </c>
      <c r="DT46" s="49">
        <f t="shared" si="66"/>
        <v>314304906</v>
      </c>
      <c r="DU46" s="17">
        <f>VLOOKUP(B:B,[30]Summary_Sep_21!$B:$BW,74,0)</f>
        <v>330612804</v>
      </c>
      <c r="DV46" s="22">
        <f t="shared" si="119"/>
        <v>2.3318100537198769E-2</v>
      </c>
      <c r="DW46" s="17">
        <f>VLOOKUP(B:B,[31]Summary_Dec_21!$B:$EW,152,0)</f>
        <v>8980536</v>
      </c>
      <c r="DX46" s="49">
        <f t="shared" si="67"/>
        <v>314304906</v>
      </c>
      <c r="DY46" s="17">
        <f>VLOOKUP(B:B,[31]Summary_Dec_21!$B:$BZ,77,0)</f>
        <v>335111486</v>
      </c>
      <c r="DZ46" s="51">
        <f t="shared" si="120"/>
        <v>2.7657250758154561E-2</v>
      </c>
      <c r="EA46" s="16">
        <f>VLOOKUP(B:B,[32]Summary_Mar_22!$B:$DM,116,0)</f>
        <v>2501813</v>
      </c>
      <c r="EB46" s="49">
        <f t="shared" si="68"/>
        <v>335111486</v>
      </c>
      <c r="EC46" s="17">
        <f>VLOOKUP(B:B,[32]Summary_Mar_22!$B:$AN,39,0)</f>
        <v>340995225</v>
      </c>
      <c r="ED46" s="22">
        <f t="shared" si="69"/>
        <v>2.9602581477704042E-2</v>
      </c>
      <c r="EE46" s="17">
        <f>VLOOKUP(B:B,[33]Summary_Jun_22!$B:$DP,119,0)</f>
        <v>5148377</v>
      </c>
      <c r="EF46" s="49">
        <f t="shared" si="70"/>
        <v>335111486</v>
      </c>
      <c r="EG46" s="17">
        <f>VLOOKUP(B:B,[33]Summary_Jun_22!$B:$AO,40,0)</f>
        <v>364290414</v>
      </c>
      <c r="EH46" s="22">
        <f t="shared" si="121"/>
        <v>2.9444455326758476E-2</v>
      </c>
      <c r="EI46" s="17">
        <f>VLOOKUP(B:B,[34]Summary_Sep_22!$B:$DS,122,0)</f>
        <v>8643538</v>
      </c>
      <c r="EJ46" s="49">
        <f t="shared" si="71"/>
        <v>335111486</v>
      </c>
      <c r="EK46" s="17">
        <f>VLOOKUP(B:B,[34]Summary_Sep_22!$B:$AP,41,0)</f>
        <v>366116424</v>
      </c>
      <c r="EL46" s="22">
        <f t="shared" si="122"/>
        <v>3.2870104480962073E-2</v>
      </c>
      <c r="EM46" s="17">
        <f>VLOOKUP(B:B,[35]Summary_Dec_22!$B:$DV,125,0)</f>
        <v>12436924</v>
      </c>
      <c r="EN46" s="49">
        <f t="shared" si="72"/>
        <v>335111486</v>
      </c>
      <c r="EO46" s="17">
        <f>VLOOKUP(B:B,[35]Summary_Dec_22!$B:$AQ,42,0)</f>
        <v>381630646</v>
      </c>
      <c r="EP46" s="51">
        <f t="shared" si="123"/>
        <v>3.4704040532111485E-2</v>
      </c>
      <c r="EQ46" s="16">
        <f>VLOOKUP(B:B,[36]Summary_Mar_23!$B:$DT,123,0)</f>
        <v>3769440</v>
      </c>
      <c r="ER46" s="49">
        <f t="shared" si="73"/>
        <v>381630646</v>
      </c>
      <c r="ES46" s="17">
        <f>VLOOKUP(B:B,[36]Summary_Mar_23!$B:$AM,38,0)</f>
        <v>389031323</v>
      </c>
      <c r="ET46" s="22">
        <f t="shared" si="74"/>
        <v>3.9129373464645428E-2</v>
      </c>
      <c r="EU46" s="17">
        <f>VLOOKUP(B:B,[37]Summary_Jun_23!$B:$DU,124,0)</f>
        <v>6751107</v>
      </c>
      <c r="EV46" s="49">
        <f t="shared" si="75"/>
        <v>381630646</v>
      </c>
      <c r="EW46" s="17">
        <f>VLOOKUP(B:B,[37]Summary_Jun_23!$B:$AL,37,0)</f>
        <v>361708379</v>
      </c>
      <c r="EX46" s="22">
        <f t="shared" si="124"/>
        <v>3.6328548739923888E-2</v>
      </c>
      <c r="EY46" s="17">
        <f>VLOOKUP(B:B,[38]Summary_Sep_23!$B:$DW,126,0)</f>
        <v>9493408</v>
      </c>
      <c r="EZ46" s="49">
        <f t="shared" si="76"/>
        <v>381630646</v>
      </c>
      <c r="FA46" s="17">
        <f>VLOOKUP(B:B,[38]Summary_Sep_23!$B:$AL,37,0)</f>
        <v>369592107</v>
      </c>
      <c r="FB46" s="22">
        <f t="shared" si="125"/>
        <v>3.3699398168610409E-2</v>
      </c>
      <c r="FC46" s="17">
        <f>VLOOKUP(B:B,[39]Indu!$B:$DY,128,0)</f>
        <v>13917230</v>
      </c>
      <c r="FD46" s="49">
        <f t="shared" si="77"/>
        <v>381630646</v>
      </c>
      <c r="FE46" s="17">
        <f>VLOOKUP(B:B,[39]Indu!$B:$AL,37,0)</f>
        <v>429278578</v>
      </c>
      <c r="FF46" s="51">
        <f t="shared" si="126"/>
        <v>3.4325001092847356E-2</v>
      </c>
      <c r="FG46" s="16">
        <f>VLOOKUP(B:B,'[40]Mar 2024 Final'!$B:$EB,131,0)</f>
        <v>5304780</v>
      </c>
      <c r="FH46" s="49">
        <f t="shared" si="78"/>
        <v>429278578</v>
      </c>
      <c r="FI46" s="17">
        <f>VLOOKUP(B:B,'[40]Mar 2024 Final'!$B:$AM,38,0)</f>
        <v>391594143</v>
      </c>
      <c r="FJ46" s="22">
        <f t="shared" si="79"/>
        <v>5.1698928365290386E-2</v>
      </c>
      <c r="FK46" s="17">
        <f>VLOOKUP(B:B,'[41]June 2024 Final'!$B:$EG,136,0)</f>
        <v>9697333</v>
      </c>
      <c r="FL46" s="49">
        <f t="shared" si="80"/>
        <v>429278578</v>
      </c>
      <c r="FM46" s="17">
        <f>VLOOKUP(B:B,'[41]June 2024 Final'!$B:$AP,41,0)</f>
        <v>377029652</v>
      </c>
      <c r="FN46" s="22">
        <f t="shared" si="127"/>
        <v>4.8107324912211299E-2</v>
      </c>
      <c r="FO46" s="17">
        <f>VLOOKUP(B:B,'[42]Sep 2024 Final'!$B:$EH,137,0)</f>
        <v>15798557</v>
      </c>
      <c r="FP46" s="49">
        <f t="shared" si="81"/>
        <v>429278578</v>
      </c>
      <c r="FQ46" s="17">
        <f>VLOOKUP(B:B,'[42]Sep 2024 Final'!$B:$AO,40,0)</f>
        <v>371392459</v>
      </c>
      <c r="FR46" s="22">
        <f t="shared" si="128"/>
        <v>5.2617721119508083E-2</v>
      </c>
      <c r="FS46" s="17">
        <f>VLOOKUP(B:B,'[43]Dec 2024 Final'!$B:$EJ,139,0)</f>
        <v>20061531</v>
      </c>
      <c r="FT46" s="49">
        <f t="shared" si="82"/>
        <v>429278578</v>
      </c>
      <c r="FU46" s="17">
        <f>VLOOKUP(B:B,'[43]Dec 2024 Final'!$B:$AO,40,0)</f>
        <v>385205868</v>
      </c>
      <c r="FV46" s="51">
        <f t="shared" si="129"/>
        <v>4.9261913099811365E-2</v>
      </c>
    </row>
    <row r="47" spans="1:178" x14ac:dyDescent="0.25">
      <c r="A47">
        <v>41</v>
      </c>
      <c r="B47" s="11" t="s">
        <v>87</v>
      </c>
      <c r="C47" s="16">
        <v>24524</v>
      </c>
      <c r="D47" s="17">
        <v>9657867</v>
      </c>
      <c r="E47" s="17">
        <v>9268777</v>
      </c>
      <c r="F47" s="22">
        <v>1.0365915901413902E-2</v>
      </c>
      <c r="G47" s="17">
        <v>71939</v>
      </c>
      <c r="H47" s="17">
        <v>9657867</v>
      </c>
      <c r="I47" s="17">
        <v>8935515</v>
      </c>
      <c r="J47" s="22">
        <v>1.5476259241056846E-2</v>
      </c>
      <c r="K47" s="46"/>
      <c r="L47" s="47">
        <v>9657867</v>
      </c>
      <c r="M47" s="46"/>
      <c r="N47" s="46">
        <v>0</v>
      </c>
      <c r="O47" s="17">
        <v>125712</v>
      </c>
      <c r="P47" s="17">
        <v>9657867</v>
      </c>
      <c r="Q47" s="17">
        <v>10239922</v>
      </c>
      <c r="R47" s="22">
        <v>1.263577576382984E-2</v>
      </c>
      <c r="S47" s="16">
        <v>29685</v>
      </c>
      <c r="T47" s="49">
        <v>10239922</v>
      </c>
      <c r="U47" s="17">
        <v>9678121</v>
      </c>
      <c r="V47" s="22">
        <v>1.1922858083999517E-2</v>
      </c>
      <c r="W47" s="17">
        <v>77222</v>
      </c>
      <c r="X47" s="49">
        <v>10239922</v>
      </c>
      <c r="Y47" s="17">
        <v>10456605</v>
      </c>
      <c r="Z47" s="22">
        <v>1.4924629625057383E-2</v>
      </c>
      <c r="AA47" s="17">
        <v>126133</v>
      </c>
      <c r="AB47" s="49">
        <v>10239922</v>
      </c>
      <c r="AC47" s="17">
        <v>10803306</v>
      </c>
      <c r="AD47" s="22">
        <v>1.5983986233797719E-2</v>
      </c>
      <c r="AE47" s="17">
        <v>168030</v>
      </c>
      <c r="AF47" s="49">
        <v>10239922</v>
      </c>
      <c r="AG47" s="17">
        <v>10533322</v>
      </c>
      <c r="AH47" s="51">
        <v>1.6177540686471502E-2</v>
      </c>
      <c r="AI47" s="16">
        <v>33635</v>
      </c>
      <c r="AJ47" s="49">
        <v>10533322</v>
      </c>
      <c r="AK47" s="17">
        <v>10507615</v>
      </c>
      <c r="AL47" s="22">
        <v>1.2788403862432553E-2</v>
      </c>
      <c r="AM47" s="17">
        <v>77536</v>
      </c>
      <c r="AN47" s="49">
        <v>10533322</v>
      </c>
      <c r="AO47" s="17">
        <v>9973356</v>
      </c>
      <c r="AP47" s="22">
        <v>1.5124048858620592E-2</v>
      </c>
      <c r="AQ47" s="17">
        <v>115860</v>
      </c>
      <c r="AR47" s="49">
        <v>10533322</v>
      </c>
      <c r="AS47" s="17">
        <v>10351824</v>
      </c>
      <c r="AT47" s="22">
        <v>1.4793288971980373E-2</v>
      </c>
      <c r="AU47" s="17">
        <v>100618</v>
      </c>
      <c r="AV47" s="49">
        <v>10533322</v>
      </c>
      <c r="AW47" s="17">
        <v>10464500</v>
      </c>
      <c r="AX47" s="51">
        <v>9.5836606291833503E-3</v>
      </c>
      <c r="AY47" s="16">
        <v>10595</v>
      </c>
      <c r="AZ47" s="49">
        <v>10464500</v>
      </c>
      <c r="BA47" s="17">
        <v>10603271</v>
      </c>
      <c r="BB47" s="22">
        <v>4.0232068214525402E-3</v>
      </c>
      <c r="BC47" s="17">
        <v>21856</v>
      </c>
      <c r="BD47" s="49">
        <v>10464500</v>
      </c>
      <c r="BE47" s="17">
        <v>9885064</v>
      </c>
      <c r="BF47" s="22">
        <v>4.2961117004767279E-3</v>
      </c>
      <c r="BG47" s="17">
        <v>23106</v>
      </c>
      <c r="BH47" s="49">
        <v>10464500</v>
      </c>
      <c r="BI47" s="17">
        <v>10137915</v>
      </c>
      <c r="BJ47" s="22">
        <v>2.9907173503688766E-3</v>
      </c>
      <c r="BK47" s="17">
        <v>36433</v>
      </c>
      <c r="BL47" s="49">
        <v>10464500</v>
      </c>
      <c r="BM47" s="17">
        <v>10295352</v>
      </c>
      <c r="BN47" s="51">
        <v>3.5099479514593842E-3</v>
      </c>
      <c r="BO47" s="16">
        <v>8493</v>
      </c>
      <c r="BP47" s="49">
        <v>10295352</v>
      </c>
      <c r="BQ47" s="17">
        <v>9977176</v>
      </c>
      <c r="BR47" s="22">
        <v>3.3515307020416988E-3</v>
      </c>
      <c r="BS47" s="17">
        <v>7127</v>
      </c>
      <c r="BT47" s="49">
        <v>10295352</v>
      </c>
      <c r="BU47" s="17">
        <v>10119596</v>
      </c>
      <c r="BV47" s="22">
        <v>1.3964277548000612E-3</v>
      </c>
      <c r="BW47" s="17">
        <v>15126</v>
      </c>
      <c r="BX47" s="49">
        <v>10295352</v>
      </c>
      <c r="BY47" s="17">
        <v>10105088</v>
      </c>
      <c r="BZ47" s="22">
        <v>1.9772122562062388E-3</v>
      </c>
      <c r="CA47" s="17">
        <v>-71841</v>
      </c>
      <c r="CB47" s="49">
        <v>10295352</v>
      </c>
      <c r="CC47" s="17">
        <v>10235524</v>
      </c>
      <c r="CD47" s="51">
        <v>-6.9983375283158887E-3</v>
      </c>
      <c r="CE47" s="16">
        <v>-17117</v>
      </c>
      <c r="CF47" s="49">
        <v>10235524</v>
      </c>
      <c r="CG47" s="17">
        <v>10492739</v>
      </c>
      <c r="CH47" s="22">
        <v>-6.6062457814241356E-3</v>
      </c>
      <c r="CI47" s="17">
        <v>-27992</v>
      </c>
      <c r="CJ47" s="49">
        <v>10235524</v>
      </c>
      <c r="CK47" s="17">
        <v>10039705</v>
      </c>
      <c r="CL47" s="22">
        <v>-5.5224037173636853E-3</v>
      </c>
      <c r="CM47" s="17">
        <v>-23299</v>
      </c>
      <c r="CN47" s="49">
        <v>10235524</v>
      </c>
      <c r="CO47" s="17">
        <v>9574020</v>
      </c>
      <c r="CP47" s="22">
        <v>-3.1364006494377997E-3</v>
      </c>
      <c r="CQ47" s="17">
        <v>-83944</v>
      </c>
      <c r="CR47" s="49">
        <v>10235524</v>
      </c>
      <c r="CS47" s="17">
        <v>9318142</v>
      </c>
      <c r="CT47" s="51">
        <v>-8.5860114415373563E-3</v>
      </c>
      <c r="CU47" s="16">
        <v>-2463</v>
      </c>
      <c r="CV47" s="49">
        <v>9318142</v>
      </c>
      <c r="CW47" s="17">
        <v>9704724</v>
      </c>
      <c r="CX47" s="22">
        <v>-1.0358060662362864E-3</v>
      </c>
      <c r="CY47" s="17">
        <v>-52375</v>
      </c>
      <c r="CZ47" s="49">
        <v>9318142</v>
      </c>
      <c r="DA47" s="17">
        <v>10448828</v>
      </c>
      <c r="DB47" s="22">
        <v>-1.0598488286267445E-2</v>
      </c>
      <c r="DC47" s="53">
        <v>-40159</v>
      </c>
      <c r="DD47" s="49">
        <v>9318142</v>
      </c>
      <c r="DE47" s="17">
        <v>11016375</v>
      </c>
      <c r="DF47" s="22">
        <v>-5.2664475220467084E-3</v>
      </c>
      <c r="DG47" s="17" t="e">
        <f>VLOOKUP(B:B,[27]Summary_Dec_20!$B:$EJ,139,0)</f>
        <v>#N/A</v>
      </c>
      <c r="DH47" s="49">
        <f t="shared" si="62"/>
        <v>9318142</v>
      </c>
      <c r="DI47" s="17" t="e">
        <f>VLOOKUP(B:B,[27]Summary_Dec_20!$B:$BV,73,0)</f>
        <v>#N/A</v>
      </c>
      <c r="DJ47" s="51" t="e">
        <f t="shared" si="117"/>
        <v>#N/A</v>
      </c>
      <c r="DK47" s="54">
        <f>VLOOKUP(B:B,[28]Summary_Mar_21!$B:$EL,141,0)</f>
        <v>85888</v>
      </c>
      <c r="DL47" s="49">
        <f>DE47</f>
        <v>11016375</v>
      </c>
      <c r="DM47" s="17">
        <f>VLOOKUP(B:B,[28]Summary_Mar_21!$B:$BU,72,0)</f>
        <v>9835380</v>
      </c>
      <c r="DN47" s="22">
        <f t="shared" si="64"/>
        <v>3.2951854652042478E-2</v>
      </c>
      <c r="DO47" s="17">
        <f>VLOOKUP(B:B,[29]Summary_Jun_21!$B:$EO,144,0)</f>
        <v>184244</v>
      </c>
      <c r="DP47" s="49">
        <f>DL47</f>
        <v>11016375</v>
      </c>
      <c r="DQ47" s="17">
        <f>VLOOKUP(B:B,[29]Summary_Jun_21!$B:$BV,73,0)</f>
        <v>11114886</v>
      </c>
      <c r="DR47" s="22">
        <f t="shared" si="118"/>
        <v>3.3300226317876783E-2</v>
      </c>
      <c r="DS47" s="17">
        <f>VLOOKUP(B:B,[30]Summary_Sep_21!$B:$ER,147,0)</f>
        <v>357612</v>
      </c>
      <c r="DT47" s="49">
        <f>DE47</f>
        <v>11016375</v>
      </c>
      <c r="DU47" s="17">
        <f>VLOOKUP(B:B,[30]Summary_Sep_21!$B:$BW,74,0)</f>
        <v>12244938</v>
      </c>
      <c r="DV47" s="22">
        <f t="shared" si="119"/>
        <v>4.0996482012859721E-2</v>
      </c>
      <c r="DW47" s="17">
        <f>VLOOKUP(B:B,[31]Summary_Dec_21!$B:$EW,152,0)</f>
        <v>135958</v>
      </c>
      <c r="DX47" s="49">
        <f>DL47</f>
        <v>11016375</v>
      </c>
      <c r="DY47" s="17">
        <f>VLOOKUP(B:B,[31]Summary_Dec_21!$B:$BZ,77,0)</f>
        <v>13211421</v>
      </c>
      <c r="DZ47" s="51">
        <f t="shared" si="120"/>
        <v>1.1223307311981659E-2</v>
      </c>
      <c r="EA47" s="16">
        <f>VLOOKUP(B:B,[32]Summary_Mar_22!$B:$DM,116,0)</f>
        <v>108708</v>
      </c>
      <c r="EB47" s="49">
        <f t="shared" si="68"/>
        <v>13211421</v>
      </c>
      <c r="EC47" s="17">
        <f>VLOOKUP(B:B,[32]Summary_Mar_22!$B:$AN,39,0)</f>
        <v>14013295</v>
      </c>
      <c r="ED47" s="22">
        <f t="shared" si="69"/>
        <v>3.1943914492992324E-2</v>
      </c>
      <c r="EE47" s="17">
        <f>VLOOKUP(B:B,[33]Summary_Jun_22!$B:$DP,119,0)</f>
        <v>227001</v>
      </c>
      <c r="EF47" s="49">
        <f t="shared" si="70"/>
        <v>13211421</v>
      </c>
      <c r="EG47" s="17">
        <f>VLOOKUP(B:B,[33]Summary_Jun_22!$B:$AO,40,0)</f>
        <v>14564949</v>
      </c>
      <c r="EH47" s="22">
        <f t="shared" si="121"/>
        <v>3.2689800719100444E-2</v>
      </c>
      <c r="EI47" s="17">
        <f>VLOOKUP(B:B,[34]Summary_Sep_22!$B:$DS,122,0)</f>
        <v>277840</v>
      </c>
      <c r="EJ47" s="49">
        <f t="shared" si="71"/>
        <v>13211421</v>
      </c>
      <c r="EK47" s="17">
        <f>VLOOKUP(B:B,[34]Summary_Sep_22!$B:$AP,41,0)</f>
        <v>16074956</v>
      </c>
      <c r="EL47" s="22">
        <f t="shared" si="122"/>
        <v>2.5298679541913519E-2</v>
      </c>
      <c r="EM47" s="17">
        <f>VLOOKUP(B:B,[35]Summary_Dec_22!$B:$DV,125,0)</f>
        <v>-233594</v>
      </c>
      <c r="EN47" s="49">
        <f t="shared" si="72"/>
        <v>13211421</v>
      </c>
      <c r="EO47" s="17">
        <f>VLOOKUP(B:B,[35]Summary_Dec_22!$B:$AQ,42,0)</f>
        <v>14601676</v>
      </c>
      <c r="EP47" s="51">
        <f t="shared" si="123"/>
        <v>-1.6797410227275301E-2</v>
      </c>
      <c r="EQ47" s="16">
        <f>VLOOKUP(B:B,[36]Summary_Mar_23!$B:$DT,123,0)</f>
        <v>20363</v>
      </c>
      <c r="ER47" s="49">
        <f t="shared" si="73"/>
        <v>14601676</v>
      </c>
      <c r="ES47" s="17">
        <f>VLOOKUP(B:B,[36]Summary_Mar_23!$B:$AM,38,0)</f>
        <v>15200001</v>
      </c>
      <c r="ET47" s="22">
        <f t="shared" si="74"/>
        <v>5.4662695659710697E-3</v>
      </c>
      <c r="EU47" s="17">
        <f>VLOOKUP(B:B,[37]Summary_Jun_23!$B:$DU,124,0)</f>
        <v>36453</v>
      </c>
      <c r="EV47" s="49">
        <f t="shared" si="75"/>
        <v>14601676</v>
      </c>
      <c r="EW47" s="17">
        <f>VLOOKUP(B:B,[37]Summary_Jun_23!$B:$AL,37,0)</f>
        <v>15109960</v>
      </c>
      <c r="EX47" s="22">
        <f t="shared" si="124"/>
        <v>4.9075722387013623E-3</v>
      </c>
      <c r="EY47" s="17">
        <f>VLOOKUP(B:B,[38]Summary_Sep_23!$B:$DW,126,0)</f>
        <v>-61537</v>
      </c>
      <c r="EZ47" s="49">
        <f t="shared" si="76"/>
        <v>14601676</v>
      </c>
      <c r="FA47" s="17">
        <f>VLOOKUP(B:B,[38]Summary_Sep_23!$B:$AL,37,0)</f>
        <v>14593974</v>
      </c>
      <c r="FB47" s="22">
        <f t="shared" si="125"/>
        <v>-5.6206546751542321E-3</v>
      </c>
      <c r="FC47" s="17">
        <f>VLOOKUP(B:B,[39]Indu!$B:$DY,128,0)</f>
        <v>-508278</v>
      </c>
      <c r="FD47" s="49">
        <f t="shared" si="77"/>
        <v>14601676</v>
      </c>
      <c r="FE47" s="17">
        <f>VLOOKUP(B:B,[39]Indu!$B:$AL,37,0)</f>
        <v>17119500</v>
      </c>
      <c r="FF47" s="51">
        <f t="shared" si="126"/>
        <v>-3.2046605081728373E-2</v>
      </c>
      <c r="FG47" s="16">
        <f>VLOOKUP(B:B,'[40]Mar 2024 Final'!$B:$EB,131,0)</f>
        <v>-63469</v>
      </c>
      <c r="FH47" s="49">
        <f t="shared" si="78"/>
        <v>17119500</v>
      </c>
      <c r="FI47" s="17">
        <f>VLOOKUP(B:B,'[40]Mar 2024 Final'!$B:$AM,38,0)</f>
        <v>14236618</v>
      </c>
      <c r="FJ47" s="22">
        <f t="shared" si="79"/>
        <v>-1.6193075941352178E-2</v>
      </c>
      <c r="FK47" s="17">
        <f>VLOOKUP(B:B,'[41]June 2024 Final'!$B:$EG,136,0)</f>
        <v>-222183</v>
      </c>
      <c r="FL47" s="49">
        <f t="shared" si="80"/>
        <v>17119500</v>
      </c>
      <c r="FM47" s="17">
        <f>VLOOKUP(B:B,'[41]June 2024 Final'!$B:$AP,41,0)</f>
        <v>14827753</v>
      </c>
      <c r="FN47" s="22">
        <f t="shared" si="127"/>
        <v>-2.7818729829447306E-2</v>
      </c>
      <c r="FO47" s="17">
        <f>VLOOKUP(B:B,'[42]Sep 2024 Final'!$B:$EH,137,0)</f>
        <v>-486111</v>
      </c>
      <c r="FP47" s="49">
        <f t="shared" si="81"/>
        <v>17119500</v>
      </c>
      <c r="FQ47" s="17">
        <f>VLOOKUP(B:B,'[42]Sep 2024 Final'!$B:$AO,40,0)</f>
        <v>14328672</v>
      </c>
      <c r="FR47" s="22">
        <f t="shared" si="128"/>
        <v>-4.1220074731211719E-2</v>
      </c>
      <c r="FS47" s="17">
        <f>VLOOKUP(B:B,'[43]Dec 2024 Final'!$B:$EJ,139,0)</f>
        <v>-997080</v>
      </c>
      <c r="FT47" s="49">
        <f t="shared" si="82"/>
        <v>17119500</v>
      </c>
      <c r="FU47" s="17">
        <f>VLOOKUP(B:B,'[43]Dec 2024 Final'!$B:$AO,40,0)</f>
        <v>14330904</v>
      </c>
      <c r="FV47" s="51">
        <f t="shared" si="129"/>
        <v>-6.3406498689174237E-2</v>
      </c>
    </row>
    <row r="48" spans="1:178" x14ac:dyDescent="0.25">
      <c r="A48">
        <v>42</v>
      </c>
      <c r="B48" s="11" t="s">
        <v>43</v>
      </c>
      <c r="C48" s="16">
        <f>VLOOKUP(B:B,[1]ROA!$B$1:$D$65536,3,0)</f>
        <v>-50886</v>
      </c>
      <c r="D48" s="17">
        <f>VLOOKUP(B:B,[1]ROA!$AO$1:$AS$65536,5,0)</f>
        <v>3709630</v>
      </c>
      <c r="E48" s="17">
        <f>VLOOKUP(B:B,[1]ROA!$AO$1:$AQ$65536,3,0)</f>
        <v>3984411</v>
      </c>
      <c r="F48" s="22">
        <f t="shared" si="30"/>
        <v>-5.2909517898331968E-2</v>
      </c>
      <c r="G48" s="17">
        <f>VLOOKUP(B:B,[2]ROA!$B$1:$D$65536,3,0)</f>
        <v>-148391</v>
      </c>
      <c r="H48" s="17">
        <f>VLOOKUP(B:B,[1]ROA!$AO$1:$AS$65536,5,0)</f>
        <v>3709630</v>
      </c>
      <c r="I48" s="17">
        <f>VLOOKUP(B:B,[2]ROA!$AQ$1:$AS$65536,3,0)</f>
        <v>3726303</v>
      </c>
      <c r="J48" s="22">
        <f t="shared" si="31"/>
        <v>-7.9823742360239119E-2</v>
      </c>
      <c r="K48" s="46"/>
      <c r="L48" s="47">
        <f>VLOOKUP(B:B,[1]ROA!$AO$1:$AS$65536,5,0)</f>
        <v>3709630</v>
      </c>
      <c r="M48" s="46"/>
      <c r="N48" s="46">
        <f t="shared" si="32"/>
        <v>0</v>
      </c>
      <c r="O48" s="17">
        <f>VLOOKUP(B:B,'[3]Dec 2014 (Final)'!$B$1:$BP$65536,67,0)</f>
        <v>282040</v>
      </c>
      <c r="P48" s="17">
        <f>VLOOKUP(B:B,[1]ROA!$AO$1:$AS$65536,5,0)</f>
        <v>3709630</v>
      </c>
      <c r="Q48" s="17">
        <f>VLOOKUP(B:B,'[3]Dec 2014 (Final)'!$B$1:$AW$65536,48,0)</f>
        <v>4755787</v>
      </c>
      <c r="R48" s="22">
        <f t="shared" si="33"/>
        <v>6.6633457040568708E-2</v>
      </c>
      <c r="S48" s="16">
        <f>VLOOKUP(B:B,'[4]Mar 2015 (Final)'!$B$1:$BR$65536,69,0)</f>
        <v>2899</v>
      </c>
      <c r="T48" s="49">
        <f t="shared" si="34"/>
        <v>4755787</v>
      </c>
      <c r="U48" s="17">
        <f>VLOOKUP(B:B,'[4]Mar 2015 (Final)'!$B$1:$AY$65536,50,0)</f>
        <v>4354318</v>
      </c>
      <c r="V48" s="22">
        <f t="shared" si="83"/>
        <v>2.545744533131067E-3</v>
      </c>
      <c r="W48" s="17">
        <f>VLOOKUP(B:B,'[5]June 2015 (Final)'!$B$1:$BV$65536,73,0)</f>
        <v>-52954</v>
      </c>
      <c r="X48" s="49">
        <f t="shared" si="35"/>
        <v>4755787</v>
      </c>
      <c r="Y48" s="17">
        <f>VLOOKUP(B:B,'[5]June 2015 (Final)'!$B$1:$AY$65536,50,0)</f>
        <v>7269162</v>
      </c>
      <c r="Z48" s="22">
        <f t="shared" si="100"/>
        <v>-1.7614710881518083E-2</v>
      </c>
      <c r="AA48" s="17">
        <f>VLOOKUP(B:B,'[6]Sep 2015 (Final)'!$B$1:$BY$65536,76,0)</f>
        <v>-187585</v>
      </c>
      <c r="AB48" s="49">
        <f t="shared" si="36"/>
        <v>4755787</v>
      </c>
      <c r="AC48" s="17">
        <f>VLOOKUP(B:B,'[6]Sep 2015 (Final)'!$B$1:$AZ$65536,51,0)</f>
        <v>8176112</v>
      </c>
      <c r="AD48" s="22">
        <f t="shared" si="101"/>
        <v>-3.8681609457873641E-2</v>
      </c>
      <c r="AE48" s="17">
        <f>VLOOKUP(B:B,'[7]Dec 2015 (Final)'!$B$1:$CB$65536,79,0)</f>
        <v>-262653</v>
      </c>
      <c r="AF48" s="49">
        <f t="shared" si="37"/>
        <v>4755787</v>
      </c>
      <c r="AG48" s="17">
        <f>VLOOKUP(B:B,'[7]Dec 2015 (Final)'!$B$1:$BA$65536,52,0)</f>
        <v>7781237</v>
      </c>
      <c r="AH48" s="51">
        <f t="shared" si="102"/>
        <v>-4.1900374442929995E-2</v>
      </c>
      <c r="AI48" s="16">
        <f>VLOOKUP(B:B,'[8]Mar 2016 (Final)'!$B$1:$CE$65536,82,0)</f>
        <v>17911</v>
      </c>
      <c r="AJ48" s="49">
        <f t="shared" si="38"/>
        <v>7781237</v>
      </c>
      <c r="AK48" s="17">
        <f>VLOOKUP(B:B,'[8]Mar 2016 (Final)'!$B$1:$BB$65536,53,0)</f>
        <v>6538183</v>
      </c>
      <c r="AL48" s="22">
        <f t="shared" si="39"/>
        <v>1.0006550544644964E-2</v>
      </c>
      <c r="AM48" s="17">
        <f>VLOOKUP(B:B,'[9]Jun 2016 (Final)'!$B$1:$CI$65536,86,0)</f>
        <v>68162</v>
      </c>
      <c r="AN48" s="49">
        <f t="shared" si="40"/>
        <v>7781237</v>
      </c>
      <c r="AO48" s="17">
        <f>VLOOKUP(B:B,'[9]Jun 2016 (Final)'!$B$1:$BD$65536,55,0)</f>
        <v>5761555</v>
      </c>
      <c r="AP48" s="22">
        <f t="shared" si="103"/>
        <v>2.0132333125990564E-2</v>
      </c>
      <c r="AQ48" s="17">
        <f>VLOOKUP(B:B,'[10]Sep 2016 (Final)'!$B$1:$CL$65536,89,0)</f>
        <v>57623</v>
      </c>
      <c r="AR48" s="49">
        <f t="shared" si="41"/>
        <v>7781237</v>
      </c>
      <c r="AS48" s="17">
        <f>VLOOKUP(B:B,'[10]Sep 2016 (Final)'!$B$1:$BE$65536,56,0)</f>
        <v>7539176</v>
      </c>
      <c r="AT48" s="22">
        <f t="shared" si="104"/>
        <v>1.0029842755109366E-2</v>
      </c>
      <c r="AU48" s="17">
        <f>VLOOKUP(B:B,'[11]summary-dec-16'!$B$1:$CO$65536,92,0)</f>
        <v>24298</v>
      </c>
      <c r="AV48" s="49">
        <f t="shared" si="42"/>
        <v>7781237</v>
      </c>
      <c r="AW48" s="17">
        <f>VLOOKUP(B:B,'[11]summary-dec-16'!$B$1:$BF$65536,57,0)</f>
        <v>5601281</v>
      </c>
      <c r="AX48" s="51">
        <f t="shared" si="105"/>
        <v>3.631304661798325E-3</v>
      </c>
      <c r="AY48" s="16">
        <f>VLOOKUP(B:B,'[12]summary-mar-17'!$B$1:$CQ$65536,94,0)</f>
        <v>3688</v>
      </c>
      <c r="AZ48" s="49">
        <f t="shared" si="43"/>
        <v>5601281</v>
      </c>
      <c r="BA48" s="17">
        <f>VLOOKUP(B:B,'[12]summary-mar-17'!$B$1:$BF$65536,57,0)</f>
        <v>6281056</v>
      </c>
      <c r="BB48" s="22">
        <f t="shared" si="44"/>
        <v>2.4830132321613163E-3</v>
      </c>
      <c r="BC48" s="17">
        <f>VLOOKUP(B:B,'[13]summary-june-17'!$B$1:$CT$65536,97,0)</f>
        <v>7143</v>
      </c>
      <c r="BD48" s="49">
        <f t="shared" si="45"/>
        <v>5601281</v>
      </c>
      <c r="BE48" s="17">
        <f>VLOOKUP(B:B,'[13]summary-june-17'!$B$1:$BG$65536,58,0)</f>
        <v>7748462</v>
      </c>
      <c r="BF48" s="22">
        <f t="shared" si="106"/>
        <v>2.1402659212241015E-3</v>
      </c>
      <c r="BG48" s="17">
        <f>VLOOKUP(B:B,'[14]summary-sep-17'!$B$1:$CW$65536,100,0)</f>
        <v>14411</v>
      </c>
      <c r="BH48" s="49">
        <f t="shared" si="46"/>
        <v>5601281</v>
      </c>
      <c r="BI48" s="17">
        <f>VLOOKUP(B:B,'[14]summary-sep-17'!$B$1:$BH$65536,59,0)</f>
        <v>6937385</v>
      </c>
      <c r="BJ48" s="22">
        <f t="shared" si="107"/>
        <v>3.0648661774173853E-3</v>
      </c>
      <c r="BK48" s="17">
        <f>VLOOKUP(B:B,'[15]summary-Dec-17'!$B$1:$CZ$65536,103,0)</f>
        <v>18609</v>
      </c>
      <c r="BL48" s="49">
        <f t="shared" si="47"/>
        <v>5601281</v>
      </c>
      <c r="BM48" s="17">
        <f>VLOOKUP(B:B,'[15]summary-Dec-17'!$B$1:$BI$65536,60,0)</f>
        <v>6504732</v>
      </c>
      <c r="BN48" s="51">
        <f t="shared" si="108"/>
        <v>3.0743399994696851E-3</v>
      </c>
      <c r="BO48" s="16">
        <f>VLOOKUP(B:B,'[16]summary-Mar-18'!$B$1:$DC$65536,106,0)</f>
        <v>7059</v>
      </c>
      <c r="BP48" s="49">
        <f t="shared" si="48"/>
        <v>6504732</v>
      </c>
      <c r="BQ48" s="17">
        <f>VLOOKUP(B:B,'[16]summary-Mar-18'!$B$1:$BJ$65536,61,0)</f>
        <v>7086915</v>
      </c>
      <c r="BR48" s="22">
        <f t="shared" si="49"/>
        <v>4.1549048470726178E-3</v>
      </c>
      <c r="BS48" s="17">
        <f>VLOOKUP(B:B,'[17]summary-Jun-18'!$B$1:$DF$65536,109,0)</f>
        <v>20531</v>
      </c>
      <c r="BT48" s="49">
        <f t="shared" si="50"/>
        <v>6504732</v>
      </c>
      <c r="BU48" s="17">
        <f>VLOOKUP(B:B,'[17]summary-Jun-18'!$B$1:$BK$65536,62,0)</f>
        <v>13811976</v>
      </c>
      <c r="BV48" s="22">
        <f t="shared" si="109"/>
        <v>4.0421902997276925E-3</v>
      </c>
      <c r="BW48" s="17">
        <f>VLOOKUP(B:B,'[18]summary-Sep-18'!$B$1:$DI$65536,112,0)</f>
        <v>52207</v>
      </c>
      <c r="BX48" s="49">
        <f t="shared" si="51"/>
        <v>6504732</v>
      </c>
      <c r="BY48" s="17">
        <f>VLOOKUP(B:B,'[18]summary-Sep-18'!$B$1:$BL$65536,63,0)</f>
        <v>15793296</v>
      </c>
      <c r="BZ48" s="22">
        <f t="shared" si="110"/>
        <v>6.2435416560902455E-3</v>
      </c>
      <c r="CA48" s="17">
        <f>VLOOKUP(B:B,'[19]summary-Dec-18'!$B$1:$DL$65536,115,0)</f>
        <v>53063</v>
      </c>
      <c r="CB48" s="49">
        <f t="shared" si="52"/>
        <v>6504732</v>
      </c>
      <c r="CC48" s="17">
        <f>VLOOKUP(B:B,'[19]summary-Dec-18'!$B$1:$BM$65536,64,0)</f>
        <v>15332118</v>
      </c>
      <c r="CD48" s="51">
        <f t="shared" si="111"/>
        <v>4.859950038581572E-3</v>
      </c>
      <c r="CE48" s="16">
        <f>VLOOKUP(B:B,[20]Summary_mar_19!$B$1:$DO$65536,118,0)</f>
        <v>9582</v>
      </c>
      <c r="CF48" s="49">
        <f t="shared" si="53"/>
        <v>15332118</v>
      </c>
      <c r="CG48" s="17">
        <f>VLOOKUP(B:B,[20]Summary_mar_19!$B$1:$BN$65536,65,0)</f>
        <v>17169559</v>
      </c>
      <c r="CH48" s="22">
        <f t="shared" si="54"/>
        <v>2.3585244539843283E-3</v>
      </c>
      <c r="CI48" s="17">
        <f>VLOOKUP(B:B,[21]Summary_jun_19!$B$1:$DR$65536,121,0)</f>
        <v>33468</v>
      </c>
      <c r="CJ48" s="49">
        <f t="shared" si="55"/>
        <v>15332118</v>
      </c>
      <c r="CK48" s="17">
        <f>VLOOKUP(B:B,[21]Summary_jun_19!$B$1:$BO$65536,66,0)</f>
        <v>15739828</v>
      </c>
      <c r="CL48" s="22">
        <f t="shared" si="112"/>
        <v>4.3084523898181334E-3</v>
      </c>
      <c r="CM48" s="17">
        <f>VLOOKUP(B:B,[22]Summary_sep_19!$B$1:$DU$65536,124,0)</f>
        <v>116438</v>
      </c>
      <c r="CN48" s="49">
        <f t="shared" si="56"/>
        <v>15332118</v>
      </c>
      <c r="CO48" s="17">
        <f>VLOOKUP(B:B, [22]Summary_sep_19!$B$1:$BP$65536,67,0)</f>
        <v>15970502</v>
      </c>
      <c r="CP48" s="22">
        <f t="shared" si="113"/>
        <v>9.9193400850578414E-3</v>
      </c>
      <c r="CQ48" s="17">
        <f>VLOOKUP(B:B,[23]Summary_DEC_19!$B$1:$DX$65536,127,0)</f>
        <v>67588</v>
      </c>
      <c r="CR48" s="49">
        <f t="shared" si="57"/>
        <v>15332118</v>
      </c>
      <c r="CS48" s="17">
        <f>VLOOKUP(B:B,[23]Summary_DEC_19!$B$1:$BQ$65536,68,0)</f>
        <v>16088319</v>
      </c>
      <c r="CT48" s="51">
        <f t="shared" si="114"/>
        <v>4.3021680443209621E-3</v>
      </c>
      <c r="CU48" s="16">
        <f>VLOOKUP(B:B,[24]Summary_mar_20!$B:$EA,130,0)</f>
        <v>71188</v>
      </c>
      <c r="CV48" s="49">
        <f t="shared" si="58"/>
        <v>16088319</v>
      </c>
      <c r="CW48" s="17">
        <f>VLOOKUP(B:B,[24]Summary_mar_20!$B:$BR,69,0)</f>
        <v>18752922</v>
      </c>
      <c r="CX48" s="22">
        <f t="shared" si="59"/>
        <v>1.6345686423741335E-2</v>
      </c>
      <c r="CY48" s="17">
        <f>VLOOKUP(B:B,[25]Summary_jun_20!$B:$ED,133,0)</f>
        <v>187183</v>
      </c>
      <c r="CZ48" s="49">
        <f t="shared" si="60"/>
        <v>16088319</v>
      </c>
      <c r="DA48" s="17">
        <f>VLOOKUP(B:B,[25]Summary_jun_20!$B:$BS,70,0)</f>
        <v>19040103</v>
      </c>
      <c r="DB48" s="22">
        <f t="shared" si="115"/>
        <v>2.1314137025568641E-2</v>
      </c>
      <c r="DC48" s="53">
        <f>VLOOKUP(B:B,[26]Summary_Sep_20!$B:$EG,136,0)</f>
        <v>251296</v>
      </c>
      <c r="DD48" s="49">
        <f t="shared" si="61"/>
        <v>16088319</v>
      </c>
      <c r="DE48" s="17">
        <f>VLOOKUP(B:B,[26]Summary_Sep_20!$B:$BT,71,0)</f>
        <v>21806135</v>
      </c>
      <c r="DF48" s="22">
        <f t="shared" si="116"/>
        <v>1.7683924583440803E-2</v>
      </c>
      <c r="DG48" s="17">
        <f>VLOOKUP(B:B,[27]Summary_Dec_20!$B:$EJ,139,0)</f>
        <v>39494</v>
      </c>
      <c r="DH48" s="49">
        <f t="shared" si="62"/>
        <v>16088319</v>
      </c>
      <c r="DI48" s="17">
        <f>VLOOKUP(B:B,[27]Summary_Dec_20!$B:$BV,73,0)</f>
        <v>21806135</v>
      </c>
      <c r="DJ48" s="51">
        <f t="shared" si="117"/>
        <v>2.0844211134431441E-3</v>
      </c>
      <c r="DK48" s="54">
        <f>VLOOKUP(B:B,[28]Summary_Mar_21!$B:$EL,141,0)</f>
        <v>-91818</v>
      </c>
      <c r="DL48" s="49">
        <f t="shared" si="63"/>
        <v>21806135</v>
      </c>
      <c r="DM48" s="17">
        <f>VLOOKUP(B:B,[28]Summary_Mar_21!$B:$BU,72,0)</f>
        <v>18997417</v>
      </c>
      <c r="DN48" s="22">
        <f t="shared" si="64"/>
        <v>-1.8001962182115909E-2</v>
      </c>
      <c r="DO48" s="17">
        <f>VLOOKUP(B:B,[29]Summary_Jun_21!$B:$EO,144,0)</f>
        <v>-107413</v>
      </c>
      <c r="DP48" s="49">
        <f t="shared" si="65"/>
        <v>21806135</v>
      </c>
      <c r="DQ48" s="17">
        <f>VLOOKUP(B:B,[29]Summary_Jun_21!$B:$BV,73,0)</f>
        <v>19720292</v>
      </c>
      <c r="DR48" s="22">
        <f t="shared" si="118"/>
        <v>-1.0346471657674761E-2</v>
      </c>
      <c r="DS48" s="17">
        <f>VLOOKUP(B:B,[30]Summary_Sep_21!$B:$ER,147,0)</f>
        <v>-162219</v>
      </c>
      <c r="DT48" s="49">
        <f t="shared" si="66"/>
        <v>21806135</v>
      </c>
      <c r="DU48" s="17">
        <f>VLOOKUP(B:B,[30]Summary_Sep_21!$B:$BW,74,0)</f>
        <v>19710685</v>
      </c>
      <c r="DV48" s="22">
        <f t="shared" si="119"/>
        <v>-1.0419487812409525E-2</v>
      </c>
      <c r="DW48" s="17">
        <f>VLOOKUP(B:B,[31]Summary_Dec_21!$B:$EW,152,0)</f>
        <v>-1679089</v>
      </c>
      <c r="DX48" s="49">
        <f t="shared" si="67"/>
        <v>21806135</v>
      </c>
      <c r="DY48" s="17">
        <f>VLOOKUP(B:B,[31]Summary_Dec_21!$B:$BZ,77,0)</f>
        <v>13598404</v>
      </c>
      <c r="DZ48" s="51">
        <f t="shared" si="120"/>
        <v>-9.4851623403428578E-2</v>
      </c>
      <c r="EA48" s="16">
        <f>VLOOKUP(B:B,[32]Summary_Mar_22!$B:$DM,116,0)</f>
        <v>-253669</v>
      </c>
      <c r="EB48" s="49">
        <f t="shared" si="68"/>
        <v>13598404</v>
      </c>
      <c r="EC48" s="17">
        <f>VLOOKUP(B:B,[32]Summary_Mar_22!$B:$AN,39,0)</f>
        <v>19313635</v>
      </c>
      <c r="ED48" s="22">
        <f t="shared" si="69"/>
        <v>-6.1659868597020072E-2</v>
      </c>
      <c r="EE48" s="17">
        <f>VLOOKUP(B:B,[33]Summary_Jun_22!$B:$DP,119,0)</f>
        <v>-224253</v>
      </c>
      <c r="EF48" s="49">
        <f t="shared" si="70"/>
        <v>13598404</v>
      </c>
      <c r="EG48" s="17">
        <f>VLOOKUP(B:B,[33]Summary_Jun_22!$B:$AO,40,0)</f>
        <v>19070484</v>
      </c>
      <c r="EH48" s="22">
        <f t="shared" si="121"/>
        <v>-2.7457683897903106E-2</v>
      </c>
      <c r="EI48" s="17">
        <f>VLOOKUP(B:B,[34]Summary_Sep_22!$B:$DS,122,0)</f>
        <v>-348719</v>
      </c>
      <c r="EJ48" s="49">
        <f t="shared" si="71"/>
        <v>13598404</v>
      </c>
      <c r="EK48" s="17">
        <f>VLOOKUP(B:B,[34]Summary_Sep_22!$B:$AP,41,0)</f>
        <v>16625399</v>
      </c>
      <c r="EL48" s="22">
        <f t="shared" si="122"/>
        <v>-3.0767714219594847E-2</v>
      </c>
      <c r="EM48" s="17">
        <f>VLOOKUP(B:B,[35]Summary_Dec_22!$B:$DV,125,0)</f>
        <v>-436502</v>
      </c>
      <c r="EN48" s="49">
        <f t="shared" si="72"/>
        <v>13598404</v>
      </c>
      <c r="EO48" s="17">
        <f>VLOOKUP(B:B,[35]Summary_Dec_22!$B:$AQ,42,0)</f>
        <v>16290399</v>
      </c>
      <c r="EP48" s="51">
        <f t="shared" si="123"/>
        <v>-2.9208396201079047E-2</v>
      </c>
      <c r="EQ48" s="16">
        <f>VLOOKUP(B:B,[36]Summary_Mar_23!$B:$DT,123,0)</f>
        <v>-131781</v>
      </c>
      <c r="ER48" s="49">
        <f t="shared" si="73"/>
        <v>16290399</v>
      </c>
      <c r="ES48" s="17">
        <f>VLOOKUP(B:B,[36]Summary_Mar_23!$B:$AM,38,0)</f>
        <v>15368024</v>
      </c>
      <c r="ET48" s="22">
        <f t="shared" si="74"/>
        <v>-3.3300711156711751E-2</v>
      </c>
      <c r="EU48" s="17">
        <f>VLOOKUP(B:B,[37]Summary_Jun_23!$B:$DU,124,0)</f>
        <v>-156546</v>
      </c>
      <c r="EV48" s="49">
        <f t="shared" si="75"/>
        <v>16290399</v>
      </c>
      <c r="EW48" s="17">
        <f>VLOOKUP(B:B,[37]Summary_Jun_23!$B:$AL,37,0)</f>
        <v>15972329</v>
      </c>
      <c r="EX48" s="22">
        <f t="shared" si="124"/>
        <v>-1.9408898094420285E-2</v>
      </c>
      <c r="EY48" s="17">
        <f>VLOOKUP(B:B,[38]Summary_Sep_23!$B:$DW,126,0)</f>
        <v>-157696</v>
      </c>
      <c r="EZ48" s="49">
        <f t="shared" si="76"/>
        <v>16290399</v>
      </c>
      <c r="FA48" s="17">
        <f>VLOOKUP(B:B,[38]Summary_Sep_23!$B:$AL,37,0)</f>
        <v>17930838</v>
      </c>
      <c r="FB48" s="22">
        <f t="shared" si="125"/>
        <v>-1.2288353768937887E-2</v>
      </c>
      <c r="FC48" s="17">
        <f>VLOOKUP(B:B,[39]Indu!$B:$DY,128,0)</f>
        <v>-344120</v>
      </c>
      <c r="FD48" s="49">
        <f t="shared" si="77"/>
        <v>16290399</v>
      </c>
      <c r="FE48" s="17">
        <f>VLOOKUP(B:B,[39]Indu!$B:$AL,37,0)</f>
        <v>31209554</v>
      </c>
      <c r="FF48" s="51">
        <f t="shared" si="126"/>
        <v>-1.4489277494653521E-2</v>
      </c>
      <c r="FG48" s="16">
        <f>VLOOKUP(B:B,'[40]Mar 2024 Final'!$B:$EB,131,0)</f>
        <v>-182072</v>
      </c>
      <c r="FH48" s="49">
        <f t="shared" si="78"/>
        <v>31209554</v>
      </c>
      <c r="FI48" s="17">
        <f>VLOOKUP(B:B,'[40]Mar 2024 Final'!$B:$AM,38,0)</f>
        <v>14896049</v>
      </c>
      <c r="FJ48" s="22">
        <f t="shared" si="79"/>
        <v>-3.1592168960462352E-2</v>
      </c>
      <c r="FK48" s="17">
        <f>VLOOKUP(B:B,'[41]June 2024 Final'!$B:$EG,136,0)</f>
        <v>-248544</v>
      </c>
      <c r="FL48" s="49">
        <f t="shared" si="80"/>
        <v>31209554</v>
      </c>
      <c r="FM48" s="17">
        <f>VLOOKUP(B:B,'[41]June 2024 Final'!$B:$AP,41,0)</f>
        <v>14974888</v>
      </c>
      <c r="FN48" s="22">
        <f t="shared" si="127"/>
        <v>-2.1526210060089066E-2</v>
      </c>
      <c r="FO48" s="17">
        <f>VLOOKUP(B:B,'[42]Sep 2024 Final'!$B:$EH,137,0)</f>
        <v>-338019</v>
      </c>
      <c r="FP48" s="49">
        <f t="shared" si="81"/>
        <v>31209554</v>
      </c>
      <c r="FQ48" s="17">
        <f>VLOOKUP(B:B,'[42]Sep 2024 Final'!$B:$AO,40,0)</f>
        <v>15132454</v>
      </c>
      <c r="FR48" s="22">
        <f t="shared" si="128"/>
        <v>-1.9450689318425737E-2</v>
      </c>
      <c r="FS48" s="17">
        <f>VLOOKUP(B:B,'[43]Dec 2024 Final'!$B:$EJ,139,0)</f>
        <v>-586752</v>
      </c>
      <c r="FT48" s="49">
        <f t="shared" si="82"/>
        <v>31209554</v>
      </c>
      <c r="FU48" s="17">
        <f>VLOOKUP(B:B,'[43]Dec 2024 Final'!$B:$AO,40,0)</f>
        <v>13700992</v>
      </c>
      <c r="FV48" s="51">
        <f t="shared" si="129"/>
        <v>-2.6129809243468114E-2</v>
      </c>
    </row>
    <row r="49" spans="1:178" x14ac:dyDescent="0.25">
      <c r="A49">
        <v>43</v>
      </c>
      <c r="B49" s="11" t="s">
        <v>44</v>
      </c>
      <c r="C49" s="52">
        <f>VLOOKUP(B:B,[1]ROA!$B$1:$D$65536,3,0)</f>
        <v>85911</v>
      </c>
      <c r="D49" s="17">
        <f>VLOOKUP(B:B,[1]ROA!$AO$1:$AS$65536,5,0)</f>
        <v>13644242</v>
      </c>
      <c r="E49" s="17">
        <f>VLOOKUP(B:B,[1]ROA!$AO$1:$AQ$65536,3,0)</f>
        <v>14801213</v>
      </c>
      <c r="F49" s="22">
        <f t="shared" si="30"/>
        <v>2.4161610352163465E-2</v>
      </c>
      <c r="G49" s="17">
        <f>VLOOKUP(B:B,[2]ROA!$B$1:$D$65536,3,0)</f>
        <v>193758</v>
      </c>
      <c r="H49" s="17">
        <f>VLOOKUP(B:B,[1]ROA!$AO$1:$AS$65536,5,0)</f>
        <v>13644242</v>
      </c>
      <c r="I49" s="17">
        <f>VLOOKUP(B:B,[2]ROA!$AQ$1:$AS$65536,3,0)</f>
        <v>15834869</v>
      </c>
      <c r="J49" s="22">
        <f t="shared" si="31"/>
        <v>2.6290887808658816E-2</v>
      </c>
      <c r="K49" s="46"/>
      <c r="L49" s="47">
        <f>VLOOKUP(B:B,[1]ROA!$AO$1:$AS$65536,5,0)</f>
        <v>13644242</v>
      </c>
      <c r="M49" s="46"/>
      <c r="N49" s="46">
        <f t="shared" si="32"/>
        <v>0</v>
      </c>
      <c r="O49" s="17">
        <f>VLOOKUP(B:B,'[3]Dec 2014 (Final)'!$B$1:$BP$65536,67,0)</f>
        <v>464345</v>
      </c>
      <c r="P49" s="17">
        <f>VLOOKUP(B:B,[1]ROA!$AO$1:$AS$65536,5,0)</f>
        <v>13644242</v>
      </c>
      <c r="Q49" s="17">
        <f>VLOOKUP(B:B,'[3]Dec 2014 (Final)'!$B$1:$AW$65536,48,0)</f>
        <v>17244092</v>
      </c>
      <c r="R49" s="22">
        <f t="shared" si="33"/>
        <v>3.0066043704396618E-2</v>
      </c>
      <c r="S49" s="16">
        <f>VLOOKUP(B:B,'[4]Mar 2015 (Final)'!$B$1:$BR$65536,69,0)</f>
        <v>102242</v>
      </c>
      <c r="T49" s="49">
        <f t="shared" si="34"/>
        <v>17244092</v>
      </c>
      <c r="U49" s="17">
        <f>VLOOKUP(B:B,'[4]Mar 2015 (Final)'!$B$1:$AY$65536,50,0)</f>
        <v>16469538</v>
      </c>
      <c r="V49" s="22">
        <f t="shared" si="83"/>
        <v>2.4261285420763057E-2</v>
      </c>
      <c r="W49" s="17">
        <f>VLOOKUP(B:B,'[5]June 2015 (Final)'!$B$1:$BV$65536,73,0)</f>
        <v>216850</v>
      </c>
      <c r="X49" s="49">
        <f t="shared" si="35"/>
        <v>17244092</v>
      </c>
      <c r="Y49" s="17">
        <f>VLOOKUP(B:B,'[5]June 2015 (Final)'!$B$1:$AY$65536,50,0)</f>
        <v>19226689</v>
      </c>
      <c r="Z49" s="22">
        <f t="shared" si="100"/>
        <v>2.3783422680199801E-2</v>
      </c>
      <c r="AA49" s="17">
        <f>VLOOKUP(B:B,'[6]Sep 2015 (Final)'!$B$1:$BY$65536,76,0)</f>
        <v>642504</v>
      </c>
      <c r="AB49" s="49">
        <f t="shared" si="36"/>
        <v>17244092</v>
      </c>
      <c r="AC49" s="17">
        <f>VLOOKUP(B:B,'[6]Sep 2015 (Final)'!$B$1:$AZ$65536,51,0)</f>
        <v>20651449</v>
      </c>
      <c r="AD49" s="22">
        <f t="shared" si="101"/>
        <v>4.52122850020798E-2</v>
      </c>
      <c r="AE49" s="17">
        <f>VLOOKUP(B:B,'[7]Dec 2015 (Final)'!$B$1:$CB$65536,79,0)</f>
        <v>713800</v>
      </c>
      <c r="AF49" s="49">
        <f t="shared" si="37"/>
        <v>17244092</v>
      </c>
      <c r="AG49" s="17">
        <f>VLOOKUP(B:B,'[7]Dec 2015 (Final)'!$B$1:$BA$65536,52,0)</f>
        <v>20020072</v>
      </c>
      <c r="AH49" s="51">
        <f t="shared" si="102"/>
        <v>3.8310265057871683E-2</v>
      </c>
      <c r="AI49" s="16">
        <f>VLOOKUP(B:B,'[8]Mar 2016 (Final)'!$B$1:$CE$65536,82,0)</f>
        <v>117778</v>
      </c>
      <c r="AJ49" s="49">
        <f t="shared" si="38"/>
        <v>20020072</v>
      </c>
      <c r="AK49" s="17">
        <f>VLOOKUP(B:B,'[8]Mar 2016 (Final)'!$B$1:$BB$65536,53,0)</f>
        <v>21158718</v>
      </c>
      <c r="AL49" s="22">
        <f t="shared" si="39"/>
        <v>2.2881293986540159E-2</v>
      </c>
      <c r="AM49" s="17">
        <f>VLOOKUP(B:B,'[9]Jun 2016 (Final)'!$B$1:$CI$65536,86,0)</f>
        <v>275990</v>
      </c>
      <c r="AN49" s="49">
        <f t="shared" si="40"/>
        <v>20020072</v>
      </c>
      <c r="AO49" s="17">
        <f>VLOOKUP(B:B,'[9]Jun 2016 (Final)'!$B$1:$BD$65536,55,0)</f>
        <v>21246376</v>
      </c>
      <c r="AP49" s="22">
        <f t="shared" si="103"/>
        <v>2.675199959056326E-2</v>
      </c>
      <c r="AQ49" s="17">
        <f>VLOOKUP(B:B,'[10]Sep 2016 (Final)'!$B$1:$CL$65536,89,0)</f>
        <v>617206</v>
      </c>
      <c r="AR49" s="49">
        <f t="shared" si="41"/>
        <v>20020072</v>
      </c>
      <c r="AS49" s="17">
        <f>VLOOKUP(B:B,'[10]Sep 2016 (Final)'!$B$1:$BE$65536,56,0)</f>
        <v>21792966</v>
      </c>
      <c r="AT49" s="22">
        <f t="shared" si="104"/>
        <v>3.9362905576644937E-2</v>
      </c>
      <c r="AU49" s="17">
        <f>VLOOKUP(B:B,'[11]summary-dec-16'!$B$1:$CO$65536,92,0)</f>
        <v>592395</v>
      </c>
      <c r="AV49" s="49">
        <f t="shared" si="42"/>
        <v>20020072</v>
      </c>
      <c r="AW49" s="17">
        <f>VLOOKUP(B:B,'[11]summary-dec-16'!$B$1:$BF$65536,57,0)</f>
        <v>22403481</v>
      </c>
      <c r="AX49" s="51">
        <f t="shared" si="105"/>
        <v>2.7927646701350072E-2</v>
      </c>
      <c r="AY49" s="16">
        <f>VLOOKUP(B:B,'[12]summary-mar-17'!$B$1:$CQ$65536,94,0)</f>
        <v>161868</v>
      </c>
      <c r="AZ49" s="49">
        <f t="shared" si="43"/>
        <v>22403481</v>
      </c>
      <c r="BA49" s="17">
        <f>VLOOKUP(B:B,'[12]summary-mar-17'!$B$1:$BF$65536,57,0)</f>
        <v>22872534</v>
      </c>
      <c r="BB49" s="22">
        <f t="shared" si="44"/>
        <v>2.8601103696957429E-2</v>
      </c>
      <c r="BC49" s="17">
        <f>VLOOKUP(B:B,'[13]summary-june-17'!$B$1:$CT$65536,97,0)</f>
        <v>307774</v>
      </c>
      <c r="BD49" s="49">
        <f t="shared" si="45"/>
        <v>22403481</v>
      </c>
      <c r="BE49" s="17">
        <f>VLOOKUP(B:B,'[13]summary-june-17'!$B$1:$BG$65536,58,0)</f>
        <v>22927255</v>
      </c>
      <c r="BF49" s="22">
        <f t="shared" si="106"/>
        <v>2.7158085410305274E-2</v>
      </c>
      <c r="BG49" s="17">
        <f>VLOOKUP(B:B,'[14]summary-sep-17'!$B$1:$CW$65536,100,0)</f>
        <v>456138</v>
      </c>
      <c r="BH49" s="49">
        <f t="shared" si="46"/>
        <v>22403481</v>
      </c>
      <c r="BI49" s="17">
        <f>VLOOKUP(B:B,'[14]summary-sep-17'!$B$1:$BH$65536,59,0)</f>
        <v>24299684</v>
      </c>
      <c r="BJ49" s="22">
        <f t="shared" si="107"/>
        <v>2.6044658857702685E-2</v>
      </c>
      <c r="BK49" s="17">
        <f>VLOOKUP(B:B,'[15]summary-Dec-17'!$B$1:$CZ$65536,103,0)</f>
        <v>617177</v>
      </c>
      <c r="BL49" s="49">
        <f t="shared" si="47"/>
        <v>22403481</v>
      </c>
      <c r="BM49" s="17">
        <f>VLOOKUP(B:B,'[15]summary-Dec-17'!$B$1:$BI$65536,60,0)</f>
        <v>25985160</v>
      </c>
      <c r="BN49" s="51">
        <f t="shared" si="108"/>
        <v>2.5509168567061018E-2</v>
      </c>
      <c r="BO49" s="16">
        <f>VLOOKUP(B:B,'[16]summary-Mar-18'!$B$1:$DC$65536,106,0)</f>
        <v>154025</v>
      </c>
      <c r="BP49" s="49">
        <f t="shared" si="48"/>
        <v>25985160</v>
      </c>
      <c r="BQ49" s="17">
        <f>VLOOKUP(B:B,'[16]summary-Mar-18'!$B$1:$BJ$65536,61,0)</f>
        <v>27319018</v>
      </c>
      <c r="BR49" s="22">
        <f t="shared" si="49"/>
        <v>2.3116386861832858E-2</v>
      </c>
      <c r="BS49" s="17">
        <f>VLOOKUP(B:B,'[17]summary-Jun-18'!$B$1:$DF$65536,109,0)</f>
        <v>299684</v>
      </c>
      <c r="BT49" s="49">
        <f t="shared" si="50"/>
        <v>25985160</v>
      </c>
      <c r="BU49" s="17">
        <f>VLOOKUP(B:B,'[17]summary-Jun-18'!$B$1:$BK$65536,62,0)</f>
        <v>31644922</v>
      </c>
      <c r="BV49" s="22">
        <f t="shared" si="109"/>
        <v>2.0800525669909684E-2</v>
      </c>
      <c r="BW49" s="17">
        <f>VLOOKUP(B:B,'[18]summary-Sep-18'!$B$1:$DI$65536,112,0)</f>
        <v>395371</v>
      </c>
      <c r="BX49" s="49">
        <f t="shared" si="51"/>
        <v>25985160</v>
      </c>
      <c r="BY49" s="17">
        <f>VLOOKUP(B:B,'[18]summary-Sep-18'!$B$1:$BL$65536,63,0)</f>
        <v>31020952</v>
      </c>
      <c r="BZ49" s="22">
        <f t="shared" si="110"/>
        <v>1.8494905715840903E-2</v>
      </c>
      <c r="CA49" s="17">
        <f>VLOOKUP(B:B,'[19]summary-Dec-18'!$B$1:$DL$65536,115,0)</f>
        <v>437004</v>
      </c>
      <c r="CB49" s="49">
        <f t="shared" si="52"/>
        <v>25985160</v>
      </c>
      <c r="CC49" s="17">
        <f>VLOOKUP(B:B,'[19]summary-Dec-18'!$B$1:$BM$65536,64,0)</f>
        <v>32336933</v>
      </c>
      <c r="CD49" s="51">
        <f t="shared" si="111"/>
        <v>1.4985881936713073E-2</v>
      </c>
      <c r="CE49" s="16">
        <f>VLOOKUP(B:B,[20]Summary_mar_19!$B$1:$DO$65536,118,0)</f>
        <v>131849</v>
      </c>
      <c r="CF49" s="49">
        <f t="shared" si="53"/>
        <v>32336933</v>
      </c>
      <c r="CG49" s="17">
        <f>VLOOKUP(B:B,[20]Summary_mar_19!$B$1:$BN$65536,65,0)</f>
        <v>33289034</v>
      </c>
      <c r="CH49" s="22">
        <f t="shared" si="54"/>
        <v>1.6072784116080149E-2</v>
      </c>
      <c r="CI49" s="17">
        <f>VLOOKUP(B:B,[21]Summary_jun_19!$B$1:$DR$65536,121,0)</f>
        <v>300910</v>
      </c>
      <c r="CJ49" s="49">
        <f t="shared" si="55"/>
        <v>32336933</v>
      </c>
      <c r="CK49" s="17">
        <f>VLOOKUP(B:B,[21]Summary_jun_19!$B$1:$BO$65536,66,0)</f>
        <v>34230016</v>
      </c>
      <c r="CL49" s="22">
        <f t="shared" si="112"/>
        <v>1.8081645893069247E-2</v>
      </c>
      <c r="CM49" s="17">
        <f>VLOOKUP(B:B,[22]Summary_sep_19!$B$1:$DU$65536,124,0)</f>
        <v>562430</v>
      </c>
      <c r="CN49" s="49">
        <f t="shared" si="56"/>
        <v>32336933</v>
      </c>
      <c r="CO49" s="17">
        <f>VLOOKUP(B:B, [22]Summary_sep_19!$B$1:$BP$65536,67,0)</f>
        <v>34922820</v>
      </c>
      <c r="CP49" s="22">
        <f t="shared" si="113"/>
        <v>2.22988230916241E-2</v>
      </c>
      <c r="CQ49" s="17">
        <f>VLOOKUP(B:B,[23]Summary_DEC_19!$B$1:$DX$65536,127,0)</f>
        <v>527145</v>
      </c>
      <c r="CR49" s="49">
        <f t="shared" si="57"/>
        <v>32336933</v>
      </c>
      <c r="CS49" s="17">
        <f>VLOOKUP(B:B,[23]Summary_DEC_19!$B$1:$BQ$65536,68,0)</f>
        <v>36072410</v>
      </c>
      <c r="CT49" s="51">
        <f t="shared" si="114"/>
        <v>1.5411491380643723E-2</v>
      </c>
      <c r="CU49" s="16">
        <f>VLOOKUP(B:B,[24]Summary_mar_20!$B:$EA,130,0)</f>
        <v>109111</v>
      </c>
      <c r="CV49" s="49">
        <f t="shared" si="58"/>
        <v>36072410</v>
      </c>
      <c r="CW49" s="17">
        <f>VLOOKUP(B:B,[24]Summary_mar_20!$B:$BR,69,0)</f>
        <v>36034584</v>
      </c>
      <c r="CX49" s="22">
        <f t="shared" si="59"/>
        <v>1.2105455401455231E-2</v>
      </c>
      <c r="CY49" s="17">
        <f>VLOOKUP(B:B,[25]Summary_jun_20!$B:$ED,133,0)</f>
        <v>203671</v>
      </c>
      <c r="CZ49" s="49">
        <f t="shared" si="60"/>
        <v>36072410</v>
      </c>
      <c r="DA49" s="17">
        <f>VLOOKUP(B:B,[25]Summary_jun_20!$B:$BS,70,0)</f>
        <v>35713809</v>
      </c>
      <c r="DB49" s="22">
        <f t="shared" si="115"/>
        <v>1.1348752049470666E-2</v>
      </c>
      <c r="DC49" s="53">
        <f>VLOOKUP(B:B,[26]Summary_Sep_20!$B:$EG,136,0)</f>
        <v>350637</v>
      </c>
      <c r="DD49" s="49">
        <f t="shared" si="61"/>
        <v>36072410</v>
      </c>
      <c r="DE49" s="17">
        <f>VLOOKUP(B:B,[26]Summary_Sep_20!$B:$BT,71,0)</f>
        <v>37224447</v>
      </c>
      <c r="DF49" s="22">
        <f t="shared" si="116"/>
        <v>1.2756781644811864E-2</v>
      </c>
      <c r="DG49" s="17">
        <f>VLOOKUP(B:B,[27]Summary_Dec_20!$B:$EJ,139,0)</f>
        <v>511915</v>
      </c>
      <c r="DH49" s="49">
        <f t="shared" si="62"/>
        <v>36072410</v>
      </c>
      <c r="DI49" s="17">
        <f>VLOOKUP(B:B,[27]Summary_Dec_20!$B:$BV,73,0)</f>
        <v>37224447</v>
      </c>
      <c r="DJ49" s="51">
        <f t="shared" si="117"/>
        <v>1.3968266060848967E-2</v>
      </c>
      <c r="DK49" s="54">
        <f>VLOOKUP(B:B,[28]Summary_Mar_21!$B:$EL,141,0)</f>
        <v>156665</v>
      </c>
      <c r="DL49" s="49">
        <f t="shared" si="63"/>
        <v>37224447</v>
      </c>
      <c r="DM49" s="17">
        <f>VLOOKUP(B:B,[28]Summary_Mar_21!$B:$BU,72,0)</f>
        <v>39272494</v>
      </c>
      <c r="DN49" s="22">
        <f t="shared" si="64"/>
        <v>1.6383923116611944E-2</v>
      </c>
      <c r="DO49" s="17">
        <f>VLOOKUP(B:B,[29]Summary_Jun_21!$B:$EO,144,0)</f>
        <v>129408</v>
      </c>
      <c r="DP49" s="49">
        <f t="shared" si="65"/>
        <v>37224447</v>
      </c>
      <c r="DQ49" s="17">
        <f>VLOOKUP(B:B,[29]Summary_Jun_21!$B:$BV,73,0)</f>
        <v>39774659</v>
      </c>
      <c r="DR49" s="22">
        <f t="shared" si="118"/>
        <v>6.7225715581684803E-3</v>
      </c>
      <c r="DS49" s="17">
        <f>VLOOKUP(B:B,[30]Summary_Sep_21!$B:$ER,147,0)</f>
        <v>311677</v>
      </c>
      <c r="DT49" s="49">
        <f t="shared" si="66"/>
        <v>37224447</v>
      </c>
      <c r="DU49" s="17">
        <f>VLOOKUP(B:B,[30]Summary_Sep_21!$B:$BW,74,0)</f>
        <v>41448905</v>
      </c>
      <c r="DV49" s="22">
        <f t="shared" si="119"/>
        <v>1.0564424236896207E-2</v>
      </c>
      <c r="DW49" s="17">
        <f>VLOOKUP(B:B,[31]Summary_Dec_21!$B:$EW,152,0)</f>
        <v>466511</v>
      </c>
      <c r="DX49" s="49">
        <f t="shared" si="67"/>
        <v>37224447</v>
      </c>
      <c r="DY49" s="17">
        <f>VLOOKUP(B:B,[31]Summary_Dec_21!$B:$BZ,77,0)</f>
        <v>43470927</v>
      </c>
      <c r="DZ49" s="51">
        <f t="shared" si="120"/>
        <v>1.1562273693656838E-2</v>
      </c>
      <c r="EA49" s="16">
        <f>VLOOKUP(B:B,[32]Summary_Mar_22!$B:$DM,116,0)</f>
        <v>183115</v>
      </c>
      <c r="EB49" s="49">
        <f t="shared" si="68"/>
        <v>43470927</v>
      </c>
      <c r="EC49" s="17">
        <f>VLOOKUP(B:B,[32]Summary_Mar_22!$B:$AN,39,0)</f>
        <v>45516369</v>
      </c>
      <c r="ED49" s="22">
        <f t="shared" si="69"/>
        <v>1.6462125110532633E-2</v>
      </c>
      <c r="EE49" s="17">
        <f>VLOOKUP(B:B,[33]Summary_Jun_22!$B:$DP,119,0)</f>
        <v>296560</v>
      </c>
      <c r="EF49" s="49">
        <f t="shared" si="70"/>
        <v>43470927</v>
      </c>
      <c r="EG49" s="17">
        <f>VLOOKUP(B:B,[33]Summary_Jun_22!$B:$AO,40,0)</f>
        <v>46878195</v>
      </c>
      <c r="EH49" s="22">
        <f t="shared" si="121"/>
        <v>1.3129513311706561E-2</v>
      </c>
      <c r="EI49" s="17">
        <f>VLOOKUP(B:B,[34]Summary_Sep_22!$B:$DS,122,0)</f>
        <v>367800</v>
      </c>
      <c r="EJ49" s="49">
        <f t="shared" si="71"/>
        <v>43470927</v>
      </c>
      <c r="EK49" s="17">
        <f>VLOOKUP(B:B,[34]Summary_Sep_22!$B:$AP,41,0)</f>
        <v>49735410</v>
      </c>
      <c r="EL49" s="22">
        <f t="shared" si="122"/>
        <v>1.0522889661461537E-2</v>
      </c>
      <c r="EM49" s="17">
        <f>VLOOKUP(B:B,[35]Summary_Dec_22!$B:$DV,125,0)</f>
        <v>649484</v>
      </c>
      <c r="EN49" s="49">
        <f t="shared" si="72"/>
        <v>43470927</v>
      </c>
      <c r="EO49" s="17">
        <f>VLOOKUP(B:B,[35]Summary_Dec_22!$B:$AQ,42,0)</f>
        <v>52082032</v>
      </c>
      <c r="EP49" s="51">
        <f t="shared" si="123"/>
        <v>1.3594220562023621E-2</v>
      </c>
      <c r="EQ49" s="16">
        <f>VLOOKUP(B:B,[36]Summary_Mar_23!$B:$DT,123,0)</f>
        <v>198355</v>
      </c>
      <c r="ER49" s="49">
        <f t="shared" si="73"/>
        <v>52082032</v>
      </c>
      <c r="ES49" s="17">
        <f>VLOOKUP(B:B,[36]Summary_Mar_23!$B:$AM,38,0)</f>
        <v>55368819</v>
      </c>
      <c r="ET49" s="22">
        <f t="shared" si="74"/>
        <v>1.4768054279998211E-2</v>
      </c>
      <c r="EU49" s="17">
        <f>VLOOKUP(B:B,[37]Summary_Jun_23!$B:$DU,124,0)</f>
        <v>402831</v>
      </c>
      <c r="EV49" s="49">
        <f t="shared" si="75"/>
        <v>52082032</v>
      </c>
      <c r="EW49" s="17">
        <f>VLOOKUP(B:B,[37]Summary_Jun_23!$B:$AL,37,0)</f>
        <v>55187171</v>
      </c>
      <c r="EX49" s="22">
        <f t="shared" si="124"/>
        <v>1.5021310450120525E-2</v>
      </c>
      <c r="EY49" s="17">
        <f>VLOOKUP(B:B,[38]Summary_Sep_23!$B:$DW,126,0)</f>
        <v>600716</v>
      </c>
      <c r="EZ49" s="49">
        <f t="shared" si="76"/>
        <v>52082032</v>
      </c>
      <c r="FA49" s="17">
        <f>VLOOKUP(B:B,[38]Summary_Sep_23!$B:$AL,37,0)</f>
        <v>57641111</v>
      </c>
      <c r="FB49" s="22">
        <f t="shared" si="125"/>
        <v>1.4599557481992046E-2</v>
      </c>
      <c r="FC49" s="17">
        <f>VLOOKUP(B:B,[39]Indu!$B:$DY,128,0)</f>
        <v>723558</v>
      </c>
      <c r="FD49" s="49">
        <f t="shared" si="77"/>
        <v>52082032</v>
      </c>
      <c r="FE49" s="17">
        <f>VLOOKUP(B:B,[39]Indu!$B:$AL,37,0)</f>
        <v>59200750</v>
      </c>
      <c r="FF49" s="51">
        <f t="shared" si="126"/>
        <v>1.3003952399392747E-2</v>
      </c>
      <c r="FG49" s="16">
        <f>VLOOKUP(B:B,'[40]Mar 2024 Final'!$B:$EB,131,0)</f>
        <v>146003</v>
      </c>
      <c r="FH49" s="49">
        <f t="shared" si="78"/>
        <v>59200750</v>
      </c>
      <c r="FI49" s="17">
        <f>VLOOKUP(B:B,'[40]Mar 2024 Final'!$B:$AM,38,0)</f>
        <v>58914373</v>
      </c>
      <c r="FJ49" s="22">
        <f t="shared" si="79"/>
        <v>9.888860717691501E-3</v>
      </c>
      <c r="FK49" s="17">
        <f>VLOOKUP(B:B,'[41]June 2024 Final'!$B:$EG,136,0)</f>
        <v>293253</v>
      </c>
      <c r="FL49" s="49">
        <f t="shared" si="80"/>
        <v>59200750</v>
      </c>
      <c r="FM49" s="17">
        <f>VLOOKUP(B:B,'[41]June 2024 Final'!$B:$AP,41,0)</f>
        <v>61218988</v>
      </c>
      <c r="FN49" s="22">
        <f t="shared" si="127"/>
        <v>9.7410276710616986E-3</v>
      </c>
      <c r="FO49" s="17">
        <f>VLOOKUP(B:B,'[42]Sep 2024 Final'!$B:$EH,137,0)</f>
        <v>425812</v>
      </c>
      <c r="FP49" s="49">
        <f t="shared" si="81"/>
        <v>59200750</v>
      </c>
      <c r="FQ49" s="17">
        <f>VLOOKUP(B:B,'[42]Sep 2024 Final'!$B:$AO,40,0)</f>
        <v>61537996</v>
      </c>
      <c r="FR49" s="22">
        <f t="shared" si="128"/>
        <v>9.404592181756358E-3</v>
      </c>
      <c r="FS49" s="17">
        <f>VLOOKUP(B:B,'[43]Dec 2024 Final'!$B:$EJ,139,0)</f>
        <v>566029</v>
      </c>
      <c r="FT49" s="49">
        <f t="shared" si="82"/>
        <v>59200750</v>
      </c>
      <c r="FU49" s="17">
        <f>VLOOKUP(B:B,'[43]Dec 2024 Final'!$B:$AO,40,0)</f>
        <v>64953155</v>
      </c>
      <c r="FV49" s="51">
        <f t="shared" si="129"/>
        <v>9.1181827909480578E-3</v>
      </c>
    </row>
    <row r="50" spans="1:178" x14ac:dyDescent="0.25">
      <c r="A50">
        <v>44</v>
      </c>
      <c r="B50" s="1" t="s">
        <v>89</v>
      </c>
      <c r="C50" s="52" t="e">
        <f>VLOOKUP(B:B,[1]ROA!$B$1:$D$65536,3,0)</f>
        <v>#N/A</v>
      </c>
      <c r="D50" s="17" t="e">
        <f>VLOOKUP(B:B,[1]ROA!$AO$1:$AS$65536,5,0)</f>
        <v>#N/A</v>
      </c>
      <c r="E50" s="17" t="e">
        <f>VLOOKUP(B:B,[1]ROA!$AO$1:$AQ$65536,3,0)</f>
        <v>#N/A</v>
      </c>
      <c r="F50" s="22" t="e">
        <f t="shared" si="30"/>
        <v>#N/A</v>
      </c>
      <c r="G50" s="17" t="e">
        <f>VLOOKUP(B:B,[2]ROA!$B$1:$D$65536,3,0)</f>
        <v>#N/A</v>
      </c>
      <c r="H50" s="17" t="e">
        <f>VLOOKUP(B:B,[1]ROA!$AO$1:$AS$65536,5,0)</f>
        <v>#N/A</v>
      </c>
      <c r="I50" s="17" t="e">
        <f>VLOOKUP(B:B,[2]ROA!$AQ$1:$AS$65536,3,0)</f>
        <v>#N/A</v>
      </c>
      <c r="J50" s="22" t="e">
        <f t="shared" si="31"/>
        <v>#N/A</v>
      </c>
      <c r="K50" s="46"/>
      <c r="L50" s="47" t="e">
        <f>VLOOKUP(B:B,[1]ROA!$AO$1:$AS$65536,5,0)</f>
        <v>#N/A</v>
      </c>
      <c r="M50" s="46"/>
      <c r="N50" s="46" t="e">
        <f t="shared" si="32"/>
        <v>#N/A</v>
      </c>
      <c r="O50" s="17" t="e">
        <f>VLOOKUP(B:B,'[3]Dec 2014 (Final)'!$B$1:$BP$65536,67,0)</f>
        <v>#N/A</v>
      </c>
      <c r="P50" s="17" t="e">
        <f>VLOOKUP(B:B,[1]ROA!$AO$1:$AS$65536,5,0)</f>
        <v>#N/A</v>
      </c>
      <c r="Q50" s="17" t="e">
        <f>VLOOKUP(B:B,'[3]Dec 2014 (Final)'!$B$1:$AW$65536,48,0)</f>
        <v>#N/A</v>
      </c>
      <c r="R50" s="22" t="e">
        <f t="shared" si="33"/>
        <v>#N/A</v>
      </c>
      <c r="S50" s="16" t="e">
        <f>VLOOKUP(B:B,'[4]Mar 2015 (Final)'!$B$1:$BR$65536,69,0)</f>
        <v>#N/A</v>
      </c>
      <c r="T50" s="49" t="e">
        <f t="shared" si="34"/>
        <v>#N/A</v>
      </c>
      <c r="U50" s="17" t="e">
        <f>VLOOKUP(B:B,'[4]Mar 2015 (Final)'!$B$1:$AY$65536,50,0)</f>
        <v>#N/A</v>
      </c>
      <c r="V50" s="22" t="e">
        <f t="shared" si="83"/>
        <v>#N/A</v>
      </c>
      <c r="W50" s="17" t="e">
        <f>VLOOKUP(B:B,'[5]June 2015 (Final)'!$B$1:$BV$65536,73,0)</f>
        <v>#N/A</v>
      </c>
      <c r="X50" s="49" t="e">
        <f t="shared" si="35"/>
        <v>#N/A</v>
      </c>
      <c r="Y50" s="17" t="e">
        <f>VLOOKUP(B:B,'[5]June 2015 (Final)'!$B$1:$AY$65536,50,0)</f>
        <v>#N/A</v>
      </c>
      <c r="Z50" s="22" t="e">
        <f t="shared" si="100"/>
        <v>#N/A</v>
      </c>
      <c r="AA50" s="17" t="e">
        <f>VLOOKUP(B:B,'[6]Sep 2015 (Final)'!$B$1:$BY$65536,76,0)</f>
        <v>#N/A</v>
      </c>
      <c r="AB50" s="49" t="e">
        <f t="shared" si="36"/>
        <v>#N/A</v>
      </c>
      <c r="AC50" s="17" t="e">
        <f>VLOOKUP(B:B,'[6]Sep 2015 (Final)'!$B$1:$AZ$65536,51,0)</f>
        <v>#N/A</v>
      </c>
      <c r="AD50" s="22" t="e">
        <f t="shared" si="101"/>
        <v>#N/A</v>
      </c>
      <c r="AE50" s="17" t="e">
        <f>VLOOKUP(B:B,'[7]Dec 2015 (Final)'!$B$1:$CB$65536,79,0)</f>
        <v>#N/A</v>
      </c>
      <c r="AF50" s="49" t="e">
        <f t="shared" si="37"/>
        <v>#N/A</v>
      </c>
      <c r="AG50" s="17" t="e">
        <f>VLOOKUP(B:B,'[7]Dec 2015 (Final)'!$B$1:$BA$65536,52,0)</f>
        <v>#N/A</v>
      </c>
      <c r="AH50" s="51" t="e">
        <f t="shared" si="102"/>
        <v>#N/A</v>
      </c>
      <c r="AI50" s="16" t="e">
        <f>VLOOKUP(B:B,'[8]Mar 2016 (Final)'!$B$1:$CE$65536,82,0)</f>
        <v>#N/A</v>
      </c>
      <c r="AJ50" s="49" t="e">
        <f t="shared" si="38"/>
        <v>#N/A</v>
      </c>
      <c r="AK50" s="17" t="e">
        <f>VLOOKUP(B:B,'[8]Mar 2016 (Final)'!$B$1:$BB$65536,53,0)</f>
        <v>#N/A</v>
      </c>
      <c r="AL50" s="22" t="e">
        <f t="shared" si="39"/>
        <v>#N/A</v>
      </c>
      <c r="AM50" s="17" t="e">
        <f>VLOOKUP(B:B,'[9]Jun 2016 (Final)'!$B$1:$CI$65536,86,0)</f>
        <v>#N/A</v>
      </c>
      <c r="AN50" s="49" t="e">
        <f t="shared" si="40"/>
        <v>#N/A</v>
      </c>
      <c r="AO50" s="17" t="e">
        <f>VLOOKUP(B:B,'[9]Jun 2016 (Final)'!$B$1:$BD$65536,55,0)</f>
        <v>#N/A</v>
      </c>
      <c r="AP50" s="22" t="e">
        <f t="shared" si="103"/>
        <v>#N/A</v>
      </c>
      <c r="AQ50" s="17" t="e">
        <f>VLOOKUP(B:B,'[10]Sep 2016 (Final)'!$B$1:$CL$65536,89,0)</f>
        <v>#N/A</v>
      </c>
      <c r="AR50" s="49" t="e">
        <f t="shared" si="41"/>
        <v>#N/A</v>
      </c>
      <c r="AS50" s="17" t="e">
        <f>VLOOKUP(B:B,'[10]Sep 2016 (Final)'!$B$1:$BE$65536,56,0)</f>
        <v>#N/A</v>
      </c>
      <c r="AT50" s="22" t="e">
        <f t="shared" si="104"/>
        <v>#N/A</v>
      </c>
      <c r="AU50" s="17" t="e">
        <f>VLOOKUP(B:B,'[11]summary-dec-16'!$B$1:$CO$65536,92,0)</f>
        <v>#N/A</v>
      </c>
      <c r="AV50" s="49" t="e">
        <f t="shared" si="42"/>
        <v>#N/A</v>
      </c>
      <c r="AW50" s="17" t="e">
        <f>VLOOKUP(B:B,'[11]summary-dec-16'!$B$1:$BF$65536,57,0)</f>
        <v>#N/A</v>
      </c>
      <c r="AX50" s="51" t="e">
        <f t="shared" si="105"/>
        <v>#N/A</v>
      </c>
      <c r="AY50" s="16" t="e">
        <f>VLOOKUP(B:B,'[12]summary-mar-17'!$B$1:$CQ$65536,94,0)</f>
        <v>#N/A</v>
      </c>
      <c r="AZ50" s="49" t="e">
        <f t="shared" si="43"/>
        <v>#N/A</v>
      </c>
      <c r="BA50" s="17" t="e">
        <f>VLOOKUP(B:B,'[12]summary-mar-17'!$B$1:$BF$65536,57,0)</f>
        <v>#N/A</v>
      </c>
      <c r="BB50" s="22" t="e">
        <f t="shared" si="44"/>
        <v>#N/A</v>
      </c>
      <c r="BC50" s="17" t="e">
        <f>VLOOKUP(B:B,'[13]summary-june-17'!$B$1:$CT$65536,97,0)</f>
        <v>#N/A</v>
      </c>
      <c r="BD50" s="49" t="e">
        <f t="shared" si="45"/>
        <v>#N/A</v>
      </c>
      <c r="BE50" s="17" t="e">
        <f>VLOOKUP(B:B,'[13]summary-june-17'!$B$1:$BG$65536,58,0)</f>
        <v>#N/A</v>
      </c>
      <c r="BF50" s="22" t="e">
        <f t="shared" si="106"/>
        <v>#N/A</v>
      </c>
      <c r="BG50" s="17">
        <v>-222392</v>
      </c>
      <c r="BH50" s="49">
        <v>0</v>
      </c>
      <c r="BI50" s="17">
        <v>2563150</v>
      </c>
      <c r="BJ50" s="22">
        <v>-0.11568681765275801</v>
      </c>
      <c r="BK50" s="17">
        <v>-297484</v>
      </c>
      <c r="BL50" s="49">
        <v>2563150</v>
      </c>
      <c r="BM50" s="17">
        <v>3547988</v>
      </c>
      <c r="BN50" s="51">
        <v>-9.7357971624924849E-2</v>
      </c>
      <c r="BO50" s="16">
        <v>-89121</v>
      </c>
      <c r="BP50" s="49">
        <v>3547988</v>
      </c>
      <c r="BQ50" s="17">
        <v>3953412</v>
      </c>
      <c r="BR50" s="22">
        <v>-9.5044658330444981E-2</v>
      </c>
      <c r="BS50" s="17">
        <v>-76879</v>
      </c>
      <c r="BT50" s="49">
        <v>3547988</v>
      </c>
      <c r="BU50" s="17">
        <v>4475770</v>
      </c>
      <c r="BV50" s="22">
        <v>-3.8325682304974802E-2</v>
      </c>
      <c r="BW50" s="17">
        <v>-169487</v>
      </c>
      <c r="BX50" s="49">
        <v>3547988</v>
      </c>
      <c r="BY50" s="17">
        <v>5369117</v>
      </c>
      <c r="BZ50" s="22">
        <v>-5.0685209306533155E-2</v>
      </c>
      <c r="CA50" s="17">
        <v>-267653</v>
      </c>
      <c r="CB50" s="49">
        <v>3547988</v>
      </c>
      <c r="CC50" s="17">
        <v>6856572</v>
      </c>
      <c r="CD50" s="51">
        <v>-5.1449172285997678E-2</v>
      </c>
      <c r="CE50" s="16">
        <v>-76069</v>
      </c>
      <c r="CF50" s="49">
        <v>6856572</v>
      </c>
      <c r="CG50" s="17">
        <v>6689148</v>
      </c>
      <c r="CH50" s="22">
        <v>-4.4925777293491967E-2</v>
      </c>
      <c r="CI50" s="17">
        <v>-161426</v>
      </c>
      <c r="CJ50" s="49">
        <v>6856572</v>
      </c>
      <c r="CK50" s="17">
        <v>7447262</v>
      </c>
      <c r="CL50" s="22">
        <v>-4.5142022761170186E-2</v>
      </c>
      <c r="CM50" s="17">
        <v>-250187</v>
      </c>
      <c r="CN50" s="49">
        <v>6856572</v>
      </c>
      <c r="CO50" s="17">
        <v>8213097</v>
      </c>
      <c r="CP50" s="22">
        <v>-4.4272062865702851E-2</v>
      </c>
      <c r="CQ50" s="17">
        <v>-365879</v>
      </c>
      <c r="CR50" s="49">
        <v>6856572</v>
      </c>
      <c r="CS50" s="17">
        <v>8652475</v>
      </c>
      <c r="CT50" s="51">
        <v>-4.7182654098604511E-2</v>
      </c>
      <c r="CU50" s="16">
        <v>-86946</v>
      </c>
      <c r="CV50" s="49">
        <v>8652475</v>
      </c>
      <c r="CW50" s="17">
        <v>9063470</v>
      </c>
      <c r="CX50" s="22">
        <v>-3.9262257813512065E-2</v>
      </c>
      <c r="CY50" s="17">
        <v>-169368</v>
      </c>
      <c r="CZ50" s="49">
        <v>8652475</v>
      </c>
      <c r="DA50" s="17">
        <v>13328328</v>
      </c>
      <c r="DB50" s="22">
        <v>-3.0821076008915597E-2</v>
      </c>
      <c r="DC50" s="53">
        <v>-208381</v>
      </c>
      <c r="DD50" s="49">
        <v>8652475</v>
      </c>
      <c r="DE50" s="17">
        <v>12255188</v>
      </c>
      <c r="DF50" s="22">
        <v>-2.6577942578597455E-2</v>
      </c>
      <c r="DG50" s="17">
        <v>-379274</v>
      </c>
      <c r="DH50" s="49">
        <v>8652475</v>
      </c>
      <c r="DI50" s="17">
        <v>12255188</v>
      </c>
      <c r="DJ50" s="51">
        <v>-3.6280860275966761E-2</v>
      </c>
      <c r="DK50" s="54">
        <v>4514</v>
      </c>
      <c r="DL50" s="49">
        <v>12255188</v>
      </c>
      <c r="DM50" s="17">
        <v>12768436</v>
      </c>
      <c r="DN50" s="22">
        <v>1.4431163128090479E-3</v>
      </c>
      <c r="DO50" s="17">
        <v>10901</v>
      </c>
      <c r="DP50" s="49">
        <v>12255188</v>
      </c>
      <c r="DQ50" s="17">
        <v>12981818</v>
      </c>
      <c r="DR50" s="22">
        <v>1.7277802287640619E-3</v>
      </c>
      <c r="DS50" s="17">
        <v>36574</v>
      </c>
      <c r="DT50" s="49">
        <v>12255188</v>
      </c>
      <c r="DU50" s="17">
        <v>12737025</v>
      </c>
      <c r="DV50" s="22">
        <v>3.9024421993629245E-3</v>
      </c>
      <c r="DW50" s="17">
        <v>96094</v>
      </c>
      <c r="DX50" s="49">
        <v>12255188</v>
      </c>
      <c r="DY50" s="17">
        <v>13460819</v>
      </c>
      <c r="DZ50" s="51">
        <v>7.4734775114970219E-3</v>
      </c>
      <c r="EA50" s="16">
        <v>224256</v>
      </c>
      <c r="EB50" s="49">
        <v>13460819</v>
      </c>
      <c r="EC50" s="17">
        <v>13326361</v>
      </c>
      <c r="ED50" s="22">
        <v>6.6974127175760942E-2</v>
      </c>
      <c r="EE50" s="17">
        <v>252824</v>
      </c>
      <c r="EF50" s="49">
        <v>13460819</v>
      </c>
      <c r="EG50" s="17">
        <v>13642086</v>
      </c>
      <c r="EH50" s="22">
        <v>3.7313195762594453E-2</v>
      </c>
      <c r="EI50" s="17">
        <v>357518</v>
      </c>
      <c r="EJ50" s="49">
        <v>13460819</v>
      </c>
      <c r="EK50" s="17">
        <v>13397795</v>
      </c>
      <c r="EL50" s="22">
        <v>3.5496296768453256E-2</v>
      </c>
      <c r="EM50" s="17">
        <v>444899</v>
      </c>
      <c r="EN50" s="49">
        <v>13460819</v>
      </c>
      <c r="EO50" s="17">
        <v>12929077</v>
      </c>
      <c r="EP50" s="51">
        <v>3.371737425566209E-2</v>
      </c>
      <c r="EQ50" s="16">
        <v>47210</v>
      </c>
      <c r="ER50" s="49">
        <v>12929077</v>
      </c>
      <c r="ES50" s="17">
        <v>16763434</v>
      </c>
      <c r="ET50" s="22">
        <v>1.2719705652378137E-2</v>
      </c>
      <c r="EU50" s="17">
        <f>VLOOKUP(B:B,[37]Summary_Jun_23!$B:$DU,124,0)</f>
        <v>138090</v>
      </c>
      <c r="EV50" s="49">
        <f t="shared" si="75"/>
        <v>12929077</v>
      </c>
      <c r="EW50" s="17">
        <f>VLOOKUP(B:B,[37]Summary_Jun_23!$B:$AL,37,0)</f>
        <v>15627033</v>
      </c>
      <c r="EX50" s="22">
        <f t="shared" si="124"/>
        <v>1.9342970733758905E-2</v>
      </c>
      <c r="EY50" s="17">
        <f>VLOOKUP(B:B,[38]Summary_Sep_23!$B:$DW,126,0)</f>
        <v>171664</v>
      </c>
      <c r="EZ50" s="49">
        <f t="shared" si="76"/>
        <v>12929077</v>
      </c>
      <c r="FA50" s="17">
        <f>VLOOKUP(B:B,[38]Summary_Sep_23!$B:$AL,37,0)</f>
        <v>14444015</v>
      </c>
      <c r="FB50" s="22">
        <f t="shared" si="125"/>
        <v>1.6723381730740054E-2</v>
      </c>
      <c r="FC50" s="17">
        <f>VLOOKUP(B:B,[39]Indu!$B:$DY,128,0)</f>
        <v>619</v>
      </c>
      <c r="FD50" s="49">
        <f t="shared" si="77"/>
        <v>12929077</v>
      </c>
      <c r="FE50" s="17">
        <f>VLOOKUP(B:B,[39]Indu!$B:$AL,37,0)</f>
        <v>17543453</v>
      </c>
      <c r="FF50" s="51">
        <f t="shared" si="126"/>
        <v>4.0626754654109785E-5</v>
      </c>
      <c r="FG50" s="16">
        <f>VLOOKUP(B:B,'[40]Mar 2024 Final'!$B:$EB,131,0)</f>
        <v>-130871</v>
      </c>
      <c r="FH50" s="49">
        <f t="shared" si="78"/>
        <v>17543453</v>
      </c>
      <c r="FI50" s="17">
        <f>VLOOKUP(B:B,'[40]Mar 2024 Final'!$B:$AM,38,0)</f>
        <v>15818096</v>
      </c>
      <c r="FJ50" s="22">
        <f t="shared" si="79"/>
        <v>-3.1382475675814696E-2</v>
      </c>
      <c r="FK50" s="17">
        <f>VLOOKUP(B:B,'[41]June 2024 Final'!$B:$EG,136,0)</f>
        <v>-339550</v>
      </c>
      <c r="FL50" s="49">
        <f t="shared" si="80"/>
        <v>17543453</v>
      </c>
      <c r="FM50" s="17">
        <f>VLOOKUP(B:B,'[41]June 2024 Final'!$B:$AP,41,0)</f>
        <v>16572776</v>
      </c>
      <c r="FN50" s="22">
        <f t="shared" si="127"/>
        <v>-3.9810965039541742E-2</v>
      </c>
      <c r="FO50" s="17">
        <f>VLOOKUP(B:B,'[42]Sep 2024 Final'!$B:$EH,137,0)</f>
        <v>-556057</v>
      </c>
      <c r="FP50" s="49">
        <f t="shared" si="81"/>
        <v>17543453</v>
      </c>
      <c r="FQ50" s="17">
        <f>VLOOKUP(B:B,'[42]Sep 2024 Final'!$B:$AO,40,0)</f>
        <v>16405164</v>
      </c>
      <c r="FR50" s="22">
        <f t="shared" si="128"/>
        <v>-4.367832323380557E-2</v>
      </c>
      <c r="FS50" s="17">
        <f>VLOOKUP(B:B,'[43]Dec 2024 Final'!$B:$EJ,139,0)</f>
        <v>-738123</v>
      </c>
      <c r="FT50" s="49">
        <f t="shared" si="82"/>
        <v>17543453</v>
      </c>
      <c r="FU50" s="17">
        <f>VLOOKUP(B:B,'[43]Dec 2024 Final'!$B:$AO,40,0)</f>
        <v>17103396</v>
      </c>
      <c r="FV50" s="51">
        <f t="shared" si="129"/>
        <v>-4.2608376882988692E-2</v>
      </c>
    </row>
    <row r="51" spans="1:178" x14ac:dyDescent="0.25">
      <c r="A51">
        <v>45</v>
      </c>
      <c r="B51" s="1" t="s">
        <v>72</v>
      </c>
      <c r="C51" s="52" t="e">
        <f>VLOOKUP(B:B,[1]ROA!$B$1:$D$65536,3,0)</f>
        <v>#N/A</v>
      </c>
      <c r="D51" s="17" t="e">
        <f>VLOOKUP(B:B,[1]ROA!$AO$1:$AS$65536,5,0)</f>
        <v>#N/A</v>
      </c>
      <c r="E51" s="17" t="e">
        <f>VLOOKUP(B:B,[1]ROA!$AO$1:$AQ$65536,3,0)</f>
        <v>#N/A</v>
      </c>
      <c r="F51" s="22" t="e">
        <f t="shared" si="30"/>
        <v>#N/A</v>
      </c>
      <c r="G51" s="17" t="e">
        <f>VLOOKUP(B:B,[2]ROA!$B$1:$D$65536,3,0)</f>
        <v>#N/A</v>
      </c>
      <c r="H51" s="17" t="e">
        <f>VLOOKUP(B:B,[1]ROA!$AO$1:$AS$65536,5,0)</f>
        <v>#N/A</v>
      </c>
      <c r="I51" s="17" t="e">
        <f>VLOOKUP(B:B,[2]ROA!$AQ$1:$AS$65536,3,0)</f>
        <v>#N/A</v>
      </c>
      <c r="J51" s="22" t="e">
        <f t="shared" si="31"/>
        <v>#N/A</v>
      </c>
      <c r="K51" s="46"/>
      <c r="L51" s="47" t="e">
        <f>VLOOKUP(B:B,[1]ROA!$AO$1:$AS$65536,5,0)</f>
        <v>#N/A</v>
      </c>
      <c r="M51" s="46"/>
      <c r="N51" s="46" t="e">
        <f t="shared" si="32"/>
        <v>#N/A</v>
      </c>
      <c r="O51" s="17" t="e">
        <f>VLOOKUP(B:B,'[3]Dec 2014 (Final)'!$B$1:$BP$65536,67,0)</f>
        <v>#N/A</v>
      </c>
      <c r="P51" s="17" t="e">
        <f>VLOOKUP(B:B,[1]ROA!$AO$1:$AS$65536,5,0)</f>
        <v>#N/A</v>
      </c>
      <c r="Q51" s="17" t="e">
        <f>VLOOKUP(B:B,'[3]Dec 2014 (Final)'!$B$1:$AW$65536,48,0)</f>
        <v>#N/A</v>
      </c>
      <c r="R51" s="22" t="e">
        <f t="shared" si="33"/>
        <v>#N/A</v>
      </c>
      <c r="S51" s="16" t="e">
        <f>VLOOKUP(B:B,'[4]Mar 2015 (Final)'!$B$1:$BR$65536,69,0)</f>
        <v>#N/A</v>
      </c>
      <c r="T51" s="49" t="e">
        <f t="shared" si="34"/>
        <v>#N/A</v>
      </c>
      <c r="U51" s="17" t="e">
        <f>VLOOKUP(B:B,'[4]Mar 2015 (Final)'!$B$1:$AY$65536,50,0)</f>
        <v>#N/A</v>
      </c>
      <c r="V51" s="22" t="e">
        <f t="shared" si="83"/>
        <v>#N/A</v>
      </c>
      <c r="W51" s="17" t="e">
        <f>VLOOKUP(B:B,'[5]June 2015 (Final)'!$B$1:$BV$65536,73,0)</f>
        <v>#N/A</v>
      </c>
      <c r="X51" s="49" t="e">
        <f t="shared" si="35"/>
        <v>#N/A</v>
      </c>
      <c r="Y51" s="17" t="e">
        <f>VLOOKUP(B:B,'[5]June 2015 (Final)'!$B$1:$AY$65536,50,0)</f>
        <v>#N/A</v>
      </c>
      <c r="Z51" s="22" t="e">
        <f t="shared" si="100"/>
        <v>#N/A</v>
      </c>
      <c r="AA51" s="17" t="e">
        <f>VLOOKUP(B:B,'[6]Sep 2015 (Final)'!$B$1:$BY$65536,76,0)</f>
        <v>#N/A</v>
      </c>
      <c r="AB51" s="49" t="e">
        <f t="shared" si="36"/>
        <v>#N/A</v>
      </c>
      <c r="AC51" s="17" t="e">
        <f>VLOOKUP(B:B,'[6]Sep 2015 (Final)'!$B$1:$AZ$65536,51,0)</f>
        <v>#N/A</v>
      </c>
      <c r="AD51" s="22" t="e">
        <f t="shared" si="101"/>
        <v>#N/A</v>
      </c>
      <c r="AE51" s="17" t="e">
        <f>VLOOKUP(B:B,'[7]Dec 2015 (Final)'!$B$1:$CB$65536,79,0)</f>
        <v>#N/A</v>
      </c>
      <c r="AF51" s="49" t="e">
        <f t="shared" si="37"/>
        <v>#N/A</v>
      </c>
      <c r="AG51" s="17" t="e">
        <f>VLOOKUP(B:B,'[7]Dec 2015 (Final)'!$B$1:$BA$65536,52,0)</f>
        <v>#N/A</v>
      </c>
      <c r="AH51" s="51" t="e">
        <f t="shared" si="102"/>
        <v>#N/A</v>
      </c>
      <c r="AI51" s="16" t="e">
        <f>VLOOKUP(B:B,'[8]Mar 2016 (Final)'!$B$1:$CE$65536,82,0)</f>
        <v>#N/A</v>
      </c>
      <c r="AJ51" s="49" t="e">
        <f t="shared" si="38"/>
        <v>#N/A</v>
      </c>
      <c r="AK51" s="17" t="e">
        <f>VLOOKUP(B:B,'[8]Mar 2016 (Final)'!$B$1:$BB$65536,53,0)</f>
        <v>#N/A</v>
      </c>
      <c r="AL51" s="22" t="e">
        <f t="shared" si="39"/>
        <v>#N/A</v>
      </c>
      <c r="AM51" s="17" t="e">
        <f>VLOOKUP(B:B,'[9]Jun 2016 (Final)'!$B$1:$CI$65536,86,0)</f>
        <v>#N/A</v>
      </c>
      <c r="AN51" s="49" t="e">
        <f t="shared" si="40"/>
        <v>#N/A</v>
      </c>
      <c r="AO51" s="17" t="e">
        <f>VLOOKUP(B:B,'[9]Jun 2016 (Final)'!$B$1:$BD$65536,55,0)</f>
        <v>#N/A</v>
      </c>
      <c r="AP51" s="22" t="e">
        <f t="shared" si="103"/>
        <v>#N/A</v>
      </c>
      <c r="AQ51" s="17" t="e">
        <f>VLOOKUP(B:B,'[10]Sep 2016 (Final)'!$B$1:$CL$65536,89,0)</f>
        <v>#N/A</v>
      </c>
      <c r="AR51" s="49" t="e">
        <f t="shared" si="41"/>
        <v>#N/A</v>
      </c>
      <c r="AS51" s="17" t="e">
        <f>VLOOKUP(B:B,'[10]Sep 2016 (Final)'!$B$1:$BE$65536,56,0)</f>
        <v>#N/A</v>
      </c>
      <c r="AT51" s="22" t="e">
        <f t="shared" si="104"/>
        <v>#N/A</v>
      </c>
      <c r="AU51" s="17" t="e">
        <f>VLOOKUP(B:B,'[11]summary-dec-16'!$B$1:$CO$65536,92,0)</f>
        <v>#N/A</v>
      </c>
      <c r="AV51" s="49" t="e">
        <f t="shared" si="42"/>
        <v>#N/A</v>
      </c>
      <c r="AW51" s="17" t="e">
        <f>VLOOKUP(B:B,'[11]summary-dec-16'!$B$1:$BF$65536,57,0)</f>
        <v>#N/A</v>
      </c>
      <c r="AX51" s="51" t="e">
        <f t="shared" si="105"/>
        <v>#N/A</v>
      </c>
      <c r="AY51" s="16" t="e">
        <f>VLOOKUP(B:B,'[12]summary-mar-17'!$B$1:$CQ$65536,94,0)</f>
        <v>#N/A</v>
      </c>
      <c r="AZ51" s="49" t="e">
        <f t="shared" si="43"/>
        <v>#N/A</v>
      </c>
      <c r="BA51" s="17" t="e">
        <f>VLOOKUP(B:B,'[12]summary-mar-17'!$B$1:$BF$65536,57,0)</f>
        <v>#N/A</v>
      </c>
      <c r="BB51" s="22" t="e">
        <f t="shared" si="44"/>
        <v>#N/A</v>
      </c>
      <c r="BC51" s="17">
        <f>VLOOKUP(B:B,'[13]summary-june-17'!$B$1:$CT$65536,97,0)</f>
        <v>-342950</v>
      </c>
      <c r="BD51" s="49">
        <v>0</v>
      </c>
      <c r="BE51" s="17">
        <f>VLOOKUP(B:B,'[13]summary-june-17'!$B$1:$BG$65536,58,0)</f>
        <v>1412715</v>
      </c>
      <c r="BF51" s="22">
        <f>BC51*12/6/(BE51)</f>
        <v>-0.48551901834411043</v>
      </c>
      <c r="BG51" s="17">
        <f>VLOOKUP(B:B,'[14]summary-sep-17'!$B$1:$CW$65536,100,0)</f>
        <v>-561059</v>
      </c>
      <c r="BH51" s="49">
        <v>1412715</v>
      </c>
      <c r="BI51" s="17">
        <f>VLOOKUP(B:B,'[14]summary-sep-17'!$B$1:$BH$65536,59,0)</f>
        <v>1855248</v>
      </c>
      <c r="BJ51" s="22">
        <f t="shared" si="107"/>
        <v>-0.45782566489685877</v>
      </c>
      <c r="BK51" s="17">
        <f>VLOOKUP(B:B,'[15]summary-Dec-17'!$B$1:$CZ$65536,103,0)</f>
        <v>-599847</v>
      </c>
      <c r="BL51" s="49">
        <v>1412715</v>
      </c>
      <c r="BM51" s="17">
        <f>VLOOKUP(B:B,'[15]summary-Dec-17'!$B$1:$BI$65536,60,0)</f>
        <v>2610309</v>
      </c>
      <c r="BN51" s="51">
        <f t="shared" si="108"/>
        <v>-0.29820702039063152</v>
      </c>
      <c r="BO51" s="16">
        <f>VLOOKUP(B:B,'[16]summary-Mar-18'!$B$1:$DC$65536,106,0)</f>
        <v>-218168</v>
      </c>
      <c r="BP51" s="49">
        <f t="shared" si="48"/>
        <v>2610309</v>
      </c>
      <c r="BQ51" s="17">
        <f>VLOOKUP(B:B,'[16]summary-Mar-18'!$B$1:$BJ$65536,61,0)</f>
        <v>3312834</v>
      </c>
      <c r="BR51" s="22">
        <f t="shared" si="49"/>
        <v>-0.29466518029363803</v>
      </c>
      <c r="BS51" s="17">
        <f>VLOOKUP(B:B,'[17]summary-Jun-18'!$B$1:$DF$65536,109,0)</f>
        <v>-443049</v>
      </c>
      <c r="BT51" s="49">
        <f t="shared" si="50"/>
        <v>2610309</v>
      </c>
      <c r="BU51" s="17">
        <f>VLOOKUP(B:B,'[17]summary-Jun-18'!$B$1:$BK$65536,62,0)</f>
        <v>4169057</v>
      </c>
      <c r="BV51" s="22">
        <f t="shared" si="109"/>
        <v>-0.26141028526856347</v>
      </c>
      <c r="BW51" s="17">
        <f>VLOOKUP(B:B,'[18]summary-Sep-18'!$B$1:$DI$65536,112,0)</f>
        <v>-665894</v>
      </c>
      <c r="BX51" s="49">
        <f t="shared" si="51"/>
        <v>2610309</v>
      </c>
      <c r="BY51" s="17">
        <f>VLOOKUP(B:B,'[18]summary-Sep-18'!$B$1:$BL$65536,63,0)</f>
        <v>4183358</v>
      </c>
      <c r="BZ51" s="22">
        <f t="shared" si="110"/>
        <v>-0.26137832974935821</v>
      </c>
      <c r="CA51" s="17">
        <f>VLOOKUP(B:B,'[19]summary-Dec-18'!$B$1:$DL$65536,115,0)</f>
        <v>-825754</v>
      </c>
      <c r="CB51" s="49">
        <f t="shared" si="52"/>
        <v>2610309</v>
      </c>
      <c r="CC51" s="17">
        <f>VLOOKUP(B:B,'[19]summary-Dec-18'!$B$1:$BM$65536,64,0)</f>
        <v>5250614</v>
      </c>
      <c r="CD51" s="51">
        <f t="shared" si="111"/>
        <v>-0.21009085065456054</v>
      </c>
      <c r="CE51" s="16">
        <f>VLOOKUP(B:B,[20]Summary_mar_19!$B$1:$DO$65536,118,0)</f>
        <v>-207023</v>
      </c>
      <c r="CF51" s="49">
        <f t="shared" si="53"/>
        <v>5250614</v>
      </c>
      <c r="CG51" s="17">
        <f>VLOOKUP(B:B,[20]Summary_mar_19!$B$1:$BN$65536,65,0)</f>
        <v>5925048</v>
      </c>
      <c r="CH51" s="22">
        <f t="shared" si="54"/>
        <v>-0.14819560577261554</v>
      </c>
      <c r="CI51" s="17">
        <f>VLOOKUP(B:B,[21]Summary_jun_19!$B$1:$DR$65536,121,0)</f>
        <v>-403552</v>
      </c>
      <c r="CJ51" s="49">
        <f t="shared" si="55"/>
        <v>5250614</v>
      </c>
      <c r="CK51" s="17">
        <f>VLOOKUP(B:B,[21]Summary_jun_19!$B$1:$BO$65536,66,0)</f>
        <v>7177523</v>
      </c>
      <c r="CL51" s="22">
        <f t="shared" si="112"/>
        <v>-0.12988334454311212</v>
      </c>
      <c r="CM51" s="17">
        <f>VLOOKUP(B:B,[22]Summary_sep_19!$B$1:$DU$65536,124,0)</f>
        <v>-587734</v>
      </c>
      <c r="CN51" s="49">
        <f t="shared" si="56"/>
        <v>5250614</v>
      </c>
      <c r="CO51" s="17">
        <f>VLOOKUP(B:B, [22]Summary_sep_19!$B$1:$BP$65536,67,0)</f>
        <v>7622519</v>
      </c>
      <c r="CP51" s="22">
        <f t="shared" si="113"/>
        <v>-0.1217489686983477</v>
      </c>
      <c r="CQ51" s="17">
        <f>VLOOKUP(B:B,[23]Summary_DEC_19!$B$1:$DX$65536,127,0)</f>
        <v>-571658</v>
      </c>
      <c r="CR51" s="49">
        <f t="shared" si="57"/>
        <v>5250614</v>
      </c>
      <c r="CS51" s="17">
        <f>VLOOKUP(B:B,[23]Summary_DEC_19!$B$1:$BQ$65536,68,0)</f>
        <v>8987918</v>
      </c>
      <c r="CT51" s="51">
        <f t="shared" si="114"/>
        <v>-8.0297322785804037E-2</v>
      </c>
      <c r="CU51" s="16">
        <f>VLOOKUP(B:B,[24]Summary_mar_20!$B:$EA,130,0)</f>
        <v>-203878</v>
      </c>
      <c r="CV51" s="49">
        <f t="shared" si="58"/>
        <v>8987918</v>
      </c>
      <c r="CW51" s="17">
        <f>VLOOKUP(B:B,[24]Summary_mar_20!$B:$BR,69,0)</f>
        <v>10132445</v>
      </c>
      <c r="CX51" s="22">
        <f t="shared" si="59"/>
        <v>-8.5302983002990052E-2</v>
      </c>
      <c r="CY51" s="17">
        <f>VLOOKUP(B:B,[25]Summary_jun_20!$B:$ED,133,0)</f>
        <v>-399545</v>
      </c>
      <c r="CZ51" s="49">
        <f t="shared" si="60"/>
        <v>8987918</v>
      </c>
      <c r="DA51" s="17">
        <f>VLOOKUP(B:B,[25]Summary_jun_20!$B:$BS,70,0)</f>
        <v>10535250</v>
      </c>
      <c r="DB51" s="22">
        <f t="shared" si="115"/>
        <v>-8.1860689822471439E-2</v>
      </c>
      <c r="DC51" s="53">
        <f>VLOOKUP(B:B,[26]Summary_Sep_20!$B:$EG,136,0)</f>
        <v>-582728</v>
      </c>
      <c r="DD51" s="49">
        <f t="shared" si="61"/>
        <v>8987918</v>
      </c>
      <c r="DE51" s="17">
        <f>VLOOKUP(B:B,[26]Summary_Sep_20!$B:$BT,71,0)</f>
        <v>12187744</v>
      </c>
      <c r="DF51" s="22">
        <f t="shared" si="116"/>
        <v>-7.3383364984449279E-2</v>
      </c>
      <c r="DG51" s="17">
        <f>VLOOKUP(B:B,[27]Summary_Dec_20!$B:$EJ,139,0)</f>
        <v>-501965</v>
      </c>
      <c r="DH51" s="49">
        <f t="shared" si="62"/>
        <v>8987918</v>
      </c>
      <c r="DI51" s="17">
        <f>VLOOKUP(B:B,[27]Summary_Dec_20!$B:$BV,73,0)</f>
        <v>12187744</v>
      </c>
      <c r="DJ51" s="51">
        <f t="shared" si="117"/>
        <v>-4.7409615812719338E-2</v>
      </c>
      <c r="DK51" s="54">
        <f>VLOOKUP(B:B,[28]Summary_Mar_21!$B:$EL,141,0)</f>
        <v>-137012</v>
      </c>
      <c r="DL51" s="49">
        <f t="shared" si="63"/>
        <v>12187744</v>
      </c>
      <c r="DM51" s="17">
        <f>VLOOKUP(B:B,[28]Summary_Mar_21!$B:$BU,72,0)</f>
        <v>14646688</v>
      </c>
      <c r="DN51" s="22">
        <f t="shared" si="64"/>
        <v>-4.0846625708343666E-2</v>
      </c>
      <c r="DO51" s="17">
        <f>VLOOKUP(B:B,[29]Summary_Jun_21!$B:$EO,144,0)</f>
        <v>-304775</v>
      </c>
      <c r="DP51" s="49">
        <f t="shared" si="65"/>
        <v>12187744</v>
      </c>
      <c r="DQ51" s="17">
        <f>VLOOKUP(B:B,[29]Summary_Jun_21!$B:$BV,73,0)</f>
        <v>14451756</v>
      </c>
      <c r="DR51" s="22">
        <f t="shared" si="118"/>
        <v>-4.5762870924754596E-2</v>
      </c>
      <c r="DS51" s="17">
        <f>VLOOKUP(B:B,[30]Summary_Sep_21!$B:$ER,147,0)</f>
        <v>-528288</v>
      </c>
      <c r="DT51" s="49">
        <f t="shared" si="66"/>
        <v>12187744</v>
      </c>
      <c r="DU51" s="17">
        <f>VLOOKUP(B:B,[30]Summary_Sep_21!$B:$BW,74,0)</f>
        <v>15156913</v>
      </c>
      <c r="DV51" s="22">
        <f t="shared" si="119"/>
        <v>-5.1518949387443405E-2</v>
      </c>
      <c r="DW51" s="17">
        <f>VLOOKUP(B:B,[31]Summary_Dec_21!$B:$EW,152,0)</f>
        <v>-494229</v>
      </c>
      <c r="DX51" s="49">
        <f t="shared" si="67"/>
        <v>12187744</v>
      </c>
      <c r="DY51" s="17">
        <f>VLOOKUP(B:B,[31]Summary_Dec_21!$B:$BZ,77,0)</f>
        <v>15522711</v>
      </c>
      <c r="DZ51" s="51">
        <f t="shared" si="120"/>
        <v>-3.5670940805555162E-2</v>
      </c>
      <c r="EA51" s="16">
        <f>VLOOKUP(B:B,[32]Summary_Mar_22!$B:$DM,116,0)</f>
        <v>-191249</v>
      </c>
      <c r="EB51" s="49">
        <f t="shared" si="68"/>
        <v>15522711</v>
      </c>
      <c r="EC51" s="17">
        <f>VLOOKUP(B:B,[32]Summary_Mar_22!$B:$AN,39,0)</f>
        <v>15136740</v>
      </c>
      <c r="ED51" s="22">
        <f t="shared" si="69"/>
        <v>-4.9902785278183877E-2</v>
      </c>
      <c r="EE51" s="17">
        <f>VLOOKUP(B:B,[33]Summary_Jun_22!$B:$DP,119,0)</f>
        <v>-349398</v>
      </c>
      <c r="EF51" s="49">
        <f t="shared" si="70"/>
        <v>15522711</v>
      </c>
      <c r="EG51" s="17">
        <f>VLOOKUP(B:B,[33]Summary_Jun_22!$B:$AO,40,0)</f>
        <v>15263934</v>
      </c>
      <c r="EH51" s="22">
        <f t="shared" si="121"/>
        <v>-4.5396047539444456E-2</v>
      </c>
      <c r="EI51" s="17">
        <f>VLOOKUP(B:B,[34]Summary_Sep_22!$B:$DS,122,0)</f>
        <v>-478919</v>
      </c>
      <c r="EJ51" s="49">
        <f t="shared" si="71"/>
        <v>15522711</v>
      </c>
      <c r="EK51" s="17">
        <f>VLOOKUP(B:B,[34]Summary_Sep_22!$B:$AP,41,0)</f>
        <v>14788083</v>
      </c>
      <c r="EL51" s="22">
        <f t="shared" si="122"/>
        <v>-4.2134077165162126E-2</v>
      </c>
      <c r="EM51" s="17">
        <f>VLOOKUP(B:B,[35]Summary_Dec_22!$B:$DV,125,0)</f>
        <v>-358355</v>
      </c>
      <c r="EN51" s="49">
        <f t="shared" si="72"/>
        <v>15522711</v>
      </c>
      <c r="EO51" s="17">
        <f>VLOOKUP(B:B,[35]Summary_Dec_22!$B:$AQ,42,0)</f>
        <v>18236325</v>
      </c>
      <c r="EP51" s="51">
        <f t="shared" si="123"/>
        <v>-2.1230167828251968E-2</v>
      </c>
      <c r="EQ51" s="16">
        <f>VLOOKUP(B:B,[36]Summary_Mar_23!$B:$DT,123,0)</f>
        <v>-124802</v>
      </c>
      <c r="ER51" s="49">
        <f t="shared" si="73"/>
        <v>18236325</v>
      </c>
      <c r="ES51" s="17">
        <f>VLOOKUP(B:B,[36]Summary_Mar_23!$B:$AM,38,0)</f>
        <v>18812369</v>
      </c>
      <c r="ET51" s="22">
        <f t="shared" si="74"/>
        <v>-2.6948750204258212E-2</v>
      </c>
      <c r="EU51" s="17">
        <f>VLOOKUP(B:B,[37]Summary_Jun_23!$B:$DU,124,0)</f>
        <v>-222852</v>
      </c>
      <c r="EV51" s="49">
        <f t="shared" si="75"/>
        <v>18236325</v>
      </c>
      <c r="EW51" s="17">
        <f>VLOOKUP(B:B,[37]Summary_Jun_23!$B:$AL,37,0)</f>
        <v>21663039</v>
      </c>
      <c r="EX51" s="22">
        <f t="shared" si="124"/>
        <v>-2.2341408750274818E-2</v>
      </c>
      <c r="EY51" s="17">
        <f>VLOOKUP(B:B,[38]Summary_Sep_23!$B:$DW,126,0)</f>
        <v>-294431</v>
      </c>
      <c r="EZ51" s="49">
        <f t="shared" si="76"/>
        <v>18236325</v>
      </c>
      <c r="FA51" s="17">
        <f>VLOOKUP(B:B,[38]Summary_Sep_23!$B:$AL,37,0)</f>
        <v>24268538</v>
      </c>
      <c r="FB51" s="22">
        <f t="shared" si="125"/>
        <v>-1.8471988330684266E-2</v>
      </c>
      <c r="FC51" s="17">
        <f>VLOOKUP(B:B,[39]Indu!$B:$DY,128,0)</f>
        <v>-199206</v>
      </c>
      <c r="FD51" s="49">
        <f t="shared" si="77"/>
        <v>18236325</v>
      </c>
      <c r="FE51" s="17">
        <f>VLOOKUP(B:B,[39]Indu!$B:$AL,37,0)</f>
        <v>26489664</v>
      </c>
      <c r="FF51" s="51">
        <f t="shared" si="126"/>
        <v>-8.9078410317544911E-3</v>
      </c>
      <c r="FG51" s="16">
        <f>VLOOKUP(B:B,'[40]Mar 2024 Final'!$B:$EB,131,0)</f>
        <v>6344</v>
      </c>
      <c r="FH51" s="49">
        <f t="shared" si="78"/>
        <v>26489664</v>
      </c>
      <c r="FI51" s="17">
        <f>VLOOKUP(B:B,'[40]Mar 2024 Final'!$B:$AM,38,0)</f>
        <v>28173584</v>
      </c>
      <c r="FJ51" s="22">
        <f t="shared" si="79"/>
        <v>9.2844830588917804E-4</v>
      </c>
      <c r="FK51" s="17">
        <f>VLOOKUP(B:B,'[41]June 2024 Final'!$B:$EG,136,0)</f>
        <v>-71775</v>
      </c>
      <c r="FL51" s="49">
        <f t="shared" si="80"/>
        <v>26489664</v>
      </c>
      <c r="FM51" s="17">
        <f>VLOOKUP(B:B,'[41]June 2024 Final'!$B:$AP,41,0)</f>
        <v>30043549</v>
      </c>
      <c r="FN51" s="22">
        <f t="shared" si="127"/>
        <v>-5.0784306209519705E-3</v>
      </c>
      <c r="FO51" s="17">
        <f>VLOOKUP(B:B,'[42]Sep 2024 Final'!$B:$EH,137,0)</f>
        <v>-169912</v>
      </c>
      <c r="FP51" s="49">
        <f t="shared" si="81"/>
        <v>26489664</v>
      </c>
      <c r="FQ51" s="17">
        <f>VLOOKUP(B:B,'[42]Sep 2024 Final'!$B:$AO,40,0)</f>
        <v>29965218</v>
      </c>
      <c r="FR51" s="22">
        <f t="shared" si="128"/>
        <v>-8.0258544631563785E-3</v>
      </c>
      <c r="FS51" s="17">
        <f>VLOOKUP(B:B,'[43]Dec 2024 Final'!$B:$EJ,139,0)</f>
        <v>32476</v>
      </c>
      <c r="FT51" s="49">
        <f t="shared" si="82"/>
        <v>26489664</v>
      </c>
      <c r="FU51" s="17">
        <f>VLOOKUP(B:B,'[43]Dec 2024 Final'!$B:$AO,40,0)</f>
        <v>28848376</v>
      </c>
      <c r="FV51" s="51">
        <f t="shared" si="129"/>
        <v>1.1737314874180581E-3</v>
      </c>
    </row>
    <row r="52" spans="1:178" x14ac:dyDescent="0.25">
      <c r="A52">
        <v>46</v>
      </c>
      <c r="B52" s="1" t="s">
        <v>83</v>
      </c>
      <c r="C52" s="52" t="e">
        <f>VLOOKUP(B:B,[1]ROA!$B$1:$D$65536,3,0)</f>
        <v>#N/A</v>
      </c>
      <c r="D52" s="17" t="e">
        <f>VLOOKUP(B:B,[1]ROA!$AO$1:$AS$65536,5,0)</f>
        <v>#N/A</v>
      </c>
      <c r="E52" s="17" t="e">
        <f>VLOOKUP(B:B,[1]ROA!$AO$1:$AQ$65536,3,0)</f>
        <v>#N/A</v>
      </c>
      <c r="F52" s="22" t="e">
        <f t="shared" si="30"/>
        <v>#N/A</v>
      </c>
      <c r="G52" s="17" t="e">
        <f>VLOOKUP(B:B,[2]ROA!$B$1:$D$65536,3,0)</f>
        <v>#N/A</v>
      </c>
      <c r="H52" s="17" t="e">
        <f>VLOOKUP(B:B,[1]ROA!$AO$1:$AS$65536,5,0)</f>
        <v>#N/A</v>
      </c>
      <c r="I52" s="17" t="e">
        <f>VLOOKUP(B:B,[2]ROA!$AQ$1:$AS$65536,3,0)</f>
        <v>#N/A</v>
      </c>
      <c r="J52" s="22" t="e">
        <f t="shared" si="31"/>
        <v>#N/A</v>
      </c>
      <c r="K52" s="46"/>
      <c r="L52" s="47" t="e">
        <f>VLOOKUP(B:B,[1]ROA!$AO$1:$AS$65536,5,0)</f>
        <v>#N/A</v>
      </c>
      <c r="M52" s="46"/>
      <c r="N52" s="46" t="e">
        <f t="shared" si="32"/>
        <v>#N/A</v>
      </c>
      <c r="O52" s="17" t="e">
        <f>VLOOKUP(B:B,'[3]Dec 2014 (Final)'!$B$1:$BP$65536,67,0)</f>
        <v>#N/A</v>
      </c>
      <c r="P52" s="17" t="e">
        <f>VLOOKUP(B:B,[1]ROA!$AO$1:$AS$65536,5,0)</f>
        <v>#N/A</v>
      </c>
      <c r="Q52" s="17" t="e">
        <f>VLOOKUP(B:B,'[3]Dec 2014 (Final)'!$B$1:$AW$65536,48,0)</f>
        <v>#N/A</v>
      </c>
      <c r="R52" s="22" t="e">
        <f t="shared" si="33"/>
        <v>#N/A</v>
      </c>
      <c r="S52" s="16" t="e">
        <f>VLOOKUP(B:B,'[4]Mar 2015 (Final)'!$B$1:$BR$65536,69,0)</f>
        <v>#N/A</v>
      </c>
      <c r="T52" s="49" t="e">
        <f t="shared" si="34"/>
        <v>#N/A</v>
      </c>
      <c r="U52" s="17" t="e">
        <f>VLOOKUP(B:B,'[4]Mar 2015 (Final)'!$B$1:$AY$65536,50,0)</f>
        <v>#N/A</v>
      </c>
      <c r="V52" s="22" t="e">
        <f t="shared" si="83"/>
        <v>#N/A</v>
      </c>
      <c r="W52" s="17" t="e">
        <f>VLOOKUP(B:B,'[5]June 2015 (Final)'!$B$1:$BV$65536,73,0)</f>
        <v>#N/A</v>
      </c>
      <c r="X52" s="49" t="e">
        <f t="shared" si="35"/>
        <v>#N/A</v>
      </c>
      <c r="Y52" s="17" t="e">
        <f>VLOOKUP(B:B,'[5]June 2015 (Final)'!$B$1:$AY$65536,50,0)</f>
        <v>#N/A</v>
      </c>
      <c r="Z52" s="22" t="e">
        <f t="shared" si="100"/>
        <v>#N/A</v>
      </c>
      <c r="AA52" s="17" t="e">
        <f>VLOOKUP(B:B,'[6]Sep 2015 (Final)'!$B$1:$BY$65536,76,0)</f>
        <v>#N/A</v>
      </c>
      <c r="AB52" s="49" t="e">
        <f t="shared" si="36"/>
        <v>#N/A</v>
      </c>
      <c r="AC52" s="17" t="e">
        <f>VLOOKUP(B:B,'[6]Sep 2015 (Final)'!$B$1:$AZ$65536,51,0)</f>
        <v>#N/A</v>
      </c>
      <c r="AD52" s="22" t="e">
        <f t="shared" si="101"/>
        <v>#N/A</v>
      </c>
      <c r="AE52" s="17" t="e">
        <f>VLOOKUP(B:B,'[7]Dec 2015 (Final)'!$B$1:$CB$65536,79,0)</f>
        <v>#N/A</v>
      </c>
      <c r="AF52" s="49" t="e">
        <f t="shared" si="37"/>
        <v>#N/A</v>
      </c>
      <c r="AG52" s="17" t="e">
        <f>VLOOKUP(B:B,'[7]Dec 2015 (Final)'!$B$1:$BA$65536,52,0)</f>
        <v>#N/A</v>
      </c>
      <c r="AH52" s="51" t="e">
        <f t="shared" si="102"/>
        <v>#N/A</v>
      </c>
      <c r="AI52" s="16" t="e">
        <f>VLOOKUP(B:B,'[8]Mar 2016 (Final)'!$B$1:$CE$65536,82,0)</f>
        <v>#N/A</v>
      </c>
      <c r="AJ52" s="49" t="e">
        <f t="shared" si="38"/>
        <v>#N/A</v>
      </c>
      <c r="AK52" s="17" t="e">
        <f>VLOOKUP(B:B,'[8]Mar 2016 (Final)'!$B$1:$BB$65536,53,0)</f>
        <v>#N/A</v>
      </c>
      <c r="AL52" s="22" t="e">
        <f t="shared" si="39"/>
        <v>#N/A</v>
      </c>
      <c r="AM52" s="17" t="e">
        <f>VLOOKUP(B:B,'[9]Jun 2016 (Final)'!$B$1:$CI$65536,86,0)</f>
        <v>#N/A</v>
      </c>
      <c r="AN52" s="49" t="e">
        <f t="shared" si="40"/>
        <v>#N/A</v>
      </c>
      <c r="AO52" s="17" t="e">
        <f>VLOOKUP(B:B,'[9]Jun 2016 (Final)'!$B$1:$BD$65536,55,0)</f>
        <v>#N/A</v>
      </c>
      <c r="AP52" s="22" t="e">
        <f t="shared" si="103"/>
        <v>#N/A</v>
      </c>
      <c r="AQ52" s="17" t="e">
        <f>VLOOKUP(B:B,'[10]Sep 2016 (Final)'!$B$1:$CL$65536,89,0)</f>
        <v>#N/A</v>
      </c>
      <c r="AR52" s="49" t="e">
        <f t="shared" si="41"/>
        <v>#N/A</v>
      </c>
      <c r="AS52" s="17" t="e">
        <f>VLOOKUP(B:B,'[10]Sep 2016 (Final)'!$B$1:$BE$65536,56,0)</f>
        <v>#N/A</v>
      </c>
      <c r="AT52" s="22" t="e">
        <f t="shared" si="104"/>
        <v>#N/A</v>
      </c>
      <c r="AU52" s="17" t="e">
        <f>VLOOKUP(B:B,'[11]summary-dec-16'!$B$1:$CO$65536,92,0)</f>
        <v>#N/A</v>
      </c>
      <c r="AV52" s="49" t="e">
        <f t="shared" si="42"/>
        <v>#N/A</v>
      </c>
      <c r="AW52" s="17" t="e">
        <f>VLOOKUP(B:B,'[11]summary-dec-16'!$B$1:$BF$65536,57,0)</f>
        <v>#N/A</v>
      </c>
      <c r="AX52" s="51" t="e">
        <f t="shared" si="105"/>
        <v>#N/A</v>
      </c>
      <c r="AY52" s="16" t="e">
        <f>VLOOKUP(B:B,'[12]summary-mar-17'!$B$1:$CQ$65536,94,0)</f>
        <v>#N/A</v>
      </c>
      <c r="AZ52" s="49" t="e">
        <f t="shared" si="43"/>
        <v>#N/A</v>
      </c>
      <c r="BA52" s="17" t="e">
        <f>VLOOKUP(B:B,'[12]summary-mar-17'!$B$1:$BF$65536,57,0)</f>
        <v>#N/A</v>
      </c>
      <c r="BB52" s="22" t="e">
        <f t="shared" si="44"/>
        <v>#N/A</v>
      </c>
      <c r="BC52" s="17" t="e">
        <f>VLOOKUP(B:B,'[13]summary-june-17'!$B$1:$CT$65536,97,0)</f>
        <v>#N/A</v>
      </c>
      <c r="BD52" s="49" t="e">
        <f t="shared" si="45"/>
        <v>#N/A</v>
      </c>
      <c r="BE52" s="17" t="e">
        <f>VLOOKUP(B:B,'[13]summary-june-17'!$B$1:$BG$65536,58,0)</f>
        <v>#N/A</v>
      </c>
      <c r="BF52" s="22" t="e">
        <f t="shared" si="106"/>
        <v>#N/A</v>
      </c>
      <c r="BG52" s="17" t="e">
        <f>VLOOKUP(B:B,'[14]summary-sep-17'!$B$1:$CW$65536,100,0)</f>
        <v>#N/A</v>
      </c>
      <c r="BH52" s="49" t="e">
        <f t="shared" si="46"/>
        <v>#N/A</v>
      </c>
      <c r="BI52" s="17" t="e">
        <f>VLOOKUP(B:B,'[14]summary-sep-17'!$B$1:$BH$65536,59,0)</f>
        <v>#N/A</v>
      </c>
      <c r="BJ52" s="22" t="e">
        <f t="shared" si="107"/>
        <v>#N/A</v>
      </c>
      <c r="BK52" s="17" t="e">
        <f>VLOOKUP(B:B,'[15]summary-Dec-17'!$B$1:$CZ$65536,103,0)</f>
        <v>#N/A</v>
      </c>
      <c r="BL52" s="49" t="e">
        <f t="shared" si="47"/>
        <v>#N/A</v>
      </c>
      <c r="BM52" s="17" t="e">
        <f>VLOOKUP(B:B,'[15]summary-Dec-17'!$B$1:$BI$65536,60,0)</f>
        <v>#N/A</v>
      </c>
      <c r="BN52" s="51" t="e">
        <f t="shared" si="108"/>
        <v>#N/A</v>
      </c>
      <c r="BO52" s="16" t="e">
        <f>VLOOKUP(B:B,'[16]summary-Mar-18'!$B$1:$DC$65536,106,0)</f>
        <v>#N/A</v>
      </c>
      <c r="BP52" s="49" t="e">
        <f t="shared" si="48"/>
        <v>#N/A</v>
      </c>
      <c r="BQ52" s="17" t="e">
        <f>VLOOKUP(B:B,'[16]summary-Mar-18'!$B$1:$BJ$65536,61,0)</f>
        <v>#N/A</v>
      </c>
      <c r="BR52" s="22" t="e">
        <f t="shared" si="49"/>
        <v>#N/A</v>
      </c>
      <c r="BS52" s="17" t="e">
        <f>VLOOKUP(B:B,'[17]summary-Jun-18'!$B$1:$DF$65536,109,0)</f>
        <v>#N/A</v>
      </c>
      <c r="BT52" s="49" t="e">
        <f t="shared" si="50"/>
        <v>#N/A</v>
      </c>
      <c r="BU52" s="17" t="e">
        <f>VLOOKUP(B:B,'[17]summary-Jun-18'!$B$1:$BK$65536,62,0)</f>
        <v>#N/A</v>
      </c>
      <c r="BV52" s="22" t="e">
        <f t="shared" si="109"/>
        <v>#N/A</v>
      </c>
      <c r="BW52" s="17" t="e">
        <f>VLOOKUP(B:B,'[18]summary-Sep-18'!$B$1:$DI$65536,112,0)</f>
        <v>#N/A</v>
      </c>
      <c r="BX52" s="49" t="e">
        <f t="shared" si="51"/>
        <v>#N/A</v>
      </c>
      <c r="BY52" s="17" t="e">
        <f>VLOOKUP(B:B,'[18]summary-Sep-18'!$B$1:$BL$65536,63,0)</f>
        <v>#N/A</v>
      </c>
      <c r="BZ52" s="22" t="e">
        <f t="shared" si="110"/>
        <v>#N/A</v>
      </c>
      <c r="CA52" s="17" t="e">
        <f>VLOOKUP(B:B,'[19]summary-Dec-18'!$B$1:$DL$65536,115,0)</f>
        <v>#N/A</v>
      </c>
      <c r="CB52" s="49" t="e">
        <f t="shared" si="52"/>
        <v>#N/A</v>
      </c>
      <c r="CC52" s="17" t="e">
        <f>VLOOKUP(B:B,'[19]summary-Dec-18'!$B$1:$BM$65536,64,0)</f>
        <v>#N/A</v>
      </c>
      <c r="CD52" s="51" t="e">
        <f t="shared" si="111"/>
        <v>#N/A</v>
      </c>
      <c r="CE52" s="16" t="e">
        <f>VLOOKUP(B:B,[20]Summary_mar_19!$B$1:$DO$65536,118,0)</f>
        <v>#N/A</v>
      </c>
      <c r="CF52" s="49" t="e">
        <f t="shared" si="53"/>
        <v>#N/A</v>
      </c>
      <c r="CG52" s="17" t="e">
        <f>VLOOKUP(B:B,[20]Summary_mar_19!$B$1:$BN$65536,65,0)</f>
        <v>#N/A</v>
      </c>
      <c r="CH52" s="22" t="e">
        <f t="shared" si="54"/>
        <v>#N/A</v>
      </c>
      <c r="CI52" s="17" t="e">
        <f>VLOOKUP(B:B,[21]Summary_jun_19!$B$1:$DR$65536,121,0)</f>
        <v>#N/A</v>
      </c>
      <c r="CJ52" s="49" t="e">
        <f t="shared" si="55"/>
        <v>#N/A</v>
      </c>
      <c r="CK52" s="17" t="e">
        <f>VLOOKUP(B:B,[21]Summary_jun_19!$B$1:$BO$65536,66,0)</f>
        <v>#N/A</v>
      </c>
      <c r="CL52" s="22" t="e">
        <f t="shared" si="112"/>
        <v>#N/A</v>
      </c>
      <c r="CM52" s="17" t="e">
        <f>VLOOKUP(B:B,[22]Summary_sep_19!$B$1:$DU$65536,124,0)</f>
        <v>#N/A</v>
      </c>
      <c r="CN52" s="49" t="e">
        <f t="shared" si="56"/>
        <v>#N/A</v>
      </c>
      <c r="CO52" s="17" t="e">
        <f>VLOOKUP(B:B, [22]Summary_sep_19!$B$1:$BP$65536,67,0)</f>
        <v>#N/A</v>
      </c>
      <c r="CP52" s="22" t="e">
        <f t="shared" si="113"/>
        <v>#N/A</v>
      </c>
      <c r="CQ52" s="17">
        <f>VLOOKUP(B:B,[23]Summary_DEC_19!$B$1:$DX$65536,127,0)</f>
        <v>6089699</v>
      </c>
      <c r="CR52" s="49" t="e">
        <f t="shared" si="57"/>
        <v>#N/A</v>
      </c>
      <c r="CS52" s="17">
        <f>VLOOKUP(B:B,[23]Summary_DEC_19!$B$1:$BQ$65536,68,0)</f>
        <v>464890685</v>
      </c>
      <c r="CT52" s="51">
        <f>CQ52*12/12/(CS52)</f>
        <v>1.3099206322019552E-2</v>
      </c>
      <c r="CU52" s="16">
        <f>VLOOKUP(B:B,[24]Summary_mar_20!$B:$EA,130,0)</f>
        <v>1790640</v>
      </c>
      <c r="CV52" s="49">
        <f t="shared" si="58"/>
        <v>464890685</v>
      </c>
      <c r="CW52" s="17">
        <f>VLOOKUP(B:B,[24]Summary_mar_20!$B:$BR,69,0)</f>
        <v>477674950</v>
      </c>
      <c r="CX52" s="22">
        <f t="shared" si="59"/>
        <v>1.5198007935012399E-2</v>
      </c>
      <c r="CY52" s="17">
        <f>VLOOKUP(B:B,[25]Summary_jun_20!$B:$ED,133,0)</f>
        <v>2658471</v>
      </c>
      <c r="CZ52" s="49">
        <f t="shared" si="60"/>
        <v>464890685</v>
      </c>
      <c r="DA52" s="17">
        <f>VLOOKUP(B:B,[25]Summary_jun_20!$B:$BS,70,0)</f>
        <v>480797719</v>
      </c>
      <c r="DB52" s="22">
        <f t="shared" si="115"/>
        <v>1.1244595952558598E-2</v>
      </c>
      <c r="DC52" s="53">
        <f>VLOOKUP(B:B,[26]Summary_Sep_20!$B:$EG,136,0)</f>
        <v>2638919</v>
      </c>
      <c r="DD52" s="49">
        <f t="shared" si="61"/>
        <v>464890685</v>
      </c>
      <c r="DE52" s="17">
        <f>VLOOKUP(B:B,[26]Summary_Sep_20!$B:$BT,71,0)</f>
        <v>484389225</v>
      </c>
      <c r="DF52" s="22">
        <f t="shared" si="116"/>
        <v>7.4131109899221751E-3</v>
      </c>
      <c r="DG52" s="17">
        <f>VLOOKUP(B:B,[27]Summary_Dec_20!$B:$EJ,139,0)</f>
        <v>5161865</v>
      </c>
      <c r="DH52" s="49">
        <f t="shared" si="62"/>
        <v>464890685</v>
      </c>
      <c r="DI52" s="17">
        <f>VLOOKUP(B:B,[27]Summary_Dec_20!$B:$BV,73,0)</f>
        <v>484389225</v>
      </c>
      <c r="DJ52" s="51">
        <f t="shared" si="117"/>
        <v>1.0875327594365712E-2</v>
      </c>
      <c r="DK52" s="54">
        <f>VLOOKUP(B:B,[28]Summary_Mar_21!$B:$EL,141,0)</f>
        <v>2847427</v>
      </c>
      <c r="DL52" s="49">
        <f t="shared" si="63"/>
        <v>484389225</v>
      </c>
      <c r="DM52" s="17">
        <f>VLOOKUP(B:B,[28]Summary_Mar_21!$B:$BU,72,0)</f>
        <v>503274085</v>
      </c>
      <c r="DN52" s="22">
        <f t="shared" si="64"/>
        <v>2.3063948786353115E-2</v>
      </c>
      <c r="DO52" s="17">
        <f>VLOOKUP(B:B,[29]Summary_Jun_21!$B:$EO,144,0)</f>
        <v>5051850</v>
      </c>
      <c r="DP52" s="49">
        <f t="shared" si="65"/>
        <v>484389225</v>
      </c>
      <c r="DQ52" s="17">
        <f>VLOOKUP(B:B,[29]Summary_Jun_21!$B:$BV,73,0)</f>
        <v>500167097</v>
      </c>
      <c r="DR52" s="22">
        <f t="shared" si="118"/>
        <v>2.0524371789062565E-2</v>
      </c>
      <c r="DS52" s="17">
        <f>VLOOKUP(B:B,[30]Summary_Sep_21!$B:$ER,147,0)</f>
        <v>7683048</v>
      </c>
      <c r="DT52" s="49">
        <f t="shared" si="66"/>
        <v>484389225</v>
      </c>
      <c r="DU52" s="17">
        <f>VLOOKUP(B:B,[30]Summary_Sep_21!$B:$BW,74,0)</f>
        <v>520850293</v>
      </c>
      <c r="DV52" s="22">
        <f t="shared" si="119"/>
        <v>2.0381339604279267E-2</v>
      </c>
      <c r="DW52" s="17">
        <f>VLOOKUP(B:B,[31]Summary_Dec_21!$B:$EW,152,0)</f>
        <v>11381061</v>
      </c>
      <c r="DX52" s="49">
        <f t="shared" si="67"/>
        <v>484389225</v>
      </c>
      <c r="DY52" s="17">
        <f>VLOOKUP(B:B,[31]Summary_Dec_21!$B:$BZ,77,0)</f>
        <v>546733550</v>
      </c>
      <c r="DZ52" s="51">
        <f t="shared" si="120"/>
        <v>2.207508412371165E-2</v>
      </c>
      <c r="EA52" s="16">
        <f>VLOOKUP(B:B,[32]Summary_Mar_22!$B:$DM,116,0)</f>
        <v>3254865</v>
      </c>
      <c r="EB52" s="49">
        <f t="shared" si="68"/>
        <v>546733550</v>
      </c>
      <c r="EC52" s="17">
        <f>VLOOKUP(B:B,[32]Summary_Mar_22!$B:$AN,39,0)</f>
        <v>532522640</v>
      </c>
      <c r="ED52" s="22">
        <f t="shared" si="69"/>
        <v>2.4126727501094989E-2</v>
      </c>
      <c r="EE52" s="17">
        <f>VLOOKUP(B:B,[33]Summary_Jun_22!$B:$DP,119,0)</f>
        <v>7917438</v>
      </c>
      <c r="EF52" s="49">
        <f t="shared" si="70"/>
        <v>546733550</v>
      </c>
      <c r="EG52" s="17">
        <f>VLOOKUP(B:B,[33]Summary_Jun_22!$B:$AO,40,0)</f>
        <v>545090221</v>
      </c>
      <c r="EH52" s="22">
        <f t="shared" si="121"/>
        <v>2.9006285484143392E-2</v>
      </c>
      <c r="EI52" s="17">
        <f>VLOOKUP(B:B,[34]Summary_Sep_22!$B:$DS,122,0)</f>
        <v>13045605</v>
      </c>
      <c r="EJ52" s="49">
        <f t="shared" si="71"/>
        <v>546733550</v>
      </c>
      <c r="EK52" s="17">
        <f>VLOOKUP(B:B,[34]Summary_Sep_22!$B:$AP,41,0)</f>
        <v>546015371</v>
      </c>
      <c r="EL52" s="22">
        <f t="shared" si="122"/>
        <v>3.183556563768046E-2</v>
      </c>
      <c r="EM52" s="17">
        <f>VLOOKUP(B:B,[35]Summary_Dec_22!$B:$DV,125,0)</f>
        <v>14078822</v>
      </c>
      <c r="EN52" s="49">
        <f t="shared" si="72"/>
        <v>546733550</v>
      </c>
      <c r="EO52" s="17">
        <f>VLOOKUP(B:B,[35]Summary_Dec_22!$B:$AQ,42,0)</f>
        <v>567278106</v>
      </c>
      <c r="EP52" s="51">
        <f t="shared" si="123"/>
        <v>2.5275897113234514E-2</v>
      </c>
      <c r="EQ52" s="16">
        <f>VLOOKUP(B:B,[36]Summary_Mar_23!$B:$DT,123,0)</f>
        <v>4343850</v>
      </c>
      <c r="ER52" s="49">
        <f t="shared" si="73"/>
        <v>567278106</v>
      </c>
      <c r="ES52" s="17">
        <f>VLOOKUP(B:B,[36]Summary_Mar_23!$B:$AM,38,0)</f>
        <v>565339160</v>
      </c>
      <c r="ET52" s="22">
        <f t="shared" si="74"/>
        <v>3.0681856124909188E-2</v>
      </c>
      <c r="EU52" s="17">
        <f>VLOOKUP(B:B,[37]Summary_Jun_23!$B:$DU,124,0)</f>
        <v>8170368</v>
      </c>
      <c r="EV52" s="49">
        <f t="shared" si="75"/>
        <v>567278106</v>
      </c>
      <c r="EW52" s="17">
        <f>VLOOKUP(B:B,[37]Summary_Jun_23!$B:$AL,37,0)</f>
        <v>591491984</v>
      </c>
      <c r="EX52" s="22">
        <f t="shared" si="124"/>
        <v>2.8203586097048813E-2</v>
      </c>
      <c r="EY52" s="17">
        <f>VLOOKUP(B:B,[38]Summary_Sep_23!$B:$DW,126,0)</f>
        <v>15679003</v>
      </c>
      <c r="EZ52" s="49">
        <f t="shared" si="76"/>
        <v>567278106</v>
      </c>
      <c r="FA52" s="17">
        <f>VLOOKUP(B:B,[38]Summary_Sep_23!$B:$AL,37,0)</f>
        <v>611432739</v>
      </c>
      <c r="FB52" s="22">
        <f t="shared" si="125"/>
        <v>3.54715279358159E-2</v>
      </c>
      <c r="FC52" s="17">
        <f>VLOOKUP(B:B,[39]Indu!$B:$DY,128,0)</f>
        <v>18141689</v>
      </c>
      <c r="FD52" s="49">
        <f t="shared" si="77"/>
        <v>567278106</v>
      </c>
      <c r="FE52" s="17">
        <f>VLOOKUP(B:B,[39]Indu!$B:$AL,37,0)</f>
        <v>661743852</v>
      </c>
      <c r="FF52" s="51">
        <f t="shared" si="126"/>
        <v>2.9522156023187994E-2</v>
      </c>
      <c r="FG52" s="16">
        <f>VLOOKUP(B:B,'[40]Mar 2024 Final'!$B:$EB,131,0)</f>
        <v>4564462</v>
      </c>
      <c r="FH52" s="49">
        <f t="shared" si="78"/>
        <v>661743852</v>
      </c>
      <c r="FI52" s="17">
        <f>VLOOKUP(B:B,'[40]Mar 2024 Final'!$B:$AM,38,0)</f>
        <v>634139046</v>
      </c>
      <c r="FJ52" s="22">
        <f t="shared" si="79"/>
        <v>2.8178237444414517E-2</v>
      </c>
      <c r="FK52" s="17">
        <f>VLOOKUP(B:B,'[41]June 2024 Final'!$B:$EG,136,0)</f>
        <v>8386013</v>
      </c>
      <c r="FL52" s="49">
        <f t="shared" si="80"/>
        <v>661743852</v>
      </c>
      <c r="FM52" s="17">
        <f>VLOOKUP(B:B,'[41]June 2024 Final'!$B:$AP,41,0)</f>
        <v>620445742</v>
      </c>
      <c r="FN52" s="22">
        <f t="shared" si="127"/>
        <v>2.61615381664063E-2</v>
      </c>
      <c r="FO52" s="17">
        <f>VLOOKUP(B:B,'[42]Sep 2024 Final'!$B:$EH,137,0)</f>
        <v>12717351</v>
      </c>
      <c r="FP52" s="49">
        <f t="shared" si="81"/>
        <v>661743852</v>
      </c>
      <c r="FQ52" s="17">
        <f>VLOOKUP(B:B,'[42]Sep 2024 Final'!$B:$AO,40,0)</f>
        <v>600001274</v>
      </c>
      <c r="FR52" s="22">
        <f t="shared" si="128"/>
        <v>2.6877802260676219E-2</v>
      </c>
      <c r="FS52" s="17">
        <f>VLOOKUP(B:B,'[43]Dec 2024 Final'!$B:$EJ,139,0)</f>
        <v>17833407</v>
      </c>
      <c r="FT52" s="49">
        <f t="shared" si="82"/>
        <v>661743852</v>
      </c>
      <c r="FU52" s="17">
        <f>VLOOKUP(B:B,'[43]Dec 2024 Final'!$B:$AO,40,0)</f>
        <v>588702741</v>
      </c>
      <c r="FV52" s="51">
        <f t="shared" si="129"/>
        <v>2.8523260569194096E-2</v>
      </c>
    </row>
  </sheetData>
  <mergeCells count="99">
    <mergeCell ref="FG2:FV2"/>
    <mergeCell ref="CE2:CT2"/>
    <mergeCell ref="CU2:DJ2"/>
    <mergeCell ref="DK2:DZ2"/>
    <mergeCell ref="EA2:EP2"/>
    <mergeCell ref="EQ2:FF2"/>
    <mergeCell ref="C2:R2"/>
    <mergeCell ref="S2:AH2"/>
    <mergeCell ref="AI2:AX2"/>
    <mergeCell ref="AY2:BN2"/>
    <mergeCell ref="BO2:CD2"/>
    <mergeCell ref="FG3:FJ3"/>
    <mergeCell ref="FK3:FN3"/>
    <mergeCell ref="FO3:FR3"/>
    <mergeCell ref="FS3:FV3"/>
    <mergeCell ref="FH4:FI4"/>
    <mergeCell ref="FL4:FM4"/>
    <mergeCell ref="FP4:FQ4"/>
    <mergeCell ref="FT4:FU4"/>
    <mergeCell ref="EQ3:ET3"/>
    <mergeCell ref="EU3:EX3"/>
    <mergeCell ref="EY3:FB3"/>
    <mergeCell ref="FC3:FF3"/>
    <mergeCell ref="ER4:ES4"/>
    <mergeCell ref="EV4:EW4"/>
    <mergeCell ref="EZ4:FA4"/>
    <mergeCell ref="FD4:FE4"/>
    <mergeCell ref="EA3:ED3"/>
    <mergeCell ref="EE3:EH3"/>
    <mergeCell ref="EI3:EL3"/>
    <mergeCell ref="EM3:EP3"/>
    <mergeCell ref="EB4:EC4"/>
    <mergeCell ref="EF4:EG4"/>
    <mergeCell ref="EJ4:EK4"/>
    <mergeCell ref="EN4:EO4"/>
    <mergeCell ref="DK3:DN3"/>
    <mergeCell ref="DO3:DR3"/>
    <mergeCell ref="DS3:DV3"/>
    <mergeCell ref="DW3:DZ3"/>
    <mergeCell ref="DL4:DM4"/>
    <mergeCell ref="DP4:DQ4"/>
    <mergeCell ref="DT4:DU4"/>
    <mergeCell ref="DX4:DY4"/>
    <mergeCell ref="CU3:CX3"/>
    <mergeCell ref="CY3:DB3"/>
    <mergeCell ref="DC3:DF3"/>
    <mergeCell ref="DG3:DJ3"/>
    <mergeCell ref="CV4:CW4"/>
    <mergeCell ref="CZ4:DA4"/>
    <mergeCell ref="DD4:DE4"/>
    <mergeCell ref="DH4:DI4"/>
    <mergeCell ref="CE3:CH3"/>
    <mergeCell ref="CI3:CL3"/>
    <mergeCell ref="CM3:CP3"/>
    <mergeCell ref="CQ3:CT3"/>
    <mergeCell ref="CF4:CG4"/>
    <mergeCell ref="CJ4:CK4"/>
    <mergeCell ref="CN4:CO4"/>
    <mergeCell ref="CR4:CS4"/>
    <mergeCell ref="BO3:BR3"/>
    <mergeCell ref="BS3:BV3"/>
    <mergeCell ref="BW3:BZ3"/>
    <mergeCell ref="CA3:CD3"/>
    <mergeCell ref="BP4:BQ4"/>
    <mergeCell ref="BT4:BU4"/>
    <mergeCell ref="BX4:BY4"/>
    <mergeCell ref="CB4:CC4"/>
    <mergeCell ref="AY3:BB3"/>
    <mergeCell ref="BC3:BF3"/>
    <mergeCell ref="BG3:BJ3"/>
    <mergeCell ref="BK3:BN3"/>
    <mergeCell ref="AZ4:BA4"/>
    <mergeCell ref="BD4:BE4"/>
    <mergeCell ref="BH4:BI4"/>
    <mergeCell ref="BL4:BM4"/>
    <mergeCell ref="AI3:AL3"/>
    <mergeCell ref="AM3:AP3"/>
    <mergeCell ref="AQ3:AT3"/>
    <mergeCell ref="AU3:AX3"/>
    <mergeCell ref="AJ4:AK4"/>
    <mergeCell ref="AN4:AO4"/>
    <mergeCell ref="AR4:AS4"/>
    <mergeCell ref="AV4:AW4"/>
    <mergeCell ref="S3:V3"/>
    <mergeCell ref="W3:Z3"/>
    <mergeCell ref="AA3:AD3"/>
    <mergeCell ref="AE3:AH3"/>
    <mergeCell ref="T4:U4"/>
    <mergeCell ref="X4:Y4"/>
    <mergeCell ref="AB4:AC4"/>
    <mergeCell ref="AF4:AG4"/>
    <mergeCell ref="O3:R3"/>
    <mergeCell ref="P4:Q4"/>
    <mergeCell ref="D4:E4"/>
    <mergeCell ref="C3:F3"/>
    <mergeCell ref="G3:J3"/>
    <mergeCell ref="H4:I4"/>
    <mergeCell ref="K3:N3"/>
    <mergeCell ref="L4:M4"/>
  </mergeCells>
  <conditionalFormatting sqref="A4 C4:XFD4 B5">
    <cfRule type="containsText" dxfId="17" priority="3" operator="containsText" text="ROA">
      <formula>NOT(ISERROR(SEARCH("ROA",A4)))</formula>
    </cfRule>
    <cfRule type="containsText" dxfId="16" priority="4" operator="containsText" text="ASSETS">
      <formula>NOT(ISERROR(SEARCH("ASSETS",A4)))</formula>
    </cfRule>
    <cfRule type="containsText" dxfId="15" priority="5" operator="containsText" text="PBT">
      <formula>NOT(ISERROR(SEARCH("PBT",A4)))</formula>
    </cfRule>
  </conditionalFormatting>
  <conditionalFormatting sqref="A4:XFD4">
    <cfRule type="containsText" dxfId="14" priority="1" operator="containsText" text="PAT">
      <formula>NOT(ISERROR(SEARCH("PAT",A4)))</formula>
    </cfRule>
    <cfRule type="containsText" dxfId="13" priority="2" operator="containsText" text="PAT">
      <formula>NOT(ISERROR(SEARCH("PAT",A4)))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95D8-860C-4F24-9672-64F189B7363A}">
  <dimension ref="A1:ED52"/>
  <sheetViews>
    <sheetView zoomScale="55" zoomScaleNormal="55" workbookViewId="0">
      <pane xSplit="2" ySplit="5" topLeftCell="C14" activePane="bottomRight" state="frozen"/>
      <selection pane="topRight" activeCell="C1" sqref="C1"/>
      <selection pane="bottomLeft" activeCell="A6" sqref="A6"/>
      <selection pane="bottomRight" activeCell="DV62" sqref="DV62"/>
    </sheetView>
  </sheetViews>
  <sheetFormatPr defaultRowHeight="15" x14ac:dyDescent="0.25"/>
  <cols>
    <col min="1" max="1" width="8.140625" bestFit="1" customWidth="1"/>
    <col min="2" max="2" width="30" bestFit="1" customWidth="1"/>
    <col min="3" max="3" width="17.5703125" bestFit="1" customWidth="1"/>
    <col min="4" max="4" width="15.85546875" bestFit="1" customWidth="1"/>
    <col min="5" max="5" width="17.5703125" style="18" bestFit="1" customWidth="1"/>
    <col min="6" max="6" width="17.5703125" bestFit="1" customWidth="1"/>
    <col min="7" max="7" width="15.85546875" bestFit="1" customWidth="1"/>
    <col min="8" max="9" width="17.5703125" bestFit="1" customWidth="1"/>
    <col min="10" max="10" width="15.85546875" bestFit="1" customWidth="1"/>
    <col min="11" max="12" width="17.5703125" bestFit="1" customWidth="1"/>
    <col min="13" max="13" width="15.85546875" bestFit="1" customWidth="1"/>
    <col min="14" max="15" width="17.5703125" bestFit="1" customWidth="1"/>
    <col min="16" max="16" width="15.85546875" bestFit="1" customWidth="1"/>
    <col min="17" max="17" width="17.5703125" style="18" bestFit="1" customWidth="1"/>
    <col min="18" max="18" width="17.5703125" bestFit="1" customWidth="1"/>
    <col min="19" max="19" width="15.85546875" bestFit="1" customWidth="1"/>
    <col min="20" max="21" width="17.5703125" bestFit="1" customWidth="1"/>
    <col min="22" max="22" width="15.85546875" bestFit="1" customWidth="1"/>
    <col min="23" max="24" width="17.5703125" bestFit="1" customWidth="1"/>
    <col min="25" max="25" width="15.85546875" bestFit="1" customWidth="1"/>
    <col min="26" max="27" width="17.5703125" bestFit="1" customWidth="1"/>
    <col min="28" max="28" width="15.85546875" bestFit="1" customWidth="1"/>
    <col min="29" max="30" width="17.5703125" bestFit="1" customWidth="1"/>
    <col min="31" max="31" width="15.85546875" bestFit="1" customWidth="1"/>
    <col min="32" max="33" width="17.5703125" bestFit="1" customWidth="1"/>
    <col min="34" max="34" width="15.85546875" bestFit="1" customWidth="1"/>
    <col min="35" max="36" width="17.5703125" bestFit="1" customWidth="1"/>
    <col min="37" max="37" width="15.85546875" bestFit="1" customWidth="1"/>
    <col min="38" max="39" width="17.5703125" bestFit="1" customWidth="1"/>
    <col min="40" max="40" width="15.85546875" bestFit="1" customWidth="1"/>
    <col min="41" max="42" width="17.5703125" bestFit="1" customWidth="1"/>
    <col min="43" max="43" width="15.85546875" bestFit="1" customWidth="1"/>
    <col min="44" max="45" width="17.5703125" bestFit="1" customWidth="1"/>
    <col min="46" max="46" width="15.85546875" bestFit="1" customWidth="1"/>
    <col min="47" max="48" width="17.5703125" bestFit="1" customWidth="1"/>
    <col min="49" max="49" width="15.85546875" bestFit="1" customWidth="1"/>
    <col min="50" max="51" width="17.5703125" bestFit="1" customWidth="1"/>
    <col min="52" max="52" width="15.85546875" bestFit="1" customWidth="1"/>
    <col min="53" max="54" width="17.5703125" bestFit="1" customWidth="1"/>
    <col min="55" max="55" width="15.85546875" bestFit="1" customWidth="1"/>
    <col min="56" max="57" width="17.5703125" bestFit="1" customWidth="1"/>
    <col min="58" max="58" width="15.85546875" bestFit="1" customWidth="1"/>
    <col min="59" max="60" width="17.5703125" bestFit="1" customWidth="1"/>
    <col min="61" max="61" width="15.85546875" bestFit="1" customWidth="1"/>
    <col min="62" max="63" width="17.5703125" bestFit="1" customWidth="1"/>
    <col min="64" max="64" width="15.85546875" bestFit="1" customWidth="1"/>
    <col min="65" max="66" width="17.5703125" bestFit="1" customWidth="1"/>
    <col min="67" max="67" width="15.85546875" bestFit="1" customWidth="1"/>
    <col min="68" max="69" width="17.5703125" bestFit="1" customWidth="1"/>
    <col min="70" max="70" width="15.85546875" bestFit="1" customWidth="1"/>
    <col min="71" max="72" width="17.5703125" bestFit="1" customWidth="1"/>
    <col min="73" max="73" width="15.85546875" bestFit="1" customWidth="1"/>
    <col min="74" max="75" width="17.5703125" bestFit="1" customWidth="1"/>
    <col min="76" max="76" width="15.85546875" bestFit="1" customWidth="1"/>
    <col min="77" max="78" width="17.5703125" bestFit="1" customWidth="1"/>
    <col min="79" max="79" width="15.85546875" bestFit="1" customWidth="1"/>
    <col min="80" max="81" width="17.5703125" bestFit="1" customWidth="1"/>
    <col min="82" max="82" width="15.85546875" bestFit="1" customWidth="1"/>
    <col min="83" max="84" width="17.5703125" bestFit="1" customWidth="1"/>
    <col min="85" max="85" width="15.85546875" bestFit="1" customWidth="1"/>
    <col min="86" max="87" width="17.5703125" bestFit="1" customWidth="1"/>
    <col min="88" max="88" width="15.85546875" bestFit="1" customWidth="1"/>
    <col min="89" max="90" width="17.5703125" bestFit="1" customWidth="1"/>
    <col min="91" max="91" width="15.85546875" bestFit="1" customWidth="1"/>
    <col min="92" max="93" width="17.5703125" bestFit="1" customWidth="1"/>
    <col min="94" max="94" width="15.85546875" bestFit="1" customWidth="1"/>
    <col min="95" max="96" width="17.5703125" bestFit="1" customWidth="1"/>
    <col min="97" max="97" width="15.85546875" bestFit="1" customWidth="1"/>
    <col min="98" max="99" width="17.5703125" bestFit="1" customWidth="1"/>
    <col min="100" max="100" width="15.85546875" bestFit="1" customWidth="1"/>
    <col min="101" max="102" width="17.5703125" bestFit="1" customWidth="1"/>
    <col min="103" max="103" width="15.85546875" bestFit="1" customWidth="1"/>
    <col min="104" max="105" width="17.5703125" bestFit="1" customWidth="1"/>
    <col min="106" max="106" width="15.85546875" bestFit="1" customWidth="1"/>
    <col min="107" max="108" width="17.5703125" bestFit="1" customWidth="1"/>
    <col min="109" max="109" width="15.85546875" bestFit="1" customWidth="1"/>
    <col min="110" max="111" width="17.5703125" bestFit="1" customWidth="1"/>
    <col min="112" max="112" width="15.85546875" bestFit="1" customWidth="1"/>
    <col min="113" max="114" width="17.5703125" bestFit="1" customWidth="1"/>
    <col min="115" max="115" width="15.85546875" bestFit="1" customWidth="1"/>
    <col min="116" max="117" width="17.5703125" bestFit="1" customWidth="1"/>
    <col min="118" max="118" width="15.85546875" bestFit="1" customWidth="1"/>
    <col min="119" max="120" width="17.5703125" bestFit="1" customWidth="1"/>
    <col min="121" max="121" width="15.85546875" bestFit="1" customWidth="1"/>
    <col min="122" max="123" width="17.5703125" bestFit="1" customWidth="1"/>
    <col min="124" max="124" width="15.85546875" bestFit="1" customWidth="1"/>
    <col min="125" max="126" width="17.5703125" bestFit="1" customWidth="1"/>
    <col min="127" max="127" width="15.85546875" bestFit="1" customWidth="1"/>
    <col min="128" max="129" width="17.5703125" bestFit="1" customWidth="1"/>
    <col min="130" max="130" width="15.85546875" bestFit="1" customWidth="1"/>
    <col min="131" max="132" width="17.5703125" bestFit="1" customWidth="1"/>
    <col min="133" max="133" width="15.85546875" bestFit="1" customWidth="1"/>
    <col min="134" max="134" width="17.5703125" bestFit="1" customWidth="1"/>
  </cols>
  <sheetData>
    <row r="1" spans="1:134" ht="15.75" thickBot="1" x14ac:dyDescent="0.3">
      <c r="A1" t="s">
        <v>47</v>
      </c>
      <c r="CJ1" s="18">
        <f>CO37/CL37-1</f>
        <v>0.43133540292552053</v>
      </c>
    </row>
    <row r="2" spans="1:134" s="7" customFormat="1" ht="15.75" thickBot="1" x14ac:dyDescent="0.3">
      <c r="C2" s="79">
        <v>2014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1"/>
      <c r="O2" s="79">
        <v>2015</v>
      </c>
      <c r="P2" s="80"/>
      <c r="Q2" s="80"/>
      <c r="R2" s="80"/>
      <c r="S2" s="80"/>
      <c r="T2" s="80"/>
      <c r="U2" s="80"/>
      <c r="V2" s="80"/>
      <c r="W2" s="80"/>
      <c r="X2" s="80"/>
      <c r="Y2" s="80"/>
      <c r="Z2" s="81"/>
      <c r="AA2" s="79">
        <v>2016</v>
      </c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1"/>
      <c r="AM2" s="79">
        <v>2017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1"/>
      <c r="AY2" s="79">
        <v>2018</v>
      </c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1"/>
      <c r="BK2" s="79">
        <v>2019</v>
      </c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1"/>
      <c r="BW2" s="79">
        <v>2020</v>
      </c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1"/>
      <c r="CI2" s="79">
        <v>2021</v>
      </c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1"/>
      <c r="CU2" s="79">
        <v>2022</v>
      </c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1"/>
      <c r="DG2" s="79">
        <v>2023</v>
      </c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1"/>
      <c r="DS2" s="79">
        <v>2024</v>
      </c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1"/>
    </row>
    <row r="3" spans="1:134" ht="15.75" thickBot="1" x14ac:dyDescent="0.3">
      <c r="C3" s="78">
        <v>41699</v>
      </c>
      <c r="D3" s="75"/>
      <c r="E3" s="75"/>
      <c r="F3" s="75">
        <v>41791</v>
      </c>
      <c r="G3" s="75"/>
      <c r="H3" s="75"/>
      <c r="I3" s="75">
        <v>41883</v>
      </c>
      <c r="J3" s="75"/>
      <c r="K3" s="75"/>
      <c r="L3" s="75">
        <v>41974</v>
      </c>
      <c r="M3" s="75"/>
      <c r="N3" s="76"/>
      <c r="O3" s="78">
        <v>42064</v>
      </c>
      <c r="P3" s="75"/>
      <c r="Q3" s="75"/>
      <c r="R3" s="75">
        <v>42156</v>
      </c>
      <c r="S3" s="75"/>
      <c r="T3" s="75"/>
      <c r="U3" s="75">
        <v>42248</v>
      </c>
      <c r="V3" s="75"/>
      <c r="W3" s="75"/>
      <c r="X3" s="75">
        <v>42339</v>
      </c>
      <c r="Y3" s="75"/>
      <c r="Z3" s="76"/>
      <c r="AA3" s="78">
        <v>42430</v>
      </c>
      <c r="AB3" s="75"/>
      <c r="AC3" s="75"/>
      <c r="AD3" s="75">
        <v>42522</v>
      </c>
      <c r="AE3" s="75"/>
      <c r="AF3" s="75"/>
      <c r="AG3" s="75">
        <v>42614</v>
      </c>
      <c r="AH3" s="75"/>
      <c r="AI3" s="75"/>
      <c r="AJ3" s="75">
        <v>42705</v>
      </c>
      <c r="AK3" s="75"/>
      <c r="AL3" s="76"/>
      <c r="AM3" s="78">
        <v>42795</v>
      </c>
      <c r="AN3" s="75"/>
      <c r="AO3" s="75"/>
      <c r="AP3" s="75">
        <v>42887</v>
      </c>
      <c r="AQ3" s="75"/>
      <c r="AR3" s="75"/>
      <c r="AS3" s="75">
        <v>42979</v>
      </c>
      <c r="AT3" s="75"/>
      <c r="AU3" s="75"/>
      <c r="AV3" s="75">
        <v>43070</v>
      </c>
      <c r="AW3" s="75"/>
      <c r="AX3" s="76"/>
      <c r="AY3" s="78">
        <v>43160</v>
      </c>
      <c r="AZ3" s="75"/>
      <c r="BA3" s="75"/>
      <c r="BB3" s="75">
        <v>43252</v>
      </c>
      <c r="BC3" s="75"/>
      <c r="BD3" s="75"/>
      <c r="BE3" s="75">
        <v>43344</v>
      </c>
      <c r="BF3" s="75"/>
      <c r="BG3" s="75"/>
      <c r="BH3" s="75">
        <v>43435</v>
      </c>
      <c r="BI3" s="75"/>
      <c r="BJ3" s="76"/>
      <c r="BK3" s="78">
        <v>43525</v>
      </c>
      <c r="BL3" s="75"/>
      <c r="BM3" s="75"/>
      <c r="BN3" s="75">
        <v>43617</v>
      </c>
      <c r="BO3" s="75"/>
      <c r="BP3" s="75"/>
      <c r="BQ3" s="75">
        <v>43709</v>
      </c>
      <c r="BR3" s="75"/>
      <c r="BS3" s="75"/>
      <c r="BT3" s="75">
        <v>43800</v>
      </c>
      <c r="BU3" s="75"/>
      <c r="BV3" s="76"/>
      <c r="BW3" s="78">
        <v>43891</v>
      </c>
      <c r="BX3" s="75"/>
      <c r="BY3" s="75"/>
      <c r="BZ3" s="75">
        <v>43983</v>
      </c>
      <c r="CA3" s="75"/>
      <c r="CB3" s="75"/>
      <c r="CC3" s="75">
        <v>44075</v>
      </c>
      <c r="CD3" s="75"/>
      <c r="CE3" s="75"/>
      <c r="CF3" s="75">
        <v>44166</v>
      </c>
      <c r="CG3" s="75"/>
      <c r="CH3" s="76"/>
      <c r="CI3" s="78">
        <v>44256</v>
      </c>
      <c r="CJ3" s="75"/>
      <c r="CK3" s="75"/>
      <c r="CL3" s="75">
        <v>44348</v>
      </c>
      <c r="CM3" s="75"/>
      <c r="CN3" s="75"/>
      <c r="CO3" s="75">
        <v>44440</v>
      </c>
      <c r="CP3" s="75"/>
      <c r="CQ3" s="75"/>
      <c r="CR3" s="75">
        <v>44531</v>
      </c>
      <c r="CS3" s="75"/>
      <c r="CT3" s="76"/>
      <c r="CU3" s="78">
        <v>44621</v>
      </c>
      <c r="CV3" s="75"/>
      <c r="CW3" s="75"/>
      <c r="CX3" s="75">
        <v>44713</v>
      </c>
      <c r="CY3" s="75"/>
      <c r="CZ3" s="75"/>
      <c r="DA3" s="75">
        <v>44805</v>
      </c>
      <c r="DB3" s="75"/>
      <c r="DC3" s="75"/>
      <c r="DD3" s="75">
        <v>44896</v>
      </c>
      <c r="DE3" s="75"/>
      <c r="DF3" s="76"/>
      <c r="DG3" s="78">
        <v>44986</v>
      </c>
      <c r="DH3" s="75"/>
      <c r="DI3" s="75"/>
      <c r="DJ3" s="75">
        <v>45078</v>
      </c>
      <c r="DK3" s="75"/>
      <c r="DL3" s="75"/>
      <c r="DM3" s="75">
        <v>45170</v>
      </c>
      <c r="DN3" s="75"/>
      <c r="DO3" s="75"/>
      <c r="DP3" s="75">
        <v>45261</v>
      </c>
      <c r="DQ3" s="75"/>
      <c r="DR3" s="76"/>
      <c r="DS3" s="78">
        <v>45352</v>
      </c>
      <c r="DT3" s="75"/>
      <c r="DU3" s="75"/>
      <c r="DV3" s="75">
        <v>45444</v>
      </c>
      <c r="DW3" s="75"/>
      <c r="DX3" s="75"/>
      <c r="DY3" s="75">
        <v>45536</v>
      </c>
      <c r="DZ3" s="75"/>
      <c r="EA3" s="75"/>
      <c r="EB3" s="75">
        <v>45627</v>
      </c>
      <c r="EC3" s="75"/>
      <c r="ED3" s="76"/>
    </row>
    <row r="4" spans="1:134" ht="15.75" thickBot="1" x14ac:dyDescent="0.3">
      <c r="C4" s="23" t="s">
        <v>58</v>
      </c>
      <c r="D4" s="25" t="s">
        <v>59</v>
      </c>
      <c r="E4" s="24" t="s">
        <v>60</v>
      </c>
      <c r="F4" s="23" t="s">
        <v>58</v>
      </c>
      <c r="G4" s="25" t="s">
        <v>59</v>
      </c>
      <c r="H4" s="24" t="s">
        <v>60</v>
      </c>
      <c r="I4" s="23" t="s">
        <v>58</v>
      </c>
      <c r="J4" s="25" t="s">
        <v>59</v>
      </c>
      <c r="K4" s="24" t="s">
        <v>60</v>
      </c>
      <c r="L4" s="23" t="s">
        <v>58</v>
      </c>
      <c r="M4" s="25" t="s">
        <v>59</v>
      </c>
      <c r="N4" s="24" t="s">
        <v>60</v>
      </c>
      <c r="O4" s="23" t="s">
        <v>58</v>
      </c>
      <c r="P4" s="25" t="s">
        <v>59</v>
      </c>
      <c r="Q4" s="24" t="s">
        <v>60</v>
      </c>
      <c r="R4" s="23" t="s">
        <v>58</v>
      </c>
      <c r="S4" s="25" t="s">
        <v>59</v>
      </c>
      <c r="T4" s="24" t="s">
        <v>60</v>
      </c>
      <c r="U4" s="23" t="s">
        <v>58</v>
      </c>
      <c r="V4" s="25" t="s">
        <v>59</v>
      </c>
      <c r="W4" s="24" t="s">
        <v>60</v>
      </c>
      <c r="X4" s="23" t="s">
        <v>58</v>
      </c>
      <c r="Y4" s="25" t="s">
        <v>59</v>
      </c>
      <c r="Z4" s="24" t="s">
        <v>60</v>
      </c>
      <c r="AA4" s="23" t="s">
        <v>58</v>
      </c>
      <c r="AB4" s="25" t="s">
        <v>59</v>
      </c>
      <c r="AC4" s="24" t="s">
        <v>60</v>
      </c>
      <c r="AD4" s="23" t="s">
        <v>58</v>
      </c>
      <c r="AE4" s="25" t="s">
        <v>59</v>
      </c>
      <c r="AF4" s="24" t="s">
        <v>60</v>
      </c>
      <c r="AG4" s="23" t="s">
        <v>58</v>
      </c>
      <c r="AH4" s="25" t="s">
        <v>59</v>
      </c>
      <c r="AI4" s="24" t="s">
        <v>60</v>
      </c>
      <c r="AJ4" s="23" t="s">
        <v>58</v>
      </c>
      <c r="AK4" s="25" t="s">
        <v>59</v>
      </c>
      <c r="AL4" s="24" t="s">
        <v>60</v>
      </c>
      <c r="AM4" s="23" t="s">
        <v>58</v>
      </c>
      <c r="AN4" s="25" t="s">
        <v>59</v>
      </c>
      <c r="AO4" s="24" t="s">
        <v>60</v>
      </c>
      <c r="AP4" s="23" t="s">
        <v>58</v>
      </c>
      <c r="AQ4" s="25" t="s">
        <v>59</v>
      </c>
      <c r="AR4" s="24" t="s">
        <v>60</v>
      </c>
      <c r="AS4" s="23" t="s">
        <v>58</v>
      </c>
      <c r="AT4" s="25" t="s">
        <v>59</v>
      </c>
      <c r="AU4" s="24" t="s">
        <v>60</v>
      </c>
      <c r="AV4" s="23" t="s">
        <v>58</v>
      </c>
      <c r="AW4" s="25" t="s">
        <v>59</v>
      </c>
      <c r="AX4" s="24" t="s">
        <v>60</v>
      </c>
      <c r="AY4" s="23" t="s">
        <v>58</v>
      </c>
      <c r="AZ4" s="25" t="s">
        <v>59</v>
      </c>
      <c r="BA4" s="24" t="s">
        <v>60</v>
      </c>
      <c r="BB4" s="23" t="s">
        <v>58</v>
      </c>
      <c r="BC4" s="25" t="s">
        <v>59</v>
      </c>
      <c r="BD4" s="24" t="s">
        <v>60</v>
      </c>
      <c r="BE4" s="23" t="s">
        <v>58</v>
      </c>
      <c r="BF4" s="25" t="s">
        <v>59</v>
      </c>
      <c r="BG4" s="24" t="s">
        <v>60</v>
      </c>
      <c r="BH4" s="23" t="s">
        <v>58</v>
      </c>
      <c r="BI4" s="25" t="s">
        <v>59</v>
      </c>
      <c r="BJ4" s="24" t="s">
        <v>60</v>
      </c>
      <c r="BK4" s="23" t="s">
        <v>58</v>
      </c>
      <c r="BL4" s="25" t="s">
        <v>59</v>
      </c>
      <c r="BM4" s="24" t="s">
        <v>60</v>
      </c>
      <c r="BN4" s="23" t="s">
        <v>58</v>
      </c>
      <c r="BO4" s="25" t="s">
        <v>59</v>
      </c>
      <c r="BP4" s="24" t="s">
        <v>60</v>
      </c>
      <c r="BQ4" s="23" t="s">
        <v>58</v>
      </c>
      <c r="BR4" s="25" t="s">
        <v>59</v>
      </c>
      <c r="BS4" s="24" t="s">
        <v>60</v>
      </c>
      <c r="BT4" s="23" t="s">
        <v>58</v>
      </c>
      <c r="BU4" s="25" t="s">
        <v>59</v>
      </c>
      <c r="BV4" s="24" t="s">
        <v>60</v>
      </c>
      <c r="BW4" s="23" t="s">
        <v>58</v>
      </c>
      <c r="BX4" s="25" t="s">
        <v>59</v>
      </c>
      <c r="BY4" s="24" t="s">
        <v>60</v>
      </c>
      <c r="BZ4" s="23" t="s">
        <v>58</v>
      </c>
      <c r="CA4" s="25" t="s">
        <v>59</v>
      </c>
      <c r="CB4" s="24" t="s">
        <v>60</v>
      </c>
      <c r="CC4" s="23" t="s">
        <v>58</v>
      </c>
      <c r="CD4" s="25" t="s">
        <v>59</v>
      </c>
      <c r="CE4" s="24" t="s">
        <v>60</v>
      </c>
      <c r="CF4" s="23" t="s">
        <v>58</v>
      </c>
      <c r="CG4" s="25" t="s">
        <v>59</v>
      </c>
      <c r="CH4" s="24" t="s">
        <v>60</v>
      </c>
      <c r="CI4" s="23" t="s">
        <v>58</v>
      </c>
      <c r="CJ4" s="25" t="s">
        <v>59</v>
      </c>
      <c r="CK4" s="24" t="s">
        <v>60</v>
      </c>
      <c r="CL4" s="23" t="s">
        <v>58</v>
      </c>
      <c r="CM4" s="25" t="s">
        <v>59</v>
      </c>
      <c r="CN4" s="24" t="s">
        <v>60</v>
      </c>
      <c r="CO4" s="23" t="s">
        <v>58</v>
      </c>
      <c r="CP4" s="25" t="s">
        <v>59</v>
      </c>
      <c r="CQ4" s="24" t="s">
        <v>60</v>
      </c>
      <c r="CR4" s="23" t="s">
        <v>58</v>
      </c>
      <c r="CS4" s="25" t="s">
        <v>59</v>
      </c>
      <c r="CT4" s="24" t="s">
        <v>60</v>
      </c>
      <c r="CU4" s="23" t="s">
        <v>58</v>
      </c>
      <c r="CV4" s="25" t="s">
        <v>59</v>
      </c>
      <c r="CW4" s="24" t="s">
        <v>60</v>
      </c>
      <c r="CX4" s="23" t="s">
        <v>58</v>
      </c>
      <c r="CY4" s="25" t="s">
        <v>59</v>
      </c>
      <c r="CZ4" s="24" t="s">
        <v>60</v>
      </c>
      <c r="DA4" s="23" t="s">
        <v>58</v>
      </c>
      <c r="DB4" s="25" t="s">
        <v>59</v>
      </c>
      <c r="DC4" s="24" t="s">
        <v>60</v>
      </c>
      <c r="DD4" s="23" t="s">
        <v>58</v>
      </c>
      <c r="DE4" s="25" t="s">
        <v>59</v>
      </c>
      <c r="DF4" s="24" t="s">
        <v>60</v>
      </c>
      <c r="DG4" s="23" t="s">
        <v>58</v>
      </c>
      <c r="DH4" s="25" t="s">
        <v>59</v>
      </c>
      <c r="DI4" s="24" t="s">
        <v>60</v>
      </c>
      <c r="DJ4" s="23" t="s">
        <v>58</v>
      </c>
      <c r="DK4" s="25" t="s">
        <v>59</v>
      </c>
      <c r="DL4" s="24" t="s">
        <v>60</v>
      </c>
      <c r="DM4" s="23" t="s">
        <v>58</v>
      </c>
      <c r="DN4" s="25" t="s">
        <v>59</v>
      </c>
      <c r="DO4" s="24" t="s">
        <v>60</v>
      </c>
      <c r="DP4" s="23" t="s">
        <v>58</v>
      </c>
      <c r="DQ4" s="25" t="s">
        <v>59</v>
      </c>
      <c r="DR4" s="24" t="s">
        <v>60</v>
      </c>
      <c r="DS4" s="23" t="s">
        <v>58</v>
      </c>
      <c r="DT4" s="25" t="s">
        <v>59</v>
      </c>
      <c r="DU4" s="24" t="s">
        <v>60</v>
      </c>
      <c r="DV4" s="23" t="s">
        <v>58</v>
      </c>
      <c r="DW4" s="25" t="s">
        <v>59</v>
      </c>
      <c r="DX4" s="24" t="s">
        <v>60</v>
      </c>
      <c r="DY4" s="23" t="s">
        <v>58</v>
      </c>
      <c r="DZ4" s="25" t="s">
        <v>59</v>
      </c>
      <c r="EA4" s="24" t="s">
        <v>60</v>
      </c>
      <c r="EB4" s="23" t="s">
        <v>58</v>
      </c>
      <c r="EC4" s="25" t="s">
        <v>59</v>
      </c>
      <c r="ED4" s="24" t="s">
        <v>60</v>
      </c>
    </row>
    <row r="5" spans="1:134" s="7" customFormat="1" ht="15.75" thickBot="1" x14ac:dyDescent="0.3">
      <c r="B5" s="14" t="s">
        <v>46</v>
      </c>
      <c r="C5" s="8">
        <v>41699</v>
      </c>
      <c r="D5" s="8">
        <v>41699</v>
      </c>
      <c r="E5" s="8">
        <v>41699</v>
      </c>
      <c r="F5" s="8">
        <v>41791</v>
      </c>
      <c r="G5" s="8">
        <v>41791</v>
      </c>
      <c r="H5" s="8">
        <v>41791</v>
      </c>
      <c r="I5" s="9">
        <v>41883</v>
      </c>
      <c r="J5" s="9">
        <v>41883</v>
      </c>
      <c r="K5" s="9">
        <v>41883</v>
      </c>
      <c r="L5" s="9">
        <v>41974</v>
      </c>
      <c r="M5" s="9">
        <v>41974</v>
      </c>
      <c r="N5" s="9">
        <v>41974</v>
      </c>
      <c r="O5" s="8">
        <v>42064</v>
      </c>
      <c r="P5" s="8">
        <v>42064</v>
      </c>
      <c r="Q5" s="8">
        <v>42064</v>
      </c>
      <c r="R5" s="8">
        <v>42156</v>
      </c>
      <c r="S5" s="8">
        <v>42156</v>
      </c>
      <c r="T5" s="8">
        <v>42156</v>
      </c>
      <c r="U5" s="9">
        <v>42248</v>
      </c>
      <c r="V5" s="9">
        <v>42248</v>
      </c>
      <c r="W5" s="9">
        <v>42248</v>
      </c>
      <c r="X5" s="9">
        <v>42339</v>
      </c>
      <c r="Y5" s="9">
        <v>42339</v>
      </c>
      <c r="Z5" s="9">
        <v>42339</v>
      </c>
      <c r="AA5" s="8">
        <v>42430</v>
      </c>
      <c r="AB5" s="8">
        <v>42430</v>
      </c>
      <c r="AC5" s="8"/>
      <c r="AD5" s="8">
        <v>42522</v>
      </c>
      <c r="AE5" s="8">
        <v>42522</v>
      </c>
      <c r="AF5" s="8">
        <v>42522</v>
      </c>
      <c r="AG5" s="9">
        <v>42614</v>
      </c>
      <c r="AH5" s="9">
        <v>42614</v>
      </c>
      <c r="AI5" s="9">
        <v>42614</v>
      </c>
      <c r="AJ5" s="9">
        <v>42705</v>
      </c>
      <c r="AK5" s="9">
        <v>42705</v>
      </c>
      <c r="AL5" s="9">
        <v>42705</v>
      </c>
      <c r="AM5" s="8">
        <v>42795</v>
      </c>
      <c r="AN5" s="8">
        <v>42795</v>
      </c>
      <c r="AO5" s="8">
        <v>42795</v>
      </c>
      <c r="AP5" s="8">
        <v>42887</v>
      </c>
      <c r="AQ5" s="8">
        <v>42887</v>
      </c>
      <c r="AR5" s="8">
        <v>42887</v>
      </c>
      <c r="AS5" s="9">
        <v>42979</v>
      </c>
      <c r="AT5" s="9">
        <v>42979</v>
      </c>
      <c r="AU5" s="9">
        <v>42979</v>
      </c>
      <c r="AV5" s="9">
        <v>43070</v>
      </c>
      <c r="AW5" s="9">
        <v>43070</v>
      </c>
      <c r="AX5" s="9">
        <v>43070</v>
      </c>
      <c r="AY5" s="8">
        <v>43160</v>
      </c>
      <c r="AZ5" s="8">
        <v>43160</v>
      </c>
      <c r="BA5" s="8">
        <v>43160</v>
      </c>
      <c r="BB5" s="8">
        <v>43252</v>
      </c>
      <c r="BC5" s="8">
        <v>43252</v>
      </c>
      <c r="BD5" s="8">
        <v>43252</v>
      </c>
      <c r="BE5" s="9">
        <v>43344</v>
      </c>
      <c r="BF5" s="9">
        <v>43344</v>
      </c>
      <c r="BG5" s="9">
        <v>43344</v>
      </c>
      <c r="BH5" s="9">
        <v>43435</v>
      </c>
      <c r="BI5" s="9">
        <v>43435</v>
      </c>
      <c r="BJ5" s="9">
        <v>43435</v>
      </c>
      <c r="BK5" s="8">
        <v>43525</v>
      </c>
      <c r="BL5" s="8">
        <v>43525</v>
      </c>
      <c r="BM5" s="8">
        <v>43525</v>
      </c>
      <c r="BN5" s="8">
        <v>43617</v>
      </c>
      <c r="BO5" s="8">
        <v>43617</v>
      </c>
      <c r="BP5" s="8">
        <v>43617</v>
      </c>
      <c r="BQ5" s="9">
        <v>43709</v>
      </c>
      <c r="BR5" s="9">
        <v>43709</v>
      </c>
      <c r="BS5" s="9">
        <v>43709</v>
      </c>
      <c r="BT5" s="9">
        <v>43800</v>
      </c>
      <c r="BU5" s="9">
        <v>43800</v>
      </c>
      <c r="BV5" s="9">
        <v>43800</v>
      </c>
      <c r="BW5" s="8">
        <v>43891</v>
      </c>
      <c r="BX5" s="8">
        <v>43891</v>
      </c>
      <c r="BY5" s="8">
        <v>43891</v>
      </c>
      <c r="BZ5" s="8">
        <v>43983</v>
      </c>
      <c r="CA5" s="8">
        <v>43983</v>
      </c>
      <c r="CB5" s="8">
        <v>43983</v>
      </c>
      <c r="CC5" s="9">
        <v>44075</v>
      </c>
      <c r="CD5" s="9">
        <v>44075</v>
      </c>
      <c r="CE5" s="9">
        <v>44075</v>
      </c>
      <c r="CF5" s="9">
        <v>44166</v>
      </c>
      <c r="CG5" s="9">
        <v>44166</v>
      </c>
      <c r="CH5" s="9">
        <v>44166</v>
      </c>
      <c r="CI5" s="8">
        <v>44256</v>
      </c>
      <c r="CJ5" s="8">
        <v>44256</v>
      </c>
      <c r="CK5" s="8">
        <v>44256</v>
      </c>
      <c r="CL5" s="8">
        <v>44348</v>
      </c>
      <c r="CM5" s="8">
        <v>44348</v>
      </c>
      <c r="CN5" s="8">
        <v>44348</v>
      </c>
      <c r="CO5" s="9">
        <v>44440</v>
      </c>
      <c r="CP5" s="9">
        <v>44440</v>
      </c>
      <c r="CQ5" s="9">
        <v>44440</v>
      </c>
      <c r="CR5" s="9">
        <v>44531</v>
      </c>
      <c r="CS5" s="9">
        <v>44531</v>
      </c>
      <c r="CT5" s="9">
        <v>44531</v>
      </c>
      <c r="CU5" s="8">
        <v>44621</v>
      </c>
      <c r="CV5" s="8">
        <v>44621</v>
      </c>
      <c r="CW5" s="8">
        <v>44621</v>
      </c>
      <c r="CX5" s="8">
        <v>44713</v>
      </c>
      <c r="CY5" s="8">
        <v>44713</v>
      </c>
      <c r="CZ5" s="8">
        <v>44713</v>
      </c>
      <c r="DA5" s="9">
        <v>44805</v>
      </c>
      <c r="DB5" s="9">
        <v>44805</v>
      </c>
      <c r="DC5" s="9">
        <v>44805</v>
      </c>
      <c r="DD5" s="9">
        <v>44896</v>
      </c>
      <c r="DE5" s="9">
        <v>44896</v>
      </c>
      <c r="DF5" s="9">
        <v>44896</v>
      </c>
      <c r="DG5" s="8">
        <v>44986</v>
      </c>
      <c r="DH5" s="8">
        <v>44986</v>
      </c>
      <c r="DI5" s="8">
        <v>44986</v>
      </c>
      <c r="DJ5" s="8">
        <v>45078</v>
      </c>
      <c r="DK5" s="8">
        <v>45078</v>
      </c>
      <c r="DL5" s="8">
        <v>45078</v>
      </c>
      <c r="DM5" s="9">
        <v>45170</v>
      </c>
      <c r="DN5" s="9">
        <v>45170</v>
      </c>
      <c r="DO5" s="9">
        <v>45170</v>
      </c>
      <c r="DP5" s="9">
        <v>45261</v>
      </c>
      <c r="DQ5" s="9">
        <v>45261</v>
      </c>
      <c r="DR5" s="9">
        <v>45261</v>
      </c>
      <c r="DS5" s="8">
        <v>45352</v>
      </c>
      <c r="DT5" s="8">
        <v>45352</v>
      </c>
      <c r="DU5" s="8">
        <v>45352</v>
      </c>
      <c r="DV5" s="8">
        <v>45444</v>
      </c>
      <c r="DW5" s="8">
        <v>45444</v>
      </c>
      <c r="DX5" s="8">
        <v>45444</v>
      </c>
      <c r="DY5" s="9">
        <v>45536</v>
      </c>
      <c r="DZ5" s="9">
        <v>45536</v>
      </c>
      <c r="EA5" s="9">
        <v>45536</v>
      </c>
      <c r="EB5" s="9">
        <v>45627</v>
      </c>
      <c r="EC5" s="9">
        <v>45627</v>
      </c>
      <c r="ED5" s="9">
        <v>45627</v>
      </c>
    </row>
    <row r="6" spans="1:134" x14ac:dyDescent="0.25">
      <c r="B6" s="15"/>
      <c r="C6" s="2"/>
      <c r="D6" s="3"/>
      <c r="E6" s="21"/>
      <c r="F6" s="3"/>
      <c r="G6" s="3"/>
      <c r="H6" s="3"/>
      <c r="I6" s="3"/>
      <c r="J6" s="3"/>
      <c r="K6" s="3"/>
      <c r="L6" s="3"/>
      <c r="M6" s="3"/>
      <c r="N6" s="4"/>
      <c r="O6" s="2"/>
      <c r="P6" s="3"/>
      <c r="Q6" s="21"/>
      <c r="R6" s="3"/>
      <c r="S6" s="3"/>
      <c r="T6" s="3"/>
      <c r="U6" s="3"/>
      <c r="V6" s="3"/>
      <c r="W6" s="3"/>
      <c r="X6" s="3"/>
      <c r="Y6" s="3"/>
      <c r="Z6" s="4"/>
      <c r="AA6" s="2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2"/>
      <c r="AN6" s="3"/>
      <c r="AO6" s="3"/>
      <c r="AP6" s="3"/>
      <c r="AQ6" s="3"/>
      <c r="AR6" s="3"/>
      <c r="AS6" s="3"/>
      <c r="AT6" s="3"/>
      <c r="AU6" s="3"/>
      <c r="AV6" s="3"/>
      <c r="AW6" s="3"/>
      <c r="AX6" s="4"/>
      <c r="AY6" s="2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  <c r="BK6" s="2"/>
      <c r="BL6" s="3"/>
      <c r="BM6" s="3"/>
      <c r="BN6" s="3"/>
      <c r="BO6" s="3"/>
      <c r="BP6" s="3"/>
      <c r="BQ6" s="3"/>
      <c r="BR6" s="3"/>
      <c r="BS6" s="3"/>
      <c r="BT6" s="3"/>
      <c r="BU6" s="3"/>
      <c r="BV6" s="4"/>
      <c r="BW6" s="2"/>
      <c r="BX6" s="3"/>
      <c r="BY6" s="3"/>
      <c r="BZ6" s="3"/>
      <c r="CA6" s="3"/>
      <c r="CB6" s="3"/>
      <c r="CC6" s="3"/>
      <c r="CD6" s="3"/>
      <c r="CE6" s="3"/>
      <c r="CF6" s="3"/>
      <c r="CG6" s="3"/>
      <c r="CH6" s="4"/>
      <c r="CI6" s="2"/>
      <c r="CJ6" s="3"/>
      <c r="CK6" s="3"/>
      <c r="CL6" s="3"/>
      <c r="CM6" s="3"/>
      <c r="CN6" s="3"/>
      <c r="CO6" s="3"/>
      <c r="CP6" s="3"/>
      <c r="CQ6" s="3"/>
      <c r="CR6" s="3"/>
      <c r="CS6" s="3"/>
      <c r="CT6" s="4"/>
      <c r="CU6" s="2"/>
      <c r="CV6" s="3"/>
      <c r="CW6" s="3"/>
      <c r="CX6" s="3"/>
      <c r="CY6" s="3"/>
      <c r="CZ6" s="3"/>
      <c r="DA6" s="3"/>
      <c r="DB6" s="3"/>
      <c r="DC6" s="3"/>
      <c r="DD6" s="3"/>
      <c r="DE6" s="3"/>
      <c r="DF6" s="4"/>
      <c r="DG6" s="2"/>
      <c r="DH6" s="3"/>
      <c r="DI6" s="3"/>
      <c r="DJ6" s="3"/>
      <c r="DK6" s="3"/>
      <c r="DL6" s="3"/>
      <c r="DM6" s="3"/>
      <c r="DN6" s="3"/>
      <c r="DO6" s="3"/>
      <c r="DP6" s="3"/>
      <c r="DQ6" s="3"/>
      <c r="DR6" s="4"/>
      <c r="DS6" s="2"/>
      <c r="DT6" s="3"/>
      <c r="DU6" s="3"/>
      <c r="DV6" s="3"/>
      <c r="DW6" s="3"/>
      <c r="DX6" s="3"/>
      <c r="DY6" s="3"/>
      <c r="DZ6" s="3"/>
      <c r="EA6" s="3"/>
      <c r="EB6" s="3"/>
      <c r="EC6" s="3"/>
      <c r="ED6" s="4"/>
    </row>
    <row r="7" spans="1:134" x14ac:dyDescent="0.25">
      <c r="A7">
        <v>1</v>
      </c>
      <c r="B7" s="11" t="s">
        <v>2</v>
      </c>
      <c r="C7" s="16">
        <f>VLOOKUP(B:B,'[44]Mar 2014 (Final)'!$B$1:$BE$65536,56,0)</f>
        <v>280455</v>
      </c>
      <c r="D7" s="17">
        <f>VLOOKUP(B:B,'[44]Mar 2014 (Final)'!$B$1:$BD$65536,55,0)</f>
        <v>403447</v>
      </c>
      <c r="E7" s="22">
        <f>C7/D7</f>
        <v>0.6951470701232132</v>
      </c>
      <c r="F7" s="17">
        <f>VLOOKUP(B:B,'[45]June 2014 (Final - print)'!$B$1:$BF$65536,57,0)</f>
        <v>605797</v>
      </c>
      <c r="G7" s="17">
        <f>VLOOKUP(B:B,'[45]June 2014 (Final - print)'!$B$1:$BE$65536,56,0)</f>
        <v>805051</v>
      </c>
      <c r="H7" s="22">
        <f>F7/G7</f>
        <v>0.75249518353495615</v>
      </c>
      <c r="I7" s="46"/>
      <c r="J7" s="46"/>
      <c r="K7" s="48" t="e">
        <f>I7/J7</f>
        <v>#DIV/0!</v>
      </c>
      <c r="L7" s="17">
        <f>VLOOKUP(B:B,'[3]Dec 2014 (Final)'!$B$1:$BL$65536,63,0)</f>
        <v>1534973</v>
      </c>
      <c r="M7" s="17">
        <f>VLOOKUP(B:B,'[3]Dec 2014 (Final)'!$B$1:$BK$65536,62,0)</f>
        <v>1666608</v>
      </c>
      <c r="N7" s="22">
        <f>L7/M7</f>
        <v>0.92101621977093595</v>
      </c>
      <c r="O7" s="16">
        <f>VLOOKUP(B:B,'[4]Mar 2015 (Final)'!$B$1:$BN$65536,65,0)</f>
        <v>282165</v>
      </c>
      <c r="P7" s="17">
        <f>VLOOKUP(B:B,'[4]Mar 2015 (Final)'!$B$1:$BM$65536,64,0)</f>
        <v>401465</v>
      </c>
      <c r="Q7" s="22">
        <f>O7/P7</f>
        <v>0.70283835452654653</v>
      </c>
      <c r="R7" s="17">
        <f>VLOOKUP(B:B,'[5]June 2015 (Final)'!$B$1:$BR$65536,69,0)</f>
        <v>577725</v>
      </c>
      <c r="S7" s="17">
        <f>VLOOKUP(B:B,'[5]June 2015 (Final)'!$B$1:$BQ$65536,68,0)</f>
        <v>803848</v>
      </c>
      <c r="T7" s="22">
        <f>R7/S7</f>
        <v>0.71869930633652135</v>
      </c>
      <c r="U7" s="17">
        <f>VLOOKUP(B:B,'[6]Sep 2015 (Final)'!$B$1:$BU$65536,72,0)</f>
        <v>862233</v>
      </c>
      <c r="V7" s="17">
        <f>VLOOKUP(B:B,'[6]Sep 2015 (Final)'!$B$1:$BT$65536,71,0)</f>
        <v>1264615</v>
      </c>
      <c r="W7" s="22">
        <f>U7/V7</f>
        <v>0.68181462342293897</v>
      </c>
      <c r="X7" s="17">
        <f>VLOOKUP(B:B,'[7]Dec 2015 (Final)'!$B$1:$BX$65536,75,0)</f>
        <v>1514960</v>
      </c>
      <c r="Y7" s="17">
        <f>VLOOKUP(B:B,'[7]Dec 2015 (Final)'!$B$1:$BW$65536,74,0)</f>
        <v>1592702</v>
      </c>
      <c r="Z7" s="22">
        <f>X7/Y7</f>
        <v>0.9511886090429974</v>
      </c>
      <c r="AA7" s="16">
        <f>VLOOKUP(B:B,'[8]Mar 2016 (Final)'!$B$1:$CA$65536,78,0)</f>
        <v>241501</v>
      </c>
      <c r="AB7" s="1">
        <f>VLOOKUP(B:B,'[8]Mar 2016 (Final)'!$B$1:$BZ$65536,77,0)</f>
        <v>353234</v>
      </c>
      <c r="AC7" s="22">
        <f>AA7/AB7</f>
        <v>0.68368560217872576</v>
      </c>
      <c r="AD7" s="17">
        <f>VLOOKUP(B:B,'[9]Jun 2016 (Final)'!$B$1:$CE$65536,82,0)</f>
        <v>519231</v>
      </c>
      <c r="AE7" s="17">
        <f>VLOOKUP(B:B,'[9]Jun 2016 (Final)'!$B$1:$CD$65536,81,0)</f>
        <v>754064</v>
      </c>
      <c r="AF7" s="22">
        <f>AD7/AE7</f>
        <v>0.68857683167476502</v>
      </c>
      <c r="AG7" s="17">
        <f>VLOOKUP(B:B,'[10]Sep 2016 (Final)'!$B$1:$CH$65536,85,0)</f>
        <v>801213</v>
      </c>
      <c r="AH7" s="17">
        <f>VLOOKUP(B:B,'[10]Sep 2016 (Final)'!$B$1:$CG$65536,84,0)</f>
        <v>1105580</v>
      </c>
      <c r="AI7" s="22">
        <f>AG7/AH7</f>
        <v>0.72469925288084081</v>
      </c>
      <c r="AJ7" s="17">
        <f>VLOOKUP(B:B,'[11]summary-dec-16'!$B$1:$CK$65536,88,0)</f>
        <v>1192665</v>
      </c>
      <c r="AK7" s="17">
        <f>VLOOKUP(B:B,'[11]summary-dec-16'!$B$1:$CJ$65536,87,0)</f>
        <v>1517030</v>
      </c>
      <c r="AL7" s="22">
        <f>AJ7/AK7</f>
        <v>0.78618418884267283</v>
      </c>
      <c r="AM7" s="16">
        <f>VLOOKUP(B:B,'[12]summary-mar-17'!$B$1:$CM$65536,90,0)</f>
        <v>252186</v>
      </c>
      <c r="AN7" s="17">
        <f>VLOOKUP(B:B,'[12]summary-mar-17'!$B$1:$CL$65536,89,0)</f>
        <v>503292</v>
      </c>
      <c r="AO7" s="22">
        <f>AM7/AN7</f>
        <v>0.50107293579075363</v>
      </c>
      <c r="AP7" s="17">
        <f>VLOOKUP(B:B,'[13]summary-june-17'!$B$1:$CP$65536,93,0)</f>
        <v>513149</v>
      </c>
      <c r="AQ7" s="17">
        <f>VLOOKUP(B:B,'[13]summary-june-17'!$B$1:$CO$65536,92,0)</f>
        <v>685921</v>
      </c>
      <c r="AR7" s="22">
        <f>AP7/AQ7</f>
        <v>0.74811676563336016</v>
      </c>
      <c r="AS7" s="17">
        <f>VLOOKUP(B:B,'[14]summary-sep-17'!$B$1:$CS$65536,96,0)</f>
        <v>785812</v>
      </c>
      <c r="AT7" s="17">
        <f>VLOOKUP(B:B,'[14]summary-sep-17'!$B$1:$CR$65536,95,0)</f>
        <v>1015512</v>
      </c>
      <c r="AU7" s="22">
        <f>AS7/AT7</f>
        <v>0.77380867975956957</v>
      </c>
      <c r="AV7" s="17">
        <f>VLOOKUP(B:B,'[15]summary-Dec-17'!$B$1:$CV$65536,99,0)</f>
        <v>1307729</v>
      </c>
      <c r="AW7" s="17">
        <f>VLOOKUP(B:B,'[15]summary-Dec-17'!$B$1:$CU$65536,98,0)</f>
        <v>1599917</v>
      </c>
      <c r="AX7" s="22">
        <f>AV7/AW7</f>
        <v>0.81737302622573549</v>
      </c>
      <c r="AY7" s="16">
        <f>VLOOKUP(B:B,'[16]summary-Mar-18'!$B$1:$CY$65536,102,0)</f>
        <v>276815</v>
      </c>
      <c r="AZ7" s="17">
        <f>VLOOKUP(B:B,'[16]summary-Mar-18'!$B$1:$CX$65536,101,0)</f>
        <v>340760</v>
      </c>
      <c r="BA7" s="22">
        <f>AY7/AZ7</f>
        <v>0.8123459326211997</v>
      </c>
      <c r="BB7" s="17">
        <f>VLOOKUP(B:B,'[17]summary-Jun-18'!$B$1:$DB$65536,105,0)</f>
        <v>527717</v>
      </c>
      <c r="BC7" s="17">
        <f>VLOOKUP(B:B,'[17]summary-Jun-18'!$B$1:$DA$65536,104,0)</f>
        <v>686620</v>
      </c>
      <c r="BD7" s="22">
        <f>BB7/BC7</f>
        <v>0.76857213597040575</v>
      </c>
      <c r="BE7" s="17">
        <f>VLOOKUP(B:B,'[18]summary-Sep-18'!$B$1:$DE$65536,108,0)</f>
        <v>824063</v>
      </c>
      <c r="BF7" s="17">
        <f>VLOOKUP(B:B,'[18]summary-Sep-18'!$B$1:$DD$65536,107,0)</f>
        <v>1009066</v>
      </c>
      <c r="BG7" s="22">
        <f>BE7/BF7</f>
        <v>0.81665916798306548</v>
      </c>
      <c r="BH7" s="17">
        <f>VLOOKUP(B:B,'[19]summary-Dec-18'!$B$1:$DH$65536,111,0)</f>
        <v>1356331</v>
      </c>
      <c r="BI7" s="17">
        <f>VLOOKUP(B:B,'[19]summary-Dec-18'!$B$1:$DG$65536,110,0)</f>
        <v>1697666</v>
      </c>
      <c r="BJ7" s="22">
        <f>BH7/BI7</f>
        <v>0.79893866049034379</v>
      </c>
      <c r="BK7" s="16">
        <f>VLOOKUP(B:B,[20]Summary_mar_19!$B$1:$DK$65536,114,0)</f>
        <v>281116</v>
      </c>
      <c r="BL7" s="17">
        <f>VLOOKUP(B:B,[20]Summary_mar_19!$B$1:$DJ$65536,113,0)</f>
        <v>324063</v>
      </c>
      <c r="BM7" s="22">
        <f>BK7/BL7</f>
        <v>0.86747329994476385</v>
      </c>
      <c r="BN7" s="17">
        <f>VLOOKUP(B:B,[21]Summary_jun_19!$B$1:$DN$65536,117,0)</f>
        <v>587851</v>
      </c>
      <c r="BO7" s="17">
        <f>VLOOKUP(B:B,[21]Summary_jun_19!$B$1:$DM$65536,116,0)</f>
        <v>667384</v>
      </c>
      <c r="BP7" s="22">
        <f>BN7/BO7</f>
        <v>0.88082872828836167</v>
      </c>
      <c r="BQ7" s="17">
        <f>VLOOKUP(B:B,[22]Summary_sep_19!$B$1:$DQ$65536,120,0)</f>
        <v>885700</v>
      </c>
      <c r="BR7" s="17">
        <f>VLOOKUP(B:B,[22]Summary_sep_19!$B$1:$DP$65536,119,0)</f>
        <v>1015935</v>
      </c>
      <c r="BS7" s="22">
        <f>BQ7/BR7</f>
        <v>0.87180774360564406</v>
      </c>
      <c r="BT7" s="17">
        <f>VLOOKUP(B:B,[23]Summary_DEC_19!$B$1:$DT$65536,123,0)</f>
        <v>1390358</v>
      </c>
      <c r="BU7" s="17">
        <f>VLOOKUP(B:B,[23]Summary_DEC_19!$B$1:$DS$65536,122,0)</f>
        <v>1616017</v>
      </c>
      <c r="BV7" s="22">
        <f>BT7/BU7</f>
        <v>0.86036099867761295</v>
      </c>
      <c r="BW7" s="16">
        <f>VLOOKUP(B:B,[24]Summary_mar_20!$B:$DW,126,0)</f>
        <v>361270</v>
      </c>
      <c r="BX7" s="17">
        <f>VLOOKUP(B:B,[24]Summary_mar_20!$B:$DV,125,0)</f>
        <v>412894</v>
      </c>
      <c r="BY7" s="22">
        <f>BW7/BX7</f>
        <v>0.87497033136834146</v>
      </c>
      <c r="BZ7" s="1">
        <f>VLOOKUP(B:B,[25]Summary_jun_20!$B:$DZ,129,0)</f>
        <v>650307</v>
      </c>
      <c r="CA7" s="17">
        <f>VLOOKUP(B:B,[25]Summary_jun_20!$B:$DY,128,0)</f>
        <v>738998</v>
      </c>
      <c r="CB7" s="22">
        <f>BZ7/CA7</f>
        <v>0.879984790215941</v>
      </c>
      <c r="CC7" s="17">
        <f>VLOOKUP(B:B,[26]Summary_Sep_20!$B:$EC,132,0)</f>
        <v>989698</v>
      </c>
      <c r="CD7" s="17">
        <f>VLOOKUP(B:B,[26]Summary_Sep_20!$B:$EB,131,0)</f>
        <v>1137422</v>
      </c>
      <c r="CE7" s="22">
        <f>CC7/CD7</f>
        <v>0.87012384145901878</v>
      </c>
      <c r="CF7" s="17">
        <f>VLOOKUP(B:B,[27]Summary_Dec_20!$B:$EF,135,0)</f>
        <v>1376978</v>
      </c>
      <c r="CG7" s="17">
        <f>VLOOKUP(B:B,[27]Summary_Dec_20!$B:$EE,134,0)</f>
        <v>1677558</v>
      </c>
      <c r="CH7" s="22">
        <f>CF7/CG7</f>
        <v>0.82082288660064218</v>
      </c>
      <c r="CI7" s="16">
        <f>VLOOKUP(B:B,[28]Summary_Mar_21!$B:$EH,137,0)</f>
        <v>325168</v>
      </c>
      <c r="CJ7" s="17">
        <f>VLOOKUP(B:B,[28]Summary_Mar_21!$B:$EG,136,0)</f>
        <v>371658</v>
      </c>
      <c r="CK7" s="22">
        <f>CI7/CJ7</f>
        <v>0.87491188135328712</v>
      </c>
      <c r="CL7" s="17">
        <f>VLOOKUP(B:B,[29]Summary_Jun_21!$B:$EK,140,0)</f>
        <v>677043</v>
      </c>
      <c r="CM7" s="17">
        <f>VLOOKUP(B:B,[29]Summary_Jun_21!$B:$EJ,139,0)</f>
        <v>774685</v>
      </c>
      <c r="CN7" s="22">
        <f>CL7/CM7</f>
        <v>0.87395909305072383</v>
      </c>
      <c r="CO7" s="17">
        <f>VLOOKUP(B:B,[30]Summary_Sep_21!$B:$EN,143,0)</f>
        <v>1017627</v>
      </c>
      <c r="CP7" s="17">
        <f>VLOOKUP(B:B,[30]Summary_Sep_21!$B:$EM,142,0)</f>
        <v>1155601</v>
      </c>
      <c r="CQ7" s="22">
        <f>CO7/CP7</f>
        <v>0.88060411854956855</v>
      </c>
      <c r="CR7" s="17">
        <f>VLOOKUP(B:B,[31]Summary_Dec_21!$B:$ES,148,0)</f>
        <v>1432807</v>
      </c>
      <c r="CS7" s="17">
        <f>VLOOKUP(B:B,[31]Summary_Dec_21!$B:$ER,147,0)</f>
        <v>1774712</v>
      </c>
      <c r="CT7" s="22">
        <f>CR7/CS7</f>
        <v>0.80734620603230267</v>
      </c>
      <c r="CU7" s="16">
        <f>VLOOKUP(B:B,[32]Summary_Mar_22!$B:$DI,112,0)</f>
        <v>340048</v>
      </c>
      <c r="CV7" s="17">
        <f>VLOOKUP(B:B,[32]Summary_Mar_22!$B:$DH,111,0)</f>
        <v>389505</v>
      </c>
      <c r="CW7" s="22">
        <f>CU7/CV7</f>
        <v>0.8730260202051322</v>
      </c>
      <c r="CX7" s="17">
        <f>VLOOKUP(B:B,[33]Summary_Jun_22!$B:$DL,115,0)</f>
        <v>706097</v>
      </c>
      <c r="CY7" s="17">
        <f>VLOOKUP(B:B,[33]Summary_Jun_22!$B:$DK,114,0)</f>
        <v>824969</v>
      </c>
      <c r="CZ7" s="22">
        <f>CX7/CY7</f>
        <v>0.85590731288084765</v>
      </c>
      <c r="DA7" s="17">
        <f>VLOOKUP(B:B,[34]Summary_Sep_22!$B:$DO,118,0)</f>
        <v>1047938</v>
      </c>
      <c r="DB7" s="17">
        <f>VLOOKUP(B:B,[34]Summary_Sep_22!$B:$DN,117,0)</f>
        <v>1237985</v>
      </c>
      <c r="DC7" s="22">
        <f>DA7/DB7</f>
        <v>0.84648683142364411</v>
      </c>
      <c r="DD7" s="17">
        <f>VLOOKUP(B:B,[35]Summary_Dec_22!$B:$DR,121,0)</f>
        <v>1578440</v>
      </c>
      <c r="DE7" s="17">
        <f>VLOOKUP(B:B,[35]Summary_Dec_22!$B:$DQ,120,0)</f>
        <v>1987863</v>
      </c>
      <c r="DF7" s="22">
        <f>DD7/DE7</f>
        <v>0.79403862338601805</v>
      </c>
      <c r="DG7" s="16">
        <f>VLOOKUP(B:B,[36]Summary_Mar_23!$B:$DP,119,0)</f>
        <v>353530</v>
      </c>
      <c r="DH7" s="17">
        <f>VLOOKUP(B:B,[36]Summary_Mar_23!$B:$DO,118,0)</f>
        <v>415577</v>
      </c>
      <c r="DI7" s="22">
        <f>DG7/DH7</f>
        <v>0.85069674211999224</v>
      </c>
      <c r="DJ7" s="17">
        <f>VLOOKUP(B:B,[37]Summary_Jun_23!$B:$DQ,120,0)</f>
        <v>696218</v>
      </c>
      <c r="DK7" s="17">
        <f>VLOOKUP(B:B,[37]Summary_Jun_23!$B:$DP,119,0)</f>
        <v>798679</v>
      </c>
      <c r="DL7" s="22">
        <f>DJ7/DK7</f>
        <v>0.87171191429848538</v>
      </c>
      <c r="DM7" s="1">
        <f>VLOOKUP(B:B,[38]Summary_Sep_23!$B:$DS,122,0)</f>
        <v>1036882</v>
      </c>
      <c r="DN7" s="1">
        <f>VLOOKUP(B:B,[38]Summary_Sep_23!$B:$DR,121,0)</f>
        <v>1196171</v>
      </c>
      <c r="DO7" s="22">
        <f>DM7/DN7</f>
        <v>0.8668342569749643</v>
      </c>
      <c r="DP7" s="17">
        <f>VLOOKUP(B:B,[39]Indu!$B:$DU,124,0)</f>
        <v>1658772</v>
      </c>
      <c r="DQ7" s="17">
        <f>VLOOKUP(B:B,[39]Indu!$B:$DT,123,0)</f>
        <v>2073760</v>
      </c>
      <c r="DR7" s="22">
        <f>DP7/DQ7</f>
        <v>0.79988619705269659</v>
      </c>
      <c r="DS7" s="16">
        <f>VLOOKUP(B:B,'[40]Mar 2024 Final'!$B:$DX,127,0)</f>
        <v>397094</v>
      </c>
      <c r="DT7" s="17">
        <f>VLOOKUP(B:B,'[40]Mar 2024 Final'!$B:$DW,126,0)</f>
        <v>465065</v>
      </c>
      <c r="DU7" s="22">
        <f>DS7/DT7</f>
        <v>0.85384623654757941</v>
      </c>
      <c r="DV7" s="17">
        <f>VLOOKUP(B:B,'[41]June 2024 Final'!$B:$EC,132,0)</f>
        <v>794047</v>
      </c>
      <c r="DW7" s="17">
        <f>VLOOKUP(B:B,'[41]June 2024 Final'!$B:$EB,131,0)</f>
        <v>919967</v>
      </c>
      <c r="DX7" s="22">
        <f>DV7/DW7</f>
        <v>0.86312552515470664</v>
      </c>
      <c r="DY7" s="1">
        <f>VLOOKUP(B:B,'[42]Sep 2024 Final'!$B:$ED,133,0)</f>
        <v>1169210</v>
      </c>
      <c r="DZ7" s="1">
        <f>VLOOKUP(B:B,'[42]Sep 2024 Final'!$B:$EC,132,0)</f>
        <v>1346679</v>
      </c>
      <c r="EA7" s="22">
        <f>DY7/DZ7</f>
        <v>0.86821729602971454</v>
      </c>
      <c r="EB7" s="17">
        <f>VLOOKUP(B:B,'[43]Dec 2024 Final'!$B:$EF,135,0)</f>
        <v>1762329</v>
      </c>
      <c r="EC7" s="17">
        <f>VLOOKUP(B:B,'[43]Dec 2024 Final'!$B:$EE,134,0)</f>
        <v>2101274</v>
      </c>
      <c r="ED7" s="22">
        <f>EB7/EC7</f>
        <v>0.83869547712482995</v>
      </c>
    </row>
    <row r="8" spans="1:134" x14ac:dyDescent="0.25">
      <c r="A8">
        <v>2</v>
      </c>
      <c r="B8" s="11" t="s">
        <v>3</v>
      </c>
      <c r="C8" s="16">
        <f>VLOOKUP(B:B,'[44]Mar 2014 (Final)'!$B$1:$BE$65536,56,0)</f>
        <v>545815</v>
      </c>
      <c r="D8" s="17">
        <f>VLOOKUP(B:B,'[44]Mar 2014 (Final)'!$B$1:$BD$65536,55,0)</f>
        <v>811164</v>
      </c>
      <c r="E8" s="22">
        <f t="shared" ref="E8:E52" si="0">C8/D8</f>
        <v>0.67287872735969545</v>
      </c>
      <c r="F8" s="17">
        <f>VLOOKUP(B:B,'[45]June 2014 (Final - print)'!$B$1:$BF$65536,57,0)</f>
        <v>1154661</v>
      </c>
      <c r="G8" s="17">
        <f>VLOOKUP(B:B,'[45]June 2014 (Final - print)'!$B$1:$BE$65536,56,0)</f>
        <v>1655380</v>
      </c>
      <c r="H8" s="22">
        <f t="shared" ref="H8:H52" si="1">F8/G8</f>
        <v>0.69752020684072535</v>
      </c>
      <c r="I8" s="46"/>
      <c r="J8" s="46"/>
      <c r="K8" s="48" t="e">
        <f t="shared" ref="K8:K52" si="2">I8/J8</f>
        <v>#DIV/0!</v>
      </c>
      <c r="L8" s="17">
        <f>VLOOKUP(B:B,'[3]Dec 2014 (Final)'!$B$1:$BL$65536,63,0)</f>
        <v>2639073</v>
      </c>
      <c r="M8" s="17">
        <f>VLOOKUP(B:B,'[3]Dec 2014 (Final)'!$B$1:$BK$65536,62,0)</f>
        <v>3256097</v>
      </c>
      <c r="N8" s="22">
        <f t="shared" ref="N8:N52" si="3">L8/M8</f>
        <v>0.81050195986176088</v>
      </c>
      <c r="O8" s="16">
        <f>VLOOKUP(B:B,'[4]Mar 2015 (Final)'!$B$1:$BN$65536,65,0)</f>
        <v>630944</v>
      </c>
      <c r="P8" s="17">
        <f>VLOOKUP(B:B,'[4]Mar 2015 (Final)'!$B$1:$BM$65536,64,0)</f>
        <v>783153</v>
      </c>
      <c r="Q8" s="22">
        <f t="shared" ref="Q8:Q52" si="4">O8/P8</f>
        <v>0.80564589550190069</v>
      </c>
      <c r="R8" s="17">
        <f>VLOOKUP(B:B,'[5]June 2015 (Final)'!$B$1:$BR$65536,69,0)</f>
        <v>1311392</v>
      </c>
      <c r="S8" s="17">
        <f>VLOOKUP(B:B,'[5]June 2015 (Final)'!$B$1:$BQ$65536,68,0)</f>
        <v>1648867</v>
      </c>
      <c r="T8" s="22">
        <f t="shared" ref="T8:T52" si="5">R8/S8</f>
        <v>0.79532915632370593</v>
      </c>
      <c r="U8" s="17">
        <f>VLOOKUP(B:B,'[6]Sep 2015 (Final)'!$B$1:$BU$65536,72,0)</f>
        <v>2115428</v>
      </c>
      <c r="V8" s="17">
        <f>VLOOKUP(B:B,'[6]Sep 2015 (Final)'!$B$1:$BT$65536,71,0)</f>
        <v>2805718</v>
      </c>
      <c r="W8" s="22">
        <f t="shared" ref="W8:W52" si="6">U8/V8</f>
        <v>0.75397028496805452</v>
      </c>
      <c r="X8" s="17">
        <f>VLOOKUP(B:B,'[7]Dec 2015 (Final)'!$B$1:$BX$65536,75,0)</f>
        <v>2911646</v>
      </c>
      <c r="Y8" s="17">
        <f>VLOOKUP(B:B,'[7]Dec 2015 (Final)'!$B$1:$BW$65536,74,0)</f>
        <v>3620303</v>
      </c>
      <c r="Z8" s="22">
        <f t="shared" ref="Z8:Z52" si="7">X8/Y8</f>
        <v>0.80425478198924238</v>
      </c>
      <c r="AA8" s="16">
        <f>VLOOKUP(B:B,'[8]Mar 2016 (Final)'!$B$1:$CA$65536,78,0)</f>
        <v>705435</v>
      </c>
      <c r="AB8" s="1">
        <f>VLOOKUP(B:B,'[8]Mar 2016 (Final)'!$B$1:$BZ$65536,77,0)</f>
        <v>1310119</v>
      </c>
      <c r="AC8" s="22">
        <f t="shared" ref="AC8:AC52" si="8">AA8/AB8</f>
        <v>0.53845108726764512</v>
      </c>
      <c r="AD8" s="17">
        <f>VLOOKUP(B:B,'[9]Jun 2016 (Final)'!$B$1:$CE$65536,82,0)</f>
        <v>1391466</v>
      </c>
      <c r="AE8" s="17">
        <f>VLOOKUP(B:B,'[9]Jun 2016 (Final)'!$B$1:$CD$65536,81,0)</f>
        <v>1645406</v>
      </c>
      <c r="AF8" s="22">
        <f t="shared" ref="AF8:AF52" si="9">AD8/AE8</f>
        <v>0.84566726996255026</v>
      </c>
      <c r="AG8" s="17">
        <f>VLOOKUP(B:B,'[10]Sep 2016 (Final)'!$B$1:$CH$65536,85,0)</f>
        <v>2021814</v>
      </c>
      <c r="AH8" s="17">
        <f>VLOOKUP(B:B,'[10]Sep 2016 (Final)'!$B$1:$CG$65536,84,0)</f>
        <v>2337535</v>
      </c>
      <c r="AI8" s="22">
        <f t="shared" ref="AI8:AI52" si="10">AG8/AH8</f>
        <v>0.86493421488876099</v>
      </c>
      <c r="AJ8" s="17">
        <f>VLOOKUP(B:B,'[11]summary-dec-16'!$B$1:$CK$65536,88,0)</f>
        <v>2905496</v>
      </c>
      <c r="AK8" s="17">
        <f>VLOOKUP(B:B,'[11]summary-dec-16'!$B$1:$CJ$65536,87,0)</f>
        <v>3766578</v>
      </c>
      <c r="AL8" s="22">
        <f t="shared" ref="AL8:AL52" si="11">AJ8/AK8</f>
        <v>0.77138877782432758</v>
      </c>
      <c r="AM8" s="16">
        <f>VLOOKUP(B:B,'[12]summary-mar-17'!$B$1:$CM$65536,90,0)</f>
        <v>624016</v>
      </c>
      <c r="AN8" s="17">
        <f>VLOOKUP(B:B,'[12]summary-mar-17'!$B$1:$CL$65536,89,0)</f>
        <v>904256</v>
      </c>
      <c r="AO8" s="22">
        <f t="shared" ref="AO8:AO52" si="12">AM8/AN8</f>
        <v>0.69008776275744921</v>
      </c>
      <c r="AP8" s="17">
        <f>VLOOKUP(B:B,'[13]summary-june-17'!$B$1:$CP$65536,93,0)</f>
        <v>1289730</v>
      </c>
      <c r="AQ8" s="17">
        <f>VLOOKUP(B:B,'[13]summary-june-17'!$B$1:$CO$65536,92,0)</f>
        <v>1909620</v>
      </c>
      <c r="AR8" s="22">
        <f t="shared" ref="AR8:AR52" si="13">AP8/AQ8</f>
        <v>0.67538567882615386</v>
      </c>
      <c r="AS8" s="17">
        <f>VLOOKUP(B:B,'[14]summary-sep-17'!$B$1:$CS$65536,96,0)</f>
        <v>1909765</v>
      </c>
      <c r="AT8" s="17">
        <f>VLOOKUP(B:B,'[14]summary-sep-17'!$B$1:$CR$65536,95,0)</f>
        <v>1801672</v>
      </c>
      <c r="AU8" s="22">
        <f t="shared" ref="AU8:AU52" si="14">AS8/AT8</f>
        <v>1.0599959371073091</v>
      </c>
      <c r="AV8" s="17">
        <f>VLOOKUP(B:B,'[15]summary-Dec-17'!$B$1:$CV$65536,99,0)</f>
        <v>2636926</v>
      </c>
      <c r="AW8" s="17">
        <f>VLOOKUP(B:B,'[15]summary-Dec-17'!$B$1:$CU$65536,98,0)</f>
        <v>3440446</v>
      </c>
      <c r="AX8" s="22">
        <f t="shared" ref="AX8:AX52" si="15">AV8/AW8</f>
        <v>0.76644888482481632</v>
      </c>
      <c r="AY8" s="16">
        <f>VLOOKUP(B:B,'[16]summary-Mar-18'!$B$1:$CY$65536,102,0)</f>
        <v>549262</v>
      </c>
      <c r="AZ8" s="17">
        <f>VLOOKUP(B:B,'[16]summary-Mar-18'!$B$1:$CX$65536,101,0)</f>
        <v>787375</v>
      </c>
      <c r="BA8" s="22">
        <f t="shared" ref="BA8:BA52" si="16">AY8/AZ8</f>
        <v>0.69758628353706942</v>
      </c>
      <c r="BB8" s="17">
        <f>VLOOKUP(B:B,'[17]summary-Jun-18'!$B$1:$DB$65536,105,0)</f>
        <v>1148581</v>
      </c>
      <c r="BC8" s="17">
        <f>VLOOKUP(B:B,'[17]summary-Jun-18'!$B$1:$DA$65536,104,0)</f>
        <v>1538091</v>
      </c>
      <c r="BD8" s="22">
        <f t="shared" ref="BD8:BD52" si="17">BB8/BC8</f>
        <v>0.74675750654545148</v>
      </c>
      <c r="BE8" s="17">
        <f>VLOOKUP(B:B,'[18]summary-Sep-18'!$B$1:$DE$65536,108,0)</f>
        <v>1690867</v>
      </c>
      <c r="BF8" s="17">
        <f>VLOOKUP(B:B,'[18]summary-Sep-18'!$B$1:$DD$65536,107,0)</f>
        <v>2142375</v>
      </c>
      <c r="BG8" s="22">
        <f t="shared" ref="BG8:BG52" si="18">BE8/BF8</f>
        <v>0.78924884765738956</v>
      </c>
      <c r="BH8" s="17">
        <f>VLOOKUP(B:B,'[19]summary-Dec-18'!$B$1:$DH$65536,111,0)</f>
        <v>2284309</v>
      </c>
      <c r="BI8" s="17">
        <f>VLOOKUP(B:B,'[19]summary-Dec-18'!$B$1:$DG$65536,110,0)</f>
        <v>2897478</v>
      </c>
      <c r="BJ8" s="22">
        <f t="shared" ref="BJ8:BJ52" si="19">BH8/BI8</f>
        <v>0.78837837595315652</v>
      </c>
      <c r="BK8" s="16">
        <f>VLOOKUP(B:B,[20]Summary_mar_19!$B$1:$DK$65536,114,0)</f>
        <v>631628</v>
      </c>
      <c r="BL8" s="17">
        <f>VLOOKUP(B:B,[20]Summary_mar_19!$B$1:$DJ$65536,113,0)</f>
        <v>792824</v>
      </c>
      <c r="BM8" s="22">
        <f t="shared" ref="BM8:BM52" si="20">BK8/BL8</f>
        <v>0.79668123063883034</v>
      </c>
      <c r="BN8" s="17">
        <f>VLOOKUP(B:B,[21]Summary_jun_19!$B$1:$DN$65536,117,0)</f>
        <v>1220521</v>
      </c>
      <c r="BO8" s="17">
        <f>VLOOKUP(B:B,[21]Summary_jun_19!$B$1:$DM$65536,116,0)</f>
        <v>1586284</v>
      </c>
      <c r="BP8" s="22">
        <f t="shared" ref="BP8:BP52" si="21">BN8/BO8</f>
        <v>0.76942149072927668</v>
      </c>
      <c r="BQ8" s="17">
        <f>VLOOKUP(B:B,[22]Summary_sep_19!$B$1:$DQ$65536,120,0)</f>
        <v>1796829</v>
      </c>
      <c r="BR8" s="17">
        <f>VLOOKUP(B:B,[22]Summary_sep_19!$B$1:$DP$65536,119,0)</f>
        <v>2104881</v>
      </c>
      <c r="BS8" s="22">
        <f t="shared" ref="BS8:BS52" si="22">BQ8/BR8</f>
        <v>0.85364873358636428</v>
      </c>
      <c r="BT8" s="17">
        <f>VLOOKUP(B:B,[23]Summary_DEC_19!$B$1:$DT$65536,123,0)</f>
        <v>2582303</v>
      </c>
      <c r="BU8" s="17">
        <f>VLOOKUP(B:B,[23]Summary_DEC_19!$B$1:$DS$65536,122,0)</f>
        <v>2385048</v>
      </c>
      <c r="BV8" s="22">
        <f t="shared" ref="BV8:BV52" si="23">BT8/BU8</f>
        <v>1.0827048344519692</v>
      </c>
      <c r="BW8" s="16">
        <f>VLOOKUP(B:B,[24]Summary_mar_20!$B:$DW,126,0)</f>
        <v>633189</v>
      </c>
      <c r="BX8" s="17">
        <f>VLOOKUP(B:B,[24]Summary_mar_20!$B:$DV,125,0)</f>
        <v>459744</v>
      </c>
      <c r="BY8" s="22">
        <f t="shared" ref="BY8:BY52" si="24">BW8/BX8</f>
        <v>1.3772643036124452</v>
      </c>
      <c r="BZ8" s="1">
        <f>VLOOKUP(B:B,[25]Summary_jun_20!$B:$DZ,129,0)</f>
        <v>1149132</v>
      </c>
      <c r="CA8" s="17">
        <f>VLOOKUP(B:B,[25]Summary_jun_20!$B:$DY,128,0)</f>
        <v>1221545</v>
      </c>
      <c r="CB8" s="22">
        <f t="shared" ref="CB8:CB52" si="25">BZ8/CA8</f>
        <v>0.94072015357600414</v>
      </c>
      <c r="CC8" s="17">
        <f>VLOOKUP(B:B,[26]Summary_Sep_20!$B:$EC,132,0)</f>
        <v>1689744</v>
      </c>
      <c r="CD8" s="17">
        <f>VLOOKUP(B:B,[26]Summary_Sep_20!$B:$EB,131,0)</f>
        <v>1780101</v>
      </c>
      <c r="CE8" s="22">
        <f t="shared" ref="CE8:CE52" si="26">CC8/CD8</f>
        <v>0.94924052062214448</v>
      </c>
      <c r="CF8" s="17">
        <f>VLOOKUP(B:B,[27]Summary_Dec_20!$B:$EF,135,0)</f>
        <v>2258513</v>
      </c>
      <c r="CG8" s="17">
        <f>VLOOKUP(B:B,[27]Summary_Dec_20!$B:$EE,134,0)</f>
        <v>2257249</v>
      </c>
      <c r="CH8" s="22">
        <f t="shared" ref="CH8:CH52" si="27">CF8/CG8</f>
        <v>1.0005599736670612</v>
      </c>
      <c r="CI8" s="16">
        <f>VLOOKUP(B:B,[28]Summary_Mar_21!$B:$EH,137,0)</f>
        <v>537228</v>
      </c>
      <c r="CJ8" s="17">
        <f>VLOOKUP(B:B,[28]Summary_Mar_21!$B:$EG,136,0)</f>
        <v>599860</v>
      </c>
      <c r="CK8" s="22">
        <f t="shared" ref="CK8:CK52" si="28">CI8/CJ8</f>
        <v>0.89558897075984401</v>
      </c>
      <c r="CL8" s="17">
        <f>VLOOKUP(B:B,[29]Summary_Jun_21!$B:$EK,140,0)</f>
        <v>1054073</v>
      </c>
      <c r="CM8" s="17">
        <f>VLOOKUP(B:B,[29]Summary_Jun_21!$B:$EJ,139,0)</f>
        <v>1176290</v>
      </c>
      <c r="CN8" s="22">
        <f t="shared" ref="CN8:CN52" si="29">CL8/CM8</f>
        <v>0.89609960128879784</v>
      </c>
      <c r="CO8" s="17">
        <f>VLOOKUP(B:B,[30]Summary_Sep_21!$B:$EN,143,0)</f>
        <v>1547668</v>
      </c>
      <c r="CP8" s="17">
        <f>VLOOKUP(B:B,[30]Summary_Sep_21!$B:$EM,142,0)</f>
        <v>1830975</v>
      </c>
      <c r="CQ8" s="22">
        <f t="shared" ref="CQ8:CQ52" si="30">CO8/CP8</f>
        <v>0.8452698698780704</v>
      </c>
      <c r="CR8" s="17">
        <f>VLOOKUP(B:B,[31]Summary_Dec_21!$B:$ES,148,0)</f>
        <v>2038236</v>
      </c>
      <c r="CS8" s="17">
        <f>VLOOKUP(B:B,[31]Summary_Dec_21!$B:$ER,147,0)</f>
        <v>2982287</v>
      </c>
      <c r="CT8" s="22">
        <f t="shared" ref="CT8:CT52" si="31">CR8/CS8</f>
        <v>0.68344730067897552</v>
      </c>
      <c r="CU8" s="16">
        <f>VLOOKUP(B:B,[32]Summary_Mar_22!$B:$DI,112,0)</f>
        <v>505285</v>
      </c>
      <c r="CV8" s="17">
        <f>VLOOKUP(B:B,[32]Summary_Mar_22!$B:$DH,111,0)</f>
        <v>654651</v>
      </c>
      <c r="CW8" s="22">
        <f t="shared" ref="CW8:CW52" si="32">CU8/CV8</f>
        <v>0.77183873544835335</v>
      </c>
      <c r="CX8" s="17">
        <f>VLOOKUP(B:B,[33]Summary_Jun_22!$B:$DL,115,0)</f>
        <v>1028763</v>
      </c>
      <c r="CY8" s="17">
        <f>VLOOKUP(B:B,[33]Summary_Jun_22!$B:$DK,114,0)</f>
        <v>1413457</v>
      </c>
      <c r="CZ8" s="22">
        <f t="shared" ref="CZ8:CZ52" si="33">CX8/CY8</f>
        <v>0.72783466352354542</v>
      </c>
      <c r="DA8" s="17">
        <f>VLOOKUP(B:B,[34]Summary_Sep_22!$B:$DO,118,0)</f>
        <v>1572574</v>
      </c>
      <c r="DB8" s="17">
        <f>VLOOKUP(B:B,[34]Summary_Sep_22!$B:$DN,117,0)</f>
        <v>2216491</v>
      </c>
      <c r="DC8" s="22">
        <f t="shared" ref="DC8:DC52" si="34">DA8/DB8</f>
        <v>0.70948810529796869</v>
      </c>
      <c r="DD8" s="17">
        <f>VLOOKUP(B:B,[35]Summary_Dec_22!$B:$DR,121,0)</f>
        <v>2149941</v>
      </c>
      <c r="DE8" s="17">
        <f>VLOOKUP(B:B,[35]Summary_Dec_22!$B:$DQ,120,0)</f>
        <v>3069274</v>
      </c>
      <c r="DF8" s="22">
        <f t="shared" ref="DF8:DF52" si="35">DD8/DE8</f>
        <v>0.70047216377553778</v>
      </c>
      <c r="DG8" s="16">
        <f>VLOOKUP(B:B,[36]Summary_Mar_23!$B:$DP,119,0)</f>
        <v>532245</v>
      </c>
      <c r="DH8" s="17">
        <f>VLOOKUP(B:B,[36]Summary_Mar_23!$B:$DO,118,0)</f>
        <v>883471</v>
      </c>
      <c r="DI8" s="22">
        <f t="shared" ref="DI8:DI52" si="36">DG8/DH8</f>
        <v>0.60244761854095952</v>
      </c>
      <c r="DJ8" s="17">
        <f>VLOOKUP(B:B,[37]Summary_Jun_23!$B:$DQ,120,0)</f>
        <v>1070668</v>
      </c>
      <c r="DK8" s="17">
        <f>VLOOKUP(B:B,[37]Summary_Jun_23!$B:$DP,119,0)</f>
        <v>1732126</v>
      </c>
      <c r="DL8" s="22">
        <f t="shared" ref="DL8:DL52" si="37">DJ8/DK8</f>
        <v>0.61812362380103991</v>
      </c>
      <c r="DM8" s="1">
        <f>VLOOKUP(B:B,[38]Summary_Sep_23!$B:$DS,122,0)</f>
        <v>1634909</v>
      </c>
      <c r="DN8" s="1">
        <f>VLOOKUP(B:B,[38]Summary_Sep_23!$B:$DR,121,0)</f>
        <v>2551277</v>
      </c>
      <c r="DO8" s="22">
        <f t="shared" ref="DO8:DO52" si="38">DM8/DN8</f>
        <v>0.64081987177401745</v>
      </c>
      <c r="DP8" s="17">
        <f>VLOOKUP(B:B,[39]Indu!$B:$DU,124,0)</f>
        <v>2214087</v>
      </c>
      <c r="DQ8" s="17">
        <f>VLOOKUP(B:B,[39]Indu!$B:$DT,123,0)</f>
        <v>3392718</v>
      </c>
      <c r="DR8" s="22">
        <f t="shared" ref="DR8:DR52" si="39">DP8/DQ8</f>
        <v>0.65259977398652058</v>
      </c>
      <c r="DS8" s="16">
        <f>VLOOKUP(B:B,'[40]Mar 2024 Final'!$B:$DX,127,0)</f>
        <v>613653</v>
      </c>
      <c r="DT8" s="17">
        <f>VLOOKUP(B:B,'[40]Mar 2024 Final'!$B:$DW,126,0)</f>
        <v>802776</v>
      </c>
      <c r="DU8" s="22">
        <f t="shared" ref="DU8:DU52" si="40">DS8/DT8</f>
        <v>0.76441373434183379</v>
      </c>
      <c r="DV8" s="17">
        <f>VLOOKUP(B:B,'[41]June 2024 Final'!$B:$EC,132,0)</f>
        <v>1210335</v>
      </c>
      <c r="DW8" s="17">
        <f>VLOOKUP(B:B,'[41]June 2024 Final'!$B:$EB,131,0)</f>
        <v>1609042</v>
      </c>
      <c r="DX8" s="22">
        <f t="shared" ref="DX8:DX52" si="41">DV8/DW8</f>
        <v>0.75220845695761829</v>
      </c>
      <c r="DY8" s="1">
        <f>VLOOKUP(B:B,'[42]Sep 2024 Final'!$B:$ED,133,0)</f>
        <v>1791409</v>
      </c>
      <c r="DZ8" s="1">
        <f>VLOOKUP(B:B,'[42]Sep 2024 Final'!$B:$EC,132,0)</f>
        <v>2354397</v>
      </c>
      <c r="EA8" s="22">
        <f t="shared" ref="EA8:EA52" si="42">DY8/DZ8</f>
        <v>0.76087805072806325</v>
      </c>
      <c r="EB8" s="17">
        <f>VLOOKUP(B:B,'[43]Dec 2024 Final'!$B:$EF,135,0)</f>
        <v>2336753</v>
      </c>
      <c r="EC8" s="17">
        <f>VLOOKUP(B:B,'[43]Dec 2024 Final'!$B:$EE,134,0)</f>
        <v>2991500</v>
      </c>
      <c r="ED8" s="22">
        <f t="shared" ref="ED8:ED52" si="43">EB8/EC8</f>
        <v>0.78113087080060173</v>
      </c>
    </row>
    <row r="9" spans="1:134" x14ac:dyDescent="0.25">
      <c r="A9">
        <v>3</v>
      </c>
      <c r="B9" s="11" t="s">
        <v>4</v>
      </c>
      <c r="C9" s="16">
        <f>VLOOKUP(B:B,'[44]Mar 2014 (Final)'!$B$1:$BE$65536,56,0)</f>
        <v>224842</v>
      </c>
      <c r="D9" s="17">
        <f>VLOOKUP(B:B,'[44]Mar 2014 (Final)'!$B$1:$BD$65536,55,0)</f>
        <v>876708</v>
      </c>
      <c r="E9" s="22">
        <f t="shared" si="0"/>
        <v>0.25646167252950813</v>
      </c>
      <c r="F9" s="17">
        <f>VLOOKUP(B:B,'[45]June 2014 (Final - print)'!$B$1:$BF$65536,57,0)</f>
        <v>387414</v>
      </c>
      <c r="G9" s="17">
        <f>VLOOKUP(B:B,'[45]June 2014 (Final - print)'!$B$1:$BE$65536,56,0)</f>
        <v>1749054</v>
      </c>
      <c r="H9" s="22">
        <f t="shared" si="1"/>
        <v>0.22149916469131314</v>
      </c>
      <c r="I9" s="46"/>
      <c r="J9" s="46"/>
      <c r="K9" s="48" t="e">
        <f t="shared" si="2"/>
        <v>#DIV/0!</v>
      </c>
      <c r="L9" s="17">
        <f>VLOOKUP(B:B,'[3]Dec 2014 (Final)'!$B$1:$BL$65536,63,0)</f>
        <v>851962</v>
      </c>
      <c r="M9" s="17">
        <f>VLOOKUP(B:B,'[3]Dec 2014 (Final)'!$B$1:$BK$65536,62,0)</f>
        <v>3632034</v>
      </c>
      <c r="N9" s="22">
        <f t="shared" si="3"/>
        <v>0.23456883938861806</v>
      </c>
      <c r="O9" s="16">
        <f>VLOOKUP(B:B,'[4]Mar 2015 (Final)'!$B$1:$BN$65536,65,0)</f>
        <v>232496</v>
      </c>
      <c r="P9" s="17">
        <f>VLOOKUP(B:B,'[4]Mar 2015 (Final)'!$B$1:$BM$65536,64,0)</f>
        <v>973034</v>
      </c>
      <c r="Q9" s="22">
        <f t="shared" si="4"/>
        <v>0.23893923542240045</v>
      </c>
      <c r="R9" s="17">
        <f>VLOOKUP(B:B,'[5]June 2015 (Final)'!$B$1:$BR$65536,69,0)</f>
        <v>423828</v>
      </c>
      <c r="S9" s="17">
        <f>VLOOKUP(B:B,'[5]June 2015 (Final)'!$B$1:$BQ$65536,68,0)</f>
        <v>2004226</v>
      </c>
      <c r="T9" s="22">
        <f t="shared" si="5"/>
        <v>0.21146716987006456</v>
      </c>
      <c r="U9" s="17">
        <f>VLOOKUP(B:B,'[6]Sep 2015 (Final)'!$B$1:$BU$65536,72,0)</f>
        <v>728181</v>
      </c>
      <c r="V9" s="17">
        <f>VLOOKUP(B:B,'[6]Sep 2015 (Final)'!$B$1:$BT$65536,71,0)</f>
        <v>3059098</v>
      </c>
      <c r="W9" s="22">
        <f t="shared" si="6"/>
        <v>0.23803781376078831</v>
      </c>
      <c r="X9" s="17">
        <f>VLOOKUP(B:B,'[7]Dec 2015 (Final)'!$B$1:$BX$65536,75,0)</f>
        <v>960359</v>
      </c>
      <c r="Y9" s="17">
        <f>VLOOKUP(B:B,'[7]Dec 2015 (Final)'!$B$1:$BW$65536,74,0)</f>
        <v>4047691</v>
      </c>
      <c r="Z9" s="22">
        <f t="shared" si="7"/>
        <v>0.23726094704363548</v>
      </c>
      <c r="AA9" s="16">
        <f>VLOOKUP(B:B,'[8]Mar 2016 (Final)'!$B$1:$CA$65536,78,0)</f>
        <v>231712</v>
      </c>
      <c r="AB9" s="1">
        <f>VLOOKUP(B:B,'[8]Mar 2016 (Final)'!$B$1:$BZ$65536,77,0)</f>
        <v>1157574</v>
      </c>
      <c r="AC9" s="22">
        <f t="shared" si="8"/>
        <v>0.20017035627959853</v>
      </c>
      <c r="AD9" s="17">
        <f>VLOOKUP(B:B,'[9]Jun 2016 (Final)'!$B$1:$CE$65536,82,0)</f>
        <v>517452</v>
      </c>
      <c r="AE9" s="17">
        <f>VLOOKUP(B:B,'[9]Jun 2016 (Final)'!$B$1:$CD$65536,81,0)</f>
        <v>2533408</v>
      </c>
      <c r="AF9" s="22">
        <f t="shared" si="9"/>
        <v>0.20425134838131087</v>
      </c>
      <c r="AG9" s="17">
        <f>VLOOKUP(B:B,'[10]Sep 2016 (Final)'!$B$1:$CH$65536,85,0)</f>
        <v>792131</v>
      </c>
      <c r="AH9" s="17">
        <f>VLOOKUP(B:B,'[10]Sep 2016 (Final)'!$B$1:$CG$65536,84,0)</f>
        <v>3963376</v>
      </c>
      <c r="AI9" s="22">
        <f t="shared" si="10"/>
        <v>0.19986269281541796</v>
      </c>
      <c r="AJ9" s="17">
        <f>VLOOKUP(B:B,'[11]summary-dec-16'!$B$1:$CK$65536,88,0)</f>
        <v>1051738</v>
      </c>
      <c r="AK9" s="17">
        <f>VLOOKUP(B:B,'[11]summary-dec-16'!$B$1:$CJ$65536,87,0)</f>
        <v>5363622</v>
      </c>
      <c r="AL9" s="22">
        <f t="shared" si="11"/>
        <v>0.19608727087777625</v>
      </c>
      <c r="AM9" s="16">
        <f>VLOOKUP(B:B,'[12]summary-mar-17'!$B$1:$CM$65536,90,0)</f>
        <v>311575</v>
      </c>
      <c r="AN9" s="17">
        <f>VLOOKUP(B:B,'[12]summary-mar-17'!$B$1:$CL$65536,89,0)</f>
        <v>1396334</v>
      </c>
      <c r="AO9" s="22">
        <f t="shared" si="12"/>
        <v>0.22313787388977135</v>
      </c>
      <c r="AP9" s="17">
        <f>VLOOKUP(B:B,'[13]summary-june-17'!$B$1:$CP$65536,93,0)</f>
        <v>2408672</v>
      </c>
      <c r="AQ9" s="17">
        <f>VLOOKUP(B:B,'[13]summary-june-17'!$B$1:$CO$65536,92,0)</f>
        <v>3318910</v>
      </c>
      <c r="AR9" s="22">
        <f t="shared" si="13"/>
        <v>0.72574188513698779</v>
      </c>
      <c r="AS9" s="17">
        <f>VLOOKUP(B:B,'[14]summary-sep-17'!$B$1:$CS$65536,96,0)</f>
        <v>842094</v>
      </c>
      <c r="AT9" s="17">
        <f>VLOOKUP(B:B,'[14]summary-sep-17'!$B$1:$CR$65536,95,0)</f>
        <v>4952246</v>
      </c>
      <c r="AU9" s="22">
        <f t="shared" si="14"/>
        <v>0.17004284520599341</v>
      </c>
      <c r="AV9" s="17">
        <f>VLOOKUP(B:B,'[15]summary-Dec-17'!$B$1:$CV$65536,99,0)</f>
        <v>1138506</v>
      </c>
      <c r="AW9" s="17">
        <f>VLOOKUP(B:B,'[15]summary-Dec-17'!$B$1:$CU$65536,98,0)</f>
        <v>6555776</v>
      </c>
      <c r="AX9" s="22">
        <f t="shared" si="15"/>
        <v>0.17366456694066423</v>
      </c>
      <c r="AY9" s="16">
        <f>VLOOKUP(B:B,'[16]summary-Mar-18'!$B$1:$CY$65536,102,0)</f>
        <v>329199</v>
      </c>
      <c r="AZ9" s="17">
        <f>VLOOKUP(B:B,'[16]summary-Mar-18'!$B$1:$CX$65536,101,0)</f>
        <v>1532182</v>
      </c>
      <c r="BA9" s="22">
        <f t="shared" si="16"/>
        <v>0.2148563290783993</v>
      </c>
      <c r="BB9" s="17">
        <f>VLOOKUP(B:B,'[17]summary-Jun-18'!$B$1:$DB$65536,105,0)</f>
        <v>696824</v>
      </c>
      <c r="BC9" s="17">
        <f>VLOOKUP(B:B,'[17]summary-Jun-18'!$B$1:$DA$65536,104,0)</f>
        <v>3248949</v>
      </c>
      <c r="BD9" s="22">
        <f t="shared" si="17"/>
        <v>0.21447674309445916</v>
      </c>
      <c r="BE9" s="17">
        <f>VLOOKUP(B:B,'[18]summary-Sep-18'!$B$1:$DE$65536,108,0)</f>
        <v>887983</v>
      </c>
      <c r="BF9" s="17">
        <f>VLOOKUP(B:B,'[18]summary-Sep-18'!$B$1:$DD$65536,107,0)</f>
        <v>5158205</v>
      </c>
      <c r="BG9" s="22">
        <f t="shared" si="18"/>
        <v>0.17214961406148069</v>
      </c>
      <c r="BH9" s="17">
        <f>VLOOKUP(B:B,'[19]summary-Dec-18'!$B$1:$DH$65536,111,0)</f>
        <v>1293677</v>
      </c>
      <c r="BI9" s="17">
        <f>VLOOKUP(B:B,'[19]summary-Dec-18'!$B$1:$DG$65536,110,0)</f>
        <v>6881846</v>
      </c>
      <c r="BJ9" s="22">
        <f t="shared" si="19"/>
        <v>0.18798400894178685</v>
      </c>
      <c r="BK9" s="16">
        <f>VLOOKUP(B:B,[20]Summary_mar_19!$B$1:$DK$65536,114,0)</f>
        <v>388287</v>
      </c>
      <c r="BL9" s="17">
        <f>VLOOKUP(B:B,[20]Summary_mar_19!$B$1:$DJ$65536,113,0)</f>
        <v>1752279</v>
      </c>
      <c r="BM9" s="22">
        <f t="shared" si="20"/>
        <v>0.22158971259713778</v>
      </c>
      <c r="BN9" s="17">
        <f>VLOOKUP(B:B,[21]Summary_jun_19!$B$1:$DN$65536,117,0)</f>
        <v>679798</v>
      </c>
      <c r="BO9" s="17">
        <f>VLOOKUP(B:B,[21]Summary_jun_19!$B$1:$DM$65536,116,0)</f>
        <v>3716388</v>
      </c>
      <c r="BP9" s="22">
        <f t="shared" si="21"/>
        <v>0.18291900630397043</v>
      </c>
      <c r="BQ9" s="17">
        <f>VLOOKUP(B:B,[22]Summary_sep_19!$B$1:$DQ$65536,120,0)</f>
        <v>1046844</v>
      </c>
      <c r="BR9" s="17">
        <f>VLOOKUP(B:B,[22]Summary_sep_19!$B$1:$DP$65536,119,0)</f>
        <v>5829854</v>
      </c>
      <c r="BS9" s="22">
        <f t="shared" si="22"/>
        <v>0.17956607489655829</v>
      </c>
      <c r="BT9" s="17">
        <f>VLOOKUP(B:B,[23]Summary_DEC_19!$B$1:$DT$65536,123,0)</f>
        <v>1510134</v>
      </c>
      <c r="BU9" s="17">
        <f>VLOOKUP(B:B,[23]Summary_DEC_19!$B$1:$DS$65536,122,0)</f>
        <v>7749741</v>
      </c>
      <c r="BV9" s="22">
        <f t="shared" si="23"/>
        <v>0.19486251217943928</v>
      </c>
      <c r="BW9" s="16">
        <f>VLOOKUP(B:B,[24]Summary_mar_20!$B:$DW,126,0)</f>
        <v>514623</v>
      </c>
      <c r="BX9" s="17">
        <f>VLOOKUP(B:B,[24]Summary_mar_20!$B:$DV,125,0)</f>
        <v>2073373</v>
      </c>
      <c r="BY9" s="22">
        <f t="shared" si="24"/>
        <v>0.24820570153079066</v>
      </c>
      <c r="BZ9" s="1">
        <f>VLOOKUP(B:B,[25]Summary_jun_20!$B:$DZ,129,0)</f>
        <v>735576</v>
      </c>
      <c r="CA9" s="17">
        <f>VLOOKUP(B:B,[25]Summary_jun_20!$B:$DY,128,0)</f>
        <v>3932856</v>
      </c>
      <c r="CB9" s="22">
        <f t="shared" si="25"/>
        <v>0.18703354508784456</v>
      </c>
      <c r="CC9" s="17">
        <f>VLOOKUP(B:B,[26]Summary_Sep_20!$B:$EC,132,0)</f>
        <v>1026558</v>
      </c>
      <c r="CD9" s="17">
        <f>VLOOKUP(B:B,[26]Summary_Sep_20!$B:$EB,131,0)</f>
        <v>6059165</v>
      </c>
      <c r="CE9" s="22">
        <f t="shared" si="26"/>
        <v>0.16942235440031753</v>
      </c>
      <c r="CF9" s="17">
        <f>VLOOKUP(B:B,[27]Summary_Dec_20!$B:$EF,135,0)</f>
        <v>1512770</v>
      </c>
      <c r="CG9" s="17">
        <f>VLOOKUP(B:B,[27]Summary_Dec_20!$B:$EE,134,0)</f>
        <v>8104004</v>
      </c>
      <c r="CH9" s="22">
        <f t="shared" si="27"/>
        <v>0.18666945376631108</v>
      </c>
      <c r="CI9" s="16">
        <f>VLOOKUP(B:B,[28]Summary_Mar_21!$B:$EH,137,0)</f>
        <v>400443</v>
      </c>
      <c r="CJ9" s="17">
        <f>VLOOKUP(B:B,[28]Summary_Mar_21!$B:$EG,136,0)</f>
        <v>1931412</v>
      </c>
      <c r="CK9" s="22">
        <f t="shared" si="28"/>
        <v>0.20733173450304751</v>
      </c>
      <c r="CL9" s="17">
        <f>VLOOKUP(B:B,[29]Summary_Jun_21!$B:$EK,140,0)</f>
        <v>887100</v>
      </c>
      <c r="CM9" s="17">
        <f>VLOOKUP(B:B,[29]Summary_Jun_21!$B:$EJ,139,0)</f>
        <v>4112728</v>
      </c>
      <c r="CN9" s="22">
        <f t="shared" si="29"/>
        <v>0.2156962483295759</v>
      </c>
      <c r="CO9" s="17">
        <f>VLOOKUP(B:B,[30]Summary_Sep_21!$B:$EN,143,0)</f>
        <v>1262994</v>
      </c>
      <c r="CP9" s="17">
        <f>VLOOKUP(B:B,[30]Summary_Sep_21!$B:$EM,142,0)</f>
        <v>6575917</v>
      </c>
      <c r="CQ9" s="22">
        <f t="shared" si="30"/>
        <v>0.19206355554670171</v>
      </c>
      <c r="CR9" s="17">
        <f>VLOOKUP(B:B,[31]Summary_Dec_21!$B:$ES,148,0)</f>
        <v>1831697</v>
      </c>
      <c r="CS9" s="17">
        <f>VLOOKUP(B:B,[31]Summary_Dec_21!$B:$ER,147,0)</f>
        <v>9404139</v>
      </c>
      <c r="CT9" s="22">
        <f t="shared" si="31"/>
        <v>0.19477561954369241</v>
      </c>
      <c r="CU9" s="16">
        <f>VLOOKUP(B:B,[32]Summary_Mar_22!$B:$DI,112,0)</f>
        <v>536480</v>
      </c>
      <c r="CV9" s="17">
        <f>VLOOKUP(B:B,[32]Summary_Mar_22!$B:$DH,111,0)</f>
        <v>2446107</v>
      </c>
      <c r="CW9" s="22">
        <f t="shared" si="32"/>
        <v>0.21931992345387999</v>
      </c>
      <c r="CX9" s="17">
        <f>VLOOKUP(B:B,[33]Summary_Jun_22!$B:$DL,115,0)</f>
        <v>884473</v>
      </c>
      <c r="CY9" s="17">
        <f>VLOOKUP(B:B,[33]Summary_Jun_22!$B:$DK,114,0)</f>
        <v>4899567</v>
      </c>
      <c r="CZ9" s="22">
        <f t="shared" si="33"/>
        <v>0.18052064600810644</v>
      </c>
      <c r="DA9" s="17">
        <f>VLOOKUP(B:B,[34]Summary_Sep_22!$B:$DO,118,0)</f>
        <v>1368214</v>
      </c>
      <c r="DB9" s="17">
        <f>VLOOKUP(B:B,[34]Summary_Sep_22!$B:$DN,117,0)</f>
        <v>7399090</v>
      </c>
      <c r="DC9" s="22">
        <f t="shared" si="34"/>
        <v>0.18491652351843268</v>
      </c>
      <c r="DD9" s="17">
        <f>VLOOKUP(B:B,[35]Summary_Dec_22!$B:$DR,121,0)</f>
        <v>1884140</v>
      </c>
      <c r="DE9" s="17">
        <f>VLOOKUP(B:B,[35]Summary_Dec_22!$B:$DQ,120,0)</f>
        <v>10177483</v>
      </c>
      <c r="DF9" s="22">
        <f t="shared" si="35"/>
        <v>0.18512828761295891</v>
      </c>
      <c r="DG9" s="16">
        <f>VLOOKUP(B:B,[36]Summary_Mar_23!$B:$DP,119,0)</f>
        <v>465807</v>
      </c>
      <c r="DH9" s="17">
        <f>VLOOKUP(B:B,[36]Summary_Mar_23!$B:$DO,118,0)</f>
        <v>2186341</v>
      </c>
      <c r="DI9" s="22">
        <f t="shared" si="36"/>
        <v>0.21305322454274059</v>
      </c>
      <c r="DJ9" s="17">
        <f>VLOOKUP(B:B,[37]Summary_Jun_23!$B:$DQ,120,0)</f>
        <v>905823</v>
      </c>
      <c r="DK9" s="17">
        <f>VLOOKUP(B:B,[37]Summary_Jun_23!$B:$DP,119,0)</f>
        <v>4755426</v>
      </c>
      <c r="DL9" s="22">
        <f t="shared" si="37"/>
        <v>0.19048198836444938</v>
      </c>
      <c r="DM9" s="1">
        <f>VLOOKUP(B:B,[38]Summary_Sep_23!$B:$DS,122,0)</f>
        <v>1490459</v>
      </c>
      <c r="DN9" s="1">
        <f>VLOOKUP(B:B,[38]Summary_Sep_23!$B:$DR,121,0)</f>
        <v>7514244</v>
      </c>
      <c r="DO9" s="22">
        <f t="shared" si="38"/>
        <v>0.19835115814711368</v>
      </c>
      <c r="DP9" s="17">
        <f>VLOOKUP(B:B,[39]Indu!$B:$DU,124,0)</f>
        <v>2039017</v>
      </c>
      <c r="DQ9" s="17">
        <f>VLOOKUP(B:B,[39]Indu!$B:$DT,123,0)</f>
        <v>10260219</v>
      </c>
      <c r="DR9" s="22">
        <f t="shared" si="39"/>
        <v>0.19873035848455087</v>
      </c>
      <c r="DS9" s="16">
        <f>VLOOKUP(B:B,'[40]Mar 2024 Final'!$B:$DX,127,0)</f>
        <v>641116</v>
      </c>
      <c r="DT9" s="17">
        <f>VLOOKUP(B:B,'[40]Mar 2024 Final'!$B:$DW,126,0)</f>
        <v>2268976</v>
      </c>
      <c r="DU9" s="22">
        <f t="shared" si="40"/>
        <v>0.28255741797180756</v>
      </c>
      <c r="DV9" s="17">
        <f>VLOOKUP(B:B,'[41]June 2024 Final'!$B:$EC,132,0)</f>
        <v>1059744</v>
      </c>
      <c r="DW9" s="17">
        <f>VLOOKUP(B:B,'[41]June 2024 Final'!$B:$EB,131,0)</f>
        <v>4289834</v>
      </c>
      <c r="DX9" s="22">
        <f t="shared" si="41"/>
        <v>0.24703613240046118</v>
      </c>
      <c r="DY9" s="1">
        <f>VLOOKUP(B:B,'[42]Sep 2024 Final'!$B:$ED,133,0)</f>
        <v>1702772</v>
      </c>
      <c r="DZ9" s="1">
        <f>VLOOKUP(B:B,'[42]Sep 2024 Final'!$B:$EC,132,0)</f>
        <v>6218361</v>
      </c>
      <c r="EA9" s="22">
        <f t="shared" si="42"/>
        <v>0.27382971171985671</v>
      </c>
      <c r="EB9" s="17">
        <f>VLOOKUP(B:B,'[43]Dec 2024 Final'!$B:$EF,135,0)</f>
        <v>2406080</v>
      </c>
      <c r="EC9" s="17">
        <f>VLOOKUP(B:B,'[43]Dec 2024 Final'!$B:$EE,134,0)</f>
        <v>8094117</v>
      </c>
      <c r="ED9" s="22">
        <f t="shared" si="43"/>
        <v>0.29726281446141684</v>
      </c>
    </row>
    <row r="10" spans="1:134" x14ac:dyDescent="0.25">
      <c r="A10">
        <v>4</v>
      </c>
      <c r="B10" s="11" t="s">
        <v>5</v>
      </c>
      <c r="C10" s="16">
        <f>VLOOKUP(B:B,'[44]Mar 2014 (Final)'!$B$1:$BE$65536,56,0)</f>
        <v>145333</v>
      </c>
      <c r="D10" s="17">
        <f>VLOOKUP(B:B,'[44]Mar 2014 (Final)'!$B$1:$BD$65536,55,0)</f>
        <v>372228</v>
      </c>
      <c r="E10" s="22">
        <f t="shared" si="0"/>
        <v>0.3904408050979507</v>
      </c>
      <c r="F10" s="17">
        <f>VLOOKUP(B:B,'[45]June 2014 (Final - print)'!$B$1:$BF$65536,57,0)</f>
        <v>236645</v>
      </c>
      <c r="G10" s="17">
        <f>VLOOKUP(B:B,'[45]June 2014 (Final - print)'!$B$1:$BE$65536,56,0)</f>
        <v>812362</v>
      </c>
      <c r="H10" s="22">
        <f t="shared" si="1"/>
        <v>0.29130486162572844</v>
      </c>
      <c r="I10" s="46"/>
      <c r="J10" s="46"/>
      <c r="K10" s="48" t="e">
        <f t="shared" si="2"/>
        <v>#DIV/0!</v>
      </c>
      <c r="L10" s="17">
        <f>VLOOKUP(B:B,'[3]Dec 2014 (Final)'!$B$1:$BL$65536,63,0)</f>
        <v>434408</v>
      </c>
      <c r="M10" s="17">
        <f>VLOOKUP(B:B,'[3]Dec 2014 (Final)'!$B$1:$BK$65536,62,0)</f>
        <v>1702967</v>
      </c>
      <c r="N10" s="22">
        <f t="shared" si="3"/>
        <v>0.25508891246865029</v>
      </c>
      <c r="O10" s="16">
        <f>VLOOKUP(B:B,'[4]Mar 2015 (Final)'!$B$1:$BN$65536,65,0)</f>
        <v>132808</v>
      </c>
      <c r="P10" s="17">
        <f>VLOOKUP(B:B,'[4]Mar 2015 (Final)'!$B$1:$BM$65536,64,0)</f>
        <v>444336</v>
      </c>
      <c r="Q10" s="22">
        <f t="shared" si="4"/>
        <v>0.29889092938677037</v>
      </c>
      <c r="R10" s="17">
        <f>VLOOKUP(B:B,'[5]June 2015 (Final)'!$B$1:$BR$65536,69,0)</f>
        <v>237335</v>
      </c>
      <c r="S10" s="17">
        <f>VLOOKUP(B:B,'[5]June 2015 (Final)'!$B$1:$BQ$65536,68,0)</f>
        <v>910199</v>
      </c>
      <c r="T10" s="22">
        <f t="shared" si="5"/>
        <v>0.26075067100710941</v>
      </c>
      <c r="U10" s="17">
        <f>VLOOKUP(B:B,'[6]Sep 2015 (Final)'!$B$1:$BU$65536,72,0)</f>
        <v>362270</v>
      </c>
      <c r="V10" s="17">
        <f>VLOOKUP(B:B,'[6]Sep 2015 (Final)'!$B$1:$BT$65536,71,0)</f>
        <v>1436680</v>
      </c>
      <c r="W10" s="22">
        <f t="shared" si="6"/>
        <v>0.25215775259626361</v>
      </c>
      <c r="X10" s="17">
        <f>VLOOKUP(B:B,'[7]Dec 2015 (Final)'!$B$1:$BX$65536,75,0)</f>
        <v>513867</v>
      </c>
      <c r="Y10" s="17">
        <f>VLOOKUP(B:B,'[7]Dec 2015 (Final)'!$B$1:$BW$65536,74,0)</f>
        <v>2035476</v>
      </c>
      <c r="Z10" s="22">
        <f t="shared" si="7"/>
        <v>0.25245544531107222</v>
      </c>
      <c r="AA10" s="16">
        <f>VLOOKUP(B:B,'[8]Mar 2016 (Final)'!$B$1:$CA$65536,78,0)</f>
        <v>151850</v>
      </c>
      <c r="AB10" s="1">
        <f>VLOOKUP(B:B,'[8]Mar 2016 (Final)'!$B$1:$BZ$65536,77,0)</f>
        <v>646678</v>
      </c>
      <c r="AC10" s="22">
        <f t="shared" si="8"/>
        <v>0.23481547230615546</v>
      </c>
      <c r="AD10" s="17">
        <f>VLOOKUP(B:B,'[9]Jun 2016 (Final)'!$B$1:$CE$65536,82,0)</f>
        <v>268834</v>
      </c>
      <c r="AE10" s="17">
        <f>VLOOKUP(B:B,'[9]Jun 2016 (Final)'!$B$1:$CD$65536,81,0)</f>
        <v>1291152</v>
      </c>
      <c r="AF10" s="22">
        <f t="shared" si="9"/>
        <v>0.20821251099793053</v>
      </c>
      <c r="AG10" s="17">
        <f>VLOOKUP(B:B,'[10]Sep 2016 (Final)'!$B$1:$CH$65536,85,0)</f>
        <v>399758</v>
      </c>
      <c r="AH10" s="17">
        <f>VLOOKUP(B:B,'[10]Sep 2016 (Final)'!$B$1:$CG$65536,84,0)</f>
        <v>1990090</v>
      </c>
      <c r="AI10" s="22">
        <f t="shared" si="10"/>
        <v>0.20087433231662891</v>
      </c>
      <c r="AJ10" s="17">
        <f>VLOOKUP(B:B,'[11]summary-dec-16'!$B$1:$CK$65536,88,0)</f>
        <v>521434</v>
      </c>
      <c r="AK10" s="17">
        <f>VLOOKUP(B:B,'[11]summary-dec-16'!$B$1:$CJ$65536,87,0)</f>
        <v>2751352</v>
      </c>
      <c r="AL10" s="22">
        <f t="shared" si="11"/>
        <v>0.1895191891113896</v>
      </c>
      <c r="AM10" s="16">
        <f>VLOOKUP(B:B,'[12]summary-mar-17'!$B$1:$CM$65536,90,0)</f>
        <v>141913</v>
      </c>
      <c r="AN10" s="17">
        <f>VLOOKUP(B:B,'[12]summary-mar-17'!$B$1:$CL$65536,89,0)</f>
        <v>755988</v>
      </c>
      <c r="AO10" s="22">
        <f t="shared" si="12"/>
        <v>0.18771858812573744</v>
      </c>
      <c r="AP10" s="17">
        <f>VLOOKUP(B:B,'[13]summary-june-17'!$B$1:$CP$65536,93,0)</f>
        <v>279481</v>
      </c>
      <c r="AQ10" s="17">
        <f>VLOOKUP(B:B,'[13]summary-june-17'!$B$1:$CO$65536,92,0)</f>
        <v>1566378</v>
      </c>
      <c r="AR10" s="22">
        <f t="shared" si="13"/>
        <v>0.17842500341552295</v>
      </c>
      <c r="AS10" s="17">
        <f>VLOOKUP(B:B,'[14]summary-sep-17'!$B$1:$CS$65536,96,0)</f>
        <v>423393</v>
      </c>
      <c r="AT10" s="17">
        <f>VLOOKUP(B:B,'[14]summary-sep-17'!$B$1:$CR$65536,95,0)</f>
        <v>2422324</v>
      </c>
      <c r="AU10" s="22">
        <f t="shared" si="14"/>
        <v>0.17478793092914077</v>
      </c>
      <c r="AV10" s="17">
        <f>VLOOKUP(B:B,'[15]summary-Dec-17'!$B$1:$CV$65536,99,0)</f>
        <v>570432</v>
      </c>
      <c r="AW10" s="17">
        <f>VLOOKUP(B:B,'[15]summary-Dec-17'!$B$1:$CU$65536,98,0)</f>
        <v>3340006</v>
      </c>
      <c r="AX10" s="22">
        <f t="shared" si="15"/>
        <v>0.17078771714781352</v>
      </c>
      <c r="AY10" s="16">
        <f>VLOOKUP(B:B,'[16]summary-Mar-18'!$B$1:$CY$65536,102,0)</f>
        <v>158219</v>
      </c>
      <c r="AZ10" s="17">
        <f>VLOOKUP(B:B,'[16]summary-Mar-18'!$B$1:$CX$65536,101,0)</f>
        <v>801324</v>
      </c>
      <c r="BA10" s="22">
        <f t="shared" si="16"/>
        <v>0.1974469752559514</v>
      </c>
      <c r="BB10" s="17">
        <f>VLOOKUP(B:B,'[17]summary-Jun-18'!$B$1:$DB$65536,105,0)</f>
        <v>295781</v>
      </c>
      <c r="BC10" s="17">
        <f>VLOOKUP(B:B,'[17]summary-Jun-18'!$B$1:$DA$65536,104,0)</f>
        <v>1635320</v>
      </c>
      <c r="BD10" s="22">
        <f t="shared" si="17"/>
        <v>0.18087041068414744</v>
      </c>
      <c r="BE10" s="17">
        <f>VLOOKUP(B:B,'[18]summary-Sep-18'!$B$1:$DE$65536,108,0)</f>
        <v>507979</v>
      </c>
      <c r="BF10" s="17">
        <f>VLOOKUP(B:B,'[18]summary-Sep-18'!$B$1:$DD$65536,107,0)</f>
        <v>2493337</v>
      </c>
      <c r="BG10" s="22">
        <f t="shared" si="18"/>
        <v>0.20373459343843212</v>
      </c>
      <c r="BH10" s="17">
        <f>VLOOKUP(B:B,'[19]summary-Dec-18'!$B$1:$DH$65536,111,0)</f>
        <v>653840</v>
      </c>
      <c r="BI10" s="17">
        <f>VLOOKUP(B:B,'[19]summary-Dec-18'!$B$1:$DG$65536,110,0)</f>
        <v>3370385</v>
      </c>
      <c r="BJ10" s="22">
        <f t="shared" si="19"/>
        <v>0.19399564144749043</v>
      </c>
      <c r="BK10" s="16">
        <f>VLOOKUP(B:B,[20]Summary_mar_19!$B$1:$DK$65536,114,0)</f>
        <v>151175</v>
      </c>
      <c r="BL10" s="17">
        <f>VLOOKUP(B:B,[20]Summary_mar_19!$B$1:$DJ$65536,113,0)</f>
        <v>873416</v>
      </c>
      <c r="BM10" s="22">
        <f t="shared" si="20"/>
        <v>0.17308476144242835</v>
      </c>
      <c r="BN10" s="17">
        <f>VLOOKUP(B:B,[21]Summary_jun_19!$B$1:$DN$65536,117,0)</f>
        <v>277631</v>
      </c>
      <c r="BO10" s="17">
        <f>VLOOKUP(B:B,[21]Summary_jun_19!$B$1:$DM$65536,116,0)</f>
        <v>1779550</v>
      </c>
      <c r="BP10" s="22">
        <f t="shared" si="21"/>
        <v>0.1560119131241044</v>
      </c>
      <c r="BQ10" s="17">
        <f>VLOOKUP(B:B,[22]Summary_sep_19!$B$1:$DQ$65536,120,0)</f>
        <v>419947</v>
      </c>
      <c r="BR10" s="17">
        <f>VLOOKUP(B:B,[22]Summary_sep_19!$B$1:$DP$65536,119,0)</f>
        <v>2642814</v>
      </c>
      <c r="BS10" s="22">
        <f t="shared" si="22"/>
        <v>0.15890145882381432</v>
      </c>
      <c r="BT10" s="17">
        <f>VLOOKUP(B:B,[23]Summary_DEC_19!$B$1:$DT$65536,123,0)</f>
        <v>561789</v>
      </c>
      <c r="BU10" s="17">
        <f>VLOOKUP(B:B,[23]Summary_DEC_19!$B$1:$DS$65536,122,0)</f>
        <v>3508076</v>
      </c>
      <c r="BV10" s="22">
        <f t="shared" si="23"/>
        <v>0.16014162749039645</v>
      </c>
      <c r="BW10" s="16">
        <f>VLOOKUP(B:B,[24]Summary_mar_20!$B:$DW,126,0)</f>
        <v>148660</v>
      </c>
      <c r="BX10" s="17">
        <f>VLOOKUP(B:B,[24]Summary_mar_20!$B:$DV,125,0)</f>
        <v>937625</v>
      </c>
      <c r="BY10" s="22">
        <f t="shared" si="24"/>
        <v>0.15854952672976935</v>
      </c>
      <c r="BZ10" s="1">
        <f>VLOOKUP(B:B,[25]Summary_jun_20!$B:$DZ,129,0)</f>
        <v>294210</v>
      </c>
      <c r="CA10" s="17">
        <f>VLOOKUP(B:B,[25]Summary_jun_20!$B:$DY,128,0)</f>
        <v>1774035</v>
      </c>
      <c r="CB10" s="22">
        <f t="shared" si="25"/>
        <v>0.16584227481419475</v>
      </c>
      <c r="CC10" s="17">
        <f>VLOOKUP(B:B,[26]Summary_Sep_20!$B:$EC,132,0)</f>
        <v>455735</v>
      </c>
      <c r="CD10" s="17">
        <f>VLOOKUP(B:B,[26]Summary_Sep_20!$B:$EB,131,0)</f>
        <v>2761368</v>
      </c>
      <c r="CE10" s="22">
        <f t="shared" si="26"/>
        <v>0.16503957458766813</v>
      </c>
      <c r="CF10" s="17">
        <f>VLOOKUP(B:B,[27]Summary_Dec_20!$B:$EF,135,0)</f>
        <v>607736</v>
      </c>
      <c r="CG10" s="17">
        <f>VLOOKUP(B:B,[27]Summary_Dec_20!$B:$EE,134,0)</f>
        <v>3749322</v>
      </c>
      <c r="CH10" s="22">
        <f t="shared" si="27"/>
        <v>0.16209223961025487</v>
      </c>
      <c r="CI10" s="16">
        <f>VLOOKUP(B:B,[28]Summary_Mar_21!$B:$EH,137,0)</f>
        <v>170426</v>
      </c>
      <c r="CJ10" s="17">
        <f>VLOOKUP(B:B,[28]Summary_Mar_21!$B:$EG,136,0)</f>
        <v>991914</v>
      </c>
      <c r="CK10" s="22">
        <f t="shared" si="28"/>
        <v>0.17181529850370092</v>
      </c>
      <c r="CL10" s="17">
        <f>VLOOKUP(B:B,[29]Summary_Jun_21!$B:$EK,140,0)</f>
        <v>308674</v>
      </c>
      <c r="CM10" s="17">
        <f>VLOOKUP(B:B,[29]Summary_Jun_21!$B:$EJ,139,0)</f>
        <v>2146323</v>
      </c>
      <c r="CN10" s="22">
        <f t="shared" si="29"/>
        <v>0.14381525986536042</v>
      </c>
      <c r="CO10" s="17">
        <f>VLOOKUP(B:B,[30]Summary_Sep_21!$B:$EN,143,0)</f>
        <v>510184</v>
      </c>
      <c r="CP10" s="17">
        <f>VLOOKUP(B:B,[30]Summary_Sep_21!$B:$EM,142,0)</f>
        <v>3082026</v>
      </c>
      <c r="CQ10" s="22">
        <f t="shared" si="30"/>
        <v>0.16553526803472782</v>
      </c>
      <c r="CR10" s="17">
        <f>VLOOKUP(B:B,[31]Summary_Dec_21!$B:$ES,148,0)</f>
        <v>635082</v>
      </c>
      <c r="CS10" s="17">
        <f>VLOOKUP(B:B,[31]Summary_Dec_21!$B:$ER,147,0)</f>
        <v>4331172</v>
      </c>
      <c r="CT10" s="22">
        <f t="shared" si="31"/>
        <v>0.14663051940675642</v>
      </c>
      <c r="CU10" s="16">
        <f>VLOOKUP(B:B,[32]Summary_Mar_22!$B:$DI,112,0)</f>
        <v>177558</v>
      </c>
      <c r="CV10" s="17">
        <f>VLOOKUP(B:B,[32]Summary_Mar_22!$B:$DH,111,0)</f>
        <v>1130337</v>
      </c>
      <c r="CW10" s="22">
        <f t="shared" si="32"/>
        <v>0.15708412623845808</v>
      </c>
      <c r="CX10" s="17">
        <f>VLOOKUP(B:B,[33]Summary_Jun_22!$B:$DL,115,0)</f>
        <v>343939</v>
      </c>
      <c r="CY10" s="17">
        <f>VLOOKUP(B:B,[33]Summary_Jun_22!$B:$DK,114,0)</f>
        <v>2302555</v>
      </c>
      <c r="CZ10" s="22">
        <f t="shared" si="33"/>
        <v>0.14937276199699898</v>
      </c>
      <c r="DA10" s="17">
        <f>VLOOKUP(B:B,[34]Summary_Sep_22!$B:$DO,118,0)</f>
        <v>525651</v>
      </c>
      <c r="DB10" s="17">
        <f>VLOOKUP(B:B,[34]Summary_Sep_22!$B:$DN,117,0)</f>
        <v>3662869</v>
      </c>
      <c r="DC10" s="22">
        <f t="shared" si="34"/>
        <v>0.1435079987845593</v>
      </c>
      <c r="DD10" s="17">
        <f>VLOOKUP(B:B,[35]Summary_Dec_22!$B:$DR,121,0)</f>
        <v>739245</v>
      </c>
      <c r="DE10" s="17">
        <f>VLOOKUP(B:B,[35]Summary_Dec_22!$B:$DQ,120,0)</f>
        <v>5004641</v>
      </c>
      <c r="DF10" s="22">
        <f t="shared" si="35"/>
        <v>0.14771189382015612</v>
      </c>
      <c r="DG10" s="16">
        <f>VLOOKUP(B:B,[36]Summary_Mar_23!$B:$DP,119,0)</f>
        <v>187263</v>
      </c>
      <c r="DH10" s="17">
        <f>VLOOKUP(B:B,[36]Summary_Mar_23!$B:$DO,118,0)</f>
        <v>1213726</v>
      </c>
      <c r="DI10" s="22">
        <f t="shared" si="36"/>
        <v>0.15428770579191678</v>
      </c>
      <c r="DJ10" s="17">
        <f>VLOOKUP(B:B,[37]Summary_Jun_23!$B:$DQ,120,0)</f>
        <v>371055</v>
      </c>
      <c r="DK10" s="17">
        <f>VLOOKUP(B:B,[37]Summary_Jun_23!$B:$DP,119,0)</f>
        <v>2750832</v>
      </c>
      <c r="DL10" s="22">
        <f t="shared" si="37"/>
        <v>0.13488828107278089</v>
      </c>
      <c r="DM10" s="1">
        <f>VLOOKUP(B:B,[38]Summary_Sep_23!$B:$DS,122,0)</f>
        <v>575893</v>
      </c>
      <c r="DN10" s="1">
        <f>VLOOKUP(B:B,[38]Summary_Sep_23!$B:$DR,121,0)</f>
        <v>4245237</v>
      </c>
      <c r="DO10" s="22">
        <f t="shared" si="38"/>
        <v>0.13565626606947975</v>
      </c>
      <c r="DP10" s="17">
        <f>VLOOKUP(B:B,[39]Indu!$B:$DU,124,0)</f>
        <v>754995</v>
      </c>
      <c r="DQ10" s="17">
        <f>VLOOKUP(B:B,[39]Indu!$B:$DT,123,0)</f>
        <v>5669595</v>
      </c>
      <c r="DR10" s="22">
        <f t="shared" si="39"/>
        <v>0.13316559648440496</v>
      </c>
      <c r="DS10" s="16">
        <f>VLOOKUP(B:B,'[40]Mar 2024 Final'!$B:$DX,127,0)</f>
        <v>250425</v>
      </c>
      <c r="DT10" s="17">
        <f>VLOOKUP(B:B,'[40]Mar 2024 Final'!$B:$DW,126,0)</f>
        <v>1443947</v>
      </c>
      <c r="DU10" s="22">
        <f t="shared" si="40"/>
        <v>0.17343088077332477</v>
      </c>
      <c r="DV10" s="17">
        <f>VLOOKUP(B:B,'[41]June 2024 Final'!$B:$EC,132,0)</f>
        <v>410627</v>
      </c>
      <c r="DW10" s="17">
        <f>VLOOKUP(B:B,'[41]June 2024 Final'!$B:$EB,131,0)</f>
        <v>3113271</v>
      </c>
      <c r="DX10" s="22">
        <f t="shared" si="41"/>
        <v>0.13189568142317196</v>
      </c>
      <c r="DY10" s="1">
        <f>VLOOKUP(B:B,'[42]Sep 2024 Final'!$B:$ED,133,0)</f>
        <v>670675</v>
      </c>
      <c r="DZ10" s="1">
        <f>VLOOKUP(B:B,'[42]Sep 2024 Final'!$B:$EC,132,0)</f>
        <v>4737697</v>
      </c>
      <c r="EA10" s="22">
        <f t="shared" si="42"/>
        <v>0.14156139575831886</v>
      </c>
      <c r="EB10" s="17">
        <f>VLOOKUP(B:B,'[43]Dec 2024 Final'!$B:$EF,135,0)</f>
        <v>874531</v>
      </c>
      <c r="EC10" s="17">
        <f>VLOOKUP(B:B,'[43]Dec 2024 Final'!$B:$EE,134,0)</f>
        <v>5087374</v>
      </c>
      <c r="ED10" s="22">
        <f t="shared" si="43"/>
        <v>0.1719022426894504</v>
      </c>
    </row>
    <row r="11" spans="1:134" x14ac:dyDescent="0.25">
      <c r="A11">
        <v>5</v>
      </c>
      <c r="B11" s="11" t="s">
        <v>82</v>
      </c>
      <c r="C11" s="16">
        <v>3632653</v>
      </c>
      <c r="D11" s="17">
        <v>6871477</v>
      </c>
      <c r="E11" s="22">
        <v>0.52865679387415543</v>
      </c>
      <c r="F11" s="17">
        <v>7118691</v>
      </c>
      <c r="G11" s="17">
        <v>13950560</v>
      </c>
      <c r="H11" s="22">
        <v>0.51027994575128166</v>
      </c>
      <c r="I11" s="46"/>
      <c r="J11" s="46"/>
      <c r="K11" s="48" t="e">
        <v>#DIV/0!</v>
      </c>
      <c r="L11" s="17">
        <v>14590005</v>
      </c>
      <c r="M11" s="17">
        <v>28288488</v>
      </c>
      <c r="N11" s="22">
        <v>0.51575768206487393</v>
      </c>
      <c r="O11" s="16">
        <v>3898561</v>
      </c>
      <c r="P11" s="17">
        <v>7370213</v>
      </c>
      <c r="Q11" s="22">
        <v>0.52896178170156005</v>
      </c>
      <c r="R11" s="17">
        <v>7800879</v>
      </c>
      <c r="S11" s="17">
        <v>14822168</v>
      </c>
      <c r="T11" s="22">
        <v>0.52629810969623336</v>
      </c>
      <c r="U11" s="17">
        <v>11617897</v>
      </c>
      <c r="V11" s="17">
        <v>21720269</v>
      </c>
      <c r="W11" s="22">
        <v>0.53488734416687012</v>
      </c>
      <c r="X11" s="17">
        <v>15622402</v>
      </c>
      <c r="Y11" s="17">
        <v>29461760</v>
      </c>
      <c r="Z11" s="22">
        <v>0.53026031031411569</v>
      </c>
      <c r="AA11" s="16">
        <v>4148941</v>
      </c>
      <c r="AB11" s="1">
        <v>7989473</v>
      </c>
      <c r="AC11" s="22">
        <v>0.51930096015093863</v>
      </c>
      <c r="AD11" s="17">
        <v>8402451</v>
      </c>
      <c r="AE11" s="17">
        <v>16235018</v>
      </c>
      <c r="AF11" s="22">
        <v>0.51755107385775612</v>
      </c>
      <c r="AG11" s="17">
        <v>12581788</v>
      </c>
      <c r="AH11" s="17">
        <v>24437857</v>
      </c>
      <c r="AI11" s="22">
        <v>0.5148482536746164</v>
      </c>
      <c r="AJ11" s="17">
        <v>16824427</v>
      </c>
      <c r="AK11" s="17">
        <v>31191250</v>
      </c>
      <c r="AL11" s="22">
        <v>0.53939572796858093</v>
      </c>
      <c r="AM11" s="16">
        <v>4081420</v>
      </c>
      <c r="AN11" s="17">
        <v>7231121</v>
      </c>
      <c r="AO11" s="22">
        <v>0.56442424348866516</v>
      </c>
      <c r="AP11" s="17">
        <v>8374060</v>
      </c>
      <c r="AQ11" s="17">
        <v>14657321</v>
      </c>
      <c r="AR11" s="22">
        <v>0.57132268577593404</v>
      </c>
      <c r="AS11" s="17">
        <v>12469847</v>
      </c>
      <c r="AT11" s="17">
        <v>22185561</v>
      </c>
      <c r="AU11" s="22">
        <v>0.56207039344193277</v>
      </c>
      <c r="AV11" s="17">
        <v>16661109</v>
      </c>
      <c r="AW11" s="17">
        <v>29782086</v>
      </c>
      <c r="AX11" s="22">
        <v>0.55943391607961912</v>
      </c>
      <c r="AY11" s="16">
        <v>4391729</v>
      </c>
      <c r="AZ11" s="17">
        <v>7543207</v>
      </c>
      <c r="BA11" s="22">
        <v>0.58220979485250768</v>
      </c>
      <c r="BB11" s="17">
        <v>8592360</v>
      </c>
      <c r="BC11" s="17">
        <v>15374667</v>
      </c>
      <c r="BD11" s="22">
        <v>0.55886478712026744</v>
      </c>
      <c r="BE11" s="17">
        <v>13207076</v>
      </c>
      <c r="BF11" s="17">
        <v>23425683</v>
      </c>
      <c r="BG11" s="22">
        <v>0.56378616580784435</v>
      </c>
      <c r="BH11" s="17">
        <v>17020957</v>
      </c>
      <c r="BI11" s="17">
        <v>31141786</v>
      </c>
      <c r="BJ11" s="22">
        <v>0.54656328959424483</v>
      </c>
      <c r="BK11" s="16">
        <v>4247816</v>
      </c>
      <c r="BL11" s="17">
        <v>7775731</v>
      </c>
      <c r="BM11" s="22">
        <v>0.54629153194728575</v>
      </c>
      <c r="BN11" s="17">
        <v>8304714</v>
      </c>
      <c r="BO11" s="17">
        <v>16032886</v>
      </c>
      <c r="BP11" s="22">
        <v>0.51797998189471317</v>
      </c>
      <c r="BQ11" s="17">
        <v>12460791</v>
      </c>
      <c r="BR11" s="17">
        <v>24322027</v>
      </c>
      <c r="BS11" s="22">
        <v>0.51232535018565684</v>
      </c>
      <c r="BT11" s="17">
        <f>VLOOKUP(B:B,[23]Summary_DEC_19!$B$1:$DT$65536,123,0)</f>
        <v>17087946</v>
      </c>
      <c r="BU11" s="17">
        <f>VLOOKUP(B:B,[23]Summary_DEC_19!$B$1:$DS$65536,122,0)</f>
        <v>33144829</v>
      </c>
      <c r="BV11" s="22">
        <f t="shared" si="23"/>
        <v>0.51555390435111315</v>
      </c>
      <c r="BW11" s="16">
        <f>VLOOKUP(B:B,[24]Summary_mar_20!$B:$DW,126,0)</f>
        <v>3977534</v>
      </c>
      <c r="BX11" s="17">
        <f>VLOOKUP(B:B,[24]Summary_mar_20!$B:$DV,125,0)</f>
        <v>8361890</v>
      </c>
      <c r="BY11" s="22">
        <f t="shared" si="24"/>
        <v>0.47567404019904591</v>
      </c>
      <c r="BZ11" s="1">
        <f>VLOOKUP(B:B,[25]Summary_jun_20!$B:$DZ,129,0)</f>
        <v>8000574</v>
      </c>
      <c r="CA11" s="17">
        <f>VLOOKUP(B:B,[25]Summary_jun_20!$B:$DY,128,0)</f>
        <v>16369304</v>
      </c>
      <c r="CB11" s="22">
        <f t="shared" si="25"/>
        <v>0.48875468376664027</v>
      </c>
      <c r="CC11" s="17">
        <f>VLOOKUP(B:B,[26]Summary_Sep_20!$B:$EC,132,0)</f>
        <v>12173460</v>
      </c>
      <c r="CD11" s="17">
        <f>VLOOKUP(B:B,[26]Summary_Sep_20!$B:$EB,131,0)</f>
        <v>24704488</v>
      </c>
      <c r="CE11" s="22">
        <f t="shared" si="26"/>
        <v>0.49276309632484594</v>
      </c>
      <c r="CF11" s="17">
        <f>VLOOKUP(B:B,[27]Summary_Dec_20!$B:$EF,135,0)</f>
        <v>16259340</v>
      </c>
      <c r="CG11" s="17">
        <f>VLOOKUP(B:B,[27]Summary_Dec_20!$B:$EE,134,0)</f>
        <v>33585983</v>
      </c>
      <c r="CH11" s="22">
        <f t="shared" si="27"/>
        <v>0.48411088637780825</v>
      </c>
      <c r="CI11" s="16">
        <f>VLOOKUP(B:B,[28]Summary_Mar_21!$B:$EH,137,0)</f>
        <v>3925452</v>
      </c>
      <c r="CJ11" s="17">
        <f>VLOOKUP(B:B,[28]Summary_Mar_21!$B:$EG,136,0)</f>
        <v>8530566</v>
      </c>
      <c r="CK11" s="22">
        <f t="shared" si="28"/>
        <v>0.4601631357169032</v>
      </c>
      <c r="CL11" s="17">
        <f>VLOOKUP(B:B,[29]Summary_Jun_21!$B:$EK,140,0)</f>
        <v>7772828</v>
      </c>
      <c r="CM11" s="17">
        <f>VLOOKUP(B:B,[29]Summary_Jun_21!$B:$EJ,139,0)</f>
        <v>17292129</v>
      </c>
      <c r="CN11" s="22">
        <f t="shared" si="29"/>
        <v>0.4495009261149972</v>
      </c>
      <c r="CO11" s="17">
        <f>VLOOKUP(B:B,[30]Summary_Sep_21!$B:$EN,143,0)</f>
        <v>11769107</v>
      </c>
      <c r="CP11" s="17">
        <f>VLOOKUP(B:B,[30]Summary_Sep_21!$B:$EM,142,0)</f>
        <v>26446612</v>
      </c>
      <c r="CQ11" s="22">
        <f t="shared" si="30"/>
        <v>0.44501378853366924</v>
      </c>
      <c r="CR11" s="17">
        <f>VLOOKUP(B:B,[31]Summary_Dec_21!$B:$ES,148,0)</f>
        <v>16297359</v>
      </c>
      <c r="CS11" s="17">
        <f>VLOOKUP(B:B,[31]Summary_Dec_21!$B:$ER,147,0)</f>
        <v>35730491</v>
      </c>
      <c r="CT11" s="22">
        <f t="shared" si="31"/>
        <v>0.45611908887566083</v>
      </c>
      <c r="CU11" s="16">
        <f>VLOOKUP(B:B,[32]Summary_Mar_22!$B:$DI,112,0)</f>
        <v>4348731</v>
      </c>
      <c r="CV11" s="17">
        <f>VLOOKUP(B:B,[32]Summary_Mar_22!$B:$DH,111,0)</f>
        <v>9545388</v>
      </c>
      <c r="CW11" s="22">
        <f t="shared" si="32"/>
        <v>0.45558451893207486</v>
      </c>
      <c r="CX11" s="17">
        <f>VLOOKUP(B:B,[33]Summary_Jun_22!$B:$DL,115,0)</f>
        <v>8677080</v>
      </c>
      <c r="CY11" s="17">
        <f>VLOOKUP(B:B,[33]Summary_Jun_22!$B:$DK,114,0)</f>
        <v>20230852</v>
      </c>
      <c r="CZ11" s="22">
        <f t="shared" si="33"/>
        <v>0.42890334030420468</v>
      </c>
      <c r="DA11" s="17">
        <f>VLOOKUP(B:B,[34]Summary_Sep_22!$B:$DO,118,0)</f>
        <v>13030535</v>
      </c>
      <c r="DB11" s="17">
        <f>VLOOKUP(B:B,[34]Summary_Sep_22!$B:$DN,117,0)</f>
        <v>32400905</v>
      </c>
      <c r="DC11" s="22">
        <f t="shared" si="34"/>
        <v>0.40216577283875249</v>
      </c>
      <c r="DD11" s="17">
        <f>VLOOKUP(B:B,[35]Summary_Dec_22!$B:$DR,121,0)</f>
        <v>18321597</v>
      </c>
      <c r="DE11" s="17">
        <f>VLOOKUP(B:B,[35]Summary_Dec_22!$B:$DQ,120,0)</f>
        <v>44555765</v>
      </c>
      <c r="DF11" s="22">
        <f t="shared" si="35"/>
        <v>0.41120597974246431</v>
      </c>
      <c r="DG11" s="16">
        <f>VLOOKUP(B:B,[36]Summary_Mar_23!$B:$DP,119,0)</f>
        <v>4959133</v>
      </c>
      <c r="DH11" s="17">
        <f>VLOOKUP(B:B,[36]Summary_Mar_23!$B:$DO,118,0)</f>
        <v>13316791</v>
      </c>
      <c r="DI11" s="22">
        <f t="shared" si="36"/>
        <v>0.3723969986462955</v>
      </c>
      <c r="DJ11" s="17">
        <f>VLOOKUP(B:B,[37]Summary_Jun_23!$B:$DQ,120,0)</f>
        <v>9978611</v>
      </c>
      <c r="DK11" s="17">
        <f>VLOOKUP(B:B,[37]Summary_Jun_23!$B:$DP,119,0)</f>
        <v>26410512</v>
      </c>
      <c r="DL11" s="22">
        <f t="shared" si="37"/>
        <v>0.37782724545438573</v>
      </c>
      <c r="DM11" s="1">
        <f>VLOOKUP(B:B,[38]Summary_Sep_23!$B:$DS,122,0)</f>
        <v>15298936</v>
      </c>
      <c r="DN11" s="1">
        <f>VLOOKUP(B:B,[38]Summary_Sep_23!$B:$DR,121,0)</f>
        <v>38743285</v>
      </c>
      <c r="DO11" s="22">
        <f t="shared" si="38"/>
        <v>0.39487968044010724</v>
      </c>
      <c r="DP11" s="17">
        <f>VLOOKUP(B:B,[39]Indu!$B:$DU,124,0)</f>
        <v>21297877</v>
      </c>
      <c r="DQ11" s="17">
        <f>VLOOKUP(B:B,[39]Indu!$B:$DT,123,0)</f>
        <v>52802147</v>
      </c>
      <c r="DR11" s="22">
        <f t="shared" si="39"/>
        <v>0.40335248110270971</v>
      </c>
      <c r="DS11" s="16">
        <f>VLOOKUP(B:B,'[40]Mar 2024 Final'!$B:$DX,127,0)</f>
        <v>5491266</v>
      </c>
      <c r="DT11" s="17">
        <f>VLOOKUP(B:B,'[40]Mar 2024 Final'!$B:$DW,126,0)</f>
        <v>15869043</v>
      </c>
      <c r="DU11" s="22">
        <f t="shared" si="40"/>
        <v>0.34603636778853014</v>
      </c>
      <c r="DV11" s="17">
        <f>VLOOKUP(B:B,'[41]June 2024 Final'!$B:$EC,132,0)</f>
        <v>11204280</v>
      </c>
      <c r="DW11" s="17">
        <f>VLOOKUP(B:B,'[41]June 2024 Final'!$B:$EB,131,0)</f>
        <v>30761702</v>
      </c>
      <c r="DX11" s="22">
        <f t="shared" si="41"/>
        <v>0.36422822118229997</v>
      </c>
      <c r="DY11" s="1">
        <f>VLOOKUP(B:B,'[42]Sep 2024 Final'!$B:$ED,133,0)</f>
        <v>17402330</v>
      </c>
      <c r="DZ11" s="1">
        <f>VLOOKUP(B:B,'[42]Sep 2024 Final'!$B:$EC,132,0)</f>
        <v>45130347</v>
      </c>
      <c r="EA11" s="22">
        <f t="shared" si="42"/>
        <v>0.38560151110737084</v>
      </c>
      <c r="EB11" s="17">
        <f>VLOOKUP(B:B,'[43]Dec 2024 Final'!$B:$EF,135,0)</f>
        <v>23117221</v>
      </c>
      <c r="EC11" s="17">
        <f>VLOOKUP(B:B,'[43]Dec 2024 Final'!$B:$EE,134,0)</f>
        <v>60183208</v>
      </c>
      <c r="ED11" s="22">
        <f t="shared" si="43"/>
        <v>0.38411413695328439</v>
      </c>
    </row>
    <row r="12" spans="1:134" x14ac:dyDescent="0.25">
      <c r="A12">
        <v>6</v>
      </c>
      <c r="B12" s="11" t="s">
        <v>70</v>
      </c>
      <c r="C12" s="16">
        <v>2563594</v>
      </c>
      <c r="D12" s="17">
        <v>4939085</v>
      </c>
      <c r="E12" s="22">
        <f t="shared" si="0"/>
        <v>0.51904229224643839</v>
      </c>
      <c r="F12" s="17">
        <v>4492066</v>
      </c>
      <c r="G12" s="17">
        <v>8955472</v>
      </c>
      <c r="H12" s="22">
        <f t="shared" si="1"/>
        <v>0.5016001389988155</v>
      </c>
      <c r="I12" s="46"/>
      <c r="J12" s="46"/>
      <c r="K12" s="48" t="e">
        <f t="shared" si="2"/>
        <v>#DIV/0!</v>
      </c>
      <c r="L12" s="17">
        <v>8144582</v>
      </c>
      <c r="M12" s="17">
        <v>16339133</v>
      </c>
      <c r="N12" s="22">
        <f t="shared" si="3"/>
        <v>0.49847087969722753</v>
      </c>
      <c r="O12" s="16">
        <v>2142772</v>
      </c>
      <c r="P12" s="17">
        <v>3824845</v>
      </c>
      <c r="Q12" s="22">
        <f t="shared" si="4"/>
        <v>0.56022453197449829</v>
      </c>
      <c r="R12" s="17">
        <v>4449206</v>
      </c>
      <c r="S12" s="17">
        <v>7420486</v>
      </c>
      <c r="T12" s="22">
        <f t="shared" si="5"/>
        <v>0.59958417817916509</v>
      </c>
      <c r="U12" s="17">
        <v>6875709</v>
      </c>
      <c r="V12" s="17">
        <v>11647770</v>
      </c>
      <c r="W12" s="22">
        <f t="shared" si="6"/>
        <v>0.59030260728019179</v>
      </c>
      <c r="X12" s="17">
        <v>8271247</v>
      </c>
      <c r="Y12" s="17">
        <v>16349009</v>
      </c>
      <c r="Z12" s="22">
        <f t="shared" si="7"/>
        <v>0.50591733113609516</v>
      </c>
      <c r="AA12" s="16">
        <v>2286538</v>
      </c>
      <c r="AB12" s="1">
        <v>4688203</v>
      </c>
      <c r="AC12" s="22">
        <f t="shared" si="8"/>
        <v>0.48772162809502917</v>
      </c>
      <c r="AD12" s="17">
        <v>4739261</v>
      </c>
      <c r="AE12" s="17">
        <v>9205014</v>
      </c>
      <c r="AF12" s="22">
        <f t="shared" si="9"/>
        <v>0.51485646844209032</v>
      </c>
      <c r="AG12" s="17">
        <f>VLOOKUP(B:B,'[10]Sep 2016 (Final)'!$B$1:$CH$65536,85,0)</f>
        <v>8293373</v>
      </c>
      <c r="AH12" s="17">
        <f>VLOOKUP(B:B,'[10]Sep 2016 (Final)'!$B$1:$CG$65536,84,0)</f>
        <v>14379509</v>
      </c>
      <c r="AI12" s="22">
        <f t="shared" si="10"/>
        <v>0.57674938692273847</v>
      </c>
      <c r="AJ12" s="17">
        <f>VLOOKUP(B:B,'[11]summary-dec-16'!$B$1:$CK$65536,88,0)</f>
        <v>9117550</v>
      </c>
      <c r="AK12" s="17">
        <f>VLOOKUP(B:B,'[11]summary-dec-16'!$B$1:$CJ$65536,87,0)</f>
        <v>18140291</v>
      </c>
      <c r="AL12" s="22">
        <f t="shared" si="11"/>
        <v>0.50261321607244336</v>
      </c>
      <c r="AM12" s="16">
        <f>VLOOKUP(B:B,'[12]summary-mar-17'!$B$1:$CM$65536,90,0)</f>
        <v>2393573</v>
      </c>
      <c r="AN12" s="17">
        <f>VLOOKUP(B:B,'[12]summary-mar-17'!$B$1:$CL$65536,89,0)</f>
        <v>4224203</v>
      </c>
      <c r="AO12" s="22">
        <f t="shared" si="12"/>
        <v>0.56663304296692185</v>
      </c>
      <c r="AP12" s="17">
        <f>VLOOKUP(B:B,'[13]summary-june-17'!$B$1:$CP$65536,93,0)</f>
        <v>4869299</v>
      </c>
      <c r="AQ12" s="17">
        <f>VLOOKUP(B:B,'[13]summary-june-17'!$B$1:$CO$65536,92,0)</f>
        <v>9003996</v>
      </c>
      <c r="AR12" s="22">
        <f t="shared" si="13"/>
        <v>0.54079311008134612</v>
      </c>
      <c r="AS12" s="17">
        <f>VLOOKUP(B:B,'[14]summary-sep-17'!$B$1:$CS$65536,96,0)</f>
        <v>7323990</v>
      </c>
      <c r="AT12" s="17">
        <f>VLOOKUP(B:B,'[14]summary-sep-17'!$B$1:$CR$65536,95,0)</f>
        <v>13969650</v>
      </c>
      <c r="AU12" s="22">
        <f t="shared" si="14"/>
        <v>0.52427870419087097</v>
      </c>
      <c r="AV12" s="17">
        <f>VLOOKUP(B:B,'[15]summary-Dec-17'!$B$1:$CV$65536,99,0)</f>
        <v>10286820</v>
      </c>
      <c r="AW12" s="17">
        <f>VLOOKUP(B:B,'[15]summary-Dec-17'!$B$1:$CU$65536,98,0)</f>
        <v>18647597</v>
      </c>
      <c r="AX12" s="22">
        <f t="shared" si="15"/>
        <v>0.55164319563534114</v>
      </c>
      <c r="AY12" s="16">
        <f>VLOOKUP(B:B,'[16]summary-Mar-18'!$B$1:$CY$65536,102,0)</f>
        <v>2791129</v>
      </c>
      <c r="AZ12" s="17">
        <f>VLOOKUP(B:B,'[16]summary-Mar-18'!$B$1:$CX$65536,101,0)</f>
        <v>5651387</v>
      </c>
      <c r="BA12" s="22">
        <f t="shared" si="16"/>
        <v>0.49388389080415124</v>
      </c>
      <c r="BB12" s="17">
        <f>VLOOKUP(B:B,'[17]summary-Jun-18'!$B$1:$DB$65536,105,0)</f>
        <v>5192343</v>
      </c>
      <c r="BC12" s="17">
        <f>VLOOKUP(B:B,'[17]summary-Jun-18'!$B$1:$DA$65536,104,0)</f>
        <v>10860781</v>
      </c>
      <c r="BD12" s="22">
        <f t="shared" si="17"/>
        <v>0.47808191694501528</v>
      </c>
      <c r="BE12" s="17">
        <f>VLOOKUP(B:B,'[18]summary-Sep-18'!$B$1:$DE$65536,108,0)</f>
        <v>7984587</v>
      </c>
      <c r="BF12" s="17">
        <f>VLOOKUP(B:B,'[18]summary-Sep-18'!$B$1:$DD$65536,107,0)</f>
        <v>15937504</v>
      </c>
      <c r="BG12" s="22">
        <f t="shared" si="18"/>
        <v>0.50099356837808484</v>
      </c>
      <c r="BH12" s="17">
        <f>VLOOKUP(B:B,'[19]summary-Dec-18'!$B$1:$DH$65536,111,0)</f>
        <v>10614997</v>
      </c>
      <c r="BI12" s="17">
        <f>VLOOKUP(B:B,'[19]summary-Dec-18'!$B$1:$DG$65536,110,0)</f>
        <v>21147255</v>
      </c>
      <c r="BJ12" s="22">
        <f t="shared" si="19"/>
        <v>0.50195625862552851</v>
      </c>
      <c r="BK12" s="16">
        <f>VLOOKUP(B:B,[20]Summary_mar_19!$B$1:$DK$65536,114,0)</f>
        <v>2918323</v>
      </c>
      <c r="BL12" s="17">
        <f>VLOOKUP(B:B,[20]Summary_mar_19!$B$1:$DJ$65536,113,0)</f>
        <v>6697966</v>
      </c>
      <c r="BM12" s="22">
        <f t="shared" si="20"/>
        <v>0.43570286860219953</v>
      </c>
      <c r="BN12" s="17">
        <f>VLOOKUP(B:B,[21]Summary_jun_19!$B$1:$DN$65536,117,0)</f>
        <v>5830531</v>
      </c>
      <c r="BO12" s="17">
        <f>VLOOKUP(B:B,[21]Summary_jun_19!$B$1:$DM$65536,116,0)</f>
        <v>12156839</v>
      </c>
      <c r="BP12" s="22">
        <f t="shared" si="21"/>
        <v>0.47960913194622384</v>
      </c>
      <c r="BQ12" s="17">
        <f>VLOOKUP(B:B,[22]Summary_sep_19!$B$1:$DQ$65536,120,0)</f>
        <v>9992816</v>
      </c>
      <c r="BR12" s="17">
        <f>VLOOKUP(B:B,[22]Summary_sep_19!$B$1:$DP$65536,119,0)</f>
        <v>18366974</v>
      </c>
      <c r="BS12" s="22">
        <f t="shared" si="22"/>
        <v>0.54406436248017775</v>
      </c>
      <c r="BT12" s="17">
        <f>VLOOKUP(B:B,[23]Summary_DEC_19!$B$1:$DT$65536,123,0)</f>
        <v>12692214</v>
      </c>
      <c r="BU12" s="17">
        <f>VLOOKUP(B:B,[23]Summary_DEC_19!$B$1:$DS$65536,122,0)</f>
        <v>23546332</v>
      </c>
      <c r="BV12" s="22">
        <f t="shared" si="23"/>
        <v>0.53903147207811386</v>
      </c>
      <c r="BW12" s="16">
        <f>VLOOKUP(B:B,[24]Summary_mar_20!$B:$DW,126,0)</f>
        <v>2621646</v>
      </c>
      <c r="BX12" s="17">
        <f>VLOOKUP(B:B,[24]Summary_mar_20!$B:$DV,125,0)</f>
        <v>5365388</v>
      </c>
      <c r="BY12" s="22">
        <f t="shared" si="24"/>
        <v>0.4886218853137928</v>
      </c>
      <c r="BZ12" s="1">
        <f>VLOOKUP(B:B,[25]Summary_jun_20!$B:$DZ,129,0)</f>
        <v>4967144</v>
      </c>
      <c r="CA12" s="17">
        <f>VLOOKUP(B:B,[25]Summary_jun_20!$B:$DY,128,0)</f>
        <v>10691952</v>
      </c>
      <c r="CB12" s="22">
        <f t="shared" si="25"/>
        <v>0.46456849039352216</v>
      </c>
      <c r="CC12" s="17">
        <f>VLOOKUP(B:B,[26]Summary_Sep_20!$B:$EC,132,0)</f>
        <v>7738460</v>
      </c>
      <c r="CD12" s="17">
        <f>VLOOKUP(B:B,[26]Summary_Sep_20!$B:$EB,131,0)</f>
        <v>16092901</v>
      </c>
      <c r="CE12" s="22">
        <f t="shared" si="26"/>
        <v>0.48086171660411009</v>
      </c>
      <c r="CF12" s="17">
        <f>VLOOKUP(B:B,[27]Summary_Dec_20!$B:$EF,135,0)</f>
        <v>11428917</v>
      </c>
      <c r="CG12" s="17">
        <f>VLOOKUP(B:B,[27]Summary_Dec_20!$B:$EE,134,0)</f>
        <v>21972702</v>
      </c>
      <c r="CH12" s="22">
        <f t="shared" si="27"/>
        <v>0.52014162846244394</v>
      </c>
      <c r="CI12" s="16">
        <f>VLOOKUP(B:B,[28]Summary_Mar_21!$B:$EH,137,0)</f>
        <v>2783431</v>
      </c>
      <c r="CJ12" s="17">
        <f>VLOOKUP(B:B,[28]Summary_Mar_21!$B:$EG,136,0)</f>
        <v>5966527</v>
      </c>
      <c r="CK12" s="22">
        <f t="shared" si="28"/>
        <v>0.46650773557213432</v>
      </c>
      <c r="CL12" s="17">
        <f>VLOOKUP(B:B,[29]Summary_Jun_21!$B:$EK,140,0)</f>
        <v>5935893</v>
      </c>
      <c r="CM12" s="17">
        <f>VLOOKUP(B:B,[29]Summary_Jun_21!$B:$EJ,139,0)</f>
        <v>11772389</v>
      </c>
      <c r="CN12" s="22">
        <f t="shared" si="29"/>
        <v>0.50422161551066658</v>
      </c>
      <c r="CO12" s="17">
        <f>VLOOKUP(B:B,[30]Summary_Sep_21!$B:$EN,143,0)</f>
        <v>8937735</v>
      </c>
      <c r="CP12" s="17">
        <f>VLOOKUP(B:B,[30]Summary_Sep_21!$B:$EM,142,0)</f>
        <v>17482856</v>
      </c>
      <c r="CQ12" s="22">
        <f t="shared" si="30"/>
        <v>0.51122854297947662</v>
      </c>
      <c r="CR12" s="17">
        <f>VLOOKUP(B:B,[31]Summary_Dec_21!$B:$ES,148,0)</f>
        <v>12594915</v>
      </c>
      <c r="CS12" s="17">
        <f>VLOOKUP(B:B,[31]Summary_Dec_21!$B:$ER,147,0)</f>
        <v>24268466</v>
      </c>
      <c r="CT12" s="22">
        <f t="shared" si="31"/>
        <v>0.51898274081270734</v>
      </c>
      <c r="CU12" s="16">
        <f>VLOOKUP(B:B,[32]Summary_Mar_22!$B:$DI,112,0)</f>
        <v>3357537</v>
      </c>
      <c r="CV12" s="17">
        <f>VLOOKUP(B:B,[32]Summary_Mar_22!$B:$DH,111,0)</f>
        <v>6774025</v>
      </c>
      <c r="CW12" s="22">
        <f t="shared" si="32"/>
        <v>0.4956487464985736</v>
      </c>
      <c r="CX12" s="17">
        <f>VLOOKUP(B:B,[33]Summary_Jun_22!$B:$DL,115,0)</f>
        <v>7069683</v>
      </c>
      <c r="CY12" s="17">
        <f>VLOOKUP(B:B,[33]Summary_Jun_22!$B:$DK,114,0)</f>
        <v>14634515</v>
      </c>
      <c r="CZ12" s="22">
        <f t="shared" si="33"/>
        <v>0.48308283533823976</v>
      </c>
      <c r="DA12" s="17">
        <f>VLOOKUP(B:B,[34]Summary_Sep_22!$B:$DO,118,0)</f>
        <v>10433275</v>
      </c>
      <c r="DB12" s="17">
        <f>VLOOKUP(B:B,[34]Summary_Sep_22!$B:$DN,117,0)</f>
        <v>22971634</v>
      </c>
      <c r="DC12" s="22">
        <f t="shared" si="34"/>
        <v>0.4541807953234846</v>
      </c>
      <c r="DD12" s="17">
        <f>VLOOKUP(B:B,[35]Summary_Dec_22!$B:$DR,121,0)</f>
        <v>14517904</v>
      </c>
      <c r="DE12" s="17">
        <f>VLOOKUP(B:B,[35]Summary_Dec_22!$B:$DQ,120,0)</f>
        <v>31165377</v>
      </c>
      <c r="DF12" s="22">
        <f t="shared" si="35"/>
        <v>0.46583437768136093</v>
      </c>
      <c r="DG12" s="16">
        <f>VLOOKUP(B:B,[36]Summary_Mar_23!$B:$DP,119,0)</f>
        <v>4514995</v>
      </c>
      <c r="DH12" s="17">
        <f>VLOOKUP(B:B,[36]Summary_Mar_23!$B:$DO,118,0)</f>
        <v>11153945</v>
      </c>
      <c r="DI12" s="22">
        <f t="shared" si="36"/>
        <v>0.40478906790377756</v>
      </c>
      <c r="DJ12" s="17">
        <f>VLOOKUP(B:B,[37]Summary_Jun_23!$B:$DQ,120,0)</f>
        <v>8713752</v>
      </c>
      <c r="DK12" s="17">
        <f>VLOOKUP(B:B,[37]Summary_Jun_23!$B:$DP,119,0)</f>
        <v>20328105</v>
      </c>
      <c r="DL12" s="22">
        <f t="shared" si="37"/>
        <v>0.42865540098302324</v>
      </c>
      <c r="DM12" s="1">
        <f>VLOOKUP(B:B,[38]Summary_Sep_23!$B:$DS,122,0)</f>
        <v>13269756</v>
      </c>
      <c r="DN12" s="1">
        <f>VLOOKUP(B:B,[38]Summary_Sep_23!$B:$DR,121,0)</f>
        <v>38311471</v>
      </c>
      <c r="DO12" s="22">
        <f t="shared" si="38"/>
        <v>0.34636508736508709</v>
      </c>
      <c r="DP12" s="17">
        <f>VLOOKUP(B:B,[39]Indu!$B:$DU,124,0)</f>
        <v>17647155</v>
      </c>
      <c r="DQ12" s="17">
        <f>VLOOKUP(B:B,[39]Indu!$B:$DT,123,0)</f>
        <v>41645413</v>
      </c>
      <c r="DR12" s="22">
        <f t="shared" si="39"/>
        <v>0.42374786870285092</v>
      </c>
      <c r="DS12" s="16">
        <f>VLOOKUP(B:B,'[40]Mar 2024 Final'!$B:$DX,127,0)</f>
        <v>3661810</v>
      </c>
      <c r="DT12" s="17">
        <f>VLOOKUP(B:B,'[40]Mar 2024 Final'!$B:$DW,126,0)</f>
        <v>10266527</v>
      </c>
      <c r="DU12" s="22">
        <f t="shared" si="40"/>
        <v>0.35667465735978682</v>
      </c>
      <c r="DV12" s="17">
        <f>VLOOKUP(B:B,'[41]June 2024 Final'!$B:$EC,132,0)</f>
        <v>7988875</v>
      </c>
      <c r="DW12" s="17">
        <f>VLOOKUP(B:B,'[41]June 2024 Final'!$B:$EB,131,0)</f>
        <v>19787224</v>
      </c>
      <c r="DX12" s="22">
        <f t="shared" si="41"/>
        <v>0.40373904899444207</v>
      </c>
      <c r="DY12" s="1">
        <f>VLOOKUP(B:B,'[42]Sep 2024 Final'!$B:$ED,133,0)</f>
        <v>12601610</v>
      </c>
      <c r="DZ12" s="1">
        <f>VLOOKUP(B:B,'[42]Sep 2024 Final'!$B:$EC,132,0)</f>
        <v>29345681</v>
      </c>
      <c r="EA12" s="22">
        <f t="shared" si="42"/>
        <v>0.42941957966489175</v>
      </c>
      <c r="EB12" s="17">
        <f>VLOOKUP(B:B,'[43]Dec 2024 Final'!$B:$EF,135,0)</f>
        <v>17065510</v>
      </c>
      <c r="EC12" s="17">
        <f>VLOOKUP(B:B,'[43]Dec 2024 Final'!$B:$EE,134,0)</f>
        <v>39364634</v>
      </c>
      <c r="ED12" s="22">
        <f t="shared" si="43"/>
        <v>0.43352390879590041</v>
      </c>
    </row>
    <row r="13" spans="1:134" x14ac:dyDescent="0.25">
      <c r="A13">
        <v>7</v>
      </c>
      <c r="B13" s="11" t="s">
        <v>8</v>
      </c>
      <c r="C13" s="16">
        <f>VLOOKUP(B:B,'[44]Mar 2014 (Final)'!$B$1:$BE$65536,56,0)</f>
        <v>876324</v>
      </c>
      <c r="D13" s="17">
        <f>VLOOKUP(B:B,'[44]Mar 2014 (Final)'!$B$1:$BD$65536,55,0)</f>
        <v>1750856</v>
      </c>
      <c r="E13" s="22">
        <f t="shared" si="0"/>
        <v>0.50051174968129875</v>
      </c>
      <c r="F13" s="17">
        <f>VLOOKUP(B:B,'[45]June 2014 (Final - print)'!$B$1:$BF$65536,57,0)</f>
        <v>2056360</v>
      </c>
      <c r="G13" s="17">
        <f>VLOOKUP(B:B,'[45]June 2014 (Final - print)'!$B$1:$BE$65536,56,0)</f>
        <v>4196260</v>
      </c>
      <c r="H13" s="22">
        <f t="shared" si="1"/>
        <v>0.49004589801394577</v>
      </c>
      <c r="I13" s="46"/>
      <c r="J13" s="46"/>
      <c r="K13" s="48" t="e">
        <f t="shared" si="2"/>
        <v>#DIV/0!</v>
      </c>
      <c r="L13" s="17">
        <f>VLOOKUP(B:B,'[3]Dec 2014 (Final)'!$B$1:$BL$65536,63,0)</f>
        <v>5021277</v>
      </c>
      <c r="M13" s="17">
        <f>VLOOKUP(B:B,'[3]Dec 2014 (Final)'!$B$1:$BK$65536,62,0)</f>
        <v>9080213</v>
      </c>
      <c r="N13" s="22">
        <f t="shared" si="3"/>
        <v>0.55299110274175289</v>
      </c>
      <c r="O13" s="16">
        <f>VLOOKUP(B:B,'[4]Mar 2015 (Final)'!$B$1:$BN$65536,65,0)</f>
        <v>1224389</v>
      </c>
      <c r="P13" s="17">
        <f>VLOOKUP(B:B,'[4]Mar 2015 (Final)'!$B$1:$BM$65536,64,0)</f>
        <v>2330380</v>
      </c>
      <c r="Q13" s="22">
        <f t="shared" si="4"/>
        <v>0.52540315313382369</v>
      </c>
      <c r="R13" s="17">
        <f>VLOOKUP(B:B,'[5]June 2015 (Final)'!$B$1:$BR$65536,69,0)</f>
        <v>2551940</v>
      </c>
      <c r="S13" s="17">
        <f>VLOOKUP(B:B,'[5]June 2015 (Final)'!$B$1:$BQ$65536,68,0)</f>
        <v>4986333</v>
      </c>
      <c r="T13" s="22">
        <f t="shared" si="5"/>
        <v>0.51178691836265244</v>
      </c>
      <c r="U13" s="17">
        <f>VLOOKUP(B:B,'[6]Sep 2015 (Final)'!$B$1:$BU$65536,72,0)</f>
        <v>4462857</v>
      </c>
      <c r="V13" s="17">
        <f>VLOOKUP(B:B,'[6]Sep 2015 (Final)'!$B$1:$BT$65536,71,0)</f>
        <v>8184426</v>
      </c>
      <c r="W13" s="22">
        <f t="shared" si="6"/>
        <v>0.5452864990165468</v>
      </c>
      <c r="X13" s="17">
        <f>VLOOKUP(B:B,'[7]Dec 2015 (Final)'!$B$1:$BX$65536,75,0)</f>
        <v>6522689</v>
      </c>
      <c r="Y13" s="17">
        <f>VLOOKUP(B:B,'[7]Dec 2015 (Final)'!$B$1:$BW$65536,74,0)</f>
        <v>7513535</v>
      </c>
      <c r="Z13" s="22">
        <f t="shared" si="7"/>
        <v>0.86812519007364708</v>
      </c>
      <c r="AA13" s="16" t="e">
        <f>VLOOKUP(B:B,'[8]Mar 2016 (Final)'!$B$1:$CA$65536,78,0)</f>
        <v>#N/A</v>
      </c>
      <c r="AB13" s="1" t="e">
        <f>VLOOKUP(B:B,'[8]Mar 2016 (Final)'!$B$1:$BZ$65536,77,0)</f>
        <v>#N/A</v>
      </c>
      <c r="AC13" s="22" t="e">
        <f t="shared" si="8"/>
        <v>#N/A</v>
      </c>
      <c r="AD13" s="17" t="e">
        <f>VLOOKUP(B:B,'[9]Jun 2016 (Final)'!$B$1:$CE$65536,82,0)</f>
        <v>#N/A</v>
      </c>
      <c r="AE13" s="17" t="e">
        <f>VLOOKUP(B:B,'[9]Jun 2016 (Final)'!$B$1:$CD$65536,81,0)</f>
        <v>#N/A</v>
      </c>
      <c r="AF13" s="22" t="e">
        <f t="shared" si="9"/>
        <v>#N/A</v>
      </c>
      <c r="AG13" s="17" t="e">
        <f>VLOOKUP(B:B,'[10]Sep 2016 (Final)'!$B$1:$CH$65536,85,0)</f>
        <v>#N/A</v>
      </c>
      <c r="AH13" s="17" t="e">
        <f>VLOOKUP(B:B,'[10]Sep 2016 (Final)'!$B$1:$CG$65536,84,0)</f>
        <v>#N/A</v>
      </c>
      <c r="AI13" s="22" t="e">
        <f t="shared" si="10"/>
        <v>#N/A</v>
      </c>
      <c r="AJ13" s="17" t="e">
        <f>VLOOKUP(B:B,'[11]summary-dec-16'!$B$1:$CK$65536,88,0)</f>
        <v>#N/A</v>
      </c>
      <c r="AK13" s="17" t="e">
        <f>VLOOKUP(B:B,'[11]summary-dec-16'!$B$1:$CJ$65536,87,0)</f>
        <v>#N/A</v>
      </c>
      <c r="AL13" s="22" t="e">
        <f t="shared" si="11"/>
        <v>#N/A</v>
      </c>
      <c r="AM13" s="16" t="e">
        <f>VLOOKUP(B:B,'[12]summary-mar-17'!$B$1:$CM$65536,90,0)</f>
        <v>#N/A</v>
      </c>
      <c r="AN13" s="17" t="e">
        <f>VLOOKUP(B:B,'[12]summary-mar-17'!$B$1:$CL$65536,89,0)</f>
        <v>#N/A</v>
      </c>
      <c r="AO13" s="22" t="e">
        <f t="shared" si="12"/>
        <v>#N/A</v>
      </c>
      <c r="AP13" s="17" t="e">
        <f>VLOOKUP(B:B,'[13]summary-june-17'!$B$1:$CP$65536,93,0)</f>
        <v>#N/A</v>
      </c>
      <c r="AQ13" s="17" t="e">
        <f>VLOOKUP(B:B,'[13]summary-june-17'!$B$1:$CO$65536,92,0)</f>
        <v>#N/A</v>
      </c>
      <c r="AR13" s="22" t="e">
        <f t="shared" si="13"/>
        <v>#N/A</v>
      </c>
      <c r="AS13" s="17" t="e">
        <f>VLOOKUP(B:B,'[14]summary-sep-17'!$B$1:$CS$65536,96,0)</f>
        <v>#N/A</v>
      </c>
      <c r="AT13" s="17" t="e">
        <f>VLOOKUP(B:B,'[14]summary-sep-17'!$B$1:$CR$65536,95,0)</f>
        <v>#N/A</v>
      </c>
      <c r="AU13" s="22" t="e">
        <f t="shared" si="14"/>
        <v>#N/A</v>
      </c>
      <c r="AV13" s="17" t="e">
        <f>VLOOKUP(B:B,'[15]summary-Dec-17'!$B$1:$CV$65536,99,0)</f>
        <v>#N/A</v>
      </c>
      <c r="AW13" s="17" t="e">
        <f>VLOOKUP(B:B,'[15]summary-Dec-17'!$B$1:$CU$65536,98,0)</f>
        <v>#N/A</v>
      </c>
      <c r="AX13" s="22" t="e">
        <f t="shared" si="15"/>
        <v>#N/A</v>
      </c>
      <c r="AY13" s="16" t="e">
        <f>VLOOKUP(B:B,'[16]summary-Mar-18'!$B$1:$CY$65536,102,0)</f>
        <v>#N/A</v>
      </c>
      <c r="AZ13" s="17" t="e">
        <f>VLOOKUP(B:B,'[16]summary-Mar-18'!$B$1:$CX$65536,101,0)</f>
        <v>#N/A</v>
      </c>
      <c r="BA13" s="22" t="e">
        <f t="shared" si="16"/>
        <v>#N/A</v>
      </c>
      <c r="BB13" s="17" t="e">
        <f>VLOOKUP(B:B,'[17]summary-Jun-18'!$B$1:$DB$65536,105,0)</f>
        <v>#N/A</v>
      </c>
      <c r="BC13" s="17" t="e">
        <f>VLOOKUP(B:B,'[17]summary-Jun-18'!$B$1:$DA$65536,104,0)</f>
        <v>#N/A</v>
      </c>
      <c r="BD13" s="22" t="e">
        <f t="shared" si="17"/>
        <v>#N/A</v>
      </c>
      <c r="BE13" s="17" t="e">
        <f>VLOOKUP(B:B,'[18]summary-Sep-18'!$B$1:$DE$65536,108,0)</f>
        <v>#N/A</v>
      </c>
      <c r="BF13" s="17" t="e">
        <f>VLOOKUP(B:B,'[18]summary-Sep-18'!$B$1:$DD$65536,107,0)</f>
        <v>#N/A</v>
      </c>
      <c r="BG13" s="22" t="e">
        <f t="shared" si="18"/>
        <v>#N/A</v>
      </c>
      <c r="BH13" s="17" t="e">
        <f>VLOOKUP(B:B,'[19]summary-Dec-18'!$B$1:$DH$65536,111,0)</f>
        <v>#N/A</v>
      </c>
      <c r="BI13" s="17" t="e">
        <f>VLOOKUP(B:B,'[19]summary-Dec-18'!$B$1:$DG$65536,110,0)</f>
        <v>#N/A</v>
      </c>
      <c r="BJ13" s="22" t="e">
        <f t="shared" si="19"/>
        <v>#N/A</v>
      </c>
      <c r="BK13" s="16" t="e">
        <f>VLOOKUP(B:B,[20]Summary_mar_19!$B$1:$DK$65536,114,0)</f>
        <v>#N/A</v>
      </c>
      <c r="BL13" s="17" t="e">
        <f>VLOOKUP(B:B,[20]Summary_mar_19!$B$1:$DJ$65536,113,0)</f>
        <v>#N/A</v>
      </c>
      <c r="BM13" s="22" t="e">
        <f t="shared" si="20"/>
        <v>#N/A</v>
      </c>
      <c r="BN13" s="17" t="e">
        <f>VLOOKUP(B:B,[21]Summary_jun_19!$B$1:$DN$65536,117,0)</f>
        <v>#N/A</v>
      </c>
      <c r="BO13" s="17" t="e">
        <f>VLOOKUP(B:B,[21]Summary_jun_19!$B$1:$DM$65536,116,0)</f>
        <v>#N/A</v>
      </c>
      <c r="BP13" s="22" t="e">
        <f t="shared" si="21"/>
        <v>#N/A</v>
      </c>
      <c r="BQ13" s="17" t="e">
        <f>VLOOKUP(B:B,[22]Summary_sep_19!$B$1:$DQ$65536,120,0)</f>
        <v>#N/A</v>
      </c>
      <c r="BR13" s="17" t="e">
        <f>VLOOKUP(B:B,[22]Summary_sep_19!$B$1:$DP$65536,119,0)</f>
        <v>#N/A</v>
      </c>
      <c r="BS13" s="22" t="e">
        <f t="shared" si="22"/>
        <v>#N/A</v>
      </c>
      <c r="BT13" s="17" t="e">
        <f>VLOOKUP(B:B,[23]Summary_DEC_19!$B$1:$DT$65536,123,0)</f>
        <v>#N/A</v>
      </c>
      <c r="BU13" s="17" t="e">
        <f>VLOOKUP(B:B,[23]Summary_DEC_19!$B$1:$DS$65536,122,0)</f>
        <v>#N/A</v>
      </c>
      <c r="BV13" s="22" t="e">
        <f t="shared" si="23"/>
        <v>#N/A</v>
      </c>
      <c r="BW13" s="16" t="e">
        <f>VLOOKUP(B:B,[24]Summary_mar_20!$B:$DW,126,0)</f>
        <v>#N/A</v>
      </c>
      <c r="BX13" s="17" t="e">
        <f>VLOOKUP(B:B,[24]Summary_mar_20!$B:$DV,125,0)</f>
        <v>#N/A</v>
      </c>
      <c r="BY13" s="22" t="e">
        <f t="shared" si="24"/>
        <v>#N/A</v>
      </c>
      <c r="BZ13" s="1" t="e">
        <f>VLOOKUP(B:B,[25]Summary_jun_20!$B:$DZ,129,0)</f>
        <v>#N/A</v>
      </c>
      <c r="CA13" s="17" t="e">
        <f>VLOOKUP(B:B,[25]Summary_jun_20!$B:$DY,128,0)</f>
        <v>#N/A</v>
      </c>
      <c r="CB13" s="22" t="e">
        <f t="shared" si="25"/>
        <v>#N/A</v>
      </c>
      <c r="CC13" s="17" t="e">
        <f>VLOOKUP(B:B,[26]Summary_Sep_20!$B:$EC,132,0)</f>
        <v>#N/A</v>
      </c>
      <c r="CD13" s="17" t="e">
        <f>VLOOKUP(B:B,[26]Summary_Sep_20!$B:$EB,131,0)</f>
        <v>#N/A</v>
      </c>
      <c r="CE13" s="22" t="e">
        <f t="shared" si="26"/>
        <v>#N/A</v>
      </c>
      <c r="CF13" s="17" t="e">
        <f>VLOOKUP(B:B,[27]Summary_Dec_20!$B:$EF,135,0)</f>
        <v>#N/A</v>
      </c>
      <c r="CG13" s="17" t="e">
        <f>VLOOKUP(B:B,[27]Summary_Dec_20!$B:$EE,134,0)</f>
        <v>#N/A</v>
      </c>
      <c r="CH13" s="22" t="e">
        <f t="shared" si="27"/>
        <v>#N/A</v>
      </c>
      <c r="CI13" s="16" t="e">
        <f>VLOOKUP(B:B,[28]Summary_Mar_21!$B:$EH,137,0)</f>
        <v>#N/A</v>
      </c>
      <c r="CJ13" s="17" t="e">
        <f>VLOOKUP(B:B,[28]Summary_Mar_21!$B:$EG,136,0)</f>
        <v>#N/A</v>
      </c>
      <c r="CK13" s="22" t="e">
        <f t="shared" si="28"/>
        <v>#N/A</v>
      </c>
      <c r="CL13" s="17" t="e">
        <f>VLOOKUP(B:B,[29]Summary_Jun_21!$B:$EK,140,0)</f>
        <v>#N/A</v>
      </c>
      <c r="CM13" s="17" t="e">
        <f>VLOOKUP(B:B,[29]Summary_Jun_21!$B:$EJ,139,0)</f>
        <v>#N/A</v>
      </c>
      <c r="CN13" s="22" t="e">
        <f t="shared" si="29"/>
        <v>#N/A</v>
      </c>
      <c r="CO13" s="17" t="e">
        <f>VLOOKUP(B:B,[30]Summary_Sep_21!$B:$EN,143,0)</f>
        <v>#N/A</v>
      </c>
      <c r="CP13" s="17" t="e">
        <f>VLOOKUP(B:B,[30]Summary_Sep_21!$B:$EM,142,0)</f>
        <v>#N/A</v>
      </c>
      <c r="CQ13" s="22" t="e">
        <f t="shared" si="30"/>
        <v>#N/A</v>
      </c>
      <c r="CR13" s="17" t="e">
        <f>VLOOKUP(B:B,[31]Summary_Dec_21!$B:$ES,148,0)</f>
        <v>#N/A</v>
      </c>
      <c r="CS13" s="17" t="e">
        <f>VLOOKUP(B:B,[31]Summary_Dec_21!$B:$ER,147,0)</f>
        <v>#N/A</v>
      </c>
      <c r="CT13" s="22" t="e">
        <f t="shared" si="31"/>
        <v>#N/A</v>
      </c>
      <c r="CU13" s="16" t="e">
        <f>VLOOKUP(B:B,[32]Summary_Mar_22!$B:$DI,112,0)</f>
        <v>#N/A</v>
      </c>
      <c r="CV13" s="17" t="e">
        <f>VLOOKUP(B:B,[32]Summary_Mar_22!$B:$DH,111,0)</f>
        <v>#N/A</v>
      </c>
      <c r="CW13" s="22" t="e">
        <f t="shared" si="32"/>
        <v>#N/A</v>
      </c>
      <c r="CX13" s="17" t="e">
        <f>VLOOKUP(B:B,[33]Summary_Jun_22!$B:$DL,115,0)</f>
        <v>#N/A</v>
      </c>
      <c r="CY13" s="17" t="e">
        <f>VLOOKUP(B:B,[33]Summary_Jun_22!$B:$DK,114,0)</f>
        <v>#N/A</v>
      </c>
      <c r="CZ13" s="22" t="e">
        <f t="shared" si="33"/>
        <v>#N/A</v>
      </c>
      <c r="DA13" s="17" t="e">
        <f>VLOOKUP(B:B,[34]Summary_Sep_22!$B:$DO,118,0)</f>
        <v>#N/A</v>
      </c>
      <c r="DB13" s="17" t="e">
        <f>VLOOKUP(B:B,[34]Summary_Sep_22!$B:$DN,117,0)</f>
        <v>#N/A</v>
      </c>
      <c r="DC13" s="22" t="e">
        <f t="shared" si="34"/>
        <v>#N/A</v>
      </c>
      <c r="DD13" s="17" t="e">
        <f>VLOOKUP(B:B,[35]Summary_Dec_22!$B:$DR,121,0)</f>
        <v>#N/A</v>
      </c>
      <c r="DE13" s="17" t="e">
        <f>VLOOKUP(B:B,[35]Summary_Dec_22!$B:$DQ,120,0)</f>
        <v>#N/A</v>
      </c>
      <c r="DF13" s="22" t="e">
        <f t="shared" si="35"/>
        <v>#N/A</v>
      </c>
      <c r="DG13" s="16" t="e">
        <f>VLOOKUP(B:B,[36]Summary_Mar_23!$B:$DP,119,0)</f>
        <v>#N/A</v>
      </c>
      <c r="DH13" s="17" t="e">
        <f>VLOOKUP(B:B,[36]Summary_Mar_23!$B:$DO,118,0)</f>
        <v>#N/A</v>
      </c>
      <c r="DI13" s="22" t="e">
        <f t="shared" si="36"/>
        <v>#N/A</v>
      </c>
      <c r="DJ13" s="17" t="e">
        <f>VLOOKUP(B:B,[37]Summary_Jun_23!$B:$DQ,120,0)</f>
        <v>#N/A</v>
      </c>
      <c r="DK13" s="17" t="e">
        <f>VLOOKUP(B:B,[37]Summary_Jun_23!$B:$DP,119,0)</f>
        <v>#N/A</v>
      </c>
      <c r="DL13" s="22" t="e">
        <f t="shared" si="37"/>
        <v>#N/A</v>
      </c>
      <c r="DM13" s="1" t="e">
        <f>VLOOKUP(B:B,[38]Summary_Sep_23!$B:$DS,122,0)</f>
        <v>#N/A</v>
      </c>
      <c r="DN13" s="1" t="e">
        <f>VLOOKUP(B:B,[38]Summary_Sep_23!$B:$DR,121,0)</f>
        <v>#N/A</v>
      </c>
      <c r="DO13" s="22" t="e">
        <f t="shared" si="38"/>
        <v>#N/A</v>
      </c>
      <c r="DP13" s="17" t="e">
        <f>VLOOKUP(B:B,[39]Indu!$B:$DU,124,0)</f>
        <v>#N/A</v>
      </c>
      <c r="DQ13" s="17" t="e">
        <f>VLOOKUP(B:B,[39]Indu!$B:$DT,123,0)</f>
        <v>#N/A</v>
      </c>
      <c r="DR13" s="22" t="e">
        <f t="shared" si="39"/>
        <v>#N/A</v>
      </c>
      <c r="DS13" s="16" t="e">
        <f>VLOOKUP(B:B,'[40]Mar 2024 Final'!$B:$DX,127,0)</f>
        <v>#N/A</v>
      </c>
      <c r="DT13" s="17" t="e">
        <f>VLOOKUP(B:B,'[40]Mar 2024 Final'!$B:$DW,126,0)</f>
        <v>#N/A</v>
      </c>
      <c r="DU13" s="22" t="e">
        <f t="shared" si="40"/>
        <v>#N/A</v>
      </c>
      <c r="DV13" s="17" t="e">
        <f>VLOOKUP(B:B,'[41]June 2024 Final'!$B:$EC,132,0)</f>
        <v>#N/A</v>
      </c>
      <c r="DW13" s="17" t="e">
        <f>VLOOKUP(B:B,'[41]June 2024 Final'!$B:$EB,131,0)</f>
        <v>#N/A</v>
      </c>
      <c r="DX13" s="22" t="e">
        <f t="shared" si="41"/>
        <v>#N/A</v>
      </c>
      <c r="DY13" s="1" t="e">
        <f>VLOOKUP(B:B,'[42]Sep 2024 Final'!$B:$ED,133,0)</f>
        <v>#N/A</v>
      </c>
      <c r="DZ13" s="1" t="e">
        <f>VLOOKUP(B:B,'[42]Sep 2024 Final'!$B:$EC,132,0)</f>
        <v>#N/A</v>
      </c>
      <c r="EA13" s="22" t="e">
        <f t="shared" si="42"/>
        <v>#N/A</v>
      </c>
      <c r="EB13" s="17" t="e">
        <f>VLOOKUP(B:B,'[43]Dec 2024 Final'!$B:$EF,135,0)</f>
        <v>#N/A</v>
      </c>
      <c r="EC13" s="17" t="e">
        <f>VLOOKUP(B:B,'[43]Dec 2024 Final'!$B:$EE,134,0)</f>
        <v>#N/A</v>
      </c>
      <c r="ED13" s="22" t="e">
        <f t="shared" si="43"/>
        <v>#N/A</v>
      </c>
    </row>
    <row r="14" spans="1:134" x14ac:dyDescent="0.25">
      <c r="A14">
        <v>8</v>
      </c>
      <c r="B14" s="11" t="s">
        <v>9</v>
      </c>
      <c r="C14" s="16">
        <f>VLOOKUP(B:B,'[44]Mar 2014 (Final)'!$B$1:$BE$65536,56,0)</f>
        <v>610161</v>
      </c>
      <c r="D14" s="17">
        <f>VLOOKUP(B:B,'[44]Mar 2014 (Final)'!$B$1:$BD$65536,55,0)</f>
        <v>1733719</v>
      </c>
      <c r="E14" s="22">
        <f t="shared" si="0"/>
        <v>0.35193765541013278</v>
      </c>
      <c r="F14" s="17">
        <f>VLOOKUP(B:B,'[45]June 2014 (Final - print)'!$B$1:$BF$65536,57,0)</f>
        <v>1447310</v>
      </c>
      <c r="G14" s="17">
        <f>VLOOKUP(B:B,'[45]June 2014 (Final - print)'!$B$1:$BE$65536,56,0)</f>
        <v>3596844</v>
      </c>
      <c r="H14" s="22">
        <f t="shared" si="1"/>
        <v>0.40238331159205126</v>
      </c>
      <c r="I14" s="46"/>
      <c r="J14" s="46"/>
      <c r="K14" s="48" t="e">
        <f t="shared" si="2"/>
        <v>#DIV/0!</v>
      </c>
      <c r="L14" s="17">
        <f>VLOOKUP(B:B,'[3]Dec 2014 (Final)'!$B$1:$BL$65536,63,0)</f>
        <v>3171640</v>
      </c>
      <c r="M14" s="17">
        <f>VLOOKUP(B:B,'[3]Dec 2014 (Final)'!$B$1:$BK$65536,62,0)</f>
        <v>7387297</v>
      </c>
      <c r="N14" s="22">
        <f t="shared" si="3"/>
        <v>0.42933700919294299</v>
      </c>
      <c r="O14" s="16">
        <f>VLOOKUP(B:B,'[4]Mar 2015 (Final)'!$B$1:$BN$65536,65,0)</f>
        <v>570240</v>
      </c>
      <c r="P14" s="17">
        <f>VLOOKUP(B:B,'[4]Mar 2015 (Final)'!$B$1:$BM$65536,64,0)</f>
        <v>1860878</v>
      </c>
      <c r="Q14" s="22">
        <f t="shared" si="4"/>
        <v>0.30643599419198897</v>
      </c>
      <c r="R14" s="17">
        <f>VLOOKUP(B:B,'[5]June 2015 (Final)'!$B$1:$BR$65536,69,0)</f>
        <v>1347894</v>
      </c>
      <c r="S14" s="17">
        <f>VLOOKUP(B:B,'[5]June 2015 (Final)'!$B$1:$BQ$65536,68,0)</f>
        <v>3861979</v>
      </c>
      <c r="T14" s="22">
        <f t="shared" si="5"/>
        <v>0.3490163980694872</v>
      </c>
      <c r="U14" s="17">
        <f>VLOOKUP(B:B,'[6]Sep 2015 (Final)'!$B$1:$BU$65536,72,0)</f>
        <v>2134642</v>
      </c>
      <c r="V14" s="17">
        <f>VLOOKUP(B:B,'[6]Sep 2015 (Final)'!$B$1:$BT$65536,71,0)</f>
        <v>6172135</v>
      </c>
      <c r="W14" s="22">
        <f t="shared" si="6"/>
        <v>0.34585147602895916</v>
      </c>
      <c r="X14" s="17">
        <f>VLOOKUP(B:B,'[7]Dec 2015 (Final)'!$B$1:$BX$65536,75,0)</f>
        <v>2788958</v>
      </c>
      <c r="Y14" s="17">
        <f>VLOOKUP(B:B,'[7]Dec 2015 (Final)'!$B$1:$BW$65536,74,0)</f>
        <v>8707445</v>
      </c>
      <c r="Z14" s="22">
        <f t="shared" si="7"/>
        <v>0.32029579285312743</v>
      </c>
      <c r="AA14" s="16">
        <f>VLOOKUP(B:B,'[8]Mar 2016 (Final)'!$B$1:$CA$65536,78,0)</f>
        <v>1023379</v>
      </c>
      <c r="AB14" s="1">
        <f>VLOOKUP(B:B,'[8]Mar 2016 (Final)'!$B$1:$BZ$65536,77,0)</f>
        <v>2208465</v>
      </c>
      <c r="AC14" s="22">
        <f t="shared" si="8"/>
        <v>0.46338927716762546</v>
      </c>
      <c r="AD14" s="17">
        <f>VLOOKUP(B:B,'[9]Jun 2016 (Final)'!$B$1:$CE$65536,82,0)</f>
        <v>1625663</v>
      </c>
      <c r="AE14" s="17">
        <f>VLOOKUP(B:B,'[9]Jun 2016 (Final)'!$B$1:$CD$65536,81,0)</f>
        <v>4635426</v>
      </c>
      <c r="AF14" s="22">
        <f t="shared" si="9"/>
        <v>0.35070412082945557</v>
      </c>
      <c r="AG14" s="17">
        <f>VLOOKUP(B:B,'[10]Sep 2016 (Final)'!$B$1:$CH$65536,85,0)</f>
        <v>2652567</v>
      </c>
      <c r="AH14" s="17">
        <f>VLOOKUP(B:B,'[10]Sep 2016 (Final)'!$B$1:$CG$65536,84,0)</f>
        <v>6782897</v>
      </c>
      <c r="AI14" s="22">
        <f t="shared" si="10"/>
        <v>0.39106697330064133</v>
      </c>
      <c r="AJ14" s="17">
        <f>VLOOKUP(B:B,'[11]summary-dec-16'!$B$1:$CK$65536,88,0)</f>
        <v>3045017</v>
      </c>
      <c r="AK14" s="17">
        <f>VLOOKUP(B:B,'[11]summary-dec-16'!$B$1:$CJ$65536,87,0)</f>
        <v>8983592</v>
      </c>
      <c r="AL14" s="22">
        <f t="shared" si="11"/>
        <v>0.3389531715153582</v>
      </c>
      <c r="AM14" s="16">
        <f>VLOOKUP(B:B,'[12]summary-mar-17'!$B$1:$CM$65536,90,0)</f>
        <v>929018</v>
      </c>
      <c r="AN14" s="17">
        <f>VLOOKUP(B:B,'[12]summary-mar-17'!$B$1:$CL$65536,89,0)</f>
        <v>2155033</v>
      </c>
      <c r="AO14" s="22">
        <f t="shared" si="12"/>
        <v>0.43109223849472372</v>
      </c>
      <c r="AP14" s="17">
        <f>VLOOKUP(B:B,'[13]summary-june-17'!$B$1:$CP$65536,93,0)</f>
        <v>1587343</v>
      </c>
      <c r="AQ14" s="17">
        <f>VLOOKUP(B:B,'[13]summary-june-17'!$B$1:$CO$65536,92,0)</f>
        <v>4725940</v>
      </c>
      <c r="AR14" s="22">
        <f t="shared" si="13"/>
        <v>0.33587878813527045</v>
      </c>
      <c r="AS14" s="17">
        <f>VLOOKUP(B:B,'[14]summary-sep-17'!$B$1:$CS$65536,96,0)</f>
        <v>2285646</v>
      </c>
      <c r="AT14" s="17">
        <f>VLOOKUP(B:B,'[14]summary-sep-17'!$B$1:$CR$65536,95,0)</f>
        <v>6975518</v>
      </c>
      <c r="AU14" s="22">
        <f t="shared" si="14"/>
        <v>0.32766684854085387</v>
      </c>
      <c r="AV14" s="17">
        <f>VLOOKUP(B:B,'[15]summary-Dec-17'!$B$1:$CV$65536,99,0)</f>
        <v>3109032</v>
      </c>
      <c r="AW14" s="17">
        <f>VLOOKUP(B:B,'[15]summary-Dec-17'!$B$1:$CU$65536,98,0)</f>
        <v>9516596</v>
      </c>
      <c r="AX14" s="22">
        <f t="shared" si="15"/>
        <v>0.32669580593733305</v>
      </c>
      <c r="AY14" s="16">
        <f>VLOOKUP(B:B,'[16]summary-Mar-18'!$B$1:$CY$65536,102,0)</f>
        <v>735910</v>
      </c>
      <c r="AZ14" s="17">
        <f>VLOOKUP(B:B,'[16]summary-Mar-18'!$B$1:$CX$65536,101,0)</f>
        <v>2325473</v>
      </c>
      <c r="BA14" s="22">
        <f t="shared" si="16"/>
        <v>0.31645605001649124</v>
      </c>
      <c r="BB14" s="17">
        <f>VLOOKUP(B:B,'[17]summary-Jun-18'!$B$1:$DB$65536,105,0)</f>
        <v>1584524</v>
      </c>
      <c r="BC14" s="17">
        <f>VLOOKUP(B:B,'[17]summary-Jun-18'!$B$1:$DA$65536,104,0)</f>
        <v>4705819</v>
      </c>
      <c r="BD14" s="22">
        <f t="shared" si="17"/>
        <v>0.33671588303757538</v>
      </c>
      <c r="BE14" s="17">
        <f>VLOOKUP(B:B,'[18]summary-Sep-18'!$B$1:$DE$65536,108,0)</f>
        <v>2326422</v>
      </c>
      <c r="BF14" s="17">
        <f>VLOOKUP(B:B,'[18]summary-Sep-18'!$B$1:$DD$65536,107,0)</f>
        <v>6942843</v>
      </c>
      <c r="BG14" s="22">
        <f t="shared" si="18"/>
        <v>0.33508204059921848</v>
      </c>
      <c r="BH14" s="17">
        <f>VLOOKUP(B:B,'[19]summary-Dec-18'!$B$1:$DH$65536,111,0)</f>
        <v>3358725</v>
      </c>
      <c r="BI14" s="17">
        <f>VLOOKUP(B:B,'[19]summary-Dec-18'!$B$1:$DG$65536,110,0)</f>
        <v>9173824</v>
      </c>
      <c r="BJ14" s="22">
        <f t="shared" si="19"/>
        <v>0.3661204967524993</v>
      </c>
      <c r="BK14" s="16">
        <f>VLOOKUP(B:B,[20]Summary_mar_19!$B$1:$DK$65536,114,0)</f>
        <v>859692</v>
      </c>
      <c r="BL14" s="17">
        <f>VLOOKUP(B:B,[20]Summary_mar_19!$B$1:$DJ$65536,113,0)</f>
        <v>2322576</v>
      </c>
      <c r="BM14" s="22">
        <f t="shared" si="20"/>
        <v>0.3701459069584806</v>
      </c>
      <c r="BN14" s="17">
        <f>VLOOKUP(B:B,[21]Summary_jun_19!$B$1:$DN$65536,117,0)</f>
        <v>1786503</v>
      </c>
      <c r="BO14" s="17">
        <f>VLOOKUP(B:B,[21]Summary_jun_19!$B$1:$DM$65536,116,0)</f>
        <v>4640356</v>
      </c>
      <c r="BP14" s="22">
        <f t="shared" si="21"/>
        <v>0.38499266004591026</v>
      </c>
      <c r="BQ14" s="17">
        <f>VLOOKUP(B:B,[22]Summary_sep_19!$B$1:$DQ$65536,120,0)</f>
        <v>2733254</v>
      </c>
      <c r="BR14" s="17">
        <f>VLOOKUP(B:B,[22]Summary_sep_19!$B$1:$DP$65536,119,0)</f>
        <v>7099719</v>
      </c>
      <c r="BS14" s="22">
        <f t="shared" si="22"/>
        <v>0.38498058866836843</v>
      </c>
      <c r="BT14" s="17">
        <f>VLOOKUP(B:B,[23]Summary_DEC_19!$B$1:$DT$65536,123,0)</f>
        <v>3608342</v>
      </c>
      <c r="BU14" s="17">
        <f>VLOOKUP(B:B,[23]Summary_DEC_19!$B$1:$DS$65536,122,0)</f>
        <v>9378133</v>
      </c>
      <c r="BV14" s="22">
        <f t="shared" si="23"/>
        <v>0.38476123125999601</v>
      </c>
      <c r="BW14" s="16">
        <f>VLOOKUP(B:B,[24]Summary_mar_20!$B:$DW,126,0)</f>
        <v>769684</v>
      </c>
      <c r="BX14" s="17">
        <f>VLOOKUP(B:B,[24]Summary_mar_20!$B:$DV,125,0)</f>
        <v>2153228</v>
      </c>
      <c r="BY14" s="22">
        <f t="shared" si="24"/>
        <v>0.35745587555056874</v>
      </c>
      <c r="BZ14" s="1">
        <f>VLOOKUP(B:B,[25]Summary_jun_20!$B:$DZ,129,0)</f>
        <v>1640175</v>
      </c>
      <c r="CA14" s="17">
        <f>VLOOKUP(B:B,[25]Summary_jun_20!$B:$DY,128,0)</f>
        <v>4432060</v>
      </c>
      <c r="CB14" s="22">
        <f t="shared" si="25"/>
        <v>0.37007057666186832</v>
      </c>
      <c r="CC14" s="17">
        <f>VLOOKUP(B:B,[26]Summary_Sep_20!$B:$EC,132,0)</f>
        <v>2486184</v>
      </c>
      <c r="CD14" s="17">
        <f>VLOOKUP(B:B,[26]Summary_Sep_20!$B:$EB,131,0)</f>
        <v>6527579</v>
      </c>
      <c r="CE14" s="22">
        <f t="shared" si="26"/>
        <v>0.38087382780047552</v>
      </c>
      <c r="CF14" s="17">
        <f>VLOOKUP(B:B,[27]Summary_Dec_20!$B:$EF,135,0)</f>
        <v>2959298</v>
      </c>
      <c r="CG14" s="17">
        <f>VLOOKUP(B:B,[27]Summary_Dec_20!$B:$EE,134,0)</f>
        <v>8803656</v>
      </c>
      <c r="CH14" s="22">
        <f t="shared" si="27"/>
        <v>0.33614421099597713</v>
      </c>
      <c r="CI14" s="16">
        <f>VLOOKUP(B:B,[28]Summary_Mar_21!$B:$EH,137,0)</f>
        <v>787113</v>
      </c>
      <c r="CJ14" s="17">
        <f>VLOOKUP(B:B,[28]Summary_Mar_21!$B:$EG,136,0)</f>
        <v>2090006</v>
      </c>
      <c r="CK14" s="22">
        <f t="shared" si="28"/>
        <v>0.37660800973777109</v>
      </c>
      <c r="CL14" s="17">
        <f>VLOOKUP(B:B,[29]Summary_Jun_21!$B:$EK,140,0)</f>
        <v>1641796</v>
      </c>
      <c r="CM14" s="17">
        <f>VLOOKUP(B:B,[29]Summary_Jun_21!$B:$EJ,139,0)</f>
        <v>4212142</v>
      </c>
      <c r="CN14" s="22">
        <f t="shared" si="29"/>
        <v>0.38977698282726458</v>
      </c>
      <c r="CO14" s="17">
        <f>VLOOKUP(B:B,[30]Summary_Sep_21!$B:$EN,143,0)</f>
        <v>2516434</v>
      </c>
      <c r="CP14" s="17">
        <f>VLOOKUP(B:B,[30]Summary_Sep_21!$B:$EM,142,0)</f>
        <v>6612978</v>
      </c>
      <c r="CQ14" s="22">
        <f t="shared" si="30"/>
        <v>0.38052961918215966</v>
      </c>
      <c r="CR14" s="17">
        <f>VLOOKUP(B:B,[31]Summary_Dec_21!$B:$ES,148,0)</f>
        <v>3207183</v>
      </c>
      <c r="CS14" s="17">
        <f>VLOOKUP(B:B,[31]Summary_Dec_21!$B:$ER,147,0)</f>
        <v>9214176</v>
      </c>
      <c r="CT14" s="22">
        <f t="shared" si="31"/>
        <v>0.34807051656056925</v>
      </c>
      <c r="CU14" s="16">
        <f>VLOOKUP(B:B,[32]Summary_Mar_22!$B:$DI,112,0)</f>
        <v>933604</v>
      </c>
      <c r="CV14" s="17">
        <f>VLOOKUP(B:B,[32]Summary_Mar_22!$B:$DH,111,0)</f>
        <v>2663472</v>
      </c>
      <c r="CW14" s="22">
        <f t="shared" si="32"/>
        <v>0.35052142466675079</v>
      </c>
      <c r="CX14" s="17">
        <f>VLOOKUP(B:B,[33]Summary_Jun_22!$B:$DL,115,0)</f>
        <v>1931230</v>
      </c>
      <c r="CY14" s="17">
        <f>VLOOKUP(B:B,[33]Summary_Jun_22!$B:$DK,114,0)</f>
        <v>6355090</v>
      </c>
      <c r="CZ14" s="22">
        <f t="shared" si="33"/>
        <v>0.30388712040270083</v>
      </c>
      <c r="DA14" s="17">
        <f>VLOOKUP(B:B,[34]Summary_Sep_22!$B:$DO,118,0)</f>
        <v>2992163</v>
      </c>
      <c r="DB14" s="17">
        <f>VLOOKUP(B:B,[34]Summary_Sep_22!$B:$DN,117,0)</f>
        <v>10475894</v>
      </c>
      <c r="DC14" s="22">
        <f t="shared" si="34"/>
        <v>0.28562364223998449</v>
      </c>
      <c r="DD14" s="17">
        <f>VLOOKUP(B:B,[35]Summary_Dec_22!$B:$DR,121,0)</f>
        <v>4249526</v>
      </c>
      <c r="DE14" s="17">
        <f>VLOOKUP(B:B,[35]Summary_Dec_22!$B:$DQ,120,0)</f>
        <v>14685764</v>
      </c>
      <c r="DF14" s="22">
        <f t="shared" si="35"/>
        <v>0.28936363133712351</v>
      </c>
      <c r="DG14" s="16">
        <f>VLOOKUP(B:B,[36]Summary_Mar_23!$B:$DP,119,0)</f>
        <v>1391878</v>
      </c>
      <c r="DH14" s="17">
        <f>VLOOKUP(B:B,[36]Summary_Mar_23!$B:$DO,118,0)</f>
        <v>4562781</v>
      </c>
      <c r="DI14" s="22">
        <f t="shared" si="36"/>
        <v>0.30505036292559295</v>
      </c>
      <c r="DJ14" s="17">
        <f>VLOOKUP(B:B,[37]Summary_Jun_23!$B:$DQ,120,0)</f>
        <v>2593994</v>
      </c>
      <c r="DK14" s="17">
        <f>VLOOKUP(B:B,[37]Summary_Jun_23!$B:$DP,119,0)</f>
        <v>9419518</v>
      </c>
      <c r="DL14" s="22">
        <f t="shared" si="37"/>
        <v>0.27538500377620173</v>
      </c>
      <c r="DM14" s="1">
        <f>VLOOKUP(B:B,[38]Summary_Sep_23!$B:$DS,122,0)</f>
        <v>4026269</v>
      </c>
      <c r="DN14" s="1">
        <f>VLOOKUP(B:B,[38]Summary_Sep_23!$B:$DR,121,0)</f>
        <v>14290382</v>
      </c>
      <c r="DO14" s="22">
        <f t="shared" si="38"/>
        <v>0.28174677205969723</v>
      </c>
      <c r="DP14" s="17">
        <f>VLOOKUP(B:B,[39]Indu!$B:$DU,124,0)</f>
        <v>5611436</v>
      </c>
      <c r="DQ14" s="17">
        <f>VLOOKUP(B:B,[39]Indu!$B:$DT,123,0)</f>
        <v>19895016</v>
      </c>
      <c r="DR14" s="22">
        <f t="shared" si="39"/>
        <v>0.28205234919137534</v>
      </c>
      <c r="DS14" s="16">
        <f>VLOOKUP(B:B,'[40]Mar 2024 Final'!$B:$DX,127,0)</f>
        <v>1551690</v>
      </c>
      <c r="DT14" s="17">
        <f>VLOOKUP(B:B,'[40]Mar 2024 Final'!$B:$DW,126,0)</f>
        <v>6195712</v>
      </c>
      <c r="DU14" s="22">
        <f t="shared" si="40"/>
        <v>0.25044579218659613</v>
      </c>
      <c r="DV14" s="17">
        <f>VLOOKUP(B:B,'[41]June 2024 Final'!$B:$EC,132,0)</f>
        <v>3136160</v>
      </c>
      <c r="DW14" s="17">
        <f>VLOOKUP(B:B,'[41]June 2024 Final'!$B:$EB,131,0)</f>
        <v>11505615</v>
      </c>
      <c r="DX14" s="22">
        <f t="shared" si="41"/>
        <v>0.2725764767898109</v>
      </c>
      <c r="DY14" s="1">
        <f>VLOOKUP(B:B,'[42]Sep 2024 Final'!$B:$ED,133,0)</f>
        <v>4622536</v>
      </c>
      <c r="DZ14" s="1">
        <f>VLOOKUP(B:B,'[42]Sep 2024 Final'!$B:$EC,132,0)</f>
        <v>16533758</v>
      </c>
      <c r="EA14" s="22">
        <f t="shared" si="42"/>
        <v>0.27958168977675857</v>
      </c>
      <c r="EB14" s="17">
        <f>VLOOKUP(B:B,'[43]Dec 2024 Final'!$B:$EF,135,0)</f>
        <v>6423381</v>
      </c>
      <c r="EC14" s="17">
        <f>VLOOKUP(B:B,'[43]Dec 2024 Final'!$B:$EE,134,0)</f>
        <v>21961852</v>
      </c>
      <c r="ED14" s="22">
        <f t="shared" si="43"/>
        <v>0.29247902226096417</v>
      </c>
    </row>
    <row r="15" spans="1:134" x14ac:dyDescent="0.25">
      <c r="A15">
        <v>9</v>
      </c>
      <c r="B15" s="11" t="s">
        <v>10</v>
      </c>
      <c r="C15" s="16">
        <f>VLOOKUP(B:B,'[44]Mar 2014 (Final)'!$B$1:$BE$65536,56,0)</f>
        <v>1180237</v>
      </c>
      <c r="D15" s="17">
        <f>VLOOKUP(B:B,'[44]Mar 2014 (Final)'!$B$1:$BD$65536,55,0)</f>
        <v>2407256</v>
      </c>
      <c r="E15" s="22">
        <f t="shared" si="0"/>
        <v>0.49028312734499363</v>
      </c>
      <c r="F15" s="17">
        <f>VLOOKUP(B:B,'[45]June 2014 (Final - print)'!$B$1:$BF$65536,57,0)</f>
        <v>2439166</v>
      </c>
      <c r="G15" s="17">
        <f>VLOOKUP(B:B,'[45]June 2014 (Final - print)'!$B$1:$BE$65536,56,0)</f>
        <v>5172730</v>
      </c>
      <c r="H15" s="22">
        <f t="shared" si="1"/>
        <v>0.47154326632165222</v>
      </c>
      <c r="I15" s="46"/>
      <c r="J15" s="46"/>
      <c r="K15" s="48" t="e">
        <f t="shared" si="2"/>
        <v>#DIV/0!</v>
      </c>
      <c r="L15" s="17">
        <f>VLOOKUP(B:B,'[3]Dec 2014 (Final)'!$B$1:$BL$65536,63,0)</f>
        <v>5102104</v>
      </c>
      <c r="M15" s="17">
        <f>VLOOKUP(B:B,'[3]Dec 2014 (Final)'!$B$1:$BK$65536,62,0)</f>
        <v>10594857</v>
      </c>
      <c r="N15" s="22">
        <f t="shared" si="3"/>
        <v>0.48156421554344714</v>
      </c>
      <c r="O15" s="16">
        <f>VLOOKUP(B:B,'[4]Mar 2015 (Final)'!$B$1:$BN$65536,65,0)</f>
        <v>1323705</v>
      </c>
      <c r="P15" s="17">
        <f>VLOOKUP(B:B,'[4]Mar 2015 (Final)'!$B$1:$BM$65536,64,0)</f>
        <v>2976024</v>
      </c>
      <c r="Q15" s="22">
        <f t="shared" si="4"/>
        <v>0.44478975976000196</v>
      </c>
      <c r="R15" s="17">
        <f>VLOOKUP(B:B,'[5]June 2015 (Final)'!$B$1:$BR$65536,69,0)</f>
        <v>2693013</v>
      </c>
      <c r="S15" s="17">
        <f>VLOOKUP(B:B,'[5]June 2015 (Final)'!$B$1:$BQ$65536,68,0)</f>
        <v>6194207</v>
      </c>
      <c r="T15" s="22">
        <f t="shared" si="5"/>
        <v>0.43476315854474995</v>
      </c>
      <c r="U15" s="17">
        <f>VLOOKUP(B:B,'[6]Sep 2015 (Final)'!$B$1:$BU$65536,72,0)</f>
        <v>4148845</v>
      </c>
      <c r="V15" s="17">
        <f>VLOOKUP(B:B,'[6]Sep 2015 (Final)'!$B$1:$BT$65536,71,0)</f>
        <v>9677904</v>
      </c>
      <c r="W15" s="22">
        <f t="shared" si="6"/>
        <v>0.42869251441221157</v>
      </c>
      <c r="X15" s="17">
        <f>VLOOKUP(B:B,'[7]Dec 2015 (Final)'!$B$1:$BX$65536,75,0)</f>
        <v>5646283</v>
      </c>
      <c r="Y15" s="17">
        <f>VLOOKUP(B:B,'[7]Dec 2015 (Final)'!$B$1:$BW$65536,74,0)</f>
        <v>13309648</v>
      </c>
      <c r="Z15" s="22">
        <f t="shared" si="7"/>
        <v>0.42422481796663591</v>
      </c>
      <c r="AA15" s="16">
        <f>VLOOKUP(B:B,'[8]Mar 2016 (Final)'!$B$1:$CA$65536,78,0)</f>
        <v>1487417</v>
      </c>
      <c r="AB15" s="1">
        <f>VLOOKUP(B:B,'[8]Mar 2016 (Final)'!$B$1:$BZ$65536,77,0)</f>
        <v>3979827</v>
      </c>
      <c r="AC15" s="22">
        <f t="shared" si="8"/>
        <v>0.37373910976532398</v>
      </c>
      <c r="AD15" s="17">
        <f>VLOOKUP(B:B,'[9]Jun 2016 (Final)'!$B$1:$CE$65536,82,0)</f>
        <v>3130191</v>
      </c>
      <c r="AE15" s="17">
        <f>VLOOKUP(B:B,'[9]Jun 2016 (Final)'!$B$1:$CD$65536,81,0)</f>
        <v>8529746</v>
      </c>
      <c r="AF15" s="22">
        <f t="shared" si="9"/>
        <v>0.36697353004415373</v>
      </c>
      <c r="AG15" s="17">
        <f>VLOOKUP(B:B,'[10]Sep 2016 (Final)'!$B$1:$CH$65536,85,0)</f>
        <v>4836750</v>
      </c>
      <c r="AH15" s="17">
        <f>VLOOKUP(B:B,'[10]Sep 2016 (Final)'!$B$1:$CG$65536,84,0)</f>
        <v>13016640</v>
      </c>
      <c r="AI15" s="22">
        <f t="shared" si="10"/>
        <v>0.37158206726159748</v>
      </c>
      <c r="AJ15" s="17">
        <f>VLOOKUP(B:B,'[11]summary-dec-16'!$B$1:$CK$65536,88,0)</f>
        <v>6440309</v>
      </c>
      <c r="AK15" s="17">
        <f>VLOOKUP(B:B,'[11]summary-dec-16'!$B$1:$CJ$65536,87,0)</f>
        <v>17405039</v>
      </c>
      <c r="AL15" s="22">
        <f t="shared" si="11"/>
        <v>0.37002554260292092</v>
      </c>
      <c r="AM15" s="16">
        <f>VLOOKUP(B:B,'[12]summary-mar-17'!$B$1:$CM$65536,90,0)</f>
        <v>1692998</v>
      </c>
      <c r="AN15" s="17">
        <f>VLOOKUP(B:B,'[12]summary-mar-17'!$B$1:$CL$65536,89,0)</f>
        <v>4192736</v>
      </c>
      <c r="AO15" s="22">
        <f t="shared" si="12"/>
        <v>0.40379313174022879</v>
      </c>
      <c r="AP15" s="17">
        <f>VLOOKUP(B:B,'[13]summary-june-17'!$B$1:$CP$65536,93,0)</f>
        <v>3697785</v>
      </c>
      <c r="AQ15" s="17">
        <f>VLOOKUP(B:B,'[13]summary-june-17'!$B$1:$CO$65536,92,0)</f>
        <v>8707023</v>
      </c>
      <c r="AR15" s="22">
        <f t="shared" si="13"/>
        <v>0.42468993133473981</v>
      </c>
      <c r="AS15" s="17">
        <f>VLOOKUP(B:B,'[14]summary-sep-17'!$B$1:$CS$65536,96,0)</f>
        <v>5729762</v>
      </c>
      <c r="AT15" s="17">
        <f>VLOOKUP(B:B,'[14]summary-sep-17'!$B$1:$CR$65536,95,0)</f>
        <v>13135141</v>
      </c>
      <c r="AU15" s="22">
        <f t="shared" si="14"/>
        <v>0.43621625378821588</v>
      </c>
      <c r="AV15" s="17">
        <f>VLOOKUP(B:B,'[15]summary-Dec-17'!$B$1:$CV$65536,99,0)</f>
        <v>8117654</v>
      </c>
      <c r="AW15" s="17">
        <f>VLOOKUP(B:B,'[15]summary-Dec-17'!$B$1:$CU$65536,98,0)</f>
        <v>17455047</v>
      </c>
      <c r="AX15" s="22">
        <f t="shared" si="15"/>
        <v>0.46506056385869371</v>
      </c>
      <c r="AY15" s="16">
        <f>VLOOKUP(B:B,'[16]summary-Mar-18'!$B$1:$CY$65536,102,0)</f>
        <v>2298558</v>
      </c>
      <c r="AZ15" s="17">
        <f>VLOOKUP(B:B,'[16]summary-Mar-18'!$B$1:$CX$65536,101,0)</f>
        <v>4316494</v>
      </c>
      <c r="BA15" s="22">
        <f t="shared" si="16"/>
        <v>0.53250577899563856</v>
      </c>
      <c r="BB15" s="17">
        <f>VLOOKUP(B:B,'[17]summary-Jun-18'!$B$1:$DB$65536,105,0)</f>
        <v>3958628</v>
      </c>
      <c r="BC15" s="17">
        <f>VLOOKUP(B:B,'[17]summary-Jun-18'!$B$1:$DA$65536,104,0)</f>
        <v>8753515</v>
      </c>
      <c r="BD15" s="22">
        <f t="shared" si="17"/>
        <v>0.45223296013087316</v>
      </c>
      <c r="BE15" s="17">
        <f>VLOOKUP(B:B,'[18]summary-Sep-18'!$B$1:$DE$65536,108,0)</f>
        <v>6329754</v>
      </c>
      <c r="BF15" s="17">
        <f>VLOOKUP(B:B,'[18]summary-Sep-18'!$B$1:$DD$65536,107,0)</f>
        <v>13533247</v>
      </c>
      <c r="BG15" s="22">
        <f t="shared" si="18"/>
        <v>0.46771879653123893</v>
      </c>
      <c r="BH15" s="17">
        <f>VLOOKUP(B:B,'[19]summary-Dec-18'!$B$1:$DH$65536,111,0)</f>
        <v>8840730</v>
      </c>
      <c r="BI15" s="17">
        <f>VLOOKUP(B:B,'[19]summary-Dec-18'!$B$1:$DG$65536,110,0)</f>
        <v>18904051</v>
      </c>
      <c r="BJ15" s="22">
        <f t="shared" si="19"/>
        <v>0.46766325376502632</v>
      </c>
      <c r="BK15" s="16">
        <f>VLOOKUP(B:B,[20]Summary_mar_19!$B$1:$DK$65536,114,0)</f>
        <v>2357276</v>
      </c>
      <c r="BL15" s="17">
        <f>VLOOKUP(B:B,[20]Summary_mar_19!$B$1:$DJ$65536,113,0)</f>
        <v>4325736</v>
      </c>
      <c r="BM15" s="22">
        <f t="shared" si="20"/>
        <v>0.54494217862578764</v>
      </c>
      <c r="BN15" s="17">
        <f>VLOOKUP(B:B,[21]Summary_jun_19!$B$1:$DN$65536,117,0)</f>
        <v>4357412</v>
      </c>
      <c r="BO15" s="17">
        <f>VLOOKUP(B:B,[21]Summary_jun_19!$B$1:$DM$65536,116,0)</f>
        <v>8824546</v>
      </c>
      <c r="BP15" s="22">
        <f t="shared" si="21"/>
        <v>0.49378313626559373</v>
      </c>
      <c r="BQ15" s="17">
        <f>VLOOKUP(B:B,[22]Summary_sep_19!$B$1:$DQ$65536,120,0)</f>
        <v>8580251</v>
      </c>
      <c r="BR15" s="17">
        <f>VLOOKUP(B:B,[22]Summary_sep_19!$B$1:$DP$65536,119,0)</f>
        <v>15728055</v>
      </c>
      <c r="BS15" s="22">
        <f t="shared" si="22"/>
        <v>0.54553795749061151</v>
      </c>
      <c r="BT15" s="17" t="e">
        <f>VLOOKUP(B:B,[23]Summary_DEC_19!$B$1:$DT$65536,123,0)</f>
        <v>#N/A</v>
      </c>
      <c r="BU15" s="17" t="e">
        <f>VLOOKUP(B:B,[23]Summary_DEC_19!$B$1:$DS$65536,122,0)</f>
        <v>#N/A</v>
      </c>
      <c r="BV15" s="22" t="e">
        <f t="shared" si="23"/>
        <v>#N/A</v>
      </c>
      <c r="BW15" s="16" t="e">
        <f>VLOOKUP(B:B,[24]Summary_mar_20!$B:$DW,126,0)</f>
        <v>#N/A</v>
      </c>
      <c r="BX15" s="17" t="e">
        <f>VLOOKUP(B:B,[24]Summary_mar_20!$B:$DV,125,0)</f>
        <v>#N/A</v>
      </c>
      <c r="BY15" s="22" t="e">
        <f t="shared" si="24"/>
        <v>#N/A</v>
      </c>
      <c r="BZ15" s="1" t="e">
        <f>VLOOKUP(B:B,[25]Summary_jun_20!$B:$DZ,129,0)</f>
        <v>#N/A</v>
      </c>
      <c r="CA15" s="17" t="e">
        <f>VLOOKUP(B:B,[25]Summary_jun_20!$B:$DY,128,0)</f>
        <v>#N/A</v>
      </c>
      <c r="CB15" s="22" t="e">
        <f t="shared" si="25"/>
        <v>#N/A</v>
      </c>
      <c r="CC15" s="17" t="e">
        <f>VLOOKUP(B:B,[26]Summary_Sep_20!$B:$EC,132,0)</f>
        <v>#N/A</v>
      </c>
      <c r="CD15" s="17" t="e">
        <f>VLOOKUP(B:B,[26]Summary_Sep_20!$B:$EB,131,0)</f>
        <v>#N/A</v>
      </c>
      <c r="CE15" s="22" t="e">
        <f t="shared" si="26"/>
        <v>#N/A</v>
      </c>
      <c r="CF15" s="17" t="e">
        <f>VLOOKUP(B:B,[27]Summary_Dec_20!$B:$EF,135,0)</f>
        <v>#N/A</v>
      </c>
      <c r="CG15" s="17" t="e">
        <f>VLOOKUP(B:B,[27]Summary_Dec_20!$B:$EE,134,0)</f>
        <v>#N/A</v>
      </c>
      <c r="CH15" s="22" t="e">
        <f t="shared" si="27"/>
        <v>#N/A</v>
      </c>
      <c r="CI15" s="16" t="e">
        <f>VLOOKUP(B:B,[28]Summary_Mar_21!$B:$EH,137,0)</f>
        <v>#N/A</v>
      </c>
      <c r="CJ15" s="17" t="e">
        <f>VLOOKUP(B:B,[28]Summary_Mar_21!$B:$EG,136,0)</f>
        <v>#N/A</v>
      </c>
      <c r="CK15" s="22" t="e">
        <f t="shared" si="28"/>
        <v>#N/A</v>
      </c>
      <c r="CL15" s="17" t="e">
        <f>VLOOKUP(B:B,[29]Summary_Jun_21!$B:$EK,140,0)</f>
        <v>#N/A</v>
      </c>
      <c r="CM15" s="17" t="e">
        <f>VLOOKUP(B:B,[29]Summary_Jun_21!$B:$EJ,139,0)</f>
        <v>#N/A</v>
      </c>
      <c r="CN15" s="22" t="e">
        <f t="shared" si="29"/>
        <v>#N/A</v>
      </c>
      <c r="CO15" s="17" t="e">
        <f>VLOOKUP(B:B,[30]Summary_Sep_21!$B:$EN,143,0)</f>
        <v>#N/A</v>
      </c>
      <c r="CP15" s="17" t="e">
        <f>VLOOKUP(B:B,[30]Summary_Sep_21!$B:$EM,142,0)</f>
        <v>#N/A</v>
      </c>
      <c r="CQ15" s="22" t="e">
        <f t="shared" si="30"/>
        <v>#N/A</v>
      </c>
      <c r="CR15" s="17" t="e">
        <f>VLOOKUP(B:B,[31]Summary_Dec_21!$B:$ES,148,0)</f>
        <v>#N/A</v>
      </c>
      <c r="CS15" s="17" t="e">
        <f>VLOOKUP(B:B,[31]Summary_Dec_21!$B:$ER,147,0)</f>
        <v>#N/A</v>
      </c>
      <c r="CT15" s="22" t="e">
        <f t="shared" si="31"/>
        <v>#N/A</v>
      </c>
      <c r="CU15" s="16" t="e">
        <f>VLOOKUP(B:B,[32]Summary_Mar_22!$B:$DI,112,0)</f>
        <v>#N/A</v>
      </c>
      <c r="CV15" s="17" t="e">
        <f>VLOOKUP(B:B,[32]Summary_Mar_22!$B:$DH,111,0)</f>
        <v>#N/A</v>
      </c>
      <c r="CW15" s="22" t="e">
        <f t="shared" si="32"/>
        <v>#N/A</v>
      </c>
      <c r="CX15" s="17" t="e">
        <f>VLOOKUP(B:B,[33]Summary_Jun_22!$B:$DL,115,0)</f>
        <v>#N/A</v>
      </c>
      <c r="CY15" s="17" t="e">
        <f>VLOOKUP(B:B,[33]Summary_Jun_22!$B:$DK,114,0)</f>
        <v>#N/A</v>
      </c>
      <c r="CZ15" s="22" t="e">
        <f t="shared" si="33"/>
        <v>#N/A</v>
      </c>
      <c r="DA15" s="17" t="e">
        <f>VLOOKUP(B:B,[34]Summary_Sep_22!$B:$DO,118,0)</f>
        <v>#N/A</v>
      </c>
      <c r="DB15" s="17" t="e">
        <f>VLOOKUP(B:B,[34]Summary_Sep_22!$B:$DN,117,0)</f>
        <v>#N/A</v>
      </c>
      <c r="DC15" s="22" t="e">
        <f t="shared" si="34"/>
        <v>#N/A</v>
      </c>
      <c r="DD15" s="17" t="e">
        <f>VLOOKUP(B:B,[35]Summary_Dec_22!$B:$DR,121,0)</f>
        <v>#N/A</v>
      </c>
      <c r="DE15" s="17" t="e">
        <f>VLOOKUP(B:B,[35]Summary_Dec_22!$B:$DQ,120,0)</f>
        <v>#N/A</v>
      </c>
      <c r="DF15" s="22" t="e">
        <f t="shared" si="35"/>
        <v>#N/A</v>
      </c>
      <c r="DG15" s="16" t="e">
        <f>VLOOKUP(B:B,[36]Summary_Mar_23!$B:$DP,119,0)</f>
        <v>#N/A</v>
      </c>
      <c r="DH15" s="17" t="e">
        <f>VLOOKUP(B:B,[36]Summary_Mar_23!$B:$DO,118,0)</f>
        <v>#N/A</v>
      </c>
      <c r="DI15" s="22" t="e">
        <f t="shared" si="36"/>
        <v>#N/A</v>
      </c>
      <c r="DJ15" s="17" t="e">
        <f>VLOOKUP(B:B,[37]Summary_Jun_23!$B:$DQ,120,0)</f>
        <v>#N/A</v>
      </c>
      <c r="DK15" s="17" t="e">
        <f>VLOOKUP(B:B,[37]Summary_Jun_23!$B:$DP,119,0)</f>
        <v>#N/A</v>
      </c>
      <c r="DL15" s="22" t="e">
        <f t="shared" si="37"/>
        <v>#N/A</v>
      </c>
      <c r="DM15" s="1" t="e">
        <f>VLOOKUP(B:B,[38]Summary_Sep_23!$B:$DS,122,0)</f>
        <v>#N/A</v>
      </c>
      <c r="DN15" s="1" t="e">
        <f>VLOOKUP(B:B,[38]Summary_Sep_23!$B:$DR,121,0)</f>
        <v>#N/A</v>
      </c>
      <c r="DO15" s="22" t="e">
        <f t="shared" si="38"/>
        <v>#N/A</v>
      </c>
      <c r="DP15" s="17" t="e">
        <f>VLOOKUP(B:B,[39]Indu!$B:$DU,124,0)</f>
        <v>#N/A</v>
      </c>
      <c r="DQ15" s="17" t="e">
        <f>VLOOKUP(B:B,[39]Indu!$B:$DT,123,0)</f>
        <v>#N/A</v>
      </c>
      <c r="DR15" s="22" t="e">
        <f t="shared" si="39"/>
        <v>#N/A</v>
      </c>
      <c r="DS15" s="16" t="e">
        <f>VLOOKUP(B:B,'[40]Mar 2024 Final'!$B:$DX,127,0)</f>
        <v>#N/A</v>
      </c>
      <c r="DT15" s="17" t="e">
        <f>VLOOKUP(B:B,'[40]Mar 2024 Final'!$B:$DW,126,0)</f>
        <v>#N/A</v>
      </c>
      <c r="DU15" s="22" t="e">
        <f t="shared" si="40"/>
        <v>#N/A</v>
      </c>
      <c r="DV15" s="17" t="e">
        <f>VLOOKUP(B:B,'[41]June 2024 Final'!$B:$EC,132,0)</f>
        <v>#N/A</v>
      </c>
      <c r="DW15" s="17" t="e">
        <f>VLOOKUP(B:B,'[41]June 2024 Final'!$B:$EB,131,0)</f>
        <v>#N/A</v>
      </c>
      <c r="DX15" s="22" t="e">
        <f t="shared" si="41"/>
        <v>#N/A</v>
      </c>
      <c r="DY15" s="1" t="e">
        <f>VLOOKUP(B:B,'[42]Sep 2024 Final'!$B:$ED,133,0)</f>
        <v>#N/A</v>
      </c>
      <c r="DZ15" s="1" t="e">
        <f>VLOOKUP(B:B,'[42]Sep 2024 Final'!$B:$EC,132,0)</f>
        <v>#N/A</v>
      </c>
      <c r="EA15" s="22" t="e">
        <f t="shared" si="42"/>
        <v>#N/A</v>
      </c>
      <c r="EB15" s="17" t="e">
        <f>VLOOKUP(B:B,'[43]Dec 2024 Final'!$B:$EF,135,0)</f>
        <v>#N/A</v>
      </c>
      <c r="EC15" s="17" t="e">
        <f>VLOOKUP(B:B,'[43]Dec 2024 Final'!$B:$EE,134,0)</f>
        <v>#N/A</v>
      </c>
      <c r="ED15" s="22" t="e">
        <f t="shared" si="43"/>
        <v>#N/A</v>
      </c>
    </row>
    <row r="16" spans="1:134" x14ac:dyDescent="0.25">
      <c r="A16">
        <v>10</v>
      </c>
      <c r="B16" s="11" t="s">
        <v>11</v>
      </c>
      <c r="C16" s="16">
        <f>VLOOKUP(B:B,'[44]Mar 2014 (Final)'!$B$1:$BE$65536,56,0)</f>
        <v>284669</v>
      </c>
      <c r="D16" s="17">
        <f>VLOOKUP(B:B,'[44]Mar 2014 (Final)'!$B$1:$BD$65536,55,0)</f>
        <v>339921</v>
      </c>
      <c r="E16" s="22">
        <f t="shared" si="0"/>
        <v>0.83745635015194708</v>
      </c>
      <c r="F16" s="17">
        <f>VLOOKUP(B:B,'[45]June 2014 (Final - print)'!$B$1:$BF$65536,57,0)</f>
        <v>556443</v>
      </c>
      <c r="G16" s="17">
        <f>VLOOKUP(B:B,'[45]June 2014 (Final - print)'!$B$1:$BE$65536,56,0)</f>
        <v>621280</v>
      </c>
      <c r="H16" s="22">
        <f t="shared" si="1"/>
        <v>0.89563964718001543</v>
      </c>
      <c r="I16" s="46"/>
      <c r="J16" s="46"/>
      <c r="K16" s="48" t="e">
        <f t="shared" si="2"/>
        <v>#DIV/0!</v>
      </c>
      <c r="L16" s="17">
        <f>VLOOKUP(B:B,'[3]Dec 2014 (Final)'!$B$1:$BL$65536,63,0)</f>
        <v>1207539</v>
      </c>
      <c r="M16" s="17">
        <f>VLOOKUP(B:B,'[3]Dec 2014 (Final)'!$B$1:$BK$65536,62,0)</f>
        <v>1381121</v>
      </c>
      <c r="N16" s="22">
        <f t="shared" si="3"/>
        <v>0.87431803585638046</v>
      </c>
      <c r="O16" s="16">
        <f>VLOOKUP(B:B,'[4]Mar 2015 (Final)'!$B$1:$BN$65536,65,0)</f>
        <v>311394</v>
      </c>
      <c r="P16" s="17">
        <f>VLOOKUP(B:B,'[4]Mar 2015 (Final)'!$B$1:$BM$65536,64,0)</f>
        <v>298305</v>
      </c>
      <c r="Q16" s="22">
        <f t="shared" si="4"/>
        <v>1.0438779101925881</v>
      </c>
      <c r="R16" s="17">
        <f>VLOOKUP(B:B,'[5]June 2015 (Final)'!$B$1:$BR$65536,69,0)</f>
        <v>627424</v>
      </c>
      <c r="S16" s="17">
        <f>VLOOKUP(B:B,'[5]June 2015 (Final)'!$B$1:$BQ$65536,68,0)</f>
        <v>954793</v>
      </c>
      <c r="T16" s="22">
        <f t="shared" si="5"/>
        <v>0.65713091738209228</v>
      </c>
      <c r="U16" s="17">
        <f>VLOOKUP(B:B,'[6]Sep 2015 (Final)'!$B$1:$BU$65536,72,0)</f>
        <v>974445</v>
      </c>
      <c r="V16" s="17">
        <f>VLOOKUP(B:B,'[6]Sep 2015 (Final)'!$B$1:$BT$65536,71,0)</f>
        <v>1428671</v>
      </c>
      <c r="W16" s="22">
        <f t="shared" si="6"/>
        <v>0.68206396014197812</v>
      </c>
      <c r="X16" s="17">
        <f>VLOOKUP(B:B,'[7]Dec 2015 (Final)'!$B$1:$BX$65536,75,0)</f>
        <v>1377562</v>
      </c>
      <c r="Y16" s="17">
        <f>VLOOKUP(B:B,'[7]Dec 2015 (Final)'!$B$1:$BW$65536,74,0)</f>
        <v>2015035</v>
      </c>
      <c r="Z16" s="22">
        <f t="shared" si="7"/>
        <v>0.68364172334475581</v>
      </c>
      <c r="AA16" s="16">
        <f>VLOOKUP(B:B,'[8]Mar 2016 (Final)'!$B$1:$CA$65536,78,0)</f>
        <v>338908</v>
      </c>
      <c r="AB16" s="1">
        <f>VLOOKUP(B:B,'[8]Mar 2016 (Final)'!$B$1:$BZ$65536,77,0)</f>
        <v>392646</v>
      </c>
      <c r="AC16" s="22">
        <f t="shared" si="8"/>
        <v>0.86313880696607126</v>
      </c>
      <c r="AD16" s="17">
        <f>VLOOKUP(B:B,'[9]Jun 2016 (Final)'!$B$1:$CE$65536,82,0)</f>
        <v>681662</v>
      </c>
      <c r="AE16" s="17">
        <f>VLOOKUP(B:B,'[9]Jun 2016 (Final)'!$B$1:$CD$65536,81,0)</f>
        <v>756481</v>
      </c>
      <c r="AF16" s="22">
        <f t="shared" si="9"/>
        <v>0.90109599580161304</v>
      </c>
      <c r="AG16" s="17">
        <f>VLOOKUP(B:B,'[10]Sep 2016 (Final)'!$B$1:$CH$65536,85,0)</f>
        <v>1038639</v>
      </c>
      <c r="AH16" s="17">
        <f>VLOOKUP(B:B,'[10]Sep 2016 (Final)'!$B$1:$CG$65536,84,0)</f>
        <v>1091623</v>
      </c>
      <c r="AI16" s="22">
        <f t="shared" si="10"/>
        <v>0.95146309669180662</v>
      </c>
      <c r="AJ16" s="17">
        <f>VLOOKUP(B:B,'[11]summary-dec-16'!$B$1:$CK$65536,88,0)</f>
        <v>1405572</v>
      </c>
      <c r="AK16" s="17">
        <f>VLOOKUP(B:B,'[11]summary-dec-16'!$B$1:$CJ$65536,87,0)</f>
        <v>1437812</v>
      </c>
      <c r="AL16" s="22">
        <f t="shared" si="11"/>
        <v>0.97757704067012929</v>
      </c>
      <c r="AM16" s="16">
        <f>VLOOKUP(B:B,'[12]summary-mar-17'!$B$1:$CM$65536,90,0)</f>
        <v>324092</v>
      </c>
      <c r="AN16" s="17">
        <f>VLOOKUP(B:B,'[12]summary-mar-17'!$B$1:$CL$65536,89,0)</f>
        <v>352525</v>
      </c>
      <c r="AO16" s="22">
        <f t="shared" si="12"/>
        <v>0.91934472732430328</v>
      </c>
      <c r="AP16" s="17">
        <f>VLOOKUP(B:B,'[13]summary-june-17'!$B$1:$CP$65536,93,0)</f>
        <v>645397</v>
      </c>
      <c r="AQ16" s="17">
        <f>VLOOKUP(B:B,'[13]summary-june-17'!$B$1:$CO$65536,92,0)</f>
        <v>629181</v>
      </c>
      <c r="AR16" s="22">
        <f t="shared" si="13"/>
        <v>1.0257731876836713</v>
      </c>
      <c r="AS16" s="17">
        <f>VLOOKUP(B:B,'[14]summary-sep-17'!$B$1:$CS$65536,96,0)</f>
        <v>978839</v>
      </c>
      <c r="AT16" s="17">
        <f>VLOOKUP(B:B,'[14]summary-sep-17'!$B$1:$CR$65536,95,0)</f>
        <v>920621</v>
      </c>
      <c r="AU16" s="22">
        <f t="shared" si="14"/>
        <v>1.0632377493018299</v>
      </c>
      <c r="AV16" s="17">
        <f>VLOOKUP(B:B,'[15]summary-Dec-17'!$B$1:$CV$65536,99,0)</f>
        <v>1319803</v>
      </c>
      <c r="AW16" s="17">
        <f>VLOOKUP(B:B,'[15]summary-Dec-17'!$B$1:$CU$65536,98,0)</f>
        <v>1276260</v>
      </c>
      <c r="AX16" s="22">
        <f t="shared" si="15"/>
        <v>1.0341176562769341</v>
      </c>
      <c r="AY16" s="16">
        <f>VLOOKUP(B:B,'[16]summary-Mar-18'!$B$1:$CY$65536,102,0)</f>
        <v>306056</v>
      </c>
      <c r="AZ16" s="17">
        <f>VLOOKUP(B:B,'[16]summary-Mar-18'!$B$1:$CX$65536,101,0)</f>
        <v>177062</v>
      </c>
      <c r="BA16" s="22">
        <f t="shared" si="16"/>
        <v>1.7285244716539969</v>
      </c>
      <c r="BB16" s="17">
        <f>VLOOKUP(B:B,'[17]summary-Jun-18'!$B$1:$DB$65536,105,0)</f>
        <v>638487</v>
      </c>
      <c r="BC16" s="17">
        <f>VLOOKUP(B:B,'[17]summary-Jun-18'!$B$1:$DA$65536,104,0)</f>
        <v>569848</v>
      </c>
      <c r="BD16" s="22">
        <f t="shared" si="17"/>
        <v>1.1204514186239138</v>
      </c>
      <c r="BE16" s="17">
        <f>VLOOKUP(B:B,'[18]summary-Sep-18'!$B$1:$DE$65536,108,0)</f>
        <v>991428</v>
      </c>
      <c r="BF16" s="17">
        <f>VLOOKUP(B:B,'[18]summary-Sep-18'!$B$1:$DD$65536,107,0)</f>
        <v>836774</v>
      </c>
      <c r="BG16" s="22">
        <f t="shared" si="18"/>
        <v>1.1848217081314667</v>
      </c>
      <c r="BH16" s="17">
        <f>VLOOKUP(B:B,'[19]summary-Dec-18'!$B$1:$DH$65536,111,0)</f>
        <v>1388179</v>
      </c>
      <c r="BI16" s="17">
        <f>VLOOKUP(B:B,'[19]summary-Dec-18'!$B$1:$DG$65536,110,0)</f>
        <v>1404780</v>
      </c>
      <c r="BJ16" s="22">
        <f t="shared" si="19"/>
        <v>0.98818249120858781</v>
      </c>
      <c r="BK16" s="16">
        <f>VLOOKUP(B:B,[20]Summary_mar_19!$B$1:$DK$65536,114,0)</f>
        <v>309094</v>
      </c>
      <c r="BL16" s="17">
        <f>VLOOKUP(B:B,[20]Summary_mar_19!$B$1:$DJ$65536,113,0)</f>
        <v>328754</v>
      </c>
      <c r="BM16" s="22">
        <f t="shared" si="20"/>
        <v>0.94019844625464633</v>
      </c>
      <c r="BN16" s="17">
        <f>VLOOKUP(B:B,[21]Summary_jun_19!$B$1:$DN$65536,117,0)</f>
        <v>627576</v>
      </c>
      <c r="BO16" s="17">
        <f>VLOOKUP(B:B,[21]Summary_jun_19!$B$1:$DM$65536,116,0)</f>
        <v>583018</v>
      </c>
      <c r="BP16" s="22">
        <f t="shared" si="21"/>
        <v>1.0764264568160846</v>
      </c>
      <c r="BQ16" s="17">
        <f>VLOOKUP(B:B,[22]Summary_sep_19!$B$1:$DQ$65536,120,0)</f>
        <v>980272</v>
      </c>
      <c r="BR16" s="17">
        <f>VLOOKUP(B:B,[22]Summary_sep_19!$B$1:$DP$65536,119,0)</f>
        <v>880011</v>
      </c>
      <c r="BS16" s="22">
        <f t="shared" si="22"/>
        <v>1.1139315304013244</v>
      </c>
      <c r="BT16" s="17">
        <f>VLOOKUP(B:B,[23]Summary_DEC_19!$B$1:$DT$65536,123,0)</f>
        <v>1321578</v>
      </c>
      <c r="BU16" s="17">
        <f>VLOOKUP(B:B,[23]Summary_DEC_19!$B$1:$DS$65536,122,0)</f>
        <v>1220702</v>
      </c>
      <c r="BV16" s="22">
        <f t="shared" si="23"/>
        <v>1.0826376953589001</v>
      </c>
      <c r="BW16" s="16">
        <f>VLOOKUP(B:B,[24]Summary_mar_20!$B:$DW,126,0)</f>
        <v>332189</v>
      </c>
      <c r="BX16" s="17">
        <f>VLOOKUP(B:B,[24]Summary_mar_20!$B:$DV,125,0)</f>
        <v>317255</v>
      </c>
      <c r="BY16" s="22">
        <f t="shared" si="24"/>
        <v>1.0470725441679407</v>
      </c>
      <c r="BZ16" s="1">
        <f>VLOOKUP(B:B,[25]Summary_jun_20!$B:$DZ,129,0)</f>
        <v>640804</v>
      </c>
      <c r="CA16" s="17">
        <f>VLOOKUP(B:B,[25]Summary_jun_20!$B:$DY,128,0)</f>
        <v>596193</v>
      </c>
      <c r="CB16" s="22">
        <f t="shared" si="25"/>
        <v>1.0748264404312027</v>
      </c>
      <c r="CC16" s="17">
        <f>VLOOKUP(B:B,[26]Summary_Sep_20!$B:$EC,132,0)</f>
        <v>976903</v>
      </c>
      <c r="CD16" s="17">
        <f>VLOOKUP(B:B,[26]Summary_Sep_20!$B:$EB,131,0)</f>
        <v>1057044</v>
      </c>
      <c r="CE16" s="22">
        <f t="shared" si="26"/>
        <v>0.92418385611194998</v>
      </c>
      <c r="CF16" s="17">
        <f>VLOOKUP(B:B,[27]Summary_Dec_20!$B:$EF,135,0)</f>
        <v>1314418</v>
      </c>
      <c r="CG16" s="17">
        <f>VLOOKUP(B:B,[27]Summary_Dec_20!$B:$EE,134,0)</f>
        <v>1279076</v>
      </c>
      <c r="CH16" s="22">
        <f t="shared" si="27"/>
        <v>1.0276308835440584</v>
      </c>
      <c r="CI16" s="16">
        <f>VLOOKUP(B:B,[28]Summary_Mar_21!$B:$EH,137,0)</f>
        <v>308727</v>
      </c>
      <c r="CJ16" s="17">
        <f>VLOOKUP(B:B,[28]Summary_Mar_21!$B:$EG,136,0)</f>
        <v>301306</v>
      </c>
      <c r="CK16" s="22">
        <f t="shared" si="28"/>
        <v>1.0246294464763397</v>
      </c>
      <c r="CL16" s="17">
        <f>VLOOKUP(B:B,[29]Summary_Jun_21!$B:$EK,140,0)</f>
        <v>627418</v>
      </c>
      <c r="CM16" s="17">
        <f>VLOOKUP(B:B,[29]Summary_Jun_21!$B:$EJ,139,0)</f>
        <v>592789</v>
      </c>
      <c r="CN16" s="22">
        <f t="shared" si="29"/>
        <v>1.0584170758904097</v>
      </c>
      <c r="CO16" s="17">
        <f>VLOOKUP(B:B,[30]Summary_Sep_21!$B:$EN,143,0)</f>
        <v>954005</v>
      </c>
      <c r="CP16" s="17">
        <f>VLOOKUP(B:B,[30]Summary_Sep_21!$B:$EM,142,0)</f>
        <v>935836</v>
      </c>
      <c r="CQ16" s="22">
        <f t="shared" si="30"/>
        <v>1.0194147265119102</v>
      </c>
      <c r="CR16" s="17">
        <f>VLOOKUP(B:B,[31]Summary_Dec_21!$B:$ES,148,0)</f>
        <v>1302169</v>
      </c>
      <c r="CS16" s="17">
        <f>VLOOKUP(B:B,[31]Summary_Dec_21!$B:$ER,147,0)</f>
        <v>1310490</v>
      </c>
      <c r="CT16" s="22">
        <f t="shared" si="31"/>
        <v>0.99365046661935608</v>
      </c>
      <c r="CU16" s="16">
        <f>VLOOKUP(B:B,[32]Summary_Mar_22!$B:$DI,112,0)</f>
        <v>316906</v>
      </c>
      <c r="CV16" s="17">
        <f>VLOOKUP(B:B,[32]Summary_Mar_22!$B:$DH,111,0)</f>
        <v>347306</v>
      </c>
      <c r="CW16" s="22">
        <f t="shared" si="32"/>
        <v>0.91246911945085885</v>
      </c>
      <c r="CX16" s="17">
        <f>VLOOKUP(B:B,[33]Summary_Jun_22!$B:$DL,115,0)</f>
        <v>635125</v>
      </c>
      <c r="CY16" s="17">
        <f>VLOOKUP(B:B,[33]Summary_Jun_22!$B:$DK,114,0)</f>
        <v>1037654</v>
      </c>
      <c r="CZ16" s="22">
        <f t="shared" si="33"/>
        <v>0.61207782170164626</v>
      </c>
      <c r="DA16" s="17">
        <f>VLOOKUP(B:B,[34]Summary_Sep_22!$B:$DO,118,0)</f>
        <v>968677</v>
      </c>
      <c r="DB16" s="17">
        <f>VLOOKUP(B:B,[34]Summary_Sep_22!$B:$DN,117,0)</f>
        <v>1034668</v>
      </c>
      <c r="DC16" s="22">
        <f t="shared" si="34"/>
        <v>0.93622012085035977</v>
      </c>
      <c r="DD16" s="17">
        <f>VLOOKUP(B:B,[35]Summary_Dec_22!$B:$DR,121,0)</f>
        <v>1458048</v>
      </c>
      <c r="DE16" s="17">
        <f>VLOOKUP(B:B,[35]Summary_Dec_22!$B:$DQ,120,0)</f>
        <v>1323873</v>
      </c>
      <c r="DF16" s="22">
        <f t="shared" si="35"/>
        <v>1.1013503561142195</v>
      </c>
      <c r="DG16" s="16">
        <f>VLOOKUP(B:B,[36]Summary_Mar_23!$B:$DP,119,0)</f>
        <v>310368</v>
      </c>
      <c r="DH16" s="17">
        <f>VLOOKUP(B:B,[36]Summary_Mar_23!$B:$DO,118,0)</f>
        <v>305765</v>
      </c>
      <c r="DI16" s="22">
        <f t="shared" si="36"/>
        <v>1.0150540447729466</v>
      </c>
      <c r="DJ16" s="17">
        <f>VLOOKUP(B:B,[37]Summary_Jun_23!$B:$DQ,120,0)</f>
        <v>619485</v>
      </c>
      <c r="DK16" s="17">
        <f>VLOOKUP(B:B,[37]Summary_Jun_23!$B:$DP,119,0)</f>
        <v>600156</v>
      </c>
      <c r="DL16" s="22">
        <f t="shared" si="37"/>
        <v>1.0322066262771679</v>
      </c>
      <c r="DM16" s="1">
        <f>VLOOKUP(B:B,[38]Summary_Sep_23!$B:$DS,122,0)</f>
        <v>968958</v>
      </c>
      <c r="DN16" s="1">
        <f>VLOOKUP(B:B,[38]Summary_Sep_23!$B:$DR,121,0)</f>
        <v>923195</v>
      </c>
      <c r="DO16" s="22">
        <f t="shared" si="38"/>
        <v>1.0495702424731503</v>
      </c>
      <c r="DP16" s="17">
        <f>VLOOKUP(B:B,[39]Indu!$B:$DU,124,0)</f>
        <v>1365810</v>
      </c>
      <c r="DQ16" s="17">
        <f>VLOOKUP(B:B,[39]Indu!$B:$DT,123,0)</f>
        <v>1397341</v>
      </c>
      <c r="DR16" s="22">
        <f t="shared" si="39"/>
        <v>0.97743499976025894</v>
      </c>
      <c r="DS16" s="16">
        <f>VLOOKUP(B:B,'[40]Mar 2024 Final'!$B:$DX,127,0)</f>
        <v>338705</v>
      </c>
      <c r="DT16" s="17">
        <f>VLOOKUP(B:B,'[40]Mar 2024 Final'!$B:$DW,126,0)</f>
        <v>350633</v>
      </c>
      <c r="DU16" s="22">
        <f t="shared" si="40"/>
        <v>0.96598152484221389</v>
      </c>
      <c r="DV16" s="17">
        <f>VLOOKUP(B:B,'[41]June 2024 Final'!$B:$EC,132,0)</f>
        <v>684684</v>
      </c>
      <c r="DW16" s="17">
        <f>VLOOKUP(B:B,'[41]June 2024 Final'!$B:$EB,131,0)</f>
        <v>755790</v>
      </c>
      <c r="DX16" s="22">
        <f t="shared" si="41"/>
        <v>0.90591831064184491</v>
      </c>
      <c r="DY16" s="1">
        <f>VLOOKUP(B:B,'[42]Sep 2024 Final'!$B:$ED,133,0)</f>
        <v>1051357</v>
      </c>
      <c r="DZ16" s="1">
        <f>VLOOKUP(B:B,'[42]Sep 2024 Final'!$B:$EC,132,0)</f>
        <v>1129523</v>
      </c>
      <c r="EA16" s="22">
        <f t="shared" si="42"/>
        <v>0.93079733657481967</v>
      </c>
      <c r="EB16" s="17">
        <f>VLOOKUP(B:B,'[43]Dec 2024 Final'!$B:$EF,135,0)</f>
        <v>1395601</v>
      </c>
      <c r="EC16" s="17">
        <f>VLOOKUP(B:B,'[43]Dec 2024 Final'!$B:$EE,134,0)</f>
        <v>1483228</v>
      </c>
      <c r="ED16" s="22">
        <f t="shared" si="43"/>
        <v>0.940921422734738</v>
      </c>
    </row>
    <row r="17" spans="1:134" x14ac:dyDescent="0.25">
      <c r="A17">
        <v>11</v>
      </c>
      <c r="B17" s="11" t="s">
        <v>12</v>
      </c>
      <c r="C17" s="16">
        <f>VLOOKUP(B:B,'[44]Mar 2014 (Final)'!$B$1:$BE$65536,56,0)</f>
        <v>3743734</v>
      </c>
      <c r="D17" s="17">
        <f>VLOOKUP(B:B,'[44]Mar 2014 (Final)'!$B$1:$BD$65536,55,0)</f>
        <v>7185905</v>
      </c>
      <c r="E17" s="22">
        <f t="shared" si="0"/>
        <v>0.52098295204292289</v>
      </c>
      <c r="F17" s="17">
        <f>VLOOKUP(B:B,'[45]June 2014 (Final - print)'!$B$1:$BF$65536,57,0)</f>
        <v>8472602</v>
      </c>
      <c r="G17" s="17">
        <f>VLOOKUP(B:B,'[45]June 2014 (Final - print)'!$B$1:$BE$65536,56,0)</f>
        <v>15657940</v>
      </c>
      <c r="H17" s="22">
        <f t="shared" si="1"/>
        <v>0.54110579041687479</v>
      </c>
      <c r="I17" s="46"/>
      <c r="J17" s="46"/>
      <c r="K17" s="48" t="e">
        <f t="shared" si="2"/>
        <v>#DIV/0!</v>
      </c>
      <c r="L17" s="17">
        <f>VLOOKUP(B:B,'[3]Dec 2014 (Final)'!$B$1:$BL$65536,63,0)</f>
        <v>17734649</v>
      </c>
      <c r="M17" s="17">
        <f>VLOOKUP(B:B,'[3]Dec 2014 (Final)'!$B$1:$BK$65536,62,0)</f>
        <v>31382897</v>
      </c>
      <c r="N17" s="22">
        <f t="shared" si="3"/>
        <v>0.56510554140365055</v>
      </c>
      <c r="O17" s="16">
        <f>VLOOKUP(B:B,'[4]Mar 2015 (Final)'!$B$1:$BN$65536,65,0)</f>
        <v>3673253</v>
      </c>
      <c r="P17" s="17">
        <f>VLOOKUP(B:B,'[4]Mar 2015 (Final)'!$B$1:$BM$65536,64,0)</f>
        <v>8351276</v>
      </c>
      <c r="Q17" s="22">
        <f t="shared" si="4"/>
        <v>0.43984332454106412</v>
      </c>
      <c r="R17" s="17">
        <f>VLOOKUP(B:B,'[5]June 2015 (Final)'!$B$1:$BR$65536,69,0)</f>
        <v>7793623</v>
      </c>
      <c r="S17" s="17">
        <f>VLOOKUP(B:B,'[5]June 2015 (Final)'!$B$1:$BQ$65536,68,0)</f>
        <v>16864356</v>
      </c>
      <c r="T17" s="22">
        <f t="shared" si="5"/>
        <v>0.46213582066222986</v>
      </c>
      <c r="U17" s="17">
        <f>VLOOKUP(B:B,'[6]Sep 2015 (Final)'!$B$1:$BU$65536,72,0)</f>
        <v>12112760</v>
      </c>
      <c r="V17" s="17">
        <f>VLOOKUP(B:B,'[6]Sep 2015 (Final)'!$B$1:$BT$65536,71,0)</f>
        <v>25200924</v>
      </c>
      <c r="W17" s="22">
        <f t="shared" si="6"/>
        <v>0.4806474556250398</v>
      </c>
      <c r="X17" s="17">
        <f>VLOOKUP(B:B,'[7]Dec 2015 (Final)'!$B$1:$BX$65536,75,0)</f>
        <v>17947395</v>
      </c>
      <c r="Y17" s="17">
        <f>VLOOKUP(B:B,'[7]Dec 2015 (Final)'!$B$1:$BW$65536,74,0)</f>
        <v>34028117</v>
      </c>
      <c r="Z17" s="22">
        <f t="shared" si="7"/>
        <v>0.52742839105672523</v>
      </c>
      <c r="AA17" s="16">
        <f>VLOOKUP(B:B,'[8]Mar 2016 (Final)'!$B$1:$CA$65536,78,0)</f>
        <v>4390100</v>
      </c>
      <c r="AB17" s="1">
        <f>VLOOKUP(B:B,'[8]Mar 2016 (Final)'!$B$1:$BZ$65536,77,0)</f>
        <v>7019616</v>
      </c>
      <c r="AC17" s="22">
        <f t="shared" si="8"/>
        <v>0.62540458053545944</v>
      </c>
      <c r="AD17" s="17">
        <f>VLOOKUP(B:B,'[9]Jun 2016 (Final)'!$B$1:$CE$65536,82,0)</f>
        <v>9168915</v>
      </c>
      <c r="AE17" s="17">
        <f>VLOOKUP(B:B,'[9]Jun 2016 (Final)'!$B$1:$CD$65536,81,0)</f>
        <v>20665231</v>
      </c>
      <c r="AF17" s="22">
        <f t="shared" si="9"/>
        <v>0.44368799942279863</v>
      </c>
      <c r="AG17" s="17">
        <f>VLOOKUP(B:B,'[10]Sep 2016 (Final)'!$B$1:$CH$65536,85,0)</f>
        <v>14487914</v>
      </c>
      <c r="AH17" s="17">
        <f>VLOOKUP(B:B,'[10]Sep 2016 (Final)'!$B$1:$CG$65536,84,0)</f>
        <v>31344979</v>
      </c>
      <c r="AI17" s="22">
        <f t="shared" si="10"/>
        <v>0.46220844493148328</v>
      </c>
      <c r="AJ17" s="17">
        <f>VLOOKUP(B:B,'[11]summary-dec-16'!$B$1:$CK$65536,88,0)</f>
        <v>20392489</v>
      </c>
      <c r="AK17" s="17">
        <f>VLOOKUP(B:B,'[11]summary-dec-16'!$B$1:$CJ$65536,87,0)</f>
        <v>41011109</v>
      </c>
      <c r="AL17" s="22">
        <f t="shared" si="11"/>
        <v>0.49724305187650497</v>
      </c>
      <c r="AM17" s="16">
        <f>VLOOKUP(B:B,'[12]summary-mar-17'!$B$1:$CM$65536,90,0)</f>
        <v>4609873</v>
      </c>
      <c r="AN17" s="17">
        <f>VLOOKUP(B:B,'[12]summary-mar-17'!$B$1:$CL$65536,89,0)</f>
        <v>9758666</v>
      </c>
      <c r="AO17" s="22">
        <f t="shared" si="12"/>
        <v>0.47238761937338569</v>
      </c>
      <c r="AP17" s="17">
        <f>VLOOKUP(B:B,'[13]summary-june-17'!$B$1:$CP$65536,93,0)</f>
        <v>9391465</v>
      </c>
      <c r="AQ17" s="17">
        <f>VLOOKUP(B:B,'[13]summary-june-17'!$B$1:$CO$65536,92,0)</f>
        <v>19818143</v>
      </c>
      <c r="AR17" s="22">
        <f t="shared" si="13"/>
        <v>0.47388218966832563</v>
      </c>
      <c r="AS17" s="17">
        <f>VLOOKUP(B:B,'[14]summary-sep-17'!$B$1:$CS$65536,96,0)</f>
        <v>14033549</v>
      </c>
      <c r="AT17" s="17">
        <f>VLOOKUP(B:B,'[14]summary-sep-17'!$B$1:$CR$65536,95,0)</f>
        <v>29794204</v>
      </c>
      <c r="AU17" s="22">
        <f t="shared" si="14"/>
        <v>0.47101607413307633</v>
      </c>
      <c r="AV17" s="17">
        <f>VLOOKUP(B:B,'[15]summary-Dec-17'!$B$1:$CV$65536,99,0)</f>
        <v>19906715</v>
      </c>
      <c r="AW17" s="17">
        <f>VLOOKUP(B:B,'[15]summary-Dec-17'!$B$1:$CU$65536,98,0)</f>
        <v>39956131</v>
      </c>
      <c r="AX17" s="22">
        <f t="shared" si="15"/>
        <v>0.49821427905519683</v>
      </c>
      <c r="AY17" s="16">
        <f>VLOOKUP(B:B,'[16]summary-Mar-18'!$B$1:$CY$65536,102,0)</f>
        <v>5082764</v>
      </c>
      <c r="AZ17" s="17">
        <f>VLOOKUP(B:B,'[16]summary-Mar-18'!$B$1:$CX$65536,101,0)</f>
        <v>6104740</v>
      </c>
      <c r="BA17" s="22">
        <f t="shared" si="16"/>
        <v>0.8325930342651775</v>
      </c>
      <c r="BB17" s="17">
        <f>VLOOKUP(B:B,'[17]summary-Jun-18'!$B$1:$DB$65536,105,0)</f>
        <v>10354640</v>
      </c>
      <c r="BC17" s="17">
        <f>VLOOKUP(B:B,'[17]summary-Jun-18'!$B$1:$DA$65536,104,0)</f>
        <v>20850173</v>
      </c>
      <c r="BD17" s="22">
        <f t="shared" si="17"/>
        <v>0.49662129901751895</v>
      </c>
      <c r="BE17" s="17">
        <f>VLOOKUP(B:B,'[18]summary-Sep-18'!$B$1:$DE$65536,108,0)</f>
        <v>15718653</v>
      </c>
      <c r="BF17" s="17">
        <f>VLOOKUP(B:B,'[18]summary-Sep-18'!$B$1:$DD$65536,107,0)</f>
        <v>30797903</v>
      </c>
      <c r="BG17" s="22">
        <f t="shared" si="18"/>
        <v>0.51038062558999553</v>
      </c>
      <c r="BH17" s="17">
        <f>VLOOKUP(B:B,'[19]summary-Dec-18'!$B$1:$DH$65536,111,0)</f>
        <v>22133698</v>
      </c>
      <c r="BI17" s="17">
        <f>VLOOKUP(B:B,'[19]summary-Dec-18'!$B$1:$DG$65536,110,0)</f>
        <v>41545766</v>
      </c>
      <c r="BJ17" s="22">
        <f t="shared" si="19"/>
        <v>0.53275460127513352</v>
      </c>
      <c r="BK17" s="16">
        <f>VLOOKUP(B:B,[20]Summary_mar_19!$B$1:$DK$65536,114,0)</f>
        <v>5232240</v>
      </c>
      <c r="BL17" s="17">
        <f>VLOOKUP(B:B,[20]Summary_mar_19!$B$1:$DJ$65536,113,0)</f>
        <v>10535937</v>
      </c>
      <c r="BM17" s="22">
        <f t="shared" si="20"/>
        <v>0.49660889202355707</v>
      </c>
      <c r="BN17" s="17">
        <f>VLOOKUP(B:B,[21]Summary_jun_19!$B$1:$DN$65536,117,0)</f>
        <v>10802679</v>
      </c>
      <c r="BO17" s="17">
        <f>VLOOKUP(B:B,[21]Summary_jun_19!$B$1:$DM$65536,116,0)</f>
        <v>21889958</v>
      </c>
      <c r="BP17" s="22">
        <f t="shared" si="21"/>
        <v>0.4934993022828093</v>
      </c>
      <c r="BQ17" s="17">
        <f>VLOOKUP(B:B,[22]Summary_sep_19!$B$1:$DQ$65536,120,0)</f>
        <v>16746789</v>
      </c>
      <c r="BR17" s="17">
        <f>VLOOKUP(B:B,[22]Summary_sep_19!$B$1:$DP$65536,119,0)</f>
        <v>33530989</v>
      </c>
      <c r="BS17" s="22">
        <f t="shared" si="22"/>
        <v>0.49944214290846001</v>
      </c>
      <c r="BT17" s="17">
        <f>VLOOKUP(B:B,[23]Summary_DEC_19!$B$1:$DT$65536,123,0)</f>
        <v>23541911</v>
      </c>
      <c r="BU17" s="17">
        <f>VLOOKUP(B:B,[23]Summary_DEC_19!$B$1:$DS$65536,122,0)</f>
        <v>46327874</v>
      </c>
      <c r="BV17" s="22">
        <f t="shared" si="23"/>
        <v>0.50815867354500233</v>
      </c>
      <c r="BW17" s="16">
        <f>VLOOKUP(B:B,[24]Summary_mar_20!$B:$DW,126,0)</f>
        <v>6079425</v>
      </c>
      <c r="BX17" s="17">
        <f>VLOOKUP(B:B,[24]Summary_mar_20!$B:$DV,125,0)</f>
        <v>11924671</v>
      </c>
      <c r="BY17" s="22">
        <f t="shared" si="24"/>
        <v>0.50981909689583893</v>
      </c>
      <c r="BZ17" s="1">
        <f>VLOOKUP(B:B,[25]Summary_jun_20!$B:$DZ,129,0)</f>
        <v>12119623</v>
      </c>
      <c r="CA17" s="17">
        <f>VLOOKUP(B:B,[25]Summary_jun_20!$B:$DY,128,0)</f>
        <v>23099539</v>
      </c>
      <c r="CB17" s="22">
        <f t="shared" si="25"/>
        <v>0.52466947500554018</v>
      </c>
      <c r="CC17" s="17">
        <f>VLOOKUP(B:B,[26]Summary_Sep_20!$B:$EC,132,0)</f>
        <v>18541224</v>
      </c>
      <c r="CD17" s="17">
        <f>VLOOKUP(B:B,[26]Summary_Sep_20!$B:$EB,131,0)</f>
        <v>35396263</v>
      </c>
      <c r="CE17" s="22">
        <f t="shared" si="26"/>
        <v>0.52381868673537657</v>
      </c>
      <c r="CF17" s="17">
        <f>VLOOKUP(B:B,[27]Summary_Dec_20!$B:$EF,135,0)</f>
        <v>26322691</v>
      </c>
      <c r="CG17" s="17">
        <f>VLOOKUP(B:B,[27]Summary_Dec_20!$B:$EE,134,0)</f>
        <v>50799987</v>
      </c>
      <c r="CH17" s="22">
        <f t="shared" si="27"/>
        <v>0.51816334126227237</v>
      </c>
      <c r="CI17" s="16">
        <f>VLOOKUP(B:B,[28]Summary_Mar_21!$B:$EH,137,0)</f>
        <v>6044366</v>
      </c>
      <c r="CJ17" s="17">
        <f>VLOOKUP(B:B,[28]Summary_Mar_21!$B:$EG,136,0)</f>
        <v>12691670</v>
      </c>
      <c r="CK17" s="22">
        <f t="shared" si="28"/>
        <v>0.47624670354649939</v>
      </c>
      <c r="CL17" s="17">
        <f>VLOOKUP(B:B,[29]Summary_Jun_21!$B:$EK,140,0)</f>
        <v>12529006</v>
      </c>
      <c r="CM17" s="17">
        <f>VLOOKUP(B:B,[29]Summary_Jun_21!$B:$EJ,139,0)</f>
        <v>26251067</v>
      </c>
      <c r="CN17" s="22">
        <f t="shared" si="29"/>
        <v>0.4772760665309338</v>
      </c>
      <c r="CO17" s="17">
        <f>VLOOKUP(B:B,[30]Summary_Sep_21!$B:$EN,143,0)</f>
        <v>19368147</v>
      </c>
      <c r="CP17" s="17">
        <f>VLOOKUP(B:B,[30]Summary_Sep_21!$B:$EM,142,0)</f>
        <v>40351213</v>
      </c>
      <c r="CQ17" s="22">
        <f t="shared" si="30"/>
        <v>0.47998921370715669</v>
      </c>
      <c r="CR17" s="17">
        <f>VLOOKUP(B:B,[31]Summary_Dec_21!$B:$ES,148,0)</f>
        <v>26586959</v>
      </c>
      <c r="CS17" s="17">
        <f>VLOOKUP(B:B,[31]Summary_Dec_21!$B:$ER,147,0)</f>
        <v>55412284</v>
      </c>
      <c r="CT17" s="22">
        <f t="shared" si="31"/>
        <v>0.47980261921706746</v>
      </c>
      <c r="CU17" s="16">
        <f>VLOOKUP(B:B,[32]Summary_Mar_22!$B:$DI,112,0)</f>
        <v>6678831</v>
      </c>
      <c r="CV17" s="17">
        <f>VLOOKUP(B:B,[32]Summary_Mar_22!$B:$DH,111,0)</f>
        <v>15319919</v>
      </c>
      <c r="CW17" s="22">
        <f t="shared" si="32"/>
        <v>0.43595733110599344</v>
      </c>
      <c r="CX17" s="17">
        <f>VLOOKUP(B:B,[33]Summary_Jun_22!$B:$DL,115,0)</f>
        <v>13889613</v>
      </c>
      <c r="CY17" s="17">
        <f>VLOOKUP(B:B,[33]Summary_Jun_22!$B:$DK,114,0)</f>
        <v>31416623</v>
      </c>
      <c r="CZ17" s="22">
        <f t="shared" si="33"/>
        <v>0.44211031211088475</v>
      </c>
      <c r="DA17" s="17">
        <f>VLOOKUP(B:B,[34]Summary_Sep_22!$B:$DO,118,0)</f>
        <v>21140739</v>
      </c>
      <c r="DB17" s="17">
        <f>VLOOKUP(B:B,[34]Summary_Sep_22!$B:$DN,117,0)</f>
        <v>47765605</v>
      </c>
      <c r="DC17" s="22">
        <f t="shared" si="34"/>
        <v>0.44259334724222588</v>
      </c>
      <c r="DD17" s="17">
        <f>VLOOKUP(B:B,[35]Summary_Dec_22!$B:$DR,121,0)</f>
        <v>30373592</v>
      </c>
      <c r="DE17" s="17">
        <f>VLOOKUP(B:B,[35]Summary_Dec_22!$B:$DQ,120,0)</f>
        <v>65337028</v>
      </c>
      <c r="DF17" s="22">
        <f t="shared" si="35"/>
        <v>0.46487562917615416</v>
      </c>
      <c r="DG17" s="16">
        <f>VLOOKUP(B:B,[36]Summary_Mar_23!$B:$DP,119,0)</f>
        <v>7160954</v>
      </c>
      <c r="DH17" s="17">
        <f>VLOOKUP(B:B,[36]Summary_Mar_23!$B:$DO,118,0)</f>
        <v>16159394</v>
      </c>
      <c r="DI17" s="22">
        <f t="shared" si="36"/>
        <v>0.44314495952014044</v>
      </c>
      <c r="DJ17" s="17">
        <f>VLOOKUP(B:B,[37]Summary_Jun_23!$B:$DQ,120,0)</f>
        <v>14173399</v>
      </c>
      <c r="DK17" s="17">
        <f>VLOOKUP(B:B,[37]Summary_Jun_23!$B:$DP,119,0)</f>
        <v>32063311</v>
      </c>
      <c r="DL17" s="22">
        <f t="shared" si="37"/>
        <v>0.44204414821663301</v>
      </c>
      <c r="DM17" s="1">
        <f>VLOOKUP(B:B,[38]Summary_Sep_23!$B:$DS,122,0)</f>
        <v>21758693</v>
      </c>
      <c r="DN17" s="1">
        <f>VLOOKUP(B:B,[38]Summary_Sep_23!$B:$DR,121,0)</f>
        <v>48522295</v>
      </c>
      <c r="DO17" s="22">
        <f t="shared" si="38"/>
        <v>0.44842670776392585</v>
      </c>
      <c r="DP17" s="17">
        <f>VLOOKUP(B:B,[39]Indu!$B:$DU,124,0)</f>
        <v>29787277</v>
      </c>
      <c r="DQ17" s="17">
        <f>VLOOKUP(B:B,[39]Indu!$B:$DT,123,0)</f>
        <v>64944828</v>
      </c>
      <c r="DR17" s="22">
        <f t="shared" si="39"/>
        <v>0.45865510645435847</v>
      </c>
      <c r="DS17" s="16">
        <f>VLOOKUP(B:B,'[40]Mar 2024 Final'!$B:$DX,127,0)</f>
        <v>8827159</v>
      </c>
      <c r="DT17" s="17">
        <f>VLOOKUP(B:B,'[40]Mar 2024 Final'!$B:$DW,126,0)</f>
        <v>17026514</v>
      </c>
      <c r="DU17" s="22">
        <f t="shared" si="40"/>
        <v>0.51843606976742274</v>
      </c>
      <c r="DV17" s="17">
        <f>VLOOKUP(B:B,'[41]June 2024 Final'!$B:$EC,132,0)</f>
        <v>15670987</v>
      </c>
      <c r="DW17" s="17">
        <f>VLOOKUP(B:B,'[41]June 2024 Final'!$B:$EB,131,0)</f>
        <v>35268099</v>
      </c>
      <c r="DX17" s="22">
        <f t="shared" si="41"/>
        <v>0.44433886272123713</v>
      </c>
      <c r="DY17" s="1">
        <f>VLOOKUP(B:B,'[42]Sep 2024 Final'!$B:$ED,133,0)</f>
        <v>23900849</v>
      </c>
      <c r="DZ17" s="1">
        <f>VLOOKUP(B:B,'[42]Sep 2024 Final'!$B:$EC,132,0)</f>
        <v>53801317</v>
      </c>
      <c r="EA17" s="22">
        <f t="shared" si="42"/>
        <v>0.4442428240186016</v>
      </c>
      <c r="EB17" s="17">
        <f>VLOOKUP(B:B,'[43]Dec 2024 Final'!$B:$EF,135,0)</f>
        <v>33761449</v>
      </c>
      <c r="EC17" s="17">
        <f>VLOOKUP(B:B,'[43]Dec 2024 Final'!$B:$EE,134,0)</f>
        <v>73414731</v>
      </c>
      <c r="ED17" s="22">
        <f t="shared" si="43"/>
        <v>0.45987295111113324</v>
      </c>
    </row>
    <row r="18" spans="1:134" x14ac:dyDescent="0.25">
      <c r="A18">
        <v>12</v>
      </c>
      <c r="B18" s="11" t="s">
        <v>13</v>
      </c>
      <c r="C18" s="16">
        <f>VLOOKUP(B:B,'[44]Mar 2014 (Final)'!$B$1:$BE$65536,56,0)</f>
        <v>142364</v>
      </c>
      <c r="D18" s="17">
        <f>VLOOKUP(B:B,'[44]Mar 2014 (Final)'!$B$1:$BD$65536,55,0)</f>
        <v>165185</v>
      </c>
      <c r="E18" s="22">
        <f t="shared" si="0"/>
        <v>0.86184580924418075</v>
      </c>
      <c r="F18" s="17">
        <f>VLOOKUP(B:B,'[45]June 2014 (Final - print)'!$B$1:$BF$65536,57,0)</f>
        <v>304909</v>
      </c>
      <c r="G18" s="17">
        <f>VLOOKUP(B:B,'[45]June 2014 (Final - print)'!$B$1:$BE$65536,56,0)</f>
        <v>353758</v>
      </c>
      <c r="H18" s="22">
        <f t="shared" si="1"/>
        <v>0.86191407685479904</v>
      </c>
      <c r="I18" s="46"/>
      <c r="J18" s="46"/>
      <c r="K18" s="48" t="e">
        <f t="shared" si="2"/>
        <v>#DIV/0!</v>
      </c>
      <c r="L18" s="17">
        <f>VLOOKUP(B:B,'[3]Dec 2014 (Final)'!$B$1:$BL$65536,63,0)</f>
        <v>659184</v>
      </c>
      <c r="M18" s="17">
        <f>VLOOKUP(B:B,'[3]Dec 2014 (Final)'!$B$1:$BK$65536,62,0)</f>
        <v>686548</v>
      </c>
      <c r="N18" s="22">
        <f t="shared" si="3"/>
        <v>0.96014262658983784</v>
      </c>
      <c r="O18" s="16">
        <f>VLOOKUP(B:B,'[4]Mar 2015 (Final)'!$B$1:$BN$65536,65,0)</f>
        <v>170095</v>
      </c>
      <c r="P18" s="17">
        <f>VLOOKUP(B:B,'[4]Mar 2015 (Final)'!$B$1:$BM$65536,64,0)</f>
        <v>174264</v>
      </c>
      <c r="Q18" s="22">
        <f t="shared" si="4"/>
        <v>0.97607652756736907</v>
      </c>
      <c r="R18" s="17">
        <f>VLOOKUP(B:B,'[5]June 2015 (Final)'!$B$1:$BR$65536,69,0)</f>
        <v>352983</v>
      </c>
      <c r="S18" s="17">
        <f>VLOOKUP(B:B,'[5]June 2015 (Final)'!$B$1:$BQ$65536,68,0)</f>
        <v>361527</v>
      </c>
      <c r="T18" s="22">
        <f t="shared" si="5"/>
        <v>0.97636691035524314</v>
      </c>
      <c r="U18" s="17">
        <f>VLOOKUP(B:B,'[6]Sep 2015 (Final)'!$B$1:$BU$65536,72,0)</f>
        <v>557282</v>
      </c>
      <c r="V18" s="17">
        <f>VLOOKUP(B:B,'[6]Sep 2015 (Final)'!$B$1:$BT$65536,71,0)</f>
        <v>602636</v>
      </c>
      <c r="W18" s="22">
        <f t="shared" si="6"/>
        <v>0.92474063945731755</v>
      </c>
      <c r="X18" s="17">
        <f>VLOOKUP(B:B,'[7]Dec 2015 (Final)'!$B$1:$BX$65536,75,0)</f>
        <v>771921</v>
      </c>
      <c r="Y18" s="17">
        <f>VLOOKUP(B:B,'[7]Dec 2015 (Final)'!$B$1:$BW$65536,74,0)</f>
        <v>816493</v>
      </c>
      <c r="Z18" s="22">
        <f t="shared" si="7"/>
        <v>0.94541043217761822</v>
      </c>
      <c r="AA18" s="16">
        <f>VLOOKUP(B:B,'[8]Mar 2016 (Final)'!$B$1:$CA$65536,78,0)</f>
        <v>199337</v>
      </c>
      <c r="AB18" s="1">
        <f>VLOOKUP(B:B,'[8]Mar 2016 (Final)'!$B$1:$BZ$65536,77,0)</f>
        <v>239716</v>
      </c>
      <c r="AC18" s="22">
        <f t="shared" si="8"/>
        <v>0.83155483989387446</v>
      </c>
      <c r="AD18" s="17">
        <f>VLOOKUP(B:B,'[9]Jun 2016 (Final)'!$B$1:$CE$65536,82,0)</f>
        <v>415687</v>
      </c>
      <c r="AE18" s="17">
        <f>VLOOKUP(B:B,'[9]Jun 2016 (Final)'!$B$1:$CD$65536,81,0)</f>
        <v>546057</v>
      </c>
      <c r="AF18" s="22">
        <f t="shared" si="9"/>
        <v>0.76125203046568402</v>
      </c>
      <c r="AG18" s="17">
        <f>VLOOKUP(B:B,'[10]Sep 2016 (Final)'!$B$1:$CH$65536,85,0)</f>
        <v>651196</v>
      </c>
      <c r="AH18" s="17">
        <f>VLOOKUP(B:B,'[10]Sep 2016 (Final)'!$B$1:$CG$65536,84,0)</f>
        <v>889264</v>
      </c>
      <c r="AI18" s="22">
        <f t="shared" si="10"/>
        <v>0.73228647510750466</v>
      </c>
      <c r="AJ18" s="17">
        <f>VLOOKUP(B:B,'[11]summary-dec-16'!$B$1:$CK$65536,88,0)</f>
        <v>926532</v>
      </c>
      <c r="AK18" s="17">
        <f>VLOOKUP(B:B,'[11]summary-dec-16'!$B$1:$CJ$65536,87,0)</f>
        <v>1235067</v>
      </c>
      <c r="AL18" s="22">
        <f t="shared" si="11"/>
        <v>0.75018764164211338</v>
      </c>
      <c r="AM18" s="16">
        <f>VLOOKUP(B:B,'[12]summary-mar-17'!$B$1:$CM$65536,90,0)</f>
        <v>247936</v>
      </c>
      <c r="AN18" s="17">
        <f>VLOOKUP(B:B,'[12]summary-mar-17'!$B$1:$CL$65536,89,0)</f>
        <v>323838</v>
      </c>
      <c r="AO18" s="22">
        <f t="shared" si="12"/>
        <v>0.76561737658952933</v>
      </c>
      <c r="AP18" s="17">
        <f>VLOOKUP(B:B,'[13]summary-june-17'!$B$1:$CP$65536,93,0)</f>
        <v>507514</v>
      </c>
      <c r="AQ18" s="17">
        <f>VLOOKUP(B:B,'[13]summary-june-17'!$B$1:$CO$65536,92,0)</f>
        <v>683545</v>
      </c>
      <c r="AR18" s="22">
        <f t="shared" si="13"/>
        <v>0.74247342896224833</v>
      </c>
      <c r="AS18" s="17">
        <f>VLOOKUP(B:B,'[14]summary-sep-17'!$B$1:$CS$65536,96,0)</f>
        <v>763452</v>
      </c>
      <c r="AT18" s="17">
        <f>VLOOKUP(B:B,'[14]summary-sep-17'!$B$1:$CR$65536,95,0)</f>
        <v>1021822</v>
      </c>
      <c r="AU18" s="22">
        <f t="shared" si="14"/>
        <v>0.74714774197462963</v>
      </c>
      <c r="AV18" s="17">
        <f>VLOOKUP(B:B,'[15]summary-Dec-17'!$B$1:$CV$65536,99,0)</f>
        <v>1041866</v>
      </c>
      <c r="AW18" s="17">
        <f>VLOOKUP(B:B,'[15]summary-Dec-17'!$B$1:$CU$65536,98,0)</f>
        <v>1352194</v>
      </c>
      <c r="AX18" s="22">
        <f t="shared" si="15"/>
        <v>0.77050038677882016</v>
      </c>
      <c r="AY18" s="16">
        <f>VLOOKUP(B:B,'[16]summary-Mar-18'!$B$1:$CY$65536,102,0)</f>
        <v>285050</v>
      </c>
      <c r="AZ18" s="17">
        <f>VLOOKUP(B:B,'[16]summary-Mar-18'!$B$1:$CX$65536,101,0)</f>
        <v>367948</v>
      </c>
      <c r="BA18" s="22">
        <f t="shared" si="16"/>
        <v>0.77470186004544117</v>
      </c>
      <c r="BB18" s="17">
        <f>VLOOKUP(B:B,'[17]summary-Jun-18'!$B$1:$DB$65536,105,0)</f>
        <v>570146</v>
      </c>
      <c r="BC18" s="17">
        <f>VLOOKUP(B:B,'[17]summary-Jun-18'!$B$1:$DA$65536,104,0)</f>
        <v>808824</v>
      </c>
      <c r="BD18" s="22">
        <f t="shared" si="17"/>
        <v>0.70490737169025652</v>
      </c>
      <c r="BE18" s="17">
        <f>VLOOKUP(B:B,'[18]summary-Sep-18'!$B$1:$DE$65536,108,0)</f>
        <v>877911</v>
      </c>
      <c r="BF18" s="17">
        <f>VLOOKUP(B:B,'[18]summary-Sep-18'!$B$1:$DD$65536,107,0)</f>
        <v>1247170</v>
      </c>
      <c r="BG18" s="22">
        <f t="shared" si="18"/>
        <v>0.70392248049584261</v>
      </c>
      <c r="BH18" s="17">
        <f>VLOOKUP(B:B,'[19]summary-Dec-18'!$B$1:$DH$65536,111,0)</f>
        <v>1249128</v>
      </c>
      <c r="BI18" s="17">
        <f>VLOOKUP(B:B,'[19]summary-Dec-18'!$B$1:$DG$65536,110,0)</f>
        <v>1701912</v>
      </c>
      <c r="BJ18" s="22">
        <f t="shared" si="19"/>
        <v>0.73395569218619994</v>
      </c>
      <c r="BK18" s="16">
        <f>VLOOKUP(B:B,[20]Summary_mar_19!$B$1:$DK$65536,114,0)</f>
        <v>326158</v>
      </c>
      <c r="BL18" s="17">
        <f>VLOOKUP(B:B,[20]Summary_mar_19!$B$1:$DJ$65536,113,0)</f>
        <v>447266</v>
      </c>
      <c r="BM18" s="22">
        <f t="shared" si="20"/>
        <v>0.72922600868387044</v>
      </c>
      <c r="BN18" s="17">
        <f>VLOOKUP(B:B,[21]Summary_jun_19!$B$1:$DN$65536,117,0)</f>
        <v>655932</v>
      </c>
      <c r="BO18" s="17">
        <f>VLOOKUP(B:B,[21]Summary_jun_19!$B$1:$DM$65536,116,0)</f>
        <v>855314</v>
      </c>
      <c r="BP18" s="22">
        <f t="shared" si="21"/>
        <v>0.76689028824501881</v>
      </c>
      <c r="BQ18" s="17">
        <f>VLOOKUP(B:B,[22]Summary_sep_19!$B$1:$DQ$65536,120,0)</f>
        <v>1090367</v>
      </c>
      <c r="BR18" s="17">
        <f>VLOOKUP(B:B,[22]Summary_sep_19!$B$1:$DP$65536,119,0)</f>
        <v>1358519</v>
      </c>
      <c r="BS18" s="22">
        <f t="shared" si="22"/>
        <v>0.80261446472224529</v>
      </c>
      <c r="BT18" s="17">
        <f>VLOOKUP(B:B,[23]Summary_DEC_19!$B$1:$DT$65536,123,0)</f>
        <v>1341270</v>
      </c>
      <c r="BU18" s="17">
        <f>VLOOKUP(B:B,[23]Summary_DEC_19!$B$1:$DS$65536,122,0)</f>
        <v>1778246</v>
      </c>
      <c r="BV18" s="22">
        <f t="shared" si="23"/>
        <v>0.75426572026592498</v>
      </c>
      <c r="BW18" s="16">
        <f>VLOOKUP(B:B,[24]Summary_mar_20!$B:$DW,126,0)</f>
        <v>347982</v>
      </c>
      <c r="BX18" s="17">
        <f>VLOOKUP(B:B,[24]Summary_mar_20!$B:$DV,125,0)</f>
        <v>460502</v>
      </c>
      <c r="BY18" s="22">
        <f t="shared" si="24"/>
        <v>0.75565795588292772</v>
      </c>
      <c r="BZ18" s="1">
        <f>VLOOKUP(B:B,[25]Summary_jun_20!$B:$DZ,129,0)</f>
        <v>695726</v>
      </c>
      <c r="CA18" s="17">
        <f>VLOOKUP(B:B,[25]Summary_jun_20!$B:$DY,128,0)</f>
        <v>858311</v>
      </c>
      <c r="CB18" s="22">
        <f t="shared" si="25"/>
        <v>0.81057565381312835</v>
      </c>
      <c r="CC18" s="17">
        <f>VLOOKUP(B:B,[26]Summary_Sep_20!$B:$EC,132,0)</f>
        <v>1069681</v>
      </c>
      <c r="CD18" s="17">
        <f>VLOOKUP(B:B,[26]Summary_Sep_20!$B:$EB,131,0)</f>
        <v>1257496</v>
      </c>
      <c r="CE18" s="22">
        <f t="shared" si="26"/>
        <v>0.85064366009911763</v>
      </c>
      <c r="CF18" s="17">
        <f>VLOOKUP(B:B,[27]Summary_Dec_20!$B:$EF,135,0)</f>
        <v>1434397</v>
      </c>
      <c r="CG18" s="17">
        <f>VLOOKUP(B:B,[27]Summary_Dec_20!$B:$EE,134,0)</f>
        <v>1729888</v>
      </c>
      <c r="CH18" s="22">
        <f t="shared" si="27"/>
        <v>0.8291848952070886</v>
      </c>
      <c r="CI18" s="16">
        <f>VLOOKUP(B:B,[28]Summary_Mar_21!$B:$EH,137,0)</f>
        <v>328763</v>
      </c>
      <c r="CJ18" s="17">
        <f>VLOOKUP(B:B,[28]Summary_Mar_21!$B:$EG,136,0)</f>
        <v>425267</v>
      </c>
      <c r="CK18" s="22">
        <f t="shared" si="28"/>
        <v>0.7730743274225369</v>
      </c>
      <c r="CL18" s="17">
        <f>VLOOKUP(B:B,[29]Summary_Jun_21!$B:$EK,140,0)</f>
        <v>655300</v>
      </c>
      <c r="CM18" s="17">
        <f>VLOOKUP(B:B,[29]Summary_Jun_21!$B:$EJ,139,0)</f>
        <v>832696</v>
      </c>
      <c r="CN18" s="22">
        <f t="shared" si="29"/>
        <v>0.78696186843698057</v>
      </c>
      <c r="CO18" s="17">
        <f>VLOOKUP(B:B,[30]Summary_Sep_21!$B:$EN,143,0)</f>
        <v>993891</v>
      </c>
      <c r="CP18" s="17">
        <f>VLOOKUP(B:B,[30]Summary_Sep_21!$B:$EM,142,0)</f>
        <v>1178205</v>
      </c>
      <c r="CQ18" s="22">
        <f t="shared" si="30"/>
        <v>0.84356372617668407</v>
      </c>
      <c r="CR18" s="17">
        <f>VLOOKUP(B:B,[31]Summary_Dec_21!$B:$ES,148,0)</f>
        <v>1361019</v>
      </c>
      <c r="CS18" s="17">
        <f>VLOOKUP(B:B,[31]Summary_Dec_21!$B:$ER,147,0)</f>
        <v>1614763</v>
      </c>
      <c r="CT18" s="22">
        <f t="shared" si="31"/>
        <v>0.84285991194992704</v>
      </c>
      <c r="CU18" s="16">
        <f>VLOOKUP(B:B,[32]Summary_Mar_22!$B:$DI,112,0)</f>
        <v>321606</v>
      </c>
      <c r="CV18" s="17">
        <f>VLOOKUP(B:B,[32]Summary_Mar_22!$B:$DH,111,0)</f>
        <v>353092</v>
      </c>
      <c r="CW18" s="22">
        <f t="shared" si="32"/>
        <v>0.91082777293170047</v>
      </c>
      <c r="CX18" s="17">
        <f>VLOOKUP(B:B,[33]Summary_Jun_22!$B:$DL,115,0)</f>
        <v>666351</v>
      </c>
      <c r="CY18" s="17">
        <f>VLOOKUP(B:B,[33]Summary_Jun_22!$B:$DK,114,0)</f>
        <v>728600</v>
      </c>
      <c r="CZ18" s="22">
        <f t="shared" si="33"/>
        <v>0.9145635465275872</v>
      </c>
      <c r="DA18" s="17">
        <f>VLOOKUP(B:B,[34]Summary_Sep_22!$B:$DO,118,0)</f>
        <v>1008630</v>
      </c>
      <c r="DB18" s="17">
        <f>VLOOKUP(B:B,[34]Summary_Sep_22!$B:$DN,117,0)</f>
        <v>1075311</v>
      </c>
      <c r="DC18" s="22">
        <f t="shared" si="34"/>
        <v>0.93798910268750157</v>
      </c>
      <c r="DD18" s="17">
        <f>VLOOKUP(B:B,[35]Summary_Dec_22!$B:$DR,121,0)</f>
        <v>1452986</v>
      </c>
      <c r="DE18" s="17">
        <f>VLOOKUP(B:B,[35]Summary_Dec_22!$B:$DQ,120,0)</f>
        <v>1552717</v>
      </c>
      <c r="DF18" s="22">
        <f t="shared" si="35"/>
        <v>0.93577000831445778</v>
      </c>
      <c r="DG18" s="16">
        <f>VLOOKUP(B:B,[36]Summary_Mar_23!$B:$DP,119,0)</f>
        <v>321068</v>
      </c>
      <c r="DH18" s="17">
        <f>VLOOKUP(B:B,[36]Summary_Mar_23!$B:$DO,118,0)</f>
        <v>332842</v>
      </c>
      <c r="DI18" s="22">
        <f t="shared" si="36"/>
        <v>0.9646258585154518</v>
      </c>
      <c r="DJ18" s="17">
        <f>VLOOKUP(B:B,[37]Summary_Jun_23!$B:$DQ,120,0)</f>
        <v>661287</v>
      </c>
      <c r="DK18" s="17">
        <f>VLOOKUP(B:B,[37]Summary_Jun_23!$B:$DP,119,0)</f>
        <v>724657</v>
      </c>
      <c r="DL18" s="22">
        <f t="shared" si="37"/>
        <v>0.91255173137084167</v>
      </c>
      <c r="DM18" s="1">
        <f>VLOOKUP(B:B,[38]Summary_Sep_23!$B:$DS,122,0)</f>
        <v>1055364</v>
      </c>
      <c r="DN18" s="1">
        <f>VLOOKUP(B:B,[38]Summary_Sep_23!$B:$DR,121,0)</f>
        <v>1207543</v>
      </c>
      <c r="DO18" s="22">
        <f t="shared" si="38"/>
        <v>0.87397633044951606</v>
      </c>
      <c r="DP18" s="17">
        <f>VLOOKUP(B:B,[39]Indu!$B:$DU,124,0)</f>
        <v>1471659</v>
      </c>
      <c r="DQ18" s="17">
        <f>VLOOKUP(B:B,[39]Indu!$B:$DT,123,0)</f>
        <v>1614116</v>
      </c>
      <c r="DR18" s="22">
        <f t="shared" si="39"/>
        <v>0.91174302218675729</v>
      </c>
      <c r="DS18" s="16">
        <f>VLOOKUP(B:B,'[40]Mar 2024 Final'!$B:$DX,127,0)</f>
        <v>350412</v>
      </c>
      <c r="DT18" s="17">
        <f>VLOOKUP(B:B,'[40]Mar 2024 Final'!$B:$DW,126,0)</f>
        <v>406472</v>
      </c>
      <c r="DU18" s="22">
        <f t="shared" si="40"/>
        <v>0.86208152099037572</v>
      </c>
      <c r="DV18" s="17">
        <f>VLOOKUP(B:B,'[41]June 2024 Final'!$B:$EC,132,0)</f>
        <v>713559</v>
      </c>
      <c r="DW18" s="17">
        <f>VLOOKUP(B:B,'[41]June 2024 Final'!$B:$EB,131,0)</f>
        <v>671023</v>
      </c>
      <c r="DX18" s="22">
        <f t="shared" si="41"/>
        <v>1.063389779485949</v>
      </c>
      <c r="DY18" s="1">
        <f>VLOOKUP(B:B,'[42]Sep 2024 Final'!$B:$ED,133,0)</f>
        <v>1117334</v>
      </c>
      <c r="DZ18" s="1">
        <f>VLOOKUP(B:B,'[42]Sep 2024 Final'!$B:$EC,132,0)</f>
        <v>1018986</v>
      </c>
      <c r="EA18" s="22">
        <f t="shared" si="42"/>
        <v>1.0965155556602348</v>
      </c>
      <c r="EB18" s="17">
        <f>VLOOKUP(B:B,'[43]Dec 2024 Final'!$B:$EF,135,0)</f>
        <v>1117334</v>
      </c>
      <c r="EC18" s="17">
        <f>VLOOKUP(B:B,'[43]Dec 2024 Final'!$B:$EE,134,0)</f>
        <v>1018986</v>
      </c>
      <c r="ED18" s="22">
        <f t="shared" si="43"/>
        <v>1.0965155556602348</v>
      </c>
    </row>
    <row r="19" spans="1:134" x14ac:dyDescent="0.25">
      <c r="A19">
        <v>13</v>
      </c>
      <c r="B19" s="11" t="s">
        <v>14</v>
      </c>
      <c r="C19" s="16">
        <f>VLOOKUP(B:B,'[44]Mar 2014 (Final)'!$B$1:$BE$65536,56,0)</f>
        <v>74050</v>
      </c>
      <c r="D19" s="17">
        <f>VLOOKUP(B:B,'[44]Mar 2014 (Final)'!$B$1:$BD$65536,55,0)</f>
        <v>171050</v>
      </c>
      <c r="E19" s="22">
        <f t="shared" si="0"/>
        <v>0.43291435252850041</v>
      </c>
      <c r="F19" s="17">
        <f>VLOOKUP(B:B,'[45]June 2014 (Final - print)'!$B$1:$BF$65536,57,0)</f>
        <v>147177</v>
      </c>
      <c r="G19" s="17">
        <f>VLOOKUP(B:B,'[45]June 2014 (Final - print)'!$B$1:$BE$65536,56,0)</f>
        <v>350943</v>
      </c>
      <c r="H19" s="22">
        <f t="shared" si="1"/>
        <v>0.41937579606944719</v>
      </c>
      <c r="I19" s="46"/>
      <c r="J19" s="46"/>
      <c r="K19" s="48" t="e">
        <f t="shared" si="2"/>
        <v>#DIV/0!</v>
      </c>
      <c r="L19" s="17">
        <f>VLOOKUP(B:B,'[3]Dec 2014 (Final)'!$B$1:$BL$65536,63,0)</f>
        <v>300806</v>
      </c>
      <c r="M19" s="17">
        <f>VLOOKUP(B:B,'[3]Dec 2014 (Final)'!$B$1:$BK$65536,62,0)</f>
        <v>707881</v>
      </c>
      <c r="N19" s="22">
        <f t="shared" si="3"/>
        <v>0.42493865494341565</v>
      </c>
      <c r="O19" s="16">
        <f>VLOOKUP(B:B,'[4]Mar 2015 (Final)'!$B$1:$BN$65536,65,0)</f>
        <v>76802</v>
      </c>
      <c r="P19" s="17">
        <f>VLOOKUP(B:B,'[4]Mar 2015 (Final)'!$B$1:$BM$65536,64,0)</f>
        <v>159812</v>
      </c>
      <c r="Q19" s="22">
        <f t="shared" si="4"/>
        <v>0.48057717818436663</v>
      </c>
      <c r="R19" s="17">
        <f>VLOOKUP(B:B,'[5]June 2015 (Final)'!$B$1:$BR$65536,69,0)</f>
        <v>157183</v>
      </c>
      <c r="S19" s="17">
        <f>VLOOKUP(B:B,'[5]June 2015 (Final)'!$B$1:$BQ$65536,68,0)</f>
        <v>321383</v>
      </c>
      <c r="T19" s="22">
        <f t="shared" si="5"/>
        <v>0.48908311889552342</v>
      </c>
      <c r="U19" s="17">
        <f>VLOOKUP(B:B,'[6]Sep 2015 (Final)'!$B$1:$BU$65536,72,0)</f>
        <v>244824</v>
      </c>
      <c r="V19" s="17">
        <f>VLOOKUP(B:B,'[6]Sep 2015 (Final)'!$B$1:$BT$65536,71,0)</f>
        <v>468151</v>
      </c>
      <c r="W19" s="22">
        <f t="shared" si="6"/>
        <v>0.52295947247789709</v>
      </c>
      <c r="X19" s="17">
        <f>VLOOKUP(B:B,'[7]Dec 2015 (Final)'!$B$1:$BX$65536,75,0)</f>
        <v>522945</v>
      </c>
      <c r="Y19" s="17">
        <f>VLOOKUP(B:B,'[7]Dec 2015 (Final)'!$B$1:$BW$65536,74,0)</f>
        <v>537656</v>
      </c>
      <c r="Z19" s="22">
        <f t="shared" si="7"/>
        <v>0.97263863883226453</v>
      </c>
      <c r="AA19" s="16">
        <f>VLOOKUP(B:B,'[8]Mar 2016 (Final)'!$B$1:$CA$65536,78,0)</f>
        <v>85277</v>
      </c>
      <c r="AB19" s="1">
        <f>VLOOKUP(B:B,'[8]Mar 2016 (Final)'!$B$1:$BZ$65536,77,0)</f>
        <v>124297</v>
      </c>
      <c r="AC19" s="22">
        <f t="shared" si="8"/>
        <v>0.68607448289178341</v>
      </c>
      <c r="AD19" s="17">
        <f>VLOOKUP(B:B,'[9]Jun 2016 (Final)'!$B$1:$CE$65536,82,0)</f>
        <v>167067</v>
      </c>
      <c r="AE19" s="17">
        <f>VLOOKUP(B:B,'[9]Jun 2016 (Final)'!$B$1:$CD$65536,81,0)</f>
        <v>298914</v>
      </c>
      <c r="AF19" s="22">
        <f t="shared" si="9"/>
        <v>0.55891326602300329</v>
      </c>
      <c r="AG19" s="17">
        <f>VLOOKUP(B:B,'[10]Sep 2016 (Final)'!$B$1:$CH$65536,85,0)</f>
        <v>250285</v>
      </c>
      <c r="AH19" s="17">
        <f>VLOOKUP(B:B,'[10]Sep 2016 (Final)'!$B$1:$CG$65536,84,0)</f>
        <v>472442</v>
      </c>
      <c r="AI19" s="22">
        <f t="shared" si="10"/>
        <v>0.52976873351649512</v>
      </c>
      <c r="AJ19" s="17">
        <f>VLOOKUP(B:B,'[11]summary-dec-16'!$B$1:$CK$65536,88,0)</f>
        <v>385762</v>
      </c>
      <c r="AK19" s="17">
        <f>VLOOKUP(B:B,'[11]summary-dec-16'!$B$1:$CJ$65536,87,0)</f>
        <v>607010</v>
      </c>
      <c r="AL19" s="22">
        <f t="shared" si="11"/>
        <v>0.6355117708110245</v>
      </c>
      <c r="AM19" s="16">
        <f>VLOOKUP(B:B,'[12]summary-mar-17'!$B$1:$CM$65536,90,0)</f>
        <v>91493</v>
      </c>
      <c r="AN19" s="17">
        <f>VLOOKUP(B:B,'[12]summary-mar-17'!$B$1:$CL$65536,89,0)</f>
        <v>133154</v>
      </c>
      <c r="AO19" s="22">
        <f t="shared" si="12"/>
        <v>0.68712167865779472</v>
      </c>
      <c r="AP19" s="17">
        <f>VLOOKUP(B:B,'[13]summary-june-17'!$B$1:$CP$65536,93,0)</f>
        <v>185551</v>
      </c>
      <c r="AQ19" s="17">
        <f>VLOOKUP(B:B,'[13]summary-june-17'!$B$1:$CO$65536,92,0)</f>
        <v>250364</v>
      </c>
      <c r="AR19" s="22">
        <f t="shared" si="13"/>
        <v>0.74112492211340286</v>
      </c>
      <c r="AS19" s="17">
        <f>VLOOKUP(B:B,'[14]summary-sep-17'!$B$1:$CS$65536,96,0)</f>
        <v>267654</v>
      </c>
      <c r="AT19" s="17">
        <f>VLOOKUP(B:B,'[14]summary-sep-17'!$B$1:$CR$65536,95,0)</f>
        <v>367368</v>
      </c>
      <c r="AU19" s="22">
        <f t="shared" si="14"/>
        <v>0.72857189521134125</v>
      </c>
      <c r="AV19" s="17">
        <f>VLOOKUP(B:B,'[15]summary-Dec-17'!$B$1:$CV$65536,99,0)</f>
        <v>384041</v>
      </c>
      <c r="AW19" s="17">
        <f>VLOOKUP(B:B,'[15]summary-Dec-17'!$B$1:$CU$65536,98,0)</f>
        <v>503878</v>
      </c>
      <c r="AX19" s="22">
        <f t="shared" si="15"/>
        <v>0.76217060478925458</v>
      </c>
      <c r="AY19" s="16">
        <f>VLOOKUP(B:B,'[16]summary-Mar-18'!$B$1:$CY$65536,102,0)</f>
        <v>78154</v>
      </c>
      <c r="AZ19" s="17">
        <f>VLOOKUP(B:B,'[16]summary-Mar-18'!$B$1:$CX$65536,101,0)</f>
        <v>124536</v>
      </c>
      <c r="BA19" s="22">
        <f t="shared" si="16"/>
        <v>0.62756150831887969</v>
      </c>
      <c r="BB19" s="17">
        <f>VLOOKUP(B:B,'[17]summary-Jun-18'!$B$1:$DB$65536,105,0)</f>
        <v>157435</v>
      </c>
      <c r="BC19" s="17">
        <f>VLOOKUP(B:B,'[17]summary-Jun-18'!$B$1:$DA$65536,104,0)</f>
        <v>263807</v>
      </c>
      <c r="BD19" s="22">
        <f t="shared" si="17"/>
        <v>0.59678098003464652</v>
      </c>
      <c r="BE19" s="17">
        <f>VLOOKUP(B:B,'[18]summary-Sep-18'!$B$1:$DE$65536,108,0)</f>
        <v>233292</v>
      </c>
      <c r="BF19" s="17">
        <f>VLOOKUP(B:B,'[18]summary-Sep-18'!$B$1:$DD$65536,107,0)</f>
        <v>392126</v>
      </c>
      <c r="BG19" s="22">
        <f t="shared" si="18"/>
        <v>0.59494142188990273</v>
      </c>
      <c r="BH19" s="17">
        <f>VLOOKUP(B:B,'[19]summary-Dec-18'!$B$1:$DH$65536,111,0)</f>
        <v>354114</v>
      </c>
      <c r="BI19" s="17">
        <f>VLOOKUP(B:B,'[19]summary-Dec-18'!$B$1:$DG$65536,110,0)</f>
        <v>534887</v>
      </c>
      <c r="BJ19" s="22">
        <f t="shared" si="19"/>
        <v>0.6620351588279394</v>
      </c>
      <c r="BK19" s="16">
        <f>VLOOKUP(B:B,[20]Summary_mar_19!$B$1:$DK$65536,114,0)</f>
        <v>95815</v>
      </c>
      <c r="BL19" s="17">
        <f>VLOOKUP(B:B,[20]Summary_mar_19!$B$1:$DJ$65536,113,0)</f>
        <v>1174154</v>
      </c>
      <c r="BM19" s="22">
        <f t="shared" si="20"/>
        <v>8.1603435324497473E-2</v>
      </c>
      <c r="BN19" s="17">
        <f>VLOOKUP(B:B,[21]Summary_jun_19!$B$1:$DN$65536,117,0)</f>
        <v>185904</v>
      </c>
      <c r="BO19" s="17">
        <f>VLOOKUP(B:B,[21]Summary_jun_19!$B$1:$DM$65536,116,0)</f>
        <v>1273678</v>
      </c>
      <c r="BP19" s="22">
        <f t="shared" si="21"/>
        <v>0.14595839764838522</v>
      </c>
      <c r="BQ19" s="17">
        <f>VLOOKUP(B:B,[22]Summary_sep_19!$B$1:$DQ$65536,120,0)</f>
        <v>282551</v>
      </c>
      <c r="BR19" s="17">
        <f>VLOOKUP(B:B,[22]Summary_sep_19!$B$1:$DP$65536,119,0)</f>
        <v>1371787</v>
      </c>
      <c r="BS19" s="22">
        <f t="shared" si="22"/>
        <v>0.20597293894751881</v>
      </c>
      <c r="BT19" s="17">
        <f>VLOOKUP(B:B,[23]Summary_DEC_19!$B$1:$DT$65536,123,0)</f>
        <v>402978</v>
      </c>
      <c r="BU19" s="17">
        <f>VLOOKUP(B:B,[23]Summary_DEC_19!$B$1:$DS$65536,122,0)</f>
        <v>1547940</v>
      </c>
      <c r="BV19" s="22">
        <f t="shared" si="23"/>
        <v>0.26033179580603899</v>
      </c>
      <c r="BW19" s="16">
        <f>VLOOKUP(B:B,[24]Summary_mar_20!$B:$DW,126,0)</f>
        <v>107207</v>
      </c>
      <c r="BX19" s="17">
        <f>VLOOKUP(B:B,[24]Summary_mar_20!$B:$DV,125,0)</f>
        <v>166584</v>
      </c>
      <c r="BY19" s="22">
        <f t="shared" si="24"/>
        <v>0.64356120635835379</v>
      </c>
      <c r="BZ19" s="1">
        <f>VLOOKUP(B:B,[25]Summary_jun_20!$B:$DZ,129,0)</f>
        <v>202064</v>
      </c>
      <c r="CA19" s="17">
        <f>VLOOKUP(B:B,[25]Summary_jun_20!$B:$DY,128,0)</f>
        <v>244681</v>
      </c>
      <c r="CB19" s="22">
        <f t="shared" si="25"/>
        <v>0.82582627993182955</v>
      </c>
      <c r="CC19" s="17">
        <f>VLOOKUP(B:B,[26]Summary_Sep_20!$B:$EC,132,0)</f>
        <v>299429</v>
      </c>
      <c r="CD19" s="17">
        <f>VLOOKUP(B:B,[26]Summary_Sep_20!$B:$EB,131,0)</f>
        <v>364871</v>
      </c>
      <c r="CE19" s="22">
        <f t="shared" si="26"/>
        <v>0.82064346029144541</v>
      </c>
      <c r="CF19" s="17">
        <f>VLOOKUP(B:B,[27]Summary_Dec_20!$B:$EF,135,0)</f>
        <v>416641</v>
      </c>
      <c r="CG19" s="17">
        <f>VLOOKUP(B:B,[27]Summary_Dec_20!$B:$EE,134,0)</f>
        <v>466300</v>
      </c>
      <c r="CH19" s="22">
        <f t="shared" si="27"/>
        <v>0.89350418185717351</v>
      </c>
      <c r="CI19" s="16">
        <f>VLOOKUP(B:B,[28]Summary_Mar_21!$B:$EH,137,0)</f>
        <v>104348</v>
      </c>
      <c r="CJ19" s="17">
        <f>VLOOKUP(B:B,[28]Summary_Mar_21!$B:$EG,136,0)</f>
        <v>100644</v>
      </c>
      <c r="CK19" s="22">
        <f t="shared" si="28"/>
        <v>1.0368029887524344</v>
      </c>
      <c r="CL19" s="17">
        <f>VLOOKUP(B:B,[29]Summary_Jun_21!$B:$EK,140,0)</f>
        <v>212033</v>
      </c>
      <c r="CM19" s="17">
        <f>VLOOKUP(B:B,[29]Summary_Jun_21!$B:$EJ,139,0)</f>
        <v>208011</v>
      </c>
      <c r="CN19" s="22">
        <f t="shared" si="29"/>
        <v>1.0193355159102162</v>
      </c>
      <c r="CO19" s="17">
        <f>VLOOKUP(B:B,[30]Summary_Sep_21!$B:$EN,143,0)</f>
        <v>319162</v>
      </c>
      <c r="CP19" s="17">
        <f>VLOOKUP(B:B,[30]Summary_Sep_21!$B:$EM,142,0)</f>
        <v>297877</v>
      </c>
      <c r="CQ19" s="22">
        <f t="shared" si="30"/>
        <v>1.0714556679434801</v>
      </c>
      <c r="CR19" s="17">
        <f>VLOOKUP(B:B,[31]Summary_Dec_21!$B:$ES,148,0)</f>
        <v>432449</v>
      </c>
      <c r="CS19" s="17">
        <f>VLOOKUP(B:B,[31]Summary_Dec_21!$B:$ER,147,0)</f>
        <v>404667</v>
      </c>
      <c r="CT19" s="22">
        <f t="shared" si="31"/>
        <v>1.0686539796919443</v>
      </c>
      <c r="CU19" s="16">
        <f>VLOOKUP(B:B,[32]Summary_Mar_22!$B:$DI,112,0)</f>
        <v>100371</v>
      </c>
      <c r="CV19" s="17">
        <f>VLOOKUP(B:B,[32]Summary_Mar_22!$B:$DH,111,0)</f>
        <v>88152</v>
      </c>
      <c r="CW19" s="22">
        <f t="shared" si="32"/>
        <v>1.1386128505309012</v>
      </c>
      <c r="CX19" s="17">
        <f>VLOOKUP(B:B,[33]Summary_Jun_22!$B:$DL,115,0)</f>
        <v>203790</v>
      </c>
      <c r="CY19" s="17">
        <f>VLOOKUP(B:B,[33]Summary_Jun_22!$B:$DK,114,0)</f>
        <v>188551</v>
      </c>
      <c r="CZ19" s="22">
        <f t="shared" si="33"/>
        <v>1.0808216344649457</v>
      </c>
      <c r="DA19" s="17">
        <f>VLOOKUP(B:B,[34]Summary_Sep_22!$B:$DO,118,0)</f>
        <v>181305</v>
      </c>
      <c r="DB19" s="17">
        <f>VLOOKUP(B:B,[34]Summary_Sep_22!$B:$DN,117,0)</f>
        <v>290098</v>
      </c>
      <c r="DC19" s="22">
        <f t="shared" si="34"/>
        <v>0.62497845555639819</v>
      </c>
      <c r="DD19" s="17">
        <f>VLOOKUP(B:B,[35]Summary_Dec_22!$B:$DR,121,0)</f>
        <v>424412</v>
      </c>
      <c r="DE19" s="17">
        <f>VLOOKUP(B:B,[35]Summary_Dec_22!$B:$DQ,120,0)</f>
        <v>395837</v>
      </c>
      <c r="DF19" s="22">
        <f t="shared" si="35"/>
        <v>1.0721888049879116</v>
      </c>
      <c r="DG19" s="16">
        <f>VLOOKUP(B:B,[36]Summary_Mar_23!$B:$DP,119,0)</f>
        <v>90827</v>
      </c>
      <c r="DH19" s="17">
        <f>VLOOKUP(B:B,[36]Summary_Mar_23!$B:$DO,118,0)</f>
        <v>54876</v>
      </c>
      <c r="DI19" s="22">
        <f t="shared" si="36"/>
        <v>1.6551315693563671</v>
      </c>
      <c r="DJ19" s="17">
        <f>VLOOKUP(B:B,[37]Summary_Jun_23!$B:$DQ,120,0)</f>
        <v>193993</v>
      </c>
      <c r="DK19" s="17">
        <f>VLOOKUP(B:B,[37]Summary_Jun_23!$B:$DP,119,0)</f>
        <v>233659</v>
      </c>
      <c r="DL19" s="22">
        <f t="shared" si="37"/>
        <v>0.83023979388767388</v>
      </c>
      <c r="DM19" s="1">
        <f>VLOOKUP(B:B,[38]Summary_Sep_23!$B:$DS,122,0)</f>
        <v>312778</v>
      </c>
      <c r="DN19" s="1">
        <f>VLOOKUP(B:B,[38]Summary_Sep_23!$B:$DR,121,0)</f>
        <v>331241</v>
      </c>
      <c r="DO19" s="22">
        <f t="shared" si="38"/>
        <v>0.94426112709477394</v>
      </c>
      <c r="DP19" s="17">
        <f>VLOOKUP(B:B,[39]Indu!$B:$DU,124,0)</f>
        <v>458534</v>
      </c>
      <c r="DQ19" s="17">
        <f>VLOOKUP(B:B,[39]Indu!$B:$DT,123,0)</f>
        <v>371925</v>
      </c>
      <c r="DR19" s="22">
        <f t="shared" si="39"/>
        <v>1.2328668414330846</v>
      </c>
      <c r="DS19" s="16">
        <f>VLOOKUP(B:B,'[40]Mar 2024 Final'!$B:$DX,127,0)</f>
        <v>126353</v>
      </c>
      <c r="DT19" s="17">
        <f>VLOOKUP(B:B,'[40]Mar 2024 Final'!$B:$DW,126,0)</f>
        <v>51342</v>
      </c>
      <c r="DU19" s="22">
        <f t="shared" si="40"/>
        <v>2.4610065833041177</v>
      </c>
      <c r="DV19" s="17">
        <f>VLOOKUP(B:B,'[41]June 2024 Final'!$B:$EC,132,0)</f>
        <v>237738</v>
      </c>
      <c r="DW19" s="17">
        <f>VLOOKUP(B:B,'[41]June 2024 Final'!$B:$EB,131,0)</f>
        <v>61366</v>
      </c>
      <c r="DX19" s="22">
        <f t="shared" si="41"/>
        <v>3.8740996643092265</v>
      </c>
      <c r="DY19" s="1">
        <f>VLOOKUP(B:B,'[42]Sep 2024 Final'!$B:$ED,133,0)</f>
        <v>367688</v>
      </c>
      <c r="DZ19" s="1">
        <f>VLOOKUP(B:B,'[42]Sep 2024 Final'!$B:$EC,132,0)</f>
        <v>207105</v>
      </c>
      <c r="EA19" s="22">
        <f t="shared" si="42"/>
        <v>1.7753699814103956</v>
      </c>
      <c r="EB19" s="17">
        <f>VLOOKUP(B:B,'[43]Dec 2024 Final'!$B:$EF,135,0)</f>
        <v>516281</v>
      </c>
      <c r="EC19" s="17">
        <f>VLOOKUP(B:B,'[43]Dec 2024 Final'!$B:$EE,134,0)</f>
        <v>293961</v>
      </c>
      <c r="ED19" s="22">
        <f t="shared" si="43"/>
        <v>1.7562908004803359</v>
      </c>
    </row>
    <row r="20" spans="1:134" x14ac:dyDescent="0.25">
      <c r="A20">
        <v>14</v>
      </c>
      <c r="B20" s="12" t="s">
        <v>15</v>
      </c>
      <c r="C20" s="16">
        <f>VLOOKUP(B:B,'[44]Mar 2014 (Final)'!$B$1:$BE$65536,56,0)</f>
        <v>1046362</v>
      </c>
      <c r="D20" s="17">
        <f>VLOOKUP(B:B,'[44]Mar 2014 (Final)'!$B$1:$BD$65536,55,0)</f>
        <v>2562103</v>
      </c>
      <c r="E20" s="22">
        <f t="shared" si="0"/>
        <v>0.40839966230865815</v>
      </c>
      <c r="F20" s="17">
        <f>VLOOKUP(B:B,'[45]June 2014 (Final - print)'!$B$1:$BF$65536,57,0)</f>
        <v>2042099</v>
      </c>
      <c r="G20" s="17">
        <f>VLOOKUP(B:B,'[45]June 2014 (Final - print)'!$B$1:$BE$65536,56,0)</f>
        <v>5189935</v>
      </c>
      <c r="H20" s="22">
        <f t="shared" si="1"/>
        <v>0.39347294330275812</v>
      </c>
      <c r="I20" s="46"/>
      <c r="J20" s="46"/>
      <c r="K20" s="48" t="e">
        <f t="shared" si="2"/>
        <v>#DIV/0!</v>
      </c>
      <c r="L20" s="17">
        <f>VLOOKUP(B:B,'[3]Dec 2014 (Final)'!$B$1:$BL$65536,63,0)</f>
        <v>4147252</v>
      </c>
      <c r="M20" s="17">
        <f>VLOOKUP(B:B,'[3]Dec 2014 (Final)'!$B$1:$BK$65536,62,0)</f>
        <v>10944704</v>
      </c>
      <c r="N20" s="22">
        <f t="shared" si="3"/>
        <v>0.37892774441410204</v>
      </c>
      <c r="O20" s="16">
        <f>VLOOKUP(B:B,'[4]Mar 2015 (Final)'!$B$1:$BN$65536,65,0)</f>
        <v>1159980</v>
      </c>
      <c r="P20" s="17">
        <f>VLOOKUP(B:B,'[4]Mar 2015 (Final)'!$B$1:$BM$65536,64,0)</f>
        <v>2993272</v>
      </c>
      <c r="Q20" s="22">
        <f t="shared" si="4"/>
        <v>0.38752909859177515</v>
      </c>
      <c r="R20" s="17">
        <f>VLOOKUP(B:B,'[5]June 2015 (Final)'!$B$1:$BR$65536,69,0)</f>
        <v>2293779</v>
      </c>
      <c r="S20" s="17">
        <f>VLOOKUP(B:B,'[5]June 2015 (Final)'!$B$1:$BQ$65536,68,0)</f>
        <v>6140087</v>
      </c>
      <c r="T20" s="22">
        <f t="shared" si="5"/>
        <v>0.37357434837649695</v>
      </c>
      <c r="U20" s="17">
        <f>VLOOKUP(B:B,'[6]Sep 2015 (Final)'!$B$1:$BU$65536,72,0)</f>
        <v>3488430</v>
      </c>
      <c r="V20" s="17">
        <f>VLOOKUP(B:B,'[6]Sep 2015 (Final)'!$B$1:$BT$65536,71,0)</f>
        <v>9435062</v>
      </c>
      <c r="W20" s="22">
        <f t="shared" si="6"/>
        <v>0.36973047977851126</v>
      </c>
      <c r="X20" s="17">
        <f>VLOOKUP(B:B,'[7]Dec 2015 (Final)'!$B$1:$BX$65536,75,0)</f>
        <v>4665122</v>
      </c>
      <c r="Y20" s="17">
        <f>VLOOKUP(B:B,'[7]Dec 2015 (Final)'!$B$1:$BW$65536,74,0)</f>
        <v>13276831</v>
      </c>
      <c r="Z20" s="22">
        <f t="shared" si="7"/>
        <v>0.35137315523561308</v>
      </c>
      <c r="AA20" s="16">
        <f>VLOOKUP(B:B,'[8]Mar 2016 (Final)'!$B$1:$CA$65536,78,0)</f>
        <v>1374631</v>
      </c>
      <c r="AB20" s="1">
        <f>VLOOKUP(B:B,'[8]Mar 2016 (Final)'!$B$1:$BZ$65536,77,0)</f>
        <v>3884114</v>
      </c>
      <c r="AC20" s="22">
        <f t="shared" si="8"/>
        <v>0.35391108499905</v>
      </c>
      <c r="AD20" s="17">
        <f>VLOOKUP(B:B,'[9]Jun 2016 (Final)'!$B$1:$CE$65536,82,0)</f>
        <v>2606561</v>
      </c>
      <c r="AE20" s="17">
        <f>VLOOKUP(B:B,'[9]Jun 2016 (Final)'!$B$1:$CD$65536,81,0)</f>
        <v>8418977</v>
      </c>
      <c r="AF20" s="22">
        <f t="shared" si="9"/>
        <v>0.30960543068356167</v>
      </c>
      <c r="AG20" s="17">
        <f>VLOOKUP(B:B,'[10]Sep 2016 (Final)'!$B$1:$CH$65536,85,0)</f>
        <v>3917768</v>
      </c>
      <c r="AH20" s="17">
        <f>VLOOKUP(B:B,'[10]Sep 2016 (Final)'!$B$1:$CG$65536,84,0)</f>
        <v>12822855</v>
      </c>
      <c r="AI20" s="22">
        <f t="shared" si="10"/>
        <v>0.30553008670845921</v>
      </c>
      <c r="AJ20" s="17">
        <f>VLOOKUP(B:B,'[11]summary-dec-16'!$B$1:$CK$65536,88,0)</f>
        <v>5175252</v>
      </c>
      <c r="AK20" s="17">
        <f>VLOOKUP(B:B,'[11]summary-dec-16'!$B$1:$CJ$65536,87,0)</f>
        <v>16872294</v>
      </c>
      <c r="AL20" s="22">
        <f t="shared" si="11"/>
        <v>0.30673078598559272</v>
      </c>
      <c r="AM20" s="16">
        <f>VLOOKUP(B:B,'[12]summary-mar-17'!$B$1:$CM$65536,90,0)</f>
        <v>1542441</v>
      </c>
      <c r="AN20" s="17">
        <f>VLOOKUP(B:B,'[12]summary-mar-17'!$B$1:$CL$65536,89,0)</f>
        <v>3940244</v>
      </c>
      <c r="AO20" s="22">
        <f t="shared" si="12"/>
        <v>0.3914582447178398</v>
      </c>
      <c r="AP20" s="17">
        <f>VLOOKUP(B:B,'[13]summary-june-17'!$B$1:$CP$65536,93,0)</f>
        <v>3027496</v>
      </c>
      <c r="AQ20" s="17">
        <f>VLOOKUP(B:B,'[13]summary-june-17'!$B$1:$CO$65536,92,0)</f>
        <v>8094560</v>
      </c>
      <c r="AR20" s="22">
        <f t="shared" si="13"/>
        <v>0.37401612935107037</v>
      </c>
      <c r="AS20" s="17">
        <f>VLOOKUP(B:B,'[14]summary-sep-17'!$B$1:$CS$65536,96,0)</f>
        <v>4489348</v>
      </c>
      <c r="AT20" s="17">
        <f>VLOOKUP(B:B,'[14]summary-sep-17'!$B$1:$CR$65536,95,0)</f>
        <v>12523648</v>
      </c>
      <c r="AU20" s="22">
        <f t="shared" si="14"/>
        <v>0.35846967273433428</v>
      </c>
      <c r="AV20" s="17">
        <f>VLOOKUP(B:B,'[15]summary-Dec-17'!$B$1:$CV$65536,99,0)</f>
        <v>5995593</v>
      </c>
      <c r="AW20" s="17">
        <f>VLOOKUP(B:B,'[15]summary-Dec-17'!$B$1:$CU$65536,98,0)</f>
        <v>16903441</v>
      </c>
      <c r="AX20" s="22">
        <f t="shared" si="15"/>
        <v>0.35469659698282735</v>
      </c>
      <c r="AY20" s="16">
        <f>VLOOKUP(B:B,'[16]summary-Mar-18'!$B$1:$CY$65536,102,0)</f>
        <v>1632676</v>
      </c>
      <c r="AZ20" s="17">
        <f>VLOOKUP(B:B,'[16]summary-Mar-18'!$B$1:$CX$65536,101,0)</f>
        <v>4204563</v>
      </c>
      <c r="BA20" s="22">
        <f t="shared" si="16"/>
        <v>0.38831050932046923</v>
      </c>
      <c r="BB20" s="17">
        <f>VLOOKUP(B:B,'[17]summary-Jun-18'!$B$1:$DB$65536,105,0)</f>
        <v>3263919</v>
      </c>
      <c r="BC20" s="17">
        <f>VLOOKUP(B:B,'[17]summary-Jun-18'!$B$1:$DA$65536,104,0)</f>
        <v>8736656</v>
      </c>
      <c r="BD20" s="22">
        <f t="shared" si="17"/>
        <v>0.37358904825828099</v>
      </c>
      <c r="BE20" s="17">
        <f>VLOOKUP(B:B,'[18]summary-Sep-18'!$B$1:$DE$65536,108,0)</f>
        <v>4875482</v>
      </c>
      <c r="BF20" s="17">
        <f>VLOOKUP(B:B,'[18]summary-Sep-18'!$B$1:$DD$65536,107,0)</f>
        <v>13014740</v>
      </c>
      <c r="BG20" s="22">
        <f t="shared" si="18"/>
        <v>0.37461232418012191</v>
      </c>
      <c r="BH20" s="17">
        <f>VLOOKUP(B:B,'[19]summary-Dec-18'!$B$1:$DH$65536,111,0)</f>
        <v>6440528</v>
      </c>
      <c r="BI20" s="17">
        <f>VLOOKUP(B:B,'[19]summary-Dec-18'!$B$1:$DG$65536,110,0)</f>
        <v>17261931</v>
      </c>
      <c r="BJ20" s="22">
        <f t="shared" si="19"/>
        <v>0.37310588253423094</v>
      </c>
      <c r="BK20" s="16">
        <f>VLOOKUP(B:B,[20]Summary_mar_19!$B$1:$DK$65536,114,0)</f>
        <v>1598807</v>
      </c>
      <c r="BL20" s="17">
        <f>VLOOKUP(B:B,[20]Summary_mar_19!$B$1:$DJ$65536,113,0)</f>
        <v>4044352</v>
      </c>
      <c r="BM20" s="22">
        <f t="shared" si="20"/>
        <v>0.39531845892741285</v>
      </c>
      <c r="BN20" s="17">
        <f>VLOOKUP(B:B,[21]Summary_jun_19!$B$1:$DN$65536,117,0)</f>
        <v>3164830</v>
      </c>
      <c r="BO20" s="17">
        <f>VLOOKUP(B:B,[21]Summary_jun_19!$B$1:$DM$65536,116,0)</f>
        <v>8008927</v>
      </c>
      <c r="BP20" s="22">
        <f t="shared" si="21"/>
        <v>0.39516279771310187</v>
      </c>
      <c r="BQ20" s="17">
        <f>VLOOKUP(B:B,[22]Summary_sep_19!$B$1:$DQ$65536,120,0)</f>
        <v>4671238</v>
      </c>
      <c r="BR20" s="17">
        <f>VLOOKUP(B:B,[22]Summary_sep_19!$B$1:$DP$65536,119,0)</f>
        <v>11870386</v>
      </c>
      <c r="BS20" s="22">
        <f t="shared" si="22"/>
        <v>0.39352031180788899</v>
      </c>
      <c r="BT20" s="17">
        <f>VLOOKUP(B:B,[23]Summary_DEC_19!$B$1:$DT$65536,123,0)</f>
        <v>6697462</v>
      </c>
      <c r="BU20" s="17">
        <f>VLOOKUP(B:B,[23]Summary_DEC_19!$B$1:$DS$65536,122,0)</f>
        <v>15964421</v>
      </c>
      <c r="BV20" s="22">
        <f t="shared" si="23"/>
        <v>0.41952426586595282</v>
      </c>
      <c r="BW20" s="16">
        <f>VLOOKUP(B:B,[24]Summary_mar_20!$B:$DW,126,0)</f>
        <v>1521795</v>
      </c>
      <c r="BX20" s="17">
        <f>VLOOKUP(B:B,[24]Summary_mar_20!$B:$DV,125,0)</f>
        <v>4066889</v>
      </c>
      <c r="BY20" s="22">
        <f t="shared" si="24"/>
        <v>0.37419142740310835</v>
      </c>
      <c r="BZ20" s="1">
        <f>VLOOKUP(B:B,[25]Summary_jun_20!$B:$DZ,129,0)</f>
        <v>3410928</v>
      </c>
      <c r="CA20" s="17">
        <f>VLOOKUP(B:B,[25]Summary_jun_20!$B:$DY,128,0)</f>
        <v>8698467</v>
      </c>
      <c r="CB20" s="22">
        <f t="shared" si="25"/>
        <v>0.39212978562774337</v>
      </c>
      <c r="CC20" s="17">
        <f>VLOOKUP(B:B,[26]Summary_Sep_20!$B:$EC,132,0)</f>
        <v>5296202</v>
      </c>
      <c r="CD20" s="17">
        <f>VLOOKUP(B:B,[26]Summary_Sep_20!$B:$EB,131,0)</f>
        <v>12860988</v>
      </c>
      <c r="CE20" s="22">
        <f t="shared" si="26"/>
        <v>0.41180366547266822</v>
      </c>
      <c r="CF20" s="17">
        <f>VLOOKUP(B:B,[27]Summary_Dec_20!$B:$EF,135,0)</f>
        <v>6810216</v>
      </c>
      <c r="CG20" s="17">
        <f>VLOOKUP(B:B,[27]Summary_Dec_20!$B:$EE,134,0)</f>
        <v>16151084</v>
      </c>
      <c r="CH20" s="22">
        <f t="shared" si="27"/>
        <v>0.42165689931400269</v>
      </c>
      <c r="CI20" s="16">
        <f>VLOOKUP(B:B,[28]Summary_Mar_21!$B:$EH,137,0)</f>
        <v>1498898</v>
      </c>
      <c r="CJ20" s="17">
        <f>VLOOKUP(B:B,[28]Summary_Mar_21!$B:$EG,136,0)</f>
        <v>4249859</v>
      </c>
      <c r="CK20" s="22">
        <f t="shared" si="28"/>
        <v>0.35269358348124019</v>
      </c>
      <c r="CL20" s="17">
        <f>VLOOKUP(B:B,[29]Summary_Jun_21!$B:$EK,140,0)</f>
        <v>3235601</v>
      </c>
      <c r="CM20" s="17">
        <f>VLOOKUP(B:B,[29]Summary_Jun_21!$B:$EJ,139,0)</f>
        <v>8766702</v>
      </c>
      <c r="CN20" s="22">
        <f t="shared" si="29"/>
        <v>0.36907847443656688</v>
      </c>
      <c r="CO20" s="17">
        <f>VLOOKUP(B:B,[30]Summary_Sep_21!$B:$EN,143,0)</f>
        <v>4886466</v>
      </c>
      <c r="CP20" s="17">
        <f>VLOOKUP(B:B,[30]Summary_Sep_21!$B:$EM,142,0)</f>
        <v>12640296</v>
      </c>
      <c r="CQ20" s="22">
        <f t="shared" si="30"/>
        <v>0.38657844721357792</v>
      </c>
      <c r="CR20" s="17">
        <f>VLOOKUP(B:B,[31]Summary_Dec_21!$B:$ES,148,0)</f>
        <v>6640616</v>
      </c>
      <c r="CS20" s="17">
        <f>VLOOKUP(B:B,[31]Summary_Dec_21!$B:$ER,147,0)</f>
        <v>16822239</v>
      </c>
      <c r="CT20" s="22">
        <f t="shared" si="31"/>
        <v>0.39475220866853694</v>
      </c>
      <c r="CU20" s="16">
        <f>VLOOKUP(B:B,[32]Summary_Mar_22!$B:$DI,112,0)</f>
        <v>1755198</v>
      </c>
      <c r="CV20" s="17">
        <f>VLOOKUP(B:B,[32]Summary_Mar_22!$B:$DH,111,0)</f>
        <v>4530385</v>
      </c>
      <c r="CW20" s="22">
        <f t="shared" si="32"/>
        <v>0.38742800004856098</v>
      </c>
      <c r="CX20" s="17">
        <f>VLOOKUP(B:B,[33]Summary_Jun_22!$B:$DL,115,0)</f>
        <v>3768925</v>
      </c>
      <c r="CY20" s="17">
        <f>VLOOKUP(B:B,[33]Summary_Jun_22!$B:$DK,114,0)</f>
        <v>9451626</v>
      </c>
      <c r="CZ20" s="22">
        <f t="shared" si="33"/>
        <v>0.39875943038795653</v>
      </c>
      <c r="DA20" s="17">
        <f>VLOOKUP(B:B,[34]Summary_Sep_22!$B:$DO,118,0)</f>
        <v>5758208</v>
      </c>
      <c r="DB20" s="17">
        <f>VLOOKUP(B:B,[34]Summary_Sep_22!$B:$DN,117,0)</f>
        <v>14899473</v>
      </c>
      <c r="DC20" s="22">
        <f t="shared" si="34"/>
        <v>0.38647058187896982</v>
      </c>
      <c r="DD20" s="17">
        <f>VLOOKUP(B:B,[35]Summary_Dec_22!$B:$DR,121,0)</f>
        <v>8248648</v>
      </c>
      <c r="DE20" s="17">
        <f>VLOOKUP(B:B,[35]Summary_Dec_22!$B:$DQ,120,0)</f>
        <v>20142183</v>
      </c>
      <c r="DF20" s="22">
        <f t="shared" si="35"/>
        <v>0.40952105340319866</v>
      </c>
      <c r="DG20" s="16">
        <f>VLOOKUP(B:B,[36]Summary_Mar_23!$B:$DP,119,0)</f>
        <v>2272536</v>
      </c>
      <c r="DH20" s="17">
        <f>VLOOKUP(B:B,[36]Summary_Mar_23!$B:$DO,118,0)</f>
        <v>5858112</v>
      </c>
      <c r="DI20" s="22">
        <f t="shared" si="36"/>
        <v>0.38792976303628202</v>
      </c>
      <c r="DJ20" s="17">
        <f>VLOOKUP(B:B,[37]Summary_Jun_23!$B:$DQ,120,0)</f>
        <v>4928722</v>
      </c>
      <c r="DK20" s="17">
        <f>VLOOKUP(B:B,[37]Summary_Jun_23!$B:$DP,119,0)</f>
        <v>11433776</v>
      </c>
      <c r="DL20" s="22">
        <f t="shared" si="37"/>
        <v>0.43106686714870046</v>
      </c>
      <c r="DM20" s="1">
        <f>VLOOKUP(B:B,[38]Summary_Sep_23!$B:$DS,122,0)</f>
        <v>7738968</v>
      </c>
      <c r="DN20" s="1">
        <f>VLOOKUP(B:B,[38]Summary_Sep_23!$B:$DR,121,0)</f>
        <v>17694054</v>
      </c>
      <c r="DO20" s="22">
        <f t="shared" si="38"/>
        <v>0.43737675944698712</v>
      </c>
      <c r="DP20" s="17">
        <f>VLOOKUP(B:B,[39]Indu!$B:$DU,124,0)</f>
        <v>10639807</v>
      </c>
      <c r="DQ20" s="17">
        <f>VLOOKUP(B:B,[39]Indu!$B:$DT,123,0)</f>
        <v>23749957</v>
      </c>
      <c r="DR20" s="22">
        <f t="shared" si="39"/>
        <v>0.44799268478675563</v>
      </c>
      <c r="DS20" s="16">
        <f>VLOOKUP(B:B,'[40]Mar 2024 Final'!$B:$DX,127,0)</f>
        <v>2746527</v>
      </c>
      <c r="DT20" s="17">
        <f>VLOOKUP(B:B,'[40]Mar 2024 Final'!$B:$DW,126,0)</f>
        <v>6405597</v>
      </c>
      <c r="DU20" s="22">
        <f t="shared" si="40"/>
        <v>0.42876987109866577</v>
      </c>
      <c r="DV20" s="17">
        <f>VLOOKUP(B:B,'[41]June 2024 Final'!$B:$EC,132,0)</f>
        <v>5587256</v>
      </c>
      <c r="DW20" s="17">
        <f>VLOOKUP(B:B,'[41]June 2024 Final'!$B:$EB,131,0)</f>
        <v>12137725</v>
      </c>
      <c r="DX20" s="22">
        <f t="shared" si="41"/>
        <v>0.46032151824168038</v>
      </c>
      <c r="DY20" s="1">
        <f>VLOOKUP(B:B,'[42]Sep 2024 Final'!$B:$ED,133,0)</f>
        <v>8484397</v>
      </c>
      <c r="DZ20" s="1">
        <f>VLOOKUP(B:B,'[42]Sep 2024 Final'!$B:$EC,132,0)</f>
        <v>18074035</v>
      </c>
      <c r="EA20" s="22">
        <f t="shared" si="42"/>
        <v>0.46942461935035534</v>
      </c>
      <c r="EB20" s="17">
        <f>VLOOKUP(B:B,'[43]Dec 2024 Final'!$B:$EF,135,0)</f>
        <v>11681353</v>
      </c>
      <c r="EC20" s="17">
        <f>VLOOKUP(B:B,'[43]Dec 2024 Final'!$B:$EE,134,0)</f>
        <v>24237192</v>
      </c>
      <c r="ED20" s="22">
        <f t="shared" si="43"/>
        <v>0.48195983264067882</v>
      </c>
    </row>
    <row r="21" spans="1:134" x14ac:dyDescent="0.25">
      <c r="A21">
        <v>15</v>
      </c>
      <c r="B21" s="11" t="s">
        <v>16</v>
      </c>
      <c r="C21" s="16">
        <f>VLOOKUP(B:B,'[44]Mar 2014 (Final)'!$B$1:$BE$65536,56,0)</f>
        <v>56430</v>
      </c>
      <c r="D21" s="17">
        <f>VLOOKUP(B:B,'[44]Mar 2014 (Final)'!$B$1:$BD$65536,55,0)</f>
        <v>86788</v>
      </c>
      <c r="E21" s="22">
        <f t="shared" si="0"/>
        <v>0.65020509747891408</v>
      </c>
      <c r="F21" s="17">
        <f>VLOOKUP(B:B,'[45]June 2014 (Final - print)'!$B$1:$BF$65536,57,0)</f>
        <v>117600</v>
      </c>
      <c r="G21" s="17">
        <f>VLOOKUP(B:B,'[45]June 2014 (Final - print)'!$B$1:$BE$65536,56,0)</f>
        <v>186304</v>
      </c>
      <c r="H21" s="22">
        <f t="shared" si="1"/>
        <v>0.63122638268636211</v>
      </c>
      <c r="I21" s="46"/>
      <c r="J21" s="46"/>
      <c r="K21" s="48" t="e">
        <f t="shared" si="2"/>
        <v>#DIV/0!</v>
      </c>
      <c r="L21" s="17">
        <f>VLOOKUP(B:B,'[3]Dec 2014 (Final)'!$B$1:$BL$65536,63,0)</f>
        <v>243561</v>
      </c>
      <c r="M21" s="17">
        <f>VLOOKUP(B:B,'[3]Dec 2014 (Final)'!$B$1:$BK$65536,62,0)</f>
        <v>459002</v>
      </c>
      <c r="N21" s="22">
        <f t="shared" si="3"/>
        <v>0.53063167480751716</v>
      </c>
      <c r="O21" s="16">
        <f>VLOOKUP(B:B,'[4]Mar 2015 (Final)'!$B$1:$BN$65536,65,0)</f>
        <v>45683</v>
      </c>
      <c r="P21" s="17">
        <f>VLOOKUP(B:B,'[4]Mar 2015 (Final)'!$B$1:$BM$65536,64,0)</f>
        <v>167818</v>
      </c>
      <c r="Q21" s="22">
        <f t="shared" si="4"/>
        <v>0.27221752136242833</v>
      </c>
      <c r="R21" s="17">
        <f>VLOOKUP(B:B,'[5]June 2015 (Final)'!$B$1:$BR$65536,69,0)</f>
        <v>0</v>
      </c>
      <c r="S21" s="17">
        <f>VLOOKUP(B:B,'[5]June 2015 (Final)'!$B$1:$BQ$65536,68,0)</f>
        <v>0</v>
      </c>
      <c r="T21" s="22" t="e">
        <f t="shared" si="5"/>
        <v>#DIV/0!</v>
      </c>
      <c r="U21" s="17">
        <f>VLOOKUP(B:B,'[6]Sep 2015 (Final)'!$B$1:$BU$65536,72,0)</f>
        <v>0</v>
      </c>
      <c r="V21" s="17">
        <f>VLOOKUP(B:B,'[6]Sep 2015 (Final)'!$B$1:$BT$65536,71,0)</f>
        <v>0</v>
      </c>
      <c r="W21" s="22" t="e">
        <f t="shared" si="6"/>
        <v>#DIV/0!</v>
      </c>
      <c r="X21" s="17">
        <f>VLOOKUP(B:B,'[7]Dec 2015 (Final)'!$B$1:$BX$65536,75,0)</f>
        <v>0</v>
      </c>
      <c r="Y21" s="17">
        <f>VLOOKUP(B:B,'[7]Dec 2015 (Final)'!$B$1:$BW$65536,74,0)</f>
        <v>0</v>
      </c>
      <c r="Z21" s="22" t="e">
        <f t="shared" si="7"/>
        <v>#DIV/0!</v>
      </c>
      <c r="AA21" s="16">
        <f>VLOOKUP(B:B,'[8]Mar 2016 (Final)'!$B$1:$CA$65536,78,0)</f>
        <v>0</v>
      </c>
      <c r="AB21" s="1">
        <f>VLOOKUP(B:B,'[8]Mar 2016 (Final)'!$B$1:$BZ$65536,77,0)</f>
        <v>0</v>
      </c>
      <c r="AC21" s="22" t="e">
        <f t="shared" si="8"/>
        <v>#DIV/0!</v>
      </c>
      <c r="AD21" s="17">
        <f>VLOOKUP(B:B,'[9]Jun 2016 (Final)'!$B$1:$CE$65536,82,0)</f>
        <v>0</v>
      </c>
      <c r="AE21" s="17">
        <f>VLOOKUP(B:B,'[9]Jun 2016 (Final)'!$B$1:$CD$65536,81,0)</f>
        <v>0</v>
      </c>
      <c r="AF21" s="22" t="e">
        <f t="shared" si="9"/>
        <v>#DIV/0!</v>
      </c>
      <c r="AG21" s="17">
        <f>VLOOKUP(B:B,'[10]Sep 2016 (Final)'!$B$1:$CH$65536,85,0)</f>
        <v>0</v>
      </c>
      <c r="AH21" s="17">
        <f>VLOOKUP(B:B,'[10]Sep 2016 (Final)'!$B$1:$CG$65536,84,0)</f>
        <v>0</v>
      </c>
      <c r="AI21" s="22" t="e">
        <f t="shared" si="10"/>
        <v>#DIV/0!</v>
      </c>
      <c r="AJ21" s="17">
        <f>VLOOKUP(B:B,'[11]summary-dec-16'!$B$1:$CK$65536,88,0)</f>
        <v>0</v>
      </c>
      <c r="AK21" s="17">
        <f>VLOOKUP(B:B,'[11]summary-dec-16'!$B$1:$CJ$65536,87,0)</f>
        <v>0</v>
      </c>
      <c r="AL21" s="22" t="e">
        <f t="shared" si="11"/>
        <v>#DIV/0!</v>
      </c>
      <c r="AM21" s="16">
        <f>VLOOKUP(B:B,'[12]summary-mar-17'!$B$1:$CM$65536,90,0)</f>
        <v>0</v>
      </c>
      <c r="AN21" s="17">
        <f>VLOOKUP(B:B,'[12]summary-mar-17'!$B$1:$CL$65536,89,0)</f>
        <v>0</v>
      </c>
      <c r="AO21" s="22" t="e">
        <f t="shared" si="12"/>
        <v>#DIV/0!</v>
      </c>
      <c r="AP21" s="17">
        <f>VLOOKUP(B:B,'[13]summary-june-17'!$B$1:$CP$65536,93,0)</f>
        <v>0</v>
      </c>
      <c r="AQ21" s="17">
        <f>VLOOKUP(B:B,'[13]summary-june-17'!$B$1:$CO$65536,92,0)</f>
        <v>0</v>
      </c>
      <c r="AR21" s="22" t="e">
        <f t="shared" si="13"/>
        <v>#DIV/0!</v>
      </c>
      <c r="AS21" s="17">
        <f>VLOOKUP(B:B,'[14]summary-sep-17'!$B$1:$CS$65536,96,0)</f>
        <v>0</v>
      </c>
      <c r="AT21" s="17">
        <f>VLOOKUP(B:B,'[14]summary-sep-17'!$B$1:$CR$65536,95,0)</f>
        <v>0</v>
      </c>
      <c r="AU21" s="22" t="e">
        <f t="shared" si="14"/>
        <v>#DIV/0!</v>
      </c>
      <c r="AV21" s="17" t="e">
        <f>VLOOKUP(B:B,'[15]summary-Dec-17'!$B$1:$CV$65536,99,0)</f>
        <v>#N/A</v>
      </c>
      <c r="AW21" s="17" t="e">
        <f>VLOOKUP(B:B,'[15]summary-Dec-17'!$B$1:$CU$65536,98,0)</f>
        <v>#N/A</v>
      </c>
      <c r="AX21" s="22" t="e">
        <f t="shared" si="15"/>
        <v>#N/A</v>
      </c>
      <c r="AY21" s="16" t="e">
        <f>VLOOKUP(B:B,'[16]summary-Mar-18'!$B$1:$CY$65536,102,0)</f>
        <v>#N/A</v>
      </c>
      <c r="AZ21" s="17" t="e">
        <f>VLOOKUP(B:B,'[16]summary-Mar-18'!$B$1:$CX$65536,101,0)</f>
        <v>#N/A</v>
      </c>
      <c r="BA21" s="22" t="e">
        <f t="shared" si="16"/>
        <v>#N/A</v>
      </c>
      <c r="BB21" s="17" t="e">
        <f>VLOOKUP(B:B,'[17]summary-Jun-18'!$B$1:$DB$65536,105,0)</f>
        <v>#N/A</v>
      </c>
      <c r="BC21" s="17" t="e">
        <f>VLOOKUP(B:B,'[17]summary-Jun-18'!$B$1:$DA$65536,104,0)</f>
        <v>#N/A</v>
      </c>
      <c r="BD21" s="22" t="e">
        <f t="shared" si="17"/>
        <v>#N/A</v>
      </c>
      <c r="BE21" s="17" t="e">
        <f>VLOOKUP(B:B,'[18]summary-Sep-18'!$B$1:$DE$65536,108,0)</f>
        <v>#N/A</v>
      </c>
      <c r="BF21" s="17" t="e">
        <f>VLOOKUP(B:B,'[18]summary-Sep-18'!$B$1:$DD$65536,107,0)</f>
        <v>#N/A</v>
      </c>
      <c r="BG21" s="22" t="e">
        <f t="shared" si="18"/>
        <v>#N/A</v>
      </c>
      <c r="BH21" s="17" t="e">
        <f>VLOOKUP(B:B,'[19]summary-Dec-18'!$B$1:$DH$65536,111,0)</f>
        <v>#N/A</v>
      </c>
      <c r="BI21" s="17" t="e">
        <f>VLOOKUP(B:B,'[19]summary-Dec-18'!$B$1:$DG$65536,110,0)</f>
        <v>#N/A</v>
      </c>
      <c r="BJ21" s="22" t="e">
        <f t="shared" si="19"/>
        <v>#N/A</v>
      </c>
      <c r="BK21" s="16" t="e">
        <f>VLOOKUP(B:B,[20]Summary_mar_19!$B$1:$DK$65536,114,0)</f>
        <v>#N/A</v>
      </c>
      <c r="BL21" s="17" t="e">
        <f>VLOOKUP(B:B,[20]Summary_mar_19!$B$1:$DJ$65536,113,0)</f>
        <v>#N/A</v>
      </c>
      <c r="BM21" s="22" t="e">
        <f t="shared" si="20"/>
        <v>#N/A</v>
      </c>
      <c r="BN21" s="17" t="e">
        <f>VLOOKUP(B:B,[21]Summary_jun_19!$B$1:$DN$65536,117,0)</f>
        <v>#N/A</v>
      </c>
      <c r="BO21" s="17" t="e">
        <f>VLOOKUP(B:B,[21]Summary_jun_19!$B$1:$DM$65536,116,0)</f>
        <v>#N/A</v>
      </c>
      <c r="BP21" s="22" t="e">
        <f t="shared" si="21"/>
        <v>#N/A</v>
      </c>
      <c r="BQ21" s="17" t="e">
        <f>VLOOKUP(B:B,[22]Summary_sep_19!$B$1:$DQ$65536,120,0)</f>
        <v>#N/A</v>
      </c>
      <c r="BR21" s="17" t="e">
        <f>VLOOKUP(B:B,[22]Summary_sep_19!$B$1:$DP$65536,119,0)</f>
        <v>#N/A</v>
      </c>
      <c r="BS21" s="22" t="e">
        <f t="shared" si="22"/>
        <v>#N/A</v>
      </c>
      <c r="BT21" s="17" t="e">
        <f>VLOOKUP(B:B,[23]Summary_DEC_19!$B$1:$DT$65536,123,0)</f>
        <v>#N/A</v>
      </c>
      <c r="BU21" s="17" t="e">
        <f>VLOOKUP(B:B,[23]Summary_DEC_19!$B$1:$DS$65536,122,0)</f>
        <v>#N/A</v>
      </c>
      <c r="BV21" s="22" t="e">
        <f t="shared" si="23"/>
        <v>#N/A</v>
      </c>
      <c r="BW21" s="16" t="e">
        <f>VLOOKUP(B:B,[24]Summary_mar_20!$B:$DW,126,0)</f>
        <v>#N/A</v>
      </c>
      <c r="BX21" s="17" t="e">
        <f>VLOOKUP(B:B,[24]Summary_mar_20!$B:$DV,125,0)</f>
        <v>#N/A</v>
      </c>
      <c r="BY21" s="22" t="e">
        <f t="shared" si="24"/>
        <v>#N/A</v>
      </c>
      <c r="BZ21" s="1" t="e">
        <f>VLOOKUP(B:B,[25]Summary_jun_20!$B:$DZ,129,0)</f>
        <v>#N/A</v>
      </c>
      <c r="CA21" s="17" t="e">
        <f>VLOOKUP(B:B,[25]Summary_jun_20!$B:$DY,128,0)</f>
        <v>#N/A</v>
      </c>
      <c r="CB21" s="22" t="e">
        <f t="shared" si="25"/>
        <v>#N/A</v>
      </c>
      <c r="CC21" s="17" t="e">
        <f>VLOOKUP(B:B,[26]Summary_Sep_20!$B:$EC,132,0)</f>
        <v>#N/A</v>
      </c>
      <c r="CD21" s="17" t="e">
        <f>VLOOKUP(B:B,[26]Summary_Sep_20!$B:$EB,131,0)</f>
        <v>#N/A</v>
      </c>
      <c r="CE21" s="22" t="e">
        <f t="shared" si="26"/>
        <v>#N/A</v>
      </c>
      <c r="CF21" s="17" t="e">
        <f>VLOOKUP(B:B,[27]Summary_Dec_20!$B:$EF,135,0)</f>
        <v>#N/A</v>
      </c>
      <c r="CG21" s="17" t="e">
        <f>VLOOKUP(B:B,[27]Summary_Dec_20!$B:$EE,134,0)</f>
        <v>#N/A</v>
      </c>
      <c r="CH21" s="22" t="e">
        <f t="shared" si="27"/>
        <v>#N/A</v>
      </c>
      <c r="CI21" s="16" t="e">
        <f>VLOOKUP(B:B,[28]Summary_Mar_21!$B:$EH,137,0)</f>
        <v>#N/A</v>
      </c>
      <c r="CJ21" s="17" t="e">
        <f>VLOOKUP(B:B,[28]Summary_Mar_21!$B:$EG,136,0)</f>
        <v>#N/A</v>
      </c>
      <c r="CK21" s="22" t="e">
        <f t="shared" si="28"/>
        <v>#N/A</v>
      </c>
      <c r="CL21" s="17" t="e">
        <f>VLOOKUP(B:B,[29]Summary_Jun_21!$B:$EK,140,0)</f>
        <v>#N/A</v>
      </c>
      <c r="CM21" s="17" t="e">
        <f>VLOOKUP(B:B,[29]Summary_Jun_21!$B:$EJ,139,0)</f>
        <v>#N/A</v>
      </c>
      <c r="CN21" s="22" t="e">
        <f t="shared" si="29"/>
        <v>#N/A</v>
      </c>
      <c r="CO21" s="17" t="e">
        <f>VLOOKUP(B:B,[30]Summary_Sep_21!$B:$EN,143,0)</f>
        <v>#N/A</v>
      </c>
      <c r="CP21" s="17" t="e">
        <f>VLOOKUP(B:B,[30]Summary_Sep_21!$B:$EM,142,0)</f>
        <v>#N/A</v>
      </c>
      <c r="CQ21" s="22" t="e">
        <f t="shared" si="30"/>
        <v>#N/A</v>
      </c>
      <c r="CR21" s="17" t="e">
        <f>VLOOKUP(B:B,[31]Summary_Dec_21!$B:$ES,148,0)</f>
        <v>#N/A</v>
      </c>
      <c r="CS21" s="17" t="e">
        <f>VLOOKUP(B:B,[31]Summary_Dec_21!$B:$ER,147,0)</f>
        <v>#N/A</v>
      </c>
      <c r="CT21" s="22" t="e">
        <f t="shared" si="31"/>
        <v>#N/A</v>
      </c>
      <c r="CU21" s="16" t="e">
        <f>VLOOKUP(B:B,[32]Summary_Mar_22!$B:$DI,112,0)</f>
        <v>#N/A</v>
      </c>
      <c r="CV21" s="17" t="e">
        <f>VLOOKUP(B:B,[32]Summary_Mar_22!$B:$DH,111,0)</f>
        <v>#N/A</v>
      </c>
      <c r="CW21" s="22" t="e">
        <f t="shared" si="32"/>
        <v>#N/A</v>
      </c>
      <c r="CX21" s="17" t="e">
        <f>VLOOKUP(B:B,[33]Summary_Jun_22!$B:$DL,115,0)</f>
        <v>#N/A</v>
      </c>
      <c r="CY21" s="17" t="e">
        <f>VLOOKUP(B:B,[33]Summary_Jun_22!$B:$DK,114,0)</f>
        <v>#N/A</v>
      </c>
      <c r="CZ21" s="22" t="e">
        <f t="shared" si="33"/>
        <v>#N/A</v>
      </c>
      <c r="DA21" s="17" t="e">
        <f>VLOOKUP(B:B,[34]Summary_Sep_22!$B:$DO,118,0)</f>
        <v>#N/A</v>
      </c>
      <c r="DB21" s="17" t="e">
        <f>VLOOKUP(B:B,[34]Summary_Sep_22!$B:$DN,117,0)</f>
        <v>#N/A</v>
      </c>
      <c r="DC21" s="22" t="e">
        <f t="shared" si="34"/>
        <v>#N/A</v>
      </c>
      <c r="DD21" s="17" t="e">
        <f>VLOOKUP(B:B,[35]Summary_Dec_22!$B:$DR,121,0)</f>
        <v>#N/A</v>
      </c>
      <c r="DE21" s="17" t="e">
        <f>VLOOKUP(B:B,[35]Summary_Dec_22!$B:$DQ,120,0)</f>
        <v>#N/A</v>
      </c>
      <c r="DF21" s="22" t="e">
        <f t="shared" si="35"/>
        <v>#N/A</v>
      </c>
      <c r="DG21" s="16" t="e">
        <f>VLOOKUP(B:B,[36]Summary_Mar_23!$B:$DP,119,0)</f>
        <v>#N/A</v>
      </c>
      <c r="DH21" s="17" t="e">
        <f>VLOOKUP(B:B,[36]Summary_Mar_23!$B:$DO,118,0)</f>
        <v>#N/A</v>
      </c>
      <c r="DI21" s="22" t="e">
        <f t="shared" si="36"/>
        <v>#N/A</v>
      </c>
      <c r="DJ21" s="17" t="e">
        <f>VLOOKUP(B:B,[37]Summary_Jun_23!$B:$DQ,120,0)</f>
        <v>#N/A</v>
      </c>
      <c r="DK21" s="17" t="e">
        <f>VLOOKUP(B:B,[37]Summary_Jun_23!$B:$DP,119,0)</f>
        <v>#N/A</v>
      </c>
      <c r="DL21" s="22" t="e">
        <f t="shared" si="37"/>
        <v>#N/A</v>
      </c>
      <c r="DM21" s="1" t="e">
        <f>VLOOKUP(B:B,[38]Summary_Sep_23!$B:$DS,122,0)</f>
        <v>#N/A</v>
      </c>
      <c r="DN21" s="1" t="e">
        <f>VLOOKUP(B:B,[38]Summary_Sep_23!$B:$DR,121,0)</f>
        <v>#N/A</v>
      </c>
      <c r="DO21" s="22" t="e">
        <f t="shared" si="38"/>
        <v>#N/A</v>
      </c>
      <c r="DP21" s="17" t="e">
        <f>VLOOKUP(B:B,[39]Indu!$B:$DU,124,0)</f>
        <v>#N/A</v>
      </c>
      <c r="DQ21" s="17" t="e">
        <f>VLOOKUP(B:B,[39]Indu!$B:$DT,123,0)</f>
        <v>#N/A</v>
      </c>
      <c r="DR21" s="22" t="e">
        <f t="shared" si="39"/>
        <v>#N/A</v>
      </c>
      <c r="DS21" s="16" t="e">
        <f>VLOOKUP(B:B,'[40]Mar 2024 Final'!$B:$DX,127,0)</f>
        <v>#N/A</v>
      </c>
      <c r="DT21" s="17" t="e">
        <f>VLOOKUP(B:B,'[40]Mar 2024 Final'!$B:$DW,126,0)</f>
        <v>#N/A</v>
      </c>
      <c r="DU21" s="22" t="e">
        <f t="shared" si="40"/>
        <v>#N/A</v>
      </c>
      <c r="DV21" s="17" t="e">
        <f>VLOOKUP(B:B,'[41]June 2024 Final'!$B:$EC,132,0)</f>
        <v>#N/A</v>
      </c>
      <c r="DW21" s="17" t="e">
        <f>VLOOKUP(B:B,'[41]June 2024 Final'!$B:$EB,131,0)</f>
        <v>#N/A</v>
      </c>
      <c r="DX21" s="22" t="e">
        <f t="shared" si="41"/>
        <v>#N/A</v>
      </c>
      <c r="DY21" s="1" t="e">
        <f>VLOOKUP(B:B,'[42]Sep 2024 Final'!$B:$ED,133,0)</f>
        <v>#N/A</v>
      </c>
      <c r="DZ21" s="1" t="e">
        <f>VLOOKUP(B:B,'[42]Sep 2024 Final'!$B:$EC,132,0)</f>
        <v>#N/A</v>
      </c>
      <c r="EA21" s="22" t="e">
        <f t="shared" si="42"/>
        <v>#N/A</v>
      </c>
      <c r="EB21" s="17" t="e">
        <f>VLOOKUP(B:B,'[43]Dec 2024 Final'!$B:$EF,135,0)</f>
        <v>#N/A</v>
      </c>
      <c r="EC21" s="17" t="e">
        <f>VLOOKUP(B:B,'[43]Dec 2024 Final'!$B:$EE,134,0)</f>
        <v>#N/A</v>
      </c>
      <c r="ED21" s="22" t="e">
        <f t="shared" si="43"/>
        <v>#N/A</v>
      </c>
    </row>
    <row r="22" spans="1:134" x14ac:dyDescent="0.25">
      <c r="A22">
        <v>16</v>
      </c>
      <c r="B22" s="11" t="s">
        <v>17</v>
      </c>
      <c r="C22" s="16">
        <f>VLOOKUP(B:B,'[44]Mar 2014 (Final)'!$B$1:$BE$65536,56,0)</f>
        <v>599530</v>
      </c>
      <c r="D22" s="17">
        <f>VLOOKUP(B:B,'[44]Mar 2014 (Final)'!$B$1:$BD$65536,55,0)</f>
        <v>496339</v>
      </c>
      <c r="E22" s="22">
        <f t="shared" si="0"/>
        <v>1.207904275102299</v>
      </c>
      <c r="F22" s="17">
        <f>VLOOKUP(B:B,'[45]June 2014 (Final - print)'!$B$1:$BF$65536,57,0)</f>
        <v>805933</v>
      </c>
      <c r="G22" s="17">
        <f>VLOOKUP(B:B,'[45]June 2014 (Final - print)'!$B$1:$BE$65536,56,0)</f>
        <v>942869</v>
      </c>
      <c r="H22" s="22">
        <f t="shared" si="1"/>
        <v>0.85476667490393676</v>
      </c>
      <c r="I22" s="46"/>
      <c r="J22" s="46"/>
      <c r="K22" s="48" t="e">
        <f t="shared" si="2"/>
        <v>#DIV/0!</v>
      </c>
      <c r="L22" s="17">
        <f>VLOOKUP(B:B,'[3]Dec 2014 (Final)'!$B$1:$BL$65536,63,0)</f>
        <v>2725895</v>
      </c>
      <c r="M22" s="17">
        <f>VLOOKUP(B:B,'[3]Dec 2014 (Final)'!$B$1:$BK$65536,62,0)</f>
        <v>2170473</v>
      </c>
      <c r="N22" s="22">
        <f t="shared" si="3"/>
        <v>1.2558990597901931</v>
      </c>
      <c r="O22" s="16">
        <f>VLOOKUP(B:B,'[4]Mar 2015 (Final)'!$B$1:$BN$65536,65,0)</f>
        <v>623627</v>
      </c>
      <c r="P22" s="17">
        <f>VLOOKUP(B:B,'[4]Mar 2015 (Final)'!$B$1:$BM$65536,64,0)</f>
        <v>665688</v>
      </c>
      <c r="Q22" s="22">
        <f t="shared" si="4"/>
        <v>0.93681574551441515</v>
      </c>
      <c r="R22" s="17">
        <f>VLOOKUP(B:B,'[5]June 2015 (Final)'!$B$1:$BR$65536,69,0)</f>
        <v>1365336</v>
      </c>
      <c r="S22" s="17">
        <f>VLOOKUP(B:B,'[5]June 2015 (Final)'!$B$1:$BQ$65536,68,0)</f>
        <v>1429281</v>
      </c>
      <c r="T22" s="22">
        <f t="shared" si="5"/>
        <v>0.95526072199938294</v>
      </c>
      <c r="U22" s="17">
        <f>VLOOKUP(B:B,'[6]Sep 2015 (Final)'!$B$1:$BU$65536,72,0)</f>
        <v>2086293</v>
      </c>
      <c r="V22" s="17">
        <f>VLOOKUP(B:B,'[6]Sep 2015 (Final)'!$B$1:$BT$65536,71,0)</f>
        <v>2116214</v>
      </c>
      <c r="W22" s="22">
        <f t="shared" si="6"/>
        <v>0.9858610707612746</v>
      </c>
      <c r="X22" s="17">
        <f>VLOOKUP(B:B,'[7]Dec 2015 (Final)'!$B$1:$BX$65536,75,0)</f>
        <v>2882941</v>
      </c>
      <c r="Y22" s="17">
        <f>VLOOKUP(B:B,'[7]Dec 2015 (Final)'!$B$1:$BW$65536,74,0)</f>
        <v>3024113</v>
      </c>
      <c r="Z22" s="22">
        <f t="shared" si="7"/>
        <v>0.95331788197068035</v>
      </c>
      <c r="AA22" s="16">
        <f>VLOOKUP(B:B,'[8]Mar 2016 (Final)'!$B$1:$CA$65536,78,0)</f>
        <v>774950</v>
      </c>
      <c r="AB22" s="1">
        <f>VLOOKUP(B:B,'[8]Mar 2016 (Final)'!$B$1:$BZ$65536,77,0)</f>
        <v>910296</v>
      </c>
      <c r="AC22" s="22">
        <f t="shared" si="8"/>
        <v>0.85131649485442096</v>
      </c>
      <c r="AD22" s="17">
        <f>VLOOKUP(B:B,'[9]Jun 2016 (Final)'!$B$1:$CE$65536,82,0)</f>
        <v>1553098</v>
      </c>
      <c r="AE22" s="17">
        <f>VLOOKUP(B:B,'[9]Jun 2016 (Final)'!$B$1:$CD$65536,81,0)</f>
        <v>1748260</v>
      </c>
      <c r="AF22" s="22">
        <f t="shared" si="9"/>
        <v>0.88836786290368708</v>
      </c>
      <c r="AG22" s="17">
        <f>VLOOKUP(B:B,'[10]Sep 2016 (Final)'!$B$1:$CH$65536,85,0)</f>
        <v>2353453</v>
      </c>
      <c r="AH22" s="17">
        <f>VLOOKUP(B:B,'[10]Sep 2016 (Final)'!$B$1:$CG$65536,84,0)</f>
        <v>2532783</v>
      </c>
      <c r="AI22" s="22">
        <f t="shared" si="10"/>
        <v>0.92919646096803399</v>
      </c>
      <c r="AJ22" s="17">
        <f>VLOOKUP(B:B,'[11]summary-dec-16'!$B$1:$CK$65536,88,0)</f>
        <v>2966985</v>
      </c>
      <c r="AK22" s="17">
        <f>VLOOKUP(B:B,'[11]summary-dec-16'!$B$1:$CJ$65536,87,0)</f>
        <v>1287068</v>
      </c>
      <c r="AL22" s="22">
        <f t="shared" si="11"/>
        <v>2.3052278512091049</v>
      </c>
      <c r="AM22" s="16">
        <f>VLOOKUP(B:B,'[12]summary-mar-17'!$B$1:$CM$65536,90,0)</f>
        <v>665108</v>
      </c>
      <c r="AN22" s="17">
        <f>VLOOKUP(B:B,'[12]summary-mar-17'!$B$1:$CL$65536,89,0)</f>
        <v>775178</v>
      </c>
      <c r="AO22" s="22">
        <f t="shared" si="12"/>
        <v>0.85800680617870995</v>
      </c>
      <c r="AP22" s="17">
        <f>VLOOKUP(B:B,'[13]summary-june-17'!$B$1:$CP$65536,93,0)</f>
        <v>1291263</v>
      </c>
      <c r="AQ22" s="17">
        <f>VLOOKUP(B:B,'[13]summary-june-17'!$B$1:$CO$65536,92,0)</f>
        <v>1577292</v>
      </c>
      <c r="AR22" s="22">
        <f t="shared" si="13"/>
        <v>0.81865818123720913</v>
      </c>
      <c r="AS22" s="17">
        <f>VLOOKUP(B:B,'[14]summary-sep-17'!$B$1:$CS$65536,96,0)</f>
        <v>1961937</v>
      </c>
      <c r="AT22" s="17">
        <f>VLOOKUP(B:B,'[14]summary-sep-17'!$B$1:$CR$65536,95,0)</f>
        <v>2400361</v>
      </c>
      <c r="AU22" s="22">
        <f t="shared" si="14"/>
        <v>0.81735080681614136</v>
      </c>
      <c r="AV22" s="17">
        <f>VLOOKUP(B:B,'[15]summary-Dec-17'!$B$1:$CV$65536,99,0)</f>
        <v>2596126</v>
      </c>
      <c r="AW22" s="17">
        <f>VLOOKUP(B:B,'[15]summary-Dec-17'!$B$1:$CU$65536,98,0)</f>
        <v>2938357</v>
      </c>
      <c r="AX22" s="22">
        <f t="shared" si="15"/>
        <v>0.88352980934583514</v>
      </c>
      <c r="AY22" s="16">
        <f>VLOOKUP(B:B,'[16]summary-Mar-18'!$B$1:$CY$65536,102,0)</f>
        <v>632255</v>
      </c>
      <c r="AZ22" s="17">
        <f>VLOOKUP(B:B,'[16]summary-Mar-18'!$B$1:$CX$65536,101,0)</f>
        <v>781534</v>
      </c>
      <c r="BA22" s="22">
        <f t="shared" si="16"/>
        <v>0.80899231511360992</v>
      </c>
      <c r="BB22" s="17">
        <f>VLOOKUP(B:B,'[17]summary-Jun-18'!$B$1:$DB$65536,105,0)</f>
        <v>1223729</v>
      </c>
      <c r="BC22" s="17">
        <f>VLOOKUP(B:B,'[17]summary-Jun-18'!$B$1:$DA$65536,104,0)</f>
        <v>1425851</v>
      </c>
      <c r="BD22" s="22">
        <f t="shared" si="17"/>
        <v>0.85824465529708227</v>
      </c>
      <c r="BE22" s="17">
        <f>VLOOKUP(B:B,'[18]summary-Sep-18'!$B$1:$DE$65536,108,0)</f>
        <v>1802378</v>
      </c>
      <c r="BF22" s="17">
        <f>VLOOKUP(B:B,'[18]summary-Sep-18'!$B$1:$DD$65536,107,0)</f>
        <v>2041743</v>
      </c>
      <c r="BG22" s="22">
        <f t="shared" si="18"/>
        <v>0.88276438317653105</v>
      </c>
      <c r="BH22" s="17">
        <f>VLOOKUP(B:B,'[19]summary-Dec-18'!$B$1:$DH$65536,111,0)</f>
        <v>2523442</v>
      </c>
      <c r="BI22" s="17">
        <f>VLOOKUP(B:B,'[19]summary-Dec-18'!$B$1:$DG$65536,110,0)</f>
        <v>2785088</v>
      </c>
      <c r="BJ22" s="22">
        <f t="shared" si="19"/>
        <v>0.90605467403543438</v>
      </c>
      <c r="BK22" s="16">
        <f>VLOOKUP(B:B,[20]Summary_mar_19!$B$1:$DK$65536,114,0)</f>
        <v>565636</v>
      </c>
      <c r="BL22" s="17">
        <f>VLOOKUP(B:B,[20]Summary_mar_19!$B$1:$DJ$65536,113,0)</f>
        <v>699868</v>
      </c>
      <c r="BM22" s="22">
        <f t="shared" si="20"/>
        <v>0.80820383272274199</v>
      </c>
      <c r="BN22" s="17">
        <f>VLOOKUP(B:B,[21]Summary_jun_19!$B$1:$DN$65536,117,0)</f>
        <v>1204581</v>
      </c>
      <c r="BO22" s="17">
        <f>VLOOKUP(B:B,[21]Summary_jun_19!$B$1:$DM$65536,116,0)</f>
        <v>1468803</v>
      </c>
      <c r="BP22" s="22">
        <f t="shared" si="21"/>
        <v>0.82011066153868151</v>
      </c>
      <c r="BQ22" s="17">
        <f>VLOOKUP(B:B,[22]Summary_sep_19!$B$1:$DQ$65536,120,0)</f>
        <v>1831081</v>
      </c>
      <c r="BR22" s="17">
        <f>VLOOKUP(B:B,[22]Summary_sep_19!$B$1:$DP$65536,119,0)</f>
        <v>2189966</v>
      </c>
      <c r="BS22" s="22">
        <f t="shared" si="22"/>
        <v>0.83612302656753579</v>
      </c>
      <c r="BT22" s="17">
        <f>VLOOKUP(B:B,[23]Summary_DEC_19!$B$1:$DT$65536,123,0)</f>
        <v>2706337</v>
      </c>
      <c r="BU22" s="17">
        <f>VLOOKUP(B:B,[23]Summary_DEC_19!$B$1:$DS$65536,122,0)</f>
        <v>3021325</v>
      </c>
      <c r="BV22" s="22">
        <f t="shared" si="23"/>
        <v>0.89574507873201326</v>
      </c>
      <c r="BW22" s="16">
        <f>VLOOKUP(B:B,[24]Summary_mar_20!$B:$DW,126,0)</f>
        <v>635679</v>
      </c>
      <c r="BX22" s="17">
        <f>VLOOKUP(B:B,[24]Summary_mar_20!$B:$DV,125,0)</f>
        <v>724910</v>
      </c>
      <c r="BY22" s="22">
        <f t="shared" si="24"/>
        <v>0.87690747816970382</v>
      </c>
      <c r="BZ22" s="1">
        <f>VLOOKUP(B:B,[25]Summary_jun_20!$B:$DZ,129,0)</f>
        <v>1293686</v>
      </c>
      <c r="CA22" s="17">
        <f>VLOOKUP(B:B,[25]Summary_jun_20!$B:$DY,128,0)</f>
        <v>1495900</v>
      </c>
      <c r="CB22" s="22">
        <f t="shared" si="25"/>
        <v>0.86482117788622237</v>
      </c>
      <c r="CC22" s="17">
        <f>VLOOKUP(B:B,[26]Summary_Sep_20!$B:$EC,132,0)</f>
        <v>1915378</v>
      </c>
      <c r="CD22" s="17">
        <f>VLOOKUP(B:B,[26]Summary_Sep_20!$B:$EB,131,0)</f>
        <v>2169833</v>
      </c>
      <c r="CE22" s="22">
        <f t="shared" si="26"/>
        <v>0.88273060645681023</v>
      </c>
      <c r="CF22" s="17">
        <f>VLOOKUP(B:B,[27]Summary_Dec_20!$B:$EF,135,0)</f>
        <v>2559297</v>
      </c>
      <c r="CG22" s="17">
        <f>VLOOKUP(B:B,[27]Summary_Dec_20!$B:$EE,134,0)</f>
        <v>2935091</v>
      </c>
      <c r="CH22" s="22">
        <f t="shared" si="27"/>
        <v>0.87196512816808747</v>
      </c>
      <c r="CI22" s="16">
        <f>VLOOKUP(B:B,[28]Summary_Mar_21!$B:$EH,137,0)</f>
        <v>679793</v>
      </c>
      <c r="CJ22" s="17">
        <f>VLOOKUP(B:B,[28]Summary_Mar_21!$B:$EG,136,0)</f>
        <v>1239851</v>
      </c>
      <c r="CK22" s="22">
        <f t="shared" si="28"/>
        <v>0.5482860440488414</v>
      </c>
      <c r="CL22" s="17">
        <f>VLOOKUP(B:B,[29]Summary_Jun_21!$B:$EK,140,0)</f>
        <v>1331179</v>
      </c>
      <c r="CM22" s="17">
        <f>VLOOKUP(B:B,[29]Summary_Jun_21!$B:$EJ,139,0)</f>
        <v>1967557</v>
      </c>
      <c r="CN22" s="22">
        <f t="shared" si="29"/>
        <v>0.67656438924005757</v>
      </c>
      <c r="CO22" s="17">
        <f>VLOOKUP(B:B,[30]Summary_Sep_21!$B:$EN,143,0)</f>
        <v>2052049</v>
      </c>
      <c r="CP22" s="17">
        <f>VLOOKUP(B:B,[30]Summary_Sep_21!$B:$EM,142,0)</f>
        <v>2746783</v>
      </c>
      <c r="CQ22" s="22">
        <f t="shared" si="30"/>
        <v>0.74707357661671858</v>
      </c>
      <c r="CR22" s="17">
        <f>VLOOKUP(B:B,[31]Summary_Dec_21!$B:$ES,148,0)</f>
        <v>2904905</v>
      </c>
      <c r="CS22" s="17">
        <f>VLOOKUP(B:B,[31]Summary_Dec_21!$B:$ER,147,0)</f>
        <v>3827028</v>
      </c>
      <c r="CT22" s="22">
        <f t="shared" si="31"/>
        <v>0.75904984233196104</v>
      </c>
      <c r="CU22" s="16">
        <f>VLOOKUP(B:B,[32]Summary_Mar_22!$B:$DI,112,0)</f>
        <v>787845</v>
      </c>
      <c r="CV22" s="17">
        <f>VLOOKUP(B:B,[32]Summary_Mar_22!$B:$DH,111,0)</f>
        <v>1034458</v>
      </c>
      <c r="CW22" s="22">
        <f t="shared" si="32"/>
        <v>0.76160172766801548</v>
      </c>
      <c r="CX22" s="17">
        <f>VLOOKUP(B:B,[33]Summary_Jun_22!$B:$DL,115,0)</f>
        <v>1712170</v>
      </c>
      <c r="CY22" s="17">
        <f>VLOOKUP(B:B,[33]Summary_Jun_22!$B:$DK,114,0)</f>
        <v>2610233</v>
      </c>
      <c r="CZ22" s="22">
        <f t="shared" si="33"/>
        <v>0.65594527385103174</v>
      </c>
      <c r="DA22" s="17">
        <f>VLOOKUP(B:B,[34]Summary_Sep_22!$B:$DO,118,0)</f>
        <v>2750878</v>
      </c>
      <c r="DB22" s="17">
        <f>VLOOKUP(B:B,[34]Summary_Sep_22!$B:$DN,117,0)</f>
        <v>4051461</v>
      </c>
      <c r="DC22" s="22">
        <f t="shared" si="34"/>
        <v>0.67898419853973668</v>
      </c>
      <c r="DD22" s="17">
        <f>VLOOKUP(B:B,[35]Summary_Dec_22!$B:$DR,121,0)</f>
        <v>4495298</v>
      </c>
      <c r="DE22" s="17">
        <f>VLOOKUP(B:B,[35]Summary_Dec_22!$B:$DQ,120,0)</f>
        <v>5407633</v>
      </c>
      <c r="DF22" s="22">
        <f t="shared" si="35"/>
        <v>0.83128755224328277</v>
      </c>
      <c r="DG22" s="16">
        <f>VLOOKUP(B:B,[36]Summary_Mar_23!$B:$DP,119,0)</f>
        <v>896557</v>
      </c>
      <c r="DH22" s="17">
        <f>VLOOKUP(B:B,[36]Summary_Mar_23!$B:$DO,118,0)</f>
        <v>996661</v>
      </c>
      <c r="DI22" s="22">
        <f t="shared" si="36"/>
        <v>0.89956063295343147</v>
      </c>
      <c r="DJ22" s="17">
        <f>VLOOKUP(B:B,[37]Summary_Jun_23!$B:$DQ,120,0)</f>
        <v>1742914</v>
      </c>
      <c r="DK22" s="17">
        <f>VLOOKUP(B:B,[37]Summary_Jun_23!$B:$DP,119,0)</f>
        <v>1964958</v>
      </c>
      <c r="DL22" s="22">
        <f t="shared" si="37"/>
        <v>0.88699809359792936</v>
      </c>
      <c r="DM22" s="1">
        <f>VLOOKUP(B:B,[38]Summary_Sep_23!$B:$DS,122,0)</f>
        <v>2581895</v>
      </c>
      <c r="DN22" s="1">
        <f>VLOOKUP(B:B,[38]Summary_Sep_23!$B:$DR,121,0)</f>
        <v>2987484</v>
      </c>
      <c r="DO22" s="22">
        <f t="shared" si="38"/>
        <v>0.86423726453430383</v>
      </c>
      <c r="DP22" s="17">
        <f>VLOOKUP(B:B,[39]Indu!$B:$DU,124,0)</f>
        <v>3888142</v>
      </c>
      <c r="DQ22" s="17">
        <f>VLOOKUP(B:B,[39]Indu!$B:$DT,123,0)</f>
        <v>4741943</v>
      </c>
      <c r="DR22" s="22">
        <f t="shared" si="39"/>
        <v>0.81994701328126463</v>
      </c>
      <c r="DS22" s="16">
        <f>VLOOKUP(B:B,'[40]Mar 2024 Final'!$B:$DX,127,0)</f>
        <v>908877</v>
      </c>
      <c r="DT22" s="17">
        <f>VLOOKUP(B:B,'[40]Mar 2024 Final'!$B:$DW,126,0)</f>
        <v>942730</v>
      </c>
      <c r="DU22" s="22">
        <f t="shared" si="40"/>
        <v>0.96409046068333459</v>
      </c>
      <c r="DV22" s="17">
        <f>VLOOKUP(B:B,'[41]June 2024 Final'!$B:$EC,132,0)</f>
        <v>1769988</v>
      </c>
      <c r="DW22" s="17">
        <f>VLOOKUP(B:B,'[41]June 2024 Final'!$B:$EB,131,0)</f>
        <v>1811443</v>
      </c>
      <c r="DX22" s="22">
        <f t="shared" si="41"/>
        <v>0.97711492992051086</v>
      </c>
      <c r="DY22" s="1">
        <f>VLOOKUP(B:B,'[42]Sep 2024 Final'!$B:$ED,133,0)</f>
        <v>2733263</v>
      </c>
      <c r="DZ22" s="1">
        <f>VLOOKUP(B:B,'[42]Sep 2024 Final'!$B:$EC,132,0)</f>
        <v>2622758</v>
      </c>
      <c r="EA22" s="22">
        <f t="shared" si="42"/>
        <v>1.0421331285616133</v>
      </c>
      <c r="EB22" s="17">
        <f>VLOOKUP(B:B,'[43]Dec 2024 Final'!$B:$EF,135,0)</f>
        <v>3888146</v>
      </c>
      <c r="EC22" s="17">
        <f>VLOOKUP(B:B,'[43]Dec 2024 Final'!$B:$EE,134,0)</f>
        <v>4653696</v>
      </c>
      <c r="ED22" s="22">
        <f t="shared" si="43"/>
        <v>0.83549634527051186</v>
      </c>
    </row>
    <row r="23" spans="1:134" x14ac:dyDescent="0.25">
      <c r="A23">
        <v>17</v>
      </c>
      <c r="B23" s="11" t="s">
        <v>66</v>
      </c>
      <c r="C23" s="16">
        <v>216871</v>
      </c>
      <c r="D23" s="17">
        <v>279976</v>
      </c>
      <c r="E23" s="22">
        <f t="shared" si="0"/>
        <v>0.77460568048689893</v>
      </c>
      <c r="F23" s="17">
        <v>466338</v>
      </c>
      <c r="G23" s="17">
        <v>570820</v>
      </c>
      <c r="H23" s="22">
        <f t="shared" si="1"/>
        <v>0.81696156406572995</v>
      </c>
      <c r="I23" s="46"/>
      <c r="J23" s="46"/>
      <c r="K23" s="48" t="e">
        <f t="shared" si="2"/>
        <v>#DIV/0!</v>
      </c>
      <c r="L23" s="17">
        <v>974392</v>
      </c>
      <c r="M23" s="17">
        <v>1394581</v>
      </c>
      <c r="N23" s="22">
        <f t="shared" si="3"/>
        <v>0.69869874894323103</v>
      </c>
      <c r="O23" s="16">
        <v>228753</v>
      </c>
      <c r="P23" s="17">
        <v>291394</v>
      </c>
      <c r="Q23" s="22">
        <f t="shared" si="4"/>
        <v>0.78502989080077146</v>
      </c>
      <c r="R23" s="17">
        <v>504308</v>
      </c>
      <c r="S23" s="17">
        <v>558283</v>
      </c>
      <c r="T23" s="22">
        <f t="shared" si="5"/>
        <v>0.90331964254688035</v>
      </c>
      <c r="U23" s="17">
        <v>772195</v>
      </c>
      <c r="V23" s="17">
        <v>701318</v>
      </c>
      <c r="W23" s="22">
        <f t="shared" si="6"/>
        <v>1.1010625707596269</v>
      </c>
      <c r="X23" s="17">
        <v>1091354</v>
      </c>
      <c r="Y23" s="17">
        <v>795350</v>
      </c>
      <c r="Z23" s="22">
        <f t="shared" si="7"/>
        <v>1.3721682278242284</v>
      </c>
      <c r="AA23" s="16">
        <v>252768</v>
      </c>
      <c r="AB23" s="1">
        <v>211595</v>
      </c>
      <c r="AC23" s="22">
        <f t="shared" si="8"/>
        <v>1.1945839930055058</v>
      </c>
      <c r="AD23" s="17">
        <f>VLOOKUP(B:B,'[9]Jun 2016 (Final)'!$B$1:$CE$65536,82,0)</f>
        <v>538205</v>
      </c>
      <c r="AE23" s="17">
        <f>VLOOKUP(B:B,'[9]Jun 2016 (Final)'!$B$1:$CD$65536,81,0)</f>
        <v>471466</v>
      </c>
      <c r="AF23" s="22">
        <f t="shared" si="9"/>
        <v>1.1415563370423318</v>
      </c>
      <c r="AG23" s="17">
        <f>VLOOKUP(B:B,'[10]Sep 2016 (Final)'!$B$1:$CH$65536,85,0)</f>
        <v>883400</v>
      </c>
      <c r="AH23" s="17">
        <f>VLOOKUP(B:B,'[10]Sep 2016 (Final)'!$B$1:$CG$65536,84,0)</f>
        <v>695818</v>
      </c>
      <c r="AI23" s="22">
        <f t="shared" si="10"/>
        <v>1.2695848627083519</v>
      </c>
      <c r="AJ23" s="17">
        <f>VLOOKUP(B:B,'[11]summary-dec-16'!$B$1:$CK$65536,88,0)</f>
        <v>1142900</v>
      </c>
      <c r="AK23" s="17">
        <f>VLOOKUP(B:B,'[11]summary-dec-16'!$B$1:$CJ$65536,87,0)</f>
        <v>842176</v>
      </c>
      <c r="AL23" s="22">
        <f t="shared" si="11"/>
        <v>1.3570797553005547</v>
      </c>
      <c r="AM23" s="16">
        <f>VLOOKUP(B:B,'[12]summary-mar-17'!$B$1:$CM$65536,90,0)</f>
        <v>257383</v>
      </c>
      <c r="AN23" s="17">
        <f>VLOOKUP(B:B,'[12]summary-mar-17'!$B$1:$CL$65536,89,0)</f>
        <v>128980</v>
      </c>
      <c r="AO23" s="22">
        <f t="shared" si="12"/>
        <v>1.995526438207474</v>
      </c>
      <c r="AP23" s="17">
        <f>VLOOKUP(B:B,'[13]summary-june-17'!$B$1:$CP$65536,93,0)</f>
        <v>521068</v>
      </c>
      <c r="AQ23" s="17">
        <f>VLOOKUP(B:B,'[13]summary-june-17'!$B$1:$CO$65536,92,0)</f>
        <v>279970</v>
      </c>
      <c r="AR23" s="22">
        <f t="shared" si="13"/>
        <v>1.8611565524877665</v>
      </c>
      <c r="AS23" s="17">
        <f>VLOOKUP(B:B,'[14]summary-sep-17'!$B$1:$CS$65536,96,0)</f>
        <v>779620</v>
      </c>
      <c r="AT23" s="17">
        <f>VLOOKUP(B:B,'[14]summary-sep-17'!$B$1:$CR$65536,95,0)</f>
        <v>418557</v>
      </c>
      <c r="AU23" s="22">
        <f t="shared" si="14"/>
        <v>1.8626375858007391</v>
      </c>
      <c r="AV23" s="17">
        <f>VLOOKUP(B:B,'[15]summary-Dec-17'!$B$1:$CV$65536,99,0)</f>
        <v>1364756</v>
      </c>
      <c r="AW23" s="17">
        <f>VLOOKUP(B:B,'[15]summary-Dec-17'!$B$1:$CU$65536,98,0)</f>
        <v>550219</v>
      </c>
      <c r="AX23" s="22">
        <f t="shared" si="15"/>
        <v>2.4803869004887145</v>
      </c>
      <c r="AY23" s="16">
        <f>VLOOKUP(B:B,'[16]summary-Mar-18'!$B$1:$CY$65536,102,0)</f>
        <v>357871</v>
      </c>
      <c r="AZ23" s="17">
        <f>VLOOKUP(B:B,'[16]summary-Mar-18'!$B$1:$CX$65536,101,0)</f>
        <v>119036</v>
      </c>
      <c r="BA23" s="22">
        <f t="shared" si="16"/>
        <v>3.0064098255989786</v>
      </c>
      <c r="BB23" s="17">
        <f>VLOOKUP(B:B,'[17]summary-Jun-18'!$B$1:$DB$65536,105,0)</f>
        <v>465463</v>
      </c>
      <c r="BC23" s="17">
        <f>VLOOKUP(B:B,'[17]summary-Jun-18'!$B$1:$DA$65536,104,0)</f>
        <v>241937</v>
      </c>
      <c r="BD23" s="22">
        <f t="shared" si="17"/>
        <v>1.9239016768828248</v>
      </c>
      <c r="BE23" s="17">
        <f>VLOOKUP(B:B,'[18]summary-Sep-18'!$B$1:$DE$65536,108,0)</f>
        <v>720359</v>
      </c>
      <c r="BF23" s="17">
        <f>VLOOKUP(B:B,'[18]summary-Sep-18'!$B$1:$DD$65536,107,0)</f>
        <v>274307</v>
      </c>
      <c r="BG23" s="22">
        <f t="shared" si="18"/>
        <v>2.6261050574721025</v>
      </c>
      <c r="BH23" s="17">
        <f>VLOOKUP(B:B,'[19]summary-Dec-18'!$B$1:$DH$65536,111,0)</f>
        <v>960134</v>
      </c>
      <c r="BI23" s="17">
        <f>VLOOKUP(B:B,'[19]summary-Dec-18'!$B$1:$DG$65536,110,0)</f>
        <v>244966</v>
      </c>
      <c r="BJ23" s="22">
        <f t="shared" si="19"/>
        <v>3.9194582105271754</v>
      </c>
      <c r="BK23" s="16">
        <f>VLOOKUP(B:B,[20]Summary_mar_19!$B$1:$DK$65536,114,0)</f>
        <v>237051</v>
      </c>
      <c r="BL23" s="17">
        <f>VLOOKUP(B:B,[20]Summary_mar_19!$B$1:$DJ$65536,113,0)</f>
        <v>251444</v>
      </c>
      <c r="BM23" s="22">
        <f t="shared" si="20"/>
        <v>0.942758626175212</v>
      </c>
      <c r="BN23" s="17">
        <f>VLOOKUP(B:B,[21]Summary_jun_19!$B$1:$DN$65536,117,0)</f>
        <v>422401</v>
      </c>
      <c r="BO23" s="17">
        <f>VLOOKUP(B:B,[21]Summary_jun_19!$B$1:$DM$65536,116,0)</f>
        <v>358361</v>
      </c>
      <c r="BP23" s="22">
        <f t="shared" si="21"/>
        <v>1.1787024815758411</v>
      </c>
      <c r="BQ23" s="17">
        <f>VLOOKUP(B:B,[22]Summary_sep_19!$B$1:$DQ$65536,120,0)</f>
        <v>681057</v>
      </c>
      <c r="BR23" s="17">
        <f>VLOOKUP(B:B,[22]Summary_sep_19!$B$1:$DP$65536,119,0)</f>
        <v>363027</v>
      </c>
      <c r="BS23" s="22">
        <f t="shared" si="22"/>
        <v>1.8760505416952458</v>
      </c>
      <c r="BT23" s="17">
        <f>VLOOKUP(B:B,[23]Summary_DEC_19!$B$1:$DT$65536,123,0)</f>
        <v>954982</v>
      </c>
      <c r="BU23" s="17">
        <f>VLOOKUP(B:B,[23]Summary_DEC_19!$B$1:$DS$65536,122,0)</f>
        <v>414604</v>
      </c>
      <c r="BV23" s="22">
        <f t="shared" si="23"/>
        <v>2.3033593501268679</v>
      </c>
      <c r="BW23" s="16">
        <f>VLOOKUP(B:B,[24]Summary_mar_20!$B:$DW,126,0)</f>
        <v>254010</v>
      </c>
      <c r="BX23" s="17">
        <f>VLOOKUP(B:B,[24]Summary_mar_20!$B:$DV,125,0)</f>
        <v>3056</v>
      </c>
      <c r="BY23" s="22">
        <f t="shared" si="24"/>
        <v>83.1184554973822</v>
      </c>
      <c r="BZ23" s="1">
        <f>VLOOKUP(B:B,[25]Summary_jun_20!$B:$DZ,129,0)</f>
        <v>507384</v>
      </c>
      <c r="CA23" s="17">
        <f>VLOOKUP(B:B,[25]Summary_jun_20!$B:$DY,128,0)</f>
        <v>-22402</v>
      </c>
      <c r="CB23" s="22">
        <f t="shared" si="25"/>
        <v>-22.649049192036426</v>
      </c>
      <c r="CC23" s="17">
        <f>VLOOKUP(B:B,[26]Summary_Sep_20!$B:$EC,132,0)</f>
        <v>722225</v>
      </c>
      <c r="CD23" s="17">
        <f>VLOOKUP(B:B,[26]Summary_Sep_20!$B:$EB,131,0)</f>
        <v>-47773</v>
      </c>
      <c r="CE23" s="22">
        <f t="shared" si="26"/>
        <v>-15.117848994201745</v>
      </c>
      <c r="CF23" s="17">
        <f>VLOOKUP(B:B,[27]Summary_Dec_20!$B:$EF,135,0)</f>
        <v>930891</v>
      </c>
      <c r="CG23" s="17">
        <f>VLOOKUP(B:B,[27]Summary_Dec_20!$B:$EE,134,0)</f>
        <v>-54260</v>
      </c>
      <c r="CH23" s="22">
        <f t="shared" si="27"/>
        <v>-17.156118687799484</v>
      </c>
      <c r="CI23" s="16">
        <f>VLOOKUP(B:B,[28]Summary_Mar_21!$B:$EH,137,0)</f>
        <v>201148</v>
      </c>
      <c r="CJ23" s="17">
        <f>VLOOKUP(B:B,[28]Summary_Mar_21!$B:$EG,136,0)</f>
        <v>-15616</v>
      </c>
      <c r="CK23" s="22">
        <f t="shared" si="28"/>
        <v>-12.880891393442623</v>
      </c>
      <c r="CL23" s="17">
        <f>VLOOKUP(B:B,[29]Summary_Jun_21!$B:$EK,140,0)</f>
        <v>399981</v>
      </c>
      <c r="CM23" s="17">
        <f>VLOOKUP(B:B,[29]Summary_Jun_21!$B:$EJ,139,0)</f>
        <v>-4539</v>
      </c>
      <c r="CN23" s="22">
        <f t="shared" si="29"/>
        <v>-88.120951751487112</v>
      </c>
      <c r="CO23" s="17">
        <f>VLOOKUP(B:B,[30]Summary_Sep_21!$B:$EN,143,0)</f>
        <v>599929</v>
      </c>
      <c r="CP23" s="17">
        <f>VLOOKUP(B:B,[30]Summary_Sep_21!$B:$EM,142,0)</f>
        <v>-53328</v>
      </c>
      <c r="CQ23" s="22">
        <f t="shared" si="30"/>
        <v>-11.249793729372938</v>
      </c>
      <c r="CR23" s="17">
        <f>VLOOKUP(B:B,[31]Summary_Dec_21!$B:$ES,148,0)</f>
        <v>0</v>
      </c>
      <c r="CS23" s="17">
        <f>VLOOKUP(B:B,[31]Summary_Dec_21!$B:$ER,147,0)</f>
        <v>0</v>
      </c>
      <c r="CT23" s="22" t="e">
        <f t="shared" si="31"/>
        <v>#DIV/0!</v>
      </c>
      <c r="CU23" s="16">
        <f>VLOOKUP(B:B,[32]Summary_Mar_22!$B:$DI,112,0)</f>
        <v>218827</v>
      </c>
      <c r="CV23" s="17">
        <f>VLOOKUP(B:B,[32]Summary_Mar_22!$B:$DH,111,0)</f>
        <v>40442</v>
      </c>
      <c r="CW23" s="22">
        <f t="shared" si="32"/>
        <v>5.4108847238019884</v>
      </c>
      <c r="CX23" s="17">
        <f>VLOOKUP(B:B,[33]Summary_Jun_22!$B:$DL,115,0)</f>
        <v>421880</v>
      </c>
      <c r="CY23" s="17">
        <f>VLOOKUP(B:B,[33]Summary_Jun_22!$B:$DK,114,0)</f>
        <v>70259</v>
      </c>
      <c r="CZ23" s="22">
        <f t="shared" si="33"/>
        <v>6.0046399749498285</v>
      </c>
      <c r="DA23" s="17">
        <f>VLOOKUP(B:B,[34]Summary_Sep_22!$B:$DO,118,0)</f>
        <v>628039</v>
      </c>
      <c r="DB23" s="17">
        <f>VLOOKUP(B:B,[34]Summary_Sep_22!$B:$DN,117,0)</f>
        <v>96480</v>
      </c>
      <c r="DC23" s="22">
        <f t="shared" si="34"/>
        <v>6.5095252902155885</v>
      </c>
      <c r="DD23" s="17">
        <f>VLOOKUP(B:B,[35]Summary_Dec_22!$B:$DR,121,0)</f>
        <v>437820</v>
      </c>
      <c r="DE23" s="17">
        <f>VLOOKUP(B:B,[35]Summary_Dec_22!$B:$DQ,120,0)</f>
        <v>0</v>
      </c>
      <c r="DF23" s="22" t="e">
        <f t="shared" si="35"/>
        <v>#DIV/0!</v>
      </c>
      <c r="DG23" s="16">
        <f>VLOOKUP(B:B,[36]Summary_Mar_23!$B:$DP,119,0)</f>
        <v>0</v>
      </c>
      <c r="DH23" s="17">
        <f>VLOOKUP(B:B,[36]Summary_Mar_23!$B:$DO,118,0)</f>
        <v>0</v>
      </c>
      <c r="DI23" s="22" t="e">
        <f t="shared" si="36"/>
        <v>#DIV/0!</v>
      </c>
      <c r="DJ23" s="17">
        <f>VLOOKUP(B:B,[37]Summary_Jun_23!$B:$DQ,120,0)</f>
        <v>0</v>
      </c>
      <c r="DK23" s="17">
        <f>VLOOKUP(B:B,[37]Summary_Jun_23!$B:$DP,119,0)</f>
        <v>0</v>
      </c>
      <c r="DL23" s="22" t="e">
        <f t="shared" si="37"/>
        <v>#DIV/0!</v>
      </c>
      <c r="DM23" s="1">
        <f>VLOOKUP(B:B,[38]Summary_Sep_23!$B:$DS,122,0)</f>
        <v>0</v>
      </c>
      <c r="DN23" s="1">
        <f>VLOOKUP(B:B,[38]Summary_Sep_23!$B:$DR,121,0)</f>
        <v>0</v>
      </c>
      <c r="DO23" s="22" t="e">
        <f t="shared" si="38"/>
        <v>#DIV/0!</v>
      </c>
      <c r="DP23" s="17" t="e">
        <f>VLOOKUP(B:B,[39]Indu!$B:$DU,124,0)</f>
        <v>#N/A</v>
      </c>
      <c r="DQ23" s="17" t="e">
        <f>VLOOKUP(B:B,[39]Indu!$B:$DT,123,0)</f>
        <v>#N/A</v>
      </c>
      <c r="DR23" s="22" t="e">
        <f t="shared" si="39"/>
        <v>#N/A</v>
      </c>
      <c r="DS23" s="16">
        <f>VLOOKUP(B:B,'[40]Mar 2024 Final'!$B:$DX,127,0)</f>
        <v>0</v>
      </c>
      <c r="DT23" s="17">
        <f>VLOOKUP(B:B,'[40]Mar 2024 Final'!$B:$DW,126,0)</f>
        <v>0</v>
      </c>
      <c r="DU23" s="22" t="e">
        <f t="shared" si="40"/>
        <v>#DIV/0!</v>
      </c>
      <c r="DV23" s="17">
        <f>VLOOKUP(B:B,'[41]June 2024 Final'!$B:$EC,132,0)</f>
        <v>0</v>
      </c>
      <c r="DW23" s="17">
        <f>VLOOKUP(B:B,'[41]June 2024 Final'!$B:$EB,131,0)</f>
        <v>0</v>
      </c>
      <c r="DX23" s="22" t="e">
        <f t="shared" si="41"/>
        <v>#DIV/0!</v>
      </c>
      <c r="DY23" s="1">
        <f>VLOOKUP(B:B,'[42]Sep 2024 Final'!$B:$ED,133,0)</f>
        <v>0</v>
      </c>
      <c r="DZ23" s="1">
        <f>VLOOKUP(B:B,'[42]Sep 2024 Final'!$B:$EC,132,0)</f>
        <v>0</v>
      </c>
      <c r="EA23" s="22" t="e">
        <f t="shared" si="42"/>
        <v>#DIV/0!</v>
      </c>
      <c r="EB23" s="17">
        <f>VLOOKUP(B:B,'[43]Dec 2024 Final'!$B:$EF,135,0)</f>
        <v>0</v>
      </c>
      <c r="EC23" s="17">
        <f>VLOOKUP(B:B,'[43]Dec 2024 Final'!$B:$EE,134,0)</f>
        <v>0</v>
      </c>
      <c r="ED23" s="22" t="e">
        <f t="shared" si="43"/>
        <v>#DIV/0!</v>
      </c>
    </row>
    <row r="24" spans="1:134" x14ac:dyDescent="0.25">
      <c r="A24">
        <v>18</v>
      </c>
      <c r="B24" s="11" t="s">
        <v>19</v>
      </c>
      <c r="C24" s="16">
        <f>VLOOKUP(B:B,'[44]Mar 2014 (Final)'!$B$1:$BE$65536,56,0)</f>
        <v>4172728</v>
      </c>
      <c r="D24" s="17">
        <f>VLOOKUP(B:B,'[44]Mar 2014 (Final)'!$B$1:$BD$65536,55,0)</f>
        <v>9199533</v>
      </c>
      <c r="E24" s="22">
        <f t="shared" si="0"/>
        <v>0.45358041544065336</v>
      </c>
      <c r="F24" s="17">
        <f>VLOOKUP(B:B,'[45]June 2014 (Final - print)'!$B$1:$BF$65536,57,0)</f>
        <v>8701882</v>
      </c>
      <c r="G24" s="17">
        <f>VLOOKUP(B:B,'[45]June 2014 (Final - print)'!$B$1:$BE$65536,56,0)</f>
        <v>13190403</v>
      </c>
      <c r="H24" s="22">
        <f t="shared" si="1"/>
        <v>0.65971312627824941</v>
      </c>
      <c r="I24" s="46"/>
      <c r="J24" s="46"/>
      <c r="K24" s="48" t="e">
        <f t="shared" si="2"/>
        <v>#DIV/0!</v>
      </c>
      <c r="L24" s="17">
        <f>VLOOKUP(B:B,'[3]Dec 2014 (Final)'!$B$1:$BL$65536,63,0)</f>
        <v>19895758</v>
      </c>
      <c r="M24" s="17">
        <f>VLOOKUP(B:B,'[3]Dec 2014 (Final)'!$B$1:$BK$65536,62,0)</f>
        <v>41166394</v>
      </c>
      <c r="N24" s="22">
        <f t="shared" si="3"/>
        <v>0.48330096631733155</v>
      </c>
      <c r="O24" s="16">
        <f>VLOOKUP(B:B,'[4]Mar 2015 (Final)'!$B$1:$BN$65536,65,0)</f>
        <v>5120380</v>
      </c>
      <c r="P24" s="17">
        <f>VLOOKUP(B:B,'[4]Mar 2015 (Final)'!$B$1:$BM$65536,64,0)</f>
        <v>10719467</v>
      </c>
      <c r="Q24" s="22">
        <f t="shared" si="4"/>
        <v>0.47767113793997407</v>
      </c>
      <c r="R24" s="17">
        <f>VLOOKUP(B:B,'[5]June 2015 (Final)'!$B$1:$BR$65536,69,0)</f>
        <v>10165729</v>
      </c>
      <c r="S24" s="17">
        <f>VLOOKUP(B:B,'[5]June 2015 (Final)'!$B$1:$BQ$65536,68,0)</f>
        <v>21421874</v>
      </c>
      <c r="T24" s="22">
        <f t="shared" si="5"/>
        <v>0.47454900537646705</v>
      </c>
      <c r="U24" s="17">
        <f>VLOOKUP(B:B,'[6]Sep 2015 (Final)'!$B$1:$BU$65536,72,0)</f>
        <v>15323580</v>
      </c>
      <c r="V24" s="17">
        <f>VLOOKUP(B:B,'[6]Sep 2015 (Final)'!$B$1:$BT$65536,71,0)</f>
        <v>32340527</v>
      </c>
      <c r="W24" s="22">
        <f t="shared" si="6"/>
        <v>0.47381973707478547</v>
      </c>
      <c r="X24" s="17">
        <f>VLOOKUP(B:B,'[7]Dec 2015 (Final)'!$B$1:$BX$65536,75,0)</f>
        <v>21055485</v>
      </c>
      <c r="Y24" s="17">
        <f>VLOOKUP(B:B,'[7]Dec 2015 (Final)'!$B$1:$BW$65536,74,0)</f>
        <v>44717076</v>
      </c>
      <c r="Z24" s="22">
        <f t="shared" si="7"/>
        <v>0.47086005802347186</v>
      </c>
      <c r="AA24" s="16">
        <f>VLOOKUP(B:B,'[8]Mar 2016 (Final)'!$B$1:$CA$65536,78,0)</f>
        <v>5371251</v>
      </c>
      <c r="AB24" s="1">
        <f>VLOOKUP(B:B,'[8]Mar 2016 (Final)'!$B$1:$BZ$65536,77,0)</f>
        <v>12406856</v>
      </c>
      <c r="AC24" s="22">
        <f t="shared" si="8"/>
        <v>0.4329260370234006</v>
      </c>
      <c r="AD24" s="17">
        <f>VLOOKUP(B:B,'[9]Jun 2016 (Final)'!$B$1:$CE$65536,82,0)</f>
        <v>11041309</v>
      </c>
      <c r="AE24" s="17">
        <f>VLOOKUP(B:B,'[9]Jun 2016 (Final)'!$B$1:$CD$65536,81,0)</f>
        <v>25333207</v>
      </c>
      <c r="AF24" s="22">
        <f t="shared" si="9"/>
        <v>0.43584331821865269</v>
      </c>
      <c r="AG24" s="17">
        <f>VLOOKUP(B:B,'[10]Sep 2016 (Final)'!$B$1:$CH$65536,85,0)</f>
        <v>16615379</v>
      </c>
      <c r="AH24" s="17">
        <f>VLOOKUP(B:B,'[10]Sep 2016 (Final)'!$B$1:$CG$65536,84,0)</f>
        <v>38518086</v>
      </c>
      <c r="AI24" s="22">
        <f t="shared" si="10"/>
        <v>0.43136564469999883</v>
      </c>
      <c r="AJ24" s="17">
        <f>VLOOKUP(B:B,'[11]summary-dec-16'!$B$1:$CK$65536,88,0)</f>
        <v>22535492</v>
      </c>
      <c r="AK24" s="17">
        <f>VLOOKUP(B:B,'[11]summary-dec-16'!$B$1:$CJ$65536,87,0)</f>
        <v>50323827</v>
      </c>
      <c r="AL24" s="22">
        <f t="shared" si="11"/>
        <v>0.44780958332123666</v>
      </c>
      <c r="AM24" s="16">
        <f>VLOOKUP(B:B,'[12]summary-mar-17'!$B$1:$CM$65536,90,0)</f>
        <v>4840437</v>
      </c>
      <c r="AN24" s="17">
        <f>VLOOKUP(B:B,'[12]summary-mar-17'!$B$1:$CL$65536,89,0)</f>
        <v>7129774</v>
      </c>
      <c r="AO24" s="22">
        <f t="shared" si="12"/>
        <v>0.6789046889845316</v>
      </c>
      <c r="AP24" s="17">
        <f>VLOOKUP(B:B,'[13]summary-june-17'!$B$1:$CP$65536,93,0)</f>
        <v>10264826</v>
      </c>
      <c r="AQ24" s="17">
        <f>VLOOKUP(B:B,'[13]summary-june-17'!$B$1:$CO$65536,92,0)</f>
        <v>23091289</v>
      </c>
      <c r="AR24" s="22">
        <f t="shared" si="13"/>
        <v>0.44453239487843227</v>
      </c>
      <c r="AS24" s="17">
        <f>VLOOKUP(B:B,'[14]summary-sep-17'!$B$1:$CS$65536,96,0)</f>
        <v>15725660</v>
      </c>
      <c r="AT24" s="17">
        <f>VLOOKUP(B:B,'[14]summary-sep-17'!$B$1:$CR$65536,95,0)</f>
        <v>35401350</v>
      </c>
      <c r="AU24" s="22">
        <f t="shared" si="14"/>
        <v>0.44421074337560573</v>
      </c>
      <c r="AV24" s="17">
        <f>VLOOKUP(B:B,'[15]summary-Dec-17'!$B$1:$CV$65536,99,0)</f>
        <v>22307774</v>
      </c>
      <c r="AW24" s="17">
        <f>VLOOKUP(B:B,'[15]summary-Dec-17'!$B$1:$CU$65536,98,0)</f>
        <v>47727003</v>
      </c>
      <c r="AX24" s="22">
        <f t="shared" si="15"/>
        <v>0.4674036205457946</v>
      </c>
      <c r="AY24" s="16">
        <f>VLOOKUP(B:B,'[16]summary-Mar-18'!$B$1:$CY$65536,102,0)</f>
        <v>5021302</v>
      </c>
      <c r="AZ24" s="17">
        <f>VLOOKUP(B:B,'[16]summary-Mar-18'!$B$1:$CX$65536,101,0)</f>
        <v>11827601</v>
      </c>
      <c r="BA24" s="22">
        <f t="shared" si="16"/>
        <v>0.42454103752739036</v>
      </c>
      <c r="BB24" s="17">
        <f>VLOOKUP(B:B,'[17]summary-Jun-18'!$B$1:$DB$65536,105,0)</f>
        <v>10715920</v>
      </c>
      <c r="BC24" s="17">
        <f>VLOOKUP(B:B,'[17]summary-Jun-18'!$B$1:$DA$65536,104,0)</f>
        <v>23513830</v>
      </c>
      <c r="BD24" s="22">
        <f t="shared" si="17"/>
        <v>0.45572839473620419</v>
      </c>
      <c r="BE24" s="17">
        <f>VLOOKUP(B:B,'[18]summary-Sep-18'!$B$1:$DE$65536,108,0)</f>
        <v>16612388</v>
      </c>
      <c r="BF24" s="17">
        <f>VLOOKUP(B:B,'[18]summary-Sep-18'!$B$1:$DD$65536,107,0)</f>
        <v>35312121</v>
      </c>
      <c r="BG24" s="22">
        <f t="shared" si="18"/>
        <v>0.47044435535322277</v>
      </c>
      <c r="BH24" s="17">
        <f>VLOOKUP(B:B,'[19]summary-Dec-18'!$B$1:$DH$65536,111,0)</f>
        <v>23321099</v>
      </c>
      <c r="BI24" s="17">
        <f>VLOOKUP(B:B,'[19]summary-Dec-18'!$B$1:$DG$65536,110,0)</f>
        <v>49371561</v>
      </c>
      <c r="BJ24" s="22">
        <f t="shared" si="19"/>
        <v>0.47235895579643511</v>
      </c>
      <c r="BK24" s="16">
        <f>VLOOKUP(B:B,[20]Summary_mar_19!$B$1:$DK$65536,114,0)</f>
        <v>5298999</v>
      </c>
      <c r="BL24" s="17">
        <f>VLOOKUP(B:B,[20]Summary_mar_19!$B$1:$DJ$65536,113,0)</f>
        <v>12687736</v>
      </c>
      <c r="BM24" s="22">
        <f t="shared" si="20"/>
        <v>0.41764732494433993</v>
      </c>
      <c r="BN24" s="17">
        <f>VLOOKUP(B:B,[21]Summary_jun_19!$B$1:$DN$65536,117,0)</f>
        <v>11645562</v>
      </c>
      <c r="BO24" s="17">
        <f>VLOOKUP(B:B,[21]Summary_jun_19!$B$1:$DM$65536,116,0)</f>
        <v>25947292</v>
      </c>
      <c r="BP24" s="22">
        <f t="shared" si="21"/>
        <v>0.44881608454554717</v>
      </c>
      <c r="BQ24" s="17">
        <f>VLOOKUP(B:B,[22]Summary_sep_19!$B$1:$DQ$65536,120,0)</f>
        <v>18337698</v>
      </c>
      <c r="BR24" s="17">
        <f>VLOOKUP(B:B,[22]Summary_sep_19!$B$1:$DP$65536,119,0)</f>
        <v>39980566</v>
      </c>
      <c r="BS24" s="22">
        <f t="shared" si="22"/>
        <v>0.45866529253237687</v>
      </c>
      <c r="BT24" s="17">
        <f>VLOOKUP(B:B,[23]Summary_DEC_19!$B$1:$DT$65536,123,0)</f>
        <v>25204820</v>
      </c>
      <c r="BU24" s="17">
        <f>VLOOKUP(B:B,[23]Summary_DEC_19!$B$1:$DS$65536,122,0)</f>
        <v>55148268</v>
      </c>
      <c r="BV24" s="22">
        <f t="shared" si="23"/>
        <v>0.45703738148222534</v>
      </c>
      <c r="BW24" s="16">
        <f>VLOOKUP(B:B,[24]Summary_mar_20!$B:$DW,126,0)</f>
        <v>6402165</v>
      </c>
      <c r="BX24" s="17">
        <f>VLOOKUP(B:B,[24]Summary_mar_20!$B:$DV,125,0)</f>
        <v>14025469</v>
      </c>
      <c r="BY24" s="22">
        <f t="shared" si="24"/>
        <v>0.45646708855154861</v>
      </c>
      <c r="BZ24" s="1">
        <f>VLOOKUP(B:B,[25]Summary_jun_20!$B:$DZ,129,0)</f>
        <v>12603428</v>
      </c>
      <c r="CA24" s="17">
        <f>VLOOKUP(B:B,[25]Summary_jun_20!$B:$DY,128,0)</f>
        <v>28489748</v>
      </c>
      <c r="CB24" s="22">
        <f t="shared" si="25"/>
        <v>0.44238467816563348</v>
      </c>
      <c r="CC24" s="17">
        <f>VLOOKUP(B:B,[26]Summary_Sep_20!$B:$EC,132,0)</f>
        <v>19059969</v>
      </c>
      <c r="CD24" s="17">
        <f>VLOOKUP(B:B,[26]Summary_Sep_20!$B:$EB,131,0)</f>
        <v>45345415</v>
      </c>
      <c r="CE24" s="22">
        <f t="shared" si="26"/>
        <v>0.42032847201861534</v>
      </c>
      <c r="CF24" s="17">
        <f>VLOOKUP(B:B,[27]Summary_Dec_20!$B:$EF,135,0)</f>
        <v>26233227</v>
      </c>
      <c r="CG24" s="17">
        <f>VLOOKUP(B:B,[27]Summary_Dec_20!$B:$EE,134,0)</f>
        <v>63798507</v>
      </c>
      <c r="CH24" s="22">
        <f t="shared" si="27"/>
        <v>0.41118872891492586</v>
      </c>
      <c r="CI24" s="16">
        <f>VLOOKUP(B:B,[28]Summary_Mar_21!$B:$EH,137,0)</f>
        <v>6361562</v>
      </c>
      <c r="CJ24" s="17">
        <f>VLOOKUP(B:B,[28]Summary_Mar_21!$B:$EG,136,0)</f>
        <v>16532644</v>
      </c>
      <c r="CK24" s="22">
        <f t="shared" si="28"/>
        <v>0.38478793833581609</v>
      </c>
      <c r="CL24" s="17">
        <f>VLOOKUP(B:B,[29]Summary_Jun_21!$B:$EK,140,0)</f>
        <v>13214344</v>
      </c>
      <c r="CM24" s="17">
        <f>VLOOKUP(B:B,[29]Summary_Jun_21!$B:$EJ,139,0)</f>
        <v>33898064</v>
      </c>
      <c r="CN24" s="22">
        <f t="shared" si="29"/>
        <v>0.38982592044194619</v>
      </c>
      <c r="CO24" s="17">
        <f>VLOOKUP(B:B,[30]Summary_Sep_21!$B:$EN,143,0)</f>
        <v>20678658</v>
      </c>
      <c r="CP24" s="17">
        <f>VLOOKUP(B:B,[30]Summary_Sep_21!$B:$EM,142,0)</f>
        <v>51909573</v>
      </c>
      <c r="CQ24" s="22">
        <f t="shared" si="30"/>
        <v>0.39835923905596371</v>
      </c>
      <c r="CR24" s="17">
        <f>VLOOKUP(B:B,[31]Summary_Dec_21!$B:$ES,148,0)</f>
        <v>28894027</v>
      </c>
      <c r="CS24" s="17">
        <f>VLOOKUP(B:B,[31]Summary_Dec_21!$B:$ER,147,0)</f>
        <v>72296121</v>
      </c>
      <c r="CT24" s="22">
        <f t="shared" si="31"/>
        <v>0.3996622031768482</v>
      </c>
      <c r="CU24" s="16">
        <f>VLOOKUP(B:B,[32]Summary_Mar_22!$B:$DI,112,0)</f>
        <v>7318659</v>
      </c>
      <c r="CV24" s="17">
        <f>VLOOKUP(B:B,[32]Summary_Mar_22!$B:$DH,111,0)</f>
        <v>19022875</v>
      </c>
      <c r="CW24" s="22">
        <f t="shared" si="32"/>
        <v>0.38472938501672327</v>
      </c>
      <c r="CX24" s="17">
        <f>VLOOKUP(B:B,[33]Summary_Jun_22!$B:$DL,115,0)</f>
        <v>15643304</v>
      </c>
      <c r="CY24" s="17">
        <f>VLOOKUP(B:B,[33]Summary_Jun_22!$B:$DK,114,0)</f>
        <v>39926711</v>
      </c>
      <c r="CZ24" s="22">
        <f t="shared" si="33"/>
        <v>0.39180046660993439</v>
      </c>
      <c r="DA24" s="17">
        <f>VLOOKUP(B:B,[34]Summary_Sep_22!$B:$DO,118,0)</f>
        <v>24933873</v>
      </c>
      <c r="DB24" s="17">
        <f>VLOOKUP(B:B,[34]Summary_Sep_22!$B:$DN,117,0)</f>
        <v>60574826</v>
      </c>
      <c r="DC24" s="22">
        <f t="shared" si="34"/>
        <v>0.41162104204806133</v>
      </c>
      <c r="DD24" s="17">
        <f>VLOOKUP(B:B,[35]Summary_Dec_22!$B:$DR,121,0)</f>
        <v>36112271</v>
      </c>
      <c r="DE24" s="17">
        <f>VLOOKUP(B:B,[35]Summary_Dec_22!$B:$DQ,120,0)</f>
        <v>85951042</v>
      </c>
      <c r="DF24" s="22">
        <f t="shared" si="35"/>
        <v>0.42014931011540269</v>
      </c>
      <c r="DG24" s="16">
        <f>VLOOKUP(B:B,[36]Summary_Mar_23!$B:$DP,119,0)</f>
        <v>10001559</v>
      </c>
      <c r="DH24" s="17">
        <f>VLOOKUP(B:B,[36]Summary_Mar_23!$B:$DO,118,0)</f>
        <v>21254143</v>
      </c>
      <c r="DI24" s="22">
        <f t="shared" si="36"/>
        <v>0.47056985548652797</v>
      </c>
      <c r="DJ24" s="17">
        <f>VLOOKUP(B:B,[37]Summary_Jun_23!$B:$DQ,120,0)</f>
        <v>20648333</v>
      </c>
      <c r="DK24" s="17">
        <f>VLOOKUP(B:B,[37]Summary_Jun_23!$B:$DP,119,0)</f>
        <v>44519077</v>
      </c>
      <c r="DL24" s="22">
        <f t="shared" si="37"/>
        <v>0.46380864994123755</v>
      </c>
      <c r="DM24" s="1">
        <f>VLOOKUP(B:B,[38]Summary_Sep_23!$B:$DS,122,0)</f>
        <v>32812662</v>
      </c>
      <c r="DN24" s="1">
        <f>VLOOKUP(B:B,[38]Summary_Sep_23!$B:$DR,121,0)</f>
        <v>68432349</v>
      </c>
      <c r="DO24" s="22">
        <f t="shared" si="38"/>
        <v>0.47949051113238855</v>
      </c>
      <c r="DP24" s="17">
        <f>VLOOKUP(B:B,[39]Indu!$B:$DU,124,0)</f>
        <v>45597913</v>
      </c>
      <c r="DQ24" s="17">
        <f>VLOOKUP(B:B,[39]Indu!$B:$DT,123,0)</f>
        <v>93774197</v>
      </c>
      <c r="DR24" s="22">
        <f t="shared" si="39"/>
        <v>0.48625223631613718</v>
      </c>
      <c r="DS24" s="16">
        <f>VLOOKUP(B:B,'[40]Mar 2024 Final'!$B:$DX,127,0)</f>
        <v>11071399</v>
      </c>
      <c r="DT24" s="17">
        <f>VLOOKUP(B:B,'[40]Mar 2024 Final'!$B:$DW,126,0)</f>
        <v>20122954</v>
      </c>
      <c r="DU24" s="22">
        <f t="shared" si="40"/>
        <v>0.55018756192555029</v>
      </c>
      <c r="DV24" s="17">
        <f>VLOOKUP(B:B,'[41]June 2024 Final'!$B:$EC,132,0)</f>
        <v>23445710</v>
      </c>
      <c r="DW24" s="17">
        <f>VLOOKUP(B:B,'[41]June 2024 Final'!$B:$EB,131,0)</f>
        <v>42966500</v>
      </c>
      <c r="DX24" s="22">
        <f t="shared" si="41"/>
        <v>0.54567418803020962</v>
      </c>
      <c r="DY24" s="1">
        <f>VLOOKUP(B:B,'[42]Sep 2024 Final'!$B:$ED,133,0)</f>
        <v>37780361</v>
      </c>
      <c r="DZ24" s="1">
        <f>VLOOKUP(B:B,'[42]Sep 2024 Final'!$B:$EC,132,0)</f>
        <v>65849444</v>
      </c>
      <c r="EA24" s="22">
        <f t="shared" si="42"/>
        <v>0.5737384965619452</v>
      </c>
      <c r="EB24" s="17">
        <f>VLOOKUP(B:B,'[43]Dec 2024 Final'!$B:$EF,135,0)</f>
        <v>54112491</v>
      </c>
      <c r="EC24" s="17">
        <f>VLOOKUP(B:B,'[43]Dec 2024 Final'!$B:$EE,134,0)</f>
        <v>89271509</v>
      </c>
      <c r="ED24" s="22">
        <f t="shared" si="43"/>
        <v>0.60615633818848069</v>
      </c>
    </row>
    <row r="25" spans="1:134" x14ac:dyDescent="0.25">
      <c r="A25">
        <v>19</v>
      </c>
      <c r="B25" s="13" t="s">
        <v>20</v>
      </c>
      <c r="C25" s="16">
        <f>VLOOKUP(B:B,'[44]Mar 2014 (Final)'!$B$1:$BE$65536,56,0)</f>
        <v>985924</v>
      </c>
      <c r="D25" s="17">
        <f>VLOOKUP(B:B,'[44]Mar 2014 (Final)'!$B$1:$BD$65536,55,0)</f>
        <v>1718674</v>
      </c>
      <c r="E25" s="22">
        <f t="shared" si="0"/>
        <v>0.57365387502225551</v>
      </c>
      <c r="F25" s="17">
        <f>VLOOKUP(B:B,'[45]June 2014 (Final - print)'!$B$1:$BF$65536,57,0)</f>
        <v>2266139</v>
      </c>
      <c r="G25" s="17">
        <f>VLOOKUP(B:B,'[45]June 2014 (Final - print)'!$B$1:$BE$65536,56,0)</f>
        <v>3798722</v>
      </c>
      <c r="H25" s="22">
        <f t="shared" si="1"/>
        <v>0.59655299861374433</v>
      </c>
      <c r="I25" s="46"/>
      <c r="J25" s="46"/>
      <c r="K25" s="48" t="e">
        <f t="shared" si="2"/>
        <v>#DIV/0!</v>
      </c>
      <c r="L25" s="17">
        <f>VLOOKUP(B:B,'[3]Dec 2014 (Final)'!$B$1:$BL$65536,63,0)</f>
        <v>4917200</v>
      </c>
      <c r="M25" s="17">
        <f>VLOOKUP(B:B,'[3]Dec 2014 (Final)'!$B$1:$BK$65536,62,0)</f>
        <v>7925502</v>
      </c>
      <c r="N25" s="22">
        <f t="shared" si="3"/>
        <v>0.62042757670113513</v>
      </c>
      <c r="O25" s="16">
        <f>VLOOKUP(B:B,'[4]Mar 2015 (Final)'!$B$1:$BN$65536,65,0)</f>
        <v>1378037</v>
      </c>
      <c r="P25" s="17">
        <f>VLOOKUP(B:B,'[4]Mar 2015 (Final)'!$B$1:$BM$65536,64,0)</f>
        <v>2207192</v>
      </c>
      <c r="Q25" s="22">
        <f t="shared" si="4"/>
        <v>0.6243394321835164</v>
      </c>
      <c r="R25" s="17">
        <f>VLOOKUP(B:B,'[5]June 2015 (Final)'!$B$1:$BR$65536,69,0)</f>
        <v>2849847</v>
      </c>
      <c r="S25" s="17">
        <f>VLOOKUP(B:B,'[5]June 2015 (Final)'!$B$1:$BQ$65536,68,0)</f>
        <v>4589534</v>
      </c>
      <c r="T25" s="22">
        <f t="shared" si="5"/>
        <v>0.62094474079503492</v>
      </c>
      <c r="U25" s="17">
        <f>VLOOKUP(B:B,'[6]Sep 2015 (Final)'!$B$1:$BU$65536,72,0)</f>
        <v>4391362</v>
      </c>
      <c r="V25" s="17">
        <f>VLOOKUP(B:B,'[6]Sep 2015 (Final)'!$B$1:$BT$65536,71,0)</f>
        <v>7157986</v>
      </c>
      <c r="W25" s="22">
        <f t="shared" si="6"/>
        <v>0.61349128092734462</v>
      </c>
      <c r="X25" s="17">
        <f>VLOOKUP(B:B,'[7]Dec 2015 (Final)'!$B$1:$BX$65536,75,0)</f>
        <v>6111188</v>
      </c>
      <c r="Y25" s="17">
        <f>VLOOKUP(B:B,'[7]Dec 2015 (Final)'!$B$1:$BW$65536,74,0)</f>
        <v>9206549</v>
      </c>
      <c r="Z25" s="22">
        <f t="shared" si="7"/>
        <v>0.66378704984897163</v>
      </c>
      <c r="AA25" s="16">
        <f>VLOOKUP(B:B,'[8]Mar 2016 (Final)'!$B$1:$CA$65536,78,0)</f>
        <v>1684818</v>
      </c>
      <c r="AB25" s="1">
        <f>VLOOKUP(B:B,'[8]Mar 2016 (Final)'!$B$1:$BZ$65536,77,0)</f>
        <v>2286157</v>
      </c>
      <c r="AC25" s="22">
        <f t="shared" si="8"/>
        <v>0.73696513406559572</v>
      </c>
      <c r="AD25" s="17">
        <f>VLOOKUP(B:B,'[9]Jun 2016 (Final)'!$B$1:$CE$65536,82,0)</f>
        <v>3460246</v>
      </c>
      <c r="AE25" s="17">
        <f>VLOOKUP(B:B,'[9]Jun 2016 (Final)'!$B$1:$CD$65536,81,0)</f>
        <v>4804941</v>
      </c>
      <c r="AF25" s="22">
        <f t="shared" si="9"/>
        <v>0.72014328583847331</v>
      </c>
      <c r="AG25" s="17">
        <f>VLOOKUP(B:B,'[10]Sep 2016 (Final)'!$B$1:$CH$65536,85,0)</f>
        <v>5233201</v>
      </c>
      <c r="AH25" s="17">
        <f>VLOOKUP(B:B,'[10]Sep 2016 (Final)'!$B$1:$CG$65536,84,0)</f>
        <v>7229253</v>
      </c>
      <c r="AI25" s="22">
        <f t="shared" si="10"/>
        <v>0.72389235789645212</v>
      </c>
      <c r="AJ25" s="17">
        <f>VLOOKUP(B:B,'[11]summary-dec-16'!$B$1:$CK$65536,88,0)</f>
        <v>2200396</v>
      </c>
      <c r="AK25" s="17">
        <f>VLOOKUP(B:B,'[11]summary-dec-16'!$B$1:$CJ$65536,87,0)</f>
        <v>8998183</v>
      </c>
      <c r="AL25" s="22">
        <f t="shared" si="11"/>
        <v>0.24453781391198645</v>
      </c>
      <c r="AM25" s="16">
        <f>VLOOKUP(B:B,'[12]summary-mar-17'!$B$1:$CM$65536,90,0)</f>
        <v>1526302</v>
      </c>
      <c r="AN25" s="17">
        <f>VLOOKUP(B:B,'[12]summary-mar-17'!$B$1:$CL$65536,89,0)</f>
        <v>1515919</v>
      </c>
      <c r="AO25" s="22">
        <f t="shared" si="12"/>
        <v>1.0068493105502339</v>
      </c>
      <c r="AP25" s="17">
        <f>VLOOKUP(B:B,'[13]summary-june-17'!$B$1:$CP$65536,93,0)</f>
        <v>3145475</v>
      </c>
      <c r="AQ25" s="17">
        <f>VLOOKUP(B:B,'[13]summary-june-17'!$B$1:$CO$65536,92,0)</f>
        <v>3038891</v>
      </c>
      <c r="AR25" s="22">
        <f t="shared" si="13"/>
        <v>1.0350733211556453</v>
      </c>
      <c r="AS25" s="17">
        <f>VLOOKUP(B:B,'[14]summary-sep-17'!$B$1:$CS$65536,96,0)</f>
        <v>4931635</v>
      </c>
      <c r="AT25" s="17">
        <f>VLOOKUP(B:B,'[14]summary-sep-17'!$B$1:$CR$65536,95,0)</f>
        <v>4752686</v>
      </c>
      <c r="AU25" s="22">
        <f t="shared" si="14"/>
        <v>1.0376521823659295</v>
      </c>
      <c r="AV25" s="17">
        <f>VLOOKUP(B:B,'[15]summary-Dec-17'!$B$1:$CV$65536,99,0)</f>
        <v>2037432</v>
      </c>
      <c r="AW25" s="17">
        <f>VLOOKUP(B:B,'[15]summary-Dec-17'!$B$1:$CU$65536,98,0)</f>
        <v>6475610</v>
      </c>
      <c r="AX25" s="22">
        <f t="shared" si="15"/>
        <v>0.31463167176528545</v>
      </c>
      <c r="AY25" s="16">
        <f>VLOOKUP(B:B,'[16]summary-Mar-18'!$B$1:$CY$65536,102,0)</f>
        <v>1319006</v>
      </c>
      <c r="AZ25" s="17">
        <f>VLOOKUP(B:B,'[16]summary-Mar-18'!$B$1:$CX$65536,101,0)</f>
        <v>1560116</v>
      </c>
      <c r="BA25" s="22">
        <f t="shared" si="16"/>
        <v>0.84545379958926126</v>
      </c>
      <c r="BB25" s="17">
        <f>VLOOKUP(B:B,'[17]summary-Jun-18'!$B$1:$DB$65536,105,0)</f>
        <v>2717194</v>
      </c>
      <c r="BC25" s="17">
        <f>VLOOKUP(B:B,'[17]summary-Jun-18'!$B$1:$DA$65536,104,0)</f>
        <v>3241206</v>
      </c>
      <c r="BD25" s="22">
        <f t="shared" si="17"/>
        <v>0.8383280791162302</v>
      </c>
      <c r="BE25" s="17">
        <f>VLOOKUP(B:B,'[18]summary-Sep-18'!$B$1:$DE$65536,108,0)</f>
        <v>4052055</v>
      </c>
      <c r="BF25" s="17">
        <f>VLOOKUP(B:B,'[18]summary-Sep-18'!$B$1:$DD$65536,107,0)</f>
        <v>4900890</v>
      </c>
      <c r="BG25" s="22">
        <f t="shared" si="18"/>
        <v>0.82679982615402503</v>
      </c>
      <c r="BH25" s="17">
        <f>VLOOKUP(B:B,'[19]summary-Dec-18'!$B$1:$DH$65536,111,0)</f>
        <v>5577409</v>
      </c>
      <c r="BI25" s="17">
        <f>VLOOKUP(B:B,'[19]summary-Dec-18'!$B$1:$DG$65536,110,0)</f>
        <v>6769169</v>
      </c>
      <c r="BJ25" s="22">
        <f t="shared" si="19"/>
        <v>0.82394293893386328</v>
      </c>
      <c r="BK25" s="16">
        <f>VLOOKUP(B:B,[20]Summary_mar_19!$B$1:$DK$65536,114,0)</f>
        <v>1349084</v>
      </c>
      <c r="BL25" s="17">
        <f>VLOOKUP(B:B,[20]Summary_mar_19!$B$1:$DJ$65536,113,0)</f>
        <v>1755181</v>
      </c>
      <c r="BM25" s="22">
        <f t="shared" si="20"/>
        <v>0.76862956014223038</v>
      </c>
      <c r="BN25" s="17">
        <f>VLOOKUP(B:B,[21]Summary_jun_19!$B$1:$DN$65536,117,0)</f>
        <v>2719422</v>
      </c>
      <c r="BO25" s="17">
        <f>VLOOKUP(B:B,[21]Summary_jun_19!$B$1:$DM$65536,116,0)</f>
        <v>3542683</v>
      </c>
      <c r="BP25" s="22">
        <f t="shared" si="21"/>
        <v>0.7676165211507775</v>
      </c>
      <c r="BQ25" s="17">
        <f>VLOOKUP(B:B,[22]Summary_sep_19!$B$1:$DQ$65536,120,0)</f>
        <v>2719422</v>
      </c>
      <c r="BR25" s="17">
        <f>VLOOKUP(B:B,[22]Summary_sep_19!$B$1:$DP$65536,119,0)</f>
        <v>5582718</v>
      </c>
      <c r="BS25" s="22">
        <f t="shared" si="22"/>
        <v>0.48711434107902279</v>
      </c>
      <c r="BT25" s="17">
        <f>VLOOKUP(B:B,[23]Summary_DEC_19!$B$1:$DT$65536,123,0)</f>
        <v>5592620</v>
      </c>
      <c r="BU25" s="17">
        <f>VLOOKUP(B:B,[23]Summary_DEC_19!$B$1:$DS$65536,122,0)</f>
        <v>7679164</v>
      </c>
      <c r="BV25" s="22">
        <f t="shared" si="23"/>
        <v>0.7282850060240933</v>
      </c>
      <c r="BW25" s="16">
        <f>VLOOKUP(B:B,[24]Summary_mar_20!$B:$DW,126,0)</f>
        <v>1412476</v>
      </c>
      <c r="BX25" s="17">
        <f>VLOOKUP(B:B,[24]Summary_mar_20!$B:$DV,125,0)</f>
        <v>2085246</v>
      </c>
      <c r="BY25" s="22">
        <f t="shared" si="24"/>
        <v>0.67736660326887088</v>
      </c>
      <c r="BZ25" s="1">
        <f>VLOOKUP(B:B,[25]Summary_jun_20!$B:$DZ,129,0)</f>
        <v>2895327</v>
      </c>
      <c r="CA25" s="17">
        <f>VLOOKUP(B:B,[25]Summary_jun_20!$B:$DY,128,0)</f>
        <v>4148923</v>
      </c>
      <c r="CB25" s="22">
        <f t="shared" si="25"/>
        <v>0.69785026138108608</v>
      </c>
      <c r="CC25" s="17">
        <f>VLOOKUP(B:B,[26]Summary_Sep_20!$B:$EC,132,0)</f>
        <v>4205309</v>
      </c>
      <c r="CD25" s="17">
        <f>VLOOKUP(B:B,[26]Summary_Sep_20!$B:$EB,131,0)</f>
        <v>6484549</v>
      </c>
      <c r="CE25" s="22">
        <f t="shared" si="26"/>
        <v>0.64851217871898259</v>
      </c>
      <c r="CF25" s="17">
        <f>VLOOKUP(B:B,[27]Summary_Dec_20!$B:$EF,135,0)</f>
        <v>5985556</v>
      </c>
      <c r="CG25" s="17">
        <f>VLOOKUP(B:B,[27]Summary_Dec_20!$B:$EE,134,0)</f>
        <v>8927472</v>
      </c>
      <c r="CH25" s="22">
        <f t="shared" si="27"/>
        <v>0.67046483035735094</v>
      </c>
      <c r="CI25" s="16">
        <f>VLOOKUP(B:B,[28]Summary_Mar_21!$B:$EH,137,0)</f>
        <v>1410275</v>
      </c>
      <c r="CJ25" s="17">
        <f>VLOOKUP(B:B,[28]Summary_Mar_21!$B:$EG,136,0)</f>
        <v>2439335</v>
      </c>
      <c r="CK25" s="22">
        <f t="shared" si="28"/>
        <v>0.57813912398256084</v>
      </c>
      <c r="CL25" s="17">
        <f>VLOOKUP(B:B,[29]Summary_Jun_21!$B:$EK,140,0)</f>
        <v>2891798</v>
      </c>
      <c r="CM25" s="17">
        <f>VLOOKUP(B:B,[29]Summary_Jun_21!$B:$EJ,139,0)</f>
        <v>5076939</v>
      </c>
      <c r="CN25" s="22">
        <f t="shared" si="29"/>
        <v>0.56959478930119112</v>
      </c>
      <c r="CO25" s="17">
        <f>VLOOKUP(B:B,[30]Summary_Sep_21!$B:$EN,143,0)</f>
        <v>4478713</v>
      </c>
      <c r="CP25" s="17">
        <f>VLOOKUP(B:B,[30]Summary_Sep_21!$B:$EM,142,0)</f>
        <v>7779303</v>
      </c>
      <c r="CQ25" s="22">
        <f t="shared" si="30"/>
        <v>0.57572162955987183</v>
      </c>
      <c r="CR25" s="17">
        <f>VLOOKUP(B:B,[31]Summary_Dec_21!$B:$ES,148,0)</f>
        <v>6622523</v>
      </c>
      <c r="CS25" s="17">
        <f>VLOOKUP(B:B,[31]Summary_Dec_21!$B:$ER,147,0)</f>
        <v>10535376</v>
      </c>
      <c r="CT25" s="22">
        <f t="shared" si="31"/>
        <v>0.62859863758066159</v>
      </c>
      <c r="CU25" s="16">
        <f>VLOOKUP(B:B,[32]Summary_Mar_22!$B:$DI,112,0)</f>
        <v>1515938</v>
      </c>
      <c r="CV25" s="17">
        <f>VLOOKUP(B:B,[32]Summary_Mar_22!$B:$DH,111,0)</f>
        <v>2673574</v>
      </c>
      <c r="CW25" s="22">
        <f t="shared" si="32"/>
        <v>0.5670080573793731</v>
      </c>
      <c r="CX25" s="17">
        <f>VLOOKUP(B:B,[33]Summary_Jun_22!$B:$DL,115,0)</f>
        <v>3217792</v>
      </c>
      <c r="CY25" s="17">
        <f>VLOOKUP(B:B,[33]Summary_Jun_22!$B:$DK,114,0)</f>
        <v>5761175</v>
      </c>
      <c r="CZ25" s="22">
        <f t="shared" si="33"/>
        <v>0.55853050809947624</v>
      </c>
      <c r="DA25" s="17">
        <f>VLOOKUP(B:B,[34]Summary_Sep_22!$B:$DO,118,0)</f>
        <v>5004373</v>
      </c>
      <c r="DB25" s="17">
        <f>VLOOKUP(B:B,[34]Summary_Sep_22!$B:$DN,117,0)</f>
        <v>8818048</v>
      </c>
      <c r="DC25" s="22">
        <f t="shared" si="34"/>
        <v>0.56751482867863723</v>
      </c>
      <c r="DD25" s="17">
        <f>VLOOKUP(B:B,[35]Summary_Dec_22!$B:$DR,121,0)</f>
        <v>7631327</v>
      </c>
      <c r="DE25" s="17">
        <f>VLOOKUP(B:B,[35]Summary_Dec_22!$B:$DQ,120,0)</f>
        <v>11868401</v>
      </c>
      <c r="DF25" s="22">
        <f t="shared" si="35"/>
        <v>0.64299537907423254</v>
      </c>
      <c r="DG25" s="16">
        <f>VLOOKUP(B:B,[36]Summary_Mar_23!$B:$DP,119,0)</f>
        <v>1804051</v>
      </c>
      <c r="DH25" s="17">
        <f>VLOOKUP(B:B,[36]Summary_Mar_23!$B:$DO,118,0)</f>
        <v>2945548</v>
      </c>
      <c r="DI25" s="22">
        <f t="shared" si="36"/>
        <v>0.61246701802177383</v>
      </c>
      <c r="DJ25" s="17">
        <f>VLOOKUP(B:B,[37]Summary_Jun_23!$B:$DQ,120,0)</f>
        <v>3676802</v>
      </c>
      <c r="DK25" s="17">
        <f>VLOOKUP(B:B,[37]Summary_Jun_23!$B:$DP,119,0)</f>
        <v>6153804</v>
      </c>
      <c r="DL25" s="22">
        <f t="shared" si="37"/>
        <v>0.59748441776826167</v>
      </c>
      <c r="DM25" s="1">
        <f>VLOOKUP(B:B,[38]Summary_Sep_23!$B:$DS,122,0)</f>
        <v>5787092</v>
      </c>
      <c r="DN25" s="1">
        <f>VLOOKUP(B:B,[38]Summary_Sep_23!$B:$DR,121,0)</f>
        <v>9506284</v>
      </c>
      <c r="DO25" s="22">
        <f t="shared" si="38"/>
        <v>0.60876489698813963</v>
      </c>
      <c r="DP25" s="17">
        <f>VLOOKUP(B:B,[39]Indu!$B:$DU,124,0)</f>
        <v>8703980</v>
      </c>
      <c r="DQ25" s="17">
        <f>VLOOKUP(B:B,[39]Indu!$B:$DT,123,0)</f>
        <v>13149194</v>
      </c>
      <c r="DR25" s="22">
        <f t="shared" si="39"/>
        <v>0.66194019192355058</v>
      </c>
      <c r="DS25" s="16">
        <f>VLOOKUP(B:B,'[40]Mar 2024 Final'!$B:$DX,127,0)</f>
        <v>2205465</v>
      </c>
      <c r="DT25" s="17">
        <f>VLOOKUP(B:B,'[40]Mar 2024 Final'!$B:$DW,126,0)</f>
        <v>3622432</v>
      </c>
      <c r="DU25" s="22">
        <f t="shared" si="40"/>
        <v>0.60883544535825651</v>
      </c>
      <c r="DV25" s="17">
        <f>VLOOKUP(B:B,'[41]June 2024 Final'!$B:$EC,132,0)</f>
        <v>4472996</v>
      </c>
      <c r="DW25" s="17">
        <f>VLOOKUP(B:B,'[41]June 2024 Final'!$B:$EB,131,0)</f>
        <v>7054757</v>
      </c>
      <c r="DX25" s="22">
        <f t="shared" si="41"/>
        <v>0.63403969831987128</v>
      </c>
      <c r="DY25" s="1">
        <f>VLOOKUP(B:B,'[42]Sep 2024 Final'!$B:$ED,133,0)</f>
        <v>7554397</v>
      </c>
      <c r="DZ25" s="1">
        <f>VLOOKUP(B:B,'[42]Sep 2024 Final'!$B:$EC,132,0)</f>
        <v>10677025</v>
      </c>
      <c r="EA25" s="22">
        <f t="shared" si="42"/>
        <v>0.70753763337633846</v>
      </c>
      <c r="EB25" s="17">
        <f>VLOOKUP(B:B,'[43]Dec 2024 Final'!$B:$EF,135,0)</f>
        <v>10284039</v>
      </c>
      <c r="EC25" s="17">
        <f>VLOOKUP(B:B,'[43]Dec 2024 Final'!$B:$EE,134,0)</f>
        <v>14669334</v>
      </c>
      <c r="ED25" s="22">
        <f t="shared" si="43"/>
        <v>0.70105698050095522</v>
      </c>
    </row>
    <row r="26" spans="1:134" x14ac:dyDescent="0.25">
      <c r="A26">
        <v>20</v>
      </c>
      <c r="B26" s="11" t="s">
        <v>81</v>
      </c>
      <c r="C26" s="16">
        <v>140533</v>
      </c>
      <c r="D26" s="17">
        <v>252314</v>
      </c>
      <c r="E26" s="22">
        <v>0.55697662436487871</v>
      </c>
      <c r="F26" s="17">
        <v>300563</v>
      </c>
      <c r="G26" s="17">
        <v>470747</v>
      </c>
      <c r="H26" s="22">
        <v>0.63848096748359517</v>
      </c>
      <c r="I26" s="46"/>
      <c r="J26" s="46"/>
      <c r="K26" s="48" t="e">
        <v>#DIV/0!</v>
      </c>
      <c r="L26" s="17">
        <v>622122</v>
      </c>
      <c r="M26" s="17">
        <v>989853</v>
      </c>
      <c r="N26" s="22">
        <v>0.62849938324175403</v>
      </c>
      <c r="O26" s="16">
        <v>159256</v>
      </c>
      <c r="P26" s="17">
        <v>221905</v>
      </c>
      <c r="Q26" s="22">
        <v>0.71767648317973909</v>
      </c>
      <c r="R26" s="17">
        <v>319159</v>
      </c>
      <c r="S26" s="17">
        <v>423460</v>
      </c>
      <c r="T26" s="22">
        <v>0.75369338308222733</v>
      </c>
      <c r="U26" s="17">
        <v>506103</v>
      </c>
      <c r="V26" s="17">
        <v>711010</v>
      </c>
      <c r="W26" s="22">
        <v>0.71180855402877596</v>
      </c>
      <c r="X26" s="17">
        <v>800113</v>
      </c>
      <c r="Y26" s="17">
        <v>908454</v>
      </c>
      <c r="Z26" s="22">
        <v>0.88074134738798004</v>
      </c>
      <c r="AA26" s="16">
        <v>167341</v>
      </c>
      <c r="AB26" s="1">
        <v>194914</v>
      </c>
      <c r="AC26" s="22">
        <v>0.85853761145941287</v>
      </c>
      <c r="AD26" s="17">
        <v>0</v>
      </c>
      <c r="AE26" s="17">
        <v>0</v>
      </c>
      <c r="AF26" s="22" t="e">
        <v>#DIV/0!</v>
      </c>
      <c r="AG26" s="17">
        <v>0</v>
      </c>
      <c r="AH26" s="17">
        <v>0</v>
      </c>
      <c r="AI26" s="22" t="e">
        <v>#DIV/0!</v>
      </c>
      <c r="AJ26" s="17">
        <v>0</v>
      </c>
      <c r="AK26" s="17">
        <v>0</v>
      </c>
      <c r="AL26" s="22" t="e">
        <v>#DIV/0!</v>
      </c>
      <c r="AM26" s="16" t="e">
        <f>VLOOKUP(B:B,'[12]summary-mar-17'!$B$1:$CM$65536,90,0)</f>
        <v>#N/A</v>
      </c>
      <c r="AN26" s="17" t="e">
        <f>VLOOKUP(B:B,'[12]summary-mar-17'!$B$1:$CL$65536,89,0)</f>
        <v>#N/A</v>
      </c>
      <c r="AO26" s="22" t="e">
        <f t="shared" ref="AO26" si="44">AM26/AN26</f>
        <v>#N/A</v>
      </c>
      <c r="AP26" s="17" t="e">
        <f>VLOOKUP(B:B,'[13]summary-june-17'!$B$1:$CP$65536,93,0)</f>
        <v>#N/A</v>
      </c>
      <c r="AQ26" s="17" t="e">
        <f>VLOOKUP(B:B,'[13]summary-june-17'!$B$1:$CO$65536,92,0)</f>
        <v>#N/A</v>
      </c>
      <c r="AR26" s="22" t="e">
        <f t="shared" ref="AR26" si="45">AP26/AQ26</f>
        <v>#N/A</v>
      </c>
      <c r="AS26" s="17" t="e">
        <f>VLOOKUP(B:B,'[14]summary-sep-17'!$B$1:$CS$65536,96,0)</f>
        <v>#N/A</v>
      </c>
      <c r="AT26" s="17" t="e">
        <f>VLOOKUP(B:B,'[14]summary-sep-17'!$B$1:$CR$65536,95,0)</f>
        <v>#N/A</v>
      </c>
      <c r="AU26" s="22" t="e">
        <f t="shared" ref="AU26" si="46">AS26/AT26</f>
        <v>#N/A</v>
      </c>
      <c r="AV26" s="17">
        <f>VLOOKUP(B:B,'[15]summary-Dec-17'!$B$1:$CV$65536,99,0)</f>
        <v>670946</v>
      </c>
      <c r="AW26" s="17">
        <f>VLOOKUP(B:B,'[15]summary-Dec-17'!$B$1:$CU$65536,98,0)</f>
        <v>363439</v>
      </c>
      <c r="AX26" s="22">
        <f t="shared" ref="AX26" si="47">AV26/AW26</f>
        <v>1.846103472659786</v>
      </c>
      <c r="AY26" s="16">
        <f>VLOOKUP(B:B,'[16]summary-Mar-18'!$B$1:$CY$65536,102,0)</f>
        <v>0</v>
      </c>
      <c r="AZ26" s="17">
        <f>VLOOKUP(B:B,'[16]summary-Mar-18'!$B$1:$CX$65536,101,0)</f>
        <v>0</v>
      </c>
      <c r="BA26" s="22" t="e">
        <f t="shared" ref="BA26" si="48">AY26/AZ26</f>
        <v>#DIV/0!</v>
      </c>
      <c r="BB26" s="17">
        <f>VLOOKUP(B:B,'[17]summary-Jun-18'!$B$1:$DB$65536,105,0)</f>
        <v>0</v>
      </c>
      <c r="BC26" s="17">
        <f>VLOOKUP(B:B,'[17]summary-Jun-18'!$B$1:$DA$65536,104,0)</f>
        <v>0</v>
      </c>
      <c r="BD26" s="22" t="e">
        <f t="shared" ref="BD26" si="49">BB26/BC26</f>
        <v>#DIV/0!</v>
      </c>
      <c r="BE26" s="17">
        <f>VLOOKUP(B:B,'[18]summary-Sep-18'!$B$1:$DE$65536,108,0)</f>
        <v>1096032</v>
      </c>
      <c r="BF26" s="17">
        <f>VLOOKUP(B:B,'[18]summary-Sep-18'!$B$1:$DD$65536,107,0)</f>
        <v>4091722</v>
      </c>
      <c r="BG26" s="22">
        <f t="shared" ref="BG26" si="50">BE26/BF26</f>
        <v>0.2678657054413765</v>
      </c>
      <c r="BH26" s="17">
        <f>VLOOKUP(B:B,'[19]summary-Dec-18'!$B$1:$DH$65536,111,0)</f>
        <v>2289485</v>
      </c>
      <c r="BI26" s="17">
        <f>VLOOKUP(B:B,'[19]summary-Dec-18'!$B$1:$DG$65536,110,0)</f>
        <v>4787479</v>
      </c>
      <c r="BJ26" s="22">
        <f t="shared" ref="BJ26" si="51">BH26/BI26</f>
        <v>0.47822350761225269</v>
      </c>
      <c r="BK26" s="16">
        <f>VLOOKUP(B:B,[20]Summary_mar_19!$B$1:$DK$65536,114,0)</f>
        <v>1078966</v>
      </c>
      <c r="BL26" s="17">
        <f>VLOOKUP(B:B,[20]Summary_mar_19!$B$1:$DJ$65536,113,0)</f>
        <v>1410623</v>
      </c>
      <c r="BM26" s="22">
        <f t="shared" ref="BM26" si="52">BK26/BL26</f>
        <v>0.76488615313942843</v>
      </c>
      <c r="BN26" s="17">
        <f>VLOOKUP(B:B,[21]Summary_jun_19!$B$1:$DN$65536,117,0)</f>
        <v>2132265</v>
      </c>
      <c r="BO26" s="17">
        <f>VLOOKUP(B:B,[21]Summary_jun_19!$B$1:$DM$65536,116,0)</f>
        <v>2916975</v>
      </c>
      <c r="BP26" s="22">
        <f t="shared" ref="BP26" si="53">BN26/BO26</f>
        <v>0.7309850101560692</v>
      </c>
      <c r="BQ26" s="17">
        <f>VLOOKUP(B:B,[22]Summary_sep_19!$B$1:$DQ$65536,120,0)</f>
        <v>3247141</v>
      </c>
      <c r="BR26" s="17">
        <f>VLOOKUP(B:B,[22]Summary_sep_19!$B$1:$DP$65536,119,0)</f>
        <v>4528452</v>
      </c>
      <c r="BS26" s="22">
        <f t="shared" ref="BS26" si="54">BQ26/BR26</f>
        <v>0.71705320051973609</v>
      </c>
      <c r="BT26" s="17">
        <f>VLOOKUP(B:B,[23]Summary_DEC_19!$B$1:$DT$65536,123,0)</f>
        <v>4447070</v>
      </c>
      <c r="BU26" s="17">
        <f>VLOOKUP(B:B,[23]Summary_DEC_19!$B$1:$DS$65536,122,0)</f>
        <v>6299864</v>
      </c>
      <c r="BV26" s="22">
        <f t="shared" ref="BV26" si="55">BT26/BU26</f>
        <v>0.70589936544661913</v>
      </c>
      <c r="BW26" s="16">
        <f>VLOOKUP(B:B,[24]Summary_mar_20!$B:$DW,126,0)</f>
        <v>1152233</v>
      </c>
      <c r="BX26" s="17">
        <f>VLOOKUP(B:B,[24]Summary_mar_20!$B:$DV,125,0)</f>
        <v>1519403</v>
      </c>
      <c r="BY26" s="22">
        <f t="shared" si="24"/>
        <v>0.75834587663707387</v>
      </c>
      <c r="BZ26" s="1">
        <f>VLOOKUP(B:B,[25]Summary_jun_20!$B:$DZ,129,0)</f>
        <v>2311621</v>
      </c>
      <c r="CA26" s="17">
        <f>VLOOKUP(B:B,[25]Summary_jun_20!$B:$DY,128,0)</f>
        <v>2798081</v>
      </c>
      <c r="CB26" s="22">
        <f t="shared" si="25"/>
        <v>0.82614513303939374</v>
      </c>
      <c r="CC26" s="17">
        <f>VLOOKUP(B:B,[26]Summary_Sep_20!$B:$EC,132,0)</f>
        <v>3502091</v>
      </c>
      <c r="CD26" s="17">
        <f>VLOOKUP(B:B,[26]Summary_Sep_20!$B:$EB,131,0)</f>
        <v>4503363</v>
      </c>
      <c r="CE26" s="22">
        <f t="shared" si="26"/>
        <v>0.7776612722536469</v>
      </c>
      <c r="CF26" s="17">
        <f>VLOOKUP(B:B,[27]Summary_Dec_20!$B:$EF,135,0)</f>
        <v>4774040</v>
      </c>
      <c r="CG26" s="17">
        <f>VLOOKUP(B:B,[27]Summary_Dec_20!$B:$EE,134,0)</f>
        <v>5761200</v>
      </c>
      <c r="CH26" s="22">
        <f t="shared" si="27"/>
        <v>0.82865375269041175</v>
      </c>
      <c r="CI26" s="16">
        <f>VLOOKUP(B:B,[28]Summary_Mar_21!$B:$EH,137,0)</f>
        <v>1123831</v>
      </c>
      <c r="CJ26" s="17">
        <f>VLOOKUP(B:B,[28]Summary_Mar_21!$B:$EG,136,0)</f>
        <v>1522996</v>
      </c>
      <c r="CK26" s="22">
        <f t="shared" si="28"/>
        <v>0.73790804440720792</v>
      </c>
      <c r="CL26" s="17">
        <f>VLOOKUP(B:B,[29]Summary_Jun_21!$B:$EK,140,0)</f>
        <v>2283618</v>
      </c>
      <c r="CM26" s="17">
        <f>VLOOKUP(B:B,[29]Summary_Jun_21!$B:$EJ,139,0)</f>
        <v>2923806</v>
      </c>
      <c r="CN26" s="22">
        <f t="shared" si="29"/>
        <v>0.78104292829277999</v>
      </c>
      <c r="CO26" s="17">
        <f>VLOOKUP(B:B,[30]Summary_Sep_21!$B:$EN,143,0)</f>
        <v>3492404</v>
      </c>
      <c r="CP26" s="17">
        <f>VLOOKUP(B:B,[30]Summary_Sep_21!$B:$EM,142,0)</f>
        <v>4531872</v>
      </c>
      <c r="CQ26" s="22">
        <f t="shared" si="30"/>
        <v>0.77063165067327588</v>
      </c>
      <c r="CR26" s="17">
        <f>VLOOKUP(B:B,[31]Summary_Dec_21!$B:$ES,148,0)</f>
        <v>4686011</v>
      </c>
      <c r="CS26" s="17">
        <f>VLOOKUP(B:B,[31]Summary_Dec_21!$B:$ER,147,0)</f>
        <v>6004348</v>
      </c>
      <c r="CT26" s="22">
        <f t="shared" si="31"/>
        <v>0.78043627717780517</v>
      </c>
      <c r="CU26" s="16">
        <f>VLOOKUP(B:B,[32]Summary_Mar_22!$B:$DI,112,0)</f>
        <v>1089050</v>
      </c>
      <c r="CV26" s="17">
        <f>VLOOKUP(B:B,[32]Summary_Mar_22!$B:$DH,111,0)</f>
        <v>1227745</v>
      </c>
      <c r="CW26" s="22">
        <f t="shared" si="32"/>
        <v>0.88703273073806044</v>
      </c>
      <c r="CX26" s="17">
        <f>VLOOKUP(B:B,[33]Summary_Jun_22!$B:$DL,115,0)</f>
        <v>2213648</v>
      </c>
      <c r="CY26" s="17">
        <f>VLOOKUP(B:B,[33]Summary_Jun_22!$B:$DK,114,0)</f>
        <v>2580734</v>
      </c>
      <c r="CZ26" s="22">
        <f t="shared" si="33"/>
        <v>0.8577590716439587</v>
      </c>
      <c r="DA26" s="17">
        <f>VLOOKUP(B:B,[34]Summary_Sep_22!$B:$DO,118,0)</f>
        <v>3386642</v>
      </c>
      <c r="DB26" s="17">
        <f>VLOOKUP(B:B,[34]Summary_Sep_22!$B:$DN,117,0)</f>
        <v>3878468</v>
      </c>
      <c r="DC26" s="22">
        <f t="shared" si="34"/>
        <v>0.87319065156654641</v>
      </c>
      <c r="DD26" s="17">
        <f>VLOOKUP(B:B,[35]Summary_Dec_22!$B:$DR,121,0)</f>
        <v>4583422</v>
      </c>
      <c r="DE26" s="17">
        <f>VLOOKUP(B:B,[35]Summary_Dec_22!$B:$DQ,120,0)</f>
        <v>5158201</v>
      </c>
      <c r="DF26" s="22">
        <f t="shared" si="35"/>
        <v>0.88856987155017808</v>
      </c>
      <c r="DG26" s="16">
        <f>VLOOKUP(B:B,[36]Summary_Mar_23!$B:$DP,119,0)</f>
        <v>1125859</v>
      </c>
      <c r="DH26" s="17">
        <f>VLOOKUP(B:B,[36]Summary_Mar_23!$B:$DO,118,0)</f>
        <v>1435970</v>
      </c>
      <c r="DI26" s="22">
        <f t="shared" si="36"/>
        <v>0.784040752940521</v>
      </c>
      <c r="DJ26" s="17">
        <f>VLOOKUP(B:B,[37]Summary_Jun_23!$B:$DQ,120,0)</f>
        <v>2319225</v>
      </c>
      <c r="DK26" s="17">
        <f>VLOOKUP(B:B,[37]Summary_Jun_23!$B:$DP,119,0)</f>
        <v>2962131</v>
      </c>
      <c r="DL26" s="22">
        <f t="shared" si="37"/>
        <v>0.78295828239871901</v>
      </c>
      <c r="DM26" s="1">
        <f>VLOOKUP(B:B,[38]Summary_Sep_23!$B:$DS,122,0)</f>
        <v>3545359</v>
      </c>
      <c r="DN26" s="1">
        <f>VLOOKUP(B:B,[38]Summary_Sep_23!$B:$DR,121,0)</f>
        <v>4310135</v>
      </c>
      <c r="DO26" s="22">
        <f t="shared" si="38"/>
        <v>0.82256333038292306</v>
      </c>
      <c r="DP26" s="17">
        <f>VLOOKUP(B:B,[39]Indu!$B:$DU,124,0)</f>
        <v>4816095</v>
      </c>
      <c r="DQ26" s="17">
        <f>VLOOKUP(B:B,[39]Indu!$B:$DT,123,0)</f>
        <v>5751020</v>
      </c>
      <c r="DR26" s="22">
        <f t="shared" si="39"/>
        <v>0.83743318576530767</v>
      </c>
      <c r="DS26" s="16">
        <f>VLOOKUP(B:B,'[40]Mar 2024 Final'!$B:$DX,127,0)</f>
        <v>1500136</v>
      </c>
      <c r="DT26" s="17">
        <f>VLOOKUP(B:B,'[40]Mar 2024 Final'!$B:$DW,126,0)</f>
        <v>1007013</v>
      </c>
      <c r="DU26" s="22">
        <f t="shared" si="40"/>
        <v>1.4896888123589269</v>
      </c>
      <c r="DV26" s="17">
        <f>VLOOKUP(B:B,'[41]June 2024 Final'!$B:$EC,132,0)</f>
        <v>2549102</v>
      </c>
      <c r="DW26" s="17">
        <f>VLOOKUP(B:B,'[41]June 2024 Final'!$B:$EB,131,0)</f>
        <v>1729341</v>
      </c>
      <c r="DX26" s="22">
        <f t="shared" si="41"/>
        <v>1.4740308591538627</v>
      </c>
      <c r="DY26" s="1">
        <f>VLOOKUP(B:B,'[42]Sep 2024 Final'!$B:$ED,133,0)</f>
        <v>3795668</v>
      </c>
      <c r="DZ26" s="1">
        <f>VLOOKUP(B:B,'[42]Sep 2024 Final'!$B:$EC,132,0)</f>
        <v>2603069</v>
      </c>
      <c r="EA26" s="22">
        <f t="shared" si="42"/>
        <v>1.4581511285332813</v>
      </c>
      <c r="EB26" s="17">
        <f>VLOOKUP(B:B,'[43]Dec 2024 Final'!$B:$EF,135,0)</f>
        <v>5020296</v>
      </c>
      <c r="EC26" s="17">
        <f>VLOOKUP(B:B,'[43]Dec 2024 Final'!$B:$EE,134,0)</f>
        <v>3852098</v>
      </c>
      <c r="ED26" s="22">
        <f t="shared" si="43"/>
        <v>1.3032627934180283</v>
      </c>
    </row>
    <row r="27" spans="1:134" x14ac:dyDescent="0.25">
      <c r="A27">
        <v>21</v>
      </c>
      <c r="B27" s="11" t="s">
        <v>61</v>
      </c>
      <c r="C27" s="16">
        <v>271766</v>
      </c>
      <c r="D27" s="17">
        <v>441451</v>
      </c>
      <c r="E27" s="22">
        <f t="shared" si="0"/>
        <v>0.615619853619088</v>
      </c>
      <c r="F27" s="17">
        <v>524135</v>
      </c>
      <c r="G27" s="17">
        <v>898214</v>
      </c>
      <c r="H27" s="22">
        <f t="shared" si="1"/>
        <v>0.58353020549668566</v>
      </c>
      <c r="I27" s="46"/>
      <c r="J27" s="46"/>
      <c r="K27" s="48" t="e">
        <f t="shared" si="2"/>
        <v>#DIV/0!</v>
      </c>
      <c r="L27" s="17">
        <f>VLOOKUP(B:B,'[3]Dec 2014 (Final)'!$B$1:$BL$65536,63,0)</f>
        <v>1116330</v>
      </c>
      <c r="M27" s="17">
        <f>VLOOKUP(B:B,'[3]Dec 2014 (Final)'!$B$1:$BK$65536,62,0)</f>
        <v>898214</v>
      </c>
      <c r="N27" s="22">
        <f t="shared" si="3"/>
        <v>1.2428329997083101</v>
      </c>
      <c r="O27" s="16">
        <f>VLOOKUP(B:B,'[4]Mar 2015 (Final)'!$B$1:$BN$65536,65,0)</f>
        <v>295459</v>
      </c>
      <c r="P27" s="17">
        <f>VLOOKUP(B:B,'[4]Mar 2015 (Final)'!$B$1:$BM$65536,64,0)</f>
        <v>898214</v>
      </c>
      <c r="Q27" s="22">
        <f t="shared" si="4"/>
        <v>0.32894054200891992</v>
      </c>
      <c r="R27" s="17">
        <f>VLOOKUP(B:B,'[5]June 2015 (Final)'!$B$1:$BR$65536,69,0)</f>
        <v>631385</v>
      </c>
      <c r="S27" s="17">
        <f>VLOOKUP(B:B,'[5]June 2015 (Final)'!$B$1:$BQ$65536,68,0)</f>
        <v>898214</v>
      </c>
      <c r="T27" s="22">
        <f t="shared" si="5"/>
        <v>0.70293382200678234</v>
      </c>
      <c r="U27" s="17">
        <f>VLOOKUP(B:B,'[6]Sep 2015 (Final)'!$B$1:$BU$65536,72,0)</f>
        <v>1018626</v>
      </c>
      <c r="V27" s="17">
        <f>VLOOKUP(B:B,'[6]Sep 2015 (Final)'!$B$1:$BT$65536,71,0)</f>
        <v>898214</v>
      </c>
      <c r="W27" s="22">
        <f t="shared" si="6"/>
        <v>1.1340571400579371</v>
      </c>
      <c r="X27" s="17">
        <f>VLOOKUP(B:B,'[7]Dec 2015 (Final)'!$B$1:$BX$65536,75,0)</f>
        <v>1474334</v>
      </c>
      <c r="Y27" s="17">
        <f>VLOOKUP(B:B,'[7]Dec 2015 (Final)'!$B$1:$BW$65536,74,0)</f>
        <v>2114187</v>
      </c>
      <c r="Z27" s="22">
        <f t="shared" si="7"/>
        <v>0.6973526939669954</v>
      </c>
      <c r="AA27" s="16">
        <f>VLOOKUP(B:B,'[8]Mar 2016 (Final)'!$B$1:$CA$65536,78,0)</f>
        <v>388747</v>
      </c>
      <c r="AB27" s="1">
        <f>VLOOKUP(B:B,'[8]Mar 2016 (Final)'!$B$1:$BZ$65536,77,0)</f>
        <v>598002</v>
      </c>
      <c r="AC27" s="22">
        <f t="shared" si="8"/>
        <v>0.65007642114909314</v>
      </c>
      <c r="AD27" s="17">
        <f>VLOOKUP(B:B,'[9]Jun 2016 (Final)'!$B$1:$CE$65536,82,0)</f>
        <v>772971</v>
      </c>
      <c r="AE27" s="17">
        <f>VLOOKUP(B:B,'[9]Jun 2016 (Final)'!$B$1:$CD$65536,81,0)</f>
        <v>1210418</v>
      </c>
      <c r="AF27" s="22">
        <f t="shared" si="9"/>
        <v>0.63859840154392944</v>
      </c>
      <c r="AG27" s="17">
        <f>VLOOKUP(B:B,'[10]Sep 2016 (Final)'!$B$1:$CH$65536,85,0)</f>
        <v>1018626</v>
      </c>
      <c r="AH27" s="17">
        <f>VLOOKUP(B:B,'[10]Sep 2016 (Final)'!$B$1:$CG$65536,84,0)</f>
        <v>1788643</v>
      </c>
      <c r="AI27" s="22">
        <f t="shared" si="10"/>
        <v>0.56949654011448902</v>
      </c>
      <c r="AJ27" s="17">
        <f>VLOOKUP(B:B,'[11]summary-dec-16'!$B$1:$CK$65536,88,0)</f>
        <v>1481265</v>
      </c>
      <c r="AK27" s="17">
        <f>VLOOKUP(B:B,'[11]summary-dec-16'!$B$1:$CJ$65536,87,0)</f>
        <v>2216825</v>
      </c>
      <c r="AL27" s="22">
        <f t="shared" si="11"/>
        <v>0.66819212161537334</v>
      </c>
      <c r="AM27" s="16">
        <f>VLOOKUP(B:B,'[12]summary-mar-17'!$B$1:$CM$65536,90,0)</f>
        <v>385136</v>
      </c>
      <c r="AN27" s="17">
        <f>VLOOKUP(B:B,'[12]summary-mar-17'!$B$1:$CL$65536,89,0)</f>
        <v>376158</v>
      </c>
      <c r="AO27" s="22">
        <f t="shared" si="12"/>
        <v>1.0238676300916105</v>
      </c>
      <c r="AP27" s="17">
        <f>VLOOKUP(B:B,'[13]summary-june-17'!$B$1:$CP$65536,93,0)</f>
        <v>717461</v>
      </c>
      <c r="AQ27" s="17">
        <f>VLOOKUP(B:B,'[13]summary-june-17'!$B$1:$CO$65536,92,0)</f>
        <v>940118</v>
      </c>
      <c r="AR27" s="22">
        <f t="shared" si="13"/>
        <v>0.76316058196949743</v>
      </c>
      <c r="AS27" s="17">
        <f>VLOOKUP(B:B,'[14]summary-sep-17'!$B$1:$CS$65536,96,0)</f>
        <v>1065980</v>
      </c>
      <c r="AT27" s="17">
        <f>VLOOKUP(B:B,'[14]summary-sep-17'!$B$1:$CR$65536,95,0)</f>
        <v>1382978</v>
      </c>
      <c r="AU27" s="22">
        <f t="shared" si="14"/>
        <v>0.77078594164187719</v>
      </c>
      <c r="AV27" s="17">
        <f>VLOOKUP(B:B,'[15]summary-Dec-17'!$B$1:$CV$65536,99,0)</f>
        <v>1349085</v>
      </c>
      <c r="AW27" s="17">
        <f>VLOOKUP(B:B,'[15]summary-Dec-17'!$B$1:$CU$65536,98,0)</f>
        <v>1874281</v>
      </c>
      <c r="AX27" s="22">
        <f t="shared" si="15"/>
        <v>0.71978801471070775</v>
      </c>
      <c r="AY27" s="16">
        <f>VLOOKUP(B:B,'[16]summary-Mar-18'!$B$1:$CY$65536,102,0)</f>
        <v>296674</v>
      </c>
      <c r="AZ27" s="17">
        <f>VLOOKUP(B:B,'[16]summary-Mar-18'!$B$1:$CX$65536,101,0)</f>
        <v>453185</v>
      </c>
      <c r="BA27" s="22">
        <f t="shared" si="16"/>
        <v>0.65464214393680287</v>
      </c>
      <c r="BB27" s="17">
        <f>VLOOKUP(B:B,'[17]summary-Jun-18'!$B$1:$DB$65536,105,0)</f>
        <v>617728</v>
      </c>
      <c r="BC27" s="17">
        <f>VLOOKUP(B:B,'[17]summary-Jun-18'!$B$1:$DA$65536,104,0)</f>
        <v>882453</v>
      </c>
      <c r="BD27" s="22">
        <f t="shared" si="17"/>
        <v>0.70001235193262412</v>
      </c>
      <c r="BE27" s="17">
        <f>VLOOKUP(B:B,'[18]summary-Sep-18'!$B$1:$DE$65536,108,0)</f>
        <v>983082</v>
      </c>
      <c r="BF27" s="17">
        <f>VLOOKUP(B:B,'[18]summary-Sep-18'!$B$1:$DD$65536,107,0)</f>
        <v>1319585</v>
      </c>
      <c r="BG27" s="22">
        <f t="shared" si="18"/>
        <v>0.74499331229136434</v>
      </c>
      <c r="BH27" s="17">
        <f>VLOOKUP(B:B,'[19]summary-Dec-18'!$B$1:$DH$65536,111,0)</f>
        <v>1292304</v>
      </c>
      <c r="BI27" s="17">
        <f>VLOOKUP(B:B,'[19]summary-Dec-18'!$B$1:$DG$65536,110,0)</f>
        <v>1729401</v>
      </c>
      <c r="BJ27" s="22">
        <f t="shared" si="19"/>
        <v>0.7472552635276607</v>
      </c>
      <c r="BK27" s="16">
        <f>VLOOKUP(B:B,[20]Summary_mar_19!$B$1:$DK$65536,114,0)</f>
        <v>311234</v>
      </c>
      <c r="BL27" s="17">
        <f>VLOOKUP(B:B,[20]Summary_mar_19!$B$1:$DJ$65536,113,0)</f>
        <v>431404</v>
      </c>
      <c r="BM27" s="22">
        <f t="shared" si="20"/>
        <v>0.72144440014464395</v>
      </c>
      <c r="BN27" s="17">
        <f>VLOOKUP(B:B,[21]Summary_jun_19!$B$1:$DN$65536,117,0)</f>
        <v>620251</v>
      </c>
      <c r="BO27" s="17">
        <f>VLOOKUP(B:B,[21]Summary_jun_19!$B$1:$DM$65536,116,0)</f>
        <v>893553</v>
      </c>
      <c r="BP27" s="22">
        <f t="shared" si="21"/>
        <v>0.69414013494442972</v>
      </c>
      <c r="BQ27" s="17">
        <f>VLOOKUP(B:B,[22]Summary_sep_19!$B$1:$DQ$65536,120,0)</f>
        <v>932793</v>
      </c>
      <c r="BR27" s="17">
        <f>VLOOKUP(B:B,[22]Summary_sep_19!$B$1:$DP$65536,119,0)</f>
        <v>1374039</v>
      </c>
      <c r="BS27" s="22">
        <f t="shared" si="22"/>
        <v>0.67886937707008321</v>
      </c>
      <c r="BT27" s="17">
        <f>VLOOKUP(B:B,[23]Summary_DEC_19!$B$1:$DT$65536,123,0)</f>
        <v>1237688</v>
      </c>
      <c r="BU27" s="17">
        <f>VLOOKUP(B:B,[23]Summary_DEC_19!$B$1:$DS$65536,122,0)</f>
        <v>1839686</v>
      </c>
      <c r="BV27" s="22">
        <f t="shared" si="23"/>
        <v>0.67277133162941938</v>
      </c>
      <c r="BW27" s="16">
        <f>VLOOKUP(B:B,[24]Summary_mar_20!$B:$DW,126,0)</f>
        <v>272107</v>
      </c>
      <c r="BX27" s="17">
        <f>VLOOKUP(B:B,[24]Summary_mar_20!$B:$DV,125,0)</f>
        <v>561728</v>
      </c>
      <c r="BY27" s="22">
        <f t="shared" si="24"/>
        <v>0.48441060442064487</v>
      </c>
      <c r="BZ27" s="1">
        <f>VLOOKUP(B:B,[25]Summary_jun_20!$B:$DZ,129,0)</f>
        <v>562083</v>
      </c>
      <c r="CA27" s="17">
        <f>VLOOKUP(B:B,[25]Summary_jun_20!$B:$DY,128,0)</f>
        <v>1061590</v>
      </c>
      <c r="CB27" s="22">
        <f t="shared" si="25"/>
        <v>0.52947277197411435</v>
      </c>
      <c r="CC27" s="17">
        <f>VLOOKUP(B:B,[26]Summary_Sep_20!$B:$EC,132,0)</f>
        <v>847056</v>
      </c>
      <c r="CD27" s="17">
        <f>VLOOKUP(B:B,[26]Summary_Sep_20!$B:$EB,131,0)</f>
        <v>1513203</v>
      </c>
      <c r="CE27" s="22">
        <f t="shared" si="26"/>
        <v>0.5597768442172002</v>
      </c>
      <c r="CF27" s="17">
        <f>VLOOKUP(B:B,[27]Summary_Dec_20!$B:$EF,135,0)</f>
        <v>1056392</v>
      </c>
      <c r="CG27" s="17">
        <f>VLOOKUP(B:B,[27]Summary_Dec_20!$B:$EE,134,0)</f>
        <v>2003282</v>
      </c>
      <c r="CH27" s="22">
        <f t="shared" si="27"/>
        <v>0.52733065040268923</v>
      </c>
      <c r="CI27" s="16">
        <f>VLOOKUP(B:B,[28]Summary_Mar_21!$B:$EH,137,0)</f>
        <v>306871</v>
      </c>
      <c r="CJ27" s="17">
        <f>VLOOKUP(B:B,[28]Summary_Mar_21!$B:$EG,136,0)</f>
        <v>549958</v>
      </c>
      <c r="CK27" s="22">
        <f t="shared" si="28"/>
        <v>0.55798988286378237</v>
      </c>
      <c r="CL27" s="17">
        <f>VLOOKUP(B:B,[29]Summary_Jun_21!$B:$EK,140,0)</f>
        <v>1004054</v>
      </c>
      <c r="CM27" s="17">
        <f>VLOOKUP(B:B,[29]Summary_Jun_21!$B:$EJ,139,0)</f>
        <v>1102580</v>
      </c>
      <c r="CN27" s="22">
        <f t="shared" si="29"/>
        <v>0.91064049774166045</v>
      </c>
      <c r="CO27" s="17">
        <f>VLOOKUP(B:B,[30]Summary_Sep_21!$B:$EN,143,0)</f>
        <v>866440</v>
      </c>
      <c r="CP27" s="17">
        <f>VLOOKUP(B:B,[30]Summary_Sep_21!$B:$EM,142,0)</f>
        <v>1680184</v>
      </c>
      <c r="CQ27" s="22">
        <f t="shared" si="30"/>
        <v>0.51568161582302896</v>
      </c>
      <c r="CR27" s="17">
        <f>VLOOKUP(B:B,[31]Summary_Dec_21!$B:$ES,148,0)</f>
        <v>1155608</v>
      </c>
      <c r="CS27" s="17">
        <f>VLOOKUP(B:B,[31]Summary_Dec_21!$B:$ER,147,0)</f>
        <v>2435596</v>
      </c>
      <c r="CT27" s="22">
        <f t="shared" si="31"/>
        <v>0.47446620868157119</v>
      </c>
      <c r="CU27" s="16">
        <f>VLOOKUP(B:B,[32]Summary_Mar_22!$B:$DI,112,0)</f>
        <v>271524</v>
      </c>
      <c r="CV27" s="17">
        <f>VLOOKUP(B:B,[32]Summary_Mar_22!$B:$DH,111,0)</f>
        <v>664016</v>
      </c>
      <c r="CW27" s="22">
        <f t="shared" si="32"/>
        <v>0.40891183344979637</v>
      </c>
      <c r="CX27" s="17">
        <f>VLOOKUP(B:B,[33]Summary_Jun_22!$B:$DL,115,0)</f>
        <v>559308</v>
      </c>
      <c r="CY27" s="17">
        <f>VLOOKUP(B:B,[33]Summary_Jun_22!$B:$DK,114,0)</f>
        <v>1403725</v>
      </c>
      <c r="CZ27" s="22">
        <f t="shared" si="33"/>
        <v>0.39844556448022228</v>
      </c>
      <c r="DA27" s="17">
        <f>VLOOKUP(B:B,[34]Summary_Sep_22!$B:$DO,118,0)</f>
        <v>1910688</v>
      </c>
      <c r="DB27" s="17">
        <f>VLOOKUP(B:B,[34]Summary_Sep_22!$B:$DN,117,0)</f>
        <v>1990797</v>
      </c>
      <c r="DC27" s="22">
        <f t="shared" si="34"/>
        <v>0.95976033719158704</v>
      </c>
      <c r="DD27" s="17">
        <f>VLOOKUP(B:B,[35]Summary_Dec_22!$B:$DR,121,0)</f>
        <v>1122435</v>
      </c>
      <c r="DE27" s="17">
        <f>VLOOKUP(B:B,[35]Summary_Dec_22!$B:$DQ,120,0)</f>
        <v>2579331</v>
      </c>
      <c r="DF27" s="22">
        <f t="shared" si="35"/>
        <v>0.43516516492067131</v>
      </c>
      <c r="DG27" s="16">
        <f>VLOOKUP(B:B,[36]Summary_Mar_23!$B:$DP,119,0)</f>
        <v>271430</v>
      </c>
      <c r="DH27" s="17">
        <f>VLOOKUP(B:B,[36]Summary_Mar_23!$B:$DO,118,0)</f>
        <v>619731</v>
      </c>
      <c r="DI27" s="22">
        <f t="shared" si="36"/>
        <v>0.43798034953875148</v>
      </c>
      <c r="DJ27" s="17">
        <f>VLOOKUP(B:B,[37]Summary_Jun_23!$B:$DQ,120,0)</f>
        <v>533368</v>
      </c>
      <c r="DK27" s="17">
        <f>VLOOKUP(B:B,[37]Summary_Jun_23!$B:$DP,119,0)</f>
        <v>1180409</v>
      </c>
      <c r="DL27" s="22">
        <f t="shared" si="37"/>
        <v>0.45185016379915777</v>
      </c>
      <c r="DM27" s="1">
        <f>VLOOKUP(B:B,[38]Summary_Sep_23!$B:$DS,122,0)</f>
        <v>830458</v>
      </c>
      <c r="DN27" s="1">
        <f>VLOOKUP(B:B,[38]Summary_Sep_23!$B:$DR,121,0)</f>
        <v>1958496</v>
      </c>
      <c r="DO27" s="22">
        <f t="shared" si="38"/>
        <v>0.42402843814845675</v>
      </c>
      <c r="DP27" s="17">
        <f>VLOOKUP(B:B,[39]Indu!$B:$DU,124,0)</f>
        <v>1129188</v>
      </c>
      <c r="DQ27" s="17">
        <f>VLOOKUP(B:B,[39]Indu!$B:$DT,123,0)</f>
        <v>2741473</v>
      </c>
      <c r="DR27" s="22">
        <f t="shared" si="39"/>
        <v>0.41189097977620059</v>
      </c>
      <c r="DS27" s="16">
        <f>VLOOKUP(B:B,'[40]Mar 2024 Final'!$B:$DX,127,0)</f>
        <v>452867</v>
      </c>
      <c r="DT27" s="17">
        <f>VLOOKUP(B:B,'[40]Mar 2024 Final'!$B:$DW,126,0)</f>
        <v>703839</v>
      </c>
      <c r="DU27" s="22">
        <f t="shared" si="40"/>
        <v>0.64342413534913523</v>
      </c>
      <c r="DV27" s="17">
        <f>VLOOKUP(B:B,'[41]June 2024 Final'!$B:$EC,132,0)</f>
        <v>591272</v>
      </c>
      <c r="DW27" s="17">
        <f>VLOOKUP(B:B,'[41]June 2024 Final'!$B:$EB,131,0)</f>
        <v>1333190</v>
      </c>
      <c r="DX27" s="22">
        <f t="shared" si="41"/>
        <v>0.44350167643021626</v>
      </c>
      <c r="DY27" s="1">
        <f>VLOOKUP(B:B,'[42]Sep 2024 Final'!$B:$ED,133,0)</f>
        <v>901531</v>
      </c>
      <c r="DZ27" s="1">
        <f>VLOOKUP(B:B,'[42]Sep 2024 Final'!$B:$EC,132,0)</f>
        <v>2012974</v>
      </c>
      <c r="EA27" s="22">
        <f t="shared" si="42"/>
        <v>0.44786023068355579</v>
      </c>
      <c r="EB27" s="17">
        <f>VLOOKUP(B:B,'[43]Dec 2024 Final'!$B:$EF,135,0)</f>
        <v>1257163</v>
      </c>
      <c r="EC27" s="17">
        <f>VLOOKUP(B:B,'[43]Dec 2024 Final'!$B:$EE,134,0)</f>
        <v>2811290</v>
      </c>
      <c r="ED27" s="22">
        <f t="shared" si="43"/>
        <v>0.4471836772442544</v>
      </c>
    </row>
    <row r="28" spans="1:134" x14ac:dyDescent="0.25">
      <c r="A28">
        <v>22</v>
      </c>
      <c r="B28" s="11" t="s">
        <v>88</v>
      </c>
      <c r="C28" s="16">
        <v>232702</v>
      </c>
      <c r="D28" s="17">
        <v>274181</v>
      </c>
      <c r="E28" s="22">
        <v>0.84871672362417527</v>
      </c>
      <c r="F28" s="17">
        <v>499791</v>
      </c>
      <c r="G28" s="17">
        <v>582837</v>
      </c>
      <c r="H28" s="22">
        <v>0.85751419350521674</v>
      </c>
      <c r="I28" s="46"/>
      <c r="J28" s="46"/>
      <c r="K28" s="48" t="e">
        <v>#DIV/0!</v>
      </c>
      <c r="L28" s="17">
        <v>1101892</v>
      </c>
      <c r="M28" s="17">
        <v>1308015</v>
      </c>
      <c r="N28" s="22">
        <v>0.84241541572535483</v>
      </c>
      <c r="O28" s="16">
        <v>268996</v>
      </c>
      <c r="P28" s="17">
        <v>348420</v>
      </c>
      <c r="Q28" s="22">
        <v>0.77204523276505366</v>
      </c>
      <c r="R28" s="17">
        <v>534903</v>
      </c>
      <c r="S28" s="17">
        <v>668948</v>
      </c>
      <c r="T28" s="22">
        <v>0.79961820649736604</v>
      </c>
      <c r="U28" s="17">
        <v>815079</v>
      </c>
      <c r="V28" s="17">
        <v>1023702</v>
      </c>
      <c r="W28" s="22">
        <v>0.79620729470099694</v>
      </c>
      <c r="X28" s="17">
        <v>1105720</v>
      </c>
      <c r="Y28" s="17">
        <v>1334164</v>
      </c>
      <c r="Z28" s="22">
        <v>0.82877367400109736</v>
      </c>
      <c r="AA28" s="16">
        <v>257683</v>
      </c>
      <c r="AB28" s="1">
        <v>376923</v>
      </c>
      <c r="AC28" s="22">
        <v>0.68364891503039082</v>
      </c>
      <c r="AD28" s="17">
        <v>545741</v>
      </c>
      <c r="AE28" s="17">
        <v>728184</v>
      </c>
      <c r="AF28" s="22">
        <v>0.74945480812541887</v>
      </c>
      <c r="AG28" s="17">
        <v>851137</v>
      </c>
      <c r="AH28" s="17">
        <v>1045761</v>
      </c>
      <c r="AI28" s="22">
        <v>0.81389246682559402</v>
      </c>
      <c r="AJ28" s="17">
        <v>1214379</v>
      </c>
      <c r="AK28" s="17">
        <v>1451570</v>
      </c>
      <c r="AL28" s="22">
        <v>0.8365969260869266</v>
      </c>
      <c r="AM28" s="16">
        <v>190905</v>
      </c>
      <c r="AN28" s="17">
        <v>275733</v>
      </c>
      <c r="AO28" s="22">
        <v>0.69235456038994247</v>
      </c>
      <c r="AP28" s="17">
        <v>426014</v>
      </c>
      <c r="AQ28" s="17">
        <v>597355</v>
      </c>
      <c r="AR28" s="22">
        <v>0.71316721212679224</v>
      </c>
      <c r="AS28" s="17">
        <v>657076</v>
      </c>
      <c r="AT28" s="17">
        <v>947428</v>
      </c>
      <c r="AU28" s="22">
        <v>0.6935366064756372</v>
      </c>
      <c r="AV28" s="17">
        <v>881747</v>
      </c>
      <c r="AW28" s="17">
        <v>1286201</v>
      </c>
      <c r="AX28" s="22">
        <v>0.68554370584379887</v>
      </c>
      <c r="AY28" s="16">
        <v>233889</v>
      </c>
      <c r="AZ28" s="17">
        <v>303153</v>
      </c>
      <c r="BA28" s="22">
        <v>0.7715213110211675</v>
      </c>
      <c r="BB28" s="17">
        <v>524922</v>
      </c>
      <c r="BC28" s="17">
        <v>617824</v>
      </c>
      <c r="BD28" s="22">
        <v>0.84963031542963696</v>
      </c>
      <c r="BE28" s="17">
        <v>816890</v>
      </c>
      <c r="BF28" s="17">
        <v>904343</v>
      </c>
      <c r="BG28" s="22">
        <v>0.90329664740037796</v>
      </c>
      <c r="BH28" s="17">
        <v>1157144</v>
      </c>
      <c r="BI28" s="17">
        <v>1179681</v>
      </c>
      <c r="BJ28" s="22">
        <v>0.98089568281594774</v>
      </c>
      <c r="BK28" s="16">
        <v>278283</v>
      </c>
      <c r="BL28" s="17">
        <v>278110</v>
      </c>
      <c r="BM28" s="22">
        <v>1.0006220560209989</v>
      </c>
      <c r="BN28" s="17">
        <v>556080</v>
      </c>
      <c r="BO28" s="17">
        <v>571883</v>
      </c>
      <c r="BP28" s="22">
        <v>0.97236672536165614</v>
      </c>
      <c r="BQ28" s="17">
        <v>863872</v>
      </c>
      <c r="BR28" s="17">
        <v>827075</v>
      </c>
      <c r="BS28" s="22">
        <v>1.0444905238339932</v>
      </c>
      <c r="BT28" s="17">
        <v>1355725</v>
      </c>
      <c r="BU28" s="17">
        <v>1196055</v>
      </c>
      <c r="BV28" s="22">
        <v>1.133497205396073</v>
      </c>
      <c r="BW28" s="16">
        <v>274454</v>
      </c>
      <c r="BX28" s="17">
        <v>279987</v>
      </c>
      <c r="BY28" s="22">
        <v>0.98023836820995258</v>
      </c>
      <c r="BZ28" s="1">
        <v>513446</v>
      </c>
      <c r="CA28" s="17">
        <v>535595</v>
      </c>
      <c r="CB28" s="22">
        <v>0.95864599184084986</v>
      </c>
      <c r="CC28" s="17">
        <v>743498</v>
      </c>
      <c r="CD28" s="17">
        <v>858567</v>
      </c>
      <c r="CE28" s="22">
        <v>0.8659755150151357</v>
      </c>
      <c r="CF28" s="17">
        <v>1020604</v>
      </c>
      <c r="CG28" s="17">
        <v>1292062</v>
      </c>
      <c r="CH28" s="22">
        <v>0.78990327089566914</v>
      </c>
      <c r="CI28" s="16">
        <v>234403</v>
      </c>
      <c r="CJ28" s="17">
        <v>407615</v>
      </c>
      <c r="CK28" s="22">
        <v>0.57505979907510762</v>
      </c>
      <c r="CL28" s="17">
        <v>294055</v>
      </c>
      <c r="CM28" s="17">
        <v>869307</v>
      </c>
      <c r="CN28" s="22">
        <v>0.33826369740494439</v>
      </c>
      <c r="CO28" s="17">
        <v>827498</v>
      </c>
      <c r="CP28" s="17">
        <v>1313970</v>
      </c>
      <c r="CQ28" s="22">
        <v>0.62976932502264127</v>
      </c>
      <c r="CR28" s="17">
        <v>1087459</v>
      </c>
      <c r="CS28" s="17">
        <v>2213996</v>
      </c>
      <c r="CT28" s="22">
        <v>0.49117478080357868</v>
      </c>
      <c r="CU28" s="16">
        <v>310419</v>
      </c>
      <c r="CV28" s="17">
        <v>439906</v>
      </c>
      <c r="CW28" s="22">
        <v>0.705648479447882</v>
      </c>
      <c r="CX28" s="17">
        <v>679504</v>
      </c>
      <c r="CY28" s="17">
        <v>1048561</v>
      </c>
      <c r="CZ28" s="22">
        <v>0.64803478290724148</v>
      </c>
      <c r="DA28" s="17">
        <v>1056289</v>
      </c>
      <c r="DB28" s="17">
        <v>1405130</v>
      </c>
      <c r="DC28" s="22">
        <v>0.75173756164910011</v>
      </c>
      <c r="DD28" s="17">
        <v>1440292</v>
      </c>
      <c r="DE28" s="17">
        <v>2033051</v>
      </c>
      <c r="DF28" s="22">
        <v>0.70843869632389944</v>
      </c>
      <c r="DG28" s="16">
        <v>294232</v>
      </c>
      <c r="DH28" s="17">
        <v>267508</v>
      </c>
      <c r="DI28" s="22">
        <v>1.0998998160802667</v>
      </c>
      <c r="DJ28" s="17">
        <f>VLOOKUP(B:B,[37]Summary_Jun_23!$B:$DQ,120,0)</f>
        <v>614127</v>
      </c>
      <c r="DK28" s="17">
        <f>VLOOKUP(B:B,[37]Summary_Jun_23!$B:$DP,119,0)</f>
        <v>629354</v>
      </c>
      <c r="DL28" s="22">
        <f t="shared" si="37"/>
        <v>0.97580534961245979</v>
      </c>
      <c r="DM28" s="1">
        <f>VLOOKUP(B:B,[38]Summary_Sep_23!$B:$DS,122,0)</f>
        <v>945783</v>
      </c>
      <c r="DN28" s="1">
        <f>VLOOKUP(B:B,[38]Summary_Sep_23!$B:$DR,121,0)</f>
        <v>1008964</v>
      </c>
      <c r="DO28" s="22">
        <f t="shared" si="38"/>
        <v>0.93738032278654149</v>
      </c>
      <c r="DP28" s="17">
        <f>VLOOKUP(B:B,[39]Indu!$B:$DU,124,0)</f>
        <v>1566414</v>
      </c>
      <c r="DQ28" s="17">
        <f>VLOOKUP(B:B,[39]Indu!$B:$DT,123,0)</f>
        <v>2082424</v>
      </c>
      <c r="DR28" s="22">
        <f t="shared" si="39"/>
        <v>0.75220704333027277</v>
      </c>
      <c r="DS28" s="16">
        <f>VLOOKUP(B:B,'[40]Mar 2024 Final'!$B:$DX,127,0)</f>
        <v>458347</v>
      </c>
      <c r="DT28" s="17">
        <f>VLOOKUP(B:B,'[40]Mar 2024 Final'!$B:$DW,126,0)</f>
        <v>429644</v>
      </c>
      <c r="DU28" s="22">
        <f t="shared" si="40"/>
        <v>1.0668064723352357</v>
      </c>
      <c r="DV28" s="17">
        <f>VLOOKUP(B:B,'[41]June 2024 Final'!$B:$EC,132,0)</f>
        <v>910377</v>
      </c>
      <c r="DW28" s="17">
        <f>VLOOKUP(B:B,'[41]June 2024 Final'!$B:$EB,131,0)</f>
        <v>922716</v>
      </c>
      <c r="DX28" s="22">
        <f t="shared" si="41"/>
        <v>0.98662752136085208</v>
      </c>
      <c r="DY28" s="1">
        <f>VLOOKUP(B:B,'[42]Sep 2024 Final'!$B:$ED,133,0)</f>
        <v>1409797</v>
      </c>
      <c r="DZ28" s="1">
        <f>VLOOKUP(B:B,'[42]Sep 2024 Final'!$B:$EC,132,0)</f>
        <v>1394859</v>
      </c>
      <c r="EA28" s="22">
        <f t="shared" si="42"/>
        <v>1.0107093261756206</v>
      </c>
      <c r="EB28" s="17">
        <f>VLOOKUP(B:B,'[43]Dec 2024 Final'!$B:$EF,135,0)</f>
        <v>2157545</v>
      </c>
      <c r="EC28" s="17">
        <f>VLOOKUP(B:B,'[43]Dec 2024 Final'!$B:$EE,134,0)</f>
        <v>2211860</v>
      </c>
      <c r="ED28" s="22">
        <f t="shared" si="43"/>
        <v>0.97544374417910718</v>
      </c>
    </row>
    <row r="29" spans="1:134" x14ac:dyDescent="0.25">
      <c r="A29">
        <v>23</v>
      </c>
      <c r="B29" s="11" t="s">
        <v>24</v>
      </c>
      <c r="C29" s="16">
        <f>VLOOKUP(B:B,'[44]Mar 2014 (Final)'!$B$1:$BE$65536,56,0)</f>
        <v>108650</v>
      </c>
      <c r="D29" s="17">
        <f>VLOOKUP(B:B,'[44]Mar 2014 (Final)'!$B$1:$BD$65536,55,0)</f>
        <v>227770</v>
      </c>
      <c r="E29" s="22">
        <f t="shared" si="0"/>
        <v>0.47701628836106597</v>
      </c>
      <c r="F29" s="17">
        <f>VLOOKUP(B:B,'[45]June 2014 (Final - print)'!$B$1:$BF$65536,57,0)</f>
        <v>216411</v>
      </c>
      <c r="G29" s="17">
        <f>VLOOKUP(B:B,'[45]June 2014 (Final - print)'!$B$1:$BE$65536,56,0)</f>
        <v>439087</v>
      </c>
      <c r="H29" s="22">
        <f t="shared" si="1"/>
        <v>0.49286587851610275</v>
      </c>
      <c r="I29" s="46"/>
      <c r="J29" s="46"/>
      <c r="K29" s="48" t="e">
        <f t="shared" si="2"/>
        <v>#DIV/0!</v>
      </c>
      <c r="L29" s="17">
        <f>VLOOKUP(B:B,'[3]Dec 2014 (Final)'!$B$1:$BL$65536,63,0)</f>
        <v>417367</v>
      </c>
      <c r="M29" s="17">
        <f>VLOOKUP(B:B,'[3]Dec 2014 (Final)'!$B$1:$BK$65536,62,0)</f>
        <v>906811</v>
      </c>
      <c r="N29" s="22">
        <f t="shared" si="3"/>
        <v>0.46025798099052612</v>
      </c>
      <c r="O29" s="16">
        <f>VLOOKUP(B:B,'[4]Mar 2015 (Final)'!$B$1:$BN$65536,65,0)</f>
        <v>109942</v>
      </c>
      <c r="P29" s="17">
        <f>VLOOKUP(B:B,'[4]Mar 2015 (Final)'!$B$1:$BM$65536,64,0)</f>
        <v>246712</v>
      </c>
      <c r="Q29" s="22">
        <f t="shared" si="4"/>
        <v>0.4456289114433023</v>
      </c>
      <c r="R29" s="17">
        <f>VLOOKUP(B:B,'[5]June 2015 (Final)'!$B$1:$BR$65536,69,0)</f>
        <v>218885</v>
      </c>
      <c r="S29" s="17">
        <f>VLOOKUP(B:B,'[5]June 2015 (Final)'!$B$1:$BQ$65536,68,0)</f>
        <v>475565</v>
      </c>
      <c r="T29" s="22">
        <f t="shared" si="5"/>
        <v>0.46026305552343</v>
      </c>
      <c r="U29" s="17">
        <f>VLOOKUP(B:B,'[6]Sep 2015 (Final)'!$B$1:$BU$65536,72,0)</f>
        <v>334659</v>
      </c>
      <c r="V29" s="17">
        <f>VLOOKUP(B:B,'[6]Sep 2015 (Final)'!$B$1:$BT$65536,71,0)</f>
        <v>736303</v>
      </c>
      <c r="W29" s="22">
        <f t="shared" si="6"/>
        <v>0.45451261233486756</v>
      </c>
      <c r="X29" s="17">
        <f>VLOOKUP(B:B,'[7]Dec 2015 (Final)'!$B$1:$BX$65536,75,0)</f>
        <v>473210</v>
      </c>
      <c r="Y29" s="17">
        <f>VLOOKUP(B:B,'[7]Dec 2015 (Final)'!$B$1:$BW$65536,74,0)</f>
        <v>970360</v>
      </c>
      <c r="Z29" s="22">
        <f t="shared" si="7"/>
        <v>0.48766437198565482</v>
      </c>
      <c r="AA29" s="16">
        <f>VLOOKUP(B:B,'[8]Mar 2016 (Final)'!$B$1:$CA$65536,78,0)</f>
        <v>111925</v>
      </c>
      <c r="AB29" s="1">
        <f>VLOOKUP(B:B,'[8]Mar 2016 (Final)'!$B$1:$BZ$65536,77,0)</f>
        <v>284024</v>
      </c>
      <c r="AC29" s="22">
        <f t="shared" si="8"/>
        <v>0.39406881108638708</v>
      </c>
      <c r="AD29" s="17">
        <f>VLOOKUP(B:B,'[9]Jun 2016 (Final)'!$B$1:$CE$65536,82,0)</f>
        <v>230671</v>
      </c>
      <c r="AE29" s="17">
        <f>VLOOKUP(B:B,'[9]Jun 2016 (Final)'!$B$1:$CD$65536,81,0)</f>
        <v>579858</v>
      </c>
      <c r="AF29" s="22">
        <f t="shared" si="9"/>
        <v>0.39780601457598241</v>
      </c>
      <c r="AG29" s="17">
        <f>VLOOKUP(B:B,'[10]Sep 2016 (Final)'!$B$1:$CH$65536,85,0)</f>
        <v>349013</v>
      </c>
      <c r="AH29" s="17">
        <f>VLOOKUP(B:B,'[10]Sep 2016 (Final)'!$B$1:$CG$65536,84,0)</f>
        <v>792989</v>
      </c>
      <c r="AI29" s="22">
        <f t="shared" si="10"/>
        <v>0.44012338128271639</v>
      </c>
      <c r="AJ29" s="17">
        <f>VLOOKUP(B:B,'[11]summary-dec-16'!$B$1:$CK$65536,88,0)</f>
        <v>520077</v>
      </c>
      <c r="AK29" s="17">
        <f>VLOOKUP(B:B,'[11]summary-dec-16'!$B$1:$CJ$65536,87,0)</f>
        <v>1136770</v>
      </c>
      <c r="AL29" s="22">
        <f t="shared" si="11"/>
        <v>0.45750415651363074</v>
      </c>
      <c r="AM29" s="16">
        <f>VLOOKUP(B:B,'[12]summary-mar-17'!$B$1:$CM$65536,90,0)</f>
        <v>0</v>
      </c>
      <c r="AN29" s="17">
        <f>VLOOKUP(B:B,'[12]summary-mar-17'!$B$1:$CL$65536,89,0)</f>
        <v>0</v>
      </c>
      <c r="AO29" s="22" t="e">
        <f t="shared" si="12"/>
        <v>#DIV/0!</v>
      </c>
      <c r="AP29" s="17" t="e">
        <f>VLOOKUP(B:B,'[13]summary-june-17'!$B$1:$CP$65536,93,0)</f>
        <v>#N/A</v>
      </c>
      <c r="AQ29" s="17" t="e">
        <f>VLOOKUP(B:B,'[13]summary-june-17'!$B$1:$CO$65536,92,0)</f>
        <v>#N/A</v>
      </c>
      <c r="AR29" s="22" t="e">
        <f t="shared" si="13"/>
        <v>#N/A</v>
      </c>
      <c r="AS29" s="17" t="e">
        <f>VLOOKUP(B:B,'[14]summary-sep-17'!$B$1:$CS$65536,96,0)</f>
        <v>#N/A</v>
      </c>
      <c r="AT29" s="17" t="e">
        <f>VLOOKUP(B:B,'[14]summary-sep-17'!$B$1:$CR$65536,95,0)</f>
        <v>#N/A</v>
      </c>
      <c r="AU29" s="22" t="e">
        <f t="shared" si="14"/>
        <v>#N/A</v>
      </c>
      <c r="AV29" s="17" t="e">
        <f>VLOOKUP(B:B,'[15]summary-Dec-17'!$B$1:$CV$65536,99,0)</f>
        <v>#N/A</v>
      </c>
      <c r="AW29" s="17" t="e">
        <f>VLOOKUP(B:B,'[15]summary-Dec-17'!$B$1:$CU$65536,98,0)</f>
        <v>#N/A</v>
      </c>
      <c r="AX29" s="22" t="e">
        <f t="shared" si="15"/>
        <v>#N/A</v>
      </c>
      <c r="AY29" s="16" t="e">
        <f>VLOOKUP(B:B,'[16]summary-Mar-18'!$B$1:$CY$65536,102,0)</f>
        <v>#N/A</v>
      </c>
      <c r="AZ29" s="17" t="e">
        <f>VLOOKUP(B:B,'[16]summary-Mar-18'!$B$1:$CX$65536,101,0)</f>
        <v>#N/A</v>
      </c>
      <c r="BA29" s="22" t="e">
        <f t="shared" si="16"/>
        <v>#N/A</v>
      </c>
      <c r="BB29" s="17" t="e">
        <f>VLOOKUP(B:B,'[17]summary-Jun-18'!$B$1:$DB$65536,105,0)</f>
        <v>#N/A</v>
      </c>
      <c r="BC29" s="17" t="e">
        <f>VLOOKUP(B:B,'[17]summary-Jun-18'!$B$1:$DA$65536,104,0)</f>
        <v>#N/A</v>
      </c>
      <c r="BD29" s="22" t="e">
        <f t="shared" si="17"/>
        <v>#N/A</v>
      </c>
      <c r="BE29" s="17" t="e">
        <f>VLOOKUP(B:B,'[18]summary-Sep-18'!$B$1:$DE$65536,108,0)</f>
        <v>#N/A</v>
      </c>
      <c r="BF29" s="17" t="e">
        <f>VLOOKUP(B:B,'[18]summary-Sep-18'!$B$1:$DD$65536,107,0)</f>
        <v>#N/A</v>
      </c>
      <c r="BG29" s="22" t="e">
        <f t="shared" si="18"/>
        <v>#N/A</v>
      </c>
      <c r="BH29" s="17" t="e">
        <f>VLOOKUP(B:B,'[19]summary-Dec-18'!$B$1:$DH$65536,111,0)</f>
        <v>#N/A</v>
      </c>
      <c r="BI29" s="17" t="e">
        <f>VLOOKUP(B:B,'[19]summary-Dec-18'!$B$1:$DG$65536,110,0)</f>
        <v>#N/A</v>
      </c>
      <c r="BJ29" s="22" t="e">
        <f t="shared" si="19"/>
        <v>#N/A</v>
      </c>
      <c r="BK29" s="16" t="e">
        <f>VLOOKUP(B:B,[20]Summary_mar_19!$B$1:$DK$65536,114,0)</f>
        <v>#N/A</v>
      </c>
      <c r="BL29" s="17" t="e">
        <f>VLOOKUP(B:B,[20]Summary_mar_19!$B$1:$DJ$65536,113,0)</f>
        <v>#N/A</v>
      </c>
      <c r="BM29" s="22" t="e">
        <f t="shared" si="20"/>
        <v>#N/A</v>
      </c>
      <c r="BN29" s="17" t="e">
        <f>VLOOKUP(B:B,[21]Summary_jun_19!$B$1:$DN$65536,117,0)</f>
        <v>#N/A</v>
      </c>
      <c r="BO29" s="17" t="e">
        <f>VLOOKUP(B:B,[21]Summary_jun_19!$B$1:$DM$65536,116,0)</f>
        <v>#N/A</v>
      </c>
      <c r="BP29" s="22" t="e">
        <f t="shared" si="21"/>
        <v>#N/A</v>
      </c>
      <c r="BQ29" s="17" t="e">
        <f>VLOOKUP(B:B,[22]Summary_sep_19!$B$1:$DQ$65536,120,0)</f>
        <v>#N/A</v>
      </c>
      <c r="BR29" s="17" t="e">
        <f>VLOOKUP(B:B,[22]Summary_sep_19!$B$1:$DP$65536,119,0)</f>
        <v>#N/A</v>
      </c>
      <c r="BS29" s="22" t="e">
        <f t="shared" si="22"/>
        <v>#N/A</v>
      </c>
      <c r="BT29" s="17" t="e">
        <f>VLOOKUP(B:B,[23]Summary_DEC_19!$B$1:$DT$65536,123,0)</f>
        <v>#N/A</v>
      </c>
      <c r="BU29" s="17" t="e">
        <f>VLOOKUP(B:B,[23]Summary_DEC_19!$B$1:$DS$65536,122,0)</f>
        <v>#N/A</v>
      </c>
      <c r="BV29" s="22" t="e">
        <f t="shared" si="23"/>
        <v>#N/A</v>
      </c>
      <c r="BW29" s="16" t="e">
        <f>VLOOKUP(B:B,[24]Summary_mar_20!$B:$DW,126,0)</f>
        <v>#N/A</v>
      </c>
      <c r="BX29" s="17" t="e">
        <f>VLOOKUP(B:B,[24]Summary_mar_20!$B:$DV,125,0)</f>
        <v>#N/A</v>
      </c>
      <c r="BY29" s="22" t="e">
        <f t="shared" si="24"/>
        <v>#N/A</v>
      </c>
      <c r="BZ29" s="1" t="e">
        <f>VLOOKUP(B:B,[25]Summary_jun_20!$B:$DZ,129,0)</f>
        <v>#N/A</v>
      </c>
      <c r="CA29" s="17" t="e">
        <f>VLOOKUP(B:B,[25]Summary_jun_20!$B:$DY,128,0)</f>
        <v>#N/A</v>
      </c>
      <c r="CB29" s="22" t="e">
        <f t="shared" si="25"/>
        <v>#N/A</v>
      </c>
      <c r="CC29" s="17" t="e">
        <f>VLOOKUP(B:B,[26]Summary_Sep_20!$B:$EC,132,0)</f>
        <v>#N/A</v>
      </c>
      <c r="CD29" s="17" t="e">
        <f>VLOOKUP(B:B,[26]Summary_Sep_20!$B:$EB,131,0)</f>
        <v>#N/A</v>
      </c>
      <c r="CE29" s="22" t="e">
        <f t="shared" si="26"/>
        <v>#N/A</v>
      </c>
      <c r="CF29" s="17" t="e">
        <f>VLOOKUP(B:B,[27]Summary_Dec_20!$B:$EF,135,0)</f>
        <v>#N/A</v>
      </c>
      <c r="CG29" s="17" t="e">
        <f>VLOOKUP(B:B,[27]Summary_Dec_20!$B:$EE,134,0)</f>
        <v>#N/A</v>
      </c>
      <c r="CH29" s="22" t="e">
        <f t="shared" si="27"/>
        <v>#N/A</v>
      </c>
      <c r="CI29" s="16" t="e">
        <f>VLOOKUP(B:B,[28]Summary_Mar_21!$B:$EH,137,0)</f>
        <v>#N/A</v>
      </c>
      <c r="CJ29" s="17" t="e">
        <f>VLOOKUP(B:B,[28]Summary_Mar_21!$B:$EG,136,0)</f>
        <v>#N/A</v>
      </c>
      <c r="CK29" s="22" t="e">
        <f t="shared" si="28"/>
        <v>#N/A</v>
      </c>
      <c r="CL29" s="17" t="e">
        <f>VLOOKUP(B:B,[29]Summary_Jun_21!$B:$EK,140,0)</f>
        <v>#N/A</v>
      </c>
      <c r="CM29" s="17" t="e">
        <f>VLOOKUP(B:B,[29]Summary_Jun_21!$B:$EJ,139,0)</f>
        <v>#N/A</v>
      </c>
      <c r="CN29" s="22" t="e">
        <f t="shared" si="29"/>
        <v>#N/A</v>
      </c>
      <c r="CO29" s="17" t="e">
        <f>VLOOKUP(B:B,[30]Summary_Sep_21!$B:$EN,143,0)</f>
        <v>#N/A</v>
      </c>
      <c r="CP29" s="17" t="e">
        <f>VLOOKUP(B:B,[30]Summary_Sep_21!$B:$EM,142,0)</f>
        <v>#N/A</v>
      </c>
      <c r="CQ29" s="22" t="e">
        <f t="shared" si="30"/>
        <v>#N/A</v>
      </c>
      <c r="CR29" s="17" t="e">
        <f>VLOOKUP(B:B,[31]Summary_Dec_21!$B:$ES,148,0)</f>
        <v>#N/A</v>
      </c>
      <c r="CS29" s="17" t="e">
        <f>VLOOKUP(B:B,[31]Summary_Dec_21!$B:$ER,147,0)</f>
        <v>#N/A</v>
      </c>
      <c r="CT29" s="22" t="e">
        <f t="shared" si="31"/>
        <v>#N/A</v>
      </c>
      <c r="CU29" s="16" t="e">
        <f>VLOOKUP(B:B,[32]Summary_Mar_22!$B:$DI,112,0)</f>
        <v>#N/A</v>
      </c>
      <c r="CV29" s="17" t="e">
        <f>VLOOKUP(B:B,[32]Summary_Mar_22!$B:$DH,111,0)</f>
        <v>#N/A</v>
      </c>
      <c r="CW29" s="22" t="e">
        <f t="shared" si="32"/>
        <v>#N/A</v>
      </c>
      <c r="CX29" s="17" t="e">
        <f>VLOOKUP(B:B,[33]Summary_Jun_22!$B:$DL,115,0)</f>
        <v>#N/A</v>
      </c>
      <c r="CY29" s="17" t="e">
        <f>VLOOKUP(B:B,[33]Summary_Jun_22!$B:$DK,114,0)</f>
        <v>#N/A</v>
      </c>
      <c r="CZ29" s="22" t="e">
        <f t="shared" si="33"/>
        <v>#N/A</v>
      </c>
      <c r="DA29" s="17" t="e">
        <f>VLOOKUP(B:B,[34]Summary_Sep_22!$B:$DO,118,0)</f>
        <v>#N/A</v>
      </c>
      <c r="DB29" s="17" t="e">
        <f>VLOOKUP(B:B,[34]Summary_Sep_22!$B:$DN,117,0)</f>
        <v>#N/A</v>
      </c>
      <c r="DC29" s="22" t="e">
        <f t="shared" si="34"/>
        <v>#N/A</v>
      </c>
      <c r="DD29" s="17" t="e">
        <f>VLOOKUP(B:B,[35]Summary_Dec_22!$B:$DR,121,0)</f>
        <v>#N/A</v>
      </c>
      <c r="DE29" s="17" t="e">
        <f>VLOOKUP(B:B,[35]Summary_Dec_22!$B:$DQ,120,0)</f>
        <v>#N/A</v>
      </c>
      <c r="DF29" s="22" t="e">
        <f t="shared" si="35"/>
        <v>#N/A</v>
      </c>
      <c r="DG29" s="16" t="e">
        <f>VLOOKUP(B:B,[36]Summary_Mar_23!$B:$DP,119,0)</f>
        <v>#N/A</v>
      </c>
      <c r="DH29" s="17" t="e">
        <f>VLOOKUP(B:B,[36]Summary_Mar_23!$B:$DO,118,0)</f>
        <v>#N/A</v>
      </c>
      <c r="DI29" s="22" t="e">
        <f t="shared" si="36"/>
        <v>#N/A</v>
      </c>
      <c r="DJ29" s="17" t="e">
        <f>VLOOKUP(B:B,[37]Summary_Jun_23!$B:$DQ,120,0)</f>
        <v>#N/A</v>
      </c>
      <c r="DK29" s="17" t="e">
        <f>VLOOKUP(B:B,[37]Summary_Jun_23!$B:$DP,119,0)</f>
        <v>#N/A</v>
      </c>
      <c r="DL29" s="22" t="e">
        <f t="shared" si="37"/>
        <v>#N/A</v>
      </c>
      <c r="DM29" s="1" t="e">
        <f>VLOOKUP(B:B,[38]Summary_Sep_23!$B:$DS,122,0)</f>
        <v>#N/A</v>
      </c>
      <c r="DN29" s="1" t="e">
        <f>VLOOKUP(B:B,[38]Summary_Sep_23!$B:$DR,121,0)</f>
        <v>#N/A</v>
      </c>
      <c r="DO29" s="22" t="e">
        <f t="shared" si="38"/>
        <v>#N/A</v>
      </c>
      <c r="DP29" s="17" t="e">
        <f>VLOOKUP(B:B,[39]Indu!$B:$DU,124,0)</f>
        <v>#N/A</v>
      </c>
      <c r="DQ29" s="17" t="e">
        <f>VLOOKUP(B:B,[39]Indu!$B:$DT,123,0)</f>
        <v>#N/A</v>
      </c>
      <c r="DR29" s="22" t="e">
        <f t="shared" si="39"/>
        <v>#N/A</v>
      </c>
      <c r="DS29" s="16" t="e">
        <f>VLOOKUP(B:B,'[40]Mar 2024 Final'!$B:$DX,127,0)</f>
        <v>#N/A</v>
      </c>
      <c r="DT29" s="17" t="e">
        <f>VLOOKUP(B:B,'[40]Mar 2024 Final'!$B:$DW,126,0)</f>
        <v>#N/A</v>
      </c>
      <c r="DU29" s="22" t="e">
        <f t="shared" si="40"/>
        <v>#N/A</v>
      </c>
      <c r="DV29" s="17" t="e">
        <f>VLOOKUP(B:B,'[41]June 2024 Final'!$B:$EC,132,0)</f>
        <v>#N/A</v>
      </c>
      <c r="DW29" s="17" t="e">
        <f>VLOOKUP(B:B,'[41]June 2024 Final'!$B:$EB,131,0)</f>
        <v>#N/A</v>
      </c>
      <c r="DX29" s="22" t="e">
        <f t="shared" si="41"/>
        <v>#N/A</v>
      </c>
      <c r="DY29" s="1" t="e">
        <f>VLOOKUP(B:B,'[42]Sep 2024 Final'!$B:$ED,133,0)</f>
        <v>#N/A</v>
      </c>
      <c r="DZ29" s="1" t="e">
        <f>VLOOKUP(B:B,'[42]Sep 2024 Final'!$B:$EC,132,0)</f>
        <v>#N/A</v>
      </c>
      <c r="EA29" s="22" t="e">
        <f t="shared" si="42"/>
        <v>#N/A</v>
      </c>
      <c r="EB29" s="17" t="e">
        <f>VLOOKUP(B:B,'[43]Dec 2024 Final'!$B:$EF,135,0)</f>
        <v>#N/A</v>
      </c>
      <c r="EC29" s="17" t="e">
        <f>VLOOKUP(B:B,'[43]Dec 2024 Final'!$B:$EE,134,0)</f>
        <v>#N/A</v>
      </c>
      <c r="ED29" s="22" t="e">
        <f t="shared" si="43"/>
        <v>#N/A</v>
      </c>
    </row>
    <row r="30" spans="1:134" x14ac:dyDescent="0.25">
      <c r="A30">
        <v>24</v>
      </c>
      <c r="B30" s="11" t="s">
        <v>25</v>
      </c>
      <c r="C30" s="16">
        <f>VLOOKUP(B:B,'[44]Mar 2014 (Final)'!$B$1:$BE$65536,56,0)</f>
        <v>133059</v>
      </c>
      <c r="D30" s="17">
        <f>VLOOKUP(B:B,'[44]Mar 2014 (Final)'!$B$1:$BD$65536,55,0)</f>
        <v>224225</v>
      </c>
      <c r="E30" s="22">
        <f t="shared" si="0"/>
        <v>0.59341732634630395</v>
      </c>
      <c r="F30" s="17">
        <f>VLOOKUP(B:B,'[45]June 2014 (Final - print)'!$B$1:$BF$65536,57,0)</f>
        <v>261001</v>
      </c>
      <c r="G30" s="17">
        <f>VLOOKUP(B:B,'[45]June 2014 (Final - print)'!$B$1:$BE$65536,56,0)</f>
        <v>452788</v>
      </c>
      <c r="H30" s="22">
        <f t="shared" si="1"/>
        <v>0.57643091248001277</v>
      </c>
      <c r="I30" s="46"/>
      <c r="J30" s="46"/>
      <c r="K30" s="48" t="e">
        <f t="shared" si="2"/>
        <v>#DIV/0!</v>
      </c>
      <c r="L30" s="17">
        <f>VLOOKUP(B:B,'[3]Dec 2014 (Final)'!$B$1:$BL$65536,63,0)</f>
        <v>525261</v>
      </c>
      <c r="M30" s="17">
        <f>VLOOKUP(B:B,'[3]Dec 2014 (Final)'!$B$1:$BK$65536,62,0)</f>
        <v>1013989</v>
      </c>
      <c r="N30" s="22">
        <f t="shared" si="3"/>
        <v>0.51801449522627963</v>
      </c>
      <c r="O30" s="16">
        <f>VLOOKUP(B:B,'[4]Mar 2015 (Final)'!$B$1:$BN$65536,65,0)</f>
        <v>56662</v>
      </c>
      <c r="P30" s="17">
        <f>VLOOKUP(B:B,'[4]Mar 2015 (Final)'!$B$1:$BM$65536,64,0)</f>
        <v>252577</v>
      </c>
      <c r="Q30" s="22">
        <f t="shared" si="4"/>
        <v>0.22433554915926629</v>
      </c>
      <c r="R30" s="17">
        <f>VLOOKUP(B:B,'[5]June 2015 (Final)'!$B$1:$BR$65536,69,0)</f>
        <v>325069</v>
      </c>
      <c r="S30" s="17">
        <f>VLOOKUP(B:B,'[5]June 2015 (Final)'!$B$1:$BQ$65536,68,0)</f>
        <v>537514</v>
      </c>
      <c r="T30" s="22">
        <f t="shared" si="5"/>
        <v>0.60476378289681754</v>
      </c>
      <c r="U30" s="17">
        <f>VLOOKUP(B:B,'[6]Sep 2015 (Final)'!$B$1:$BU$65536,72,0)</f>
        <v>517977</v>
      </c>
      <c r="V30" s="17">
        <f>VLOOKUP(B:B,'[6]Sep 2015 (Final)'!$B$1:$BT$65536,71,0)</f>
        <v>867391</v>
      </c>
      <c r="W30" s="22">
        <f t="shared" si="6"/>
        <v>0.59716667569758042</v>
      </c>
      <c r="X30" s="17">
        <f>VLOOKUP(B:B,'[7]Dec 2015 (Final)'!$B$1:$BX$65536,75,0)</f>
        <v>686706</v>
      </c>
      <c r="Y30" s="17">
        <f>VLOOKUP(B:B,'[7]Dec 2015 (Final)'!$B$1:$BW$65536,74,0)</f>
        <v>1179995</v>
      </c>
      <c r="Z30" s="22">
        <f t="shared" si="7"/>
        <v>0.5819567032063695</v>
      </c>
      <c r="AA30" s="16">
        <f>VLOOKUP(B:B,'[8]Mar 2016 (Final)'!$B$1:$CA$65536,78,0)</f>
        <v>157673</v>
      </c>
      <c r="AB30" s="1">
        <f>VLOOKUP(B:B,'[8]Mar 2016 (Final)'!$B$1:$BZ$65536,77,0)</f>
        <v>222940</v>
      </c>
      <c r="AC30" s="22">
        <f t="shared" si="8"/>
        <v>0.70724410155198714</v>
      </c>
      <c r="AD30" s="17">
        <f>VLOOKUP(B:B,'[9]Jun 2016 (Final)'!$B$1:$CE$65536,82,0)</f>
        <v>319598</v>
      </c>
      <c r="AE30" s="17">
        <f>VLOOKUP(B:B,'[9]Jun 2016 (Final)'!$B$1:$CD$65536,81,0)</f>
        <v>489844</v>
      </c>
      <c r="AF30" s="22">
        <f t="shared" si="9"/>
        <v>0.65244853463551666</v>
      </c>
      <c r="AG30" s="17">
        <f>VLOOKUP(B:B,'[10]Sep 2016 (Final)'!$B$1:$CH$65536,85,0)</f>
        <v>483922</v>
      </c>
      <c r="AH30" s="17">
        <f>VLOOKUP(B:B,'[10]Sep 2016 (Final)'!$B$1:$CG$65536,84,0)</f>
        <v>790261</v>
      </c>
      <c r="AI30" s="22">
        <f t="shared" si="10"/>
        <v>0.61235718325970789</v>
      </c>
      <c r="AJ30" s="17">
        <f>VLOOKUP(B:B,'[11]summary-dec-16'!$B$1:$CK$65536,88,0)</f>
        <v>666424</v>
      </c>
      <c r="AK30" s="17">
        <f>VLOOKUP(B:B,'[11]summary-dec-16'!$B$1:$CJ$65536,87,0)</f>
        <v>1233062</v>
      </c>
      <c r="AL30" s="22">
        <f t="shared" si="11"/>
        <v>0.54046268557461019</v>
      </c>
      <c r="AM30" s="16">
        <f>VLOOKUP(B:B,'[12]summary-mar-17'!$B$1:$CM$65536,90,0)</f>
        <v>161244</v>
      </c>
      <c r="AN30" s="17">
        <f>VLOOKUP(B:B,'[12]summary-mar-17'!$B$1:$CL$65536,89,0)</f>
        <v>215477</v>
      </c>
      <c r="AO30" s="22">
        <f t="shared" si="12"/>
        <v>0.748311884795129</v>
      </c>
      <c r="AP30" s="17">
        <f>VLOOKUP(B:B,'[13]summary-june-17'!$B$1:$CP$65536,93,0)</f>
        <v>332689</v>
      </c>
      <c r="AQ30" s="17">
        <f>VLOOKUP(B:B,'[13]summary-june-17'!$B$1:$CO$65536,92,0)</f>
        <v>478033</v>
      </c>
      <c r="AR30" s="22">
        <f t="shared" si="13"/>
        <v>0.69595404501362879</v>
      </c>
      <c r="AS30" s="17">
        <f>VLOOKUP(B:B,'[14]summary-sep-17'!$B$1:$CS$65536,96,0)</f>
        <v>501323</v>
      </c>
      <c r="AT30" s="17">
        <f>VLOOKUP(B:B,'[14]summary-sep-17'!$B$1:$CR$65536,95,0)</f>
        <v>723355</v>
      </c>
      <c r="AU30" s="22">
        <f t="shared" si="14"/>
        <v>0.6930525122519372</v>
      </c>
      <c r="AV30" s="17">
        <f>VLOOKUP(B:B,'[15]summary-Dec-17'!$B$1:$CV$65536,99,0)</f>
        <v>682808</v>
      </c>
      <c r="AW30" s="17">
        <f>VLOOKUP(B:B,'[15]summary-Dec-17'!$B$1:$CU$65536,98,0)</f>
        <v>972453</v>
      </c>
      <c r="AX30" s="22">
        <f t="shared" si="15"/>
        <v>0.70215012962066037</v>
      </c>
      <c r="AY30" s="16">
        <f>VLOOKUP(B:B,'[16]summary-Mar-18'!$B$1:$CY$65536,102,0)</f>
        <v>174359</v>
      </c>
      <c r="AZ30" s="17">
        <f>VLOOKUP(B:B,'[16]summary-Mar-18'!$B$1:$CX$65536,101,0)</f>
        <v>241245</v>
      </c>
      <c r="BA30" s="22">
        <f t="shared" si="16"/>
        <v>0.72274658542145953</v>
      </c>
      <c r="BB30" s="17">
        <f>VLOOKUP(B:B,'[17]summary-Jun-18'!$B$1:$DB$65536,105,0)</f>
        <v>335802</v>
      </c>
      <c r="BC30" s="17">
        <f>VLOOKUP(B:B,'[17]summary-Jun-18'!$B$1:$DA$65536,104,0)</f>
        <v>469369</v>
      </c>
      <c r="BD30" s="22">
        <f t="shared" si="17"/>
        <v>0.71543284707767241</v>
      </c>
      <c r="BE30" s="17">
        <f>VLOOKUP(B:B,'[18]summary-Sep-18'!$B$1:$DE$65536,108,0)</f>
        <v>506179</v>
      </c>
      <c r="BF30" s="17">
        <f>VLOOKUP(B:B,'[18]summary-Sep-18'!$B$1:$DD$65536,107,0)</f>
        <v>1005280</v>
      </c>
      <c r="BG30" s="22">
        <f t="shared" si="18"/>
        <v>0.50352041222346011</v>
      </c>
      <c r="BH30" s="17">
        <f>VLOOKUP(B:B,'[19]summary-Dec-18'!$B$1:$DH$65536,111,0)</f>
        <v>667102</v>
      </c>
      <c r="BI30" s="17">
        <f>VLOOKUP(B:B,'[19]summary-Dec-18'!$B$1:$DG$65536,110,0)</f>
        <v>1093775</v>
      </c>
      <c r="BJ30" s="22">
        <f t="shared" si="19"/>
        <v>0.60990788781970695</v>
      </c>
      <c r="BK30" s="16">
        <f>VLOOKUP(B:B,[20]Summary_mar_19!$B$1:$DK$65536,114,0)</f>
        <v>163179</v>
      </c>
      <c r="BL30" s="17">
        <f>VLOOKUP(B:B,[20]Summary_mar_19!$B$1:$DJ$65536,113,0)</f>
        <v>248073</v>
      </c>
      <c r="BM30" s="22">
        <f t="shared" si="20"/>
        <v>0.65778621615411592</v>
      </c>
      <c r="BN30" s="17">
        <f>VLOOKUP(B:B,[21]Summary_jun_19!$B$1:$DN$65536,117,0)</f>
        <v>330588</v>
      </c>
      <c r="BO30" s="17">
        <f>VLOOKUP(B:B,[21]Summary_jun_19!$B$1:$DM$65536,116,0)</f>
        <v>500546</v>
      </c>
      <c r="BP30" s="22">
        <f t="shared" si="21"/>
        <v>0.66045478337655283</v>
      </c>
      <c r="BQ30" s="17">
        <f>VLOOKUP(B:B,[22]Summary_sep_19!$B$1:$DQ$65536,120,0)</f>
        <v>695390</v>
      </c>
      <c r="BR30" s="17">
        <f>VLOOKUP(B:B,[22]Summary_sep_19!$B$1:$DP$65536,119,0)</f>
        <v>767213</v>
      </c>
      <c r="BS30" s="22">
        <f t="shared" si="22"/>
        <v>0.90638453727973844</v>
      </c>
      <c r="BT30" s="17">
        <f>VLOOKUP(B:B,[23]Summary_DEC_19!$B$1:$DT$65536,123,0)</f>
        <v>659852</v>
      </c>
      <c r="BU30" s="17">
        <f>VLOOKUP(B:B,[23]Summary_DEC_19!$B$1:$DS$65536,122,0)</f>
        <v>934298</v>
      </c>
      <c r="BV30" s="22">
        <f t="shared" si="23"/>
        <v>0.70625432142635436</v>
      </c>
      <c r="BW30" s="16">
        <f>VLOOKUP(B:B,[24]Summary_mar_20!$B:$DW,126,0)</f>
        <v>162561</v>
      </c>
      <c r="BX30" s="17">
        <f>VLOOKUP(B:B,[24]Summary_mar_20!$B:$DV,125,0)</f>
        <v>310981</v>
      </c>
      <c r="BY30" s="22">
        <f t="shared" si="24"/>
        <v>0.52273611571124923</v>
      </c>
      <c r="BZ30" s="1">
        <f>VLOOKUP(B:B,[25]Summary_jun_20!$B:$DZ,129,0)</f>
        <v>329375</v>
      </c>
      <c r="CA30" s="17">
        <f>VLOOKUP(B:B,[25]Summary_jun_20!$B:$DY,128,0)</f>
        <v>512051</v>
      </c>
      <c r="CB30" s="22">
        <f t="shared" si="25"/>
        <v>0.64324647349580411</v>
      </c>
      <c r="CC30" s="17">
        <f>VLOOKUP(B:B,[26]Summary_Sep_20!$B:$EC,132,0)</f>
        <v>513629</v>
      </c>
      <c r="CD30" s="17">
        <f>VLOOKUP(B:B,[26]Summary_Sep_20!$B:$EB,131,0)</f>
        <v>723625</v>
      </c>
      <c r="CE30" s="22">
        <f t="shared" si="26"/>
        <v>0.70979996545171875</v>
      </c>
      <c r="CF30" s="17">
        <f>VLOOKUP(B:B,[27]Summary_Dec_20!$B:$EF,135,0)</f>
        <v>681242</v>
      </c>
      <c r="CG30" s="17">
        <f>VLOOKUP(B:B,[27]Summary_Dec_20!$B:$EE,134,0)</f>
        <v>895125</v>
      </c>
      <c r="CH30" s="22">
        <f t="shared" si="27"/>
        <v>0.7610579527998883</v>
      </c>
      <c r="CI30" s="16">
        <f>VLOOKUP(B:B,[28]Summary_Mar_21!$B:$EH,137,0)</f>
        <v>163212</v>
      </c>
      <c r="CJ30" s="17">
        <f>VLOOKUP(B:B,[28]Summary_Mar_21!$B:$EG,136,0)</f>
        <v>249046</v>
      </c>
      <c r="CK30" s="22">
        <f t="shared" si="28"/>
        <v>0.65534881106301646</v>
      </c>
      <c r="CL30" s="17">
        <f>VLOOKUP(B:B,[29]Summary_Jun_21!$B:$EK,140,0)</f>
        <v>333729</v>
      </c>
      <c r="CM30" s="17">
        <f>VLOOKUP(B:B,[29]Summary_Jun_21!$B:$EJ,139,0)</f>
        <v>474865</v>
      </c>
      <c r="CN30" s="22">
        <f t="shared" si="29"/>
        <v>0.70278710791488108</v>
      </c>
      <c r="CO30" s="17">
        <f>VLOOKUP(B:B,[30]Summary_Sep_21!$B:$EN,143,0)</f>
        <v>497050</v>
      </c>
      <c r="CP30" s="17">
        <f>VLOOKUP(B:B,[30]Summary_Sep_21!$B:$EM,142,0)</f>
        <v>689187</v>
      </c>
      <c r="CQ30" s="22">
        <f t="shared" si="30"/>
        <v>0.72121209483057569</v>
      </c>
      <c r="CR30" s="17">
        <f>VLOOKUP(B:B,[31]Summary_Dec_21!$B:$ES,148,0)</f>
        <v>658347</v>
      </c>
      <c r="CS30" s="17">
        <f>VLOOKUP(B:B,[31]Summary_Dec_21!$B:$ER,147,0)</f>
        <v>960686</v>
      </c>
      <c r="CT30" s="22">
        <f t="shared" si="31"/>
        <v>0.68528842930988898</v>
      </c>
      <c r="CU30" s="16">
        <f>VLOOKUP(B:B,[32]Summary_Mar_22!$B:$DI,112,0)</f>
        <v>157796</v>
      </c>
      <c r="CV30" s="17">
        <f>VLOOKUP(B:B,[32]Summary_Mar_22!$B:$DH,111,0)</f>
        <v>235489</v>
      </c>
      <c r="CW30" s="22">
        <f t="shared" si="32"/>
        <v>0.67007800788996519</v>
      </c>
      <c r="CX30" s="17">
        <f>VLOOKUP(B:B,[33]Summary_Jun_22!$B:$DL,115,0)</f>
        <v>324899</v>
      </c>
      <c r="CY30" s="17">
        <f>VLOOKUP(B:B,[33]Summary_Jun_22!$B:$DK,114,0)</f>
        <v>488339</v>
      </c>
      <c r="CZ30" s="22">
        <f t="shared" si="33"/>
        <v>0.66531446392772231</v>
      </c>
      <c r="DA30" s="17">
        <f>VLOOKUP(B:B,[34]Summary_Sep_22!$B:$DO,118,0)</f>
        <v>382952</v>
      </c>
      <c r="DB30" s="17">
        <f>VLOOKUP(B:B,[34]Summary_Sep_22!$B:$DN,117,0)</f>
        <v>724592</v>
      </c>
      <c r="DC30" s="22">
        <f t="shared" si="34"/>
        <v>0.52850707708613953</v>
      </c>
      <c r="DD30" s="17">
        <f>VLOOKUP(B:B,[35]Summary_Dec_22!$B:$DR,121,0)</f>
        <v>654202</v>
      </c>
      <c r="DE30" s="17">
        <f>VLOOKUP(B:B,[35]Summary_Dec_22!$B:$DQ,120,0)</f>
        <v>1039210</v>
      </c>
      <c r="DF30" s="22">
        <f t="shared" si="35"/>
        <v>0.62951857661107957</v>
      </c>
      <c r="DG30" s="16">
        <f>VLOOKUP(B:B,[36]Summary_Mar_23!$B:$DP,119,0)</f>
        <v>180732</v>
      </c>
      <c r="DH30" s="17">
        <f>VLOOKUP(B:B,[36]Summary_Mar_23!$B:$DO,118,0)</f>
        <v>274803</v>
      </c>
      <c r="DI30" s="22">
        <f t="shared" si="36"/>
        <v>0.65767840962434909</v>
      </c>
      <c r="DJ30" s="17">
        <f>VLOOKUP(B:B,[37]Summary_Jun_23!$B:$DQ,120,0)</f>
        <v>378290</v>
      </c>
      <c r="DK30" s="17">
        <f>VLOOKUP(B:B,[37]Summary_Jun_23!$B:$DP,119,0)</f>
        <v>544794</v>
      </c>
      <c r="DL30" s="22">
        <f t="shared" si="37"/>
        <v>0.69437255182692903</v>
      </c>
      <c r="DM30" s="1">
        <f>VLOOKUP(B:B,[38]Summary_Sep_23!$B:$DS,122,0)</f>
        <v>553680</v>
      </c>
      <c r="DN30" s="1">
        <f>VLOOKUP(B:B,[38]Summary_Sep_23!$B:$DR,121,0)</f>
        <v>848350</v>
      </c>
      <c r="DO30" s="22">
        <f t="shared" si="38"/>
        <v>0.6526551541227088</v>
      </c>
      <c r="DP30" s="17">
        <f>VLOOKUP(B:B,[39]Indu!$B:$DU,124,0)</f>
        <v>707088</v>
      </c>
      <c r="DQ30" s="17">
        <f>VLOOKUP(B:B,[39]Indu!$B:$DT,123,0)</f>
        <v>1127131</v>
      </c>
      <c r="DR30" s="22">
        <f t="shared" si="39"/>
        <v>0.62733435598878928</v>
      </c>
      <c r="DS30" s="16">
        <f>VLOOKUP(B:B,'[40]Mar 2024 Final'!$B:$DX,127,0)</f>
        <v>173056</v>
      </c>
      <c r="DT30" s="17">
        <f>VLOOKUP(B:B,'[40]Mar 2024 Final'!$B:$DW,126,0)</f>
        <v>350240</v>
      </c>
      <c r="DU30" s="22">
        <f t="shared" si="40"/>
        <v>0.49410689812699865</v>
      </c>
      <c r="DV30" s="17">
        <f>VLOOKUP(B:B,'[41]June 2024 Final'!$B:$EC,132,0)</f>
        <v>325908</v>
      </c>
      <c r="DW30" s="17">
        <f>VLOOKUP(B:B,'[41]June 2024 Final'!$B:$EB,131,0)</f>
        <v>645587</v>
      </c>
      <c r="DX30" s="22">
        <f t="shared" si="41"/>
        <v>0.50482429169112764</v>
      </c>
      <c r="DY30" s="1">
        <f>VLOOKUP(B:B,'[42]Sep 2024 Final'!$B:$ED,133,0)</f>
        <v>517779</v>
      </c>
      <c r="DZ30" s="1">
        <f>VLOOKUP(B:B,'[42]Sep 2024 Final'!$B:$EC,132,0)</f>
        <v>1056561</v>
      </c>
      <c r="EA30" s="22">
        <f t="shared" si="42"/>
        <v>0.49006067799208941</v>
      </c>
      <c r="EB30" s="17">
        <f>VLOOKUP(B:B,'[43]Dec 2024 Final'!$B:$EF,135,0)</f>
        <v>704136</v>
      </c>
      <c r="EC30" s="17">
        <f>VLOOKUP(B:B,'[43]Dec 2024 Final'!$B:$EE,134,0)</f>
        <v>1120257</v>
      </c>
      <c r="ED30" s="22">
        <f t="shared" si="43"/>
        <v>0.62854862768096964</v>
      </c>
    </row>
    <row r="31" spans="1:134" x14ac:dyDescent="0.25">
      <c r="A31">
        <v>25</v>
      </c>
      <c r="B31" s="11" t="s">
        <v>26</v>
      </c>
      <c r="C31" s="16">
        <f>VLOOKUP(B:B,'[44]Mar 2014 (Final)'!$B$1:$BE$65536,56,0)</f>
        <v>289108</v>
      </c>
      <c r="D31" s="17">
        <f>VLOOKUP(B:B,'[44]Mar 2014 (Final)'!$B$1:$BD$65536,55,0)</f>
        <v>436370</v>
      </c>
      <c r="E31" s="22">
        <f t="shared" si="0"/>
        <v>0.66252950477805528</v>
      </c>
      <c r="F31" s="17">
        <f>VLOOKUP(B:B,'[45]June 2014 (Final - print)'!$B$1:$BF$65536,57,0)</f>
        <v>600696</v>
      </c>
      <c r="G31" s="17">
        <f>VLOOKUP(B:B,'[45]June 2014 (Final - print)'!$B$1:$BE$65536,56,0)</f>
        <v>910926</v>
      </c>
      <c r="H31" s="22">
        <f t="shared" si="1"/>
        <v>0.65943446558776453</v>
      </c>
      <c r="I31" s="46"/>
      <c r="J31" s="46"/>
      <c r="K31" s="48" t="e">
        <f t="shared" si="2"/>
        <v>#DIV/0!</v>
      </c>
      <c r="L31" s="17">
        <f>VLOOKUP(B:B,'[3]Dec 2014 (Final)'!$B$1:$BL$65536,63,0)</f>
        <v>1267874</v>
      </c>
      <c r="M31" s="17">
        <f>VLOOKUP(B:B,'[3]Dec 2014 (Final)'!$B$1:$BK$65536,62,0)</f>
        <v>1914410</v>
      </c>
      <c r="N31" s="22">
        <f t="shared" si="3"/>
        <v>0.66227924007918892</v>
      </c>
      <c r="O31" s="16">
        <f>VLOOKUP(B:B,'[4]Mar 2015 (Final)'!$B$1:$BN$65536,65,0)</f>
        <v>351569</v>
      </c>
      <c r="P31" s="17">
        <f>VLOOKUP(B:B,'[4]Mar 2015 (Final)'!$B$1:$BM$65536,64,0)</f>
        <v>607677</v>
      </c>
      <c r="Q31" s="22">
        <f t="shared" si="4"/>
        <v>0.57854583931924364</v>
      </c>
      <c r="R31" s="17">
        <f>VLOOKUP(B:B,'[5]June 2015 (Final)'!$B$1:$BR$65536,69,0)</f>
        <v>716460</v>
      </c>
      <c r="S31" s="17">
        <f>VLOOKUP(B:B,'[5]June 2015 (Final)'!$B$1:$BQ$65536,68,0)</f>
        <v>1393456</v>
      </c>
      <c r="T31" s="22">
        <f t="shared" si="5"/>
        <v>0.51416047582413793</v>
      </c>
      <c r="U31" s="17">
        <f>VLOOKUP(B:B,'[6]Sep 2015 (Final)'!$B$1:$BU$65536,72,0)</f>
        <v>1129417</v>
      </c>
      <c r="V31" s="17">
        <f>VLOOKUP(B:B,'[6]Sep 2015 (Final)'!$B$1:$BT$65536,71,0)</f>
        <v>2113487</v>
      </c>
      <c r="W31" s="22">
        <f t="shared" si="6"/>
        <v>0.53438559120543438</v>
      </c>
      <c r="X31" s="17">
        <f>VLOOKUP(B:B,'[7]Dec 2015 (Final)'!$B$1:$BX$65536,75,0)</f>
        <v>1551855</v>
      </c>
      <c r="Y31" s="17">
        <f>VLOOKUP(B:B,'[7]Dec 2015 (Final)'!$B$1:$BW$65536,74,0)</f>
        <v>2848028</v>
      </c>
      <c r="Z31" s="22">
        <f t="shared" si="7"/>
        <v>0.54488755026284852</v>
      </c>
      <c r="AA31" s="16">
        <f>VLOOKUP(B:B,'[8]Mar 2016 (Final)'!$B$1:$CA$65536,78,0)</f>
        <v>402689</v>
      </c>
      <c r="AB31" s="1">
        <f>VLOOKUP(B:B,'[8]Mar 2016 (Final)'!$B$1:$BZ$65536,77,0)</f>
        <v>697857</v>
      </c>
      <c r="AC31" s="22">
        <f t="shared" si="8"/>
        <v>0.57703655619990912</v>
      </c>
      <c r="AD31" s="17">
        <f>VLOOKUP(B:B,'[9]Jun 2016 (Final)'!$B$1:$CE$65536,82,0)</f>
        <v>822994</v>
      </c>
      <c r="AE31" s="17">
        <f>VLOOKUP(B:B,'[9]Jun 2016 (Final)'!$B$1:$CD$65536,81,0)</f>
        <v>1310736</v>
      </c>
      <c r="AF31" s="22">
        <f t="shared" si="9"/>
        <v>0.62788692764980891</v>
      </c>
      <c r="AG31" s="17">
        <f>VLOOKUP(B:B,'[10]Sep 2016 (Final)'!$B$1:$CH$65536,85,0)</f>
        <v>1202103</v>
      </c>
      <c r="AH31" s="17">
        <f>VLOOKUP(B:B,'[10]Sep 2016 (Final)'!$B$1:$CG$65536,84,0)</f>
        <v>1877262</v>
      </c>
      <c r="AI31" s="22">
        <f t="shared" si="10"/>
        <v>0.64034908286642989</v>
      </c>
      <c r="AJ31" s="17">
        <f>VLOOKUP(B:B,'[11]summary-dec-16'!$B$1:$CK$65536,88,0)</f>
        <v>1641734</v>
      </c>
      <c r="AK31" s="17">
        <f>VLOOKUP(B:B,'[11]summary-dec-16'!$B$1:$CJ$65536,87,0)</f>
        <v>2448012</v>
      </c>
      <c r="AL31" s="22">
        <f t="shared" si="11"/>
        <v>0.67063968640676597</v>
      </c>
      <c r="AM31" s="16">
        <f>VLOOKUP(B:B,'[12]summary-mar-17'!$B$1:$CM$65536,90,0)</f>
        <v>404173</v>
      </c>
      <c r="AN31" s="17">
        <f>VLOOKUP(B:B,'[12]summary-mar-17'!$B$1:$CL$65536,89,0)</f>
        <v>262771</v>
      </c>
      <c r="AO31" s="22">
        <f t="shared" si="12"/>
        <v>1.5381187421747453</v>
      </c>
      <c r="AP31" s="17">
        <f>VLOOKUP(B:B,'[13]summary-june-17'!$B$1:$CP$65536,93,0)</f>
        <v>815852</v>
      </c>
      <c r="AQ31" s="17">
        <f>VLOOKUP(B:B,'[13]summary-june-17'!$B$1:$CO$65536,92,0)</f>
        <v>1230947</v>
      </c>
      <c r="AR31" s="22">
        <f t="shared" si="13"/>
        <v>0.66278401913323648</v>
      </c>
      <c r="AS31" s="17">
        <f>VLOOKUP(B:B,'[14]summary-sep-17'!$B$1:$CS$65536,96,0)</f>
        <v>1261666</v>
      </c>
      <c r="AT31" s="17">
        <f>VLOOKUP(B:B,'[14]summary-sep-17'!$B$1:$CR$65536,95,0)</f>
        <v>1944503</v>
      </c>
      <c r="AU31" s="22">
        <f t="shared" si="14"/>
        <v>0.64883726072934833</v>
      </c>
      <c r="AV31" s="17">
        <f>VLOOKUP(B:B,'[15]summary-Dec-17'!$B$1:$CV$65536,99,0)</f>
        <v>1732577</v>
      </c>
      <c r="AW31" s="17">
        <f>VLOOKUP(B:B,'[15]summary-Dec-17'!$B$1:$CU$65536,98,0)</f>
        <v>2630593</v>
      </c>
      <c r="AX31" s="22">
        <f t="shared" si="15"/>
        <v>0.65862602082496224</v>
      </c>
      <c r="AY31" s="16">
        <f>VLOOKUP(B:B,'[16]summary-Mar-18'!$B$1:$CY$65536,102,0)</f>
        <v>473383</v>
      </c>
      <c r="AZ31" s="17">
        <f>VLOOKUP(B:B,'[16]summary-Mar-18'!$B$1:$CX$65536,101,0)</f>
        <v>699581</v>
      </c>
      <c r="BA31" s="22">
        <f t="shared" si="16"/>
        <v>0.67666646178212386</v>
      </c>
      <c r="BB31" s="17">
        <f>VLOOKUP(B:B,'[17]summary-Jun-18'!$B$1:$DB$65536,105,0)</f>
        <v>952116</v>
      </c>
      <c r="BC31" s="17">
        <f>VLOOKUP(B:B,'[17]summary-Jun-18'!$B$1:$DA$65536,104,0)</f>
        <v>1415828</v>
      </c>
      <c r="BD31" s="22">
        <f t="shared" si="17"/>
        <v>0.67247999050732155</v>
      </c>
      <c r="BE31" s="17">
        <f>VLOOKUP(B:B,'[18]summary-Sep-18'!$B$1:$DE$65536,108,0)</f>
        <v>1445378</v>
      </c>
      <c r="BF31" s="17">
        <f>VLOOKUP(B:B,'[18]summary-Sep-18'!$B$1:$DD$65536,107,0)</f>
        <v>2100438</v>
      </c>
      <c r="BG31" s="22">
        <f t="shared" si="18"/>
        <v>0.68813171348071211</v>
      </c>
      <c r="BH31" s="17">
        <f>VLOOKUP(B:B,'[19]summary-Dec-18'!$B$1:$DH$65536,111,0)</f>
        <v>1946906</v>
      </c>
      <c r="BI31" s="17">
        <f>VLOOKUP(B:B,'[19]summary-Dec-18'!$B$1:$DG$65536,110,0)</f>
        <v>2974738</v>
      </c>
      <c r="BJ31" s="22">
        <f t="shared" si="19"/>
        <v>0.65447982309702568</v>
      </c>
      <c r="BK31" s="16">
        <f>VLOOKUP(B:B,[20]Summary_mar_19!$B$1:$DK$65536,114,0)</f>
        <v>455359</v>
      </c>
      <c r="BL31" s="17">
        <f>VLOOKUP(B:B,[20]Summary_mar_19!$B$1:$DJ$65536,113,0)</f>
        <v>655819</v>
      </c>
      <c r="BM31" s="22">
        <f t="shared" si="20"/>
        <v>0.69433639464547381</v>
      </c>
      <c r="BN31" s="17">
        <f>VLOOKUP(B:B,[21]Summary_jun_19!$B$1:$DN$65536,117,0)</f>
        <v>877316</v>
      </c>
      <c r="BO31" s="17">
        <f>VLOOKUP(B:B,[21]Summary_jun_19!$B$1:$DM$65536,116,0)</f>
        <v>1278860</v>
      </c>
      <c r="BP31" s="22">
        <f t="shared" si="21"/>
        <v>0.6860141063134354</v>
      </c>
      <c r="BQ31" s="17">
        <f>VLOOKUP(B:B,[22]Summary_sep_19!$B$1:$DQ$65536,120,0)</f>
        <v>1823623</v>
      </c>
      <c r="BR31" s="17">
        <f>VLOOKUP(B:B,[22]Summary_sep_19!$B$1:$DP$65536,119,0)</f>
        <v>1938174</v>
      </c>
      <c r="BS31" s="22">
        <f t="shared" si="22"/>
        <v>0.94089746328245039</v>
      </c>
      <c r="BT31" s="17">
        <f>VLOOKUP(B:B,[23]Summary_DEC_19!$B$1:$DT$65536,123,0)</f>
        <v>1811303</v>
      </c>
      <c r="BU31" s="17">
        <f>VLOOKUP(B:B,[23]Summary_DEC_19!$B$1:$DS$65536,122,0)</f>
        <v>2699367</v>
      </c>
      <c r="BV31" s="22">
        <f t="shared" si="23"/>
        <v>0.67101027759471021</v>
      </c>
      <c r="BW31" s="16">
        <f>VLOOKUP(B:B,[24]Summary_mar_20!$B:$DW,126,0)</f>
        <v>478622</v>
      </c>
      <c r="BX31" s="17">
        <f>VLOOKUP(B:B,[24]Summary_mar_20!$B:$DV,125,0)</f>
        <v>718969</v>
      </c>
      <c r="BY31" s="22">
        <f t="shared" si="24"/>
        <v>0.6657060318316923</v>
      </c>
      <c r="BZ31" s="1">
        <f>VLOOKUP(B:B,[25]Summary_jun_20!$B:$DZ,129,0)</f>
        <v>953825</v>
      </c>
      <c r="CA31" s="17">
        <f>VLOOKUP(B:B,[25]Summary_jun_20!$B:$DY,128,0)</f>
        <v>1336244</v>
      </c>
      <c r="CB31" s="22">
        <f t="shared" si="25"/>
        <v>0.71381050167484383</v>
      </c>
      <c r="CC31" s="17">
        <f>VLOOKUP(B:B,[26]Summary_Sep_20!$B:$EC,132,0)</f>
        <v>1427208</v>
      </c>
      <c r="CD31" s="17">
        <f>VLOOKUP(B:B,[26]Summary_Sep_20!$B:$EB,131,0)</f>
        <v>2075403</v>
      </c>
      <c r="CE31" s="22">
        <f t="shared" si="26"/>
        <v>0.68767752576246632</v>
      </c>
      <c r="CF31" s="17">
        <f>VLOOKUP(B:B,[27]Summary_Dec_20!$B:$EF,135,0)</f>
        <v>1921758</v>
      </c>
      <c r="CG31" s="17">
        <f>VLOOKUP(B:B,[27]Summary_Dec_20!$B:$EE,134,0)</f>
        <v>2882012</v>
      </c>
      <c r="CH31" s="22">
        <f t="shared" si="27"/>
        <v>0.66681124159094407</v>
      </c>
      <c r="CI31" s="16">
        <f>VLOOKUP(B:B,[28]Summary_Mar_21!$B:$EH,137,0)</f>
        <v>458971</v>
      </c>
      <c r="CJ31" s="17">
        <f>VLOOKUP(B:B,[28]Summary_Mar_21!$B:$EG,136,0)</f>
        <v>724663</v>
      </c>
      <c r="CK31" s="22">
        <f t="shared" si="28"/>
        <v>0.63335785047670434</v>
      </c>
      <c r="CL31" s="17">
        <f>VLOOKUP(B:B,[29]Summary_Jun_21!$B:$EK,140,0)</f>
        <v>945453</v>
      </c>
      <c r="CM31" s="17">
        <f>VLOOKUP(B:B,[29]Summary_Jun_21!$B:$EJ,139,0)</f>
        <v>1465481</v>
      </c>
      <c r="CN31" s="22">
        <f t="shared" si="29"/>
        <v>0.64514858943923525</v>
      </c>
      <c r="CO31" s="17">
        <f>VLOOKUP(B:B,[30]Summary_Sep_21!$B:$EN,143,0)</f>
        <v>1496628</v>
      </c>
      <c r="CP31" s="17">
        <f>VLOOKUP(B:B,[30]Summary_Sep_21!$B:$EM,142,0)</f>
        <v>2205545</v>
      </c>
      <c r="CQ31" s="22">
        <f t="shared" si="30"/>
        <v>0.67857513675758141</v>
      </c>
      <c r="CR31" s="17">
        <f>VLOOKUP(B:B,[31]Summary_Dec_21!$B:$ES,148,0)</f>
        <v>2071632</v>
      </c>
      <c r="CS31" s="17">
        <f>VLOOKUP(B:B,[31]Summary_Dec_21!$B:$ER,147,0)</f>
        <v>2945691</v>
      </c>
      <c r="CT31" s="22">
        <f t="shared" si="31"/>
        <v>0.70327539446601828</v>
      </c>
      <c r="CU31" s="16">
        <f>VLOOKUP(B:B,[32]Summary_Mar_22!$B:$DI,112,0)</f>
        <v>521483</v>
      </c>
      <c r="CV31" s="17">
        <f>VLOOKUP(B:B,[32]Summary_Mar_22!$B:$DH,111,0)</f>
        <v>754053</v>
      </c>
      <c r="CW31" s="22">
        <f t="shared" si="32"/>
        <v>0.69157340399149658</v>
      </c>
      <c r="CX31" s="17">
        <f>VLOOKUP(B:B,[33]Summary_Jun_22!$B:$DL,115,0)</f>
        <v>945453</v>
      </c>
      <c r="CY31" s="17">
        <f>VLOOKUP(B:B,[33]Summary_Jun_22!$B:$DK,114,0)</f>
        <v>1465481</v>
      </c>
      <c r="CZ31" s="22">
        <f t="shared" si="33"/>
        <v>0.64514858943923525</v>
      </c>
      <c r="DA31" s="17">
        <f>VLOOKUP(B:B,[34]Summary_Sep_22!$B:$DO,118,0)</f>
        <v>1564119</v>
      </c>
      <c r="DB31" s="17">
        <f>VLOOKUP(B:B,[34]Summary_Sep_22!$B:$DN,117,0)</f>
        <v>2909538</v>
      </c>
      <c r="DC31" s="22">
        <f t="shared" si="34"/>
        <v>0.53758328641866848</v>
      </c>
      <c r="DD31" s="17">
        <f>VLOOKUP(B:B,[35]Summary_Dec_22!$B:$DR,121,0)</f>
        <v>2015152</v>
      </c>
      <c r="DE31" s="17">
        <f>VLOOKUP(B:B,[35]Summary_Dec_22!$B:$DQ,120,0)</f>
        <v>3319462</v>
      </c>
      <c r="DF31" s="22">
        <f t="shared" si="35"/>
        <v>0.60707186887513698</v>
      </c>
      <c r="DG31" s="16">
        <f>VLOOKUP(B:B,[36]Summary_Mar_23!$B:$DP,119,0)</f>
        <v>577036</v>
      </c>
      <c r="DH31" s="17">
        <f>VLOOKUP(B:B,[36]Summary_Mar_23!$B:$DO,118,0)</f>
        <v>951938</v>
      </c>
      <c r="DI31" s="22">
        <f t="shared" si="36"/>
        <v>0.60616972954120962</v>
      </c>
      <c r="DJ31" s="17">
        <f>VLOOKUP(B:B,[37]Summary_Jun_23!$B:$DQ,120,0)</f>
        <v>1124343</v>
      </c>
      <c r="DK31" s="17">
        <f>VLOOKUP(B:B,[37]Summary_Jun_23!$B:$DP,119,0)</f>
        <v>1943137</v>
      </c>
      <c r="DL31" s="22">
        <f t="shared" si="37"/>
        <v>0.57862260869923221</v>
      </c>
      <c r="DM31" s="1">
        <f>VLOOKUP(B:B,[38]Summary_Sep_23!$B:$DS,122,0)</f>
        <v>1666713</v>
      </c>
      <c r="DN31" s="1">
        <f>VLOOKUP(B:B,[38]Summary_Sep_23!$B:$DR,121,0)</f>
        <v>3087411</v>
      </c>
      <c r="DO31" s="22">
        <f t="shared" si="38"/>
        <v>0.53984163430136123</v>
      </c>
      <c r="DP31" s="17">
        <f>VLOOKUP(B:B,[39]Indu!$B:$DU,124,0)</f>
        <v>2249335</v>
      </c>
      <c r="DQ31" s="17">
        <f>VLOOKUP(B:B,[39]Indu!$B:$DT,123,0)</f>
        <v>4293374</v>
      </c>
      <c r="DR31" s="22">
        <f t="shared" si="39"/>
        <v>0.5239084691899657</v>
      </c>
      <c r="DS31" s="16">
        <f>VLOOKUP(B:B,'[40]Mar 2024 Final'!$B:$DX,127,0)</f>
        <v>612224</v>
      </c>
      <c r="DT31" s="17">
        <f>VLOOKUP(B:B,'[40]Mar 2024 Final'!$B:$DW,126,0)</f>
        <v>1270972</v>
      </c>
      <c r="DU31" s="22">
        <f t="shared" si="40"/>
        <v>0.48169747248562517</v>
      </c>
      <c r="DV31" s="17">
        <f>VLOOKUP(B:B,'[41]June 2024 Final'!$B:$EC,132,0)</f>
        <v>1223854</v>
      </c>
      <c r="DW31" s="17">
        <f>VLOOKUP(B:B,'[41]June 2024 Final'!$B:$EB,131,0)</f>
        <v>2490818</v>
      </c>
      <c r="DX31" s="22">
        <f t="shared" si="41"/>
        <v>0.49134621638353343</v>
      </c>
      <c r="DY31" s="1">
        <f>VLOOKUP(B:B,'[42]Sep 2024 Final'!$B:$ED,133,0)</f>
        <v>1829753</v>
      </c>
      <c r="DZ31" s="1">
        <f>VLOOKUP(B:B,'[42]Sep 2024 Final'!$B:$EC,132,0)</f>
        <v>3713191</v>
      </c>
      <c r="EA31" s="22">
        <f t="shared" si="42"/>
        <v>0.49277104248071268</v>
      </c>
      <c r="EB31" s="17">
        <f>VLOOKUP(B:B,'[43]Dec 2024 Final'!$B:$EF,135,0)</f>
        <v>2416589</v>
      </c>
      <c r="EC31" s="17">
        <f>VLOOKUP(B:B,'[43]Dec 2024 Final'!$B:$EE,134,0)</f>
        <v>4932444</v>
      </c>
      <c r="ED31" s="22">
        <f t="shared" si="43"/>
        <v>0.48993744277684653</v>
      </c>
    </row>
    <row r="32" spans="1:134" x14ac:dyDescent="0.25">
      <c r="A32">
        <v>26</v>
      </c>
      <c r="B32" s="11" t="s">
        <v>27</v>
      </c>
      <c r="C32" s="16">
        <f>VLOOKUP(B:B,'[44]Mar 2014 (Final)'!$B$1:$BE$65536,56,0)</f>
        <v>86506</v>
      </c>
      <c r="D32" s="17">
        <f>VLOOKUP(B:B,'[44]Mar 2014 (Final)'!$B$1:$BD$65536,55,0)</f>
        <v>196345</v>
      </c>
      <c r="E32" s="22">
        <f t="shared" si="0"/>
        <v>0.44058162927500066</v>
      </c>
      <c r="F32" s="17">
        <f>VLOOKUP(B:B,'[45]June 2014 (Final - print)'!$B$1:$BF$65536,57,0)</f>
        <v>172719</v>
      </c>
      <c r="G32" s="17">
        <f>VLOOKUP(B:B,'[45]June 2014 (Final - print)'!$B$1:$BE$65536,56,0)</f>
        <v>390658</v>
      </c>
      <c r="H32" s="22">
        <f t="shared" si="1"/>
        <v>0.4421232894245094</v>
      </c>
      <c r="I32" s="46"/>
      <c r="J32" s="46"/>
      <c r="K32" s="48" t="e">
        <f t="shared" si="2"/>
        <v>#DIV/0!</v>
      </c>
      <c r="L32" s="17">
        <f>VLOOKUP(B:B,'[3]Dec 2014 (Final)'!$B$1:$BL$65536,63,0)</f>
        <v>360460</v>
      </c>
      <c r="M32" s="17">
        <f>VLOOKUP(B:B,'[3]Dec 2014 (Final)'!$B$1:$BK$65536,62,0)</f>
        <v>1012041</v>
      </c>
      <c r="N32" s="22">
        <f t="shared" si="3"/>
        <v>0.35617134088441083</v>
      </c>
      <c r="O32" s="16">
        <f>VLOOKUP(B:B,'[4]Mar 2015 (Final)'!$B$1:$BN$65536,65,0)</f>
        <v>100712</v>
      </c>
      <c r="P32" s="17">
        <f>VLOOKUP(B:B,'[4]Mar 2015 (Final)'!$B$1:$BM$65536,64,0)</f>
        <v>209155</v>
      </c>
      <c r="Q32" s="22">
        <f t="shared" si="4"/>
        <v>0.48151849107121514</v>
      </c>
      <c r="R32" s="17">
        <f>VLOOKUP(B:B,'[5]June 2015 (Final)'!$B$1:$BR$65536,69,0)</f>
        <v>208412</v>
      </c>
      <c r="S32" s="17">
        <f>VLOOKUP(B:B,'[5]June 2015 (Final)'!$B$1:$BQ$65536,68,0)</f>
        <v>432950</v>
      </c>
      <c r="T32" s="22">
        <f t="shared" si="5"/>
        <v>0.48137660237902757</v>
      </c>
      <c r="U32" s="17">
        <f>VLOOKUP(B:B,'[6]Sep 2015 (Final)'!$B$1:$BU$65536,72,0)</f>
        <v>325500</v>
      </c>
      <c r="V32" s="17">
        <f>VLOOKUP(B:B,'[6]Sep 2015 (Final)'!$B$1:$BT$65536,71,0)</f>
        <v>672156</v>
      </c>
      <c r="W32" s="22">
        <f t="shared" si="6"/>
        <v>0.48426258190063021</v>
      </c>
      <c r="X32" s="17">
        <f>VLOOKUP(B:B,'[7]Dec 2015 (Final)'!$B$1:$BX$65536,75,0)</f>
        <v>434583</v>
      </c>
      <c r="Y32" s="17">
        <f>VLOOKUP(B:B,'[7]Dec 2015 (Final)'!$B$1:$BW$65536,74,0)</f>
        <v>960652</v>
      </c>
      <c r="Z32" s="22">
        <f t="shared" si="7"/>
        <v>0.452383381286876</v>
      </c>
      <c r="AA32" s="16">
        <f>VLOOKUP(B:B,'[8]Mar 2016 (Final)'!$B$1:$CA$65536,78,0)</f>
        <v>124065</v>
      </c>
      <c r="AB32" s="1">
        <f>VLOOKUP(B:B,'[8]Mar 2016 (Final)'!$B$1:$BZ$65536,77,0)</f>
        <v>281079</v>
      </c>
      <c r="AC32" s="22">
        <f t="shared" si="8"/>
        <v>0.44138836412538823</v>
      </c>
      <c r="AD32" s="17">
        <f>VLOOKUP(B:B,'[9]Jun 2016 (Final)'!$B$1:$CE$65536,82,0)</f>
        <v>250043</v>
      </c>
      <c r="AE32" s="17">
        <f>VLOOKUP(B:B,'[9]Jun 2016 (Final)'!$B$1:$CD$65536,81,0)</f>
        <v>588036</v>
      </c>
      <c r="AF32" s="22">
        <f t="shared" si="9"/>
        <v>0.42521716357501921</v>
      </c>
      <c r="AG32" s="17">
        <f>VLOOKUP(B:B,'[10]Sep 2016 (Final)'!$B$1:$CH$65536,85,0)</f>
        <v>369640</v>
      </c>
      <c r="AH32" s="17">
        <f>VLOOKUP(B:B,'[10]Sep 2016 (Final)'!$B$1:$CG$65536,84,0)</f>
        <v>906149</v>
      </c>
      <c r="AI32" s="22">
        <f t="shared" si="10"/>
        <v>0.40792408312540213</v>
      </c>
      <c r="AJ32" s="17">
        <f>VLOOKUP(B:B,'[11]summary-dec-16'!$B$1:$CK$65536,88,0)</f>
        <v>517183</v>
      </c>
      <c r="AK32" s="17">
        <f>VLOOKUP(B:B,'[11]summary-dec-16'!$B$1:$CJ$65536,87,0)</f>
        <v>1188131</v>
      </c>
      <c r="AL32" s="22">
        <f t="shared" si="11"/>
        <v>0.43529122630417016</v>
      </c>
      <c r="AM32" s="16">
        <f>VLOOKUP(B:B,'[12]summary-mar-17'!$B$1:$CM$65536,90,0)</f>
        <v>140422</v>
      </c>
      <c r="AN32" s="17">
        <f>VLOOKUP(B:B,'[12]summary-mar-17'!$B$1:$CL$65536,89,0)</f>
        <v>263640</v>
      </c>
      <c r="AO32" s="22">
        <f t="shared" si="12"/>
        <v>0.53262782582309209</v>
      </c>
      <c r="AP32" s="17">
        <f>VLOOKUP(B:B,'[13]summary-june-17'!$B$1:$CP$65536,93,0)</f>
        <v>271715</v>
      </c>
      <c r="AQ32" s="17">
        <f>VLOOKUP(B:B,'[13]summary-june-17'!$B$1:$CO$65536,92,0)</f>
        <v>493397</v>
      </c>
      <c r="AR32" s="22">
        <f t="shared" si="13"/>
        <v>0.55070257824834767</v>
      </c>
      <c r="AS32" s="17">
        <f>VLOOKUP(B:B,'[14]summary-sep-17'!$B$1:$CS$65536,96,0)</f>
        <v>411415</v>
      </c>
      <c r="AT32" s="17">
        <f>VLOOKUP(B:B,'[14]summary-sep-17'!$B$1:$CR$65536,95,0)</f>
        <v>741218</v>
      </c>
      <c r="AU32" s="22">
        <f t="shared" si="14"/>
        <v>0.55505262959075463</v>
      </c>
      <c r="AV32" s="17">
        <f>VLOOKUP(B:B,'[15]summary-Dec-17'!$B$1:$CV$65536,99,0)</f>
        <v>562840</v>
      </c>
      <c r="AW32" s="17">
        <f>VLOOKUP(B:B,'[15]summary-Dec-17'!$B$1:$CU$65536,98,0)</f>
        <v>1040992</v>
      </c>
      <c r="AX32" s="22">
        <f t="shared" si="15"/>
        <v>0.54067658541083885</v>
      </c>
      <c r="AY32" s="16">
        <f>VLOOKUP(B:B,'[16]summary-Mar-18'!$B$1:$CY$65536,102,0)</f>
        <v>161086</v>
      </c>
      <c r="AZ32" s="17">
        <f>VLOOKUP(B:B,'[16]summary-Mar-18'!$B$1:$CX$65536,101,0)</f>
        <v>246717</v>
      </c>
      <c r="BA32" s="22">
        <f t="shared" si="16"/>
        <v>0.65291812076184452</v>
      </c>
      <c r="BB32" s="17">
        <f>VLOOKUP(B:B,'[17]summary-Jun-18'!$B$1:$DB$65536,105,0)</f>
        <v>338167</v>
      </c>
      <c r="BC32" s="17">
        <f>VLOOKUP(B:B,'[17]summary-Jun-18'!$B$1:$DA$65536,104,0)</f>
        <v>511246</v>
      </c>
      <c r="BD32" s="22">
        <f t="shared" si="17"/>
        <v>0.66145651995321231</v>
      </c>
      <c r="BE32" s="17">
        <f>VLOOKUP(B:B,'[18]summary-Sep-18'!$B$1:$DE$65536,108,0)</f>
        <v>514333</v>
      </c>
      <c r="BF32" s="17">
        <f>VLOOKUP(B:B,'[18]summary-Sep-18'!$B$1:$DD$65536,107,0)</f>
        <v>817080</v>
      </c>
      <c r="BG32" s="22">
        <f t="shared" si="18"/>
        <v>0.62947691780486614</v>
      </c>
      <c r="BH32" s="17">
        <f>VLOOKUP(B:B,'[19]summary-Dec-18'!$B$1:$DH$65536,111,0)</f>
        <v>690570</v>
      </c>
      <c r="BI32" s="17">
        <f>VLOOKUP(B:B,'[19]summary-Dec-18'!$B$1:$DG$65536,110,0)</f>
        <v>1085732</v>
      </c>
      <c r="BJ32" s="22">
        <f t="shared" si="19"/>
        <v>0.63604093827942809</v>
      </c>
      <c r="BK32" s="16">
        <f>VLOOKUP(B:B,[20]Summary_mar_19!$B$1:$DK$65536,114,0)</f>
        <v>168469</v>
      </c>
      <c r="BL32" s="17">
        <f>VLOOKUP(B:B,[20]Summary_mar_19!$B$1:$DJ$65536,113,0)</f>
        <v>272471</v>
      </c>
      <c r="BM32" s="22">
        <f t="shared" si="20"/>
        <v>0.618300663189844</v>
      </c>
      <c r="BN32" s="17">
        <f>VLOOKUP(B:B,[21]Summary_jun_19!$B$1:$DN$65536,117,0)</f>
        <v>348624</v>
      </c>
      <c r="BO32" s="17">
        <f>VLOOKUP(B:B,[21]Summary_jun_19!$B$1:$DM$65536,116,0)</f>
        <v>547175</v>
      </c>
      <c r="BP32" s="22">
        <f t="shared" si="21"/>
        <v>0.6371343720016448</v>
      </c>
      <c r="BQ32" s="17">
        <f>VLOOKUP(B:B,[22]Summary_sep_19!$B$1:$DQ$65536,120,0)</f>
        <v>586273</v>
      </c>
      <c r="BR32" s="17">
        <f>VLOOKUP(B:B,[22]Summary_sep_19!$B$1:$DP$65536,119,0)</f>
        <v>860162</v>
      </c>
      <c r="BS32" s="22">
        <f t="shared" si="22"/>
        <v>0.68158439921782177</v>
      </c>
      <c r="BT32" s="17">
        <f>VLOOKUP(B:B,[23]Summary_DEC_19!$B$1:$DT$65536,123,0)</f>
        <v>772023</v>
      </c>
      <c r="BU32" s="17">
        <f>VLOOKUP(B:B,[23]Summary_DEC_19!$B$1:$DS$65536,122,0)</f>
        <v>1201007</v>
      </c>
      <c r="BV32" s="22">
        <f t="shared" si="23"/>
        <v>0.64281307269649557</v>
      </c>
      <c r="BW32" s="16">
        <f>VLOOKUP(B:B,[24]Summary_mar_20!$B:$DW,126,0)</f>
        <v>194578</v>
      </c>
      <c r="BX32" s="17">
        <f>VLOOKUP(B:B,[24]Summary_mar_20!$B:$DV,125,0)</f>
        <v>270411</v>
      </c>
      <c r="BY32" s="22">
        <f t="shared" si="24"/>
        <v>0.71956392306525996</v>
      </c>
      <c r="BZ32" s="1">
        <f>VLOOKUP(B:B,[25]Summary_jun_20!$B:$DZ,129,0)</f>
        <v>357949</v>
      </c>
      <c r="CA32" s="17">
        <f>VLOOKUP(B:B,[25]Summary_jun_20!$B:$DY,128,0)</f>
        <v>523442</v>
      </c>
      <c r="CB32" s="22">
        <f t="shared" si="25"/>
        <v>0.68383698671486048</v>
      </c>
      <c r="CC32" s="17">
        <f>VLOOKUP(B:B,[26]Summary_Sep_20!$B:$EC,132,0)</f>
        <v>527745</v>
      </c>
      <c r="CD32" s="17">
        <f>VLOOKUP(B:B,[26]Summary_Sep_20!$B:$EB,131,0)</f>
        <v>803711</v>
      </c>
      <c r="CE32" s="22">
        <f t="shared" si="26"/>
        <v>0.65663528308060981</v>
      </c>
      <c r="CF32" s="17">
        <f>VLOOKUP(B:B,[27]Summary_Dec_20!$B:$EF,135,0)</f>
        <v>739157</v>
      </c>
      <c r="CG32" s="17">
        <f>VLOOKUP(B:B,[27]Summary_Dec_20!$B:$EE,134,0)</f>
        <v>1256032</v>
      </c>
      <c r="CH32" s="22">
        <f t="shared" si="27"/>
        <v>0.58848580290948005</v>
      </c>
      <c r="CI32" s="16">
        <f>VLOOKUP(B:B,[28]Summary_Mar_21!$B:$EH,137,0)</f>
        <v>198509</v>
      </c>
      <c r="CJ32" s="17">
        <f>VLOOKUP(B:B,[28]Summary_Mar_21!$B:$EG,136,0)</f>
        <v>303467</v>
      </c>
      <c r="CK32" s="22">
        <f t="shared" si="28"/>
        <v>0.65413702313595878</v>
      </c>
      <c r="CL32" s="17">
        <f>VLOOKUP(B:B,[29]Summary_Jun_21!$B:$EK,140,0)</f>
        <v>392304</v>
      </c>
      <c r="CM32" s="17">
        <f>VLOOKUP(B:B,[29]Summary_Jun_21!$B:$EJ,139,0)</f>
        <v>627282</v>
      </c>
      <c r="CN32" s="22">
        <f t="shared" si="29"/>
        <v>0.62540292882626958</v>
      </c>
      <c r="CO32" s="17">
        <f>VLOOKUP(B:B,[30]Summary_Sep_21!$B:$EN,143,0)</f>
        <v>588956</v>
      </c>
      <c r="CP32" s="17">
        <f>VLOOKUP(B:B,[30]Summary_Sep_21!$B:$EM,142,0)</f>
        <v>956050</v>
      </c>
      <c r="CQ32" s="22">
        <f t="shared" si="30"/>
        <v>0.61603054233565191</v>
      </c>
      <c r="CR32" s="17">
        <f>VLOOKUP(B:B,[31]Summary_Dec_21!$B:$ES,148,0)</f>
        <v>791851</v>
      </c>
      <c r="CS32" s="17">
        <f>VLOOKUP(B:B,[31]Summary_Dec_21!$B:$ER,147,0)</f>
        <v>1378332</v>
      </c>
      <c r="CT32" s="22">
        <f t="shared" si="31"/>
        <v>0.57449946747227809</v>
      </c>
      <c r="CU32" s="16">
        <f>VLOOKUP(B:B,[32]Summary_Mar_22!$B:$DI,112,0)</f>
        <v>204015</v>
      </c>
      <c r="CV32" s="17">
        <f>VLOOKUP(B:B,[32]Summary_Mar_22!$B:$DH,111,0)</f>
        <v>306262</v>
      </c>
      <c r="CW32" s="22">
        <f t="shared" si="32"/>
        <v>0.66614532655046987</v>
      </c>
      <c r="CX32" s="17">
        <f>VLOOKUP(B:B,[33]Summary_Jun_22!$B:$DL,115,0)</f>
        <v>423927</v>
      </c>
      <c r="CY32" s="17">
        <f>VLOOKUP(B:B,[33]Summary_Jun_22!$B:$DK,114,0)</f>
        <v>651111</v>
      </c>
      <c r="CZ32" s="22">
        <f t="shared" si="33"/>
        <v>0.65108253431442564</v>
      </c>
      <c r="DA32" s="17">
        <f>VLOOKUP(B:B,[34]Summary_Sep_22!$B:$DO,118,0)</f>
        <v>644841</v>
      </c>
      <c r="DB32" s="17">
        <f>VLOOKUP(B:B,[34]Summary_Sep_22!$B:$DN,117,0)</f>
        <v>1002897</v>
      </c>
      <c r="DC32" s="22">
        <f t="shared" si="34"/>
        <v>0.64297829188839928</v>
      </c>
      <c r="DD32" s="17">
        <f>VLOOKUP(B:B,[35]Summary_Dec_22!$B:$DR,121,0)</f>
        <v>852126</v>
      </c>
      <c r="DE32" s="17">
        <f>VLOOKUP(B:B,[35]Summary_Dec_22!$B:$DQ,120,0)</f>
        <v>1460395</v>
      </c>
      <c r="DF32" s="22">
        <f t="shared" si="35"/>
        <v>0.58349008316243212</v>
      </c>
      <c r="DG32" s="16">
        <f>VLOOKUP(B:B,[36]Summary_Mar_23!$B:$DP,119,0)</f>
        <v>259058</v>
      </c>
      <c r="DH32" s="17">
        <f>VLOOKUP(B:B,[36]Summary_Mar_23!$B:$DO,118,0)</f>
        <v>388877</v>
      </c>
      <c r="DI32" s="22">
        <f t="shared" si="36"/>
        <v>0.6661695086106918</v>
      </c>
      <c r="DJ32" s="17">
        <f>VLOOKUP(B:B,[37]Summary_Jun_23!$B:$DQ,120,0)</f>
        <v>515721</v>
      </c>
      <c r="DK32" s="17">
        <f>VLOOKUP(B:B,[37]Summary_Jun_23!$B:$DP,119,0)</f>
        <v>813354</v>
      </c>
      <c r="DL32" s="22">
        <f t="shared" si="37"/>
        <v>0.63406708518062249</v>
      </c>
      <c r="DM32" s="1">
        <f>VLOOKUP(B:B,[38]Summary_Sep_23!$B:$DS,122,0)</f>
        <v>803327</v>
      </c>
      <c r="DN32" s="1">
        <f>VLOOKUP(B:B,[38]Summary_Sep_23!$B:$DR,121,0)</f>
        <v>1227623</v>
      </c>
      <c r="DO32" s="22">
        <f t="shared" si="38"/>
        <v>0.65437597698967842</v>
      </c>
      <c r="DP32" s="17">
        <f>VLOOKUP(B:B,[39]Indu!$B:$DU,124,0)</f>
        <v>1113918</v>
      </c>
      <c r="DQ32" s="17">
        <f>VLOOKUP(B:B,[39]Indu!$B:$DT,123,0)</f>
        <v>1622292</v>
      </c>
      <c r="DR32" s="22">
        <f t="shared" si="39"/>
        <v>0.68663224622940877</v>
      </c>
      <c r="DS32" s="16">
        <f>VLOOKUP(B:B,'[40]Mar 2024 Final'!$B:$DX,127,0)</f>
        <v>338028</v>
      </c>
      <c r="DT32" s="17">
        <f>VLOOKUP(B:B,'[40]Mar 2024 Final'!$B:$DW,126,0)</f>
        <v>453197</v>
      </c>
      <c r="DU32" s="22">
        <f t="shared" si="40"/>
        <v>0.74587431073021226</v>
      </c>
      <c r="DV32" s="17">
        <f>VLOOKUP(B:B,'[41]June 2024 Final'!$B:$EC,132,0)</f>
        <v>623405</v>
      </c>
      <c r="DW32" s="17">
        <f>VLOOKUP(B:B,'[41]June 2024 Final'!$B:$EB,131,0)</f>
        <v>892271</v>
      </c>
      <c r="DX32" s="22">
        <f t="shared" si="41"/>
        <v>0.69867226436811236</v>
      </c>
      <c r="DY32" s="1">
        <f>VLOOKUP(B:B,'[42]Sep 2024 Final'!$B:$ED,133,0)</f>
        <v>928099</v>
      </c>
      <c r="DZ32" s="1">
        <f>VLOOKUP(B:B,'[42]Sep 2024 Final'!$B:$EC,132,0)</f>
        <v>1348571</v>
      </c>
      <c r="EA32" s="22">
        <f t="shared" si="42"/>
        <v>0.68820922294784626</v>
      </c>
      <c r="EB32" s="17">
        <f>VLOOKUP(B:B,'[43]Dec 2024 Final'!$B:$EF,135,0)</f>
        <v>1233705</v>
      </c>
      <c r="EC32" s="17">
        <f>VLOOKUP(B:B,'[43]Dec 2024 Final'!$B:$EE,134,0)</f>
        <v>2745430</v>
      </c>
      <c r="ED32" s="22">
        <f t="shared" si="43"/>
        <v>0.44936676586181401</v>
      </c>
    </row>
    <row r="33" spans="1:134" x14ac:dyDescent="0.25">
      <c r="A33">
        <v>27</v>
      </c>
      <c r="B33" s="11" t="s">
        <v>28</v>
      </c>
      <c r="C33" s="16">
        <f>VLOOKUP(B:B,'[44]Mar 2014 (Final)'!$B$1:$BE$65536,56,0)</f>
        <v>57963</v>
      </c>
      <c r="D33" s="17">
        <f>VLOOKUP(B:B,'[44]Mar 2014 (Final)'!$B$1:$BD$65536,55,0)</f>
        <v>188471</v>
      </c>
      <c r="E33" s="22">
        <f t="shared" si="0"/>
        <v>0.30754333557947905</v>
      </c>
      <c r="F33" s="17">
        <f>VLOOKUP(B:B,'[45]June 2014 (Final - print)'!$B$1:$BF$65536,57,0)</f>
        <v>118346</v>
      </c>
      <c r="G33" s="17">
        <f>VLOOKUP(B:B,'[45]June 2014 (Final - print)'!$B$1:$BE$65536,56,0)</f>
        <v>373500</v>
      </c>
      <c r="H33" s="22">
        <f t="shared" si="1"/>
        <v>0.31685676037483268</v>
      </c>
      <c r="I33" s="46"/>
      <c r="J33" s="46"/>
      <c r="K33" s="48" t="e">
        <f t="shared" si="2"/>
        <v>#DIV/0!</v>
      </c>
      <c r="L33" s="17">
        <f>VLOOKUP(B:B,'[3]Dec 2014 (Final)'!$B$1:$BL$65536,63,0)</f>
        <v>236447</v>
      </c>
      <c r="M33" s="17">
        <f>VLOOKUP(B:B,'[3]Dec 2014 (Final)'!$B$1:$BK$65536,62,0)</f>
        <v>768208</v>
      </c>
      <c r="N33" s="22">
        <f t="shared" si="3"/>
        <v>0.3077903380334493</v>
      </c>
      <c r="O33" s="16">
        <f>VLOOKUP(B:B,'[4]Mar 2015 (Final)'!$B$1:$BN$65536,65,0)</f>
        <v>63149</v>
      </c>
      <c r="P33" s="17">
        <f>VLOOKUP(B:B,'[4]Mar 2015 (Final)'!$B$1:$BM$65536,64,0)</f>
        <v>205232</v>
      </c>
      <c r="Q33" s="22">
        <f t="shared" si="4"/>
        <v>0.30769568098542138</v>
      </c>
      <c r="R33" s="17">
        <f>VLOOKUP(B:B,'[5]June 2015 (Final)'!$B$1:$BR$65536,69,0)</f>
        <v>138160</v>
      </c>
      <c r="S33" s="17">
        <f>VLOOKUP(B:B,'[5]June 2015 (Final)'!$B$1:$BQ$65536,68,0)</f>
        <v>393951</v>
      </c>
      <c r="T33" s="22">
        <f t="shared" si="5"/>
        <v>0.35070351388878312</v>
      </c>
      <c r="U33" s="17">
        <f>VLOOKUP(B:B,'[6]Sep 2015 (Final)'!$B$1:$BU$65536,72,0)</f>
        <v>206907</v>
      </c>
      <c r="V33" s="17">
        <f>VLOOKUP(B:B,'[6]Sep 2015 (Final)'!$B$1:$BT$65536,71,0)</f>
        <v>603071</v>
      </c>
      <c r="W33" s="22">
        <f t="shared" si="6"/>
        <v>0.34308895635837239</v>
      </c>
      <c r="X33" s="17">
        <f>VLOOKUP(B:B,'[7]Dec 2015 (Final)'!$B$1:$BX$65536,75,0)</f>
        <v>294202</v>
      </c>
      <c r="Y33" s="17">
        <f>VLOOKUP(B:B,'[7]Dec 2015 (Final)'!$B$1:$BW$65536,74,0)</f>
        <v>830816</v>
      </c>
      <c r="Z33" s="22">
        <f t="shared" si="7"/>
        <v>0.35411210183722991</v>
      </c>
      <c r="AA33" s="16">
        <f>VLOOKUP(B:B,'[8]Mar 2016 (Final)'!$B$1:$CA$65536,78,0)</f>
        <v>74415</v>
      </c>
      <c r="AB33" s="1">
        <f>VLOOKUP(B:B,'[8]Mar 2016 (Final)'!$B$1:$BZ$65536,77,0)</f>
        <v>220191</v>
      </c>
      <c r="AC33" s="22">
        <f t="shared" si="8"/>
        <v>0.3379565922312901</v>
      </c>
      <c r="AD33" s="17">
        <f>VLOOKUP(B:B,'[9]Jun 2016 (Final)'!$B$1:$CE$65536,82,0)</f>
        <v>160355</v>
      </c>
      <c r="AE33" s="17">
        <f>VLOOKUP(B:B,'[9]Jun 2016 (Final)'!$B$1:$CD$65536,81,0)</f>
        <v>432733</v>
      </c>
      <c r="AF33" s="22">
        <f t="shared" si="9"/>
        <v>0.37056337279569618</v>
      </c>
      <c r="AG33" s="17">
        <f>VLOOKUP(B:B,'[10]Sep 2016 (Final)'!$B$1:$CH$65536,85,0)</f>
        <v>249837</v>
      </c>
      <c r="AH33" s="17">
        <f>VLOOKUP(B:B,'[10]Sep 2016 (Final)'!$B$1:$CG$65536,84,0)</f>
        <v>648590</v>
      </c>
      <c r="AI33" s="22">
        <f t="shared" si="10"/>
        <v>0.38520020351840145</v>
      </c>
      <c r="AJ33" s="17">
        <f>VLOOKUP(B:B,'[11]summary-dec-16'!$B$1:$CK$65536,88,0)</f>
        <v>338474</v>
      </c>
      <c r="AK33" s="17">
        <f>VLOOKUP(B:B,'[11]summary-dec-16'!$B$1:$CJ$65536,87,0)</f>
        <v>833952</v>
      </c>
      <c r="AL33" s="22">
        <f t="shared" si="11"/>
        <v>0.40586748397989331</v>
      </c>
      <c r="AM33" s="16">
        <f>VLOOKUP(B:B,'[12]summary-mar-17'!$B$1:$CM$65536,90,0)</f>
        <v>106992</v>
      </c>
      <c r="AN33" s="17">
        <f>VLOOKUP(B:B,'[12]summary-mar-17'!$B$1:$CL$65536,89,0)</f>
        <v>171637</v>
      </c>
      <c r="AO33" s="22">
        <f t="shared" si="12"/>
        <v>0.62336209558545064</v>
      </c>
      <c r="AP33" s="17">
        <f>VLOOKUP(B:B,'[13]summary-june-17'!$B$1:$CP$65536,93,0)</f>
        <v>189087</v>
      </c>
      <c r="AQ33" s="17">
        <f>VLOOKUP(B:B,'[13]summary-june-17'!$B$1:$CO$65536,92,0)</f>
        <v>321121</v>
      </c>
      <c r="AR33" s="22">
        <f t="shared" si="13"/>
        <v>0.58883411548917697</v>
      </c>
      <c r="AS33" s="17">
        <f>VLOOKUP(B:B,'[14]summary-sep-17'!$B$1:$CS$65536,96,0)</f>
        <v>0</v>
      </c>
      <c r="AT33" s="17">
        <f>VLOOKUP(B:B,'[14]summary-sep-17'!$B$1:$CR$65536,95,0)</f>
        <v>0</v>
      </c>
      <c r="AU33" s="22" t="e">
        <f t="shared" si="14"/>
        <v>#DIV/0!</v>
      </c>
      <c r="AV33" s="17" t="e">
        <f>VLOOKUP(B:B,'[15]summary-Dec-17'!$B$1:$CV$65536,99,0)</f>
        <v>#N/A</v>
      </c>
      <c r="AW33" s="17" t="e">
        <f>VLOOKUP(B:B,'[15]summary-Dec-17'!$B$1:$CU$65536,98,0)</f>
        <v>#N/A</v>
      </c>
      <c r="AX33" s="22" t="e">
        <f t="shared" si="15"/>
        <v>#N/A</v>
      </c>
      <c r="AY33" s="16" t="e">
        <f>VLOOKUP(B:B,'[16]summary-Mar-18'!$B$1:$CY$65536,102,0)</f>
        <v>#N/A</v>
      </c>
      <c r="AZ33" s="17" t="e">
        <f>VLOOKUP(B:B,'[16]summary-Mar-18'!$B$1:$CX$65536,101,0)</f>
        <v>#N/A</v>
      </c>
      <c r="BA33" s="22" t="e">
        <f t="shared" si="16"/>
        <v>#N/A</v>
      </c>
      <c r="BB33" s="17" t="e">
        <f>VLOOKUP(B:B,'[17]summary-Jun-18'!$B$1:$DB$65536,105,0)</f>
        <v>#N/A</v>
      </c>
      <c r="BC33" s="17" t="e">
        <f>VLOOKUP(B:B,'[17]summary-Jun-18'!$B$1:$DA$65536,104,0)</f>
        <v>#N/A</v>
      </c>
      <c r="BD33" s="22" t="e">
        <f t="shared" si="17"/>
        <v>#N/A</v>
      </c>
      <c r="BE33" s="17" t="e">
        <f>VLOOKUP(B:B,'[18]summary-Sep-18'!$B$1:$DE$65536,108,0)</f>
        <v>#N/A</v>
      </c>
      <c r="BF33" s="17" t="e">
        <f>VLOOKUP(B:B,'[18]summary-Sep-18'!$B$1:$DD$65536,107,0)</f>
        <v>#N/A</v>
      </c>
      <c r="BG33" s="22" t="e">
        <f t="shared" si="18"/>
        <v>#N/A</v>
      </c>
      <c r="BH33" s="17" t="e">
        <f>VLOOKUP(B:B,'[19]summary-Dec-18'!$B$1:$DH$65536,111,0)</f>
        <v>#N/A</v>
      </c>
      <c r="BI33" s="17" t="e">
        <f>VLOOKUP(B:B,'[19]summary-Dec-18'!$B$1:$DG$65536,110,0)</f>
        <v>#N/A</v>
      </c>
      <c r="BJ33" s="22" t="e">
        <f t="shared" si="19"/>
        <v>#N/A</v>
      </c>
      <c r="BK33" s="16" t="e">
        <f>VLOOKUP(B:B,[20]Summary_mar_19!$B$1:$DK$65536,114,0)</f>
        <v>#N/A</v>
      </c>
      <c r="BL33" s="17" t="e">
        <f>VLOOKUP(B:B,[20]Summary_mar_19!$B$1:$DJ$65536,113,0)</f>
        <v>#N/A</v>
      </c>
      <c r="BM33" s="22" t="e">
        <f t="shared" si="20"/>
        <v>#N/A</v>
      </c>
      <c r="BN33" s="17" t="e">
        <f>VLOOKUP(B:B,[21]Summary_jun_19!$B$1:$DN$65536,117,0)</f>
        <v>#N/A</v>
      </c>
      <c r="BO33" s="17" t="e">
        <f>VLOOKUP(B:B,[21]Summary_jun_19!$B$1:$DM$65536,116,0)</f>
        <v>#N/A</v>
      </c>
      <c r="BP33" s="22" t="e">
        <f t="shared" si="21"/>
        <v>#N/A</v>
      </c>
      <c r="BQ33" s="17" t="e">
        <f>VLOOKUP(B:B,[22]Summary_sep_19!$B$1:$DQ$65536,120,0)</f>
        <v>#N/A</v>
      </c>
      <c r="BR33" s="17" t="e">
        <f>VLOOKUP(B:B,[22]Summary_sep_19!$B$1:$DP$65536,119,0)</f>
        <v>#N/A</v>
      </c>
      <c r="BS33" s="22" t="e">
        <f t="shared" si="22"/>
        <v>#N/A</v>
      </c>
      <c r="BT33" s="17" t="e">
        <f>VLOOKUP(B:B,[23]Summary_DEC_19!$B$1:$DT$65536,123,0)</f>
        <v>#N/A</v>
      </c>
      <c r="BU33" s="17" t="e">
        <f>VLOOKUP(B:B,[23]Summary_DEC_19!$B$1:$DS$65536,122,0)</f>
        <v>#N/A</v>
      </c>
      <c r="BV33" s="22" t="e">
        <f t="shared" si="23"/>
        <v>#N/A</v>
      </c>
      <c r="BW33" s="16" t="e">
        <f>VLOOKUP(B:B,[24]Summary_mar_20!$B:$DW,126,0)</f>
        <v>#N/A</v>
      </c>
      <c r="BX33" s="17" t="e">
        <f>VLOOKUP(B:B,[24]Summary_mar_20!$B:$DV,125,0)</f>
        <v>#N/A</v>
      </c>
      <c r="BY33" s="22" t="e">
        <f t="shared" si="24"/>
        <v>#N/A</v>
      </c>
      <c r="BZ33" s="1" t="e">
        <f>VLOOKUP(B:B,[25]Summary_jun_20!$B:$DZ,129,0)</f>
        <v>#N/A</v>
      </c>
      <c r="CA33" s="17" t="e">
        <f>VLOOKUP(B:B,[25]Summary_jun_20!$B:$DY,128,0)</f>
        <v>#N/A</v>
      </c>
      <c r="CB33" s="22" t="e">
        <f t="shared" si="25"/>
        <v>#N/A</v>
      </c>
      <c r="CC33" s="17" t="e">
        <f>VLOOKUP(B:B,[26]Summary_Sep_20!$B:$EC,132,0)</f>
        <v>#N/A</v>
      </c>
      <c r="CD33" s="17" t="e">
        <f>VLOOKUP(B:B,[26]Summary_Sep_20!$B:$EB,131,0)</f>
        <v>#N/A</v>
      </c>
      <c r="CE33" s="22" t="e">
        <f t="shared" si="26"/>
        <v>#N/A</v>
      </c>
      <c r="CF33" s="17" t="e">
        <f>VLOOKUP(B:B,[27]Summary_Dec_20!$B:$EF,135,0)</f>
        <v>#N/A</v>
      </c>
      <c r="CG33" s="17" t="e">
        <f>VLOOKUP(B:B,[27]Summary_Dec_20!$B:$EE,134,0)</f>
        <v>#N/A</v>
      </c>
      <c r="CH33" s="22" t="e">
        <f t="shared" si="27"/>
        <v>#N/A</v>
      </c>
      <c r="CI33" s="16" t="e">
        <f>VLOOKUP(B:B,[28]Summary_Mar_21!$B:$EH,137,0)</f>
        <v>#N/A</v>
      </c>
      <c r="CJ33" s="17" t="e">
        <f>VLOOKUP(B:B,[28]Summary_Mar_21!$B:$EG,136,0)</f>
        <v>#N/A</v>
      </c>
      <c r="CK33" s="22" t="e">
        <f t="shared" si="28"/>
        <v>#N/A</v>
      </c>
      <c r="CL33" s="17" t="e">
        <f>VLOOKUP(B:B,[29]Summary_Jun_21!$B:$EK,140,0)</f>
        <v>#N/A</v>
      </c>
      <c r="CM33" s="17" t="e">
        <f>VLOOKUP(B:B,[29]Summary_Jun_21!$B:$EJ,139,0)</f>
        <v>#N/A</v>
      </c>
      <c r="CN33" s="22" t="e">
        <f t="shared" si="29"/>
        <v>#N/A</v>
      </c>
      <c r="CO33" s="17" t="e">
        <f>VLOOKUP(B:B,[30]Summary_Sep_21!$B:$EN,143,0)</f>
        <v>#N/A</v>
      </c>
      <c r="CP33" s="17" t="e">
        <f>VLOOKUP(B:B,[30]Summary_Sep_21!$B:$EM,142,0)</f>
        <v>#N/A</v>
      </c>
      <c r="CQ33" s="22" t="e">
        <f t="shared" si="30"/>
        <v>#N/A</v>
      </c>
      <c r="CR33" s="17" t="e">
        <f>VLOOKUP(B:B,[31]Summary_Dec_21!$B:$ES,148,0)</f>
        <v>#N/A</v>
      </c>
      <c r="CS33" s="17" t="e">
        <f>VLOOKUP(B:B,[31]Summary_Dec_21!$B:$ER,147,0)</f>
        <v>#N/A</v>
      </c>
      <c r="CT33" s="22" t="e">
        <f t="shared" si="31"/>
        <v>#N/A</v>
      </c>
      <c r="CU33" s="16" t="e">
        <f>VLOOKUP(B:B,[32]Summary_Mar_22!$B:$DI,112,0)</f>
        <v>#N/A</v>
      </c>
      <c r="CV33" s="17" t="e">
        <f>VLOOKUP(B:B,[32]Summary_Mar_22!$B:$DH,111,0)</f>
        <v>#N/A</v>
      </c>
      <c r="CW33" s="22" t="e">
        <f t="shared" si="32"/>
        <v>#N/A</v>
      </c>
      <c r="CX33" s="17" t="e">
        <f>VLOOKUP(B:B,[33]Summary_Jun_22!$B:$DL,115,0)</f>
        <v>#N/A</v>
      </c>
      <c r="CY33" s="17" t="e">
        <f>VLOOKUP(B:B,[33]Summary_Jun_22!$B:$DK,114,0)</f>
        <v>#N/A</v>
      </c>
      <c r="CZ33" s="22" t="e">
        <f t="shared" si="33"/>
        <v>#N/A</v>
      </c>
      <c r="DA33" s="17" t="e">
        <f>VLOOKUP(B:B,[34]Summary_Sep_22!$B:$DO,118,0)</f>
        <v>#N/A</v>
      </c>
      <c r="DB33" s="17" t="e">
        <f>VLOOKUP(B:B,[34]Summary_Sep_22!$B:$DN,117,0)</f>
        <v>#N/A</v>
      </c>
      <c r="DC33" s="22" t="e">
        <f t="shared" si="34"/>
        <v>#N/A</v>
      </c>
      <c r="DD33" s="17" t="e">
        <f>VLOOKUP(B:B,[35]Summary_Dec_22!$B:$DR,121,0)</f>
        <v>#N/A</v>
      </c>
      <c r="DE33" s="17" t="e">
        <f>VLOOKUP(B:B,[35]Summary_Dec_22!$B:$DQ,120,0)</f>
        <v>#N/A</v>
      </c>
      <c r="DF33" s="22" t="e">
        <f t="shared" si="35"/>
        <v>#N/A</v>
      </c>
      <c r="DG33" s="16" t="e">
        <f>VLOOKUP(B:B,[36]Summary_Mar_23!$B:$DP,119,0)</f>
        <v>#N/A</v>
      </c>
      <c r="DH33" s="17" t="e">
        <f>VLOOKUP(B:B,[36]Summary_Mar_23!$B:$DO,118,0)</f>
        <v>#N/A</v>
      </c>
      <c r="DI33" s="22" t="e">
        <f t="shared" si="36"/>
        <v>#N/A</v>
      </c>
      <c r="DJ33" s="17" t="e">
        <f>VLOOKUP(B:B,[37]Summary_Jun_23!$B:$DQ,120,0)</f>
        <v>#N/A</v>
      </c>
      <c r="DK33" s="17" t="e">
        <f>VLOOKUP(B:B,[37]Summary_Jun_23!$B:$DP,119,0)</f>
        <v>#N/A</v>
      </c>
      <c r="DL33" s="22" t="e">
        <f t="shared" si="37"/>
        <v>#N/A</v>
      </c>
      <c r="DM33" s="1" t="e">
        <f>VLOOKUP(B:B,[38]Summary_Sep_23!$B:$DS,122,0)</f>
        <v>#N/A</v>
      </c>
      <c r="DN33" s="1" t="e">
        <f>VLOOKUP(B:B,[38]Summary_Sep_23!$B:$DR,121,0)</f>
        <v>#N/A</v>
      </c>
      <c r="DO33" s="22" t="e">
        <f t="shared" si="38"/>
        <v>#N/A</v>
      </c>
      <c r="DP33" s="17" t="e">
        <f>VLOOKUP(B:B,[39]Indu!$B:$DU,124,0)</f>
        <v>#N/A</v>
      </c>
      <c r="DQ33" s="17" t="e">
        <f>VLOOKUP(B:B,[39]Indu!$B:$DT,123,0)</f>
        <v>#N/A</v>
      </c>
      <c r="DR33" s="22" t="e">
        <f t="shared" si="39"/>
        <v>#N/A</v>
      </c>
      <c r="DS33" s="16" t="e">
        <f>VLOOKUP(B:B,'[40]Mar 2024 Final'!$B:$DX,127,0)</f>
        <v>#N/A</v>
      </c>
      <c r="DT33" s="17" t="e">
        <f>VLOOKUP(B:B,'[40]Mar 2024 Final'!$B:$DW,126,0)</f>
        <v>#N/A</v>
      </c>
      <c r="DU33" s="22" t="e">
        <f t="shared" si="40"/>
        <v>#N/A</v>
      </c>
      <c r="DV33" s="17" t="e">
        <f>VLOOKUP(B:B,'[41]June 2024 Final'!$B:$EC,132,0)</f>
        <v>#N/A</v>
      </c>
      <c r="DW33" s="17" t="e">
        <f>VLOOKUP(B:B,'[41]June 2024 Final'!$B:$EB,131,0)</f>
        <v>#N/A</v>
      </c>
      <c r="DX33" s="22" t="e">
        <f t="shared" si="41"/>
        <v>#N/A</v>
      </c>
      <c r="DY33" s="1" t="e">
        <f>VLOOKUP(B:B,'[42]Sep 2024 Final'!$B:$ED,133,0)</f>
        <v>#N/A</v>
      </c>
      <c r="DZ33" s="1" t="e">
        <f>VLOOKUP(B:B,'[42]Sep 2024 Final'!$B:$EC,132,0)</f>
        <v>#N/A</v>
      </c>
      <c r="EA33" s="22" t="e">
        <f t="shared" si="42"/>
        <v>#N/A</v>
      </c>
      <c r="EB33" s="17" t="e">
        <f>VLOOKUP(B:B,'[43]Dec 2024 Final'!$B:$EF,135,0)</f>
        <v>#N/A</v>
      </c>
      <c r="EC33" s="17" t="e">
        <f>VLOOKUP(B:B,'[43]Dec 2024 Final'!$B:$EE,134,0)</f>
        <v>#N/A</v>
      </c>
      <c r="ED33" s="22" t="e">
        <f t="shared" si="43"/>
        <v>#N/A</v>
      </c>
    </row>
    <row r="34" spans="1:134" x14ac:dyDescent="0.25">
      <c r="A34">
        <v>28</v>
      </c>
      <c r="B34" s="11" t="s">
        <v>29</v>
      </c>
      <c r="C34" s="16">
        <f>VLOOKUP(B:B,'[44]Mar 2014 (Final)'!$B$1:$BE$65536,56,0)</f>
        <v>397690</v>
      </c>
      <c r="D34" s="17">
        <f>VLOOKUP(B:B,'[44]Mar 2014 (Final)'!$B$1:$BD$65536,55,0)</f>
        <v>771683</v>
      </c>
      <c r="E34" s="22">
        <f t="shared" si="0"/>
        <v>0.51535410265614245</v>
      </c>
      <c r="F34" s="17">
        <f>VLOOKUP(B:B,'[45]June 2014 (Final - print)'!$B$1:$BF$65536,57,0)</f>
        <v>833560</v>
      </c>
      <c r="G34" s="17">
        <f>VLOOKUP(B:B,'[45]June 2014 (Final - print)'!$B$1:$BE$65536,56,0)</f>
        <v>1619897</v>
      </c>
      <c r="H34" s="22">
        <f t="shared" si="1"/>
        <v>0.51457592674102115</v>
      </c>
      <c r="I34" s="46"/>
      <c r="J34" s="46"/>
      <c r="K34" s="48" t="e">
        <f t="shared" si="2"/>
        <v>#DIV/0!</v>
      </c>
      <c r="L34" s="17">
        <f>VLOOKUP(B:B,'[3]Dec 2014 (Final)'!$B$1:$BL$65536,63,0)</f>
        <v>1693806</v>
      </c>
      <c r="M34" s="17">
        <f>VLOOKUP(B:B,'[3]Dec 2014 (Final)'!$B$1:$BK$65536,62,0)</f>
        <v>3529828</v>
      </c>
      <c r="N34" s="22">
        <f t="shared" si="3"/>
        <v>0.47985510908746831</v>
      </c>
      <c r="O34" s="16">
        <f>VLOOKUP(B:B,'[4]Mar 2015 (Final)'!$B$1:$BN$65536,65,0)</f>
        <v>472054</v>
      </c>
      <c r="P34" s="17">
        <f>VLOOKUP(B:B,'[4]Mar 2015 (Final)'!$B$1:$BM$65536,64,0)</f>
        <v>880375</v>
      </c>
      <c r="Q34" s="22">
        <f t="shared" si="4"/>
        <v>0.53619650717023992</v>
      </c>
      <c r="R34" s="17">
        <f>VLOOKUP(B:B,'[5]June 2015 (Final)'!$B$1:$BR$65536,69,0)</f>
        <v>1005359</v>
      </c>
      <c r="S34" s="17">
        <f>VLOOKUP(B:B,'[5]June 2015 (Final)'!$B$1:$BQ$65536,68,0)</f>
        <v>1938435</v>
      </c>
      <c r="T34" s="22">
        <f t="shared" si="5"/>
        <v>0.51864467985772023</v>
      </c>
      <c r="U34" s="17">
        <f>VLOOKUP(B:B,'[6]Sep 2015 (Final)'!$B$1:$BU$65536,72,0)</f>
        <v>1525610</v>
      </c>
      <c r="V34" s="17">
        <f>VLOOKUP(B:B,'[6]Sep 2015 (Final)'!$B$1:$BT$65536,71,0)</f>
        <v>3232511</v>
      </c>
      <c r="W34" s="22">
        <f t="shared" si="6"/>
        <v>0.47195817740450069</v>
      </c>
      <c r="X34" s="17">
        <f>VLOOKUP(B:B,'[7]Dec 2015 (Final)'!$B$1:$BX$65536,75,0)</f>
        <v>2021469</v>
      </c>
      <c r="Y34" s="17">
        <f>VLOOKUP(B:B,'[7]Dec 2015 (Final)'!$B$1:$BW$65536,74,0)</f>
        <v>4070287</v>
      </c>
      <c r="Z34" s="22">
        <f t="shared" si="7"/>
        <v>0.49664040889499927</v>
      </c>
      <c r="AA34" s="16">
        <f>VLOOKUP(B:B,'[8]Mar 2016 (Final)'!$B$1:$CA$65536,78,0)</f>
        <v>546228</v>
      </c>
      <c r="AB34" s="1">
        <f>VLOOKUP(B:B,'[8]Mar 2016 (Final)'!$B$1:$BZ$65536,77,0)</f>
        <v>1123340</v>
      </c>
      <c r="AC34" s="22">
        <f t="shared" si="8"/>
        <v>0.48625349404454571</v>
      </c>
      <c r="AD34" s="17">
        <f>VLOOKUP(B:B,'[9]Jun 2016 (Final)'!$B$1:$CE$65536,82,0)</f>
        <v>1264544</v>
      </c>
      <c r="AE34" s="17">
        <f>VLOOKUP(B:B,'[9]Jun 2016 (Final)'!$B$1:$CD$65536,81,0)</f>
        <v>2255969</v>
      </c>
      <c r="AF34" s="22">
        <f t="shared" si="9"/>
        <v>0.56053252504799489</v>
      </c>
      <c r="AG34" s="17">
        <f>VLOOKUP(B:B,'[10]Sep 2016 (Final)'!$B$1:$CH$65536,85,0)</f>
        <v>1699828</v>
      </c>
      <c r="AH34" s="17">
        <f>VLOOKUP(B:B,'[10]Sep 2016 (Final)'!$B$1:$CG$65536,84,0)</f>
        <v>3409410</v>
      </c>
      <c r="AI34" s="22">
        <f t="shared" si="10"/>
        <v>0.49856954722371322</v>
      </c>
      <c r="AJ34" s="17">
        <f>VLOOKUP(B:B,'[11]summary-dec-16'!$B$1:$CK$65536,88,0)</f>
        <v>2178963</v>
      </c>
      <c r="AK34" s="17">
        <f>VLOOKUP(B:B,'[11]summary-dec-16'!$B$1:$CJ$65536,87,0)</f>
        <v>4323480</v>
      </c>
      <c r="AL34" s="22">
        <f t="shared" si="11"/>
        <v>0.5039835965472258</v>
      </c>
      <c r="AM34" s="16">
        <f>VLOOKUP(B:B,'[12]summary-mar-17'!$B$1:$CM$65536,90,0)</f>
        <v>562441</v>
      </c>
      <c r="AN34" s="17">
        <f>VLOOKUP(B:B,'[12]summary-mar-17'!$B$1:$CL$65536,89,0)</f>
        <v>898553</v>
      </c>
      <c r="AO34" s="22">
        <f t="shared" si="12"/>
        <v>0.62594081818212166</v>
      </c>
      <c r="AP34" s="17">
        <f>VLOOKUP(B:B,'[13]summary-june-17'!$B$1:$CP$65536,93,0)</f>
        <v>1156749</v>
      </c>
      <c r="AQ34" s="17">
        <f>VLOOKUP(B:B,'[13]summary-june-17'!$B$1:$CO$65536,92,0)</f>
        <v>1776558</v>
      </c>
      <c r="AR34" s="22">
        <f t="shared" si="13"/>
        <v>0.65111806087952095</v>
      </c>
      <c r="AS34" s="17">
        <f>VLOOKUP(B:B,'[14]summary-sep-17'!$B$1:$CS$65536,96,0)</f>
        <v>1745311</v>
      </c>
      <c r="AT34" s="17">
        <f>VLOOKUP(B:B,'[14]summary-sep-17'!$B$1:$CR$65536,95,0)</f>
        <v>2473124</v>
      </c>
      <c r="AU34" s="22">
        <f t="shared" si="14"/>
        <v>0.70571107635524943</v>
      </c>
      <c r="AV34" s="17">
        <f>VLOOKUP(B:B,'[15]summary-Dec-17'!$B$1:$CV$65536,99,0)</f>
        <v>2372963</v>
      </c>
      <c r="AW34" s="17">
        <f>VLOOKUP(B:B,'[15]summary-Dec-17'!$B$1:$CU$65536,98,0)</f>
        <v>3342131</v>
      </c>
      <c r="AX34" s="22">
        <f t="shared" si="15"/>
        <v>0.71001495752261057</v>
      </c>
      <c r="AY34" s="16">
        <f>VLOOKUP(B:B,'[16]summary-Mar-18'!$B$1:$CY$65536,102,0)</f>
        <v>592751</v>
      </c>
      <c r="AZ34" s="17">
        <f>VLOOKUP(B:B,'[16]summary-Mar-18'!$B$1:$CX$65536,101,0)</f>
        <v>782278</v>
      </c>
      <c r="BA34" s="22">
        <f t="shared" si="16"/>
        <v>0.75772423614111606</v>
      </c>
      <c r="BB34" s="17">
        <f>VLOOKUP(B:B,'[17]summary-Jun-18'!$B$1:$DB$65536,105,0)</f>
        <v>1151121</v>
      </c>
      <c r="BC34" s="17">
        <f>VLOOKUP(B:B,'[17]summary-Jun-18'!$B$1:$DA$65536,104,0)</f>
        <v>1486282</v>
      </c>
      <c r="BD34" s="22">
        <f t="shared" si="17"/>
        <v>0.7744970335373772</v>
      </c>
      <c r="BE34" s="17">
        <f>VLOOKUP(B:B,'[18]summary-Sep-18'!$B$1:$DE$65536,108,0)</f>
        <v>1855871</v>
      </c>
      <c r="BF34" s="17">
        <f>VLOOKUP(B:B,'[18]summary-Sep-18'!$B$1:$DD$65536,107,0)</f>
        <v>2121398</v>
      </c>
      <c r="BG34" s="22">
        <f t="shared" si="18"/>
        <v>0.87483395383610241</v>
      </c>
      <c r="BH34" s="17">
        <f>VLOOKUP(B:B,'[19]summary-Dec-18'!$B$1:$DH$65536,111,0)</f>
        <v>2756016</v>
      </c>
      <c r="BI34" s="17">
        <f>VLOOKUP(B:B,'[19]summary-Dec-18'!$B$1:$DG$65536,110,0)</f>
        <v>2736645</v>
      </c>
      <c r="BJ34" s="22">
        <f t="shared" si="19"/>
        <v>1.0070783751637498</v>
      </c>
      <c r="BK34" s="16">
        <f>VLOOKUP(B:B,[20]Summary_mar_19!$B$1:$DK$65536,114,0)</f>
        <v>589332</v>
      </c>
      <c r="BL34" s="17">
        <f>VLOOKUP(B:B,[20]Summary_mar_19!$B$1:$DJ$65536,113,0)</f>
        <v>723005</v>
      </c>
      <c r="BM34" s="22">
        <f t="shared" si="20"/>
        <v>0.81511469491912225</v>
      </c>
      <c r="BN34" s="17">
        <f>VLOOKUP(B:B,[21]Summary_jun_19!$B$1:$DN$65536,117,0)</f>
        <v>1179083</v>
      </c>
      <c r="BO34" s="17">
        <f>VLOOKUP(B:B,[21]Summary_jun_19!$B$1:$DM$65536,116,0)</f>
        <v>1474172</v>
      </c>
      <c r="BP34" s="22">
        <f t="shared" si="21"/>
        <v>0.79982729288034227</v>
      </c>
      <c r="BQ34" s="17">
        <f>VLOOKUP(B:B,[22]Summary_sep_19!$B$1:$DQ$65536,120,0)</f>
        <v>1813206</v>
      </c>
      <c r="BR34" s="17">
        <f>VLOOKUP(B:B,[22]Summary_sep_19!$B$1:$DP$65536,119,0)</f>
        <v>2380323</v>
      </c>
      <c r="BS34" s="22">
        <f t="shared" si="22"/>
        <v>0.76174788043471409</v>
      </c>
      <c r="BT34" s="17">
        <f>VLOOKUP(B:B,[23]Summary_DEC_19!$B$1:$DT$65536,123,0)</f>
        <v>2441845</v>
      </c>
      <c r="BU34" s="17">
        <f>VLOOKUP(B:B,[23]Summary_DEC_19!$B$1:$DS$65536,122,0)</f>
        <v>2769554</v>
      </c>
      <c r="BV34" s="22">
        <f t="shared" si="23"/>
        <v>0.88167445011001766</v>
      </c>
      <c r="BW34" s="16">
        <f>VLOOKUP(B:B,[24]Summary_mar_20!$B:$DW,126,0)</f>
        <v>575548</v>
      </c>
      <c r="BX34" s="17">
        <f>VLOOKUP(B:B,[24]Summary_mar_20!$B:$DV,125,0)</f>
        <v>736106</v>
      </c>
      <c r="BY34" s="22">
        <f t="shared" si="24"/>
        <v>0.78188195721811804</v>
      </c>
      <c r="BZ34" s="1">
        <f>VLOOKUP(B:B,[25]Summary_jun_20!$B:$DZ,129,0)</f>
        <v>1220734</v>
      </c>
      <c r="CA34" s="17">
        <f>VLOOKUP(B:B,[25]Summary_jun_20!$B:$DY,128,0)</f>
        <v>1258760</v>
      </c>
      <c r="CB34" s="22">
        <f t="shared" si="25"/>
        <v>0.96979090533540946</v>
      </c>
      <c r="CC34" s="17">
        <f>VLOOKUP(B:B,[26]Summary_Sep_20!$B:$EC,132,0)</f>
        <v>2111744</v>
      </c>
      <c r="CD34" s="17">
        <f>VLOOKUP(B:B,[26]Summary_Sep_20!$B:$EB,131,0)</f>
        <v>2012613</v>
      </c>
      <c r="CE34" s="22">
        <f t="shared" si="26"/>
        <v>1.0492548741362597</v>
      </c>
      <c r="CF34" s="17">
        <f>VLOOKUP(B:B,[27]Summary_Dec_20!$B:$EF,135,0)</f>
        <v>2920465</v>
      </c>
      <c r="CG34" s="17">
        <f>VLOOKUP(B:B,[27]Summary_Dec_20!$B:$EE,134,0)</f>
        <v>2372104</v>
      </c>
      <c r="CH34" s="22">
        <f t="shared" si="27"/>
        <v>1.2311707243864518</v>
      </c>
      <c r="CI34" s="16">
        <f>VLOOKUP(B:B,[28]Summary_Mar_21!$B:$EH,137,0)</f>
        <v>586306</v>
      </c>
      <c r="CJ34" s="17">
        <f>VLOOKUP(B:B,[28]Summary_Mar_21!$B:$EG,136,0)</f>
        <v>628628</v>
      </c>
      <c r="CK34" s="22">
        <f t="shared" si="28"/>
        <v>0.93267560465012689</v>
      </c>
      <c r="CL34" s="17">
        <f>VLOOKUP(B:B,[29]Summary_Jun_21!$B:$EK,140,0)</f>
        <v>1282561</v>
      </c>
      <c r="CM34" s="17">
        <f>VLOOKUP(B:B,[29]Summary_Jun_21!$B:$EJ,139,0)</f>
        <v>1228928</v>
      </c>
      <c r="CN34" s="22">
        <f t="shared" si="29"/>
        <v>1.0436421010832204</v>
      </c>
      <c r="CO34" s="17">
        <f>VLOOKUP(B:B,[30]Summary_Sep_21!$B:$EN,143,0)</f>
        <v>1931472</v>
      </c>
      <c r="CP34" s="17">
        <f>VLOOKUP(B:B,[30]Summary_Sep_21!$B:$EM,142,0)</f>
        <v>1826935</v>
      </c>
      <c r="CQ34" s="22">
        <f t="shared" si="30"/>
        <v>1.0572198791965779</v>
      </c>
      <c r="CR34" s="17">
        <f>VLOOKUP(B:B,[31]Summary_Dec_21!$B:$ES,148,0)</f>
        <v>2692060</v>
      </c>
      <c r="CS34" s="17">
        <f>VLOOKUP(B:B,[31]Summary_Dec_21!$B:$ER,147,0)</f>
        <v>2383351</v>
      </c>
      <c r="CT34" s="22">
        <f t="shared" si="31"/>
        <v>1.1295272916158803</v>
      </c>
      <c r="CU34" s="16">
        <f>VLOOKUP(B:B,[32]Summary_Mar_22!$B:$DI,112,0)</f>
        <v>622306</v>
      </c>
      <c r="CV34" s="17">
        <f>VLOOKUP(B:B,[32]Summary_Mar_22!$B:$DH,111,0)</f>
        <v>628628</v>
      </c>
      <c r="CW34" s="22">
        <f t="shared" si="32"/>
        <v>0.98994317784126706</v>
      </c>
      <c r="CX34" s="17">
        <f>VLOOKUP(B:B,[33]Summary_Jun_22!$B:$DL,115,0)</f>
        <v>1269349</v>
      </c>
      <c r="CY34" s="17">
        <f>VLOOKUP(B:B,[33]Summary_Jun_22!$B:$DK,114,0)</f>
        <v>1376541</v>
      </c>
      <c r="CZ34" s="22">
        <f t="shared" si="33"/>
        <v>0.92212945346342756</v>
      </c>
      <c r="DA34" s="17">
        <f>VLOOKUP(B:B,[34]Summary_Sep_22!$B:$DO,118,0)</f>
        <v>1951607</v>
      </c>
      <c r="DB34" s="17">
        <f>VLOOKUP(B:B,[34]Summary_Sep_22!$B:$DN,117,0)</f>
        <v>2091874</v>
      </c>
      <c r="DC34" s="22">
        <f t="shared" si="34"/>
        <v>0.93294672623685748</v>
      </c>
      <c r="DD34" s="17">
        <f>VLOOKUP(B:B,[35]Summary_Dec_22!$B:$DR,121,0)</f>
        <v>2631262</v>
      </c>
      <c r="DE34" s="17">
        <f>VLOOKUP(B:B,[35]Summary_Dec_22!$B:$DQ,120,0)</f>
        <v>2926064</v>
      </c>
      <c r="DF34" s="22">
        <f t="shared" si="35"/>
        <v>0.8992496404726622</v>
      </c>
      <c r="DG34" s="16">
        <f>VLOOKUP(B:B,[36]Summary_Mar_23!$B:$DP,119,0)</f>
        <v>649246</v>
      </c>
      <c r="DH34" s="17">
        <f>VLOOKUP(B:B,[36]Summary_Mar_23!$B:$DO,118,0)</f>
        <v>798122</v>
      </c>
      <c r="DI34" s="22">
        <f t="shared" si="36"/>
        <v>0.81346711405023298</v>
      </c>
      <c r="DJ34" s="17">
        <f>VLOOKUP(B:B,[37]Summary_Jun_23!$B:$DQ,120,0)</f>
        <v>1344240</v>
      </c>
      <c r="DK34" s="17">
        <f>VLOOKUP(B:B,[37]Summary_Jun_23!$B:$DP,119,0)</f>
        <v>1602181</v>
      </c>
      <c r="DL34" s="22">
        <f t="shared" si="37"/>
        <v>0.8390063294971043</v>
      </c>
      <c r="DM34" s="1">
        <f>VLOOKUP(B:B,[38]Summary_Sep_23!$B:$DS,122,0)</f>
        <v>2045147</v>
      </c>
      <c r="DN34" s="1">
        <f>VLOOKUP(B:B,[38]Summary_Sep_23!$B:$DR,121,0)</f>
        <v>2392508</v>
      </c>
      <c r="DO34" s="22">
        <f t="shared" si="38"/>
        <v>0.85481302465864273</v>
      </c>
      <c r="DP34" s="17">
        <f>VLOOKUP(B:B,[39]Indu!$B:$DU,124,0)</f>
        <v>2861577</v>
      </c>
      <c r="DQ34" s="17">
        <f>VLOOKUP(B:B,[39]Indu!$B:$DT,123,0)</f>
        <v>3336595</v>
      </c>
      <c r="DR34" s="22">
        <f t="shared" si="39"/>
        <v>0.85763390522373861</v>
      </c>
      <c r="DS34" s="16">
        <f>VLOOKUP(B:B,'[40]Mar 2024 Final'!$B:$DX,127,0)</f>
        <v>698836</v>
      </c>
      <c r="DT34" s="17">
        <f>VLOOKUP(B:B,'[40]Mar 2024 Final'!$B:$DW,126,0)</f>
        <v>857177</v>
      </c>
      <c r="DU34" s="22">
        <f t="shared" si="40"/>
        <v>0.81527619149837194</v>
      </c>
      <c r="DV34" s="17">
        <f>VLOOKUP(B:B,'[41]June 2024 Final'!$B:$EC,132,0)</f>
        <v>1414585</v>
      </c>
      <c r="DW34" s="17">
        <f>VLOOKUP(B:B,'[41]June 2024 Final'!$B:$EB,131,0)</f>
        <v>1683694</v>
      </c>
      <c r="DX34" s="22">
        <f t="shared" si="41"/>
        <v>0.84016751262402789</v>
      </c>
      <c r="DY34" s="1">
        <f>VLOOKUP(B:B,'[42]Sep 2024 Final'!$B:$ED,133,0)</f>
        <v>2135352</v>
      </c>
      <c r="DZ34" s="1">
        <f>VLOOKUP(B:B,'[42]Sep 2024 Final'!$B:$EC,132,0)</f>
        <v>2500304</v>
      </c>
      <c r="EA34" s="22">
        <f t="shared" si="42"/>
        <v>0.85403694910698857</v>
      </c>
      <c r="EB34" s="17">
        <f>VLOOKUP(B:B,'[43]Dec 2024 Final'!$B:$EF,135,0)</f>
        <v>2877490</v>
      </c>
      <c r="EC34" s="17">
        <f>VLOOKUP(B:B,'[43]Dec 2024 Final'!$B:$EE,134,0)</f>
        <v>3454934</v>
      </c>
      <c r="ED34" s="22">
        <f t="shared" si="43"/>
        <v>0.83286395630133603</v>
      </c>
    </row>
    <row r="35" spans="1:134" x14ac:dyDescent="0.25">
      <c r="A35">
        <v>29</v>
      </c>
      <c r="B35" s="11" t="s">
        <v>30</v>
      </c>
      <c r="C35" s="16">
        <f>VLOOKUP(B:B,'[44]Mar 2014 (Final)'!$B$1:$BE$65536,56,0)</f>
        <v>761951</v>
      </c>
      <c r="D35" s="17">
        <f>VLOOKUP(B:B,'[44]Mar 2014 (Final)'!$B$1:$BD$65536,55,0)</f>
        <v>2429197</v>
      </c>
      <c r="E35" s="22">
        <f t="shared" si="0"/>
        <v>0.31366373332422193</v>
      </c>
      <c r="F35" s="17">
        <f>VLOOKUP(B:B,'[45]June 2014 (Final - print)'!$B$1:$BF$65536,57,0)</f>
        <v>1633931</v>
      </c>
      <c r="G35" s="17">
        <f>VLOOKUP(B:B,'[45]June 2014 (Final - print)'!$B$1:$BE$65536,56,0)</f>
        <v>5120311</v>
      </c>
      <c r="H35" s="22">
        <f t="shared" si="1"/>
        <v>0.31910776513379752</v>
      </c>
      <c r="I35" s="46"/>
      <c r="J35" s="46"/>
      <c r="K35" s="48" t="e">
        <f t="shared" si="2"/>
        <v>#DIV/0!</v>
      </c>
      <c r="L35" s="17">
        <f>VLOOKUP(B:B,'[3]Dec 2014 (Final)'!$B$1:$BL$65536,63,0)</f>
        <v>3362924</v>
      </c>
      <c r="M35" s="17">
        <f>VLOOKUP(B:B,'[3]Dec 2014 (Final)'!$B$1:$BK$65536,62,0)</f>
        <v>11859434</v>
      </c>
      <c r="N35" s="22">
        <f t="shared" si="3"/>
        <v>0.28356530336945251</v>
      </c>
      <c r="O35" s="16">
        <f>VLOOKUP(B:B,'[4]Mar 2015 (Final)'!$B$1:$BN$65536,65,0)</f>
        <v>915007</v>
      </c>
      <c r="P35" s="17">
        <f>VLOOKUP(B:B,'[4]Mar 2015 (Final)'!$B$1:$BM$65536,64,0)</f>
        <v>3125995</v>
      </c>
      <c r="Q35" s="22">
        <f t="shared" si="4"/>
        <v>0.29270904144120513</v>
      </c>
      <c r="R35" s="17">
        <f>VLOOKUP(B:B,'[5]June 2015 (Final)'!$B$1:$BR$65536,69,0)</f>
        <v>1952026</v>
      </c>
      <c r="S35" s="17">
        <f>VLOOKUP(B:B,'[5]June 2015 (Final)'!$B$1:$BQ$65536,68,0)</f>
        <v>6278506</v>
      </c>
      <c r="T35" s="22">
        <f t="shared" si="5"/>
        <v>0.3109061295792343</v>
      </c>
      <c r="U35" s="17">
        <f>VLOOKUP(B:B,'[6]Sep 2015 (Final)'!$B$1:$BU$65536,72,0)</f>
        <v>3032924</v>
      </c>
      <c r="V35" s="17">
        <f>VLOOKUP(B:B,'[6]Sep 2015 (Final)'!$B$1:$BT$65536,71,0)</f>
        <v>9488917</v>
      </c>
      <c r="W35" s="22">
        <f t="shared" si="6"/>
        <v>0.31962804606679562</v>
      </c>
      <c r="X35" s="17">
        <f>VLOOKUP(B:B,'[7]Dec 2015 (Final)'!$B$1:$BX$65536,75,0)</f>
        <v>4255827</v>
      </c>
      <c r="Y35" s="17">
        <f>VLOOKUP(B:B,'[7]Dec 2015 (Final)'!$B$1:$BW$65536,74,0)</f>
        <v>13175846</v>
      </c>
      <c r="Z35" s="22">
        <f t="shared" si="7"/>
        <v>0.32300218141590303</v>
      </c>
      <c r="AA35" s="16">
        <f>VLOOKUP(B:B,'[8]Mar 2016 (Final)'!$B$1:$CA$65536,78,0)</f>
        <v>1019461</v>
      </c>
      <c r="AB35" s="1">
        <f>VLOOKUP(B:B,'[8]Mar 2016 (Final)'!$B$1:$BZ$65536,77,0)</f>
        <v>3567608</v>
      </c>
      <c r="AC35" s="22">
        <f t="shared" si="8"/>
        <v>0.28575476902170865</v>
      </c>
      <c r="AD35" s="17">
        <f>VLOOKUP(B:B,'[9]Jun 2016 (Final)'!$B$1:$CE$65536,82,0)</f>
        <v>2208413</v>
      </c>
      <c r="AE35" s="17">
        <f>VLOOKUP(B:B,'[9]Jun 2016 (Final)'!$B$1:$CD$65536,81,0)</f>
        <v>7719564</v>
      </c>
      <c r="AF35" s="22">
        <f t="shared" si="9"/>
        <v>0.28608001695432539</v>
      </c>
      <c r="AG35" s="17">
        <f>VLOOKUP(B:B,'[10]Sep 2016 (Final)'!$B$1:$CH$65536,85,0)</f>
        <v>3619335</v>
      </c>
      <c r="AH35" s="17">
        <f>VLOOKUP(B:B,'[10]Sep 2016 (Final)'!$B$1:$CG$65536,84,0)</f>
        <v>11582270</v>
      </c>
      <c r="AI35" s="22">
        <f t="shared" si="10"/>
        <v>0.3124892616041588</v>
      </c>
      <c r="AJ35" s="17">
        <f>VLOOKUP(B:B,'[11]summary-dec-16'!$B$1:$CK$65536,88,0)</f>
        <v>4829877</v>
      </c>
      <c r="AK35" s="17">
        <f>VLOOKUP(B:B,'[11]summary-dec-16'!$B$1:$CJ$65536,87,0)</f>
        <v>16259614</v>
      </c>
      <c r="AL35" s="22">
        <f t="shared" si="11"/>
        <v>0.29704745758417145</v>
      </c>
      <c r="AM35" s="16">
        <f>VLOOKUP(B:B,'[12]summary-mar-17'!$B$1:$CM$65536,90,0)</f>
        <v>1407256</v>
      </c>
      <c r="AN35" s="17">
        <f>VLOOKUP(B:B,'[12]summary-mar-17'!$B$1:$CL$65536,89,0)</f>
        <v>3653507</v>
      </c>
      <c r="AO35" s="22">
        <f t="shared" si="12"/>
        <v>0.38517950013507568</v>
      </c>
      <c r="AP35" s="17">
        <f>VLOOKUP(B:B,'[13]summary-june-17'!$B$1:$CP$65536,93,0)</f>
        <v>2720165</v>
      </c>
      <c r="AQ35" s="17">
        <f>VLOOKUP(B:B,'[13]summary-june-17'!$B$1:$CO$65536,92,0)</f>
        <v>7521660</v>
      </c>
      <c r="AR35" s="22">
        <f t="shared" si="13"/>
        <v>0.36164423810701363</v>
      </c>
      <c r="AS35" s="17">
        <f>VLOOKUP(B:B,'[14]summary-sep-17'!$B$1:$CS$65536,96,0)</f>
        <v>4008080</v>
      </c>
      <c r="AT35" s="17">
        <f>VLOOKUP(B:B,'[14]summary-sep-17'!$B$1:$CR$65536,95,0)</f>
        <v>11536671</v>
      </c>
      <c r="AU35" s="22">
        <f t="shared" si="14"/>
        <v>0.34742084610023116</v>
      </c>
      <c r="AV35" s="17">
        <f>VLOOKUP(B:B,'[15]summary-Dec-17'!$B$1:$CV$65536,99,0)</f>
        <v>5198731</v>
      </c>
      <c r="AW35" s="17">
        <f>VLOOKUP(B:B,'[15]summary-Dec-17'!$B$1:$CU$65536,98,0)</f>
        <v>16568224</v>
      </c>
      <c r="AX35" s="22">
        <f t="shared" si="15"/>
        <v>0.31377720388135749</v>
      </c>
      <c r="AY35" s="16">
        <f>VLOOKUP(B:B,'[16]summary-Mar-18'!$B$1:$CY$65536,102,0)</f>
        <v>1426949</v>
      </c>
      <c r="AZ35" s="17">
        <f>VLOOKUP(B:B,'[16]summary-Mar-18'!$B$1:$CX$65536,101,0)</f>
        <v>3943855</v>
      </c>
      <c r="BA35" s="22">
        <f t="shared" si="16"/>
        <v>0.36181578683800497</v>
      </c>
      <c r="BB35" s="17">
        <f>VLOOKUP(B:B,'[17]summary-Jun-18'!$B$1:$DB$65536,105,0)</f>
        <v>2868471</v>
      </c>
      <c r="BC35" s="17">
        <f>VLOOKUP(B:B,'[17]summary-Jun-18'!$B$1:$DA$65536,104,0)</f>
        <v>8126240</v>
      </c>
      <c r="BD35" s="22">
        <f t="shared" si="17"/>
        <v>0.35298871310716889</v>
      </c>
      <c r="BE35" s="17">
        <f>VLOOKUP(B:B,'[18]summary-Sep-18'!$B$1:$DE$65536,108,0)</f>
        <v>4222158</v>
      </c>
      <c r="BF35" s="17">
        <f>VLOOKUP(B:B,'[18]summary-Sep-18'!$B$1:$DD$65536,107,0)</f>
        <v>12229855</v>
      </c>
      <c r="BG35" s="22">
        <f t="shared" si="18"/>
        <v>0.34523369246814456</v>
      </c>
      <c r="BH35" s="17">
        <f>VLOOKUP(B:B,'[19]summary-Dec-18'!$B$1:$DH$65536,111,0)</f>
        <v>5716404</v>
      </c>
      <c r="BI35" s="17">
        <f>VLOOKUP(B:B,'[19]summary-Dec-18'!$B$1:$DG$65536,110,0)</f>
        <v>17857670</v>
      </c>
      <c r="BJ35" s="22">
        <f t="shared" si="19"/>
        <v>0.3201091743771724</v>
      </c>
      <c r="BK35" s="16">
        <f>VLOOKUP(B:B,[20]Summary_mar_19!$B$1:$DK$65536,114,0)</f>
        <v>1540556</v>
      </c>
      <c r="BL35" s="17">
        <f>VLOOKUP(B:B,[20]Summary_mar_19!$B$1:$DJ$65536,113,0)</f>
        <v>4257761</v>
      </c>
      <c r="BM35" s="22">
        <f t="shared" si="20"/>
        <v>0.36182303327969795</v>
      </c>
      <c r="BN35" s="17">
        <f>VLOOKUP(B:B,[21]Summary_jun_19!$B$1:$DN$65536,117,0)</f>
        <v>3051483</v>
      </c>
      <c r="BO35" s="17">
        <f>VLOOKUP(B:B,[21]Summary_jun_19!$B$1:$DM$65536,116,0)</f>
        <v>8961640</v>
      </c>
      <c r="BP35" s="22">
        <f t="shared" si="21"/>
        <v>0.34050497453591083</v>
      </c>
      <c r="BQ35" s="17">
        <f>VLOOKUP(B:B,[22]Summary_sep_19!$B$1:$DQ$65536,120,0)</f>
        <v>4557559</v>
      </c>
      <c r="BR35" s="17">
        <f>VLOOKUP(B:B,[22]Summary_sep_19!$B$1:$DP$65536,119,0)</f>
        <v>13259091</v>
      </c>
      <c r="BS35" s="22">
        <f t="shared" si="22"/>
        <v>0.34373087868542423</v>
      </c>
      <c r="BT35" s="17">
        <f>VLOOKUP(B:B,[23]Summary_DEC_19!$B$1:$DT$65536,123,0)</f>
        <v>6225986</v>
      </c>
      <c r="BU35" s="17">
        <f>VLOOKUP(B:B,[23]Summary_DEC_19!$B$1:$DS$65536,122,0)</f>
        <v>18542111</v>
      </c>
      <c r="BV35" s="22">
        <f t="shared" si="23"/>
        <v>0.33577546806833375</v>
      </c>
      <c r="BW35" s="16">
        <f>VLOOKUP(B:B,[24]Summary_mar_20!$B:$DW,126,0)</f>
        <v>1677224</v>
      </c>
      <c r="BX35" s="17">
        <f>VLOOKUP(B:B,[24]Summary_mar_20!$B:$DV,125,0)</f>
        <v>4435439</v>
      </c>
      <c r="BY35" s="22">
        <f t="shared" si="24"/>
        <v>0.37814159996338581</v>
      </c>
      <c r="BZ35" s="1">
        <f>VLOOKUP(B:B,[25]Summary_jun_20!$B:$DZ,129,0)</f>
        <v>3344314</v>
      </c>
      <c r="CA35" s="17">
        <f>VLOOKUP(B:B,[25]Summary_jun_20!$B:$DY,128,0)</f>
        <v>8635433</v>
      </c>
      <c r="CB35" s="22">
        <f t="shared" si="25"/>
        <v>0.3872780901664109</v>
      </c>
      <c r="CC35" s="17">
        <f>VLOOKUP(B:B,[26]Summary_Sep_20!$B:$EC,132,0)</f>
        <v>5092878</v>
      </c>
      <c r="CD35" s="17">
        <f>VLOOKUP(B:B,[26]Summary_Sep_20!$B:$EB,131,0)</f>
        <v>13023093</v>
      </c>
      <c r="CE35" s="22">
        <f t="shared" si="26"/>
        <v>0.39106516401288083</v>
      </c>
      <c r="CF35" s="17">
        <f>VLOOKUP(B:B,[27]Summary_Dec_20!$B:$EF,135,0)</f>
        <v>6636997</v>
      </c>
      <c r="CG35" s="17">
        <f>VLOOKUP(B:B,[27]Summary_Dec_20!$B:$EE,134,0)</f>
        <v>18527706</v>
      </c>
      <c r="CH35" s="22">
        <f t="shared" si="27"/>
        <v>0.35822011640296969</v>
      </c>
      <c r="CI35" s="16">
        <f>VLOOKUP(B:B,[28]Summary_Mar_21!$B:$EH,137,0)</f>
        <v>1972558</v>
      </c>
      <c r="CJ35" s="17">
        <f>VLOOKUP(B:B,[28]Summary_Mar_21!$B:$EG,136,0)</f>
        <v>4754860</v>
      </c>
      <c r="CK35" s="22">
        <f t="shared" si="28"/>
        <v>0.41485091043690037</v>
      </c>
      <c r="CL35" s="17">
        <f>VLOOKUP(B:B,[29]Summary_Jun_21!$B:$EK,140,0)</f>
        <v>4107712</v>
      </c>
      <c r="CM35" s="17">
        <f>VLOOKUP(B:B,[29]Summary_Jun_21!$B:$EJ,139,0)</f>
        <v>9720931</v>
      </c>
      <c r="CN35" s="22">
        <f t="shared" si="29"/>
        <v>0.42256364128086088</v>
      </c>
      <c r="CO35" s="17">
        <f>VLOOKUP(B:B,[30]Summary_Sep_21!$B:$EN,143,0)</f>
        <v>6314981</v>
      </c>
      <c r="CP35" s="17">
        <f>VLOOKUP(B:B,[30]Summary_Sep_21!$B:$EM,142,0)</f>
        <v>15206220</v>
      </c>
      <c r="CQ35" s="22">
        <f t="shared" si="30"/>
        <v>0.41528933554821645</v>
      </c>
      <c r="CR35" s="17">
        <f>VLOOKUP(B:B,[31]Summary_Dec_21!$B:$ES,148,0)</f>
        <v>8385304</v>
      </c>
      <c r="CS35" s="17">
        <f>VLOOKUP(B:B,[31]Summary_Dec_21!$B:$ER,147,0)</f>
        <v>22071218</v>
      </c>
      <c r="CT35" s="22">
        <f t="shared" si="31"/>
        <v>0.3799203106960386</v>
      </c>
      <c r="CU35" s="16">
        <f>VLOOKUP(B:B,[32]Summary_Mar_22!$B:$DI,112,0)</f>
        <v>1958474</v>
      </c>
      <c r="CV35" s="17">
        <f>VLOOKUP(B:B,[32]Summary_Mar_22!$B:$DH,111,0)</f>
        <v>5251224</v>
      </c>
      <c r="CW35" s="22">
        <f t="shared" si="32"/>
        <v>0.37295571470575239</v>
      </c>
      <c r="CX35" s="17">
        <f>VLOOKUP(B:B,[33]Summary_Jun_22!$B:$DL,115,0)</f>
        <v>4270140</v>
      </c>
      <c r="CY35" s="17">
        <f>VLOOKUP(B:B,[33]Summary_Jun_22!$B:$DK,114,0)</f>
        <v>11045364</v>
      </c>
      <c r="CZ35" s="22">
        <f t="shared" si="33"/>
        <v>0.38660020620415952</v>
      </c>
      <c r="DA35" s="17">
        <f>VLOOKUP(B:B,[34]Summary_Sep_22!$B:$DO,118,0)</f>
        <v>6675007</v>
      </c>
      <c r="DB35" s="17">
        <f>VLOOKUP(B:B,[34]Summary_Sep_22!$B:$DN,117,0)</f>
        <v>18040066</v>
      </c>
      <c r="DC35" s="22">
        <f t="shared" si="34"/>
        <v>0.37001012080554474</v>
      </c>
      <c r="DD35" s="17">
        <f>VLOOKUP(B:B,[35]Summary_Dec_22!$B:$DR,121,0)</f>
        <v>9258397</v>
      </c>
      <c r="DE35" s="17">
        <f>VLOOKUP(B:B,[35]Summary_Dec_22!$B:$DQ,120,0)</f>
        <v>25579276</v>
      </c>
      <c r="DF35" s="22">
        <f t="shared" si="35"/>
        <v>0.36194914195382233</v>
      </c>
      <c r="DG35" s="16">
        <f>VLOOKUP(B:B,[36]Summary_Mar_23!$B:$DP,119,0)</f>
        <v>2455985</v>
      </c>
      <c r="DH35" s="17">
        <f>VLOOKUP(B:B,[36]Summary_Mar_23!$B:$DO,118,0)</f>
        <v>6729652</v>
      </c>
      <c r="DI35" s="22">
        <f t="shared" si="36"/>
        <v>0.36494977749220908</v>
      </c>
      <c r="DJ35" s="17">
        <f>VLOOKUP(B:B,[37]Summary_Jun_23!$B:$DQ,120,0)</f>
        <v>5347680</v>
      </c>
      <c r="DK35" s="17">
        <f>VLOOKUP(B:B,[37]Summary_Jun_23!$B:$DP,119,0)</f>
        <v>13255508</v>
      </c>
      <c r="DL35" s="22">
        <f t="shared" si="37"/>
        <v>0.4034307851498411</v>
      </c>
      <c r="DM35" s="1">
        <f>VLOOKUP(B:B,[38]Summary_Sep_23!$B:$DS,122,0)</f>
        <v>8403037</v>
      </c>
      <c r="DN35" s="1">
        <f>VLOOKUP(B:B,[38]Summary_Sep_23!$B:$DR,121,0)</f>
        <v>20465106</v>
      </c>
      <c r="DO35" s="22">
        <f t="shared" si="38"/>
        <v>0.41060315055294605</v>
      </c>
      <c r="DP35" s="17">
        <f>VLOOKUP(B:B,[39]Indu!$B:$DU,124,0)</f>
        <v>11629365</v>
      </c>
      <c r="DQ35" s="17">
        <f>VLOOKUP(B:B,[39]Indu!$B:$DT,123,0)</f>
        <v>29035666</v>
      </c>
      <c r="DR35" s="22">
        <f t="shared" si="39"/>
        <v>0.40052000184876074</v>
      </c>
      <c r="DS35" s="16">
        <f>VLOOKUP(B:B,'[40]Mar 2024 Final'!$B:$DX,127,0)</f>
        <v>3076200</v>
      </c>
      <c r="DT35" s="17">
        <f>VLOOKUP(B:B,'[40]Mar 2024 Final'!$B:$DW,126,0)</f>
        <v>7864741</v>
      </c>
      <c r="DU35" s="22">
        <f t="shared" si="40"/>
        <v>0.39113811885222921</v>
      </c>
      <c r="DV35" s="17">
        <f>VLOOKUP(B:B,'[41]June 2024 Final'!$B:$EC,132,0)</f>
        <v>6560329</v>
      </c>
      <c r="DW35" s="17">
        <f>VLOOKUP(B:B,'[41]June 2024 Final'!$B:$EB,131,0)</f>
        <v>15445736</v>
      </c>
      <c r="DX35" s="22">
        <f t="shared" si="41"/>
        <v>0.42473398483568542</v>
      </c>
      <c r="DY35" s="1">
        <f>VLOOKUP(B:B,'[42]Sep 2024 Final'!$B:$ED,133,0)</f>
        <v>10167878</v>
      </c>
      <c r="DZ35" s="1">
        <f>VLOOKUP(B:B,'[42]Sep 2024 Final'!$B:$EC,132,0)</f>
        <v>24236690</v>
      </c>
      <c r="EA35" s="22">
        <f t="shared" si="42"/>
        <v>0.41952420070562441</v>
      </c>
      <c r="EB35" s="17">
        <f>VLOOKUP(B:B,'[43]Dec 2024 Final'!$B:$EF,135,0)</f>
        <v>13798717</v>
      </c>
      <c r="EC35" s="17">
        <f>VLOOKUP(B:B,'[43]Dec 2024 Final'!$B:$EE,134,0)</f>
        <v>33680364</v>
      </c>
      <c r="ED35" s="22">
        <f t="shared" si="43"/>
        <v>0.4096961956824457</v>
      </c>
    </row>
    <row r="36" spans="1:134" x14ac:dyDescent="0.25">
      <c r="A36">
        <v>30</v>
      </c>
      <c r="B36" s="11" t="s">
        <v>31</v>
      </c>
      <c r="C36" s="16">
        <f>VLOOKUP(B:B,'[44]Mar 2014 (Final)'!$B$1:$BE$65536,56,0)</f>
        <v>629848</v>
      </c>
      <c r="D36" s="17">
        <f>VLOOKUP(B:B,'[44]Mar 2014 (Final)'!$B$1:$BD$65536,55,0)</f>
        <v>1280721</v>
      </c>
      <c r="E36" s="22">
        <f t="shared" si="0"/>
        <v>0.49179173293793105</v>
      </c>
      <c r="F36" s="17">
        <f>VLOOKUP(B:B,'[45]June 2014 (Final - print)'!$B$1:$BF$65536,57,0)</f>
        <v>1289088</v>
      </c>
      <c r="G36" s="17">
        <f>VLOOKUP(B:B,'[45]June 2014 (Final - print)'!$B$1:$BE$65536,56,0)</f>
        <v>2584669</v>
      </c>
      <c r="H36" s="22">
        <f t="shared" si="1"/>
        <v>0.49874393974624992</v>
      </c>
      <c r="I36" s="46"/>
      <c r="J36" s="46"/>
      <c r="K36" s="48" t="e">
        <f t="shared" si="2"/>
        <v>#DIV/0!</v>
      </c>
      <c r="L36" s="17">
        <f>VLOOKUP(B:B,'[3]Dec 2014 (Final)'!$B$1:$BL$65536,63,0)</f>
        <v>2609391</v>
      </c>
      <c r="M36" s="17">
        <f>VLOOKUP(B:B,'[3]Dec 2014 (Final)'!$B$1:$BK$65536,62,0)</f>
        <v>5476930</v>
      </c>
      <c r="N36" s="22">
        <f t="shared" si="3"/>
        <v>0.47643314776708851</v>
      </c>
      <c r="O36" s="16">
        <f>VLOOKUP(B:B,'[4]Mar 2015 (Final)'!$B$1:$BN$65536,65,0)</f>
        <v>698956</v>
      </c>
      <c r="P36" s="17">
        <f>VLOOKUP(B:B,'[4]Mar 2015 (Final)'!$B$1:$BM$65536,64,0)</f>
        <v>1531038</v>
      </c>
      <c r="Q36" s="22">
        <f t="shared" si="4"/>
        <v>0.45652426654335165</v>
      </c>
      <c r="R36" s="17">
        <f>VLOOKUP(B:B,'[5]June 2015 (Final)'!$B$1:$BR$65536,69,0)</f>
        <v>1423277</v>
      </c>
      <c r="S36" s="17">
        <f>VLOOKUP(B:B,'[5]June 2015 (Final)'!$B$1:$BQ$65536,68,0)</f>
        <v>3093264</v>
      </c>
      <c r="T36" s="22">
        <f t="shared" si="5"/>
        <v>0.46012141220406666</v>
      </c>
      <c r="U36" s="17" t="e">
        <f>VLOOKUP(B:B,'[6]Sep 2015 (Final)'!$B$1:$BU$65536,72,0)</f>
        <v>#N/A</v>
      </c>
      <c r="V36" s="17" t="e">
        <f>VLOOKUP(B:B,'[6]Sep 2015 (Final)'!$B$1:$BT$65536,71,0)</f>
        <v>#N/A</v>
      </c>
      <c r="W36" s="22" t="e">
        <f t="shared" si="6"/>
        <v>#N/A</v>
      </c>
      <c r="X36" s="17">
        <f>VLOOKUP(B:B,'[7]Dec 2015 (Final)'!$B$1:$BX$65536,75,0)</f>
        <v>0</v>
      </c>
      <c r="Y36" s="17">
        <f>VLOOKUP(B:B,'[7]Dec 2015 (Final)'!$B$1:$BW$65536,74,0)</f>
        <v>0</v>
      </c>
      <c r="Z36" s="22" t="e">
        <f t="shared" si="7"/>
        <v>#DIV/0!</v>
      </c>
      <c r="AA36" s="16" t="e">
        <f>VLOOKUP(B:B,'[8]Mar 2016 (Final)'!$B$1:$CA$65536,78,0)</f>
        <v>#N/A</v>
      </c>
      <c r="AB36" s="1" t="e">
        <f>VLOOKUP(B:B,'[8]Mar 2016 (Final)'!$B$1:$BZ$65536,77,0)</f>
        <v>#N/A</v>
      </c>
      <c r="AC36" s="22" t="e">
        <f t="shared" si="8"/>
        <v>#N/A</v>
      </c>
      <c r="AD36" s="17" t="e">
        <f>VLOOKUP(B:B,'[9]Jun 2016 (Final)'!$B$1:$CE$65536,82,0)</f>
        <v>#N/A</v>
      </c>
      <c r="AE36" s="17" t="e">
        <f>VLOOKUP(B:B,'[9]Jun 2016 (Final)'!$B$1:$CD$65536,81,0)</f>
        <v>#N/A</v>
      </c>
      <c r="AF36" s="22" t="e">
        <f t="shared" si="9"/>
        <v>#N/A</v>
      </c>
      <c r="AG36" s="17" t="e">
        <f>VLOOKUP(B:B,'[10]Sep 2016 (Final)'!$B$1:$CH$65536,85,0)</f>
        <v>#N/A</v>
      </c>
      <c r="AH36" s="17" t="e">
        <f>VLOOKUP(B:B,'[10]Sep 2016 (Final)'!$B$1:$CG$65536,84,0)</f>
        <v>#N/A</v>
      </c>
      <c r="AI36" s="22" t="e">
        <f t="shared" si="10"/>
        <v>#N/A</v>
      </c>
      <c r="AJ36" s="17" t="e">
        <f>VLOOKUP(B:B,'[11]summary-dec-16'!$B$1:$CK$65536,88,0)</f>
        <v>#N/A</v>
      </c>
      <c r="AK36" s="17" t="e">
        <f>VLOOKUP(B:B,'[11]summary-dec-16'!$B$1:$CJ$65536,87,0)</f>
        <v>#N/A</v>
      </c>
      <c r="AL36" s="22" t="e">
        <f t="shared" si="11"/>
        <v>#N/A</v>
      </c>
      <c r="AM36" s="16" t="e">
        <f>VLOOKUP(B:B,'[12]summary-mar-17'!$B$1:$CM$65536,90,0)</f>
        <v>#N/A</v>
      </c>
      <c r="AN36" s="17" t="e">
        <f>VLOOKUP(B:B,'[12]summary-mar-17'!$B$1:$CL$65536,89,0)</f>
        <v>#N/A</v>
      </c>
      <c r="AO36" s="22" t="e">
        <f t="shared" si="12"/>
        <v>#N/A</v>
      </c>
      <c r="AP36" s="17" t="e">
        <f>VLOOKUP(B:B,'[13]summary-june-17'!$B$1:$CP$65536,93,0)</f>
        <v>#N/A</v>
      </c>
      <c r="AQ36" s="17" t="e">
        <f>VLOOKUP(B:B,'[13]summary-june-17'!$B$1:$CO$65536,92,0)</f>
        <v>#N/A</v>
      </c>
      <c r="AR36" s="22" t="e">
        <f t="shared" si="13"/>
        <v>#N/A</v>
      </c>
      <c r="AS36" s="17" t="e">
        <f>VLOOKUP(B:B,'[14]summary-sep-17'!$B$1:$CS$65536,96,0)</f>
        <v>#N/A</v>
      </c>
      <c r="AT36" s="17" t="e">
        <f>VLOOKUP(B:B,'[14]summary-sep-17'!$B$1:$CR$65536,95,0)</f>
        <v>#N/A</v>
      </c>
      <c r="AU36" s="22" t="e">
        <f t="shared" si="14"/>
        <v>#N/A</v>
      </c>
      <c r="AV36" s="17" t="e">
        <f>VLOOKUP(B:B,'[15]summary-Dec-17'!$B$1:$CV$65536,99,0)</f>
        <v>#N/A</v>
      </c>
      <c r="AW36" s="17" t="e">
        <f>VLOOKUP(B:B,'[15]summary-Dec-17'!$B$1:$CU$65536,98,0)</f>
        <v>#N/A</v>
      </c>
      <c r="AX36" s="22" t="e">
        <f t="shared" si="15"/>
        <v>#N/A</v>
      </c>
      <c r="AY36" s="16" t="e">
        <f>VLOOKUP(B:B,'[16]summary-Mar-18'!$B$1:$CY$65536,102,0)</f>
        <v>#N/A</v>
      </c>
      <c r="AZ36" s="17" t="e">
        <f>VLOOKUP(B:B,'[16]summary-Mar-18'!$B$1:$CX$65536,101,0)</f>
        <v>#N/A</v>
      </c>
      <c r="BA36" s="22" t="e">
        <f t="shared" si="16"/>
        <v>#N/A</v>
      </c>
      <c r="BB36" s="17" t="e">
        <f>VLOOKUP(B:B,'[17]summary-Jun-18'!$B$1:$DB$65536,105,0)</f>
        <v>#N/A</v>
      </c>
      <c r="BC36" s="17" t="e">
        <f>VLOOKUP(B:B,'[17]summary-Jun-18'!$B$1:$DA$65536,104,0)</f>
        <v>#N/A</v>
      </c>
      <c r="BD36" s="22" t="e">
        <f t="shared" si="17"/>
        <v>#N/A</v>
      </c>
      <c r="BE36" s="17" t="e">
        <f>VLOOKUP(B:B,'[18]summary-Sep-18'!$B$1:$DE$65536,108,0)</f>
        <v>#N/A</v>
      </c>
      <c r="BF36" s="17" t="e">
        <f>VLOOKUP(B:B,'[18]summary-Sep-18'!$B$1:$DD$65536,107,0)</f>
        <v>#N/A</v>
      </c>
      <c r="BG36" s="22" t="e">
        <f t="shared" si="18"/>
        <v>#N/A</v>
      </c>
      <c r="BH36" s="17" t="e">
        <f>VLOOKUP(B:B,'[19]summary-Dec-18'!$B$1:$DH$65536,111,0)</f>
        <v>#N/A</v>
      </c>
      <c r="BI36" s="17" t="e">
        <f>VLOOKUP(B:B,'[19]summary-Dec-18'!$B$1:$DG$65536,110,0)</f>
        <v>#N/A</v>
      </c>
      <c r="BJ36" s="22" t="e">
        <f t="shared" si="19"/>
        <v>#N/A</v>
      </c>
      <c r="BK36" s="16" t="e">
        <f>VLOOKUP(B:B,[20]Summary_mar_19!$B$1:$DK$65536,114,0)</f>
        <v>#N/A</v>
      </c>
      <c r="BL36" s="17" t="e">
        <f>VLOOKUP(B:B,[20]Summary_mar_19!$B$1:$DJ$65536,113,0)</f>
        <v>#N/A</v>
      </c>
      <c r="BM36" s="22" t="e">
        <f t="shared" si="20"/>
        <v>#N/A</v>
      </c>
      <c r="BN36" s="17" t="e">
        <f>VLOOKUP(B:B,[21]Summary_jun_19!$B$1:$DN$65536,117,0)</f>
        <v>#N/A</v>
      </c>
      <c r="BO36" s="17" t="e">
        <f>VLOOKUP(B:B,[21]Summary_jun_19!$B$1:$DM$65536,116,0)</f>
        <v>#N/A</v>
      </c>
      <c r="BP36" s="22" t="e">
        <f t="shared" si="21"/>
        <v>#N/A</v>
      </c>
      <c r="BQ36" s="17" t="e">
        <f>VLOOKUP(B:B,[22]Summary_sep_19!$B$1:$DQ$65536,120,0)</f>
        <v>#N/A</v>
      </c>
      <c r="BR36" s="17" t="e">
        <f>VLOOKUP(B:B,[22]Summary_sep_19!$B$1:$DP$65536,119,0)</f>
        <v>#N/A</v>
      </c>
      <c r="BS36" s="22" t="e">
        <f t="shared" si="22"/>
        <v>#N/A</v>
      </c>
      <c r="BT36" s="17" t="e">
        <f>VLOOKUP(B:B,[23]Summary_DEC_19!$B$1:$DT$65536,123,0)</f>
        <v>#N/A</v>
      </c>
      <c r="BU36" s="17" t="e">
        <f>VLOOKUP(B:B,[23]Summary_DEC_19!$B$1:$DS$65536,122,0)</f>
        <v>#N/A</v>
      </c>
      <c r="BV36" s="22" t="e">
        <f t="shared" si="23"/>
        <v>#N/A</v>
      </c>
      <c r="BW36" s="16" t="e">
        <f>VLOOKUP(B:B,[24]Summary_mar_20!$B:$DW,126,0)</f>
        <v>#N/A</v>
      </c>
      <c r="BX36" s="17" t="e">
        <f>VLOOKUP(B:B,[24]Summary_mar_20!$B:$DV,125,0)</f>
        <v>#N/A</v>
      </c>
      <c r="BY36" s="22" t="e">
        <f t="shared" si="24"/>
        <v>#N/A</v>
      </c>
      <c r="BZ36" s="1" t="e">
        <f>VLOOKUP(B:B,[25]Summary_jun_20!$B:$DZ,129,0)</f>
        <v>#N/A</v>
      </c>
      <c r="CA36" s="17" t="e">
        <f>VLOOKUP(B:B,[25]Summary_jun_20!$B:$DY,128,0)</f>
        <v>#N/A</v>
      </c>
      <c r="CB36" s="22" t="e">
        <f t="shared" si="25"/>
        <v>#N/A</v>
      </c>
      <c r="CC36" s="17" t="e">
        <f>VLOOKUP(B:B,[26]Summary_Sep_20!$B:$EC,132,0)</f>
        <v>#N/A</v>
      </c>
      <c r="CD36" s="17" t="e">
        <f>VLOOKUP(B:B,[26]Summary_Sep_20!$B:$EB,131,0)</f>
        <v>#N/A</v>
      </c>
      <c r="CE36" s="22" t="e">
        <f t="shared" si="26"/>
        <v>#N/A</v>
      </c>
      <c r="CF36" s="17" t="e">
        <f>VLOOKUP(B:B,[27]Summary_Dec_20!$B:$EF,135,0)</f>
        <v>#N/A</v>
      </c>
      <c r="CG36" s="17" t="e">
        <f>VLOOKUP(B:B,[27]Summary_Dec_20!$B:$EE,134,0)</f>
        <v>#N/A</v>
      </c>
      <c r="CH36" s="22" t="e">
        <f t="shared" si="27"/>
        <v>#N/A</v>
      </c>
      <c r="CI36" s="16" t="e">
        <f>VLOOKUP(B:B,[28]Summary_Mar_21!$B:$EH,137,0)</f>
        <v>#N/A</v>
      </c>
      <c r="CJ36" s="17" t="e">
        <f>VLOOKUP(B:B,[28]Summary_Mar_21!$B:$EG,136,0)</f>
        <v>#N/A</v>
      </c>
      <c r="CK36" s="22" t="e">
        <f t="shared" si="28"/>
        <v>#N/A</v>
      </c>
      <c r="CL36" s="17" t="e">
        <f>VLOOKUP(B:B,[29]Summary_Jun_21!$B:$EK,140,0)</f>
        <v>#N/A</v>
      </c>
      <c r="CM36" s="17" t="e">
        <f>VLOOKUP(B:B,[29]Summary_Jun_21!$B:$EJ,139,0)</f>
        <v>#N/A</v>
      </c>
      <c r="CN36" s="22" t="e">
        <f t="shared" si="29"/>
        <v>#N/A</v>
      </c>
      <c r="CO36" s="17" t="e">
        <f>VLOOKUP(B:B,[30]Summary_Sep_21!$B:$EN,143,0)</f>
        <v>#N/A</v>
      </c>
      <c r="CP36" s="17" t="e">
        <f>VLOOKUP(B:B,[30]Summary_Sep_21!$B:$EM,142,0)</f>
        <v>#N/A</v>
      </c>
      <c r="CQ36" s="22" t="e">
        <f t="shared" si="30"/>
        <v>#N/A</v>
      </c>
      <c r="CR36" s="17" t="e">
        <f>VLOOKUP(B:B,[31]Summary_Dec_21!$B:$ES,148,0)</f>
        <v>#N/A</v>
      </c>
      <c r="CS36" s="17" t="e">
        <f>VLOOKUP(B:B,[31]Summary_Dec_21!$B:$ER,147,0)</f>
        <v>#N/A</v>
      </c>
      <c r="CT36" s="22" t="e">
        <f t="shared" si="31"/>
        <v>#N/A</v>
      </c>
      <c r="CU36" s="16" t="e">
        <f>VLOOKUP(B:B,[32]Summary_Mar_22!$B:$DI,112,0)</f>
        <v>#N/A</v>
      </c>
      <c r="CV36" s="17" t="e">
        <f>VLOOKUP(B:B,[32]Summary_Mar_22!$B:$DH,111,0)</f>
        <v>#N/A</v>
      </c>
      <c r="CW36" s="22" t="e">
        <f t="shared" si="32"/>
        <v>#N/A</v>
      </c>
      <c r="CX36" s="17" t="e">
        <f>VLOOKUP(B:B,[33]Summary_Jun_22!$B:$DL,115,0)</f>
        <v>#N/A</v>
      </c>
      <c r="CY36" s="17" t="e">
        <f>VLOOKUP(B:B,[33]Summary_Jun_22!$B:$DK,114,0)</f>
        <v>#N/A</v>
      </c>
      <c r="CZ36" s="22" t="e">
        <f t="shared" si="33"/>
        <v>#N/A</v>
      </c>
      <c r="DA36" s="17" t="e">
        <f>VLOOKUP(B:B,[34]Summary_Sep_22!$B:$DO,118,0)</f>
        <v>#N/A</v>
      </c>
      <c r="DB36" s="17" t="e">
        <f>VLOOKUP(B:B,[34]Summary_Sep_22!$B:$DN,117,0)</f>
        <v>#N/A</v>
      </c>
      <c r="DC36" s="22" t="e">
        <f t="shared" si="34"/>
        <v>#N/A</v>
      </c>
      <c r="DD36" s="17" t="e">
        <f>VLOOKUP(B:B,[35]Summary_Dec_22!$B:$DR,121,0)</f>
        <v>#N/A</v>
      </c>
      <c r="DE36" s="17" t="e">
        <f>VLOOKUP(B:B,[35]Summary_Dec_22!$B:$DQ,120,0)</f>
        <v>#N/A</v>
      </c>
      <c r="DF36" s="22" t="e">
        <f t="shared" si="35"/>
        <v>#N/A</v>
      </c>
      <c r="DG36" s="16" t="e">
        <f>VLOOKUP(B:B,[36]Summary_Mar_23!$B:$DP,119,0)</f>
        <v>#N/A</v>
      </c>
      <c r="DH36" s="17" t="e">
        <f>VLOOKUP(B:B,[36]Summary_Mar_23!$B:$DO,118,0)</f>
        <v>#N/A</v>
      </c>
      <c r="DI36" s="22" t="e">
        <f t="shared" si="36"/>
        <v>#N/A</v>
      </c>
      <c r="DJ36" s="17" t="e">
        <f>VLOOKUP(B:B,[37]Summary_Jun_23!$B:$DQ,120,0)</f>
        <v>#N/A</v>
      </c>
      <c r="DK36" s="17" t="e">
        <f>VLOOKUP(B:B,[37]Summary_Jun_23!$B:$DP,119,0)</f>
        <v>#N/A</v>
      </c>
      <c r="DL36" s="22" t="e">
        <f t="shared" si="37"/>
        <v>#N/A</v>
      </c>
      <c r="DM36" s="1" t="e">
        <f>VLOOKUP(B:B,[38]Summary_Sep_23!$B:$DS,122,0)</f>
        <v>#N/A</v>
      </c>
      <c r="DN36" s="1" t="e">
        <f>VLOOKUP(B:B,[38]Summary_Sep_23!$B:$DR,121,0)</f>
        <v>#N/A</v>
      </c>
      <c r="DO36" s="22" t="e">
        <f t="shared" si="38"/>
        <v>#N/A</v>
      </c>
      <c r="DP36" s="17" t="e">
        <f>VLOOKUP(B:B,[39]Indu!$B:$DU,124,0)</f>
        <v>#N/A</v>
      </c>
      <c r="DQ36" s="17" t="e">
        <f>VLOOKUP(B:B,[39]Indu!$B:$DT,123,0)</f>
        <v>#N/A</v>
      </c>
      <c r="DR36" s="22" t="e">
        <f t="shared" si="39"/>
        <v>#N/A</v>
      </c>
      <c r="DS36" s="16" t="e">
        <f>VLOOKUP(B:B,'[40]Mar 2024 Final'!$B:$DX,127,0)</f>
        <v>#N/A</v>
      </c>
      <c r="DT36" s="17" t="e">
        <f>VLOOKUP(B:B,'[40]Mar 2024 Final'!$B:$DW,126,0)</f>
        <v>#N/A</v>
      </c>
      <c r="DU36" s="22" t="e">
        <f t="shared" si="40"/>
        <v>#N/A</v>
      </c>
      <c r="DV36" s="17" t="e">
        <f>VLOOKUP(B:B,'[41]June 2024 Final'!$B:$EC,132,0)</f>
        <v>#N/A</v>
      </c>
      <c r="DW36" s="17" t="e">
        <f>VLOOKUP(B:B,'[41]June 2024 Final'!$B:$EB,131,0)</f>
        <v>#N/A</v>
      </c>
      <c r="DX36" s="22" t="e">
        <f t="shared" si="41"/>
        <v>#N/A</v>
      </c>
      <c r="DY36" s="1" t="e">
        <f>VLOOKUP(B:B,'[42]Sep 2024 Final'!$B:$ED,133,0)</f>
        <v>#N/A</v>
      </c>
      <c r="DZ36" s="1" t="e">
        <f>VLOOKUP(B:B,'[42]Sep 2024 Final'!$B:$EC,132,0)</f>
        <v>#N/A</v>
      </c>
      <c r="EA36" s="22" t="e">
        <f t="shared" si="42"/>
        <v>#N/A</v>
      </c>
      <c r="EB36" s="17" t="e">
        <f>VLOOKUP(B:B,'[43]Dec 2024 Final'!$B:$EF,135,0)</f>
        <v>#N/A</v>
      </c>
      <c r="EC36" s="17" t="e">
        <f>VLOOKUP(B:B,'[43]Dec 2024 Final'!$B:$EE,134,0)</f>
        <v>#N/A</v>
      </c>
      <c r="ED36" s="22" t="e">
        <f t="shared" si="43"/>
        <v>#N/A</v>
      </c>
    </row>
    <row r="37" spans="1:134" x14ac:dyDescent="0.25">
      <c r="A37">
        <v>31</v>
      </c>
      <c r="B37" s="11" t="s">
        <v>86</v>
      </c>
      <c r="C37" s="16">
        <v>151055</v>
      </c>
      <c r="D37" s="17">
        <v>185025</v>
      </c>
      <c r="E37" s="22">
        <v>0.81640318875827589</v>
      </c>
      <c r="F37" s="17">
        <v>309548</v>
      </c>
      <c r="G37" s="17">
        <v>379145</v>
      </c>
      <c r="H37" s="22">
        <v>0.81643698321222746</v>
      </c>
      <c r="I37" s="46"/>
      <c r="J37" s="46"/>
      <c r="K37" s="48" t="e">
        <v>#DIV/0!</v>
      </c>
      <c r="L37" s="17">
        <v>728211</v>
      </c>
      <c r="M37" s="17">
        <v>945490</v>
      </c>
      <c r="N37" s="22">
        <v>0.77019429079101842</v>
      </c>
      <c r="O37" s="16">
        <v>193178</v>
      </c>
      <c r="P37" s="17">
        <v>235587</v>
      </c>
      <c r="Q37" s="22">
        <v>0.81998582264725983</v>
      </c>
      <c r="R37" s="17">
        <v>416022</v>
      </c>
      <c r="S37" s="17">
        <v>507331</v>
      </c>
      <c r="T37" s="22">
        <v>0.82002085423520343</v>
      </c>
      <c r="U37" s="17">
        <v>661215</v>
      </c>
      <c r="V37" s="17">
        <v>806207</v>
      </c>
      <c r="W37" s="22">
        <v>0.82015536952668489</v>
      </c>
      <c r="X37" s="17">
        <v>961942</v>
      </c>
      <c r="Y37" s="17">
        <v>1136623</v>
      </c>
      <c r="Z37" s="22">
        <v>0.84631579688251957</v>
      </c>
      <c r="AA37" s="16">
        <v>247373</v>
      </c>
      <c r="AB37" s="1">
        <v>258537</v>
      </c>
      <c r="AC37" s="22">
        <v>0.95681855981929087</v>
      </c>
      <c r="AD37" s="17">
        <v>494894</v>
      </c>
      <c r="AE37" s="17">
        <v>513240</v>
      </c>
      <c r="AF37" s="22">
        <v>0.9642545397864547</v>
      </c>
      <c r="AG37" s="17">
        <v>752300</v>
      </c>
      <c r="AH37" s="17">
        <v>798045</v>
      </c>
      <c r="AI37" s="22">
        <v>0.94267867100226177</v>
      </c>
      <c r="AJ37" s="17">
        <v>1456301</v>
      </c>
      <c r="AK37" s="17">
        <v>1279856</v>
      </c>
      <c r="AL37" s="22">
        <v>1.1378631658561589</v>
      </c>
      <c r="AM37" s="16">
        <v>221154</v>
      </c>
      <c r="AN37" s="17">
        <v>153708</v>
      </c>
      <c r="AO37" s="22">
        <v>1.4387930361464596</v>
      </c>
      <c r="AP37" s="17">
        <v>423697</v>
      </c>
      <c r="AQ37" s="17">
        <v>275435</v>
      </c>
      <c r="AR37" s="22">
        <v>1.5382830794924391</v>
      </c>
      <c r="AS37" s="17">
        <v>690300</v>
      </c>
      <c r="AT37" s="17">
        <v>424611</v>
      </c>
      <c r="AU37" s="22">
        <v>1.6257233090993874</v>
      </c>
      <c r="AV37" s="17">
        <v>1018493</v>
      </c>
      <c r="AW37" s="17">
        <v>484939</v>
      </c>
      <c r="AX37" s="22">
        <v>2.1002497221300001</v>
      </c>
      <c r="AY37" s="16">
        <v>180169</v>
      </c>
      <c r="AZ37" s="17">
        <v>154739</v>
      </c>
      <c r="BA37" s="22">
        <v>1.1643412455812692</v>
      </c>
      <c r="BB37" s="17">
        <v>0</v>
      </c>
      <c r="BC37" s="17">
        <v>0</v>
      </c>
      <c r="BD37" s="22" t="e">
        <v>#DIV/0!</v>
      </c>
      <c r="BE37" s="17">
        <v>0</v>
      </c>
      <c r="BF37" s="17">
        <v>0</v>
      </c>
      <c r="BG37" s="22" t="e">
        <v>#DIV/0!</v>
      </c>
      <c r="BH37" s="17">
        <v>0</v>
      </c>
      <c r="BI37" s="17">
        <v>0</v>
      </c>
      <c r="BJ37" s="22" t="e">
        <v>#DIV/0!</v>
      </c>
      <c r="BK37" s="16">
        <v>0</v>
      </c>
      <c r="BL37" s="17">
        <v>0</v>
      </c>
      <c r="BM37" s="22" t="e">
        <v>#DIV/0!</v>
      </c>
      <c r="BN37" s="17">
        <v>0</v>
      </c>
      <c r="BO37" s="17">
        <v>0</v>
      </c>
      <c r="BP37" s="22" t="e">
        <v>#DIV/0!</v>
      </c>
      <c r="BQ37" s="17">
        <v>0</v>
      </c>
      <c r="BR37" s="17">
        <v>0</v>
      </c>
      <c r="BS37" s="22" t="e">
        <v>#DIV/0!</v>
      </c>
      <c r="BT37" s="17" t="e">
        <v>#N/A</v>
      </c>
      <c r="BU37" s="17" t="e">
        <v>#N/A</v>
      </c>
      <c r="BV37" s="22" t="e">
        <v>#N/A</v>
      </c>
      <c r="BW37" s="16">
        <v>0</v>
      </c>
      <c r="BX37" s="17">
        <v>0</v>
      </c>
      <c r="BY37" s="22" t="e">
        <v>#DIV/0!</v>
      </c>
      <c r="BZ37" s="1">
        <v>0</v>
      </c>
      <c r="CA37" s="17">
        <v>0</v>
      </c>
      <c r="CB37" s="22" t="e">
        <v>#DIV/0!</v>
      </c>
      <c r="CC37" s="17">
        <v>0</v>
      </c>
      <c r="CD37" s="17">
        <v>0</v>
      </c>
      <c r="CE37" s="22" t="e">
        <f t="shared" si="26"/>
        <v>#DIV/0!</v>
      </c>
      <c r="CF37" s="17">
        <f>VLOOKUP(B:B,[27]Summary_Dec_20!$B:$EF,135,0)</f>
        <v>1435546</v>
      </c>
      <c r="CG37" s="17">
        <f>VLOOKUP(B:B,[27]Summary_Dec_20!$B:$EE,134,0)</f>
        <v>1613267</v>
      </c>
      <c r="CH37" s="22">
        <f t="shared" si="27"/>
        <v>0.88983782597672922</v>
      </c>
      <c r="CI37" s="16">
        <f>VLOOKUP(B:B,[28]Summary_Mar_21!$B:$EH,137,0)</f>
        <v>405373</v>
      </c>
      <c r="CJ37" s="17">
        <f>VLOOKUP(B:B,[28]Summary_Mar_21!$B:$EG,136,0)</f>
        <v>920354</v>
      </c>
      <c r="CK37" s="22">
        <f t="shared" si="28"/>
        <v>0.44045334729897406</v>
      </c>
      <c r="CL37" s="17">
        <f>VLOOKUP(B:B,[29]Summary_Jun_21!$B:$EK,140,0)</f>
        <v>1162870</v>
      </c>
      <c r="CM37" s="17">
        <f>VLOOKUP(B:B,[29]Summary_Jun_21!$B:$EJ,139,0)</f>
        <v>1829559</v>
      </c>
      <c r="CN37" s="22">
        <f t="shared" si="29"/>
        <v>0.63560125691491776</v>
      </c>
      <c r="CO37" s="17">
        <f>VLOOKUP(B:B,[30]Summary_Sep_21!$B:$EN,143,0)</f>
        <v>1664457</v>
      </c>
      <c r="CP37" s="17">
        <f>VLOOKUP(B:B,[30]Summary_Sep_21!$B:$EM,142,0)</f>
        <v>2484329</v>
      </c>
      <c r="CQ37" s="22">
        <f t="shared" si="30"/>
        <v>0.66998251841845424</v>
      </c>
      <c r="CR37" s="17">
        <f>CO37*1.2</f>
        <v>1997348.4</v>
      </c>
      <c r="CS37" s="17">
        <f>VLOOKUP(B:B,[31]Summary_Dec_21!$B:$ER,147,0)</f>
        <v>2806933</v>
      </c>
      <c r="CT37" s="22">
        <f t="shared" si="31"/>
        <v>0.71157679930372397</v>
      </c>
      <c r="CU37" s="16">
        <f>VLOOKUP(B:B,[32]Summary_Mar_22!$B:$DI,112,0)</f>
        <v>456973</v>
      </c>
      <c r="CV37" s="17">
        <f>VLOOKUP(B:B,[32]Summary_Mar_22!$B:$DH,111,0)</f>
        <v>681131</v>
      </c>
      <c r="CW37" s="22">
        <f t="shared" si="32"/>
        <v>0.67090324768656839</v>
      </c>
      <c r="CX37" s="17">
        <f>VLOOKUP(B:B,[33]Summary_Jun_22!$B:$DL,115,0)</f>
        <v>805957</v>
      </c>
      <c r="CY37" s="17">
        <f>VLOOKUP(B:B,[33]Summary_Jun_22!$B:$DK,114,0)</f>
        <v>1382628</v>
      </c>
      <c r="CZ37" s="22">
        <f t="shared" si="33"/>
        <v>0.5829167353763991</v>
      </c>
      <c r="DA37" s="17">
        <f>VLOOKUP(B:B,[34]Summary_Sep_22!$B:$DO,118,0)</f>
        <v>1626704</v>
      </c>
      <c r="DB37" s="17">
        <f>VLOOKUP(B:B,[34]Summary_Sep_22!$B:$DN,117,0)</f>
        <v>2149529</v>
      </c>
      <c r="DC37" s="22">
        <f t="shared" si="34"/>
        <v>0.75677229755913966</v>
      </c>
      <c r="DD37" s="17">
        <f>VLOOKUP(B:B,[35]Summary_Dec_22!$B:$DR,121,0)</f>
        <v>223024</v>
      </c>
      <c r="DE37" s="17">
        <f>VLOOKUP(B:B,[35]Summary_Dec_22!$B:$DQ,120,0)</f>
        <v>2995346</v>
      </c>
      <c r="DF37" s="22">
        <f t="shared" si="35"/>
        <v>7.44568407122249E-2</v>
      </c>
      <c r="DG37" s="16">
        <f>VLOOKUP(B:B,[36]Summary_Mar_23!$B:$DP,119,0)</f>
        <v>520863</v>
      </c>
      <c r="DH37" s="17">
        <f>VLOOKUP(B:B,[36]Summary_Mar_23!$B:$DO,118,0)</f>
        <v>789189</v>
      </c>
      <c r="DI37" s="22">
        <f t="shared" si="36"/>
        <v>0.65999779520495094</v>
      </c>
      <c r="DJ37" s="17">
        <f>VLOOKUP(B:B,[37]Summary_Jun_23!$B:$DQ,120,0)</f>
        <v>1023999</v>
      </c>
      <c r="DK37" s="17">
        <f>VLOOKUP(B:B,[37]Summary_Jun_23!$B:$DP,119,0)</f>
        <v>1621601</v>
      </c>
      <c r="DL37" s="22">
        <f t="shared" si="37"/>
        <v>0.63147408024538709</v>
      </c>
      <c r="DM37" s="1">
        <f>VLOOKUP(B:B,[38]Summary_Sep_23!$B:$DS,122,0)</f>
        <v>1492981</v>
      </c>
      <c r="DN37" s="1">
        <f>VLOOKUP(B:B,[38]Summary_Sep_23!$B:$DR,121,0)</f>
        <v>2430776</v>
      </c>
      <c r="DO37" s="22">
        <f t="shared" si="38"/>
        <v>0.6141993338752727</v>
      </c>
      <c r="DP37" s="17">
        <f>VLOOKUP(B:B,[39]Indu!$B:$DU,124,0)</f>
        <v>1875426</v>
      </c>
      <c r="DQ37" s="17">
        <f>VLOOKUP(B:B,[39]Indu!$B:$DT,123,0)</f>
        <v>3259890</v>
      </c>
      <c r="DR37" s="22">
        <f t="shared" si="39"/>
        <v>0.57530346115973241</v>
      </c>
      <c r="DS37" s="16">
        <f>VLOOKUP(B:B,'[40]Mar 2024 Final'!$B:$DX,127,0)</f>
        <v>405295</v>
      </c>
      <c r="DT37" s="17">
        <f>VLOOKUP(B:B,'[40]Mar 2024 Final'!$B:$DW,126,0)</f>
        <v>724845</v>
      </c>
      <c r="DU37" s="22">
        <f t="shared" si="40"/>
        <v>0.55914712800667732</v>
      </c>
      <c r="DV37" s="17">
        <f>VLOOKUP(B:B,'[41]June 2024 Final'!$B:$EC,132,0)</f>
        <v>645430</v>
      </c>
      <c r="DW37" s="17">
        <f>VLOOKUP(B:B,'[41]June 2024 Final'!$B:$EB,131,0)</f>
        <v>1375853</v>
      </c>
      <c r="DX37" s="22">
        <f t="shared" si="41"/>
        <v>0.46911261595533826</v>
      </c>
      <c r="DY37" s="1">
        <f>VLOOKUP(B:B,'[42]Sep 2024 Final'!$B:$ED,133,0)</f>
        <v>1218596</v>
      </c>
      <c r="DZ37" s="1">
        <f>VLOOKUP(B:B,'[42]Sep 2024 Final'!$B:$EC,132,0)</f>
        <v>2251290</v>
      </c>
      <c r="EA37" s="22">
        <f t="shared" si="42"/>
        <v>0.54128788383548987</v>
      </c>
      <c r="EB37" s="17">
        <f>VLOOKUP(B:B,'[43]Dec 2024 Final'!$B:$EF,135,0)</f>
        <v>1361021</v>
      </c>
      <c r="EC37" s="17">
        <f>VLOOKUP(B:B,'[43]Dec 2024 Final'!$B:$EE,134,0)</f>
        <v>2633851</v>
      </c>
      <c r="ED37" s="22">
        <f t="shared" si="43"/>
        <v>0.51674183543412289</v>
      </c>
    </row>
    <row r="38" spans="1:134" x14ac:dyDescent="0.25">
      <c r="A38">
        <v>32</v>
      </c>
      <c r="B38" s="11" t="s">
        <v>33</v>
      </c>
      <c r="C38" s="16">
        <f>VLOOKUP(B:B,'[44]Mar 2014 (Final)'!$B$1:$BE$65536,56,0)</f>
        <v>4977658</v>
      </c>
      <c r="D38" s="17">
        <f>VLOOKUP(B:B,'[44]Mar 2014 (Final)'!$B$1:$BD$65536,55,0)</f>
        <v>10681258</v>
      </c>
      <c r="E38" s="22">
        <f t="shared" si="0"/>
        <v>0.46601795406496127</v>
      </c>
      <c r="F38" s="17">
        <f>VLOOKUP(B:B,'[45]June 2014 (Final - print)'!$B$1:$BF$65536,57,0)</f>
        <v>10463253</v>
      </c>
      <c r="G38" s="17">
        <f>VLOOKUP(B:B,'[45]June 2014 (Final - print)'!$B$1:$BE$65536,56,0)</f>
        <v>22504369</v>
      </c>
      <c r="H38" s="22">
        <f t="shared" si="1"/>
        <v>0.46494318503220416</v>
      </c>
      <c r="I38" s="46"/>
      <c r="J38" s="46"/>
      <c r="K38" s="48" t="e">
        <f t="shared" si="2"/>
        <v>#DIV/0!</v>
      </c>
      <c r="L38" s="17">
        <f>VLOOKUP(B:B,'[3]Dec 2014 (Final)'!$B$1:$BL$65536,63,0)</f>
        <v>22000909</v>
      </c>
      <c r="M38" s="17">
        <f>VLOOKUP(B:B,'[3]Dec 2014 (Final)'!$B$1:$BK$65536,62,0)</f>
        <v>47376415</v>
      </c>
      <c r="N38" s="22">
        <f t="shared" si="3"/>
        <v>0.46438526427126242</v>
      </c>
      <c r="O38" s="16">
        <f>VLOOKUP(B:B,'[4]Mar 2015 (Final)'!$B$1:$BN$65536,65,0)</f>
        <v>2604846</v>
      </c>
      <c r="P38" s="17">
        <f>VLOOKUP(B:B,'[4]Mar 2015 (Final)'!$B$1:$BM$65536,64,0)</f>
        <v>11297573</v>
      </c>
      <c r="Q38" s="22">
        <f t="shared" si="4"/>
        <v>0.23056686599856446</v>
      </c>
      <c r="R38" s="17">
        <f>VLOOKUP(B:B,'[5]June 2015 (Final)'!$B$1:$BR$65536,69,0)</f>
        <v>11219440</v>
      </c>
      <c r="S38" s="17">
        <f>VLOOKUP(B:B,'[5]June 2015 (Final)'!$B$1:$BQ$65536,68,0)</f>
        <v>24452526</v>
      </c>
      <c r="T38" s="22">
        <f t="shared" si="5"/>
        <v>0.45882539906102132</v>
      </c>
      <c r="U38" s="17">
        <f>VLOOKUP(B:B,'[6]Sep 2015 (Final)'!$B$1:$BU$65536,72,0)</f>
        <v>16819454</v>
      </c>
      <c r="V38" s="17">
        <f>VLOOKUP(B:B,'[6]Sep 2015 (Final)'!$B$1:$BT$65536,71,0)</f>
        <v>36148807</v>
      </c>
      <c r="W38" s="22">
        <f t="shared" si="6"/>
        <v>0.46528379207645776</v>
      </c>
      <c r="X38" s="17">
        <f>VLOOKUP(B:B,'[7]Dec 2015 (Final)'!$B$1:$BX$65536,75,0)</f>
        <v>23053871</v>
      </c>
      <c r="Y38" s="17">
        <f>VLOOKUP(B:B,'[7]Dec 2015 (Final)'!$B$1:$BW$65536,74,0)</f>
        <v>48697587</v>
      </c>
      <c r="Z38" s="22">
        <f t="shared" si="7"/>
        <v>0.47340889806306008</v>
      </c>
      <c r="AA38" s="16">
        <f>VLOOKUP(B:B,'[8]Mar 2016 (Final)'!$B$1:$CA$65536,78,0)</f>
        <v>5954206</v>
      </c>
      <c r="AB38" s="1">
        <f>VLOOKUP(B:B,'[8]Mar 2016 (Final)'!$B$1:$BZ$65536,77,0)</f>
        <v>13186780</v>
      </c>
      <c r="AC38" s="22">
        <f t="shared" si="8"/>
        <v>0.45152842467986876</v>
      </c>
      <c r="AD38" s="17">
        <f>VLOOKUP(B:B,'[9]Jun 2016 (Final)'!$B$1:$CE$65536,82,0)</f>
        <v>12528593</v>
      </c>
      <c r="AE38" s="17">
        <f>VLOOKUP(B:B,'[9]Jun 2016 (Final)'!$B$1:$CD$65536,81,0)</f>
        <v>28268334</v>
      </c>
      <c r="AF38" s="22">
        <f t="shared" si="9"/>
        <v>0.44320238327451489</v>
      </c>
      <c r="AG38" s="17">
        <f>VLOOKUP(B:B,'[10]Sep 2016 (Final)'!$B$1:$CH$65536,85,0)</f>
        <v>18976955</v>
      </c>
      <c r="AH38" s="17">
        <f>VLOOKUP(B:B,'[10]Sep 2016 (Final)'!$B$1:$CG$65536,84,0)</f>
        <v>43662466</v>
      </c>
      <c r="AI38" s="22">
        <f t="shared" si="10"/>
        <v>0.43462856632971669</v>
      </c>
      <c r="AJ38" s="17">
        <f>VLOOKUP(B:B,'[11]summary-dec-16'!$B$1:$CK$65536,88,0)</f>
        <v>25943454</v>
      </c>
      <c r="AK38" s="17">
        <f>VLOOKUP(B:B,'[11]summary-dec-16'!$B$1:$CJ$65536,87,0)</f>
        <v>58184828</v>
      </c>
      <c r="AL38" s="22">
        <f t="shared" si="11"/>
        <v>0.44588004969267936</v>
      </c>
      <c r="AM38" s="16">
        <f>VLOOKUP(B:B,'[12]summary-mar-17'!$B$1:$CM$65536,90,0)</f>
        <v>6239045</v>
      </c>
      <c r="AN38" s="17">
        <f>VLOOKUP(B:B,'[12]summary-mar-17'!$B$1:$CL$65536,89,0)</f>
        <v>13246931</v>
      </c>
      <c r="AO38" s="22">
        <f t="shared" si="12"/>
        <v>0.47098041048149192</v>
      </c>
      <c r="AP38" s="17">
        <f>VLOOKUP(B:B,'[13]summary-june-17'!$B$1:$CP$65536,93,0)</f>
        <v>13694659</v>
      </c>
      <c r="AQ38" s="17">
        <f>VLOOKUP(B:B,'[13]summary-june-17'!$B$1:$CO$65536,92,0)</f>
        <v>29105454</v>
      </c>
      <c r="AR38" s="22">
        <f t="shared" si="13"/>
        <v>0.4705186526209143</v>
      </c>
      <c r="AS38" s="17">
        <f>VLOOKUP(B:B,'[14]summary-sep-17'!$B$1:$CS$65536,96,0)</f>
        <v>21239636</v>
      </c>
      <c r="AT38" s="17">
        <f>VLOOKUP(B:B,'[14]summary-sep-17'!$B$1:$CR$65536,95,0)</f>
        <v>44923287</v>
      </c>
      <c r="AU38" s="22">
        <f t="shared" si="14"/>
        <v>0.47279790546047978</v>
      </c>
      <c r="AV38" s="17">
        <f>VLOOKUP(B:B,'[15]summary-Dec-17'!$B$1:$CV$65536,99,0)</f>
        <v>28550940</v>
      </c>
      <c r="AW38" s="17">
        <f>VLOOKUP(B:B,'[15]summary-Dec-17'!$B$1:$CU$65536,98,0)</f>
        <v>61001681</v>
      </c>
      <c r="AX38" s="22">
        <f t="shared" si="15"/>
        <v>0.46803529889610745</v>
      </c>
      <c r="AY38" s="16">
        <f>VLOOKUP(B:B,'[16]summary-Mar-18'!$B$1:$CY$65536,102,0)</f>
        <v>6737170</v>
      </c>
      <c r="AZ38" s="17">
        <f>VLOOKUP(B:B,'[16]summary-Mar-18'!$B$1:$CX$65536,101,0)</f>
        <v>14667279</v>
      </c>
      <c r="BA38" s="22">
        <f t="shared" si="16"/>
        <v>0.45933332283377171</v>
      </c>
      <c r="BB38" s="17">
        <f>VLOOKUP(B:B,'[17]summary-Jun-18'!$B$1:$DB$65536,105,0)</f>
        <v>13761516</v>
      </c>
      <c r="BC38" s="17">
        <f>VLOOKUP(B:B,'[17]summary-Jun-18'!$B$1:$DA$65536,104,0)</f>
        <v>30334870</v>
      </c>
      <c r="BD38" s="22">
        <f t="shared" si="17"/>
        <v>0.45365336986774624</v>
      </c>
      <c r="BE38" s="17">
        <f>VLOOKUP(B:B,'[18]summary-Sep-18'!$B$1:$DE$65536,108,0)</f>
        <v>20993792</v>
      </c>
      <c r="BF38" s="17">
        <f>VLOOKUP(B:B,'[18]summary-Sep-18'!$B$1:$DD$65536,107,0)</f>
        <v>46543199</v>
      </c>
      <c r="BG38" s="22">
        <f t="shared" si="18"/>
        <v>0.45106035792683696</v>
      </c>
      <c r="BH38" s="17">
        <f>VLOOKUP(B:B,'[19]summary-Dec-18'!$B$1:$DH$65536,111,0)</f>
        <v>28349034</v>
      </c>
      <c r="BI38" s="17">
        <f>VLOOKUP(B:B,'[19]summary-Dec-18'!$B$1:$DG$65536,110,0)</f>
        <v>62870259</v>
      </c>
      <c r="BJ38" s="22">
        <f t="shared" si="19"/>
        <v>0.4509132688637405</v>
      </c>
      <c r="BK38" s="16">
        <f>VLOOKUP(B:B,[20]Summary_mar_19!$B$1:$DK$65536,114,0)</f>
        <v>7417838</v>
      </c>
      <c r="BL38" s="17">
        <f>VLOOKUP(B:B,[20]Summary_mar_19!$B$1:$DJ$65536,113,0)</f>
        <v>16569440</v>
      </c>
      <c r="BM38" s="22">
        <f t="shared" si="20"/>
        <v>0.44768187699765349</v>
      </c>
      <c r="BN38" s="17">
        <f>VLOOKUP(B:B,[21]Summary_jun_19!$B$1:$DN$65536,117,0)</f>
        <v>14504431</v>
      </c>
      <c r="BO38" s="17">
        <f>VLOOKUP(B:B,[21]Summary_jun_19!$B$1:$DM$65536,116,0)</f>
        <v>34006023</v>
      </c>
      <c r="BP38" s="22">
        <f t="shared" si="21"/>
        <v>0.42652535405272179</v>
      </c>
      <c r="BQ38" s="17">
        <f>VLOOKUP(B:B,[22]Summary_sep_19!$B$1:$DQ$65536,120,0)</f>
        <v>21905320</v>
      </c>
      <c r="BR38" s="17">
        <f>VLOOKUP(B:B,[22]Summary_sep_19!$B$1:$DP$65536,119,0)</f>
        <v>52362123</v>
      </c>
      <c r="BS38" s="22">
        <f t="shared" si="22"/>
        <v>0.41834285443315583</v>
      </c>
      <c r="BT38" s="17">
        <f>VLOOKUP(B:B,[23]Summary_DEC_19!$B$1:$DT$65536,123,0)</f>
        <v>30494116</v>
      </c>
      <c r="BU38" s="17">
        <f>VLOOKUP(B:B,[23]Summary_DEC_19!$B$1:$DS$65536,122,0)</f>
        <v>72397735</v>
      </c>
      <c r="BV38" s="22">
        <f t="shared" si="23"/>
        <v>0.4212026246401217</v>
      </c>
      <c r="BW38" s="16">
        <f>VLOOKUP(B:B,[24]Summary_mar_20!$B:$DW,126,0)</f>
        <v>7746678</v>
      </c>
      <c r="BX38" s="17">
        <f>VLOOKUP(B:B,[24]Summary_mar_20!$B:$DV,125,0)</f>
        <v>18111966</v>
      </c>
      <c r="BY38" s="22">
        <f t="shared" si="24"/>
        <v>0.42771049813145628</v>
      </c>
      <c r="BZ38" s="1">
        <f>VLOOKUP(B:B,[25]Summary_jun_20!$B:$DZ,129,0)</f>
        <v>14269500</v>
      </c>
      <c r="CA38" s="17">
        <f>VLOOKUP(B:B,[25]Summary_jun_20!$B:$DY,128,0)</f>
        <v>35952936</v>
      </c>
      <c r="CB38" s="22">
        <f t="shared" si="25"/>
        <v>0.39689387258943193</v>
      </c>
      <c r="CC38" s="17">
        <f>VLOOKUP(B:B,[26]Summary_Sep_20!$B:$EC,132,0)</f>
        <v>21189105</v>
      </c>
      <c r="CD38" s="17">
        <f>VLOOKUP(B:B,[26]Summary_Sep_20!$B:$EB,131,0)</f>
        <v>54985810</v>
      </c>
      <c r="CE38" s="22">
        <f t="shared" si="26"/>
        <v>0.38535587636155583</v>
      </c>
      <c r="CF38" s="17">
        <f>VLOOKUP(B:B,[27]Summary_Dec_20!$B:$EF,135,0)</f>
        <v>28857484</v>
      </c>
      <c r="CG38" s="17">
        <f>VLOOKUP(B:B,[27]Summary_Dec_20!$B:$EE,134,0)</f>
        <v>75842577</v>
      </c>
      <c r="CH38" s="22">
        <f t="shared" si="27"/>
        <v>0.38049187068102919</v>
      </c>
      <c r="CI38" s="16">
        <f>VLOOKUP(B:B,[28]Summary_Mar_21!$B:$EH,137,0)</f>
        <v>7405532</v>
      </c>
      <c r="CJ38" s="17">
        <f>VLOOKUP(B:B,[28]Summary_Mar_21!$B:$EG,136,0)</f>
        <v>17754949</v>
      </c>
      <c r="CK38" s="22">
        <f t="shared" si="28"/>
        <v>0.4170967767916427</v>
      </c>
      <c r="CL38" s="17">
        <f>VLOOKUP(B:B,[29]Summary_Jun_21!$B:$EK,140,0)</f>
        <v>15070963</v>
      </c>
      <c r="CM38" s="17">
        <f>VLOOKUP(B:B,[29]Summary_Jun_21!$B:$EJ,139,0)</f>
        <v>39694054</v>
      </c>
      <c r="CN38" s="22">
        <f t="shared" si="29"/>
        <v>0.37967809989879087</v>
      </c>
      <c r="CO38" s="17">
        <f>VLOOKUP(B:B,[30]Summary_Sep_21!$B:$EN,143,0)</f>
        <v>23216576</v>
      </c>
      <c r="CP38" s="17">
        <f>VLOOKUP(B:B,[30]Summary_Sep_21!$B:$EM,142,0)</f>
        <v>61650129</v>
      </c>
      <c r="CQ38" s="22">
        <f t="shared" si="30"/>
        <v>0.37658600844127998</v>
      </c>
      <c r="CR38" s="17">
        <f>VLOOKUP(B:B,[31]Summary_Dec_21!$B:$ES,148,0)</f>
        <v>32579025</v>
      </c>
      <c r="CS38" s="17">
        <f>VLOOKUP(B:B,[31]Summary_Dec_21!$B:$ER,147,0)</f>
        <v>83785144</v>
      </c>
      <c r="CT38" s="22">
        <f t="shared" si="31"/>
        <v>0.38884011466280943</v>
      </c>
      <c r="CU38" s="16">
        <f>VLOOKUP(B:B,[32]Summary_Mar_22!$B:$DI,112,0)</f>
        <v>8213410</v>
      </c>
      <c r="CV38" s="17">
        <f>VLOOKUP(B:B,[32]Summary_Mar_22!$B:$DH,111,0)</f>
        <v>21728381</v>
      </c>
      <c r="CW38" s="22">
        <f t="shared" si="32"/>
        <v>0.37800377303766902</v>
      </c>
      <c r="CX38" s="17">
        <f>VLOOKUP(B:B,[33]Summary_Jun_22!$B:$DL,115,0)</f>
        <v>17310557</v>
      </c>
      <c r="CY38" s="17">
        <f>VLOOKUP(B:B,[33]Summary_Jun_22!$B:$DK,114,0)</f>
        <v>44440559</v>
      </c>
      <c r="CZ38" s="22">
        <f t="shared" si="33"/>
        <v>0.38952158545080406</v>
      </c>
      <c r="DA38" s="17">
        <f>VLOOKUP(B:B,[34]Summary_Sep_22!$B:$DO,118,0)</f>
        <v>25587043</v>
      </c>
      <c r="DB38" s="17">
        <f>VLOOKUP(B:B,[34]Summary_Sep_22!$B:$DN,117,0)</f>
        <v>68152411</v>
      </c>
      <c r="DC38" s="22">
        <f t="shared" si="34"/>
        <v>0.37543855931964021</v>
      </c>
      <c r="DD38" s="17">
        <f>VLOOKUP(B:B,[35]Summary_Dec_22!$B:$DR,121,0)</f>
        <v>35279062</v>
      </c>
      <c r="DE38" s="17">
        <f>VLOOKUP(B:B,[35]Summary_Dec_22!$B:$DQ,120,0)</f>
        <v>92750342</v>
      </c>
      <c r="DF38" s="22">
        <f t="shared" si="35"/>
        <v>0.38036584274805152</v>
      </c>
      <c r="DG38" s="16">
        <f>VLOOKUP(B:B,[36]Summary_Mar_23!$B:$DP,119,0)</f>
        <v>9820451</v>
      </c>
      <c r="DH38" s="17">
        <f>VLOOKUP(B:B,[36]Summary_Mar_23!$B:$DO,118,0)</f>
        <v>22353014</v>
      </c>
      <c r="DI38" s="22">
        <f t="shared" si="36"/>
        <v>0.43933453448380605</v>
      </c>
      <c r="DJ38" s="17">
        <f>VLOOKUP(B:B,[37]Summary_Jun_23!$B:$DQ,120,0)</f>
        <v>17850041</v>
      </c>
      <c r="DK38" s="17">
        <f>VLOOKUP(B:B,[37]Summary_Jun_23!$B:$DP,119,0)</f>
        <v>44969353</v>
      </c>
      <c r="DL38" s="22">
        <f t="shared" si="37"/>
        <v>0.39693791013626545</v>
      </c>
      <c r="DM38" s="1">
        <f>VLOOKUP(B:B,[38]Summary_Sep_23!$B:$DS,122,0)</f>
        <v>27708397</v>
      </c>
      <c r="DN38" s="1">
        <f>VLOOKUP(B:B,[38]Summary_Sep_23!$B:$DR,121,0)</f>
        <v>71596275</v>
      </c>
      <c r="DO38" s="22">
        <f t="shared" si="38"/>
        <v>0.38700891910926932</v>
      </c>
      <c r="DP38" s="17">
        <f>VLOOKUP(B:B,[39]Indu!$B:$DU,124,0)</f>
        <v>39785345</v>
      </c>
      <c r="DQ38" s="17">
        <f>VLOOKUP(B:B,[39]Indu!$B:$DT,123,0)</f>
        <v>98100692</v>
      </c>
      <c r="DR38" s="22">
        <f t="shared" si="39"/>
        <v>0.4055562115708623</v>
      </c>
      <c r="DS38" s="16">
        <f>VLOOKUP(B:B,'[40]Mar 2024 Final'!$B:$DX,127,0)</f>
        <v>11420833</v>
      </c>
      <c r="DT38" s="17">
        <f>VLOOKUP(B:B,'[40]Mar 2024 Final'!$B:$DW,126,0)</f>
        <v>30750467</v>
      </c>
      <c r="DU38" s="22">
        <f t="shared" si="40"/>
        <v>0.3714035627491446</v>
      </c>
      <c r="DV38" s="17">
        <f>VLOOKUP(B:B,'[41]June 2024 Final'!$B:$EC,132,0)</f>
        <v>22954658</v>
      </c>
      <c r="DW38" s="17">
        <f>VLOOKUP(B:B,'[41]June 2024 Final'!$B:$EB,131,0)</f>
        <v>59454682</v>
      </c>
      <c r="DX38" s="22">
        <f t="shared" si="41"/>
        <v>0.38608663317718189</v>
      </c>
      <c r="DY38" s="1">
        <f>VLOOKUP(B:B,'[42]Sep 2024 Final'!$B:$ED,133,0)</f>
        <v>34315616</v>
      </c>
      <c r="DZ38" s="1">
        <f>VLOOKUP(B:B,'[42]Sep 2024 Final'!$B:$EC,132,0)</f>
        <v>88572537</v>
      </c>
      <c r="EA38" s="22">
        <f t="shared" si="42"/>
        <v>0.38742952570050015</v>
      </c>
      <c r="EB38" s="17">
        <f>VLOOKUP(B:B,'[43]Dec 2024 Final'!$B:$EF,135,0)</f>
        <v>46784404</v>
      </c>
      <c r="EC38" s="17">
        <f>VLOOKUP(B:B,'[43]Dec 2024 Final'!$B:$EE,134,0)</f>
        <v>126653268</v>
      </c>
      <c r="ED38" s="22">
        <f t="shared" si="43"/>
        <v>0.36938963154113008</v>
      </c>
    </row>
    <row r="39" spans="1:134" x14ac:dyDescent="0.25">
      <c r="A39">
        <v>33</v>
      </c>
      <c r="B39" s="11" t="s">
        <v>64</v>
      </c>
      <c r="C39" s="16">
        <v>312925</v>
      </c>
      <c r="D39" s="17">
        <v>556549</v>
      </c>
      <c r="E39" s="22">
        <f t="shared" si="0"/>
        <v>0.56225956744150107</v>
      </c>
      <c r="F39" s="17">
        <v>674103</v>
      </c>
      <c r="G39" s="17">
        <v>1128930</v>
      </c>
      <c r="H39" s="22">
        <f t="shared" si="1"/>
        <v>0.59711673885891947</v>
      </c>
      <c r="I39" s="46"/>
      <c r="J39" s="46"/>
      <c r="K39" s="48" t="e">
        <f t="shared" si="2"/>
        <v>#DIV/0!</v>
      </c>
      <c r="L39" s="17">
        <v>1402061</v>
      </c>
      <c r="M39" s="17">
        <v>2373058</v>
      </c>
      <c r="N39" s="22">
        <f t="shared" si="3"/>
        <v>0.59082458161578855</v>
      </c>
      <c r="O39" s="16">
        <v>361561</v>
      </c>
      <c r="P39" s="17">
        <v>583264</v>
      </c>
      <c r="Q39" s="22">
        <f t="shared" si="4"/>
        <v>0.61989253579854064</v>
      </c>
      <c r="R39" s="17">
        <v>725093</v>
      </c>
      <c r="S39" s="17">
        <v>1168661</v>
      </c>
      <c r="T39" s="22">
        <f t="shared" si="5"/>
        <v>0.62044767473202234</v>
      </c>
      <c r="U39" s="17">
        <v>1142089</v>
      </c>
      <c r="V39" s="17">
        <v>1713790</v>
      </c>
      <c r="W39" s="22">
        <f t="shared" si="6"/>
        <v>0.66641128726390053</v>
      </c>
      <c r="X39" s="17">
        <v>1564315</v>
      </c>
      <c r="Y39" s="17">
        <v>2302303</v>
      </c>
      <c r="Z39" s="22">
        <f t="shared" si="7"/>
        <v>0.67945661366032184</v>
      </c>
      <c r="AA39" s="16">
        <f>VLOOKUP(B:B,'[8]Mar 2016 (Final)'!$B$1:$CA$65536,78,0)</f>
        <v>429927</v>
      </c>
      <c r="AB39" s="1">
        <f>VLOOKUP(B:B,'[8]Mar 2016 (Final)'!$B$1:$BZ$65536,77,0)</f>
        <v>641410</v>
      </c>
      <c r="AC39" s="22">
        <f t="shared" si="8"/>
        <v>0.67028421758313717</v>
      </c>
      <c r="AD39" s="17">
        <f>VLOOKUP(B:B,'[9]Jun 2016 (Final)'!$B$1:$CE$65536,82,0)</f>
        <v>943541</v>
      </c>
      <c r="AE39" s="17">
        <f>VLOOKUP(B:B,'[9]Jun 2016 (Final)'!$B$1:$CD$65536,81,0)</f>
        <v>1321335</v>
      </c>
      <c r="AF39" s="22">
        <f t="shared" si="9"/>
        <v>0.71408159172352204</v>
      </c>
      <c r="AG39" s="17">
        <f>VLOOKUP(B:B,'[10]Sep 2016 (Final)'!$B$1:$CH$65536,85,0)</f>
        <v>1466106</v>
      </c>
      <c r="AH39" s="17">
        <f>VLOOKUP(B:B,'[10]Sep 2016 (Final)'!$B$1:$CG$65536,84,0)</f>
        <v>2024359</v>
      </c>
      <c r="AI39" s="22">
        <f t="shared" si="10"/>
        <v>0.72423221375260016</v>
      </c>
      <c r="AJ39" s="17">
        <f>VLOOKUP(B:B,'[11]summary-dec-16'!$B$1:$CK$65536,88,0)</f>
        <v>2124645</v>
      </c>
      <c r="AK39" s="17">
        <f>VLOOKUP(B:B,'[11]summary-dec-16'!$B$1:$CJ$65536,87,0)</f>
        <v>2497072</v>
      </c>
      <c r="AL39" s="22">
        <f t="shared" si="11"/>
        <v>0.8508545208147783</v>
      </c>
      <c r="AM39" s="16">
        <f>VLOOKUP(B:B,'[12]summary-mar-17'!$B$1:$CM$65536,90,0)</f>
        <v>439690</v>
      </c>
      <c r="AN39" s="17">
        <f>VLOOKUP(B:B,'[12]summary-mar-17'!$B$1:$CL$65536,89,0)</f>
        <v>444716</v>
      </c>
      <c r="AO39" s="22">
        <f t="shared" si="12"/>
        <v>0.98869840527437736</v>
      </c>
      <c r="AP39" s="17">
        <f>VLOOKUP(B:B,'[13]summary-june-17'!$B$1:$CP$65536,93,0)</f>
        <v>885889</v>
      </c>
      <c r="AQ39" s="17">
        <f>VLOOKUP(B:B,'[13]summary-june-17'!$B$1:$CO$65536,92,0)</f>
        <v>892113</v>
      </c>
      <c r="AR39" s="22">
        <f t="shared" si="13"/>
        <v>0.99302330534360561</v>
      </c>
      <c r="AS39" s="17">
        <f>VLOOKUP(B:B,'[14]summary-sep-17'!$B$1:$CS$65536,96,0)</f>
        <v>1335631</v>
      </c>
      <c r="AT39" s="17">
        <f>VLOOKUP(B:B,'[14]summary-sep-17'!$B$1:$CR$65536,95,0)</f>
        <v>1288561</v>
      </c>
      <c r="AU39" s="22">
        <f t="shared" si="14"/>
        <v>1.0365291204684917</v>
      </c>
      <c r="AV39" s="17">
        <f>VLOOKUP(B:B,'[15]summary-Dec-17'!$B$1:$CV$65536,99,0)</f>
        <v>1872487</v>
      </c>
      <c r="AW39" s="17">
        <f>VLOOKUP(B:B,'[15]summary-Dec-17'!$B$1:$CU$65536,98,0)</f>
        <v>1703673</v>
      </c>
      <c r="AX39" s="22">
        <f t="shared" si="15"/>
        <v>1.0990882640037143</v>
      </c>
      <c r="AY39" s="16">
        <f>VLOOKUP(B:B,'[16]summary-Mar-18'!$B$1:$CY$65536,102,0)</f>
        <v>468129</v>
      </c>
      <c r="AZ39" s="17">
        <f>VLOOKUP(B:B,'[16]summary-Mar-18'!$B$1:$CX$65536,101,0)</f>
        <v>434083</v>
      </c>
      <c r="BA39" s="22">
        <f t="shared" si="16"/>
        <v>1.0784320049391476</v>
      </c>
      <c r="BB39" s="17">
        <f>VLOOKUP(B:B,'[17]summary-Jun-18'!$B$1:$DB$65536,105,0)</f>
        <v>917708</v>
      </c>
      <c r="BC39" s="17">
        <f>VLOOKUP(B:B,'[17]summary-Jun-18'!$B$1:$DA$65536,104,0)</f>
        <v>906248</v>
      </c>
      <c r="BD39" s="22">
        <f t="shared" si="17"/>
        <v>1.0126455451487892</v>
      </c>
      <c r="BE39" s="17">
        <f>VLOOKUP(B:B,'[18]summary-Sep-18'!$B$1:$DE$65536,108,0)</f>
        <v>1377130</v>
      </c>
      <c r="BF39" s="17">
        <f>VLOOKUP(B:B,'[18]summary-Sep-18'!$B$1:$DD$65536,107,0)</f>
        <v>1409825</v>
      </c>
      <c r="BG39" s="22">
        <f t="shared" si="18"/>
        <v>0.97680917844413317</v>
      </c>
      <c r="BH39" s="17">
        <f>VLOOKUP(B:B,'[19]summary-Dec-18'!$B$1:$DH$65536,111,0)</f>
        <v>1889070</v>
      </c>
      <c r="BI39" s="17">
        <f>VLOOKUP(B:B,'[19]summary-Dec-18'!$B$1:$DG$65536,110,0)</f>
        <v>2107885</v>
      </c>
      <c r="BJ39" s="22">
        <f t="shared" si="19"/>
        <v>0.8961921546953463</v>
      </c>
      <c r="BK39" s="16">
        <f>VLOOKUP(B:B,[20]Summary_mar_19!$B$1:$DK$65536,114,0)</f>
        <v>478572</v>
      </c>
      <c r="BL39" s="17">
        <f>VLOOKUP(B:B,[20]Summary_mar_19!$B$1:$DJ$65536,113,0)</f>
        <v>571511</v>
      </c>
      <c r="BM39" s="22">
        <f t="shared" si="20"/>
        <v>0.83738020790500967</v>
      </c>
      <c r="BN39" s="17">
        <f>VLOOKUP(B:B,[21]Summary_jun_19!$B$1:$DN$65536,117,0)</f>
        <v>944279</v>
      </c>
      <c r="BO39" s="17">
        <f>VLOOKUP(B:B,[21]Summary_jun_19!$B$1:$DM$65536,116,0)</f>
        <v>1136075</v>
      </c>
      <c r="BP39" s="22">
        <f t="shared" si="21"/>
        <v>0.83117663886627202</v>
      </c>
      <c r="BQ39" s="17">
        <f>VLOOKUP(B:B,[22]Summary_sep_19!$B$1:$DQ$65536,120,0)</f>
        <v>1427341</v>
      </c>
      <c r="BR39" s="17">
        <f>VLOOKUP(B:B,[22]Summary_sep_19!$B$1:$DP$65536,119,0)</f>
        <v>1789909</v>
      </c>
      <c r="BS39" s="22">
        <f t="shared" si="22"/>
        <v>0.79743774683517432</v>
      </c>
      <c r="BT39" s="17">
        <f>VLOOKUP(B:B,[23]Summary_DEC_19!$B$1:$DT$65536,123,0)</f>
        <v>1863351</v>
      </c>
      <c r="BU39" s="17">
        <f>VLOOKUP(B:B,[23]Summary_DEC_19!$B$1:$DS$65536,122,0)</f>
        <v>2330707</v>
      </c>
      <c r="BV39" s="22">
        <f t="shared" si="23"/>
        <v>0.79947887057446521</v>
      </c>
      <c r="BW39" s="16">
        <f>VLOOKUP(B:B,[24]Summary_mar_20!$B:$DW,126,0)</f>
        <v>494222</v>
      </c>
      <c r="BX39" s="17">
        <f>VLOOKUP(B:B,[24]Summary_mar_20!$B:$DV,125,0)</f>
        <v>560342</v>
      </c>
      <c r="BY39" s="22">
        <f t="shared" si="24"/>
        <v>0.88200063532628292</v>
      </c>
      <c r="BZ39" s="1">
        <f>VLOOKUP(B:B,[25]Summary_jun_20!$B:$DZ,129,0)</f>
        <v>971194</v>
      </c>
      <c r="CA39" s="17">
        <f>VLOOKUP(B:B,[25]Summary_jun_20!$B:$DY,128,0)</f>
        <v>988119</v>
      </c>
      <c r="CB39" s="22">
        <f t="shared" si="25"/>
        <v>0.9828714962469095</v>
      </c>
      <c r="CC39" s="17">
        <f>VLOOKUP(B:B,[26]Summary_Sep_20!$B:$EC,132,0)</f>
        <v>902526</v>
      </c>
      <c r="CD39" s="17">
        <f>VLOOKUP(B:B,[26]Summary_Sep_20!$B:$EB,131,0)</f>
        <v>1503745</v>
      </c>
      <c r="CE39" s="22">
        <f t="shared" si="26"/>
        <v>0.60018553677651465</v>
      </c>
      <c r="CF39" s="17">
        <f>VLOOKUP(B:B,[27]Summary_Dec_20!$B:$EF,135,0)</f>
        <v>1908197</v>
      </c>
      <c r="CG39" s="17">
        <f>VLOOKUP(B:B,[27]Summary_Dec_20!$B:$EE,134,0)</f>
        <v>2199022</v>
      </c>
      <c r="CH39" s="22">
        <f t="shared" si="27"/>
        <v>0.86774802616799651</v>
      </c>
      <c r="CI39" s="16">
        <f>VLOOKUP(B:B,[28]Summary_Mar_21!$B:$EH,137,0)</f>
        <v>504272</v>
      </c>
      <c r="CJ39" s="17">
        <f>VLOOKUP(B:B,[28]Summary_Mar_21!$B:$EG,136,0)</f>
        <v>688314</v>
      </c>
      <c r="CK39" s="22">
        <f t="shared" si="28"/>
        <v>0.73261912441124255</v>
      </c>
      <c r="CL39" s="17">
        <f>VLOOKUP(B:B,[29]Summary_Jun_21!$B:$EK,140,0)</f>
        <v>1004368</v>
      </c>
      <c r="CM39" s="17">
        <f>VLOOKUP(B:B,[29]Summary_Jun_21!$B:$EJ,139,0)</f>
        <v>1450187</v>
      </c>
      <c r="CN39" s="22">
        <f t="shared" si="29"/>
        <v>0.69257826749239926</v>
      </c>
      <c r="CO39" s="17">
        <f>VLOOKUP(B:B,[30]Summary_Sep_21!$B:$EN,143,0)</f>
        <v>1517025</v>
      </c>
      <c r="CP39" s="17">
        <f>VLOOKUP(B:B,[30]Summary_Sep_21!$B:$EM,142,0)</f>
        <v>2220850</v>
      </c>
      <c r="CQ39" s="22">
        <f t="shared" si="30"/>
        <v>0.68308305378571266</v>
      </c>
      <c r="CR39" s="17">
        <f>VLOOKUP(B:B,[31]Summary_Dec_21!$B:$ES,148,0)</f>
        <v>1951427</v>
      </c>
      <c r="CS39" s="17">
        <f>VLOOKUP(B:B,[31]Summary_Dec_21!$B:$ER,147,0)</f>
        <v>3126857</v>
      </c>
      <c r="CT39" s="22">
        <f t="shared" si="31"/>
        <v>0.62408578326415309</v>
      </c>
      <c r="CU39" s="16">
        <f>VLOOKUP(B:B,[32]Summary_Mar_22!$B:$DI,112,0)</f>
        <v>542180</v>
      </c>
      <c r="CV39" s="17">
        <f>VLOOKUP(B:B,[32]Summary_Mar_22!$B:$DH,111,0)</f>
        <v>784242</v>
      </c>
      <c r="CW39" s="22">
        <f t="shared" si="32"/>
        <v>0.69134272329204505</v>
      </c>
      <c r="CX39" s="17">
        <f>VLOOKUP(B:B,[33]Summary_Jun_22!$B:$DL,115,0)</f>
        <v>1081124</v>
      </c>
      <c r="CY39" s="17">
        <f>VLOOKUP(B:B,[33]Summary_Jun_22!$B:$DK,114,0)</f>
        <v>1572480</v>
      </c>
      <c r="CZ39" s="22">
        <f t="shared" si="33"/>
        <v>0.68752798127798131</v>
      </c>
      <c r="DA39" s="17">
        <f>VLOOKUP(B:B,[34]Summary_Sep_22!$B:$DO,118,0)</f>
        <v>1617343</v>
      </c>
      <c r="DB39" s="17">
        <f>VLOOKUP(B:B,[34]Summary_Sep_22!$B:$DN,117,0)</f>
        <v>2339930</v>
      </c>
      <c r="DC39" s="22">
        <f t="shared" si="34"/>
        <v>0.69119289893287406</v>
      </c>
      <c r="DD39" s="17">
        <f>VLOOKUP(B:B,[35]Summary_Dec_22!$B:$DR,121,0)</f>
        <v>2123564</v>
      </c>
      <c r="DE39" s="17">
        <f>VLOOKUP(B:B,[35]Summary_Dec_22!$B:$DQ,120,0)</f>
        <v>3267037</v>
      </c>
      <c r="DF39" s="22">
        <f t="shared" si="35"/>
        <v>0.64999692381812635</v>
      </c>
      <c r="DG39" s="16">
        <f>VLOOKUP(B:B,[36]Summary_Mar_23!$B:$DP,119,0)</f>
        <v>562275</v>
      </c>
      <c r="DH39" s="17">
        <f>VLOOKUP(B:B,[36]Summary_Mar_23!$B:$DO,118,0)</f>
        <v>795906</v>
      </c>
      <c r="DI39" s="22">
        <f t="shared" si="36"/>
        <v>0.70645905420991928</v>
      </c>
      <c r="DJ39" s="17">
        <f>VLOOKUP(B:B,[37]Summary_Jun_23!$B:$DQ,120,0)</f>
        <v>1153587</v>
      </c>
      <c r="DK39" s="17">
        <f>VLOOKUP(B:B,[37]Summary_Jun_23!$B:$DP,119,0)</f>
        <v>1604743</v>
      </c>
      <c r="DL39" s="22">
        <f t="shared" si="37"/>
        <v>0.71886090171448014</v>
      </c>
      <c r="DM39" s="1">
        <f>VLOOKUP(B:B,[38]Summary_Sep_23!$B:$DS,122,0)</f>
        <v>1776775</v>
      </c>
      <c r="DN39" s="1">
        <f>VLOOKUP(B:B,[38]Summary_Sep_23!$B:$DR,121,0)</f>
        <v>2440622</v>
      </c>
      <c r="DO39" s="22">
        <f t="shared" si="38"/>
        <v>0.72800089485385278</v>
      </c>
      <c r="DP39" s="17">
        <f>VLOOKUP(B:B,[39]Indu!$B:$DU,124,0)</f>
        <v>2438905</v>
      </c>
      <c r="DQ39" s="17">
        <f>VLOOKUP(B:B,[39]Indu!$B:$DT,123,0)</f>
        <v>3547570</v>
      </c>
      <c r="DR39" s="22">
        <f t="shared" si="39"/>
        <v>0.68748608202234207</v>
      </c>
      <c r="DS39" s="16">
        <f>VLOOKUP(B:B,'[40]Mar 2024 Final'!$B:$DX,127,0)</f>
        <v>646468</v>
      </c>
      <c r="DT39" s="17">
        <f>VLOOKUP(B:B,'[40]Mar 2024 Final'!$B:$DW,126,0)</f>
        <v>987851</v>
      </c>
      <c r="DU39" s="22">
        <f t="shared" si="40"/>
        <v>0.6544185307298368</v>
      </c>
      <c r="DV39" s="17">
        <f>VLOOKUP(B:B,'[41]June 2024 Final'!$B:$EC,132,0)</f>
        <v>1354732</v>
      </c>
      <c r="DW39" s="17">
        <f>VLOOKUP(B:B,'[41]June 2024 Final'!$B:$EB,131,0)</f>
        <v>1874436</v>
      </c>
      <c r="DX39" s="22">
        <f t="shared" si="41"/>
        <v>0.72274113386640038</v>
      </c>
      <c r="DY39" s="1">
        <f>VLOOKUP(B:B,'[42]Sep 2024 Final'!$B:$ED,133,0)</f>
        <v>2081430</v>
      </c>
      <c r="DZ39" s="1">
        <f>VLOOKUP(B:B,'[42]Sep 2024 Final'!$B:$EC,132,0)</f>
        <v>2812325</v>
      </c>
      <c r="EA39" s="22">
        <f t="shared" si="42"/>
        <v>0.74011005129208041</v>
      </c>
      <c r="EB39" s="17">
        <f>VLOOKUP(B:B,'[43]Dec 2024 Final'!$B:$EF,135,0)</f>
        <v>2783620</v>
      </c>
      <c r="EC39" s="17">
        <f>VLOOKUP(B:B,'[43]Dec 2024 Final'!$B:$EE,134,0)</f>
        <v>4496576</v>
      </c>
      <c r="ED39" s="22">
        <f t="shared" si="43"/>
        <v>0.61905325296403313</v>
      </c>
    </row>
    <row r="40" spans="1:134" x14ac:dyDescent="0.25">
      <c r="A40">
        <v>34</v>
      </c>
      <c r="B40" s="11" t="s">
        <v>35</v>
      </c>
      <c r="C40" s="16">
        <f>VLOOKUP(B:B,'[44]Mar 2014 (Final)'!$B$1:$BE$65536,56,0)</f>
        <v>68415</v>
      </c>
      <c r="D40" s="17">
        <f>VLOOKUP(B:B,'[44]Mar 2014 (Final)'!$B$1:$BD$65536,55,0)</f>
        <v>65620</v>
      </c>
      <c r="E40" s="22">
        <f t="shared" si="0"/>
        <v>1.0425937214263943</v>
      </c>
      <c r="F40" s="17">
        <f>VLOOKUP(B:B,'[45]June 2014 (Final - print)'!$B$1:$BF$65536,57,0)</f>
        <v>135069</v>
      </c>
      <c r="G40" s="17">
        <f>VLOOKUP(B:B,'[45]June 2014 (Final - print)'!$B$1:$BE$65536,56,0)</f>
        <v>195414</v>
      </c>
      <c r="H40" s="22">
        <f t="shared" si="1"/>
        <v>0.69119408026037032</v>
      </c>
      <c r="I40" s="46"/>
      <c r="J40" s="46"/>
      <c r="K40" s="48" t="e">
        <f t="shared" si="2"/>
        <v>#DIV/0!</v>
      </c>
      <c r="L40" s="17">
        <f>VLOOKUP(B:B,'[3]Dec 2014 (Final)'!$B$1:$BL$65536,63,0)</f>
        <v>283504</v>
      </c>
      <c r="M40" s="17">
        <f>VLOOKUP(B:B,'[3]Dec 2014 (Final)'!$B$1:$BK$65536,62,0)</f>
        <v>397036</v>
      </c>
      <c r="N40" s="22">
        <f t="shared" si="3"/>
        <v>0.71405111879023564</v>
      </c>
      <c r="O40" s="16">
        <f>VLOOKUP(B:B,'[4]Mar 2015 (Final)'!$B$1:$BN$65536,65,0)</f>
        <v>74217</v>
      </c>
      <c r="P40" s="17">
        <f>VLOOKUP(B:B,'[4]Mar 2015 (Final)'!$B$1:$BM$65536,64,0)</f>
        <v>51310</v>
      </c>
      <c r="Q40" s="22">
        <f t="shared" si="4"/>
        <v>1.4464431884622881</v>
      </c>
      <c r="R40" s="17">
        <f>VLOOKUP(B:B,'[5]June 2015 (Final)'!$B$1:$BR$65536,69,0)</f>
        <v>149291</v>
      </c>
      <c r="S40" s="17">
        <f>VLOOKUP(B:B,'[5]June 2015 (Final)'!$B$1:$BQ$65536,68,0)</f>
        <v>114527</v>
      </c>
      <c r="T40" s="22">
        <f t="shared" si="5"/>
        <v>1.3035441424292962</v>
      </c>
      <c r="U40" s="17">
        <f>VLOOKUP(B:B,'[6]Sep 2015 (Final)'!$B$1:$BU$65536,72,0)</f>
        <v>209568</v>
      </c>
      <c r="V40" s="17">
        <f>VLOOKUP(B:B,'[6]Sep 2015 (Final)'!$B$1:$BT$65536,71,0)</f>
        <v>194762</v>
      </c>
      <c r="W40" s="22">
        <f t="shared" si="6"/>
        <v>1.0760209897207875</v>
      </c>
      <c r="X40" s="17">
        <f>VLOOKUP(B:B,'[7]Dec 2015 (Final)'!$B$1:$BX$65536,75,0)</f>
        <v>285255</v>
      </c>
      <c r="Y40" s="17">
        <f>VLOOKUP(B:B,'[7]Dec 2015 (Final)'!$B$1:$BW$65536,74,0)</f>
        <v>370576</v>
      </c>
      <c r="Z40" s="22">
        <f t="shared" si="7"/>
        <v>0.76976112862138946</v>
      </c>
      <c r="AA40" s="16">
        <f>VLOOKUP(B:B,'[8]Mar 2016 (Final)'!$B$1:$CA$65536,78,0)</f>
        <v>78791</v>
      </c>
      <c r="AB40" s="1">
        <f>VLOOKUP(B:B,'[8]Mar 2016 (Final)'!$B$1:$BZ$65536,77,0)</f>
        <v>64498</v>
      </c>
      <c r="AC40" s="22">
        <f t="shared" si="8"/>
        <v>1.2216037706595553</v>
      </c>
      <c r="AD40" s="17">
        <f>VLOOKUP(B:B,'[9]Jun 2016 (Final)'!$B$1:$CE$65536,82,0)</f>
        <v>148071</v>
      </c>
      <c r="AE40" s="17">
        <f>VLOOKUP(B:B,'[9]Jun 2016 (Final)'!$B$1:$CD$65536,81,0)</f>
        <v>132951</v>
      </c>
      <c r="AF40" s="22">
        <f t="shared" si="9"/>
        <v>1.1137261096193334</v>
      </c>
      <c r="AG40" s="17">
        <f>VLOOKUP(B:B,'[10]Sep 2016 (Final)'!$B$1:$CH$65536,85,0)</f>
        <v>243990</v>
      </c>
      <c r="AH40" s="17">
        <f>VLOOKUP(B:B,'[10]Sep 2016 (Final)'!$B$1:$CG$65536,84,0)</f>
        <v>218070</v>
      </c>
      <c r="AI40" s="22">
        <f t="shared" si="10"/>
        <v>1.1188609162195626</v>
      </c>
      <c r="AJ40" s="17">
        <f>VLOOKUP(B:B,'[11]summary-dec-16'!$B$1:$CK$65536,88,0)</f>
        <v>369675</v>
      </c>
      <c r="AK40" s="17">
        <f>VLOOKUP(B:B,'[11]summary-dec-16'!$B$1:$CJ$65536,87,0)</f>
        <v>333597</v>
      </c>
      <c r="AL40" s="22">
        <f t="shared" si="11"/>
        <v>1.1081484545724332</v>
      </c>
      <c r="AM40" s="16">
        <f>VLOOKUP(B:B,'[12]summary-mar-17'!$B$1:$CM$65536,90,0)</f>
        <v>83789</v>
      </c>
      <c r="AN40" s="17">
        <f>VLOOKUP(B:B,'[12]summary-mar-17'!$B$1:$CL$65536,89,0)</f>
        <v>116572</v>
      </c>
      <c r="AO40" s="22">
        <f t="shared" si="12"/>
        <v>0.7187746628692997</v>
      </c>
      <c r="AP40" s="17">
        <f>VLOOKUP(B:B,'[13]summary-june-17'!$B$1:$CP$65536,93,0)</f>
        <v>166521</v>
      </c>
      <c r="AQ40" s="17">
        <f>VLOOKUP(B:B,'[13]summary-june-17'!$B$1:$CO$65536,92,0)</f>
        <v>192425</v>
      </c>
      <c r="AR40" s="22">
        <f t="shared" si="13"/>
        <v>0.86538131739638824</v>
      </c>
      <c r="AS40" s="17">
        <f>VLOOKUP(B:B,'[14]summary-sep-17'!$B$1:$CS$65536,96,0)</f>
        <v>255774</v>
      </c>
      <c r="AT40" s="17">
        <f>VLOOKUP(B:B,'[14]summary-sep-17'!$B$1:$CR$65536,95,0)</f>
        <v>236211</v>
      </c>
      <c r="AU40" s="22">
        <f t="shared" si="14"/>
        <v>1.0828200210828454</v>
      </c>
      <c r="AV40" s="17">
        <f>VLOOKUP(B:B,'[15]summary-Dec-17'!$B$1:$CV$65536,99,0)</f>
        <v>301345</v>
      </c>
      <c r="AW40" s="17">
        <f>VLOOKUP(B:B,'[15]summary-Dec-17'!$B$1:$CU$65536,98,0)</f>
        <v>287187</v>
      </c>
      <c r="AX40" s="22">
        <f t="shared" si="15"/>
        <v>1.0492988888772821</v>
      </c>
      <c r="AY40" s="16">
        <f>VLOOKUP(B:B,'[16]summary-Mar-18'!$B$1:$CY$65536,102,0)</f>
        <v>80880</v>
      </c>
      <c r="AZ40" s="17">
        <f>VLOOKUP(B:B,'[16]summary-Mar-18'!$B$1:$CX$65536,101,0)</f>
        <v>38839</v>
      </c>
      <c r="BA40" s="22">
        <f t="shared" si="16"/>
        <v>2.0824429053271198</v>
      </c>
      <c r="BB40" s="17">
        <f>VLOOKUP(B:B,'[17]summary-Jun-18'!$B$1:$DB$65536,105,0)</f>
        <v>159878</v>
      </c>
      <c r="BC40" s="17">
        <f>VLOOKUP(B:B,'[17]summary-Jun-18'!$B$1:$DA$65536,104,0)</f>
        <v>116556</v>
      </c>
      <c r="BD40" s="22">
        <f t="shared" si="17"/>
        <v>1.3716839973918116</v>
      </c>
      <c r="BE40" s="17">
        <f>VLOOKUP(B:B,'[18]summary-Sep-18'!$B$1:$DE$65536,108,0)</f>
        <v>243815</v>
      </c>
      <c r="BF40" s="17">
        <f>VLOOKUP(B:B,'[18]summary-Sep-18'!$B$1:$DD$65536,107,0)</f>
        <v>166387</v>
      </c>
      <c r="BG40" s="22">
        <f t="shared" si="18"/>
        <v>1.4653488553793266</v>
      </c>
      <c r="BH40" s="17">
        <f>VLOOKUP(B:B,'[19]summary-Dec-18'!$B$1:$DH$65536,111,0)</f>
        <v>333984</v>
      </c>
      <c r="BI40" s="17">
        <f>VLOOKUP(B:B,'[19]summary-Dec-18'!$B$1:$DG$65536,110,0)</f>
        <v>328674</v>
      </c>
      <c r="BJ40" s="22">
        <f t="shared" si="19"/>
        <v>1.0161558261377535</v>
      </c>
      <c r="BK40" s="16">
        <f>VLOOKUP(B:B,[20]Summary_mar_19!$B$1:$DK$65536,114,0)</f>
        <v>81247</v>
      </c>
      <c r="BL40" s="17">
        <f>VLOOKUP(B:B,[20]Summary_mar_19!$B$1:$DJ$65536,113,0)</f>
        <v>134513</v>
      </c>
      <c r="BM40" s="22">
        <f t="shared" si="20"/>
        <v>0.60400853449109004</v>
      </c>
      <c r="BN40" s="17">
        <f>VLOOKUP(B:B,[21]Summary_jun_19!$B$1:$DN$65536,117,0)</f>
        <v>144334</v>
      </c>
      <c r="BO40" s="17">
        <f>VLOOKUP(B:B,[21]Summary_jun_19!$B$1:$DM$65536,116,0)</f>
        <v>240208</v>
      </c>
      <c r="BP40" s="22">
        <f t="shared" si="21"/>
        <v>0.60087091187637376</v>
      </c>
      <c r="BQ40" s="17">
        <f>VLOOKUP(B:B,[22]Summary_sep_19!$B$1:$DQ$65536,120,0)</f>
        <v>229561</v>
      </c>
      <c r="BR40" s="17">
        <f>VLOOKUP(B:B,[22]Summary_sep_19!$B$1:$DP$65536,119,0)</f>
        <v>339515</v>
      </c>
      <c r="BS40" s="22">
        <f t="shared" si="22"/>
        <v>0.67614391116740058</v>
      </c>
      <c r="BT40" s="17">
        <f>VLOOKUP(B:B,[23]Summary_DEC_19!$B$1:$DT$65536,123,0)</f>
        <v>362628</v>
      </c>
      <c r="BU40" s="17">
        <f>VLOOKUP(B:B,[23]Summary_DEC_19!$B$1:$DS$65536,122,0)</f>
        <v>526666</v>
      </c>
      <c r="BV40" s="22">
        <f t="shared" si="23"/>
        <v>0.68853504877854277</v>
      </c>
      <c r="BW40" s="16">
        <f>VLOOKUP(B:B,[24]Summary_mar_20!$B:$DW,126,0)</f>
        <v>103710</v>
      </c>
      <c r="BX40" s="17">
        <f>VLOOKUP(B:B,[24]Summary_mar_20!$B:$DV,125,0)</f>
        <v>154848</v>
      </c>
      <c r="BY40" s="22">
        <f t="shared" si="24"/>
        <v>0.66975356478611281</v>
      </c>
      <c r="BZ40" s="1">
        <f>VLOOKUP(B:B,[25]Summary_jun_20!$B:$DZ,129,0)</f>
        <v>199042</v>
      </c>
      <c r="CA40" s="17">
        <f>VLOOKUP(B:B,[25]Summary_jun_20!$B:$DY,128,0)</f>
        <v>273876</v>
      </c>
      <c r="CB40" s="22">
        <f t="shared" si="25"/>
        <v>0.72675955541924087</v>
      </c>
      <c r="CC40" s="17">
        <f>VLOOKUP(B:B,[26]Summary_Sep_20!$B:$EC,132,0)</f>
        <v>302346</v>
      </c>
      <c r="CD40" s="17">
        <f>VLOOKUP(B:B,[26]Summary_Sep_20!$B:$EB,131,0)</f>
        <v>419985</v>
      </c>
      <c r="CE40" s="22">
        <f t="shared" si="26"/>
        <v>0.71989713918354226</v>
      </c>
      <c r="CF40" s="17">
        <f>VLOOKUP(B:B,[27]Summary_Dec_20!$B:$EF,135,0)</f>
        <v>405103</v>
      </c>
      <c r="CG40" s="17">
        <f>VLOOKUP(B:B,[27]Summary_Dec_20!$B:$EE,134,0)</f>
        <v>560788</v>
      </c>
      <c r="CH40" s="22">
        <f t="shared" si="27"/>
        <v>0.72238172000827405</v>
      </c>
      <c r="CI40" s="16">
        <f>VLOOKUP(B:B,[28]Summary_Mar_21!$B:$EH,137,0)</f>
        <v>116007</v>
      </c>
      <c r="CJ40" s="17">
        <f>VLOOKUP(B:B,[28]Summary_Mar_21!$B:$EG,136,0)</f>
        <v>157318</v>
      </c>
      <c r="CK40" s="22">
        <f t="shared" si="28"/>
        <v>0.73740449281074005</v>
      </c>
      <c r="CL40" s="17">
        <f>VLOOKUP(B:B,[29]Summary_Jun_21!$B:$EK,140,0)</f>
        <v>227774</v>
      </c>
      <c r="CM40" s="17">
        <f>VLOOKUP(B:B,[29]Summary_Jun_21!$B:$EJ,139,0)</f>
        <v>317581</v>
      </c>
      <c r="CN40" s="22">
        <f t="shared" si="29"/>
        <v>0.71721545054647473</v>
      </c>
      <c r="CO40" s="17">
        <f>VLOOKUP(B:B,[30]Summary_Sep_21!$B:$EN,143,0)</f>
        <v>356176</v>
      </c>
      <c r="CP40" s="17">
        <f>VLOOKUP(B:B,[30]Summary_Sep_21!$B:$EM,142,0)</f>
        <v>492734</v>
      </c>
      <c r="CQ40" s="22">
        <f t="shared" si="30"/>
        <v>0.7228565514050177</v>
      </c>
      <c r="CR40" s="17">
        <f>VLOOKUP(B:B,[31]Summary_Dec_21!$B:$ES,148,0)</f>
        <v>491883</v>
      </c>
      <c r="CS40" s="17">
        <f>VLOOKUP(B:B,[31]Summary_Dec_21!$B:$ER,147,0)</f>
        <v>674986</v>
      </c>
      <c r="CT40" s="22">
        <f t="shared" si="31"/>
        <v>0.72873066996945124</v>
      </c>
      <c r="CU40" s="16">
        <f>VLOOKUP(B:B,[32]Summary_Mar_22!$B:$DI,112,0)</f>
        <v>128207</v>
      </c>
      <c r="CV40" s="17">
        <f>VLOOKUP(B:B,[32]Summary_Mar_22!$B:$DH,111,0)</f>
        <v>198777</v>
      </c>
      <c r="CW40" s="22">
        <f t="shared" si="32"/>
        <v>0.64497904687162</v>
      </c>
      <c r="CX40" s="17">
        <f>VLOOKUP(B:B,[33]Summary_Jun_22!$B:$DL,115,0)</f>
        <v>259351</v>
      </c>
      <c r="CY40" s="17">
        <f>VLOOKUP(B:B,[33]Summary_Jun_22!$B:$DK,114,0)</f>
        <v>394234</v>
      </c>
      <c r="CZ40" s="22">
        <f t="shared" si="33"/>
        <v>0.65786055997199633</v>
      </c>
      <c r="DA40" s="17">
        <f>VLOOKUP(B:B,[34]Summary_Sep_22!$B:$DO,118,0)</f>
        <v>448549</v>
      </c>
      <c r="DB40" s="17">
        <f>VLOOKUP(B:B,[34]Summary_Sep_22!$B:$DN,117,0)</f>
        <v>622094</v>
      </c>
      <c r="DC40" s="22">
        <f t="shared" si="34"/>
        <v>0.72103090529727021</v>
      </c>
      <c r="DD40" s="17">
        <f>VLOOKUP(B:B,[35]Summary_Dec_22!$B:$DR,121,0)</f>
        <v>561938</v>
      </c>
      <c r="DE40" s="17">
        <f>VLOOKUP(B:B,[35]Summary_Dec_22!$B:$DQ,120,0)</f>
        <v>1140779</v>
      </c>
      <c r="DF40" s="22">
        <f t="shared" si="35"/>
        <v>0.49259146600700049</v>
      </c>
      <c r="DG40" s="16">
        <f>VLOOKUP(B:B,[36]Summary_Mar_23!$B:$DP,119,0)</f>
        <v>150714</v>
      </c>
      <c r="DH40" s="17">
        <f>VLOOKUP(B:B,[36]Summary_Mar_23!$B:$DO,118,0)</f>
        <v>268992</v>
      </c>
      <c r="DI40" s="22">
        <f t="shared" si="36"/>
        <v>0.56029175588865099</v>
      </c>
      <c r="DJ40" s="17">
        <f>VLOOKUP(B:B,[37]Summary_Jun_23!$B:$DQ,120,0)</f>
        <v>304078</v>
      </c>
      <c r="DK40" s="17">
        <f>VLOOKUP(B:B,[37]Summary_Jun_23!$B:$DP,119,0)</f>
        <v>546587</v>
      </c>
      <c r="DL40" s="22">
        <f t="shared" si="37"/>
        <v>0.55632131755786363</v>
      </c>
      <c r="DM40" s="1">
        <f>VLOOKUP(B:B,[38]Summary_Sep_23!$B:$DS,122,0)</f>
        <v>466720</v>
      </c>
      <c r="DN40" s="1">
        <f>VLOOKUP(B:B,[38]Summary_Sep_23!$B:$DR,121,0)</f>
        <v>843437</v>
      </c>
      <c r="DO40" s="22">
        <f t="shared" si="38"/>
        <v>0.55335490380431496</v>
      </c>
      <c r="DP40" s="17">
        <f>VLOOKUP(B:B,[39]Indu!$B:$DU,124,0)</f>
        <v>640956</v>
      </c>
      <c r="DQ40" s="17">
        <f>VLOOKUP(B:B,[39]Indu!$B:$DT,123,0)</f>
        <v>1111539</v>
      </c>
      <c r="DR40" s="22">
        <f t="shared" si="39"/>
        <v>0.57663833657658436</v>
      </c>
      <c r="DS40" s="16">
        <f>VLOOKUP(B:B,'[40]Mar 2024 Final'!$B:$DX,127,0)</f>
        <v>83613</v>
      </c>
      <c r="DT40" s="17">
        <f>VLOOKUP(B:B,'[40]Mar 2024 Final'!$B:$DW,126,0)</f>
        <v>257608</v>
      </c>
      <c r="DU40" s="22">
        <f t="shared" si="40"/>
        <v>0.32457454737430513</v>
      </c>
      <c r="DV40" s="17">
        <f>VLOOKUP(B:B,'[41]June 2024 Final'!$B:$EC,132,0)</f>
        <v>348755</v>
      </c>
      <c r="DW40" s="17">
        <f>VLOOKUP(B:B,'[41]June 2024 Final'!$B:$EB,131,0)</f>
        <v>520362</v>
      </c>
      <c r="DX40" s="22">
        <f t="shared" si="41"/>
        <v>0.67021611877885012</v>
      </c>
      <c r="DY40" s="1">
        <f>VLOOKUP(B:B,'[42]Sep 2024 Final'!$B:$ED,133,0)</f>
        <v>517403</v>
      </c>
      <c r="DZ40" s="1">
        <f>VLOOKUP(B:B,'[42]Sep 2024 Final'!$B:$EC,132,0)</f>
        <v>753148</v>
      </c>
      <c r="EA40" s="22">
        <f t="shared" si="42"/>
        <v>0.68698715259152254</v>
      </c>
      <c r="EB40" s="17">
        <f>VLOOKUP(B:B,'[43]Dec 2024 Final'!$B:$EF,135,0)</f>
        <v>658824</v>
      </c>
      <c r="EC40" s="17">
        <f>VLOOKUP(B:B,'[43]Dec 2024 Final'!$B:$EE,134,0)</f>
        <v>1114288</v>
      </c>
      <c r="ED40" s="22">
        <f t="shared" si="43"/>
        <v>0.59125109486954897</v>
      </c>
    </row>
    <row r="41" spans="1:134" x14ac:dyDescent="0.25">
      <c r="A41">
        <v>35</v>
      </c>
      <c r="B41" s="11" t="s">
        <v>36</v>
      </c>
      <c r="C41" s="16">
        <f>VLOOKUP(B:B,'[44]Mar 2014 (Final)'!$B$1:$BE$65536,56,0)</f>
        <v>1674475</v>
      </c>
      <c r="D41" s="17">
        <f>VLOOKUP(B:B,'[44]Mar 2014 (Final)'!$B$1:$BD$65536,55,0)</f>
        <v>2346698</v>
      </c>
      <c r="E41" s="22">
        <f t="shared" si="0"/>
        <v>0.71354516005041979</v>
      </c>
      <c r="F41" s="17">
        <f>VLOOKUP(B:B,'[45]June 2014 (Final - print)'!$B$1:$BF$65536,57,0)</f>
        <v>3394192</v>
      </c>
      <c r="G41" s="17">
        <f>VLOOKUP(B:B,'[45]June 2014 (Final - print)'!$B$1:$BE$65536,56,0)</f>
        <v>4683665</v>
      </c>
      <c r="H41" s="22">
        <f t="shared" si="1"/>
        <v>0.72468718407486443</v>
      </c>
      <c r="I41" s="46"/>
      <c r="J41" s="46"/>
      <c r="K41" s="48" t="e">
        <f t="shared" si="2"/>
        <v>#DIV/0!</v>
      </c>
      <c r="L41" s="17">
        <f>VLOOKUP(B:B,'[3]Dec 2014 (Final)'!$B$1:$BL$65536,63,0)</f>
        <v>6936638</v>
      </c>
      <c r="M41" s="17">
        <f>VLOOKUP(B:B,'[3]Dec 2014 (Final)'!$B$1:$BK$65536,62,0)</f>
        <v>9793825</v>
      </c>
      <c r="N41" s="22">
        <f t="shared" si="3"/>
        <v>0.70826648423879335</v>
      </c>
      <c r="O41" s="16">
        <f>VLOOKUP(B:B,'[4]Mar 2015 (Final)'!$B$1:$BN$65536,65,0)</f>
        <v>1753760</v>
      </c>
      <c r="P41" s="17">
        <f>VLOOKUP(B:B,'[4]Mar 2015 (Final)'!$B$1:$BM$65536,64,0)</f>
        <v>2592965</v>
      </c>
      <c r="Q41" s="22">
        <f t="shared" si="4"/>
        <v>0.67635313241790773</v>
      </c>
      <c r="R41" s="17">
        <f>VLOOKUP(B:B,'[5]June 2015 (Final)'!$B$1:$BR$65536,69,0)</f>
        <v>3316851</v>
      </c>
      <c r="S41" s="17">
        <f>VLOOKUP(B:B,'[5]June 2015 (Final)'!$B$1:$BQ$65536,68,0)</f>
        <v>6094216</v>
      </c>
      <c r="T41" s="22">
        <f t="shared" si="5"/>
        <v>0.54426213314395155</v>
      </c>
      <c r="U41" s="17">
        <f>VLOOKUP(B:B,'[6]Sep 2015 (Final)'!$B$1:$BU$65536,72,0)</f>
        <v>4979806</v>
      </c>
      <c r="V41" s="17">
        <f>VLOOKUP(B:B,'[6]Sep 2015 (Final)'!$B$1:$BT$65536,71,0)</f>
        <v>6847963</v>
      </c>
      <c r="W41" s="22">
        <f t="shared" si="6"/>
        <v>0.72719522579196183</v>
      </c>
      <c r="X41" s="17">
        <f>VLOOKUP(B:B,'[7]Dec 2015 (Final)'!$B$1:$BX$65536,75,0)</f>
        <v>7429658</v>
      </c>
      <c r="Y41" s="17">
        <f>VLOOKUP(B:B,'[7]Dec 2015 (Final)'!$B$1:$BW$65536,74,0)</f>
        <v>9464388</v>
      </c>
      <c r="Z41" s="22">
        <f t="shared" si="7"/>
        <v>0.78501198387048376</v>
      </c>
      <c r="AA41" s="16">
        <f>VLOOKUP(B:B,'[8]Mar 2016 (Final)'!$B$1:$CA$65536,78,0)</f>
        <v>1811033</v>
      </c>
      <c r="AB41" s="1">
        <f>VLOOKUP(B:B,'[8]Mar 2016 (Final)'!$B$1:$BZ$65536,77,0)</f>
        <v>1948109</v>
      </c>
      <c r="AC41" s="22">
        <f t="shared" si="8"/>
        <v>0.92963638071586341</v>
      </c>
      <c r="AD41" s="17">
        <f>VLOOKUP(B:B,'[9]Jun 2016 (Final)'!$B$1:$CE$65536,82,0)</f>
        <v>3703609</v>
      </c>
      <c r="AE41" s="17">
        <f>VLOOKUP(B:B,'[9]Jun 2016 (Final)'!$B$1:$CD$65536,81,0)</f>
        <v>5755112</v>
      </c>
      <c r="AF41" s="22">
        <f t="shared" si="9"/>
        <v>0.6435337835301902</v>
      </c>
      <c r="AG41" s="17">
        <f>VLOOKUP(B:B,'[10]Sep 2016 (Final)'!$B$1:$CH$65536,85,0)</f>
        <v>5735930</v>
      </c>
      <c r="AH41" s="17">
        <f>VLOOKUP(B:B,'[10]Sep 2016 (Final)'!$B$1:$CG$65536,84,0)</f>
        <v>8383145</v>
      </c>
      <c r="AI41" s="22">
        <f t="shared" si="10"/>
        <v>0.68422173301308753</v>
      </c>
      <c r="AJ41" s="17">
        <f>VLOOKUP(B:B,'[11]summary-dec-16'!$B$1:$CK$65536,88,0)</f>
        <v>8094249</v>
      </c>
      <c r="AK41" s="17">
        <f>VLOOKUP(B:B,'[11]summary-dec-16'!$B$1:$CJ$65536,87,0)</f>
        <v>10953754</v>
      </c>
      <c r="AL41" s="22">
        <f t="shared" si="11"/>
        <v>0.73894748777451091</v>
      </c>
      <c r="AM41" s="16">
        <f>VLOOKUP(B:B,'[12]summary-mar-17'!$B$1:$CM$65536,90,0)</f>
        <v>1851851</v>
      </c>
      <c r="AN41" s="17">
        <f>VLOOKUP(B:B,'[12]summary-mar-17'!$B$1:$CL$65536,89,0)</f>
        <v>2023153</v>
      </c>
      <c r="AO41" s="22">
        <f t="shared" si="12"/>
        <v>0.91532919161328874</v>
      </c>
      <c r="AP41" s="17">
        <f>VLOOKUP(B:B,'[13]summary-june-17'!$B$1:$CP$65536,93,0)</f>
        <v>3565495</v>
      </c>
      <c r="AQ41" s="17">
        <f>VLOOKUP(B:B,'[13]summary-june-17'!$B$1:$CO$65536,92,0)</f>
        <v>4013968</v>
      </c>
      <c r="AR41" s="22">
        <f t="shared" si="13"/>
        <v>0.88827190450945304</v>
      </c>
      <c r="AS41" s="17">
        <f>VLOOKUP(B:B,'[14]summary-sep-17'!$B$1:$CS$65536,96,0)</f>
        <v>5677154</v>
      </c>
      <c r="AT41" s="17">
        <f>VLOOKUP(B:B,'[14]summary-sep-17'!$B$1:$CR$65536,95,0)</f>
        <v>6332936</v>
      </c>
      <c r="AU41" s="22">
        <f t="shared" si="14"/>
        <v>0.89644897722004457</v>
      </c>
      <c r="AV41" s="17">
        <f>VLOOKUP(B:B,'[15]summary-Dec-17'!$B$1:$CV$65536,99,0)</f>
        <v>7582762</v>
      </c>
      <c r="AW41" s="17">
        <f>VLOOKUP(B:B,'[15]summary-Dec-17'!$B$1:$CU$65536,98,0)</f>
        <v>7172709</v>
      </c>
      <c r="AX41" s="22">
        <f t="shared" si="15"/>
        <v>1.0571684979831191</v>
      </c>
      <c r="AY41" s="16">
        <f>VLOOKUP(B:B,'[16]summary-Mar-18'!$B$1:$CY$65536,102,0)</f>
        <v>1793191</v>
      </c>
      <c r="AZ41" s="17">
        <f>VLOOKUP(B:B,'[16]summary-Mar-18'!$B$1:$CX$65536,101,0)</f>
        <v>1918136</v>
      </c>
      <c r="BA41" s="22">
        <f t="shared" si="16"/>
        <v>0.93486124028744577</v>
      </c>
      <c r="BB41" s="17">
        <f>VLOOKUP(B:B,'[17]summary-Jun-18'!$B$1:$DB$65536,105,0)</f>
        <v>3751043</v>
      </c>
      <c r="BC41" s="17">
        <f>VLOOKUP(B:B,'[17]summary-Jun-18'!$B$1:$DA$65536,104,0)</f>
        <v>3788650</v>
      </c>
      <c r="BD41" s="22">
        <f t="shared" si="17"/>
        <v>0.99007377297982135</v>
      </c>
      <c r="BE41" s="17">
        <f>VLOOKUP(B:B,'[18]summary-Sep-18'!$B$1:$DE$65536,108,0)</f>
        <v>5416965</v>
      </c>
      <c r="BF41" s="17">
        <f>VLOOKUP(B:B,'[18]summary-Sep-18'!$B$1:$DD$65536,107,0)</f>
        <v>5745799</v>
      </c>
      <c r="BG41" s="22">
        <f t="shared" si="18"/>
        <v>0.94276966528066852</v>
      </c>
      <c r="BH41" s="17">
        <f>VLOOKUP(B:B,'[19]summary-Dec-18'!$B$1:$DH$65536,111,0)</f>
        <v>7349191</v>
      </c>
      <c r="BI41" s="17">
        <f>VLOOKUP(B:B,'[19]summary-Dec-18'!$B$1:$DG$65536,110,0)</f>
        <v>8121792</v>
      </c>
      <c r="BJ41" s="22">
        <f t="shared" si="19"/>
        <v>0.90487308712165981</v>
      </c>
      <c r="BK41" s="16">
        <f>VLOOKUP(B:B,[20]Summary_mar_19!$B$1:$DK$65536,114,0)</f>
        <v>1743116</v>
      </c>
      <c r="BL41" s="17">
        <f>VLOOKUP(B:B,[20]Summary_mar_19!$B$1:$DJ$65536,113,0)</f>
        <v>2200259</v>
      </c>
      <c r="BM41" s="22">
        <f t="shared" si="20"/>
        <v>0.79223218721068744</v>
      </c>
      <c r="BN41" s="17">
        <f>VLOOKUP(B:B,[21]Summary_jun_19!$B$1:$DN$65536,117,0)</f>
        <v>3626589</v>
      </c>
      <c r="BO41" s="17">
        <f>VLOOKUP(B:B,[21]Summary_jun_19!$B$1:$DM$65536,116,0)</f>
        <v>3839945</v>
      </c>
      <c r="BP41" s="22">
        <f t="shared" si="21"/>
        <v>0.94443774585313067</v>
      </c>
      <c r="BQ41" s="17">
        <f>VLOOKUP(B:B,[22]Summary_sep_19!$B$1:$DQ$65536,120,0)</f>
        <v>5408793</v>
      </c>
      <c r="BR41" s="17">
        <f>VLOOKUP(B:B,[22]Summary_sep_19!$B$1:$DP$65536,119,0)</f>
        <v>6002900</v>
      </c>
      <c r="BS41" s="22">
        <f t="shared" si="22"/>
        <v>0.9010300021656199</v>
      </c>
      <c r="BT41" s="17">
        <f>VLOOKUP(B:B,[23]Summary_DEC_19!$B$1:$DT$65536,123,0)</f>
        <v>7180973</v>
      </c>
      <c r="BU41" s="17">
        <f>VLOOKUP(B:B,[23]Summary_DEC_19!$B$1:$DS$65536,122,0)</f>
        <v>8344270</v>
      </c>
      <c r="BV41" s="22">
        <f t="shared" si="23"/>
        <v>0.86058732519441483</v>
      </c>
      <c r="BW41" s="16">
        <f>VLOOKUP(B:B,[24]Summary_mar_20!$B:$DW,126,0)</f>
        <v>1818498</v>
      </c>
      <c r="BX41" s="17">
        <f>VLOOKUP(B:B,[24]Summary_mar_20!$B:$DV,125,0)</f>
        <v>2347041</v>
      </c>
      <c r="BY41" s="22">
        <f t="shared" si="24"/>
        <v>0.77480453047049458</v>
      </c>
      <c r="BZ41" s="1">
        <f>VLOOKUP(B:B,[25]Summary_jun_20!$B:$DZ,129,0)</f>
        <v>3702415</v>
      </c>
      <c r="CA41" s="17">
        <f>VLOOKUP(B:B,[25]Summary_jun_20!$B:$DY,128,0)</f>
        <v>4302720</v>
      </c>
      <c r="CB41" s="22">
        <f t="shared" si="25"/>
        <v>0.86048243901532051</v>
      </c>
      <c r="CC41" s="17">
        <f>VLOOKUP(B:B,[26]Summary_Sep_20!$B:$EC,132,0)</f>
        <v>5502219</v>
      </c>
      <c r="CD41" s="17">
        <f>VLOOKUP(B:B,[26]Summary_Sep_20!$B:$EB,131,0)</f>
        <v>6657096</v>
      </c>
      <c r="CE41" s="22">
        <f t="shared" si="26"/>
        <v>0.82651940125243795</v>
      </c>
      <c r="CF41" s="17">
        <f>VLOOKUP(B:B,[27]Summary_Dec_20!$B:$EF,135,0)</f>
        <v>7194245</v>
      </c>
      <c r="CG41" s="17">
        <f>VLOOKUP(B:B,[27]Summary_Dec_20!$B:$EE,134,0)</f>
        <v>8894264</v>
      </c>
      <c r="CH41" s="22">
        <f t="shared" si="27"/>
        <v>0.8088634427761533</v>
      </c>
      <c r="CI41" s="16">
        <f>VLOOKUP(B:B,[28]Summary_Mar_21!$B:$EH,137,0)</f>
        <v>1888809</v>
      </c>
      <c r="CJ41" s="17">
        <f>VLOOKUP(B:B,[28]Summary_Mar_21!$B:$EG,136,0)</f>
        <v>2384169</v>
      </c>
      <c r="CK41" s="22">
        <f t="shared" si="28"/>
        <v>0.79222949379846819</v>
      </c>
      <c r="CL41" s="17">
        <f>VLOOKUP(B:B,[29]Summary_Jun_21!$B:$EK,140,0)</f>
        <v>3825111</v>
      </c>
      <c r="CM41" s="17">
        <f>VLOOKUP(B:B,[29]Summary_Jun_21!$B:$EJ,139,0)</f>
        <v>5144176</v>
      </c>
      <c r="CN41" s="22">
        <f t="shared" si="29"/>
        <v>0.7435808961435223</v>
      </c>
      <c r="CO41" s="17">
        <f>VLOOKUP(B:B,[30]Summary_Sep_21!$B:$EN,143,0)</f>
        <v>5787964</v>
      </c>
      <c r="CP41" s="17">
        <f>VLOOKUP(B:B,[30]Summary_Sep_21!$B:$EM,142,0)</f>
        <v>7615605</v>
      </c>
      <c r="CQ41" s="22">
        <f t="shared" si="30"/>
        <v>0.76001368243232148</v>
      </c>
      <c r="CR41" s="17">
        <f>VLOOKUP(B:B,[31]Summary_Dec_21!$B:$ES,148,0)</f>
        <v>7710066</v>
      </c>
      <c r="CS41" s="17">
        <f>VLOOKUP(B:B,[31]Summary_Dec_21!$B:$ER,147,0)</f>
        <v>10111027</v>
      </c>
      <c r="CT41" s="22">
        <f t="shared" si="31"/>
        <v>0.76254034333010878</v>
      </c>
      <c r="CU41" s="16">
        <f>VLOOKUP(B:B,[32]Summary_Mar_22!$B:$DI,112,0)</f>
        <v>1966605</v>
      </c>
      <c r="CV41" s="17">
        <f>VLOOKUP(B:B,[32]Summary_Mar_22!$B:$DH,111,0)</f>
        <v>2667184</v>
      </c>
      <c r="CW41" s="22">
        <f t="shared" si="32"/>
        <v>0.73733383223654614</v>
      </c>
      <c r="CX41" s="17">
        <f>VLOOKUP(B:B,[33]Summary_Jun_22!$B:$DL,115,0)</f>
        <v>4235930</v>
      </c>
      <c r="CY41" s="17">
        <f>VLOOKUP(B:B,[33]Summary_Jun_22!$B:$DK,114,0)</f>
        <v>5763479</v>
      </c>
      <c r="CZ41" s="22">
        <f t="shared" si="33"/>
        <v>0.73496060278869757</v>
      </c>
      <c r="DA41" s="17">
        <f>VLOOKUP(B:B,[34]Summary_Sep_22!$B:$DO,118,0)</f>
        <v>6415536</v>
      </c>
      <c r="DB41" s="17">
        <f>VLOOKUP(B:B,[34]Summary_Sep_22!$B:$DN,117,0)</f>
        <v>8367197</v>
      </c>
      <c r="DC41" s="22">
        <f t="shared" si="34"/>
        <v>0.76674853000353638</v>
      </c>
      <c r="DD41" s="17">
        <f>VLOOKUP(B:B,[35]Summary_Dec_22!$B:$DR,121,0)</f>
        <v>8512268</v>
      </c>
      <c r="DE41" s="17">
        <f>VLOOKUP(B:B,[35]Summary_Dec_22!$B:$DQ,120,0)</f>
        <v>11363373</v>
      </c>
      <c r="DF41" s="22">
        <f t="shared" si="35"/>
        <v>0.74909694507079894</v>
      </c>
      <c r="DG41" s="16">
        <f>VLOOKUP(B:B,[36]Summary_Mar_23!$B:$DP,119,0)</f>
        <v>2192662</v>
      </c>
      <c r="DH41" s="17">
        <f>VLOOKUP(B:B,[36]Summary_Mar_23!$B:$DO,118,0)</f>
        <v>2722743</v>
      </c>
      <c r="DI41" s="22">
        <f t="shared" si="36"/>
        <v>0.80531361204491203</v>
      </c>
      <c r="DJ41" s="17">
        <f>VLOOKUP(B:B,[37]Summary_Jun_23!$B:$DQ,120,0)</f>
        <v>8307723</v>
      </c>
      <c r="DK41" s="17">
        <f>VLOOKUP(B:B,[37]Summary_Jun_23!$B:$DP,119,0)</f>
        <v>5443757</v>
      </c>
      <c r="DL41" s="22">
        <f t="shared" si="37"/>
        <v>1.526100999732354</v>
      </c>
      <c r="DM41" s="1">
        <f>VLOOKUP(B:B,[38]Summary_Sep_23!$B:$DS,122,0)</f>
        <v>10605306</v>
      </c>
      <c r="DN41" s="1">
        <f>VLOOKUP(B:B,[38]Summary_Sep_23!$B:$DR,121,0)</f>
        <v>8297007</v>
      </c>
      <c r="DO41" s="22">
        <f t="shared" si="38"/>
        <v>1.2782086359575207</v>
      </c>
      <c r="DP41" s="17">
        <f>VLOOKUP(B:B,[39]Indu!$B:$DU,124,0)</f>
        <v>11684471</v>
      </c>
      <c r="DQ41" s="17">
        <f>VLOOKUP(B:B,[39]Indu!$B:$DT,123,0)</f>
        <v>11172857</v>
      </c>
      <c r="DR41" s="22">
        <f t="shared" si="39"/>
        <v>1.0457907946015956</v>
      </c>
      <c r="DS41" s="16">
        <f>VLOOKUP(B:B,'[40]Mar 2024 Final'!$B:$DX,127,0)</f>
        <v>2279124</v>
      </c>
      <c r="DT41" s="17">
        <f>VLOOKUP(B:B,'[40]Mar 2024 Final'!$B:$DW,126,0)</f>
        <v>3268152</v>
      </c>
      <c r="DU41" s="22">
        <f t="shared" si="40"/>
        <v>0.6973739287523959</v>
      </c>
      <c r="DV41" s="17">
        <f>VLOOKUP(B:B,'[41]June 2024 Final'!$B:$EC,132,0)</f>
        <v>165900</v>
      </c>
      <c r="DW41" s="17">
        <f>VLOOKUP(B:B,'[41]June 2024 Final'!$B:$EB,131,0)</f>
        <v>6570869</v>
      </c>
      <c r="DX41" s="22">
        <f t="shared" si="41"/>
        <v>2.5247802079146609E-2</v>
      </c>
      <c r="DY41" s="1">
        <f>VLOOKUP(B:B,'[42]Sep 2024 Final'!$B:$ED,133,0)</f>
        <v>6891177</v>
      </c>
      <c r="DZ41" s="1">
        <f>VLOOKUP(B:B,'[42]Sep 2024 Final'!$B:$EC,132,0)</f>
        <v>9658957</v>
      </c>
      <c r="EA41" s="22">
        <f t="shared" si="42"/>
        <v>0.71344939210310176</v>
      </c>
      <c r="EB41" s="17">
        <f>VLOOKUP(B:B,'[43]Dec 2024 Final'!$B:$EF,135,0)</f>
        <v>9152114</v>
      </c>
      <c r="EC41" s="17">
        <f>VLOOKUP(B:B,'[43]Dec 2024 Final'!$B:$EE,134,0)</f>
        <v>12487613</v>
      </c>
      <c r="ED41" s="22">
        <f t="shared" si="43"/>
        <v>0.73289539001568993</v>
      </c>
    </row>
    <row r="42" spans="1:134" x14ac:dyDescent="0.25">
      <c r="A42">
        <v>36</v>
      </c>
      <c r="B42" s="11" t="s">
        <v>37</v>
      </c>
      <c r="C42" s="16">
        <f>VLOOKUP(B:B,'[44]Mar 2014 (Final)'!$B$1:$BE$65536,56,0)</f>
        <v>884299</v>
      </c>
      <c r="D42" s="17">
        <f>VLOOKUP(B:B,'[44]Mar 2014 (Final)'!$B$1:$BD$65536,55,0)</f>
        <v>2292301</v>
      </c>
      <c r="E42" s="22">
        <f t="shared" si="0"/>
        <v>0.38576914637301124</v>
      </c>
      <c r="F42" s="17">
        <f>VLOOKUP(B:B,'[45]June 2014 (Final - print)'!$B$1:$BF$65536,57,0)</f>
        <v>1805942</v>
      </c>
      <c r="G42" s="17">
        <f>VLOOKUP(B:B,'[45]June 2014 (Final - print)'!$B$1:$BE$65536,56,0)</f>
        <v>4782769</v>
      </c>
      <c r="H42" s="22">
        <f t="shared" si="1"/>
        <v>0.37759339830127692</v>
      </c>
      <c r="I42" s="46"/>
      <c r="J42" s="46"/>
      <c r="K42" s="48" t="e">
        <f t="shared" si="2"/>
        <v>#DIV/0!</v>
      </c>
      <c r="L42" s="17">
        <f>VLOOKUP(B:B,'[3]Dec 2014 (Final)'!$B$1:$BL$65536,63,0)</f>
        <v>3889766</v>
      </c>
      <c r="M42" s="17">
        <f>VLOOKUP(B:B,'[3]Dec 2014 (Final)'!$B$1:$BK$65536,62,0)</f>
        <v>10266541</v>
      </c>
      <c r="N42" s="22">
        <f t="shared" si="3"/>
        <v>0.37887794925282042</v>
      </c>
      <c r="O42" s="16">
        <f>VLOOKUP(B:B,'[4]Mar 2015 (Final)'!$B$1:$BN$65536,65,0)</f>
        <v>1071800</v>
      </c>
      <c r="P42" s="17">
        <f>VLOOKUP(B:B,'[4]Mar 2015 (Final)'!$B$1:$BM$65536,64,0)</f>
        <v>2792644</v>
      </c>
      <c r="Q42" s="22">
        <f t="shared" si="4"/>
        <v>0.38379399594076435</v>
      </c>
      <c r="R42" s="17">
        <f>VLOOKUP(B:B,'[5]June 2015 (Final)'!$B$1:$BR$65536,69,0)</f>
        <v>2166785</v>
      </c>
      <c r="S42" s="17">
        <f>VLOOKUP(B:B,'[5]June 2015 (Final)'!$B$1:$BQ$65536,68,0)</f>
        <v>5776539</v>
      </c>
      <c r="T42" s="22">
        <f t="shared" si="5"/>
        <v>0.3751009038457111</v>
      </c>
      <c r="U42" s="17">
        <f>VLOOKUP(B:B,'[6]Sep 2015 (Final)'!$B$1:$BU$65536,72,0)</f>
        <v>3330626</v>
      </c>
      <c r="V42" s="17">
        <f>VLOOKUP(B:B,'[6]Sep 2015 (Final)'!$B$1:$BT$65536,71,0)</f>
        <v>8957711</v>
      </c>
      <c r="W42" s="22">
        <f t="shared" si="6"/>
        <v>0.37181663931779002</v>
      </c>
      <c r="X42" s="17">
        <f>VLOOKUP(B:B,'[7]Dec 2015 (Final)'!$B$1:$BX$65536,75,0)</f>
        <v>4467794</v>
      </c>
      <c r="Y42" s="17">
        <f>VLOOKUP(B:B,'[7]Dec 2015 (Final)'!$B$1:$BW$65536,74,0)</f>
        <v>12266902</v>
      </c>
      <c r="Z42" s="22">
        <f t="shared" si="7"/>
        <v>0.36421534956421758</v>
      </c>
      <c r="AA42" s="16">
        <f>VLOOKUP(B:B,'[8]Mar 2016 (Final)'!$B$1:$CA$65536,78,0)</f>
        <v>1083207</v>
      </c>
      <c r="AB42" s="1">
        <f>VLOOKUP(B:B,'[8]Mar 2016 (Final)'!$B$1:$BZ$65536,77,0)</f>
        <v>3663779</v>
      </c>
      <c r="AC42" s="22">
        <f t="shared" si="8"/>
        <v>0.29565293103104745</v>
      </c>
      <c r="AD42" s="17">
        <f>VLOOKUP(B:B,'[9]Jun 2016 (Final)'!$B$1:$CE$65536,82,0)</f>
        <v>2301810</v>
      </c>
      <c r="AE42" s="17">
        <f>VLOOKUP(B:B,'[9]Jun 2016 (Final)'!$B$1:$CD$65536,81,0)</f>
        <v>7444870</v>
      </c>
      <c r="AF42" s="22">
        <f t="shared" si="9"/>
        <v>0.30918068414895089</v>
      </c>
      <c r="AG42" s="17">
        <f>VLOOKUP(B:B,'[10]Sep 2016 (Final)'!$B$1:$CH$65536,85,0)</f>
        <v>3618788</v>
      </c>
      <c r="AH42" s="17">
        <f>VLOOKUP(B:B,'[10]Sep 2016 (Final)'!$B$1:$CG$65536,84,0)</f>
        <v>11338460</v>
      </c>
      <c r="AI42" s="22">
        <f t="shared" si="10"/>
        <v>0.31916045036098378</v>
      </c>
      <c r="AJ42" s="17">
        <f>VLOOKUP(B:B,'[11]summary-dec-16'!$B$1:$CK$65536,88,0)</f>
        <v>5035329</v>
      </c>
      <c r="AK42" s="17">
        <f>VLOOKUP(B:B,'[11]summary-dec-16'!$B$1:$CJ$65536,87,0)</f>
        <v>14672541</v>
      </c>
      <c r="AL42" s="22">
        <f t="shared" si="11"/>
        <v>0.34318043479994365</v>
      </c>
      <c r="AM42" s="16">
        <f>VLOOKUP(B:B,'[12]summary-mar-17'!$B$1:$CM$65536,90,0)</f>
        <v>1162675</v>
      </c>
      <c r="AN42" s="17">
        <f>VLOOKUP(B:B,'[12]summary-mar-17'!$B$1:$CL$65536,89,0)</f>
        <v>3362936</v>
      </c>
      <c r="AO42" s="22">
        <f t="shared" si="12"/>
        <v>0.34573212216943766</v>
      </c>
      <c r="AP42" s="17">
        <f>VLOOKUP(B:B,'[13]summary-june-17'!$B$1:$CP$65536,93,0)</f>
        <v>2447588</v>
      </c>
      <c r="AQ42" s="17">
        <f>VLOOKUP(B:B,'[13]summary-june-17'!$B$1:$CO$65536,92,0)</f>
        <v>6722899</v>
      </c>
      <c r="AR42" s="22">
        <f t="shared" si="13"/>
        <v>0.36406734654202005</v>
      </c>
      <c r="AS42" s="17">
        <f>VLOOKUP(B:B,'[14]summary-sep-17'!$B$1:$CS$65536,96,0)</f>
        <v>3722285</v>
      </c>
      <c r="AT42" s="17">
        <f>VLOOKUP(B:B,'[14]summary-sep-17'!$B$1:$CR$65536,95,0)</f>
        <v>10128783</v>
      </c>
      <c r="AU42" s="22">
        <f t="shared" si="14"/>
        <v>0.36749577910791453</v>
      </c>
      <c r="AV42" s="17">
        <f>VLOOKUP(B:B,'[15]summary-Dec-17'!$B$1:$CV$65536,99,0)</f>
        <v>5039150</v>
      </c>
      <c r="AW42" s="17">
        <f>VLOOKUP(B:B,'[15]summary-Dec-17'!$B$1:$CU$65536,98,0)</f>
        <v>13495100</v>
      </c>
      <c r="AX42" s="22">
        <f t="shared" si="15"/>
        <v>0.37340590288326875</v>
      </c>
      <c r="AY42" s="16">
        <f>VLOOKUP(B:B,'[16]summary-Mar-18'!$B$1:$CY$65536,102,0)</f>
        <v>1281591</v>
      </c>
      <c r="AZ42" s="17">
        <f>VLOOKUP(B:B,'[16]summary-Mar-18'!$B$1:$CX$65536,101,0)</f>
        <v>3137320</v>
      </c>
      <c r="BA42" s="22">
        <f t="shared" si="16"/>
        <v>0.40849865490291076</v>
      </c>
      <c r="BB42" s="17">
        <f>VLOOKUP(B:B,'[17]summary-Jun-18'!$B$1:$DB$65536,105,0)</f>
        <v>2640768</v>
      </c>
      <c r="BC42" s="17">
        <f>VLOOKUP(B:B,'[17]summary-Jun-18'!$B$1:$DA$65536,104,0)</f>
        <v>6484805</v>
      </c>
      <c r="BD42" s="22">
        <f t="shared" si="17"/>
        <v>0.40722396432891966</v>
      </c>
      <c r="BE42" s="17">
        <f>VLOOKUP(B:B,'[18]summary-Sep-18'!$B$1:$DE$65536,108,0)</f>
        <v>4043228</v>
      </c>
      <c r="BF42" s="17">
        <f>VLOOKUP(B:B,'[18]summary-Sep-18'!$B$1:$DD$65536,107,0)</f>
        <v>9829279</v>
      </c>
      <c r="BG42" s="22">
        <f t="shared" si="18"/>
        <v>0.41134532858412098</v>
      </c>
      <c r="BH42" s="17">
        <f>VLOOKUP(B:B,'[19]summary-Dec-18'!$B$1:$DH$65536,111,0)</f>
        <v>5674571</v>
      </c>
      <c r="BI42" s="17">
        <f>VLOOKUP(B:B,'[19]summary-Dec-18'!$B$1:$DG$65536,110,0)</f>
        <v>13694892</v>
      </c>
      <c r="BJ42" s="22">
        <f t="shared" si="19"/>
        <v>0.41435675432854818</v>
      </c>
      <c r="BK42" s="16">
        <f>VLOOKUP(B:B,[20]Summary_mar_19!$B$1:$DK$65536,114,0)</f>
        <v>1461907</v>
      </c>
      <c r="BL42" s="17">
        <f>VLOOKUP(B:B,[20]Summary_mar_19!$B$1:$DJ$65536,113,0)</f>
        <v>3441289</v>
      </c>
      <c r="BM42" s="22">
        <f t="shared" si="20"/>
        <v>0.42481378343986803</v>
      </c>
      <c r="BN42" s="17">
        <f>VLOOKUP(B:B,[21]Summary_jun_19!$B$1:$DN$65536,117,0)</f>
        <v>3091633</v>
      </c>
      <c r="BO42" s="17">
        <f>VLOOKUP(B:B,[21]Summary_jun_19!$B$1:$DM$65536,116,0)</f>
        <v>7389991</v>
      </c>
      <c r="BP42" s="22">
        <f t="shared" si="21"/>
        <v>0.41835409542447344</v>
      </c>
      <c r="BQ42" s="17">
        <f>VLOOKUP(B:B,[22]Summary_sep_19!$B$1:$DQ$65536,120,0)</f>
        <v>4772407</v>
      </c>
      <c r="BR42" s="17">
        <f>VLOOKUP(B:B,[22]Summary_sep_19!$B$1:$DP$65536,119,0)</f>
        <v>11385471</v>
      </c>
      <c r="BS42" s="22">
        <f t="shared" si="22"/>
        <v>0.41916640954072082</v>
      </c>
      <c r="BT42" s="17" t="e">
        <f>VLOOKUP(B:B,[23]Summary_DEC_19!$B$1:$DT$65536,123,0)</f>
        <v>#N/A</v>
      </c>
      <c r="BU42" s="17" t="e">
        <f>VLOOKUP(B:B,[23]Summary_DEC_19!$B$1:$DS$65536,122,0)</f>
        <v>#N/A</v>
      </c>
      <c r="BV42" s="22" t="e">
        <f t="shared" si="23"/>
        <v>#N/A</v>
      </c>
      <c r="BW42" s="16" t="e">
        <f>VLOOKUP(B:B,[24]Summary_mar_20!$B:$DW,126,0)</f>
        <v>#N/A</v>
      </c>
      <c r="BX42" s="17" t="e">
        <f>VLOOKUP(B:B,[24]Summary_mar_20!$B:$DV,125,0)</f>
        <v>#N/A</v>
      </c>
      <c r="BY42" s="22" t="e">
        <f t="shared" si="24"/>
        <v>#N/A</v>
      </c>
      <c r="BZ42" s="1" t="e">
        <f>VLOOKUP(B:B,[25]Summary_jun_20!$B:$DZ,129,0)</f>
        <v>#N/A</v>
      </c>
      <c r="CA42" s="17" t="e">
        <f>VLOOKUP(B:B,[25]Summary_jun_20!$B:$DY,128,0)</f>
        <v>#N/A</v>
      </c>
      <c r="CB42" s="22" t="e">
        <f t="shared" si="25"/>
        <v>#N/A</v>
      </c>
      <c r="CC42" s="17" t="e">
        <f>VLOOKUP(B:B,[26]Summary_Sep_20!$B:$EC,132,0)</f>
        <v>#N/A</v>
      </c>
      <c r="CD42" s="17" t="e">
        <f>VLOOKUP(B:B,[26]Summary_Sep_20!$B:$EB,131,0)</f>
        <v>#N/A</v>
      </c>
      <c r="CE42" s="22" t="e">
        <f t="shared" si="26"/>
        <v>#N/A</v>
      </c>
      <c r="CF42" s="17" t="e">
        <f>VLOOKUP(B:B,[27]Summary_Dec_20!$B:$EF,135,0)</f>
        <v>#N/A</v>
      </c>
      <c r="CG42" s="17" t="e">
        <f>VLOOKUP(B:B,[27]Summary_Dec_20!$B:$EE,134,0)</f>
        <v>#N/A</v>
      </c>
      <c r="CH42" s="22" t="e">
        <f t="shared" si="27"/>
        <v>#N/A</v>
      </c>
      <c r="CI42" s="16" t="e">
        <f>VLOOKUP(B:B,[28]Summary_Mar_21!$B:$EH,137,0)</f>
        <v>#N/A</v>
      </c>
      <c r="CJ42" s="17" t="e">
        <f>VLOOKUP(B:B,[28]Summary_Mar_21!$B:$EG,136,0)</f>
        <v>#N/A</v>
      </c>
      <c r="CK42" s="22" t="e">
        <f t="shared" si="28"/>
        <v>#N/A</v>
      </c>
      <c r="CL42" s="17" t="e">
        <f>VLOOKUP(B:B,[29]Summary_Jun_21!$B:$EK,140,0)</f>
        <v>#N/A</v>
      </c>
      <c r="CM42" s="17" t="e">
        <f>VLOOKUP(B:B,[29]Summary_Jun_21!$B:$EJ,139,0)</f>
        <v>#N/A</v>
      </c>
      <c r="CN42" s="22" t="e">
        <f t="shared" si="29"/>
        <v>#N/A</v>
      </c>
      <c r="CO42" s="17" t="e">
        <f>VLOOKUP(B:B,[30]Summary_Sep_21!$B:$EN,143,0)</f>
        <v>#N/A</v>
      </c>
      <c r="CP42" s="17" t="e">
        <f>VLOOKUP(B:B,[30]Summary_Sep_21!$B:$EM,142,0)</f>
        <v>#N/A</v>
      </c>
      <c r="CQ42" s="22" t="e">
        <f t="shared" si="30"/>
        <v>#N/A</v>
      </c>
      <c r="CR42" s="17" t="e">
        <f>VLOOKUP(B:B,[31]Summary_Dec_21!$B:$ES,148,0)</f>
        <v>#N/A</v>
      </c>
      <c r="CS42" s="17" t="e">
        <f>VLOOKUP(B:B,[31]Summary_Dec_21!$B:$ER,147,0)</f>
        <v>#N/A</v>
      </c>
      <c r="CT42" s="22" t="e">
        <f t="shared" si="31"/>
        <v>#N/A</v>
      </c>
      <c r="CU42" s="16" t="e">
        <f>VLOOKUP(B:B,[32]Summary_Mar_22!$B:$DI,112,0)</f>
        <v>#N/A</v>
      </c>
      <c r="CV42" s="17" t="e">
        <f>VLOOKUP(B:B,[32]Summary_Mar_22!$B:$DH,111,0)</f>
        <v>#N/A</v>
      </c>
      <c r="CW42" s="22" t="e">
        <f t="shared" si="32"/>
        <v>#N/A</v>
      </c>
      <c r="CX42" s="17" t="e">
        <f>VLOOKUP(B:B,[33]Summary_Jun_22!$B:$DL,115,0)</f>
        <v>#N/A</v>
      </c>
      <c r="CY42" s="17" t="e">
        <f>VLOOKUP(B:B,[33]Summary_Jun_22!$B:$DK,114,0)</f>
        <v>#N/A</v>
      </c>
      <c r="CZ42" s="22" t="e">
        <f t="shared" si="33"/>
        <v>#N/A</v>
      </c>
      <c r="DA42" s="17" t="e">
        <f>VLOOKUP(B:B,[34]Summary_Sep_22!$B:$DO,118,0)</f>
        <v>#N/A</v>
      </c>
      <c r="DB42" s="17" t="e">
        <f>VLOOKUP(B:B,[34]Summary_Sep_22!$B:$DN,117,0)</f>
        <v>#N/A</v>
      </c>
      <c r="DC42" s="22" t="e">
        <f t="shared" si="34"/>
        <v>#N/A</v>
      </c>
      <c r="DD42" s="17" t="e">
        <f>VLOOKUP(B:B,[35]Summary_Dec_22!$B:$DR,121,0)</f>
        <v>#N/A</v>
      </c>
      <c r="DE42" s="17" t="e">
        <f>VLOOKUP(B:B,[35]Summary_Dec_22!$B:$DQ,120,0)</f>
        <v>#N/A</v>
      </c>
      <c r="DF42" s="22" t="e">
        <f t="shared" si="35"/>
        <v>#N/A</v>
      </c>
      <c r="DG42" s="16" t="e">
        <f>VLOOKUP(B:B,[36]Summary_Mar_23!$B:$DP,119,0)</f>
        <v>#N/A</v>
      </c>
      <c r="DH42" s="17" t="e">
        <f>VLOOKUP(B:B,[36]Summary_Mar_23!$B:$DO,118,0)</f>
        <v>#N/A</v>
      </c>
      <c r="DI42" s="22" t="e">
        <f t="shared" si="36"/>
        <v>#N/A</v>
      </c>
      <c r="DJ42" s="17" t="e">
        <f>VLOOKUP(B:B,[37]Summary_Jun_23!$B:$DQ,120,0)</f>
        <v>#N/A</v>
      </c>
      <c r="DK42" s="17" t="e">
        <f>VLOOKUP(B:B,[37]Summary_Jun_23!$B:$DP,119,0)</f>
        <v>#N/A</v>
      </c>
      <c r="DL42" s="22" t="e">
        <f t="shared" si="37"/>
        <v>#N/A</v>
      </c>
      <c r="DM42" s="1" t="e">
        <f>VLOOKUP(B:B,[38]Summary_Sep_23!$B:$DS,122,0)</f>
        <v>#N/A</v>
      </c>
      <c r="DN42" s="1" t="e">
        <f>VLOOKUP(B:B,[38]Summary_Sep_23!$B:$DR,121,0)</f>
        <v>#N/A</v>
      </c>
      <c r="DO42" s="22" t="e">
        <f t="shared" si="38"/>
        <v>#N/A</v>
      </c>
      <c r="DP42" s="17" t="e">
        <f>VLOOKUP(B:B,[39]Indu!$B:$DU,124,0)</f>
        <v>#N/A</v>
      </c>
      <c r="DQ42" s="17" t="e">
        <f>VLOOKUP(B:B,[39]Indu!$B:$DT,123,0)</f>
        <v>#N/A</v>
      </c>
      <c r="DR42" s="22" t="e">
        <f t="shared" si="39"/>
        <v>#N/A</v>
      </c>
      <c r="DS42" s="16" t="e">
        <f>VLOOKUP(B:B,'[40]Mar 2024 Final'!$B:$DX,127,0)</f>
        <v>#N/A</v>
      </c>
      <c r="DT42" s="17" t="e">
        <f>VLOOKUP(B:B,'[40]Mar 2024 Final'!$B:$DW,126,0)</f>
        <v>#N/A</v>
      </c>
      <c r="DU42" s="22" t="e">
        <f t="shared" si="40"/>
        <v>#N/A</v>
      </c>
      <c r="DV42" s="17" t="e">
        <f>VLOOKUP(B:B,'[41]June 2024 Final'!$B:$EC,132,0)</f>
        <v>#N/A</v>
      </c>
      <c r="DW42" s="17" t="e">
        <f>VLOOKUP(B:B,'[41]June 2024 Final'!$B:$EB,131,0)</f>
        <v>#N/A</v>
      </c>
      <c r="DX42" s="22" t="e">
        <f t="shared" si="41"/>
        <v>#N/A</v>
      </c>
      <c r="DY42" s="1" t="e">
        <f>VLOOKUP(B:B,'[42]Sep 2024 Final'!$B:$ED,133,0)</f>
        <v>#N/A</v>
      </c>
      <c r="DZ42" s="1" t="e">
        <f>VLOOKUP(B:B,'[42]Sep 2024 Final'!$B:$EC,132,0)</f>
        <v>#N/A</v>
      </c>
      <c r="EA42" s="22" t="e">
        <f t="shared" si="42"/>
        <v>#N/A</v>
      </c>
      <c r="EB42" s="17" t="e">
        <f>VLOOKUP(B:B,'[43]Dec 2024 Final'!$B:$EF,135,0)</f>
        <v>#N/A</v>
      </c>
      <c r="EC42" s="17" t="e">
        <f>VLOOKUP(B:B,'[43]Dec 2024 Final'!$B:$EE,134,0)</f>
        <v>#N/A</v>
      </c>
      <c r="ED42" s="22" t="e">
        <f t="shared" si="43"/>
        <v>#N/A</v>
      </c>
    </row>
    <row r="43" spans="1:134" x14ac:dyDescent="0.25">
      <c r="A43">
        <v>37</v>
      </c>
      <c r="B43" s="11" t="s">
        <v>67</v>
      </c>
      <c r="C43" s="16">
        <v>74152</v>
      </c>
      <c r="D43" s="17">
        <v>104663</v>
      </c>
      <c r="E43" s="22">
        <f t="shared" si="0"/>
        <v>0.70848341820891814</v>
      </c>
      <c r="F43" s="17">
        <v>153701</v>
      </c>
      <c r="G43" s="17">
        <v>226407</v>
      </c>
      <c r="H43" s="22">
        <f t="shared" si="1"/>
        <v>0.67887035294845122</v>
      </c>
      <c r="I43" s="46"/>
      <c r="J43" s="46"/>
      <c r="K43" s="48" t="e">
        <f t="shared" si="2"/>
        <v>#DIV/0!</v>
      </c>
      <c r="L43" s="17">
        <v>330635</v>
      </c>
      <c r="M43" s="17">
        <v>493136</v>
      </c>
      <c r="N43" s="22">
        <f t="shared" si="3"/>
        <v>0.67047427078939681</v>
      </c>
      <c r="O43" s="16">
        <v>86177</v>
      </c>
      <c r="P43" s="17">
        <v>111087</v>
      </c>
      <c r="Q43" s="22">
        <f t="shared" si="4"/>
        <v>0.77576134021082577</v>
      </c>
      <c r="R43" s="17">
        <v>179705</v>
      </c>
      <c r="S43" s="17">
        <v>229732</v>
      </c>
      <c r="T43" s="22">
        <f t="shared" si="5"/>
        <v>0.78223756376995801</v>
      </c>
      <c r="U43" s="17">
        <v>270019</v>
      </c>
      <c r="V43" s="17">
        <v>365102</v>
      </c>
      <c r="W43" s="22">
        <f t="shared" si="6"/>
        <v>0.73957140744230376</v>
      </c>
      <c r="X43" s="17">
        <v>373631</v>
      </c>
      <c r="Y43" s="17">
        <v>503038</v>
      </c>
      <c r="Z43" s="22">
        <f t="shared" si="7"/>
        <v>0.74274905673130065</v>
      </c>
      <c r="AA43" s="16">
        <v>96196</v>
      </c>
      <c r="AB43" s="1">
        <v>122398</v>
      </c>
      <c r="AC43" s="22">
        <f t="shared" si="8"/>
        <v>0.78592787463847447</v>
      </c>
      <c r="AD43" s="17">
        <f>VLOOKUP(B:B,'[9]Jun 2016 (Final)'!$B$1:$CE$65536,82,0)</f>
        <v>196178</v>
      </c>
      <c r="AE43" s="17">
        <f>VLOOKUP(B:B,'[9]Jun 2016 (Final)'!$B$1:$CD$65536,81,0)</f>
        <v>266516</v>
      </c>
      <c r="AF43" s="22">
        <f t="shared" si="9"/>
        <v>0.73608338711371923</v>
      </c>
      <c r="AG43" s="17">
        <f>VLOOKUP(B:B,'[10]Sep 2016 (Final)'!$B$1:$CH$65536,85,0)</f>
        <v>307726</v>
      </c>
      <c r="AH43" s="17">
        <f>VLOOKUP(B:B,'[10]Sep 2016 (Final)'!$B$1:$CG$65536,84,0)</f>
        <v>420234</v>
      </c>
      <c r="AI43" s="22">
        <f t="shared" si="10"/>
        <v>0.73227297172527683</v>
      </c>
      <c r="AJ43" s="17">
        <f>VLOOKUP(B:B,'[11]summary-dec-16'!$B$1:$CK$65536,88,0)</f>
        <v>450732</v>
      </c>
      <c r="AK43" s="17">
        <f>VLOOKUP(B:B,'[11]summary-dec-16'!$B$1:$CJ$65536,87,0)</f>
        <v>747200</v>
      </c>
      <c r="AL43" s="22">
        <f t="shared" si="11"/>
        <v>0.60322805139186297</v>
      </c>
      <c r="AM43" s="16">
        <f>VLOOKUP(B:B,'[12]summary-mar-17'!$B$1:$CM$65536,90,0)</f>
        <v>125323</v>
      </c>
      <c r="AN43" s="17">
        <f>VLOOKUP(B:B,'[12]summary-mar-17'!$B$1:$CL$65536,89,0)</f>
        <v>174466</v>
      </c>
      <c r="AO43" s="22">
        <f t="shared" si="12"/>
        <v>0.71832334093748929</v>
      </c>
      <c r="AP43" s="17">
        <f>VLOOKUP(B:B,'[13]summary-june-17'!$B$1:$CP$65536,93,0)</f>
        <v>253970</v>
      </c>
      <c r="AQ43" s="17">
        <f>VLOOKUP(B:B,'[13]summary-june-17'!$B$1:$CO$65536,92,0)</f>
        <v>360402</v>
      </c>
      <c r="AR43" s="22">
        <f t="shared" si="13"/>
        <v>0.70468532361085678</v>
      </c>
      <c r="AS43" s="17">
        <f>VLOOKUP(B:B,'[14]summary-sep-17'!$B$1:$CS$65536,96,0)</f>
        <v>374883</v>
      </c>
      <c r="AT43" s="17">
        <f>VLOOKUP(B:B,'[14]summary-sep-17'!$B$1:$CR$65536,95,0)</f>
        <v>541829</v>
      </c>
      <c r="AU43" s="22">
        <f t="shared" si="14"/>
        <v>0.69188433989321352</v>
      </c>
      <c r="AV43" s="17">
        <f>VLOOKUP(B:B,'[15]summary-Dec-17'!$B$1:$CV$65536,99,0)</f>
        <v>515900</v>
      </c>
      <c r="AW43" s="17">
        <f>VLOOKUP(B:B,'[15]summary-Dec-17'!$B$1:$CU$65536,98,0)</f>
        <v>808209</v>
      </c>
      <c r="AX43" s="22">
        <f t="shared" si="15"/>
        <v>0.63832498771976065</v>
      </c>
      <c r="AY43" s="16">
        <f>VLOOKUP(B:B,'[16]summary-Mar-18'!$B$1:$CY$65536,102,0)</f>
        <v>105235</v>
      </c>
      <c r="AZ43" s="17">
        <f>VLOOKUP(B:B,'[16]summary-Mar-18'!$B$1:$CX$65536,101,0)</f>
        <v>150303</v>
      </c>
      <c r="BA43" s="22">
        <f t="shared" si="16"/>
        <v>0.70015235890168526</v>
      </c>
      <c r="BB43" s="17">
        <f>VLOOKUP(B:B,'[17]summary-Jun-18'!$B$1:$DB$65536,105,0)</f>
        <v>219116</v>
      </c>
      <c r="BC43" s="17">
        <f>VLOOKUP(B:B,'[17]summary-Jun-18'!$B$1:$DA$65536,104,0)</f>
        <v>291711</v>
      </c>
      <c r="BD43" s="22">
        <f t="shared" si="17"/>
        <v>0.75114068375892573</v>
      </c>
      <c r="BE43" s="17">
        <f>VLOOKUP(B:B,'[18]summary-Sep-18'!$B$1:$DE$65536,108,0)</f>
        <v>332836</v>
      </c>
      <c r="BF43" s="17">
        <f>VLOOKUP(B:B,'[18]summary-Sep-18'!$B$1:$DD$65536,107,0)</f>
        <v>451728</v>
      </c>
      <c r="BG43" s="22">
        <f t="shared" si="18"/>
        <v>0.73680621967201498</v>
      </c>
      <c r="BH43" s="17">
        <f>VLOOKUP(B:B,'[19]summary-Dec-18'!$B$1:$DH$65536,111,0)</f>
        <v>447240</v>
      </c>
      <c r="BI43" s="17">
        <f>VLOOKUP(B:B,'[19]summary-Dec-18'!$B$1:$DG$65536,110,0)</f>
        <v>701171</v>
      </c>
      <c r="BJ43" s="22">
        <f t="shared" si="19"/>
        <v>0.63784725837206613</v>
      </c>
      <c r="BK43" s="16">
        <f>VLOOKUP(B:B,[20]Summary_mar_19!$B$1:$DK$65536,114,0)</f>
        <v>112575</v>
      </c>
      <c r="BL43" s="17">
        <f>VLOOKUP(B:B,[20]Summary_mar_19!$B$1:$DJ$65536,113,0)</f>
        <v>136757</v>
      </c>
      <c r="BM43" s="22">
        <f t="shared" si="20"/>
        <v>0.82317541332436361</v>
      </c>
      <c r="BN43" s="17">
        <f>VLOOKUP(B:B,[21]Summary_jun_19!$B$1:$DN$65536,117,0)</f>
        <v>224325</v>
      </c>
      <c r="BO43" s="17">
        <f>VLOOKUP(B:B,[21]Summary_jun_19!$B$1:$DM$65536,116,0)</f>
        <v>286639</v>
      </c>
      <c r="BP43" s="22">
        <f t="shared" si="21"/>
        <v>0.78260460021141576</v>
      </c>
      <c r="BQ43" s="17">
        <f>VLOOKUP(B:B,[22]Summary_sep_19!$B$1:$DQ$65536,120,0)</f>
        <v>336412</v>
      </c>
      <c r="BR43" s="17">
        <f>VLOOKUP(B:B,[22]Summary_sep_19!$B$1:$DP$65536,119,0)</f>
        <v>430976</v>
      </c>
      <c r="BS43" s="22">
        <f t="shared" si="22"/>
        <v>0.78058174933174929</v>
      </c>
      <c r="BT43" s="17">
        <f>VLOOKUP(B:B,[23]Summary_DEC_19!$B$1:$DT$65536,123,0)</f>
        <v>439053</v>
      </c>
      <c r="BU43" s="17">
        <f>VLOOKUP(B:B,[23]Summary_DEC_19!$B$1:$DS$65536,122,0)</f>
        <v>635448</v>
      </c>
      <c r="BV43" s="22">
        <f t="shared" si="23"/>
        <v>0.69093458473392</v>
      </c>
      <c r="BW43" s="16">
        <f>VLOOKUP(B:B,[24]Summary_mar_20!$B:$DW,126,0)</f>
        <v>112598</v>
      </c>
      <c r="BX43" s="17">
        <f>VLOOKUP(B:B,[24]Summary_mar_20!$B:$DV,125,0)</f>
        <v>133668</v>
      </c>
      <c r="BY43" s="22">
        <f t="shared" si="24"/>
        <v>0.84237064966932995</v>
      </c>
      <c r="BZ43" s="1">
        <f>VLOOKUP(B:B,[25]Summary_jun_20!$B:$DZ,129,0)</f>
        <v>222170</v>
      </c>
      <c r="CA43" s="17">
        <f>VLOOKUP(B:B,[25]Summary_jun_20!$B:$DY,128,0)</f>
        <v>268394</v>
      </c>
      <c r="CB43" s="22">
        <f t="shared" si="25"/>
        <v>0.82777558365686266</v>
      </c>
      <c r="CC43" s="17">
        <f>VLOOKUP(B:B,[26]Summary_Sep_20!$B:$EC,132,0)</f>
        <v>331781</v>
      </c>
      <c r="CD43" s="17">
        <f>VLOOKUP(B:B,[26]Summary_Sep_20!$B:$EB,131,0)</f>
        <v>427361</v>
      </c>
      <c r="CE43" s="22">
        <f t="shared" si="26"/>
        <v>0.77634833314223806</v>
      </c>
      <c r="CF43" s="17">
        <f>VLOOKUP(B:B,[27]Summary_Dec_20!$B:$EF,135,0)</f>
        <v>447437</v>
      </c>
      <c r="CG43" s="17">
        <f>VLOOKUP(B:B,[27]Summary_Dec_20!$B:$EE,134,0)</f>
        <v>841300</v>
      </c>
      <c r="CH43" s="22">
        <f t="shared" si="27"/>
        <v>0.53184000950909305</v>
      </c>
      <c r="CI43" s="16">
        <f>VLOOKUP(B:B,[28]Summary_Mar_21!$B:$EH,137,0)</f>
        <v>115162</v>
      </c>
      <c r="CJ43" s="17">
        <f>VLOOKUP(B:B,[28]Summary_Mar_21!$B:$EG,136,0)</f>
        <v>145257</v>
      </c>
      <c r="CK43" s="22">
        <f t="shared" si="28"/>
        <v>0.79281549254080697</v>
      </c>
      <c r="CL43" s="17">
        <f>VLOOKUP(B:B,[29]Summary_Jun_21!$B:$EK,140,0)</f>
        <v>233569</v>
      </c>
      <c r="CM43" s="17">
        <f>VLOOKUP(B:B,[29]Summary_Jun_21!$B:$EJ,139,0)</f>
        <v>295901</v>
      </c>
      <c r="CN43" s="22">
        <f t="shared" si="29"/>
        <v>0.789348464520228</v>
      </c>
      <c r="CO43" s="17">
        <f>VLOOKUP(B:B,[30]Summary_Sep_21!$B:$EN,143,0)</f>
        <v>317670</v>
      </c>
      <c r="CP43" s="17">
        <f>VLOOKUP(B:B,[30]Summary_Sep_21!$B:$EM,142,0)</f>
        <v>434485</v>
      </c>
      <c r="CQ43" s="22">
        <f t="shared" si="30"/>
        <v>0.73114146633370547</v>
      </c>
      <c r="CR43" s="17">
        <f>VLOOKUP(B:B,[31]Summary_Dec_21!$B:$ES,148,0)</f>
        <v>451397</v>
      </c>
      <c r="CS43" s="17">
        <f>VLOOKUP(B:B,[31]Summary_Dec_21!$B:$ER,147,0)</f>
        <v>859020</v>
      </c>
      <c r="CT43" s="22">
        <f t="shared" si="31"/>
        <v>0.52547903424832954</v>
      </c>
      <c r="CU43" s="16">
        <f>VLOOKUP(B:B,[32]Summary_Mar_22!$B:$DI,112,0)</f>
        <v>119132</v>
      </c>
      <c r="CV43" s="17">
        <f>VLOOKUP(B:B,[32]Summary_Mar_22!$B:$DH,111,0)</f>
        <v>159249</v>
      </c>
      <c r="CW43" s="22">
        <f t="shared" si="32"/>
        <v>0.74808633021243465</v>
      </c>
      <c r="CX43" s="17">
        <f>VLOOKUP(B:B,[33]Summary_Jun_22!$B:$DL,115,0)</f>
        <v>243674</v>
      </c>
      <c r="CY43" s="17">
        <f>VLOOKUP(B:B,[33]Summary_Jun_22!$B:$DK,114,0)</f>
        <v>521044</v>
      </c>
      <c r="CZ43" s="22">
        <f t="shared" si="33"/>
        <v>0.4676649188936059</v>
      </c>
      <c r="DA43" s="17">
        <f>VLOOKUP(B:B,[34]Summary_Sep_22!$B:$DO,118,0)</f>
        <v>359121</v>
      </c>
      <c r="DB43" s="17">
        <f>VLOOKUP(B:B,[34]Summary_Sep_22!$B:$DN,117,0)</f>
        <v>702367</v>
      </c>
      <c r="DC43" s="22">
        <f t="shared" si="34"/>
        <v>0.51130107194671737</v>
      </c>
      <c r="DD43" s="17">
        <f>VLOOKUP(B:B,[35]Summary_Dec_22!$B:$DR,121,0)</f>
        <v>463727</v>
      </c>
      <c r="DE43" s="17">
        <f>VLOOKUP(B:B,[35]Summary_Dec_22!$B:$DQ,120,0)</f>
        <v>1139136</v>
      </c>
      <c r="DF43" s="22">
        <f t="shared" si="35"/>
        <v>0.40708659896623406</v>
      </c>
      <c r="DG43" s="16">
        <f>VLOOKUP(B:B,[36]Summary_Mar_23!$B:$DP,119,0)</f>
        <v>119923</v>
      </c>
      <c r="DH43" s="17">
        <f>VLOOKUP(B:B,[36]Summary_Mar_23!$B:$DO,118,0)</f>
        <v>190475</v>
      </c>
      <c r="DI43" s="22">
        <f t="shared" si="36"/>
        <v>0.62959968499803121</v>
      </c>
      <c r="DJ43" s="17">
        <f>VLOOKUP(B:B,[37]Summary_Jun_23!$B:$DQ,120,0)</f>
        <v>239696</v>
      </c>
      <c r="DK43" s="17">
        <f>VLOOKUP(B:B,[37]Summary_Jun_23!$B:$DP,119,0)</f>
        <v>400464</v>
      </c>
      <c r="DL43" s="22">
        <f t="shared" si="37"/>
        <v>0.59854568700307642</v>
      </c>
      <c r="DM43" s="1">
        <f>VLOOKUP(B:B,[38]Summary_Sep_23!$B:$DS,122,0)</f>
        <v>364030</v>
      </c>
      <c r="DN43" s="1">
        <f>VLOOKUP(B:B,[38]Summary_Sep_23!$B:$DR,121,0)</f>
        <v>602023</v>
      </c>
      <c r="DO43" s="22">
        <f t="shared" si="38"/>
        <v>0.60467789436616204</v>
      </c>
      <c r="DP43" s="17">
        <f>VLOOKUP(B:B,[39]Indu!$B:$DU,124,0)</f>
        <v>478304</v>
      </c>
      <c r="DQ43" s="17">
        <f>VLOOKUP(B:B,[39]Indu!$B:$DT,123,0)</f>
        <v>951554</v>
      </c>
      <c r="DR43" s="22">
        <f t="shared" si="39"/>
        <v>0.50265565590602324</v>
      </c>
      <c r="DS43" s="16">
        <f>VLOOKUP(B:B,'[40]Mar 2024 Final'!$B:$DX,127,0)</f>
        <v>121089</v>
      </c>
      <c r="DT43" s="17">
        <f>VLOOKUP(B:B,'[40]Mar 2024 Final'!$B:$DW,126,0)</f>
        <v>188865</v>
      </c>
      <c r="DU43" s="22">
        <f t="shared" si="40"/>
        <v>0.64114049718052579</v>
      </c>
      <c r="DV43" s="17">
        <f>VLOOKUP(B:B,'[41]June 2024 Final'!$B:$EC,132,0)</f>
        <v>242809</v>
      </c>
      <c r="DW43" s="17">
        <f>VLOOKUP(B:B,'[41]June 2024 Final'!$B:$EB,131,0)</f>
        <v>422070</v>
      </c>
      <c r="DX43" s="22">
        <f t="shared" si="41"/>
        <v>0.57528135143459613</v>
      </c>
      <c r="DY43" s="1">
        <f>VLOOKUP(B:B,'[42]Sep 2024 Final'!$B:$ED,133,0)</f>
        <v>369579</v>
      </c>
      <c r="DZ43" s="1">
        <f>VLOOKUP(B:B,'[42]Sep 2024 Final'!$B:$EC,132,0)</f>
        <v>652599</v>
      </c>
      <c r="EA43" s="22">
        <f t="shared" si="42"/>
        <v>0.56631867348862008</v>
      </c>
      <c r="EB43" s="17">
        <f>VLOOKUP(B:B,'[43]Dec 2024 Final'!$B:$EF,135,0)</f>
        <v>510395</v>
      </c>
      <c r="EC43" s="17">
        <f>VLOOKUP(B:B,'[43]Dec 2024 Final'!$B:$EE,134,0)</f>
        <v>1018239</v>
      </c>
      <c r="ED43" s="22">
        <f t="shared" si="43"/>
        <v>0.50125265286440612</v>
      </c>
    </row>
    <row r="44" spans="1:134" x14ac:dyDescent="0.25">
      <c r="A44">
        <v>38</v>
      </c>
      <c r="B44" s="11" t="s">
        <v>39</v>
      </c>
      <c r="C44" s="16">
        <f>VLOOKUP(B:B,'[44]Mar 2014 (Final)'!$B$1:$BE$65536,56,0)</f>
        <v>69861</v>
      </c>
      <c r="D44" s="17">
        <f>VLOOKUP(B:B,'[44]Mar 2014 (Final)'!$B$1:$BD$65536,55,0)</f>
        <v>110192</v>
      </c>
      <c r="E44" s="22">
        <f t="shared" si="0"/>
        <v>0.63399339334978944</v>
      </c>
      <c r="F44" s="17">
        <f>VLOOKUP(B:B,'[45]June 2014 (Final - print)'!$B$1:$BF$65536,57,0)</f>
        <v>137060</v>
      </c>
      <c r="G44" s="17">
        <f>VLOOKUP(B:B,'[45]June 2014 (Final - print)'!$B$1:$BE$65536,56,0)</f>
        <v>233275</v>
      </c>
      <c r="H44" s="22">
        <f t="shared" si="1"/>
        <v>0.58754688672168043</v>
      </c>
      <c r="I44" s="46"/>
      <c r="J44" s="46"/>
      <c r="K44" s="48" t="e">
        <f t="shared" si="2"/>
        <v>#DIV/0!</v>
      </c>
      <c r="L44" s="17">
        <f>VLOOKUP(B:B,'[3]Dec 2014 (Final)'!$B$1:$BL$65536,63,0)</f>
        <v>286702</v>
      </c>
      <c r="M44" s="17">
        <f>VLOOKUP(B:B,'[3]Dec 2014 (Final)'!$B$1:$BK$65536,62,0)</f>
        <v>433846</v>
      </c>
      <c r="N44" s="22">
        <f t="shared" si="3"/>
        <v>0.66083817760219066</v>
      </c>
      <c r="O44" s="16">
        <f>VLOOKUP(B:B,'[4]Mar 2015 (Final)'!$B$1:$BN$65536,65,0)</f>
        <v>75355</v>
      </c>
      <c r="P44" s="17">
        <f>VLOOKUP(B:B,'[4]Mar 2015 (Final)'!$B$1:$BM$65536,64,0)</f>
        <v>109609</v>
      </c>
      <c r="Q44" s="22">
        <f t="shared" si="4"/>
        <v>0.68748916603563581</v>
      </c>
      <c r="R44" s="17">
        <f>VLOOKUP(B:B,'[5]June 2015 (Final)'!$B$1:$BR$65536,69,0)</f>
        <v>153646</v>
      </c>
      <c r="S44" s="17">
        <f>VLOOKUP(B:B,'[5]June 2015 (Final)'!$B$1:$BQ$65536,68,0)</f>
        <v>256590</v>
      </c>
      <c r="T44" s="22">
        <f t="shared" si="5"/>
        <v>0.59879964145134257</v>
      </c>
      <c r="U44" s="17">
        <f>VLOOKUP(B:B,'[6]Sep 2015 (Final)'!$B$1:$BU$65536,72,0)</f>
        <v>234794</v>
      </c>
      <c r="V44" s="17">
        <f>VLOOKUP(B:B,'[6]Sep 2015 (Final)'!$B$1:$BT$65536,71,0)</f>
        <v>409773</v>
      </c>
      <c r="W44" s="22">
        <f t="shared" si="6"/>
        <v>0.57298553101351235</v>
      </c>
      <c r="X44" s="17">
        <f>VLOOKUP(B:B,'[7]Dec 2015 (Final)'!$B$1:$BX$65536,75,0)</f>
        <v>331050</v>
      </c>
      <c r="Y44" s="17">
        <f>VLOOKUP(B:B,'[7]Dec 2015 (Final)'!$B$1:$BW$65536,74,0)</f>
        <v>512271</v>
      </c>
      <c r="Z44" s="22">
        <f t="shared" si="7"/>
        <v>0.6462399784489069</v>
      </c>
      <c r="AA44" s="16">
        <f>VLOOKUP(B:B,'[8]Mar 2016 (Final)'!$B$1:$CA$65536,78,0)</f>
        <v>91815</v>
      </c>
      <c r="AB44" s="1">
        <f>VLOOKUP(B:B,'[8]Mar 2016 (Final)'!$B$1:$BZ$65536,77,0)</f>
        <v>137633</v>
      </c>
      <c r="AC44" s="22">
        <f t="shared" si="8"/>
        <v>0.6671001867284736</v>
      </c>
      <c r="AD44" s="17">
        <f>VLOOKUP(B:B,'[9]Jun 2016 (Final)'!$B$1:$CE$65536,82,0)</f>
        <v>186321</v>
      </c>
      <c r="AE44" s="17">
        <f>VLOOKUP(B:B,'[9]Jun 2016 (Final)'!$B$1:$CD$65536,81,0)</f>
        <v>255813</v>
      </c>
      <c r="AF44" s="22">
        <f t="shared" si="9"/>
        <v>0.72834844202601123</v>
      </c>
      <c r="AG44" s="17">
        <f>VLOOKUP(B:B,'[10]Sep 2016 (Final)'!$B$1:$CH$65536,85,0)</f>
        <v>363271</v>
      </c>
      <c r="AH44" s="17">
        <f>VLOOKUP(B:B,'[10]Sep 2016 (Final)'!$B$1:$CG$65536,84,0)</f>
        <v>369952</v>
      </c>
      <c r="AI44" s="22">
        <f t="shared" si="10"/>
        <v>0.98194090044113835</v>
      </c>
      <c r="AJ44" s="17">
        <f>VLOOKUP(B:B,'[11]summary-dec-16'!$B$1:$CK$65536,88,0)</f>
        <v>3676220</v>
      </c>
      <c r="AK44" s="17">
        <f>VLOOKUP(B:B,'[11]summary-dec-16'!$B$1:$CJ$65536,87,0)</f>
        <v>478319</v>
      </c>
      <c r="AL44" s="22">
        <f t="shared" si="11"/>
        <v>7.6857076553513446</v>
      </c>
      <c r="AM44" s="16">
        <f>VLOOKUP(B:B,'[12]summary-mar-17'!$B$1:$CM$65536,90,0)</f>
        <v>83847</v>
      </c>
      <c r="AN44" s="17">
        <f>VLOOKUP(B:B,'[12]summary-mar-17'!$B$1:$CL$65536,89,0)</f>
        <v>127556</v>
      </c>
      <c r="AO44" s="22">
        <f t="shared" si="12"/>
        <v>0.65733481764871904</v>
      </c>
      <c r="AP44" s="17">
        <f>VLOOKUP(B:B,'[13]summary-june-17'!$B$1:$CP$65536,93,0)</f>
        <v>166405</v>
      </c>
      <c r="AQ44" s="17">
        <f>VLOOKUP(B:B,'[13]summary-june-17'!$B$1:$CO$65536,92,0)</f>
        <v>240630</v>
      </c>
      <c r="AR44" s="22">
        <f t="shared" si="13"/>
        <v>0.69153887711424178</v>
      </c>
      <c r="AS44" s="17">
        <f>VLOOKUP(B:B,'[14]summary-sep-17'!$B$1:$CS$65536,96,0)</f>
        <v>240663</v>
      </c>
      <c r="AT44" s="17">
        <f>VLOOKUP(B:B,'[14]summary-sep-17'!$B$1:$CR$65536,95,0)</f>
        <v>338499</v>
      </c>
      <c r="AU44" s="22">
        <f t="shared" si="14"/>
        <v>0.7109710811553358</v>
      </c>
      <c r="AV44" s="17">
        <f>VLOOKUP(B:B,'[15]summary-Dec-17'!$B$1:$CV$65536,99,0)</f>
        <v>326351</v>
      </c>
      <c r="AW44" s="17">
        <f>VLOOKUP(B:B,'[15]summary-Dec-17'!$B$1:$CU$65536,98,0)</f>
        <v>470425</v>
      </c>
      <c r="AX44" s="22">
        <f t="shared" si="15"/>
        <v>0.69373651485358989</v>
      </c>
      <c r="AY44" s="16">
        <f>VLOOKUP(B:B,'[16]summary-Mar-18'!$B$1:$CY$65536,102,0)</f>
        <v>80113</v>
      </c>
      <c r="AZ44" s="17">
        <f>VLOOKUP(B:B,'[16]summary-Mar-18'!$B$1:$CX$65536,101,0)</f>
        <v>103798</v>
      </c>
      <c r="BA44" s="22">
        <f t="shared" si="16"/>
        <v>0.77181641264764256</v>
      </c>
      <c r="BB44" s="17">
        <f>VLOOKUP(B:B,'[17]summary-Jun-18'!$B$1:$DB$65536,105,0)</f>
        <v>166267</v>
      </c>
      <c r="BC44" s="17">
        <f>VLOOKUP(B:B,'[17]summary-Jun-18'!$B$1:$DA$65536,104,0)</f>
        <v>206234</v>
      </c>
      <c r="BD44" s="22">
        <f t="shared" si="17"/>
        <v>0.80620557231106416</v>
      </c>
      <c r="BE44" s="17">
        <f>VLOOKUP(B:B,'[18]summary-Sep-18'!$B$1:$DE$65536,108,0)</f>
        <v>243174</v>
      </c>
      <c r="BF44" s="17">
        <f>VLOOKUP(B:B,'[18]summary-Sep-18'!$B$1:$DD$65536,107,0)</f>
        <v>314051</v>
      </c>
      <c r="BG44" s="22">
        <f t="shared" si="18"/>
        <v>0.7743137261145483</v>
      </c>
      <c r="BH44" s="17">
        <f>VLOOKUP(B:B,'[19]summary-Dec-18'!$B$1:$DH$65536,111,0)</f>
        <v>345165</v>
      </c>
      <c r="BI44" s="17">
        <f>VLOOKUP(B:B,'[19]summary-Dec-18'!$B$1:$DG$65536,110,0)</f>
        <v>479673</v>
      </c>
      <c r="BJ44" s="22">
        <f t="shared" si="19"/>
        <v>0.71958396657723078</v>
      </c>
      <c r="BK44" s="16">
        <f>VLOOKUP(B:B,[20]Summary_mar_19!$B$1:$DK$65536,114,0)</f>
        <v>79083</v>
      </c>
      <c r="BL44" s="17">
        <f>VLOOKUP(B:B,[20]Summary_mar_19!$B$1:$DJ$65536,113,0)</f>
        <v>99888</v>
      </c>
      <c r="BM44" s="22">
        <f t="shared" si="20"/>
        <v>0.79171672272945703</v>
      </c>
      <c r="BN44" s="17">
        <f>VLOOKUP(B:B,[21]Summary_jun_19!$B$1:$DN$65536,117,0)</f>
        <v>172058</v>
      </c>
      <c r="BO44" s="17">
        <f>VLOOKUP(B:B,[21]Summary_jun_19!$B$1:$DM$65536,116,0)</f>
        <v>213238</v>
      </c>
      <c r="BP44" s="22">
        <f t="shared" si="21"/>
        <v>0.80688245059510966</v>
      </c>
      <c r="BQ44" s="17">
        <f>VLOOKUP(B:B,[22]Summary_sep_19!$B$1:$DQ$65536,120,0)</f>
        <v>262020</v>
      </c>
      <c r="BR44" s="17">
        <f>VLOOKUP(B:B,[22]Summary_sep_19!$B$1:$DP$65536,119,0)</f>
        <v>320593</v>
      </c>
      <c r="BS44" s="22">
        <f t="shared" si="22"/>
        <v>0.81729794474614226</v>
      </c>
      <c r="BT44" s="17">
        <f>VLOOKUP(B:B,[23]Summary_DEC_19!$B$1:$DT$65536,123,0)</f>
        <v>368132</v>
      </c>
      <c r="BU44" s="17">
        <f>VLOOKUP(B:B,[23]Summary_DEC_19!$B$1:$DS$65536,122,0)</f>
        <v>466096</v>
      </c>
      <c r="BV44" s="22">
        <f t="shared" si="23"/>
        <v>0.78982012289313785</v>
      </c>
      <c r="BW44" s="16">
        <f>VLOOKUP(B:B,[24]Summary_mar_20!$B:$DW,126,0)</f>
        <v>91316</v>
      </c>
      <c r="BX44" s="17">
        <f>VLOOKUP(B:B,[24]Summary_mar_20!$B:$DV,125,0)</f>
        <v>124417</v>
      </c>
      <c r="BY44" s="22">
        <f t="shared" si="24"/>
        <v>0.73395114815499485</v>
      </c>
      <c r="BZ44" s="1">
        <f>VLOOKUP(B:B,[25]Summary_jun_20!$B:$DZ,129,0)</f>
        <v>178859</v>
      </c>
      <c r="CA44" s="17">
        <f>VLOOKUP(B:B,[25]Summary_jun_20!$B:$DY,128,0)</f>
        <v>252083</v>
      </c>
      <c r="CB44" s="22">
        <f t="shared" si="25"/>
        <v>0.70952424399900038</v>
      </c>
      <c r="CC44" s="17">
        <f>VLOOKUP(B:B,[26]Summary_Sep_20!$B:$EC,132,0)</f>
        <v>262552</v>
      </c>
      <c r="CD44" s="17">
        <f>VLOOKUP(B:B,[26]Summary_Sep_20!$B:$EB,131,0)</f>
        <v>392535</v>
      </c>
      <c r="CE44" s="22">
        <f t="shared" si="26"/>
        <v>0.66886264919051808</v>
      </c>
      <c r="CF44" s="17">
        <f>VLOOKUP(B:B,[27]Summary_Dec_20!$B:$EF,135,0)</f>
        <v>349296</v>
      </c>
      <c r="CG44" s="17">
        <f>VLOOKUP(B:B,[27]Summary_Dec_20!$B:$EE,134,0)</f>
        <v>554015</v>
      </c>
      <c r="CH44" s="22">
        <f t="shared" si="27"/>
        <v>0.63048112415728819</v>
      </c>
      <c r="CI44" s="16">
        <f>VLOOKUP(B:B,[28]Summary_Mar_21!$B:$EH,137,0)</f>
        <v>83834</v>
      </c>
      <c r="CJ44" s="17">
        <f>VLOOKUP(B:B,[28]Summary_Mar_21!$B:$EG,136,0)</f>
        <v>130295</v>
      </c>
      <c r="CK44" s="22">
        <f t="shared" si="28"/>
        <v>0.64341686173682799</v>
      </c>
      <c r="CL44" s="17">
        <f>VLOOKUP(B:B,[29]Summary_Jun_21!$B:$EK,140,0)</f>
        <v>177939</v>
      </c>
      <c r="CM44" s="17">
        <f>VLOOKUP(B:B,[29]Summary_Jun_21!$B:$EJ,139,0)</f>
        <v>283713</v>
      </c>
      <c r="CN44" s="22">
        <f t="shared" si="29"/>
        <v>0.62717957936365265</v>
      </c>
      <c r="CO44" s="17">
        <f>VLOOKUP(B:B,[30]Summary_Sep_21!$B:$EN,143,0)</f>
        <v>273079</v>
      </c>
      <c r="CP44" s="17">
        <f>VLOOKUP(B:B,[30]Summary_Sep_21!$B:$EM,142,0)</f>
        <v>447635</v>
      </c>
      <c r="CQ44" s="22">
        <f t="shared" si="30"/>
        <v>0.61004836529761974</v>
      </c>
      <c r="CR44" s="17">
        <f>VLOOKUP(B:B,[31]Summary_Dec_21!$B:$ES,148,0)</f>
        <v>378843</v>
      </c>
      <c r="CS44" s="17">
        <f>VLOOKUP(B:B,[31]Summary_Dec_21!$B:$ER,147,0)</f>
        <v>621287</v>
      </c>
      <c r="CT44" s="22">
        <f t="shared" si="31"/>
        <v>0.60977132951437907</v>
      </c>
      <c r="CU44" s="16">
        <f>VLOOKUP(B:B,[32]Summary_Mar_22!$B:$DI,112,0)</f>
        <v>94349</v>
      </c>
      <c r="CV44" s="17">
        <f>VLOOKUP(B:B,[32]Summary_Mar_22!$B:$DH,111,0)</f>
        <v>164252</v>
      </c>
      <c r="CW44" s="22">
        <f t="shared" si="32"/>
        <v>0.57441614105155492</v>
      </c>
      <c r="CX44" s="17">
        <f>VLOOKUP(B:B,[33]Summary_Jun_22!$B:$DL,115,0)</f>
        <v>206831</v>
      </c>
      <c r="CY44" s="17">
        <f>VLOOKUP(B:B,[33]Summary_Jun_22!$B:$DK,114,0)</f>
        <v>358076</v>
      </c>
      <c r="CZ44" s="22">
        <f t="shared" si="33"/>
        <v>0.57761760073280533</v>
      </c>
      <c r="DA44" s="17">
        <f>VLOOKUP(B:B,[34]Summary_Sep_22!$B:$DO,118,0)</f>
        <v>319651</v>
      </c>
      <c r="DB44" s="17">
        <f>VLOOKUP(B:B,[34]Summary_Sep_22!$B:$DN,117,0)</f>
        <v>574303</v>
      </c>
      <c r="DC44" s="22">
        <f t="shared" si="34"/>
        <v>0.55658946583946101</v>
      </c>
      <c r="DD44" s="17">
        <f>VLOOKUP(B:B,[35]Summary_Dec_22!$B:$DR,121,0)</f>
        <v>437820</v>
      </c>
      <c r="DE44" s="17">
        <f>VLOOKUP(B:B,[35]Summary_Dec_22!$B:$DQ,120,0)</f>
        <v>789469</v>
      </c>
      <c r="DF44" s="22">
        <f t="shared" si="35"/>
        <v>0.55457529048005683</v>
      </c>
      <c r="DG44" s="16">
        <f>VLOOKUP(B:B,[36]Summary_Mar_23!$B:$DP,119,0)</f>
        <v>105974</v>
      </c>
      <c r="DH44" s="17">
        <f>VLOOKUP(B:B,[36]Summary_Mar_23!$B:$DO,118,0)</f>
        <v>233458</v>
      </c>
      <c r="DI44" s="22">
        <f t="shared" si="36"/>
        <v>0.45393175646154771</v>
      </c>
      <c r="DJ44" s="17">
        <f>VLOOKUP(B:B,[37]Summary_Jun_23!$B:$DQ,120,0)</f>
        <v>204545</v>
      </c>
      <c r="DK44" s="17">
        <f>VLOOKUP(B:B,[37]Summary_Jun_23!$B:$DP,119,0)</f>
        <v>473522</v>
      </c>
      <c r="DL44" s="22">
        <f t="shared" si="37"/>
        <v>0.43196514628676175</v>
      </c>
      <c r="DM44" s="1">
        <f>VLOOKUP(B:B,[38]Summary_Sep_23!$B:$DS,122,0)</f>
        <v>309407</v>
      </c>
      <c r="DN44" s="1">
        <f>VLOOKUP(B:B,[38]Summary_Sep_23!$B:$DR,121,0)</f>
        <v>627733</v>
      </c>
      <c r="DO44" s="22">
        <f t="shared" si="38"/>
        <v>0.49289586496169552</v>
      </c>
      <c r="DP44" s="17">
        <f>VLOOKUP(B:B,[39]Indu!$B:$DU,124,0)</f>
        <v>442457</v>
      </c>
      <c r="DQ44" s="17">
        <f>VLOOKUP(B:B,[39]Indu!$B:$DT,123,0)</f>
        <v>876624</v>
      </c>
      <c r="DR44" s="22">
        <f t="shared" si="39"/>
        <v>0.50472836700797608</v>
      </c>
      <c r="DS44" s="16">
        <f>VLOOKUP(B:B,'[40]Mar 2024 Final'!$B:$DX,127,0)</f>
        <v>119808</v>
      </c>
      <c r="DT44" s="17">
        <f>VLOOKUP(B:B,'[40]Mar 2024 Final'!$B:$DW,126,0)</f>
        <v>197752</v>
      </c>
      <c r="DU44" s="22">
        <f t="shared" si="40"/>
        <v>0.60584975120352769</v>
      </c>
      <c r="DV44" s="17">
        <f>VLOOKUP(B:B,'[41]June 2024 Final'!$B:$EC,132,0)</f>
        <v>244119</v>
      </c>
      <c r="DW44" s="17">
        <f>VLOOKUP(B:B,'[41]June 2024 Final'!$B:$EB,131,0)</f>
        <v>399279</v>
      </c>
      <c r="DX44" s="22">
        <f t="shared" si="41"/>
        <v>0.61139954768470173</v>
      </c>
      <c r="DY44" s="1">
        <f>VLOOKUP(B:B,'[42]Sep 2024 Final'!$B:$ED,133,0)</f>
        <v>374323</v>
      </c>
      <c r="DZ44" s="1">
        <f>VLOOKUP(B:B,'[42]Sep 2024 Final'!$B:$EC,132,0)</f>
        <v>640370</v>
      </c>
      <c r="EA44" s="22">
        <f t="shared" si="42"/>
        <v>0.5845417493011853</v>
      </c>
      <c r="EB44" s="17">
        <f>VLOOKUP(B:B,'[43]Dec 2024 Final'!$B:$EF,135,0)</f>
        <v>504763</v>
      </c>
      <c r="EC44" s="17">
        <f>VLOOKUP(B:B,'[43]Dec 2024 Final'!$B:$EE,134,0)</f>
        <v>853315</v>
      </c>
      <c r="ED44" s="22">
        <f t="shared" si="43"/>
        <v>0.59153184931707514</v>
      </c>
    </row>
    <row r="45" spans="1:134" x14ac:dyDescent="0.25">
      <c r="A45">
        <v>39</v>
      </c>
      <c r="B45" s="11" t="s">
        <v>40</v>
      </c>
      <c r="C45" s="16">
        <f>VLOOKUP(B:B,'[44]Mar 2014 (Final)'!$B$1:$BE$65536,56,0)</f>
        <v>335154</v>
      </c>
      <c r="D45" s="17">
        <f>VLOOKUP(B:B,'[44]Mar 2014 (Final)'!$B$1:$BD$65536,55,0)</f>
        <v>858658</v>
      </c>
      <c r="E45" s="22">
        <f t="shared" si="0"/>
        <v>0.39032303897477227</v>
      </c>
      <c r="F45" s="17">
        <f>VLOOKUP(B:B,'[45]June 2014 (Final - print)'!$B$1:$BF$65536,57,0)</f>
        <v>687366</v>
      </c>
      <c r="G45" s="17">
        <f>VLOOKUP(B:B,'[45]June 2014 (Final - print)'!$B$1:$BE$65536,56,0)</f>
        <v>1425494</v>
      </c>
      <c r="H45" s="22">
        <f t="shared" si="1"/>
        <v>0.48219494434911686</v>
      </c>
      <c r="I45" s="46"/>
      <c r="J45" s="46"/>
      <c r="K45" s="48" t="e">
        <f t="shared" si="2"/>
        <v>#DIV/0!</v>
      </c>
      <c r="L45" s="17">
        <f>VLOOKUP(B:B,'[3]Dec 2014 (Final)'!$B$1:$BL$65536,63,0)</f>
        <v>1546905</v>
      </c>
      <c r="M45" s="17">
        <f>VLOOKUP(B:B,'[3]Dec 2014 (Final)'!$B$1:$BK$65536,62,0)</f>
        <v>3945368</v>
      </c>
      <c r="N45" s="22">
        <f t="shared" si="3"/>
        <v>0.39208129634548666</v>
      </c>
      <c r="O45" s="16">
        <f>VLOOKUP(B:B,'[4]Mar 2015 (Final)'!$B$1:$BN$65536,65,0)</f>
        <v>409979</v>
      </c>
      <c r="P45" s="17">
        <f>VLOOKUP(B:B,'[4]Mar 2015 (Final)'!$B$1:$BM$65536,64,0)</f>
        <v>1019204</v>
      </c>
      <c r="Q45" s="22">
        <f t="shared" si="4"/>
        <v>0.40225411203252737</v>
      </c>
      <c r="R45" s="17">
        <f>VLOOKUP(B:B,'[5]June 2015 (Final)'!$B$1:$BR$65536,69,0)</f>
        <v>804369</v>
      </c>
      <c r="S45" s="17">
        <f>VLOOKUP(B:B,'[5]June 2015 (Final)'!$B$1:$BQ$65536,68,0)</f>
        <v>2074512</v>
      </c>
      <c r="T45" s="22">
        <f t="shared" si="5"/>
        <v>0.38773889955806473</v>
      </c>
      <c r="U45" s="17">
        <f>VLOOKUP(B:B,'[6]Sep 2015 (Final)'!$B$1:$BU$65536,72,0)</f>
        <v>1249561</v>
      </c>
      <c r="V45" s="17">
        <f>VLOOKUP(B:B,'[6]Sep 2015 (Final)'!$B$1:$BT$65536,71,0)</f>
        <v>3340463</v>
      </c>
      <c r="W45" s="22">
        <f t="shared" si="6"/>
        <v>0.37406820551522346</v>
      </c>
      <c r="X45" s="17">
        <f>VLOOKUP(B:B,'[7]Dec 2015 (Final)'!$B$1:$BX$65536,75,0)</f>
        <v>1766328</v>
      </c>
      <c r="Y45" s="17">
        <f>VLOOKUP(B:B,'[7]Dec 2015 (Final)'!$B$1:$BW$65536,74,0)</f>
        <v>4511105</v>
      </c>
      <c r="Z45" s="22">
        <f t="shared" si="7"/>
        <v>0.39155107229825065</v>
      </c>
      <c r="AA45" s="16">
        <f>VLOOKUP(B:B,'[8]Mar 2016 (Final)'!$B$1:$CA$65536,78,0)</f>
        <v>512744</v>
      </c>
      <c r="AB45" s="1">
        <f>VLOOKUP(B:B,'[8]Mar 2016 (Final)'!$B$1:$BZ$65536,77,0)</f>
        <v>1072632</v>
      </c>
      <c r="AC45" s="22">
        <f t="shared" si="8"/>
        <v>0.47802414994145243</v>
      </c>
      <c r="AD45" s="17">
        <f>VLOOKUP(B:B,'[9]Jun 2016 (Final)'!$B$1:$CE$65536,82,0)</f>
        <v>959724</v>
      </c>
      <c r="AE45" s="17">
        <f>VLOOKUP(B:B,'[9]Jun 2016 (Final)'!$B$1:$CD$65536,81,0)</f>
        <v>2266656</v>
      </c>
      <c r="AF45" s="22">
        <f t="shared" si="9"/>
        <v>0.42340963957477445</v>
      </c>
      <c r="AG45" s="17">
        <f>VLOOKUP(B:B,'[10]Sep 2016 (Final)'!$B$1:$CH$65536,85,0)</f>
        <v>1440700</v>
      </c>
      <c r="AH45" s="17">
        <f>VLOOKUP(B:B,'[10]Sep 2016 (Final)'!$B$1:$CG$65536,84,0)</f>
        <v>3378750</v>
      </c>
      <c r="AI45" s="22">
        <f t="shared" si="10"/>
        <v>0.42640029596744355</v>
      </c>
      <c r="AJ45" s="17">
        <f>VLOOKUP(B:B,'[11]summary-dec-16'!$B$1:$CK$65536,88,0)</f>
        <v>1998458</v>
      </c>
      <c r="AK45" s="17">
        <f>VLOOKUP(B:B,'[11]summary-dec-16'!$B$1:$CJ$65536,87,0)</f>
        <v>4543763</v>
      </c>
      <c r="AL45" s="22">
        <f t="shared" si="11"/>
        <v>0.43982443626571194</v>
      </c>
      <c r="AM45" s="16">
        <f>VLOOKUP(B:B,'[12]summary-mar-17'!$B$1:$CM$65536,90,0)</f>
        <v>519599</v>
      </c>
      <c r="AN45" s="17">
        <f>VLOOKUP(B:B,'[12]summary-mar-17'!$B$1:$CL$65536,89,0)</f>
        <v>1069213</v>
      </c>
      <c r="AO45" s="22">
        <f t="shared" si="12"/>
        <v>0.48596397537254038</v>
      </c>
      <c r="AP45" s="17">
        <f>VLOOKUP(B:B,'[13]summary-june-17'!$B$1:$CP$65536,93,0)</f>
        <v>1059820</v>
      </c>
      <c r="AQ45" s="17">
        <f>VLOOKUP(B:B,'[13]summary-june-17'!$B$1:$CO$65536,92,0)</f>
        <v>2222141</v>
      </c>
      <c r="AR45" s="22">
        <f t="shared" si="13"/>
        <v>0.47693643202659058</v>
      </c>
      <c r="AS45" s="17">
        <f>VLOOKUP(B:B,'[14]summary-sep-17'!$B$1:$CS$65536,96,0)</f>
        <v>1625666</v>
      </c>
      <c r="AT45" s="17">
        <f>VLOOKUP(B:B,'[14]summary-sep-17'!$B$1:$CR$65536,95,0)</f>
        <v>3447979</v>
      </c>
      <c r="AU45" s="22">
        <f t="shared" si="14"/>
        <v>0.47148373003431865</v>
      </c>
      <c r="AV45" s="17">
        <f>VLOOKUP(B:B,'[15]summary-Dec-17'!$B$1:$CV$65536,99,0)</f>
        <v>2320395</v>
      </c>
      <c r="AW45" s="17">
        <f>VLOOKUP(B:B,'[15]summary-Dec-17'!$B$1:$CU$65536,98,0)</f>
        <v>4637940</v>
      </c>
      <c r="AX45" s="22">
        <f t="shared" si="15"/>
        <v>0.50030724847669439</v>
      </c>
      <c r="AY45" s="16">
        <f>VLOOKUP(B:B,'[16]summary-Mar-18'!$B$1:$CY$65536,102,0)</f>
        <v>561119</v>
      </c>
      <c r="AZ45" s="17">
        <f>VLOOKUP(B:B,'[16]summary-Mar-18'!$B$1:$CX$65536,101,0)</f>
        <v>1133098</v>
      </c>
      <c r="BA45" s="22">
        <f t="shared" si="16"/>
        <v>0.49520782844908384</v>
      </c>
      <c r="BB45" s="17">
        <f>VLOOKUP(B:B,'[17]summary-Jun-18'!$B$1:$DB$65536,105,0)</f>
        <v>1138927</v>
      </c>
      <c r="BC45" s="17">
        <f>VLOOKUP(B:B,'[17]summary-Jun-18'!$B$1:$DA$65536,104,0)</f>
        <v>2301034</v>
      </c>
      <c r="BD45" s="22">
        <f t="shared" si="17"/>
        <v>0.49496313396499136</v>
      </c>
      <c r="BE45" s="17">
        <f>VLOOKUP(B:B,'[18]summary-Sep-18'!$B$1:$DE$65536,108,0)</f>
        <v>1700588</v>
      </c>
      <c r="BF45" s="17">
        <f>VLOOKUP(B:B,'[18]summary-Sep-18'!$B$1:$DD$65536,107,0)</f>
        <v>3515410</v>
      </c>
      <c r="BG45" s="22">
        <f t="shared" si="18"/>
        <v>0.48375239303523626</v>
      </c>
      <c r="BH45" s="17">
        <f>VLOOKUP(B:B,'[19]summary-Dec-18'!$B$1:$DH$65536,111,0)</f>
        <v>2374044</v>
      </c>
      <c r="BI45" s="17">
        <f>VLOOKUP(B:B,'[19]summary-Dec-18'!$B$1:$DG$65536,110,0)</f>
        <v>4650629</v>
      </c>
      <c r="BJ45" s="22">
        <f t="shared" si="19"/>
        <v>0.51047804501283589</v>
      </c>
      <c r="BK45" s="16">
        <f>VLOOKUP(B:B,[20]Summary_mar_19!$B$1:$DK$65536,114,0)</f>
        <v>598876</v>
      </c>
      <c r="BL45" s="17">
        <f>VLOOKUP(B:B,[20]Summary_mar_19!$B$1:$DJ$65536,113,0)</f>
        <v>1255285</v>
      </c>
      <c r="BM45" s="22">
        <f t="shared" si="20"/>
        <v>0.47708369015801194</v>
      </c>
      <c r="BN45" s="17">
        <f>VLOOKUP(B:B,[21]Summary_jun_19!$B$1:$DN$65536,117,0)</f>
        <v>1243322</v>
      </c>
      <c r="BO45" s="17">
        <f>VLOOKUP(B:B,[21]Summary_jun_19!$B$1:$DM$65536,116,0)</f>
        <v>2644382</v>
      </c>
      <c r="BP45" s="22">
        <f t="shared" si="21"/>
        <v>0.47017488396154566</v>
      </c>
      <c r="BQ45" s="17">
        <f>VLOOKUP(B:B,[22]Summary_sep_19!$B$1:$DQ$65536,120,0)</f>
        <v>1870810</v>
      </c>
      <c r="BR45" s="17">
        <f>VLOOKUP(B:B,[22]Summary_sep_19!$B$1:$DP$65536,119,0)</f>
        <v>4070392</v>
      </c>
      <c r="BS45" s="22">
        <f t="shared" si="22"/>
        <v>0.45961420914742362</v>
      </c>
      <c r="BT45" s="17">
        <f>VLOOKUP(B:B,[23]Summary_DEC_19!$B$1:$DT$65536,123,0)</f>
        <v>2658382</v>
      </c>
      <c r="BU45" s="17">
        <f>VLOOKUP(B:B,[23]Summary_DEC_19!$B$1:$DS$65536,122,0)</f>
        <v>5466620</v>
      </c>
      <c r="BV45" s="22">
        <f t="shared" si="23"/>
        <v>0.48629354153023258</v>
      </c>
      <c r="BW45" s="16">
        <f>VLOOKUP(B:B,[24]Summary_mar_20!$B:$DW,126,0)</f>
        <v>638084</v>
      </c>
      <c r="BX45" s="17">
        <f>VLOOKUP(B:B,[24]Summary_mar_20!$B:$DV,125,0)</f>
        <v>1380453</v>
      </c>
      <c r="BY45" s="22">
        <f t="shared" si="24"/>
        <v>0.46222797878667365</v>
      </c>
      <c r="BZ45" s="1">
        <f>VLOOKUP(B:B,[25]Summary_jun_20!$B:$DZ,129,0)</f>
        <v>1304577</v>
      </c>
      <c r="CA45" s="17">
        <f>VLOOKUP(B:B,[25]Summary_jun_20!$B:$DY,128,0)</f>
        <v>2698154</v>
      </c>
      <c r="CB45" s="22">
        <f t="shared" si="25"/>
        <v>0.48350724235903508</v>
      </c>
      <c r="CC45" s="17">
        <f>VLOOKUP(B:B,[26]Summary_Sep_20!$B:$EC,132,0)</f>
        <v>1950899</v>
      </c>
      <c r="CD45" s="17">
        <f>VLOOKUP(B:B,[26]Summary_Sep_20!$B:$EB,131,0)</f>
        <v>4145718</v>
      </c>
      <c r="CE45" s="22">
        <f t="shared" si="26"/>
        <v>0.47058169417215545</v>
      </c>
      <c r="CF45" s="17">
        <f>VLOOKUP(B:B,[27]Summary_Dec_20!$B:$EF,135,0)</f>
        <v>2744541</v>
      </c>
      <c r="CG45" s="17">
        <f>VLOOKUP(B:B,[27]Summary_Dec_20!$B:$EE,134,0)</f>
        <v>5751968</v>
      </c>
      <c r="CH45" s="22">
        <f t="shared" si="27"/>
        <v>0.47714816911359731</v>
      </c>
      <c r="CI45" s="16">
        <f>VLOOKUP(B:B,[28]Summary_Mar_21!$B:$EH,137,0)</f>
        <v>683504</v>
      </c>
      <c r="CJ45" s="17">
        <f>VLOOKUP(B:B,[28]Summary_Mar_21!$B:$EG,136,0)</f>
        <v>1438018</v>
      </c>
      <c r="CK45" s="22">
        <f t="shared" si="28"/>
        <v>0.47530976663713526</v>
      </c>
      <c r="CL45" s="17">
        <f>VLOOKUP(B:B,[29]Summary_Jun_21!$B:$EK,140,0)</f>
        <v>1399084</v>
      </c>
      <c r="CM45" s="17">
        <f>VLOOKUP(B:B,[29]Summary_Jun_21!$B:$EJ,139,0)</f>
        <v>2951373</v>
      </c>
      <c r="CN45" s="22">
        <f t="shared" si="29"/>
        <v>0.47404513085943389</v>
      </c>
      <c r="CO45" s="17">
        <f>VLOOKUP(B:B,[30]Summary_Sep_21!$B:$EN,143,0)</f>
        <v>2063914</v>
      </c>
      <c r="CP45" s="17">
        <f>VLOOKUP(B:B,[30]Summary_Sep_21!$B:$EM,142,0)</f>
        <v>4703822</v>
      </c>
      <c r="CQ45" s="22">
        <f t="shared" si="30"/>
        <v>0.43877383115262442</v>
      </c>
      <c r="CR45" s="17">
        <f>VLOOKUP(B:B,[31]Summary_Dec_21!$B:$ES,148,0)</f>
        <v>2858591</v>
      </c>
      <c r="CS45" s="17">
        <f>VLOOKUP(B:B,[31]Summary_Dec_21!$B:$ER,147,0)</f>
        <v>6617503</v>
      </c>
      <c r="CT45" s="22">
        <f t="shared" si="31"/>
        <v>0.43197426582201776</v>
      </c>
      <c r="CU45" s="16">
        <f>VLOOKUP(B:B,[32]Summary_Mar_22!$B:$DI,112,0)</f>
        <v>709566</v>
      </c>
      <c r="CV45" s="17">
        <f>VLOOKUP(B:B,[32]Summary_Mar_22!$B:$DH,111,0)</f>
        <v>1553829</v>
      </c>
      <c r="CW45" s="22">
        <f t="shared" si="32"/>
        <v>0.45665642744471879</v>
      </c>
      <c r="CX45" s="17">
        <f>VLOOKUP(B:B,[33]Summary_Jun_22!$B:$DL,115,0)</f>
        <v>1478545</v>
      </c>
      <c r="CY45" s="17">
        <f>VLOOKUP(B:B,[33]Summary_Jun_22!$B:$DK,114,0)</f>
        <v>3384254</v>
      </c>
      <c r="CZ45" s="22">
        <f t="shared" si="33"/>
        <v>0.43688948879132594</v>
      </c>
      <c r="DA45" s="17">
        <f>VLOOKUP(B:B,[34]Summary_Sep_22!$B:$DO,118,0)</f>
        <v>2201803</v>
      </c>
      <c r="DB45" s="17">
        <f>VLOOKUP(B:B,[34]Summary_Sep_22!$B:$DN,117,0)</f>
        <v>5218021</v>
      </c>
      <c r="DC45" s="22">
        <f t="shared" si="34"/>
        <v>0.42196131445235657</v>
      </c>
      <c r="DD45" s="17">
        <f>VLOOKUP(B:B,[35]Summary_Dec_22!$B:$DR,121,0)</f>
        <v>424585</v>
      </c>
      <c r="DE45" s="17">
        <f>VLOOKUP(B:B,[35]Summary_Dec_22!$B:$DQ,120,0)</f>
        <v>7270210</v>
      </c>
      <c r="DF45" s="22">
        <f t="shared" si="35"/>
        <v>5.8400651425474639E-2</v>
      </c>
      <c r="DG45" s="16">
        <f>VLOOKUP(B:B,[36]Summary_Mar_23!$B:$DP,119,0)</f>
        <v>235736</v>
      </c>
      <c r="DH45" s="17">
        <f>VLOOKUP(B:B,[36]Summary_Mar_23!$B:$DO,118,0)</f>
        <v>1952929</v>
      </c>
      <c r="DI45" s="22">
        <f t="shared" si="36"/>
        <v>0.12070894538408719</v>
      </c>
      <c r="DJ45" s="17">
        <f>VLOOKUP(B:B,[37]Summary_Jun_23!$B:$DQ,120,0)</f>
        <v>1973609</v>
      </c>
      <c r="DK45" s="17">
        <f>VLOOKUP(B:B,[37]Summary_Jun_23!$B:$DP,119,0)</f>
        <v>4366969</v>
      </c>
      <c r="DL45" s="22">
        <f t="shared" si="37"/>
        <v>0.45194023589359117</v>
      </c>
      <c r="DM45" s="1">
        <f>VLOOKUP(B:B,[38]Summary_Sep_23!$B:$DS,122,0)</f>
        <v>2868884</v>
      </c>
      <c r="DN45" s="1">
        <f>VLOOKUP(B:B,[38]Summary_Sep_23!$B:$DR,121,0)</f>
        <v>6522815</v>
      </c>
      <c r="DO45" s="22">
        <f t="shared" si="38"/>
        <v>0.43982299053399493</v>
      </c>
      <c r="DP45" s="17">
        <f>VLOOKUP(B:B,[39]Indu!$B:$DU,124,0)</f>
        <v>3966500</v>
      </c>
      <c r="DQ45" s="17">
        <f>VLOOKUP(B:B,[39]Indu!$B:$DT,123,0)</f>
        <v>8832428</v>
      </c>
      <c r="DR45" s="22">
        <f t="shared" si="39"/>
        <v>0.44908376269809391</v>
      </c>
      <c r="DS45" s="16">
        <f>VLOOKUP(B:B,'[40]Mar 2024 Final'!$B:$DX,127,0)</f>
        <v>1018900</v>
      </c>
      <c r="DT45" s="17">
        <f>VLOOKUP(B:B,'[40]Mar 2024 Final'!$B:$DW,126,0)</f>
        <v>2357177</v>
      </c>
      <c r="DU45" s="22">
        <f t="shared" si="40"/>
        <v>0.43225434492191295</v>
      </c>
      <c r="DV45" s="17">
        <f>VLOOKUP(B:B,'[41]June 2024 Final'!$B:$EC,132,0)</f>
        <v>2026333</v>
      </c>
      <c r="DW45" s="17">
        <f>VLOOKUP(B:B,'[41]June 2024 Final'!$B:$EB,131,0)</f>
        <v>4517071</v>
      </c>
      <c r="DX45" s="22">
        <f t="shared" si="41"/>
        <v>0.44859445423815564</v>
      </c>
      <c r="DY45" s="1">
        <f>VLOOKUP(B:B,'[42]Sep 2024 Final'!$B:$ED,133,0)</f>
        <v>3044995</v>
      </c>
      <c r="DZ45" s="1">
        <f>VLOOKUP(B:B,'[42]Sep 2024 Final'!$B:$EC,132,0)</f>
        <v>6788041</v>
      </c>
      <c r="EA45" s="22">
        <f t="shared" si="42"/>
        <v>0.44858229347760276</v>
      </c>
      <c r="EB45" s="17">
        <f>VLOOKUP(B:B,'[43]Dec 2024 Final'!$B:$EF,135,0)</f>
        <v>4146533</v>
      </c>
      <c r="EC45" s="17">
        <f>VLOOKUP(B:B,'[43]Dec 2024 Final'!$B:$EE,134,0)</f>
        <v>8764615</v>
      </c>
      <c r="ED45" s="22">
        <f t="shared" si="43"/>
        <v>0.47309927475422481</v>
      </c>
    </row>
    <row r="46" spans="1:134" x14ac:dyDescent="0.25">
      <c r="A46">
        <v>40</v>
      </c>
      <c r="B46" s="11" t="s">
        <v>41</v>
      </c>
      <c r="C46" s="16">
        <f>VLOOKUP(B:B,'[44]Mar 2014 (Final)'!$B$1:$BE$65536,56,0)</f>
        <v>2352341</v>
      </c>
      <c r="D46" s="17">
        <f>VLOOKUP(B:B,'[44]Mar 2014 (Final)'!$B$1:$BD$65536,55,0)</f>
        <v>6158096</v>
      </c>
      <c r="E46" s="22">
        <f t="shared" si="0"/>
        <v>0.38199160909475915</v>
      </c>
      <c r="F46" s="17">
        <f>VLOOKUP(B:B,'[45]June 2014 (Final - print)'!$B$1:$BF$65536,57,0)</f>
        <v>4800376</v>
      </c>
      <c r="G46" s="17">
        <f>VLOOKUP(B:B,'[45]June 2014 (Final - print)'!$B$1:$BE$65536,56,0)</f>
        <v>13715220</v>
      </c>
      <c r="H46" s="22">
        <f t="shared" si="1"/>
        <v>0.35000357267327831</v>
      </c>
      <c r="I46" s="46"/>
      <c r="J46" s="46"/>
      <c r="K46" s="48" t="e">
        <f t="shared" si="2"/>
        <v>#DIV/0!</v>
      </c>
      <c r="L46" s="17">
        <f>VLOOKUP(B:B,'[3]Dec 2014 (Final)'!$B$1:$BL$65536,63,0)</f>
        <v>10386210</v>
      </c>
      <c r="M46" s="17">
        <f>VLOOKUP(B:B,'[3]Dec 2014 (Final)'!$B$1:$BK$65536,62,0)</f>
        <v>25994438</v>
      </c>
      <c r="N46" s="22">
        <f t="shared" si="3"/>
        <v>0.3995550894387484</v>
      </c>
      <c r="O46" s="16">
        <f>VLOOKUP(B:B,'[4]Mar 2015 (Final)'!$B$1:$BN$65536,65,0)</f>
        <v>2499760</v>
      </c>
      <c r="P46" s="17">
        <f>VLOOKUP(B:B,'[4]Mar 2015 (Final)'!$B$1:$BM$65536,64,0)</f>
        <v>5779524</v>
      </c>
      <c r="Q46" s="22">
        <f t="shared" si="4"/>
        <v>0.4325200483638445</v>
      </c>
      <c r="R46" s="17">
        <f>VLOOKUP(B:B,'[5]June 2015 (Final)'!$B$1:$BR$65536,69,0)</f>
        <v>5284630</v>
      </c>
      <c r="S46" s="17">
        <f>VLOOKUP(B:B,'[5]June 2015 (Final)'!$B$1:$BQ$65536,68,0)</f>
        <v>12050669</v>
      </c>
      <c r="T46" s="22">
        <f t="shared" si="5"/>
        <v>0.4385341593898231</v>
      </c>
      <c r="U46" s="17">
        <f>VLOOKUP(B:B,'[6]Sep 2015 (Final)'!$B$1:$BU$65536,72,0)</f>
        <v>8121000</v>
      </c>
      <c r="V46" s="17">
        <f>VLOOKUP(B:B,'[6]Sep 2015 (Final)'!$B$1:$BT$65536,71,0)</f>
        <v>18586861</v>
      </c>
      <c r="W46" s="22">
        <f t="shared" si="6"/>
        <v>0.43692154366463493</v>
      </c>
      <c r="X46" s="17">
        <f>VLOOKUP(B:B,'[7]Dec 2015 (Final)'!$B$1:$BX$65536,75,0)</f>
        <v>11221688</v>
      </c>
      <c r="Y46" s="17">
        <f>VLOOKUP(B:B,'[7]Dec 2015 (Final)'!$B$1:$BW$65536,74,0)</f>
        <v>25092020</v>
      </c>
      <c r="Z46" s="22">
        <f t="shared" si="7"/>
        <v>0.44722138751682805</v>
      </c>
      <c r="AA46" s="16">
        <f>VLOOKUP(B:B,'[8]Mar 2016 (Final)'!$B$1:$CA$65536,78,0)</f>
        <v>2796520</v>
      </c>
      <c r="AB46" s="1">
        <f>VLOOKUP(B:B,'[8]Mar 2016 (Final)'!$B$1:$BZ$65536,77,0)</f>
        <v>7081219</v>
      </c>
      <c r="AC46" s="22">
        <f t="shared" si="8"/>
        <v>0.39492070503680227</v>
      </c>
      <c r="AD46" s="17">
        <f>VLOOKUP(B:B,'[9]Jun 2016 (Final)'!$B$1:$CE$65536,82,0)</f>
        <v>5595465</v>
      </c>
      <c r="AE46" s="17">
        <f>VLOOKUP(B:B,'[9]Jun 2016 (Final)'!$B$1:$CD$65536,81,0)</f>
        <v>14205928</v>
      </c>
      <c r="AF46" s="22">
        <f t="shared" si="9"/>
        <v>0.39388239895345101</v>
      </c>
      <c r="AG46" s="17">
        <f>VLOOKUP(B:B,'[10]Sep 2016 (Final)'!$B$1:$CH$65536,85,0)</f>
        <v>8547637</v>
      </c>
      <c r="AH46" s="17">
        <f>VLOOKUP(B:B,'[10]Sep 2016 (Final)'!$B$1:$CG$65536,84,0)</f>
        <v>21036708</v>
      </c>
      <c r="AI46" s="22">
        <f t="shared" si="10"/>
        <v>0.40632008582331419</v>
      </c>
      <c r="AJ46" s="17">
        <f>VLOOKUP(B:B,'[11]summary-dec-16'!$B$1:$CK$65536,88,0)</f>
        <v>12346876</v>
      </c>
      <c r="AK46" s="17">
        <f>VLOOKUP(B:B,'[11]summary-dec-16'!$B$1:$CJ$65536,87,0)</f>
        <v>27311201</v>
      </c>
      <c r="AL46" s="22">
        <f t="shared" si="11"/>
        <v>0.45208103444443909</v>
      </c>
      <c r="AM46" s="16">
        <f>VLOOKUP(B:B,'[12]summary-mar-17'!$B$1:$CM$65536,90,0)</f>
        <v>2945700</v>
      </c>
      <c r="AN46" s="17">
        <f>VLOOKUP(B:B,'[12]summary-mar-17'!$B$1:$CL$65536,89,0)</f>
        <v>6578783</v>
      </c>
      <c r="AO46" s="22">
        <f t="shared" si="12"/>
        <v>0.447757586775548</v>
      </c>
      <c r="AP46" s="17">
        <f>VLOOKUP(B:B,'[13]summary-june-17'!$B$1:$CP$65536,93,0)</f>
        <v>6077609</v>
      </c>
      <c r="AQ46" s="17">
        <f>VLOOKUP(B:B,'[13]summary-june-17'!$B$1:$CO$65536,92,0)</f>
        <v>13082181</v>
      </c>
      <c r="AR46" s="22">
        <f t="shared" si="13"/>
        <v>0.46457154200817125</v>
      </c>
      <c r="AS46" s="17">
        <f>VLOOKUP(B:B,'[14]summary-sep-17'!$B$1:$CS$65536,96,0)</f>
        <v>9451690</v>
      </c>
      <c r="AT46" s="17">
        <f>VLOOKUP(B:B,'[14]summary-sep-17'!$B$1:$CR$65536,95,0)</f>
        <v>19616300</v>
      </c>
      <c r="AU46" s="22">
        <f t="shared" si="14"/>
        <v>0.48182837742081841</v>
      </c>
      <c r="AV46" s="17">
        <f>VLOOKUP(B:B,'[15]summary-Dec-17'!$B$1:$CV$65536,99,0)</f>
        <v>12823158</v>
      </c>
      <c r="AW46" s="17">
        <f>VLOOKUP(B:B,'[15]summary-Dec-17'!$B$1:$CU$65536,98,0)</f>
        <v>26518713</v>
      </c>
      <c r="AX46" s="22">
        <f t="shared" si="15"/>
        <v>0.4835512945141795</v>
      </c>
      <c r="AY46" s="16">
        <f>VLOOKUP(B:B,'[16]summary-Mar-18'!$B$1:$CY$65536,102,0)</f>
        <v>3277631</v>
      </c>
      <c r="AZ46" s="17">
        <f>VLOOKUP(B:B,'[16]summary-Mar-18'!$B$1:$CX$65536,101,0)</f>
        <v>6829572</v>
      </c>
      <c r="BA46" s="22">
        <f t="shared" si="16"/>
        <v>0.47991748238396198</v>
      </c>
      <c r="BB46" s="17">
        <f>VLOOKUP(B:B,'[17]summary-Jun-18'!$B$1:$DB$65536,105,0)</f>
        <v>6716159</v>
      </c>
      <c r="BC46" s="17">
        <f>VLOOKUP(B:B,'[17]summary-Jun-18'!$B$1:$DA$65536,104,0)</f>
        <v>14052380</v>
      </c>
      <c r="BD46" s="22">
        <f t="shared" si="17"/>
        <v>0.47793747393679931</v>
      </c>
      <c r="BE46" s="17">
        <f>VLOOKUP(B:B,'[18]summary-Sep-18'!$B$1:$DE$65536,108,0)</f>
        <v>10314674</v>
      </c>
      <c r="BF46" s="17">
        <f>VLOOKUP(B:B,'[18]summary-Sep-18'!$B$1:$DD$65536,107,0)</f>
        <v>20750735</v>
      </c>
      <c r="BG46" s="22">
        <f t="shared" si="18"/>
        <v>0.49707511565252988</v>
      </c>
      <c r="BH46" s="17">
        <f>VLOOKUP(B:B,'[19]summary-Dec-18'!$B$1:$DH$65536,111,0)</f>
        <v>14340272</v>
      </c>
      <c r="BI46" s="17">
        <f>VLOOKUP(B:B,'[19]summary-Dec-18'!$B$1:$DG$65536,110,0)</f>
        <v>27704350</v>
      </c>
      <c r="BJ46" s="22">
        <f t="shared" si="19"/>
        <v>0.51761806358929197</v>
      </c>
      <c r="BK46" s="16">
        <f>VLOOKUP(B:B,[20]Summary_mar_19!$B$1:$DK$65536,114,0)</f>
        <v>3407402</v>
      </c>
      <c r="BL46" s="17">
        <f>VLOOKUP(B:B,[20]Summary_mar_19!$B$1:$DJ$65536,113,0)</f>
        <v>7050154</v>
      </c>
      <c r="BM46" s="22">
        <f t="shared" si="20"/>
        <v>0.48330887523875365</v>
      </c>
      <c r="BN46" s="17">
        <f>VLOOKUP(B:B,[21]Summary_jun_19!$B$1:$DN$65536,117,0)</f>
        <v>7184891</v>
      </c>
      <c r="BO46" s="17">
        <f>VLOOKUP(B:B,[21]Summary_jun_19!$B$1:$DM$65536,116,0)</f>
        <v>13951029</v>
      </c>
      <c r="BP46" s="22">
        <f t="shared" si="21"/>
        <v>0.51500796106151026</v>
      </c>
      <c r="BQ46" s="17">
        <f>VLOOKUP(B:B,[22]Summary_sep_19!$B$1:$DQ$65536,120,0)</f>
        <v>11618660</v>
      </c>
      <c r="BR46" s="17">
        <f>VLOOKUP(B:B,[22]Summary_sep_19!$B$1:$DP$65536,119,0)</f>
        <v>20723244</v>
      </c>
      <c r="BS46" s="22">
        <f t="shared" si="22"/>
        <v>0.56065836024514304</v>
      </c>
      <c r="BT46" s="17">
        <f>VLOOKUP(B:B,[23]Summary_DEC_19!$B$1:$DT$65536,123,0)</f>
        <v>15589762</v>
      </c>
      <c r="BU46" s="17">
        <f>VLOOKUP(B:B,[23]Summary_DEC_19!$B$1:$DS$65536,122,0)</f>
        <v>28853580</v>
      </c>
      <c r="BV46" s="22">
        <f t="shared" si="23"/>
        <v>0.54030598629355531</v>
      </c>
      <c r="BW46" s="16">
        <f>VLOOKUP(B:B,[24]Summary_mar_20!$B:$DW,126,0)</f>
        <v>3559462</v>
      </c>
      <c r="BX46" s="17">
        <f>VLOOKUP(B:B,[24]Summary_mar_20!$B:$DV,125,0)</f>
        <v>6610667</v>
      </c>
      <c r="BY46" s="22">
        <f t="shared" si="24"/>
        <v>0.53844218745249151</v>
      </c>
      <c r="BZ46" s="1">
        <f>VLOOKUP(B:B,[25]Summary_jun_20!$B:$DZ,129,0)</f>
        <v>6957290</v>
      </c>
      <c r="CA46" s="17">
        <f>VLOOKUP(B:B,[25]Summary_jun_20!$B:$DY,128,0)</f>
        <v>13231587</v>
      </c>
      <c r="CB46" s="22">
        <f t="shared" si="25"/>
        <v>0.52580918675892774</v>
      </c>
      <c r="CC46" s="17">
        <f>VLOOKUP(B:B,[26]Summary_Sep_20!$B:$EC,132,0)</f>
        <v>11206125</v>
      </c>
      <c r="CD46" s="17">
        <f>VLOOKUP(B:B,[26]Summary_Sep_20!$B:$EB,131,0)</f>
        <v>19733433</v>
      </c>
      <c r="CE46" s="22">
        <f t="shared" si="26"/>
        <v>0.56787508792818764</v>
      </c>
      <c r="CF46" s="17">
        <f>VLOOKUP(B:B,[27]Summary_Dec_20!$B:$EF,135,0)</f>
        <v>15867390</v>
      </c>
      <c r="CG46" s="17">
        <f>VLOOKUP(B:B,[27]Summary_Dec_20!$B:$EE,134,0)</f>
        <v>26767859</v>
      </c>
      <c r="CH46" s="22">
        <f t="shared" si="27"/>
        <v>0.59277770403677033</v>
      </c>
      <c r="CI46" s="16">
        <f>VLOOKUP(B:B,[28]Summary_Mar_21!$B:$EH,137,0)</f>
        <v>3210591</v>
      </c>
      <c r="CJ46" s="17">
        <f>VLOOKUP(B:B,[28]Summary_Mar_21!$B:$EG,136,0)</f>
        <v>6590786</v>
      </c>
      <c r="CK46" s="22">
        <f t="shared" si="28"/>
        <v>0.48713324935751212</v>
      </c>
      <c r="CL46" s="17">
        <f>VLOOKUP(B:B,[29]Summary_Jun_21!$B:$EK,140,0)</f>
        <v>6518177</v>
      </c>
      <c r="CM46" s="17">
        <f>VLOOKUP(B:B,[29]Summary_Jun_21!$B:$EJ,139,0)</f>
        <v>13231125</v>
      </c>
      <c r="CN46" s="22">
        <f t="shared" si="29"/>
        <v>0.49263966593921532</v>
      </c>
      <c r="CO46" s="17">
        <f>VLOOKUP(B:B,[30]Summary_Sep_21!$B:$EN,143,0)</f>
        <v>10432720</v>
      </c>
      <c r="CP46" s="17">
        <f>VLOOKUP(B:B,[30]Summary_Sep_21!$B:$EM,142,0)</f>
        <v>20945135</v>
      </c>
      <c r="CQ46" s="22">
        <f t="shared" si="30"/>
        <v>0.49809752956951581</v>
      </c>
      <c r="CR46" s="17">
        <f>VLOOKUP(B:B,[31]Summary_Dec_21!$B:$ES,148,0)</f>
        <v>14005396</v>
      </c>
      <c r="CS46" s="17">
        <f>VLOOKUP(B:B,[31]Summary_Dec_21!$B:$ER,147,0)</f>
        <v>28228528</v>
      </c>
      <c r="CT46" s="22">
        <f t="shared" si="31"/>
        <v>0.49614333414763956</v>
      </c>
      <c r="CU46" s="16">
        <f>VLOOKUP(B:B,[32]Summary_Mar_22!$B:$DI,112,0)</f>
        <v>3453320</v>
      </c>
      <c r="CV46" s="17">
        <f>VLOOKUP(B:B,[32]Summary_Mar_22!$B:$DH,111,0)</f>
        <v>6918825</v>
      </c>
      <c r="CW46" s="22">
        <f t="shared" si="32"/>
        <v>0.49911943140634429</v>
      </c>
      <c r="CX46" s="17">
        <f>VLOOKUP(B:B,[33]Summary_Jun_22!$B:$DL,115,0)</f>
        <v>7638390</v>
      </c>
      <c r="CY46" s="17">
        <f>VLOOKUP(B:B,[33]Summary_Jun_22!$B:$DK,114,0)</f>
        <v>14846094</v>
      </c>
      <c r="CZ46" s="22">
        <f t="shared" si="33"/>
        <v>0.51450502738296011</v>
      </c>
      <c r="DA46" s="17">
        <f>VLOOKUP(B:B,[34]Summary_Sep_22!$B:$DO,118,0)</f>
        <v>11340454</v>
      </c>
      <c r="DB46" s="17">
        <f>VLOOKUP(B:B,[34]Summary_Sep_22!$B:$DN,117,0)</f>
        <v>23891052</v>
      </c>
      <c r="DC46" s="22">
        <f t="shared" si="34"/>
        <v>0.47467369791836711</v>
      </c>
      <c r="DD46" s="17">
        <f>VLOOKUP(B:B,[35]Summary_Dec_22!$B:$DR,121,0)</f>
        <v>15043464</v>
      </c>
      <c r="DE46" s="17">
        <f>VLOOKUP(B:B,[35]Summary_Dec_22!$B:$DQ,120,0)</f>
        <v>33510336</v>
      </c>
      <c r="DF46" s="22">
        <f t="shared" si="35"/>
        <v>0.44892011825843825</v>
      </c>
      <c r="DG46" s="16">
        <f>VLOOKUP(B:B,[36]Summary_Mar_23!$B:$DP,119,0)</f>
        <v>4201120</v>
      </c>
      <c r="DH46" s="17">
        <f>VLOOKUP(B:B,[36]Summary_Mar_23!$B:$DO,118,0)</f>
        <v>10261642</v>
      </c>
      <c r="DI46" s="22">
        <f t="shared" si="36"/>
        <v>0.409400366919836</v>
      </c>
      <c r="DJ46" s="17">
        <f>VLOOKUP(B:B,[37]Summary_Jun_23!$B:$DQ,120,0)</f>
        <v>8934837</v>
      </c>
      <c r="DK46" s="17">
        <f>VLOOKUP(B:B,[37]Summary_Jun_23!$B:$DP,119,0)</f>
        <v>20283427</v>
      </c>
      <c r="DL46" s="22">
        <f t="shared" si="37"/>
        <v>0.440499379123656</v>
      </c>
      <c r="DM46" s="1">
        <f>VLOOKUP(B:B,[38]Summary_Sep_23!$B:$DS,122,0)</f>
        <v>13527982</v>
      </c>
      <c r="DN46" s="1">
        <f>VLOOKUP(B:B,[38]Summary_Sep_23!$B:$DR,121,0)</f>
        <v>28529675</v>
      </c>
      <c r="DO46" s="22">
        <f t="shared" si="38"/>
        <v>0.47417231356473566</v>
      </c>
      <c r="DP46" s="17">
        <f>VLOOKUP(B:B,[39]Indu!$B:$DU,124,0)</f>
        <v>18190524</v>
      </c>
      <c r="DQ46" s="17">
        <f>VLOOKUP(B:B,[39]Indu!$B:$DT,123,0)</f>
        <v>40937408</v>
      </c>
      <c r="DR46" s="22">
        <f t="shared" si="39"/>
        <v>0.44434967646217366</v>
      </c>
      <c r="DS46" s="16">
        <f>VLOOKUP(B:B,'[40]Mar 2024 Final'!$B:$DX,127,0)</f>
        <v>4779482</v>
      </c>
      <c r="DT46" s="17">
        <f>VLOOKUP(B:B,'[40]Mar 2024 Final'!$B:$DW,126,0)</f>
        <v>12517586</v>
      </c>
      <c r="DU46" s="22">
        <f t="shared" si="40"/>
        <v>0.38182138313249853</v>
      </c>
      <c r="DV46" s="17">
        <f>VLOOKUP(B:B,'[41]June 2024 Final'!$B:$EC,132,0)</f>
        <v>9797638</v>
      </c>
      <c r="DW46" s="17">
        <f>VLOOKUP(B:B,'[41]June 2024 Final'!$B:$EB,131,0)</f>
        <v>25093249</v>
      </c>
      <c r="DX46" s="22">
        <f t="shared" si="41"/>
        <v>0.39044916025023302</v>
      </c>
      <c r="DY46" s="1">
        <f>VLOOKUP(B:B,'[42]Sep 2024 Final'!$B:$ED,133,0)</f>
        <v>14244084</v>
      </c>
      <c r="DZ46" s="1">
        <f>VLOOKUP(B:B,'[42]Sep 2024 Final'!$B:$EC,132,0)</f>
        <v>38241878</v>
      </c>
      <c r="EA46" s="22">
        <f t="shared" si="42"/>
        <v>0.37247344390356563</v>
      </c>
      <c r="EB46" s="17">
        <f>VLOOKUP(B:B,'[43]Dec 2024 Final'!$B:$EF,135,0)</f>
        <v>19492296</v>
      </c>
      <c r="EC46" s="17">
        <f>VLOOKUP(B:B,'[43]Dec 2024 Final'!$B:$EE,134,0)</f>
        <v>49722168</v>
      </c>
      <c r="ED46" s="22">
        <f t="shared" si="43"/>
        <v>0.39202425767114579</v>
      </c>
    </row>
    <row r="47" spans="1:134" x14ac:dyDescent="0.25">
      <c r="A47">
        <v>41</v>
      </c>
      <c r="B47" s="11" t="s">
        <v>87</v>
      </c>
      <c r="C47" s="16">
        <v>160083</v>
      </c>
      <c r="D47" s="17">
        <v>221319</v>
      </c>
      <c r="E47" s="22">
        <v>0.72331340734415028</v>
      </c>
      <c r="F47" s="17">
        <v>322197</v>
      </c>
      <c r="G47" s="17">
        <v>475444</v>
      </c>
      <c r="H47" s="22">
        <v>0.67767602493669077</v>
      </c>
      <c r="I47" s="46"/>
      <c r="J47" s="46"/>
      <c r="K47" s="48" t="e">
        <v>#DIV/0!</v>
      </c>
      <c r="L47" s="17">
        <v>680566</v>
      </c>
      <c r="M47" s="17">
        <v>962157</v>
      </c>
      <c r="N47" s="22">
        <v>0.70733362642479347</v>
      </c>
      <c r="O47" s="16">
        <v>174554</v>
      </c>
      <c r="P47" s="17">
        <v>244086</v>
      </c>
      <c r="Q47" s="22">
        <v>0.71513319076063353</v>
      </c>
      <c r="R47" s="17">
        <v>364078</v>
      </c>
      <c r="S47" s="17">
        <v>523645</v>
      </c>
      <c r="T47" s="22">
        <v>0.6952763799902606</v>
      </c>
      <c r="U47" s="17">
        <v>558295</v>
      </c>
      <c r="V47" s="17">
        <v>814860</v>
      </c>
      <c r="W47" s="22">
        <v>0.68514223302162336</v>
      </c>
      <c r="X47" s="17">
        <v>758475</v>
      </c>
      <c r="Y47" s="17">
        <v>1086597</v>
      </c>
      <c r="Z47" s="22">
        <v>0.69802787970149005</v>
      </c>
      <c r="AA47" s="16">
        <v>189763</v>
      </c>
      <c r="AB47" s="1">
        <v>259571</v>
      </c>
      <c r="AC47" s="22">
        <v>0.73106394782159789</v>
      </c>
      <c r="AD47" s="17">
        <v>389318</v>
      </c>
      <c r="AE47" s="17">
        <v>528537</v>
      </c>
      <c r="AF47" s="22">
        <v>0.73659554581798437</v>
      </c>
      <c r="AG47" s="17">
        <v>598985</v>
      </c>
      <c r="AH47" s="17">
        <v>796647</v>
      </c>
      <c r="AI47" s="22">
        <v>0.75188257785443235</v>
      </c>
      <c r="AJ47" s="17">
        <v>823719</v>
      </c>
      <c r="AK47" s="17">
        <v>1080584</v>
      </c>
      <c r="AL47" s="22">
        <v>0.76229057620693996</v>
      </c>
      <c r="AM47" s="16">
        <v>213465</v>
      </c>
      <c r="AN47" s="17">
        <v>253712</v>
      </c>
      <c r="AO47" s="22">
        <v>0.84136737718357824</v>
      </c>
      <c r="AP47" s="17">
        <v>440740</v>
      </c>
      <c r="AQ47" s="17">
        <v>522638</v>
      </c>
      <c r="AR47" s="22">
        <v>0.84329880337824648</v>
      </c>
      <c r="AS47" s="17">
        <v>658657</v>
      </c>
      <c r="AT47" s="17">
        <v>756532</v>
      </c>
      <c r="AU47" s="22">
        <v>0.87062675471757967</v>
      </c>
      <c r="AV47" s="17">
        <v>837816</v>
      </c>
      <c r="AW47" s="17">
        <v>972048</v>
      </c>
      <c r="AX47" s="22">
        <v>0.86190805392326308</v>
      </c>
      <c r="AY47" s="16">
        <v>202815</v>
      </c>
      <c r="AZ47" s="17">
        <v>242408</v>
      </c>
      <c r="BA47" s="22">
        <v>0.8366679317514274</v>
      </c>
      <c r="BB47" s="17">
        <v>411746</v>
      </c>
      <c r="BC47" s="17">
        <v>477590</v>
      </c>
      <c r="BD47" s="22">
        <v>0.86213279172511992</v>
      </c>
      <c r="BE47" s="17">
        <v>622419</v>
      </c>
      <c r="BF47" s="17">
        <v>723426</v>
      </c>
      <c r="BG47" s="22">
        <v>0.86037687337751201</v>
      </c>
      <c r="BH47" s="17">
        <v>868443</v>
      </c>
      <c r="BI47" s="17">
        <v>833371</v>
      </c>
      <c r="BJ47" s="22">
        <v>1.0420844977807002</v>
      </c>
      <c r="BK47" s="16">
        <v>202488</v>
      </c>
      <c r="BL47" s="17">
        <v>218217</v>
      </c>
      <c r="BM47" s="22">
        <v>0.9279203728398796</v>
      </c>
      <c r="BN47" s="17">
        <v>400253</v>
      </c>
      <c r="BO47" s="17">
        <v>436128</v>
      </c>
      <c r="BP47" s="22">
        <v>0.91774203903441187</v>
      </c>
      <c r="BQ47" s="17">
        <v>600928</v>
      </c>
      <c r="BR47" s="17">
        <v>672659</v>
      </c>
      <c r="BS47" s="22">
        <v>0.89336201552346728</v>
      </c>
      <c r="BT47" s="17">
        <v>832328</v>
      </c>
      <c r="BU47" s="17">
        <v>892655</v>
      </c>
      <c r="BV47" s="22">
        <v>0.93241845953923963</v>
      </c>
      <c r="BW47" s="16">
        <v>192693</v>
      </c>
      <c r="BX47" s="17">
        <v>205624</v>
      </c>
      <c r="BY47" s="22">
        <v>0.9371133719799245</v>
      </c>
      <c r="BZ47" s="1">
        <v>386131</v>
      </c>
      <c r="CA47" s="17">
        <v>366104</v>
      </c>
      <c r="CB47" s="22">
        <v>1.0547030352031117</v>
      </c>
      <c r="CC47" s="17">
        <v>584584</v>
      </c>
      <c r="CD47" s="17">
        <v>592671</v>
      </c>
      <c r="CE47" s="22">
        <v>0.98635499290500128</v>
      </c>
      <c r="CF47" s="17" t="e">
        <f>VLOOKUP(B:B,[27]Summary_Dec_20!$B:$EF,135,0)</f>
        <v>#N/A</v>
      </c>
      <c r="CG47" s="17" t="e">
        <f>VLOOKUP(B:B,[27]Summary_Dec_20!$B:$EE,134,0)</f>
        <v>#N/A</v>
      </c>
      <c r="CH47" s="22" t="e">
        <f t="shared" si="27"/>
        <v>#N/A</v>
      </c>
      <c r="CI47" s="16">
        <f>VLOOKUP(B:B,[28]Summary_Mar_21!$B:$EH,137,0)</f>
        <v>189526</v>
      </c>
      <c r="CJ47" s="17">
        <f>VLOOKUP(B:B,[28]Summary_Mar_21!$B:$EG,136,0)</f>
        <v>276348</v>
      </c>
      <c r="CK47" s="22">
        <f t="shared" si="28"/>
        <v>0.68582367160247226</v>
      </c>
      <c r="CL47" s="17">
        <f>VLOOKUP(B:B,[29]Summary_Jun_21!$B:$EK,140,0)</f>
        <v>380116</v>
      </c>
      <c r="CM47" s="17">
        <f>VLOOKUP(B:B,[29]Summary_Jun_21!$B:$EJ,139,0)</f>
        <v>565696</v>
      </c>
      <c r="CN47" s="22">
        <f t="shared" si="29"/>
        <v>0.67194394162235549</v>
      </c>
      <c r="CO47" s="17">
        <f>VLOOKUP(B:B,[30]Summary_Sep_21!$B:$EN,143,0)</f>
        <v>603691</v>
      </c>
      <c r="CP47" s="17">
        <f>VLOOKUP(B:B,[30]Summary_Sep_21!$B:$EM,142,0)</f>
        <v>962739</v>
      </c>
      <c r="CQ47" s="22">
        <f t="shared" si="30"/>
        <v>0.62705572330610893</v>
      </c>
      <c r="CR47" s="17">
        <f>VLOOKUP(B:B,[31]Summary_Dec_21!$B:$ES,148,0)</f>
        <v>1019770</v>
      </c>
      <c r="CS47" s="17">
        <f>VLOOKUP(B:B,[31]Summary_Dec_21!$B:$ER,147,0)</f>
        <v>1158696</v>
      </c>
      <c r="CT47" s="22">
        <f t="shared" si="31"/>
        <v>0.88010142435979755</v>
      </c>
      <c r="CU47" s="16">
        <f>VLOOKUP(B:B,[32]Summary_Mar_22!$B:$DI,112,0)</f>
        <v>256856</v>
      </c>
      <c r="CV47" s="17">
        <f>VLOOKUP(B:B,[32]Summary_Mar_22!$B:$DH,111,0)</f>
        <v>365564</v>
      </c>
      <c r="CW47" s="22">
        <f t="shared" si="32"/>
        <v>0.70262936175334556</v>
      </c>
      <c r="CX47" s="17">
        <f>VLOOKUP(B:B,[33]Summary_Jun_22!$B:$DL,115,0)</f>
        <v>511058</v>
      </c>
      <c r="CY47" s="17">
        <f>VLOOKUP(B:B,[33]Summary_Jun_22!$B:$DK,114,0)</f>
        <v>738059</v>
      </c>
      <c r="CZ47" s="22">
        <f t="shared" si="33"/>
        <v>0.69243515762290009</v>
      </c>
      <c r="DA47" s="17">
        <f>VLOOKUP(B:B,[34]Summary_Sep_22!$B:$DO,118,0)</f>
        <v>375679</v>
      </c>
      <c r="DB47" s="17">
        <f>VLOOKUP(B:B,[34]Summary_Sep_22!$B:$DN,117,0)</f>
        <v>1036428</v>
      </c>
      <c r="DC47" s="22">
        <f t="shared" si="34"/>
        <v>0.36247476911083065</v>
      </c>
      <c r="DD47" s="17">
        <f>VLOOKUP(B:B,[35]Summary_Dec_22!$B:$DR,121,0)</f>
        <v>1119711</v>
      </c>
      <c r="DE47" s="17">
        <f>VLOOKUP(B:B,[35]Summary_Dec_22!$B:$DQ,120,0)</f>
        <v>837705</v>
      </c>
      <c r="DF47" s="22">
        <f t="shared" si="35"/>
        <v>1.3366411803677907</v>
      </c>
      <c r="DG47" s="16">
        <f>VLOOKUP(B:B,[36]Summary_Mar_23!$B:$DP,119,0)</f>
        <v>257671</v>
      </c>
      <c r="DH47" s="17">
        <f>VLOOKUP(B:B,[36]Summary_Mar_23!$B:$DO,118,0)</f>
        <v>278034</v>
      </c>
      <c r="DI47" s="22">
        <f t="shared" si="36"/>
        <v>0.92676075587877738</v>
      </c>
      <c r="DJ47" s="17">
        <f>VLOOKUP(B:B,[37]Summary_Jun_23!$B:$DQ,120,0)</f>
        <v>291618</v>
      </c>
      <c r="DK47" s="17">
        <f>VLOOKUP(B:B,[37]Summary_Jun_23!$B:$DP,119,0)</f>
        <v>605133</v>
      </c>
      <c r="DL47" s="22">
        <f t="shared" si="37"/>
        <v>0.48190728319228998</v>
      </c>
      <c r="DM47" s="1">
        <f>VLOOKUP(B:B,[38]Summary_Sep_23!$B:$DS,122,0)</f>
        <v>867692</v>
      </c>
      <c r="DN47" s="1">
        <f>VLOOKUP(B:B,[38]Summary_Sep_23!$B:$DR,121,0)</f>
        <v>816415</v>
      </c>
      <c r="DO47" s="22">
        <f t="shared" si="38"/>
        <v>1.0628075182352112</v>
      </c>
      <c r="DP47" s="17">
        <f>VLOOKUP(B:B,[39]Indu!$B:$DU,124,0)</f>
        <v>1473408</v>
      </c>
      <c r="DQ47" s="17">
        <f>VLOOKUP(B:B,[39]Indu!$B:$DT,123,0)</f>
        <v>956075</v>
      </c>
      <c r="DR47" s="22">
        <f t="shared" si="39"/>
        <v>1.541100855058442</v>
      </c>
      <c r="DS47" s="16">
        <f>VLOOKUP(B:B,'[40]Mar 2024 Final'!$B:$DX,127,0)</f>
        <v>414646</v>
      </c>
      <c r="DT47" s="17">
        <f>VLOOKUP(B:B,'[40]Mar 2024 Final'!$B:$DW,126,0)</f>
        <v>351177</v>
      </c>
      <c r="DU47" s="22">
        <f t="shared" si="40"/>
        <v>1.180732223351757</v>
      </c>
      <c r="DV47" s="17">
        <f>VLOOKUP(B:B,'[41]June 2024 Final'!$B:$EC,132,0)</f>
        <v>790856</v>
      </c>
      <c r="DW47" s="17">
        <f>VLOOKUP(B:B,'[41]June 2024 Final'!$B:$EB,131,0)</f>
        <v>477773</v>
      </c>
      <c r="DX47" s="22">
        <f t="shared" si="41"/>
        <v>1.6552965529655297</v>
      </c>
      <c r="DY47" s="1">
        <f>VLOOKUP(B:B,'[42]Sep 2024 Final'!$B:$ED,133,0)</f>
        <v>1170097</v>
      </c>
      <c r="DZ47" s="1">
        <f>VLOOKUP(B:B,'[42]Sep 2024 Final'!$B:$EC,132,0)</f>
        <v>601456</v>
      </c>
      <c r="EA47" s="22">
        <f t="shared" si="42"/>
        <v>1.9454407304940011</v>
      </c>
      <c r="EB47" s="17">
        <f>VLOOKUP(B:B,'[43]Dec 2024 Final'!$B:$EF,135,0)</f>
        <v>1636795</v>
      </c>
      <c r="EC47" s="17">
        <f>VLOOKUP(B:B,'[43]Dec 2024 Final'!$B:$EE,134,0)</f>
        <v>424796</v>
      </c>
      <c r="ED47" s="22">
        <f t="shared" si="43"/>
        <v>3.8531318562321677</v>
      </c>
    </row>
    <row r="48" spans="1:134" x14ac:dyDescent="0.25">
      <c r="A48">
        <v>42</v>
      </c>
      <c r="B48" s="11" t="s">
        <v>43</v>
      </c>
      <c r="C48" s="16">
        <f>VLOOKUP(B:B,'[44]Mar 2014 (Final)'!$B$1:$BE$65536,56,0)</f>
        <v>131382</v>
      </c>
      <c r="D48" s="17">
        <f>VLOOKUP(B:B,'[44]Mar 2014 (Final)'!$B$1:$BD$65536,55,0)</f>
        <v>82596</v>
      </c>
      <c r="E48" s="22">
        <f t="shared" si="0"/>
        <v>1.5906581432514892</v>
      </c>
      <c r="F48" s="17">
        <f>VLOOKUP(B:B,'[45]June 2014 (Final - print)'!$B$1:$BF$65536,57,0)</f>
        <v>271012</v>
      </c>
      <c r="G48" s="17">
        <f>VLOOKUP(B:B,'[45]June 2014 (Final - print)'!$B$1:$BE$65536,56,0)</f>
        <v>128980</v>
      </c>
      <c r="H48" s="22">
        <f t="shared" si="1"/>
        <v>2.1011939835633431</v>
      </c>
      <c r="I48" s="46"/>
      <c r="J48" s="46"/>
      <c r="K48" s="48" t="e">
        <f t="shared" si="2"/>
        <v>#DIV/0!</v>
      </c>
      <c r="L48" s="17">
        <f>VLOOKUP(B:B,'[3]Dec 2014 (Final)'!$B$1:$BL$65536,63,0)</f>
        <v>536222</v>
      </c>
      <c r="M48" s="17">
        <f>VLOOKUP(B:B,'[3]Dec 2014 (Final)'!$B$1:$BK$65536,62,0)</f>
        <v>246044</v>
      </c>
      <c r="N48" s="22">
        <f t="shared" si="3"/>
        <v>2.1793744208352979</v>
      </c>
      <c r="O48" s="16">
        <f>VLOOKUP(B:B,'[4]Mar 2015 (Final)'!$B$1:$BN$65536,65,0)</f>
        <v>117764</v>
      </c>
      <c r="P48" s="17">
        <f>VLOOKUP(B:B,'[4]Mar 2015 (Final)'!$B$1:$BM$65536,64,0)</f>
        <v>118263</v>
      </c>
      <c r="Q48" s="22">
        <f t="shared" si="4"/>
        <v>0.99578059071729963</v>
      </c>
      <c r="R48" s="17">
        <f>VLOOKUP(B:B,'[5]June 2015 (Final)'!$B$1:$BR$65536,69,0)</f>
        <v>247078</v>
      </c>
      <c r="S48" s="17">
        <f>VLOOKUP(B:B,'[5]June 2015 (Final)'!$B$1:$BQ$65536,68,0)</f>
        <v>205867</v>
      </c>
      <c r="T48" s="22">
        <f t="shared" si="5"/>
        <v>1.2001826421913178</v>
      </c>
      <c r="U48" s="17">
        <f>VLOOKUP(B:B,'[6]Sep 2015 (Final)'!$B$1:$BU$65536,72,0)</f>
        <v>431586</v>
      </c>
      <c r="V48" s="17">
        <f>VLOOKUP(B:B,'[6]Sep 2015 (Final)'!$B$1:$BT$65536,71,0)</f>
        <v>266044</v>
      </c>
      <c r="W48" s="22">
        <f t="shared" si="6"/>
        <v>1.6222354197050113</v>
      </c>
      <c r="X48" s="17">
        <f>VLOOKUP(B:B,'[7]Dec 2015 (Final)'!$B$1:$BX$65536,75,0)</f>
        <v>632782</v>
      </c>
      <c r="Y48" s="17">
        <f>VLOOKUP(B:B,'[7]Dec 2015 (Final)'!$B$1:$BW$65536,74,0)</f>
        <v>348930</v>
      </c>
      <c r="Z48" s="22">
        <f t="shared" si="7"/>
        <v>1.8134926776144211</v>
      </c>
      <c r="AA48" s="16">
        <f>VLOOKUP(B:B,'[8]Mar 2016 (Final)'!$B$1:$CA$65536,78,0)</f>
        <v>132002</v>
      </c>
      <c r="AB48" s="1">
        <f>VLOOKUP(B:B,'[8]Mar 2016 (Final)'!$B$1:$BZ$65536,77,0)</f>
        <v>149113</v>
      </c>
      <c r="AC48" s="22">
        <f t="shared" si="8"/>
        <v>0.88524810043389912</v>
      </c>
      <c r="AD48" s="17">
        <f>VLOOKUP(B:B,'[9]Jun 2016 (Final)'!$B$1:$CE$65536,82,0)</f>
        <v>274259</v>
      </c>
      <c r="AE48" s="17">
        <f>VLOOKUP(B:B,'[9]Jun 2016 (Final)'!$B$1:$CD$65536,81,0)</f>
        <v>341821</v>
      </c>
      <c r="AF48" s="22">
        <f t="shared" si="9"/>
        <v>0.80234684235316145</v>
      </c>
      <c r="AG48" s="17">
        <f>VLOOKUP(B:B,'[10]Sep 2016 (Final)'!$B$1:$CH$65536,85,0)</f>
        <v>406484</v>
      </c>
      <c r="AH48" s="17">
        <f>VLOOKUP(B:B,'[10]Sep 2016 (Final)'!$B$1:$CG$65536,84,0)</f>
        <v>472207</v>
      </c>
      <c r="AI48" s="22">
        <f t="shared" si="10"/>
        <v>0.86081739576075744</v>
      </c>
      <c r="AJ48" s="17">
        <f>VLOOKUP(B:B,'[11]summary-dec-16'!$B$1:$CK$65536,88,0)</f>
        <v>530547</v>
      </c>
      <c r="AK48" s="17">
        <f>VLOOKUP(B:B,'[11]summary-dec-16'!$B$1:$CJ$65536,87,0)</f>
        <v>588988</v>
      </c>
      <c r="AL48" s="22">
        <f t="shared" si="11"/>
        <v>0.90077726541117986</v>
      </c>
      <c r="AM48" s="16">
        <f>VLOOKUP(B:B,'[12]summary-mar-17'!$B$1:$CM$65536,90,0)</f>
        <v>128653</v>
      </c>
      <c r="AN48" s="17">
        <f>VLOOKUP(B:B,'[12]summary-mar-17'!$B$1:$CL$65536,89,0)</f>
        <v>143122</v>
      </c>
      <c r="AO48" s="22">
        <f t="shared" si="12"/>
        <v>0.89890443118458374</v>
      </c>
      <c r="AP48" s="17">
        <f>VLOOKUP(B:B,'[13]summary-june-17'!$B$1:$CP$65536,93,0)</f>
        <v>271240</v>
      </c>
      <c r="AQ48" s="17">
        <f>VLOOKUP(B:B,'[13]summary-june-17'!$B$1:$CO$65536,92,0)</f>
        <v>300812</v>
      </c>
      <c r="AR48" s="22">
        <f t="shared" si="13"/>
        <v>0.90169275161895135</v>
      </c>
      <c r="AS48" s="17">
        <f>VLOOKUP(B:B,'[14]summary-sep-17'!$B$1:$CS$65536,96,0)</f>
        <v>411332</v>
      </c>
      <c r="AT48" s="17">
        <f>VLOOKUP(B:B,'[14]summary-sep-17'!$B$1:$CR$65536,95,0)</f>
        <v>452172</v>
      </c>
      <c r="AU48" s="22">
        <f t="shared" si="14"/>
        <v>0.90968038710933008</v>
      </c>
      <c r="AV48" s="17">
        <f>VLOOKUP(B:B,'[15]summary-Dec-17'!$B$1:$CV$65536,99,0)</f>
        <v>561771</v>
      </c>
      <c r="AW48" s="17">
        <f>VLOOKUP(B:B,'[15]summary-Dec-17'!$B$1:$CU$65536,98,0)</f>
        <v>602899</v>
      </c>
      <c r="AX48" s="22">
        <f t="shared" si="15"/>
        <v>0.9317829354502164</v>
      </c>
      <c r="AY48" s="16">
        <f>VLOOKUP(B:B,'[16]summary-Mar-18'!$B$1:$CY$65536,102,0)</f>
        <v>140246</v>
      </c>
      <c r="AZ48" s="17">
        <f>VLOOKUP(B:B,'[16]summary-Mar-18'!$B$1:$CX$65536,101,0)</f>
        <v>153922</v>
      </c>
      <c r="BA48" s="22">
        <f t="shared" si="16"/>
        <v>0.91114980314704852</v>
      </c>
      <c r="BB48" s="17">
        <f>VLOOKUP(B:B,'[17]summary-Jun-18'!$B$1:$DB$65536,105,0)</f>
        <v>294765</v>
      </c>
      <c r="BC48" s="17">
        <f>VLOOKUP(B:B,'[17]summary-Jun-18'!$B$1:$DA$65536,104,0)</f>
        <v>342028</v>
      </c>
      <c r="BD48" s="22">
        <f t="shared" si="17"/>
        <v>0.86181540692574876</v>
      </c>
      <c r="BE48" s="17">
        <f>VLOOKUP(B:B,'[18]summary-Sep-18'!$B$1:$DE$65536,108,0)</f>
        <v>468935</v>
      </c>
      <c r="BF48" s="17">
        <f>VLOOKUP(B:B,'[18]summary-Sep-18'!$B$1:$DD$65536,107,0)</f>
        <v>537332</v>
      </c>
      <c r="BG48" s="22">
        <f t="shared" si="18"/>
        <v>0.8727099819106251</v>
      </c>
      <c r="BH48" s="17">
        <f>VLOOKUP(B:B,'[19]summary-Dec-18'!$B$1:$DH$65536,111,0)</f>
        <v>670809</v>
      </c>
      <c r="BI48" s="17">
        <f>VLOOKUP(B:B,'[19]summary-Dec-18'!$B$1:$DG$65536,110,0)</f>
        <v>703106</v>
      </c>
      <c r="BJ48" s="22">
        <f t="shared" si="19"/>
        <v>0.9540652476298026</v>
      </c>
      <c r="BK48" s="16">
        <f>VLOOKUP(B:B,[20]Summary_mar_19!$B$1:$DK$65536,114,0)</f>
        <v>156862</v>
      </c>
      <c r="BL48" s="17">
        <f>VLOOKUP(B:B,[20]Summary_mar_19!$B$1:$DJ$65536,113,0)</f>
        <v>185267</v>
      </c>
      <c r="BM48" s="22">
        <f t="shared" si="20"/>
        <v>0.84668073645063613</v>
      </c>
      <c r="BN48" s="17">
        <f>VLOOKUP(B:B,[21]Summary_jun_19!$B$1:$DN$65536,117,0)</f>
        <v>320680</v>
      </c>
      <c r="BO48" s="17">
        <f>VLOOKUP(B:B,[21]Summary_jun_19!$B$1:$DM$65536,116,0)</f>
        <v>387200</v>
      </c>
      <c r="BP48" s="22">
        <f t="shared" si="21"/>
        <v>0.82820247933884295</v>
      </c>
      <c r="BQ48" s="17">
        <f>VLOOKUP(B:B,[22]Summary_sep_19!$B$1:$DQ$65536,120,0)</f>
        <v>465208</v>
      </c>
      <c r="BR48" s="17">
        <f>VLOOKUP(B:B,[22]Summary_sep_19!$B$1:$DP$65536,119,0)</f>
        <v>633781</v>
      </c>
      <c r="BS48" s="22">
        <f t="shared" si="22"/>
        <v>0.7340201110478225</v>
      </c>
      <c r="BT48" s="17">
        <f>VLOOKUP(B:B,[23]Summary_DEC_19!$B$1:$DT$65536,123,0)</f>
        <v>646766</v>
      </c>
      <c r="BU48" s="17">
        <f>VLOOKUP(B:B,[23]Summary_DEC_19!$B$1:$DS$65536,122,0)</f>
        <v>942448</v>
      </c>
      <c r="BV48" s="22">
        <f t="shared" si="23"/>
        <v>0.68626173539548074</v>
      </c>
      <c r="BW48" s="16">
        <f>VLOOKUP(B:B,[24]Summary_mar_20!$B:$DW,126,0)</f>
        <v>151006</v>
      </c>
      <c r="BX48" s="17">
        <f>VLOOKUP(B:B,[24]Summary_mar_20!$B:$DV,125,0)</f>
        <v>275070</v>
      </c>
      <c r="BY48" s="22">
        <f t="shared" si="24"/>
        <v>0.54897298869378708</v>
      </c>
      <c r="BZ48" s="1">
        <f>VLOOKUP(B:B,[25]Summary_jun_20!$B:$DZ,129,0)</f>
        <v>305475</v>
      </c>
      <c r="CA48" s="17">
        <f>VLOOKUP(B:B,[25]Summary_jun_20!$B:$DY,128,0)</f>
        <v>646506</v>
      </c>
      <c r="CB48" s="22">
        <f t="shared" si="25"/>
        <v>0.47250141530009004</v>
      </c>
      <c r="CC48" s="17">
        <f>VLOOKUP(B:B,[26]Summary_Sep_20!$B:$EC,132,0)</f>
        <v>478251</v>
      </c>
      <c r="CD48" s="17">
        <f>VLOOKUP(B:B,[26]Summary_Sep_20!$B:$EB,131,0)</f>
        <v>987207</v>
      </c>
      <c r="CE48" s="22">
        <f t="shared" si="26"/>
        <v>0.4844485503040396</v>
      </c>
      <c r="CF48" s="17">
        <f>VLOOKUP(B:B,[27]Summary_Dec_20!$B:$EF,135,0)</f>
        <v>682778</v>
      </c>
      <c r="CG48" s="17">
        <f>VLOOKUP(B:B,[27]Summary_Dec_20!$B:$EE,134,0)</f>
        <v>1049864</v>
      </c>
      <c r="CH48" s="22">
        <f t="shared" si="27"/>
        <v>0.65034899758444908</v>
      </c>
      <c r="CI48" s="16">
        <f>VLOOKUP(B:B,[28]Summary_Mar_21!$B:$EH,137,0)</f>
        <v>216539</v>
      </c>
      <c r="CJ48" s="17">
        <f>VLOOKUP(B:B,[28]Summary_Mar_21!$B:$EG,136,0)</f>
        <v>157932</v>
      </c>
      <c r="CK48" s="22">
        <f t="shared" si="28"/>
        <v>1.3710900894055669</v>
      </c>
      <c r="CL48" s="17">
        <f>VLOOKUP(B:B,[29]Summary_Jun_21!$B:$EK,140,0)</f>
        <v>380029</v>
      </c>
      <c r="CM48" s="17">
        <f>VLOOKUP(B:B,[29]Summary_Jun_21!$B:$EJ,139,0)</f>
        <v>331039</v>
      </c>
      <c r="CN48" s="22">
        <f t="shared" si="29"/>
        <v>1.1479886055721531</v>
      </c>
      <c r="CO48" s="17">
        <f>VLOOKUP(B:B,[30]Summary_Sep_21!$B:$EN,143,0)</f>
        <v>594525</v>
      </c>
      <c r="CP48" s="17">
        <f>VLOOKUP(B:B,[30]Summary_Sep_21!$B:$EM,142,0)</f>
        <v>579792</v>
      </c>
      <c r="CQ48" s="22">
        <f t="shared" si="30"/>
        <v>1.0254108369898169</v>
      </c>
      <c r="CR48" s="17">
        <f>VLOOKUP(B:B,[31]Summary_Dec_21!$B:$ES,148,0)</f>
        <v>1033389</v>
      </c>
      <c r="CS48" s="17">
        <f>VLOOKUP(B:B,[31]Summary_Dec_21!$B:$ER,147,0)</f>
        <v>-72108</v>
      </c>
      <c r="CT48" s="22">
        <f t="shared" si="31"/>
        <v>-14.331128307538693</v>
      </c>
      <c r="CU48" s="16">
        <f>VLOOKUP(B:B,[32]Summary_Mar_22!$B:$DI,112,0)</f>
        <v>332555</v>
      </c>
      <c r="CV48" s="17">
        <f>VLOOKUP(B:B,[32]Summary_Mar_22!$B:$DH,111,0)</f>
        <v>149621</v>
      </c>
      <c r="CW48" s="22">
        <f t="shared" si="32"/>
        <v>2.2226492270470053</v>
      </c>
      <c r="CX48" s="17">
        <f>VLOOKUP(B:B,[33]Summary_Jun_22!$B:$DL,115,0)</f>
        <v>690816</v>
      </c>
      <c r="CY48" s="17">
        <f>VLOOKUP(B:B,[33]Summary_Jun_22!$B:$DK,114,0)</f>
        <v>601483</v>
      </c>
      <c r="CZ48" s="22">
        <f t="shared" si="33"/>
        <v>1.1485212383392382</v>
      </c>
      <c r="DA48" s="17">
        <f>VLOOKUP(B:B,[34]Summary_Sep_22!$B:$DO,118,0)</f>
        <v>1109429</v>
      </c>
      <c r="DB48" s="17">
        <f>VLOOKUP(B:B,[34]Summary_Sep_22!$B:$DN,117,0)</f>
        <v>957143</v>
      </c>
      <c r="DC48" s="22">
        <f t="shared" si="34"/>
        <v>1.1591047523724249</v>
      </c>
      <c r="DD48" s="17">
        <f>VLOOKUP(B:B,[35]Summary_Dec_22!$B:$DR,121,0)</f>
        <v>1630561</v>
      </c>
      <c r="DE48" s="17">
        <f>VLOOKUP(B:B,[35]Summary_Dec_22!$B:$DQ,120,0)</f>
        <v>1453756</v>
      </c>
      <c r="DF48" s="22">
        <f t="shared" si="35"/>
        <v>1.1216194464545632</v>
      </c>
      <c r="DG48" s="16">
        <f>VLOOKUP(B:B,[36]Summary_Mar_23!$B:$DP,119,0)</f>
        <v>366843</v>
      </c>
      <c r="DH48" s="17">
        <f>VLOOKUP(B:B,[36]Summary_Mar_23!$B:$DO,118,0)</f>
        <v>303294</v>
      </c>
      <c r="DI48" s="22">
        <f t="shared" si="36"/>
        <v>1.2095293675443628</v>
      </c>
      <c r="DJ48" s="17">
        <f>VLOOKUP(B:B,[37]Summary_Jun_23!$B:$DQ,120,0)</f>
        <v>714224</v>
      </c>
      <c r="DK48" s="17">
        <f>VLOOKUP(B:B,[37]Summary_Jun_23!$B:$DP,119,0)</f>
        <v>747351</v>
      </c>
      <c r="DL48" s="22">
        <f t="shared" si="37"/>
        <v>0.95567410761476201</v>
      </c>
      <c r="DM48" s="1">
        <f>VLOOKUP(B:B,[38]Summary_Sep_23!$B:$DS,122,0)</f>
        <v>1115662</v>
      </c>
      <c r="DN48" s="1">
        <f>VLOOKUP(B:B,[38]Summary_Sep_23!$B:$DR,121,0)</f>
        <v>1222700</v>
      </c>
      <c r="DO48" s="22">
        <f t="shared" si="38"/>
        <v>0.91245767563588775</v>
      </c>
      <c r="DP48" s="17">
        <f>VLOOKUP(B:B,[39]Indu!$B:$DU,124,0)</f>
        <v>1866964</v>
      </c>
      <c r="DQ48" s="17">
        <f>VLOOKUP(B:B,[39]Indu!$B:$DT,123,0)</f>
        <v>1807550</v>
      </c>
      <c r="DR48" s="22">
        <f t="shared" si="39"/>
        <v>1.0328699067798954</v>
      </c>
      <c r="DS48" s="16">
        <f>VLOOKUP(B:B,'[40]Mar 2024 Final'!$B:$DX,127,0)</f>
        <v>570195</v>
      </c>
      <c r="DT48" s="17">
        <f>VLOOKUP(B:B,'[40]Mar 2024 Final'!$B:$DW,126,0)</f>
        <v>459550</v>
      </c>
      <c r="DU48" s="22">
        <f t="shared" si="40"/>
        <v>1.2407681427483408</v>
      </c>
      <c r="DV48" s="17">
        <f>VLOOKUP(B:B,'[41]June 2024 Final'!$B:$EC,132,0)</f>
        <v>948762</v>
      </c>
      <c r="DW48" s="17">
        <f>VLOOKUP(B:B,'[41]June 2024 Final'!$B:$EB,131,0)</f>
        <v>802966</v>
      </c>
      <c r="DX48" s="22">
        <f t="shared" si="41"/>
        <v>1.1815718224681993</v>
      </c>
      <c r="DY48" s="1">
        <f>VLOOKUP(B:B,'[42]Sep 2024 Final'!$B:$ED,133,0)</f>
        <v>1312218</v>
      </c>
      <c r="DZ48" s="1">
        <f>VLOOKUP(B:B,'[42]Sep 2024 Final'!$B:$EC,132,0)</f>
        <v>1095144</v>
      </c>
      <c r="EA48" s="22">
        <f t="shared" si="42"/>
        <v>1.1982150292564266</v>
      </c>
      <c r="EB48" s="17">
        <f>VLOOKUP(B:B,'[43]Dec 2024 Final'!$B:$EF,135,0)</f>
        <v>1737193</v>
      </c>
      <c r="EC48" s="17">
        <f>VLOOKUP(B:B,'[43]Dec 2024 Final'!$B:$EE,134,0)</f>
        <v>1248506</v>
      </c>
      <c r="ED48" s="22">
        <f t="shared" si="43"/>
        <v>1.3914174221028974</v>
      </c>
    </row>
    <row r="49" spans="1:134" x14ac:dyDescent="0.25">
      <c r="A49">
        <v>43</v>
      </c>
      <c r="B49" s="11" t="s">
        <v>44</v>
      </c>
      <c r="C49" s="52">
        <f>VLOOKUP(B:B,'[44]Mar 2014 (Final)'!$B$1:$BE$65536,56,0)</f>
        <v>99966</v>
      </c>
      <c r="D49" s="17">
        <f>VLOOKUP(B:B,'[44]Mar 2014 (Final)'!$B$1:$BD$65536,55,0)</f>
        <v>235927</v>
      </c>
      <c r="E49" s="22">
        <f t="shared" si="0"/>
        <v>0.42371581039897932</v>
      </c>
      <c r="F49" s="17">
        <f>VLOOKUP(B:B,'[45]June 2014 (Final - print)'!$B$1:$BF$65536,57,0)</f>
        <v>198895</v>
      </c>
      <c r="G49" s="17">
        <f>VLOOKUP(B:B,'[45]June 2014 (Final - print)'!$B$1:$BE$65536,56,0)</f>
        <v>492729</v>
      </c>
      <c r="H49" s="22">
        <f t="shared" si="1"/>
        <v>0.40366002407002632</v>
      </c>
      <c r="I49" s="46"/>
      <c r="J49" s="46"/>
      <c r="K49" s="48" t="e">
        <f t="shared" si="2"/>
        <v>#DIV/0!</v>
      </c>
      <c r="L49" s="17">
        <f>VLOOKUP(B:B,'[3]Dec 2014 (Final)'!$B$1:$BL$65536,63,0)</f>
        <v>423257</v>
      </c>
      <c r="M49" s="17">
        <f>VLOOKUP(B:B,'[3]Dec 2014 (Final)'!$B$1:$BK$65536,62,0)</f>
        <v>1069124</v>
      </c>
      <c r="N49" s="22">
        <f t="shared" si="3"/>
        <v>0.39589140268107348</v>
      </c>
      <c r="O49" s="16">
        <f>VLOOKUP(B:B,'[4]Mar 2015 (Final)'!$B$1:$BN$65536,65,0)</f>
        <v>108275</v>
      </c>
      <c r="P49" s="17">
        <f>VLOOKUP(B:B,'[4]Mar 2015 (Final)'!$B$1:$BM$65536,64,0)</f>
        <v>254517</v>
      </c>
      <c r="Q49" s="22">
        <f t="shared" si="4"/>
        <v>0.42541362659468718</v>
      </c>
      <c r="R49" s="17">
        <f>VLOOKUP(B:B,'[5]June 2015 (Final)'!$B$1:$BR$65536,69,0)</f>
        <v>222133</v>
      </c>
      <c r="S49" s="17">
        <f>VLOOKUP(B:B,'[5]June 2015 (Final)'!$B$1:$BQ$65536,68,0)</f>
        <v>549983</v>
      </c>
      <c r="T49" s="22">
        <f t="shared" si="5"/>
        <v>0.40389066571148563</v>
      </c>
      <c r="U49" s="17">
        <f>VLOOKUP(B:B,'[6]Sep 2015 (Final)'!$B$1:$BU$65536,72,0)</f>
        <v>246681</v>
      </c>
      <c r="V49" s="17">
        <f>VLOOKUP(B:B,'[6]Sep 2015 (Final)'!$B$1:$BT$65536,71,0)</f>
        <v>922730</v>
      </c>
      <c r="W49" s="22">
        <f t="shared" si="6"/>
        <v>0.26733822461608486</v>
      </c>
      <c r="X49" s="17">
        <f>VLOOKUP(B:B,'[7]Dec 2015 (Final)'!$B$1:$BX$65536,75,0)</f>
        <v>569016</v>
      </c>
      <c r="Y49" s="17">
        <f>VLOOKUP(B:B,'[7]Dec 2015 (Final)'!$B$1:$BW$65536,74,0)</f>
        <v>1265983</v>
      </c>
      <c r="Z49" s="22">
        <f t="shared" si="7"/>
        <v>0.44946575111988074</v>
      </c>
      <c r="AA49" s="16">
        <f>VLOOKUP(B:B,'[8]Mar 2016 (Final)'!$B$1:$CA$65536,78,0)</f>
        <v>136629</v>
      </c>
      <c r="AB49" s="1">
        <f>VLOOKUP(B:B,'[8]Mar 2016 (Final)'!$B$1:$BZ$65536,77,0)</f>
        <v>310439</v>
      </c>
      <c r="AC49" s="22">
        <f t="shared" si="8"/>
        <v>0.44011544941196179</v>
      </c>
      <c r="AD49" s="17">
        <f>VLOOKUP(B:B,'[9]Jun 2016 (Final)'!$B$1:$CE$65536,82,0)</f>
        <v>273427</v>
      </c>
      <c r="AE49" s="17">
        <f>VLOOKUP(B:B,'[9]Jun 2016 (Final)'!$B$1:$CD$65536,81,0)</f>
        <v>676449</v>
      </c>
      <c r="AF49" s="22">
        <f t="shared" si="9"/>
        <v>0.40420933433266959</v>
      </c>
      <c r="AG49" s="17">
        <f>VLOOKUP(B:B,'[10]Sep 2016 (Final)'!$B$1:$CH$65536,85,0)</f>
        <v>440556</v>
      </c>
      <c r="AH49" s="17">
        <f>VLOOKUP(B:B,'[10]Sep 2016 (Final)'!$B$1:$CG$65536,84,0)</f>
        <v>1747368</v>
      </c>
      <c r="AI49" s="22">
        <f t="shared" si="10"/>
        <v>0.25212548243987526</v>
      </c>
      <c r="AJ49" s="17">
        <f>VLOOKUP(B:B,'[11]summary-dec-16'!$B$1:$CK$65536,88,0)</f>
        <v>607381</v>
      </c>
      <c r="AK49" s="17">
        <f>VLOOKUP(B:B,'[11]summary-dec-16'!$B$1:$CJ$65536,87,0)</f>
        <v>1416016</v>
      </c>
      <c r="AL49" s="22">
        <f t="shared" si="11"/>
        <v>0.42893653744025489</v>
      </c>
      <c r="AM49" s="16">
        <f>VLOOKUP(B:B,'[12]summary-mar-17'!$B$1:$CM$65536,90,0)</f>
        <v>149696</v>
      </c>
      <c r="AN49" s="17">
        <f>VLOOKUP(B:B,'[12]summary-mar-17'!$B$1:$CL$65536,89,0)</f>
        <v>385564</v>
      </c>
      <c r="AO49" s="22">
        <f t="shared" si="12"/>
        <v>0.38825201522963765</v>
      </c>
      <c r="AP49" s="17">
        <f>VLOOKUP(B:B,'[13]summary-june-17'!$B$1:$CP$65536,93,0)</f>
        <v>310835</v>
      </c>
      <c r="AQ49" s="17">
        <f>VLOOKUP(B:B,'[13]summary-june-17'!$B$1:$CO$65536,92,0)</f>
        <v>762773</v>
      </c>
      <c r="AR49" s="22">
        <f t="shared" si="13"/>
        <v>0.40750655830764854</v>
      </c>
      <c r="AS49" s="17">
        <f>VLOOKUP(B:B,'[14]summary-sep-17'!$B$1:$CS$65536,96,0)</f>
        <v>522258</v>
      </c>
      <c r="AT49" s="17">
        <f>VLOOKUP(B:B,'[14]summary-sep-17'!$B$1:$CR$65536,95,0)</f>
        <v>1218360</v>
      </c>
      <c r="AU49" s="22">
        <f t="shared" si="14"/>
        <v>0.42865655471289277</v>
      </c>
      <c r="AV49" s="17">
        <f>VLOOKUP(B:B,'[15]summary-Dec-17'!$B$1:$CV$65536,99,0)</f>
        <v>607571</v>
      </c>
      <c r="AW49" s="17">
        <f>VLOOKUP(B:B,'[15]summary-Dec-17'!$B$1:$CU$65536,98,0)</f>
        <v>1416016</v>
      </c>
      <c r="AX49" s="22">
        <f t="shared" si="15"/>
        <v>0.42907071671506536</v>
      </c>
      <c r="AY49" s="16">
        <f>VLOOKUP(B:B,'[16]summary-Mar-18'!$B$1:$CY$65536,102,0)</f>
        <v>194124</v>
      </c>
      <c r="AZ49" s="17">
        <f>VLOOKUP(B:B,'[16]summary-Mar-18'!$B$1:$CX$65536,101,0)</f>
        <v>415468</v>
      </c>
      <c r="BA49" s="22">
        <f t="shared" si="16"/>
        <v>0.46724176109832766</v>
      </c>
      <c r="BB49" s="17">
        <f>VLOOKUP(B:B,'[17]summary-Jun-18'!$B$1:$DB$65536,105,0)</f>
        <v>395221</v>
      </c>
      <c r="BC49" s="17">
        <f>VLOOKUP(B:B,'[17]summary-Jun-18'!$B$1:$DA$65536,104,0)</f>
        <v>830560</v>
      </c>
      <c r="BD49" s="22">
        <f t="shared" si="17"/>
        <v>0.47584882488923136</v>
      </c>
      <c r="BE49" s="17">
        <f>VLOOKUP(B:B,'[18]summary-Sep-18'!$B$1:$DE$65536,108,0)</f>
        <v>600872</v>
      </c>
      <c r="BF49" s="17">
        <f>VLOOKUP(B:B,'[18]summary-Sep-18'!$B$1:$DD$65536,107,0)</f>
        <v>1208982</v>
      </c>
      <c r="BG49" s="22">
        <f t="shared" si="18"/>
        <v>0.49700657247171587</v>
      </c>
      <c r="BH49" s="17">
        <f>VLOOKUP(B:B,'[19]summary-Dec-18'!$B$1:$DH$65536,111,0)</f>
        <v>785019</v>
      </c>
      <c r="BI49" s="17">
        <f>VLOOKUP(B:B,'[19]summary-Dec-18'!$B$1:$DG$65536,110,0)</f>
        <v>1721318</v>
      </c>
      <c r="BJ49" s="22">
        <f t="shared" si="19"/>
        <v>0.45605692846992829</v>
      </c>
      <c r="BK49" s="16">
        <f>VLOOKUP(B:B,[20]Summary_mar_19!$B$1:$DK$65536,114,0)</f>
        <v>207690</v>
      </c>
      <c r="BL49" s="17">
        <f>VLOOKUP(B:B,[20]Summary_mar_19!$B$1:$DJ$65536,113,0)</f>
        <v>452057</v>
      </c>
      <c r="BM49" s="22">
        <f t="shared" si="20"/>
        <v>0.45943321306826351</v>
      </c>
      <c r="BN49" s="17">
        <f>VLOOKUP(B:B,[21]Summary_jun_19!$B$1:$DN$65536,117,0)</f>
        <v>415191</v>
      </c>
      <c r="BO49" s="17">
        <f>VLOOKUP(B:B,[21]Summary_jun_19!$B$1:$DM$65536,116,0)</f>
        <v>976498</v>
      </c>
      <c r="BP49" s="22">
        <f t="shared" si="21"/>
        <v>0.42518366653080703</v>
      </c>
      <c r="BQ49" s="17">
        <f>VLOOKUP(B:B,[22]Summary_sep_19!$B$1:$DQ$65536,120,0)</f>
        <v>643120</v>
      </c>
      <c r="BR49" s="17">
        <f>VLOOKUP(B:B,[22]Summary_sep_19!$B$1:$DP$65536,119,0)</f>
        <v>1579986</v>
      </c>
      <c r="BS49" s="22">
        <f t="shared" si="22"/>
        <v>0.40704158138110086</v>
      </c>
      <c r="BT49" s="17">
        <f>VLOOKUP(B:B,[23]Summary_DEC_19!$B$1:$DT$65536,123,0)</f>
        <v>906795</v>
      </c>
      <c r="BU49" s="17">
        <f>VLOOKUP(B:B,[23]Summary_DEC_19!$B$1:$DS$65536,122,0)</f>
        <v>2085059</v>
      </c>
      <c r="BV49" s="22">
        <f t="shared" si="23"/>
        <v>0.43490136250341116</v>
      </c>
      <c r="BW49" s="16">
        <f>VLOOKUP(B:B,[24]Summary_mar_20!$B:$DW,126,0)</f>
        <v>230594</v>
      </c>
      <c r="BX49" s="17">
        <f>VLOOKUP(B:B,[24]Summary_mar_20!$B:$DV,125,0)</f>
        <v>426467</v>
      </c>
      <c r="BY49" s="22">
        <f t="shared" si="24"/>
        <v>0.54070772181669391</v>
      </c>
      <c r="BZ49" s="1">
        <f>VLOOKUP(B:B,[25]Summary_jun_20!$B:$DZ,129,0)</f>
        <v>441124</v>
      </c>
      <c r="CA49" s="17">
        <f>VLOOKUP(B:B,[25]Summary_jun_20!$B:$DY,128,0)</f>
        <v>842685</v>
      </c>
      <c r="CB49" s="22">
        <f t="shared" si="25"/>
        <v>0.52347437061298108</v>
      </c>
      <c r="CC49" s="17">
        <f>VLOOKUP(B:B,[26]Summary_Sep_20!$B:$EC,132,0)</f>
        <v>649681</v>
      </c>
      <c r="CD49" s="17">
        <f>VLOOKUP(B:B,[26]Summary_Sep_20!$B:$EB,131,0)</f>
        <v>1359600</v>
      </c>
      <c r="CE49" s="22">
        <f t="shared" si="26"/>
        <v>0.47784716092968521</v>
      </c>
      <c r="CF49" s="17">
        <f>VLOOKUP(B:B,[27]Summary_Dec_20!$B:$EF,135,0)</f>
        <v>915248</v>
      </c>
      <c r="CG49" s="17">
        <f>VLOOKUP(B:B,[27]Summary_Dec_20!$B:$EE,134,0)</f>
        <v>2155959</v>
      </c>
      <c r="CH49" s="22">
        <f t="shared" si="27"/>
        <v>0.42452013234017899</v>
      </c>
      <c r="CI49" s="16">
        <f>VLOOKUP(B:B,[28]Summary_Mar_21!$B:$EH,137,0)</f>
        <v>217417</v>
      </c>
      <c r="CJ49" s="17">
        <f>VLOOKUP(B:B,[28]Summary_Mar_21!$B:$EG,136,0)</f>
        <v>509407</v>
      </c>
      <c r="CK49" s="22">
        <f t="shared" si="28"/>
        <v>0.42680410752109804</v>
      </c>
      <c r="CL49" s="17">
        <f>VLOOKUP(B:B,[29]Summary_Jun_21!$B:$EK,140,0)</f>
        <v>468986</v>
      </c>
      <c r="CM49" s="17">
        <f>VLOOKUP(B:B,[29]Summary_Jun_21!$B:$EJ,139,0)</f>
        <v>803371</v>
      </c>
      <c r="CN49" s="22">
        <f t="shared" si="29"/>
        <v>0.58377262808839259</v>
      </c>
      <c r="CO49" s="17">
        <f>VLOOKUP(B:B,[30]Summary_Sep_21!$B:$EN,143,0)</f>
        <v>721405</v>
      </c>
      <c r="CP49" s="17">
        <f>VLOOKUP(B:B,[30]Summary_Sep_21!$B:$EM,142,0)</f>
        <v>1422908</v>
      </c>
      <c r="CQ49" s="22">
        <f t="shared" si="30"/>
        <v>0.50699342473301157</v>
      </c>
      <c r="CR49" s="17">
        <f>VLOOKUP(B:B,[31]Summary_Dec_21!$B:$ES,148,0)</f>
        <v>1021976</v>
      </c>
      <c r="CS49" s="17">
        <f>VLOOKUP(B:B,[31]Summary_Dec_21!$B:$ER,147,0)</f>
        <v>2477874</v>
      </c>
      <c r="CT49" s="22">
        <f t="shared" si="31"/>
        <v>0.41244066486027942</v>
      </c>
      <c r="CU49" s="16">
        <f>VLOOKUP(B:B,[32]Summary_Mar_22!$B:$DI,112,0)</f>
        <v>239333</v>
      </c>
      <c r="CV49" s="17">
        <f>VLOOKUP(B:B,[32]Summary_Mar_22!$B:$DH,111,0)</f>
        <v>594823</v>
      </c>
      <c r="CW49" s="22">
        <f t="shared" si="32"/>
        <v>0.40236002979037461</v>
      </c>
      <c r="CX49" s="17">
        <f>VLOOKUP(B:B,[33]Summary_Jun_22!$B:$DL,115,0)</f>
        <v>511130</v>
      </c>
      <c r="CY49" s="17">
        <f>VLOOKUP(B:B,[33]Summary_Jun_22!$B:$DK,114,0)</f>
        <v>1285289</v>
      </c>
      <c r="CZ49" s="22">
        <f t="shared" si="33"/>
        <v>0.39767709830240516</v>
      </c>
      <c r="DA49" s="17">
        <f>VLOOKUP(B:B,[34]Summary_Sep_22!$B:$DO,118,0)</f>
        <v>851457</v>
      </c>
      <c r="DB49" s="17">
        <f>VLOOKUP(B:B,[34]Summary_Sep_22!$B:$DN,117,0)</f>
        <v>1925581</v>
      </c>
      <c r="DC49" s="22">
        <f t="shared" si="34"/>
        <v>0.44218186614845079</v>
      </c>
      <c r="DD49" s="17">
        <f>VLOOKUP(B:B,[35]Summary_Dec_22!$B:$DR,121,0)</f>
        <v>1215257</v>
      </c>
      <c r="DE49" s="17">
        <f>VLOOKUP(B:B,[35]Summary_Dec_22!$B:$DQ,120,0)</f>
        <v>2689463</v>
      </c>
      <c r="DF49" s="22">
        <f t="shared" si="35"/>
        <v>0.45185860523085836</v>
      </c>
      <c r="DG49" s="16">
        <f>VLOOKUP(B:B,[36]Summary_Mar_23!$B:$DP,119,0)</f>
        <v>326855</v>
      </c>
      <c r="DH49" s="17">
        <f>VLOOKUP(B:B,[36]Summary_Mar_23!$B:$DO,118,0)</f>
        <v>638835</v>
      </c>
      <c r="DI49" s="22">
        <f t="shared" si="36"/>
        <v>0.51164228634937037</v>
      </c>
      <c r="DJ49" s="17">
        <f>VLOOKUP(B:B,[37]Summary_Jun_23!$B:$DQ,120,0)</f>
        <v>659324</v>
      </c>
      <c r="DK49" s="17">
        <f>VLOOKUP(B:B,[37]Summary_Jun_23!$B:$DP,119,0)</f>
        <v>1345656</v>
      </c>
      <c r="DL49" s="22">
        <f t="shared" si="37"/>
        <v>0.48996474581913951</v>
      </c>
      <c r="DM49" s="1">
        <f>VLOOKUP(B:B,[38]Summary_Sep_23!$B:$DS,122,0)</f>
        <v>1039267</v>
      </c>
      <c r="DN49" s="1">
        <f>VLOOKUP(B:B,[38]Summary_Sep_23!$B:$DR,121,0)</f>
        <v>2098861</v>
      </c>
      <c r="DO49" s="22">
        <f t="shared" si="38"/>
        <v>0.49515761167604716</v>
      </c>
      <c r="DP49" s="17">
        <f>VLOOKUP(B:B,[39]Indu!$B:$DU,124,0)</f>
        <v>11629365</v>
      </c>
      <c r="DQ49" s="17">
        <f>VLOOKUP(B:B,[39]Indu!$B:$DT,123,0)</f>
        <v>2699386</v>
      </c>
      <c r="DR49" s="22">
        <f t="shared" si="39"/>
        <v>4.3081519278828591</v>
      </c>
      <c r="DS49" s="16">
        <f>VLOOKUP(B:B,'[40]Mar 2024 Final'!$B:$DX,127,0)</f>
        <v>395208</v>
      </c>
      <c r="DT49" s="17">
        <f>VLOOKUP(B:B,'[40]Mar 2024 Final'!$B:$DW,126,0)</f>
        <v>623711</v>
      </c>
      <c r="DU49" s="22">
        <f t="shared" si="40"/>
        <v>0.63363961834888272</v>
      </c>
      <c r="DV49" s="17">
        <f>VLOOKUP(B:B,'[41]June 2024 Final'!$B:$EC,132,0)</f>
        <v>786255</v>
      </c>
      <c r="DW49" s="17">
        <f>VLOOKUP(B:B,'[41]June 2024 Final'!$B:$EB,131,0)</f>
        <v>1272538</v>
      </c>
      <c r="DX49" s="22">
        <f t="shared" si="41"/>
        <v>0.61786367086876781</v>
      </c>
      <c r="DY49" s="1">
        <f>VLOOKUP(B:B,'[42]Sep 2024 Final'!$B:$ED,133,0)</f>
        <v>1186151</v>
      </c>
      <c r="DZ49" s="1">
        <f>VLOOKUP(B:B,'[42]Sep 2024 Final'!$B:$EC,132,0)</f>
        <v>1916719</v>
      </c>
      <c r="EA49" s="22">
        <f t="shared" si="42"/>
        <v>0.61884449415902909</v>
      </c>
      <c r="EB49" s="17">
        <f>VLOOKUP(B:B,'[43]Dec 2024 Final'!$B:$EF,135,0)</f>
        <v>1622917</v>
      </c>
      <c r="EC49" s="17">
        <f>VLOOKUP(B:B,'[43]Dec 2024 Final'!$B:$EE,134,0)</f>
        <v>2711628</v>
      </c>
      <c r="ED49" s="22">
        <f t="shared" si="43"/>
        <v>0.59850281823317952</v>
      </c>
    </row>
    <row r="50" spans="1:134" x14ac:dyDescent="0.25">
      <c r="A50">
        <v>44</v>
      </c>
      <c r="B50" s="1" t="s">
        <v>89</v>
      </c>
      <c r="C50" s="52" t="e">
        <f>VLOOKUP(B:B,'[44]Mar 2014 (Final)'!$B$1:$BE$65536,56,0)</f>
        <v>#N/A</v>
      </c>
      <c r="D50" s="17" t="e">
        <f>VLOOKUP(B:B,'[44]Mar 2014 (Final)'!$B$1:$BD$65536,55,0)</f>
        <v>#N/A</v>
      </c>
      <c r="E50" s="22" t="e">
        <f t="shared" si="0"/>
        <v>#N/A</v>
      </c>
      <c r="F50" s="17" t="e">
        <f>VLOOKUP(B:B,'[45]June 2014 (Final - print)'!$B$1:$BF$65536,57,0)</f>
        <v>#N/A</v>
      </c>
      <c r="G50" s="17" t="e">
        <f>VLOOKUP(B:B,'[45]June 2014 (Final - print)'!$B$1:$BE$65536,56,0)</f>
        <v>#N/A</v>
      </c>
      <c r="H50" s="22" t="e">
        <f t="shared" si="1"/>
        <v>#N/A</v>
      </c>
      <c r="I50" s="46"/>
      <c r="J50" s="46"/>
      <c r="K50" s="48" t="e">
        <f t="shared" si="2"/>
        <v>#DIV/0!</v>
      </c>
      <c r="L50" s="17" t="e">
        <f>VLOOKUP(B:B,'[3]Dec 2014 (Final)'!$B$1:$BL$65536,63,0)</f>
        <v>#N/A</v>
      </c>
      <c r="M50" s="17" t="e">
        <f>VLOOKUP(B:B,'[3]Dec 2014 (Final)'!$B$1:$BK$65536,62,0)</f>
        <v>#N/A</v>
      </c>
      <c r="N50" s="22" t="e">
        <f t="shared" si="3"/>
        <v>#N/A</v>
      </c>
      <c r="O50" s="16" t="e">
        <f>VLOOKUP(B:B,'[4]Mar 2015 (Final)'!$B$1:$BN$65536,65,0)</f>
        <v>#N/A</v>
      </c>
      <c r="P50" s="17" t="e">
        <f>VLOOKUP(B:B,'[4]Mar 2015 (Final)'!$B$1:$BM$65536,64,0)</f>
        <v>#N/A</v>
      </c>
      <c r="Q50" s="22" t="e">
        <f t="shared" si="4"/>
        <v>#N/A</v>
      </c>
      <c r="R50" s="17" t="e">
        <f>VLOOKUP(B:B,'[5]June 2015 (Final)'!$B$1:$BR$65536,69,0)</f>
        <v>#N/A</v>
      </c>
      <c r="S50" s="17" t="e">
        <f>VLOOKUP(B:B,'[5]June 2015 (Final)'!$B$1:$BQ$65536,68,0)</f>
        <v>#N/A</v>
      </c>
      <c r="T50" s="22" t="e">
        <f t="shared" si="5"/>
        <v>#N/A</v>
      </c>
      <c r="U50" s="17" t="e">
        <f>VLOOKUP(B:B,'[6]Sep 2015 (Final)'!$B$1:$BU$65536,72,0)</f>
        <v>#N/A</v>
      </c>
      <c r="V50" s="17" t="e">
        <f>VLOOKUP(B:B,'[6]Sep 2015 (Final)'!$B$1:$BT$65536,71,0)</f>
        <v>#N/A</v>
      </c>
      <c r="W50" s="22" t="e">
        <f t="shared" si="6"/>
        <v>#N/A</v>
      </c>
      <c r="X50" s="17" t="e">
        <f>VLOOKUP(B:B,'[7]Dec 2015 (Final)'!$B$1:$BX$65536,75,0)</f>
        <v>#N/A</v>
      </c>
      <c r="Y50" s="17" t="e">
        <f>VLOOKUP(B:B,'[7]Dec 2015 (Final)'!$B$1:$BW$65536,74,0)</f>
        <v>#N/A</v>
      </c>
      <c r="Z50" s="22" t="e">
        <f t="shared" si="7"/>
        <v>#N/A</v>
      </c>
      <c r="AA50" s="16" t="e">
        <f>VLOOKUP(B:B,'[8]Mar 2016 (Final)'!$B$1:$CA$65536,78,0)</f>
        <v>#N/A</v>
      </c>
      <c r="AB50" s="1" t="e">
        <f>VLOOKUP(B:B,'[8]Mar 2016 (Final)'!$B$1:$BZ$65536,77,0)</f>
        <v>#N/A</v>
      </c>
      <c r="AC50" s="22" t="e">
        <f t="shared" si="8"/>
        <v>#N/A</v>
      </c>
      <c r="AD50" s="17" t="e">
        <f>VLOOKUP(B:B,'[9]Jun 2016 (Final)'!$B$1:$CE$65536,82,0)</f>
        <v>#N/A</v>
      </c>
      <c r="AE50" s="17" t="e">
        <f>VLOOKUP(B:B,'[9]Jun 2016 (Final)'!$B$1:$CD$65536,81,0)</f>
        <v>#N/A</v>
      </c>
      <c r="AF50" s="22" t="e">
        <f t="shared" si="9"/>
        <v>#N/A</v>
      </c>
      <c r="AG50" s="17" t="e">
        <f>VLOOKUP(B:B,'[10]Sep 2016 (Final)'!$B$1:$CH$65536,85,0)</f>
        <v>#N/A</v>
      </c>
      <c r="AH50" s="17" t="e">
        <f>VLOOKUP(B:B,'[10]Sep 2016 (Final)'!$B$1:$CG$65536,84,0)</f>
        <v>#N/A</v>
      </c>
      <c r="AI50" s="22" t="e">
        <f t="shared" si="10"/>
        <v>#N/A</v>
      </c>
      <c r="AJ50" s="17" t="e">
        <f>VLOOKUP(B:B,'[11]summary-dec-16'!$B$1:$CK$65536,88,0)</f>
        <v>#N/A</v>
      </c>
      <c r="AK50" s="17" t="e">
        <f>VLOOKUP(B:B,'[11]summary-dec-16'!$B$1:$CJ$65536,87,0)</f>
        <v>#N/A</v>
      </c>
      <c r="AL50" s="22" t="e">
        <f t="shared" si="11"/>
        <v>#N/A</v>
      </c>
      <c r="AM50" s="16" t="e">
        <f>VLOOKUP(B:B,'[12]summary-mar-17'!$B$1:$CM$65536,90,0)</f>
        <v>#N/A</v>
      </c>
      <c r="AN50" s="17" t="e">
        <f>VLOOKUP(B:B,'[12]summary-mar-17'!$B$1:$CL$65536,89,0)</f>
        <v>#N/A</v>
      </c>
      <c r="AO50" s="22" t="e">
        <f t="shared" si="12"/>
        <v>#N/A</v>
      </c>
      <c r="AP50" s="17" t="e">
        <f>VLOOKUP(B:B,'[13]summary-june-17'!$B$1:$CP$65536,93,0)</f>
        <v>#N/A</v>
      </c>
      <c r="AQ50" s="17" t="e">
        <f>VLOOKUP(B:B,'[13]summary-june-17'!$B$1:$CO$65536,92,0)</f>
        <v>#N/A</v>
      </c>
      <c r="AR50" s="22" t="e">
        <f t="shared" si="13"/>
        <v>#N/A</v>
      </c>
      <c r="AS50" s="17">
        <v>260105</v>
      </c>
      <c r="AT50" s="17">
        <v>404</v>
      </c>
      <c r="AU50" s="22">
        <v>643.82425742574253</v>
      </c>
      <c r="AV50" s="17">
        <v>361249</v>
      </c>
      <c r="AW50" s="17">
        <v>66152</v>
      </c>
      <c r="AX50" s="22">
        <v>5.4608930946910146</v>
      </c>
      <c r="AY50" s="16">
        <v>115315</v>
      </c>
      <c r="AZ50" s="17">
        <v>30811</v>
      </c>
      <c r="BA50" s="22">
        <v>3.7426568433351726</v>
      </c>
      <c r="BB50" s="17">
        <v>240028</v>
      </c>
      <c r="BC50" s="17">
        <v>179020</v>
      </c>
      <c r="BD50" s="22">
        <v>1.3407887386884147</v>
      </c>
      <c r="BE50" s="17">
        <v>358577</v>
      </c>
      <c r="BF50" s="17">
        <v>218563</v>
      </c>
      <c r="BG50" s="22">
        <v>1.6406116314289243</v>
      </c>
      <c r="BH50" s="17">
        <v>484237</v>
      </c>
      <c r="BI50" s="17">
        <v>266768</v>
      </c>
      <c r="BJ50" s="22">
        <v>1.8151989743897319</v>
      </c>
      <c r="BK50" s="16">
        <v>136431</v>
      </c>
      <c r="BL50" s="17">
        <v>55082</v>
      </c>
      <c r="BM50" s="22">
        <v>2.4768708471006864</v>
      </c>
      <c r="BN50" s="17">
        <v>279100</v>
      </c>
      <c r="BO50" s="17">
        <v>121557</v>
      </c>
      <c r="BP50" s="22">
        <v>2.2960421859703679</v>
      </c>
      <c r="BQ50" s="17">
        <v>431644</v>
      </c>
      <c r="BR50" s="17">
        <v>188098</v>
      </c>
      <c r="BS50" s="22">
        <v>2.2947825069910368</v>
      </c>
      <c r="BT50" s="17">
        <v>603742</v>
      </c>
      <c r="BU50" s="17">
        <v>250982</v>
      </c>
      <c r="BV50" s="22">
        <v>2.4055191208931319</v>
      </c>
      <c r="BW50" s="16">
        <v>162541</v>
      </c>
      <c r="BX50" s="17">
        <v>83115</v>
      </c>
      <c r="BY50" s="22">
        <v>1.9556157131685015</v>
      </c>
      <c r="BZ50" s="1">
        <v>320980</v>
      </c>
      <c r="CA50" s="17">
        <v>162492</v>
      </c>
      <c r="CB50" s="22">
        <v>1.975358786894124</v>
      </c>
      <c r="CC50" s="17">
        <v>490779</v>
      </c>
      <c r="CD50" s="17">
        <v>299776</v>
      </c>
      <c r="CE50" s="22">
        <v>1.6371524071306576</v>
      </c>
      <c r="CF50" s="17">
        <v>691914</v>
      </c>
      <c r="CG50" s="17">
        <v>544951</v>
      </c>
      <c r="CH50" s="22">
        <v>1.2696811272940136</v>
      </c>
      <c r="CI50" s="16">
        <v>181636</v>
      </c>
      <c r="CJ50" s="17">
        <v>197253</v>
      </c>
      <c r="CK50" s="22">
        <v>0.92082756662763054</v>
      </c>
      <c r="CL50" s="17">
        <v>382787</v>
      </c>
      <c r="CM50" s="17">
        <v>393548</v>
      </c>
      <c r="CN50" s="22">
        <v>0.97265644851453947</v>
      </c>
      <c r="CO50" s="17">
        <v>584514</v>
      </c>
      <c r="CP50" s="17">
        <v>650754</v>
      </c>
      <c r="CQ50" s="22">
        <v>0.8982103836472769</v>
      </c>
      <c r="CR50" s="17">
        <v>800534</v>
      </c>
      <c r="CS50" s="17">
        <v>891450</v>
      </c>
      <c r="CT50" s="22">
        <v>0.89801334903808405</v>
      </c>
      <c r="CU50" s="16">
        <v>210443</v>
      </c>
      <c r="CV50" s="17">
        <v>210244</v>
      </c>
      <c r="CW50" s="22">
        <v>1.0009465192823577</v>
      </c>
      <c r="CX50" s="17">
        <v>435370</v>
      </c>
      <c r="CY50" s="17">
        <v>427255</v>
      </c>
      <c r="CZ50" s="22">
        <v>1.0189933412130929</v>
      </c>
      <c r="DA50" s="17">
        <v>668618</v>
      </c>
      <c r="DB50" s="17">
        <v>652848</v>
      </c>
      <c r="DC50" s="22">
        <v>1.0241556993358332</v>
      </c>
      <c r="DD50" s="17">
        <v>945041</v>
      </c>
      <c r="DE50" s="17">
        <v>856297</v>
      </c>
      <c r="DF50" s="22">
        <v>1.1036369390526886</v>
      </c>
      <c r="DG50" s="16">
        <v>254303</v>
      </c>
      <c r="DH50" s="17">
        <v>243180</v>
      </c>
      <c r="DI50" s="22">
        <v>1.0457397812320093</v>
      </c>
      <c r="DJ50" s="17">
        <f>VLOOKUP(B:B,[37]Summary_Jun_23!$B:$DQ,120,0)</f>
        <v>558605</v>
      </c>
      <c r="DK50" s="17">
        <f>VLOOKUP(B:B,[37]Summary_Jun_23!$B:$DP,119,0)</f>
        <v>513376</v>
      </c>
      <c r="DL50" s="22">
        <f t="shared" si="37"/>
        <v>1.0881011188680421</v>
      </c>
      <c r="DM50" s="1">
        <f>VLOOKUP(B:B,[38]Summary_Sep_23!$B:$DS,122,0)</f>
        <v>895617</v>
      </c>
      <c r="DN50" s="1">
        <f>VLOOKUP(B:B,[38]Summary_Sep_23!$B:$DR,121,0)</f>
        <v>729513</v>
      </c>
      <c r="DO50" s="22">
        <f t="shared" si="38"/>
        <v>1.2276916244124505</v>
      </c>
      <c r="DP50" s="17">
        <f>VLOOKUP(B:B,[39]Indu!$B:$DU,124,0)</f>
        <v>1268615</v>
      </c>
      <c r="DQ50" s="17">
        <f>VLOOKUP(B:B,[39]Indu!$B:$DT,123,0)</f>
        <v>911781</v>
      </c>
      <c r="DR50" s="22">
        <f t="shared" si="39"/>
        <v>1.391359328610708</v>
      </c>
      <c r="DS50" s="16">
        <f>VLOOKUP(B:B,'[40]Mar 2024 Final'!$B:$DX,127,0)</f>
        <v>350001</v>
      </c>
      <c r="DT50" s="17">
        <f>VLOOKUP(B:B,'[40]Mar 2024 Final'!$B:$DW,126,0)</f>
        <v>153415</v>
      </c>
      <c r="DU50" s="22">
        <f t="shared" si="40"/>
        <v>2.2814001238470816</v>
      </c>
      <c r="DV50" s="17">
        <f>VLOOKUP(B:B,'[41]June 2024 Final'!$B:$EC,132,0)</f>
        <v>732288</v>
      </c>
      <c r="DW50" s="17">
        <f>VLOOKUP(B:B,'[41]June 2024 Final'!$B:$EB,131,0)</f>
        <v>310502</v>
      </c>
      <c r="DX50" s="22">
        <f t="shared" si="41"/>
        <v>2.3584002679531855</v>
      </c>
      <c r="DY50" s="1">
        <f>VLOOKUP(B:B,'[42]Sep 2024 Final'!$B:$ED,133,0)</f>
        <v>1126912</v>
      </c>
      <c r="DZ50" s="1">
        <f>VLOOKUP(B:B,'[42]Sep 2024 Final'!$B:$EC,132,0)</f>
        <v>451915</v>
      </c>
      <c r="EA50" s="22">
        <f t="shared" si="42"/>
        <v>2.4936370777690495</v>
      </c>
      <c r="EB50" s="17">
        <f>VLOOKUP(B:B,'[43]Dec 2024 Final'!$B:$EF,135,0)</f>
        <v>1563072</v>
      </c>
      <c r="EC50" s="17">
        <f>VLOOKUP(B:B,'[43]Dec 2024 Final'!$B:$EE,134,0)</f>
        <v>603498</v>
      </c>
      <c r="ED50" s="22">
        <f t="shared" si="43"/>
        <v>2.5900201823369753</v>
      </c>
    </row>
    <row r="51" spans="1:134" x14ac:dyDescent="0.25">
      <c r="A51">
        <v>45</v>
      </c>
      <c r="B51" s="1" t="s">
        <v>72</v>
      </c>
      <c r="C51" s="52" t="e">
        <f>VLOOKUP(B:B,'[44]Mar 2014 (Final)'!$B$1:$BE$65536,56,0)</f>
        <v>#N/A</v>
      </c>
      <c r="D51" s="17" t="e">
        <f>VLOOKUP(B:B,'[44]Mar 2014 (Final)'!$B$1:$BD$65536,55,0)</f>
        <v>#N/A</v>
      </c>
      <c r="E51" s="22" t="e">
        <f t="shared" si="0"/>
        <v>#N/A</v>
      </c>
      <c r="F51" s="17" t="e">
        <f>VLOOKUP(B:B,'[45]June 2014 (Final - print)'!$B$1:$BF$65536,57,0)</f>
        <v>#N/A</v>
      </c>
      <c r="G51" s="17" t="e">
        <f>VLOOKUP(B:B,'[45]June 2014 (Final - print)'!$B$1:$BE$65536,56,0)</f>
        <v>#N/A</v>
      </c>
      <c r="H51" s="22" t="e">
        <f t="shared" si="1"/>
        <v>#N/A</v>
      </c>
      <c r="I51" s="46"/>
      <c r="J51" s="46"/>
      <c r="K51" s="48" t="e">
        <f t="shared" si="2"/>
        <v>#DIV/0!</v>
      </c>
      <c r="L51" s="17" t="e">
        <f>VLOOKUP(B:B,'[3]Dec 2014 (Final)'!$B$1:$BL$65536,63,0)</f>
        <v>#N/A</v>
      </c>
      <c r="M51" s="17" t="e">
        <f>VLOOKUP(B:B,'[3]Dec 2014 (Final)'!$B$1:$BK$65536,62,0)</f>
        <v>#N/A</v>
      </c>
      <c r="N51" s="22" t="e">
        <f t="shared" si="3"/>
        <v>#N/A</v>
      </c>
      <c r="O51" s="16" t="e">
        <f>VLOOKUP(B:B,'[4]Mar 2015 (Final)'!$B$1:$BN$65536,65,0)</f>
        <v>#N/A</v>
      </c>
      <c r="P51" s="17" t="e">
        <f>VLOOKUP(B:B,'[4]Mar 2015 (Final)'!$B$1:$BM$65536,64,0)</f>
        <v>#N/A</v>
      </c>
      <c r="Q51" s="22" t="e">
        <f t="shared" si="4"/>
        <v>#N/A</v>
      </c>
      <c r="R51" s="17" t="e">
        <f>VLOOKUP(B:B,'[5]June 2015 (Final)'!$B$1:$BR$65536,69,0)</f>
        <v>#N/A</v>
      </c>
      <c r="S51" s="17" t="e">
        <f>VLOOKUP(B:B,'[5]June 2015 (Final)'!$B$1:$BQ$65536,68,0)</f>
        <v>#N/A</v>
      </c>
      <c r="T51" s="22" t="e">
        <f t="shared" si="5"/>
        <v>#N/A</v>
      </c>
      <c r="U51" s="17" t="e">
        <f>VLOOKUP(B:B,'[6]Sep 2015 (Final)'!$B$1:$BU$65536,72,0)</f>
        <v>#N/A</v>
      </c>
      <c r="V51" s="17" t="e">
        <f>VLOOKUP(B:B,'[6]Sep 2015 (Final)'!$B$1:$BT$65536,71,0)</f>
        <v>#N/A</v>
      </c>
      <c r="W51" s="22" t="e">
        <f t="shared" si="6"/>
        <v>#N/A</v>
      </c>
      <c r="X51" s="17" t="e">
        <f>VLOOKUP(B:B,'[7]Dec 2015 (Final)'!$B$1:$BX$65536,75,0)</f>
        <v>#N/A</v>
      </c>
      <c r="Y51" s="17" t="e">
        <f>VLOOKUP(B:B,'[7]Dec 2015 (Final)'!$B$1:$BW$65536,74,0)</f>
        <v>#N/A</v>
      </c>
      <c r="Z51" s="22" t="e">
        <f t="shared" si="7"/>
        <v>#N/A</v>
      </c>
      <c r="AA51" s="16" t="e">
        <f>VLOOKUP(B:B,'[8]Mar 2016 (Final)'!$B$1:$CA$65536,78,0)</f>
        <v>#N/A</v>
      </c>
      <c r="AB51" s="1" t="e">
        <f>VLOOKUP(B:B,'[8]Mar 2016 (Final)'!$B$1:$BZ$65536,77,0)</f>
        <v>#N/A</v>
      </c>
      <c r="AC51" s="22" t="e">
        <f t="shared" si="8"/>
        <v>#N/A</v>
      </c>
      <c r="AD51" s="17" t="e">
        <f>VLOOKUP(B:B,'[9]Jun 2016 (Final)'!$B$1:$CE$65536,82,0)</f>
        <v>#N/A</v>
      </c>
      <c r="AE51" s="17" t="e">
        <f>VLOOKUP(B:B,'[9]Jun 2016 (Final)'!$B$1:$CD$65536,81,0)</f>
        <v>#N/A</v>
      </c>
      <c r="AF51" s="22" t="e">
        <f t="shared" si="9"/>
        <v>#N/A</v>
      </c>
      <c r="AG51" s="17" t="e">
        <f>VLOOKUP(B:B,'[10]Sep 2016 (Final)'!$B$1:$CH$65536,85,0)</f>
        <v>#N/A</v>
      </c>
      <c r="AH51" s="17" t="e">
        <f>VLOOKUP(B:B,'[10]Sep 2016 (Final)'!$B$1:$CG$65536,84,0)</f>
        <v>#N/A</v>
      </c>
      <c r="AI51" s="22" t="e">
        <f t="shared" si="10"/>
        <v>#N/A</v>
      </c>
      <c r="AJ51" s="17" t="e">
        <f>VLOOKUP(B:B,'[11]summary-dec-16'!$B$1:$CK$65536,88,0)</f>
        <v>#N/A</v>
      </c>
      <c r="AK51" s="17" t="e">
        <f>VLOOKUP(B:B,'[11]summary-dec-16'!$B$1:$CJ$65536,87,0)</f>
        <v>#N/A</v>
      </c>
      <c r="AL51" s="22" t="e">
        <f t="shared" si="11"/>
        <v>#N/A</v>
      </c>
      <c r="AM51" s="16" t="e">
        <f>VLOOKUP(B:B,'[12]summary-mar-17'!$B$1:$CM$65536,90,0)</f>
        <v>#N/A</v>
      </c>
      <c r="AN51" s="17" t="e">
        <f>VLOOKUP(B:B,'[12]summary-mar-17'!$B$1:$CL$65536,89,0)</f>
        <v>#N/A</v>
      </c>
      <c r="AO51" s="22" t="e">
        <f t="shared" si="12"/>
        <v>#N/A</v>
      </c>
      <c r="AP51" s="17">
        <f>VLOOKUP(B:B,'[13]summary-june-17'!$B$1:$CP$65536,93,0)</f>
        <v>343132</v>
      </c>
      <c r="AQ51" s="17">
        <f>VLOOKUP(B:B,'[13]summary-june-17'!$B$1:$CO$65536,92,0)</f>
        <v>183</v>
      </c>
      <c r="AR51" s="22">
        <f>AP51/AQ51</f>
        <v>1875.0382513661202</v>
      </c>
      <c r="AS51" s="17">
        <f>VLOOKUP(B:B,'[14]summary-sep-17'!$B$1:$CS$65536,96,0)</f>
        <v>551858</v>
      </c>
      <c r="AT51" s="17">
        <f>VLOOKUP(B:B,'[14]summary-sep-17'!$B$1:$CR$65536,95,0)</f>
        <v>-8893</v>
      </c>
      <c r="AU51" s="22">
        <f t="shared" si="14"/>
        <v>-62.055324412459235</v>
      </c>
      <c r="AV51" s="17">
        <f>VLOOKUP(B:B,'[15]summary-Dec-17'!$B$1:$CV$65536,99,0)</f>
        <v>853937</v>
      </c>
      <c r="AW51" s="17">
        <f>VLOOKUP(B:B,'[15]summary-Dec-17'!$B$1:$CU$65536,98,0)</f>
        <v>12490</v>
      </c>
      <c r="AX51" s="22">
        <f t="shared" si="15"/>
        <v>68.369655724579658</v>
      </c>
      <c r="AY51" s="16">
        <f>VLOOKUP(B:B,'[16]summary-Mar-18'!$B$1:$CY$65536,102,0)</f>
        <v>246294</v>
      </c>
      <c r="AZ51" s="17">
        <f>VLOOKUP(B:B,'[16]summary-Mar-18'!$B$1:$CX$65536,101,0)</f>
        <v>17851</v>
      </c>
      <c r="BA51" s="22">
        <f t="shared" si="16"/>
        <v>13.797210240322672</v>
      </c>
      <c r="BB51" s="17">
        <f>VLOOKUP(B:B,'[17]summary-Jun-18'!$B$1:$DB$65536,105,0)</f>
        <v>496853</v>
      </c>
      <c r="BC51" s="17">
        <f>VLOOKUP(B:B,'[17]summary-Jun-18'!$B$1:$DA$65536,104,0)</f>
        <v>45936</v>
      </c>
      <c r="BD51" s="22">
        <f t="shared" si="17"/>
        <v>10.816200801114594</v>
      </c>
      <c r="BE51" s="17">
        <f>VLOOKUP(B:B,'[18]summary-Sep-18'!$B$1:$DE$65536,108,0)</f>
        <v>750301</v>
      </c>
      <c r="BF51" s="17">
        <f>VLOOKUP(B:B,'[18]summary-Sep-18'!$B$1:$DD$65536,107,0)</f>
        <v>79965</v>
      </c>
      <c r="BG51" s="22">
        <f t="shared" si="18"/>
        <v>9.3828675045332339</v>
      </c>
      <c r="BH51" s="17">
        <f>VLOOKUP(B:B,'[19]summary-Dec-18'!$B$1:$DH$65536,111,0)</f>
        <v>987849</v>
      </c>
      <c r="BI51" s="17">
        <f>VLOOKUP(B:B,'[19]summary-Dec-18'!$B$1:$DG$65536,110,0)</f>
        <v>135185</v>
      </c>
      <c r="BJ51" s="22">
        <f t="shared" si="19"/>
        <v>7.3073861745016089</v>
      </c>
      <c r="BK51" s="16">
        <f>VLOOKUP(B:B,[20]Summary_mar_19!$B$1:$DK$65536,114,0)</f>
        <v>243082</v>
      </c>
      <c r="BL51" s="17">
        <f>VLOOKUP(B:B,[20]Summary_mar_19!$B$1:$DJ$65536,113,0)</f>
        <v>47604</v>
      </c>
      <c r="BM51" s="22">
        <f t="shared" si="20"/>
        <v>5.1063356020502475</v>
      </c>
      <c r="BN51" s="17">
        <f>VLOOKUP(B:B,[21]Summary_jun_19!$B$1:$DN$65536,117,0)</f>
        <v>491170</v>
      </c>
      <c r="BO51" s="17">
        <f>VLOOKUP(B:B,[21]Summary_jun_19!$B$1:$DM$65536,116,0)</f>
        <v>106963</v>
      </c>
      <c r="BP51" s="22">
        <f t="shared" si="21"/>
        <v>4.5919617063844509</v>
      </c>
      <c r="BQ51" s="17">
        <f>VLOOKUP(B:B,[22]Summary_sep_19!$B$1:$DQ$65536,120,0)</f>
        <v>720385</v>
      </c>
      <c r="BR51" s="17">
        <f>VLOOKUP(B:B,[22]Summary_sep_19!$B$1:$DP$65536,119,0)</f>
        <v>166830</v>
      </c>
      <c r="BS51" s="22">
        <f t="shared" si="22"/>
        <v>4.3180782832823832</v>
      </c>
      <c r="BT51" s="17">
        <f>VLOOKUP(B:B,[23]Summary_DEC_19!$B$1:$DT$65536,123,0)</f>
        <v>978109</v>
      </c>
      <c r="BU51" s="17">
        <f>VLOOKUP(B:B,[23]Summary_DEC_19!$B$1:$DS$65536,122,0)</f>
        <v>220868</v>
      </c>
      <c r="BV51" s="22">
        <f t="shared" si="23"/>
        <v>4.4284776427549488</v>
      </c>
      <c r="BW51" s="16">
        <f>VLOOKUP(B:B,[24]Summary_mar_20!$B:$DW,126,0)</f>
        <v>250153</v>
      </c>
      <c r="BX51" s="17">
        <f>VLOOKUP(B:B,[24]Summary_mar_20!$B:$DV,125,0)</f>
        <v>65967</v>
      </c>
      <c r="BY51" s="22">
        <f t="shared" si="24"/>
        <v>3.7920930162050723</v>
      </c>
      <c r="BZ51" s="1">
        <f>VLOOKUP(B:B,[25]Summary_jun_20!$B:$DZ,129,0)</f>
        <v>494095</v>
      </c>
      <c r="CA51" s="17">
        <f>VLOOKUP(B:B,[25]Summary_jun_20!$B:$DY,128,0)</f>
        <v>129611</v>
      </c>
      <c r="CB51" s="22">
        <f t="shared" si="25"/>
        <v>3.812137858669403</v>
      </c>
      <c r="CC51" s="17">
        <f>VLOOKUP(B:B,[26]Summary_Sep_20!$B:$EC,132,0)</f>
        <v>739474</v>
      </c>
      <c r="CD51" s="17">
        <f>VLOOKUP(B:B,[26]Summary_Sep_20!$B:$EB,131,0)</f>
        <v>208390</v>
      </c>
      <c r="CE51" s="22">
        <f t="shared" si="26"/>
        <v>3.5485100052785641</v>
      </c>
      <c r="CF51" s="17">
        <f>VLOOKUP(B:B,[27]Summary_Dec_20!$B:$EF,135,0)</f>
        <v>995355</v>
      </c>
      <c r="CG51" s="17">
        <f>VLOOKUP(B:B,[27]Summary_Dec_20!$B:$EE,134,0)</f>
        <v>337546</v>
      </c>
      <c r="CH51" s="22">
        <f t="shared" si="27"/>
        <v>2.9487980897418424</v>
      </c>
      <c r="CI51" s="16">
        <f>VLOOKUP(B:B,[28]Summary_Mar_21!$B:$EH,137,0)</f>
        <v>238452</v>
      </c>
      <c r="CJ51" s="17">
        <f>VLOOKUP(B:B,[28]Summary_Mar_21!$B:$EG,136,0)</f>
        <v>124765</v>
      </c>
      <c r="CK51" s="22">
        <f t="shared" si="28"/>
        <v>1.9112090730573479</v>
      </c>
      <c r="CL51" s="17">
        <f>VLOOKUP(B:B,[29]Summary_Jun_21!$B:$EK,140,0)</f>
        <v>489806</v>
      </c>
      <c r="CM51" s="17">
        <f>VLOOKUP(B:B,[29]Summary_Jun_21!$B:$EJ,139,0)</f>
        <v>230660</v>
      </c>
      <c r="CN51" s="22">
        <f t="shared" si="29"/>
        <v>2.1234977889534381</v>
      </c>
      <c r="CO51" s="17">
        <f>VLOOKUP(B:B,[30]Summary_Sep_21!$B:$EN,143,0)</f>
        <v>748023</v>
      </c>
      <c r="CP51" s="17">
        <f>VLOOKUP(B:B,[30]Summary_Sep_21!$B:$EM,142,0)</f>
        <v>322389</v>
      </c>
      <c r="CQ51" s="22">
        <f t="shared" si="30"/>
        <v>2.3202497603826435</v>
      </c>
      <c r="CR51" s="17">
        <f>VLOOKUP(B:B,[31]Summary_Dec_21!$B:$ES,148,0)</f>
        <v>1008470</v>
      </c>
      <c r="CS51" s="17">
        <f>VLOOKUP(B:B,[31]Summary_Dec_21!$B:$ER,147,0)</f>
        <v>485280</v>
      </c>
      <c r="CT51" s="22">
        <f t="shared" si="31"/>
        <v>2.0781198483349819</v>
      </c>
      <c r="CU51" s="16">
        <f>VLOOKUP(B:B,[32]Summary_Mar_22!$B:$DI,112,0)</f>
        <v>260041</v>
      </c>
      <c r="CV51" s="17">
        <f>VLOOKUP(B:B,[32]Summary_Mar_22!$B:$DH,111,0)</f>
        <v>103615</v>
      </c>
      <c r="CW51" s="22">
        <f t="shared" si="32"/>
        <v>2.5096848911837091</v>
      </c>
      <c r="CX51" s="17">
        <f>VLOOKUP(B:B,[33]Summary_Jun_22!$B:$DL,115,0)</f>
        <v>529853</v>
      </c>
      <c r="CY51" s="17">
        <f>VLOOKUP(B:B,[33]Summary_Jun_22!$B:$DK,114,0)</f>
        <v>224895</v>
      </c>
      <c r="CZ51" s="22">
        <f t="shared" si="33"/>
        <v>2.356001689677405</v>
      </c>
      <c r="DA51" s="17">
        <f>VLOOKUP(B:B,[34]Summary_Sep_22!$B:$DO,118,0)</f>
        <v>795574</v>
      </c>
      <c r="DB51" s="17">
        <f>VLOOKUP(B:B,[34]Summary_Sep_22!$B:$DN,117,0)</f>
        <v>346810</v>
      </c>
      <c r="DC51" s="22">
        <f t="shared" si="34"/>
        <v>2.2939765289351519</v>
      </c>
      <c r="DD51" s="17">
        <f>VLOOKUP(B:B,[35]Summary_Dec_22!$B:$DR,121,0)</f>
        <v>1057311</v>
      </c>
      <c r="DE51" s="17">
        <f>VLOOKUP(B:B,[35]Summary_Dec_22!$B:$DQ,120,0)</f>
        <v>524013</v>
      </c>
      <c r="DF51" s="22">
        <f t="shared" si="35"/>
        <v>2.0177190260546971</v>
      </c>
      <c r="DG51" s="16">
        <f>VLOOKUP(B:B,[36]Summary_Mar_23!$B:$DP,119,0)</f>
        <v>278301</v>
      </c>
      <c r="DH51" s="17">
        <f>VLOOKUP(B:B,[36]Summary_Mar_23!$B:$DO,118,0)</f>
        <v>165872</v>
      </c>
      <c r="DI51" s="22">
        <f t="shared" si="36"/>
        <v>1.6778057779492621</v>
      </c>
      <c r="DJ51" s="17">
        <f>VLOOKUP(B:B,[37]Summary_Jun_23!$B:$DQ,120,0)</f>
        <v>570250</v>
      </c>
      <c r="DK51" s="17">
        <f>VLOOKUP(B:B,[37]Summary_Jun_23!$B:$DP,119,0)</f>
        <v>377985</v>
      </c>
      <c r="DL51" s="22">
        <f t="shared" si="37"/>
        <v>1.5086577509689538</v>
      </c>
      <c r="DM51" s="1">
        <f>VLOOKUP(B:B,[38]Summary_Sep_23!$B:$DS,122,0)</f>
        <v>858339</v>
      </c>
      <c r="DN51" s="1">
        <f>VLOOKUP(B:B,[38]Summary_Sep_23!$B:$DR,121,0)</f>
        <v>614595</v>
      </c>
      <c r="DO51" s="22">
        <f t="shared" si="38"/>
        <v>1.3965928782368877</v>
      </c>
      <c r="DP51" s="17">
        <f>VLOOKUP(B:B,[39]Indu!$B:$DU,124,0)</f>
        <v>1144430</v>
      </c>
      <c r="DQ51" s="17">
        <f>VLOOKUP(B:B,[39]Indu!$B:$DT,123,0)</f>
        <v>925190</v>
      </c>
      <c r="DR51" s="22">
        <f t="shared" si="39"/>
        <v>1.2369675418022243</v>
      </c>
      <c r="DS51" s="16">
        <f>VLOOKUP(B:B,'[40]Mar 2024 Final'!$B:$DX,127,0)</f>
        <v>294366</v>
      </c>
      <c r="DT51" s="17">
        <f>VLOOKUP(B:B,'[40]Mar 2024 Final'!$B:$DW,126,0)</f>
        <v>306704</v>
      </c>
      <c r="DU51" s="22">
        <f t="shared" si="40"/>
        <v>0.95977228859095409</v>
      </c>
      <c r="DV51" s="17">
        <f>VLOOKUP(B:B,'[41]June 2024 Final'!$B:$EC,132,0)</f>
        <v>623361</v>
      </c>
      <c r="DW51" s="17">
        <f>VLOOKUP(B:B,'[41]June 2024 Final'!$B:$EB,131,0)</f>
        <v>622371</v>
      </c>
      <c r="DX51" s="22">
        <f t="shared" si="41"/>
        <v>1.0015906910829715</v>
      </c>
      <c r="DY51" s="1">
        <f>VLOOKUP(B:B,'[42]Sep 2024 Final'!$B:$ED,133,0)</f>
        <v>959543</v>
      </c>
      <c r="DZ51" s="1">
        <f>VLOOKUP(B:B,'[42]Sep 2024 Final'!$B:$EC,132,0)</f>
        <v>902307</v>
      </c>
      <c r="EA51" s="22">
        <f t="shared" si="42"/>
        <v>1.0634329557456608</v>
      </c>
      <c r="EB51" s="17">
        <f>VLOOKUP(B:B,'[43]Dec 2024 Final'!$B:$EF,135,0)</f>
        <v>1312710</v>
      </c>
      <c r="EC51" s="17">
        <f>VLOOKUP(B:B,'[43]Dec 2024 Final'!$B:$EE,134,0)</f>
        <v>1896877</v>
      </c>
      <c r="ED51" s="22">
        <f t="shared" si="43"/>
        <v>0.69203749109720869</v>
      </c>
    </row>
    <row r="52" spans="1:134" x14ac:dyDescent="0.25">
      <c r="A52">
        <v>46</v>
      </c>
      <c r="B52" s="1" t="s">
        <v>83</v>
      </c>
      <c r="C52" s="52" t="e">
        <f>VLOOKUP(B:B,'[44]Mar 2014 (Final)'!$B$1:$BE$65536,56,0)</f>
        <v>#N/A</v>
      </c>
      <c r="D52" s="17" t="e">
        <f>VLOOKUP(B:B,'[44]Mar 2014 (Final)'!$B$1:$BD$65536,55,0)</f>
        <v>#N/A</v>
      </c>
      <c r="E52" s="22" t="e">
        <f t="shared" si="0"/>
        <v>#N/A</v>
      </c>
      <c r="F52" s="17" t="e">
        <f>VLOOKUP(B:B,'[45]June 2014 (Final - print)'!$B$1:$BF$65536,57,0)</f>
        <v>#N/A</v>
      </c>
      <c r="G52" s="17" t="e">
        <f>VLOOKUP(B:B,'[45]June 2014 (Final - print)'!$B$1:$BE$65536,56,0)</f>
        <v>#N/A</v>
      </c>
      <c r="H52" s="22" t="e">
        <f t="shared" si="1"/>
        <v>#N/A</v>
      </c>
      <c r="I52" s="46"/>
      <c r="J52" s="46"/>
      <c r="K52" s="48" t="e">
        <f t="shared" si="2"/>
        <v>#DIV/0!</v>
      </c>
      <c r="L52" s="17" t="e">
        <f>VLOOKUP(B:B,'[3]Dec 2014 (Final)'!$B$1:$BL$65536,63,0)</f>
        <v>#N/A</v>
      </c>
      <c r="M52" s="17" t="e">
        <f>VLOOKUP(B:B,'[3]Dec 2014 (Final)'!$B$1:$BK$65536,62,0)</f>
        <v>#N/A</v>
      </c>
      <c r="N52" s="22" t="e">
        <f t="shared" si="3"/>
        <v>#N/A</v>
      </c>
      <c r="O52" s="16" t="e">
        <f>VLOOKUP(B:B,'[4]Mar 2015 (Final)'!$B$1:$BN$65536,65,0)</f>
        <v>#N/A</v>
      </c>
      <c r="P52" s="17" t="e">
        <f>VLOOKUP(B:B,'[4]Mar 2015 (Final)'!$B$1:$BM$65536,64,0)</f>
        <v>#N/A</v>
      </c>
      <c r="Q52" s="22" t="e">
        <f t="shared" si="4"/>
        <v>#N/A</v>
      </c>
      <c r="R52" s="17" t="e">
        <f>VLOOKUP(B:B,'[5]June 2015 (Final)'!$B$1:$BR$65536,69,0)</f>
        <v>#N/A</v>
      </c>
      <c r="S52" s="17" t="e">
        <f>VLOOKUP(B:B,'[5]June 2015 (Final)'!$B$1:$BQ$65536,68,0)</f>
        <v>#N/A</v>
      </c>
      <c r="T52" s="22" t="e">
        <f t="shared" si="5"/>
        <v>#N/A</v>
      </c>
      <c r="U52" s="17" t="e">
        <f>VLOOKUP(B:B,'[6]Sep 2015 (Final)'!$B$1:$BU$65536,72,0)</f>
        <v>#N/A</v>
      </c>
      <c r="V52" s="17" t="e">
        <f>VLOOKUP(B:B,'[6]Sep 2015 (Final)'!$B$1:$BT$65536,71,0)</f>
        <v>#N/A</v>
      </c>
      <c r="W52" s="22" t="e">
        <f t="shared" si="6"/>
        <v>#N/A</v>
      </c>
      <c r="X52" s="17" t="e">
        <f>VLOOKUP(B:B,'[7]Dec 2015 (Final)'!$B$1:$BX$65536,75,0)</f>
        <v>#N/A</v>
      </c>
      <c r="Y52" s="17" t="e">
        <f>VLOOKUP(B:B,'[7]Dec 2015 (Final)'!$B$1:$BW$65536,74,0)</f>
        <v>#N/A</v>
      </c>
      <c r="Z52" s="22" t="e">
        <f t="shared" si="7"/>
        <v>#N/A</v>
      </c>
      <c r="AA52" s="16" t="e">
        <f>VLOOKUP(B:B,'[8]Mar 2016 (Final)'!$B$1:$CA$65536,78,0)</f>
        <v>#N/A</v>
      </c>
      <c r="AB52" s="1" t="e">
        <f>VLOOKUP(B:B,'[8]Mar 2016 (Final)'!$B$1:$BZ$65536,77,0)</f>
        <v>#N/A</v>
      </c>
      <c r="AC52" s="22" t="e">
        <f t="shared" si="8"/>
        <v>#N/A</v>
      </c>
      <c r="AD52" s="17" t="e">
        <f>VLOOKUP(B:B,'[9]Jun 2016 (Final)'!$B$1:$CE$65536,82,0)</f>
        <v>#N/A</v>
      </c>
      <c r="AE52" s="17" t="e">
        <f>VLOOKUP(B:B,'[9]Jun 2016 (Final)'!$B$1:$CD$65536,81,0)</f>
        <v>#N/A</v>
      </c>
      <c r="AF52" s="22" t="e">
        <f t="shared" si="9"/>
        <v>#N/A</v>
      </c>
      <c r="AG52" s="17" t="e">
        <f>VLOOKUP(B:B,'[10]Sep 2016 (Final)'!$B$1:$CH$65536,85,0)</f>
        <v>#N/A</v>
      </c>
      <c r="AH52" s="17" t="e">
        <f>VLOOKUP(B:B,'[10]Sep 2016 (Final)'!$B$1:$CG$65536,84,0)</f>
        <v>#N/A</v>
      </c>
      <c r="AI52" s="22" t="e">
        <f t="shared" si="10"/>
        <v>#N/A</v>
      </c>
      <c r="AJ52" s="17" t="e">
        <f>VLOOKUP(B:B,'[11]summary-dec-16'!$B$1:$CK$65536,88,0)</f>
        <v>#N/A</v>
      </c>
      <c r="AK52" s="17" t="e">
        <f>VLOOKUP(B:B,'[11]summary-dec-16'!$B$1:$CJ$65536,87,0)</f>
        <v>#N/A</v>
      </c>
      <c r="AL52" s="22" t="e">
        <f t="shared" si="11"/>
        <v>#N/A</v>
      </c>
      <c r="AM52" s="16" t="e">
        <f>VLOOKUP(B:B,'[12]summary-mar-17'!$B$1:$CM$65536,90,0)</f>
        <v>#N/A</v>
      </c>
      <c r="AN52" s="17" t="e">
        <f>VLOOKUP(B:B,'[12]summary-mar-17'!$B$1:$CL$65536,89,0)</f>
        <v>#N/A</v>
      </c>
      <c r="AO52" s="22" t="e">
        <f t="shared" si="12"/>
        <v>#N/A</v>
      </c>
      <c r="AP52" s="17" t="e">
        <f>VLOOKUP(B:B,'[13]summary-june-17'!$B$1:$CP$65536,93,0)</f>
        <v>#N/A</v>
      </c>
      <c r="AQ52" s="17" t="e">
        <f>VLOOKUP(B:B,'[13]summary-june-17'!$B$1:$CO$65536,92,0)</f>
        <v>#N/A</v>
      </c>
      <c r="AR52" s="22" t="e">
        <f t="shared" si="13"/>
        <v>#N/A</v>
      </c>
      <c r="AS52" s="17" t="e">
        <f>VLOOKUP(B:B,'[14]summary-sep-17'!$B$1:$CS$65536,96,0)</f>
        <v>#N/A</v>
      </c>
      <c r="AT52" s="17" t="e">
        <f>VLOOKUP(B:B,'[14]summary-sep-17'!$B$1:$CR$65536,95,0)</f>
        <v>#N/A</v>
      </c>
      <c r="AU52" s="22" t="e">
        <f t="shared" si="14"/>
        <v>#N/A</v>
      </c>
      <c r="AV52" s="17" t="e">
        <f>VLOOKUP(B:B,'[15]summary-Dec-17'!$B$1:$CV$65536,99,0)</f>
        <v>#N/A</v>
      </c>
      <c r="AW52" s="17" t="e">
        <f>VLOOKUP(B:B,'[15]summary-Dec-17'!$B$1:$CU$65536,98,0)</f>
        <v>#N/A</v>
      </c>
      <c r="AX52" s="22" t="e">
        <f t="shared" si="15"/>
        <v>#N/A</v>
      </c>
      <c r="AY52" s="16" t="e">
        <f>VLOOKUP(B:B,'[16]summary-Mar-18'!$B$1:$CY$65536,102,0)</f>
        <v>#N/A</v>
      </c>
      <c r="AZ52" s="17" t="e">
        <f>VLOOKUP(B:B,'[16]summary-Mar-18'!$B$1:$CX$65536,101,0)</f>
        <v>#N/A</v>
      </c>
      <c r="BA52" s="22" t="e">
        <f t="shared" si="16"/>
        <v>#N/A</v>
      </c>
      <c r="BB52" s="17" t="e">
        <f>VLOOKUP(B:B,'[17]summary-Jun-18'!$B$1:$DB$65536,105,0)</f>
        <v>#N/A</v>
      </c>
      <c r="BC52" s="17" t="e">
        <f>VLOOKUP(B:B,'[17]summary-Jun-18'!$B$1:$DA$65536,104,0)</f>
        <v>#N/A</v>
      </c>
      <c r="BD52" s="22" t="e">
        <f t="shared" si="17"/>
        <v>#N/A</v>
      </c>
      <c r="BE52" s="17" t="e">
        <f>VLOOKUP(B:B,'[18]summary-Sep-18'!$B$1:$DE$65536,108,0)</f>
        <v>#N/A</v>
      </c>
      <c r="BF52" s="17" t="e">
        <f>VLOOKUP(B:B,'[18]summary-Sep-18'!$B$1:$DD$65536,107,0)</f>
        <v>#N/A</v>
      </c>
      <c r="BG52" s="22" t="e">
        <f t="shared" si="18"/>
        <v>#N/A</v>
      </c>
      <c r="BH52" s="17" t="e">
        <f>VLOOKUP(B:B,'[19]summary-Dec-18'!$B$1:$DH$65536,111,0)</f>
        <v>#N/A</v>
      </c>
      <c r="BI52" s="17" t="e">
        <f>VLOOKUP(B:B,'[19]summary-Dec-18'!$B$1:$DG$65536,110,0)</f>
        <v>#N/A</v>
      </c>
      <c r="BJ52" s="22" t="e">
        <f t="shared" si="19"/>
        <v>#N/A</v>
      </c>
      <c r="BK52" s="16" t="e">
        <f>VLOOKUP(B:B,[20]Summary_mar_19!$B$1:$DK$65536,114,0)</f>
        <v>#N/A</v>
      </c>
      <c r="BL52" s="17" t="e">
        <f>VLOOKUP(B:B,[20]Summary_mar_19!$B$1:$DJ$65536,113,0)</f>
        <v>#N/A</v>
      </c>
      <c r="BM52" s="22" t="e">
        <f t="shared" si="20"/>
        <v>#N/A</v>
      </c>
      <c r="BN52" s="17" t="e">
        <f>VLOOKUP(B:B,[21]Summary_jun_19!$B$1:$DN$65536,117,0)</f>
        <v>#N/A</v>
      </c>
      <c r="BO52" s="17" t="e">
        <f>VLOOKUP(B:B,[21]Summary_jun_19!$B$1:$DM$65536,116,0)</f>
        <v>#N/A</v>
      </c>
      <c r="BP52" s="22" t="e">
        <f t="shared" si="21"/>
        <v>#N/A</v>
      </c>
      <c r="BQ52" s="17" t="e">
        <f>VLOOKUP(B:B,[22]Summary_sep_19!$B$1:$DQ$65536,120,0)</f>
        <v>#N/A</v>
      </c>
      <c r="BR52" s="17" t="e">
        <f>VLOOKUP(B:B,[22]Summary_sep_19!$B$1:$DP$65536,119,0)</f>
        <v>#N/A</v>
      </c>
      <c r="BS52" s="22" t="e">
        <f t="shared" si="22"/>
        <v>#N/A</v>
      </c>
      <c r="BT52" s="17">
        <f>VLOOKUP(B:B,[23]Summary_DEC_19!$B$1:$DT$65536,123,0)</f>
        <v>10957712</v>
      </c>
      <c r="BU52" s="17">
        <f>VLOOKUP(B:B,[23]Summary_DEC_19!$B$1:$DS$65536,122,0)</f>
        <v>26232574</v>
      </c>
      <c r="BV52" s="22">
        <f t="shared" si="23"/>
        <v>0.41771394602756101</v>
      </c>
      <c r="BW52" s="16">
        <f>VLOOKUP(B:B,[24]Summary_mar_20!$B:$DW,126,0)</f>
        <v>3515067</v>
      </c>
      <c r="BX52" s="17">
        <f>VLOOKUP(B:B,[24]Summary_mar_20!$B:$DV,125,0)</f>
        <v>9606320</v>
      </c>
      <c r="BY52" s="22">
        <f t="shared" si="24"/>
        <v>0.36591192048568028</v>
      </c>
      <c r="BZ52" s="1">
        <f>VLOOKUP(B:B,[25]Summary_jun_20!$B:$DZ,129,0)</f>
        <v>7344716</v>
      </c>
      <c r="CA52" s="17">
        <f>VLOOKUP(B:B,[25]Summary_jun_20!$B:$DY,128,0)</f>
        <v>18724497</v>
      </c>
      <c r="CB52" s="22">
        <f t="shared" si="25"/>
        <v>0.39225171175492723</v>
      </c>
      <c r="CC52" s="17">
        <f>VLOOKUP(B:B,[26]Summary_Sep_20!$B:$EC,132,0)</f>
        <v>12042639</v>
      </c>
      <c r="CD52" s="17">
        <f>VLOOKUP(B:B,[26]Summary_Sep_20!$B:$EB,131,0)</f>
        <v>29155106</v>
      </c>
      <c r="CE52" s="22">
        <f t="shared" si="26"/>
        <v>0.41305420052322911</v>
      </c>
      <c r="CF52" s="17">
        <f>VLOOKUP(B:B,[27]Summary_Dec_20!$B:$EF,135,0)</f>
        <v>15349144</v>
      </c>
      <c r="CG52" s="17">
        <f>VLOOKUP(B:B,[27]Summary_Dec_20!$B:$EE,134,0)</f>
        <v>41233774</v>
      </c>
      <c r="CH52" s="22">
        <f t="shared" si="27"/>
        <v>0.37224688673901157</v>
      </c>
      <c r="CI52" s="16">
        <f>VLOOKUP(B:B,[28]Summary_Mar_21!$B:$EH,137,0)</f>
        <v>4094957</v>
      </c>
      <c r="CJ52" s="17">
        <f>VLOOKUP(B:B,[28]Summary_Mar_21!$B:$EG,136,0)</f>
        <v>10490752</v>
      </c>
      <c r="CK52" s="22">
        <f t="shared" si="28"/>
        <v>0.39033970110055027</v>
      </c>
      <c r="CL52" s="17">
        <f>VLOOKUP(B:B,[29]Summary_Jun_21!$B:$EK,140,0)</f>
        <v>8256035</v>
      </c>
      <c r="CM52" s="17">
        <f>VLOOKUP(B:B,[29]Summary_Jun_21!$B:$EJ,139,0)</f>
        <v>21382800</v>
      </c>
      <c r="CN52" s="22">
        <f t="shared" si="29"/>
        <v>0.38610635651084046</v>
      </c>
      <c r="CO52" s="17">
        <f>VLOOKUP(B:B,[30]Summary_Sep_21!$B:$EN,143,0)</f>
        <v>12242980</v>
      </c>
      <c r="CP52" s="17">
        <f>VLOOKUP(B:B,[30]Summary_Sep_21!$B:$EM,142,0)</f>
        <v>32139185</v>
      </c>
      <c r="CQ52" s="22">
        <f t="shared" si="30"/>
        <v>0.38093623095918583</v>
      </c>
      <c r="CR52" s="17">
        <f>VLOOKUP(B:B,[31]Summary_Dec_21!$B:$ES,148,0)</f>
        <v>16574767</v>
      </c>
      <c r="CS52" s="17">
        <f>VLOOKUP(B:B,[31]Summary_Dec_21!$B:$ER,147,0)</f>
        <v>43705923</v>
      </c>
      <c r="CT52" s="22">
        <f t="shared" si="31"/>
        <v>0.37923388553080095</v>
      </c>
      <c r="CU52" s="16">
        <f>VLOOKUP(B:B,[32]Summary_Mar_22!$B:$DI,112,0)</f>
        <v>4484732</v>
      </c>
      <c r="CV52" s="17">
        <f>VLOOKUP(B:B,[32]Summary_Mar_22!$B:$DH,111,0)</f>
        <v>11469019</v>
      </c>
      <c r="CW52" s="22">
        <f t="shared" si="32"/>
        <v>0.39103013082461541</v>
      </c>
      <c r="CX52" s="17">
        <f>VLOOKUP(B:B,[33]Summary_Jun_22!$B:$DL,115,0)</f>
        <v>9077546</v>
      </c>
      <c r="CY52" s="17">
        <f>VLOOKUP(B:B,[33]Summary_Jun_22!$B:$DK,114,0)</f>
        <v>25309761</v>
      </c>
      <c r="CZ52" s="22">
        <f t="shared" si="33"/>
        <v>0.35865791067722846</v>
      </c>
      <c r="DA52" s="17">
        <f>VLOOKUP(B:B,[34]Summary_Sep_22!$B:$DO,118,0)</f>
        <v>14762530</v>
      </c>
      <c r="DB52" s="17">
        <f>VLOOKUP(B:B,[34]Summary_Sep_22!$B:$DN,117,0)</f>
        <v>40034561</v>
      </c>
      <c r="DC52" s="22">
        <f t="shared" si="34"/>
        <v>0.36874464540775159</v>
      </c>
      <c r="DD52" s="17">
        <f>VLOOKUP(B:B,[35]Summary_Dec_22!$B:$DR,121,0)</f>
        <v>19878441</v>
      </c>
      <c r="DE52" s="17">
        <f>VLOOKUP(B:B,[35]Summary_Dec_22!$B:$DQ,120,0)</f>
        <v>53460480</v>
      </c>
      <c r="DF52" s="22">
        <f t="shared" si="35"/>
        <v>0.37183431574127279</v>
      </c>
      <c r="DG52" s="16">
        <f>VLOOKUP(B:B,[36]Summary_Mar_23!$B:$DP,119,0)</f>
        <v>5790399</v>
      </c>
      <c r="DH52" s="17">
        <f>VLOOKUP(B:B,[36]Summary_Mar_23!$B:$DO,118,0)</f>
        <v>13191229</v>
      </c>
      <c r="DI52" s="22">
        <f t="shared" si="36"/>
        <v>0.43895826537466676</v>
      </c>
      <c r="DJ52" s="17">
        <f>VLOOKUP(B:B,[37]Summary_Jun_23!$B:$DQ,120,0)</f>
        <v>11280750</v>
      </c>
      <c r="DK52" s="17">
        <f>VLOOKUP(B:B,[37]Summary_Jun_23!$B:$DP,119,0)</f>
        <v>26005212</v>
      </c>
      <c r="DL52" s="22">
        <f t="shared" si="37"/>
        <v>0.43378804218169803</v>
      </c>
      <c r="DM52" s="1">
        <f>VLOOKUP(B:B,[38]Summary_Sep_23!$B:$DS,122,0)</f>
        <v>17293440</v>
      </c>
      <c r="DN52" s="1">
        <f>VLOOKUP(B:B,[38]Summary_Sep_23!$B:$DR,121,0)</f>
        <v>38681718</v>
      </c>
      <c r="DO52" s="22">
        <f t="shared" si="38"/>
        <v>0.44707011203587183</v>
      </c>
      <c r="DP52" s="17">
        <f>VLOOKUP(B:B,[39]Indu!$B:$DU,124,0)</f>
        <v>22866224</v>
      </c>
      <c r="DQ52" s="17">
        <f>VLOOKUP(B:B,[39]Indu!$B:$DT,123,0)</f>
        <v>52841122</v>
      </c>
      <c r="DR52" s="22">
        <f t="shared" si="39"/>
        <v>0.43273539876764916</v>
      </c>
      <c r="DS52" s="16">
        <f>VLOOKUP(B:B,'[40]Mar 2024 Final'!$B:$DX,127,0)</f>
        <v>6331343</v>
      </c>
      <c r="DT52" s="17">
        <f>VLOOKUP(B:B,'[40]Mar 2024 Final'!$B:$DW,126,0)</f>
        <v>13115432</v>
      </c>
      <c r="DU52" s="22">
        <f t="shared" si="40"/>
        <v>0.48273995092193683</v>
      </c>
      <c r="DV52" s="17">
        <f>VLOOKUP(B:B,'[41]June 2024 Final'!$B:$EC,132,0)</f>
        <v>13021526</v>
      </c>
      <c r="DW52" s="17">
        <f>VLOOKUP(B:B,'[41]June 2024 Final'!$B:$EB,131,0)</f>
        <v>25661684</v>
      </c>
      <c r="DX52" s="22">
        <f t="shared" si="41"/>
        <v>0.50743068927199009</v>
      </c>
      <c r="DY52" s="1">
        <f>VLOOKUP(B:B,'[42]Sep 2024 Final'!$B:$ED,133,0)</f>
        <v>19279912</v>
      </c>
      <c r="DZ52" s="1">
        <f>VLOOKUP(B:B,'[42]Sep 2024 Final'!$B:$EC,132,0)</f>
        <v>38266555</v>
      </c>
      <c r="EA52" s="22">
        <f t="shared" si="42"/>
        <v>0.50383192320291181</v>
      </c>
      <c r="EB52" s="17">
        <f>VLOOKUP(B:B,'[43]Dec 2024 Final'!$B:$EF,135,0)</f>
        <v>25250179</v>
      </c>
      <c r="EC52" s="17">
        <f>VLOOKUP(B:B,'[43]Dec 2024 Final'!$B:$EE,134,0)</f>
        <v>51219099</v>
      </c>
      <c r="ED52" s="22">
        <f t="shared" si="43"/>
        <v>0.49298366220772449</v>
      </c>
    </row>
  </sheetData>
  <mergeCells count="55">
    <mergeCell ref="DS2:ED2"/>
    <mergeCell ref="C3:E3"/>
    <mergeCell ref="F3:H3"/>
    <mergeCell ref="I3:K3"/>
    <mergeCell ref="L3:N3"/>
    <mergeCell ref="O3:Q3"/>
    <mergeCell ref="C2:N2"/>
    <mergeCell ref="O2:Z2"/>
    <mergeCell ref="AA2:AL2"/>
    <mergeCell ref="AM2:AX2"/>
    <mergeCell ref="AY2:BJ2"/>
    <mergeCell ref="BK2:BV2"/>
    <mergeCell ref="AG3:AI3"/>
    <mergeCell ref="BW2:CH2"/>
    <mergeCell ref="CI2:CT2"/>
    <mergeCell ref="CU2:DF2"/>
    <mergeCell ref="DG2:DR2"/>
    <mergeCell ref="R3:T3"/>
    <mergeCell ref="U3:W3"/>
    <mergeCell ref="X3:Z3"/>
    <mergeCell ref="AA3:AC3"/>
    <mergeCell ref="AD3:AF3"/>
    <mergeCell ref="BQ3:BS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DA3:DC3"/>
    <mergeCell ref="BT3:BV3"/>
    <mergeCell ref="BW3:BY3"/>
    <mergeCell ref="BZ3:CB3"/>
    <mergeCell ref="CC3:CE3"/>
    <mergeCell ref="CF3:CH3"/>
    <mergeCell ref="CI3:CK3"/>
    <mergeCell ref="CL3:CN3"/>
    <mergeCell ref="CO3:CQ3"/>
    <mergeCell ref="CR3:CT3"/>
    <mergeCell ref="CU3:CW3"/>
    <mergeCell ref="CX3:CZ3"/>
    <mergeCell ref="DV3:DX3"/>
    <mergeCell ref="DY3:EA3"/>
    <mergeCell ref="EB3:ED3"/>
    <mergeCell ref="DD3:DF3"/>
    <mergeCell ref="DG3:DI3"/>
    <mergeCell ref="DJ3:DL3"/>
    <mergeCell ref="DM3:DO3"/>
    <mergeCell ref="DP3:DR3"/>
    <mergeCell ref="DS3:DU3"/>
  </mergeCells>
  <conditionalFormatting sqref="A4 C4:XFD4 B5">
    <cfRule type="containsText" dxfId="9" priority="1" operator="containsText" text="ROA">
      <formula>NOT(ISERROR(SEARCH("ROA",A4)))</formula>
    </cfRule>
    <cfRule type="containsText" dxfId="8" priority="2" operator="containsText" text="ASSETS">
      <formula>NOT(ISERROR(SEARCH("ASSETS",A4)))</formula>
    </cfRule>
    <cfRule type="containsText" dxfId="7" priority="3" operator="containsText" text="PBT">
      <formula>NOT(ISERROR(SEARCH("PBT",A4)))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00EA-B67E-4304-9BFF-2BF545204CCA}">
  <dimension ref="A1:FV52"/>
  <sheetViews>
    <sheetView zoomScale="76" zoomScaleNormal="55" workbookViewId="0">
      <pane xSplit="2" ySplit="5" topLeftCell="FI6" activePane="bottomRight" state="frozen"/>
      <selection pane="topRight" activeCell="C1" sqref="C1"/>
      <selection pane="bottomLeft" activeCell="A6" sqref="A6"/>
      <selection pane="bottomRight" activeCell="FN7" sqref="FN7"/>
    </sheetView>
  </sheetViews>
  <sheetFormatPr defaultRowHeight="15" x14ac:dyDescent="0.25"/>
  <cols>
    <col min="1" max="1" width="8.7109375" bestFit="1" customWidth="1"/>
    <col min="2" max="2" width="30.5703125" bestFit="1" customWidth="1"/>
    <col min="3" max="3" width="19.140625" customWidth="1"/>
    <col min="4" max="5" width="12.85546875" bestFit="1" customWidth="1"/>
    <col min="6" max="6" width="20.42578125" style="18" bestFit="1" customWidth="1"/>
    <col min="7" max="7" width="19.140625" bestFit="1" customWidth="1"/>
    <col min="8" max="8" width="15.7109375" bestFit="1" customWidth="1"/>
    <col min="9" max="9" width="12.85546875" bestFit="1" customWidth="1"/>
    <col min="10" max="10" width="20.42578125" bestFit="1" customWidth="1"/>
    <col min="11" max="11" width="19.140625" bestFit="1" customWidth="1"/>
    <col min="12" max="12" width="12.140625" bestFit="1" customWidth="1"/>
    <col min="13" max="13" width="10" bestFit="1" customWidth="1"/>
    <col min="14" max="14" width="20.42578125" bestFit="1" customWidth="1"/>
    <col min="15" max="15" width="19.140625" bestFit="1" customWidth="1"/>
    <col min="16" max="16" width="15" bestFit="1" customWidth="1"/>
    <col min="17" max="17" width="12.42578125" bestFit="1" customWidth="1"/>
    <col min="18" max="18" width="20.42578125" bestFit="1" customWidth="1"/>
    <col min="19" max="19" width="19.140625" bestFit="1" customWidth="1"/>
    <col min="20" max="20" width="15" bestFit="1" customWidth="1"/>
    <col min="21" max="21" width="12.42578125" bestFit="1" customWidth="1"/>
    <col min="22" max="22" width="20.42578125" style="18" bestFit="1" customWidth="1"/>
    <col min="23" max="23" width="19.140625" bestFit="1" customWidth="1"/>
    <col min="24" max="25" width="12.42578125" bestFit="1" customWidth="1"/>
    <col min="26" max="26" width="20.42578125" style="18" bestFit="1" customWidth="1"/>
    <col min="27" max="27" width="19.140625" bestFit="1" customWidth="1"/>
    <col min="28" max="28" width="15" bestFit="1" customWidth="1"/>
    <col min="29" max="29" width="12.42578125" bestFit="1" customWidth="1"/>
    <col min="30" max="30" width="20.42578125" style="18" bestFit="1" customWidth="1"/>
    <col min="31" max="31" width="19.140625" bestFit="1" customWidth="1"/>
    <col min="32" max="32" width="15" bestFit="1" customWidth="1"/>
    <col min="33" max="33" width="12.42578125" bestFit="1" customWidth="1"/>
    <col min="34" max="34" width="20.42578125" style="18" bestFit="1" customWidth="1"/>
    <col min="35" max="35" width="19.140625" bestFit="1" customWidth="1"/>
    <col min="36" max="36" width="15" bestFit="1" customWidth="1"/>
    <col min="37" max="37" width="12.42578125" bestFit="1" customWidth="1"/>
    <col min="38" max="38" width="20.42578125" style="18" bestFit="1" customWidth="1"/>
    <col min="39" max="39" width="19.140625" bestFit="1" customWidth="1"/>
    <col min="40" max="40" width="15" bestFit="1" customWidth="1"/>
    <col min="41" max="41" width="12.42578125" bestFit="1" customWidth="1"/>
    <col min="42" max="42" width="20.42578125" style="18" bestFit="1" customWidth="1"/>
    <col min="43" max="43" width="19.140625" bestFit="1" customWidth="1"/>
    <col min="44" max="44" width="15" bestFit="1" customWidth="1"/>
    <col min="45" max="45" width="12.42578125" bestFit="1" customWidth="1"/>
    <col min="46" max="46" width="20.42578125" style="18" bestFit="1" customWidth="1"/>
    <col min="47" max="47" width="19.140625" bestFit="1" customWidth="1"/>
    <col min="48" max="48" width="15" bestFit="1" customWidth="1"/>
    <col min="49" max="49" width="12.42578125" bestFit="1" customWidth="1"/>
    <col min="50" max="50" width="20.42578125" style="18" bestFit="1" customWidth="1"/>
    <col min="51" max="51" width="19.140625" bestFit="1" customWidth="1"/>
    <col min="52" max="52" width="15" bestFit="1" customWidth="1"/>
    <col min="53" max="53" width="12.42578125" bestFit="1" customWidth="1"/>
    <col min="54" max="54" width="20.42578125" style="18" bestFit="1" customWidth="1"/>
    <col min="55" max="55" width="19.140625" bestFit="1" customWidth="1"/>
    <col min="56" max="56" width="15" bestFit="1" customWidth="1"/>
    <col min="57" max="57" width="12.42578125" bestFit="1" customWidth="1"/>
    <col min="58" max="58" width="20.42578125" style="18" bestFit="1" customWidth="1"/>
    <col min="59" max="59" width="19.140625" bestFit="1" customWidth="1"/>
    <col min="60" max="61" width="12.42578125" bestFit="1" customWidth="1"/>
    <col min="62" max="62" width="20.42578125" style="18" bestFit="1" customWidth="1"/>
    <col min="63" max="63" width="19.140625" bestFit="1" customWidth="1"/>
    <col min="64" max="65" width="12.42578125" bestFit="1" customWidth="1"/>
    <col min="66" max="66" width="20.42578125" style="18" bestFit="1" customWidth="1"/>
    <col min="67" max="67" width="19.140625" bestFit="1" customWidth="1"/>
    <col min="68" max="68" width="15" bestFit="1" customWidth="1"/>
    <col min="69" max="69" width="12.42578125" bestFit="1" customWidth="1"/>
    <col min="70" max="70" width="20.42578125" style="18" bestFit="1" customWidth="1"/>
    <col min="71" max="71" width="19.140625" bestFit="1" customWidth="1"/>
    <col min="72" max="72" width="12.140625" bestFit="1" customWidth="1"/>
    <col min="73" max="73" width="12.42578125" bestFit="1" customWidth="1"/>
    <col min="74" max="74" width="20.42578125" style="18" bestFit="1" customWidth="1"/>
    <col min="75" max="75" width="19.140625" bestFit="1" customWidth="1"/>
    <col min="76" max="76" width="15" bestFit="1" customWidth="1"/>
    <col min="77" max="77" width="12.42578125" bestFit="1" customWidth="1"/>
    <col min="78" max="78" width="20.42578125" style="18" bestFit="1" customWidth="1"/>
    <col min="79" max="79" width="19.140625" bestFit="1" customWidth="1"/>
    <col min="80" max="80" width="15" bestFit="1" customWidth="1"/>
    <col min="81" max="81" width="12.42578125" bestFit="1" customWidth="1"/>
    <col min="82" max="82" width="20.42578125" style="18" bestFit="1" customWidth="1"/>
    <col min="83" max="83" width="19.140625" bestFit="1" customWidth="1"/>
    <col min="84" max="84" width="15" bestFit="1" customWidth="1"/>
    <col min="85" max="85" width="12.42578125" bestFit="1" customWidth="1"/>
    <col min="86" max="86" width="20.42578125" style="18" bestFit="1" customWidth="1"/>
    <col min="87" max="87" width="19.140625" bestFit="1" customWidth="1"/>
    <col min="88" max="88" width="15" bestFit="1" customWidth="1"/>
    <col min="89" max="89" width="12.42578125" bestFit="1" customWidth="1"/>
    <col min="90" max="90" width="20.42578125" style="18" bestFit="1" customWidth="1"/>
    <col min="91" max="91" width="19.140625" bestFit="1" customWidth="1"/>
    <col min="92" max="92" width="15" bestFit="1" customWidth="1"/>
    <col min="93" max="93" width="12.42578125" bestFit="1" customWidth="1"/>
    <col min="94" max="94" width="20.42578125" style="18" bestFit="1" customWidth="1"/>
    <col min="95" max="95" width="19.140625" bestFit="1" customWidth="1"/>
    <col min="96" max="96" width="15" bestFit="1" customWidth="1"/>
    <col min="97" max="97" width="12.42578125" bestFit="1" customWidth="1"/>
    <col min="98" max="98" width="20.42578125" style="18" bestFit="1" customWidth="1"/>
    <col min="99" max="99" width="19.140625" bestFit="1" customWidth="1"/>
    <col min="100" max="100" width="15" bestFit="1" customWidth="1"/>
    <col min="101" max="101" width="12.42578125" bestFit="1" customWidth="1"/>
    <col min="102" max="102" width="20.42578125" style="18" bestFit="1" customWidth="1"/>
    <col min="103" max="103" width="19.140625" bestFit="1" customWidth="1"/>
    <col min="104" max="104" width="15" bestFit="1" customWidth="1"/>
    <col min="105" max="105" width="12.42578125" bestFit="1" customWidth="1"/>
    <col min="106" max="106" width="20.42578125" style="18" bestFit="1" customWidth="1"/>
    <col min="107" max="107" width="19.140625" bestFit="1" customWidth="1"/>
    <col min="108" max="109" width="12.42578125" bestFit="1" customWidth="1"/>
    <col min="110" max="110" width="20.42578125" style="18" bestFit="1" customWidth="1"/>
    <col min="111" max="111" width="19.140625" bestFit="1" customWidth="1"/>
    <col min="112" max="112" width="14.85546875" bestFit="1" customWidth="1"/>
    <col min="113" max="113" width="12.140625" bestFit="1" customWidth="1"/>
    <col min="114" max="114" width="20.42578125" style="18" bestFit="1" customWidth="1"/>
    <col min="115" max="115" width="19.140625" bestFit="1" customWidth="1"/>
    <col min="116" max="116" width="15" bestFit="1" customWidth="1"/>
    <col min="117" max="117" width="12.42578125" bestFit="1" customWidth="1"/>
    <col min="118" max="118" width="20.42578125" style="18" bestFit="1" customWidth="1"/>
    <col min="119" max="119" width="19.140625" bestFit="1" customWidth="1"/>
    <col min="120" max="120" width="15" bestFit="1" customWidth="1"/>
    <col min="121" max="121" width="12.42578125" bestFit="1" customWidth="1"/>
    <col min="122" max="122" width="20.42578125" style="18" bestFit="1" customWidth="1"/>
    <col min="123" max="123" width="19.140625" bestFit="1" customWidth="1"/>
    <col min="124" max="124" width="15" bestFit="1" customWidth="1"/>
    <col min="125" max="125" width="12.42578125" bestFit="1" customWidth="1"/>
    <col min="126" max="126" width="20.42578125" style="18" bestFit="1" customWidth="1"/>
    <col min="127" max="127" width="19.140625" bestFit="1" customWidth="1"/>
    <col min="128" max="128" width="15" bestFit="1" customWidth="1"/>
    <col min="129" max="129" width="12.42578125" bestFit="1" customWidth="1"/>
    <col min="130" max="130" width="20.42578125" style="18" bestFit="1" customWidth="1"/>
    <col min="131" max="131" width="19.140625" bestFit="1" customWidth="1"/>
    <col min="132" max="132" width="15" bestFit="1" customWidth="1"/>
    <col min="133" max="133" width="12.42578125" bestFit="1" customWidth="1"/>
    <col min="134" max="134" width="20.42578125" style="18" bestFit="1" customWidth="1"/>
    <col min="135" max="135" width="19.140625" bestFit="1" customWidth="1"/>
    <col min="136" max="136" width="15" bestFit="1" customWidth="1"/>
    <col min="137" max="137" width="12.42578125" bestFit="1" customWidth="1"/>
    <col min="138" max="138" width="20.42578125" style="18" bestFit="1" customWidth="1"/>
    <col min="139" max="139" width="19.140625" bestFit="1" customWidth="1"/>
    <col min="140" max="140" width="15" bestFit="1" customWidth="1"/>
    <col min="141" max="141" width="12.42578125" bestFit="1" customWidth="1"/>
    <col min="142" max="142" width="20.42578125" style="18" bestFit="1" customWidth="1"/>
    <col min="143" max="143" width="19.140625" bestFit="1" customWidth="1"/>
    <col min="144" max="144" width="15" bestFit="1" customWidth="1"/>
    <col min="145" max="145" width="12.42578125" bestFit="1" customWidth="1"/>
    <col min="146" max="146" width="20.42578125" style="18" bestFit="1" customWidth="1"/>
    <col min="147" max="147" width="19.140625" bestFit="1" customWidth="1"/>
    <col min="148" max="148" width="15" bestFit="1" customWidth="1"/>
    <col min="149" max="149" width="12.42578125" bestFit="1" customWidth="1"/>
    <col min="150" max="150" width="20.42578125" style="18" bestFit="1" customWidth="1"/>
    <col min="151" max="151" width="19.140625" bestFit="1" customWidth="1"/>
    <col min="152" max="152" width="15" bestFit="1" customWidth="1"/>
    <col min="153" max="153" width="12.42578125" bestFit="1" customWidth="1"/>
    <col min="154" max="154" width="20.42578125" style="18" bestFit="1" customWidth="1"/>
    <col min="155" max="155" width="19.140625" bestFit="1" customWidth="1"/>
    <col min="156" max="156" width="12.140625" bestFit="1" customWidth="1"/>
    <col min="157" max="157" width="12.42578125" bestFit="1" customWidth="1"/>
    <col min="158" max="158" width="20.42578125" style="18" bestFit="1" customWidth="1"/>
    <col min="159" max="159" width="19.140625" bestFit="1" customWidth="1"/>
    <col min="160" max="160" width="15" bestFit="1" customWidth="1"/>
    <col min="161" max="161" width="12.42578125" bestFit="1" customWidth="1"/>
    <col min="162" max="162" width="20.42578125" style="18" bestFit="1" customWidth="1"/>
    <col min="163" max="163" width="19.140625" bestFit="1" customWidth="1"/>
    <col min="164" max="164" width="15" bestFit="1" customWidth="1"/>
    <col min="165" max="165" width="12.42578125" bestFit="1" customWidth="1"/>
    <col min="166" max="166" width="20.42578125" style="18" bestFit="1" customWidth="1"/>
    <col min="167" max="167" width="19.140625" bestFit="1" customWidth="1"/>
    <col min="168" max="168" width="15" bestFit="1" customWidth="1"/>
    <col min="169" max="169" width="12.42578125" bestFit="1" customWidth="1"/>
    <col min="170" max="170" width="20.42578125" style="18" bestFit="1" customWidth="1"/>
    <col min="171" max="171" width="19.140625" bestFit="1" customWidth="1"/>
    <col min="172" max="172" width="15" bestFit="1" customWidth="1"/>
    <col min="173" max="173" width="12.42578125" bestFit="1" customWidth="1"/>
    <col min="174" max="174" width="20.42578125" style="18" bestFit="1" customWidth="1"/>
    <col min="175" max="175" width="19.140625" bestFit="1" customWidth="1"/>
    <col min="176" max="176" width="15" bestFit="1" customWidth="1"/>
    <col min="177" max="177" width="12.42578125" bestFit="1" customWidth="1"/>
    <col min="178" max="178" width="20.42578125" style="18" bestFit="1" customWidth="1"/>
  </cols>
  <sheetData>
    <row r="1" spans="1:178" ht="15.75" thickBot="1" x14ac:dyDescent="0.3">
      <c r="A1" t="s">
        <v>47</v>
      </c>
    </row>
    <row r="2" spans="1:178" s="7" customFormat="1" ht="15.75" thickBot="1" x14ac:dyDescent="0.3">
      <c r="C2" s="79">
        <v>2014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1"/>
      <c r="S2" s="79">
        <v>2015</v>
      </c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79">
        <v>2016</v>
      </c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1"/>
      <c r="AY2" s="79">
        <v>2017</v>
      </c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1"/>
      <c r="BO2" s="79">
        <v>2018</v>
      </c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1"/>
      <c r="CE2" s="79">
        <v>2019</v>
      </c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1"/>
      <c r="CU2" s="79">
        <v>2020</v>
      </c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1"/>
      <c r="DK2" s="79">
        <v>2021</v>
      </c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1"/>
      <c r="EA2" s="79">
        <v>2022</v>
      </c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1"/>
      <c r="EQ2" s="79">
        <v>2023</v>
      </c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1"/>
      <c r="FG2" s="79">
        <v>2024</v>
      </c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1"/>
    </row>
    <row r="3" spans="1:178" ht="15.75" thickBot="1" x14ac:dyDescent="0.3">
      <c r="C3" s="78">
        <v>41699</v>
      </c>
      <c r="D3" s="75"/>
      <c r="E3" s="75"/>
      <c r="F3" s="75"/>
      <c r="G3" s="75">
        <v>41791</v>
      </c>
      <c r="H3" s="75"/>
      <c r="I3" s="75"/>
      <c r="J3" s="75"/>
      <c r="K3" s="75">
        <v>41883</v>
      </c>
      <c r="L3" s="75"/>
      <c r="M3" s="75"/>
      <c r="N3" s="75"/>
      <c r="O3" s="75">
        <v>41974</v>
      </c>
      <c r="P3" s="75"/>
      <c r="Q3" s="75"/>
      <c r="R3" s="76"/>
      <c r="S3" s="78">
        <v>42064</v>
      </c>
      <c r="T3" s="75"/>
      <c r="U3" s="75"/>
      <c r="V3" s="75"/>
      <c r="W3" s="75">
        <v>42156</v>
      </c>
      <c r="X3" s="75"/>
      <c r="Y3" s="75"/>
      <c r="Z3" s="75"/>
      <c r="AA3" s="75">
        <v>42248</v>
      </c>
      <c r="AB3" s="75"/>
      <c r="AC3" s="75"/>
      <c r="AD3" s="75"/>
      <c r="AE3" s="75">
        <v>42339</v>
      </c>
      <c r="AF3" s="75"/>
      <c r="AG3" s="75"/>
      <c r="AH3" s="76"/>
      <c r="AI3" s="78">
        <v>42430</v>
      </c>
      <c r="AJ3" s="75"/>
      <c r="AK3" s="75"/>
      <c r="AL3" s="75"/>
      <c r="AM3" s="75">
        <v>42522</v>
      </c>
      <c r="AN3" s="75"/>
      <c r="AO3" s="75"/>
      <c r="AP3" s="75"/>
      <c r="AQ3" s="75">
        <v>42614</v>
      </c>
      <c r="AR3" s="75"/>
      <c r="AS3" s="75"/>
      <c r="AT3" s="75"/>
      <c r="AU3" s="75">
        <v>42705</v>
      </c>
      <c r="AV3" s="75"/>
      <c r="AW3" s="75"/>
      <c r="AX3" s="76"/>
      <c r="AY3" s="78">
        <v>42795</v>
      </c>
      <c r="AZ3" s="75"/>
      <c r="BA3" s="75"/>
      <c r="BB3" s="75"/>
      <c r="BC3" s="75">
        <v>42887</v>
      </c>
      <c r="BD3" s="75"/>
      <c r="BE3" s="75"/>
      <c r="BF3" s="75"/>
      <c r="BG3" s="75">
        <v>42979</v>
      </c>
      <c r="BH3" s="75"/>
      <c r="BI3" s="75"/>
      <c r="BJ3" s="75"/>
      <c r="BK3" s="75">
        <v>43070</v>
      </c>
      <c r="BL3" s="75"/>
      <c r="BM3" s="75"/>
      <c r="BN3" s="76"/>
      <c r="BO3" s="78">
        <v>43160</v>
      </c>
      <c r="BP3" s="75"/>
      <c r="BQ3" s="75"/>
      <c r="BR3" s="75"/>
      <c r="BS3" s="75">
        <v>43252</v>
      </c>
      <c r="BT3" s="75"/>
      <c r="BU3" s="75"/>
      <c r="BV3" s="75"/>
      <c r="BW3" s="75">
        <v>43344</v>
      </c>
      <c r="BX3" s="75"/>
      <c r="BY3" s="75"/>
      <c r="BZ3" s="75"/>
      <c r="CA3" s="75">
        <v>43435</v>
      </c>
      <c r="CB3" s="75"/>
      <c r="CC3" s="75"/>
      <c r="CD3" s="76"/>
      <c r="CE3" s="78">
        <v>43525</v>
      </c>
      <c r="CF3" s="75"/>
      <c r="CG3" s="75"/>
      <c r="CH3" s="75"/>
      <c r="CI3" s="75">
        <v>43617</v>
      </c>
      <c r="CJ3" s="75"/>
      <c r="CK3" s="75"/>
      <c r="CL3" s="75"/>
      <c r="CM3" s="75">
        <v>43709</v>
      </c>
      <c r="CN3" s="75"/>
      <c r="CO3" s="75"/>
      <c r="CP3" s="75"/>
      <c r="CQ3" s="75">
        <v>43800</v>
      </c>
      <c r="CR3" s="75"/>
      <c r="CS3" s="75"/>
      <c r="CT3" s="76"/>
      <c r="CU3" s="78">
        <v>43891</v>
      </c>
      <c r="CV3" s="75"/>
      <c r="CW3" s="75"/>
      <c r="CX3" s="75"/>
      <c r="CY3" s="75">
        <v>43983</v>
      </c>
      <c r="CZ3" s="75"/>
      <c r="DA3" s="75"/>
      <c r="DB3" s="75"/>
      <c r="DC3" s="75">
        <v>44075</v>
      </c>
      <c r="DD3" s="75"/>
      <c r="DE3" s="75"/>
      <c r="DF3" s="75"/>
      <c r="DG3" s="75">
        <v>44166</v>
      </c>
      <c r="DH3" s="75"/>
      <c r="DI3" s="75"/>
      <c r="DJ3" s="76"/>
      <c r="DK3" s="78">
        <v>44256</v>
      </c>
      <c r="DL3" s="75"/>
      <c r="DM3" s="75"/>
      <c r="DN3" s="75"/>
      <c r="DO3" s="75">
        <v>44348</v>
      </c>
      <c r="DP3" s="75"/>
      <c r="DQ3" s="75"/>
      <c r="DR3" s="75"/>
      <c r="DS3" s="75">
        <v>44440</v>
      </c>
      <c r="DT3" s="75"/>
      <c r="DU3" s="75"/>
      <c r="DV3" s="75"/>
      <c r="DW3" s="75">
        <v>44531</v>
      </c>
      <c r="DX3" s="75"/>
      <c r="DY3" s="75"/>
      <c r="DZ3" s="76"/>
      <c r="EA3" s="78">
        <v>44621</v>
      </c>
      <c r="EB3" s="75"/>
      <c r="EC3" s="75"/>
      <c r="ED3" s="75"/>
      <c r="EE3" s="75">
        <v>44713</v>
      </c>
      <c r="EF3" s="75"/>
      <c r="EG3" s="75"/>
      <c r="EH3" s="75"/>
      <c r="EI3" s="75">
        <v>44805</v>
      </c>
      <c r="EJ3" s="75"/>
      <c r="EK3" s="75"/>
      <c r="EL3" s="75"/>
      <c r="EM3" s="75">
        <v>44896</v>
      </c>
      <c r="EN3" s="75"/>
      <c r="EO3" s="75"/>
      <c r="EP3" s="76"/>
      <c r="EQ3" s="78">
        <v>44986</v>
      </c>
      <c r="ER3" s="75"/>
      <c r="ES3" s="75"/>
      <c r="ET3" s="75"/>
      <c r="EU3" s="75">
        <v>45078</v>
      </c>
      <c r="EV3" s="75"/>
      <c r="EW3" s="75"/>
      <c r="EX3" s="75"/>
      <c r="EY3" s="75">
        <v>45170</v>
      </c>
      <c r="EZ3" s="75"/>
      <c r="FA3" s="75"/>
      <c r="FB3" s="75"/>
      <c r="FC3" s="75">
        <v>45261</v>
      </c>
      <c r="FD3" s="75"/>
      <c r="FE3" s="75"/>
      <c r="FF3" s="76"/>
      <c r="FG3" s="78">
        <v>45352</v>
      </c>
      <c r="FH3" s="75"/>
      <c r="FI3" s="75"/>
      <c r="FJ3" s="75"/>
      <c r="FK3" s="75">
        <v>45444</v>
      </c>
      <c r="FL3" s="75"/>
      <c r="FM3" s="75"/>
      <c r="FN3" s="75"/>
      <c r="FO3" s="75">
        <v>45536</v>
      </c>
      <c r="FP3" s="75"/>
      <c r="FQ3" s="75"/>
      <c r="FR3" s="75"/>
      <c r="FS3" s="75">
        <v>45627</v>
      </c>
      <c r="FT3" s="75"/>
      <c r="FU3" s="75"/>
      <c r="FV3" s="76"/>
    </row>
    <row r="4" spans="1:178" ht="15.75" thickBot="1" x14ac:dyDescent="0.3">
      <c r="C4" s="23" t="s">
        <v>48</v>
      </c>
      <c r="D4" s="25" t="s">
        <v>51</v>
      </c>
      <c r="E4" s="26" t="s">
        <v>50</v>
      </c>
      <c r="F4" s="24" t="s">
        <v>49</v>
      </c>
      <c r="G4" s="23" t="s">
        <v>48</v>
      </c>
      <c r="H4" s="25" t="s">
        <v>51</v>
      </c>
      <c r="I4" s="26" t="s">
        <v>50</v>
      </c>
      <c r="J4" s="24" t="s">
        <v>49</v>
      </c>
      <c r="K4" s="23" t="s">
        <v>48</v>
      </c>
      <c r="L4" s="25" t="s">
        <v>51</v>
      </c>
      <c r="M4" s="26" t="s">
        <v>50</v>
      </c>
      <c r="N4" s="24" t="s">
        <v>49</v>
      </c>
      <c r="O4" s="23" t="s">
        <v>48</v>
      </c>
      <c r="P4" s="25" t="s">
        <v>51</v>
      </c>
      <c r="Q4" s="26" t="s">
        <v>50</v>
      </c>
      <c r="R4" s="24" t="s">
        <v>49</v>
      </c>
      <c r="S4" s="23" t="s">
        <v>48</v>
      </c>
      <c r="T4" s="25" t="s">
        <v>51</v>
      </c>
      <c r="U4" s="26" t="s">
        <v>50</v>
      </c>
      <c r="V4" s="24" t="s">
        <v>49</v>
      </c>
      <c r="W4" s="23" t="s">
        <v>48</v>
      </c>
      <c r="X4" s="25" t="s">
        <v>51</v>
      </c>
      <c r="Y4" s="26" t="s">
        <v>50</v>
      </c>
      <c r="Z4" s="24" t="s">
        <v>49</v>
      </c>
      <c r="AA4" s="23" t="s">
        <v>48</v>
      </c>
      <c r="AB4" s="25" t="s">
        <v>51</v>
      </c>
      <c r="AC4" s="26" t="s">
        <v>50</v>
      </c>
      <c r="AD4" s="24" t="s">
        <v>49</v>
      </c>
      <c r="AE4" s="23" t="s">
        <v>48</v>
      </c>
      <c r="AF4" s="25" t="s">
        <v>51</v>
      </c>
      <c r="AG4" s="26" t="s">
        <v>50</v>
      </c>
      <c r="AH4" s="24" t="s">
        <v>49</v>
      </c>
      <c r="AI4" s="23" t="s">
        <v>48</v>
      </c>
      <c r="AJ4" s="25" t="s">
        <v>51</v>
      </c>
      <c r="AK4" s="26" t="s">
        <v>50</v>
      </c>
      <c r="AL4" s="24" t="s">
        <v>49</v>
      </c>
      <c r="AM4" s="23" t="s">
        <v>48</v>
      </c>
      <c r="AN4" s="25" t="s">
        <v>51</v>
      </c>
      <c r="AO4" s="26" t="s">
        <v>50</v>
      </c>
      <c r="AP4" s="24" t="s">
        <v>49</v>
      </c>
      <c r="AQ4" s="23" t="s">
        <v>48</v>
      </c>
      <c r="AR4" s="25" t="s">
        <v>51</v>
      </c>
      <c r="AS4" s="26" t="s">
        <v>50</v>
      </c>
      <c r="AT4" s="24" t="s">
        <v>49</v>
      </c>
      <c r="AU4" s="23" t="s">
        <v>48</v>
      </c>
      <c r="AV4" s="25" t="s">
        <v>51</v>
      </c>
      <c r="AW4" s="26" t="s">
        <v>50</v>
      </c>
      <c r="AX4" s="24" t="s">
        <v>49</v>
      </c>
      <c r="AY4" s="23" t="s">
        <v>48</v>
      </c>
      <c r="AZ4" s="25" t="s">
        <v>51</v>
      </c>
      <c r="BA4" s="26" t="s">
        <v>50</v>
      </c>
      <c r="BB4" s="24" t="s">
        <v>49</v>
      </c>
      <c r="BC4" s="23" t="s">
        <v>48</v>
      </c>
      <c r="BD4" s="25" t="s">
        <v>51</v>
      </c>
      <c r="BE4" s="26" t="s">
        <v>50</v>
      </c>
      <c r="BF4" s="24" t="s">
        <v>49</v>
      </c>
      <c r="BG4" s="23" t="s">
        <v>48</v>
      </c>
      <c r="BH4" s="25" t="s">
        <v>51</v>
      </c>
      <c r="BI4" s="26" t="s">
        <v>50</v>
      </c>
      <c r="BJ4" s="24" t="s">
        <v>49</v>
      </c>
      <c r="BK4" s="23" t="s">
        <v>48</v>
      </c>
      <c r="BL4" s="25" t="s">
        <v>51</v>
      </c>
      <c r="BM4" s="26" t="s">
        <v>50</v>
      </c>
      <c r="BN4" s="24" t="s">
        <v>49</v>
      </c>
      <c r="BO4" s="23" t="s">
        <v>48</v>
      </c>
      <c r="BP4" s="25" t="s">
        <v>51</v>
      </c>
      <c r="BQ4" s="26" t="s">
        <v>50</v>
      </c>
      <c r="BR4" s="24" t="s">
        <v>49</v>
      </c>
      <c r="BS4" s="23" t="s">
        <v>48</v>
      </c>
      <c r="BT4" s="25" t="s">
        <v>51</v>
      </c>
      <c r="BU4" s="26" t="s">
        <v>50</v>
      </c>
      <c r="BV4" s="24" t="s">
        <v>49</v>
      </c>
      <c r="BW4" s="23" t="s">
        <v>48</v>
      </c>
      <c r="BX4" s="25" t="s">
        <v>51</v>
      </c>
      <c r="BY4" s="26" t="s">
        <v>50</v>
      </c>
      <c r="BZ4" s="24" t="s">
        <v>49</v>
      </c>
      <c r="CA4" s="23" t="s">
        <v>48</v>
      </c>
      <c r="CB4" s="25" t="s">
        <v>51</v>
      </c>
      <c r="CC4" s="26" t="s">
        <v>50</v>
      </c>
      <c r="CD4" s="24" t="s">
        <v>49</v>
      </c>
      <c r="CE4" s="23" t="s">
        <v>48</v>
      </c>
      <c r="CF4" s="25" t="s">
        <v>51</v>
      </c>
      <c r="CG4" s="26" t="s">
        <v>50</v>
      </c>
      <c r="CH4" s="24" t="s">
        <v>49</v>
      </c>
      <c r="CI4" s="23" t="s">
        <v>48</v>
      </c>
      <c r="CJ4" s="25" t="s">
        <v>51</v>
      </c>
      <c r="CK4" s="26" t="s">
        <v>50</v>
      </c>
      <c r="CL4" s="24" t="s">
        <v>49</v>
      </c>
      <c r="CM4" s="23" t="s">
        <v>48</v>
      </c>
      <c r="CN4" s="25" t="s">
        <v>51</v>
      </c>
      <c r="CO4" s="26" t="s">
        <v>50</v>
      </c>
      <c r="CP4" s="24" t="s">
        <v>49</v>
      </c>
      <c r="CQ4" s="23" t="s">
        <v>48</v>
      </c>
      <c r="CR4" s="25" t="s">
        <v>51</v>
      </c>
      <c r="CS4" s="26" t="s">
        <v>50</v>
      </c>
      <c r="CT4" s="24" t="s">
        <v>49</v>
      </c>
      <c r="CU4" s="23" t="s">
        <v>48</v>
      </c>
      <c r="CV4" s="25" t="s">
        <v>51</v>
      </c>
      <c r="CW4" s="26" t="s">
        <v>50</v>
      </c>
      <c r="CX4" s="24" t="s">
        <v>49</v>
      </c>
      <c r="CY4" s="23" t="s">
        <v>48</v>
      </c>
      <c r="CZ4" s="25" t="s">
        <v>51</v>
      </c>
      <c r="DA4" s="26" t="s">
        <v>50</v>
      </c>
      <c r="DB4" s="24" t="s">
        <v>49</v>
      </c>
      <c r="DC4" s="23" t="s">
        <v>48</v>
      </c>
      <c r="DD4" s="25" t="s">
        <v>51</v>
      </c>
      <c r="DE4" s="26" t="s">
        <v>50</v>
      </c>
      <c r="DF4" s="24" t="s">
        <v>49</v>
      </c>
      <c r="DG4" s="23" t="s">
        <v>48</v>
      </c>
      <c r="DH4" s="25" t="s">
        <v>51</v>
      </c>
      <c r="DI4" s="26" t="s">
        <v>50</v>
      </c>
      <c r="DJ4" s="24" t="s">
        <v>49</v>
      </c>
      <c r="DK4" s="23" t="s">
        <v>48</v>
      </c>
      <c r="DL4" s="25" t="s">
        <v>51</v>
      </c>
      <c r="DM4" s="26" t="s">
        <v>50</v>
      </c>
      <c r="DN4" s="24" t="s">
        <v>49</v>
      </c>
      <c r="DO4" s="23" t="s">
        <v>48</v>
      </c>
      <c r="DP4" s="25" t="s">
        <v>51</v>
      </c>
      <c r="DQ4" s="26" t="s">
        <v>50</v>
      </c>
      <c r="DR4" s="24" t="s">
        <v>49</v>
      </c>
      <c r="DS4" s="23" t="s">
        <v>48</v>
      </c>
      <c r="DT4" s="25" t="s">
        <v>51</v>
      </c>
      <c r="DU4" s="26" t="s">
        <v>50</v>
      </c>
      <c r="DV4" s="24" t="s">
        <v>49</v>
      </c>
      <c r="DW4" s="23" t="s">
        <v>48</v>
      </c>
      <c r="DX4" s="25" t="s">
        <v>51</v>
      </c>
      <c r="DY4" s="26" t="s">
        <v>50</v>
      </c>
      <c r="DZ4" s="24" t="s">
        <v>49</v>
      </c>
      <c r="EA4" s="23" t="s">
        <v>48</v>
      </c>
      <c r="EB4" s="25" t="s">
        <v>51</v>
      </c>
      <c r="EC4" s="26" t="s">
        <v>50</v>
      </c>
      <c r="ED4" s="24" t="s">
        <v>49</v>
      </c>
      <c r="EE4" s="23" t="s">
        <v>48</v>
      </c>
      <c r="EF4" s="25" t="s">
        <v>51</v>
      </c>
      <c r="EG4" s="26" t="s">
        <v>50</v>
      </c>
      <c r="EH4" s="24" t="s">
        <v>49</v>
      </c>
      <c r="EI4" s="23" t="s">
        <v>48</v>
      </c>
      <c r="EJ4" s="25" t="s">
        <v>51</v>
      </c>
      <c r="EK4" s="26" t="s">
        <v>50</v>
      </c>
      <c r="EL4" s="24" t="s">
        <v>49</v>
      </c>
      <c r="EM4" s="23" t="s">
        <v>48</v>
      </c>
      <c r="EN4" s="25" t="s">
        <v>51</v>
      </c>
      <c r="EO4" s="26" t="s">
        <v>50</v>
      </c>
      <c r="EP4" s="24" t="s">
        <v>49</v>
      </c>
      <c r="EQ4" s="23" t="s">
        <v>48</v>
      </c>
      <c r="ER4" s="25" t="s">
        <v>51</v>
      </c>
      <c r="ES4" s="26" t="s">
        <v>50</v>
      </c>
      <c r="ET4" s="24" t="s">
        <v>49</v>
      </c>
      <c r="EU4" s="23" t="s">
        <v>48</v>
      </c>
      <c r="EV4" s="25" t="s">
        <v>51</v>
      </c>
      <c r="EW4" s="26" t="s">
        <v>50</v>
      </c>
      <c r="EX4" s="24" t="s">
        <v>49</v>
      </c>
      <c r="EY4" s="23" t="s">
        <v>48</v>
      </c>
      <c r="EZ4" s="25" t="s">
        <v>51</v>
      </c>
      <c r="FA4" s="26" t="s">
        <v>50</v>
      </c>
      <c r="FB4" s="24" t="s">
        <v>49</v>
      </c>
      <c r="FC4" s="23" t="s">
        <v>48</v>
      </c>
      <c r="FD4" s="25" t="s">
        <v>51</v>
      </c>
      <c r="FE4" s="26" t="s">
        <v>50</v>
      </c>
      <c r="FF4" s="24" t="s">
        <v>49</v>
      </c>
      <c r="FG4" s="23" t="s">
        <v>48</v>
      </c>
      <c r="FH4" s="25" t="s">
        <v>51</v>
      </c>
      <c r="FI4" s="26" t="s">
        <v>50</v>
      </c>
      <c r="FJ4" s="24" t="s">
        <v>49</v>
      </c>
      <c r="FK4" s="23" t="s">
        <v>48</v>
      </c>
      <c r="FL4" s="25" t="s">
        <v>51</v>
      </c>
      <c r="FM4" s="26" t="s">
        <v>50</v>
      </c>
      <c r="FN4" s="24" t="s">
        <v>49</v>
      </c>
      <c r="FO4" s="23" t="s">
        <v>48</v>
      </c>
      <c r="FP4" s="25" t="s">
        <v>51</v>
      </c>
      <c r="FQ4" s="26" t="s">
        <v>50</v>
      </c>
      <c r="FR4" s="24" t="s">
        <v>49</v>
      </c>
      <c r="FS4" s="23" t="s">
        <v>48</v>
      </c>
      <c r="FT4" s="25" t="s">
        <v>51</v>
      </c>
      <c r="FU4" s="26" t="s">
        <v>50</v>
      </c>
      <c r="FV4" s="24" t="s">
        <v>49</v>
      </c>
    </row>
    <row r="5" spans="1:178" s="7" customFormat="1" ht="15.75" thickBot="1" x14ac:dyDescent="0.3">
      <c r="B5" s="14" t="s">
        <v>46</v>
      </c>
      <c r="C5" s="8">
        <v>41699</v>
      </c>
      <c r="D5" s="8">
        <v>41699</v>
      </c>
      <c r="E5" s="9">
        <v>41699</v>
      </c>
      <c r="F5" s="8">
        <v>41699</v>
      </c>
      <c r="G5" s="8">
        <v>41791</v>
      </c>
      <c r="H5" s="8">
        <v>41791</v>
      </c>
      <c r="I5" s="8">
        <v>41791</v>
      </c>
      <c r="J5" s="8">
        <v>41791</v>
      </c>
      <c r="K5" s="9">
        <v>41883</v>
      </c>
      <c r="L5" s="9">
        <v>41883</v>
      </c>
      <c r="M5" s="9">
        <v>41883</v>
      </c>
      <c r="N5" s="9">
        <v>41883</v>
      </c>
      <c r="O5" s="9">
        <v>41974</v>
      </c>
      <c r="P5" s="9">
        <v>41974</v>
      </c>
      <c r="Q5" s="9">
        <v>41974</v>
      </c>
      <c r="R5" s="9">
        <v>41974</v>
      </c>
      <c r="S5" s="8">
        <v>42064</v>
      </c>
      <c r="T5" s="8">
        <v>42064</v>
      </c>
      <c r="U5" s="9">
        <v>42064</v>
      </c>
      <c r="V5" s="50"/>
      <c r="W5" s="8">
        <v>42156</v>
      </c>
      <c r="X5" s="8">
        <v>42156</v>
      </c>
      <c r="Y5" s="9">
        <v>42156</v>
      </c>
      <c r="Z5" s="50"/>
      <c r="AA5" s="8">
        <v>42248</v>
      </c>
      <c r="AB5" s="8">
        <v>42248</v>
      </c>
      <c r="AC5" s="9">
        <v>42248</v>
      </c>
      <c r="AD5" s="50"/>
      <c r="AE5" s="8">
        <v>42339</v>
      </c>
      <c r="AF5" s="8">
        <v>42339</v>
      </c>
      <c r="AG5" s="9">
        <v>42339</v>
      </c>
      <c r="AH5" s="50"/>
      <c r="AI5" s="8">
        <v>42430</v>
      </c>
      <c r="AJ5" s="8">
        <v>42430</v>
      </c>
      <c r="AK5" s="9">
        <v>42430</v>
      </c>
      <c r="AL5" s="50"/>
      <c r="AM5" s="8">
        <v>42522</v>
      </c>
      <c r="AN5" s="8">
        <v>42522</v>
      </c>
      <c r="AO5" s="9">
        <v>42522</v>
      </c>
      <c r="AP5" s="50"/>
      <c r="AQ5" s="8">
        <v>42614</v>
      </c>
      <c r="AR5" s="8">
        <v>42614</v>
      </c>
      <c r="AS5" s="9">
        <v>42614</v>
      </c>
      <c r="AT5" s="50"/>
      <c r="AU5" s="8">
        <v>42705</v>
      </c>
      <c r="AV5" s="8">
        <v>42705</v>
      </c>
      <c r="AW5" s="9">
        <v>42705</v>
      </c>
      <c r="AX5" s="50"/>
      <c r="AY5" s="8">
        <v>42795</v>
      </c>
      <c r="AZ5" s="8">
        <v>42795</v>
      </c>
      <c r="BA5" s="9">
        <v>42795</v>
      </c>
      <c r="BB5" s="50"/>
      <c r="BC5" s="8">
        <v>42887</v>
      </c>
      <c r="BD5" s="8">
        <v>42887</v>
      </c>
      <c r="BE5" s="8">
        <v>42887</v>
      </c>
      <c r="BF5" s="50"/>
      <c r="BG5" s="9">
        <v>42979</v>
      </c>
      <c r="BH5" s="9">
        <v>42979</v>
      </c>
      <c r="BI5" s="9">
        <v>42979</v>
      </c>
      <c r="BJ5" s="20"/>
      <c r="BK5" s="9">
        <v>43070</v>
      </c>
      <c r="BL5" s="9">
        <v>43070</v>
      </c>
      <c r="BM5" s="9">
        <v>43070</v>
      </c>
      <c r="BN5" s="20"/>
      <c r="BO5" s="8">
        <v>43160</v>
      </c>
      <c r="BP5" s="8">
        <v>43160</v>
      </c>
      <c r="BQ5" s="9">
        <v>43160</v>
      </c>
      <c r="BR5" s="50"/>
      <c r="BS5" s="8">
        <v>43252</v>
      </c>
      <c r="BT5" s="8">
        <v>43252</v>
      </c>
      <c r="BU5" s="8">
        <v>43252</v>
      </c>
      <c r="BV5" s="50"/>
      <c r="BW5" s="9">
        <v>43344</v>
      </c>
      <c r="BX5" s="9">
        <v>43344</v>
      </c>
      <c r="BY5" s="9">
        <v>43344</v>
      </c>
      <c r="BZ5" s="20"/>
      <c r="CA5" s="9">
        <v>43435</v>
      </c>
      <c r="CB5" s="9">
        <v>43435</v>
      </c>
      <c r="CC5" s="9">
        <v>43435</v>
      </c>
      <c r="CD5" s="20"/>
      <c r="CE5" s="8">
        <v>43525</v>
      </c>
      <c r="CF5" s="8">
        <v>43525</v>
      </c>
      <c r="CG5" s="9">
        <v>43525</v>
      </c>
      <c r="CH5" s="50">
        <v>43525</v>
      </c>
      <c r="CI5" s="8">
        <v>43617</v>
      </c>
      <c r="CJ5" s="8">
        <v>43617</v>
      </c>
      <c r="CK5" s="8">
        <v>43617</v>
      </c>
      <c r="CL5" s="50"/>
      <c r="CM5" s="9">
        <v>43709</v>
      </c>
      <c r="CN5" s="9">
        <v>43709</v>
      </c>
      <c r="CO5" s="9">
        <v>43709</v>
      </c>
      <c r="CP5" s="20"/>
      <c r="CQ5" s="9">
        <v>43800</v>
      </c>
      <c r="CR5" s="9">
        <v>43800</v>
      </c>
      <c r="CS5" s="9">
        <v>43800</v>
      </c>
      <c r="CT5" s="20"/>
      <c r="CU5" s="8">
        <v>43891</v>
      </c>
      <c r="CV5" s="8">
        <v>43891</v>
      </c>
      <c r="CW5" s="9">
        <v>43891</v>
      </c>
      <c r="CX5" s="50"/>
      <c r="CY5" s="8">
        <v>43983</v>
      </c>
      <c r="CZ5" s="8">
        <v>43983</v>
      </c>
      <c r="DA5" s="8">
        <v>43983</v>
      </c>
      <c r="DB5" s="50"/>
      <c r="DC5" s="9">
        <v>44075</v>
      </c>
      <c r="DD5" s="9">
        <v>44075</v>
      </c>
      <c r="DE5" s="9">
        <v>44075</v>
      </c>
      <c r="DF5" s="20"/>
      <c r="DG5" s="9">
        <v>44166</v>
      </c>
      <c r="DH5" s="9">
        <v>44166</v>
      </c>
      <c r="DI5" s="9">
        <v>44166</v>
      </c>
      <c r="DJ5" s="20"/>
      <c r="DK5" s="8">
        <v>44256</v>
      </c>
      <c r="DL5" s="8">
        <v>44256</v>
      </c>
      <c r="DM5" s="9">
        <v>44256</v>
      </c>
      <c r="DN5" s="50"/>
      <c r="DO5" s="8">
        <v>44348</v>
      </c>
      <c r="DP5" s="8">
        <v>44348</v>
      </c>
      <c r="DQ5" s="8">
        <v>44348</v>
      </c>
      <c r="DR5" s="50"/>
      <c r="DS5" s="9">
        <v>44440</v>
      </c>
      <c r="DT5" s="9">
        <v>44440</v>
      </c>
      <c r="DU5" s="9">
        <v>44440</v>
      </c>
      <c r="DV5" s="20"/>
      <c r="DW5" s="9">
        <v>44531</v>
      </c>
      <c r="DX5" s="9">
        <v>44531</v>
      </c>
      <c r="DY5" s="9">
        <v>44531</v>
      </c>
      <c r="DZ5" s="20"/>
      <c r="EA5" s="8">
        <v>44621</v>
      </c>
      <c r="EB5" s="8">
        <v>44621</v>
      </c>
      <c r="EC5" s="9">
        <v>44621</v>
      </c>
      <c r="ED5" s="50"/>
      <c r="EE5" s="8">
        <v>44713</v>
      </c>
      <c r="EF5" s="8">
        <v>44713</v>
      </c>
      <c r="EG5" s="8">
        <v>44713</v>
      </c>
      <c r="EH5" s="50"/>
      <c r="EI5" s="9">
        <v>44805</v>
      </c>
      <c r="EJ5" s="9">
        <v>44805</v>
      </c>
      <c r="EK5" s="9">
        <v>44805</v>
      </c>
      <c r="EL5" s="20"/>
      <c r="EM5" s="9">
        <v>44896</v>
      </c>
      <c r="EN5" s="9">
        <v>44896</v>
      </c>
      <c r="EO5" s="9">
        <v>44896</v>
      </c>
      <c r="EP5" s="20"/>
      <c r="EQ5" s="8">
        <v>44986</v>
      </c>
      <c r="ER5" s="8">
        <v>44986</v>
      </c>
      <c r="ES5" s="9">
        <v>44986</v>
      </c>
      <c r="ET5" s="50"/>
      <c r="EU5" s="8">
        <v>45078</v>
      </c>
      <c r="EV5" s="8">
        <v>45078</v>
      </c>
      <c r="EW5" s="8">
        <v>45078</v>
      </c>
      <c r="EX5" s="50"/>
      <c r="EY5" s="9">
        <v>45170</v>
      </c>
      <c r="EZ5" s="9">
        <v>45170</v>
      </c>
      <c r="FA5" s="9">
        <v>45170</v>
      </c>
      <c r="FB5" s="20"/>
      <c r="FC5" s="9">
        <v>45261</v>
      </c>
      <c r="FD5" s="9">
        <v>45261</v>
      </c>
      <c r="FE5" s="9">
        <v>45261</v>
      </c>
      <c r="FF5" s="20"/>
      <c r="FG5" s="8">
        <v>45352</v>
      </c>
      <c r="FH5" s="8">
        <v>45352</v>
      </c>
      <c r="FI5" s="9">
        <v>45352</v>
      </c>
      <c r="FJ5" s="50"/>
      <c r="FK5" s="8">
        <v>45444</v>
      </c>
      <c r="FL5" s="8">
        <v>45444</v>
      </c>
      <c r="FM5" s="8">
        <v>45444</v>
      </c>
      <c r="FN5" s="50"/>
      <c r="FO5" s="9">
        <v>45536</v>
      </c>
      <c r="FP5" s="9">
        <v>45536</v>
      </c>
      <c r="FQ5" s="9">
        <v>45536</v>
      </c>
      <c r="FR5" s="20"/>
      <c r="FS5" s="9">
        <v>45627</v>
      </c>
      <c r="FT5" s="9">
        <v>45627</v>
      </c>
      <c r="FU5" s="9">
        <v>45627</v>
      </c>
      <c r="FV5" s="20"/>
    </row>
    <row r="6" spans="1:178" x14ac:dyDescent="0.25">
      <c r="B6" s="15"/>
      <c r="C6" s="2"/>
      <c r="D6" s="3"/>
      <c r="E6" s="3"/>
      <c r="F6" s="2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2"/>
      <c r="T6" s="3"/>
      <c r="U6" s="3"/>
      <c r="V6" s="21"/>
      <c r="W6" s="3"/>
      <c r="X6" s="3"/>
      <c r="Y6" s="3"/>
      <c r="Z6" s="21"/>
      <c r="AA6" s="3"/>
      <c r="AB6" s="3"/>
      <c r="AC6" s="3"/>
      <c r="AD6" s="21"/>
      <c r="AE6" s="3"/>
      <c r="AF6" s="3"/>
      <c r="AG6" s="3"/>
      <c r="AH6" s="45"/>
      <c r="AI6" s="2"/>
      <c r="AJ6" s="3"/>
      <c r="AK6" s="3"/>
      <c r="AL6" s="21"/>
      <c r="AM6" s="3"/>
      <c r="AN6" s="3"/>
      <c r="AO6" s="3"/>
      <c r="AP6" s="21"/>
      <c r="AQ6" s="3"/>
      <c r="AR6" s="3"/>
      <c r="AS6" s="3"/>
      <c r="AT6" s="21"/>
      <c r="AU6" s="3"/>
      <c r="AV6" s="3"/>
      <c r="AW6" s="3"/>
      <c r="AX6" s="45"/>
      <c r="AY6" s="2"/>
      <c r="AZ6" s="3"/>
      <c r="BA6" s="3"/>
      <c r="BB6" s="21"/>
      <c r="BC6" s="3"/>
      <c r="BD6" s="3"/>
      <c r="BE6" s="3"/>
      <c r="BF6" s="21"/>
      <c r="BG6" s="3"/>
      <c r="BH6" s="3"/>
      <c r="BI6" s="3"/>
      <c r="BJ6" s="21"/>
      <c r="BK6" s="3"/>
      <c r="BL6" s="3"/>
      <c r="BM6" s="3"/>
      <c r="BN6" s="45"/>
      <c r="BO6" s="2"/>
      <c r="BP6" s="3"/>
      <c r="BQ6" s="3"/>
      <c r="BR6" s="21"/>
      <c r="BS6" s="3"/>
      <c r="BT6" s="3"/>
      <c r="BU6" s="3"/>
      <c r="BV6" s="21"/>
      <c r="BW6" s="3"/>
      <c r="BX6" s="3"/>
      <c r="BY6" s="3"/>
      <c r="BZ6" s="21"/>
      <c r="CA6" s="3"/>
      <c r="CB6" s="3"/>
      <c r="CC6" s="3"/>
      <c r="CD6" s="45"/>
      <c r="CE6" s="2"/>
      <c r="CF6" s="3"/>
      <c r="CG6" s="3"/>
      <c r="CH6" s="21"/>
      <c r="CI6" s="3"/>
      <c r="CJ6" s="3"/>
      <c r="CK6" s="3"/>
      <c r="CL6" s="21"/>
      <c r="CM6" s="3"/>
      <c r="CN6" s="3"/>
      <c r="CO6" s="3"/>
      <c r="CP6" s="21"/>
      <c r="CQ6" s="3"/>
      <c r="CR6" s="3"/>
      <c r="CS6" s="3"/>
      <c r="CT6" s="45"/>
      <c r="CU6" s="2"/>
      <c r="CV6" s="3"/>
      <c r="CW6" s="3"/>
      <c r="CX6" s="21"/>
      <c r="CY6" s="3"/>
      <c r="CZ6" s="3"/>
      <c r="DA6" s="3"/>
      <c r="DB6" s="21"/>
      <c r="DC6" s="3"/>
      <c r="DD6" s="3"/>
      <c r="DE6" s="3"/>
      <c r="DF6" s="21"/>
      <c r="DG6" s="3"/>
      <c r="DH6" s="3"/>
      <c r="DI6" s="3"/>
      <c r="DJ6" s="45"/>
      <c r="DK6" s="2"/>
      <c r="DL6" s="3"/>
      <c r="DM6" s="3"/>
      <c r="DN6" s="21"/>
      <c r="DO6" s="3"/>
      <c r="DP6" s="3"/>
      <c r="DQ6" s="3"/>
      <c r="DR6" s="21"/>
      <c r="DS6" s="3"/>
      <c r="DT6" s="3"/>
      <c r="DU6" s="3"/>
      <c r="DV6" s="21"/>
      <c r="DW6" s="3"/>
      <c r="DX6" s="3"/>
      <c r="DY6" s="3"/>
      <c r="DZ6" s="45"/>
      <c r="EA6" s="2"/>
      <c r="EB6" s="3"/>
      <c r="EC6" s="3"/>
      <c r="ED6" s="21"/>
      <c r="EE6" s="3"/>
      <c r="EF6" s="3"/>
      <c r="EG6" s="3"/>
      <c r="EH6" s="21"/>
      <c r="EI6" s="3"/>
      <c r="EJ6" s="3"/>
      <c r="EK6" s="3"/>
      <c r="EL6" s="21"/>
      <c r="EM6" s="3"/>
      <c r="EN6" s="3"/>
      <c r="EO6" s="3"/>
      <c r="EP6" s="45"/>
      <c r="EQ6" s="2"/>
      <c r="ER6" s="3"/>
      <c r="ES6" s="3"/>
      <c r="ET6" s="21"/>
      <c r="EU6" s="3"/>
      <c r="EV6" s="3"/>
      <c r="EW6" s="3"/>
      <c r="EX6" s="21"/>
      <c r="EY6" s="3"/>
      <c r="EZ6" s="3"/>
      <c r="FA6" s="3"/>
      <c r="FB6" s="21"/>
      <c r="FC6" s="3"/>
      <c r="FD6" s="3"/>
      <c r="FE6" s="3"/>
      <c r="FF6" s="45"/>
      <c r="FG6" s="2"/>
      <c r="FH6" s="3"/>
      <c r="FI6" s="3"/>
      <c r="FJ6" s="21"/>
      <c r="FK6" s="3"/>
      <c r="FL6" s="3"/>
      <c r="FM6" s="3"/>
      <c r="FN6" s="21"/>
      <c r="FO6" s="3"/>
      <c r="FP6" s="3"/>
      <c r="FQ6" s="3"/>
      <c r="FR6" s="21"/>
      <c r="FS6" s="3"/>
      <c r="FT6" s="3"/>
      <c r="FU6" s="3"/>
      <c r="FV6" s="45"/>
    </row>
    <row r="7" spans="1:178" x14ac:dyDescent="0.25">
      <c r="A7">
        <v>1</v>
      </c>
      <c r="B7" s="11" t="s">
        <v>2</v>
      </c>
      <c r="C7" s="16">
        <f>VLOOKUP(B:B,'[44]Mar 2014 (Final)'!$B$1:$BH$65536,59,0)</f>
        <v>512944</v>
      </c>
      <c r="D7" s="17">
        <f>VLOOKUP(B:B,'[44]Mar 2014 (Final)'!$B$1:$BL$65536,63,0)</f>
        <v>10783907</v>
      </c>
      <c r="E7" s="17">
        <f>C7+D7</f>
        <v>11296851</v>
      </c>
      <c r="F7" s="22">
        <f>C7/E7</f>
        <v>4.5405927722690156E-2</v>
      </c>
      <c r="G7" s="17">
        <f>VLOOKUP(B:B,'[45]June 2014 (Final - print)'!$B$1:$BI$65536,60,0)</f>
        <v>802728</v>
      </c>
      <c r="H7" s="17">
        <f>VLOOKUP(B:B,'[45]June 2014 (Final - print)'!$B$1:$BL$65536,63,0)</f>
        <v>11124698</v>
      </c>
      <c r="I7" s="17">
        <f>G7+H7</f>
        <v>11927426</v>
      </c>
      <c r="J7" s="22">
        <f>G7/I7</f>
        <v>6.7301025384689031E-2</v>
      </c>
      <c r="K7" s="46"/>
      <c r="L7" s="46"/>
      <c r="M7" s="47">
        <f>K7+L7</f>
        <v>0</v>
      </c>
      <c r="N7" s="48" t="e">
        <f>K7/M7</f>
        <v>#DIV/0!</v>
      </c>
      <c r="O7" s="17">
        <f>VLOOKUP(B:B,'[3]Dec 2014 (Final)'!$B$1:$BO$65536,66,0)</f>
        <v>679705</v>
      </c>
      <c r="P7" s="17">
        <f>VLOOKUP(B:B,'[3]Dec 2014 (Final)'!$B$1:$BQ$65536,68,0)</f>
        <v>13127628</v>
      </c>
      <c r="Q7" s="17">
        <f>O7+P7</f>
        <v>13807333</v>
      </c>
      <c r="R7" s="22">
        <f>O7/Q7</f>
        <v>4.9227826981503235E-2</v>
      </c>
      <c r="S7" s="16">
        <f>VLOOKUP(B:B,'[4]Mar 2015 (Final)'!$B$1:$BQ$65536,68,0)</f>
        <v>1018928</v>
      </c>
      <c r="T7" s="17">
        <f>VLOOKUP(B:B,'[4]Mar 2015 (Final)'!$B$1:$BS$65536,70,0)</f>
        <v>12945731</v>
      </c>
      <c r="U7" s="17">
        <f>S7+T7</f>
        <v>13964659</v>
      </c>
      <c r="V7" s="22">
        <f>S7/U7</f>
        <v>7.2964760543025073E-2</v>
      </c>
      <c r="W7" s="17">
        <f>VLOOKUP(B:B,'[5]June 2015 (Final)'!$B$1:$BU$65536,72,0)</f>
        <v>962134</v>
      </c>
      <c r="X7" s="17">
        <f>VLOOKUP(B:B,'[5]June 2015 (Final)'!$B$1:$BW$65536,74,0)</f>
        <v>13526969</v>
      </c>
      <c r="Y7" s="17">
        <f>W7+X7</f>
        <v>14489103</v>
      </c>
      <c r="Z7" s="22">
        <f>W7/Y7</f>
        <v>6.6403972695894292E-2</v>
      </c>
      <c r="AA7" s="17">
        <f>VLOOKUP(B:B,'[6]Sep 2015 (Final)'!$B$1:$BX$65536,75,0)</f>
        <v>2202999</v>
      </c>
      <c r="AB7" s="17">
        <f>VLOOKUP(B:B,'[6]Sep 2015 (Final)'!$B$1:$BZ$65536,77,0)</f>
        <v>13807808</v>
      </c>
      <c r="AC7" s="17">
        <f>AA7+AB7</f>
        <v>16010807</v>
      </c>
      <c r="AD7" s="22">
        <f>AA7/AC7</f>
        <v>0.13759450101422122</v>
      </c>
      <c r="AE7" s="17">
        <f>VLOOKUP(B:B,'[7]Dec 2015 (Final)'!$B$1:$CA$65536,78,0)</f>
        <v>2163085</v>
      </c>
      <c r="AF7" s="17">
        <f>VLOOKUP(B:B,'[7]Dec 2015 (Final)'!$B$1:$CC$65536,80,0)</f>
        <v>14828522</v>
      </c>
      <c r="AG7" s="17">
        <f>AE7+AF7</f>
        <v>16991607</v>
      </c>
      <c r="AH7" s="22">
        <f>AE7/AG7</f>
        <v>0.12730314442889362</v>
      </c>
      <c r="AI7" s="16">
        <f>VLOOKUP(B:B,'[8]Mar 2016 (Final)'!$B$1:$CD$65536,81,0)</f>
        <v>2273088</v>
      </c>
      <c r="AJ7" s="17">
        <f>VLOOKUP(B:B,'[8]Mar 2016 (Final)'!$B$1:$CF$65536,83,0)</f>
        <v>14062190</v>
      </c>
      <c r="AK7" s="17">
        <f>AI7+AJ7</f>
        <v>16335278</v>
      </c>
      <c r="AL7" s="22">
        <f>AI7/AK7</f>
        <v>0.13915208544354127</v>
      </c>
      <c r="AM7" s="17">
        <f>VLOOKUP(B:B,'[9]Jun 2016 (Final)'!$B$1:$CH$65536,85,0)</f>
        <v>2266664</v>
      </c>
      <c r="AN7" s="17">
        <f>VLOOKUP(B:B,'[9]Jun 2016 (Final)'!$B$1:$CJ$65536,87,0)</f>
        <v>14096987</v>
      </c>
      <c r="AO7" s="17">
        <f>AM7+AN7</f>
        <v>16363651</v>
      </c>
      <c r="AP7" s="22">
        <f>AM7/AO7</f>
        <v>0.13851823165869279</v>
      </c>
      <c r="AQ7" s="17">
        <f>VLOOKUP(B:B,'[10]Sep 2016 (Final)'!$B$1:$CK$65536,88,0)</f>
        <v>2269451</v>
      </c>
      <c r="AR7" s="17">
        <f>VLOOKUP(B:B,'[10]Sep 2016 (Final)'!$B$1:$CM$65536,90,0)</f>
        <v>13637212</v>
      </c>
      <c r="AS7" s="17">
        <f>AQ7+AR7</f>
        <v>15906663</v>
      </c>
      <c r="AT7" s="22">
        <f>AQ7/AS7</f>
        <v>0.1426729792414663</v>
      </c>
      <c r="AU7" s="17">
        <f>VLOOKUP(B:B,'[11]summary-dec-16'!$B$1:$CN$65536,91,0)</f>
        <v>2282882</v>
      </c>
      <c r="AV7" s="17">
        <f>VLOOKUP(B:B,'[11]summary-dec-16'!$B$1:$CP$65536,93,0)</f>
        <v>14228599</v>
      </c>
      <c r="AW7" s="17">
        <f>AU7+AV7</f>
        <v>16511481</v>
      </c>
      <c r="AX7" s="22">
        <f>AU7/AW7</f>
        <v>0.13826028083125916</v>
      </c>
      <c r="AY7" s="16">
        <f>VLOOKUP(B:B,'[12]summary-mar-17'!$B$1:$CP$65536,93,0)</f>
        <v>2332697</v>
      </c>
      <c r="AZ7" s="17">
        <f>VLOOKUP(B:B,'[12]summary-mar-17'!$B$1:$CR$65536,95,0)</f>
        <v>13656946</v>
      </c>
      <c r="BA7" s="17">
        <f>AY7+AZ7</f>
        <v>15989643</v>
      </c>
      <c r="BB7" s="22">
        <f>AY7/BA7</f>
        <v>0.14588799762446228</v>
      </c>
      <c r="BC7" s="17">
        <f>VLOOKUP(B:B,'[13]summary-june-17'!$B$1:$CS$65536,96,0)</f>
        <v>2642013</v>
      </c>
      <c r="BD7" s="17">
        <f>VLOOKUP(B:B,'[13]summary-june-17'!$B$1:$CU$65536,98,0)</f>
        <v>13560930</v>
      </c>
      <c r="BE7" s="17">
        <f>BC7+BD7</f>
        <v>16202943</v>
      </c>
      <c r="BF7" s="22">
        <f>BC7/BE7</f>
        <v>0.16305760009153891</v>
      </c>
      <c r="BG7" s="17">
        <f>VLOOKUP(B:B,'[14]summary-sep-17'!$B$1:$CV$65536,99,0)</f>
        <v>2927517</v>
      </c>
      <c r="BH7" s="17">
        <f>VLOOKUP(B:B,'[14]summary-sep-17'!$B$1:$CX$65536,101,0)</f>
        <v>14041139</v>
      </c>
      <c r="BI7" s="17">
        <f>BG7+BH7</f>
        <v>16968656</v>
      </c>
      <c r="BJ7" s="22">
        <f>BG7/BI7</f>
        <v>0.172524977817925</v>
      </c>
      <c r="BK7" s="17">
        <f>VLOOKUP(B:B,'[15]summary-Dec-17'!$B$1:$CY$65536,102,0)</f>
        <v>2902732</v>
      </c>
      <c r="BL7" s="17">
        <f>VLOOKUP(B:B,'[15]summary-Dec-17'!$B$1:$DA$65536,104,0)</f>
        <v>15382987</v>
      </c>
      <c r="BM7" s="17">
        <f>BK7+BL7</f>
        <v>18285719</v>
      </c>
      <c r="BN7" s="22">
        <f>BK7/BM7</f>
        <v>0.15874311532404059</v>
      </c>
      <c r="BO7" s="16">
        <f>VLOOKUP(B:B,'[16]summary-Mar-18'!$B$1:$DB$65536,105,0)</f>
        <v>2935277</v>
      </c>
      <c r="BP7" s="17">
        <f>VLOOKUP(B:B,'[16]summary-Mar-18'!$B$1:$DD$65536,107,0)</f>
        <v>14155737</v>
      </c>
      <c r="BQ7" s="17">
        <f>BO7+BP7</f>
        <v>17091014</v>
      </c>
      <c r="BR7" s="22">
        <f>BO7/BQ7</f>
        <v>0.17174387663599128</v>
      </c>
      <c r="BS7" s="17">
        <f>VLOOKUP(B:B,'[17]summary-Jun-18'!$B$1:$DE$65536,108,0)</f>
        <v>3148687</v>
      </c>
      <c r="BT7" s="1">
        <f>VLOOKUP(B:B,'[17]summary-Jun-18'!$B$1:$DG$65536,110,0)</f>
        <v>14411608</v>
      </c>
      <c r="BU7" s="17">
        <f>BS7+BT7</f>
        <v>17560295</v>
      </c>
      <c r="BV7" s="22">
        <f>BS7/BU7</f>
        <v>0.17930718134291024</v>
      </c>
      <c r="BW7" s="17">
        <f>VLOOKUP(B:B,'[18]summary-Sep-18'!$B$1:$DH$65536,111,0)</f>
        <v>3234367</v>
      </c>
      <c r="BX7" s="17">
        <f>VLOOKUP(B:B,'[18]summary-Sep-18'!$B$1:$DJ$65536,113,0)</f>
        <v>14867278</v>
      </c>
      <c r="BY7" s="17">
        <f>BW7+BX7</f>
        <v>18101645</v>
      </c>
      <c r="BZ7" s="22">
        <f>BW7/BY7</f>
        <v>0.17867807041846198</v>
      </c>
      <c r="CA7" s="17">
        <f>VLOOKUP(B:B,'[19]summary-Dec-18'!$B$1:$DK$65536,114,0)</f>
        <v>3521431</v>
      </c>
      <c r="CB7" s="17">
        <f>VLOOKUP(B:B,'[19]summary-Dec-18'!$B$1:$DM$65536,116,0)</f>
        <v>17248429</v>
      </c>
      <c r="CC7" s="17">
        <f>CA7+CB7</f>
        <v>20769860</v>
      </c>
      <c r="CD7" s="22">
        <f>CA7/CC7</f>
        <v>0.16954524488850672</v>
      </c>
      <c r="CE7" s="16">
        <f>VLOOKUP(B:B,[20]Summary_mar_19!$B$1:$DN$65536,117,0)</f>
        <v>3522887</v>
      </c>
      <c r="CF7" s="17">
        <f>VLOOKUP(B:B,[20]Summary_mar_19!$B$1:$DP$65536,119,0)</f>
        <v>15242194</v>
      </c>
      <c r="CG7" s="17">
        <f>CE7+CF7</f>
        <v>18765081</v>
      </c>
      <c r="CH7" s="22">
        <f>CE7/CG7</f>
        <v>0.18773630660054172</v>
      </c>
      <c r="CI7" s="17">
        <f>VLOOKUP(B:B,[21]Summary_jun_19!$B$1:$DQ$65536,120,0)</f>
        <v>3538264</v>
      </c>
      <c r="CJ7" s="17">
        <f>VLOOKUP(B:B,[21]Summary_jun_19!$B$1:$DS$65536,122,0)</f>
        <v>15436166</v>
      </c>
      <c r="CK7" s="17">
        <f>CI7+CJ7</f>
        <v>18974430</v>
      </c>
      <c r="CL7" s="22">
        <f>CI7/CK7</f>
        <v>0.18647537765297825</v>
      </c>
      <c r="CM7" s="17">
        <f>VLOOKUP(B:B,[22]Summary_sep_19!$B$1:$DT$65536,123,0)</f>
        <v>3635052</v>
      </c>
      <c r="CN7" s="17">
        <f>VLOOKUP(B:B,[22]Summary_sep_19!$B$1:$DV$65536,125,0)</f>
        <v>15370001</v>
      </c>
      <c r="CO7" s="17">
        <f>CM7+CN7</f>
        <v>19005053</v>
      </c>
      <c r="CP7" s="22">
        <f>CM7/CO7</f>
        <v>0.19126765918516511</v>
      </c>
      <c r="CQ7" s="17">
        <f>VLOOKUP(B:B,[23]Summary_DEC_19!$B$1:$DW$65536,126,0)</f>
        <v>2818926</v>
      </c>
      <c r="CR7" s="17">
        <f>VLOOKUP(B:B,[23]Summary_DEC_19!$B$1:$DY$65536,128,0)</f>
        <v>18723123</v>
      </c>
      <c r="CS7" s="17">
        <f>CQ7+CR7</f>
        <v>21542049</v>
      </c>
      <c r="CT7" s="22">
        <f>CQ7/CS7</f>
        <v>0.13085691152220477</v>
      </c>
      <c r="CU7" s="16">
        <f>VLOOKUP(B:B,[24]Summary_mar_20!$B:$DZ,129,0)</f>
        <v>2770300</v>
      </c>
      <c r="CV7" s="17">
        <f>VLOOKUP(B:B,[24]Summary_mar_20!$B:$EB,131,0)</f>
        <v>18313662</v>
      </c>
      <c r="CW7" s="17">
        <f>CU7+CV7</f>
        <v>21083962</v>
      </c>
      <c r="CX7" s="22">
        <f>CU7/CW7</f>
        <v>0.13139371053694746</v>
      </c>
      <c r="CY7" s="17">
        <f>VLOOKUP(B:B,[25]Summary_jun_20!$B:$EC,132,0)</f>
        <v>2807856</v>
      </c>
      <c r="CZ7" s="17">
        <f>VLOOKUP(B:B,[25]Summary_jun_20!$B:$EE,134,0)</f>
        <v>19217147</v>
      </c>
      <c r="DA7" s="17">
        <f>CY7+CZ7</f>
        <v>22025003</v>
      </c>
      <c r="DB7" s="22">
        <f>CY7/DA7</f>
        <v>0.12748493155710353</v>
      </c>
      <c r="DC7" s="17">
        <f>VLOOKUP(B:B,[26]Summary_Sep_20!$B:$EF,135,0)</f>
        <v>2836368</v>
      </c>
      <c r="DD7" s="17">
        <f>VLOOKUP(B:B,[26]Summary_Sep_20!$B:$EI,138,0)</f>
        <v>19560882</v>
      </c>
      <c r="DE7" s="17">
        <f>DC7+DD7</f>
        <v>22397250</v>
      </c>
      <c r="DF7" s="22">
        <f>DC7/DE7</f>
        <v>0.12663911864179755</v>
      </c>
      <c r="DG7" s="17">
        <f>VLOOKUP(B:B,[27]Summary_Dec_20!$B:$EI,138,0)</f>
        <v>2678039</v>
      </c>
      <c r="DH7" s="17">
        <f>VLOOKUP(B:B,[27]Summary_Dec_20!$B:$EM,142,0)</f>
        <v>20977479</v>
      </c>
      <c r="DI7" s="17">
        <f>DG7+DH7</f>
        <v>23655518</v>
      </c>
      <c r="DJ7" s="22">
        <f>DG7/DI7</f>
        <v>0.11320990730365744</v>
      </c>
      <c r="DK7" s="16">
        <f>VLOOKUP(B:B,[28]Summary_Mar_21!$B:$EK,140,0)</f>
        <v>2791074</v>
      </c>
      <c r="DL7" s="17">
        <f>VLOOKUP(B:B,[28]Summary_Mar_21!$B:$EM,142,0)</f>
        <v>21512004</v>
      </c>
      <c r="DM7" s="17">
        <f>DK7+DL7</f>
        <v>24303078</v>
      </c>
      <c r="DN7" s="22">
        <f>DK7/DM7</f>
        <v>0.11484446538006421</v>
      </c>
      <c r="DO7" s="17">
        <f>VLOOKUP(B:B,[29]Summary_Jun_21!$B:$EN,143,0)</f>
        <v>2626681</v>
      </c>
      <c r="DP7" s="17">
        <f>VLOOKUP(B:B,[29]Summary_Jun_21!$B:$EP,145,0)</f>
        <v>21456518</v>
      </c>
      <c r="DQ7" s="17">
        <f>DO7+DP7</f>
        <v>24083199</v>
      </c>
      <c r="DR7" s="22">
        <f>DO7/DQ7</f>
        <v>0.1090669474599284</v>
      </c>
      <c r="DS7" s="17">
        <f>VLOOKUP(B:B,[30]Summary_Sep_21!$B:$EQ,146,0)</f>
        <v>2635263</v>
      </c>
      <c r="DT7" s="17">
        <f>VLOOKUP(B:B,[30]Summary_Sep_21!$B:$ES,148,0)</f>
        <v>21495683</v>
      </c>
      <c r="DU7" s="17">
        <f>DS7+DT7</f>
        <v>24130946</v>
      </c>
      <c r="DV7" s="22">
        <f>DS7/DU7</f>
        <v>0.10920678368763495</v>
      </c>
      <c r="DW7" s="17">
        <f>VLOOKUP(B:B,[31]Summary_Dec_21!$B:$EV,151,0)</f>
        <v>3925774</v>
      </c>
      <c r="DX7" s="17">
        <f>VLOOKUP(B:B,[31]Summary_Dec_21!$B:$EX,153,0)</f>
        <v>22455470</v>
      </c>
      <c r="DY7" s="17">
        <f>DW7+DX7</f>
        <v>26381244</v>
      </c>
      <c r="DZ7" s="22">
        <f>DW7/DY7</f>
        <v>0.14880928283745831</v>
      </c>
      <c r="EA7" s="16">
        <f>VLOOKUP(B:B,[32]Summary_Mar_22!$B:$DL,115,0)</f>
        <v>3998929</v>
      </c>
      <c r="EB7" s="17">
        <f>VLOOKUP(B:B,[32]Summary_Mar_22!$B:$DN,117,0)</f>
        <v>22588235</v>
      </c>
      <c r="EC7" s="17">
        <f>EA7+EB7</f>
        <v>26587164</v>
      </c>
      <c r="ED7" s="22">
        <f>EA7/EC7</f>
        <v>0.15040825715747644</v>
      </c>
      <c r="EE7" s="17">
        <f>VLOOKUP(B:B,[33]Summary_Jun_22!$B:$DO,118,0)</f>
        <v>4108849</v>
      </c>
      <c r="EF7" s="17">
        <f>VLOOKUP(B:B,[33]Summary_Jun_22!$B:$DQ,120,0)</f>
        <v>22745748</v>
      </c>
      <c r="EG7" s="17">
        <f>EE7+EF7</f>
        <v>26854597</v>
      </c>
      <c r="EH7" s="22">
        <f>EE7/EG7</f>
        <v>0.15300356210893801</v>
      </c>
      <c r="EI7" s="17">
        <f>VLOOKUP(B:B,[34]Summary_Sep_22!$B:$DR,121,0)</f>
        <v>4212198</v>
      </c>
      <c r="EJ7" s="17">
        <f>VLOOKUP(B:B,[34]Summary_Sep_22!$B:$DT,123,0)</f>
        <v>22825938</v>
      </c>
      <c r="EK7" s="17">
        <f>EI7+EJ7</f>
        <v>27038136</v>
      </c>
      <c r="EL7" s="22">
        <f>EI7/EK7</f>
        <v>0.15578729243761477</v>
      </c>
      <c r="EM7" s="17">
        <f>VLOOKUP(B:B,[35]Summary_Dec_22!$B:$DU,124,0)</f>
        <v>4284858</v>
      </c>
      <c r="EN7" s="17">
        <f>VLOOKUP(B:B,[35]Summary_Dec_22!$B:$DW,126,0)</f>
        <v>23397530</v>
      </c>
      <c r="EO7" s="17">
        <f>EM7+EN7</f>
        <v>27682388</v>
      </c>
      <c r="EP7" s="22">
        <f>EM7/EO7</f>
        <v>0.15478642955224817</v>
      </c>
      <c r="EQ7" s="16">
        <f>VLOOKUP(B:B,[36]Summary_Mar_23!$B:$DS,122,0)</f>
        <v>4447633</v>
      </c>
      <c r="ER7" s="17">
        <f>VLOOKUP(B:B,[36]Summary_Mar_23!$B:$DU,124,0)</f>
        <v>24211654</v>
      </c>
      <c r="ES7" s="17">
        <f>EQ7+ER7</f>
        <v>28659287</v>
      </c>
      <c r="ET7" s="22">
        <f>EQ7/ES7</f>
        <v>0.15518993895416869</v>
      </c>
      <c r="EU7" s="17">
        <f>VLOOKUP(B:B,[37]Summary_Jun_23!$B:$DT,123,0)</f>
        <v>4567442</v>
      </c>
      <c r="EV7" s="17">
        <f>VLOOKUP(B:B,[37]Summary_Jun_23!$B:$DV,125,0)</f>
        <v>25572782</v>
      </c>
      <c r="EW7" s="17">
        <f>EU7+EV7</f>
        <v>30140224</v>
      </c>
      <c r="EX7" s="22">
        <f>EU7/EW7</f>
        <v>0.15153974967140257</v>
      </c>
      <c r="EY7" s="1">
        <f>VLOOKUP(B:B,[38]Summary_Sep_23!$B:$DV,125,0)</f>
        <v>4721576</v>
      </c>
      <c r="EZ7" s="1">
        <f>VLOOKUP(B:B,[38]Summary_Sep_23!$B:$DX,127,0)</f>
        <v>26712911</v>
      </c>
      <c r="FA7" s="17">
        <f>EY7+EZ7</f>
        <v>31434487</v>
      </c>
      <c r="FB7" s="22">
        <f>EY7/FA7</f>
        <v>0.15020369188783009</v>
      </c>
      <c r="FC7" s="17">
        <f>VLOOKUP(B:B,[39]Indu!$B:$DX,127,0)</f>
        <v>4012581</v>
      </c>
      <c r="FD7" s="17">
        <f>VLOOKUP(B:B,[39]Indu!$B:$EA,130,0)</f>
        <v>28493545</v>
      </c>
      <c r="FE7" s="17">
        <f>FC7+FD7</f>
        <v>32506126</v>
      </c>
      <c r="FF7" s="22">
        <f>FC7/FE7</f>
        <v>0.12344076313492416</v>
      </c>
      <c r="FG7" s="16">
        <f>VLOOKUP(B:B,'[40]Mar 2024 Final'!$B:$EA,130,0)</f>
        <v>5450389</v>
      </c>
      <c r="FH7" s="17">
        <f>VLOOKUP(B:B,'[40]Mar 2024 Final'!$B:$EC,132,0)</f>
        <v>30717781</v>
      </c>
      <c r="FI7" s="17">
        <f>FG7+FH7</f>
        <v>36168170</v>
      </c>
      <c r="FJ7" s="22">
        <f>FG7/FI7</f>
        <v>0.15069573605742287</v>
      </c>
      <c r="FK7" s="17">
        <f>VLOOKUP(B:B,'[41]June 2024 Final'!$B:$EF,135,0)</f>
        <v>5746856</v>
      </c>
      <c r="FL7" s="17">
        <f>VLOOKUP(B:B,'[41]June 2024 Final'!$B:$EH,137,0)</f>
        <v>31509419</v>
      </c>
      <c r="FM7" s="17">
        <f>FK7+FL7</f>
        <v>37256275</v>
      </c>
      <c r="FN7" s="22">
        <f>FK7/FM7</f>
        <v>0.15425202868510071</v>
      </c>
      <c r="FO7" s="17">
        <f>VLOOKUP(B:B,'[42]Sep 2024 Final'!$B:$EG,136,0)</f>
        <v>6015607</v>
      </c>
      <c r="FP7" s="17">
        <f>VLOOKUP(B:B,'[42]Sep 2024 Final'!$B:$EI,138,0)</f>
        <v>32734573</v>
      </c>
      <c r="FQ7" s="17">
        <f>FO7+FP7</f>
        <v>38750180</v>
      </c>
      <c r="FR7" s="22">
        <f>FO7/FQ7</f>
        <v>0.15524074984942005</v>
      </c>
      <c r="FS7" s="17">
        <f>VLOOKUP(B:B,'[43]Dec 2024 Final'!$B:$EI,138,0)</f>
        <v>9788079</v>
      </c>
      <c r="FT7" s="17">
        <f>VLOOKUP(B:B,'[43]Dec 2024 Final'!$B:$EK,140,0)</f>
        <v>33015617</v>
      </c>
      <c r="FU7" s="17">
        <f>FS7+FT7</f>
        <v>42803696</v>
      </c>
      <c r="FV7" s="22">
        <f>FS7/FU7</f>
        <v>0.22867368743110408</v>
      </c>
    </row>
    <row r="8" spans="1:178" x14ac:dyDescent="0.25">
      <c r="A8">
        <v>2</v>
      </c>
      <c r="B8" s="11" t="s">
        <v>3</v>
      </c>
      <c r="C8" s="16">
        <f>VLOOKUP(B:B,'[44]Mar 2014 (Final)'!$B$1:$BH$65536,59,0)</f>
        <v>1057976</v>
      </c>
      <c r="D8" s="17">
        <f>VLOOKUP(B:B,'[44]Mar 2014 (Final)'!$B$1:$BL$65536,63,0)</f>
        <v>31668452</v>
      </c>
      <c r="E8" s="17">
        <f t="shared" ref="E8:E52" si="0">C8+D8</f>
        <v>32726428</v>
      </c>
      <c r="F8" s="22">
        <f t="shared" ref="F8:F52" si="1">C8/E8</f>
        <v>3.2327878862917762E-2</v>
      </c>
      <c r="G8" s="17">
        <f>VLOOKUP(B:B,'[45]June 2014 (Final - print)'!$B$1:$BI$65536,60,0)</f>
        <v>1078688</v>
      </c>
      <c r="H8" s="17">
        <f>VLOOKUP(B:B,'[45]June 2014 (Final - print)'!$B$1:$BL$65536,63,0)</f>
        <v>34678250</v>
      </c>
      <c r="I8" s="17">
        <f>G8+H8</f>
        <v>35756938</v>
      </c>
      <c r="J8" s="22">
        <f t="shared" ref="J8:J52" si="2">G8/I8</f>
        <v>3.0167236355640968E-2</v>
      </c>
      <c r="K8" s="46"/>
      <c r="L8" s="46"/>
      <c r="M8" s="47">
        <f t="shared" ref="M8:M52" si="3">K8+L8</f>
        <v>0</v>
      </c>
      <c r="N8" s="48" t="e">
        <f t="shared" ref="N8:N52" si="4">K8/M8</f>
        <v>#DIV/0!</v>
      </c>
      <c r="O8" s="17">
        <f>VLOOKUP(B:B,'[3]Dec 2014 (Final)'!$B$1:$BO$65536,66,0)</f>
        <v>1065192</v>
      </c>
      <c r="P8" s="17">
        <f>VLOOKUP(B:B,'[3]Dec 2014 (Final)'!$B$1:$BQ$65536,68,0)</f>
        <v>38463876</v>
      </c>
      <c r="Q8" s="17">
        <f t="shared" ref="Q8:Q52" si="5">O8+P8</f>
        <v>39529068</v>
      </c>
      <c r="R8" s="22">
        <f t="shared" ref="R8:R52" si="6">O8/Q8</f>
        <v>2.6947055771717156E-2</v>
      </c>
      <c r="S8" s="16">
        <f>VLOOKUP(B:B,'[4]Mar 2015 (Final)'!$B$1:$BQ$65536,68,0)</f>
        <v>1111683</v>
      </c>
      <c r="T8" s="17">
        <f>VLOOKUP(B:B,'[4]Mar 2015 (Final)'!$B$1:$BS$65536,70,0)</f>
        <v>39455321</v>
      </c>
      <c r="U8" s="17">
        <f t="shared" ref="U8:U52" si="7">S8+T8</f>
        <v>40567004</v>
      </c>
      <c r="V8" s="22">
        <f t="shared" ref="V8:V52" si="8">S8/U8</f>
        <v>2.7403625863028979E-2</v>
      </c>
      <c r="W8" s="17">
        <f>VLOOKUP(B:B,'[5]June 2015 (Final)'!$B$1:$BU$65536,72,0)</f>
        <v>2396761</v>
      </c>
      <c r="X8" s="17">
        <f>VLOOKUP(B:B,'[5]June 2015 (Final)'!$B$1:$BW$65536,74,0)</f>
        <v>38638939</v>
      </c>
      <c r="Y8" s="17">
        <f t="shared" ref="Y8:Y52" si="9">W8+X8</f>
        <v>41035700</v>
      </c>
      <c r="Z8" s="22">
        <f t="shared" ref="Z8:Z52" si="10">W8/Y8</f>
        <v>5.8406728775188432E-2</v>
      </c>
      <c r="AA8" s="17">
        <f>VLOOKUP(B:B,'[6]Sep 2015 (Final)'!$B$1:$BX$65536,75,0)</f>
        <v>2595831</v>
      </c>
      <c r="AB8" s="17">
        <f>VLOOKUP(B:B,'[6]Sep 2015 (Final)'!$B$1:$BZ$65536,77,0)</f>
        <v>41117429</v>
      </c>
      <c r="AC8" s="17">
        <f t="shared" ref="AC8:AC52" si="11">AA8+AB8</f>
        <v>43713260</v>
      </c>
      <c r="AD8" s="22">
        <f t="shared" ref="AD8:AD52" si="12">AA8/AC8</f>
        <v>5.9383148271256819E-2</v>
      </c>
      <c r="AE8" s="17">
        <f>VLOOKUP(B:B,'[7]Dec 2015 (Final)'!$B$1:$CA$65536,78,0)</f>
        <v>8787673</v>
      </c>
      <c r="AF8" s="17">
        <f>VLOOKUP(B:B,'[7]Dec 2015 (Final)'!$B$1:$CC$65536,80,0)</f>
        <v>37798691</v>
      </c>
      <c r="AG8" s="17">
        <f t="shared" ref="AG8:AG52" si="13">AE8+AF8</f>
        <v>46586364</v>
      </c>
      <c r="AH8" s="22">
        <f t="shared" ref="AH8:AH52" si="14">AE8/AG8</f>
        <v>0.18863187090540057</v>
      </c>
      <c r="AI8" s="16">
        <f>VLOOKUP(B:B,'[8]Mar 2016 (Final)'!$B$1:$CD$65536,81,0)</f>
        <v>8618689</v>
      </c>
      <c r="AJ8" s="17">
        <f>VLOOKUP(B:B,'[8]Mar 2016 (Final)'!$B$1:$CF$65536,83,0)</f>
        <v>36664739</v>
      </c>
      <c r="AK8" s="17">
        <f t="shared" ref="AK8:AK52" si="15">AI8+AJ8</f>
        <v>45283428</v>
      </c>
      <c r="AL8" s="22">
        <f t="shared" ref="AL8:AL52" si="16">AI8/AK8</f>
        <v>0.19032766247290289</v>
      </c>
      <c r="AM8" s="17">
        <f>VLOOKUP(B:B,'[9]Jun 2016 (Final)'!$B$1:$CH$65536,85,0)</f>
        <v>8007681</v>
      </c>
      <c r="AN8" s="17">
        <f>VLOOKUP(B:B,'[9]Jun 2016 (Final)'!$B$1:$CJ$65536,87,0)</f>
        <v>34935112</v>
      </c>
      <c r="AO8" s="17">
        <f t="shared" ref="AO8:AO52" si="17">AM8+AN8</f>
        <v>42942793</v>
      </c>
      <c r="AP8" s="22">
        <f t="shared" ref="AP8:AP52" si="18">AM8/AO8</f>
        <v>0.18647322264297062</v>
      </c>
      <c r="AQ8" s="17">
        <f>VLOOKUP(B:B,'[10]Sep 2016 (Final)'!$B$1:$CK$65536,88,0)</f>
        <v>8063382</v>
      </c>
      <c r="AR8" s="17">
        <f>VLOOKUP(B:B,'[10]Sep 2016 (Final)'!$B$1:$CM$65536,90,0)</f>
        <v>33701509</v>
      </c>
      <c r="AS8" s="17">
        <f t="shared" ref="AS8:AS52" si="19">AQ8+AR8</f>
        <v>41764891</v>
      </c>
      <c r="AT8" s="22">
        <f t="shared" ref="AT8:AT52" si="20">AQ8/AS8</f>
        <v>0.19306603721293084</v>
      </c>
      <c r="AU8" s="17">
        <f>VLOOKUP(B:B,'[11]summary-dec-16'!$B$1:$CN$65536,91,0)</f>
        <v>8218800</v>
      </c>
      <c r="AV8" s="17">
        <f>VLOOKUP(B:B,'[11]summary-dec-16'!$B$1:$CP$65536,93,0)</f>
        <v>31541959</v>
      </c>
      <c r="AW8" s="17">
        <f t="shared" ref="AW8:AW52" si="21">AU8+AV8</f>
        <v>39760759</v>
      </c>
      <c r="AX8" s="22">
        <f t="shared" ref="AX8:AX52" si="22">AU8/AW8</f>
        <v>0.20670631564150976</v>
      </c>
      <c r="AY8" s="16">
        <f>VLOOKUP(B:B,'[12]summary-mar-17'!$B$1:$CP$65536,93,0)</f>
        <v>7757028</v>
      </c>
      <c r="AZ8" s="17">
        <f>VLOOKUP(B:B,'[12]summary-mar-17'!$B$1:$CR$65536,95,0)</f>
        <v>31085990</v>
      </c>
      <c r="BA8" s="17">
        <f t="shared" ref="BA8:BA52" si="23">AY8+AZ8</f>
        <v>38843018</v>
      </c>
      <c r="BB8" s="22">
        <f t="shared" ref="BB8:BB52" si="24">AY8/BA8</f>
        <v>0.19970199020065846</v>
      </c>
      <c r="BC8" s="17">
        <f>VLOOKUP(B:B,'[13]summary-june-17'!$B$1:$CS$65536,96,0)</f>
        <v>7056195</v>
      </c>
      <c r="BD8" s="17">
        <f>VLOOKUP(B:B,'[13]summary-june-17'!$B$1:$CU$65536,98,0)</f>
        <v>29803804</v>
      </c>
      <c r="BE8" s="17">
        <f t="shared" ref="BE8:BE52" si="25">BC8+BD8</f>
        <v>36859999</v>
      </c>
      <c r="BF8" s="22">
        <f t="shared" ref="BF8:BF52" si="26">BC8/BE8</f>
        <v>0.19143231664222238</v>
      </c>
      <c r="BG8" s="17">
        <f>VLOOKUP(B:B,'[14]summary-sep-17'!$B$1:$CV$65536,99,0)</f>
        <v>7528525</v>
      </c>
      <c r="BH8" s="17">
        <f>VLOOKUP(B:B,'[14]summary-sep-17'!$B$1:$CX$65536,101,0)</f>
        <v>28380568</v>
      </c>
      <c r="BI8" s="17">
        <f t="shared" ref="BI8:BI52" si="27">BG8+BH8</f>
        <v>35909093</v>
      </c>
      <c r="BJ8" s="22">
        <f t="shared" ref="BJ8:BJ52" si="28">BG8/BI8</f>
        <v>0.20965511437451234</v>
      </c>
      <c r="BK8" s="17">
        <f>VLOOKUP(B:B,'[15]summary-Dec-17'!$B$1:$CY$65536,102,0)</f>
        <v>7712793</v>
      </c>
      <c r="BL8" s="17">
        <f>VLOOKUP(B:B,'[15]summary-Dec-17'!$B$1:$DA$65536,104,0)</f>
        <v>27388460</v>
      </c>
      <c r="BM8" s="17">
        <f t="shared" ref="BM8:BM52" si="29">BK8+BL8</f>
        <v>35101253</v>
      </c>
      <c r="BN8" s="22">
        <f t="shared" ref="BN8:BN52" si="30">BK8/BM8</f>
        <v>0.21972984839031245</v>
      </c>
      <c r="BO8" s="16">
        <f>VLOOKUP(B:B,'[16]summary-Mar-18'!$B$1:$DB$65536,105,0)</f>
        <v>7412364</v>
      </c>
      <c r="BP8" s="17">
        <f>VLOOKUP(B:B,'[16]summary-Mar-18'!$B$1:$DD$65536,107,0)</f>
        <v>23890792</v>
      </c>
      <c r="BQ8" s="17">
        <f t="shared" ref="BQ8:BQ52" si="31">BO8+BP8</f>
        <v>31303156</v>
      </c>
      <c r="BR8" s="22">
        <f t="shared" ref="BR8:BR52" si="32">BO8/BQ8</f>
        <v>0.23679286523058571</v>
      </c>
      <c r="BS8" s="17">
        <f>VLOOKUP(B:B,'[17]summary-Jun-18'!$B$1:$DE$65536,108,0)</f>
        <v>7919482</v>
      </c>
      <c r="BT8" s="1">
        <f>VLOOKUP(B:B,'[17]summary-Jun-18'!$B$1:$DG$65536,110,0)</f>
        <v>23537525</v>
      </c>
      <c r="BU8" s="17">
        <f t="shared" ref="BU8:BU52" si="33">BS8+BT8</f>
        <v>31457007</v>
      </c>
      <c r="BV8" s="22">
        <f t="shared" ref="BV8:BV52" si="34">BS8/BU8</f>
        <v>0.25175573760084674</v>
      </c>
      <c r="BW8" s="17">
        <f>VLOOKUP(B:B,'[18]summary-Sep-18'!$B$1:$DH$65536,111,0)</f>
        <v>7538229</v>
      </c>
      <c r="BX8" s="17">
        <f>VLOOKUP(B:B,'[18]summary-Sep-18'!$B$1:$DJ$65536,113,0)</f>
        <v>23016402</v>
      </c>
      <c r="BY8" s="17">
        <f t="shared" ref="BY8:BY52" si="35">BW8+BX8</f>
        <v>30554631</v>
      </c>
      <c r="BZ8" s="22">
        <f t="shared" ref="BZ8:BZ52" si="36">BW8/BY8</f>
        <v>0.24671314145472745</v>
      </c>
      <c r="CA8" s="17">
        <f>VLOOKUP(B:B,'[19]summary-Dec-18'!$B$1:$DK$65536,114,0)</f>
        <v>7168734</v>
      </c>
      <c r="CB8" s="17">
        <f>VLOOKUP(B:B,'[19]summary-Dec-18'!$B$1:$DM$65536,116,0)</f>
        <v>21188115</v>
      </c>
      <c r="CC8" s="17">
        <f t="shared" ref="CC8:CC52" si="37">CA8+CB8</f>
        <v>28356849</v>
      </c>
      <c r="CD8" s="22">
        <f t="shared" ref="CD8:CD52" si="38">CA8/CC8</f>
        <v>0.2528043225112917</v>
      </c>
      <c r="CE8" s="16">
        <f>VLOOKUP(B:B,[20]Summary_mar_19!$B$1:$DN$65536,117,0)</f>
        <v>7205047</v>
      </c>
      <c r="CF8" s="17">
        <f>VLOOKUP(B:B,[20]Summary_mar_19!$B$1:$DP$65536,119,0)</f>
        <v>21578442</v>
      </c>
      <c r="CG8" s="17">
        <f t="shared" ref="CG8:CG52" si="39">CE8+CF8</f>
        <v>28783489</v>
      </c>
      <c r="CH8" s="22">
        <f t="shared" ref="CH8:CH52" si="40">CE8/CG8</f>
        <v>0.25031875044752216</v>
      </c>
      <c r="CI8" s="17">
        <f>VLOOKUP(B:B,[21]Summary_jun_19!$B$1:$DQ$65536,120,0)</f>
        <v>6924192</v>
      </c>
      <c r="CJ8" s="17">
        <f>VLOOKUP(B:B,[21]Summary_jun_19!$B$1:$DS$65536,122,0)</f>
        <v>20978279</v>
      </c>
      <c r="CK8" s="17">
        <f t="shared" ref="CK8:CK52" si="41">CI8+CJ8</f>
        <v>27902471</v>
      </c>
      <c r="CL8" s="22">
        <f t="shared" ref="CL8:CL52" si="42">CI8/CK8</f>
        <v>0.24815694638657629</v>
      </c>
      <c r="CM8" s="17">
        <f>VLOOKUP(B:B,[22]Summary_sep_19!$B$1:$DT$65536,123,0)</f>
        <v>6786737</v>
      </c>
      <c r="CN8" s="17">
        <f>VLOOKUP(B:B,[22]Summary_sep_19!$B$1:$DV$65536,125,0)</f>
        <v>21640256</v>
      </c>
      <c r="CO8" s="17">
        <f t="shared" ref="CO8:CO52" si="43">CM8+CN8</f>
        <v>28426993</v>
      </c>
      <c r="CP8" s="22">
        <f t="shared" ref="CP8:CP52" si="44">CM8/CO8</f>
        <v>0.23874269782948904</v>
      </c>
      <c r="CQ8" s="17">
        <f>VLOOKUP(B:B,[23]Summary_DEC_19!$B$1:$DW$65536,126,0)</f>
        <v>6614957</v>
      </c>
      <c r="CR8" s="17">
        <f>VLOOKUP(B:B,[23]Summary_DEC_19!$B$1:$DY$65536,128,0)</f>
        <v>15982158</v>
      </c>
      <c r="CS8" s="17">
        <f t="shared" ref="CS8:CS52" si="45">CQ8+CR8</f>
        <v>22597115</v>
      </c>
      <c r="CT8" s="22">
        <f t="shared" ref="CT8:CT52" si="46">CQ8/CS8</f>
        <v>0.2927345813835085</v>
      </c>
      <c r="CU8" s="16">
        <f>VLOOKUP(B:B,[24]Summary_mar_20!$B:$DZ,129,0)</f>
        <v>6093777</v>
      </c>
      <c r="CV8" s="17">
        <f>VLOOKUP(B:B,[24]Summary_mar_20!$B:$EB,131,0)</f>
        <v>15566168</v>
      </c>
      <c r="CW8" s="17">
        <f t="shared" ref="CW8:CW52" si="47">CU8+CV8</f>
        <v>21659945</v>
      </c>
      <c r="CX8" s="22">
        <f t="shared" ref="CX8:CX52" si="48">CU8/CW8</f>
        <v>0.28133852602118797</v>
      </c>
      <c r="CY8" s="17">
        <f>VLOOKUP(B:B,[25]Summary_jun_20!$B:$EC,132,0)</f>
        <v>6122634</v>
      </c>
      <c r="CZ8" s="17">
        <f>VLOOKUP(B:B,[25]Summary_jun_20!$B:$EE,134,0)</f>
        <v>16743576</v>
      </c>
      <c r="DA8" s="17">
        <f t="shared" ref="DA8:DA52" si="49">CY8+CZ8</f>
        <v>22866210</v>
      </c>
      <c r="DB8" s="22">
        <f t="shared" ref="DB8:DB52" si="50">CY8/DA8</f>
        <v>0.26775902084341918</v>
      </c>
      <c r="DC8" s="17">
        <f>VLOOKUP(B:B,[26]Summary_Sep_20!$B:$EF,135,0)</f>
        <v>6162222</v>
      </c>
      <c r="DD8" s="17">
        <f>VLOOKUP(B:B,[26]Summary_Sep_20!$B:$EI,138,0)</f>
        <v>17232213</v>
      </c>
      <c r="DE8" s="17">
        <f t="shared" ref="DE8:DE52" si="51">DC8+DD8</f>
        <v>23394435</v>
      </c>
      <c r="DF8" s="22">
        <f t="shared" ref="DF8:DF52" si="52">DC8/DE8</f>
        <v>0.26340546373528578</v>
      </c>
      <c r="DG8" s="17">
        <f>VLOOKUP(B:B,[27]Summary_Dec_20!$B:$EI,138,0)</f>
        <v>5985383</v>
      </c>
      <c r="DH8" s="17">
        <f>VLOOKUP(B:B,[27]Summary_Dec_20!$B:$EM,142,0)</f>
        <v>15009358</v>
      </c>
      <c r="DI8" s="17">
        <f t="shared" ref="DI8:DI52" si="53">DG8+DH8</f>
        <v>20994741</v>
      </c>
      <c r="DJ8" s="22">
        <f t="shared" ref="DJ8:DJ52" si="54">DG8/DI8</f>
        <v>0.28508963268468041</v>
      </c>
      <c r="DK8" s="16">
        <f>VLOOKUP(B:B,[28]Summary_Mar_21!$B:$EK,140,0)</f>
        <v>5891514</v>
      </c>
      <c r="DL8" s="17">
        <f>VLOOKUP(B:B,[28]Summary_Mar_21!$B:$EM,142,0)</f>
        <v>15564218</v>
      </c>
      <c r="DM8" s="17">
        <f t="shared" ref="DM8:DM52" si="55">DK8+DL8</f>
        <v>21455732</v>
      </c>
      <c r="DN8" s="22">
        <f t="shared" ref="DN8:DN52" si="56">DK8/DM8</f>
        <v>0.27458927991829873</v>
      </c>
      <c r="DO8" s="17">
        <f>VLOOKUP(B:B,[29]Summary_Jun_21!$B:$EN,143,0)</f>
        <v>5893264</v>
      </c>
      <c r="DP8" s="17">
        <f>VLOOKUP(B:B,[29]Summary_Jun_21!$B:$EP,145,0)</f>
        <v>14769836</v>
      </c>
      <c r="DQ8" s="17">
        <f t="shared" ref="DQ8:DQ52" si="57">DO8+DP8</f>
        <v>20663100</v>
      </c>
      <c r="DR8" s="22">
        <f t="shared" ref="DR8:DR52" si="58">DO8/DQ8</f>
        <v>0.28520715671898217</v>
      </c>
      <c r="DS8" s="17">
        <f>VLOOKUP(B:B,[30]Summary_Sep_21!$B:$EQ,146,0)</f>
        <v>5905376</v>
      </c>
      <c r="DT8" s="17">
        <f>VLOOKUP(B:B,[30]Summary_Sep_21!$B:$ES,148,0)</f>
        <v>15001584</v>
      </c>
      <c r="DU8" s="17">
        <f t="shared" ref="DU8:DU52" si="59">DS8+DT8</f>
        <v>20906960</v>
      </c>
      <c r="DV8" s="22">
        <f t="shared" ref="DV8:DV52" si="60">DS8/DU8</f>
        <v>0.28245981242610119</v>
      </c>
      <c r="DW8" s="17">
        <f>VLOOKUP(B:B,[31]Summary_Dec_21!$B:$EV,151,0)</f>
        <v>5422781</v>
      </c>
      <c r="DX8" s="17">
        <f>VLOOKUP(B:B,[31]Summary_Dec_21!$B:$EX,153,0)</f>
        <v>15555984</v>
      </c>
      <c r="DY8" s="17">
        <f t="shared" ref="DY8:DY52" si="61">DW8+DX8</f>
        <v>20978765</v>
      </c>
      <c r="DZ8" s="22">
        <f t="shared" ref="DZ8:DZ52" si="62">DW8/DY8</f>
        <v>0.25848904833053804</v>
      </c>
      <c r="EA8" s="16">
        <f>VLOOKUP(B:B,[32]Summary_Mar_22!$B:$DL,115,0)</f>
        <v>5445272</v>
      </c>
      <c r="EB8" s="17">
        <f>VLOOKUP(B:B,[32]Summary_Mar_22!$B:$DN,117,0)</f>
        <v>16776182</v>
      </c>
      <c r="EC8" s="17">
        <f t="shared" ref="EC8:EC52" si="63">EA8+EB8</f>
        <v>22221454</v>
      </c>
      <c r="ED8" s="22">
        <f t="shared" ref="ED8:ED52" si="64">EA8/EC8</f>
        <v>0.24504571123023722</v>
      </c>
      <c r="EE8" s="17">
        <f>VLOOKUP(B:B,[33]Summary_Jun_22!$B:$DO,118,0)</f>
        <v>5533143</v>
      </c>
      <c r="EF8" s="17">
        <f>VLOOKUP(B:B,[33]Summary_Jun_22!$B:$DQ,120,0)</f>
        <v>17324014</v>
      </c>
      <c r="EG8" s="17">
        <f t="shared" ref="EG8:EG52" si="65">EE8+EF8</f>
        <v>22857157</v>
      </c>
      <c r="EH8" s="22">
        <f t="shared" ref="EH8:EH52" si="66">EE8/EG8</f>
        <v>0.24207485646618257</v>
      </c>
      <c r="EI8" s="17">
        <f>VLOOKUP(B:B,[34]Summary_Sep_22!$B:$DR,121,0)</f>
        <v>3731213</v>
      </c>
      <c r="EJ8" s="17">
        <f>VLOOKUP(B:B,[34]Summary_Sep_22!$B:$DT,123,0)</f>
        <v>18382489</v>
      </c>
      <c r="EK8" s="17">
        <f t="shared" ref="EK8:EK52" si="67">EI8+EJ8</f>
        <v>22113702</v>
      </c>
      <c r="EL8" s="22">
        <f t="shared" ref="EL8:EL52" si="68">EI8/EK8</f>
        <v>0.16872855571627038</v>
      </c>
      <c r="EM8" s="17">
        <f>VLOOKUP(B:B,[35]Summary_Dec_22!$B:$DU,124,0)</f>
        <v>3795104</v>
      </c>
      <c r="EN8" s="17">
        <f>VLOOKUP(B:B,[35]Summary_Dec_22!$B:$DW,126,0)</f>
        <v>18833312</v>
      </c>
      <c r="EO8" s="17">
        <f t="shared" ref="EO8:EO52" si="69">EM8+EN8</f>
        <v>22628416</v>
      </c>
      <c r="EP8" s="22">
        <f t="shared" ref="EP8:EP52" si="70">EM8/EO8</f>
        <v>0.16771408126843698</v>
      </c>
      <c r="EQ8" s="16">
        <f>VLOOKUP(B:B,[36]Summary_Mar_23!$B:$DS,122,0)</f>
        <v>3837136</v>
      </c>
      <c r="ER8" s="17">
        <f>VLOOKUP(B:B,[36]Summary_Mar_23!$B:$DU,124,0)</f>
        <v>17648146</v>
      </c>
      <c r="ES8" s="17">
        <f t="shared" ref="ES8:ES52" si="71">EQ8+ER8</f>
        <v>21485282</v>
      </c>
      <c r="ET8" s="22">
        <f t="shared" ref="ET8:ET52" si="72">EQ8/ES8</f>
        <v>0.17859369963121732</v>
      </c>
      <c r="EU8" s="17">
        <f>VLOOKUP(B:B,[37]Summary_Jun_23!$B:$DT,123,0)</f>
        <v>3194362</v>
      </c>
      <c r="EV8" s="17">
        <f>VLOOKUP(B:B,[37]Summary_Jun_23!$B:$DV,125,0)</f>
        <v>17659225</v>
      </c>
      <c r="EW8" s="17">
        <f t="shared" ref="EW8:EW36" si="73">EU8+EV8</f>
        <v>20853587</v>
      </c>
      <c r="EX8" s="22">
        <f t="shared" ref="EX8:EX36" si="74">EU8/EW8</f>
        <v>0.15318045763541782</v>
      </c>
      <c r="EY8" s="1">
        <f>VLOOKUP(B:B,[38]Summary_Sep_23!$B:$DV,125,0)</f>
        <v>3149624</v>
      </c>
      <c r="EZ8" s="1">
        <f>VLOOKUP(B:B,[38]Summary_Sep_23!$B:$DX,127,0)</f>
        <v>17339651</v>
      </c>
      <c r="FA8" s="17">
        <f t="shared" ref="FA8:FA52" si="75">EY8+EZ8</f>
        <v>20489275</v>
      </c>
      <c r="FB8" s="22">
        <f t="shared" ref="FB8:FB52" si="76">EY8/FA8</f>
        <v>0.15372061724975628</v>
      </c>
      <c r="FC8" s="17">
        <f>VLOOKUP(B:B,[39]Indu!$B:$DX,127,0)</f>
        <v>3142305</v>
      </c>
      <c r="FD8" s="17">
        <f>VLOOKUP(B:B,[39]Indu!$B:$EA,130,0)</f>
        <v>16832573</v>
      </c>
      <c r="FE8" s="17">
        <f t="shared" ref="FE8:FE52" si="77">FC8+FD8</f>
        <v>19974878</v>
      </c>
      <c r="FF8" s="22">
        <f t="shared" ref="FF8:FF52" si="78">FC8/FE8</f>
        <v>0.15731285067172876</v>
      </c>
      <c r="FG8" s="16">
        <f>VLOOKUP(B:B,'[40]Mar 2024 Final'!$B:$EA,130,0)</f>
        <v>2748164</v>
      </c>
      <c r="FH8" s="17">
        <f>VLOOKUP(B:B,'[40]Mar 2024 Final'!$B:$EC,132,0)</f>
        <v>15781913</v>
      </c>
      <c r="FI8" s="17">
        <f t="shared" ref="FI8:FI36" si="79">FG8+FH8</f>
        <v>18530077</v>
      </c>
      <c r="FJ8" s="22">
        <f t="shared" ref="FJ8:FJ36" si="80">FG8/FI8</f>
        <v>0.14830828819545649</v>
      </c>
      <c r="FK8" s="17">
        <f>VLOOKUP(B:B,'[41]June 2024 Final'!$B:$EF,135,0)</f>
        <v>2507572</v>
      </c>
      <c r="FL8" s="17">
        <f>VLOOKUP(B:B,'[41]June 2024 Final'!$B:$EH,137,0)</f>
        <v>18754452</v>
      </c>
      <c r="FM8" s="17">
        <f t="shared" ref="FM8:FM52" si="81">FK8+FL8</f>
        <v>21262024</v>
      </c>
      <c r="FN8" s="22">
        <f t="shared" ref="FN8:FN52" si="82">FK8/FM8</f>
        <v>0.11793665551313459</v>
      </c>
      <c r="FO8" s="17">
        <f>VLOOKUP(B:B,'[42]Sep 2024 Final'!$B:$EG,136,0)</f>
        <v>2601000</v>
      </c>
      <c r="FP8" s="17">
        <f>VLOOKUP(B:B,'[42]Sep 2024 Final'!$B:$EI,138,0)</f>
        <v>19134803</v>
      </c>
      <c r="FQ8" s="17">
        <f t="shared" ref="FQ8:FQ52" si="83">FO8+FP8</f>
        <v>21735803</v>
      </c>
      <c r="FR8" s="22">
        <f t="shared" ref="FR8:FR52" si="84">FO8/FQ8</f>
        <v>0.11966431605954471</v>
      </c>
      <c r="FS8" s="17">
        <f>VLOOKUP(B:B,'[43]Dec 2024 Final'!$B:$EI,138,0)</f>
        <v>3206715</v>
      </c>
      <c r="FT8" s="17">
        <f>VLOOKUP(B:B,'[43]Dec 2024 Final'!$B:$EK,140,0)</f>
        <v>17997685</v>
      </c>
      <c r="FU8" s="17">
        <f t="shared" ref="FU8:FU52" si="85">FS8+FT8</f>
        <v>21204400</v>
      </c>
      <c r="FV8" s="22">
        <f t="shared" ref="FV8:FV52" si="86">FS8/FU8</f>
        <v>0.15122875440946218</v>
      </c>
    </row>
    <row r="9" spans="1:178" x14ac:dyDescent="0.25">
      <c r="A9">
        <v>3</v>
      </c>
      <c r="B9" s="11" t="s">
        <v>4</v>
      </c>
      <c r="C9" s="16">
        <f>VLOOKUP(B:B,'[44]Mar 2014 (Final)'!$B$1:$BH$65536,59,0)</f>
        <v>523210</v>
      </c>
      <c r="D9" s="17">
        <f>VLOOKUP(B:B,'[44]Mar 2014 (Final)'!$B$1:$BL$65536,63,0)</f>
        <v>24322077</v>
      </c>
      <c r="E9" s="17">
        <f t="shared" si="0"/>
        <v>24845287</v>
      </c>
      <c r="F9" s="22">
        <f t="shared" si="1"/>
        <v>2.1058722324278242E-2</v>
      </c>
      <c r="G9" s="17">
        <f>VLOOKUP(B:B,'[45]June 2014 (Final - print)'!$B$1:$BI$65536,60,0)</f>
        <v>644610</v>
      </c>
      <c r="H9" s="17">
        <f>VLOOKUP(B:B,'[45]June 2014 (Final - print)'!$B$1:$BL$65536,63,0)</f>
        <v>25834249</v>
      </c>
      <c r="I9" s="17">
        <f t="shared" ref="I9:I52" si="87">G9+H9</f>
        <v>26478859</v>
      </c>
      <c r="J9" s="22">
        <f t="shared" si="2"/>
        <v>2.4344326921337509E-2</v>
      </c>
      <c r="K9" s="46"/>
      <c r="L9" s="46"/>
      <c r="M9" s="47">
        <f t="shared" si="3"/>
        <v>0</v>
      </c>
      <c r="N9" s="48" t="e">
        <f t="shared" si="4"/>
        <v>#DIV/0!</v>
      </c>
      <c r="O9" s="17">
        <f>VLOOKUP(B:B,'[3]Dec 2014 (Final)'!$B$1:$BO$65536,66,0)</f>
        <v>945880</v>
      </c>
      <c r="P9" s="17">
        <f>VLOOKUP(B:B,'[3]Dec 2014 (Final)'!$B$1:$BQ$65536,68,0)</f>
        <v>28388852</v>
      </c>
      <c r="Q9" s="17">
        <f t="shared" si="5"/>
        <v>29334732</v>
      </c>
      <c r="R9" s="22">
        <f t="shared" si="6"/>
        <v>3.2244371620644086E-2</v>
      </c>
      <c r="S9" s="16">
        <f>VLOOKUP(B:B,'[4]Mar 2015 (Final)'!$B$1:$BQ$65536,68,0)</f>
        <v>1010840</v>
      </c>
      <c r="T9" s="17">
        <f>VLOOKUP(B:B,'[4]Mar 2015 (Final)'!$B$1:$BS$65536,70,0)</f>
        <v>28121350</v>
      </c>
      <c r="U9" s="17">
        <f t="shared" si="7"/>
        <v>29132190</v>
      </c>
      <c r="V9" s="22">
        <f t="shared" si="8"/>
        <v>3.4698386904657701E-2</v>
      </c>
      <c r="W9" s="17">
        <f>VLOOKUP(B:B,'[5]June 2015 (Final)'!$B$1:$BU$65536,72,0)</f>
        <v>1029811</v>
      </c>
      <c r="X9" s="17">
        <f>VLOOKUP(B:B,'[5]June 2015 (Final)'!$B$1:$BW$65536,74,0)</f>
        <v>29275879</v>
      </c>
      <c r="Y9" s="17">
        <f t="shared" si="9"/>
        <v>30305690</v>
      </c>
      <c r="Z9" s="22">
        <f t="shared" si="10"/>
        <v>3.398078050689491E-2</v>
      </c>
      <c r="AA9" s="17">
        <f>VLOOKUP(B:B,'[6]Sep 2015 (Final)'!$B$1:$BX$65536,75,0)</f>
        <v>1876831</v>
      </c>
      <c r="AB9" s="17">
        <f>VLOOKUP(B:B,'[6]Sep 2015 (Final)'!$B$1:$BZ$65536,77,0)</f>
        <v>29602964</v>
      </c>
      <c r="AC9" s="17">
        <f t="shared" si="11"/>
        <v>31479795</v>
      </c>
      <c r="AD9" s="22">
        <f t="shared" si="12"/>
        <v>5.9620178593920325E-2</v>
      </c>
      <c r="AE9" s="17">
        <f>VLOOKUP(B:B,'[7]Dec 2015 (Final)'!$B$1:$CA$65536,78,0)</f>
        <v>2140994</v>
      </c>
      <c r="AF9" s="17">
        <f>VLOOKUP(B:B,'[7]Dec 2015 (Final)'!$B$1:$CC$65536,80,0)</f>
        <v>31018373</v>
      </c>
      <c r="AG9" s="17">
        <f t="shared" si="13"/>
        <v>33159367</v>
      </c>
      <c r="AH9" s="22">
        <f t="shared" si="14"/>
        <v>6.4566793449344198E-2</v>
      </c>
      <c r="AI9" s="16">
        <f>VLOOKUP(B:B,'[8]Mar 2016 (Final)'!$B$1:$CD$65536,81,0)</f>
        <v>2093705</v>
      </c>
      <c r="AJ9" s="17">
        <f>VLOOKUP(B:B,'[8]Mar 2016 (Final)'!$B$1:$CF$65536,83,0)</f>
        <v>31561049</v>
      </c>
      <c r="AK9" s="17">
        <f t="shared" si="15"/>
        <v>33654754</v>
      </c>
      <c r="AL9" s="22">
        <f t="shared" si="16"/>
        <v>6.2211270360199335E-2</v>
      </c>
      <c r="AM9" s="17">
        <f>VLOOKUP(B:B,'[9]Jun 2016 (Final)'!$B$1:$CH$65536,85,0)</f>
        <v>3155016</v>
      </c>
      <c r="AN9" s="17">
        <f>VLOOKUP(B:B,'[9]Jun 2016 (Final)'!$B$1:$CJ$65536,87,0)</f>
        <v>32571800</v>
      </c>
      <c r="AO9" s="17">
        <f t="shared" si="17"/>
        <v>35726816</v>
      </c>
      <c r="AP9" s="22">
        <f t="shared" si="18"/>
        <v>8.8309464800893536E-2</v>
      </c>
      <c r="AQ9" s="17">
        <f>VLOOKUP(B:B,'[10]Sep 2016 (Final)'!$B$1:$CK$65536,88,0)</f>
        <v>2990322</v>
      </c>
      <c r="AR9" s="17">
        <f>VLOOKUP(B:B,'[10]Sep 2016 (Final)'!$B$1:$CM$65536,90,0)</f>
        <v>33751190</v>
      </c>
      <c r="AS9" s="17">
        <f t="shared" si="19"/>
        <v>36741512</v>
      </c>
      <c r="AT9" s="22">
        <f t="shared" si="20"/>
        <v>8.1388104006171552E-2</v>
      </c>
      <c r="AU9" s="17">
        <f>VLOOKUP(B:B,'[11]summary-dec-16'!$B$1:$CN$65536,91,0)</f>
        <v>3077933</v>
      </c>
      <c r="AV9" s="17">
        <f>VLOOKUP(B:B,'[11]summary-dec-16'!$B$1:$CP$65536,93,0)</f>
        <v>36400900</v>
      </c>
      <c r="AW9" s="17">
        <f t="shared" si="21"/>
        <v>39478833</v>
      </c>
      <c r="AX9" s="22">
        <f t="shared" si="22"/>
        <v>7.796413333697072E-2</v>
      </c>
      <c r="AY9" s="16">
        <f>VLOOKUP(B:B,'[12]summary-mar-17'!$B$1:$CP$65536,93,0)</f>
        <v>3346109</v>
      </c>
      <c r="AZ9" s="17">
        <f>VLOOKUP(B:B,'[12]summary-mar-17'!$B$1:$CR$65536,95,0)</f>
        <v>37641524</v>
      </c>
      <c r="BA9" s="17">
        <f t="shared" si="23"/>
        <v>40987633</v>
      </c>
      <c r="BB9" s="22">
        <f t="shared" si="24"/>
        <v>8.1637039152761035E-2</v>
      </c>
      <c r="BC9" s="17">
        <f>VLOOKUP(B:B,'[13]summary-june-17'!$B$1:$CS$65536,96,0)</f>
        <v>2732884</v>
      </c>
      <c r="BD9" s="17">
        <f>VLOOKUP(B:B,'[13]summary-june-17'!$B$1:$CU$65536,98,0)</f>
        <v>37871458</v>
      </c>
      <c r="BE9" s="17">
        <f t="shared" si="25"/>
        <v>40604342</v>
      </c>
      <c r="BF9" s="22">
        <f t="shared" si="26"/>
        <v>6.7305215782095418E-2</v>
      </c>
      <c r="BG9" s="17">
        <f>VLOOKUP(B:B,'[14]summary-sep-17'!$B$1:$CV$65536,99,0)</f>
        <v>2526991</v>
      </c>
      <c r="BH9" s="17">
        <f>VLOOKUP(B:B,'[14]summary-sep-17'!$B$1:$CX$65536,101,0)</f>
        <v>39391873</v>
      </c>
      <c r="BI9" s="17">
        <f t="shared" si="27"/>
        <v>41918864</v>
      </c>
      <c r="BJ9" s="22">
        <f t="shared" si="28"/>
        <v>6.028290747573694E-2</v>
      </c>
      <c r="BK9" s="17">
        <f>VLOOKUP(B:B,'[15]summary-Dec-17'!$B$1:$CY$65536,102,0)</f>
        <v>2475022</v>
      </c>
      <c r="BL9" s="17">
        <f>VLOOKUP(B:B,'[15]summary-Dec-17'!$B$1:$DA$65536,104,0)</f>
        <v>42207280</v>
      </c>
      <c r="BM9" s="17">
        <f t="shared" si="29"/>
        <v>44682302</v>
      </c>
      <c r="BN9" s="22">
        <f t="shared" si="30"/>
        <v>5.5391550775517343E-2</v>
      </c>
      <c r="BO9" s="16">
        <f>VLOOKUP(B:B,'[16]summary-Mar-18'!$B$1:$DB$65536,105,0)</f>
        <v>3327779</v>
      </c>
      <c r="BP9" s="17">
        <f>VLOOKUP(B:B,'[16]summary-Mar-18'!$B$1:$DD$65536,107,0)</f>
        <v>40234835</v>
      </c>
      <c r="BQ9" s="17">
        <f t="shared" si="31"/>
        <v>43562614</v>
      </c>
      <c r="BR9" s="22">
        <f t="shared" si="32"/>
        <v>7.6390709703508614E-2</v>
      </c>
      <c r="BS9" s="17">
        <f>VLOOKUP(B:B,'[17]summary-Jun-18'!$B$1:$DE$65536,108,0)</f>
        <v>3390328</v>
      </c>
      <c r="BT9" s="1">
        <f>VLOOKUP(B:B,'[17]summary-Jun-18'!$B$1:$DG$65536,110,0)</f>
        <v>41086393</v>
      </c>
      <c r="BU9" s="17">
        <f t="shared" si="33"/>
        <v>44476721</v>
      </c>
      <c r="BV9" s="22">
        <f t="shared" si="34"/>
        <v>7.6227022221354857E-2</v>
      </c>
      <c r="BW9" s="17">
        <f>VLOOKUP(B:B,'[18]summary-Sep-18'!$B$1:$DH$65536,111,0)</f>
        <v>3396699</v>
      </c>
      <c r="BX9" s="17">
        <f>VLOOKUP(B:B,'[18]summary-Sep-18'!$B$1:$DJ$65536,113,0)</f>
        <v>40313033</v>
      </c>
      <c r="BY9" s="17">
        <f t="shared" si="35"/>
        <v>43709732</v>
      </c>
      <c r="BZ9" s="22">
        <f t="shared" si="36"/>
        <v>7.7710359788982469E-2</v>
      </c>
      <c r="CA9" s="17">
        <f>VLOOKUP(B:B,'[19]summary-Dec-18'!$B$1:$DK$65536,114,0)</f>
        <v>3668292</v>
      </c>
      <c r="CB9" s="17">
        <f>VLOOKUP(B:B,'[19]summary-Dec-18'!$B$1:$DM$65536,116,0)</f>
        <v>41570848</v>
      </c>
      <c r="CC9" s="17">
        <f t="shared" si="37"/>
        <v>45239140</v>
      </c>
      <c r="CD9" s="22">
        <f t="shared" si="38"/>
        <v>8.1086687324294845E-2</v>
      </c>
      <c r="CE9" s="16">
        <f>VLOOKUP(B:B,[20]Summary_mar_19!$B$1:$DN$65536,117,0)</f>
        <v>3753623</v>
      </c>
      <c r="CF9" s="17">
        <f>VLOOKUP(B:B,[20]Summary_mar_19!$B$1:$DP$65536,119,0)</f>
        <v>41536547</v>
      </c>
      <c r="CG9" s="17">
        <f t="shared" si="39"/>
        <v>45290170</v>
      </c>
      <c r="CH9" s="22">
        <f t="shared" si="40"/>
        <v>8.2879419529668361E-2</v>
      </c>
      <c r="CI9" s="17">
        <f>VLOOKUP(B:B,[21]Summary_jun_19!$B$1:$DQ$65536,120,0)</f>
        <v>3804262</v>
      </c>
      <c r="CJ9" s="17">
        <f>VLOOKUP(B:B,[21]Summary_jun_19!$B$1:$DS$65536,122,0)</f>
        <v>41449196</v>
      </c>
      <c r="CK9" s="17">
        <f t="shared" si="41"/>
        <v>45253458</v>
      </c>
      <c r="CL9" s="22">
        <f t="shared" si="42"/>
        <v>8.4065664109027868E-2</v>
      </c>
      <c r="CM9" s="17">
        <f>VLOOKUP(B:B,[22]Summary_sep_19!$B$1:$DT$65536,123,0)</f>
        <v>3772637</v>
      </c>
      <c r="CN9" s="17">
        <f>VLOOKUP(B:B,[22]Summary_sep_19!$B$1:$DV$65536,125,0)</f>
        <v>43140089</v>
      </c>
      <c r="CO9" s="17">
        <f t="shared" si="43"/>
        <v>46912726</v>
      </c>
      <c r="CP9" s="22">
        <f t="shared" si="44"/>
        <v>8.0418200383409827E-2</v>
      </c>
      <c r="CQ9" s="17">
        <f>VLOOKUP(B:B,[23]Summary_DEC_19!$B$1:$DW$65536,126,0)</f>
        <v>3887612</v>
      </c>
      <c r="CR9" s="17">
        <f>VLOOKUP(B:B,[23]Summary_DEC_19!$B$1:$DY$65536,128,0)</f>
        <v>46941977</v>
      </c>
      <c r="CS9" s="17">
        <f t="shared" si="45"/>
        <v>50829589</v>
      </c>
      <c r="CT9" s="22">
        <f t="shared" si="46"/>
        <v>7.6483246795483628E-2</v>
      </c>
      <c r="CU9" s="16">
        <f>VLOOKUP(B:B,[24]Summary_mar_20!$B:$DZ,129,0)</f>
        <v>3805844</v>
      </c>
      <c r="CV9" s="17">
        <f>VLOOKUP(B:B,[24]Summary_mar_20!$B:$EB,131,0)</f>
        <v>45299370</v>
      </c>
      <c r="CW9" s="17">
        <f t="shared" si="47"/>
        <v>49105214</v>
      </c>
      <c r="CX9" s="22">
        <f t="shared" si="48"/>
        <v>7.750386751191024E-2</v>
      </c>
      <c r="CY9" s="17">
        <f>VLOOKUP(B:B,[25]Summary_jun_20!$B:$EC,132,0)</f>
        <v>5460404</v>
      </c>
      <c r="CZ9" s="17">
        <f>VLOOKUP(B:B,[25]Summary_jun_20!$B:$EE,134,0)</f>
        <v>45229528</v>
      </c>
      <c r="DA9" s="17">
        <f t="shared" si="49"/>
        <v>50689932</v>
      </c>
      <c r="DB9" s="22">
        <f t="shared" si="50"/>
        <v>0.10772166749010435</v>
      </c>
      <c r="DC9" s="17">
        <f>VLOOKUP(B:B,[26]Summary_Sep_20!$B:$EF,135,0)</f>
        <v>5424832</v>
      </c>
      <c r="DD9" s="17">
        <f>VLOOKUP(B:B,[26]Summary_Sep_20!$B:$EI,138,0)</f>
        <v>45732223</v>
      </c>
      <c r="DE9" s="17">
        <f t="shared" si="51"/>
        <v>51157055</v>
      </c>
      <c r="DF9" s="22">
        <f t="shared" si="52"/>
        <v>0.10604269538189796</v>
      </c>
      <c r="DG9" s="17">
        <f>VLOOKUP(B:B,[27]Summary_Dec_20!$B:$EI,138,0)</f>
        <v>6004399</v>
      </c>
      <c r="DH9" s="17">
        <f>VLOOKUP(B:B,[27]Summary_Dec_20!$B:$EM,142,0)</f>
        <v>47635245</v>
      </c>
      <c r="DI9" s="17">
        <f t="shared" si="53"/>
        <v>53639644</v>
      </c>
      <c r="DJ9" s="22">
        <f t="shared" si="54"/>
        <v>0.11193957588532839</v>
      </c>
      <c r="DK9" s="16">
        <f>VLOOKUP(B:B,[28]Summary_Mar_21!$B:$EK,140,0)</f>
        <v>5789041</v>
      </c>
      <c r="DL9" s="17">
        <f>VLOOKUP(B:B,[28]Summary_Mar_21!$B:$EM,142,0)</f>
        <v>48500863</v>
      </c>
      <c r="DM9" s="17">
        <f t="shared" si="55"/>
        <v>54289904</v>
      </c>
      <c r="DN9" s="22">
        <f t="shared" si="56"/>
        <v>0.10663199920191423</v>
      </c>
      <c r="DO9" s="17">
        <f>VLOOKUP(B:B,[29]Summary_Jun_21!$B:$EN,143,0)</f>
        <v>6635570</v>
      </c>
      <c r="DP9" s="17">
        <f>VLOOKUP(B:B,[29]Summary_Jun_21!$B:$EP,145,0)</f>
        <v>49744279</v>
      </c>
      <c r="DQ9" s="17">
        <f t="shared" si="57"/>
        <v>56379849</v>
      </c>
      <c r="DR9" s="22">
        <f t="shared" si="58"/>
        <v>0.11769400091866156</v>
      </c>
      <c r="DS9" s="17">
        <f>VLOOKUP(B:B,[30]Summary_Sep_21!$B:$EQ,146,0)</f>
        <v>6226038</v>
      </c>
      <c r="DT9" s="17">
        <f>VLOOKUP(B:B,[30]Summary_Sep_21!$B:$ES,148,0)</f>
        <v>51992983</v>
      </c>
      <c r="DU9" s="17">
        <f t="shared" si="59"/>
        <v>58219021</v>
      </c>
      <c r="DV9" s="22">
        <f t="shared" si="60"/>
        <v>0.10694164712938062</v>
      </c>
      <c r="DW9" s="17">
        <f>VLOOKUP(B:B,[31]Summary_Dec_21!$B:$EV,151,0)</f>
        <v>5742188</v>
      </c>
      <c r="DX9" s="17">
        <f>VLOOKUP(B:B,[31]Summary_Dec_21!$B:$EX,153,0)</f>
        <v>54628212</v>
      </c>
      <c r="DY9" s="17">
        <f t="shared" si="61"/>
        <v>60370400</v>
      </c>
      <c r="DZ9" s="22">
        <f t="shared" si="62"/>
        <v>9.5115950863337004E-2</v>
      </c>
      <c r="EA9" s="16">
        <f>VLOOKUP(B:B,[32]Summary_Mar_22!$B:$DL,115,0)</f>
        <v>5911378</v>
      </c>
      <c r="EB9" s="17">
        <f>VLOOKUP(B:B,[32]Summary_Mar_22!$B:$DN,117,0)</f>
        <v>55070998</v>
      </c>
      <c r="EC9" s="17">
        <f t="shared" si="63"/>
        <v>60982376</v>
      </c>
      <c r="ED9" s="22">
        <f t="shared" si="64"/>
        <v>9.6935842578518089E-2</v>
      </c>
      <c r="EE9" s="17">
        <f>VLOOKUP(B:B,[33]Summary_Jun_22!$B:$DO,118,0)</f>
        <v>5770573</v>
      </c>
      <c r="EF9" s="17">
        <f>VLOOKUP(B:B,[33]Summary_Jun_22!$B:$DQ,120,0)</f>
        <v>56600189</v>
      </c>
      <c r="EG9" s="17">
        <f t="shared" si="65"/>
        <v>62370762</v>
      </c>
      <c r="EH9" s="22">
        <f t="shared" si="66"/>
        <v>9.2520482594071876E-2</v>
      </c>
      <c r="EI9" s="17">
        <f>VLOOKUP(B:B,[34]Summary_Sep_22!$B:$DR,121,0)</f>
        <v>5614217</v>
      </c>
      <c r="EJ9" s="17">
        <f>VLOOKUP(B:B,[34]Summary_Sep_22!$B:$DT,123,0)</f>
        <v>56996271</v>
      </c>
      <c r="EK9" s="17">
        <f t="shared" si="67"/>
        <v>62610488</v>
      </c>
      <c r="EL9" s="22">
        <f t="shared" si="68"/>
        <v>8.9668954504874651E-2</v>
      </c>
      <c r="EM9" s="17">
        <f>VLOOKUP(B:B,[35]Summary_Dec_22!$B:$DU,124,0)</f>
        <v>5692501</v>
      </c>
      <c r="EN9" s="17">
        <f>VLOOKUP(B:B,[35]Summary_Dec_22!$B:$DW,126,0)</f>
        <v>60591657</v>
      </c>
      <c r="EO9" s="17">
        <f t="shared" si="69"/>
        <v>66284158</v>
      </c>
      <c r="EP9" s="22">
        <f t="shared" si="70"/>
        <v>8.5880264180168059E-2</v>
      </c>
      <c r="EQ9" s="16">
        <f>VLOOKUP(B:B,[36]Summary_Mar_23!$B:$DS,122,0)</f>
        <v>5873180</v>
      </c>
      <c r="ER9" s="17">
        <f>VLOOKUP(B:B,[36]Summary_Mar_23!$B:$DU,124,0)</f>
        <v>59328954</v>
      </c>
      <c r="ES9" s="17">
        <f t="shared" si="71"/>
        <v>65202134</v>
      </c>
      <c r="ET9" s="22">
        <f t="shared" si="72"/>
        <v>9.0076499643401239E-2</v>
      </c>
      <c r="EU9" s="17">
        <f>VLOOKUP(B:B,[37]Summary_Jun_23!$B:$DT,123,0)</f>
        <v>5862074</v>
      </c>
      <c r="EV9" s="17">
        <f>VLOOKUP(B:B,[37]Summary_Jun_23!$B:$DV,125,0)</f>
        <v>59376050</v>
      </c>
      <c r="EW9" s="17">
        <f t="shared" si="73"/>
        <v>65238124</v>
      </c>
      <c r="EX9" s="22">
        <f t="shared" si="74"/>
        <v>8.9856569143527187E-2</v>
      </c>
      <c r="EY9" s="1">
        <f>VLOOKUP(B:B,[38]Summary_Sep_23!$B:$DV,125,0)</f>
        <v>5604467</v>
      </c>
      <c r="EZ9" s="1">
        <f>VLOOKUP(B:B,[38]Summary_Sep_23!$B:$DX,127,0)</f>
        <v>62532624</v>
      </c>
      <c r="FA9" s="17">
        <f t="shared" si="75"/>
        <v>68137091</v>
      </c>
      <c r="FB9" s="22">
        <f t="shared" si="76"/>
        <v>8.2252807065097633E-2</v>
      </c>
      <c r="FC9" s="17">
        <f>VLOOKUP(B:B,[39]Indu!$B:$DX,127,0)</f>
        <v>5373732</v>
      </c>
      <c r="FD9" s="17">
        <f>VLOOKUP(B:B,[39]Indu!$B:$EA,130,0)</f>
        <v>67785362</v>
      </c>
      <c r="FE9" s="17">
        <f t="shared" si="77"/>
        <v>73159094</v>
      </c>
      <c r="FF9" s="22">
        <f t="shared" si="78"/>
        <v>7.3452686551859159E-2</v>
      </c>
      <c r="FG9" s="16">
        <f>VLOOKUP(B:B,'[40]Mar 2024 Final'!$B:$EA,130,0)</f>
        <v>8959588</v>
      </c>
      <c r="FH9" s="17">
        <f>VLOOKUP(B:B,'[40]Mar 2024 Final'!$B:$EC,132,0)</f>
        <v>62050568</v>
      </c>
      <c r="FI9" s="17">
        <f t="shared" si="79"/>
        <v>71010156</v>
      </c>
      <c r="FJ9" s="22">
        <f t="shared" si="80"/>
        <v>0.12617333216392315</v>
      </c>
      <c r="FK9" s="17">
        <f>VLOOKUP(B:B,'[41]June 2024 Final'!$B:$EF,135,0)</f>
        <v>8868966</v>
      </c>
      <c r="FL9" s="17">
        <f>VLOOKUP(B:B,'[41]June 2024 Final'!$B:$EH,137,0)</f>
        <v>61042021</v>
      </c>
      <c r="FM9" s="17">
        <f t="shared" si="81"/>
        <v>69910987</v>
      </c>
      <c r="FN9" s="22">
        <f t="shared" si="82"/>
        <v>0.12686083233240578</v>
      </c>
      <c r="FO9" s="17">
        <f>VLOOKUP(B:B,'[42]Sep 2024 Final'!$B:$EG,136,0)</f>
        <v>8787173</v>
      </c>
      <c r="FP9" s="17">
        <f>VLOOKUP(B:B,'[42]Sep 2024 Final'!$B:$EI,138,0)</f>
        <v>63651262</v>
      </c>
      <c r="FQ9" s="17">
        <f t="shared" si="83"/>
        <v>72438435</v>
      </c>
      <c r="FR9" s="22">
        <f t="shared" si="84"/>
        <v>0.12130539540231647</v>
      </c>
      <c r="FS9" s="17">
        <f>VLOOKUP(B:B,'[43]Dec 2024 Final'!$B:$EI,138,0)</f>
        <v>8577677</v>
      </c>
      <c r="FT9" s="17">
        <f>VLOOKUP(B:B,'[43]Dec 2024 Final'!$B:$EK,140,0)</f>
        <v>69432308</v>
      </c>
      <c r="FU9" s="17">
        <f t="shared" si="85"/>
        <v>78009985</v>
      </c>
      <c r="FV9" s="22">
        <f t="shared" si="86"/>
        <v>0.10995614215282826</v>
      </c>
    </row>
    <row r="10" spans="1:178" x14ac:dyDescent="0.25">
      <c r="A10">
        <v>4</v>
      </c>
      <c r="B10" s="11" t="s">
        <v>5</v>
      </c>
      <c r="C10" s="16">
        <f>VLOOKUP(B:B,'[44]Mar 2014 (Final)'!$B$1:$BH$65536,59,0)</f>
        <v>104778</v>
      </c>
      <c r="D10" s="17">
        <f>VLOOKUP(B:B,'[44]Mar 2014 (Final)'!$B$1:$BL$65536,63,0)</f>
        <v>12207887</v>
      </c>
      <c r="E10" s="17">
        <f t="shared" si="0"/>
        <v>12312665</v>
      </c>
      <c r="F10" s="22">
        <f t="shared" si="1"/>
        <v>8.5097742852583095E-3</v>
      </c>
      <c r="G10" s="17">
        <f>VLOOKUP(B:B,'[45]June 2014 (Final - print)'!$B$1:$BI$65536,60,0)</f>
        <v>101778</v>
      </c>
      <c r="H10" s="17">
        <f>VLOOKUP(B:B,'[45]June 2014 (Final - print)'!$B$1:$BL$65536,63,0)</f>
        <v>12370425</v>
      </c>
      <c r="I10" s="17">
        <f t="shared" si="87"/>
        <v>12472203</v>
      </c>
      <c r="J10" s="22">
        <f t="shared" si="2"/>
        <v>8.1603867416205466E-3</v>
      </c>
      <c r="K10" s="46"/>
      <c r="L10" s="46"/>
      <c r="M10" s="47">
        <f t="shared" si="3"/>
        <v>0</v>
      </c>
      <c r="N10" s="48" t="e">
        <f>K10/M10</f>
        <v>#DIV/0!</v>
      </c>
      <c r="O10" s="17">
        <f>VLOOKUP(B:B,'[3]Dec 2014 (Final)'!$B$1:$BO$65536,66,0)</f>
        <v>69208</v>
      </c>
      <c r="P10" s="17">
        <f>VLOOKUP(B:B,'[3]Dec 2014 (Final)'!$B$1:$BQ$65536,68,0)</f>
        <v>12375611</v>
      </c>
      <c r="Q10" s="17">
        <f t="shared" si="5"/>
        <v>12444819</v>
      </c>
      <c r="R10" s="22">
        <f t="shared" si="6"/>
        <v>5.5611897609760333E-3</v>
      </c>
      <c r="S10" s="16">
        <f>VLOOKUP(B:B,'[4]Mar 2015 (Final)'!$B$1:$BQ$65536,68,0)</f>
        <v>68957</v>
      </c>
      <c r="T10" s="17">
        <f>VLOOKUP(B:B,'[4]Mar 2015 (Final)'!$B$1:$BS$65536,70,0)</f>
        <v>13415995</v>
      </c>
      <c r="U10" s="17">
        <f t="shared" si="7"/>
        <v>13484952</v>
      </c>
      <c r="V10" s="22">
        <f t="shared" si="8"/>
        <v>5.1136259142783745E-3</v>
      </c>
      <c r="W10" s="17">
        <f>VLOOKUP(B:B,'[5]June 2015 (Final)'!$B$1:$BU$65536,72,0)</f>
        <v>68958</v>
      </c>
      <c r="X10" s="17">
        <f>VLOOKUP(B:B,'[5]June 2015 (Final)'!$B$1:$BW$65536,74,0)</f>
        <v>13362230</v>
      </c>
      <c r="Y10" s="17">
        <f t="shared" si="9"/>
        <v>13431188</v>
      </c>
      <c r="Z10" s="22">
        <f t="shared" si="10"/>
        <v>5.1341698143157555E-3</v>
      </c>
      <c r="AA10" s="17">
        <f>VLOOKUP(B:B,'[6]Sep 2015 (Final)'!$B$1:$BX$65536,75,0)</f>
        <v>68958</v>
      </c>
      <c r="AB10" s="17">
        <f>VLOOKUP(B:B,'[6]Sep 2015 (Final)'!$B$1:$BZ$65536,77,0)</f>
        <v>13676268</v>
      </c>
      <c r="AC10" s="17">
        <f t="shared" si="11"/>
        <v>13745226</v>
      </c>
      <c r="AD10" s="22">
        <f t="shared" si="12"/>
        <v>5.0168691296891008E-3</v>
      </c>
      <c r="AE10" s="17">
        <f>VLOOKUP(B:B,'[7]Dec 2015 (Final)'!$B$1:$CA$65536,78,0)</f>
        <v>361575</v>
      </c>
      <c r="AF10" s="17">
        <f>VLOOKUP(B:B,'[7]Dec 2015 (Final)'!$B$1:$CC$65536,80,0)</f>
        <v>17857613</v>
      </c>
      <c r="AG10" s="17">
        <f t="shared" si="13"/>
        <v>18219188</v>
      </c>
      <c r="AH10" s="22">
        <f t="shared" si="14"/>
        <v>1.9845835061364975E-2</v>
      </c>
      <c r="AI10" s="16">
        <f>VLOOKUP(B:B,'[8]Mar 2016 (Final)'!$B$1:$CD$65536,81,0)</f>
        <v>160588</v>
      </c>
      <c r="AJ10" s="17">
        <f>VLOOKUP(B:B,'[8]Mar 2016 (Final)'!$B$1:$CF$65536,83,0)</f>
        <v>17284400</v>
      </c>
      <c r="AK10" s="17">
        <f t="shared" si="15"/>
        <v>17444988</v>
      </c>
      <c r="AL10" s="22">
        <f t="shared" si="16"/>
        <v>9.2053946955996755E-3</v>
      </c>
      <c r="AM10" s="17">
        <f>VLOOKUP(B:B,'[9]Jun 2016 (Final)'!$B$1:$CH$65536,85,0)</f>
        <v>386285</v>
      </c>
      <c r="AN10" s="17">
        <f>VLOOKUP(B:B,'[9]Jun 2016 (Final)'!$B$1:$CJ$65536,87,0)</f>
        <v>17424940</v>
      </c>
      <c r="AO10" s="17">
        <f t="shared" si="17"/>
        <v>17811225</v>
      </c>
      <c r="AP10" s="22">
        <f t="shared" si="18"/>
        <v>2.1687727823324898E-2</v>
      </c>
      <c r="AQ10" s="17">
        <f>VLOOKUP(B:B,'[10]Sep 2016 (Final)'!$B$1:$CK$65536,88,0)</f>
        <v>268539</v>
      </c>
      <c r="AR10" s="17">
        <f>VLOOKUP(B:B,'[10]Sep 2016 (Final)'!$B$1:$CM$65536,90,0)</f>
        <v>18126116</v>
      </c>
      <c r="AS10" s="17">
        <f t="shared" si="19"/>
        <v>18394655</v>
      </c>
      <c r="AT10" s="22">
        <f t="shared" si="20"/>
        <v>1.4598751648236947E-2</v>
      </c>
      <c r="AU10" s="17">
        <f>VLOOKUP(B:B,'[11]summary-dec-16'!$B$1:$CN$65536,91,0)</f>
        <v>268329</v>
      </c>
      <c r="AV10" s="17">
        <f>VLOOKUP(B:B,'[11]summary-dec-16'!$B$1:$CP$65536,93,0)</f>
        <v>19246080</v>
      </c>
      <c r="AW10" s="17">
        <f t="shared" si="21"/>
        <v>19514409</v>
      </c>
      <c r="AX10" s="22">
        <f t="shared" si="22"/>
        <v>1.3750301123646634E-2</v>
      </c>
      <c r="AY10" s="16">
        <f>VLOOKUP(B:B,'[12]summary-mar-17'!$B$1:$CP$65536,93,0)</f>
        <v>224910</v>
      </c>
      <c r="AZ10" s="17">
        <f>VLOOKUP(B:B,'[12]summary-mar-17'!$B$1:$CR$65536,95,0)</f>
        <v>19445225</v>
      </c>
      <c r="BA10" s="17">
        <f t="shared" si="23"/>
        <v>19670135</v>
      </c>
      <c r="BB10" s="22">
        <f t="shared" si="24"/>
        <v>1.1434085226156302E-2</v>
      </c>
      <c r="BC10" s="17">
        <f>VLOOKUP(B:B,'[13]summary-june-17'!$B$1:$CS$65536,96,0)</f>
        <v>582100</v>
      </c>
      <c r="BD10" s="17">
        <f>VLOOKUP(B:B,'[13]summary-june-17'!$B$1:$CU$65536,98,0)</f>
        <v>24018211</v>
      </c>
      <c r="BE10" s="17">
        <f t="shared" si="25"/>
        <v>24600311</v>
      </c>
      <c r="BF10" s="22">
        <f t="shared" si="26"/>
        <v>2.3662302480647501E-2</v>
      </c>
      <c r="BG10" s="17">
        <f>VLOOKUP(B:B,'[14]summary-sep-17'!$B$1:$CV$65536,99,0)</f>
        <v>734692</v>
      </c>
      <c r="BH10" s="17">
        <f>VLOOKUP(B:B,'[14]summary-sep-17'!$B$1:$CX$65536,101,0)</f>
        <v>24277256</v>
      </c>
      <c r="BI10" s="17">
        <f t="shared" si="27"/>
        <v>25011948</v>
      </c>
      <c r="BJ10" s="22">
        <f t="shared" si="28"/>
        <v>2.9373641749135253E-2</v>
      </c>
      <c r="BK10" s="17">
        <f>VLOOKUP(B:B,'[15]summary-Dec-17'!$B$1:$CY$65536,102,0)</f>
        <v>427663</v>
      </c>
      <c r="BL10" s="17">
        <f>VLOOKUP(B:B,'[15]summary-Dec-17'!$B$1:$DA$65536,104,0)</f>
        <v>20641381</v>
      </c>
      <c r="BM10" s="17">
        <f t="shared" si="29"/>
        <v>21069044</v>
      </c>
      <c r="BN10" s="22">
        <f t="shared" si="30"/>
        <v>2.0298168251013191E-2</v>
      </c>
      <c r="BO10" s="16">
        <f>VLOOKUP(B:B,'[16]summary-Mar-18'!$B$1:$DB$65536,105,0)</f>
        <v>455782</v>
      </c>
      <c r="BP10" s="17">
        <f>VLOOKUP(B:B,'[16]summary-Mar-18'!$B$1:$DD$65536,107,0)</f>
        <v>19237174</v>
      </c>
      <c r="BQ10" s="17">
        <f t="shared" si="31"/>
        <v>19692956</v>
      </c>
      <c r="BR10" s="22">
        <f t="shared" si="32"/>
        <v>2.3144417729872548E-2</v>
      </c>
      <c r="BS10" s="17">
        <f>VLOOKUP(B:B,'[17]summary-Jun-18'!$B$1:$DE$65536,108,0)</f>
        <v>745511</v>
      </c>
      <c r="BT10" s="1">
        <f>VLOOKUP(B:B,'[17]summary-Jun-18'!$B$1:$DG$65536,110,0)</f>
        <v>18965929</v>
      </c>
      <c r="BU10" s="17">
        <f t="shared" si="33"/>
        <v>19711440</v>
      </c>
      <c r="BV10" s="22">
        <f t="shared" si="34"/>
        <v>3.7821234775338587E-2</v>
      </c>
      <c r="BW10" s="17">
        <f>VLOOKUP(B:B,'[18]summary-Sep-18'!$B$1:$DH$65536,111,0)</f>
        <v>744581</v>
      </c>
      <c r="BX10" s="17">
        <f>VLOOKUP(B:B,'[18]summary-Sep-18'!$B$1:$DJ$65536,113,0)</f>
        <v>19168838</v>
      </c>
      <c r="BY10" s="17">
        <f t="shared" si="35"/>
        <v>19913419</v>
      </c>
      <c r="BZ10" s="22">
        <f t="shared" si="36"/>
        <v>3.7390917149887723E-2</v>
      </c>
      <c r="CA10" s="17">
        <f>VLOOKUP(B:B,'[19]summary-Dec-18'!$B$1:$DK$65536,114,0)</f>
        <v>1314690</v>
      </c>
      <c r="CB10" s="17">
        <f>VLOOKUP(B:B,'[19]summary-Dec-18'!$B$1:$DM$65536,116,0)</f>
        <v>18426559</v>
      </c>
      <c r="CC10" s="17">
        <f t="shared" si="37"/>
        <v>19741249</v>
      </c>
      <c r="CD10" s="22">
        <f t="shared" si="38"/>
        <v>6.6596090247379988E-2</v>
      </c>
      <c r="CE10" s="16">
        <f>VLOOKUP(B:B,[20]Summary_mar_19!$B$1:$DN$65536,117,0)</f>
        <v>1329892</v>
      </c>
      <c r="CF10" s="17">
        <f>VLOOKUP(B:B,[20]Summary_mar_19!$B$1:$DP$65536,119,0)</f>
        <v>12814306</v>
      </c>
      <c r="CG10" s="17">
        <f t="shared" si="39"/>
        <v>14144198</v>
      </c>
      <c r="CH10" s="22">
        <f t="shared" si="40"/>
        <v>9.4023853455671366E-2</v>
      </c>
      <c r="CI10" s="17">
        <f>VLOOKUP(B:B,[21]Summary_jun_19!$B$1:$DQ$65536,120,0)</f>
        <v>1289000</v>
      </c>
      <c r="CJ10" s="17">
        <f>VLOOKUP(B:B,[21]Summary_jun_19!$B$1:$DS$65536,122,0)</f>
        <v>12518524</v>
      </c>
      <c r="CK10" s="17">
        <f t="shared" si="41"/>
        <v>13807524</v>
      </c>
      <c r="CL10" s="22">
        <f t="shared" si="42"/>
        <v>9.3354898387285071E-2</v>
      </c>
      <c r="CM10" s="17">
        <f>VLOOKUP(B:B,[22]Summary_sep_19!$B$1:$DT$65536,123,0)</f>
        <v>1279977</v>
      </c>
      <c r="CN10" s="17">
        <f>VLOOKUP(B:B,[22]Summary_sep_19!$B$1:$DV$65536,125,0)</f>
        <v>12834689</v>
      </c>
      <c r="CO10" s="17">
        <f t="shared" si="43"/>
        <v>14114666</v>
      </c>
      <c r="CP10" s="22">
        <f t="shared" si="44"/>
        <v>9.0684186221622248E-2</v>
      </c>
      <c r="CQ10" s="17">
        <f>VLOOKUP(B:B,[23]Summary_DEC_19!$B$1:$DW$65536,126,0)</f>
        <v>1204112</v>
      </c>
      <c r="CR10" s="17">
        <f>VLOOKUP(B:B,[23]Summary_DEC_19!$B$1:$DY$65536,128,0)</f>
        <v>12870025</v>
      </c>
      <c r="CS10" s="17">
        <f t="shared" si="45"/>
        <v>14074137</v>
      </c>
      <c r="CT10" s="22">
        <f t="shared" si="46"/>
        <v>8.5554943795132871E-2</v>
      </c>
      <c r="CU10" s="16">
        <f>VLOOKUP(B:B,[24]Summary_mar_20!$B:$DZ,129,0)</f>
        <v>981022</v>
      </c>
      <c r="CV10" s="17">
        <f>VLOOKUP(B:B,[24]Summary_mar_20!$B:$EB,131,0)</f>
        <v>13013067</v>
      </c>
      <c r="CW10" s="17">
        <f t="shared" si="47"/>
        <v>13994089</v>
      </c>
      <c r="CX10" s="22">
        <f t="shared" si="48"/>
        <v>7.0102598318475748E-2</v>
      </c>
      <c r="CY10" s="17">
        <f>VLOOKUP(B:B,[25]Summary_jun_20!$B:$EC,132,0)</f>
        <v>989630</v>
      </c>
      <c r="CZ10" s="17">
        <f>VLOOKUP(B:B,[25]Summary_jun_20!$B:$EE,134,0)</f>
        <v>13069040</v>
      </c>
      <c r="DA10" s="17">
        <f t="shared" si="49"/>
        <v>14058670</v>
      </c>
      <c r="DB10" s="22">
        <f t="shared" si="50"/>
        <v>7.0392860775592564E-2</v>
      </c>
      <c r="DC10" s="17">
        <f>VLOOKUP(B:B,[26]Summary_Sep_20!$B:$EF,135,0)</f>
        <v>982490</v>
      </c>
      <c r="DD10" s="17">
        <f>VLOOKUP(B:B,[26]Summary_Sep_20!$B:$EI,138,0)</f>
        <v>14076058</v>
      </c>
      <c r="DE10" s="17">
        <f t="shared" si="51"/>
        <v>15058548</v>
      </c>
      <c r="DF10" s="22">
        <f t="shared" si="52"/>
        <v>6.5244670336077559E-2</v>
      </c>
      <c r="DG10" s="17">
        <f>VLOOKUP(B:B,[27]Summary_Dec_20!$B:$EI,138,0)</f>
        <v>988186</v>
      </c>
      <c r="DH10" s="17">
        <f>VLOOKUP(B:B,[27]Summary_Dec_20!$B:$EM,142,0)</f>
        <v>14229162</v>
      </c>
      <c r="DI10" s="17">
        <f t="shared" si="53"/>
        <v>15217348</v>
      </c>
      <c r="DJ10" s="22">
        <f t="shared" si="54"/>
        <v>6.4938121938198423E-2</v>
      </c>
      <c r="DK10" s="16">
        <f>VLOOKUP(B:B,[28]Summary_Mar_21!$B:$EK,140,0)</f>
        <v>1025433</v>
      </c>
      <c r="DL10" s="17">
        <f>VLOOKUP(B:B,[28]Summary_Mar_21!$B:$EM,142,0)</f>
        <v>14229079</v>
      </c>
      <c r="DM10" s="17">
        <f t="shared" si="55"/>
        <v>15254512</v>
      </c>
      <c r="DN10" s="22">
        <f t="shared" si="56"/>
        <v>6.7221619413325051E-2</v>
      </c>
      <c r="DO10" s="17">
        <f>VLOOKUP(B:B,[29]Summary_Jun_21!$B:$EN,143,0)</f>
        <v>776018</v>
      </c>
      <c r="DP10" s="17">
        <f>VLOOKUP(B:B,[29]Summary_Jun_21!$B:$EP,145,0)</f>
        <v>15087235</v>
      </c>
      <c r="DQ10" s="17">
        <f t="shared" si="57"/>
        <v>15863253</v>
      </c>
      <c r="DR10" s="22">
        <f t="shared" si="58"/>
        <v>4.891922230579062E-2</v>
      </c>
      <c r="DS10" s="17">
        <f>VLOOKUP(B:B,[30]Summary_Sep_21!$B:$EQ,146,0)</f>
        <v>729506</v>
      </c>
      <c r="DT10" s="17">
        <f>VLOOKUP(B:B,[30]Summary_Sep_21!$B:$ES,148,0)</f>
        <v>14792997</v>
      </c>
      <c r="DU10" s="17">
        <f t="shared" si="59"/>
        <v>15522503</v>
      </c>
      <c r="DV10" s="22">
        <f t="shared" si="60"/>
        <v>4.6996673152519285E-2</v>
      </c>
      <c r="DW10" s="17">
        <f>VLOOKUP(B:B,[31]Summary_Dec_21!$B:$EV,151,0)</f>
        <v>622507</v>
      </c>
      <c r="DX10" s="17">
        <f>VLOOKUP(B:B,[31]Summary_Dec_21!$B:$EX,153,0)</f>
        <v>15503826</v>
      </c>
      <c r="DY10" s="17">
        <f t="shared" si="61"/>
        <v>16126333</v>
      </c>
      <c r="DZ10" s="22">
        <f t="shared" si="62"/>
        <v>3.8601894181398831E-2</v>
      </c>
      <c r="EA10" s="16">
        <f>VLOOKUP(B:B,[32]Summary_Mar_22!$B:$DL,115,0)</f>
        <v>493389</v>
      </c>
      <c r="EB10" s="17">
        <f>VLOOKUP(B:B,[32]Summary_Mar_22!$B:$DN,117,0)</f>
        <v>16504944</v>
      </c>
      <c r="EC10" s="17">
        <f t="shared" si="63"/>
        <v>16998333</v>
      </c>
      <c r="ED10" s="22">
        <f t="shared" si="64"/>
        <v>2.9025728581737985E-2</v>
      </c>
      <c r="EE10" s="17">
        <f>VLOOKUP(B:B,[33]Summary_Jun_22!$B:$DO,118,0)</f>
        <v>969404</v>
      </c>
      <c r="EF10" s="17">
        <f>VLOOKUP(B:B,[33]Summary_Jun_22!$B:$DQ,120,0)</f>
        <v>17488933</v>
      </c>
      <c r="EG10" s="17">
        <f t="shared" si="65"/>
        <v>18458337</v>
      </c>
      <c r="EH10" s="22">
        <f t="shared" si="66"/>
        <v>5.2518490696101171E-2</v>
      </c>
      <c r="EI10" s="17">
        <f>VLOOKUP(B:B,[34]Summary_Sep_22!$B:$DR,121,0)</f>
        <v>846124</v>
      </c>
      <c r="EJ10" s="17">
        <f>VLOOKUP(B:B,[34]Summary_Sep_22!$B:$DT,123,0)</f>
        <v>19184807</v>
      </c>
      <c r="EK10" s="17">
        <f t="shared" si="67"/>
        <v>20030931</v>
      </c>
      <c r="EL10" s="22">
        <f t="shared" si="68"/>
        <v>4.2240872378822535E-2</v>
      </c>
      <c r="EM10" s="17">
        <f>VLOOKUP(B:B,[35]Summary_Dec_22!$B:$DU,124,0)</f>
        <v>822922</v>
      </c>
      <c r="EN10" s="17">
        <f>VLOOKUP(B:B,[35]Summary_Dec_22!$B:$DW,126,0)</f>
        <v>20068263</v>
      </c>
      <c r="EO10" s="17">
        <f t="shared" si="69"/>
        <v>20891185</v>
      </c>
      <c r="EP10" s="22">
        <f t="shared" si="70"/>
        <v>3.9390872274598115E-2</v>
      </c>
      <c r="EQ10" s="16">
        <f>VLOOKUP(B:B,[36]Summary_Mar_23!$B:$DS,122,0)</f>
        <v>885721</v>
      </c>
      <c r="ER10" s="17">
        <f>VLOOKUP(B:B,[36]Summary_Mar_23!$B:$DU,124,0)</f>
        <v>20757797</v>
      </c>
      <c r="ES10" s="17">
        <f t="shared" si="71"/>
        <v>21643518</v>
      </c>
      <c r="ET10" s="22">
        <f t="shared" si="72"/>
        <v>4.0923153065966444E-2</v>
      </c>
      <c r="EU10" s="17">
        <f>VLOOKUP(B:B,[37]Summary_Jun_23!$B:$DT,123,0)</f>
        <v>1087889</v>
      </c>
      <c r="EV10" s="17">
        <f>VLOOKUP(B:B,[37]Summary_Jun_23!$B:$DV,125,0)</f>
        <v>22458851</v>
      </c>
      <c r="EW10" s="17">
        <f t="shared" si="73"/>
        <v>23546740</v>
      </c>
      <c r="EX10" s="22">
        <f t="shared" si="74"/>
        <v>4.6201257583852372E-2</v>
      </c>
      <c r="EY10" s="1">
        <f>VLOOKUP(B:B,[38]Summary_Sep_23!$B:$DV,125,0)</f>
        <v>2638766</v>
      </c>
      <c r="EZ10" s="1">
        <f>VLOOKUP(B:B,[38]Summary_Sep_23!$B:$DX,127,0)</f>
        <v>24098757</v>
      </c>
      <c r="FA10" s="17">
        <f t="shared" si="75"/>
        <v>26737523</v>
      </c>
      <c r="FB10" s="22">
        <f t="shared" si="76"/>
        <v>9.8691490606665391E-2</v>
      </c>
      <c r="FC10" s="17">
        <f>VLOOKUP(B:B,[39]Indu!$B:$DX,127,0)</f>
        <v>1840537</v>
      </c>
      <c r="FD10" s="17">
        <f>VLOOKUP(B:B,[39]Indu!$B:$EA,130,0)</f>
        <v>25503042</v>
      </c>
      <c r="FE10" s="17">
        <f t="shared" si="77"/>
        <v>27343579</v>
      </c>
      <c r="FF10" s="22">
        <f t="shared" si="78"/>
        <v>6.7311488375387876E-2</v>
      </c>
      <c r="FG10" s="16">
        <f>VLOOKUP(B:B,'[40]Mar 2024 Final'!$B:$EA,130,0)</f>
        <v>1913455</v>
      </c>
      <c r="FH10" s="17">
        <f>VLOOKUP(B:B,'[40]Mar 2024 Final'!$B:$EC,132,0)</f>
        <v>22361061</v>
      </c>
      <c r="FI10" s="17">
        <f t="shared" si="79"/>
        <v>24274516</v>
      </c>
      <c r="FJ10" s="22">
        <f t="shared" si="80"/>
        <v>7.8825670509764231E-2</v>
      </c>
      <c r="FK10" s="17">
        <f>VLOOKUP(B:B,'[41]June 2024 Final'!$B:$EF,135,0)</f>
        <v>2194992</v>
      </c>
      <c r="FL10" s="17">
        <f>VLOOKUP(B:B,'[41]June 2024 Final'!$B:$EH,137,0)</f>
        <v>22177286</v>
      </c>
      <c r="FM10" s="17">
        <f t="shared" si="81"/>
        <v>24372278</v>
      </c>
      <c r="FN10" s="22">
        <f t="shared" si="82"/>
        <v>9.0061011120913692E-2</v>
      </c>
      <c r="FO10" s="17">
        <f>VLOOKUP(B:B,'[42]Sep 2024 Final'!$B:$EG,136,0)</f>
        <v>2372565</v>
      </c>
      <c r="FP10" s="17">
        <f>VLOOKUP(B:B,'[42]Sep 2024 Final'!$B:$EI,138,0)</f>
        <v>22601051</v>
      </c>
      <c r="FQ10" s="17">
        <f t="shared" si="83"/>
        <v>24973616</v>
      </c>
      <c r="FR10" s="22">
        <f t="shared" si="84"/>
        <v>9.5002862220673209E-2</v>
      </c>
      <c r="FS10" s="17">
        <f>VLOOKUP(B:B,'[43]Dec 2024 Final'!$B:$EI,138,0)</f>
        <v>2424413</v>
      </c>
      <c r="FT10" s="17">
        <f>VLOOKUP(B:B,'[43]Dec 2024 Final'!$B:$EK,140,0)</f>
        <v>21732808</v>
      </c>
      <c r="FU10" s="17">
        <f t="shared" si="85"/>
        <v>24157221</v>
      </c>
      <c r="FV10" s="22">
        <f t="shared" si="86"/>
        <v>0.10035976406392109</v>
      </c>
    </row>
    <row r="11" spans="1:178" x14ac:dyDescent="0.25">
      <c r="A11">
        <v>5</v>
      </c>
      <c r="B11" s="11" t="s">
        <v>82</v>
      </c>
      <c r="C11" s="16">
        <v>4625845</v>
      </c>
      <c r="D11" s="17">
        <v>116775176</v>
      </c>
      <c r="E11" s="17">
        <v>121401021</v>
      </c>
      <c r="F11" s="22">
        <v>3.8103839340856947E-2</v>
      </c>
      <c r="G11" s="17">
        <v>4273121</v>
      </c>
      <c r="H11" s="17">
        <v>128446955</v>
      </c>
      <c r="I11" s="17">
        <v>132720076</v>
      </c>
      <c r="J11" s="22">
        <v>3.2196493015871991E-2</v>
      </c>
      <c r="K11" s="46"/>
      <c r="L11" s="46"/>
      <c r="M11" s="47">
        <v>0</v>
      </c>
      <c r="N11" s="48" t="e">
        <v>#DIV/0!</v>
      </c>
      <c r="O11" s="17">
        <v>4554426</v>
      </c>
      <c r="P11" s="17">
        <v>125423371</v>
      </c>
      <c r="Q11" s="17">
        <v>129977797</v>
      </c>
      <c r="R11" s="22">
        <v>3.5040030721554698E-2</v>
      </c>
      <c r="S11" s="16">
        <v>4407398</v>
      </c>
      <c r="T11" s="17">
        <v>125295377</v>
      </c>
      <c r="U11" s="17">
        <v>129702775</v>
      </c>
      <c r="V11" s="22">
        <v>3.3980753303080834E-2</v>
      </c>
      <c r="W11" s="17">
        <v>4686544</v>
      </c>
      <c r="X11" s="17">
        <v>133554804</v>
      </c>
      <c r="Y11" s="17">
        <v>138241348</v>
      </c>
      <c r="Z11" s="22">
        <v>3.3901174053945132E-2</v>
      </c>
      <c r="AA11" s="17">
        <v>5690261</v>
      </c>
      <c r="AB11" s="17">
        <v>138997894</v>
      </c>
      <c r="AC11" s="17">
        <v>144688155</v>
      </c>
      <c r="AD11" s="22">
        <v>3.9327759760292749E-2</v>
      </c>
      <c r="AE11" s="17">
        <v>4554426</v>
      </c>
      <c r="AF11" s="17">
        <v>145378553</v>
      </c>
      <c r="AG11" s="17">
        <v>149932979</v>
      </c>
      <c r="AH11" s="22">
        <v>3.0376412383562392E-2</v>
      </c>
      <c r="AI11" s="16">
        <v>6396395</v>
      </c>
      <c r="AJ11" s="17">
        <v>152442482</v>
      </c>
      <c r="AK11" s="17">
        <v>158838877</v>
      </c>
      <c r="AL11" s="22">
        <v>4.0269706767065594E-2</v>
      </c>
      <c r="AM11" s="17">
        <v>6553440</v>
      </c>
      <c r="AN11" s="17">
        <v>153304211</v>
      </c>
      <c r="AO11" s="17">
        <v>159857651</v>
      </c>
      <c r="AP11" s="22">
        <v>4.0995472903577197E-2</v>
      </c>
      <c r="AQ11" s="17">
        <v>7778507</v>
      </c>
      <c r="AR11" s="17">
        <v>158843058</v>
      </c>
      <c r="AS11" s="17">
        <v>166621565</v>
      </c>
      <c r="AT11" s="22">
        <v>4.668367506931051E-2</v>
      </c>
      <c r="AU11" s="17">
        <v>8782749</v>
      </c>
      <c r="AV11" s="17">
        <v>168509529</v>
      </c>
      <c r="AW11" s="17">
        <v>177292278</v>
      </c>
      <c r="AX11" s="22">
        <v>4.9538248924750124E-2</v>
      </c>
      <c r="AY11" s="16">
        <v>8763500</v>
      </c>
      <c r="AZ11" s="17">
        <v>168701793</v>
      </c>
      <c r="BA11" s="17">
        <v>177465293</v>
      </c>
      <c r="BB11" s="22">
        <v>4.9381486666240704E-2</v>
      </c>
      <c r="BC11" s="17">
        <v>8765817</v>
      </c>
      <c r="BD11" s="17">
        <v>163782554</v>
      </c>
      <c r="BE11" s="17">
        <v>172548371</v>
      </c>
      <c r="BF11" s="22">
        <v>5.0802084941155429E-2</v>
      </c>
      <c r="BG11" s="17">
        <v>8908186</v>
      </c>
      <c r="BH11" s="17">
        <v>167249182</v>
      </c>
      <c r="BI11" s="17">
        <v>176157368</v>
      </c>
      <c r="BJ11" s="22">
        <v>5.0569477173387375E-2</v>
      </c>
      <c r="BK11" s="17">
        <v>9358657</v>
      </c>
      <c r="BL11" s="17">
        <v>168397417</v>
      </c>
      <c r="BM11" s="17">
        <v>177756074</v>
      </c>
      <c r="BN11" s="22">
        <v>5.2648873196873149E-2</v>
      </c>
      <c r="BO11" s="16">
        <v>9296803</v>
      </c>
      <c r="BP11" s="17">
        <v>165541052</v>
      </c>
      <c r="BQ11" s="17">
        <v>174837855</v>
      </c>
      <c r="BR11" s="22">
        <v>5.3173856428288944E-2</v>
      </c>
      <c r="BS11" s="17">
        <v>10931660</v>
      </c>
      <c r="BT11" s="1">
        <v>176115166</v>
      </c>
      <c r="BU11" s="17">
        <v>187046826</v>
      </c>
      <c r="BV11" s="22">
        <v>5.8443440253832482E-2</v>
      </c>
      <c r="BW11" s="17">
        <v>11517317</v>
      </c>
      <c r="BX11" s="17">
        <v>178434467</v>
      </c>
      <c r="BY11" s="17">
        <v>189951784</v>
      </c>
      <c r="BZ11" s="22">
        <v>6.0632844595973893E-2</v>
      </c>
      <c r="CA11" s="17">
        <v>10823585</v>
      </c>
      <c r="CB11" s="17">
        <v>177353969</v>
      </c>
      <c r="CC11" s="17">
        <v>188177554</v>
      </c>
      <c r="CD11" s="22">
        <v>5.751793861663225E-2</v>
      </c>
      <c r="CE11" s="16">
        <v>12420625</v>
      </c>
      <c r="CF11" s="17">
        <v>180498811</v>
      </c>
      <c r="CG11" s="17">
        <v>192919436</v>
      </c>
      <c r="CH11" s="22">
        <v>6.4382445115587009E-2</v>
      </c>
      <c r="CI11" s="17">
        <v>12676816</v>
      </c>
      <c r="CJ11" s="17">
        <v>186655050</v>
      </c>
      <c r="CK11" s="17">
        <v>199331866</v>
      </c>
      <c r="CL11" s="22">
        <v>6.3596535036701055E-2</v>
      </c>
      <c r="CM11" s="17">
        <v>10953281</v>
      </c>
      <c r="CN11" s="17">
        <v>194193949</v>
      </c>
      <c r="CO11" s="17">
        <v>205147230</v>
      </c>
      <c r="CP11" s="22">
        <v>5.3392292940050906E-2</v>
      </c>
      <c r="CQ11" s="17">
        <f>VLOOKUP(B:B,[23]Summary_DEC_19!$B$1:$DW$65536,126,0)</f>
        <v>10917274</v>
      </c>
      <c r="CR11" s="17">
        <f>VLOOKUP(B:B,[23]Summary_DEC_19!$B$1:$DY$65536,128,0)</f>
        <v>194894941</v>
      </c>
      <c r="CS11" s="17">
        <f t="shared" si="45"/>
        <v>205812215</v>
      </c>
      <c r="CT11" s="22">
        <f t="shared" si="46"/>
        <v>5.3044830210879371E-2</v>
      </c>
      <c r="CU11" s="16">
        <f>VLOOKUP(B:B,[24]Summary_mar_20!$B:$DZ,129,0)</f>
        <v>14956127</v>
      </c>
      <c r="CV11" s="17">
        <f>VLOOKUP(B:B,[24]Summary_mar_20!$B:$EB,131,0)</f>
        <v>202959640</v>
      </c>
      <c r="CW11" s="17">
        <f t="shared" si="47"/>
        <v>217915767</v>
      </c>
      <c r="CX11" s="22">
        <f t="shared" si="48"/>
        <v>6.8632606102338622E-2</v>
      </c>
      <c r="CY11" s="17">
        <f>VLOOKUP(B:B,[25]Summary_jun_20!$B:$EC,132,0)</f>
        <v>14572718</v>
      </c>
      <c r="CZ11" s="17">
        <f>VLOOKUP(B:B,[25]Summary_jun_20!$B:$EE,134,0)</f>
        <v>201948138</v>
      </c>
      <c r="DA11" s="17">
        <f t="shared" si="49"/>
        <v>216520856</v>
      </c>
      <c r="DB11" s="22">
        <f t="shared" si="50"/>
        <v>6.7303992184475747E-2</v>
      </c>
      <c r="DC11" s="17">
        <f>VLOOKUP(B:B,[26]Summary_Sep_20!$B:$EF,135,0)</f>
        <v>14294711</v>
      </c>
      <c r="DD11" s="17">
        <f>VLOOKUP(B:B,[26]Summary_Sep_20!$B:$EI,138,0)</f>
        <v>209248439</v>
      </c>
      <c r="DE11" s="17">
        <f t="shared" ref="DE11" si="88">DC11+DD11</f>
        <v>223543150</v>
      </c>
      <c r="DF11" s="22">
        <f t="shared" ref="DF11" si="89">DC11/DE11</f>
        <v>6.3946092734221555E-2</v>
      </c>
      <c r="DG11" s="17">
        <f>VLOOKUP(B:B,[27]Summary_Dec_20!$B:$EI,138,0)</f>
        <v>14666172</v>
      </c>
      <c r="DH11" s="17">
        <f>VLOOKUP(B:B,[27]Summary_Dec_20!$B:$EM,142,0)</f>
        <v>208854694</v>
      </c>
      <c r="DI11" s="17">
        <f t="shared" ref="DI11" si="90">DG11+DH11</f>
        <v>223520866</v>
      </c>
      <c r="DJ11" s="22">
        <f t="shared" ref="DJ11" si="91">DG11/DI11</f>
        <v>6.5614330610190105E-2</v>
      </c>
      <c r="DK11" s="16">
        <f>VLOOKUP(B:B,[28]Summary_Mar_21!$B:$EK,140,0)</f>
        <v>14849387</v>
      </c>
      <c r="DL11" s="17">
        <f>VLOOKUP(B:B,[28]Summary_Mar_21!$B:$EM,142,0)</f>
        <v>218265767</v>
      </c>
      <c r="DM11" s="17">
        <f t="shared" si="55"/>
        <v>233115154</v>
      </c>
      <c r="DN11" s="22">
        <f t="shared" si="56"/>
        <v>6.3699792764223301E-2</v>
      </c>
      <c r="DO11" s="17">
        <f>VLOOKUP(B:B,[29]Summary_Jun_21!$B:$EN,143,0)</f>
        <v>15938043</v>
      </c>
      <c r="DP11" s="17">
        <f>VLOOKUP(B:B,[29]Summary_Jun_21!$B:$EP,145,0)</f>
        <v>218872997</v>
      </c>
      <c r="DQ11" s="17">
        <f t="shared" ref="DQ11" si="92">DO11+DP11</f>
        <v>234811040</v>
      </c>
      <c r="DR11" s="22">
        <f t="shared" ref="DR11" si="93">DO11/DQ11</f>
        <v>6.7876037685451251E-2</v>
      </c>
      <c r="DS11" s="17">
        <f>VLOOKUP(B:B,[30]Summary_Sep_21!$B:$EQ,146,0)</f>
        <v>17209494</v>
      </c>
      <c r="DT11" s="17">
        <f>VLOOKUP(B:B,[30]Summary_Sep_21!$B:$ES,148,0)</f>
        <v>229080220</v>
      </c>
      <c r="DU11" s="17">
        <f t="shared" ref="DU11" si="94">DS11+DT11</f>
        <v>246289714</v>
      </c>
      <c r="DV11" s="22">
        <f t="shared" ref="DV11" si="95">DS11/DU11</f>
        <v>6.9875000951115651E-2</v>
      </c>
      <c r="DW11" s="17">
        <f>VLOOKUP(B:B,[31]Summary_Dec_21!$B:$EV,151,0)</f>
        <v>17321581</v>
      </c>
      <c r="DX11" s="17">
        <f>VLOOKUP(B:B,[31]Summary_Dec_21!$B:$EX,153,0)</f>
        <v>234234076</v>
      </c>
      <c r="DY11" s="17">
        <f t="shared" ref="DY11" si="96">DW11+DX11</f>
        <v>251555657</v>
      </c>
      <c r="DZ11" s="22">
        <f t="shared" ref="DZ11" si="97">DW11/DY11</f>
        <v>6.8857847231795707E-2</v>
      </c>
      <c r="EA11" s="16">
        <f>VLOOKUP(B:B,[32]Summary_Mar_22!$B:$DL,115,0)</f>
        <v>17134160</v>
      </c>
      <c r="EB11" s="17">
        <f>VLOOKUP(B:B,[32]Summary_Mar_22!$B:$DN,117,0)</f>
        <v>242672126</v>
      </c>
      <c r="EC11" s="17">
        <f t="shared" ref="EC11" si="98">EA11+EB11</f>
        <v>259806286</v>
      </c>
      <c r="ED11" s="22">
        <f t="shared" ref="ED11" si="99">EA11/EC11</f>
        <v>6.5949751500623821E-2</v>
      </c>
      <c r="EE11" s="17">
        <f>VLOOKUP(B:B,[33]Summary_Jun_22!$B:$DO,118,0)</f>
        <v>17359370</v>
      </c>
      <c r="EF11" s="17">
        <f>VLOOKUP(B:B,[33]Summary_Jun_22!$B:$DQ,120,0)</f>
        <v>261535623</v>
      </c>
      <c r="EG11" s="17">
        <f t="shared" ref="EG11" si="100">EE11+EF11</f>
        <v>278894993</v>
      </c>
      <c r="EH11" s="22">
        <f t="shared" ref="EH11" si="101">EE11/EG11</f>
        <v>6.2243390651333781E-2</v>
      </c>
      <c r="EI11" s="17">
        <f>VLOOKUP(B:B,[34]Summary_Sep_22!$B:$DR,121,0)</f>
        <v>17458061</v>
      </c>
      <c r="EJ11" s="17">
        <f>VLOOKUP(B:B,[34]Summary_Sep_22!$B:$DT,123,0)</f>
        <v>289446839</v>
      </c>
      <c r="EK11" s="17">
        <f t="shared" ref="EK11" si="102">EI11+EJ11</f>
        <v>306904900</v>
      </c>
      <c r="EL11" s="22">
        <f t="shared" ref="EL11" si="103">EI11/EK11</f>
        <v>5.6884269361616578E-2</v>
      </c>
      <c r="EM11" s="17">
        <f>VLOOKUP(B:B,[35]Summary_Dec_22!$B:$DU,124,0)</f>
        <v>17725088</v>
      </c>
      <c r="EN11" s="17">
        <f>VLOOKUP(B:B,[35]Summary_Dec_22!$B:$DW,126,0)</f>
        <v>283578543</v>
      </c>
      <c r="EO11" s="17">
        <f t="shared" ref="EO11" si="104">EM11+EN11</f>
        <v>301303631</v>
      </c>
      <c r="EP11" s="22">
        <f t="shared" ref="EP11" si="105">EM11/EO11</f>
        <v>5.8827993347348673E-2</v>
      </c>
      <c r="EQ11" s="16">
        <f>VLOOKUP(B:B,[36]Summary_Mar_23!$B:$DS,122,0)</f>
        <v>26620760</v>
      </c>
      <c r="ER11" s="17">
        <f>VLOOKUP(B:B,[36]Summary_Mar_23!$B:$DU,124,0)</f>
        <v>309973217</v>
      </c>
      <c r="ES11" s="17">
        <f t="shared" ref="ES11:ES12" si="106">EQ11+ER11</f>
        <v>336593977</v>
      </c>
      <c r="ET11" s="22">
        <f t="shared" ref="ET11:ET12" si="107">EQ11/ES11</f>
        <v>7.9088640376948877E-2</v>
      </c>
      <c r="EU11" s="17">
        <f>VLOOKUP(B:B,[37]Summary_Jun_23!$B:$DT,123,0)</f>
        <v>27531231</v>
      </c>
      <c r="EV11" s="17">
        <f>VLOOKUP(B:B,[37]Summary_Jun_23!$B:$DV,125,0)</f>
        <v>317946670</v>
      </c>
      <c r="EW11" s="17">
        <f t="shared" ref="EW11" si="108">EU11+EV11</f>
        <v>345477901</v>
      </c>
      <c r="EX11" s="22">
        <f t="shared" ref="EX11" si="109">EU11/EW11</f>
        <v>7.9690280971111957E-2</v>
      </c>
      <c r="EY11" s="1">
        <f>VLOOKUP(B:B,[38]Summary_Sep_23!$B:$DV,125,0)</f>
        <v>29142438</v>
      </c>
      <c r="EZ11" s="1">
        <f>VLOOKUP(B:B,[38]Summary_Sep_23!$B:$DX,127,0)</f>
        <v>330932447</v>
      </c>
      <c r="FA11" s="17">
        <f t="shared" ref="FA11" si="110">EY11+EZ11</f>
        <v>360074885</v>
      </c>
      <c r="FB11" s="22">
        <f t="shared" ref="FB11" si="111">EY11/FA11</f>
        <v>8.0934381191290247E-2</v>
      </c>
      <c r="FC11" s="17">
        <f>VLOOKUP(B:B,[39]Indu!$B:$DX,127,0)</f>
        <v>29423044</v>
      </c>
      <c r="FD11" s="17">
        <f>VLOOKUP(B:B,[39]Indu!$B:$EA,130,0)</f>
        <v>335713679</v>
      </c>
      <c r="FE11" s="17">
        <f t="shared" ref="FE11" si="112">FC11+FD11</f>
        <v>365136723</v>
      </c>
      <c r="FF11" s="22">
        <f t="shared" ref="FF11" si="113">FC11/FE11</f>
        <v>8.0580895173340314E-2</v>
      </c>
      <c r="FG11" s="16">
        <f>VLOOKUP(B:B,'[40]Mar 2024 Final'!$B:$EA,130,0)</f>
        <v>32693915</v>
      </c>
      <c r="FH11" s="17">
        <f>VLOOKUP(B:B,'[40]Mar 2024 Final'!$B:$EC,132,0)</f>
        <v>326839332</v>
      </c>
      <c r="FI11" s="17">
        <f t="shared" ref="FI11" si="114">FG11+FH11</f>
        <v>359533247</v>
      </c>
      <c r="FJ11" s="22">
        <f t="shared" ref="FJ11" si="115">FG11/FI11</f>
        <v>9.0934330198397473E-2</v>
      </c>
      <c r="FK11" s="17">
        <f>VLOOKUP(B:B,'[41]June 2024 Final'!$B:$EF,135,0)</f>
        <v>32704300</v>
      </c>
      <c r="FL11" s="17">
        <f>VLOOKUP(B:B,'[41]June 2024 Final'!$B:$EH,137,0)</f>
        <v>316370228</v>
      </c>
      <c r="FM11" s="17">
        <f t="shared" ref="FM11" si="116">FK11+FL11</f>
        <v>349074528</v>
      </c>
      <c r="FN11" s="22">
        <f t="shared" ref="FN11" si="117">FK11/FM11</f>
        <v>9.368858904537429E-2</v>
      </c>
      <c r="FO11" s="17">
        <f>VLOOKUP(B:B,'[42]Sep 2024 Final'!$B:$EG,136,0)</f>
        <v>35539877</v>
      </c>
      <c r="FP11" s="17">
        <f>VLOOKUP(B:B,'[42]Sep 2024 Final'!$B:$EI,138,0)</f>
        <v>311460505</v>
      </c>
      <c r="FQ11" s="17">
        <f t="shared" ref="FQ11" si="118">FO11+FP11</f>
        <v>347000382</v>
      </c>
      <c r="FR11" s="22">
        <f t="shared" ref="FR11" si="119">FO11/FQ11</f>
        <v>0.10242028206182205</v>
      </c>
      <c r="FS11" s="17">
        <f>VLOOKUP(B:B,'[43]Dec 2024 Final'!$B:$EI,138,0)</f>
        <v>35258472</v>
      </c>
      <c r="FT11" s="17">
        <f>VLOOKUP(B:B,'[43]Dec 2024 Final'!$B:$EK,140,0)</f>
        <v>309097555</v>
      </c>
      <c r="FU11" s="17">
        <f t="shared" ref="FU11:FU12" si="120">FS11+FT11</f>
        <v>344356027</v>
      </c>
      <c r="FV11" s="22">
        <f t="shared" ref="FV11:FV12" si="121">FS11/FU11</f>
        <v>0.1023895887845169</v>
      </c>
    </row>
    <row r="12" spans="1:178" x14ac:dyDescent="0.25">
      <c r="A12">
        <v>6</v>
      </c>
      <c r="B12" s="11" t="s">
        <v>70</v>
      </c>
      <c r="C12" s="16">
        <v>1641566</v>
      </c>
      <c r="D12" s="17">
        <v>75588042</v>
      </c>
      <c r="E12" s="17">
        <f t="shared" si="0"/>
        <v>77229608</v>
      </c>
      <c r="F12" s="22">
        <f t="shared" si="1"/>
        <v>2.1255656250385214E-2</v>
      </c>
      <c r="G12" s="17">
        <v>971148</v>
      </c>
      <c r="H12" s="17">
        <v>78190337</v>
      </c>
      <c r="I12" s="17">
        <f t="shared" si="87"/>
        <v>79161485</v>
      </c>
      <c r="J12" s="22">
        <f t="shared" si="2"/>
        <v>1.2267935600248024E-2</v>
      </c>
      <c r="K12" s="46"/>
      <c r="L12" s="46"/>
      <c r="M12" s="47">
        <f t="shared" si="3"/>
        <v>0</v>
      </c>
      <c r="N12" s="48" t="e">
        <f t="shared" si="4"/>
        <v>#DIV/0!</v>
      </c>
      <c r="O12" s="17">
        <v>3023730</v>
      </c>
      <c r="P12" s="17">
        <v>88347438</v>
      </c>
      <c r="Q12" s="17">
        <f t="shared" si="5"/>
        <v>91371168</v>
      </c>
      <c r="R12" s="22">
        <f t="shared" si="6"/>
        <v>3.3092824204676907E-2</v>
      </c>
      <c r="S12" s="16">
        <v>3215637</v>
      </c>
      <c r="T12" s="17">
        <v>90319579</v>
      </c>
      <c r="U12" s="17">
        <f t="shared" si="7"/>
        <v>93535216</v>
      </c>
      <c r="V12" s="22">
        <f t="shared" si="8"/>
        <v>3.4378891047838069E-2</v>
      </c>
      <c r="W12" s="17">
        <v>3410505</v>
      </c>
      <c r="X12" s="17">
        <v>100175875</v>
      </c>
      <c r="Y12" s="17">
        <f t="shared" si="9"/>
        <v>103586380</v>
      </c>
      <c r="Z12" s="22">
        <f t="shared" si="10"/>
        <v>3.2924260892213821E-2</v>
      </c>
      <c r="AA12" s="17">
        <v>3467317</v>
      </c>
      <c r="AB12" s="17">
        <v>104730329</v>
      </c>
      <c r="AC12" s="17">
        <f t="shared" si="11"/>
        <v>108197646</v>
      </c>
      <c r="AD12" s="22">
        <f t="shared" si="12"/>
        <v>3.2046140818997114E-2</v>
      </c>
      <c r="AE12" s="17">
        <v>4170438</v>
      </c>
      <c r="AF12" s="17">
        <v>101576227</v>
      </c>
      <c r="AG12" s="17">
        <f t="shared" si="13"/>
        <v>105746665</v>
      </c>
      <c r="AH12" s="22">
        <f t="shared" si="14"/>
        <v>3.9438009699880372E-2</v>
      </c>
      <c r="AI12" s="16">
        <v>4444532</v>
      </c>
      <c r="AJ12" s="17">
        <v>103560807</v>
      </c>
      <c r="AK12" s="17">
        <f t="shared" si="15"/>
        <v>108005339</v>
      </c>
      <c r="AL12" s="22">
        <f t="shared" si="16"/>
        <v>4.1151039764802735E-2</v>
      </c>
      <c r="AM12" s="17">
        <v>4967009</v>
      </c>
      <c r="AN12" s="17">
        <v>108486104</v>
      </c>
      <c r="AO12" s="17">
        <f t="shared" si="17"/>
        <v>113453113</v>
      </c>
      <c r="AP12" s="22">
        <f t="shared" si="18"/>
        <v>4.3780279523929856E-2</v>
      </c>
      <c r="AQ12" s="17">
        <f>VLOOKUP(B:B,'[10]Sep 2016 (Final)'!$B$1:$CK$65536,88,0)</f>
        <v>5162706</v>
      </c>
      <c r="AR12" s="17">
        <f>VLOOKUP(B:B,'[10]Sep 2016 (Final)'!$B$1:$CM$65536,90,0)</f>
        <v>106675316</v>
      </c>
      <c r="AS12" s="17">
        <f t="shared" si="19"/>
        <v>111838022</v>
      </c>
      <c r="AT12" s="22">
        <f t="shared" si="20"/>
        <v>4.616235076117494E-2</v>
      </c>
      <c r="AU12" s="17">
        <f>VLOOKUP(B:B,'[11]summary-dec-16'!$B$1:$CN$65536,91,0)</f>
        <v>5834603</v>
      </c>
      <c r="AV12" s="17">
        <f>VLOOKUP(B:B,'[11]summary-dec-16'!$B$1:$CP$65536,93,0)</f>
        <v>115587723</v>
      </c>
      <c r="AW12" s="17">
        <f t="shared" si="21"/>
        <v>121422326</v>
      </c>
      <c r="AX12" s="22">
        <f t="shared" si="22"/>
        <v>4.8052143227761919E-2</v>
      </c>
      <c r="AY12" s="16">
        <f>VLOOKUP(B:B,'[12]summary-mar-17'!$B$1:$CP$65536,93,0)</f>
        <v>5757822</v>
      </c>
      <c r="AZ12" s="17">
        <f>VLOOKUP(B:B,'[12]summary-mar-17'!$B$1:$CR$65536,95,0)</f>
        <v>115365303</v>
      </c>
      <c r="BA12" s="17">
        <f t="shared" si="23"/>
        <v>121123125</v>
      </c>
      <c r="BB12" s="22">
        <f t="shared" si="24"/>
        <v>4.7536934008266384E-2</v>
      </c>
      <c r="BC12" s="17">
        <f>VLOOKUP(B:B,'[13]summary-june-17'!$B$1:$CS$65536,96,0)</f>
        <v>5280511</v>
      </c>
      <c r="BD12" s="17">
        <f>VLOOKUP(B:B,'[13]summary-june-17'!$B$1:$CU$65536,98,0)</f>
        <v>117944960</v>
      </c>
      <c r="BE12" s="17">
        <f t="shared" si="25"/>
        <v>123225471</v>
      </c>
      <c r="BF12" s="22">
        <f t="shared" si="26"/>
        <v>4.2852431052992281E-2</v>
      </c>
      <c r="BG12" s="17">
        <f>VLOOKUP(B:B,'[14]summary-sep-17'!$B$1:$CV$65536,99,0)</f>
        <v>7912709</v>
      </c>
      <c r="BH12" s="17">
        <f>VLOOKUP(B:B,'[14]summary-sep-17'!$B$1:$CX$65536,101,0)</f>
        <v>121348510</v>
      </c>
      <c r="BI12" s="17">
        <f t="shared" si="27"/>
        <v>129261219</v>
      </c>
      <c r="BJ12" s="22">
        <f t="shared" si="28"/>
        <v>6.121487218838622E-2</v>
      </c>
      <c r="BK12" s="17">
        <f>VLOOKUP(B:B,'[15]summary-Dec-17'!$B$1:$CY$65536,102,0)</f>
        <v>8694793</v>
      </c>
      <c r="BL12" s="17">
        <f>VLOOKUP(B:B,'[15]summary-Dec-17'!$B$1:$DA$65536,104,0)</f>
        <v>130535810</v>
      </c>
      <c r="BM12" s="17">
        <f t="shared" si="29"/>
        <v>139230603</v>
      </c>
      <c r="BN12" s="22">
        <f t="shared" si="30"/>
        <v>6.2448864061875824E-2</v>
      </c>
      <c r="BO12" s="16">
        <f>VLOOKUP(B:B,'[16]summary-Mar-18'!$B$1:$DB$65536,105,0)</f>
        <v>8483341</v>
      </c>
      <c r="BP12" s="17">
        <f>VLOOKUP(B:B,'[16]summary-Mar-18'!$B$1:$DD$65536,107,0)</f>
        <v>128497138</v>
      </c>
      <c r="BQ12" s="17">
        <f t="shared" si="31"/>
        <v>136980479</v>
      </c>
      <c r="BR12" s="22">
        <f t="shared" si="32"/>
        <v>6.1931021572789215E-2</v>
      </c>
      <c r="BS12" s="17">
        <f>VLOOKUP(B:B,'[17]summary-Jun-18'!$B$1:$DE$65536,108,0)</f>
        <v>8368117</v>
      </c>
      <c r="BT12" s="1">
        <f>VLOOKUP(B:B,'[17]summary-Jun-18'!$B$1:$DG$65536,110,0)</f>
        <v>136476522</v>
      </c>
      <c r="BU12" s="17">
        <f t="shared" si="33"/>
        <v>144844639</v>
      </c>
      <c r="BV12" s="22">
        <f t="shared" si="34"/>
        <v>5.7773052960558659E-2</v>
      </c>
      <c r="BW12" s="17">
        <f>VLOOKUP(B:B,'[18]summary-Sep-18'!$B$1:$DH$65536,111,0)</f>
        <v>8121418</v>
      </c>
      <c r="BX12" s="17">
        <f>VLOOKUP(B:B,'[18]summary-Sep-18'!$B$1:$DJ$65536,113,0)</f>
        <v>141111350</v>
      </c>
      <c r="BY12" s="17">
        <f t="shared" si="35"/>
        <v>149232768</v>
      </c>
      <c r="BZ12" s="22">
        <f t="shared" si="36"/>
        <v>5.4421144289168451E-2</v>
      </c>
      <c r="CA12" s="17">
        <f>VLOOKUP(B:B,'[19]summary-Dec-18'!$B$1:$DK$65536,114,0)</f>
        <v>13852115</v>
      </c>
      <c r="CB12" s="17">
        <f>VLOOKUP(B:B,'[19]summary-Dec-18'!$B$1:$DM$65536,116,0)</f>
        <v>146604117</v>
      </c>
      <c r="CC12" s="17">
        <f t="shared" si="37"/>
        <v>160456232</v>
      </c>
      <c r="CD12" s="22">
        <f t="shared" si="38"/>
        <v>8.6329554342270728E-2</v>
      </c>
      <c r="CE12" s="16">
        <f>VLOOKUP(B:B,[20]Summary_mar_19!$B$1:$DN$65536,117,0)</f>
        <v>13530472</v>
      </c>
      <c r="CF12" s="17">
        <f>VLOOKUP(B:B,[20]Summary_mar_19!$B$1:$DP$65536,119,0)</f>
        <v>144703701</v>
      </c>
      <c r="CG12" s="17">
        <f t="shared" si="39"/>
        <v>158234173</v>
      </c>
      <c r="CH12" s="22">
        <f t="shared" si="40"/>
        <v>8.5509164951366096E-2</v>
      </c>
      <c r="CI12" s="17">
        <f>VLOOKUP(B:B,[21]Summary_jun_19!$B$1:$DQ$65536,120,0)</f>
        <v>14148840</v>
      </c>
      <c r="CJ12" s="17">
        <f>VLOOKUP(B:B,[21]Summary_jun_19!$B$1:$DS$65536,122,0)</f>
        <v>161912225</v>
      </c>
      <c r="CK12" s="17">
        <f t="shared" si="41"/>
        <v>176061065</v>
      </c>
      <c r="CL12" s="22">
        <f t="shared" si="42"/>
        <v>8.0363253510933833E-2</v>
      </c>
      <c r="CM12" s="17">
        <f>VLOOKUP(B:B,[22]Summary_sep_19!$B$1:$DT$65536,123,0)</f>
        <v>14606472</v>
      </c>
      <c r="CN12" s="17">
        <f>VLOOKUP(B:B,[22]Summary_sep_19!$B$1:$DV$65536,125,0)</f>
        <v>161745349</v>
      </c>
      <c r="CO12" s="17">
        <f t="shared" si="43"/>
        <v>176351821</v>
      </c>
      <c r="CP12" s="22">
        <f t="shared" si="44"/>
        <v>8.2825750917536592E-2</v>
      </c>
      <c r="CQ12" s="17">
        <f>VLOOKUP(B:B,[23]Summary_DEC_19!$B$1:$DW$65536,126,0)</f>
        <v>15248539</v>
      </c>
      <c r="CR12" s="17">
        <f>VLOOKUP(B:B,[23]Summary_DEC_19!$B$1:$DY$65536,128,0)</f>
        <v>152813955</v>
      </c>
      <c r="CS12" s="17">
        <f t="shared" si="45"/>
        <v>168062494</v>
      </c>
      <c r="CT12" s="22">
        <f t="shared" si="46"/>
        <v>9.0731362108668931E-2</v>
      </c>
      <c r="CU12" s="16">
        <f>VLOOKUP(B:B,[24]Summary_mar_20!$B:$DZ,129,0)</f>
        <v>16330105</v>
      </c>
      <c r="CV12" s="17">
        <f>VLOOKUP(B:B,[24]Summary_mar_20!$B:$EB,131,0)</f>
        <v>161791023</v>
      </c>
      <c r="CW12" s="17">
        <f t="shared" si="47"/>
        <v>178121128</v>
      </c>
      <c r="CX12" s="22">
        <f t="shared" si="48"/>
        <v>9.1679775349278042E-2</v>
      </c>
      <c r="CY12" s="17">
        <f>VLOOKUP(B:B,[25]Summary_jun_20!$B:$EC,132,0)</f>
        <v>16040767</v>
      </c>
      <c r="CZ12" s="17">
        <f>VLOOKUP(B:B,[25]Summary_jun_20!$B:$EE,134,0)</f>
        <v>160974850</v>
      </c>
      <c r="DA12" s="17">
        <f t="shared" si="49"/>
        <v>177015617</v>
      </c>
      <c r="DB12" s="22">
        <f t="shared" si="50"/>
        <v>9.0617806902314163E-2</v>
      </c>
      <c r="DC12" s="17">
        <f>VLOOKUP(B:B,[26]Summary_Sep_20!$B:$EF,135,0)</f>
        <v>16052701</v>
      </c>
      <c r="DD12" s="17">
        <f>VLOOKUP(B:B,[26]Summary_Sep_20!$B:$EI,138,0)</f>
        <v>158863171</v>
      </c>
      <c r="DE12" s="17">
        <f t="shared" si="51"/>
        <v>174915872</v>
      </c>
      <c r="DF12" s="22">
        <f t="shared" si="52"/>
        <v>9.1773838568520533E-2</v>
      </c>
      <c r="DG12" s="17">
        <f>VLOOKUP(B:B,[27]Summary_Dec_20!$B:$EI,138,0)</f>
        <v>19703015</v>
      </c>
      <c r="DH12" s="17">
        <f>VLOOKUP(B:B,[27]Summary_Dec_20!$B:$EM,142,0)</f>
        <v>158182120</v>
      </c>
      <c r="DI12" s="17">
        <f t="shared" si="53"/>
        <v>177885135</v>
      </c>
      <c r="DJ12" s="22">
        <f t="shared" si="54"/>
        <v>0.11076257158868277</v>
      </c>
      <c r="DK12" s="16">
        <f>VLOOKUP(B:B,[28]Summary_Mar_21!$B:$EK,140,0)</f>
        <v>20491408</v>
      </c>
      <c r="DL12" s="17">
        <f>VLOOKUP(B:B,[28]Summary_Mar_21!$B:$EM,142,0)</f>
        <v>157948374</v>
      </c>
      <c r="DM12" s="17">
        <f t="shared" si="55"/>
        <v>178439782</v>
      </c>
      <c r="DN12" s="22">
        <f t="shared" si="56"/>
        <v>0.11483654468934512</v>
      </c>
      <c r="DO12" s="17">
        <f>VLOOKUP(B:B,[29]Summary_Jun_21!$B:$EN,143,0)</f>
        <v>17366746</v>
      </c>
      <c r="DP12" s="17">
        <f>VLOOKUP(B:B,[29]Summary_Jun_21!$B:$EP,145,0)</f>
        <v>165146375</v>
      </c>
      <c r="DQ12" s="17">
        <f t="shared" si="57"/>
        <v>182513121</v>
      </c>
      <c r="DR12" s="22">
        <f t="shared" si="58"/>
        <v>9.5153410915591111E-2</v>
      </c>
      <c r="DS12" s="17">
        <f>VLOOKUP(B:B,[30]Summary_Sep_21!$B:$EQ,146,0)</f>
        <v>17951488</v>
      </c>
      <c r="DT12" s="17">
        <f>VLOOKUP(B:B,[30]Summary_Sep_21!$B:$ES,148,0)</f>
        <v>176622919</v>
      </c>
      <c r="DU12" s="17">
        <f t="shared" si="59"/>
        <v>194574407</v>
      </c>
      <c r="DV12" s="22">
        <f t="shared" si="60"/>
        <v>9.2260273469573009E-2</v>
      </c>
      <c r="DW12" s="17">
        <f>VLOOKUP(B:B,[31]Summary_Dec_21!$B:$EV,151,0)</f>
        <v>18242435</v>
      </c>
      <c r="DX12" s="17">
        <f>VLOOKUP(B:B,[31]Summary_Dec_21!$B:$EX,153,0)</f>
        <v>185312511</v>
      </c>
      <c r="DY12" s="17">
        <f t="shared" si="61"/>
        <v>203554946</v>
      </c>
      <c r="DZ12" s="22">
        <f t="shared" si="62"/>
        <v>8.9619217604272799E-2</v>
      </c>
      <c r="EA12" s="16">
        <f>VLOOKUP(B:B,[32]Summary_Mar_22!$B:$DL,115,0)</f>
        <v>19784671</v>
      </c>
      <c r="EB12" s="17">
        <f>VLOOKUP(B:B,[32]Summary_Mar_22!$B:$DN,117,0)</f>
        <v>206459922</v>
      </c>
      <c r="EC12" s="17">
        <f t="shared" si="63"/>
        <v>226244593</v>
      </c>
      <c r="ED12" s="22">
        <f t="shared" si="64"/>
        <v>8.7448149534340477E-2</v>
      </c>
      <c r="EE12" s="17">
        <f>VLOOKUP(B:B,[33]Summary_Jun_22!$B:$DO,118,0)</f>
        <v>19479301</v>
      </c>
      <c r="EF12" s="17">
        <f>VLOOKUP(B:B,[33]Summary_Jun_22!$B:$DQ,120,0)</f>
        <v>217097260</v>
      </c>
      <c r="EG12" s="17">
        <f t="shared" si="65"/>
        <v>236576561</v>
      </c>
      <c r="EH12" s="22">
        <f t="shared" si="66"/>
        <v>8.2338254126536226E-2</v>
      </c>
      <c r="EI12" s="17">
        <f>VLOOKUP(B:B,[34]Summary_Sep_22!$B:$DR,121,0)</f>
        <v>20457925</v>
      </c>
      <c r="EJ12" s="17">
        <f>VLOOKUP(B:B,[34]Summary_Sep_22!$B:$DT,123,0)</f>
        <v>236939323</v>
      </c>
      <c r="EK12" s="17">
        <f t="shared" si="67"/>
        <v>257397248</v>
      </c>
      <c r="EL12" s="22">
        <f t="shared" si="68"/>
        <v>7.9479967866633916E-2</v>
      </c>
      <c r="EM12" s="17">
        <f>VLOOKUP(B:B,[35]Summary_Dec_22!$B:$DU,124,0)</f>
        <v>22756408</v>
      </c>
      <c r="EN12" s="17">
        <f>VLOOKUP(B:B,[35]Summary_Dec_22!$B:$DW,126,0)</f>
        <v>236015488</v>
      </c>
      <c r="EO12" s="17">
        <f t="shared" si="69"/>
        <v>258771896</v>
      </c>
      <c r="EP12" s="22">
        <f t="shared" si="70"/>
        <v>8.7940028850737331E-2</v>
      </c>
      <c r="EQ12" s="16">
        <f>VLOOKUP(B:B,[36]Summary_Mar_23!$B:$DS,122,0)</f>
        <v>22996990</v>
      </c>
      <c r="ER12" s="17">
        <f>VLOOKUP(B:B,[36]Summary_Mar_23!$B:$DU,124,0)</f>
        <v>230273248</v>
      </c>
      <c r="ES12" s="17">
        <f t="shared" si="106"/>
        <v>253270238</v>
      </c>
      <c r="ET12" s="22">
        <f t="shared" si="107"/>
        <v>9.0800206852571438E-2</v>
      </c>
      <c r="EU12" s="17">
        <f>VLOOKUP(B:B,[37]Summary_Jun_23!$B:$DT,123,0)</f>
        <v>18971675</v>
      </c>
      <c r="EV12" s="17">
        <f>VLOOKUP(B:B,[37]Summary_Jun_23!$B:$DV,125,0)</f>
        <v>244059246</v>
      </c>
      <c r="EW12" s="17">
        <f t="shared" si="73"/>
        <v>263030921</v>
      </c>
      <c r="EX12" s="22">
        <f t="shared" si="74"/>
        <v>7.2127166372200013E-2</v>
      </c>
      <c r="EY12" s="1">
        <f>VLOOKUP(B:B,[38]Summary_Sep_23!$B:$DV,125,0)</f>
        <v>18959923</v>
      </c>
      <c r="EZ12" s="1">
        <f>VLOOKUP(B:B,[38]Summary_Sep_23!$B:$DX,127,0)</f>
        <v>250982895</v>
      </c>
      <c r="FA12" s="17">
        <f t="shared" si="75"/>
        <v>269942818</v>
      </c>
      <c r="FB12" s="22">
        <f t="shared" si="76"/>
        <v>7.0236812153305739E-2</v>
      </c>
      <c r="FC12" s="17">
        <f>VLOOKUP(B:B,[39]Indu!$B:$DX,127,0)</f>
        <v>20549088</v>
      </c>
      <c r="FD12" s="17">
        <f>VLOOKUP(B:B,[39]Indu!$B:$EA,130,0)</f>
        <v>260507734</v>
      </c>
      <c r="FE12" s="17">
        <f t="shared" si="77"/>
        <v>281056822</v>
      </c>
      <c r="FF12" s="22">
        <f t="shared" si="78"/>
        <v>7.311364247902867E-2</v>
      </c>
      <c r="FG12" s="16">
        <f>VLOOKUP(B:B,'[40]Mar 2024 Final'!$B:$EA,130,0)</f>
        <v>18631207</v>
      </c>
      <c r="FH12" s="17">
        <f>VLOOKUP(B:B,'[40]Mar 2024 Final'!$B:$EC,132,0)</f>
        <v>255782731</v>
      </c>
      <c r="FI12" s="17">
        <f t="shared" si="79"/>
        <v>274413938</v>
      </c>
      <c r="FJ12" s="22">
        <f t="shared" si="80"/>
        <v>6.7894536027539532E-2</v>
      </c>
      <c r="FK12" s="17">
        <f>VLOOKUP(B:B,'[41]June 2024 Final'!$B:$EF,135,0)</f>
        <v>18606506</v>
      </c>
      <c r="FL12" s="17">
        <f>VLOOKUP(B:B,'[41]June 2024 Final'!$B:$EH,137,0)</f>
        <v>238171542</v>
      </c>
      <c r="FM12" s="17">
        <f t="shared" si="81"/>
        <v>256778048</v>
      </c>
      <c r="FN12" s="22">
        <f t="shared" si="82"/>
        <v>7.2461435644218308E-2</v>
      </c>
      <c r="FO12" s="17">
        <f>VLOOKUP(B:B,'[42]Sep 2024 Final'!$B:$EG,136,0)</f>
        <v>18799044</v>
      </c>
      <c r="FP12" s="17">
        <f>VLOOKUP(B:B,'[42]Sep 2024 Final'!$B:$EI,138,0)</f>
        <v>218764395</v>
      </c>
      <c r="FQ12" s="17">
        <f t="shared" si="83"/>
        <v>237563439</v>
      </c>
      <c r="FR12" s="22">
        <f t="shared" si="84"/>
        <v>7.9132732204638609E-2</v>
      </c>
      <c r="FS12" s="17">
        <f>VLOOKUP(B:B,'[43]Dec 2024 Final'!$B:$EI,138,0)</f>
        <v>16778653</v>
      </c>
      <c r="FT12" s="17">
        <f>VLOOKUP(B:B,'[43]Dec 2024 Final'!$B:$EK,140,0)</f>
        <v>230323306</v>
      </c>
      <c r="FU12" s="17">
        <f t="shared" si="120"/>
        <v>247101959</v>
      </c>
      <c r="FV12" s="22">
        <f t="shared" si="121"/>
        <v>6.7901740107208133E-2</v>
      </c>
    </row>
    <row r="13" spans="1:178" x14ac:dyDescent="0.25">
      <c r="A13">
        <v>7</v>
      </c>
      <c r="B13" s="11" t="s">
        <v>8</v>
      </c>
      <c r="C13" s="16">
        <f>VLOOKUP(B:B,'[44]Mar 2014 (Final)'!$B$1:$BH$65536,59,0)</f>
        <v>1125130</v>
      </c>
      <c r="D13" s="17">
        <f>VLOOKUP(B:B,'[44]Mar 2014 (Final)'!$B$1:$BL$65536,63,0)</f>
        <v>43450392</v>
      </c>
      <c r="E13" s="17">
        <f t="shared" si="0"/>
        <v>44575522</v>
      </c>
      <c r="F13" s="22">
        <f t="shared" si="1"/>
        <v>2.5240983156630224E-2</v>
      </c>
      <c r="G13" s="17">
        <f>VLOOKUP(B:B,'[45]June 2014 (Final - print)'!$B$1:$BI$65536,60,0)</f>
        <v>1277056</v>
      </c>
      <c r="H13" s="17">
        <f>VLOOKUP(B:B,'[45]June 2014 (Final - print)'!$B$1:$BL$65536,63,0)</f>
        <v>47464497</v>
      </c>
      <c r="I13" s="17">
        <f t="shared" si="87"/>
        <v>48741553</v>
      </c>
      <c r="J13" s="22">
        <f t="shared" si="2"/>
        <v>2.62005603309357E-2</v>
      </c>
      <c r="K13" s="46"/>
      <c r="L13" s="46"/>
      <c r="M13" s="47">
        <f t="shared" si="3"/>
        <v>0</v>
      </c>
      <c r="N13" s="48" t="e">
        <f t="shared" si="4"/>
        <v>#DIV/0!</v>
      </c>
      <c r="O13" s="17">
        <f>VLOOKUP(B:B,'[3]Dec 2014 (Final)'!$B$1:$BO$65536,66,0)</f>
        <v>2282754</v>
      </c>
      <c r="P13" s="17">
        <f>VLOOKUP(B:B,'[3]Dec 2014 (Final)'!$B$1:$BQ$65536,68,0)</f>
        <v>53821223</v>
      </c>
      <c r="Q13" s="17">
        <f t="shared" si="5"/>
        <v>56103977</v>
      </c>
      <c r="R13" s="22">
        <f t="shared" si="6"/>
        <v>4.0687917721055678E-2</v>
      </c>
      <c r="S13" s="16">
        <f>VLOOKUP(B:B,'[4]Mar 2015 (Final)'!$B$1:$BQ$65536,68,0)</f>
        <v>2481397</v>
      </c>
      <c r="T13" s="17">
        <f>VLOOKUP(B:B,'[4]Mar 2015 (Final)'!$B$1:$BS$65536,70,0)</f>
        <v>56353950</v>
      </c>
      <c r="U13" s="17">
        <f t="shared" si="7"/>
        <v>58835347</v>
      </c>
      <c r="V13" s="22">
        <f t="shared" si="8"/>
        <v>4.2175276029221005E-2</v>
      </c>
      <c r="W13" s="17">
        <f>VLOOKUP(B:B,'[5]June 2015 (Final)'!$B$1:$BU$65536,72,0)</f>
        <v>2886841</v>
      </c>
      <c r="X13" s="17">
        <f>VLOOKUP(B:B,'[5]June 2015 (Final)'!$B$1:$BW$65536,74,0)</f>
        <v>62636335</v>
      </c>
      <c r="Y13" s="17">
        <f t="shared" si="9"/>
        <v>65523176</v>
      </c>
      <c r="Z13" s="22">
        <f t="shared" si="10"/>
        <v>4.4058319151074117E-2</v>
      </c>
      <c r="AA13" s="17">
        <f>VLOOKUP(B:B,'[6]Sep 2015 (Final)'!$B$1:$BX$65536,75,0)</f>
        <v>3016128</v>
      </c>
      <c r="AB13" s="17">
        <f>VLOOKUP(B:B,'[6]Sep 2015 (Final)'!$B$1:$BZ$65536,77,0)</f>
        <v>73610693</v>
      </c>
      <c r="AC13" s="17">
        <f t="shared" si="11"/>
        <v>76626821</v>
      </c>
      <c r="AD13" s="22">
        <f t="shared" si="12"/>
        <v>3.9361257072115782E-2</v>
      </c>
      <c r="AE13" s="17">
        <f>VLOOKUP(B:B,'[7]Dec 2015 (Final)'!$B$1:$CA$65536,78,0)</f>
        <v>10083287</v>
      </c>
      <c r="AF13" s="17">
        <f>VLOOKUP(B:B,'[7]Dec 2015 (Final)'!$B$1:$CC$65536,80,0)</f>
        <v>99036730</v>
      </c>
      <c r="AG13" s="17">
        <f t="shared" si="13"/>
        <v>109120017</v>
      </c>
      <c r="AH13" s="22">
        <f t="shared" si="14"/>
        <v>9.2405474973487223E-2</v>
      </c>
      <c r="AI13" s="16" t="e">
        <f>VLOOKUP(B:B,'[8]Mar 2016 (Final)'!$B$1:$CD$65536,81,0)</f>
        <v>#N/A</v>
      </c>
      <c r="AJ13" s="17" t="e">
        <f>VLOOKUP(B:B,'[8]Mar 2016 (Final)'!$B$1:$CF$65536,83,0)</f>
        <v>#N/A</v>
      </c>
      <c r="AK13" s="17" t="e">
        <f t="shared" si="15"/>
        <v>#N/A</v>
      </c>
      <c r="AL13" s="22" t="e">
        <f t="shared" si="16"/>
        <v>#N/A</v>
      </c>
      <c r="AM13" s="17" t="e">
        <f>VLOOKUP(B:B,'[9]Jun 2016 (Final)'!$B$1:$CH$65536,85,0)</f>
        <v>#N/A</v>
      </c>
      <c r="AN13" s="17" t="e">
        <f>VLOOKUP(B:B,'[9]Jun 2016 (Final)'!$B$1:$CJ$65536,87,0)</f>
        <v>#N/A</v>
      </c>
      <c r="AO13" s="17" t="e">
        <f t="shared" si="17"/>
        <v>#N/A</v>
      </c>
      <c r="AP13" s="22" t="e">
        <f t="shared" si="18"/>
        <v>#N/A</v>
      </c>
      <c r="AQ13" s="17" t="e">
        <f>VLOOKUP(B:B,'[10]Sep 2016 (Final)'!$B$1:$CK$65536,88,0)</f>
        <v>#N/A</v>
      </c>
      <c r="AR13" s="17" t="e">
        <f>VLOOKUP(B:B,'[10]Sep 2016 (Final)'!$B$1:$CM$65536,90,0)</f>
        <v>#N/A</v>
      </c>
      <c r="AS13" s="17" t="e">
        <f t="shared" si="19"/>
        <v>#N/A</v>
      </c>
      <c r="AT13" s="22" t="e">
        <f t="shared" si="20"/>
        <v>#N/A</v>
      </c>
      <c r="AU13" s="17" t="e">
        <f>VLOOKUP(B:B,'[11]summary-dec-16'!$B$1:$CN$65536,91,0)</f>
        <v>#N/A</v>
      </c>
      <c r="AV13" s="17" t="e">
        <f>VLOOKUP(B:B,'[11]summary-dec-16'!$B$1:$CP$65536,93,0)</f>
        <v>#N/A</v>
      </c>
      <c r="AW13" s="17" t="e">
        <f t="shared" si="21"/>
        <v>#N/A</v>
      </c>
      <c r="AX13" s="22" t="e">
        <f t="shared" si="22"/>
        <v>#N/A</v>
      </c>
      <c r="AY13" s="16" t="e">
        <f>VLOOKUP(B:B,'[12]summary-mar-17'!$B$1:$CP$65536,93,0)</f>
        <v>#N/A</v>
      </c>
      <c r="AZ13" s="17" t="e">
        <f>VLOOKUP(B:B,'[12]summary-mar-17'!$B$1:$CR$65536,95,0)</f>
        <v>#N/A</v>
      </c>
      <c r="BA13" s="17" t="e">
        <f t="shared" si="23"/>
        <v>#N/A</v>
      </c>
      <c r="BB13" s="22" t="e">
        <f t="shared" si="24"/>
        <v>#N/A</v>
      </c>
      <c r="BC13" s="17" t="e">
        <f>VLOOKUP(B:B,'[13]summary-june-17'!$B$1:$CS$65536,96,0)</f>
        <v>#N/A</v>
      </c>
      <c r="BD13" s="17" t="e">
        <f>VLOOKUP(B:B,'[13]summary-june-17'!$B$1:$CU$65536,98,0)</f>
        <v>#N/A</v>
      </c>
      <c r="BE13" s="17" t="e">
        <f t="shared" si="25"/>
        <v>#N/A</v>
      </c>
      <c r="BF13" s="22" t="e">
        <f t="shared" si="26"/>
        <v>#N/A</v>
      </c>
      <c r="BG13" s="17" t="e">
        <f>VLOOKUP(B:B,'[14]summary-sep-17'!$B$1:$CV$65536,99,0)</f>
        <v>#N/A</v>
      </c>
      <c r="BH13" s="17" t="e">
        <f>VLOOKUP(B:B,'[14]summary-sep-17'!$B$1:$CX$65536,101,0)</f>
        <v>#N/A</v>
      </c>
      <c r="BI13" s="17" t="e">
        <f t="shared" si="27"/>
        <v>#N/A</v>
      </c>
      <c r="BJ13" s="22" t="e">
        <f t="shared" si="28"/>
        <v>#N/A</v>
      </c>
      <c r="BK13" s="17" t="e">
        <f>VLOOKUP(B:B,'[15]summary-Dec-17'!$B$1:$CY$65536,102,0)</f>
        <v>#N/A</v>
      </c>
      <c r="BL13" s="17" t="e">
        <f>VLOOKUP(B:B,'[15]summary-Dec-17'!$B$1:$DA$65536,104,0)</f>
        <v>#N/A</v>
      </c>
      <c r="BM13" s="17" t="e">
        <f t="shared" si="29"/>
        <v>#N/A</v>
      </c>
      <c r="BN13" s="22" t="e">
        <f t="shared" si="30"/>
        <v>#N/A</v>
      </c>
      <c r="BO13" s="16" t="e">
        <f>VLOOKUP(B:B,'[16]summary-Mar-18'!$B$1:$DB$65536,105,0)</f>
        <v>#N/A</v>
      </c>
      <c r="BP13" s="17" t="e">
        <f>VLOOKUP(B:B,'[16]summary-Mar-18'!$B$1:$DD$65536,107,0)</f>
        <v>#N/A</v>
      </c>
      <c r="BQ13" s="17" t="e">
        <f t="shared" si="31"/>
        <v>#N/A</v>
      </c>
      <c r="BR13" s="22" t="e">
        <f t="shared" si="32"/>
        <v>#N/A</v>
      </c>
      <c r="BS13" s="17" t="e">
        <f>VLOOKUP(B:B,'[17]summary-Jun-18'!$B$1:$DE$65536,108,0)</f>
        <v>#N/A</v>
      </c>
      <c r="BT13" s="1" t="e">
        <f>VLOOKUP(B:B,'[17]summary-Jun-18'!$B$1:$DG$65536,110,0)</f>
        <v>#N/A</v>
      </c>
      <c r="BU13" s="17" t="e">
        <f t="shared" si="33"/>
        <v>#N/A</v>
      </c>
      <c r="BV13" s="22" t="e">
        <f t="shared" si="34"/>
        <v>#N/A</v>
      </c>
      <c r="BW13" s="17" t="e">
        <f>VLOOKUP(B:B,'[18]summary-Sep-18'!$B$1:$DH$65536,111,0)</f>
        <v>#N/A</v>
      </c>
      <c r="BX13" s="17" t="e">
        <f>VLOOKUP(B:B,'[18]summary-Sep-18'!$B$1:$DJ$65536,113,0)</f>
        <v>#N/A</v>
      </c>
      <c r="BY13" s="17" t="e">
        <f t="shared" si="35"/>
        <v>#N/A</v>
      </c>
      <c r="BZ13" s="22" t="e">
        <f t="shared" si="36"/>
        <v>#N/A</v>
      </c>
      <c r="CA13" s="17" t="e">
        <f>VLOOKUP(B:B,'[19]summary-Dec-18'!$B$1:$DK$65536,114,0)</f>
        <v>#N/A</v>
      </c>
      <c r="CB13" s="17" t="e">
        <f>VLOOKUP(B:B,'[19]summary-Dec-18'!$B$1:$DM$65536,116,0)</f>
        <v>#N/A</v>
      </c>
      <c r="CC13" s="17" t="e">
        <f t="shared" si="37"/>
        <v>#N/A</v>
      </c>
      <c r="CD13" s="22" t="e">
        <f t="shared" si="38"/>
        <v>#N/A</v>
      </c>
      <c r="CE13" s="16" t="e">
        <f>VLOOKUP(B:B,[20]Summary_mar_19!$B$1:$DN$65536,117,0)</f>
        <v>#N/A</v>
      </c>
      <c r="CF13" s="17" t="e">
        <f>VLOOKUP(B:B,[20]Summary_mar_19!$B$1:$DP$65536,119,0)</f>
        <v>#N/A</v>
      </c>
      <c r="CG13" s="17" t="e">
        <f t="shared" si="39"/>
        <v>#N/A</v>
      </c>
      <c r="CH13" s="22" t="e">
        <f t="shared" si="40"/>
        <v>#N/A</v>
      </c>
      <c r="CI13" s="17" t="e">
        <f>VLOOKUP(B:B,[21]Summary_jun_19!$B$1:$DQ$65536,120,0)</f>
        <v>#N/A</v>
      </c>
      <c r="CJ13" s="17" t="e">
        <f>VLOOKUP(B:B,[21]Summary_jun_19!$B$1:$DS$65536,122,0)</f>
        <v>#N/A</v>
      </c>
      <c r="CK13" s="17" t="e">
        <f t="shared" si="41"/>
        <v>#N/A</v>
      </c>
      <c r="CL13" s="22" t="e">
        <f t="shared" si="42"/>
        <v>#N/A</v>
      </c>
      <c r="CM13" s="17" t="e">
        <f>VLOOKUP(B:B,[22]Summary_sep_19!$B$1:$DT$65536,123,0)</f>
        <v>#N/A</v>
      </c>
      <c r="CN13" s="17" t="e">
        <f>VLOOKUP(B:B,[22]Summary_sep_19!$B$1:$DV$65536,125,0)</f>
        <v>#N/A</v>
      </c>
      <c r="CO13" s="17" t="e">
        <f t="shared" si="43"/>
        <v>#N/A</v>
      </c>
      <c r="CP13" s="22" t="e">
        <f t="shared" si="44"/>
        <v>#N/A</v>
      </c>
      <c r="CQ13" s="17" t="e">
        <f>VLOOKUP(B:B,[23]Summary_DEC_19!$B$1:$DW$65536,126,0)</f>
        <v>#N/A</v>
      </c>
      <c r="CR13" s="17" t="e">
        <f>VLOOKUP(B:B,[23]Summary_DEC_19!$B$1:$DY$65536,128,0)</f>
        <v>#N/A</v>
      </c>
      <c r="CS13" s="17" t="e">
        <f t="shared" si="45"/>
        <v>#N/A</v>
      </c>
      <c r="CT13" s="22" t="e">
        <f t="shared" si="46"/>
        <v>#N/A</v>
      </c>
      <c r="CU13" s="16" t="e">
        <f>VLOOKUP(B:B,[24]Summary_mar_20!$B:$DZ,129,0)</f>
        <v>#N/A</v>
      </c>
      <c r="CV13" s="17" t="e">
        <f>VLOOKUP(B:B,[24]Summary_mar_20!$B:$EB,131,0)</f>
        <v>#N/A</v>
      </c>
      <c r="CW13" s="17" t="e">
        <f t="shared" si="47"/>
        <v>#N/A</v>
      </c>
      <c r="CX13" s="22" t="e">
        <f t="shared" si="48"/>
        <v>#N/A</v>
      </c>
      <c r="CY13" s="17" t="e">
        <f>VLOOKUP(B:B,[25]Summary_jun_20!$B:$EC,132,0)</f>
        <v>#N/A</v>
      </c>
      <c r="CZ13" s="17" t="e">
        <f>VLOOKUP(B:B,[25]Summary_jun_20!$B:$EE,134,0)</f>
        <v>#N/A</v>
      </c>
      <c r="DA13" s="17" t="e">
        <f t="shared" si="49"/>
        <v>#N/A</v>
      </c>
      <c r="DB13" s="22" t="e">
        <f t="shared" si="50"/>
        <v>#N/A</v>
      </c>
      <c r="DC13" s="17" t="e">
        <f>VLOOKUP(B:B,[26]Summary_Sep_20!$B:$EF,135,0)</f>
        <v>#N/A</v>
      </c>
      <c r="DD13" s="17" t="e">
        <f>VLOOKUP(B:B,[26]Summary_Sep_20!$B:$EI,138,0)</f>
        <v>#N/A</v>
      </c>
      <c r="DE13" s="17" t="e">
        <f t="shared" si="51"/>
        <v>#N/A</v>
      </c>
      <c r="DF13" s="22" t="e">
        <f t="shared" si="52"/>
        <v>#N/A</v>
      </c>
      <c r="DG13" s="17" t="e">
        <f>VLOOKUP(B:B,[27]Summary_Dec_20!$B:$EI,138,0)</f>
        <v>#N/A</v>
      </c>
      <c r="DH13" s="17" t="e">
        <f>VLOOKUP(B:B,[27]Summary_Dec_20!$B:$EM,142,0)</f>
        <v>#N/A</v>
      </c>
      <c r="DI13" s="17" t="e">
        <f t="shared" si="53"/>
        <v>#N/A</v>
      </c>
      <c r="DJ13" s="22" t="e">
        <f t="shared" si="54"/>
        <v>#N/A</v>
      </c>
      <c r="DK13" s="16" t="e">
        <f>VLOOKUP(B:B,[28]Summary_Mar_21!$B:$EK,140,0)</f>
        <v>#N/A</v>
      </c>
      <c r="DL13" s="17" t="e">
        <f>VLOOKUP(B:B,[28]Summary_Mar_21!$B:$EM,142,0)</f>
        <v>#N/A</v>
      </c>
      <c r="DM13" s="17" t="e">
        <f t="shared" si="55"/>
        <v>#N/A</v>
      </c>
      <c r="DN13" s="22" t="e">
        <f t="shared" si="56"/>
        <v>#N/A</v>
      </c>
      <c r="DO13" s="17" t="e">
        <f>VLOOKUP(B:B,[29]Summary_Jun_21!$B:$EN,143,0)</f>
        <v>#N/A</v>
      </c>
      <c r="DP13" s="17" t="e">
        <f>VLOOKUP(B:B,[29]Summary_Jun_21!$B:$EP,145,0)</f>
        <v>#N/A</v>
      </c>
      <c r="DQ13" s="17" t="e">
        <f t="shared" si="57"/>
        <v>#N/A</v>
      </c>
      <c r="DR13" s="22" t="e">
        <f t="shared" si="58"/>
        <v>#N/A</v>
      </c>
      <c r="DS13" s="17" t="e">
        <f>VLOOKUP(B:B,[30]Summary_Sep_21!$B:$EQ,146,0)</f>
        <v>#N/A</v>
      </c>
      <c r="DT13" s="17" t="e">
        <f>VLOOKUP(B:B,[30]Summary_Sep_21!$B:$ES,148,0)</f>
        <v>#N/A</v>
      </c>
      <c r="DU13" s="17" t="e">
        <f t="shared" si="59"/>
        <v>#N/A</v>
      </c>
      <c r="DV13" s="22" t="e">
        <f t="shared" si="60"/>
        <v>#N/A</v>
      </c>
      <c r="DW13" s="17" t="e">
        <f>VLOOKUP(B:B,[31]Summary_Dec_21!$B:$EV,151,0)</f>
        <v>#N/A</v>
      </c>
      <c r="DX13" s="17" t="e">
        <f>VLOOKUP(B:B,[31]Summary_Dec_21!$B:$EX,153,0)</f>
        <v>#N/A</v>
      </c>
      <c r="DY13" s="17" t="e">
        <f t="shared" si="61"/>
        <v>#N/A</v>
      </c>
      <c r="DZ13" s="22" t="e">
        <f t="shared" si="62"/>
        <v>#N/A</v>
      </c>
      <c r="EA13" s="16" t="e">
        <f>VLOOKUP(B:B,[32]Summary_Mar_22!$B:$DL,115,0)</f>
        <v>#N/A</v>
      </c>
      <c r="EB13" s="17" t="e">
        <f>VLOOKUP(B:B,[32]Summary_Mar_22!$B:$DN,117,0)</f>
        <v>#N/A</v>
      </c>
      <c r="EC13" s="17" t="e">
        <f t="shared" si="63"/>
        <v>#N/A</v>
      </c>
      <c r="ED13" s="22" t="e">
        <f t="shared" si="64"/>
        <v>#N/A</v>
      </c>
      <c r="EE13" s="17" t="e">
        <f>VLOOKUP(B:B,[33]Summary_Jun_22!$B:$DO,118,0)</f>
        <v>#N/A</v>
      </c>
      <c r="EF13" s="17" t="e">
        <f>VLOOKUP(B:B,[33]Summary_Jun_22!$B:$DQ,120,0)</f>
        <v>#N/A</v>
      </c>
      <c r="EG13" s="17" t="e">
        <f t="shared" si="65"/>
        <v>#N/A</v>
      </c>
      <c r="EH13" s="22" t="e">
        <f t="shared" si="66"/>
        <v>#N/A</v>
      </c>
      <c r="EI13" s="17" t="e">
        <f>VLOOKUP(B:B,[34]Summary_Sep_22!$B:$DR,121,0)</f>
        <v>#N/A</v>
      </c>
      <c r="EJ13" s="17" t="e">
        <f>VLOOKUP(B:B,[34]Summary_Sep_22!$B:$DT,123,0)</f>
        <v>#N/A</v>
      </c>
      <c r="EK13" s="17" t="e">
        <f t="shared" si="67"/>
        <v>#N/A</v>
      </c>
      <c r="EL13" s="22" t="e">
        <f t="shared" si="68"/>
        <v>#N/A</v>
      </c>
      <c r="EM13" s="17" t="e">
        <f>VLOOKUP(B:B,[35]Summary_Dec_22!$B:$DU,124,0)</f>
        <v>#N/A</v>
      </c>
      <c r="EN13" s="17" t="e">
        <f>VLOOKUP(B:B,[35]Summary_Dec_22!$B:$DW,126,0)</f>
        <v>#N/A</v>
      </c>
      <c r="EO13" s="17" t="e">
        <f t="shared" si="69"/>
        <v>#N/A</v>
      </c>
      <c r="EP13" s="22" t="e">
        <f t="shared" si="70"/>
        <v>#N/A</v>
      </c>
      <c r="EQ13" s="16" t="e">
        <f>VLOOKUP(B:B,[36]Summary_Mar_23!$B:$DS,122,0)</f>
        <v>#N/A</v>
      </c>
      <c r="ER13" s="17" t="e">
        <f>VLOOKUP(B:B,[36]Summary_Mar_23!$B:$DU,124,0)</f>
        <v>#N/A</v>
      </c>
      <c r="ES13" s="17" t="e">
        <f t="shared" si="71"/>
        <v>#N/A</v>
      </c>
      <c r="ET13" s="22" t="e">
        <f t="shared" si="72"/>
        <v>#N/A</v>
      </c>
      <c r="EU13" s="17" t="e">
        <f>VLOOKUP(B:B,[37]Summary_Jun_23!$B:$DT,123,0)</f>
        <v>#N/A</v>
      </c>
      <c r="EV13" s="17" t="e">
        <f>VLOOKUP(B:B,[37]Summary_Jun_23!$B:$DV,125,0)</f>
        <v>#N/A</v>
      </c>
      <c r="EW13" s="17" t="e">
        <f t="shared" si="73"/>
        <v>#N/A</v>
      </c>
      <c r="EX13" s="22" t="e">
        <f t="shared" si="74"/>
        <v>#N/A</v>
      </c>
      <c r="EY13" s="1" t="e">
        <f>VLOOKUP(B:B,[38]Summary_Sep_23!$B:$DV,125,0)</f>
        <v>#N/A</v>
      </c>
      <c r="EZ13" s="1" t="e">
        <f>VLOOKUP(B:B,[38]Summary_Sep_23!$B:$DX,127,0)</f>
        <v>#N/A</v>
      </c>
      <c r="FA13" s="17" t="e">
        <f t="shared" si="75"/>
        <v>#N/A</v>
      </c>
      <c r="FB13" s="22" t="e">
        <f t="shared" si="76"/>
        <v>#N/A</v>
      </c>
      <c r="FC13" s="17" t="e">
        <f>VLOOKUP(B:B,[39]Indu!$B:$DX,127,0)</f>
        <v>#N/A</v>
      </c>
      <c r="FD13" s="17" t="e">
        <f>VLOOKUP(B:B,[39]Indu!$B:$EA,130,0)</f>
        <v>#N/A</v>
      </c>
      <c r="FE13" s="17" t="e">
        <f t="shared" si="77"/>
        <v>#N/A</v>
      </c>
      <c r="FF13" s="22" t="e">
        <f t="shared" si="78"/>
        <v>#N/A</v>
      </c>
      <c r="FG13" s="16" t="e">
        <f>VLOOKUP(B:B,'[40]Mar 2024 Final'!$B:$EA,130,0)</f>
        <v>#N/A</v>
      </c>
      <c r="FH13" s="17" t="e">
        <f>VLOOKUP(B:B,'[40]Mar 2024 Final'!$B:$EC,132,0)</f>
        <v>#N/A</v>
      </c>
      <c r="FI13" s="17" t="e">
        <f t="shared" si="79"/>
        <v>#N/A</v>
      </c>
      <c r="FJ13" s="22" t="e">
        <f t="shared" si="80"/>
        <v>#N/A</v>
      </c>
      <c r="FK13" s="17" t="e">
        <f>VLOOKUP(B:B,'[41]June 2024 Final'!$B:$EF,135,0)</f>
        <v>#N/A</v>
      </c>
      <c r="FL13" s="17" t="e">
        <f>VLOOKUP(B:B,'[41]June 2024 Final'!$B:$EH,137,0)</f>
        <v>#N/A</v>
      </c>
      <c r="FM13" s="17" t="e">
        <f t="shared" si="81"/>
        <v>#N/A</v>
      </c>
      <c r="FN13" s="22" t="e">
        <f t="shared" si="82"/>
        <v>#N/A</v>
      </c>
      <c r="FO13" s="17" t="e">
        <f>VLOOKUP(B:B,'[42]Sep 2024 Final'!$B:$EG,136,0)</f>
        <v>#N/A</v>
      </c>
      <c r="FP13" s="17" t="e">
        <f>VLOOKUP(B:B,'[42]Sep 2024 Final'!$B:$EI,138,0)</f>
        <v>#N/A</v>
      </c>
      <c r="FQ13" s="17" t="e">
        <f t="shared" si="83"/>
        <v>#N/A</v>
      </c>
      <c r="FR13" s="22" t="e">
        <f t="shared" si="84"/>
        <v>#N/A</v>
      </c>
      <c r="FS13" s="17" t="e">
        <f>VLOOKUP(B:B,'[43]Dec 2024 Final'!$B:$EI,138,0)</f>
        <v>#N/A</v>
      </c>
      <c r="FT13" s="17" t="e">
        <f>VLOOKUP(B:B,'[43]Dec 2024 Final'!$B:$EK,140,0)</f>
        <v>#N/A</v>
      </c>
      <c r="FU13" s="17" t="e">
        <f t="shared" si="85"/>
        <v>#N/A</v>
      </c>
      <c r="FV13" s="22" t="e">
        <f t="shared" si="86"/>
        <v>#N/A</v>
      </c>
    </row>
    <row r="14" spans="1:178" x14ac:dyDescent="0.25">
      <c r="A14">
        <v>8</v>
      </c>
      <c r="B14" s="11" t="s">
        <v>9</v>
      </c>
      <c r="C14" s="16">
        <f>VLOOKUP(B:B,'[44]Mar 2014 (Final)'!$B$1:$BH$65536,59,0)</f>
        <v>140372</v>
      </c>
      <c r="D14" s="17">
        <f>VLOOKUP(B:B,'[44]Mar 2014 (Final)'!$B$1:$BL$65536,63,0)</f>
        <v>23061234</v>
      </c>
      <c r="E14" s="17">
        <f t="shared" si="0"/>
        <v>23201606</v>
      </c>
      <c r="F14" s="22">
        <f t="shared" si="1"/>
        <v>6.0500984285311978E-3</v>
      </c>
      <c r="G14" s="17">
        <f>VLOOKUP(B:B,'[45]June 2014 (Final - print)'!$B$1:$BI$65536,60,0)</f>
        <v>142340</v>
      </c>
      <c r="H14" s="17">
        <f>VLOOKUP(B:B,'[45]June 2014 (Final - print)'!$B$1:$BL$65536,63,0)</f>
        <v>31081862</v>
      </c>
      <c r="I14" s="17">
        <f t="shared" si="87"/>
        <v>31224202</v>
      </c>
      <c r="J14" s="22">
        <f t="shared" si="2"/>
        <v>4.5586433241752667E-3</v>
      </c>
      <c r="K14" s="46"/>
      <c r="L14" s="46"/>
      <c r="M14" s="47">
        <f t="shared" si="3"/>
        <v>0</v>
      </c>
      <c r="N14" s="48" t="e">
        <f t="shared" si="4"/>
        <v>#DIV/0!</v>
      </c>
      <c r="O14" s="17">
        <f>VLOOKUP(B:B,'[3]Dec 2014 (Final)'!$B$1:$BO$65536,66,0)</f>
        <v>922496</v>
      </c>
      <c r="P14" s="17">
        <f>VLOOKUP(B:B,'[3]Dec 2014 (Final)'!$B$1:$BQ$65536,68,0)</f>
        <v>24012130</v>
      </c>
      <c r="Q14" s="17">
        <f t="shared" si="5"/>
        <v>24934626</v>
      </c>
      <c r="R14" s="22">
        <f t="shared" si="6"/>
        <v>3.6996584588836423E-2</v>
      </c>
      <c r="S14" s="16">
        <f>VLOOKUP(B:B,'[4]Mar 2015 (Final)'!$B$1:$BQ$65536,68,0)</f>
        <v>1227766</v>
      </c>
      <c r="T14" s="17">
        <f>VLOOKUP(B:B,'[4]Mar 2015 (Final)'!$B$1:$BS$65536,70,0)</f>
        <v>22841417</v>
      </c>
      <c r="U14" s="17">
        <f t="shared" si="7"/>
        <v>24069183</v>
      </c>
      <c r="V14" s="22">
        <f t="shared" si="8"/>
        <v>5.1009874327682829E-2</v>
      </c>
      <c r="W14" s="17">
        <f>VLOOKUP(B:B,'[5]June 2015 (Final)'!$B$1:$BU$65536,72,0)</f>
        <v>794127</v>
      </c>
      <c r="X14" s="17">
        <f>VLOOKUP(B:B,'[5]June 2015 (Final)'!$B$1:$BW$65536,74,0)</f>
        <v>23180714</v>
      </c>
      <c r="Y14" s="17">
        <f t="shared" si="9"/>
        <v>23974841</v>
      </c>
      <c r="Z14" s="22">
        <f t="shared" si="10"/>
        <v>3.3123347929606708E-2</v>
      </c>
      <c r="AA14" s="17">
        <f>VLOOKUP(B:B,'[6]Sep 2015 (Final)'!$B$1:$BX$65536,75,0)</f>
        <v>776664</v>
      </c>
      <c r="AB14" s="17">
        <f>VLOOKUP(B:B,'[6]Sep 2015 (Final)'!$B$1:$BZ$65536,77,0)</f>
        <v>24266508</v>
      </c>
      <c r="AC14" s="17">
        <f t="shared" si="11"/>
        <v>25043172</v>
      </c>
      <c r="AD14" s="22">
        <f t="shared" si="12"/>
        <v>3.1013004263197967E-2</v>
      </c>
      <c r="AE14" s="17">
        <f>VLOOKUP(B:B,'[7]Dec 2015 (Final)'!$B$1:$CA$65536,78,0)</f>
        <v>1545051</v>
      </c>
      <c r="AF14" s="17">
        <f>VLOOKUP(B:B,'[7]Dec 2015 (Final)'!$B$1:$CC$65536,80,0)</f>
        <v>26628660</v>
      </c>
      <c r="AG14" s="17">
        <f t="shared" si="13"/>
        <v>28173711</v>
      </c>
      <c r="AH14" s="22">
        <f t="shared" si="14"/>
        <v>5.4840166423230509E-2</v>
      </c>
      <c r="AI14" s="16">
        <f>VLOOKUP(B:B,'[8]Mar 2016 (Final)'!$B$1:$CD$65536,81,0)</f>
        <v>1315136</v>
      </c>
      <c r="AJ14" s="17">
        <f>VLOOKUP(B:B,'[8]Mar 2016 (Final)'!$B$1:$CF$65536,83,0)</f>
        <v>25779239</v>
      </c>
      <c r="AK14" s="17">
        <f t="shared" si="15"/>
        <v>27094375</v>
      </c>
      <c r="AL14" s="22">
        <f t="shared" si="16"/>
        <v>4.8539078683306036E-2</v>
      </c>
      <c r="AM14" s="17">
        <f>VLOOKUP(B:B,'[9]Jun 2016 (Final)'!$B$1:$CH$65536,85,0)</f>
        <v>1280193</v>
      </c>
      <c r="AN14" s="17">
        <f>VLOOKUP(B:B,'[9]Jun 2016 (Final)'!$B$1:$CJ$65536,87,0)</f>
        <v>31629084</v>
      </c>
      <c r="AO14" s="17">
        <f t="shared" si="17"/>
        <v>32909277</v>
      </c>
      <c r="AP14" s="22">
        <f t="shared" si="18"/>
        <v>3.8900672293712198E-2</v>
      </c>
      <c r="AQ14" s="17">
        <f>VLOOKUP(B:B,'[10]Sep 2016 (Final)'!$B$1:$CK$65536,88,0)</f>
        <v>1014395</v>
      </c>
      <c r="AR14" s="17">
        <f>VLOOKUP(B:B,'[10]Sep 2016 (Final)'!$B$1:$CM$65536,90,0)</f>
        <v>28708321</v>
      </c>
      <c r="AS14" s="17">
        <f t="shared" si="19"/>
        <v>29722716</v>
      </c>
      <c r="AT14" s="22">
        <f t="shared" si="20"/>
        <v>3.4128610588615119E-2</v>
      </c>
      <c r="AU14" s="17">
        <f>VLOOKUP(B:B,'[11]summary-dec-16'!$B$1:$CN$65536,91,0)</f>
        <v>526900</v>
      </c>
      <c r="AV14" s="17">
        <f>VLOOKUP(B:B,'[11]summary-dec-16'!$B$1:$CP$65536,93,0)</f>
        <v>27436980</v>
      </c>
      <c r="AW14" s="17">
        <f t="shared" si="21"/>
        <v>27963880</v>
      </c>
      <c r="AX14" s="22">
        <f t="shared" si="22"/>
        <v>1.8842163533815764E-2</v>
      </c>
      <c r="AY14" s="16">
        <f>VLOOKUP(B:B,'[12]summary-mar-17'!$B$1:$CP$65536,93,0)</f>
        <v>1412393</v>
      </c>
      <c r="AZ14" s="17">
        <f>VLOOKUP(B:B,'[12]summary-mar-17'!$B$1:$CR$65536,95,0)</f>
        <v>27721481</v>
      </c>
      <c r="BA14" s="17">
        <f t="shared" si="23"/>
        <v>29133874</v>
      </c>
      <c r="BB14" s="22">
        <f t="shared" si="24"/>
        <v>4.8479409226524425E-2</v>
      </c>
      <c r="BC14" s="17">
        <f>VLOOKUP(B:B,'[13]summary-june-17'!$B$1:$CS$65536,96,0)</f>
        <v>1411563</v>
      </c>
      <c r="BD14" s="17">
        <f>VLOOKUP(B:B,'[13]summary-june-17'!$B$1:$CU$65536,98,0)</f>
        <v>29192406</v>
      </c>
      <c r="BE14" s="17">
        <f t="shared" si="25"/>
        <v>30603969</v>
      </c>
      <c r="BF14" s="22">
        <f t="shared" si="26"/>
        <v>4.6123527311114451E-2</v>
      </c>
      <c r="BG14" s="17">
        <f>VLOOKUP(B:B,'[14]summary-sep-17'!$B$1:$CV$65536,99,0)</f>
        <v>1386266</v>
      </c>
      <c r="BH14" s="17">
        <f>VLOOKUP(B:B,'[14]summary-sep-17'!$B$1:$CX$65536,101,0)</f>
        <v>29892739</v>
      </c>
      <c r="BI14" s="17">
        <f t="shared" si="27"/>
        <v>31279005</v>
      </c>
      <c r="BJ14" s="22">
        <f t="shared" si="28"/>
        <v>4.4319376527482253E-2</v>
      </c>
      <c r="BK14" s="17">
        <f>VLOOKUP(B:B,'[15]summary-Dec-17'!$B$1:$CY$65536,102,0)</f>
        <v>1368733</v>
      </c>
      <c r="BL14" s="17">
        <f>VLOOKUP(B:B,'[15]summary-Dec-17'!$B$1:$DA$65536,104,0)</f>
        <v>37187236</v>
      </c>
      <c r="BM14" s="17">
        <f t="shared" si="29"/>
        <v>38555969</v>
      </c>
      <c r="BN14" s="22">
        <f t="shared" si="30"/>
        <v>3.5499898861315091E-2</v>
      </c>
      <c r="BO14" s="16">
        <f>VLOOKUP(B:B,'[16]summary-Mar-18'!$B$1:$DB$65536,105,0)</f>
        <v>462682</v>
      </c>
      <c r="BP14" s="17">
        <f>VLOOKUP(B:B,'[16]summary-Mar-18'!$B$1:$DD$65536,107,0)</f>
        <v>28546169</v>
      </c>
      <c r="BQ14" s="17">
        <f t="shared" si="31"/>
        <v>29008851</v>
      </c>
      <c r="BR14" s="22">
        <f t="shared" si="32"/>
        <v>1.5949683770653308E-2</v>
      </c>
      <c r="BS14" s="17">
        <f>VLOOKUP(B:B,'[17]summary-Jun-18'!$B$1:$DE$65536,108,0)</f>
        <v>450227</v>
      </c>
      <c r="BT14" s="1">
        <f>VLOOKUP(B:B,'[17]summary-Jun-18'!$B$1:$DG$65536,110,0)</f>
        <v>31668253</v>
      </c>
      <c r="BU14" s="17">
        <f t="shared" si="33"/>
        <v>32118480</v>
      </c>
      <c r="BV14" s="22">
        <f t="shared" si="34"/>
        <v>1.4017693240776027E-2</v>
      </c>
      <c r="BW14" s="17">
        <f>VLOOKUP(B:B,'[18]summary-Sep-18'!$B$1:$DH$65536,111,0)</f>
        <v>438104</v>
      </c>
      <c r="BX14" s="17">
        <f>VLOOKUP(B:B,'[18]summary-Sep-18'!$B$1:$DJ$65536,113,0)</f>
        <v>30304275</v>
      </c>
      <c r="BY14" s="17">
        <f t="shared" si="35"/>
        <v>30742379</v>
      </c>
      <c r="BZ14" s="22">
        <f t="shared" si="36"/>
        <v>1.4250816438116256E-2</v>
      </c>
      <c r="CA14" s="17">
        <f>VLOOKUP(B:B,'[19]summary-Dec-18'!$B$1:$DK$65536,114,0)</f>
        <v>428686</v>
      </c>
      <c r="CB14" s="17">
        <f>VLOOKUP(B:B,'[19]summary-Dec-18'!$B$1:$DM$65536,116,0)</f>
        <v>26435800</v>
      </c>
      <c r="CC14" s="17">
        <f t="shared" si="37"/>
        <v>26864486</v>
      </c>
      <c r="CD14" s="22">
        <f t="shared" si="38"/>
        <v>1.5957349788862516E-2</v>
      </c>
      <c r="CE14" s="16">
        <f>VLOOKUP(B:B,[20]Summary_mar_19!$B$1:$DN$65536,117,0)</f>
        <v>413958</v>
      </c>
      <c r="CF14" s="17">
        <f>VLOOKUP(B:B,[20]Summary_mar_19!$B$1:$DP$65536,119,0)</f>
        <v>25079380</v>
      </c>
      <c r="CG14" s="17">
        <f t="shared" si="39"/>
        <v>25493338</v>
      </c>
      <c r="CH14" s="22">
        <f t="shared" si="40"/>
        <v>1.6237889286997254E-2</v>
      </c>
      <c r="CI14" s="17">
        <f>VLOOKUP(B:B,[21]Summary_jun_19!$B$1:$DQ$65536,120,0)</f>
        <v>405813</v>
      </c>
      <c r="CJ14" s="17">
        <f>VLOOKUP(B:B,[21]Summary_jun_19!$B$1:$DS$65536,122,0)</f>
        <v>24641713</v>
      </c>
      <c r="CK14" s="17">
        <f t="shared" si="41"/>
        <v>25047526</v>
      </c>
      <c r="CL14" s="22">
        <f t="shared" si="42"/>
        <v>1.6201719882434698E-2</v>
      </c>
      <c r="CM14" s="17">
        <f>VLOOKUP(B:B,[22]Summary_sep_19!$B$1:$DT$65536,123,0)</f>
        <v>500313</v>
      </c>
      <c r="CN14" s="17">
        <f>VLOOKUP(B:B,[22]Summary_sep_19!$B$1:$DV$65536,125,0)</f>
        <v>26144876</v>
      </c>
      <c r="CO14" s="17">
        <f t="shared" si="43"/>
        <v>26645189</v>
      </c>
      <c r="CP14" s="22">
        <f t="shared" si="44"/>
        <v>1.8776860618252698E-2</v>
      </c>
      <c r="CQ14" s="17">
        <f>VLOOKUP(B:B,[23]Summary_DEC_19!$B$1:$DW$65536,126,0)</f>
        <v>668159</v>
      </c>
      <c r="CR14" s="17">
        <f>VLOOKUP(B:B,[23]Summary_DEC_19!$B$1:$DY$65536,128,0)</f>
        <v>26024709</v>
      </c>
      <c r="CS14" s="17">
        <f t="shared" si="45"/>
        <v>26692868</v>
      </c>
      <c r="CT14" s="22">
        <f t="shared" si="46"/>
        <v>2.5031367929440929E-2</v>
      </c>
      <c r="CU14" s="16">
        <f>VLOOKUP(B:B,[24]Summary_mar_20!$B:$DZ,129,0)</f>
        <v>691713</v>
      </c>
      <c r="CV14" s="17">
        <f>VLOOKUP(B:B,[24]Summary_mar_20!$B:$EB,131,0)</f>
        <v>31112600</v>
      </c>
      <c r="CW14" s="17">
        <f t="shared" si="47"/>
        <v>31804313</v>
      </c>
      <c r="CX14" s="22">
        <f t="shared" si="48"/>
        <v>2.1749031334209294E-2</v>
      </c>
      <c r="CY14" s="17">
        <f>VLOOKUP(B:B,[25]Summary_jun_20!$B:$EC,132,0)</f>
        <v>824660</v>
      </c>
      <c r="CZ14" s="17">
        <f>VLOOKUP(B:B,[25]Summary_jun_20!$B:$EE,134,0)</f>
        <v>33173989</v>
      </c>
      <c r="DA14" s="17">
        <f t="shared" si="49"/>
        <v>33998649</v>
      </c>
      <c r="DB14" s="22">
        <f t="shared" si="50"/>
        <v>2.4255669688522035E-2</v>
      </c>
      <c r="DC14" s="17">
        <f>VLOOKUP(B:B,[26]Summary_Sep_20!$B:$EF,135,0)</f>
        <v>840116</v>
      </c>
      <c r="DD14" s="17">
        <f>VLOOKUP(B:B,[26]Summary_Sep_20!$B:$EI,138,0)</f>
        <v>36887419</v>
      </c>
      <c r="DE14" s="17">
        <f t="shared" si="51"/>
        <v>37727535</v>
      </c>
      <c r="DF14" s="22">
        <f t="shared" si="52"/>
        <v>2.2267980137053747E-2</v>
      </c>
      <c r="DG14" s="17">
        <f>VLOOKUP(B:B,[27]Summary_Dec_20!$B:$EI,138,0)</f>
        <v>842402</v>
      </c>
      <c r="DH14" s="17">
        <f>VLOOKUP(B:B,[27]Summary_Dec_20!$B:$EM,142,0)</f>
        <v>37105285</v>
      </c>
      <c r="DI14" s="17">
        <f t="shared" si="53"/>
        <v>37947687</v>
      </c>
      <c r="DJ14" s="22">
        <f t="shared" si="54"/>
        <v>2.2199034159842205E-2</v>
      </c>
      <c r="DK14" s="16">
        <f>VLOOKUP(B:B,[28]Summary_Mar_21!$B:$EK,140,0)</f>
        <v>801310</v>
      </c>
      <c r="DL14" s="17">
        <f>VLOOKUP(B:B,[28]Summary_Mar_21!$B:$EM,142,0)</f>
        <v>46698902</v>
      </c>
      <c r="DM14" s="17">
        <f t="shared" si="55"/>
        <v>47500212</v>
      </c>
      <c r="DN14" s="22">
        <f t="shared" si="56"/>
        <v>1.6869608918798087E-2</v>
      </c>
      <c r="DO14" s="17">
        <f>VLOOKUP(B:B,[29]Summary_Jun_21!$B:$EN,143,0)</f>
        <v>790123</v>
      </c>
      <c r="DP14" s="17">
        <f>VLOOKUP(B:B,[29]Summary_Jun_21!$B:$EP,145,0)</f>
        <v>43527687</v>
      </c>
      <c r="DQ14" s="17">
        <f t="shared" si="57"/>
        <v>44317810</v>
      </c>
      <c r="DR14" s="22">
        <f t="shared" si="58"/>
        <v>1.7828565987353617E-2</v>
      </c>
      <c r="DS14" s="17">
        <f>VLOOKUP(B:B,[30]Summary_Sep_21!$B:$EQ,146,0)</f>
        <v>818263</v>
      </c>
      <c r="DT14" s="17">
        <f>VLOOKUP(B:B,[30]Summary_Sep_21!$B:$ES,148,0)</f>
        <v>46988697</v>
      </c>
      <c r="DU14" s="17">
        <f t="shared" si="59"/>
        <v>47806960</v>
      </c>
      <c r="DV14" s="22">
        <f t="shared" si="60"/>
        <v>1.711598060198766E-2</v>
      </c>
      <c r="DW14" s="17">
        <f>VLOOKUP(B:B,[31]Summary_Dec_21!$B:$EV,151,0)</f>
        <v>729138</v>
      </c>
      <c r="DX14" s="17">
        <f>VLOOKUP(B:B,[31]Summary_Dec_21!$B:$EX,153,0)</f>
        <v>52405464</v>
      </c>
      <c r="DY14" s="17">
        <f t="shared" si="61"/>
        <v>53134602</v>
      </c>
      <c r="DZ14" s="22">
        <f t="shared" si="62"/>
        <v>1.3722470340513701E-2</v>
      </c>
      <c r="EA14" s="16">
        <f>VLOOKUP(B:B,[32]Summary_Mar_22!$B:$DL,115,0)</f>
        <v>746521</v>
      </c>
      <c r="EB14" s="17">
        <f>VLOOKUP(B:B,[32]Summary_Mar_22!$B:$DN,117,0)</f>
        <v>53494972</v>
      </c>
      <c r="EC14" s="17">
        <f t="shared" si="63"/>
        <v>54241493</v>
      </c>
      <c r="ED14" s="22">
        <f t="shared" si="64"/>
        <v>1.3762913937490621E-2</v>
      </c>
      <c r="EE14" s="17">
        <f>VLOOKUP(B:B,[33]Summary_Jun_22!$B:$DO,118,0)</f>
        <v>947892</v>
      </c>
      <c r="EF14" s="17">
        <f>VLOOKUP(B:B,[33]Summary_Jun_22!$B:$DQ,120,0)</f>
        <v>55560506</v>
      </c>
      <c r="EG14" s="17">
        <f t="shared" si="65"/>
        <v>56508398</v>
      </c>
      <c r="EH14" s="22">
        <f t="shared" si="66"/>
        <v>1.677435626470954E-2</v>
      </c>
      <c r="EI14" s="17">
        <f>VLOOKUP(B:B,[34]Summary_Sep_22!$B:$DR,121,0)</f>
        <v>919921</v>
      </c>
      <c r="EJ14" s="17">
        <f>VLOOKUP(B:B,[34]Summary_Sep_22!$B:$DT,123,0)</f>
        <v>45733223</v>
      </c>
      <c r="EK14" s="17">
        <f t="shared" si="67"/>
        <v>46653144</v>
      </c>
      <c r="EL14" s="22">
        <f t="shared" si="68"/>
        <v>1.9718306659032455E-2</v>
      </c>
      <c r="EM14" s="17">
        <f>VLOOKUP(B:B,[35]Summary_Dec_22!$B:$DU,124,0)</f>
        <v>1255244</v>
      </c>
      <c r="EN14" s="17">
        <f>VLOOKUP(B:B,[35]Summary_Dec_22!$B:$DW,126,0)</f>
        <v>49798595</v>
      </c>
      <c r="EO14" s="17">
        <f t="shared" si="69"/>
        <v>51053839</v>
      </c>
      <c r="EP14" s="22">
        <f t="shared" si="70"/>
        <v>2.4586672120778225E-2</v>
      </c>
      <c r="EQ14" s="16">
        <f>VLOOKUP(B:B,[36]Summary_Mar_23!$B:$DS,122,0)</f>
        <v>1827668</v>
      </c>
      <c r="ER14" s="17">
        <f>VLOOKUP(B:B,[36]Summary_Mar_23!$B:$DU,124,0)</f>
        <v>56865762</v>
      </c>
      <c r="ES14" s="17">
        <f t="shared" si="71"/>
        <v>58693430</v>
      </c>
      <c r="ET14" s="22">
        <f t="shared" si="72"/>
        <v>3.1139226315449617E-2</v>
      </c>
      <c r="EU14" s="17">
        <f>VLOOKUP(B:B,[37]Summary_Jun_23!$B:$DT,123,0)</f>
        <v>1811231</v>
      </c>
      <c r="EV14" s="17">
        <f>VLOOKUP(B:B,[37]Summary_Jun_23!$B:$DV,125,0)</f>
        <v>64562175</v>
      </c>
      <c r="EW14" s="17">
        <f t="shared" si="73"/>
        <v>66373406</v>
      </c>
      <c r="EX14" s="22">
        <f t="shared" si="74"/>
        <v>2.7288504676104764E-2</v>
      </c>
      <c r="EY14" s="1">
        <f>VLOOKUP(B:B,[38]Summary_Sep_23!$B:$DV,125,0)</f>
        <v>1846917</v>
      </c>
      <c r="EZ14" s="1">
        <f>VLOOKUP(B:B,[38]Summary_Sep_23!$B:$DX,127,0)</f>
        <v>66310347</v>
      </c>
      <c r="FA14" s="17">
        <f t="shared" si="75"/>
        <v>68157264</v>
      </c>
      <c r="FB14" s="22">
        <f t="shared" si="76"/>
        <v>2.7097874703421194E-2</v>
      </c>
      <c r="FC14" s="17">
        <f>VLOOKUP(B:B,[39]Indu!$B:$DX,127,0)</f>
        <v>2121622</v>
      </c>
      <c r="FD14" s="17">
        <f>VLOOKUP(B:B,[39]Indu!$B:$EA,130,0)</f>
        <v>55668406</v>
      </c>
      <c r="FE14" s="17">
        <f t="shared" si="77"/>
        <v>57790028</v>
      </c>
      <c r="FF14" s="22">
        <f t="shared" si="78"/>
        <v>3.671259685148448E-2</v>
      </c>
      <c r="FG14" s="16">
        <f>VLOOKUP(B:B,'[40]Mar 2024 Final'!$B:$EA,130,0)</f>
        <v>1790282</v>
      </c>
      <c r="FH14" s="17">
        <f>VLOOKUP(B:B,'[40]Mar 2024 Final'!$B:$EC,132,0)</f>
        <v>55821214</v>
      </c>
      <c r="FI14" s="17">
        <f t="shared" si="79"/>
        <v>57611496</v>
      </c>
      <c r="FJ14" s="22">
        <f t="shared" si="80"/>
        <v>3.1075082653642599E-2</v>
      </c>
      <c r="FK14" s="17">
        <f>VLOOKUP(B:B,'[41]June 2024 Final'!$B:$EF,135,0)</f>
        <v>1797476</v>
      </c>
      <c r="FL14" s="17">
        <f>VLOOKUP(B:B,'[41]June 2024 Final'!$B:$EH,137,0)</f>
        <v>55031876</v>
      </c>
      <c r="FM14" s="17">
        <f t="shared" si="81"/>
        <v>56829352</v>
      </c>
      <c r="FN14" s="22">
        <f t="shared" si="82"/>
        <v>3.1629359419759001E-2</v>
      </c>
      <c r="FO14" s="17">
        <f>VLOOKUP(B:B,'[42]Sep 2024 Final'!$B:$EG,136,0)</f>
        <v>1824161</v>
      </c>
      <c r="FP14" s="17">
        <f>VLOOKUP(B:B,'[42]Sep 2024 Final'!$B:$EI,138,0)</f>
        <v>55208094</v>
      </c>
      <c r="FQ14" s="17">
        <f t="shared" si="83"/>
        <v>57032255</v>
      </c>
      <c r="FR14" s="22">
        <f t="shared" si="84"/>
        <v>3.198472513492584E-2</v>
      </c>
      <c r="FS14" s="17">
        <f>VLOOKUP(B:B,'[43]Dec 2024 Final'!$B:$EI,138,0)</f>
        <v>1904091</v>
      </c>
      <c r="FT14" s="17">
        <f>VLOOKUP(B:B,'[43]Dec 2024 Final'!$B:$EK,140,0)</f>
        <v>56687924</v>
      </c>
      <c r="FU14" s="17">
        <f t="shared" si="85"/>
        <v>58592015</v>
      </c>
      <c r="FV14" s="22">
        <f t="shared" si="86"/>
        <v>3.2497448671120116E-2</v>
      </c>
    </row>
    <row r="15" spans="1:178" x14ac:dyDescent="0.25">
      <c r="A15">
        <v>9</v>
      </c>
      <c r="B15" s="11" t="s">
        <v>10</v>
      </c>
      <c r="C15" s="16">
        <f>VLOOKUP(B:B,'[44]Mar 2014 (Final)'!$B$1:$BH$65536,59,0)</f>
        <v>2103628</v>
      </c>
      <c r="D15" s="17">
        <f>VLOOKUP(B:B,'[44]Mar 2014 (Final)'!$B$1:$BL$65536,63,0)</f>
        <v>60262902</v>
      </c>
      <c r="E15" s="17">
        <f t="shared" si="0"/>
        <v>62366530</v>
      </c>
      <c r="F15" s="22">
        <f t="shared" si="1"/>
        <v>3.3730079258858875E-2</v>
      </c>
      <c r="G15" s="17">
        <f>VLOOKUP(B:B,'[45]June 2014 (Final - print)'!$B$1:$BI$65536,60,0)</f>
        <v>2384027</v>
      </c>
      <c r="H15" s="17">
        <f>VLOOKUP(B:B,'[45]June 2014 (Final - print)'!$B$1:$BL$65536,63,0)</f>
        <v>75320820</v>
      </c>
      <c r="I15" s="17">
        <f t="shared" si="87"/>
        <v>77704847</v>
      </c>
      <c r="J15" s="22">
        <f t="shared" si="2"/>
        <v>3.068054429088574E-2</v>
      </c>
      <c r="K15" s="46"/>
      <c r="L15" s="46"/>
      <c r="M15" s="47">
        <f t="shared" si="3"/>
        <v>0</v>
      </c>
      <c r="N15" s="48" t="e">
        <f t="shared" si="4"/>
        <v>#DIV/0!</v>
      </c>
      <c r="O15" s="17">
        <f>VLOOKUP(B:B,'[3]Dec 2014 (Final)'!$B$1:$BO$65536,66,0)</f>
        <v>3060247</v>
      </c>
      <c r="P15" s="17">
        <f>VLOOKUP(B:B,'[3]Dec 2014 (Final)'!$B$1:$BQ$65536,68,0)</f>
        <v>89326297</v>
      </c>
      <c r="Q15" s="17">
        <f t="shared" si="5"/>
        <v>92386544</v>
      </c>
      <c r="R15" s="22">
        <f t="shared" si="6"/>
        <v>3.312438010453124E-2</v>
      </c>
      <c r="S15" s="16">
        <f>VLOOKUP(B:B,'[4]Mar 2015 (Final)'!$B$1:$BQ$65536,68,0)</f>
        <v>4036593</v>
      </c>
      <c r="T15" s="17">
        <f>VLOOKUP(B:B,'[4]Mar 2015 (Final)'!$B$1:$BS$65536,70,0)</f>
        <v>86742770</v>
      </c>
      <c r="U15" s="17">
        <f t="shared" si="7"/>
        <v>90779363</v>
      </c>
      <c r="V15" s="22">
        <f t="shared" si="8"/>
        <v>4.4465976259383977E-2</v>
      </c>
      <c r="W15" s="17">
        <f>VLOOKUP(B:B,'[5]June 2015 (Final)'!$B$1:$BU$65536,72,0)</f>
        <v>4695659</v>
      </c>
      <c r="X15" s="17">
        <f>VLOOKUP(B:B,'[5]June 2015 (Final)'!$B$1:$BW$65536,74,0)</f>
        <v>96742654</v>
      </c>
      <c r="Y15" s="17">
        <f t="shared" si="9"/>
        <v>101438313</v>
      </c>
      <c r="Z15" s="22">
        <f t="shared" si="10"/>
        <v>4.6290783641088351E-2</v>
      </c>
      <c r="AA15" s="17">
        <f>VLOOKUP(B:B,'[6]Sep 2015 (Final)'!$B$1:$BX$65536,75,0)</f>
        <v>4148656</v>
      </c>
      <c r="AB15" s="17">
        <f>VLOOKUP(B:B,'[6]Sep 2015 (Final)'!$B$1:$BZ$65536,77,0)</f>
        <v>102179626</v>
      </c>
      <c r="AC15" s="17">
        <f t="shared" si="11"/>
        <v>106328282</v>
      </c>
      <c r="AD15" s="22">
        <f t="shared" si="12"/>
        <v>3.9017427178970124E-2</v>
      </c>
      <c r="AE15" s="17">
        <f>VLOOKUP(B:B,'[7]Dec 2015 (Final)'!$B$1:$CA$65536,78,0)</f>
        <v>3964845</v>
      </c>
      <c r="AF15" s="17">
        <f>VLOOKUP(B:B,'[7]Dec 2015 (Final)'!$B$1:$CC$65536,80,0)</f>
        <v>103519861</v>
      </c>
      <c r="AG15" s="17">
        <f t="shared" si="13"/>
        <v>107484706</v>
      </c>
      <c r="AH15" s="22">
        <f t="shared" si="14"/>
        <v>3.6887527049662305E-2</v>
      </c>
      <c r="AI15" s="16">
        <f>VLOOKUP(B:B,'[8]Mar 2016 (Final)'!$B$1:$CD$65536,81,0)</f>
        <v>7446181</v>
      </c>
      <c r="AJ15" s="17">
        <f>VLOOKUP(B:B,'[8]Mar 2016 (Final)'!$B$1:$CF$65536,83,0)</f>
        <v>98957882</v>
      </c>
      <c r="AK15" s="17">
        <f t="shared" si="15"/>
        <v>106404063</v>
      </c>
      <c r="AL15" s="22">
        <f t="shared" si="16"/>
        <v>6.998023186389038E-2</v>
      </c>
      <c r="AM15" s="17">
        <f>VLOOKUP(B:B,'[9]Jun 2016 (Final)'!$B$1:$CH$65536,85,0)</f>
        <v>8084314</v>
      </c>
      <c r="AN15" s="17">
        <f>VLOOKUP(B:B,'[9]Jun 2016 (Final)'!$B$1:$CJ$65536,87,0)</f>
        <v>97319291</v>
      </c>
      <c r="AO15" s="17">
        <f t="shared" si="17"/>
        <v>105403605</v>
      </c>
      <c r="AP15" s="22">
        <f t="shared" si="18"/>
        <v>7.6698648020625107E-2</v>
      </c>
      <c r="AQ15" s="17">
        <f>VLOOKUP(B:B,'[10]Sep 2016 (Final)'!$B$1:$CK$65536,88,0)</f>
        <v>8761448</v>
      </c>
      <c r="AR15" s="17">
        <f>VLOOKUP(B:B,'[10]Sep 2016 (Final)'!$B$1:$CM$65536,90,0)</f>
        <v>96871429</v>
      </c>
      <c r="AS15" s="17">
        <f t="shared" si="19"/>
        <v>105632877</v>
      </c>
      <c r="AT15" s="22">
        <f t="shared" si="20"/>
        <v>8.2942434674007789E-2</v>
      </c>
      <c r="AU15" s="17">
        <f>VLOOKUP(B:B,'[11]summary-dec-16'!$B$1:$CN$65536,91,0)</f>
        <v>3964845</v>
      </c>
      <c r="AV15" s="17">
        <f>VLOOKUP(B:B,'[11]summary-dec-16'!$B$1:$CP$65536,93,0)</f>
        <v>100314461</v>
      </c>
      <c r="AW15" s="17">
        <f t="shared" si="21"/>
        <v>104279306</v>
      </c>
      <c r="AX15" s="22">
        <f t="shared" si="22"/>
        <v>3.8021398032702672E-2</v>
      </c>
      <c r="AY15" s="16">
        <f>VLOOKUP(B:B,'[12]summary-mar-17'!$B$1:$CP$65536,93,0)</f>
        <v>6796140</v>
      </c>
      <c r="AZ15" s="17">
        <f>VLOOKUP(B:B,'[12]summary-mar-17'!$B$1:$CR$65536,95,0)</f>
        <v>98728990</v>
      </c>
      <c r="BA15" s="17">
        <f t="shared" si="23"/>
        <v>105525130</v>
      </c>
      <c r="BB15" s="22">
        <f t="shared" si="24"/>
        <v>6.4403047880632794E-2</v>
      </c>
      <c r="BC15" s="17">
        <f>VLOOKUP(B:B,'[13]summary-june-17'!$B$1:$CS$65536,96,0)</f>
        <v>6913295</v>
      </c>
      <c r="BD15" s="17">
        <f>VLOOKUP(B:B,'[13]summary-june-17'!$B$1:$CU$65536,98,0)</f>
        <v>102066307</v>
      </c>
      <c r="BE15" s="17">
        <f t="shared" si="25"/>
        <v>108979602</v>
      </c>
      <c r="BF15" s="22">
        <f t="shared" si="26"/>
        <v>6.3436596143927923E-2</v>
      </c>
      <c r="BG15" s="17">
        <f>VLOOKUP(B:B,'[14]summary-sep-17'!$B$1:$CV$65536,99,0)</f>
        <v>7486643</v>
      </c>
      <c r="BH15" s="17">
        <f>VLOOKUP(B:B,'[14]summary-sep-17'!$B$1:$CX$65536,101,0)</f>
        <v>101070203</v>
      </c>
      <c r="BI15" s="17">
        <f t="shared" si="27"/>
        <v>108556846</v>
      </c>
      <c r="BJ15" s="22">
        <f t="shared" si="28"/>
        <v>6.8965185300243523E-2</v>
      </c>
      <c r="BK15" s="17">
        <f>VLOOKUP(B:B,'[15]summary-Dec-17'!$B$1:$CY$65536,102,0)</f>
        <v>6106124</v>
      </c>
      <c r="BL15" s="17">
        <f>VLOOKUP(B:B,'[15]summary-Dec-17'!$B$1:$DA$65536,104,0)</f>
        <v>101409798</v>
      </c>
      <c r="BM15" s="17">
        <f t="shared" si="29"/>
        <v>107515922</v>
      </c>
      <c r="BN15" s="22">
        <f t="shared" si="30"/>
        <v>5.6792741822927401E-2</v>
      </c>
      <c r="BO15" s="16">
        <f>VLOOKUP(B:B,'[16]summary-Mar-18'!$B$1:$DB$65536,105,0)</f>
        <v>7121980</v>
      </c>
      <c r="BP15" s="17">
        <f>VLOOKUP(B:B,'[16]summary-Mar-18'!$B$1:$DD$65536,107,0)</f>
        <v>98788998</v>
      </c>
      <c r="BQ15" s="17">
        <f t="shared" si="31"/>
        <v>105910978</v>
      </c>
      <c r="BR15" s="22">
        <f t="shared" si="32"/>
        <v>6.7244964917612227E-2</v>
      </c>
      <c r="BS15" s="17">
        <f>VLOOKUP(B:B,'[17]summary-Jun-18'!$B$1:$DE$65536,108,0)</f>
        <v>7071934</v>
      </c>
      <c r="BT15" s="1">
        <f>VLOOKUP(B:B,'[17]summary-Jun-18'!$B$1:$DG$65536,110,0)</f>
        <v>101851443</v>
      </c>
      <c r="BU15" s="17">
        <f t="shared" si="33"/>
        <v>108923377</v>
      </c>
      <c r="BV15" s="22">
        <f t="shared" si="34"/>
        <v>6.4925768873287867E-2</v>
      </c>
      <c r="BW15" s="17">
        <f>VLOOKUP(B:B,'[18]summary-Sep-18'!$B$1:$DH$65536,111,0)</f>
        <v>7941316</v>
      </c>
      <c r="BX15" s="17">
        <f>VLOOKUP(B:B,'[18]summary-Sep-18'!$B$1:$DJ$65536,113,0)</f>
        <v>103499198</v>
      </c>
      <c r="BY15" s="17">
        <f t="shared" si="35"/>
        <v>111440514</v>
      </c>
      <c r="BZ15" s="22">
        <f t="shared" si="36"/>
        <v>7.1260583022795462E-2</v>
      </c>
      <c r="CA15" s="17">
        <f>VLOOKUP(B:B,'[19]summary-Dec-18'!$B$1:$DK$65536,114,0)</f>
        <v>7148638</v>
      </c>
      <c r="CB15" s="17">
        <f>VLOOKUP(B:B,'[19]summary-Dec-18'!$B$1:$DM$65536,116,0)</f>
        <v>110736012</v>
      </c>
      <c r="CC15" s="17">
        <f t="shared" si="37"/>
        <v>117884650</v>
      </c>
      <c r="CD15" s="22">
        <f t="shared" si="38"/>
        <v>6.0640957071170842E-2</v>
      </c>
      <c r="CE15" s="16">
        <f>VLOOKUP(B:B,[20]Summary_mar_19!$B$1:$DN$65536,117,0)</f>
        <v>7389466</v>
      </c>
      <c r="CF15" s="17">
        <f>VLOOKUP(B:B,[20]Summary_mar_19!$B$1:$DP$65536,119,0)</f>
        <v>111520211</v>
      </c>
      <c r="CG15" s="17">
        <f t="shared" si="39"/>
        <v>118909677</v>
      </c>
      <c r="CH15" s="22">
        <f t="shared" si="40"/>
        <v>6.2143520917982142E-2</v>
      </c>
      <c r="CI15" s="17">
        <f>VLOOKUP(B:B,[21]Summary_jun_19!$B$1:$DQ$65536,120,0)</f>
        <v>7701109</v>
      </c>
      <c r="CJ15" s="17">
        <f>VLOOKUP(B:B,[21]Summary_jun_19!$B$1:$DS$65536,122,0)</f>
        <v>109381939</v>
      </c>
      <c r="CK15" s="17">
        <f t="shared" si="41"/>
        <v>117083048</v>
      </c>
      <c r="CL15" s="22">
        <f t="shared" si="42"/>
        <v>6.5774756735065526E-2</v>
      </c>
      <c r="CM15" s="17">
        <f>VLOOKUP(B:B,[22]Summary_sep_19!$B$1:$DT$65536,123,0)</f>
        <v>9770401</v>
      </c>
      <c r="CN15" s="17">
        <f>VLOOKUP(B:B,[22]Summary_sep_19!$B$1:$DV$65536,125,0)</f>
        <v>116703635</v>
      </c>
      <c r="CO15" s="17">
        <f t="shared" si="43"/>
        <v>126474036</v>
      </c>
      <c r="CP15" s="22">
        <f t="shared" si="44"/>
        <v>7.725222748485705E-2</v>
      </c>
      <c r="CQ15" s="17" t="e">
        <f>VLOOKUP(B:B,[23]Summary_DEC_19!$B$1:$DW$65536,126,0)</f>
        <v>#N/A</v>
      </c>
      <c r="CR15" s="17" t="e">
        <f>VLOOKUP(B:B,[23]Summary_DEC_19!$B$1:$DY$65536,128,0)</f>
        <v>#N/A</v>
      </c>
      <c r="CS15" s="17" t="e">
        <f t="shared" si="45"/>
        <v>#N/A</v>
      </c>
      <c r="CT15" s="22" t="e">
        <f t="shared" si="46"/>
        <v>#N/A</v>
      </c>
      <c r="CU15" s="16" t="e">
        <f>VLOOKUP(B:B,[24]Summary_mar_20!$B:$DZ,129,0)</f>
        <v>#N/A</v>
      </c>
      <c r="CV15" s="17" t="e">
        <f>VLOOKUP(B:B,[24]Summary_mar_20!$B:$EB,131,0)</f>
        <v>#N/A</v>
      </c>
      <c r="CW15" s="17" t="e">
        <f t="shared" si="47"/>
        <v>#N/A</v>
      </c>
      <c r="CX15" s="22" t="e">
        <f t="shared" si="48"/>
        <v>#N/A</v>
      </c>
      <c r="CY15" s="17" t="e">
        <f>VLOOKUP(B:B,[25]Summary_jun_20!$B:$EC,132,0)</f>
        <v>#N/A</v>
      </c>
      <c r="CZ15" s="17" t="e">
        <f>VLOOKUP(B:B,[25]Summary_jun_20!$B:$EE,134,0)</f>
        <v>#N/A</v>
      </c>
      <c r="DA15" s="17" t="e">
        <f t="shared" si="49"/>
        <v>#N/A</v>
      </c>
      <c r="DB15" s="22" t="e">
        <f t="shared" si="50"/>
        <v>#N/A</v>
      </c>
      <c r="DC15" s="17" t="e">
        <f>VLOOKUP(B:B,[26]Summary_Sep_20!$B:$EF,135,0)</f>
        <v>#N/A</v>
      </c>
      <c r="DD15" s="17" t="e">
        <f>VLOOKUP(B:B,[26]Summary_Sep_20!$B:$EI,138,0)</f>
        <v>#N/A</v>
      </c>
      <c r="DE15" s="17" t="e">
        <f t="shared" si="51"/>
        <v>#N/A</v>
      </c>
      <c r="DF15" s="22" t="e">
        <f t="shared" si="52"/>
        <v>#N/A</v>
      </c>
      <c r="DG15" s="17" t="e">
        <f>VLOOKUP(B:B,[27]Summary_Dec_20!$B:$EI,138,0)</f>
        <v>#N/A</v>
      </c>
      <c r="DH15" s="17" t="e">
        <f>VLOOKUP(B:B,[27]Summary_Dec_20!$B:$EM,142,0)</f>
        <v>#N/A</v>
      </c>
      <c r="DI15" s="17" t="e">
        <f t="shared" si="53"/>
        <v>#N/A</v>
      </c>
      <c r="DJ15" s="22" t="e">
        <f t="shared" si="54"/>
        <v>#N/A</v>
      </c>
      <c r="DK15" s="16" t="e">
        <f>VLOOKUP(B:B,[28]Summary_Mar_21!$B:$EK,140,0)</f>
        <v>#N/A</v>
      </c>
      <c r="DL15" s="17" t="e">
        <f>VLOOKUP(B:B,[28]Summary_Mar_21!$B:$EM,142,0)</f>
        <v>#N/A</v>
      </c>
      <c r="DM15" s="17" t="e">
        <f t="shared" si="55"/>
        <v>#N/A</v>
      </c>
      <c r="DN15" s="22" t="e">
        <f t="shared" si="56"/>
        <v>#N/A</v>
      </c>
      <c r="DO15" s="17" t="e">
        <f>VLOOKUP(B:B,[29]Summary_Jun_21!$B:$EN,143,0)</f>
        <v>#N/A</v>
      </c>
      <c r="DP15" s="17" t="e">
        <f>VLOOKUP(B:B,[29]Summary_Jun_21!$B:$EP,145,0)</f>
        <v>#N/A</v>
      </c>
      <c r="DQ15" s="17" t="e">
        <f t="shared" si="57"/>
        <v>#N/A</v>
      </c>
      <c r="DR15" s="22" t="e">
        <f t="shared" si="58"/>
        <v>#N/A</v>
      </c>
      <c r="DS15" s="17" t="e">
        <f>VLOOKUP(B:B,[30]Summary_Sep_21!$B:$EQ,146,0)</f>
        <v>#N/A</v>
      </c>
      <c r="DT15" s="17" t="e">
        <f>VLOOKUP(B:B,[30]Summary_Sep_21!$B:$ES,148,0)</f>
        <v>#N/A</v>
      </c>
      <c r="DU15" s="17" t="e">
        <f t="shared" si="59"/>
        <v>#N/A</v>
      </c>
      <c r="DV15" s="22" t="e">
        <f t="shared" si="60"/>
        <v>#N/A</v>
      </c>
      <c r="DW15" s="17" t="e">
        <f>VLOOKUP(B:B,[31]Summary_Dec_21!$B:$EV,151,0)</f>
        <v>#N/A</v>
      </c>
      <c r="DX15" s="17" t="e">
        <f>VLOOKUP(B:B,[31]Summary_Dec_21!$B:$EX,153,0)</f>
        <v>#N/A</v>
      </c>
      <c r="DY15" s="17" t="e">
        <f t="shared" si="61"/>
        <v>#N/A</v>
      </c>
      <c r="DZ15" s="22" t="e">
        <f t="shared" si="62"/>
        <v>#N/A</v>
      </c>
      <c r="EA15" s="16" t="e">
        <f>VLOOKUP(B:B,[32]Summary_Mar_22!$B:$DL,115,0)</f>
        <v>#N/A</v>
      </c>
      <c r="EB15" s="17" t="e">
        <f>VLOOKUP(B:B,[32]Summary_Mar_22!$B:$DN,117,0)</f>
        <v>#N/A</v>
      </c>
      <c r="EC15" s="17" t="e">
        <f t="shared" si="63"/>
        <v>#N/A</v>
      </c>
      <c r="ED15" s="22" t="e">
        <f t="shared" si="64"/>
        <v>#N/A</v>
      </c>
      <c r="EE15" s="17" t="e">
        <f>VLOOKUP(B:B,[33]Summary_Jun_22!$B:$DO,118,0)</f>
        <v>#N/A</v>
      </c>
      <c r="EF15" s="17" t="e">
        <f>VLOOKUP(B:B,[33]Summary_Jun_22!$B:$DQ,120,0)</f>
        <v>#N/A</v>
      </c>
      <c r="EG15" s="17" t="e">
        <f t="shared" si="65"/>
        <v>#N/A</v>
      </c>
      <c r="EH15" s="22" t="e">
        <f t="shared" si="66"/>
        <v>#N/A</v>
      </c>
      <c r="EI15" s="17" t="e">
        <f>VLOOKUP(B:B,[34]Summary_Sep_22!$B:$DR,121,0)</f>
        <v>#N/A</v>
      </c>
      <c r="EJ15" s="17" t="e">
        <f>VLOOKUP(B:B,[34]Summary_Sep_22!$B:$DT,123,0)</f>
        <v>#N/A</v>
      </c>
      <c r="EK15" s="17" t="e">
        <f t="shared" si="67"/>
        <v>#N/A</v>
      </c>
      <c r="EL15" s="22" t="e">
        <f t="shared" si="68"/>
        <v>#N/A</v>
      </c>
      <c r="EM15" s="17" t="e">
        <f>VLOOKUP(B:B,[35]Summary_Dec_22!$B:$DU,124,0)</f>
        <v>#N/A</v>
      </c>
      <c r="EN15" s="17" t="e">
        <f>VLOOKUP(B:B,[35]Summary_Dec_22!$B:$DW,126,0)</f>
        <v>#N/A</v>
      </c>
      <c r="EO15" s="17" t="e">
        <f t="shared" si="69"/>
        <v>#N/A</v>
      </c>
      <c r="EP15" s="22" t="e">
        <f t="shared" si="70"/>
        <v>#N/A</v>
      </c>
      <c r="EQ15" s="16" t="e">
        <f>VLOOKUP(B:B,[36]Summary_Mar_23!$B:$DS,122,0)</f>
        <v>#N/A</v>
      </c>
      <c r="ER15" s="17" t="e">
        <f>VLOOKUP(B:B,[36]Summary_Mar_23!$B:$DU,124,0)</f>
        <v>#N/A</v>
      </c>
      <c r="ES15" s="17" t="e">
        <f t="shared" si="71"/>
        <v>#N/A</v>
      </c>
      <c r="ET15" s="22" t="e">
        <f t="shared" si="72"/>
        <v>#N/A</v>
      </c>
      <c r="EU15" s="17" t="e">
        <f>VLOOKUP(B:B,[37]Summary_Jun_23!$B:$DT,123,0)</f>
        <v>#N/A</v>
      </c>
      <c r="EV15" s="17" t="e">
        <f>VLOOKUP(B:B,[37]Summary_Jun_23!$B:$DV,125,0)</f>
        <v>#N/A</v>
      </c>
      <c r="EW15" s="17" t="e">
        <f t="shared" si="73"/>
        <v>#N/A</v>
      </c>
      <c r="EX15" s="22" t="e">
        <f t="shared" si="74"/>
        <v>#N/A</v>
      </c>
      <c r="EY15" s="1" t="e">
        <f>VLOOKUP(B:B,[38]Summary_Sep_23!$B:$DV,125,0)</f>
        <v>#N/A</v>
      </c>
      <c r="EZ15" s="1" t="e">
        <f>VLOOKUP(B:B,[38]Summary_Sep_23!$B:$DX,127,0)</f>
        <v>#N/A</v>
      </c>
      <c r="FA15" s="17" t="e">
        <f t="shared" si="75"/>
        <v>#N/A</v>
      </c>
      <c r="FB15" s="22" t="e">
        <f t="shared" si="76"/>
        <v>#N/A</v>
      </c>
      <c r="FC15" s="17" t="e">
        <f>VLOOKUP(B:B,[39]Indu!$B:$DX,127,0)</f>
        <v>#N/A</v>
      </c>
      <c r="FD15" s="17" t="e">
        <f>VLOOKUP(B:B,[39]Indu!$B:$EA,130,0)</f>
        <v>#N/A</v>
      </c>
      <c r="FE15" s="17" t="e">
        <f t="shared" si="77"/>
        <v>#N/A</v>
      </c>
      <c r="FF15" s="22" t="e">
        <f t="shared" si="78"/>
        <v>#N/A</v>
      </c>
      <c r="FG15" s="16" t="e">
        <f>VLOOKUP(B:B,'[40]Mar 2024 Final'!$B:$EA,130,0)</f>
        <v>#N/A</v>
      </c>
      <c r="FH15" s="17" t="e">
        <f>VLOOKUP(B:B,'[40]Mar 2024 Final'!$B:$EC,132,0)</f>
        <v>#N/A</v>
      </c>
      <c r="FI15" s="17" t="e">
        <f t="shared" si="79"/>
        <v>#N/A</v>
      </c>
      <c r="FJ15" s="22" t="e">
        <f t="shared" si="80"/>
        <v>#N/A</v>
      </c>
      <c r="FK15" s="17" t="e">
        <f>VLOOKUP(B:B,'[41]June 2024 Final'!$B:$EF,135,0)</f>
        <v>#N/A</v>
      </c>
      <c r="FL15" s="17" t="e">
        <f>VLOOKUP(B:B,'[41]June 2024 Final'!$B:$EH,137,0)</f>
        <v>#N/A</v>
      </c>
      <c r="FM15" s="17" t="e">
        <f t="shared" si="81"/>
        <v>#N/A</v>
      </c>
      <c r="FN15" s="22" t="e">
        <f t="shared" si="82"/>
        <v>#N/A</v>
      </c>
      <c r="FO15" s="17" t="e">
        <f>VLOOKUP(B:B,'[42]Sep 2024 Final'!$B:$EG,136,0)</f>
        <v>#N/A</v>
      </c>
      <c r="FP15" s="17" t="e">
        <f>VLOOKUP(B:B,'[42]Sep 2024 Final'!$B:$EI,138,0)</f>
        <v>#N/A</v>
      </c>
      <c r="FQ15" s="17" t="e">
        <f t="shared" si="83"/>
        <v>#N/A</v>
      </c>
      <c r="FR15" s="22" t="e">
        <f t="shared" si="84"/>
        <v>#N/A</v>
      </c>
      <c r="FS15" s="17" t="e">
        <f>VLOOKUP(B:B,'[43]Dec 2024 Final'!$B:$EI,138,0)</f>
        <v>#N/A</v>
      </c>
      <c r="FT15" s="17" t="e">
        <f>VLOOKUP(B:B,'[43]Dec 2024 Final'!$B:$EK,140,0)</f>
        <v>#N/A</v>
      </c>
      <c r="FU15" s="17" t="e">
        <f t="shared" si="85"/>
        <v>#N/A</v>
      </c>
      <c r="FV15" s="22" t="e">
        <f t="shared" si="86"/>
        <v>#N/A</v>
      </c>
    </row>
    <row r="16" spans="1:178" x14ac:dyDescent="0.25">
      <c r="A16">
        <v>10</v>
      </c>
      <c r="B16" s="11" t="s">
        <v>11</v>
      </c>
      <c r="C16" s="16">
        <f>VLOOKUP(B:B,'[44]Mar 2014 (Final)'!$B$1:$BH$65536,59,0)</f>
        <v>1518423</v>
      </c>
      <c r="D16" s="17">
        <f>VLOOKUP(B:B,'[44]Mar 2014 (Final)'!$B$1:$BL$65536,63,0)</f>
        <v>10792881</v>
      </c>
      <c r="E16" s="17">
        <f t="shared" si="0"/>
        <v>12311304</v>
      </c>
      <c r="F16" s="22">
        <f t="shared" si="1"/>
        <v>0.12333567589590834</v>
      </c>
      <c r="G16" s="17">
        <f>VLOOKUP(B:B,'[45]June 2014 (Final - print)'!$B$1:$BI$65536,60,0)</f>
        <v>2036050</v>
      </c>
      <c r="H16" s="17">
        <f>VLOOKUP(B:B,'[45]June 2014 (Final - print)'!$B$1:$BL$65536,63,0)</f>
        <v>10536707</v>
      </c>
      <c r="I16" s="17">
        <f t="shared" si="87"/>
        <v>12572757</v>
      </c>
      <c r="J16" s="22">
        <f t="shared" si="2"/>
        <v>0.16194141030483608</v>
      </c>
      <c r="K16" s="46"/>
      <c r="L16" s="46"/>
      <c r="M16" s="47">
        <f t="shared" si="3"/>
        <v>0</v>
      </c>
      <c r="N16" s="48" t="e">
        <f t="shared" si="4"/>
        <v>#DIV/0!</v>
      </c>
      <c r="O16" s="17">
        <f>VLOOKUP(B:B,'[3]Dec 2014 (Final)'!$B$1:$BO$65536,66,0)</f>
        <v>2330985</v>
      </c>
      <c r="P16" s="17">
        <f>VLOOKUP(B:B,'[3]Dec 2014 (Final)'!$B$1:$BQ$65536,68,0)</f>
        <v>9212581</v>
      </c>
      <c r="Q16" s="17">
        <f t="shared" si="5"/>
        <v>11543566</v>
      </c>
      <c r="R16" s="22">
        <f t="shared" si="6"/>
        <v>0.20192936913948428</v>
      </c>
      <c r="S16" s="16">
        <f>VLOOKUP(B:B,'[4]Mar 2015 (Final)'!$B$1:$BQ$65536,68,0)</f>
        <v>2350583</v>
      </c>
      <c r="T16" s="17">
        <f>VLOOKUP(B:B,'[4]Mar 2015 (Final)'!$B$1:$BS$65536,70,0)</f>
        <v>8771298</v>
      </c>
      <c r="U16" s="17">
        <f t="shared" si="7"/>
        <v>11121881</v>
      </c>
      <c r="V16" s="22">
        <f t="shared" si="8"/>
        <v>0.21134761287231899</v>
      </c>
      <c r="W16" s="17">
        <f>VLOOKUP(B:B,'[5]June 2015 (Final)'!$B$1:$BU$65536,72,0)</f>
        <v>2456416</v>
      </c>
      <c r="X16" s="17">
        <f>VLOOKUP(B:B,'[5]June 2015 (Final)'!$B$1:$BW$65536,74,0)</f>
        <v>8798614</v>
      </c>
      <c r="Y16" s="17">
        <f t="shared" si="9"/>
        <v>11255030</v>
      </c>
      <c r="Z16" s="22">
        <f t="shared" si="10"/>
        <v>0.21825050666235452</v>
      </c>
      <c r="AA16" s="17">
        <f>VLOOKUP(B:B,'[6]Sep 2015 (Final)'!$B$1:$BX$65536,75,0)</f>
        <v>2464460</v>
      </c>
      <c r="AB16" s="17">
        <f>VLOOKUP(B:B,'[6]Sep 2015 (Final)'!$B$1:$BZ$65536,77,0)</f>
        <v>9115021</v>
      </c>
      <c r="AC16" s="17">
        <f t="shared" si="11"/>
        <v>11579481</v>
      </c>
      <c r="AD16" s="22">
        <f t="shared" si="12"/>
        <v>0.21282991871570064</v>
      </c>
      <c r="AE16" s="17">
        <f>VLOOKUP(B:B,'[7]Dec 2015 (Final)'!$B$1:$CA$65536,78,0)</f>
        <v>1559123</v>
      </c>
      <c r="AF16" s="17">
        <f>VLOOKUP(B:B,'[7]Dec 2015 (Final)'!$B$1:$CC$65536,80,0)</f>
        <v>9221256</v>
      </c>
      <c r="AG16" s="17">
        <f t="shared" si="13"/>
        <v>10780379</v>
      </c>
      <c r="AH16" s="22">
        <f t="shared" si="14"/>
        <v>0.14462599134965479</v>
      </c>
      <c r="AI16" s="16">
        <f>VLOOKUP(B:B,'[8]Mar 2016 (Final)'!$B$1:$CD$65536,81,0)</f>
        <v>1516427</v>
      </c>
      <c r="AJ16" s="17">
        <f>VLOOKUP(B:B,'[8]Mar 2016 (Final)'!$B$1:$CF$65536,83,0)</f>
        <v>9099614</v>
      </c>
      <c r="AK16" s="17">
        <f t="shared" si="15"/>
        <v>10616041</v>
      </c>
      <c r="AL16" s="22">
        <f t="shared" si="16"/>
        <v>0.14284298638258838</v>
      </c>
      <c r="AM16" s="17">
        <f>VLOOKUP(B:B,'[9]Jun 2016 (Final)'!$B$1:$CH$65536,85,0)</f>
        <v>1286679</v>
      </c>
      <c r="AN16" s="17">
        <f>VLOOKUP(B:B,'[9]Jun 2016 (Final)'!$B$1:$CJ$65536,87,0)</f>
        <v>9110495</v>
      </c>
      <c r="AO16" s="17">
        <f t="shared" si="17"/>
        <v>10397174</v>
      </c>
      <c r="AP16" s="22">
        <f t="shared" si="18"/>
        <v>0.12375276204861052</v>
      </c>
      <c r="AQ16" s="17">
        <f>VLOOKUP(B:B,'[10]Sep 2016 (Final)'!$B$1:$CK$65536,88,0)</f>
        <v>1323796</v>
      </c>
      <c r="AR16" s="17">
        <f>VLOOKUP(B:B,'[10]Sep 2016 (Final)'!$B$1:$CM$65536,90,0)</f>
        <v>9059046</v>
      </c>
      <c r="AS16" s="17">
        <f t="shared" si="19"/>
        <v>10382842</v>
      </c>
      <c r="AT16" s="22">
        <f t="shared" si="20"/>
        <v>0.12749842480507745</v>
      </c>
      <c r="AU16" s="17">
        <f>VLOOKUP(B:B,'[11]summary-dec-16'!$B$1:$CN$65536,91,0)</f>
        <v>1478107</v>
      </c>
      <c r="AV16" s="17">
        <f>VLOOKUP(B:B,'[11]summary-dec-16'!$B$1:$CP$65536,93,0)</f>
        <v>9161484</v>
      </c>
      <c r="AW16" s="17">
        <f t="shared" si="21"/>
        <v>10639591</v>
      </c>
      <c r="AX16" s="22">
        <f t="shared" si="22"/>
        <v>0.13892517108975336</v>
      </c>
      <c r="AY16" s="16">
        <f>VLOOKUP(B:B,'[12]summary-mar-17'!$B$1:$CP$65536,93,0)</f>
        <v>1449075</v>
      </c>
      <c r="AZ16" s="17">
        <f>VLOOKUP(B:B,'[12]summary-mar-17'!$B$1:$CR$65536,95,0)</f>
        <v>8702643</v>
      </c>
      <c r="BA16" s="17">
        <f t="shared" si="23"/>
        <v>10151718</v>
      </c>
      <c r="BB16" s="22">
        <f t="shared" si="24"/>
        <v>0.14274184921212352</v>
      </c>
      <c r="BC16" s="17">
        <f>VLOOKUP(B:B,'[13]summary-june-17'!$B$1:$CS$65536,96,0)</f>
        <v>1512180</v>
      </c>
      <c r="BD16" s="17">
        <f>VLOOKUP(B:B,'[13]summary-june-17'!$B$1:$CU$65536,98,0)</f>
        <v>8583381</v>
      </c>
      <c r="BE16" s="17">
        <f t="shared" si="25"/>
        <v>10095561</v>
      </c>
      <c r="BF16" s="22">
        <f t="shared" si="26"/>
        <v>0.14978662404199231</v>
      </c>
      <c r="BG16" s="17">
        <f>VLOOKUP(B:B,'[14]summary-sep-17'!$B$1:$CV$65536,99,0)</f>
        <v>1615026</v>
      </c>
      <c r="BH16" s="17">
        <f>VLOOKUP(B:B,'[14]summary-sep-17'!$B$1:$CX$65536,101,0)</f>
        <v>8405959</v>
      </c>
      <c r="BI16" s="17">
        <f t="shared" si="27"/>
        <v>10020985</v>
      </c>
      <c r="BJ16" s="22">
        <f t="shared" si="28"/>
        <v>0.16116439651391554</v>
      </c>
      <c r="BK16" s="17">
        <f>VLOOKUP(B:B,'[15]summary-Dec-17'!$B$1:$CY$65536,102,0)</f>
        <v>1720170</v>
      </c>
      <c r="BL16" s="17">
        <f>VLOOKUP(B:B,'[15]summary-Dec-17'!$B$1:$DA$65536,104,0)</f>
        <v>8421072</v>
      </c>
      <c r="BM16" s="17">
        <f t="shared" si="29"/>
        <v>10141242</v>
      </c>
      <c r="BN16" s="22">
        <f t="shared" si="30"/>
        <v>0.169621235742131</v>
      </c>
      <c r="BO16" s="16">
        <f>VLOOKUP(B:B,'[16]summary-Mar-18'!$B$1:$DB$65536,105,0)</f>
        <v>1825881</v>
      </c>
      <c r="BP16" s="17">
        <f>VLOOKUP(B:B,'[16]summary-Mar-18'!$B$1:$DD$65536,107,0)</f>
        <v>7840074</v>
      </c>
      <c r="BQ16" s="17">
        <f t="shared" si="31"/>
        <v>9665955</v>
      </c>
      <c r="BR16" s="22">
        <f t="shared" si="32"/>
        <v>0.18889814819125478</v>
      </c>
      <c r="BS16" s="17">
        <f>VLOOKUP(B:B,'[17]summary-Jun-18'!$B$1:$DE$65536,108,0)</f>
        <v>2075588</v>
      </c>
      <c r="BT16" s="1">
        <f>VLOOKUP(B:B,'[17]summary-Jun-18'!$B$1:$DG$65536,110,0)</f>
        <v>7718682</v>
      </c>
      <c r="BU16" s="17">
        <f t="shared" si="33"/>
        <v>9794270</v>
      </c>
      <c r="BV16" s="22">
        <f t="shared" si="34"/>
        <v>0.21191860138632077</v>
      </c>
      <c r="BW16" s="17">
        <f>VLOOKUP(B:B,'[18]summary-Sep-18'!$B$1:$DH$65536,111,0)</f>
        <v>2064060</v>
      </c>
      <c r="BX16" s="17">
        <f>VLOOKUP(B:B,'[18]summary-Sep-18'!$B$1:$DJ$65536,113,0)</f>
        <v>7907471</v>
      </c>
      <c r="BY16" s="17">
        <f t="shared" si="35"/>
        <v>9971531</v>
      </c>
      <c r="BZ16" s="22">
        <f t="shared" si="36"/>
        <v>0.20699529490506524</v>
      </c>
      <c r="CA16" s="17">
        <f>VLOOKUP(B:B,'[19]summary-Dec-18'!$B$1:$DK$65536,114,0)</f>
        <v>1830301</v>
      </c>
      <c r="CB16" s="17">
        <f>VLOOKUP(B:B,'[19]summary-Dec-18'!$B$1:$DM$65536,116,0)</f>
        <v>8429659</v>
      </c>
      <c r="CC16" s="17">
        <f t="shared" si="37"/>
        <v>10259960</v>
      </c>
      <c r="CD16" s="22">
        <f t="shared" si="38"/>
        <v>0.178392605819126</v>
      </c>
      <c r="CE16" s="16">
        <f>VLOOKUP(B:B,[20]Summary_mar_19!$B$1:$DN$65536,117,0)</f>
        <v>1851899</v>
      </c>
      <c r="CF16" s="17">
        <f>VLOOKUP(B:B,[20]Summary_mar_19!$B$1:$DP$65536,119,0)</f>
        <v>8439967</v>
      </c>
      <c r="CG16" s="17">
        <f t="shared" si="39"/>
        <v>10291866</v>
      </c>
      <c r="CH16" s="22">
        <f t="shared" si="40"/>
        <v>0.17993811812163119</v>
      </c>
      <c r="CI16" s="17">
        <f>VLOOKUP(B:B,[21]Summary_jun_19!$B$1:$DQ$65536,120,0)</f>
        <v>2139529</v>
      </c>
      <c r="CJ16" s="17">
        <f>VLOOKUP(B:B,[21]Summary_jun_19!$B$1:$DS$65536,122,0)</f>
        <v>8131316</v>
      </c>
      <c r="CK16" s="17">
        <f t="shared" si="41"/>
        <v>10270845</v>
      </c>
      <c r="CL16" s="22">
        <f t="shared" si="42"/>
        <v>0.20831090333852764</v>
      </c>
      <c r="CM16" s="17">
        <f>VLOOKUP(B:B,[22]Summary_sep_19!$B$1:$DT$65536,123,0)</f>
        <v>1980005</v>
      </c>
      <c r="CN16" s="17">
        <f>VLOOKUP(B:B,[22]Summary_sep_19!$B$1:$DV$65536,125,0)</f>
        <v>7739207</v>
      </c>
      <c r="CO16" s="17">
        <f t="shared" si="43"/>
        <v>9719212</v>
      </c>
      <c r="CP16" s="22">
        <f t="shared" si="44"/>
        <v>0.2037207337384965</v>
      </c>
      <c r="CQ16" s="17">
        <f>VLOOKUP(B:B,[23]Summary_DEC_19!$B$1:$DW$65536,126,0)</f>
        <v>0</v>
      </c>
      <c r="CR16" s="17">
        <f>VLOOKUP(B:B,[23]Summary_DEC_19!$B$1:$DY$65536,128,0)</f>
        <v>7369033</v>
      </c>
      <c r="CS16" s="17">
        <f t="shared" si="45"/>
        <v>7369033</v>
      </c>
      <c r="CT16" s="22">
        <f t="shared" si="46"/>
        <v>0</v>
      </c>
      <c r="CU16" s="16">
        <f>VLOOKUP(B:B,[24]Summary_mar_20!$B:$DZ,129,0)</f>
        <v>0</v>
      </c>
      <c r="CV16" s="17">
        <f>VLOOKUP(B:B,[24]Summary_mar_20!$B:$EB,131,0)</f>
        <v>7256955</v>
      </c>
      <c r="CW16" s="17">
        <f t="shared" si="47"/>
        <v>7256955</v>
      </c>
      <c r="CX16" s="22">
        <f t="shared" si="48"/>
        <v>0</v>
      </c>
      <c r="CY16" s="17">
        <f>VLOOKUP(B:B,[25]Summary_jun_20!$B:$EC,132,0)</f>
        <v>0</v>
      </c>
      <c r="CZ16" s="17">
        <f>VLOOKUP(B:B,[25]Summary_jun_20!$B:$EE,134,0)</f>
        <v>7446595</v>
      </c>
      <c r="DA16" s="17">
        <f t="shared" si="49"/>
        <v>7446595</v>
      </c>
      <c r="DB16" s="22">
        <f t="shared" si="50"/>
        <v>0</v>
      </c>
      <c r="DC16" s="17">
        <f>VLOOKUP(B:B,[26]Summary_Sep_20!$B:$EF,135,0)</f>
        <v>0</v>
      </c>
      <c r="DD16" s="17">
        <f>VLOOKUP(B:B,[26]Summary_Sep_20!$B:$EI,138,0)</f>
        <v>7770588</v>
      </c>
      <c r="DE16" s="17">
        <f t="shared" si="51"/>
        <v>7770588</v>
      </c>
      <c r="DF16" s="22">
        <f t="shared" si="52"/>
        <v>0</v>
      </c>
      <c r="DG16" s="17">
        <f>VLOOKUP(B:B,[27]Summary_Dec_20!$B:$EI,138,0)</f>
        <v>0</v>
      </c>
      <c r="DH16" s="17">
        <f>VLOOKUP(B:B,[27]Summary_Dec_20!$B:$EM,142,0)</f>
        <v>8465014</v>
      </c>
      <c r="DI16" s="17">
        <f t="shared" si="53"/>
        <v>8465014</v>
      </c>
      <c r="DJ16" s="22">
        <f t="shared" si="54"/>
        <v>0</v>
      </c>
      <c r="DK16" s="16">
        <f>VLOOKUP(B:B,[28]Summary_Mar_21!$B:$EK,140,0)</f>
        <v>1654290</v>
      </c>
      <c r="DL16" s="17">
        <f>VLOOKUP(B:B,[28]Summary_Mar_21!$B:$EM,142,0)</f>
        <v>8739341</v>
      </c>
      <c r="DM16" s="17">
        <f t="shared" si="55"/>
        <v>10393631</v>
      </c>
      <c r="DN16" s="22">
        <f t="shared" si="56"/>
        <v>0.15916381868857957</v>
      </c>
      <c r="DO16" s="17">
        <f>VLOOKUP(B:B,[29]Summary_Jun_21!$B:$EN,143,0)</f>
        <v>1708649</v>
      </c>
      <c r="DP16" s="17">
        <f>VLOOKUP(B:B,[29]Summary_Jun_21!$B:$EP,145,0)</f>
        <v>8676894</v>
      </c>
      <c r="DQ16" s="17">
        <f t="shared" si="57"/>
        <v>10385543</v>
      </c>
      <c r="DR16" s="22">
        <f t="shared" si="58"/>
        <v>0.1645218743016133</v>
      </c>
      <c r="DS16" s="17">
        <f>VLOOKUP(B:B,[30]Summary_Sep_21!$B:$EQ,146,0)</f>
        <v>1802890</v>
      </c>
      <c r="DT16" s="17">
        <f>VLOOKUP(B:B,[30]Summary_Sep_21!$B:$ES,148,0)</f>
        <v>8573930</v>
      </c>
      <c r="DU16" s="17">
        <f t="shared" si="59"/>
        <v>10376820</v>
      </c>
      <c r="DV16" s="22">
        <f t="shared" si="60"/>
        <v>0.17374205199666179</v>
      </c>
      <c r="DW16" s="17">
        <f>VLOOKUP(B:B,[31]Summary_Dec_21!$B:$EV,151,0)</f>
        <v>1805874</v>
      </c>
      <c r="DX16" s="17">
        <f>VLOOKUP(B:B,[31]Summary_Dec_21!$B:$EX,153,0)</f>
        <v>8548090</v>
      </c>
      <c r="DY16" s="17">
        <f t="shared" si="61"/>
        <v>10353964</v>
      </c>
      <c r="DZ16" s="22">
        <f t="shared" si="62"/>
        <v>0.17441378007495487</v>
      </c>
      <c r="EA16" s="16">
        <f>VLOOKUP(B:B,[32]Summary_Mar_22!$B:$DL,115,0)</f>
        <v>1772817</v>
      </c>
      <c r="EB16" s="17">
        <f>VLOOKUP(B:B,[32]Summary_Mar_22!$B:$DN,117,0)</f>
        <v>8890773</v>
      </c>
      <c r="EC16" s="17">
        <f t="shared" si="63"/>
        <v>10663590</v>
      </c>
      <c r="ED16" s="22">
        <f t="shared" si="64"/>
        <v>0.16624954635352635</v>
      </c>
      <c r="EE16" s="17">
        <f>VLOOKUP(B:B,[33]Summary_Jun_22!$B:$DO,118,0)</f>
        <v>1723388</v>
      </c>
      <c r="EF16" s="17">
        <f>VLOOKUP(B:B,[33]Summary_Jun_22!$B:$DQ,120,0)</f>
        <v>9030469</v>
      </c>
      <c r="EG16" s="17">
        <f t="shared" si="65"/>
        <v>10753857</v>
      </c>
      <c r="EH16" s="22">
        <f t="shared" si="66"/>
        <v>0.16025766383168383</v>
      </c>
      <c r="EI16" s="17">
        <f>VLOOKUP(B:B,[34]Summary_Sep_22!$B:$DR,121,0)</f>
        <v>1812921</v>
      </c>
      <c r="EJ16" s="17">
        <f>VLOOKUP(B:B,[34]Summary_Sep_22!$B:$DT,123,0)</f>
        <v>9236806</v>
      </c>
      <c r="EK16" s="17">
        <f t="shared" si="67"/>
        <v>11049727</v>
      </c>
      <c r="EL16" s="22">
        <f t="shared" si="68"/>
        <v>0.16406930234565975</v>
      </c>
      <c r="EM16" s="17">
        <f>VLOOKUP(B:B,[35]Summary_Dec_22!$B:$DU,124,0)</f>
        <v>1884478</v>
      </c>
      <c r="EN16" s="17">
        <f>VLOOKUP(B:B,[35]Summary_Dec_22!$B:$DW,126,0)</f>
        <v>9394090</v>
      </c>
      <c r="EO16" s="17">
        <f t="shared" si="69"/>
        <v>11278568</v>
      </c>
      <c r="EP16" s="22">
        <f t="shared" si="70"/>
        <v>0.1670848639649998</v>
      </c>
      <c r="EQ16" s="16">
        <f>VLOOKUP(B:B,[36]Summary_Mar_23!$B:$DS,122,0)</f>
        <v>2022079</v>
      </c>
      <c r="ER16" s="17">
        <f>VLOOKUP(B:B,[36]Summary_Mar_23!$B:$DU,124,0)</f>
        <v>9361061</v>
      </c>
      <c r="ES16" s="17">
        <f t="shared" si="71"/>
        <v>11383140</v>
      </c>
      <c r="ET16" s="22">
        <f t="shared" si="72"/>
        <v>0.17763806823073422</v>
      </c>
      <c r="EU16" s="17">
        <f>VLOOKUP(B:B,[37]Summary_Jun_23!$B:$DT,123,0)</f>
        <v>2131527</v>
      </c>
      <c r="EV16" s="17">
        <f>VLOOKUP(B:B,[37]Summary_Jun_23!$B:$DV,125,0)</f>
        <v>9516467</v>
      </c>
      <c r="EW16" s="17">
        <f t="shared" si="73"/>
        <v>11647994</v>
      </c>
      <c r="EX16" s="22">
        <f t="shared" si="74"/>
        <v>0.18299520071868169</v>
      </c>
      <c r="EY16" s="1">
        <f>VLOOKUP(B:B,[38]Summary_Sep_23!$B:$DV,125,0)</f>
        <v>2236266</v>
      </c>
      <c r="EZ16" s="1">
        <f>VLOOKUP(B:B,[38]Summary_Sep_23!$B:$DX,127,0)</f>
        <v>9291269</v>
      </c>
      <c r="FA16" s="17">
        <f t="shared" si="75"/>
        <v>11527535</v>
      </c>
      <c r="FB16" s="22">
        <f t="shared" si="76"/>
        <v>0.19399342530731853</v>
      </c>
      <c r="FC16" s="17">
        <f>VLOOKUP(B:B,[39]Indu!$B:$DX,127,0)</f>
        <v>2390271</v>
      </c>
      <c r="FD16" s="17">
        <f>VLOOKUP(B:B,[39]Indu!$B:$EA,130,0)</f>
        <v>8943138</v>
      </c>
      <c r="FE16" s="17">
        <f t="shared" si="77"/>
        <v>11333409</v>
      </c>
      <c r="FF16" s="22">
        <f t="shared" si="78"/>
        <v>0.21090485660581032</v>
      </c>
      <c r="FG16" s="16">
        <f>VLOOKUP(B:B,'[40]Mar 2024 Final'!$B:$EA,130,0)</f>
        <v>2284517</v>
      </c>
      <c r="FH16" s="17">
        <f>VLOOKUP(B:B,'[40]Mar 2024 Final'!$B:$EC,132,0)</f>
        <v>8836190</v>
      </c>
      <c r="FI16" s="17">
        <f t="shared" si="79"/>
        <v>11120707</v>
      </c>
      <c r="FJ16" s="22">
        <f t="shared" si="80"/>
        <v>0.20542911525319388</v>
      </c>
      <c r="FK16" s="17">
        <f>VLOOKUP(B:B,'[41]June 2024 Final'!$B:$EF,135,0)</f>
        <v>2268851</v>
      </c>
      <c r="FL16" s="17">
        <f>VLOOKUP(B:B,'[41]June 2024 Final'!$B:$EH,137,0)</f>
        <v>8827767</v>
      </c>
      <c r="FM16" s="17">
        <f t="shared" si="81"/>
        <v>11096618</v>
      </c>
      <c r="FN16" s="22">
        <f t="shared" si="82"/>
        <v>0.20446328782337106</v>
      </c>
      <c r="FO16" s="17">
        <f>VLOOKUP(B:B,'[42]Sep 2024 Final'!$B:$EG,136,0)</f>
        <v>2260229</v>
      </c>
      <c r="FP16" s="17">
        <f>VLOOKUP(B:B,'[42]Sep 2024 Final'!$B:$EI,138,0)</f>
        <v>8497062</v>
      </c>
      <c r="FQ16" s="17">
        <f t="shared" si="83"/>
        <v>10757291</v>
      </c>
      <c r="FR16" s="22">
        <f t="shared" si="84"/>
        <v>0.21011135610257267</v>
      </c>
      <c r="FS16" s="17">
        <f>VLOOKUP(B:B,'[43]Dec 2024 Final'!$B:$EI,138,0)</f>
        <v>2387023</v>
      </c>
      <c r="FT16" s="17">
        <f>VLOOKUP(B:B,'[43]Dec 2024 Final'!$B:$EK,140,0)</f>
        <v>8513879</v>
      </c>
      <c r="FU16" s="17">
        <f t="shared" si="85"/>
        <v>10900902</v>
      </c>
      <c r="FV16" s="22">
        <f t="shared" si="86"/>
        <v>0.21897481511163022</v>
      </c>
    </row>
    <row r="17" spans="1:178" x14ac:dyDescent="0.25">
      <c r="A17">
        <v>11</v>
      </c>
      <c r="B17" s="11" t="s">
        <v>12</v>
      </c>
      <c r="C17" s="16">
        <f>VLOOKUP(B:B,'[44]Mar 2014 (Final)'!$B$1:$BH$65536,59,0)</f>
        <v>6251465</v>
      </c>
      <c r="D17" s="17">
        <f>VLOOKUP(B:B,'[44]Mar 2014 (Final)'!$B$1:$BL$65536,63,0)</f>
        <v>154597026</v>
      </c>
      <c r="E17" s="17">
        <f t="shared" si="0"/>
        <v>160848491</v>
      </c>
      <c r="F17" s="22">
        <f t="shared" si="1"/>
        <v>3.8865549568631017E-2</v>
      </c>
      <c r="G17" s="17">
        <f>VLOOKUP(B:B,'[45]June 2014 (Final - print)'!$B$1:$BI$65536,60,0)</f>
        <v>6427150</v>
      </c>
      <c r="H17" s="17">
        <f>VLOOKUP(B:B,'[45]June 2014 (Final - print)'!$B$1:$BL$65536,63,0)</f>
        <v>165600406</v>
      </c>
      <c r="I17" s="17">
        <f t="shared" si="87"/>
        <v>172027556</v>
      </c>
      <c r="J17" s="22">
        <f t="shared" si="2"/>
        <v>3.7361165556522816E-2</v>
      </c>
      <c r="K17" s="46"/>
      <c r="L17" s="46"/>
      <c r="M17" s="47">
        <f t="shared" si="3"/>
        <v>0</v>
      </c>
      <c r="N17" s="48" t="e">
        <f t="shared" si="4"/>
        <v>#DIV/0!</v>
      </c>
      <c r="O17" s="17">
        <f>VLOOKUP(B:B,'[3]Dec 2014 (Final)'!$B$1:$BO$65536,66,0)</f>
        <v>7669784</v>
      </c>
      <c r="P17" s="17">
        <f>VLOOKUP(B:B,'[3]Dec 2014 (Final)'!$B$1:$BQ$65536,68,0)</f>
        <v>178978586</v>
      </c>
      <c r="Q17" s="17">
        <f t="shared" si="5"/>
        <v>186648370</v>
      </c>
      <c r="R17" s="22">
        <f t="shared" si="6"/>
        <v>4.1092156336538059E-2</v>
      </c>
      <c r="S17" s="16">
        <f>VLOOKUP(B:B,'[4]Mar 2015 (Final)'!$B$1:$BQ$65536,68,0)</f>
        <v>7569360</v>
      </c>
      <c r="T17" s="17">
        <f>VLOOKUP(B:B,'[4]Mar 2015 (Final)'!$B$1:$BS$65536,70,0)</f>
        <v>183139637</v>
      </c>
      <c r="U17" s="17">
        <f t="shared" si="7"/>
        <v>190708997</v>
      </c>
      <c r="V17" s="22">
        <f t="shared" si="8"/>
        <v>3.9690628754132665E-2</v>
      </c>
      <c r="W17" s="17">
        <f>VLOOKUP(B:B,'[5]June 2015 (Final)'!$B$1:$BU$65536,72,0)</f>
        <v>8141252</v>
      </c>
      <c r="X17" s="17">
        <f>VLOOKUP(B:B,'[5]June 2015 (Final)'!$B$1:$BW$65536,74,0)</f>
        <v>203407985</v>
      </c>
      <c r="Y17" s="17">
        <f t="shared" si="9"/>
        <v>211549237</v>
      </c>
      <c r="Z17" s="22">
        <f t="shared" si="10"/>
        <v>3.8483958228599048E-2</v>
      </c>
      <c r="AA17" s="17">
        <f>VLOOKUP(B:B,'[6]Sep 2015 (Final)'!$B$1:$BX$65536,75,0)</f>
        <v>7529945</v>
      </c>
      <c r="AB17" s="17">
        <f>VLOOKUP(B:B,'[6]Sep 2015 (Final)'!$B$1:$BZ$65536,77,0)</f>
        <v>210607227</v>
      </c>
      <c r="AC17" s="17">
        <f t="shared" si="11"/>
        <v>218137172</v>
      </c>
      <c r="AD17" s="22">
        <f t="shared" si="12"/>
        <v>3.4519311545856107E-2</v>
      </c>
      <c r="AE17" s="17">
        <f>VLOOKUP(B:B,'[7]Dec 2015 (Final)'!$B$1:$CA$65536,78,0)</f>
        <v>7130565</v>
      </c>
      <c r="AF17" s="17">
        <f>VLOOKUP(B:B,'[7]Dec 2015 (Final)'!$B$1:$CC$65536,80,0)</f>
        <v>208074513</v>
      </c>
      <c r="AG17" s="17">
        <f t="shared" si="13"/>
        <v>215205078</v>
      </c>
      <c r="AH17" s="22">
        <f t="shared" si="14"/>
        <v>3.3133813877756171E-2</v>
      </c>
      <c r="AI17" s="16">
        <f>VLOOKUP(B:B,'[8]Mar 2016 (Final)'!$B$1:$CD$65536,81,0)</f>
        <v>7331247</v>
      </c>
      <c r="AJ17" s="17">
        <f>VLOOKUP(B:B,'[8]Mar 2016 (Final)'!$B$1:$CF$65536,83,0)</f>
        <v>213234193</v>
      </c>
      <c r="AK17" s="17">
        <f t="shared" si="15"/>
        <v>220565440</v>
      </c>
      <c r="AL17" s="22">
        <f t="shared" si="16"/>
        <v>3.323842121413037E-2</v>
      </c>
      <c r="AM17" s="17">
        <f>VLOOKUP(B:B,'[9]Jun 2016 (Final)'!$B$1:$CH$65536,85,0)</f>
        <v>9037452</v>
      </c>
      <c r="AN17" s="17">
        <f>VLOOKUP(B:B,'[9]Jun 2016 (Final)'!$B$1:$CJ$65536,87,0)</f>
        <v>220425621</v>
      </c>
      <c r="AO17" s="17">
        <f t="shared" si="17"/>
        <v>229463073</v>
      </c>
      <c r="AP17" s="22">
        <f t="shared" si="18"/>
        <v>3.9385212974987045E-2</v>
      </c>
      <c r="AQ17" s="17">
        <f>VLOOKUP(B:B,'[10]Sep 2016 (Final)'!$B$1:$CK$65536,88,0)</f>
        <v>8989598</v>
      </c>
      <c r="AR17" s="17">
        <f>VLOOKUP(B:B,'[10]Sep 2016 (Final)'!$B$1:$CM$65536,90,0)</f>
        <v>226468224</v>
      </c>
      <c r="AS17" s="17">
        <f t="shared" si="19"/>
        <v>235457822</v>
      </c>
      <c r="AT17" s="22">
        <f t="shared" si="20"/>
        <v>3.8179228549901391E-2</v>
      </c>
      <c r="AU17" s="17">
        <f>VLOOKUP(B:B,'[11]summary-dec-16'!$B$1:$CN$65536,91,0)</f>
        <v>10144114</v>
      </c>
      <c r="AV17" s="17">
        <f>VLOOKUP(B:B,'[11]summary-dec-16'!$B$1:$CP$65536,93,0)</f>
        <v>236398405</v>
      </c>
      <c r="AW17" s="17">
        <f t="shared" si="21"/>
        <v>246542519</v>
      </c>
      <c r="AX17" s="22">
        <f t="shared" si="22"/>
        <v>4.1145495069757114E-2</v>
      </c>
      <c r="AY17" s="16">
        <f>VLOOKUP(B:B,'[12]summary-mar-17'!$B$1:$CP$65536,93,0)</f>
        <v>10288347</v>
      </c>
      <c r="AZ17" s="17">
        <f>VLOOKUP(B:B,'[12]summary-mar-17'!$B$1:$CR$65536,95,0)</f>
        <v>245288658</v>
      </c>
      <c r="BA17" s="17">
        <f t="shared" si="23"/>
        <v>255577005</v>
      </c>
      <c r="BB17" s="22">
        <f t="shared" si="24"/>
        <v>4.0255370392183756E-2</v>
      </c>
      <c r="BC17" s="17">
        <f>VLOOKUP(B:B,'[13]summary-june-17'!$B$1:$CS$65536,96,0)</f>
        <v>11251117</v>
      </c>
      <c r="BD17" s="17">
        <f>VLOOKUP(B:B,'[13]summary-june-17'!$B$1:$CU$65536,98,0)</f>
        <v>251722643</v>
      </c>
      <c r="BE17" s="17">
        <f t="shared" si="25"/>
        <v>262973760</v>
      </c>
      <c r="BF17" s="22">
        <f t="shared" si="26"/>
        <v>4.2784181204999314E-2</v>
      </c>
      <c r="BG17" s="17">
        <f>VLOOKUP(B:B,'[14]summary-sep-17'!$B$1:$CV$65536,99,0)</f>
        <v>16033969</v>
      </c>
      <c r="BH17" s="17">
        <f>VLOOKUP(B:B,'[14]summary-sep-17'!$B$1:$CX$65536,101,0)</f>
        <v>258142389</v>
      </c>
      <c r="BI17" s="17">
        <f t="shared" si="27"/>
        <v>274176358</v>
      </c>
      <c r="BJ17" s="22">
        <f t="shared" si="28"/>
        <v>5.8480494514410321E-2</v>
      </c>
      <c r="BK17" s="17">
        <f>VLOOKUP(B:B,'[15]summary-Dec-17'!$B$1:$CY$65536,102,0)</f>
        <v>17765276</v>
      </c>
      <c r="BL17" s="17">
        <f>VLOOKUP(B:B,'[15]summary-Dec-17'!$B$1:$DA$65536,104,0)</f>
        <v>252361773</v>
      </c>
      <c r="BM17" s="17">
        <f t="shared" si="29"/>
        <v>270127049</v>
      </c>
      <c r="BN17" s="22">
        <f t="shared" si="30"/>
        <v>6.5766372030370043E-2</v>
      </c>
      <c r="BO17" s="16">
        <f>VLOOKUP(B:B,'[16]summary-Mar-18'!$B$1:$DB$65536,105,0)</f>
        <v>27551739</v>
      </c>
      <c r="BP17" s="17">
        <f>VLOOKUP(B:B,'[16]summary-Mar-18'!$B$1:$DD$65536,107,0)</f>
        <v>251218576</v>
      </c>
      <c r="BQ17" s="17">
        <f t="shared" si="31"/>
        <v>278770315</v>
      </c>
      <c r="BR17" s="22">
        <f t="shared" si="32"/>
        <v>9.8833116431353174E-2</v>
      </c>
      <c r="BS17" s="17">
        <f>VLOOKUP(B:B,'[17]summary-Jun-18'!$B$1:$DE$65536,108,0)</f>
        <v>27354007</v>
      </c>
      <c r="BT17" s="1">
        <f>VLOOKUP(B:B,'[17]summary-Jun-18'!$B$1:$DG$65536,110,0)</f>
        <v>249279734</v>
      </c>
      <c r="BU17" s="17">
        <f t="shared" si="33"/>
        <v>276633741</v>
      </c>
      <c r="BV17" s="22">
        <f t="shared" si="34"/>
        <v>9.8881672572255025E-2</v>
      </c>
      <c r="BW17" s="17">
        <f>VLOOKUP(B:B,'[18]summary-Sep-18'!$B$1:$DH$65536,111,0)</f>
        <v>28342778</v>
      </c>
      <c r="BX17" s="17">
        <f>VLOOKUP(B:B,'[18]summary-Sep-18'!$B$1:$DJ$65536,113,0)</f>
        <v>252258336</v>
      </c>
      <c r="BY17" s="17">
        <f t="shared" si="35"/>
        <v>280601114</v>
      </c>
      <c r="BZ17" s="22">
        <f t="shared" si="36"/>
        <v>0.10100736093300043</v>
      </c>
      <c r="CA17" s="17">
        <f>VLOOKUP(B:B,'[19]summary-Dec-18'!$B$1:$DK$65536,114,0)</f>
        <v>24753283</v>
      </c>
      <c r="CB17" s="17">
        <f>VLOOKUP(B:B,'[19]summary-Dec-18'!$B$1:$DM$65536,116,0)</f>
        <v>243546383</v>
      </c>
      <c r="CC17" s="17">
        <f t="shared" si="37"/>
        <v>268299666</v>
      </c>
      <c r="CD17" s="22">
        <f t="shared" si="38"/>
        <v>9.2259835314144598E-2</v>
      </c>
      <c r="CE17" s="16">
        <f>VLOOKUP(B:B,[20]Summary_mar_19!$B$1:$DN$65536,117,0)</f>
        <v>24637502</v>
      </c>
      <c r="CF17" s="17">
        <f>VLOOKUP(B:B,[20]Summary_mar_19!$B$1:$DP$65536,119,0)</f>
        <v>249798926</v>
      </c>
      <c r="CG17" s="17">
        <f t="shared" si="39"/>
        <v>274436428</v>
      </c>
      <c r="CH17" s="22">
        <f t="shared" si="40"/>
        <v>8.9774896793220177E-2</v>
      </c>
      <c r="CI17" s="17">
        <f>VLOOKUP(B:B,[21]Summary_jun_19!$B$1:$DQ$65536,120,0)</f>
        <v>25192094</v>
      </c>
      <c r="CJ17" s="17">
        <f>VLOOKUP(B:B,[21]Summary_jun_19!$B$1:$DS$65536,122,0)</f>
        <v>255814491</v>
      </c>
      <c r="CK17" s="17">
        <f t="shared" si="41"/>
        <v>281006585</v>
      </c>
      <c r="CL17" s="22">
        <f t="shared" si="42"/>
        <v>8.9649479210602845E-2</v>
      </c>
      <c r="CM17" s="17">
        <f>VLOOKUP(B:B,[22]Summary_sep_19!$B$1:$DT$65536,123,0)</f>
        <v>24270786</v>
      </c>
      <c r="CN17" s="17">
        <f>VLOOKUP(B:B,[22]Summary_sep_19!$B$1:$DV$65536,125,0)</f>
        <v>267272041</v>
      </c>
      <c r="CO17" s="17">
        <f t="shared" si="43"/>
        <v>291542827</v>
      </c>
      <c r="CP17" s="22">
        <f t="shared" si="44"/>
        <v>8.3249470582927421E-2</v>
      </c>
      <c r="CQ17" s="17">
        <f>VLOOKUP(B:B,[23]Summary_DEC_19!$B$1:$DW$65536,126,0)</f>
        <v>26122319</v>
      </c>
      <c r="CR17" s="17">
        <f>VLOOKUP(B:B,[23]Summary_DEC_19!$B$1:$DY$65536,128,0)</f>
        <v>265332776</v>
      </c>
      <c r="CS17" s="17">
        <f t="shared" si="45"/>
        <v>291455095</v>
      </c>
      <c r="CT17" s="22">
        <f t="shared" si="46"/>
        <v>8.9627251155105045E-2</v>
      </c>
      <c r="CU17" s="16">
        <f>VLOOKUP(B:B,[24]Summary_mar_20!$B:$DZ,129,0)</f>
        <v>25924516</v>
      </c>
      <c r="CV17" s="17">
        <f>VLOOKUP(B:B,[24]Summary_mar_20!$B:$EB,131,0)</f>
        <v>274780327</v>
      </c>
      <c r="CW17" s="17">
        <f t="shared" si="47"/>
        <v>300704843</v>
      </c>
      <c r="CX17" s="22">
        <f t="shared" si="48"/>
        <v>8.6212499078373667E-2</v>
      </c>
      <c r="CY17" s="17">
        <f>VLOOKUP(B:B,[25]Summary_jun_20!$B:$EC,132,0)</f>
        <v>27867462</v>
      </c>
      <c r="CZ17" s="17">
        <f>VLOOKUP(B:B,[25]Summary_jun_20!$B:$EE,134,0)</f>
        <v>270795433</v>
      </c>
      <c r="DA17" s="17">
        <f t="shared" si="49"/>
        <v>298662895</v>
      </c>
      <c r="DB17" s="22">
        <f t="shared" si="50"/>
        <v>9.3307412693498473E-2</v>
      </c>
      <c r="DC17" s="17">
        <f>VLOOKUP(B:B,[26]Summary_Sep_20!$B:$EF,135,0)</f>
        <v>33603292</v>
      </c>
      <c r="DD17" s="17">
        <f>VLOOKUP(B:B,[26]Summary_Sep_20!$B:$EI,138,0)</f>
        <v>282894952</v>
      </c>
      <c r="DE17" s="17">
        <f t="shared" si="51"/>
        <v>316498244</v>
      </c>
      <c r="DF17" s="22">
        <f t="shared" si="52"/>
        <v>0.10617212776700272</v>
      </c>
      <c r="DG17" s="17">
        <f>VLOOKUP(B:B,[27]Summary_Dec_20!$B:$EI,138,0)</f>
        <v>46289138</v>
      </c>
      <c r="DH17" s="17">
        <f>VLOOKUP(B:B,[27]Summary_Dec_20!$B:$EM,142,0)</f>
        <v>280522176</v>
      </c>
      <c r="DI17" s="17">
        <f t="shared" si="53"/>
        <v>326811314</v>
      </c>
      <c r="DJ17" s="22">
        <f t="shared" si="54"/>
        <v>0.14163872551854187</v>
      </c>
      <c r="DK17" s="16">
        <f>VLOOKUP(B:B,[28]Summary_Mar_21!$B:$EK,140,0)</f>
        <v>39078258</v>
      </c>
      <c r="DL17" s="17">
        <f>VLOOKUP(B:B,[28]Summary_Mar_21!$B:$EM,142,0)</f>
        <v>291993635</v>
      </c>
      <c r="DM17" s="17">
        <f t="shared" si="55"/>
        <v>331071893</v>
      </c>
      <c r="DN17" s="22">
        <f t="shared" si="56"/>
        <v>0.1180355651634855</v>
      </c>
      <c r="DO17" s="17">
        <f>VLOOKUP(B:B,[29]Summary_Jun_21!$B:$EN,143,0)</f>
        <v>38666066</v>
      </c>
      <c r="DP17" s="17">
        <f>VLOOKUP(B:B,[29]Summary_Jun_21!$B:$EP,145,0)</f>
        <v>295359344</v>
      </c>
      <c r="DQ17" s="17">
        <f t="shared" si="57"/>
        <v>334025410</v>
      </c>
      <c r="DR17" s="22">
        <f t="shared" si="58"/>
        <v>0.1157578580623552</v>
      </c>
      <c r="DS17" s="17">
        <f>VLOOKUP(B:B,[30]Summary_Sep_21!$B:$EQ,146,0)</f>
        <v>37490931</v>
      </c>
      <c r="DT17" s="17">
        <f>VLOOKUP(B:B,[30]Summary_Sep_21!$B:$ES,148,0)</f>
        <v>301071653</v>
      </c>
      <c r="DU17" s="17">
        <f t="shared" si="59"/>
        <v>338562584</v>
      </c>
      <c r="DV17" s="22">
        <f t="shared" si="60"/>
        <v>0.11073560036391972</v>
      </c>
      <c r="DW17" s="17">
        <f>VLOOKUP(B:B,[31]Summary_Dec_21!$B:$EV,151,0)</f>
        <v>38724778</v>
      </c>
      <c r="DX17" s="17">
        <f>VLOOKUP(B:B,[31]Summary_Dec_21!$B:$EX,153,0)</f>
        <v>304584437</v>
      </c>
      <c r="DY17" s="17">
        <f t="shared" si="61"/>
        <v>343309215</v>
      </c>
      <c r="DZ17" s="22">
        <f t="shared" si="62"/>
        <v>0.11279853935758759</v>
      </c>
      <c r="EA17" s="16">
        <f>VLOOKUP(B:B,[32]Summary_Mar_22!$B:$DL,115,0)</f>
        <v>38254584</v>
      </c>
      <c r="EB17" s="17">
        <f>VLOOKUP(B:B,[32]Summary_Mar_22!$B:$DN,117,0)</f>
        <v>318646679</v>
      </c>
      <c r="EC17" s="17">
        <f t="shared" si="63"/>
        <v>356901263</v>
      </c>
      <c r="ED17" s="22">
        <f t="shared" si="64"/>
        <v>0.10718534218243997</v>
      </c>
      <c r="EE17" s="17">
        <f>VLOOKUP(B:B,[33]Summary_Jun_22!$B:$DO,118,0)</f>
        <v>40430068</v>
      </c>
      <c r="EF17" s="17">
        <f>VLOOKUP(B:B,[33]Summary_Jun_22!$B:$DQ,120,0)</f>
        <v>323940589</v>
      </c>
      <c r="EG17" s="17">
        <f t="shared" si="65"/>
        <v>364370657</v>
      </c>
      <c r="EH17" s="22">
        <f t="shared" si="66"/>
        <v>0.11095862749452956</v>
      </c>
      <c r="EI17" s="17">
        <f>VLOOKUP(B:B,[34]Summary_Sep_22!$B:$DR,121,0)</f>
        <v>41491190</v>
      </c>
      <c r="EJ17" s="17">
        <f>VLOOKUP(B:B,[34]Summary_Sep_22!$B:$DT,123,0)</f>
        <v>328664388</v>
      </c>
      <c r="EK17" s="17">
        <f t="shared" si="67"/>
        <v>370155578</v>
      </c>
      <c r="EL17" s="22">
        <f t="shared" si="68"/>
        <v>0.11209121911435845</v>
      </c>
      <c r="EM17" s="17">
        <f>VLOOKUP(B:B,[35]Summary_Dec_22!$B:$DU,124,0)</f>
        <v>42927152</v>
      </c>
      <c r="EN17" s="17">
        <f>VLOOKUP(B:B,[35]Summary_Dec_22!$B:$DW,126,0)</f>
        <v>331323038</v>
      </c>
      <c r="EO17" s="17">
        <f t="shared" si="69"/>
        <v>374250190</v>
      </c>
      <c r="EP17" s="22">
        <f t="shared" si="70"/>
        <v>0.11470175071921807</v>
      </c>
      <c r="EQ17" s="16">
        <f>VLOOKUP(B:B,[36]Summary_Mar_23!$B:$DS,122,0)</f>
        <v>45781413</v>
      </c>
      <c r="ER17" s="17">
        <f>VLOOKUP(B:B,[36]Summary_Mar_23!$B:$DU,124,0)</f>
        <v>350672443</v>
      </c>
      <c r="ES17" s="17">
        <f t="shared" si="71"/>
        <v>396453856</v>
      </c>
      <c r="ET17" s="22">
        <f t="shared" si="72"/>
        <v>0.11547728016044319</v>
      </c>
      <c r="EU17" s="17">
        <f>VLOOKUP(B:B,[37]Summary_Jun_23!$B:$DT,123,0)</f>
        <v>47914916</v>
      </c>
      <c r="EV17" s="17">
        <f>VLOOKUP(B:B,[37]Summary_Jun_23!$B:$DV,125,0)</f>
        <v>354317472</v>
      </c>
      <c r="EW17" s="17">
        <f t="shared" si="73"/>
        <v>402232388</v>
      </c>
      <c r="EX17" s="22">
        <f t="shared" si="74"/>
        <v>0.11912247106267335</v>
      </c>
      <c r="EY17" s="1">
        <f>VLOOKUP(B:B,[38]Summary_Sep_23!$B:$DV,125,0)</f>
        <v>52039623</v>
      </c>
      <c r="EZ17" s="1">
        <f>VLOOKUP(B:B,[38]Summary_Sep_23!$B:$DX,127,0)</f>
        <v>365637020</v>
      </c>
      <c r="FA17" s="17">
        <f t="shared" si="75"/>
        <v>417676643</v>
      </c>
      <c r="FB17" s="22">
        <f t="shared" si="76"/>
        <v>0.1245930886300482</v>
      </c>
      <c r="FC17" s="17">
        <f>VLOOKUP(B:B,[39]Indu!$B:$DX,127,0)</f>
        <v>58242046</v>
      </c>
      <c r="FD17" s="17">
        <f>VLOOKUP(B:B,[39]Indu!$B:$EA,130,0)</f>
        <v>360387386</v>
      </c>
      <c r="FE17" s="17">
        <f t="shared" si="77"/>
        <v>418629432</v>
      </c>
      <c r="FF17" s="22">
        <f t="shared" si="78"/>
        <v>0.13912554050905815</v>
      </c>
      <c r="FG17" s="16">
        <f>VLOOKUP(B:B,'[40]Mar 2024 Final'!$B:$EA,130,0)</f>
        <v>57666868</v>
      </c>
      <c r="FH17" s="17">
        <f>VLOOKUP(B:B,'[40]Mar 2024 Final'!$B:$EC,132,0)</f>
        <v>364480589</v>
      </c>
      <c r="FI17" s="17">
        <f t="shared" si="79"/>
        <v>422147457</v>
      </c>
      <c r="FJ17" s="22">
        <f t="shared" si="80"/>
        <v>0.13660361336725996</v>
      </c>
      <c r="FK17" s="17">
        <f>VLOOKUP(B:B,'[41]June 2024 Final'!$B:$EF,135,0)</f>
        <v>60618044</v>
      </c>
      <c r="FL17" s="17">
        <f>VLOOKUP(B:B,'[41]June 2024 Final'!$B:$EH,137,0)</f>
        <v>360933934</v>
      </c>
      <c r="FM17" s="17">
        <f t="shared" si="81"/>
        <v>421551978</v>
      </c>
      <c r="FN17" s="22">
        <f t="shared" si="82"/>
        <v>0.14379731839379484</v>
      </c>
      <c r="FO17" s="17">
        <f>VLOOKUP(B:B,'[42]Sep 2024 Final'!$B:$EG,136,0)</f>
        <v>61139827</v>
      </c>
      <c r="FP17" s="17">
        <f>VLOOKUP(B:B,'[42]Sep 2024 Final'!$B:$EI,138,0)</f>
        <v>365728150</v>
      </c>
      <c r="FQ17" s="17">
        <f t="shared" si="83"/>
        <v>426867977</v>
      </c>
      <c r="FR17" s="22">
        <f t="shared" si="84"/>
        <v>0.14322889111918555</v>
      </c>
      <c r="FS17" s="17">
        <f>VLOOKUP(B:B,'[43]Dec 2024 Final'!$B:$EI,138,0)</f>
        <v>62395545</v>
      </c>
      <c r="FT17" s="17">
        <f>VLOOKUP(B:B,'[43]Dec 2024 Final'!$B:$EK,140,0)</f>
        <v>356257992</v>
      </c>
      <c r="FU17" s="17">
        <f t="shared" si="85"/>
        <v>418653537</v>
      </c>
      <c r="FV17" s="22">
        <f t="shared" si="86"/>
        <v>0.14903861901446208</v>
      </c>
    </row>
    <row r="18" spans="1:178" x14ac:dyDescent="0.25">
      <c r="A18">
        <v>12</v>
      </c>
      <c r="B18" s="11" t="s">
        <v>13</v>
      </c>
      <c r="C18" s="16">
        <f>VLOOKUP(B:B,'[44]Mar 2014 (Final)'!$B$1:$BH$65536,59,0)</f>
        <v>301698</v>
      </c>
      <c r="D18" s="17">
        <f>VLOOKUP(B:B,'[44]Mar 2014 (Final)'!$B$1:$BL$65536,63,0)</f>
        <v>4450326</v>
      </c>
      <c r="E18" s="17">
        <f t="shared" si="0"/>
        <v>4752024</v>
      </c>
      <c r="F18" s="22">
        <f t="shared" si="1"/>
        <v>6.3488315715577198E-2</v>
      </c>
      <c r="G18" s="17">
        <f>VLOOKUP(B:B,'[45]June 2014 (Final - print)'!$B$1:$BI$65536,60,0)</f>
        <v>280615</v>
      </c>
      <c r="H18" s="17">
        <f>VLOOKUP(B:B,'[45]June 2014 (Final - print)'!$B$1:$BL$65536,63,0)</f>
        <v>5024104</v>
      </c>
      <c r="I18" s="17">
        <f t="shared" si="87"/>
        <v>5304719</v>
      </c>
      <c r="J18" s="22">
        <f t="shared" si="2"/>
        <v>5.289912623081449E-2</v>
      </c>
      <c r="K18" s="46"/>
      <c r="L18" s="46"/>
      <c r="M18" s="47">
        <f t="shared" si="3"/>
        <v>0</v>
      </c>
      <c r="N18" s="48" t="e">
        <f t="shared" si="4"/>
        <v>#DIV/0!</v>
      </c>
      <c r="O18" s="17">
        <f>VLOOKUP(B:B,'[3]Dec 2014 (Final)'!$B$1:$BO$65536,66,0)</f>
        <v>455551</v>
      </c>
      <c r="P18" s="17">
        <f>VLOOKUP(B:B,'[3]Dec 2014 (Final)'!$B$1:$BQ$65536,68,0)</f>
        <v>5527640</v>
      </c>
      <c r="Q18" s="17">
        <f t="shared" si="5"/>
        <v>5983191</v>
      </c>
      <c r="R18" s="22">
        <f t="shared" si="6"/>
        <v>7.6138468586411504E-2</v>
      </c>
      <c r="S18" s="16">
        <f>VLOOKUP(B:B,'[4]Mar 2015 (Final)'!$B$1:$BQ$65536,68,0)</f>
        <v>535699</v>
      </c>
      <c r="T18" s="17">
        <f>VLOOKUP(B:B,'[4]Mar 2015 (Final)'!$B$1:$BS$65536,70,0)</f>
        <v>5520092</v>
      </c>
      <c r="U18" s="17">
        <f t="shared" si="7"/>
        <v>6055791</v>
      </c>
      <c r="V18" s="22">
        <f t="shared" si="8"/>
        <v>8.8460615632210554E-2</v>
      </c>
      <c r="W18" s="17">
        <f>VLOOKUP(B:B,'[5]June 2015 (Final)'!$B$1:$BU$65536,72,0)</f>
        <v>521240</v>
      </c>
      <c r="X18" s="17">
        <f>VLOOKUP(B:B,'[5]June 2015 (Final)'!$B$1:$BW$65536,74,0)</f>
        <v>5709942</v>
      </c>
      <c r="Y18" s="17">
        <f t="shared" si="9"/>
        <v>6231182</v>
      </c>
      <c r="Z18" s="22">
        <f t="shared" si="10"/>
        <v>8.3650260897531165E-2</v>
      </c>
      <c r="AA18" s="17">
        <f>VLOOKUP(B:B,'[6]Sep 2015 (Final)'!$B$1:$BX$65536,75,0)</f>
        <v>385397</v>
      </c>
      <c r="AB18" s="17">
        <f>VLOOKUP(B:B,'[6]Sep 2015 (Final)'!$B$1:$BZ$65536,77,0)</f>
        <v>7161968</v>
      </c>
      <c r="AC18" s="17">
        <f t="shared" si="11"/>
        <v>7547365</v>
      </c>
      <c r="AD18" s="22">
        <f t="shared" si="12"/>
        <v>5.1063781862941568E-2</v>
      </c>
      <c r="AE18" s="17">
        <f>VLOOKUP(B:B,'[7]Dec 2015 (Final)'!$B$1:$CA$65536,78,0)</f>
        <v>452421</v>
      </c>
      <c r="AF18" s="17">
        <f>VLOOKUP(B:B,'[7]Dec 2015 (Final)'!$B$1:$CC$65536,80,0)</f>
        <v>7087728</v>
      </c>
      <c r="AG18" s="17">
        <f t="shared" si="13"/>
        <v>7540149</v>
      </c>
      <c r="AH18" s="22">
        <f t="shared" si="14"/>
        <v>6.0001599437889089E-2</v>
      </c>
      <c r="AI18" s="16">
        <f>VLOOKUP(B:B,'[8]Mar 2016 (Final)'!$B$1:$CD$65536,81,0)</f>
        <v>407675</v>
      </c>
      <c r="AJ18" s="17">
        <f>VLOOKUP(B:B,'[8]Mar 2016 (Final)'!$B$1:$CF$65536,83,0)</f>
        <v>7227207</v>
      </c>
      <c r="AK18" s="17">
        <f t="shared" si="15"/>
        <v>7634882</v>
      </c>
      <c r="AL18" s="22">
        <f t="shared" si="16"/>
        <v>5.3396372072286119E-2</v>
      </c>
      <c r="AM18" s="17">
        <f>VLOOKUP(B:B,'[9]Jun 2016 (Final)'!$B$1:$CH$65536,85,0)</f>
        <v>386940</v>
      </c>
      <c r="AN18" s="17">
        <f>VLOOKUP(B:B,'[9]Jun 2016 (Final)'!$B$1:$CJ$65536,87,0)</f>
        <v>7536175</v>
      </c>
      <c r="AO18" s="17">
        <f t="shared" si="17"/>
        <v>7923115</v>
      </c>
      <c r="AP18" s="22">
        <f t="shared" si="18"/>
        <v>4.8836852677261407E-2</v>
      </c>
      <c r="AQ18" s="17">
        <f>VLOOKUP(B:B,'[10]Sep 2016 (Final)'!$B$1:$CK$65536,88,0)</f>
        <v>569834</v>
      </c>
      <c r="AR18" s="17">
        <f>VLOOKUP(B:B,'[10]Sep 2016 (Final)'!$B$1:$CM$65536,90,0)</f>
        <v>7547553</v>
      </c>
      <c r="AS18" s="17">
        <f t="shared" si="19"/>
        <v>8117387</v>
      </c>
      <c r="AT18" s="22">
        <f t="shared" si="20"/>
        <v>7.019919094654474E-2</v>
      </c>
      <c r="AU18" s="17">
        <f>VLOOKUP(B:B,'[11]summary-dec-16'!$B$1:$CN$65536,91,0)</f>
        <v>570204</v>
      </c>
      <c r="AV18" s="17">
        <f>VLOOKUP(B:B,'[11]summary-dec-16'!$B$1:$CP$65536,93,0)</f>
        <v>7899394</v>
      </c>
      <c r="AW18" s="17">
        <f t="shared" si="21"/>
        <v>8469598</v>
      </c>
      <c r="AX18" s="22">
        <f t="shared" si="22"/>
        <v>6.7323620318225252E-2</v>
      </c>
      <c r="AY18" s="16">
        <f>VLOOKUP(B:B,'[12]summary-mar-17'!$B$1:$CP$65536,93,0)</f>
        <v>544811</v>
      </c>
      <c r="AZ18" s="17">
        <f>VLOOKUP(B:B,'[12]summary-mar-17'!$B$1:$CR$65536,95,0)</f>
        <v>8130585</v>
      </c>
      <c r="BA18" s="17">
        <f t="shared" si="23"/>
        <v>8675396</v>
      </c>
      <c r="BB18" s="22">
        <f t="shared" si="24"/>
        <v>6.2799554049175393E-2</v>
      </c>
      <c r="BC18" s="17">
        <f>VLOOKUP(B:B,'[13]summary-june-17'!$B$1:$CS$65536,96,0)</f>
        <v>837730</v>
      </c>
      <c r="BD18" s="17">
        <f>VLOOKUP(B:B,'[13]summary-june-17'!$B$1:$CU$65536,98,0)</f>
        <v>8969812</v>
      </c>
      <c r="BE18" s="17">
        <f t="shared" si="25"/>
        <v>9807542</v>
      </c>
      <c r="BF18" s="22">
        <f t="shared" si="26"/>
        <v>8.5416916899259773E-2</v>
      </c>
      <c r="BG18" s="17">
        <f>VLOOKUP(B:B,'[14]summary-sep-17'!$B$1:$CV$65536,99,0)</f>
        <v>697475</v>
      </c>
      <c r="BH18" s="17">
        <f>VLOOKUP(B:B,'[14]summary-sep-17'!$B$1:$CX$65536,101,0)</f>
        <v>9387761</v>
      </c>
      <c r="BI18" s="17">
        <f t="shared" si="27"/>
        <v>10085236</v>
      </c>
      <c r="BJ18" s="22">
        <f t="shared" si="28"/>
        <v>6.9158024660999504E-2</v>
      </c>
      <c r="BK18" s="17">
        <f>VLOOKUP(B:B,'[15]summary-Dec-17'!$B$1:$CY$65536,102,0)</f>
        <v>730857</v>
      </c>
      <c r="BL18" s="17">
        <f>VLOOKUP(B:B,'[15]summary-Dec-17'!$B$1:$DA$65536,104,0)</f>
        <v>9698546</v>
      </c>
      <c r="BM18" s="17">
        <f t="shared" si="29"/>
        <v>10429403</v>
      </c>
      <c r="BN18" s="22">
        <f t="shared" si="30"/>
        <v>7.0076590194088767E-2</v>
      </c>
      <c r="BO18" s="16">
        <f>VLOOKUP(B:B,'[16]summary-Mar-18'!$B$1:$DB$65536,105,0)</f>
        <v>1182685</v>
      </c>
      <c r="BP18" s="17">
        <f>VLOOKUP(B:B,'[16]summary-Mar-18'!$B$1:$DD$65536,107,0)</f>
        <v>10486648</v>
      </c>
      <c r="BQ18" s="17">
        <f t="shared" si="31"/>
        <v>11669333</v>
      </c>
      <c r="BR18" s="22">
        <f t="shared" si="32"/>
        <v>0.10134983721863108</v>
      </c>
      <c r="BS18" s="17">
        <f>VLOOKUP(B:B,'[17]summary-Jun-18'!$B$1:$DE$65536,108,0)</f>
        <v>1111148</v>
      </c>
      <c r="BT18" s="1">
        <f>VLOOKUP(B:B,'[17]summary-Jun-18'!$B$1:$DG$65536,110,0)</f>
        <v>11659243</v>
      </c>
      <c r="BU18" s="17">
        <f t="shared" si="33"/>
        <v>12770391</v>
      </c>
      <c r="BV18" s="22">
        <f t="shared" si="34"/>
        <v>8.7009708629908047E-2</v>
      </c>
      <c r="BW18" s="17">
        <f>VLOOKUP(B:B,'[18]summary-Sep-18'!$B$1:$DH$65536,111,0)</f>
        <v>996039</v>
      </c>
      <c r="BX18" s="17">
        <f>VLOOKUP(B:B,'[18]summary-Sep-18'!$B$1:$DJ$65536,113,0)</f>
        <v>12125537</v>
      </c>
      <c r="BY18" s="17">
        <f t="shared" si="35"/>
        <v>13121576</v>
      </c>
      <c r="BZ18" s="22">
        <f t="shared" si="36"/>
        <v>7.5908488431572552E-2</v>
      </c>
      <c r="CA18" s="17">
        <f>VLOOKUP(B:B,'[19]summary-Dec-18'!$B$1:$DK$65536,114,0)</f>
        <v>943737</v>
      </c>
      <c r="CB18" s="17">
        <f>VLOOKUP(B:B,'[19]summary-Dec-18'!$B$1:$DM$65536,116,0)</f>
        <v>13031250</v>
      </c>
      <c r="CC18" s="17">
        <f t="shared" si="37"/>
        <v>13974987</v>
      </c>
      <c r="CD18" s="22">
        <f t="shared" si="38"/>
        <v>6.7530438489853337E-2</v>
      </c>
      <c r="CE18" s="16">
        <f>VLOOKUP(B:B,[20]Summary_mar_19!$B$1:$DN$65536,117,0)</f>
        <v>964858</v>
      </c>
      <c r="CF18" s="17">
        <f>VLOOKUP(B:B,[20]Summary_mar_19!$B$1:$DP$65536,119,0)</f>
        <v>14154607</v>
      </c>
      <c r="CG18" s="17">
        <f t="shared" si="39"/>
        <v>15119465</v>
      </c>
      <c r="CH18" s="22">
        <f t="shared" si="40"/>
        <v>6.3815617814519235E-2</v>
      </c>
      <c r="CI18" s="17">
        <f>VLOOKUP(B:B,[21]Summary_jun_19!$B$1:$DQ$65536,120,0)</f>
        <v>911712</v>
      </c>
      <c r="CJ18" s="17">
        <f>VLOOKUP(B:B,[21]Summary_jun_19!$B$1:$DS$65536,122,0)</f>
        <v>14790860</v>
      </c>
      <c r="CK18" s="17">
        <f t="shared" si="41"/>
        <v>15702572</v>
      </c>
      <c r="CL18" s="22">
        <f t="shared" si="42"/>
        <v>5.8061316324484934E-2</v>
      </c>
      <c r="CM18" s="17">
        <f>VLOOKUP(B:B,[22]Summary_sep_19!$B$1:$DT$65536,123,0)</f>
        <v>999553</v>
      </c>
      <c r="CN18" s="17">
        <f>VLOOKUP(B:B,[22]Summary_sep_19!$B$1:$DV$65536,125,0)</f>
        <v>14948785</v>
      </c>
      <c r="CO18" s="17">
        <f t="shared" si="43"/>
        <v>15948338</v>
      </c>
      <c r="CP18" s="22">
        <f t="shared" si="44"/>
        <v>6.2674430401462519E-2</v>
      </c>
      <c r="CQ18" s="17">
        <f>VLOOKUP(B:B,[23]Summary_DEC_19!$B$1:$DW$65536,126,0)</f>
        <v>1325082</v>
      </c>
      <c r="CR18" s="17">
        <f>VLOOKUP(B:B,[23]Summary_DEC_19!$B$1:$DY$65536,128,0)</f>
        <v>15226683</v>
      </c>
      <c r="CS18" s="17">
        <f t="shared" si="45"/>
        <v>16551765</v>
      </c>
      <c r="CT18" s="22">
        <f t="shared" si="46"/>
        <v>8.0056839859676598E-2</v>
      </c>
      <c r="CU18" s="16">
        <f>VLOOKUP(B:B,[24]Summary_mar_20!$B:$DZ,129,0)</f>
        <v>1346062</v>
      </c>
      <c r="CV18" s="17">
        <f>VLOOKUP(B:B,[24]Summary_mar_20!$B:$EB,131,0)</f>
        <v>15675351</v>
      </c>
      <c r="CW18" s="17">
        <f t="shared" si="47"/>
        <v>17021413</v>
      </c>
      <c r="CX18" s="22">
        <f t="shared" si="48"/>
        <v>7.9080508768572852E-2</v>
      </c>
      <c r="CY18" s="17">
        <f>VLOOKUP(B:B,[25]Summary_jun_20!$B:$EC,132,0)</f>
        <v>1304711</v>
      </c>
      <c r="CZ18" s="17">
        <f>VLOOKUP(B:B,[25]Summary_jun_20!$B:$EE,134,0)</f>
        <v>15682352</v>
      </c>
      <c r="DA18" s="17">
        <f t="shared" si="49"/>
        <v>16987063</v>
      </c>
      <c r="DB18" s="22">
        <f t="shared" si="50"/>
        <v>7.6806155366586915E-2</v>
      </c>
      <c r="DC18" s="17">
        <f>VLOOKUP(B:B,[26]Summary_Sep_20!$B:$EF,135,0)</f>
        <v>1244424</v>
      </c>
      <c r="DD18" s="17">
        <f>VLOOKUP(B:B,[26]Summary_Sep_20!$B:$EI,138,0)</f>
        <v>15789269</v>
      </c>
      <c r="DE18" s="17">
        <f t="shared" si="51"/>
        <v>17033693</v>
      </c>
      <c r="DF18" s="22">
        <f t="shared" si="52"/>
        <v>7.3056617845584038E-2</v>
      </c>
      <c r="DG18" s="17">
        <f>VLOOKUP(B:B,[27]Summary_Dec_20!$B:$EI,138,0)</f>
        <v>1495301</v>
      </c>
      <c r="DH18" s="17">
        <f>VLOOKUP(B:B,[27]Summary_Dec_20!$B:$EM,142,0)</f>
        <v>15631035</v>
      </c>
      <c r="DI18" s="17">
        <f t="shared" si="53"/>
        <v>17126336</v>
      </c>
      <c r="DJ18" s="22">
        <f t="shared" si="54"/>
        <v>8.7310035257979285E-2</v>
      </c>
      <c r="DK18" s="16">
        <f>VLOOKUP(B:B,[28]Summary_Mar_21!$B:$EK,140,0)</f>
        <v>1220349</v>
      </c>
      <c r="DL18" s="17">
        <f>VLOOKUP(B:B,[28]Summary_Mar_21!$B:$EM,142,0)</f>
        <v>15571197</v>
      </c>
      <c r="DM18" s="17">
        <f t="shared" si="55"/>
        <v>16791546</v>
      </c>
      <c r="DN18" s="22">
        <f t="shared" si="56"/>
        <v>7.2676393227877889E-2</v>
      </c>
      <c r="DO18" s="17">
        <f>VLOOKUP(B:B,[29]Summary_Jun_21!$B:$EN,143,0)</f>
        <v>1158024</v>
      </c>
      <c r="DP18" s="17">
        <f>VLOOKUP(B:B,[29]Summary_Jun_21!$B:$EP,145,0)</f>
        <v>15120349</v>
      </c>
      <c r="DQ18" s="17">
        <f t="shared" si="57"/>
        <v>16278373</v>
      </c>
      <c r="DR18" s="22">
        <f t="shared" si="58"/>
        <v>7.1138804842474118E-2</v>
      </c>
      <c r="DS18" s="17">
        <f>VLOOKUP(B:B,[30]Summary_Sep_21!$B:$EQ,146,0)</f>
        <v>2893297</v>
      </c>
      <c r="DT18" s="17">
        <f>VLOOKUP(B:B,[30]Summary_Sep_21!$B:$ES,148,0)</f>
        <v>15189422</v>
      </c>
      <c r="DU18" s="17">
        <f t="shared" si="59"/>
        <v>18082719</v>
      </c>
      <c r="DV18" s="22">
        <f t="shared" si="60"/>
        <v>0.16000342647585244</v>
      </c>
      <c r="DW18" s="17">
        <f>VLOOKUP(B:B,[31]Summary_Dec_21!$B:$EV,151,0)</f>
        <v>4227606</v>
      </c>
      <c r="DX18" s="17">
        <f>VLOOKUP(B:B,[31]Summary_Dec_21!$B:$EX,153,0)</f>
        <v>15457146</v>
      </c>
      <c r="DY18" s="17">
        <f t="shared" si="61"/>
        <v>19684752</v>
      </c>
      <c r="DZ18" s="22">
        <f t="shared" si="62"/>
        <v>0.21476552003296764</v>
      </c>
      <c r="EA18" s="16">
        <f>VLOOKUP(B:B,[32]Summary_Mar_22!$B:$DL,115,0)</f>
        <v>4215348</v>
      </c>
      <c r="EB18" s="17">
        <f>VLOOKUP(B:B,[32]Summary_Mar_22!$B:$DN,117,0)</f>
        <v>16566524</v>
      </c>
      <c r="EC18" s="17">
        <f t="shared" si="63"/>
        <v>20781872</v>
      </c>
      <c r="ED18" s="22">
        <f t="shared" si="64"/>
        <v>0.20283774243244304</v>
      </c>
      <c r="EE18" s="17">
        <f>VLOOKUP(B:B,[33]Summary_Jun_22!$B:$DO,118,0)</f>
        <v>4101018</v>
      </c>
      <c r="EF18" s="17">
        <f>VLOOKUP(B:B,[33]Summary_Jun_22!$B:$DQ,120,0)</f>
        <v>16569451</v>
      </c>
      <c r="EG18" s="17">
        <f t="shared" si="65"/>
        <v>20670469</v>
      </c>
      <c r="EH18" s="22">
        <f t="shared" si="66"/>
        <v>0.19839985246585359</v>
      </c>
      <c r="EI18" s="17">
        <f>VLOOKUP(B:B,[34]Summary_Sep_22!$B:$DR,121,0)</f>
        <v>4089070</v>
      </c>
      <c r="EJ18" s="17">
        <f>VLOOKUP(B:B,[34]Summary_Sep_22!$B:$DT,123,0)</f>
        <v>16638302</v>
      </c>
      <c r="EK18" s="17">
        <f t="shared" si="67"/>
        <v>20727372</v>
      </c>
      <c r="EL18" s="22">
        <f t="shared" si="68"/>
        <v>0.19727874812108356</v>
      </c>
      <c r="EM18" s="17">
        <f>VLOOKUP(B:B,[35]Summary_Dec_22!$B:$DU,124,0)</f>
        <v>4635212</v>
      </c>
      <c r="EN18" s="17">
        <f>VLOOKUP(B:B,[35]Summary_Dec_22!$B:$DW,126,0)</f>
        <v>17451135</v>
      </c>
      <c r="EO18" s="17">
        <f t="shared" si="69"/>
        <v>22086347</v>
      </c>
      <c r="EP18" s="22">
        <f t="shared" si="70"/>
        <v>0.20986775223625709</v>
      </c>
      <c r="EQ18" s="16">
        <f>VLOOKUP(B:B,[36]Summary_Mar_23!$B:$DS,122,0)</f>
        <v>4671550</v>
      </c>
      <c r="ER18" s="17">
        <f>VLOOKUP(B:B,[36]Summary_Mar_23!$B:$DU,124,0)</f>
        <v>17914213</v>
      </c>
      <c r="ES18" s="17">
        <f t="shared" si="71"/>
        <v>22585763</v>
      </c>
      <c r="ET18" s="22">
        <f t="shared" si="72"/>
        <v>0.20683604977170797</v>
      </c>
      <c r="EU18" s="17">
        <f>VLOOKUP(B:B,[37]Summary_Jun_23!$B:$DT,123,0)</f>
        <v>4936014</v>
      </c>
      <c r="EV18" s="17">
        <f>VLOOKUP(B:B,[37]Summary_Jun_23!$B:$DV,125,0)</f>
        <v>18225881</v>
      </c>
      <c r="EW18" s="17">
        <f t="shared" si="73"/>
        <v>23161895</v>
      </c>
      <c r="EX18" s="22">
        <f t="shared" si="74"/>
        <v>0.2131092468902048</v>
      </c>
      <c r="EY18" s="1">
        <f>VLOOKUP(B:B,[38]Summary_Sep_23!$B:$DV,125,0)</f>
        <v>5179954</v>
      </c>
      <c r="EZ18" s="1">
        <f>VLOOKUP(B:B,[38]Summary_Sep_23!$B:$DX,127,0)</f>
        <v>18225371</v>
      </c>
      <c r="FA18" s="17">
        <f t="shared" si="75"/>
        <v>23405325</v>
      </c>
      <c r="FB18" s="22">
        <f t="shared" si="76"/>
        <v>0.22131519216246731</v>
      </c>
      <c r="FC18" s="17">
        <f>VLOOKUP(B:B,[39]Indu!$B:$DX,127,0)</f>
        <v>8470736</v>
      </c>
      <c r="FD18" s="17">
        <f>VLOOKUP(B:B,[39]Indu!$B:$EA,130,0)</f>
        <v>18961401</v>
      </c>
      <c r="FE18" s="17">
        <f t="shared" si="77"/>
        <v>27432137</v>
      </c>
      <c r="FF18" s="22">
        <f t="shared" si="78"/>
        <v>0.30878877573409613</v>
      </c>
      <c r="FG18" s="16">
        <f>VLOOKUP(B:B,'[40]Mar 2024 Final'!$B:$EA,130,0)</f>
        <v>8181105</v>
      </c>
      <c r="FH18" s="17">
        <f>VLOOKUP(B:B,'[40]Mar 2024 Final'!$B:$EC,132,0)</f>
        <v>19385235</v>
      </c>
      <c r="FI18" s="17">
        <f t="shared" si="79"/>
        <v>27566340</v>
      </c>
      <c r="FJ18" s="22">
        <f t="shared" si="80"/>
        <v>0.29677878891430637</v>
      </c>
      <c r="FK18" s="17">
        <f>VLOOKUP(B:B,'[41]June 2024 Final'!$B:$EF,135,0)</f>
        <v>8036077</v>
      </c>
      <c r="FL18" s="17">
        <f>VLOOKUP(B:B,'[41]June 2024 Final'!$B:$EH,137,0)</f>
        <v>19509537</v>
      </c>
      <c r="FM18" s="17">
        <f t="shared" si="81"/>
        <v>27545614</v>
      </c>
      <c r="FN18" s="22">
        <f t="shared" si="82"/>
        <v>0.29173708017545008</v>
      </c>
      <c r="FO18" s="17">
        <f>VLOOKUP(B:B,'[42]Sep 2024 Final'!$B:$EG,136,0)</f>
        <v>30147267</v>
      </c>
      <c r="FP18" s="17">
        <f>VLOOKUP(B:B,'[42]Sep 2024 Final'!$B:$EI,138,0)</f>
        <v>19416070</v>
      </c>
      <c r="FQ18" s="17">
        <f t="shared" si="83"/>
        <v>49563337</v>
      </c>
      <c r="FR18" s="22">
        <f t="shared" si="84"/>
        <v>0.60825741010941214</v>
      </c>
      <c r="FS18" s="17">
        <f>VLOOKUP(B:B,'[43]Dec 2024 Final'!$B:$EI,138,0)</f>
        <v>30147267</v>
      </c>
      <c r="FT18" s="17">
        <f>VLOOKUP(B:B,'[43]Dec 2024 Final'!$B:$EK,140,0)</f>
        <v>19416070</v>
      </c>
      <c r="FU18" s="17">
        <f t="shared" si="85"/>
        <v>49563337</v>
      </c>
      <c r="FV18" s="22">
        <f t="shared" si="86"/>
        <v>0.60825741010941214</v>
      </c>
    </row>
    <row r="19" spans="1:178" x14ac:dyDescent="0.25">
      <c r="A19">
        <v>13</v>
      </c>
      <c r="B19" s="11" t="s">
        <v>14</v>
      </c>
      <c r="C19" s="16">
        <f>VLOOKUP(B:B,'[44]Mar 2014 (Final)'!$B$1:$BH$65536,59,0)</f>
        <v>1254741</v>
      </c>
      <c r="D19" s="17">
        <f>VLOOKUP(B:B,'[44]Mar 2014 (Final)'!$B$1:$BL$65536,63,0)</f>
        <v>8554384</v>
      </c>
      <c r="E19" s="17">
        <f t="shared" si="0"/>
        <v>9809125</v>
      </c>
      <c r="F19" s="22">
        <f t="shared" si="1"/>
        <v>0.12791569074713596</v>
      </c>
      <c r="G19" s="17">
        <f>VLOOKUP(B:B,'[45]June 2014 (Final - print)'!$B$1:$BI$65536,60,0)</f>
        <v>1121652</v>
      </c>
      <c r="H19" s="17">
        <f>VLOOKUP(B:B,'[45]June 2014 (Final - print)'!$B$1:$BL$65536,63,0)</f>
        <v>8810727</v>
      </c>
      <c r="I19" s="17">
        <f t="shared" si="87"/>
        <v>9932379</v>
      </c>
      <c r="J19" s="22">
        <f t="shared" si="2"/>
        <v>0.1129288360824733</v>
      </c>
      <c r="K19" s="46"/>
      <c r="L19" s="46"/>
      <c r="M19" s="47">
        <f t="shared" si="3"/>
        <v>0</v>
      </c>
      <c r="N19" s="48" t="e">
        <f t="shared" si="4"/>
        <v>#DIV/0!</v>
      </c>
      <c r="O19" s="17">
        <f>VLOOKUP(B:B,'[3]Dec 2014 (Final)'!$B$1:$BO$65536,66,0)</f>
        <v>1140051</v>
      </c>
      <c r="P19" s="17">
        <f>VLOOKUP(B:B,'[3]Dec 2014 (Final)'!$B$1:$BQ$65536,68,0)</f>
        <v>8527632</v>
      </c>
      <c r="Q19" s="17">
        <f t="shared" si="5"/>
        <v>9667683</v>
      </c>
      <c r="R19" s="22">
        <f t="shared" si="6"/>
        <v>0.1179239120686932</v>
      </c>
      <c r="S19" s="16">
        <f>VLOOKUP(B:B,'[4]Mar 2015 (Final)'!$B$1:$BQ$65536,68,0)</f>
        <v>1118393</v>
      </c>
      <c r="T19" s="17">
        <f>VLOOKUP(B:B,'[4]Mar 2015 (Final)'!$B$1:$BS$65536,70,0)</f>
        <v>8222879</v>
      </c>
      <c r="U19" s="17">
        <f t="shared" si="7"/>
        <v>9341272</v>
      </c>
      <c r="V19" s="22">
        <f t="shared" si="8"/>
        <v>0.11972598592568549</v>
      </c>
      <c r="W19" s="17">
        <f>VLOOKUP(B:B,'[5]June 2015 (Final)'!$B$1:$BU$65536,72,0)</f>
        <v>1114067</v>
      </c>
      <c r="X19" s="17">
        <f>VLOOKUP(B:B,'[5]June 2015 (Final)'!$B$1:$BW$65536,74,0)</f>
        <v>8589618</v>
      </c>
      <c r="Y19" s="17">
        <f t="shared" si="9"/>
        <v>9703685</v>
      </c>
      <c r="Z19" s="22">
        <f t="shared" si="10"/>
        <v>0.11480865258919679</v>
      </c>
      <c r="AA19" s="17">
        <f>VLOOKUP(B:B,'[6]Sep 2015 (Final)'!$B$1:$BX$65536,75,0)</f>
        <v>1121178</v>
      </c>
      <c r="AB19" s="17">
        <f>VLOOKUP(B:B,'[6]Sep 2015 (Final)'!$B$1:$BZ$65536,77,0)</f>
        <v>8517969</v>
      </c>
      <c r="AC19" s="17">
        <f t="shared" si="11"/>
        <v>9639147</v>
      </c>
      <c r="AD19" s="22">
        <f t="shared" si="12"/>
        <v>0.11631506397817151</v>
      </c>
      <c r="AE19" s="17">
        <f>VLOOKUP(B:B,'[7]Dec 2015 (Final)'!$B$1:$CA$65536,78,0)</f>
        <v>1631243</v>
      </c>
      <c r="AF19" s="17">
        <f>VLOOKUP(B:B,'[7]Dec 2015 (Final)'!$B$1:$CC$65536,80,0)</f>
        <v>8043938</v>
      </c>
      <c r="AG19" s="17">
        <f t="shared" si="13"/>
        <v>9675181</v>
      </c>
      <c r="AH19" s="22">
        <f t="shared" si="14"/>
        <v>0.16860077346356622</v>
      </c>
      <c r="AI19" s="16">
        <f>VLOOKUP(B:B,'[8]Mar 2016 (Final)'!$B$1:$CD$65536,81,0)</f>
        <v>1790105</v>
      </c>
      <c r="AJ19" s="17">
        <f>VLOOKUP(B:B,'[8]Mar 2016 (Final)'!$B$1:$CF$65536,83,0)</f>
        <v>8820942</v>
      </c>
      <c r="AK19" s="17">
        <f t="shared" si="15"/>
        <v>10611047</v>
      </c>
      <c r="AL19" s="22">
        <f t="shared" si="16"/>
        <v>0.1687020140425351</v>
      </c>
      <c r="AM19" s="17">
        <f>VLOOKUP(B:B,'[9]Jun 2016 (Final)'!$B$1:$CH$65536,85,0)</f>
        <v>1818230</v>
      </c>
      <c r="AN19" s="17">
        <f>VLOOKUP(B:B,'[9]Jun 2016 (Final)'!$B$1:$CJ$65536,87,0)</f>
        <v>8994367</v>
      </c>
      <c r="AO19" s="17">
        <f t="shared" si="17"/>
        <v>10812597</v>
      </c>
      <c r="AP19" s="22">
        <f t="shared" si="18"/>
        <v>0.16815849143364911</v>
      </c>
      <c r="AQ19" s="17">
        <f>VLOOKUP(B:B,'[10]Sep 2016 (Final)'!$B$1:$CK$65536,88,0)</f>
        <v>1811641</v>
      </c>
      <c r="AR19" s="17">
        <f>VLOOKUP(B:B,'[10]Sep 2016 (Final)'!$B$1:$CM$65536,90,0)</f>
        <v>9141521</v>
      </c>
      <c r="AS19" s="17">
        <f t="shared" si="19"/>
        <v>10953162</v>
      </c>
      <c r="AT19" s="22">
        <f t="shared" si="20"/>
        <v>0.16539890490070355</v>
      </c>
      <c r="AU19" s="17">
        <f>VLOOKUP(B:B,'[11]summary-dec-16'!$B$1:$CN$65536,91,0)</f>
        <v>2271625</v>
      </c>
      <c r="AV19" s="17">
        <f>VLOOKUP(B:B,'[11]summary-dec-16'!$B$1:$CP$65536,93,0)</f>
        <v>8733212</v>
      </c>
      <c r="AW19" s="17">
        <f t="shared" si="21"/>
        <v>11004837</v>
      </c>
      <c r="AX19" s="22">
        <f t="shared" si="22"/>
        <v>0.2064205948711462</v>
      </c>
      <c r="AY19" s="16">
        <f>VLOOKUP(B:B,'[12]summary-mar-17'!$B$1:$CP$65536,93,0)</f>
        <v>2250970</v>
      </c>
      <c r="AZ19" s="17">
        <f>VLOOKUP(B:B,'[12]summary-mar-17'!$B$1:$CR$65536,95,0)</f>
        <v>8497966</v>
      </c>
      <c r="BA19" s="17">
        <f t="shared" si="23"/>
        <v>10748936</v>
      </c>
      <c r="BB19" s="22">
        <f t="shared" si="24"/>
        <v>0.20941328518469177</v>
      </c>
      <c r="BC19" s="17">
        <f>VLOOKUP(B:B,'[13]summary-june-17'!$B$1:$CS$65536,96,0)</f>
        <v>2307037</v>
      </c>
      <c r="BD19" s="17">
        <f>VLOOKUP(B:B,'[13]summary-june-17'!$B$1:$CU$65536,98,0)</f>
        <v>8822464</v>
      </c>
      <c r="BE19" s="17">
        <f t="shared" si="25"/>
        <v>11129501</v>
      </c>
      <c r="BF19" s="22">
        <f t="shared" si="26"/>
        <v>0.20729024598676976</v>
      </c>
      <c r="BG19" s="17">
        <f>VLOOKUP(B:B,'[14]summary-sep-17'!$B$1:$CV$65536,99,0)</f>
        <v>2037827</v>
      </c>
      <c r="BH19" s="17">
        <f>VLOOKUP(B:B,'[14]summary-sep-17'!$B$1:$CX$65536,101,0)</f>
        <v>9199523</v>
      </c>
      <c r="BI19" s="17">
        <f t="shared" si="27"/>
        <v>11237350</v>
      </c>
      <c r="BJ19" s="22">
        <f t="shared" si="28"/>
        <v>0.18134408913133435</v>
      </c>
      <c r="BK19" s="17">
        <f>VLOOKUP(B:B,'[15]summary-Dec-17'!$B$1:$CY$65536,102,0)</f>
        <v>1930383</v>
      </c>
      <c r="BL19" s="17">
        <f>VLOOKUP(B:B,'[15]summary-Dec-17'!$B$1:$DA$65536,104,0)</f>
        <v>9199779</v>
      </c>
      <c r="BM19" s="17">
        <f t="shared" si="29"/>
        <v>11130162</v>
      </c>
      <c r="BN19" s="22">
        <f t="shared" si="30"/>
        <v>0.17343709822013373</v>
      </c>
      <c r="BO19" s="16">
        <f>VLOOKUP(B:B,'[16]summary-Mar-18'!$B$1:$DB$65536,105,0)</f>
        <v>1885660</v>
      </c>
      <c r="BP19" s="17">
        <f>VLOOKUP(B:B,'[16]summary-Mar-18'!$B$1:$DD$65536,107,0)</f>
        <v>9143018</v>
      </c>
      <c r="BQ19" s="17">
        <f t="shared" si="31"/>
        <v>11028678</v>
      </c>
      <c r="BR19" s="22">
        <f t="shared" si="32"/>
        <v>0.17097788148316598</v>
      </c>
      <c r="BS19" s="17">
        <f>VLOOKUP(B:B,'[17]summary-Jun-18'!$B$1:$DE$65536,108,0)</f>
        <v>1854712</v>
      </c>
      <c r="BT19" s="1">
        <f>VLOOKUP(B:B,'[17]summary-Jun-18'!$B$1:$DG$65536,110,0)</f>
        <v>8885806</v>
      </c>
      <c r="BU19" s="17">
        <f t="shared" si="33"/>
        <v>10740518</v>
      </c>
      <c r="BV19" s="22">
        <f t="shared" si="34"/>
        <v>0.1726836638605326</v>
      </c>
      <c r="BW19" s="17">
        <f>VLOOKUP(B:B,'[18]summary-Sep-18'!$B$1:$DH$65536,111,0)</f>
        <v>1860093</v>
      </c>
      <c r="BX19" s="17">
        <f>VLOOKUP(B:B,'[18]summary-Sep-18'!$B$1:$DJ$65536,113,0)</f>
        <v>8632810</v>
      </c>
      <c r="BY19" s="17">
        <f t="shared" si="35"/>
        <v>10492903</v>
      </c>
      <c r="BZ19" s="22">
        <f t="shared" si="36"/>
        <v>0.17727153295899142</v>
      </c>
      <c r="CA19" s="17">
        <f>VLOOKUP(B:B,'[19]summary-Dec-18'!$B$1:$DK$65536,114,0)</f>
        <v>2499849</v>
      </c>
      <c r="CB19" s="17">
        <f>VLOOKUP(B:B,'[19]summary-Dec-18'!$B$1:$DM$65536,116,0)</f>
        <v>8386697</v>
      </c>
      <c r="CC19" s="17">
        <f t="shared" si="37"/>
        <v>10886546</v>
      </c>
      <c r="CD19" s="22">
        <f t="shared" si="38"/>
        <v>0.22962737676394332</v>
      </c>
      <c r="CE19" s="16">
        <f>VLOOKUP(B:B,[20]Summary_mar_19!$B$1:$DN$65536,117,0)</f>
        <v>2452389</v>
      </c>
      <c r="CF19" s="17">
        <f>VLOOKUP(B:B,[20]Summary_mar_19!$B$1:$DP$65536,119,0)</f>
        <v>8254876</v>
      </c>
      <c r="CG19" s="17">
        <f t="shared" si="39"/>
        <v>10707265</v>
      </c>
      <c r="CH19" s="22">
        <f t="shared" si="40"/>
        <v>0.2290397220952316</v>
      </c>
      <c r="CI19" s="17">
        <f>VLOOKUP(B:B,[21]Summary_jun_19!$B$1:$DQ$65536,120,0)</f>
        <v>2578775</v>
      </c>
      <c r="CJ19" s="17">
        <f>VLOOKUP(B:B,[21]Summary_jun_19!$B$1:$DS$65536,122,0)</f>
        <v>8458260</v>
      </c>
      <c r="CK19" s="17">
        <f t="shared" si="41"/>
        <v>11037035</v>
      </c>
      <c r="CL19" s="22">
        <f t="shared" si="42"/>
        <v>0.23364744245170918</v>
      </c>
      <c r="CM19" s="17">
        <f>VLOOKUP(B:B,[22]Summary_sep_19!$B$1:$DT$65536,123,0)</f>
        <v>2468876</v>
      </c>
      <c r="CN19" s="17">
        <f>VLOOKUP(B:B,[22]Summary_sep_19!$B$1:$DV$65536,125,0)</f>
        <v>7978885</v>
      </c>
      <c r="CO19" s="17">
        <f t="shared" si="43"/>
        <v>10447761</v>
      </c>
      <c r="CP19" s="22">
        <f t="shared" si="44"/>
        <v>0.236306707245696</v>
      </c>
      <c r="CQ19" s="17">
        <f>VLOOKUP(B:B,[23]Summary_DEC_19!$B$1:$DW$65536,126,0)</f>
        <v>2922809</v>
      </c>
      <c r="CR19" s="17">
        <f>VLOOKUP(B:B,[23]Summary_DEC_19!$B$1:$DY$65536,128,0)</f>
        <v>7911046</v>
      </c>
      <c r="CS19" s="17">
        <f t="shared" si="45"/>
        <v>10833855</v>
      </c>
      <c r="CT19" s="22">
        <f t="shared" si="46"/>
        <v>0.26978476267219748</v>
      </c>
      <c r="CU19" s="16">
        <f>VLOOKUP(B:B,[24]Summary_mar_20!$B:$DZ,129,0)</f>
        <v>2991060</v>
      </c>
      <c r="CV19" s="17">
        <f>VLOOKUP(B:B,[24]Summary_mar_20!$B:$EB,131,0)</f>
        <v>8042897</v>
      </c>
      <c r="CW19" s="17">
        <f t="shared" si="47"/>
        <v>11033957</v>
      </c>
      <c r="CX19" s="22">
        <f t="shared" si="48"/>
        <v>0.27107772850664547</v>
      </c>
      <c r="CY19" s="17">
        <f>VLOOKUP(B:B,[25]Summary_jun_20!$B:$EC,132,0)</f>
        <v>3038524</v>
      </c>
      <c r="CZ19" s="17">
        <f>VLOOKUP(B:B,[25]Summary_jun_20!$B:$EE,134,0)</f>
        <v>8023303</v>
      </c>
      <c r="DA19" s="17">
        <f t="shared" si="49"/>
        <v>11061827</v>
      </c>
      <c r="DB19" s="22">
        <f t="shared" si="50"/>
        <v>0.27468554697158071</v>
      </c>
      <c r="DC19" s="17">
        <f>VLOOKUP(B:B,[26]Summary_Sep_20!$B:$EF,135,0)</f>
        <v>3067185</v>
      </c>
      <c r="DD19" s="17">
        <f>VLOOKUP(B:B,[26]Summary_Sep_20!$B:$EI,138,0)</f>
        <v>8238079</v>
      </c>
      <c r="DE19" s="17">
        <f t="shared" si="51"/>
        <v>11305264</v>
      </c>
      <c r="DF19" s="22">
        <f t="shared" si="52"/>
        <v>0.27130591554518318</v>
      </c>
      <c r="DG19" s="17">
        <f>VLOOKUP(B:B,[27]Summary_Dec_20!$B:$EI,138,0)</f>
        <v>2963315</v>
      </c>
      <c r="DH19" s="17">
        <f>VLOOKUP(B:B,[27]Summary_Dec_20!$B:$EM,142,0)</f>
        <v>8609289</v>
      </c>
      <c r="DI19" s="17">
        <f t="shared" si="53"/>
        <v>11572604</v>
      </c>
      <c r="DJ19" s="22">
        <f t="shared" si="54"/>
        <v>0.25606293968064575</v>
      </c>
      <c r="DK19" s="16">
        <f>VLOOKUP(B:B,[28]Summary_Mar_21!$B:$EK,140,0)</f>
        <v>2938658</v>
      </c>
      <c r="DL19" s="17">
        <f>VLOOKUP(B:B,[28]Summary_Mar_21!$B:$EM,142,0)</f>
        <v>8629564</v>
      </c>
      <c r="DM19" s="17">
        <f t="shared" si="55"/>
        <v>11568222</v>
      </c>
      <c r="DN19" s="22">
        <f t="shared" si="56"/>
        <v>0.25402849288334889</v>
      </c>
      <c r="DO19" s="17">
        <f>VLOOKUP(B:B,[29]Summary_Jun_21!$B:$EN,143,0)</f>
        <v>2597924</v>
      </c>
      <c r="DP19" s="17">
        <f>VLOOKUP(B:B,[29]Summary_Jun_21!$B:$EP,145,0)</f>
        <v>8552153</v>
      </c>
      <c r="DQ19" s="17">
        <f t="shared" si="57"/>
        <v>11150077</v>
      </c>
      <c r="DR19" s="22">
        <f t="shared" si="58"/>
        <v>0.23299605913035398</v>
      </c>
      <c r="DS19" s="17">
        <f>VLOOKUP(B:B,[30]Summary_Sep_21!$B:$EQ,146,0)</f>
        <v>2584861</v>
      </c>
      <c r="DT19" s="17">
        <f>VLOOKUP(B:B,[30]Summary_Sep_21!$B:$ES,148,0)</f>
        <v>8776039</v>
      </c>
      <c r="DU19" s="17">
        <f t="shared" si="59"/>
        <v>11360900</v>
      </c>
      <c r="DV19" s="22">
        <f t="shared" si="60"/>
        <v>0.22752255543134786</v>
      </c>
      <c r="DW19" s="17">
        <f>VLOOKUP(B:B,[31]Summary_Dec_21!$B:$EV,151,0)</f>
        <v>2553870</v>
      </c>
      <c r="DX19" s="17">
        <f>VLOOKUP(B:B,[31]Summary_Dec_21!$B:$EX,153,0)</f>
        <v>8831650</v>
      </c>
      <c r="DY19" s="17">
        <f t="shared" si="61"/>
        <v>11385520</v>
      </c>
      <c r="DZ19" s="22">
        <f t="shared" si="62"/>
        <v>0.22430859547917004</v>
      </c>
      <c r="EA19" s="16">
        <f>VLOOKUP(B:B,[32]Summary_Mar_22!$B:$DL,115,0)</f>
        <v>2536016</v>
      </c>
      <c r="EB19" s="17">
        <f>VLOOKUP(B:B,[32]Summary_Mar_22!$B:$DN,117,0)</f>
        <v>8934032</v>
      </c>
      <c r="EC19" s="17">
        <f t="shared" si="63"/>
        <v>11470048</v>
      </c>
      <c r="ED19" s="22">
        <f t="shared" si="64"/>
        <v>0.22109898755436769</v>
      </c>
      <c r="EE19" s="17">
        <f>VLOOKUP(B:B,[33]Summary_Jun_22!$B:$DO,118,0)</f>
        <v>2525105</v>
      </c>
      <c r="EF19" s="17">
        <f>VLOOKUP(B:B,[33]Summary_Jun_22!$B:$DQ,120,0)</f>
        <v>8745445</v>
      </c>
      <c r="EG19" s="17">
        <f t="shared" si="65"/>
        <v>11270550</v>
      </c>
      <c r="EH19" s="22">
        <f t="shared" si="66"/>
        <v>0.22404452311555337</v>
      </c>
      <c r="EI19" s="17">
        <f>VLOOKUP(B:B,[34]Summary_Sep_22!$B:$DR,121,0)</f>
        <v>2713666</v>
      </c>
      <c r="EJ19" s="17">
        <f>VLOOKUP(B:B,[34]Summary_Sep_22!$B:$DT,123,0)</f>
        <v>8986776</v>
      </c>
      <c r="EK19" s="17">
        <f t="shared" si="67"/>
        <v>11700442</v>
      </c>
      <c r="EL19" s="22">
        <f t="shared" si="68"/>
        <v>0.2319285032138102</v>
      </c>
      <c r="EM19" s="17">
        <f>VLOOKUP(B:B,[35]Summary_Dec_22!$B:$DU,124,0)</f>
        <v>2552653</v>
      </c>
      <c r="EN19" s="17">
        <f>VLOOKUP(B:B,[35]Summary_Dec_22!$B:$DW,126,0)</f>
        <v>9209997</v>
      </c>
      <c r="EO19" s="17">
        <f t="shared" si="69"/>
        <v>11762650</v>
      </c>
      <c r="EP19" s="22">
        <f t="shared" si="70"/>
        <v>0.21701342809655988</v>
      </c>
      <c r="EQ19" s="16">
        <f>VLOOKUP(B:B,[36]Summary_Mar_23!$B:$DS,122,0)</f>
        <v>2239478</v>
      </c>
      <c r="ER19" s="17">
        <f>VLOOKUP(B:B,[36]Summary_Mar_23!$B:$DU,124,0)</f>
        <v>9374592</v>
      </c>
      <c r="ES19" s="17">
        <f t="shared" si="71"/>
        <v>11614070</v>
      </c>
      <c r="ET19" s="22">
        <f t="shared" si="72"/>
        <v>0.19282456537630649</v>
      </c>
      <c r="EU19" s="17">
        <f>VLOOKUP(B:B,[37]Summary_Jun_23!$B:$DT,123,0)</f>
        <v>2243050</v>
      </c>
      <c r="EV19" s="17">
        <f>VLOOKUP(B:B,[37]Summary_Jun_23!$B:$DV,125,0)</f>
        <v>9598523</v>
      </c>
      <c r="EW19" s="17">
        <f t="shared" si="73"/>
        <v>11841573</v>
      </c>
      <c r="EX19" s="22">
        <f t="shared" si="74"/>
        <v>0.18942162498174864</v>
      </c>
      <c r="EY19" s="1">
        <f>VLOOKUP(B:B,[38]Summary_Sep_23!$B:$DV,125,0)</f>
        <v>2229923</v>
      </c>
      <c r="EZ19" s="1">
        <f>VLOOKUP(B:B,[38]Summary_Sep_23!$B:$DX,127,0)</f>
        <v>9800825</v>
      </c>
      <c r="FA19" s="17">
        <f t="shared" si="75"/>
        <v>12030748</v>
      </c>
      <c r="FB19" s="22">
        <f t="shared" si="76"/>
        <v>0.18535198310196507</v>
      </c>
      <c r="FC19" s="17">
        <f>VLOOKUP(B:B,[39]Indu!$B:$DX,127,0)</f>
        <v>2265061</v>
      </c>
      <c r="FD19" s="17">
        <f>VLOOKUP(B:B,[39]Indu!$B:$EA,130,0)</f>
        <v>10435215</v>
      </c>
      <c r="FE19" s="17">
        <f t="shared" si="77"/>
        <v>12700276</v>
      </c>
      <c r="FF19" s="22">
        <f t="shared" si="78"/>
        <v>0.17834738394661659</v>
      </c>
      <c r="FG19" s="16">
        <f>VLOOKUP(B:B,'[40]Mar 2024 Final'!$B:$EA,130,0)</f>
        <v>2178043</v>
      </c>
      <c r="FH19" s="17">
        <f>VLOOKUP(B:B,'[40]Mar 2024 Final'!$B:$EC,132,0)</f>
        <v>10435215</v>
      </c>
      <c r="FI19" s="17">
        <f t="shared" si="79"/>
        <v>12613258</v>
      </c>
      <c r="FJ19" s="22">
        <f t="shared" si="80"/>
        <v>0.17267885902278379</v>
      </c>
      <c r="FK19" s="17">
        <f>VLOOKUP(B:B,'[41]June 2024 Final'!$B:$EF,135,0)</f>
        <v>2218412</v>
      </c>
      <c r="FL19" s="17">
        <f>VLOOKUP(B:B,'[41]June 2024 Final'!$B:$EH,137,0)</f>
        <v>10498303</v>
      </c>
      <c r="FM19" s="17">
        <f t="shared" si="81"/>
        <v>12716715</v>
      </c>
      <c r="FN19" s="22">
        <f t="shared" si="82"/>
        <v>0.17444851127040278</v>
      </c>
      <c r="FO19" s="17">
        <f>VLOOKUP(B:B,'[42]Sep 2024 Final'!$B:$EG,136,0)</f>
        <v>2223254</v>
      </c>
      <c r="FP19" s="17">
        <f>VLOOKUP(B:B,'[42]Sep 2024 Final'!$B:$EI,138,0)</f>
        <v>10897995</v>
      </c>
      <c r="FQ19" s="17">
        <f t="shared" si="83"/>
        <v>13121249</v>
      </c>
      <c r="FR19" s="22">
        <f t="shared" si="84"/>
        <v>0.16943920506348137</v>
      </c>
      <c r="FS19" s="17">
        <f>VLOOKUP(B:B,'[43]Dec 2024 Final'!$B:$EI,138,0)</f>
        <v>2275485</v>
      </c>
      <c r="FT19" s="17">
        <f>VLOOKUP(B:B,'[43]Dec 2024 Final'!$B:$EK,140,0)</f>
        <v>10944078</v>
      </c>
      <c r="FU19" s="17">
        <f t="shared" si="85"/>
        <v>13219563</v>
      </c>
      <c r="FV19" s="22">
        <f t="shared" si="86"/>
        <v>0.17213012260692731</v>
      </c>
    </row>
    <row r="20" spans="1:178" x14ac:dyDescent="0.25">
      <c r="A20">
        <v>14</v>
      </c>
      <c r="B20" s="12" t="s">
        <v>15</v>
      </c>
      <c r="C20" s="16">
        <f>VLOOKUP(B:B,'[44]Mar 2014 (Final)'!$B$1:$BH$65536,59,0)</f>
        <v>909383</v>
      </c>
      <c r="D20" s="17">
        <f>VLOOKUP(B:B,'[44]Mar 2014 (Final)'!$B$1:$BL$65536,63,0)</f>
        <v>78152672</v>
      </c>
      <c r="E20" s="17">
        <f t="shared" si="0"/>
        <v>79062055</v>
      </c>
      <c r="F20" s="22">
        <f t="shared" si="1"/>
        <v>1.1502142209685796E-2</v>
      </c>
      <c r="G20" s="17">
        <f>VLOOKUP(B:B,'[45]June 2014 (Final - print)'!$B$1:$BI$65536,60,0)</f>
        <v>995421</v>
      </c>
      <c r="H20" s="17">
        <f>VLOOKUP(B:B,'[45]June 2014 (Final - print)'!$B$1:$BL$65536,63,0)</f>
        <v>79886873</v>
      </c>
      <c r="I20" s="17">
        <f t="shared" si="87"/>
        <v>80882294</v>
      </c>
      <c r="J20" s="22">
        <f t="shared" si="2"/>
        <v>1.2307032241197313E-2</v>
      </c>
      <c r="K20" s="46"/>
      <c r="L20" s="46"/>
      <c r="M20" s="47">
        <f t="shared" si="3"/>
        <v>0</v>
      </c>
      <c r="N20" s="48" t="e">
        <f t="shared" si="4"/>
        <v>#DIV/0!</v>
      </c>
      <c r="O20" s="17">
        <f>VLOOKUP(B:B,'[3]Dec 2014 (Final)'!$B$1:$BO$65536,66,0)</f>
        <v>1068412</v>
      </c>
      <c r="P20" s="17">
        <f>VLOOKUP(B:B,'[3]Dec 2014 (Final)'!$B$1:$BQ$65536,68,0)</f>
        <v>94059260</v>
      </c>
      <c r="Q20" s="17">
        <f t="shared" si="5"/>
        <v>95127672</v>
      </c>
      <c r="R20" s="22">
        <f t="shared" si="6"/>
        <v>1.1231348119188704E-2</v>
      </c>
      <c r="S20" s="16">
        <f>VLOOKUP(B:B,'[4]Mar 2015 (Final)'!$B$1:$BQ$65536,68,0)</f>
        <v>1214990</v>
      </c>
      <c r="T20" s="17">
        <f>VLOOKUP(B:B,'[4]Mar 2015 (Final)'!$B$1:$BS$65536,70,0)</f>
        <v>100166147</v>
      </c>
      <c r="U20" s="17">
        <f t="shared" si="7"/>
        <v>101381137</v>
      </c>
      <c r="V20" s="22">
        <f t="shared" si="8"/>
        <v>1.1984379303222848E-2</v>
      </c>
      <c r="W20" s="17">
        <f>VLOOKUP(B:B,'[5]June 2015 (Final)'!$B$1:$BU$65536,72,0)</f>
        <v>1305212</v>
      </c>
      <c r="X20" s="17">
        <f>VLOOKUP(B:B,'[5]June 2015 (Final)'!$B$1:$BW$65536,74,0)</f>
        <v>113242826</v>
      </c>
      <c r="Y20" s="17">
        <f t="shared" si="9"/>
        <v>114548038</v>
      </c>
      <c r="Z20" s="22">
        <f t="shared" si="10"/>
        <v>1.139445094642302E-2</v>
      </c>
      <c r="AA20" s="17">
        <f>VLOOKUP(B:B,'[6]Sep 2015 (Final)'!$B$1:$BX$65536,75,0)</f>
        <v>1557961</v>
      </c>
      <c r="AB20" s="17">
        <f>VLOOKUP(B:B,'[6]Sep 2015 (Final)'!$B$1:$BZ$65536,77,0)</f>
        <v>121399734</v>
      </c>
      <c r="AC20" s="17">
        <f t="shared" si="11"/>
        <v>122957695</v>
      </c>
      <c r="AD20" s="22">
        <f t="shared" si="12"/>
        <v>1.2670707595811714E-2</v>
      </c>
      <c r="AE20" s="17">
        <f>VLOOKUP(B:B,'[7]Dec 2015 (Final)'!$B$1:$CA$65536,78,0)</f>
        <v>3269570</v>
      </c>
      <c r="AF20" s="17">
        <f>VLOOKUP(B:B,'[7]Dec 2015 (Final)'!$B$1:$CC$65536,80,0)</f>
        <v>125817859</v>
      </c>
      <c r="AG20" s="17">
        <f t="shared" si="13"/>
        <v>129087429</v>
      </c>
      <c r="AH20" s="22">
        <f t="shared" si="14"/>
        <v>2.5328337742321912E-2</v>
      </c>
      <c r="AI20" s="16">
        <f>VLOOKUP(B:B,'[8]Mar 2016 (Final)'!$B$1:$CD$65536,81,0)</f>
        <v>3517411</v>
      </c>
      <c r="AJ20" s="17">
        <f>VLOOKUP(B:B,'[8]Mar 2016 (Final)'!$B$1:$CF$65536,83,0)</f>
        <v>128167235</v>
      </c>
      <c r="AK20" s="17">
        <f t="shared" si="15"/>
        <v>131684646</v>
      </c>
      <c r="AL20" s="22">
        <f t="shared" si="16"/>
        <v>2.6710866504512605E-2</v>
      </c>
      <c r="AM20" s="17">
        <f>VLOOKUP(B:B,'[9]Jun 2016 (Final)'!$B$1:$CH$65536,85,0)</f>
        <v>4587202</v>
      </c>
      <c r="AN20" s="17">
        <f>VLOOKUP(B:B,'[9]Jun 2016 (Final)'!$B$1:$CJ$65536,87,0)</f>
        <v>128364328</v>
      </c>
      <c r="AO20" s="17">
        <f t="shared" si="17"/>
        <v>132951530</v>
      </c>
      <c r="AP20" s="22">
        <f t="shared" si="18"/>
        <v>3.4502814672384738E-2</v>
      </c>
      <c r="AQ20" s="17">
        <f>VLOOKUP(B:B,'[10]Sep 2016 (Final)'!$B$1:$CK$65536,88,0)</f>
        <v>4628884</v>
      </c>
      <c r="AR20" s="17">
        <f>VLOOKUP(B:B,'[10]Sep 2016 (Final)'!$B$1:$CM$65536,90,0)</f>
        <v>132492295</v>
      </c>
      <c r="AS20" s="17">
        <f t="shared" si="19"/>
        <v>137121179</v>
      </c>
      <c r="AT20" s="22">
        <f t="shared" si="20"/>
        <v>3.3757615225872582E-2</v>
      </c>
      <c r="AU20" s="17">
        <f>VLOOKUP(B:B,'[11]summary-dec-16'!$B$1:$CN$65536,91,0)</f>
        <v>4486767</v>
      </c>
      <c r="AV20" s="17">
        <f>VLOOKUP(B:B,'[11]summary-dec-16'!$B$1:$CP$65536,93,0)</f>
        <v>136685924</v>
      </c>
      <c r="AW20" s="17">
        <f t="shared" si="21"/>
        <v>141172691</v>
      </c>
      <c r="AX20" s="22">
        <f t="shared" si="22"/>
        <v>3.1782117123488142E-2</v>
      </c>
      <c r="AY20" s="16">
        <f>VLOOKUP(B:B,'[12]summary-mar-17'!$B$1:$CP$65536,93,0)</f>
        <v>4831987</v>
      </c>
      <c r="AZ20" s="17">
        <f>VLOOKUP(B:B,'[12]summary-mar-17'!$B$1:$CR$65536,95,0)</f>
        <v>137695168</v>
      </c>
      <c r="BA20" s="17">
        <f t="shared" si="23"/>
        <v>142527155</v>
      </c>
      <c r="BB20" s="22">
        <f t="shared" si="24"/>
        <v>3.3902220247082039E-2</v>
      </c>
      <c r="BC20" s="17">
        <f>VLOOKUP(B:B,'[13]summary-june-17'!$B$1:$CS$65536,96,0)</f>
        <v>5788982</v>
      </c>
      <c r="BD20" s="17">
        <f>VLOOKUP(B:B,'[13]summary-june-17'!$B$1:$CU$65536,98,0)</f>
        <v>140698717</v>
      </c>
      <c r="BE20" s="17">
        <f t="shared" si="25"/>
        <v>146487699</v>
      </c>
      <c r="BF20" s="22">
        <f t="shared" si="26"/>
        <v>3.9518553704635639E-2</v>
      </c>
      <c r="BG20" s="17">
        <f>VLOOKUP(B:B,'[14]summary-sep-17'!$B$1:$CV$65536,99,0)</f>
        <v>8506210</v>
      </c>
      <c r="BH20" s="17">
        <f>VLOOKUP(B:B,'[14]summary-sep-17'!$B$1:$CX$65536,101,0)</f>
        <v>147397572</v>
      </c>
      <c r="BI20" s="17">
        <f t="shared" si="27"/>
        <v>155903782</v>
      </c>
      <c r="BJ20" s="22">
        <f t="shared" si="28"/>
        <v>5.4560639202453728E-2</v>
      </c>
      <c r="BK20" s="17">
        <f>VLOOKUP(B:B,'[15]summary-Dec-17'!$B$1:$CY$65536,102,0)</f>
        <v>10597748</v>
      </c>
      <c r="BL20" s="17">
        <f>VLOOKUP(B:B,'[15]summary-Dec-17'!$B$1:$DA$65536,104,0)</f>
        <v>148515793</v>
      </c>
      <c r="BM20" s="17">
        <f t="shared" si="29"/>
        <v>159113541</v>
      </c>
      <c r="BN20" s="22">
        <f t="shared" si="30"/>
        <v>6.6604940933342682E-2</v>
      </c>
      <c r="BO20" s="16">
        <f>VLOOKUP(B:B,'[16]summary-Mar-18'!$B$1:$DB$65536,105,0)</f>
        <v>10790789</v>
      </c>
      <c r="BP20" s="17">
        <f>VLOOKUP(B:B,'[16]summary-Mar-18'!$B$1:$DD$65536,107,0)</f>
        <v>149100604</v>
      </c>
      <c r="BQ20" s="17">
        <f t="shared" si="31"/>
        <v>159891393</v>
      </c>
      <c r="BR20" s="22">
        <f t="shared" si="32"/>
        <v>6.7488241846764066E-2</v>
      </c>
      <c r="BS20" s="17">
        <f>VLOOKUP(B:B,'[17]summary-Jun-18'!$B$1:$DE$65536,108,0)</f>
        <v>10886066</v>
      </c>
      <c r="BT20" s="1">
        <f>VLOOKUP(B:B,'[17]summary-Jun-18'!$B$1:$DG$65536,110,0)</f>
        <v>153055987</v>
      </c>
      <c r="BU20" s="17">
        <f t="shared" si="33"/>
        <v>163942053</v>
      </c>
      <c r="BV20" s="22">
        <f t="shared" si="34"/>
        <v>6.6401913363864001E-2</v>
      </c>
      <c r="BW20" s="17">
        <f>VLOOKUP(B:B,'[18]summary-Sep-18'!$B$1:$DH$65536,111,0)</f>
        <v>11422613</v>
      </c>
      <c r="BX20" s="17">
        <f>VLOOKUP(B:B,'[18]summary-Sep-18'!$B$1:$DJ$65536,113,0)</f>
        <v>152184073</v>
      </c>
      <c r="BY20" s="17">
        <f t="shared" si="35"/>
        <v>163606686</v>
      </c>
      <c r="BZ20" s="22">
        <f t="shared" si="36"/>
        <v>6.9817519560294736E-2</v>
      </c>
      <c r="CA20" s="17">
        <f>VLOOKUP(B:B,'[19]summary-Dec-18'!$B$1:$DK$65536,114,0)</f>
        <v>9710645</v>
      </c>
      <c r="CB20" s="17">
        <f>VLOOKUP(B:B,'[19]summary-Dec-18'!$B$1:$DM$65536,116,0)</f>
        <v>146781681</v>
      </c>
      <c r="CC20" s="17">
        <f t="shared" si="37"/>
        <v>156492326</v>
      </c>
      <c r="CD20" s="22">
        <f t="shared" si="38"/>
        <v>6.2051892563728651E-2</v>
      </c>
      <c r="CE20" s="16">
        <f>VLOOKUP(B:B,[20]Summary_mar_19!$B$1:$DN$65536,117,0)</f>
        <v>9500926</v>
      </c>
      <c r="CF20" s="17">
        <f>VLOOKUP(B:B,[20]Summary_mar_19!$B$1:$DP$65536,119,0)</f>
        <v>144128859</v>
      </c>
      <c r="CG20" s="17">
        <f t="shared" si="39"/>
        <v>153629785</v>
      </c>
      <c r="CH20" s="22">
        <f t="shared" si="40"/>
        <v>6.1842994833326101E-2</v>
      </c>
      <c r="CI20" s="17">
        <f>VLOOKUP(B:B,[21]Summary_jun_19!$B$1:$DQ$65536,120,0)</f>
        <v>9307741</v>
      </c>
      <c r="CJ20" s="17">
        <f>VLOOKUP(B:B,[21]Summary_jun_19!$B$1:$DS$65536,122,0)</f>
        <v>144797740</v>
      </c>
      <c r="CK20" s="17">
        <f t="shared" si="41"/>
        <v>154105481</v>
      </c>
      <c r="CL20" s="22">
        <f t="shared" si="42"/>
        <v>6.0398507175744125E-2</v>
      </c>
      <c r="CM20" s="17">
        <f>VLOOKUP(B:B,[22]Summary_sep_19!$B$1:$DT$65536,123,0)</f>
        <v>10848846</v>
      </c>
      <c r="CN20" s="17">
        <f>VLOOKUP(B:B,[22]Summary_sep_19!$B$1:$DV$65536,125,0)</f>
        <v>144824218</v>
      </c>
      <c r="CO20" s="17">
        <f t="shared" si="43"/>
        <v>155673064</v>
      </c>
      <c r="CP20" s="22">
        <f t="shared" si="44"/>
        <v>6.9689936853815637E-2</v>
      </c>
      <c r="CQ20" s="17">
        <f>VLOOKUP(B:B,[23]Summary_DEC_19!$B$1:$DW$65536,126,0)</f>
        <v>10752208</v>
      </c>
      <c r="CR20" s="17">
        <f>VLOOKUP(B:B,[23]Summary_DEC_19!$B$1:$DY$65536,128,0)</f>
        <v>149501314</v>
      </c>
      <c r="CS20" s="17">
        <f t="shared" si="45"/>
        <v>160253522</v>
      </c>
      <c r="CT20" s="22">
        <f t="shared" si="46"/>
        <v>6.7094987154166882E-2</v>
      </c>
      <c r="CU20" s="16">
        <f>VLOOKUP(B:B,[24]Summary_mar_20!$B:$DZ,129,0)</f>
        <v>10970193</v>
      </c>
      <c r="CV20" s="17">
        <f>VLOOKUP(B:B,[24]Summary_mar_20!$B:$EB,131,0)</f>
        <v>151990082</v>
      </c>
      <c r="CW20" s="17">
        <f t="shared" si="47"/>
        <v>162960275</v>
      </c>
      <c r="CX20" s="22">
        <f t="shared" si="48"/>
        <v>6.7318203776963431E-2</v>
      </c>
      <c r="CY20" s="17">
        <f>VLOOKUP(B:B,[25]Summary_jun_20!$B:$EC,132,0)</f>
        <v>11293282</v>
      </c>
      <c r="CZ20" s="17">
        <f>VLOOKUP(B:B,[25]Summary_jun_20!$B:$EE,134,0)</f>
        <v>151604796</v>
      </c>
      <c r="DA20" s="17">
        <f t="shared" si="49"/>
        <v>162898078</v>
      </c>
      <c r="DB20" s="22">
        <f t="shared" si="50"/>
        <v>6.9327288195505904E-2</v>
      </c>
      <c r="DC20" s="17">
        <f>VLOOKUP(B:B,[26]Summary_Sep_20!$B:$EF,135,0)</f>
        <v>11474673</v>
      </c>
      <c r="DD20" s="17">
        <f>VLOOKUP(B:B,[26]Summary_Sep_20!$B:$EI,138,0)</f>
        <v>154687433</v>
      </c>
      <c r="DE20" s="17">
        <f t="shared" si="51"/>
        <v>166162106</v>
      </c>
      <c r="DF20" s="22">
        <f t="shared" si="52"/>
        <v>6.9057098975382508E-2</v>
      </c>
      <c r="DG20" s="17">
        <f>VLOOKUP(B:B,[27]Summary_Dec_20!$B:$EI,138,0)</f>
        <v>19282677</v>
      </c>
      <c r="DH20" s="17">
        <f>VLOOKUP(B:B,[27]Summary_Dec_20!$B:$EM,142,0)</f>
        <v>154998068</v>
      </c>
      <c r="DI20" s="17">
        <f t="shared" si="53"/>
        <v>174280745</v>
      </c>
      <c r="DJ20" s="22">
        <f t="shared" si="54"/>
        <v>0.11064146529784458</v>
      </c>
      <c r="DK20" s="16">
        <f>VLOOKUP(B:B,[28]Summary_Mar_21!$B:$EK,140,0)</f>
        <v>19301827</v>
      </c>
      <c r="DL20" s="17">
        <f>VLOOKUP(B:B,[28]Summary_Mar_21!$B:$EM,142,0)</f>
        <v>154895747</v>
      </c>
      <c r="DM20" s="17">
        <f t="shared" si="55"/>
        <v>174197574</v>
      </c>
      <c r="DN20" s="22">
        <f t="shared" si="56"/>
        <v>0.11080422394401428</v>
      </c>
      <c r="DO20" s="17">
        <f>VLOOKUP(B:B,[29]Summary_Jun_21!$B:$EN,143,0)</f>
        <v>19317106</v>
      </c>
      <c r="DP20" s="17">
        <f>VLOOKUP(B:B,[29]Summary_Jun_21!$B:$EP,145,0)</f>
        <v>153797085</v>
      </c>
      <c r="DQ20" s="17">
        <f t="shared" si="57"/>
        <v>173114191</v>
      </c>
      <c r="DR20" s="22">
        <f t="shared" si="58"/>
        <v>0.11158591845309782</v>
      </c>
      <c r="DS20" s="17">
        <f>VLOOKUP(B:B,[30]Summary_Sep_21!$B:$EQ,146,0)</f>
        <v>22111156</v>
      </c>
      <c r="DT20" s="17">
        <f>VLOOKUP(B:B,[30]Summary_Sep_21!$B:$ES,148,0)</f>
        <v>152564763</v>
      </c>
      <c r="DU20" s="17">
        <f t="shared" si="59"/>
        <v>174675919</v>
      </c>
      <c r="DV20" s="22">
        <f t="shared" si="60"/>
        <v>0.12658388246407337</v>
      </c>
      <c r="DW20" s="17">
        <f>VLOOKUP(B:B,[31]Summary_Dec_21!$B:$EV,151,0)</f>
        <v>26057876</v>
      </c>
      <c r="DX20" s="17">
        <f>VLOOKUP(B:B,[31]Summary_Dec_21!$B:$EX,153,0)</f>
        <v>159180869</v>
      </c>
      <c r="DY20" s="17">
        <f t="shared" si="61"/>
        <v>185238745</v>
      </c>
      <c r="DZ20" s="22">
        <f t="shared" si="62"/>
        <v>0.14067184486701204</v>
      </c>
      <c r="EA20" s="16">
        <f>VLOOKUP(B:B,[32]Summary_Mar_22!$B:$DL,115,0)</f>
        <v>26354830</v>
      </c>
      <c r="EB20" s="17">
        <f>VLOOKUP(B:B,[32]Summary_Mar_22!$B:$DN,117,0)</f>
        <v>164714711</v>
      </c>
      <c r="EC20" s="17">
        <f t="shared" si="63"/>
        <v>191069541</v>
      </c>
      <c r="ED20" s="22">
        <f t="shared" si="64"/>
        <v>0.13793318318590611</v>
      </c>
      <c r="EE20" s="17">
        <f>VLOOKUP(B:B,[33]Summary_Jun_22!$B:$DO,118,0)</f>
        <v>27593645</v>
      </c>
      <c r="EF20" s="17">
        <f>VLOOKUP(B:B,[33]Summary_Jun_22!$B:$DQ,120,0)</f>
        <v>169124853</v>
      </c>
      <c r="EG20" s="17">
        <f t="shared" si="65"/>
        <v>196718498</v>
      </c>
      <c r="EH20" s="22">
        <f t="shared" si="66"/>
        <v>0.14026970153055968</v>
      </c>
      <c r="EI20" s="17">
        <f>VLOOKUP(B:B,[34]Summary_Sep_22!$B:$DR,121,0)</f>
        <v>28060532</v>
      </c>
      <c r="EJ20" s="17">
        <f>VLOOKUP(B:B,[34]Summary_Sep_22!$B:$DT,123,0)</f>
        <v>173591893</v>
      </c>
      <c r="EK20" s="17">
        <f t="shared" si="67"/>
        <v>201652425</v>
      </c>
      <c r="EL20" s="22">
        <f t="shared" si="68"/>
        <v>0.13915296084339179</v>
      </c>
      <c r="EM20" s="17">
        <f>VLOOKUP(B:B,[35]Summary_Dec_22!$B:$DU,124,0)</f>
        <v>27094507</v>
      </c>
      <c r="EN20" s="17">
        <f>VLOOKUP(B:B,[35]Summary_Dec_22!$B:$DW,126,0)</f>
        <v>177757616</v>
      </c>
      <c r="EO20" s="17">
        <f t="shared" si="69"/>
        <v>204852123</v>
      </c>
      <c r="EP20" s="22">
        <f t="shared" si="70"/>
        <v>0.13226373543612238</v>
      </c>
      <c r="EQ20" s="16">
        <f>VLOOKUP(B:B,[36]Summary_Mar_23!$B:$DS,122,0)</f>
        <v>27843508</v>
      </c>
      <c r="ER20" s="17">
        <f>VLOOKUP(B:B,[36]Summary_Mar_23!$B:$DU,124,0)</f>
        <v>188685989</v>
      </c>
      <c r="ES20" s="17">
        <f t="shared" si="71"/>
        <v>216529497</v>
      </c>
      <c r="ET20" s="22">
        <f t="shared" si="72"/>
        <v>0.12858990754502145</v>
      </c>
      <c r="EU20" s="17">
        <f>VLOOKUP(B:B,[37]Summary_Jun_23!$B:$DT,123,0)</f>
        <v>28997861</v>
      </c>
      <c r="EV20" s="17">
        <f>VLOOKUP(B:B,[37]Summary_Jun_23!$B:$DV,125,0)</f>
        <v>196628624</v>
      </c>
      <c r="EW20" s="17">
        <f t="shared" si="73"/>
        <v>225626485</v>
      </c>
      <c r="EX20" s="22">
        <f t="shared" si="74"/>
        <v>0.12852152973087358</v>
      </c>
      <c r="EY20" s="1">
        <f>VLOOKUP(B:B,[38]Summary_Sep_23!$B:$DV,125,0)</f>
        <v>31173442</v>
      </c>
      <c r="EZ20" s="1">
        <f>VLOOKUP(B:B,[38]Summary_Sep_23!$B:$DX,127,0)</f>
        <v>201009832</v>
      </c>
      <c r="FA20" s="17">
        <f t="shared" si="75"/>
        <v>232183274</v>
      </c>
      <c r="FB20" s="22">
        <f t="shared" si="76"/>
        <v>0.13426222080062494</v>
      </c>
      <c r="FC20" s="17">
        <f>VLOOKUP(B:B,[39]Indu!$B:$DX,127,0)</f>
        <v>37554254</v>
      </c>
      <c r="FD20" s="17">
        <f>VLOOKUP(B:B,[39]Indu!$B:$EA,130,0)</f>
        <v>208074672</v>
      </c>
      <c r="FE20" s="17">
        <f t="shared" si="77"/>
        <v>245628926</v>
      </c>
      <c r="FF20" s="22">
        <f t="shared" si="78"/>
        <v>0.15289019339684773</v>
      </c>
      <c r="FG20" s="16">
        <f>VLOOKUP(B:B,'[40]Mar 2024 Final'!$B:$EA,130,0)</f>
        <v>37321596</v>
      </c>
      <c r="FH20" s="17">
        <f>VLOOKUP(B:B,'[40]Mar 2024 Final'!$B:$EC,132,0)</f>
        <v>187730574</v>
      </c>
      <c r="FI20" s="17">
        <f t="shared" si="79"/>
        <v>225052170</v>
      </c>
      <c r="FJ20" s="22">
        <f t="shared" si="80"/>
        <v>0.16583530831984425</v>
      </c>
      <c r="FK20" s="17">
        <f>VLOOKUP(B:B,'[41]June 2024 Final'!$B:$EF,135,0)</f>
        <v>32217212</v>
      </c>
      <c r="FL20" s="17">
        <f>VLOOKUP(B:B,'[41]June 2024 Final'!$B:$EH,137,0)</f>
        <v>184989572</v>
      </c>
      <c r="FM20" s="17">
        <f t="shared" si="81"/>
        <v>217206784</v>
      </c>
      <c r="FN20" s="22">
        <f t="shared" si="82"/>
        <v>0.14832507257231892</v>
      </c>
      <c r="FO20" s="17">
        <f>VLOOKUP(B:B,'[42]Sep 2024 Final'!$B:$EG,136,0)</f>
        <v>32402409</v>
      </c>
      <c r="FP20" s="17">
        <f>VLOOKUP(B:B,'[42]Sep 2024 Final'!$B:$EI,138,0)</f>
        <v>193521128</v>
      </c>
      <c r="FQ20" s="17">
        <f t="shared" si="83"/>
        <v>225923537</v>
      </c>
      <c r="FR20" s="22">
        <f t="shared" si="84"/>
        <v>0.14342201538744501</v>
      </c>
      <c r="FS20" s="17">
        <f>VLOOKUP(B:B,'[43]Dec 2024 Final'!$B:$EI,138,0)</f>
        <v>33712650</v>
      </c>
      <c r="FT20" s="17">
        <f>VLOOKUP(B:B,'[43]Dec 2024 Final'!$B:$EK,140,0)</f>
        <v>197492660</v>
      </c>
      <c r="FU20" s="17">
        <f t="shared" si="85"/>
        <v>231205310</v>
      </c>
      <c r="FV20" s="22">
        <f t="shared" si="86"/>
        <v>0.14581261131070045</v>
      </c>
    </row>
    <row r="21" spans="1:178" x14ac:dyDescent="0.25">
      <c r="A21">
        <v>15</v>
      </c>
      <c r="B21" s="11" t="s">
        <v>16</v>
      </c>
      <c r="C21" s="16">
        <f>VLOOKUP(B:B,'[44]Mar 2014 (Final)'!$B$1:$BH$65536,59,0)</f>
        <v>1382703</v>
      </c>
      <c r="D21" s="17">
        <f>VLOOKUP(B:B,'[44]Mar 2014 (Final)'!$B$1:$BL$65536,63,0)</f>
        <v>2357221</v>
      </c>
      <c r="E21" s="17">
        <f t="shared" si="0"/>
        <v>3739924</v>
      </c>
      <c r="F21" s="22">
        <f t="shared" si="1"/>
        <v>0.3697141974008028</v>
      </c>
      <c r="G21" s="17">
        <f>VLOOKUP(B:B,'[45]June 2014 (Final - print)'!$B$1:$BI$65536,60,0)</f>
        <v>1465462</v>
      </c>
      <c r="H21" s="17">
        <f>VLOOKUP(B:B,'[45]June 2014 (Final - print)'!$B$1:$BL$65536,63,0)</f>
        <v>2472933</v>
      </c>
      <c r="I21" s="17">
        <f t="shared" si="87"/>
        <v>3938395</v>
      </c>
      <c r="J21" s="22">
        <f t="shared" si="2"/>
        <v>0.37209624732917851</v>
      </c>
      <c r="K21" s="46"/>
      <c r="L21" s="46"/>
      <c r="M21" s="47">
        <f t="shared" si="3"/>
        <v>0</v>
      </c>
      <c r="N21" s="48" t="e">
        <f t="shared" si="4"/>
        <v>#DIV/0!</v>
      </c>
      <c r="O21" s="17">
        <f>VLOOKUP(B:B,'[3]Dec 2014 (Final)'!$B$1:$BO$65536,66,0)</f>
        <v>1432717</v>
      </c>
      <c r="P21" s="17">
        <f>VLOOKUP(B:B,'[3]Dec 2014 (Final)'!$B$1:$BQ$65536,68,0)</f>
        <v>2914163</v>
      </c>
      <c r="Q21" s="17">
        <f t="shared" si="5"/>
        <v>4346880</v>
      </c>
      <c r="R21" s="22">
        <f t="shared" si="6"/>
        <v>0.32959663022673735</v>
      </c>
      <c r="S21" s="16">
        <f>VLOOKUP(B:B,'[4]Mar 2015 (Final)'!$B$1:$BQ$65536,68,0)</f>
        <v>1312349</v>
      </c>
      <c r="T21" s="17">
        <f>VLOOKUP(B:B,'[4]Mar 2015 (Final)'!$B$1:$BS$65536,70,0)</f>
        <v>2601113</v>
      </c>
      <c r="U21" s="17">
        <f t="shared" si="7"/>
        <v>3913462</v>
      </c>
      <c r="V21" s="22">
        <f t="shared" si="8"/>
        <v>0.33534221106529205</v>
      </c>
      <c r="W21" s="17">
        <f>VLOOKUP(B:B,'[5]June 2015 (Final)'!$B$1:$BU$65536,72,0)</f>
        <v>0</v>
      </c>
      <c r="X21" s="17">
        <f>VLOOKUP(B:B,'[5]June 2015 (Final)'!$B$1:$BW$65536,74,0)</f>
        <v>0</v>
      </c>
      <c r="Y21" s="17">
        <f t="shared" si="9"/>
        <v>0</v>
      </c>
      <c r="Z21" s="22" t="e">
        <f t="shared" si="10"/>
        <v>#DIV/0!</v>
      </c>
      <c r="AA21" s="17">
        <f>VLOOKUP(B:B,'[6]Sep 2015 (Final)'!$B$1:$BX$65536,75,0)</f>
        <v>0</v>
      </c>
      <c r="AB21" s="17" t="e">
        <f>VLOOKUP(B:B,'[6]Sep 2015 (Final)'!$B$1:$BZ$65536,77,0)</f>
        <v>#N/A</v>
      </c>
      <c r="AC21" s="17" t="e">
        <f t="shared" si="11"/>
        <v>#N/A</v>
      </c>
      <c r="AD21" s="22" t="e">
        <f t="shared" si="12"/>
        <v>#N/A</v>
      </c>
      <c r="AE21" s="17">
        <f>VLOOKUP(B:B,'[7]Dec 2015 (Final)'!$B$1:$CA$65536,78,0)</f>
        <v>0</v>
      </c>
      <c r="AF21" s="17">
        <f>VLOOKUP(B:B,'[7]Dec 2015 (Final)'!$B$1:$CC$65536,80,0)</f>
        <v>0</v>
      </c>
      <c r="AG21" s="17">
        <f t="shared" si="13"/>
        <v>0</v>
      </c>
      <c r="AH21" s="22" t="e">
        <f t="shared" si="14"/>
        <v>#DIV/0!</v>
      </c>
      <c r="AI21" s="16">
        <f>VLOOKUP(B:B,'[8]Mar 2016 (Final)'!$B$1:$CD$65536,81,0)</f>
        <v>0</v>
      </c>
      <c r="AJ21" s="17">
        <f>VLOOKUP(B:B,'[8]Mar 2016 (Final)'!$B$1:$CF$65536,83,0)</f>
        <v>0</v>
      </c>
      <c r="AK21" s="17">
        <f t="shared" si="15"/>
        <v>0</v>
      </c>
      <c r="AL21" s="22" t="e">
        <f t="shared" si="16"/>
        <v>#DIV/0!</v>
      </c>
      <c r="AM21" s="17">
        <f>VLOOKUP(B:B,'[9]Jun 2016 (Final)'!$B$1:$CH$65536,85,0)</f>
        <v>0</v>
      </c>
      <c r="AN21" s="17">
        <f>VLOOKUP(B:B,'[9]Jun 2016 (Final)'!$B$1:$CJ$65536,87,0)</f>
        <v>0</v>
      </c>
      <c r="AO21" s="17">
        <f t="shared" si="17"/>
        <v>0</v>
      </c>
      <c r="AP21" s="22" t="e">
        <f t="shared" si="18"/>
        <v>#DIV/0!</v>
      </c>
      <c r="AQ21" s="17">
        <f>VLOOKUP(B:B,'[10]Sep 2016 (Final)'!$B$1:$CK$65536,88,0)</f>
        <v>0</v>
      </c>
      <c r="AR21" s="17">
        <f>VLOOKUP(B:B,'[10]Sep 2016 (Final)'!$B$1:$CM$65536,90,0)</f>
        <v>0</v>
      </c>
      <c r="AS21" s="17">
        <f t="shared" si="19"/>
        <v>0</v>
      </c>
      <c r="AT21" s="22" t="e">
        <f t="shared" si="20"/>
        <v>#DIV/0!</v>
      </c>
      <c r="AU21" s="17">
        <f>VLOOKUP(B:B,'[11]summary-dec-16'!$B$1:$CN$65536,91,0)</f>
        <v>0</v>
      </c>
      <c r="AV21" s="17">
        <f>VLOOKUP(B:B,'[11]summary-dec-16'!$B$1:$CP$65536,93,0)</f>
        <v>0</v>
      </c>
      <c r="AW21" s="17">
        <f t="shared" si="21"/>
        <v>0</v>
      </c>
      <c r="AX21" s="22" t="e">
        <f t="shared" si="22"/>
        <v>#DIV/0!</v>
      </c>
      <c r="AY21" s="16">
        <f>VLOOKUP(B:B,'[12]summary-mar-17'!$B$1:$CP$65536,93,0)</f>
        <v>0</v>
      </c>
      <c r="AZ21" s="17">
        <f>VLOOKUP(B:B,'[12]summary-mar-17'!$B$1:$CR$65536,95,0)</f>
        <v>0</v>
      </c>
      <c r="BA21" s="17">
        <f t="shared" si="23"/>
        <v>0</v>
      </c>
      <c r="BB21" s="22" t="e">
        <f t="shared" si="24"/>
        <v>#DIV/0!</v>
      </c>
      <c r="BC21" s="17">
        <f>VLOOKUP(B:B,'[13]summary-june-17'!$B$1:$CS$65536,96,0)</f>
        <v>0</v>
      </c>
      <c r="BD21" s="17">
        <f>VLOOKUP(B:B,'[13]summary-june-17'!$B$1:$CU$65536,98,0)</f>
        <v>0</v>
      </c>
      <c r="BE21" s="17">
        <f t="shared" si="25"/>
        <v>0</v>
      </c>
      <c r="BF21" s="22" t="e">
        <f t="shared" si="26"/>
        <v>#DIV/0!</v>
      </c>
      <c r="BG21" s="17">
        <f>VLOOKUP(B:B,'[14]summary-sep-17'!$B$1:$CV$65536,99,0)</f>
        <v>0</v>
      </c>
      <c r="BH21" s="17">
        <f>VLOOKUP(B:B,'[14]summary-sep-17'!$B$1:$CX$65536,101,0)</f>
        <v>0</v>
      </c>
      <c r="BI21" s="17">
        <f t="shared" si="27"/>
        <v>0</v>
      </c>
      <c r="BJ21" s="22" t="e">
        <f t="shared" si="28"/>
        <v>#DIV/0!</v>
      </c>
      <c r="BK21" s="17" t="e">
        <f>VLOOKUP(B:B,'[15]summary-Dec-17'!$B$1:$CY$65536,102,0)</f>
        <v>#N/A</v>
      </c>
      <c r="BL21" s="17" t="e">
        <f>VLOOKUP(B:B,'[15]summary-Dec-17'!$B$1:$DA$65536,104,0)</f>
        <v>#N/A</v>
      </c>
      <c r="BM21" s="17" t="e">
        <f t="shared" si="29"/>
        <v>#N/A</v>
      </c>
      <c r="BN21" s="22" t="e">
        <f t="shared" si="30"/>
        <v>#N/A</v>
      </c>
      <c r="BO21" s="16" t="e">
        <f>VLOOKUP(B:B,'[16]summary-Mar-18'!$B$1:$DB$65536,105,0)</f>
        <v>#N/A</v>
      </c>
      <c r="BP21" s="17" t="e">
        <f>VLOOKUP(B:B,'[16]summary-Mar-18'!$B$1:$DD$65536,107,0)</f>
        <v>#N/A</v>
      </c>
      <c r="BQ21" s="17" t="e">
        <f t="shared" si="31"/>
        <v>#N/A</v>
      </c>
      <c r="BR21" s="22" t="e">
        <f t="shared" si="32"/>
        <v>#N/A</v>
      </c>
      <c r="BS21" s="17" t="e">
        <f>VLOOKUP(B:B,'[17]summary-Jun-18'!$B$1:$DE$65536,108,0)</f>
        <v>#N/A</v>
      </c>
      <c r="BT21" s="1" t="e">
        <f>VLOOKUP(B:B,'[17]summary-Jun-18'!$B$1:$DG$65536,110,0)</f>
        <v>#N/A</v>
      </c>
      <c r="BU21" s="17" t="e">
        <f t="shared" si="33"/>
        <v>#N/A</v>
      </c>
      <c r="BV21" s="22" t="e">
        <f t="shared" si="34"/>
        <v>#N/A</v>
      </c>
      <c r="BW21" s="17" t="e">
        <f>VLOOKUP(B:B,'[18]summary-Sep-18'!$B$1:$DH$65536,111,0)</f>
        <v>#N/A</v>
      </c>
      <c r="BX21" s="17" t="e">
        <f>VLOOKUP(B:B,'[18]summary-Sep-18'!$B$1:$DJ$65536,113,0)</f>
        <v>#N/A</v>
      </c>
      <c r="BY21" s="17" t="e">
        <f t="shared" si="35"/>
        <v>#N/A</v>
      </c>
      <c r="BZ21" s="22" t="e">
        <f t="shared" si="36"/>
        <v>#N/A</v>
      </c>
      <c r="CA21" s="17" t="e">
        <f>VLOOKUP(B:B,'[19]summary-Dec-18'!$B$1:$DK$65536,114,0)</f>
        <v>#N/A</v>
      </c>
      <c r="CB21" s="17" t="e">
        <f>VLOOKUP(B:B,'[19]summary-Dec-18'!$B$1:$DM$65536,116,0)</f>
        <v>#N/A</v>
      </c>
      <c r="CC21" s="17" t="e">
        <f t="shared" si="37"/>
        <v>#N/A</v>
      </c>
      <c r="CD21" s="22" t="e">
        <f t="shared" si="38"/>
        <v>#N/A</v>
      </c>
      <c r="CE21" s="16" t="e">
        <f>VLOOKUP(B:B,[20]Summary_mar_19!$B$1:$DN$65536,117,0)</f>
        <v>#N/A</v>
      </c>
      <c r="CF21" s="17" t="e">
        <f>VLOOKUP(B:B,[20]Summary_mar_19!$B$1:$DP$65536,119,0)</f>
        <v>#N/A</v>
      </c>
      <c r="CG21" s="17" t="e">
        <f t="shared" si="39"/>
        <v>#N/A</v>
      </c>
      <c r="CH21" s="22" t="e">
        <f t="shared" si="40"/>
        <v>#N/A</v>
      </c>
      <c r="CI21" s="17" t="e">
        <f>VLOOKUP(B:B,[21]Summary_jun_19!$B$1:$DQ$65536,120,0)</f>
        <v>#N/A</v>
      </c>
      <c r="CJ21" s="17" t="e">
        <f>VLOOKUP(B:B,[21]Summary_jun_19!$B$1:$DS$65536,122,0)</f>
        <v>#N/A</v>
      </c>
      <c r="CK21" s="17" t="e">
        <f t="shared" si="41"/>
        <v>#N/A</v>
      </c>
      <c r="CL21" s="22" t="e">
        <f t="shared" si="42"/>
        <v>#N/A</v>
      </c>
      <c r="CM21" s="17" t="e">
        <f>VLOOKUP(B:B,[22]Summary_sep_19!$B$1:$DT$65536,123,0)</f>
        <v>#N/A</v>
      </c>
      <c r="CN21" s="17" t="e">
        <f>VLOOKUP(B:B,[22]Summary_sep_19!$B$1:$DV$65536,125,0)</f>
        <v>#N/A</v>
      </c>
      <c r="CO21" s="17" t="e">
        <f t="shared" si="43"/>
        <v>#N/A</v>
      </c>
      <c r="CP21" s="22" t="e">
        <f t="shared" si="44"/>
        <v>#N/A</v>
      </c>
      <c r="CQ21" s="17" t="e">
        <f>VLOOKUP(B:B,[23]Summary_DEC_19!$B$1:$DW$65536,126,0)</f>
        <v>#N/A</v>
      </c>
      <c r="CR21" s="17" t="e">
        <f>VLOOKUP(B:B,[23]Summary_DEC_19!$B$1:$DY$65536,128,0)</f>
        <v>#N/A</v>
      </c>
      <c r="CS21" s="17" t="e">
        <f t="shared" si="45"/>
        <v>#N/A</v>
      </c>
      <c r="CT21" s="22" t="e">
        <f t="shared" si="46"/>
        <v>#N/A</v>
      </c>
      <c r="CU21" s="16" t="e">
        <f>VLOOKUP(B:B,[24]Summary_mar_20!$B:$DZ,129,0)</f>
        <v>#N/A</v>
      </c>
      <c r="CV21" s="17" t="e">
        <f>VLOOKUP(B:B,[24]Summary_mar_20!$B:$EB,131,0)</f>
        <v>#N/A</v>
      </c>
      <c r="CW21" s="17" t="e">
        <f t="shared" si="47"/>
        <v>#N/A</v>
      </c>
      <c r="CX21" s="22" t="e">
        <f t="shared" si="48"/>
        <v>#N/A</v>
      </c>
      <c r="CY21" s="17" t="e">
        <f>VLOOKUP(B:B,[25]Summary_jun_20!$B:$EC,132,0)</f>
        <v>#N/A</v>
      </c>
      <c r="CZ21" s="17" t="e">
        <f>VLOOKUP(B:B,[25]Summary_jun_20!$B:$EE,134,0)</f>
        <v>#N/A</v>
      </c>
      <c r="DA21" s="17" t="e">
        <f t="shared" si="49"/>
        <v>#N/A</v>
      </c>
      <c r="DB21" s="22" t="e">
        <f t="shared" si="50"/>
        <v>#N/A</v>
      </c>
      <c r="DC21" s="17" t="e">
        <f>VLOOKUP(B:B,[26]Summary_Sep_20!$B:$EF,135,0)</f>
        <v>#N/A</v>
      </c>
      <c r="DD21" s="17" t="e">
        <f>VLOOKUP(B:B,[26]Summary_Sep_20!$B:$EI,138,0)</f>
        <v>#N/A</v>
      </c>
      <c r="DE21" s="17" t="e">
        <f t="shared" si="51"/>
        <v>#N/A</v>
      </c>
      <c r="DF21" s="22" t="e">
        <f t="shared" si="52"/>
        <v>#N/A</v>
      </c>
      <c r="DG21" s="17" t="e">
        <f>VLOOKUP(B:B,[27]Summary_Dec_20!$B:$EI,138,0)</f>
        <v>#N/A</v>
      </c>
      <c r="DH21" s="17" t="e">
        <f>VLOOKUP(B:B,[27]Summary_Dec_20!$B:$EM,142,0)</f>
        <v>#N/A</v>
      </c>
      <c r="DI21" s="17" t="e">
        <f t="shared" si="53"/>
        <v>#N/A</v>
      </c>
      <c r="DJ21" s="22" t="e">
        <f t="shared" si="54"/>
        <v>#N/A</v>
      </c>
      <c r="DK21" s="16" t="e">
        <f>VLOOKUP(B:B,[28]Summary_Mar_21!$B:$EK,140,0)</f>
        <v>#N/A</v>
      </c>
      <c r="DL21" s="17" t="e">
        <f>VLOOKUP(B:B,[28]Summary_Mar_21!$B:$EM,142,0)</f>
        <v>#N/A</v>
      </c>
      <c r="DM21" s="17" t="e">
        <f t="shared" si="55"/>
        <v>#N/A</v>
      </c>
      <c r="DN21" s="22" t="e">
        <f t="shared" si="56"/>
        <v>#N/A</v>
      </c>
      <c r="DO21" s="17" t="e">
        <f>VLOOKUP(B:B,[29]Summary_Jun_21!$B:$EN,143,0)</f>
        <v>#N/A</v>
      </c>
      <c r="DP21" s="17" t="e">
        <f>VLOOKUP(B:B,[29]Summary_Jun_21!$B:$EP,145,0)</f>
        <v>#N/A</v>
      </c>
      <c r="DQ21" s="17" t="e">
        <f t="shared" si="57"/>
        <v>#N/A</v>
      </c>
      <c r="DR21" s="22" t="e">
        <f t="shared" si="58"/>
        <v>#N/A</v>
      </c>
      <c r="DS21" s="17" t="e">
        <f>VLOOKUP(B:B,[30]Summary_Sep_21!$B:$EQ,146,0)</f>
        <v>#N/A</v>
      </c>
      <c r="DT21" s="17" t="e">
        <f>VLOOKUP(B:B,[30]Summary_Sep_21!$B:$ES,148,0)</f>
        <v>#N/A</v>
      </c>
      <c r="DU21" s="17" t="e">
        <f t="shared" si="59"/>
        <v>#N/A</v>
      </c>
      <c r="DV21" s="22" t="e">
        <f t="shared" si="60"/>
        <v>#N/A</v>
      </c>
      <c r="DW21" s="17" t="e">
        <f>VLOOKUP(B:B,[31]Summary_Dec_21!$B:$EV,151,0)</f>
        <v>#N/A</v>
      </c>
      <c r="DX21" s="17" t="e">
        <f>VLOOKUP(B:B,[31]Summary_Dec_21!$B:$EX,153,0)</f>
        <v>#N/A</v>
      </c>
      <c r="DY21" s="17" t="e">
        <f t="shared" si="61"/>
        <v>#N/A</v>
      </c>
      <c r="DZ21" s="22" t="e">
        <f t="shared" si="62"/>
        <v>#N/A</v>
      </c>
      <c r="EA21" s="16" t="e">
        <f>VLOOKUP(B:B,[32]Summary_Mar_22!$B:$DL,115,0)</f>
        <v>#N/A</v>
      </c>
      <c r="EB21" s="17" t="e">
        <f>VLOOKUP(B:B,[32]Summary_Mar_22!$B:$DN,117,0)</f>
        <v>#N/A</v>
      </c>
      <c r="EC21" s="17" t="e">
        <f t="shared" si="63"/>
        <v>#N/A</v>
      </c>
      <c r="ED21" s="22" t="e">
        <f t="shared" si="64"/>
        <v>#N/A</v>
      </c>
      <c r="EE21" s="17" t="e">
        <f>VLOOKUP(B:B,[33]Summary_Jun_22!$B:$DO,118,0)</f>
        <v>#N/A</v>
      </c>
      <c r="EF21" s="17" t="e">
        <f>VLOOKUP(B:B,[33]Summary_Jun_22!$B:$DQ,120,0)</f>
        <v>#N/A</v>
      </c>
      <c r="EG21" s="17" t="e">
        <f t="shared" si="65"/>
        <v>#N/A</v>
      </c>
      <c r="EH21" s="22" t="e">
        <f t="shared" si="66"/>
        <v>#N/A</v>
      </c>
      <c r="EI21" s="17" t="e">
        <f>VLOOKUP(B:B,[34]Summary_Sep_22!$B:$DR,121,0)</f>
        <v>#N/A</v>
      </c>
      <c r="EJ21" s="17" t="e">
        <f>VLOOKUP(B:B,[34]Summary_Sep_22!$B:$DT,123,0)</f>
        <v>#N/A</v>
      </c>
      <c r="EK21" s="17" t="e">
        <f t="shared" si="67"/>
        <v>#N/A</v>
      </c>
      <c r="EL21" s="22" t="e">
        <f t="shared" si="68"/>
        <v>#N/A</v>
      </c>
      <c r="EM21" s="17" t="e">
        <f>VLOOKUP(B:B,[35]Summary_Dec_22!$B:$DU,124,0)</f>
        <v>#N/A</v>
      </c>
      <c r="EN21" s="17" t="e">
        <f>VLOOKUP(B:B,[35]Summary_Dec_22!$B:$DW,126,0)</f>
        <v>#N/A</v>
      </c>
      <c r="EO21" s="17" t="e">
        <f t="shared" si="69"/>
        <v>#N/A</v>
      </c>
      <c r="EP21" s="22" t="e">
        <f t="shared" si="70"/>
        <v>#N/A</v>
      </c>
      <c r="EQ21" s="16" t="e">
        <f>VLOOKUP(B:B,[36]Summary_Mar_23!$B:$DS,122,0)</f>
        <v>#N/A</v>
      </c>
      <c r="ER21" s="17" t="e">
        <f>VLOOKUP(B:B,[36]Summary_Mar_23!$B:$DU,124,0)</f>
        <v>#N/A</v>
      </c>
      <c r="ES21" s="17" t="e">
        <f t="shared" si="71"/>
        <v>#N/A</v>
      </c>
      <c r="ET21" s="22" t="e">
        <f t="shared" si="72"/>
        <v>#N/A</v>
      </c>
      <c r="EU21" s="17" t="e">
        <f>VLOOKUP(B:B,[37]Summary_Jun_23!$B:$DT,123,0)</f>
        <v>#N/A</v>
      </c>
      <c r="EV21" s="17" t="e">
        <f>VLOOKUP(B:B,[37]Summary_Jun_23!$B:$DV,125,0)</f>
        <v>#N/A</v>
      </c>
      <c r="EW21" s="17" t="e">
        <f t="shared" si="73"/>
        <v>#N/A</v>
      </c>
      <c r="EX21" s="22" t="e">
        <f t="shared" si="74"/>
        <v>#N/A</v>
      </c>
      <c r="EY21" s="1" t="e">
        <f>VLOOKUP(B:B,[38]Summary_Sep_23!$B:$DV,125,0)</f>
        <v>#N/A</v>
      </c>
      <c r="EZ21" s="1" t="e">
        <f>VLOOKUP(B:B,[38]Summary_Sep_23!$B:$DX,127,0)</f>
        <v>#N/A</v>
      </c>
      <c r="FA21" s="17" t="e">
        <f t="shared" si="75"/>
        <v>#N/A</v>
      </c>
      <c r="FB21" s="22" t="e">
        <f t="shared" si="76"/>
        <v>#N/A</v>
      </c>
      <c r="FC21" s="17" t="e">
        <f>VLOOKUP(B:B,[39]Indu!$B:$DX,127,0)</f>
        <v>#N/A</v>
      </c>
      <c r="FD21" s="17" t="e">
        <f>VLOOKUP(B:B,[39]Indu!$B:$EA,130,0)</f>
        <v>#N/A</v>
      </c>
      <c r="FE21" s="17" t="e">
        <f t="shared" si="77"/>
        <v>#N/A</v>
      </c>
      <c r="FF21" s="22" t="e">
        <f t="shared" si="78"/>
        <v>#N/A</v>
      </c>
      <c r="FG21" s="16" t="e">
        <f>VLOOKUP(B:B,'[40]Mar 2024 Final'!$B:$EA,130,0)</f>
        <v>#N/A</v>
      </c>
      <c r="FH21" s="17" t="e">
        <f>VLOOKUP(B:B,'[40]Mar 2024 Final'!$B:$EC,132,0)</f>
        <v>#N/A</v>
      </c>
      <c r="FI21" s="17" t="e">
        <f t="shared" si="79"/>
        <v>#N/A</v>
      </c>
      <c r="FJ21" s="22" t="e">
        <f t="shared" si="80"/>
        <v>#N/A</v>
      </c>
      <c r="FK21" s="17" t="e">
        <f>VLOOKUP(B:B,'[41]June 2024 Final'!$B:$EF,135,0)</f>
        <v>#N/A</v>
      </c>
      <c r="FL21" s="17" t="e">
        <f>VLOOKUP(B:B,'[41]June 2024 Final'!$B:$EH,137,0)</f>
        <v>#N/A</v>
      </c>
      <c r="FM21" s="17" t="e">
        <f t="shared" si="81"/>
        <v>#N/A</v>
      </c>
      <c r="FN21" s="22" t="e">
        <f t="shared" si="82"/>
        <v>#N/A</v>
      </c>
      <c r="FO21" s="17" t="e">
        <f>VLOOKUP(B:B,'[42]Sep 2024 Final'!$B:$EG,136,0)</f>
        <v>#N/A</v>
      </c>
      <c r="FP21" s="17" t="e">
        <f>VLOOKUP(B:B,'[42]Sep 2024 Final'!$B:$EI,138,0)</f>
        <v>#N/A</v>
      </c>
      <c r="FQ21" s="17" t="e">
        <f t="shared" si="83"/>
        <v>#N/A</v>
      </c>
      <c r="FR21" s="22" t="e">
        <f t="shared" si="84"/>
        <v>#N/A</v>
      </c>
      <c r="FS21" s="17" t="e">
        <f>VLOOKUP(B:B,'[43]Dec 2024 Final'!$B:$EI,138,0)</f>
        <v>#N/A</v>
      </c>
      <c r="FT21" s="17" t="e">
        <f>VLOOKUP(B:B,'[43]Dec 2024 Final'!$B:$EK,140,0)</f>
        <v>#N/A</v>
      </c>
      <c r="FU21" s="17" t="e">
        <f t="shared" si="85"/>
        <v>#N/A</v>
      </c>
      <c r="FV21" s="22" t="e">
        <f t="shared" si="86"/>
        <v>#N/A</v>
      </c>
    </row>
    <row r="22" spans="1:178" x14ac:dyDescent="0.25">
      <c r="A22">
        <v>16</v>
      </c>
      <c r="B22" s="11" t="s">
        <v>17</v>
      </c>
      <c r="C22" s="16">
        <f>VLOOKUP(B:B,'[44]Mar 2014 (Final)'!$B$1:$BH$65536,59,0)</f>
        <v>1034492</v>
      </c>
      <c r="D22" s="17">
        <f>VLOOKUP(B:B,'[44]Mar 2014 (Final)'!$B$1:$BL$65536,63,0)</f>
        <v>18355152</v>
      </c>
      <c r="E22" s="17">
        <f t="shared" si="0"/>
        <v>19389644</v>
      </c>
      <c r="F22" s="22">
        <f t="shared" si="1"/>
        <v>5.3352810397137768E-2</v>
      </c>
      <c r="G22" s="17">
        <f>VLOOKUP(B:B,'[45]June 2014 (Final - print)'!$B$1:$BI$65536,60,0)</f>
        <v>2122703</v>
      </c>
      <c r="H22" s="17">
        <f>VLOOKUP(B:B,'[45]June 2014 (Final - print)'!$B$1:$BL$65536,63,0)</f>
        <v>19509885</v>
      </c>
      <c r="I22" s="17">
        <f t="shared" si="87"/>
        <v>21632588</v>
      </c>
      <c r="J22" s="22">
        <f t="shared" si="2"/>
        <v>9.8125245116303231E-2</v>
      </c>
      <c r="K22" s="46"/>
      <c r="L22" s="46"/>
      <c r="M22" s="47">
        <f t="shared" si="3"/>
        <v>0</v>
      </c>
      <c r="N22" s="48" t="e">
        <f t="shared" si="4"/>
        <v>#DIV/0!</v>
      </c>
      <c r="O22" s="17">
        <f>VLOOKUP(B:B,'[3]Dec 2014 (Final)'!$B$1:$BO$65536,66,0)</f>
        <v>2002062</v>
      </c>
      <c r="P22" s="17">
        <f>VLOOKUP(B:B,'[3]Dec 2014 (Final)'!$B$1:$BQ$65536,68,0)</f>
        <v>22982094</v>
      </c>
      <c r="Q22" s="17">
        <f t="shared" si="5"/>
        <v>24984156</v>
      </c>
      <c r="R22" s="22">
        <f t="shared" si="6"/>
        <v>8.0133265258190034E-2</v>
      </c>
      <c r="S22" s="16">
        <f>VLOOKUP(B:B,'[4]Mar 2015 (Final)'!$B$1:$BQ$65536,68,0)</f>
        <v>2288604</v>
      </c>
      <c r="T22" s="17">
        <f>VLOOKUP(B:B,'[4]Mar 2015 (Final)'!$B$1:$BS$65536,70,0)</f>
        <v>24108627</v>
      </c>
      <c r="U22" s="17">
        <f t="shared" si="7"/>
        <v>26397231</v>
      </c>
      <c r="V22" s="22">
        <f t="shared" si="8"/>
        <v>8.669863895951814E-2</v>
      </c>
      <c r="W22" s="17">
        <f>VLOOKUP(B:B,'[5]June 2015 (Final)'!$B$1:$BU$65536,72,0)</f>
        <v>2199660</v>
      </c>
      <c r="X22" s="17">
        <f>VLOOKUP(B:B,'[5]June 2015 (Final)'!$B$1:$BW$65536,74,0)</f>
        <v>28307949</v>
      </c>
      <c r="Y22" s="17">
        <f t="shared" si="9"/>
        <v>30507609</v>
      </c>
      <c r="Z22" s="22">
        <f t="shared" si="10"/>
        <v>7.2102012320926237E-2</v>
      </c>
      <c r="AA22" s="17">
        <f>VLOOKUP(B:B,'[6]Sep 2015 (Final)'!$B$1:$BX$65536,75,0)</f>
        <v>1700881</v>
      </c>
      <c r="AB22" s="17">
        <f>VLOOKUP(B:B,'[6]Sep 2015 (Final)'!$B$1:$BZ$65536,77,0)</f>
        <v>30866731</v>
      </c>
      <c r="AC22" s="17">
        <f t="shared" si="11"/>
        <v>32567612</v>
      </c>
      <c r="AD22" s="22">
        <f t="shared" si="12"/>
        <v>5.2226150323824785E-2</v>
      </c>
      <c r="AE22" s="17">
        <f>VLOOKUP(B:B,'[7]Dec 2015 (Final)'!$B$1:$CA$65536,78,0)</f>
        <v>1841602</v>
      </c>
      <c r="AF22" s="17">
        <f>VLOOKUP(B:B,'[7]Dec 2015 (Final)'!$B$1:$CC$65536,80,0)</f>
        <v>29621166</v>
      </c>
      <c r="AG22" s="17">
        <f t="shared" si="13"/>
        <v>31462768</v>
      </c>
      <c r="AH22" s="22">
        <f t="shared" si="14"/>
        <v>5.8532739395338644E-2</v>
      </c>
      <c r="AI22" s="16">
        <f>VLOOKUP(B:B,'[8]Mar 2016 (Final)'!$B$1:$CD$65536,81,0)</f>
        <v>1821655</v>
      </c>
      <c r="AJ22" s="17">
        <f>VLOOKUP(B:B,'[8]Mar 2016 (Final)'!$B$1:$CF$65536,83,0)</f>
        <v>29067707</v>
      </c>
      <c r="AK22" s="17">
        <f t="shared" si="15"/>
        <v>30889362</v>
      </c>
      <c r="AL22" s="22">
        <f t="shared" si="16"/>
        <v>5.8973539175072635E-2</v>
      </c>
      <c r="AM22" s="17">
        <f>VLOOKUP(B:B,'[9]Jun 2016 (Final)'!$B$1:$CH$65536,85,0)</f>
        <v>3038754</v>
      </c>
      <c r="AN22" s="17">
        <f>VLOOKUP(B:B,'[9]Jun 2016 (Final)'!$B$1:$CJ$65536,87,0)</f>
        <v>28939537</v>
      </c>
      <c r="AO22" s="17">
        <f t="shared" si="17"/>
        <v>31978291</v>
      </c>
      <c r="AP22" s="22">
        <f t="shared" si="18"/>
        <v>9.5025528412384513E-2</v>
      </c>
      <c r="AQ22" s="17">
        <f>VLOOKUP(B:B,'[10]Sep 2016 (Final)'!$B$1:$CK$65536,88,0)</f>
        <v>3589245</v>
      </c>
      <c r="AR22" s="17">
        <f>VLOOKUP(B:B,'[10]Sep 2016 (Final)'!$B$1:$CM$65536,90,0)</f>
        <v>27082575</v>
      </c>
      <c r="AS22" s="17">
        <f t="shared" si="19"/>
        <v>30671820</v>
      </c>
      <c r="AT22" s="22">
        <f t="shared" si="20"/>
        <v>0.1170209332214391</v>
      </c>
      <c r="AU22" s="17">
        <f>VLOOKUP(B:B,'[11]summary-dec-16'!$B$1:$CN$65536,91,0)</f>
        <v>3984800</v>
      </c>
      <c r="AV22" s="17">
        <f>VLOOKUP(B:B,'[11]summary-dec-16'!$B$1:$CP$65536,93,0)</f>
        <v>24473512</v>
      </c>
      <c r="AW22" s="17">
        <f t="shared" si="21"/>
        <v>28458312</v>
      </c>
      <c r="AX22" s="22">
        <f t="shared" si="22"/>
        <v>0.14002235972393584</v>
      </c>
      <c r="AY22" s="16">
        <f>VLOOKUP(B:B,'[12]summary-mar-17'!$B$1:$CP$65536,93,0)</f>
        <v>7022312</v>
      </c>
      <c r="AZ22" s="17">
        <f>VLOOKUP(B:B,'[12]summary-mar-17'!$B$1:$CR$65536,95,0)</f>
        <v>22521496</v>
      </c>
      <c r="BA22" s="17">
        <f t="shared" si="23"/>
        <v>29543808</v>
      </c>
      <c r="BB22" s="22">
        <f t="shared" si="24"/>
        <v>0.23769149867207368</v>
      </c>
      <c r="BC22" s="17">
        <f>VLOOKUP(B:B,'[13]summary-june-17'!$B$1:$CS$65536,96,0)</f>
        <v>7134083</v>
      </c>
      <c r="BD22" s="17">
        <f>VLOOKUP(B:B,'[13]summary-june-17'!$B$1:$CU$65536,98,0)</f>
        <v>20784188</v>
      </c>
      <c r="BE22" s="17">
        <f t="shared" si="25"/>
        <v>27918271</v>
      </c>
      <c r="BF22" s="22">
        <f t="shared" si="26"/>
        <v>0.25553455656333446</v>
      </c>
      <c r="BG22" s="17">
        <f>VLOOKUP(B:B,'[14]summary-sep-17'!$B$1:$CV$65536,99,0)</f>
        <v>5777289</v>
      </c>
      <c r="BH22" s="17">
        <f>VLOOKUP(B:B,'[14]summary-sep-17'!$B$1:$CX$65536,101,0)</f>
        <v>17851805</v>
      </c>
      <c r="BI22" s="17">
        <f t="shared" si="27"/>
        <v>23629094</v>
      </c>
      <c r="BJ22" s="22">
        <f t="shared" si="28"/>
        <v>0.24449896386209305</v>
      </c>
      <c r="BK22" s="17">
        <f>VLOOKUP(B:B,'[15]summary-Dec-17'!$B$1:$CY$65536,102,0)</f>
        <v>6171217</v>
      </c>
      <c r="BL22" s="17">
        <f>VLOOKUP(B:B,'[15]summary-Dec-17'!$B$1:$DA$65536,104,0)</f>
        <v>16370967</v>
      </c>
      <c r="BM22" s="17">
        <f t="shared" si="29"/>
        <v>22542184</v>
      </c>
      <c r="BN22" s="22">
        <f t="shared" si="30"/>
        <v>0.2737630479815088</v>
      </c>
      <c r="BO22" s="16">
        <f>VLOOKUP(B:B,'[16]summary-Mar-18'!$B$1:$DB$65536,105,0)</f>
        <v>6076769</v>
      </c>
      <c r="BP22" s="17">
        <f>VLOOKUP(B:B,'[16]summary-Mar-18'!$B$1:$DD$65536,107,0)</f>
        <v>14595333</v>
      </c>
      <c r="BQ22" s="17">
        <f t="shared" si="31"/>
        <v>20672102</v>
      </c>
      <c r="BR22" s="22">
        <f t="shared" si="32"/>
        <v>0.29395989822418639</v>
      </c>
      <c r="BS22" s="17">
        <f>VLOOKUP(B:B,'[17]summary-Jun-18'!$B$1:$DE$65536,108,0)</f>
        <v>5855161</v>
      </c>
      <c r="BT22" s="1">
        <f>VLOOKUP(B:B,'[17]summary-Jun-18'!$B$1:$DG$65536,110,0)</f>
        <v>14314734</v>
      </c>
      <c r="BU22" s="17">
        <f t="shared" si="33"/>
        <v>20169895</v>
      </c>
      <c r="BV22" s="22">
        <f t="shared" si="34"/>
        <v>0.29029209125778793</v>
      </c>
      <c r="BW22" s="17">
        <f>VLOOKUP(B:B,'[18]summary-Sep-18'!$B$1:$DH$65536,111,0)</f>
        <v>5570766</v>
      </c>
      <c r="BX22" s="17">
        <f>VLOOKUP(B:B,'[18]summary-Sep-18'!$B$1:$DJ$65536,113,0)</f>
        <v>14559465</v>
      </c>
      <c r="BY22" s="17">
        <f t="shared" si="35"/>
        <v>20130231</v>
      </c>
      <c r="BZ22" s="22">
        <f t="shared" si="36"/>
        <v>0.27673631763093032</v>
      </c>
      <c r="CA22" s="17">
        <f>VLOOKUP(B:B,'[19]summary-Dec-18'!$B$1:$DK$65536,114,0)</f>
        <v>2259710</v>
      </c>
      <c r="CB22" s="17">
        <f>VLOOKUP(B:B,'[19]summary-Dec-18'!$B$1:$DM$65536,116,0)</f>
        <v>13022796</v>
      </c>
      <c r="CC22" s="17">
        <f t="shared" si="37"/>
        <v>15282506</v>
      </c>
      <c r="CD22" s="22">
        <f t="shared" si="38"/>
        <v>0.14786252987566306</v>
      </c>
      <c r="CE22" s="16">
        <f>VLOOKUP(B:B,[20]Summary_mar_19!$B$1:$DN$65536,117,0)</f>
        <v>1911576</v>
      </c>
      <c r="CF22" s="17">
        <f>VLOOKUP(B:B,[20]Summary_mar_19!$B$1:$DP$65536,119,0)</f>
        <v>20751996</v>
      </c>
      <c r="CG22" s="17">
        <f t="shared" si="39"/>
        <v>22663572</v>
      </c>
      <c r="CH22" s="22">
        <f t="shared" si="40"/>
        <v>8.4345750969882421E-2</v>
      </c>
      <c r="CI22" s="17">
        <f>VLOOKUP(B:B,[21]Summary_jun_19!$B$1:$DQ$65536,120,0)</f>
        <v>1976597</v>
      </c>
      <c r="CJ22" s="17">
        <f>VLOOKUP(B:B,[21]Summary_jun_19!$B$1:$DS$65536,122,0)</f>
        <v>20750667</v>
      </c>
      <c r="CK22" s="17">
        <f t="shared" si="41"/>
        <v>22727264</v>
      </c>
      <c r="CL22" s="22">
        <f t="shared" si="42"/>
        <v>8.6970301396595742E-2</v>
      </c>
      <c r="CM22" s="17">
        <f>VLOOKUP(B:B,[22]Summary_sep_19!$B$1:$DT$65536,123,0)</f>
        <v>1941877</v>
      </c>
      <c r="CN22" s="17">
        <f>VLOOKUP(B:B,[22]Summary_sep_19!$B$1:$DV$65536,125,0)</f>
        <v>20397722</v>
      </c>
      <c r="CO22" s="17">
        <f t="shared" si="43"/>
        <v>22339599</v>
      </c>
      <c r="CP22" s="22">
        <f t="shared" si="44"/>
        <v>8.6925329322160169E-2</v>
      </c>
      <c r="CQ22" s="17">
        <f>VLOOKUP(B:B,[23]Summary_DEC_19!$B$1:$DW$65536,126,0)</f>
        <v>3095001</v>
      </c>
      <c r="CR22" s="17">
        <f>VLOOKUP(B:B,[23]Summary_DEC_19!$B$1:$DY$65536,128,0)</f>
        <v>21377402</v>
      </c>
      <c r="CS22" s="17">
        <f t="shared" si="45"/>
        <v>24472403</v>
      </c>
      <c r="CT22" s="22">
        <f t="shared" si="46"/>
        <v>0.12646902717317951</v>
      </c>
      <c r="CU22" s="16">
        <f>VLOOKUP(B:B,[24]Summary_mar_20!$B:$DZ,129,0)</f>
        <v>3636758</v>
      </c>
      <c r="CV22" s="17">
        <f>VLOOKUP(B:B,[24]Summary_mar_20!$B:$EB,131,0)</f>
        <v>25719310</v>
      </c>
      <c r="CW22" s="17">
        <f t="shared" si="47"/>
        <v>29356068</v>
      </c>
      <c r="CX22" s="22">
        <f t="shared" si="48"/>
        <v>0.12388437034551085</v>
      </c>
      <c r="CY22" s="17">
        <f>VLOOKUP(B:B,[25]Summary_jun_20!$B:$EC,132,0)</f>
        <v>3217316</v>
      </c>
      <c r="CZ22" s="17">
        <f>VLOOKUP(B:B,[25]Summary_jun_20!$B:$EE,134,0)</f>
        <v>24011558</v>
      </c>
      <c r="DA22" s="17">
        <f t="shared" si="49"/>
        <v>27228874</v>
      </c>
      <c r="DB22" s="22">
        <f t="shared" si="50"/>
        <v>0.11815824627929895</v>
      </c>
      <c r="DC22" s="17">
        <f>VLOOKUP(B:B,[26]Summary_Sep_20!$B:$EF,135,0)</f>
        <v>2939862</v>
      </c>
      <c r="DD22" s="17">
        <f>VLOOKUP(B:B,[26]Summary_Sep_20!$B:$EI,138,0)</f>
        <v>24728817</v>
      </c>
      <c r="DE22" s="17">
        <f t="shared" si="51"/>
        <v>27668679</v>
      </c>
      <c r="DF22" s="22">
        <f t="shared" si="52"/>
        <v>0.10625234403131426</v>
      </c>
      <c r="DG22" s="17">
        <f>VLOOKUP(B:B,[27]Summary_Dec_20!$B:$EI,138,0)</f>
        <v>2879259</v>
      </c>
      <c r="DH22" s="17">
        <f>VLOOKUP(B:B,[27]Summary_Dec_20!$B:$EM,142,0)</f>
        <v>24278479</v>
      </c>
      <c r="DI22" s="17">
        <f t="shared" si="53"/>
        <v>27157738</v>
      </c>
      <c r="DJ22" s="22">
        <f t="shared" si="54"/>
        <v>0.10601983861837094</v>
      </c>
      <c r="DK22" s="16">
        <f>VLOOKUP(B:B,[28]Summary_Mar_21!$B:$EK,140,0)</f>
        <v>2883545</v>
      </c>
      <c r="DL22" s="17">
        <f>VLOOKUP(B:B,[28]Summary_Mar_21!$B:$EM,142,0)</f>
        <v>24785211</v>
      </c>
      <c r="DM22" s="17">
        <f t="shared" si="55"/>
        <v>27668756</v>
      </c>
      <c r="DN22" s="22">
        <f t="shared" si="56"/>
        <v>0.10421664783194445</v>
      </c>
      <c r="DO22" s="17">
        <f>VLOOKUP(B:B,[29]Summary_Jun_21!$B:$EN,143,0)</f>
        <v>2848535</v>
      </c>
      <c r="DP22" s="17">
        <f>VLOOKUP(B:B,[29]Summary_Jun_21!$B:$EP,145,0)</f>
        <v>23484912</v>
      </c>
      <c r="DQ22" s="17">
        <f t="shared" si="57"/>
        <v>26333447</v>
      </c>
      <c r="DR22" s="22">
        <f t="shared" si="58"/>
        <v>0.10817174827131443</v>
      </c>
      <c r="DS22" s="17">
        <f>VLOOKUP(B:B,[30]Summary_Sep_21!$B:$EQ,146,0)</f>
        <v>3028767</v>
      </c>
      <c r="DT22" s="17">
        <f>VLOOKUP(B:B,[30]Summary_Sep_21!$B:$ES,148,0)</f>
        <v>23814542</v>
      </c>
      <c r="DU22" s="17">
        <f t="shared" si="59"/>
        <v>26843309</v>
      </c>
      <c r="DV22" s="22">
        <f t="shared" si="60"/>
        <v>0.11283135771376025</v>
      </c>
      <c r="DW22" s="17">
        <f>VLOOKUP(B:B,[31]Summary_Dec_21!$B:$EV,151,0)</f>
        <v>2836005</v>
      </c>
      <c r="DX22" s="17">
        <f>VLOOKUP(B:B,[31]Summary_Dec_21!$B:$EX,153,0)</f>
        <v>24309562</v>
      </c>
      <c r="DY22" s="17">
        <f t="shared" si="61"/>
        <v>27145567</v>
      </c>
      <c r="DZ22" s="22">
        <f t="shared" si="62"/>
        <v>0.10447396438615557</v>
      </c>
      <c r="EA22" s="16">
        <f>VLOOKUP(B:B,[32]Summary_Mar_22!$B:$DL,115,0)</f>
        <v>2686135</v>
      </c>
      <c r="EB22" s="17">
        <f>VLOOKUP(B:B,[32]Summary_Mar_22!$B:$DN,117,0)</f>
        <v>24917871</v>
      </c>
      <c r="EC22" s="17">
        <f t="shared" si="63"/>
        <v>27604006</v>
      </c>
      <c r="ED22" s="22">
        <f t="shared" si="64"/>
        <v>9.7309607888072483E-2</v>
      </c>
      <c r="EE22" s="17">
        <f>VLOOKUP(B:B,[33]Summary_Jun_22!$B:$DO,118,0)</f>
        <v>2652778</v>
      </c>
      <c r="EF22" s="17">
        <f>VLOOKUP(B:B,[33]Summary_Jun_22!$B:$DQ,120,0)</f>
        <v>23952674</v>
      </c>
      <c r="EG22" s="17">
        <f t="shared" si="65"/>
        <v>26605452</v>
      </c>
      <c r="EH22" s="22">
        <f t="shared" si="66"/>
        <v>9.9708059836758275E-2</v>
      </c>
      <c r="EI22" s="17">
        <f>VLOOKUP(B:B,[34]Summary_Sep_22!$B:$DR,121,0)</f>
        <v>2291963</v>
      </c>
      <c r="EJ22" s="17">
        <f>VLOOKUP(B:B,[34]Summary_Sep_22!$B:$DT,123,0)</f>
        <v>23344882</v>
      </c>
      <c r="EK22" s="17">
        <f t="shared" si="67"/>
        <v>25636845</v>
      </c>
      <c r="EL22" s="22">
        <f t="shared" si="68"/>
        <v>8.9401133407796471E-2</v>
      </c>
      <c r="EM22" s="17">
        <f>VLOOKUP(B:B,[35]Summary_Dec_22!$B:$DU,124,0)</f>
        <v>3856100</v>
      </c>
      <c r="EN22" s="17">
        <f>VLOOKUP(B:B,[35]Summary_Dec_22!$B:$DW,126,0)</f>
        <v>25130881</v>
      </c>
      <c r="EO22" s="17">
        <f t="shared" si="69"/>
        <v>28986981</v>
      </c>
      <c r="EP22" s="22">
        <f t="shared" si="70"/>
        <v>0.13302868622296335</v>
      </c>
      <c r="EQ22" s="16">
        <f>VLOOKUP(B:B,[36]Summary_Mar_23!$B:$DS,122,0)</f>
        <v>3590358</v>
      </c>
      <c r="ER22" s="17">
        <f>VLOOKUP(B:B,[36]Summary_Mar_23!$B:$DU,124,0)</f>
        <v>24405734</v>
      </c>
      <c r="ES22" s="17">
        <f t="shared" si="71"/>
        <v>27996092</v>
      </c>
      <c r="ET22" s="22">
        <f t="shared" si="72"/>
        <v>0.12824497076234784</v>
      </c>
      <c r="EU22" s="17">
        <f>VLOOKUP(B:B,[37]Summary_Jun_23!$B:$DT,123,0)</f>
        <v>3617114</v>
      </c>
      <c r="EV22" s="17">
        <f>VLOOKUP(B:B,[37]Summary_Jun_23!$B:$DV,125,0)</f>
        <v>26203362</v>
      </c>
      <c r="EW22" s="17">
        <f t="shared" si="73"/>
        <v>29820476</v>
      </c>
      <c r="EX22" s="22">
        <f t="shared" si="74"/>
        <v>0.12129632001850003</v>
      </c>
      <c r="EY22" s="1">
        <f>VLOOKUP(B:B,[38]Summary_Sep_23!$B:$DV,125,0)</f>
        <v>3830880</v>
      </c>
      <c r="EZ22" s="1">
        <f>VLOOKUP(B:B,[38]Summary_Sep_23!$B:$DX,127,0)</f>
        <v>26003564</v>
      </c>
      <c r="FA22" s="17">
        <f t="shared" si="75"/>
        <v>29834444</v>
      </c>
      <c r="FB22" s="22">
        <f t="shared" si="76"/>
        <v>0.12840460509336121</v>
      </c>
      <c r="FC22" s="17">
        <f>VLOOKUP(B:B,[39]Indu!$B:$DX,127,0)</f>
        <v>3974311</v>
      </c>
      <c r="FD22" s="17">
        <f>VLOOKUP(B:B,[39]Indu!$B:$EA,130,0)</f>
        <v>24889532</v>
      </c>
      <c r="FE22" s="17">
        <f t="shared" si="77"/>
        <v>28863843</v>
      </c>
      <c r="FF22" s="22">
        <f t="shared" si="78"/>
        <v>0.13769167882461111</v>
      </c>
      <c r="FG22" s="16">
        <f>VLOOKUP(B:B,'[40]Mar 2024 Final'!$B:$EA,130,0)</f>
        <v>3573015</v>
      </c>
      <c r="FH22" s="17">
        <f>VLOOKUP(B:B,'[40]Mar 2024 Final'!$B:$EC,132,0)</f>
        <v>21589262</v>
      </c>
      <c r="FI22" s="17">
        <f t="shared" si="79"/>
        <v>25162277</v>
      </c>
      <c r="FJ22" s="22">
        <f t="shared" si="80"/>
        <v>0.14199887394928529</v>
      </c>
      <c r="FK22" s="17">
        <f>VLOOKUP(B:B,'[41]June 2024 Final'!$B:$EF,135,0)</f>
        <v>3641625</v>
      </c>
      <c r="FL22" s="17">
        <f>VLOOKUP(B:B,'[41]June 2024 Final'!$B:$EH,137,0)</f>
        <v>20198641</v>
      </c>
      <c r="FM22" s="17">
        <f t="shared" si="81"/>
        <v>23840266</v>
      </c>
      <c r="FN22" s="22">
        <f t="shared" si="82"/>
        <v>0.15275102215721922</v>
      </c>
      <c r="FO22" s="17">
        <f>VLOOKUP(B:B,'[42]Sep 2024 Final'!$B:$EG,136,0)</f>
        <v>2399428</v>
      </c>
      <c r="FP22" s="17">
        <f>VLOOKUP(B:B,'[42]Sep 2024 Final'!$B:$EI,138,0)</f>
        <v>20950581</v>
      </c>
      <c r="FQ22" s="17">
        <f t="shared" si="83"/>
        <v>23350009</v>
      </c>
      <c r="FR22" s="22">
        <f t="shared" si="84"/>
        <v>0.10275918951465929</v>
      </c>
      <c r="FS22" s="17">
        <f>VLOOKUP(B:B,'[43]Dec 2024 Final'!$B:$EI,138,0)</f>
        <v>1806287</v>
      </c>
      <c r="FT22" s="17">
        <f>VLOOKUP(B:B,'[43]Dec 2024 Final'!$B:$EK,140,0)</f>
        <v>21014715</v>
      </c>
      <c r="FU22" s="17">
        <f t="shared" si="85"/>
        <v>22821002</v>
      </c>
      <c r="FV22" s="22">
        <f t="shared" si="86"/>
        <v>7.9150205586941358E-2</v>
      </c>
    </row>
    <row r="23" spans="1:178" x14ac:dyDescent="0.25">
      <c r="A23">
        <v>17</v>
      </c>
      <c r="B23" s="11" t="s">
        <v>66</v>
      </c>
      <c r="C23" s="16">
        <v>1049438</v>
      </c>
      <c r="D23" s="17">
        <v>9953416</v>
      </c>
      <c r="E23" s="17">
        <f t="shared" si="0"/>
        <v>11002854</v>
      </c>
      <c r="F23" s="22">
        <f t="shared" si="1"/>
        <v>9.5378708106096832E-2</v>
      </c>
      <c r="G23" s="17">
        <v>947843</v>
      </c>
      <c r="H23" s="17">
        <v>10012833</v>
      </c>
      <c r="I23" s="17">
        <f t="shared" si="87"/>
        <v>10960676</v>
      </c>
      <c r="J23" s="22">
        <f t="shared" si="2"/>
        <v>8.6476691766091796E-2</v>
      </c>
      <c r="K23" s="46"/>
      <c r="L23" s="46"/>
      <c r="M23" s="47">
        <f t="shared" si="3"/>
        <v>0</v>
      </c>
      <c r="N23" s="48" t="e">
        <f t="shared" si="4"/>
        <v>#DIV/0!</v>
      </c>
      <c r="O23" s="17">
        <v>2525326</v>
      </c>
      <c r="P23" s="17">
        <v>10627792</v>
      </c>
      <c r="Q23" s="17">
        <f t="shared" si="5"/>
        <v>13153118</v>
      </c>
      <c r="R23" s="22">
        <f t="shared" si="6"/>
        <v>0.19199447613866158</v>
      </c>
      <c r="S23" s="16">
        <v>3112681</v>
      </c>
      <c r="T23" s="17">
        <v>9506443</v>
      </c>
      <c r="U23" s="17">
        <f t="shared" si="7"/>
        <v>12619124</v>
      </c>
      <c r="V23" s="22">
        <f t="shared" si="8"/>
        <v>0.2466637937783954</v>
      </c>
      <c r="W23" s="17">
        <v>3337405</v>
      </c>
      <c r="X23" s="17">
        <v>9175364</v>
      </c>
      <c r="Y23" s="17">
        <f t="shared" si="9"/>
        <v>12512769</v>
      </c>
      <c r="Z23" s="22">
        <f t="shared" si="10"/>
        <v>0.26671994024663925</v>
      </c>
      <c r="AA23" s="17">
        <v>3178800</v>
      </c>
      <c r="AB23" s="17">
        <v>8458213</v>
      </c>
      <c r="AC23" s="17">
        <f t="shared" si="11"/>
        <v>11637013</v>
      </c>
      <c r="AD23" s="22">
        <f t="shared" si="12"/>
        <v>0.27316288123077631</v>
      </c>
      <c r="AE23" s="17">
        <v>2772437</v>
      </c>
      <c r="AF23" s="17">
        <v>8321620</v>
      </c>
      <c r="AG23" s="17">
        <f t="shared" si="13"/>
        <v>11094057</v>
      </c>
      <c r="AH23" s="22">
        <f t="shared" si="14"/>
        <v>0.249902898461762</v>
      </c>
      <c r="AI23" s="16">
        <v>2647250</v>
      </c>
      <c r="AJ23" s="17">
        <v>8748256</v>
      </c>
      <c r="AK23" s="17">
        <f t="shared" si="15"/>
        <v>11395506</v>
      </c>
      <c r="AL23" s="22">
        <f t="shared" si="16"/>
        <v>0.23230648994436931</v>
      </c>
      <c r="AM23" s="17">
        <f>VLOOKUP(B:B,'[9]Jun 2016 (Final)'!$B$1:$CH$65536,85,0)</f>
        <v>2368688</v>
      </c>
      <c r="AN23" s="17">
        <f>VLOOKUP(B:B,'[9]Jun 2016 (Final)'!$B$1:$CJ$65536,87,0)</f>
        <v>7945818</v>
      </c>
      <c r="AO23" s="17">
        <f t="shared" si="17"/>
        <v>10314506</v>
      </c>
      <c r="AP23" s="22">
        <f t="shared" si="18"/>
        <v>0.22964628650174812</v>
      </c>
      <c r="AQ23" s="17">
        <f>VLOOKUP(B:B,'[10]Sep 2016 (Final)'!$B$1:$CK$65536,88,0)</f>
        <v>2363347</v>
      </c>
      <c r="AR23" s="17">
        <f>VLOOKUP(B:B,'[10]Sep 2016 (Final)'!$B$1:$CM$65536,90,0)</f>
        <v>7867343</v>
      </c>
      <c r="AS23" s="17">
        <f t="shared" si="19"/>
        <v>10230690</v>
      </c>
      <c r="AT23" s="22">
        <f t="shared" si="20"/>
        <v>0.23100563109624081</v>
      </c>
      <c r="AU23" s="17">
        <f>VLOOKUP(B:B,'[11]summary-dec-16'!$B$1:$CN$65536,91,0)</f>
        <v>1246425</v>
      </c>
      <c r="AV23" s="17">
        <f>VLOOKUP(B:B,'[11]summary-dec-16'!$B$1:$CP$65536,93,0)</f>
        <v>7433605</v>
      </c>
      <c r="AW23" s="17">
        <f t="shared" si="21"/>
        <v>8680030</v>
      </c>
      <c r="AX23" s="22">
        <f t="shared" si="22"/>
        <v>0.14359685392792421</v>
      </c>
      <c r="AY23" s="16">
        <f>VLOOKUP(B:B,'[12]summary-mar-17'!$B$1:$CP$65536,93,0)</f>
        <v>1223454</v>
      </c>
      <c r="AZ23" s="17">
        <f>VLOOKUP(B:B,'[12]summary-mar-17'!$B$1:$CR$65536,95,0)</f>
        <v>6767311</v>
      </c>
      <c r="BA23" s="17">
        <f t="shared" si="23"/>
        <v>7990765</v>
      </c>
      <c r="BB23" s="22">
        <f t="shared" si="24"/>
        <v>0.1531084946184752</v>
      </c>
      <c r="BC23" s="17">
        <f>VLOOKUP(B:B,'[13]summary-june-17'!$B$1:$CS$65536,96,0)</f>
        <v>1309002</v>
      </c>
      <c r="BD23" s="17">
        <f>VLOOKUP(B:B,'[13]summary-june-17'!$B$1:$CU$65536,98,0)</f>
        <v>6411120</v>
      </c>
      <c r="BE23" s="17">
        <f t="shared" si="25"/>
        <v>7720122</v>
      </c>
      <c r="BF23" s="22">
        <f t="shared" si="26"/>
        <v>0.1695571650292573</v>
      </c>
      <c r="BG23" s="17">
        <f>VLOOKUP(B:B,'[14]summary-sep-17'!$B$1:$CV$65536,99,0)</f>
        <v>1614769</v>
      </c>
      <c r="BH23" s="17">
        <f>VLOOKUP(B:B,'[14]summary-sep-17'!$B$1:$CX$65536,101,0)</f>
        <v>6279027</v>
      </c>
      <c r="BI23" s="17">
        <f t="shared" si="27"/>
        <v>7893796</v>
      </c>
      <c r="BJ23" s="22">
        <f t="shared" si="28"/>
        <v>0.20456178497645494</v>
      </c>
      <c r="BK23" s="17">
        <f>VLOOKUP(B:B,'[15]summary-Dec-17'!$B$1:$CY$65536,102,0)</f>
        <v>2237236</v>
      </c>
      <c r="BL23" s="17">
        <f>VLOOKUP(B:B,'[15]summary-Dec-17'!$B$1:$DA$65536,104,0)</f>
        <v>5238814</v>
      </c>
      <c r="BM23" s="17">
        <f t="shared" si="29"/>
        <v>7476050</v>
      </c>
      <c r="BN23" s="22">
        <f t="shared" si="30"/>
        <v>0.29925375030932111</v>
      </c>
      <c r="BO23" s="16">
        <f>VLOOKUP(B:B,'[16]summary-Mar-18'!$B$1:$DB$65536,105,0)</f>
        <v>2264077</v>
      </c>
      <c r="BP23" s="17">
        <f>VLOOKUP(B:B,'[16]summary-Mar-18'!$B$1:$DD$65536,107,0)</f>
        <v>4935892</v>
      </c>
      <c r="BQ23" s="17">
        <f t="shared" si="31"/>
        <v>7199969</v>
      </c>
      <c r="BR23" s="22">
        <f t="shared" si="32"/>
        <v>0.31445649279878846</v>
      </c>
      <c r="BS23" s="17">
        <f>VLOOKUP(B:B,'[17]summary-Jun-18'!$B$1:$DE$65536,108,0)</f>
        <v>2378481</v>
      </c>
      <c r="BT23" s="1">
        <f>VLOOKUP(B:B,'[17]summary-Jun-18'!$B$1:$DG$65536,110,0)</f>
        <v>4822147</v>
      </c>
      <c r="BU23" s="17">
        <f t="shared" si="33"/>
        <v>7200628</v>
      </c>
      <c r="BV23" s="22">
        <f t="shared" si="34"/>
        <v>0.33031577245762456</v>
      </c>
      <c r="BW23" s="17">
        <f>VLOOKUP(B:B,'[18]summary-Sep-18'!$B$1:$DH$65536,111,0)</f>
        <v>2367263</v>
      </c>
      <c r="BX23" s="17">
        <f>VLOOKUP(B:B,'[18]summary-Sep-18'!$B$1:$DJ$65536,113,0)</f>
        <v>4497723</v>
      </c>
      <c r="BY23" s="17">
        <f t="shared" si="35"/>
        <v>6864986</v>
      </c>
      <c r="BZ23" s="22">
        <f t="shared" si="36"/>
        <v>0.3448314388405162</v>
      </c>
      <c r="CA23" s="17">
        <f>VLOOKUP(B:B,'[19]summary-Dec-18'!$B$1:$DK$65536,114,0)</f>
        <v>2488611</v>
      </c>
      <c r="CB23" s="17">
        <f>VLOOKUP(B:B,'[19]summary-Dec-18'!$B$1:$DM$65536,116,0)</f>
        <v>4445622</v>
      </c>
      <c r="CC23" s="17">
        <f t="shared" si="37"/>
        <v>6934233</v>
      </c>
      <c r="CD23" s="22">
        <f t="shared" si="38"/>
        <v>0.35888770971497497</v>
      </c>
      <c r="CE23" s="16">
        <f>VLOOKUP(B:B,[20]Summary_mar_19!$B$1:$DN$65536,117,0)</f>
        <v>2538794</v>
      </c>
      <c r="CF23" s="17">
        <f>VLOOKUP(B:B,[20]Summary_mar_19!$B$1:$DP$65536,119,0)</f>
        <v>4307097</v>
      </c>
      <c r="CG23" s="17">
        <f t="shared" si="39"/>
        <v>6845891</v>
      </c>
      <c r="CH23" s="22">
        <f t="shared" si="40"/>
        <v>0.37084931676534144</v>
      </c>
      <c r="CI23" s="17">
        <f>VLOOKUP(B:B,[21]Summary_jun_19!$B$1:$DQ$65536,120,0)</f>
        <v>2474307</v>
      </c>
      <c r="CJ23" s="17">
        <f>VLOOKUP(B:B,[21]Summary_jun_19!$B$1:$DS$65536,122,0)</f>
        <v>3727913</v>
      </c>
      <c r="CK23" s="17">
        <f t="shared" si="41"/>
        <v>6202220</v>
      </c>
      <c r="CL23" s="22">
        <f t="shared" si="42"/>
        <v>0.39893892831921474</v>
      </c>
      <c r="CM23" s="17">
        <f>VLOOKUP(B:B,[22]Summary_sep_19!$B$1:$DT$65536,123,0)</f>
        <v>2394887</v>
      </c>
      <c r="CN23" s="17">
        <f>VLOOKUP(B:B,[22]Summary_sep_19!$B$1:$DV$65536,125,0)</f>
        <v>3470588</v>
      </c>
      <c r="CO23" s="17">
        <f t="shared" si="43"/>
        <v>5865475</v>
      </c>
      <c r="CP23" s="22">
        <f t="shared" si="44"/>
        <v>0.40830231140700457</v>
      </c>
      <c r="CQ23" s="17">
        <f>VLOOKUP(B:B,[23]Summary_DEC_19!$B$1:$DW$65536,126,0)</f>
        <v>2355173</v>
      </c>
      <c r="CR23" s="17">
        <f>VLOOKUP(B:B,[23]Summary_DEC_19!$B$1:$DY$65536,128,0)</f>
        <v>3311899</v>
      </c>
      <c r="CS23" s="17">
        <f t="shared" si="45"/>
        <v>5667072</v>
      </c>
      <c r="CT23" s="22">
        <f t="shared" si="46"/>
        <v>0.41558903786646789</v>
      </c>
      <c r="CU23" s="16">
        <f>VLOOKUP(B:B,[24]Summary_mar_20!$B:$DZ,129,0)</f>
        <v>2312753</v>
      </c>
      <c r="CV23" s="17">
        <f>VLOOKUP(B:B,[24]Summary_mar_20!$B:$EB,131,0)</f>
        <v>3112745</v>
      </c>
      <c r="CW23" s="17">
        <f t="shared" si="47"/>
        <v>5425498</v>
      </c>
      <c r="CX23" s="22">
        <f t="shared" si="48"/>
        <v>0.4262747862039577</v>
      </c>
      <c r="CY23" s="17">
        <f>VLOOKUP(B:B,[25]Summary_jun_20!$B:$EC,132,0)</f>
        <v>2408397</v>
      </c>
      <c r="CZ23" s="17">
        <f>VLOOKUP(B:B,[25]Summary_jun_20!$B:$EE,134,0)</f>
        <v>2969237</v>
      </c>
      <c r="DA23" s="17">
        <f t="shared" si="49"/>
        <v>5377634</v>
      </c>
      <c r="DB23" s="22">
        <f t="shared" si="50"/>
        <v>0.44785439098309776</v>
      </c>
      <c r="DC23" s="17">
        <f>VLOOKUP(B:B,[26]Summary_Sep_20!$B:$EF,135,0)</f>
        <v>2389048</v>
      </c>
      <c r="DD23" s="17">
        <f>VLOOKUP(B:B,[26]Summary_Sep_20!$B:$EI,138,0)</f>
        <v>2904195</v>
      </c>
      <c r="DE23" s="17">
        <f t="shared" si="51"/>
        <v>5293243</v>
      </c>
      <c r="DF23" s="22">
        <f t="shared" si="52"/>
        <v>0.45133918847103749</v>
      </c>
      <c r="DG23" s="17">
        <f>VLOOKUP(B:B,[27]Summary_Dec_20!$B:$EI,138,0)</f>
        <v>2411854</v>
      </c>
      <c r="DH23" s="17">
        <f>VLOOKUP(B:B,[27]Summary_Dec_20!$B:$EM,142,0)</f>
        <v>2556373</v>
      </c>
      <c r="DI23" s="17">
        <f t="shared" si="53"/>
        <v>4968227</v>
      </c>
      <c r="DJ23" s="22">
        <f t="shared" si="54"/>
        <v>0.48545567664279432</v>
      </c>
      <c r="DK23" s="16">
        <f>VLOOKUP(B:B,[28]Summary_Mar_21!$B:$EK,140,0)</f>
        <v>2377284</v>
      </c>
      <c r="DL23" s="17">
        <f>VLOOKUP(B:B,[28]Summary_Mar_21!$B:$EM,142,0)</f>
        <v>2450638</v>
      </c>
      <c r="DM23" s="17">
        <f t="shared" si="55"/>
        <v>4827922</v>
      </c>
      <c r="DN23" s="22">
        <f t="shared" si="56"/>
        <v>0.49240314984376299</v>
      </c>
      <c r="DO23" s="17">
        <f>VLOOKUP(B:B,[29]Summary_Jun_21!$B:$EN,143,0)</f>
        <v>2328721</v>
      </c>
      <c r="DP23" s="17">
        <f>VLOOKUP(B:B,[29]Summary_Jun_21!$B:$EP,145,0)</f>
        <v>2326988</v>
      </c>
      <c r="DQ23" s="17">
        <f t="shared" si="57"/>
        <v>4655709</v>
      </c>
      <c r="DR23" s="22">
        <f t="shared" si="58"/>
        <v>0.50018611558411408</v>
      </c>
      <c r="DS23" s="17">
        <f>VLOOKUP(B:B,[30]Summary_Sep_21!$B:$EQ,146,0)</f>
        <v>2318008</v>
      </c>
      <c r="DT23" s="17">
        <f>VLOOKUP(B:B,[30]Summary_Sep_21!$B:$ES,148,0)</f>
        <v>2120790</v>
      </c>
      <c r="DU23" s="17">
        <f t="shared" si="59"/>
        <v>4438798</v>
      </c>
      <c r="DV23" s="22">
        <f t="shared" si="60"/>
        <v>0.52221524836228184</v>
      </c>
      <c r="DW23" s="17">
        <f>VLOOKUP(B:B,[31]Summary_Dec_21!$B:$EV,151,0)</f>
        <v>0</v>
      </c>
      <c r="DX23" s="17">
        <f>VLOOKUP(B:B,[31]Summary_Dec_21!$B:$EX,153,0)</f>
        <v>0</v>
      </c>
      <c r="DY23" s="17">
        <f t="shared" si="61"/>
        <v>0</v>
      </c>
      <c r="DZ23" s="22" t="e">
        <f t="shared" si="62"/>
        <v>#DIV/0!</v>
      </c>
      <c r="EA23" s="16">
        <f>VLOOKUP(B:B,[32]Summary_Mar_22!$B:$DL,115,0)</f>
        <v>2315310</v>
      </c>
      <c r="EB23" s="17">
        <f>VLOOKUP(B:B,[32]Summary_Mar_22!$B:$DN,117,0)</f>
        <v>1846345</v>
      </c>
      <c r="EC23" s="17">
        <f t="shared" si="63"/>
        <v>4161655</v>
      </c>
      <c r="ED23" s="22">
        <f t="shared" si="64"/>
        <v>0.55634357004605139</v>
      </c>
      <c r="EE23" s="17">
        <f>VLOOKUP(B:B,[33]Summary_Jun_22!$B:$DO,118,0)</f>
        <v>2321803</v>
      </c>
      <c r="EF23" s="17">
        <f>VLOOKUP(B:B,[33]Summary_Jun_22!$B:$DQ,120,0)</f>
        <v>1745740</v>
      </c>
      <c r="EG23" s="17">
        <f t="shared" si="65"/>
        <v>4067543</v>
      </c>
      <c r="EH23" s="22">
        <f t="shared" si="66"/>
        <v>0.57081215859303758</v>
      </c>
      <c r="EI23" s="17">
        <f>VLOOKUP(B:B,[34]Summary_Sep_22!$B:$DR,121,0)</f>
        <v>2387125</v>
      </c>
      <c r="EJ23" s="17">
        <f>VLOOKUP(B:B,[34]Summary_Sep_22!$B:$DT,123,0)</f>
        <v>1669429</v>
      </c>
      <c r="EK23" s="17">
        <f t="shared" si="67"/>
        <v>4056554</v>
      </c>
      <c r="EL23" s="22">
        <f t="shared" si="68"/>
        <v>0.58846129005061931</v>
      </c>
      <c r="EM23" s="17">
        <f>VLOOKUP(B:B,[35]Summary_Dec_22!$B:$DU,124,0)</f>
        <v>0</v>
      </c>
      <c r="EN23" s="17">
        <f>VLOOKUP(B:B,[35]Summary_Dec_22!$B:$DW,126,0)</f>
        <v>0</v>
      </c>
      <c r="EO23" s="17">
        <f t="shared" si="69"/>
        <v>0</v>
      </c>
      <c r="EP23" s="22" t="e">
        <f t="shared" si="70"/>
        <v>#DIV/0!</v>
      </c>
      <c r="EQ23" s="16">
        <f>VLOOKUP(B:B,[36]Summary_Mar_23!$B:$DS,122,0)</f>
        <v>0</v>
      </c>
      <c r="ER23" s="17">
        <f>VLOOKUP(B:B,[36]Summary_Mar_23!$B:$DU,124,0)</f>
        <v>0</v>
      </c>
      <c r="ES23" s="17">
        <f t="shared" si="71"/>
        <v>0</v>
      </c>
      <c r="ET23" s="22" t="e">
        <f t="shared" si="72"/>
        <v>#DIV/0!</v>
      </c>
      <c r="EU23" s="17">
        <f>VLOOKUP(B:B,[37]Summary_Jun_23!$B:$DT,123,0)</f>
        <v>0</v>
      </c>
      <c r="EV23" s="17">
        <f>VLOOKUP(B:B,[37]Summary_Jun_23!$B:$DV,125,0)</f>
        <v>0</v>
      </c>
      <c r="EW23" s="17">
        <f t="shared" si="73"/>
        <v>0</v>
      </c>
      <c r="EX23" s="22" t="e">
        <f t="shared" si="74"/>
        <v>#DIV/0!</v>
      </c>
      <c r="EY23" s="1">
        <f>VLOOKUP(B:B,[38]Summary_Sep_23!$B:$DV,125,0)</f>
        <v>0</v>
      </c>
      <c r="EZ23" s="1">
        <f>VLOOKUP(B:B,[38]Summary_Sep_23!$B:$DX,127,0)</f>
        <v>0</v>
      </c>
      <c r="FA23" s="17">
        <f t="shared" si="75"/>
        <v>0</v>
      </c>
      <c r="FB23" s="22" t="e">
        <f t="shared" si="76"/>
        <v>#DIV/0!</v>
      </c>
      <c r="FC23" s="17" t="e">
        <f>VLOOKUP(B:B,[39]Indu!$B:$DX,127,0)</f>
        <v>#N/A</v>
      </c>
      <c r="FD23" s="17" t="e">
        <f>VLOOKUP(B:B,[39]Indu!$B:$EA,130,0)</f>
        <v>#N/A</v>
      </c>
      <c r="FE23" s="17" t="e">
        <f t="shared" si="77"/>
        <v>#N/A</v>
      </c>
      <c r="FF23" s="22" t="e">
        <f t="shared" si="78"/>
        <v>#N/A</v>
      </c>
      <c r="FG23" s="16">
        <f>VLOOKUP(B:B,'[40]Mar 2024 Final'!$B:$EA,130,0)</f>
        <v>0</v>
      </c>
      <c r="FH23" s="17">
        <f>VLOOKUP(B:B,'[40]Mar 2024 Final'!$B:$EC,132,0)</f>
        <v>0</v>
      </c>
      <c r="FI23" s="17">
        <f t="shared" si="79"/>
        <v>0</v>
      </c>
      <c r="FJ23" s="22" t="e">
        <f t="shared" si="80"/>
        <v>#DIV/0!</v>
      </c>
      <c r="FK23" s="17">
        <f>VLOOKUP(B:B,'[41]June 2024 Final'!$B:$EF,135,0)</f>
        <v>0</v>
      </c>
      <c r="FL23" s="17">
        <f>VLOOKUP(B:B,'[41]June 2024 Final'!$B:$EH,137,0)</f>
        <v>0</v>
      </c>
      <c r="FM23" s="17">
        <f t="shared" si="81"/>
        <v>0</v>
      </c>
      <c r="FN23" s="22" t="e">
        <f t="shared" si="82"/>
        <v>#DIV/0!</v>
      </c>
      <c r="FO23" s="17">
        <f>VLOOKUP(B:B,'[42]Sep 2024 Final'!$B:$EG,136,0)</f>
        <v>0</v>
      </c>
      <c r="FP23" s="17">
        <f>VLOOKUP(B:B,'[42]Sep 2024 Final'!$B:$EI,138,0)</f>
        <v>0</v>
      </c>
      <c r="FQ23" s="17">
        <f t="shared" si="83"/>
        <v>0</v>
      </c>
      <c r="FR23" s="22" t="e">
        <f t="shared" si="84"/>
        <v>#DIV/0!</v>
      </c>
      <c r="FS23" s="17">
        <f>VLOOKUP(B:B,'[43]Dec 2024 Final'!$B:$EI,138,0)</f>
        <v>0</v>
      </c>
      <c r="FT23" s="17">
        <f>VLOOKUP(B:B,'[43]Dec 2024 Final'!$B:$EK,140,0)</f>
        <v>0</v>
      </c>
      <c r="FU23" s="17">
        <f t="shared" si="85"/>
        <v>0</v>
      </c>
      <c r="FV23" s="22" t="e">
        <f t="shared" si="86"/>
        <v>#DIV/0!</v>
      </c>
    </row>
    <row r="24" spans="1:178" x14ac:dyDescent="0.25">
      <c r="A24">
        <v>18</v>
      </c>
      <c r="B24" s="11" t="s">
        <v>19</v>
      </c>
      <c r="C24" s="16">
        <f>VLOOKUP(B:B,'[44]Mar 2014 (Final)'!$B$1:$BH$65536,59,0)</f>
        <v>4849409</v>
      </c>
      <c r="D24" s="17">
        <f>VLOOKUP(B:B,'[44]Mar 2014 (Final)'!$B$1:$BL$65536,63,0)</f>
        <v>159188825</v>
      </c>
      <c r="E24" s="17">
        <f t="shared" si="0"/>
        <v>164038234</v>
      </c>
      <c r="F24" s="22">
        <f t="shared" si="1"/>
        <v>2.9562675004170064E-2</v>
      </c>
      <c r="G24" s="17">
        <f>VLOOKUP(B:B,'[45]June 2014 (Final - print)'!$B$1:$BI$65536,60,0)</f>
        <v>5237830</v>
      </c>
      <c r="H24" s="17">
        <f>VLOOKUP(B:B,'[45]June 2014 (Final - print)'!$B$1:$BL$65536,63,0)</f>
        <v>165138876</v>
      </c>
      <c r="I24" s="17">
        <f t="shared" si="87"/>
        <v>170376706</v>
      </c>
      <c r="J24" s="22">
        <f t="shared" si="2"/>
        <v>3.0742641543967872E-2</v>
      </c>
      <c r="K24" s="46"/>
      <c r="L24" s="46"/>
      <c r="M24" s="47">
        <f t="shared" si="3"/>
        <v>0</v>
      </c>
      <c r="N24" s="48" t="e">
        <f t="shared" si="4"/>
        <v>#DIV/0!</v>
      </c>
      <c r="O24" s="17">
        <f>VLOOKUP(B:B,'[3]Dec 2014 (Final)'!$B$1:$BO$65536,66,0)</f>
        <v>5677115</v>
      </c>
      <c r="P24" s="17">
        <f>VLOOKUP(B:B,'[3]Dec 2014 (Final)'!$B$1:$BQ$65536,68,0)</f>
        <v>187976229</v>
      </c>
      <c r="Q24" s="17">
        <f t="shared" si="5"/>
        <v>193653344</v>
      </c>
      <c r="R24" s="22">
        <f t="shared" si="6"/>
        <v>2.9315863505047453E-2</v>
      </c>
      <c r="S24" s="16">
        <f>VLOOKUP(B:B,'[4]Mar 2015 (Final)'!$B$1:$BQ$65536,68,0)</f>
        <v>6057409</v>
      </c>
      <c r="T24" s="17">
        <f>VLOOKUP(B:B,'[4]Mar 2015 (Final)'!$B$1:$BS$65536,70,0)</f>
        <v>195503777</v>
      </c>
      <c r="U24" s="17">
        <f t="shared" si="7"/>
        <v>201561186</v>
      </c>
      <c r="V24" s="22">
        <f t="shared" si="8"/>
        <v>3.0052457619494263E-2</v>
      </c>
      <c r="W24" s="17">
        <f>VLOOKUP(B:B,'[5]June 2015 (Final)'!$B$1:$BU$65536,72,0)</f>
        <v>6444472</v>
      </c>
      <c r="X24" s="17">
        <f>VLOOKUP(B:B,'[5]June 2015 (Final)'!$B$1:$BW$65536,74,0)</f>
        <v>205249347</v>
      </c>
      <c r="Y24" s="17">
        <f t="shared" si="9"/>
        <v>211693819</v>
      </c>
      <c r="Z24" s="22">
        <f t="shared" si="10"/>
        <v>3.0442419294254407E-2</v>
      </c>
      <c r="AA24" s="17">
        <f>VLOOKUP(B:B,'[6]Sep 2015 (Final)'!$B$1:$BX$65536,75,0)</f>
        <v>6836451</v>
      </c>
      <c r="AB24" s="17">
        <f>VLOOKUP(B:B,'[6]Sep 2015 (Final)'!$B$1:$BZ$65536,77,0)</f>
        <v>215695120</v>
      </c>
      <c r="AC24" s="17">
        <f t="shared" si="11"/>
        <v>222531571</v>
      </c>
      <c r="AD24" s="22">
        <f t="shared" si="12"/>
        <v>3.0721263366266353E-2</v>
      </c>
      <c r="AE24" s="17">
        <f>VLOOKUP(B:B,'[7]Dec 2015 (Final)'!$B$1:$CA$65536,78,0)</f>
        <v>5241117</v>
      </c>
      <c r="AF24" s="17">
        <f>VLOOKUP(B:B,'[7]Dec 2015 (Final)'!$B$1:$CC$65536,80,0)</f>
        <v>225036662</v>
      </c>
      <c r="AG24" s="17">
        <f t="shared" si="13"/>
        <v>230277779</v>
      </c>
      <c r="AH24" s="22">
        <f t="shared" si="14"/>
        <v>2.2759977201273946E-2</v>
      </c>
      <c r="AI24" s="16">
        <f>VLOOKUP(B:B,'[8]Mar 2016 (Final)'!$B$1:$CD$65536,81,0)</f>
        <v>6574390</v>
      </c>
      <c r="AJ24" s="17">
        <f>VLOOKUP(B:B,'[8]Mar 2016 (Final)'!$B$1:$CF$65536,83,0)</f>
        <v>229474440</v>
      </c>
      <c r="AK24" s="17">
        <f t="shared" si="15"/>
        <v>236048830</v>
      </c>
      <c r="AL24" s="22">
        <f t="shared" si="16"/>
        <v>2.7851822014961905E-2</v>
      </c>
      <c r="AM24" s="17">
        <f>VLOOKUP(B:B,'[9]Jun 2016 (Final)'!$B$1:$CH$65536,85,0)</f>
        <v>7814740</v>
      </c>
      <c r="AN24" s="17">
        <f>VLOOKUP(B:B,'[9]Jun 2016 (Final)'!$B$1:$CJ$65536,87,0)</f>
        <v>222350434</v>
      </c>
      <c r="AO24" s="17">
        <f t="shared" si="17"/>
        <v>230165174</v>
      </c>
      <c r="AP24" s="22">
        <f t="shared" si="18"/>
        <v>3.3952747343088487E-2</v>
      </c>
      <c r="AQ24" s="17">
        <f>VLOOKUP(B:B,'[10]Sep 2016 (Final)'!$B$1:$CK$65536,88,0)</f>
        <v>10791942</v>
      </c>
      <c r="AR24" s="17">
        <f>VLOOKUP(B:B,'[10]Sep 2016 (Final)'!$B$1:$CM$65536,90,0)</f>
        <v>221067274</v>
      </c>
      <c r="AS24" s="17">
        <f t="shared" si="19"/>
        <v>231859216</v>
      </c>
      <c r="AT24" s="22">
        <f t="shared" si="20"/>
        <v>4.6545236312711416E-2</v>
      </c>
      <c r="AU24" s="17">
        <f>VLOOKUP(B:B,'[11]summary-dec-16'!$B$1:$CN$65536,91,0)</f>
        <v>13640677</v>
      </c>
      <c r="AV24" s="17">
        <f>VLOOKUP(B:B,'[11]summary-dec-16'!$B$1:$CP$65536,93,0)</f>
        <v>213805000</v>
      </c>
      <c r="AW24" s="17">
        <f t="shared" si="21"/>
        <v>227445677</v>
      </c>
      <c r="AX24" s="22">
        <f t="shared" si="22"/>
        <v>5.9973340359421298E-2</v>
      </c>
      <c r="AY24" s="16">
        <f>VLOOKUP(B:B,'[12]summary-mar-17'!$B$1:$CP$65536,93,0)</f>
        <v>13273732</v>
      </c>
      <c r="AZ24" s="17">
        <f>VLOOKUP(B:B,'[12]summary-mar-17'!$B$1:$CR$65536,95,0)</f>
        <v>208356659</v>
      </c>
      <c r="BA24" s="17">
        <f t="shared" si="23"/>
        <v>221630391</v>
      </c>
      <c r="BB24" s="22">
        <f t="shared" si="24"/>
        <v>5.9891298932915747E-2</v>
      </c>
      <c r="BC24" s="17">
        <f>VLOOKUP(B:B,'[13]summary-june-17'!$B$1:$CS$65536,96,0)</f>
        <v>13575220</v>
      </c>
      <c r="BD24" s="17">
        <f>VLOOKUP(B:B,'[13]summary-june-17'!$B$1:$CU$65536,98,0)</f>
        <v>207490076</v>
      </c>
      <c r="BE24" s="17">
        <f t="shared" si="25"/>
        <v>221065296</v>
      </c>
      <c r="BF24" s="22">
        <f t="shared" si="26"/>
        <v>6.1408191360800474E-2</v>
      </c>
      <c r="BG24" s="17">
        <f>VLOOKUP(B:B,'[14]summary-sep-17'!$B$1:$CV$65536,99,0)</f>
        <v>13695701</v>
      </c>
      <c r="BH24" s="17">
        <f>VLOOKUP(B:B,'[14]summary-sep-17'!$B$1:$CX$65536,101,0)</f>
        <v>206157734</v>
      </c>
      <c r="BI24" s="17">
        <f t="shared" si="27"/>
        <v>219853435</v>
      </c>
      <c r="BJ24" s="22">
        <f t="shared" si="28"/>
        <v>6.2294687367518274E-2</v>
      </c>
      <c r="BK24" s="17">
        <f>VLOOKUP(B:B,'[15]summary-Dec-17'!$B$1:$CY$65536,102,0)</f>
        <v>12539441</v>
      </c>
      <c r="BL24" s="17">
        <f>VLOOKUP(B:B,'[15]summary-Dec-17'!$B$1:$DA$65536,104,0)</f>
        <v>214484733</v>
      </c>
      <c r="BM24" s="17">
        <f t="shared" si="29"/>
        <v>227024174</v>
      </c>
      <c r="BN24" s="22">
        <f t="shared" si="30"/>
        <v>5.5233946143550337E-2</v>
      </c>
      <c r="BO24" s="16">
        <f>VLOOKUP(B:B,'[16]summary-Mar-18'!$B$1:$DB$65536,105,0)</f>
        <v>12251438</v>
      </c>
      <c r="BP24" s="17">
        <f>VLOOKUP(B:B,'[16]summary-Mar-18'!$B$1:$DD$65536,107,0)</f>
        <v>206862953</v>
      </c>
      <c r="BQ24" s="17">
        <f t="shared" si="31"/>
        <v>219114391</v>
      </c>
      <c r="BR24" s="22">
        <f t="shared" si="32"/>
        <v>5.5913433819141531E-2</v>
      </c>
      <c r="BS24" s="17">
        <f>VLOOKUP(B:B,'[17]summary-Jun-18'!$B$1:$DE$65536,108,0)</f>
        <v>17501796</v>
      </c>
      <c r="BT24" s="1">
        <f>VLOOKUP(B:B,'[17]summary-Jun-18'!$B$1:$DG$65536,110,0)</f>
        <v>207144231</v>
      </c>
      <c r="BU24" s="17">
        <f t="shared" si="33"/>
        <v>224646027</v>
      </c>
      <c r="BV24" s="22">
        <f t="shared" si="34"/>
        <v>7.7908326417898327E-2</v>
      </c>
      <c r="BW24" s="17">
        <f>VLOOKUP(B:B,'[18]summary-Sep-18'!$B$1:$DH$65536,111,0)</f>
        <v>18494161</v>
      </c>
      <c r="BX24" s="17">
        <f>VLOOKUP(B:B,'[18]summary-Sep-18'!$B$1:$DJ$65536,113,0)</f>
        <v>215639483</v>
      </c>
      <c r="BY24" s="17">
        <f t="shared" si="35"/>
        <v>234133644</v>
      </c>
      <c r="BZ24" s="22">
        <f t="shared" si="36"/>
        <v>7.8989762786932066E-2</v>
      </c>
      <c r="CA24" s="17">
        <f>VLOOKUP(B:B,'[19]summary-Dec-18'!$B$1:$DK$65536,114,0)</f>
        <v>14672866</v>
      </c>
      <c r="CB24" s="17">
        <f>VLOOKUP(B:B,'[19]summary-Dec-18'!$B$1:$DM$65536,116,0)</f>
        <v>223565307</v>
      </c>
      <c r="CC24" s="17">
        <f t="shared" si="37"/>
        <v>238238173</v>
      </c>
      <c r="CD24" s="22">
        <f t="shared" si="38"/>
        <v>6.1589063646823719E-2</v>
      </c>
      <c r="CE24" s="16">
        <f>VLOOKUP(B:B,[20]Summary_mar_19!$B$1:$DN$65536,117,0)</f>
        <v>18125433</v>
      </c>
      <c r="CF24" s="17">
        <f>VLOOKUP(B:B,[20]Summary_mar_19!$B$1:$DP$65536,119,0)</f>
        <v>229289421</v>
      </c>
      <c r="CG24" s="17">
        <f t="shared" si="39"/>
        <v>247414854</v>
      </c>
      <c r="CH24" s="22">
        <f t="shared" si="40"/>
        <v>7.3259275694093934E-2</v>
      </c>
      <c r="CI24" s="17">
        <f>VLOOKUP(B:B,[21]Summary_jun_19!$B$1:$DQ$65536,120,0)</f>
        <v>19165796</v>
      </c>
      <c r="CJ24" s="17">
        <f>VLOOKUP(B:B,[21]Summary_jun_19!$B$1:$DS$65536,122,0)</f>
        <v>240595173</v>
      </c>
      <c r="CK24" s="17">
        <f t="shared" si="41"/>
        <v>259760969</v>
      </c>
      <c r="CL24" s="22">
        <f t="shared" si="42"/>
        <v>7.3782431878747723E-2</v>
      </c>
      <c r="CM24" s="17">
        <f>VLOOKUP(B:B,[22]Summary_sep_19!$B$1:$DT$65536,123,0)</f>
        <v>19038456</v>
      </c>
      <c r="CN24" s="17">
        <f>VLOOKUP(B:B,[22]Summary_sep_19!$B$1:$DV$65536,125,0)</f>
        <v>263385715</v>
      </c>
      <c r="CO24" s="17">
        <f t="shared" si="43"/>
        <v>282424171</v>
      </c>
      <c r="CP24" s="22">
        <f t="shared" si="44"/>
        <v>6.7410859108089582E-2</v>
      </c>
      <c r="CQ24" s="17">
        <f>VLOOKUP(B:B,[23]Summary_DEC_19!$B$1:$DW$65536,126,0)</f>
        <v>22589306</v>
      </c>
      <c r="CR24" s="17">
        <f>VLOOKUP(B:B,[23]Summary_DEC_19!$B$1:$DY$65536,128,0)</f>
        <v>276863043</v>
      </c>
      <c r="CS24" s="17">
        <f t="shared" si="45"/>
        <v>299452349</v>
      </c>
      <c r="CT24" s="22">
        <f t="shared" si="46"/>
        <v>7.5435394230285363E-2</v>
      </c>
      <c r="CU24" s="16">
        <f>VLOOKUP(B:B,[24]Summary_mar_20!$B:$DZ,129,0)</f>
        <v>27654620</v>
      </c>
      <c r="CV24" s="17">
        <f>VLOOKUP(B:B,[24]Summary_mar_20!$B:$EB,131,0)</f>
        <v>284234137</v>
      </c>
      <c r="CW24" s="17">
        <f t="shared" si="47"/>
        <v>311888757</v>
      </c>
      <c r="CX24" s="22">
        <f t="shared" si="48"/>
        <v>8.8668217046374648E-2</v>
      </c>
      <c r="CY24" s="17">
        <f>VLOOKUP(B:B,[25]Summary_jun_20!$B:$EC,132,0)</f>
        <v>28072932</v>
      </c>
      <c r="CZ24" s="17">
        <f>VLOOKUP(B:B,[25]Summary_jun_20!$B:$EE,134,0)</f>
        <v>293741008</v>
      </c>
      <c r="DA24" s="17">
        <f t="shared" si="49"/>
        <v>321813940</v>
      </c>
      <c r="DB24" s="22">
        <f t="shared" si="50"/>
        <v>8.7233424381802732E-2</v>
      </c>
      <c r="DC24" s="17">
        <f>VLOOKUP(B:B,[26]Summary_Sep_20!$B:$EF,135,0)</f>
        <v>28327700</v>
      </c>
      <c r="DD24" s="17">
        <f>VLOOKUP(B:B,[26]Summary_Sep_20!$B:$EI,138,0)</f>
        <v>302424380</v>
      </c>
      <c r="DE24" s="17">
        <f t="shared" si="51"/>
        <v>330752080</v>
      </c>
      <c r="DF24" s="22">
        <f t="shared" si="52"/>
        <v>8.5646324582448585E-2</v>
      </c>
      <c r="DG24" s="17">
        <f>VLOOKUP(B:B,[27]Summary_Dec_20!$B:$EI,138,0)</f>
        <v>36667386</v>
      </c>
      <c r="DH24" s="17">
        <f>VLOOKUP(B:B,[27]Summary_Dec_20!$B:$EM,142,0)</f>
        <v>313065151</v>
      </c>
      <c r="DI24" s="17">
        <f t="shared" si="53"/>
        <v>349732537</v>
      </c>
      <c r="DJ24" s="22">
        <f t="shared" si="54"/>
        <v>0.10484407974886249</v>
      </c>
      <c r="DK24" s="16">
        <f>VLOOKUP(B:B,[28]Summary_Mar_21!$B:$EK,140,0)</f>
        <v>37269904</v>
      </c>
      <c r="DL24" s="17">
        <f>VLOOKUP(B:B,[28]Summary_Mar_21!$B:$EM,142,0)</f>
        <v>322515520</v>
      </c>
      <c r="DM24" s="17">
        <f t="shared" si="55"/>
        <v>359785424</v>
      </c>
      <c r="DN24" s="22">
        <f t="shared" si="56"/>
        <v>0.10358925491100496</v>
      </c>
      <c r="DO24" s="17">
        <f>VLOOKUP(B:B,[29]Summary_Jun_21!$B:$EN,143,0)</f>
        <v>36584292</v>
      </c>
      <c r="DP24" s="17">
        <f>VLOOKUP(B:B,[29]Summary_Jun_21!$B:$EP,145,0)</f>
        <v>332824073</v>
      </c>
      <c r="DQ24" s="17">
        <f t="shared" si="57"/>
        <v>369408365</v>
      </c>
      <c r="DR24" s="22">
        <f t="shared" si="58"/>
        <v>9.9034822884966345E-2</v>
      </c>
      <c r="DS24" s="17">
        <f>VLOOKUP(B:B,[30]Summary_Sep_21!$B:$EQ,146,0)</f>
        <v>32774182</v>
      </c>
      <c r="DT24" s="17">
        <f>VLOOKUP(B:B,[30]Summary_Sep_21!$B:$ES,148,0)</f>
        <v>367526285</v>
      </c>
      <c r="DU24" s="17">
        <f t="shared" si="59"/>
        <v>400300467</v>
      </c>
      <c r="DV24" s="22">
        <f t="shared" si="60"/>
        <v>8.1873953946698746E-2</v>
      </c>
      <c r="DW24" s="17">
        <f>VLOOKUP(B:B,[31]Summary_Dec_21!$B:$EV,151,0)</f>
        <v>28888694</v>
      </c>
      <c r="DX24" s="17">
        <f>VLOOKUP(B:B,[31]Summary_Dec_21!$B:$EX,153,0)</f>
        <v>381742909</v>
      </c>
      <c r="DY24" s="17">
        <f t="shared" si="61"/>
        <v>410631603</v>
      </c>
      <c r="DZ24" s="22">
        <f t="shared" si="62"/>
        <v>7.0351852582568999E-2</v>
      </c>
      <c r="EA24" s="16">
        <f>VLOOKUP(B:B,[32]Summary_Mar_22!$B:$DL,115,0)</f>
        <v>30693970</v>
      </c>
      <c r="EB24" s="17">
        <f>VLOOKUP(B:B,[32]Summary_Mar_22!$B:$DN,117,0)</f>
        <v>402570103</v>
      </c>
      <c r="EC24" s="17">
        <f t="shared" si="63"/>
        <v>433264073</v>
      </c>
      <c r="ED24" s="22">
        <f t="shared" si="64"/>
        <v>7.0843561496962609E-2</v>
      </c>
      <c r="EE24" s="17">
        <f>VLOOKUP(B:B,[33]Summary_Jun_22!$B:$DO,118,0)</f>
        <v>31145720</v>
      </c>
      <c r="EF24" s="17">
        <f>VLOOKUP(B:B,[33]Summary_Jun_22!$B:$DQ,120,0)</f>
        <v>417482499</v>
      </c>
      <c r="EG24" s="17">
        <f t="shared" si="65"/>
        <v>448628219</v>
      </c>
      <c r="EH24" s="22">
        <f t="shared" si="66"/>
        <v>6.9424344436969085E-2</v>
      </c>
      <c r="EI24" s="17">
        <f>VLOOKUP(B:B,[34]Summary_Sep_22!$B:$DR,121,0)</f>
        <v>31976752</v>
      </c>
      <c r="EJ24" s="17">
        <f>VLOOKUP(B:B,[34]Summary_Sep_22!$B:$DT,123,0)</f>
        <v>422321895</v>
      </c>
      <c r="EK24" s="17">
        <f t="shared" si="67"/>
        <v>454298647</v>
      </c>
      <c r="EL24" s="22">
        <f t="shared" si="68"/>
        <v>7.0387072933545403E-2</v>
      </c>
      <c r="EM24" s="17">
        <f>VLOOKUP(B:B,[35]Summary_Dec_22!$B:$DU,124,0)</f>
        <v>30102368</v>
      </c>
      <c r="EN24" s="17">
        <f>VLOOKUP(B:B,[35]Summary_Dec_22!$B:$DW,126,0)</f>
        <v>429821383</v>
      </c>
      <c r="EO24" s="17">
        <f t="shared" si="69"/>
        <v>459923751</v>
      </c>
      <c r="EP24" s="22">
        <f t="shared" si="70"/>
        <v>6.5450779470617074E-2</v>
      </c>
      <c r="EQ24" s="16">
        <f>VLOOKUP(B:B,[36]Summary_Mar_23!$B:$DS,122,0)</f>
        <v>41383671</v>
      </c>
      <c r="ER24" s="17">
        <f>VLOOKUP(B:B,[36]Summary_Mar_23!$B:$DU,124,0)</f>
        <v>448929590</v>
      </c>
      <c r="ES24" s="17">
        <f t="shared" si="71"/>
        <v>490313261</v>
      </c>
      <c r="ET24" s="22">
        <f t="shared" si="72"/>
        <v>8.4402512213513234E-2</v>
      </c>
      <c r="EU24" s="17">
        <f>VLOOKUP(B:B,[37]Summary_Jun_23!$B:$DT,123,0)</f>
        <v>51807105</v>
      </c>
      <c r="EV24" s="17">
        <f>VLOOKUP(B:B,[37]Summary_Jun_23!$B:$DV,125,0)</f>
        <v>459421000</v>
      </c>
      <c r="EW24" s="17">
        <f t="shared" si="73"/>
        <v>511228105</v>
      </c>
      <c r="EX24" s="22">
        <f t="shared" si="74"/>
        <v>0.10133853067409117</v>
      </c>
      <c r="EY24" s="1">
        <f>VLOOKUP(B:B,[38]Summary_Sep_23!$B:$DV,125,0)</f>
        <v>75007595</v>
      </c>
      <c r="EZ24" s="1">
        <f>VLOOKUP(B:B,[38]Summary_Sep_23!$B:$DX,127,0)</f>
        <v>454404923</v>
      </c>
      <c r="FA24" s="17">
        <f t="shared" si="75"/>
        <v>529412518</v>
      </c>
      <c r="FB24" s="22">
        <f t="shared" si="76"/>
        <v>0.14168081118172579</v>
      </c>
      <c r="FC24" s="17">
        <f>VLOOKUP(B:B,[39]Indu!$B:$DX,127,0)</f>
        <v>65514059</v>
      </c>
      <c r="FD24" s="17">
        <f>VLOOKUP(B:B,[39]Indu!$B:$EA,130,0)</f>
        <v>448741110</v>
      </c>
      <c r="FE24" s="17">
        <f t="shared" si="77"/>
        <v>514255169</v>
      </c>
      <c r="FF24" s="22">
        <f t="shared" si="78"/>
        <v>0.12739601456490174</v>
      </c>
      <c r="FG24" s="16">
        <f>VLOOKUP(B:B,'[40]Mar 2024 Final'!$B:$EA,130,0)</f>
        <v>64432110</v>
      </c>
      <c r="FH24" s="17">
        <f>VLOOKUP(B:B,'[40]Mar 2024 Final'!$B:$EC,132,0)</f>
        <v>421550241</v>
      </c>
      <c r="FI24" s="17">
        <f t="shared" si="79"/>
        <v>485982351</v>
      </c>
      <c r="FJ24" s="22">
        <f t="shared" si="80"/>
        <v>0.13258117268542535</v>
      </c>
      <c r="FK24" s="17">
        <f>VLOOKUP(B:B,'[41]June 2024 Final'!$B:$EF,135,0)</f>
        <v>71624450</v>
      </c>
      <c r="FL24" s="17">
        <f>VLOOKUP(B:B,'[41]June 2024 Final'!$B:$EH,137,0)</f>
        <v>423009117</v>
      </c>
      <c r="FM24" s="17">
        <f t="shared" si="81"/>
        <v>494633567</v>
      </c>
      <c r="FN24" s="22">
        <f t="shared" si="82"/>
        <v>0.14480305175083275</v>
      </c>
      <c r="FO24" s="17">
        <f>VLOOKUP(B:B,'[42]Sep 2024 Final'!$B:$EG,136,0)</f>
        <v>72203773</v>
      </c>
      <c r="FP24" s="17">
        <f>VLOOKUP(B:B,'[42]Sep 2024 Final'!$B:$EI,138,0)</f>
        <v>423197110</v>
      </c>
      <c r="FQ24" s="17">
        <f t="shared" si="83"/>
        <v>495400883</v>
      </c>
      <c r="FR24" s="22">
        <f t="shared" si="84"/>
        <v>0.14574817178918917</v>
      </c>
      <c r="FS24" s="17">
        <f>VLOOKUP(B:B,'[43]Dec 2024 Final'!$B:$EI,138,0)</f>
        <v>71501739</v>
      </c>
      <c r="FT24" s="17">
        <f>VLOOKUP(B:B,'[43]Dec 2024 Final'!$B:$EK,140,0)</f>
        <v>422258658</v>
      </c>
      <c r="FU24" s="17">
        <f t="shared" si="85"/>
        <v>493760397</v>
      </c>
      <c r="FV24" s="22">
        <f t="shared" si="86"/>
        <v>0.14481059929964371</v>
      </c>
    </row>
    <row r="25" spans="1:178" x14ac:dyDescent="0.25">
      <c r="A25">
        <v>19</v>
      </c>
      <c r="B25" s="13" t="s">
        <v>20</v>
      </c>
      <c r="C25" s="16">
        <f>VLOOKUP(B:B,'[44]Mar 2014 (Final)'!$B$1:$BH$65536,59,0)</f>
        <v>1964953</v>
      </c>
      <c r="D25" s="17">
        <f>VLOOKUP(B:B,'[44]Mar 2014 (Final)'!$B$1:$BL$65536,63,0)</f>
        <v>30435388</v>
      </c>
      <c r="E25" s="17">
        <f t="shared" si="0"/>
        <v>32400341</v>
      </c>
      <c r="F25" s="22">
        <f t="shared" si="1"/>
        <v>6.0646059249808509E-2</v>
      </c>
      <c r="G25" s="17">
        <f>VLOOKUP(B:B,'[45]June 2014 (Final - print)'!$B$1:$BI$65536,60,0)</f>
        <v>2596238</v>
      </c>
      <c r="H25" s="17">
        <f>VLOOKUP(B:B,'[45]June 2014 (Final - print)'!$B$1:$BL$65536,63,0)</f>
        <v>33044674</v>
      </c>
      <c r="I25" s="17">
        <f t="shared" si="87"/>
        <v>35640912</v>
      </c>
      <c r="J25" s="22">
        <f t="shared" si="2"/>
        <v>7.2844320033112503E-2</v>
      </c>
      <c r="K25" s="46"/>
      <c r="L25" s="46"/>
      <c r="M25" s="47">
        <f t="shared" si="3"/>
        <v>0</v>
      </c>
      <c r="N25" s="48" t="e">
        <f t="shared" si="4"/>
        <v>#DIV/0!</v>
      </c>
      <c r="O25" s="17">
        <f>VLOOKUP(B:B,'[3]Dec 2014 (Final)'!$B$1:$BO$65536,66,0)</f>
        <v>2389674</v>
      </c>
      <c r="P25" s="17">
        <f>VLOOKUP(B:B,'[3]Dec 2014 (Final)'!$B$1:$BQ$65536,68,0)</f>
        <v>37925476</v>
      </c>
      <c r="Q25" s="17">
        <f t="shared" si="5"/>
        <v>40315150</v>
      </c>
      <c r="R25" s="22">
        <f t="shared" si="6"/>
        <v>5.9274838367214311E-2</v>
      </c>
      <c r="S25" s="16">
        <f>VLOOKUP(B:B,'[4]Mar 2015 (Final)'!$B$1:$BQ$65536,68,0)</f>
        <v>2283449</v>
      </c>
      <c r="T25" s="17">
        <f>VLOOKUP(B:B,'[4]Mar 2015 (Final)'!$B$1:$BS$65536,70,0)</f>
        <v>42072503</v>
      </c>
      <c r="U25" s="17">
        <f t="shared" si="7"/>
        <v>44355952</v>
      </c>
      <c r="V25" s="22">
        <f t="shared" si="8"/>
        <v>5.1480103504485709E-2</v>
      </c>
      <c r="W25" s="17">
        <f>VLOOKUP(B:B,'[5]June 2015 (Final)'!$B$1:$BU$65536,72,0)</f>
        <v>2208960</v>
      </c>
      <c r="X25" s="17">
        <f>VLOOKUP(B:B,'[5]June 2015 (Final)'!$B$1:$BW$65536,74,0)</f>
        <v>46311747</v>
      </c>
      <c r="Y25" s="17">
        <f t="shared" si="9"/>
        <v>48520707</v>
      </c>
      <c r="Z25" s="22">
        <f t="shared" si="10"/>
        <v>4.5526129699635251E-2</v>
      </c>
      <c r="AA25" s="17">
        <f>VLOOKUP(B:B,'[6]Sep 2015 (Final)'!$B$1:$BX$65536,75,0)</f>
        <v>2522622</v>
      </c>
      <c r="AB25" s="17">
        <f>VLOOKUP(B:B,'[6]Sep 2015 (Final)'!$B$1:$BZ$65536,77,0)</f>
        <v>52775003</v>
      </c>
      <c r="AC25" s="17">
        <f t="shared" si="11"/>
        <v>55297625</v>
      </c>
      <c r="AD25" s="22">
        <f t="shared" si="12"/>
        <v>4.5618993582454942E-2</v>
      </c>
      <c r="AE25" s="17">
        <f>VLOOKUP(B:B,'[7]Dec 2015 (Final)'!$B$1:$CA$65536,78,0)</f>
        <v>2879225</v>
      </c>
      <c r="AF25" s="17">
        <f>VLOOKUP(B:B,'[7]Dec 2015 (Final)'!$B$1:$CC$65536,80,0)</f>
        <v>55853882</v>
      </c>
      <c r="AG25" s="17">
        <f t="shared" si="13"/>
        <v>58733107</v>
      </c>
      <c r="AH25" s="22">
        <f t="shared" si="14"/>
        <v>4.9022180965158202E-2</v>
      </c>
      <c r="AI25" s="16">
        <f>VLOOKUP(B:B,'[8]Mar 2016 (Final)'!$B$1:$CD$65536,81,0)</f>
        <v>3498617</v>
      </c>
      <c r="AJ25" s="17">
        <f>VLOOKUP(B:B,'[8]Mar 2016 (Final)'!$B$1:$CF$65536,83,0)</f>
        <v>58691557</v>
      </c>
      <c r="AK25" s="17">
        <f t="shared" si="15"/>
        <v>62190174</v>
      </c>
      <c r="AL25" s="22">
        <f t="shared" si="16"/>
        <v>5.6256748855534638E-2</v>
      </c>
      <c r="AM25" s="17">
        <f>VLOOKUP(B:B,'[9]Jun 2016 (Final)'!$B$1:$CH$65536,85,0)</f>
        <v>4369578</v>
      </c>
      <c r="AN25" s="17">
        <f>VLOOKUP(B:B,'[9]Jun 2016 (Final)'!$B$1:$CJ$65536,87,0)</f>
        <v>57751958</v>
      </c>
      <c r="AO25" s="17">
        <f t="shared" si="17"/>
        <v>62121536</v>
      </c>
      <c r="AP25" s="22">
        <f t="shared" si="18"/>
        <v>7.0339181568208481E-2</v>
      </c>
      <c r="AQ25" s="17">
        <f>VLOOKUP(B:B,'[10]Sep 2016 (Final)'!$B$1:$CK$65536,88,0)</f>
        <v>5503756</v>
      </c>
      <c r="AR25" s="17">
        <f>VLOOKUP(B:B,'[10]Sep 2016 (Final)'!$B$1:$CM$65536,90,0)</f>
        <v>55767387</v>
      </c>
      <c r="AS25" s="17">
        <f t="shared" si="19"/>
        <v>61271143</v>
      </c>
      <c r="AT25" s="22">
        <f t="shared" si="20"/>
        <v>8.9826233533786048E-2</v>
      </c>
      <c r="AU25" s="17">
        <f>VLOOKUP(B:B,'[11]summary-dec-16'!$B$1:$CN$65536,91,0)</f>
        <v>6002839</v>
      </c>
      <c r="AV25" s="17">
        <f>VLOOKUP(B:B,'[11]summary-dec-16'!$B$1:$CP$65536,93,0)</f>
        <v>50163555</v>
      </c>
      <c r="AW25" s="17">
        <f t="shared" si="21"/>
        <v>56166394</v>
      </c>
      <c r="AX25" s="22">
        <f t="shared" si="22"/>
        <v>0.10687599065020981</v>
      </c>
      <c r="AY25" s="16">
        <f>VLOOKUP(B:B,'[12]summary-mar-17'!$B$1:$CP$65536,93,0)</f>
        <v>7159208</v>
      </c>
      <c r="AZ25" s="17">
        <f>VLOOKUP(B:B,'[12]summary-mar-17'!$B$1:$CR$65536,95,0)</f>
        <v>46647535</v>
      </c>
      <c r="BA25" s="17">
        <f t="shared" si="23"/>
        <v>53806743</v>
      </c>
      <c r="BB25" s="22">
        <f t="shared" si="24"/>
        <v>0.13305410438985316</v>
      </c>
      <c r="BC25" s="17">
        <f>VLOOKUP(B:B,'[13]summary-june-17'!$B$1:$CS$65536,96,0)</f>
        <v>6702981</v>
      </c>
      <c r="BD25" s="17">
        <f>VLOOKUP(B:B,'[13]summary-june-17'!$B$1:$CU$65536,98,0)</f>
        <v>43805593</v>
      </c>
      <c r="BE25" s="17">
        <f t="shared" si="25"/>
        <v>50508574</v>
      </c>
      <c r="BF25" s="22">
        <f t="shared" si="26"/>
        <v>0.13270976527668352</v>
      </c>
      <c r="BG25" s="17">
        <f>VLOOKUP(B:B,'[14]summary-sep-17'!$B$1:$CV$65536,99,0)</f>
        <v>7138296</v>
      </c>
      <c r="BH25" s="17">
        <f>VLOOKUP(B:B,'[14]summary-sep-17'!$B$1:$CX$65536,101,0)</f>
        <v>44395986</v>
      </c>
      <c r="BI25" s="17">
        <f t="shared" si="27"/>
        <v>51534282</v>
      </c>
      <c r="BJ25" s="22">
        <f t="shared" si="28"/>
        <v>0.13851548373178071</v>
      </c>
      <c r="BK25" s="17">
        <f>VLOOKUP(B:B,'[15]summary-Dec-17'!$B$1:$CY$65536,102,0)</f>
        <v>8360108</v>
      </c>
      <c r="BL25" s="17">
        <f>VLOOKUP(B:B,'[15]summary-Dec-17'!$B$1:$DA$65536,104,0)</f>
        <v>43471853</v>
      </c>
      <c r="BM25" s="17">
        <f t="shared" si="29"/>
        <v>51831961</v>
      </c>
      <c r="BN25" s="22">
        <f t="shared" si="30"/>
        <v>0.16129252759701682</v>
      </c>
      <c r="BO25" s="16">
        <f>VLOOKUP(B:B,'[16]summary-Mar-18'!$B$1:$DB$65536,105,0)</f>
        <v>8841065</v>
      </c>
      <c r="BP25" s="17">
        <f>VLOOKUP(B:B,'[16]summary-Mar-18'!$B$1:$DD$65536,107,0)</f>
        <v>44256362</v>
      </c>
      <c r="BQ25" s="17">
        <f t="shared" si="31"/>
        <v>53097427</v>
      </c>
      <c r="BR25" s="22">
        <f t="shared" si="32"/>
        <v>0.16650646744144496</v>
      </c>
      <c r="BS25" s="17">
        <f>VLOOKUP(B:B,'[17]summary-Jun-18'!$B$1:$DE$65536,108,0)</f>
        <v>7305435</v>
      </c>
      <c r="BT25" s="1">
        <f>VLOOKUP(B:B,'[17]summary-Jun-18'!$B$1:$DG$65536,110,0)</f>
        <v>43880021</v>
      </c>
      <c r="BU25" s="17">
        <f t="shared" si="33"/>
        <v>51185456</v>
      </c>
      <c r="BV25" s="22">
        <f t="shared" si="34"/>
        <v>0.14272482011296334</v>
      </c>
      <c r="BW25" s="17">
        <f>VLOOKUP(B:B,'[18]summary-Sep-18'!$B$1:$DH$65536,111,0)</f>
        <v>7195912</v>
      </c>
      <c r="BX25" s="17">
        <f>VLOOKUP(B:B,'[18]summary-Sep-18'!$B$1:$DJ$65536,113,0)</f>
        <v>44586803</v>
      </c>
      <c r="BY25" s="17">
        <f t="shared" si="35"/>
        <v>51782715</v>
      </c>
      <c r="BZ25" s="22">
        <f t="shared" si="36"/>
        <v>0.13896359045677695</v>
      </c>
      <c r="CA25" s="17">
        <f>VLOOKUP(B:B,'[19]summary-Dec-18'!$B$1:$DK$65536,114,0)</f>
        <v>7135322</v>
      </c>
      <c r="CB25" s="17">
        <f>VLOOKUP(B:B,'[19]summary-Dec-18'!$B$1:$DM$65536,116,0)</f>
        <v>44113093</v>
      </c>
      <c r="CC25" s="17">
        <f t="shared" si="37"/>
        <v>51248415</v>
      </c>
      <c r="CD25" s="22">
        <f t="shared" si="38"/>
        <v>0.13923010106751593</v>
      </c>
      <c r="CE25" s="16">
        <f>VLOOKUP(B:B,[20]Summary_mar_19!$B$1:$DN$65536,117,0)</f>
        <v>7132052</v>
      </c>
      <c r="CF25" s="17">
        <f>VLOOKUP(B:B,[20]Summary_mar_19!$B$1:$DP$65536,119,0)</f>
        <v>45625289</v>
      </c>
      <c r="CG25" s="17">
        <f t="shared" si="39"/>
        <v>52757341</v>
      </c>
      <c r="CH25" s="22">
        <f t="shared" si="40"/>
        <v>0.13518596397797986</v>
      </c>
      <c r="CI25" s="17">
        <f>VLOOKUP(B:B,[21]Summary_jun_19!$B$1:$DQ$65536,120,0)</f>
        <v>7101392</v>
      </c>
      <c r="CJ25" s="17">
        <f>VLOOKUP(B:B,[21]Summary_jun_19!$B$1:$DS$65536,122,0)</f>
        <v>46716395</v>
      </c>
      <c r="CK25" s="17">
        <f t="shared" si="41"/>
        <v>53817787</v>
      </c>
      <c r="CL25" s="22">
        <f t="shared" si="42"/>
        <v>0.13195250856375793</v>
      </c>
      <c r="CM25" s="17">
        <f>VLOOKUP(B:B,[22]Summary_sep_19!$B$1:$DT$65536,123,0)</f>
        <v>7195346</v>
      </c>
      <c r="CN25" s="17">
        <f>VLOOKUP(B:B,[22]Summary_sep_19!$B$1:$DV$65536,125,0)</f>
        <v>49336332</v>
      </c>
      <c r="CO25" s="17">
        <f t="shared" si="43"/>
        <v>56531678</v>
      </c>
      <c r="CP25" s="22">
        <f t="shared" si="44"/>
        <v>0.12727989429218783</v>
      </c>
      <c r="CQ25" s="17">
        <f>VLOOKUP(B:B,[23]Summary_DEC_19!$B$1:$DW$65536,126,0)</f>
        <v>7127220</v>
      </c>
      <c r="CR25" s="17">
        <f>VLOOKUP(B:B,[23]Summary_DEC_19!$B$1:$DY$65536,128,0)</f>
        <v>50594439</v>
      </c>
      <c r="CS25" s="17">
        <f t="shared" si="45"/>
        <v>57721659</v>
      </c>
      <c r="CT25" s="22">
        <f t="shared" si="46"/>
        <v>0.12347566101660383</v>
      </c>
      <c r="CU25" s="16">
        <f>VLOOKUP(B:B,[24]Summary_mar_20!$B:$DZ,129,0)</f>
        <v>7832892</v>
      </c>
      <c r="CV25" s="17">
        <f>VLOOKUP(B:B,[24]Summary_mar_20!$B:$EB,131,0)</f>
        <v>53026691</v>
      </c>
      <c r="CW25" s="17">
        <f t="shared" si="47"/>
        <v>60859583</v>
      </c>
      <c r="CX25" s="22">
        <f t="shared" si="48"/>
        <v>0.12870433239741388</v>
      </c>
      <c r="CY25" s="17">
        <f>VLOOKUP(B:B,[25]Summary_jun_20!$B:$EC,132,0)</f>
        <v>7914754</v>
      </c>
      <c r="CZ25" s="17">
        <f>VLOOKUP(B:B,[25]Summary_jun_20!$B:$EE,134,0)</f>
        <v>54880867</v>
      </c>
      <c r="DA25" s="17">
        <f t="shared" si="49"/>
        <v>62795621</v>
      </c>
      <c r="DB25" s="22">
        <f t="shared" si="50"/>
        <v>0.12603990332383208</v>
      </c>
      <c r="DC25" s="17">
        <f>VLOOKUP(B:B,[26]Summary_Sep_20!$B:$EF,135,0)</f>
        <v>7970767</v>
      </c>
      <c r="DD25" s="17">
        <f>VLOOKUP(B:B,[26]Summary_Sep_20!$B:$EI,138,0)</f>
        <v>57130536</v>
      </c>
      <c r="DE25" s="17">
        <f t="shared" si="51"/>
        <v>65101303</v>
      </c>
      <c r="DF25" s="22">
        <f t="shared" si="52"/>
        <v>0.1224363665962262</v>
      </c>
      <c r="DG25" s="17">
        <f>VLOOKUP(B:B,[27]Summary_Dec_20!$B:$EI,138,0)</f>
        <v>8081039</v>
      </c>
      <c r="DH25" s="17">
        <f>VLOOKUP(B:B,[27]Summary_Dec_20!$B:$EM,142,0)</f>
        <v>56579798</v>
      </c>
      <c r="DI25" s="17">
        <f t="shared" si="53"/>
        <v>64660837</v>
      </c>
      <c r="DJ25" s="22">
        <f t="shared" si="54"/>
        <v>0.12497578712134517</v>
      </c>
      <c r="DK25" s="16">
        <f>VLOOKUP(B:B,[28]Summary_Mar_21!$B:$EK,140,0)</f>
        <v>8997584</v>
      </c>
      <c r="DL25" s="17">
        <f>VLOOKUP(B:B,[28]Summary_Mar_21!$B:$EM,142,0)</f>
        <v>61437146</v>
      </c>
      <c r="DM25" s="17">
        <f t="shared" si="55"/>
        <v>70434730</v>
      </c>
      <c r="DN25" s="22">
        <f t="shared" si="56"/>
        <v>0.12774357195661856</v>
      </c>
      <c r="DO25" s="17">
        <f>VLOOKUP(B:B,[29]Summary_Jun_21!$B:$EN,143,0)</f>
        <v>9359798</v>
      </c>
      <c r="DP25" s="17">
        <f>VLOOKUP(B:B,[29]Summary_Jun_21!$B:$EP,145,0)</f>
        <v>63398746</v>
      </c>
      <c r="DQ25" s="17">
        <f t="shared" si="57"/>
        <v>72758544</v>
      </c>
      <c r="DR25" s="22">
        <f t="shared" si="58"/>
        <v>0.12864190905194584</v>
      </c>
      <c r="DS25" s="17">
        <f>VLOOKUP(B:B,[30]Summary_Sep_21!$B:$EQ,146,0)</f>
        <v>9906476</v>
      </c>
      <c r="DT25" s="17">
        <f>VLOOKUP(B:B,[30]Summary_Sep_21!$B:$ES,148,0)</f>
        <v>65095082</v>
      </c>
      <c r="DU25" s="17">
        <f t="shared" si="59"/>
        <v>75001558</v>
      </c>
      <c r="DV25" s="22">
        <f t="shared" si="60"/>
        <v>0.13208360284995679</v>
      </c>
      <c r="DW25" s="17">
        <f>VLOOKUP(B:B,[31]Summary_Dec_21!$B:$EV,151,0)</f>
        <v>9500995</v>
      </c>
      <c r="DX25" s="17">
        <f>VLOOKUP(B:B,[31]Summary_Dec_21!$B:$EX,153,0)</f>
        <v>66901824</v>
      </c>
      <c r="DY25" s="17">
        <f t="shared" si="61"/>
        <v>76402819</v>
      </c>
      <c r="DZ25" s="22">
        <f t="shared" si="62"/>
        <v>0.12435398489681382</v>
      </c>
      <c r="EA25" s="16">
        <f>VLOOKUP(B:B,[32]Summary_Mar_22!$B:$DL,115,0)</f>
        <v>9991519</v>
      </c>
      <c r="EB25" s="17">
        <f>VLOOKUP(B:B,[32]Summary_Mar_22!$B:$DN,117,0)</f>
        <v>72605171</v>
      </c>
      <c r="EC25" s="17">
        <f t="shared" si="63"/>
        <v>82596690</v>
      </c>
      <c r="ED25" s="22">
        <f t="shared" si="64"/>
        <v>0.12096754724674802</v>
      </c>
      <c r="EE25" s="17">
        <f>VLOOKUP(B:B,[33]Summary_Jun_22!$B:$DO,118,0)</f>
        <v>10355570</v>
      </c>
      <c r="EF25" s="17">
        <f>VLOOKUP(B:B,[33]Summary_Jun_22!$B:$DQ,120,0)</f>
        <v>75602456</v>
      </c>
      <c r="EG25" s="17">
        <f t="shared" si="65"/>
        <v>85958026</v>
      </c>
      <c r="EH25" s="22">
        <f t="shared" si="66"/>
        <v>0.12047240358916572</v>
      </c>
      <c r="EI25" s="17">
        <f>VLOOKUP(B:B,[34]Summary_Sep_22!$B:$DR,121,0)</f>
        <v>10851058</v>
      </c>
      <c r="EJ25" s="17">
        <f>VLOOKUP(B:B,[34]Summary_Sep_22!$B:$DT,123,0)</f>
        <v>79874907</v>
      </c>
      <c r="EK25" s="17">
        <f t="shared" si="67"/>
        <v>90725965</v>
      </c>
      <c r="EL25" s="22">
        <f t="shared" si="68"/>
        <v>0.11960256361009773</v>
      </c>
      <c r="EM25" s="17">
        <f>VLOOKUP(B:B,[35]Summary_Dec_22!$B:$DU,124,0)</f>
        <v>11042140</v>
      </c>
      <c r="EN25" s="17">
        <f>VLOOKUP(B:B,[35]Summary_Dec_22!$B:$DW,126,0)</f>
        <v>81380510</v>
      </c>
      <c r="EO25" s="17">
        <f t="shared" si="69"/>
        <v>92422650</v>
      </c>
      <c r="EP25" s="22">
        <f t="shared" si="70"/>
        <v>0.11947439291126147</v>
      </c>
      <c r="EQ25" s="16">
        <f>VLOOKUP(B:B,[36]Summary_Mar_23!$B:$DS,122,0)</f>
        <v>11774052</v>
      </c>
      <c r="ER25" s="17">
        <f>VLOOKUP(B:B,[36]Summary_Mar_23!$B:$DU,124,0)</f>
        <v>83755083</v>
      </c>
      <c r="ES25" s="17">
        <f t="shared" si="71"/>
        <v>95529135</v>
      </c>
      <c r="ET25" s="22">
        <f t="shared" si="72"/>
        <v>0.12325090141347977</v>
      </c>
      <c r="EU25" s="17">
        <f>VLOOKUP(B:B,[37]Summary_Jun_23!$B:$DT,123,0)</f>
        <v>12032245</v>
      </c>
      <c r="EV25" s="17">
        <f>VLOOKUP(B:B,[37]Summary_Jun_23!$B:$DV,125,0)</f>
        <v>84680206</v>
      </c>
      <c r="EW25" s="17">
        <f t="shared" si="73"/>
        <v>96712451</v>
      </c>
      <c r="EX25" s="22">
        <f t="shared" si="74"/>
        <v>0.12441257434371092</v>
      </c>
      <c r="EY25" s="1">
        <f>VLOOKUP(B:B,[38]Summary_Sep_23!$B:$DV,125,0)</f>
        <v>12053668</v>
      </c>
      <c r="EZ25" s="1">
        <f>VLOOKUP(B:B,[38]Summary_Sep_23!$B:$DX,127,0)</f>
        <v>84643385</v>
      </c>
      <c r="FA25" s="17">
        <f t="shared" si="75"/>
        <v>96697053</v>
      </c>
      <c r="FB25" s="22">
        <f t="shared" si="76"/>
        <v>0.12465393335203297</v>
      </c>
      <c r="FC25" s="17">
        <f>VLOOKUP(B:B,[39]Indu!$B:$DX,127,0)</f>
        <v>12275363</v>
      </c>
      <c r="FD25" s="17">
        <f>VLOOKUP(B:B,[39]Indu!$B:$EA,130,0)</f>
        <v>86921359</v>
      </c>
      <c r="FE25" s="17">
        <f t="shared" si="77"/>
        <v>99196722</v>
      </c>
      <c r="FF25" s="22">
        <f t="shared" si="78"/>
        <v>0.1237476677908772</v>
      </c>
      <c r="FG25" s="16">
        <f>VLOOKUP(B:B,'[40]Mar 2024 Final'!$B:$EA,130,0)</f>
        <v>12107611</v>
      </c>
      <c r="FH25" s="17">
        <f>VLOOKUP(B:B,'[40]Mar 2024 Final'!$B:$EC,132,0)</f>
        <v>87445775</v>
      </c>
      <c r="FI25" s="17">
        <f t="shared" si="79"/>
        <v>99553386</v>
      </c>
      <c r="FJ25" s="22">
        <f t="shared" si="80"/>
        <v>0.12161927872548704</v>
      </c>
      <c r="FK25" s="17">
        <f>VLOOKUP(B:B,'[41]June 2024 Final'!$B:$EF,135,0)</f>
        <v>12053427</v>
      </c>
      <c r="FL25" s="17">
        <f>VLOOKUP(B:B,'[41]June 2024 Final'!$B:$EH,137,0)</f>
        <v>91404263</v>
      </c>
      <c r="FM25" s="17">
        <f t="shared" si="81"/>
        <v>103457690</v>
      </c>
      <c r="FN25" s="22">
        <f t="shared" si="82"/>
        <v>0.11650585857851649</v>
      </c>
      <c r="FO25" s="17">
        <f>VLOOKUP(B:B,'[42]Sep 2024 Final'!$B:$EG,136,0)</f>
        <v>12079792</v>
      </c>
      <c r="FP25" s="17">
        <f>VLOOKUP(B:B,'[42]Sep 2024 Final'!$B:$EI,138,0)</f>
        <v>94212218</v>
      </c>
      <c r="FQ25" s="17">
        <f t="shared" si="83"/>
        <v>106292010</v>
      </c>
      <c r="FR25" s="22">
        <f t="shared" si="84"/>
        <v>0.11364722522417255</v>
      </c>
      <c r="FS25" s="17">
        <f>VLOOKUP(B:B,'[43]Dec 2024 Final'!$B:$EI,138,0)</f>
        <v>11993502</v>
      </c>
      <c r="FT25" s="17">
        <f>VLOOKUP(B:B,'[43]Dec 2024 Final'!$B:$EK,140,0)</f>
        <v>92908565</v>
      </c>
      <c r="FU25" s="17">
        <f t="shared" si="85"/>
        <v>104902067</v>
      </c>
      <c r="FV25" s="22">
        <f t="shared" si="86"/>
        <v>0.11433046405081798</v>
      </c>
    </row>
    <row r="26" spans="1:178" x14ac:dyDescent="0.25">
      <c r="A26">
        <v>20</v>
      </c>
      <c r="B26" s="11" t="s">
        <v>81</v>
      </c>
      <c r="C26" s="16">
        <v>554239</v>
      </c>
      <c r="D26" s="17">
        <v>7953454</v>
      </c>
      <c r="E26" s="17">
        <v>8507693</v>
      </c>
      <c r="F26" s="22">
        <v>6.5145627610211129E-2</v>
      </c>
      <c r="G26" s="17">
        <v>690262</v>
      </c>
      <c r="H26" s="17">
        <v>8612332</v>
      </c>
      <c r="I26" s="17">
        <v>9302594</v>
      </c>
      <c r="J26" s="22">
        <v>7.4201023929454518E-2</v>
      </c>
      <c r="K26" s="46"/>
      <c r="L26" s="46"/>
      <c r="M26" s="47">
        <v>0</v>
      </c>
      <c r="N26" s="48" t="e">
        <v>#DIV/0!</v>
      </c>
      <c r="O26" s="17">
        <v>627023</v>
      </c>
      <c r="P26" s="17">
        <v>10155111</v>
      </c>
      <c r="Q26" s="17">
        <v>10782134</v>
      </c>
      <c r="R26" s="22">
        <v>5.8153886790870898E-2</v>
      </c>
      <c r="S26" s="16">
        <v>352104</v>
      </c>
      <c r="T26" s="17">
        <v>9929721</v>
      </c>
      <c r="U26" s="17">
        <v>10281825</v>
      </c>
      <c r="V26" s="22">
        <v>3.4245282330714638E-2</v>
      </c>
      <c r="W26" s="17">
        <v>1081134</v>
      </c>
      <c r="X26" s="17">
        <v>10058707</v>
      </c>
      <c r="Y26" s="17">
        <v>11139841</v>
      </c>
      <c r="Z26" s="22">
        <v>9.7051115900128201E-2</v>
      </c>
      <c r="AA26" s="17">
        <v>666329</v>
      </c>
      <c r="AB26" s="17">
        <v>10308240</v>
      </c>
      <c r="AC26" s="17">
        <v>10974569</v>
      </c>
      <c r="AD26" s="22">
        <v>6.0715732891196E-2</v>
      </c>
      <c r="AE26" s="17">
        <v>1422936</v>
      </c>
      <c r="AF26" s="17">
        <v>9625039</v>
      </c>
      <c r="AG26" s="17">
        <v>11047975</v>
      </c>
      <c r="AH26" s="22">
        <v>0.12879609159144548</v>
      </c>
      <c r="AI26" s="16">
        <v>1423056</v>
      </c>
      <c r="AJ26" s="17">
        <v>9395175</v>
      </c>
      <c r="AK26" s="17">
        <v>10818231</v>
      </c>
      <c r="AL26" s="22">
        <v>0.13154239357617711</v>
      </c>
      <c r="AM26" s="17">
        <v>0</v>
      </c>
      <c r="AN26" s="17">
        <v>0</v>
      </c>
      <c r="AO26" s="17">
        <v>0</v>
      </c>
      <c r="AP26" s="22" t="e">
        <v>#DIV/0!</v>
      </c>
      <c r="AQ26" s="17">
        <v>0</v>
      </c>
      <c r="AR26" s="17">
        <v>0</v>
      </c>
      <c r="AS26" s="17">
        <v>0</v>
      </c>
      <c r="AT26" s="22" t="e">
        <v>#DIV/0!</v>
      </c>
      <c r="AU26" s="17">
        <v>0</v>
      </c>
      <c r="AV26" s="17">
        <v>0</v>
      </c>
      <c r="AW26" s="17">
        <v>0</v>
      </c>
      <c r="AX26" s="22" t="e">
        <v>#DIV/0!</v>
      </c>
      <c r="AY26" s="16" t="e">
        <f>VLOOKUP(B:B,'[12]summary-mar-17'!$B$1:$CP$65536,93,0)</f>
        <v>#N/A</v>
      </c>
      <c r="AZ26" s="17" t="e">
        <f>VLOOKUP(B:B,'[12]summary-mar-17'!$B$1:$CR$65536,95,0)</f>
        <v>#N/A</v>
      </c>
      <c r="BA26" s="17" t="e">
        <f t="shared" ref="BA26" si="122">AY26+AZ26</f>
        <v>#N/A</v>
      </c>
      <c r="BB26" s="22" t="e">
        <f t="shared" ref="BB26" si="123">AY26/BA26</f>
        <v>#N/A</v>
      </c>
      <c r="BC26" s="17" t="e">
        <f>VLOOKUP(B:B,'[13]summary-june-17'!$B$1:$CS$65536,96,0)</f>
        <v>#N/A</v>
      </c>
      <c r="BD26" s="17" t="e">
        <f>VLOOKUP(B:B,'[13]summary-june-17'!$B$1:$CU$65536,98,0)</f>
        <v>#N/A</v>
      </c>
      <c r="BE26" s="17" t="e">
        <f t="shared" ref="BE26" si="124">BC26+BD26</f>
        <v>#N/A</v>
      </c>
      <c r="BF26" s="22" t="e">
        <f t="shared" ref="BF26" si="125">BC26/BE26</f>
        <v>#N/A</v>
      </c>
      <c r="BG26" s="17" t="e">
        <f>VLOOKUP(B:B,'[14]summary-sep-17'!$B$1:$CV$65536,99,0)</f>
        <v>#N/A</v>
      </c>
      <c r="BH26" s="17" t="e">
        <f>VLOOKUP(B:B,'[14]summary-sep-17'!$B$1:$CX$65536,101,0)</f>
        <v>#N/A</v>
      </c>
      <c r="BI26" s="17" t="e">
        <f t="shared" ref="BI26" si="126">BG26+BH26</f>
        <v>#N/A</v>
      </c>
      <c r="BJ26" s="22" t="e">
        <f t="shared" ref="BJ26" si="127">BG26/BI26</f>
        <v>#N/A</v>
      </c>
      <c r="BK26" s="17">
        <f>VLOOKUP(B:B,'[15]summary-Dec-17'!$B$1:$CY$65536,102,0)</f>
        <v>3207495</v>
      </c>
      <c r="BL26" s="17">
        <f>VLOOKUP(B:B,'[15]summary-Dec-17'!$B$1:$DA$65536,104,0)</f>
        <v>4404664</v>
      </c>
      <c r="BM26" s="17">
        <f t="shared" ref="BM26" si="128">BK26+BL26</f>
        <v>7612159</v>
      </c>
      <c r="BN26" s="22">
        <f t="shared" ref="BN26" si="129">BK26/BM26</f>
        <v>0.42136468773182484</v>
      </c>
      <c r="BO26" s="16">
        <f>VLOOKUP(B:B,'[16]summary-Mar-18'!$B$1:$DB$65536,105,0)</f>
        <v>0</v>
      </c>
      <c r="BP26" s="17">
        <f>VLOOKUP(B:B,'[16]summary-Mar-18'!$B$1:$DD$65536,107,0)</f>
        <v>0</v>
      </c>
      <c r="BQ26" s="17">
        <f t="shared" ref="BQ26" si="130">BO26+BP26</f>
        <v>0</v>
      </c>
      <c r="BR26" s="22" t="e">
        <f t="shared" ref="BR26" si="131">BO26/BQ26</f>
        <v>#DIV/0!</v>
      </c>
      <c r="BS26" s="17">
        <f>VLOOKUP(B:B,'[17]summary-Jun-18'!$B$1:$DE$65536,108,0)</f>
        <v>0</v>
      </c>
      <c r="BT26" s="1">
        <f>VLOOKUP(B:B,'[17]summary-Jun-18'!$B$1:$DG$65536,110,0)</f>
        <v>0</v>
      </c>
      <c r="BU26" s="17">
        <f t="shared" ref="BU26" si="132">BS26+BT26</f>
        <v>0</v>
      </c>
      <c r="BV26" s="22" t="e">
        <f t="shared" ref="BV26" si="133">BS26/BU26</f>
        <v>#DIV/0!</v>
      </c>
      <c r="BW26" s="17">
        <f>VLOOKUP(B:B,'[18]summary-Sep-18'!$B$1:$DH$65536,111,0)</f>
        <v>13840510</v>
      </c>
      <c r="BX26" s="17">
        <f>VLOOKUP(B:B,'[18]summary-Sep-18'!$B$1:$DJ$65536,113,0)</f>
        <v>12405104</v>
      </c>
      <c r="BY26" s="17">
        <f t="shared" ref="BY26" si="134">BW26+BX26</f>
        <v>26245614</v>
      </c>
      <c r="BZ26" s="22">
        <f t="shared" ref="BZ26" si="135">BW26/BY26</f>
        <v>0.52734563573174553</v>
      </c>
      <c r="CA26" s="17">
        <f>VLOOKUP(B:B,'[19]summary-Dec-18'!$B$1:$DK$65536,114,0)</f>
        <v>15294808</v>
      </c>
      <c r="CB26" s="17">
        <f>VLOOKUP(B:B,'[19]summary-Dec-18'!$B$1:$DM$65536,116,0)</f>
        <v>12209536</v>
      </c>
      <c r="CC26" s="17">
        <f t="shared" ref="CC26" si="136">CA26+CB26</f>
        <v>27504344</v>
      </c>
      <c r="CD26" s="22">
        <f t="shared" ref="CD26" si="137">CA26/CC26</f>
        <v>0.55608699483979696</v>
      </c>
      <c r="CE26" s="16">
        <f>VLOOKUP(B:B,[20]Summary_mar_19!$B$1:$DN$65536,117,0)</f>
        <v>14194505</v>
      </c>
      <c r="CF26" s="17">
        <f>VLOOKUP(B:B,[20]Summary_mar_19!$B$1:$DP$65536,119,0)</f>
        <v>13042467</v>
      </c>
      <c r="CG26" s="17">
        <f t="shared" si="39"/>
        <v>27236972</v>
      </c>
      <c r="CH26" s="22">
        <f t="shared" si="40"/>
        <v>0.52114842281293239</v>
      </c>
      <c r="CI26" s="17">
        <f>VLOOKUP(B:B,[21]Summary_jun_19!$B$1:$DQ$65536,120,0)</f>
        <v>14130068</v>
      </c>
      <c r="CJ26" s="17">
        <f>VLOOKUP(B:B,[21]Summary_jun_19!$B$1:$DS$65536,122,0)</f>
        <v>13489594</v>
      </c>
      <c r="CK26" s="17">
        <f t="shared" si="41"/>
        <v>27619662</v>
      </c>
      <c r="CL26" s="22">
        <f t="shared" si="42"/>
        <v>0.51159453001271338</v>
      </c>
      <c r="CM26" s="17">
        <f>VLOOKUP(B:B,[22]Summary_sep_19!$B$1:$DT$65536,123,0)</f>
        <v>13530456</v>
      </c>
      <c r="CN26" s="17">
        <f>VLOOKUP(B:B,[22]Summary_sep_19!$B$1:$DV$65536,125,0)</f>
        <v>14322475</v>
      </c>
      <c r="CO26" s="17">
        <f t="shared" si="43"/>
        <v>27852931</v>
      </c>
      <c r="CP26" s="22">
        <f t="shared" si="44"/>
        <v>0.48578212468913956</v>
      </c>
      <c r="CQ26" s="17">
        <f>VLOOKUP(B:B,[23]Summary_DEC_19!$B$1:$DW$65536,126,0)</f>
        <v>13176185</v>
      </c>
      <c r="CR26" s="17">
        <f>VLOOKUP(B:B,[23]Summary_DEC_19!$B$1:$DY$65536,128,0)</f>
        <v>15463645</v>
      </c>
      <c r="CS26" s="17">
        <f t="shared" si="45"/>
        <v>28639830</v>
      </c>
      <c r="CT26" s="22">
        <f t="shared" si="46"/>
        <v>0.46006505625207972</v>
      </c>
      <c r="CU26" s="16">
        <f>VLOOKUP(B:B,[24]Summary_mar_20!$B:$DZ,129,0)</f>
        <v>13649736</v>
      </c>
      <c r="CV26" s="17">
        <f>VLOOKUP(B:B,[24]Summary_mar_20!$B:$EB,131,0)</f>
        <v>20872597</v>
      </c>
      <c r="CW26" s="17">
        <f t="shared" si="47"/>
        <v>34522333</v>
      </c>
      <c r="CX26" s="22">
        <f t="shared" si="48"/>
        <v>0.39538857353586154</v>
      </c>
      <c r="CY26" s="17">
        <f>VLOOKUP(B:B,[25]Summary_jun_20!$B:$EC,132,0)</f>
        <v>13869709</v>
      </c>
      <c r="CZ26" s="17">
        <f>VLOOKUP(B:B,[25]Summary_jun_20!$B:$EE,134,0)</f>
        <v>22665168</v>
      </c>
      <c r="DA26" s="17">
        <f t="shared" si="49"/>
        <v>36534877</v>
      </c>
      <c r="DB26" s="22">
        <f t="shared" si="50"/>
        <v>0.37962927862053564</v>
      </c>
      <c r="DC26" s="17">
        <f>VLOOKUP(B:B,[26]Summary_Sep_20!$B:$EF,135,0)</f>
        <v>13523648</v>
      </c>
      <c r="DD26" s="17">
        <f>VLOOKUP(B:B,[26]Summary_Sep_20!$B:$EI,138,0)</f>
        <v>24281477</v>
      </c>
      <c r="DE26" s="17">
        <f t="shared" si="51"/>
        <v>37805125</v>
      </c>
      <c r="DF26" s="22">
        <f t="shared" si="52"/>
        <v>0.35771996521635624</v>
      </c>
      <c r="DG26" s="17">
        <f>VLOOKUP(B:B,[27]Summary_Dec_20!$B:$EI,138,0)</f>
        <v>13698198</v>
      </c>
      <c r="DH26" s="17">
        <f>VLOOKUP(B:B,[27]Summary_Dec_20!$B:$EM,142,0)</f>
        <v>25023214</v>
      </c>
      <c r="DI26" s="17">
        <f t="shared" si="53"/>
        <v>38721412</v>
      </c>
      <c r="DJ26" s="22">
        <f t="shared" si="54"/>
        <v>0.35376287414312269</v>
      </c>
      <c r="DK26" s="16">
        <f>VLOOKUP(B:B,[28]Summary_Mar_21!$B:$EK,140,0)</f>
        <v>13516475</v>
      </c>
      <c r="DL26" s="17">
        <f>VLOOKUP(B:B,[28]Summary_Mar_21!$B:$EM,142,0)</f>
        <v>25298275</v>
      </c>
      <c r="DM26" s="17">
        <f t="shared" si="55"/>
        <v>38814750</v>
      </c>
      <c r="DN26" s="22">
        <f t="shared" si="56"/>
        <v>0.34823037633889181</v>
      </c>
      <c r="DO26" s="17">
        <f>VLOOKUP(B:B,[29]Summary_Jun_21!$B:$EN,143,0)</f>
        <v>13368058</v>
      </c>
      <c r="DP26" s="17">
        <f>VLOOKUP(B:B,[29]Summary_Jun_21!$B:$EP,145,0)</f>
        <v>25981737</v>
      </c>
      <c r="DQ26" s="17">
        <f t="shared" si="57"/>
        <v>39349795</v>
      </c>
      <c r="DR26" s="22">
        <f t="shared" si="58"/>
        <v>0.33972370122893908</v>
      </c>
      <c r="DS26" s="17">
        <f>VLOOKUP(B:B,[30]Summary_Sep_21!$B:$EQ,146,0)</f>
        <v>10252087</v>
      </c>
      <c r="DT26" s="17">
        <f>VLOOKUP(B:B,[30]Summary_Sep_21!$B:$ES,148,0)</f>
        <v>27902292</v>
      </c>
      <c r="DU26" s="17">
        <f t="shared" si="59"/>
        <v>38154379</v>
      </c>
      <c r="DV26" s="22">
        <f t="shared" si="60"/>
        <v>0.26870014055267416</v>
      </c>
      <c r="DW26" s="17">
        <f>VLOOKUP(B:B,[31]Summary_Dec_21!$B:$EV,151,0)</f>
        <v>10396609</v>
      </c>
      <c r="DX26" s="17">
        <f>VLOOKUP(B:B,[31]Summary_Dec_21!$B:$EX,153,0)</f>
        <v>29080933</v>
      </c>
      <c r="DY26" s="17">
        <f t="shared" si="61"/>
        <v>39477542</v>
      </c>
      <c r="DZ26" s="22">
        <f t="shared" si="62"/>
        <v>0.26335502347131945</v>
      </c>
      <c r="EA26" s="16">
        <f>VLOOKUP(B:B,[32]Summary_Mar_22!$B:$DL,115,0)</f>
        <v>10317057</v>
      </c>
      <c r="EB26" s="17">
        <f>VLOOKUP(B:B,[32]Summary_Mar_22!$B:$DN,117,0)</f>
        <v>31781853</v>
      </c>
      <c r="EC26" s="17">
        <f t="shared" si="63"/>
        <v>42098910</v>
      </c>
      <c r="ED26" s="22">
        <f t="shared" si="64"/>
        <v>0.24506708130923105</v>
      </c>
      <c r="EE26" s="17">
        <f>VLOOKUP(B:B,[33]Summary_Jun_22!$B:$DO,118,0)</f>
        <v>10199565</v>
      </c>
      <c r="EF26" s="17">
        <f>VLOOKUP(B:B,[33]Summary_Jun_22!$B:$DQ,120,0)</f>
        <v>33479523</v>
      </c>
      <c r="EG26" s="17">
        <f t="shared" si="65"/>
        <v>43679088</v>
      </c>
      <c r="EH26" s="22">
        <f t="shared" si="66"/>
        <v>0.23351140023802694</v>
      </c>
      <c r="EI26" s="17">
        <f>VLOOKUP(B:B,[34]Summary_Sep_22!$B:$DR,121,0)</f>
        <v>10149598</v>
      </c>
      <c r="EJ26" s="17">
        <f>VLOOKUP(B:B,[34]Summary_Sep_22!$B:$DT,123,0)</f>
        <v>36270650</v>
      </c>
      <c r="EK26" s="17">
        <f t="shared" si="67"/>
        <v>46420248</v>
      </c>
      <c r="EL26" s="22">
        <f t="shared" si="68"/>
        <v>0.21864592364952468</v>
      </c>
      <c r="EM26" s="17">
        <f>VLOOKUP(B:B,[35]Summary_Dec_22!$B:$DU,124,0)</f>
        <v>10042237</v>
      </c>
      <c r="EN26" s="17">
        <f>VLOOKUP(B:B,[35]Summary_Dec_22!$B:$DW,126,0)</f>
        <v>38416240</v>
      </c>
      <c r="EO26" s="17">
        <f t="shared" si="69"/>
        <v>48458477</v>
      </c>
      <c r="EP26" s="22">
        <f t="shared" si="70"/>
        <v>0.20723385507967987</v>
      </c>
      <c r="EQ26" s="16">
        <f>VLOOKUP(B:B,[36]Summary_Mar_23!$B:$DS,122,0)</f>
        <v>10275662</v>
      </c>
      <c r="ER26" s="17">
        <f>VLOOKUP(B:B,[36]Summary_Mar_23!$B:$DU,124,0)</f>
        <v>39588545</v>
      </c>
      <c r="ES26" s="17">
        <f t="shared" si="71"/>
        <v>49864207</v>
      </c>
      <c r="ET26" s="22">
        <f t="shared" si="72"/>
        <v>0.2060729051602084</v>
      </c>
      <c r="EU26" s="17">
        <f>VLOOKUP(B:B,[37]Summary_Jun_23!$B:$DT,123,0)</f>
        <v>10402561</v>
      </c>
      <c r="EV26" s="17">
        <f>VLOOKUP(B:B,[37]Summary_Jun_23!$B:$DV,125,0)</f>
        <v>41617001</v>
      </c>
      <c r="EW26" s="17">
        <f t="shared" si="73"/>
        <v>52019562</v>
      </c>
      <c r="EX26" s="22">
        <f t="shared" si="74"/>
        <v>0.19997402131144434</v>
      </c>
      <c r="EY26" s="1">
        <f>VLOOKUP(B:B,[38]Summary_Sep_23!$B:$DV,125,0)</f>
        <v>10171004</v>
      </c>
      <c r="EZ26" s="1">
        <f>VLOOKUP(B:B,[38]Summary_Sep_23!$B:$DX,127,0)</f>
        <v>42701001</v>
      </c>
      <c r="FA26" s="17">
        <f t="shared" si="75"/>
        <v>52872005</v>
      </c>
      <c r="FB26" s="22">
        <f t="shared" si="76"/>
        <v>0.19237031014806419</v>
      </c>
      <c r="FC26" s="17">
        <f>VLOOKUP(B:B,[39]Indu!$B:$DX,127,0)</f>
        <v>10928406</v>
      </c>
      <c r="FD26" s="17">
        <f>VLOOKUP(B:B,[39]Indu!$B:$EA,130,0)</f>
        <v>45590301</v>
      </c>
      <c r="FE26" s="17">
        <f t="shared" si="77"/>
        <v>56518707</v>
      </c>
      <c r="FF26" s="22">
        <f t="shared" si="78"/>
        <v>0.19335909436144744</v>
      </c>
      <c r="FG26" s="16">
        <f>VLOOKUP(B:B,'[40]Mar 2024 Final'!$B:$EA,130,0)</f>
        <v>10166353</v>
      </c>
      <c r="FH26" s="17">
        <f>VLOOKUP(B:B,'[40]Mar 2024 Final'!$B:$EC,132,0)</f>
        <v>42579414</v>
      </c>
      <c r="FI26" s="17">
        <f t="shared" si="79"/>
        <v>52745767</v>
      </c>
      <c r="FJ26" s="22">
        <f t="shared" si="80"/>
        <v>0.19274253799361757</v>
      </c>
      <c r="FK26" s="17">
        <f>VLOOKUP(B:B,'[41]June 2024 Final'!$B:$EF,135,0)</f>
        <v>10667269</v>
      </c>
      <c r="FL26" s="17">
        <f>VLOOKUP(B:B,'[41]June 2024 Final'!$B:$EH,137,0)</f>
        <v>43636449</v>
      </c>
      <c r="FM26" s="17">
        <f t="shared" si="81"/>
        <v>54303718</v>
      </c>
      <c r="FN26" s="22">
        <f t="shared" si="82"/>
        <v>0.19643717581179249</v>
      </c>
      <c r="FO26" s="17">
        <f>VLOOKUP(B:B,'[42]Sep 2024 Final'!$B:$EG,136,0)</f>
        <v>10651993</v>
      </c>
      <c r="FP26" s="17">
        <f>VLOOKUP(B:B,'[42]Sep 2024 Final'!$B:$EI,138,0)</f>
        <v>43999110</v>
      </c>
      <c r="FQ26" s="17">
        <f t="shared" si="83"/>
        <v>54651103</v>
      </c>
      <c r="FR26" s="22">
        <f t="shared" si="84"/>
        <v>0.19490902132386972</v>
      </c>
      <c r="FS26" s="17">
        <f>VLOOKUP(B:B,'[43]Dec 2024 Final'!$B:$EI,138,0)</f>
        <v>13478040</v>
      </c>
      <c r="FT26" s="17">
        <f>VLOOKUP(B:B,'[43]Dec 2024 Final'!$B:$EK,140,0)</f>
        <v>45016040</v>
      </c>
      <c r="FU26" s="17">
        <f t="shared" si="85"/>
        <v>58494080</v>
      </c>
      <c r="FV26" s="22">
        <f t="shared" si="86"/>
        <v>0.23041716358304978</v>
      </c>
    </row>
    <row r="27" spans="1:178" x14ac:dyDescent="0.25">
      <c r="A27">
        <v>21</v>
      </c>
      <c r="B27" s="11" t="s">
        <v>61</v>
      </c>
      <c r="C27" s="16">
        <v>360313</v>
      </c>
      <c r="D27" s="17">
        <v>9387700</v>
      </c>
      <c r="E27" s="17">
        <f t="shared" si="0"/>
        <v>9748013</v>
      </c>
      <c r="F27" s="22">
        <f t="shared" si="1"/>
        <v>3.6962712298393527E-2</v>
      </c>
      <c r="G27" s="17">
        <v>351716</v>
      </c>
      <c r="H27" s="17">
        <v>9618733</v>
      </c>
      <c r="I27" s="17">
        <f t="shared" si="87"/>
        <v>9970449</v>
      </c>
      <c r="J27" s="22">
        <f t="shared" si="2"/>
        <v>3.5275843645556984E-2</v>
      </c>
      <c r="K27" s="46"/>
      <c r="L27" s="46"/>
      <c r="M27" s="47">
        <f t="shared" si="3"/>
        <v>0</v>
      </c>
      <c r="N27" s="48" t="e">
        <f t="shared" si="4"/>
        <v>#DIV/0!</v>
      </c>
      <c r="O27" s="17">
        <f>VLOOKUP(B:B,'[3]Dec 2014 (Final)'!$B$1:$BO$65536,66,0)</f>
        <v>268933</v>
      </c>
      <c r="P27" s="17">
        <f>VLOOKUP(B:B,'[3]Dec 2014 (Final)'!$B$1:$BQ$65536,68,0)</f>
        <v>12440594</v>
      </c>
      <c r="Q27" s="17">
        <f t="shared" si="5"/>
        <v>12709527</v>
      </c>
      <c r="R27" s="22">
        <f t="shared" si="6"/>
        <v>2.11599534742717E-2</v>
      </c>
      <c r="S27" s="16">
        <f>VLOOKUP(B:B,'[4]Mar 2015 (Final)'!$B$1:$BQ$65536,68,0)</f>
        <v>390350</v>
      </c>
      <c r="T27" s="17">
        <f>VLOOKUP(B:B,'[4]Mar 2015 (Final)'!$B$1:$BS$65536,70,0)</f>
        <v>10893074</v>
      </c>
      <c r="U27" s="17">
        <f t="shared" si="7"/>
        <v>11283424</v>
      </c>
      <c r="V27" s="22">
        <f t="shared" si="8"/>
        <v>3.4594995278029082E-2</v>
      </c>
      <c r="W27" s="17">
        <f>VLOOKUP(B:B,'[5]June 2015 (Final)'!$B$1:$BU$65536,72,0)</f>
        <v>383377</v>
      </c>
      <c r="X27" s="17">
        <f>VLOOKUP(B:B,'[5]June 2015 (Final)'!$B$1:$BW$65536,74,0)</f>
        <v>11207219</v>
      </c>
      <c r="Y27" s="17">
        <f t="shared" si="9"/>
        <v>11590596</v>
      </c>
      <c r="Z27" s="22">
        <f t="shared" si="10"/>
        <v>3.3076556201251425E-2</v>
      </c>
      <c r="AA27" s="17">
        <f>VLOOKUP(B:B,'[6]Sep 2015 (Final)'!$B$1:$BX$65536,75,0)</f>
        <v>395088</v>
      </c>
      <c r="AB27" s="17">
        <f>VLOOKUP(B:B,'[6]Sep 2015 (Final)'!$B$1:$BZ$65536,77,0)</f>
        <v>12374541</v>
      </c>
      <c r="AC27" s="17">
        <f t="shared" si="11"/>
        <v>12769629</v>
      </c>
      <c r="AD27" s="22">
        <f t="shared" si="12"/>
        <v>3.0939661598625927E-2</v>
      </c>
      <c r="AE27" s="17">
        <f>VLOOKUP(B:B,'[7]Dec 2015 (Final)'!$B$1:$CA$65536,78,0)</f>
        <v>393799</v>
      </c>
      <c r="AF27" s="17">
        <f>VLOOKUP(B:B,'[7]Dec 2015 (Final)'!$B$1:$CC$65536,80,0)</f>
        <v>12422326</v>
      </c>
      <c r="AG27" s="17">
        <f t="shared" si="13"/>
        <v>12816125</v>
      </c>
      <c r="AH27" s="22">
        <f t="shared" si="14"/>
        <v>3.0726838260394618E-2</v>
      </c>
      <c r="AI27" s="16">
        <f>VLOOKUP(B:B,'[8]Mar 2016 (Final)'!$B$1:$CD$65536,81,0)</f>
        <v>324828</v>
      </c>
      <c r="AJ27" s="17">
        <f>VLOOKUP(B:B,'[8]Mar 2016 (Final)'!$B$1:$CF$65536,83,0)</f>
        <v>12181966</v>
      </c>
      <c r="AK27" s="17">
        <f t="shared" si="15"/>
        <v>12506794</v>
      </c>
      <c r="AL27" s="22">
        <f t="shared" si="16"/>
        <v>2.5972123631363881E-2</v>
      </c>
      <c r="AM27" s="17">
        <f>VLOOKUP(B:B,'[9]Jun 2016 (Final)'!$B$1:$CH$65536,85,0)</f>
        <v>343847</v>
      </c>
      <c r="AN27" s="17">
        <f>VLOOKUP(B:B,'[9]Jun 2016 (Final)'!$B$1:$CJ$65536,87,0)</f>
        <v>12444979</v>
      </c>
      <c r="AO27" s="17">
        <f t="shared" si="17"/>
        <v>12788826</v>
      </c>
      <c r="AP27" s="22">
        <f t="shared" si="18"/>
        <v>2.6886517964979741E-2</v>
      </c>
      <c r="AQ27" s="17">
        <f>VLOOKUP(B:B,'[10]Sep 2016 (Final)'!$B$1:$CK$65536,88,0)</f>
        <v>752409</v>
      </c>
      <c r="AR27" s="17">
        <f>VLOOKUP(B:B,'[10]Sep 2016 (Final)'!$B$1:$CM$65536,90,0)</f>
        <v>12592984</v>
      </c>
      <c r="AS27" s="17">
        <f t="shared" si="19"/>
        <v>13345393</v>
      </c>
      <c r="AT27" s="22">
        <f t="shared" si="20"/>
        <v>5.6379680988038347E-2</v>
      </c>
      <c r="AU27" s="17">
        <f>VLOOKUP(B:B,'[11]summary-dec-16'!$B$1:$CN$65536,91,0)</f>
        <v>744239</v>
      </c>
      <c r="AV27" s="17">
        <f>VLOOKUP(B:B,'[11]summary-dec-16'!$B$1:$CP$65536,93,0)</f>
        <v>12906196</v>
      </c>
      <c r="AW27" s="17">
        <f t="shared" si="21"/>
        <v>13650435</v>
      </c>
      <c r="AX27" s="22">
        <f t="shared" si="22"/>
        <v>5.452126617210367E-2</v>
      </c>
      <c r="AY27" s="16">
        <f>VLOOKUP(B:B,'[12]summary-mar-17'!$B$1:$CP$65536,93,0)</f>
        <v>773480</v>
      </c>
      <c r="AZ27" s="17">
        <f>VLOOKUP(B:B,'[12]summary-mar-17'!$B$1:$CR$65536,95,0)</f>
        <v>12526076</v>
      </c>
      <c r="BA27" s="17">
        <f t="shared" si="23"/>
        <v>13299556</v>
      </c>
      <c r="BB27" s="22">
        <f t="shared" si="24"/>
        <v>5.8158332503731702E-2</v>
      </c>
      <c r="BC27" s="17">
        <f>VLOOKUP(B:B,'[13]summary-june-17'!$B$1:$CS$65536,96,0)</f>
        <v>629337</v>
      </c>
      <c r="BD27" s="17">
        <f>VLOOKUP(B:B,'[13]summary-june-17'!$B$1:$CU$65536,98,0)</f>
        <v>13309077</v>
      </c>
      <c r="BE27" s="17">
        <f t="shared" si="25"/>
        <v>13938414</v>
      </c>
      <c r="BF27" s="22">
        <f t="shared" si="26"/>
        <v>4.5151263264242257E-2</v>
      </c>
      <c r="BG27" s="17">
        <f>VLOOKUP(B:B,'[14]summary-sep-17'!$B$1:$CV$65536,99,0)</f>
        <v>881713</v>
      </c>
      <c r="BH27" s="17">
        <f>VLOOKUP(B:B,'[14]summary-sep-17'!$B$1:$CX$65536,101,0)</f>
        <v>13931323</v>
      </c>
      <c r="BI27" s="17">
        <f t="shared" si="27"/>
        <v>14813036</v>
      </c>
      <c r="BJ27" s="22">
        <f t="shared" si="28"/>
        <v>5.9522774399522152E-2</v>
      </c>
      <c r="BK27" s="17">
        <f>VLOOKUP(B:B,'[15]summary-Dec-17'!$B$1:$CY$65536,102,0)</f>
        <v>1142494</v>
      </c>
      <c r="BL27" s="17">
        <f>VLOOKUP(B:B,'[15]summary-Dec-17'!$B$1:$DA$65536,104,0)</f>
        <v>13203981</v>
      </c>
      <c r="BM27" s="17">
        <f t="shared" si="29"/>
        <v>14346475</v>
      </c>
      <c r="BN27" s="22">
        <f t="shared" si="30"/>
        <v>7.9635868741276164E-2</v>
      </c>
      <c r="BO27" s="16">
        <f>VLOOKUP(B:B,'[16]summary-Mar-18'!$B$1:$DB$65536,105,0)</f>
        <v>1131335</v>
      </c>
      <c r="BP27" s="17">
        <f>VLOOKUP(B:B,'[16]summary-Mar-18'!$B$1:$DD$65536,107,0)</f>
        <v>12882665</v>
      </c>
      <c r="BQ27" s="17">
        <f t="shared" si="31"/>
        <v>14014000</v>
      </c>
      <c r="BR27" s="22">
        <f t="shared" si="32"/>
        <v>8.0728913943199657E-2</v>
      </c>
      <c r="BS27" s="17">
        <f>VLOOKUP(B:B,'[17]summary-Jun-18'!$B$1:$DE$65536,108,0)</f>
        <v>1276215</v>
      </c>
      <c r="BT27" s="1">
        <f>VLOOKUP(B:B,'[17]summary-Jun-18'!$B$1:$DG$65536,110,0)</f>
        <v>13387409</v>
      </c>
      <c r="BU27" s="17">
        <f t="shared" si="33"/>
        <v>14663624</v>
      </c>
      <c r="BV27" s="22">
        <f t="shared" si="34"/>
        <v>8.7032714423119412E-2</v>
      </c>
      <c r="BW27" s="17">
        <f>VLOOKUP(B:B,'[18]summary-Sep-18'!$B$1:$DH$65536,111,0)</f>
        <v>2565778</v>
      </c>
      <c r="BX27" s="17">
        <f>VLOOKUP(B:B,'[18]summary-Sep-18'!$B$1:$DJ$65536,113,0)</f>
        <v>12693857</v>
      </c>
      <c r="BY27" s="17">
        <f t="shared" si="35"/>
        <v>15259635</v>
      </c>
      <c r="BZ27" s="22">
        <f t="shared" si="36"/>
        <v>0.16814150535055392</v>
      </c>
      <c r="CA27" s="17">
        <f>VLOOKUP(B:B,'[19]summary-Dec-18'!$B$1:$DK$65536,114,0)</f>
        <v>2085931</v>
      </c>
      <c r="CB27" s="17">
        <f>VLOOKUP(B:B,'[19]summary-Dec-18'!$B$1:$DM$65536,116,0)</f>
        <v>12669666</v>
      </c>
      <c r="CC27" s="17">
        <f t="shared" si="37"/>
        <v>14755597</v>
      </c>
      <c r="CD27" s="22">
        <f t="shared" si="38"/>
        <v>0.14136540866492897</v>
      </c>
      <c r="CE27" s="16">
        <f>VLOOKUP(B:B,[20]Summary_mar_19!$B$1:$DN$65536,117,0)</f>
        <v>2127443</v>
      </c>
      <c r="CF27" s="17">
        <f>VLOOKUP(B:B,[20]Summary_mar_19!$B$1:$DP$65536,119,0)</f>
        <v>12439125</v>
      </c>
      <c r="CG27" s="17">
        <f t="shared" si="39"/>
        <v>14566568</v>
      </c>
      <c r="CH27" s="22">
        <f t="shared" si="40"/>
        <v>0.14604970779664778</v>
      </c>
      <c r="CI27" s="17">
        <f>VLOOKUP(B:B,[21]Summary_jun_19!$B$1:$DQ$65536,120,0)</f>
        <v>2266612</v>
      </c>
      <c r="CJ27" s="17">
        <f>VLOOKUP(B:B,[21]Summary_jun_19!$B$1:$DS$65536,122,0)</f>
        <v>12936230</v>
      </c>
      <c r="CK27" s="17">
        <f t="shared" si="41"/>
        <v>15202842</v>
      </c>
      <c r="CL27" s="22">
        <f t="shared" si="42"/>
        <v>0.14909133437024472</v>
      </c>
      <c r="CM27" s="17">
        <f>VLOOKUP(B:B,[22]Summary_sep_19!$B$1:$DT$65536,123,0)</f>
        <v>2301619</v>
      </c>
      <c r="CN27" s="17">
        <f>VLOOKUP(B:B,[22]Summary_sep_19!$B$1:$DV$65536,125,0)</f>
        <v>13480462</v>
      </c>
      <c r="CO27" s="17">
        <f t="shared" si="43"/>
        <v>15782081</v>
      </c>
      <c r="CP27" s="22">
        <f t="shared" si="44"/>
        <v>0.14583748492990245</v>
      </c>
      <c r="CQ27" s="17">
        <f>VLOOKUP(B:B,[23]Summary_DEC_19!$B$1:$DW$65536,126,0)</f>
        <v>2066169</v>
      </c>
      <c r="CR27" s="17">
        <f>VLOOKUP(B:B,[23]Summary_DEC_19!$B$1:$DY$65536,128,0)</f>
        <v>13544305</v>
      </c>
      <c r="CS27" s="17">
        <f t="shared" si="45"/>
        <v>15610474</v>
      </c>
      <c r="CT27" s="22">
        <f t="shared" si="46"/>
        <v>0.13235786434159527</v>
      </c>
      <c r="CU27" s="16">
        <f>VLOOKUP(B:B,[24]Summary_mar_20!$B:$DZ,129,0)</f>
        <v>2391503</v>
      </c>
      <c r="CV27" s="17">
        <f>VLOOKUP(B:B,[24]Summary_mar_20!$B:$EB,131,0)</f>
        <v>12732581</v>
      </c>
      <c r="CW27" s="17">
        <f t="shared" si="47"/>
        <v>15124084</v>
      </c>
      <c r="CX27" s="22">
        <f t="shared" si="48"/>
        <v>0.15812547721898398</v>
      </c>
      <c r="CY27" s="17">
        <f>VLOOKUP(B:B,[25]Summary_jun_20!$B:$EC,132,0)</f>
        <v>2378034</v>
      </c>
      <c r="CZ27" s="17">
        <f>VLOOKUP(B:B,[25]Summary_jun_20!$B:$EE,134,0)</f>
        <v>12607696</v>
      </c>
      <c r="DA27" s="17">
        <f t="shared" si="49"/>
        <v>14985730</v>
      </c>
      <c r="DB27" s="22">
        <f t="shared" si="50"/>
        <v>0.15868656381771193</v>
      </c>
      <c r="DC27" s="17">
        <f>VLOOKUP(B:B,[26]Summary_Sep_20!$B:$EF,135,0)</f>
        <v>2397357</v>
      </c>
      <c r="DD27" s="17">
        <f>VLOOKUP(B:B,[26]Summary_Sep_20!$B:$EI,138,0)</f>
        <v>11414348</v>
      </c>
      <c r="DE27" s="17">
        <f t="shared" si="51"/>
        <v>13811705</v>
      </c>
      <c r="DF27" s="22">
        <f t="shared" si="52"/>
        <v>0.17357429803199534</v>
      </c>
      <c r="DG27" s="17">
        <f>VLOOKUP(B:B,[27]Summary_Dec_20!$B:$EI,138,0)</f>
        <v>2402378</v>
      </c>
      <c r="DH27" s="17">
        <f>VLOOKUP(B:B,[27]Summary_Dec_20!$B:$EM,142,0)</f>
        <v>13081720</v>
      </c>
      <c r="DI27" s="17">
        <f t="shared" si="53"/>
        <v>15484098</v>
      </c>
      <c r="DJ27" s="22">
        <f t="shared" si="54"/>
        <v>0.15515130426066795</v>
      </c>
      <c r="DK27" s="16">
        <f>VLOOKUP(B:B,[28]Summary_Mar_21!$B:$EK,140,0)</f>
        <v>1964080</v>
      </c>
      <c r="DL27" s="17">
        <f>VLOOKUP(B:B,[28]Summary_Mar_21!$B:$EM,142,0)</f>
        <v>13467715</v>
      </c>
      <c r="DM27" s="17">
        <f t="shared" si="55"/>
        <v>15431795</v>
      </c>
      <c r="DN27" s="22">
        <f t="shared" si="56"/>
        <v>0.12727488927892056</v>
      </c>
      <c r="DO27" s="17">
        <f>VLOOKUP(B:B,[29]Summary_Jun_21!$B:$EN,143,0)</f>
        <v>1916738</v>
      </c>
      <c r="DP27" s="17">
        <f>VLOOKUP(B:B,[29]Summary_Jun_21!$B:$EP,145,0)</f>
        <v>15818224</v>
      </c>
      <c r="DQ27" s="17">
        <f t="shared" si="57"/>
        <v>17734962</v>
      </c>
      <c r="DR27" s="22">
        <f t="shared" si="58"/>
        <v>0.10807680332216105</v>
      </c>
      <c r="DS27" s="17">
        <f>VLOOKUP(B:B,[30]Summary_Sep_21!$B:$EQ,146,0)</f>
        <v>1960412</v>
      </c>
      <c r="DT27" s="17">
        <f>VLOOKUP(B:B,[30]Summary_Sep_21!$B:$ES,148,0)</f>
        <v>16659914</v>
      </c>
      <c r="DU27" s="17">
        <f t="shared" si="59"/>
        <v>18620326</v>
      </c>
      <c r="DV27" s="22">
        <f t="shared" si="60"/>
        <v>0.10528344133180052</v>
      </c>
      <c r="DW27" s="17">
        <f>VLOOKUP(B:B,[31]Summary_Dec_21!$B:$EV,151,0)</f>
        <v>1737771</v>
      </c>
      <c r="DX27" s="17">
        <f>VLOOKUP(B:B,[31]Summary_Dec_21!$B:$EX,153,0)</f>
        <v>16648975</v>
      </c>
      <c r="DY27" s="17">
        <f t="shared" si="61"/>
        <v>18386746</v>
      </c>
      <c r="DZ27" s="22">
        <f t="shared" si="62"/>
        <v>9.4512155658211625E-2</v>
      </c>
      <c r="EA27" s="16">
        <f>VLOOKUP(B:B,[32]Summary_Mar_22!$B:$DL,115,0)</f>
        <v>1750089</v>
      </c>
      <c r="EB27" s="17">
        <f>VLOOKUP(B:B,[32]Summary_Mar_22!$B:$DN,117,0)</f>
        <v>16864759</v>
      </c>
      <c r="EC27" s="17">
        <f t="shared" si="63"/>
        <v>18614848</v>
      </c>
      <c r="ED27" s="22">
        <f t="shared" si="64"/>
        <v>9.4015755594673678E-2</v>
      </c>
      <c r="EE27" s="17">
        <f>VLOOKUP(B:B,[33]Summary_Jun_22!$B:$DO,118,0)</f>
        <v>1881881</v>
      </c>
      <c r="EF27" s="17">
        <f>VLOOKUP(B:B,[33]Summary_Jun_22!$B:$DQ,120,0)</f>
        <v>16443717</v>
      </c>
      <c r="EG27" s="17">
        <f t="shared" si="65"/>
        <v>18325598</v>
      </c>
      <c r="EH27" s="22">
        <f t="shared" si="66"/>
        <v>0.10269138284054904</v>
      </c>
      <c r="EI27" s="17">
        <f>VLOOKUP(B:B,[34]Summary_Sep_22!$B:$DR,121,0)</f>
        <v>1624832</v>
      </c>
      <c r="EJ27" s="17">
        <f>VLOOKUP(B:B,[34]Summary_Sep_22!$B:$DT,123,0)</f>
        <v>15380341</v>
      </c>
      <c r="EK27" s="17">
        <f t="shared" si="67"/>
        <v>17005173</v>
      </c>
      <c r="EL27" s="22">
        <f t="shared" si="68"/>
        <v>9.5549277857978857E-2</v>
      </c>
      <c r="EM27" s="17">
        <f>VLOOKUP(B:B,[35]Summary_Dec_22!$B:$DU,124,0)</f>
        <v>1320245</v>
      </c>
      <c r="EN27" s="17">
        <f>VLOOKUP(B:B,[35]Summary_Dec_22!$B:$DW,126,0)</f>
        <v>13173778</v>
      </c>
      <c r="EO27" s="17">
        <f t="shared" si="69"/>
        <v>14494023</v>
      </c>
      <c r="EP27" s="22">
        <f t="shared" si="70"/>
        <v>9.1088926794168884E-2</v>
      </c>
      <c r="EQ27" s="16">
        <f>VLOOKUP(B:B,[36]Summary_Mar_23!$B:$DS,122,0)</f>
        <v>2037686</v>
      </c>
      <c r="ER27" s="17">
        <f>VLOOKUP(B:B,[36]Summary_Mar_23!$B:$DU,124,0)</f>
        <v>11989713</v>
      </c>
      <c r="ES27" s="17">
        <f t="shared" si="71"/>
        <v>14027399</v>
      </c>
      <c r="ET27" s="22">
        <f t="shared" si="72"/>
        <v>0.14526470659314675</v>
      </c>
      <c r="EU27" s="17">
        <f>VLOOKUP(B:B,[37]Summary_Jun_23!$B:$DT,123,0)</f>
        <v>2068767</v>
      </c>
      <c r="EV27" s="17">
        <f>VLOOKUP(B:B,[37]Summary_Jun_23!$B:$DV,125,0)</f>
        <v>10650609</v>
      </c>
      <c r="EW27" s="17">
        <f t="shared" si="73"/>
        <v>12719376</v>
      </c>
      <c r="EX27" s="22">
        <f t="shared" si="74"/>
        <v>0.16264689399857352</v>
      </c>
      <c r="EY27" s="1">
        <f>VLOOKUP(B:B,[38]Summary_Sep_23!$B:$DV,125,0)</f>
        <v>2137663</v>
      </c>
      <c r="EZ27" s="1">
        <f>VLOOKUP(B:B,[38]Summary_Sep_23!$B:$DX,127,0)</f>
        <v>8352683</v>
      </c>
      <c r="FA27" s="17">
        <f t="shared" si="75"/>
        <v>10490346</v>
      </c>
      <c r="FB27" s="22">
        <f t="shared" si="76"/>
        <v>0.20377430830212845</v>
      </c>
      <c r="FC27" s="17">
        <f>VLOOKUP(B:B,[39]Indu!$B:$DX,127,0)</f>
        <v>1951051</v>
      </c>
      <c r="FD27" s="17">
        <f>VLOOKUP(B:B,[39]Indu!$B:$EA,130,0)</f>
        <v>6538537</v>
      </c>
      <c r="FE27" s="17">
        <f t="shared" si="77"/>
        <v>8489588</v>
      </c>
      <c r="FF27" s="22">
        <f t="shared" si="78"/>
        <v>0.22981692397793627</v>
      </c>
      <c r="FG27" s="16">
        <f>VLOOKUP(B:B,'[40]Mar 2024 Final'!$B:$EA,130,0)</f>
        <v>1939655</v>
      </c>
      <c r="FH27" s="17">
        <f>VLOOKUP(B:B,'[40]Mar 2024 Final'!$B:$EC,132,0)</f>
        <v>5520329</v>
      </c>
      <c r="FI27" s="17">
        <f t="shared" si="79"/>
        <v>7459984</v>
      </c>
      <c r="FJ27" s="22">
        <f t="shared" si="80"/>
        <v>0.26000793031191488</v>
      </c>
      <c r="FK27" s="17">
        <f>VLOOKUP(B:B,'[41]June 2024 Final'!$B:$EF,135,0)</f>
        <v>1854369</v>
      </c>
      <c r="FL27" s="17">
        <f>VLOOKUP(B:B,'[41]June 2024 Final'!$B:$EH,137,0)</f>
        <v>4687706</v>
      </c>
      <c r="FM27" s="17">
        <f t="shared" si="81"/>
        <v>6542075</v>
      </c>
      <c r="FN27" s="22">
        <f t="shared" si="82"/>
        <v>0.28345272715461073</v>
      </c>
      <c r="FO27" s="17">
        <f>VLOOKUP(B:B,'[42]Sep 2024 Final'!$B:$EG,136,0)</f>
        <v>1776174</v>
      </c>
      <c r="FP27" s="17">
        <f>VLOOKUP(B:B,'[42]Sep 2024 Final'!$B:$EI,138,0)</f>
        <v>3745577</v>
      </c>
      <c r="FQ27" s="17">
        <f t="shared" si="83"/>
        <v>5521751</v>
      </c>
      <c r="FR27" s="22">
        <f t="shared" si="84"/>
        <v>0.32166861562573179</v>
      </c>
      <c r="FS27" s="17">
        <f>VLOOKUP(B:B,'[43]Dec 2024 Final'!$B:$EI,138,0)</f>
        <v>1766598</v>
      </c>
      <c r="FT27" s="17">
        <f>VLOOKUP(B:B,'[43]Dec 2024 Final'!$B:$EK,140,0)</f>
        <v>2797000</v>
      </c>
      <c r="FU27" s="17">
        <f t="shared" si="85"/>
        <v>4563598</v>
      </c>
      <c r="FV27" s="22">
        <f t="shared" si="86"/>
        <v>0.38710640157174231</v>
      </c>
    </row>
    <row r="28" spans="1:178" x14ac:dyDescent="0.25">
      <c r="A28">
        <v>22</v>
      </c>
      <c r="B28" s="11" t="s">
        <v>88</v>
      </c>
      <c r="C28" s="16">
        <v>1234355</v>
      </c>
      <c r="D28" s="17">
        <v>7460360</v>
      </c>
      <c r="E28" s="17">
        <v>8694715</v>
      </c>
      <c r="F28" s="22">
        <v>0.14196612539916489</v>
      </c>
      <c r="G28" s="17">
        <v>893524</v>
      </c>
      <c r="H28" s="17">
        <v>8658287</v>
      </c>
      <c r="I28" s="17">
        <v>9551811</v>
      </c>
      <c r="J28" s="22">
        <v>9.354498324977327E-2</v>
      </c>
      <c r="K28" s="46"/>
      <c r="L28" s="46"/>
      <c r="M28" s="47">
        <v>0</v>
      </c>
      <c r="N28" s="48" t="e">
        <v>#DIV/0!</v>
      </c>
      <c r="O28" s="17">
        <v>1471095</v>
      </c>
      <c r="P28" s="17">
        <v>9765509</v>
      </c>
      <c r="Q28" s="17">
        <v>11236604</v>
      </c>
      <c r="R28" s="22">
        <v>0.13091989359062578</v>
      </c>
      <c r="S28" s="16">
        <v>1500884</v>
      </c>
      <c r="T28" s="17">
        <v>10119184</v>
      </c>
      <c r="U28" s="17">
        <v>11620068</v>
      </c>
      <c r="V28" s="22">
        <v>0.12916309956189584</v>
      </c>
      <c r="W28" s="17">
        <v>1734760</v>
      </c>
      <c r="X28" s="17">
        <v>10723169</v>
      </c>
      <c r="Y28" s="17">
        <v>12457929</v>
      </c>
      <c r="Z28" s="22">
        <v>0.13924946915334002</v>
      </c>
      <c r="AA28" s="17">
        <v>2043031</v>
      </c>
      <c r="AB28" s="17">
        <v>11103673</v>
      </c>
      <c r="AC28" s="17">
        <v>13146704</v>
      </c>
      <c r="AD28" s="22">
        <v>0.15540252522609468</v>
      </c>
      <c r="AE28" s="17">
        <v>2566084</v>
      </c>
      <c r="AF28" s="17">
        <v>10940003</v>
      </c>
      <c r="AG28" s="17">
        <v>13506087</v>
      </c>
      <c r="AH28" s="22">
        <v>0.18999462982875795</v>
      </c>
      <c r="AI28" s="16">
        <v>2338014</v>
      </c>
      <c r="AJ28" s="17">
        <v>10784529</v>
      </c>
      <c r="AK28" s="17">
        <v>13122543</v>
      </c>
      <c r="AL28" s="22">
        <v>0.17816775300336224</v>
      </c>
      <c r="AM28" s="17">
        <v>2125669</v>
      </c>
      <c r="AN28" s="17">
        <v>10597421</v>
      </c>
      <c r="AO28" s="17">
        <v>12723090</v>
      </c>
      <c r="AP28" s="22">
        <v>0.16707175693954848</v>
      </c>
      <c r="AQ28" s="17">
        <v>2457843</v>
      </c>
      <c r="AR28" s="17">
        <v>10722735</v>
      </c>
      <c r="AS28" s="17">
        <v>13180578</v>
      </c>
      <c r="AT28" s="22">
        <v>0.18647459921712084</v>
      </c>
      <c r="AU28" s="17">
        <v>3495479</v>
      </c>
      <c r="AV28" s="17">
        <v>10939122</v>
      </c>
      <c r="AW28" s="17">
        <v>14434601</v>
      </c>
      <c r="AX28" s="22">
        <v>0.24215972440111092</v>
      </c>
      <c r="AY28" s="16">
        <v>3481244</v>
      </c>
      <c r="AZ28" s="17">
        <v>10547631</v>
      </c>
      <c r="BA28" s="17">
        <v>14028875</v>
      </c>
      <c r="BB28" s="22">
        <v>0.24814847947536778</v>
      </c>
      <c r="BC28" s="17">
        <v>2987044</v>
      </c>
      <c r="BD28" s="17">
        <v>10312449</v>
      </c>
      <c r="BE28" s="17">
        <v>13299493</v>
      </c>
      <c r="BF28" s="22">
        <v>0.22459833619221425</v>
      </c>
      <c r="BG28" s="17">
        <v>3326727</v>
      </c>
      <c r="BH28" s="17">
        <v>10056728</v>
      </c>
      <c r="BI28" s="17">
        <v>13383455</v>
      </c>
      <c r="BJ28" s="22">
        <v>0.24857011885197058</v>
      </c>
      <c r="BK28" s="17">
        <v>3966687</v>
      </c>
      <c r="BL28" s="17">
        <v>9726807</v>
      </c>
      <c r="BM28" s="17">
        <v>13693494</v>
      </c>
      <c r="BN28" s="22">
        <v>0.28967676182572544</v>
      </c>
      <c r="BO28" s="16">
        <v>3912885</v>
      </c>
      <c r="BP28" s="17">
        <v>9323081</v>
      </c>
      <c r="BQ28" s="17">
        <v>13235966</v>
      </c>
      <c r="BR28" s="22">
        <v>0.2956251927513262</v>
      </c>
      <c r="BS28" s="17">
        <v>4288757</v>
      </c>
      <c r="BT28" s="1">
        <v>9311127</v>
      </c>
      <c r="BU28" s="17">
        <v>13599884</v>
      </c>
      <c r="BV28" s="22">
        <v>0.31535246918282539</v>
      </c>
      <c r="BW28" s="17">
        <v>4527120</v>
      </c>
      <c r="BX28" s="17">
        <v>8894840</v>
      </c>
      <c r="BY28" s="17">
        <v>13421960</v>
      </c>
      <c r="BZ28" s="22">
        <v>0.33729201994343599</v>
      </c>
      <c r="CA28" s="17">
        <v>4406933</v>
      </c>
      <c r="CB28" s="17">
        <v>9027389</v>
      </c>
      <c r="CC28" s="17">
        <v>13434322</v>
      </c>
      <c r="CD28" s="22">
        <v>0.32803538578277341</v>
      </c>
      <c r="CE28" s="16">
        <v>4403970</v>
      </c>
      <c r="CF28" s="17">
        <v>8869736</v>
      </c>
      <c r="CG28" s="17">
        <v>13273706</v>
      </c>
      <c r="CH28" s="22">
        <v>0.33178149342768326</v>
      </c>
      <c r="CI28" s="17">
        <v>4097094</v>
      </c>
      <c r="CJ28" s="17">
        <v>9410840</v>
      </c>
      <c r="CK28" s="17">
        <v>13507934</v>
      </c>
      <c r="CL28" s="22">
        <v>0.30331018792363068</v>
      </c>
      <c r="CM28" s="17">
        <v>4140581</v>
      </c>
      <c r="CN28" s="17">
        <v>9605061</v>
      </c>
      <c r="CO28" s="17">
        <v>13745642</v>
      </c>
      <c r="CP28" s="22">
        <v>0.30122863668353939</v>
      </c>
      <c r="CQ28" s="17">
        <v>4107751</v>
      </c>
      <c r="CR28" s="17">
        <v>9909696</v>
      </c>
      <c r="CS28" s="17">
        <v>14017447</v>
      </c>
      <c r="CT28" s="22">
        <v>0.29304558811601</v>
      </c>
      <c r="CU28" s="16">
        <v>4170676</v>
      </c>
      <c r="CV28" s="17">
        <v>10113290</v>
      </c>
      <c r="CW28" s="17">
        <v>14283966</v>
      </c>
      <c r="CX28" s="22">
        <v>0.29198305288601217</v>
      </c>
      <c r="CY28" s="17">
        <v>4365798</v>
      </c>
      <c r="CZ28" s="17">
        <v>10404312</v>
      </c>
      <c r="DA28" s="17">
        <v>14770110</v>
      </c>
      <c r="DB28" s="22">
        <v>0.2955833098060881</v>
      </c>
      <c r="DC28" s="17">
        <v>4478175</v>
      </c>
      <c r="DD28" s="17">
        <v>11283839</v>
      </c>
      <c r="DE28" s="17">
        <v>15762014</v>
      </c>
      <c r="DF28" s="22">
        <v>0.28411185271120809</v>
      </c>
      <c r="DG28" s="17">
        <v>4325334</v>
      </c>
      <c r="DH28" s="17">
        <v>12618737</v>
      </c>
      <c r="DI28" s="17">
        <v>16944071</v>
      </c>
      <c r="DJ28" s="22">
        <v>0.25527123912547345</v>
      </c>
      <c r="DK28" s="16">
        <v>4878718</v>
      </c>
      <c r="DL28" s="17">
        <v>13559181</v>
      </c>
      <c r="DM28" s="17">
        <v>18437899</v>
      </c>
      <c r="DN28" s="22">
        <v>0.26460270771631844</v>
      </c>
      <c r="DO28" s="17">
        <v>4634944</v>
      </c>
      <c r="DP28" s="17">
        <v>14418994</v>
      </c>
      <c r="DQ28" s="17">
        <v>19053938</v>
      </c>
      <c r="DR28" s="22">
        <v>0.24325386174763453</v>
      </c>
      <c r="DS28" s="17">
        <v>4249983</v>
      </c>
      <c r="DT28" s="17">
        <v>15072941</v>
      </c>
      <c r="DU28" s="17">
        <v>19322924</v>
      </c>
      <c r="DV28" s="22">
        <v>0.21994512838740141</v>
      </c>
      <c r="DW28" s="17">
        <v>4471309</v>
      </c>
      <c r="DX28" s="17">
        <v>17212651</v>
      </c>
      <c r="DY28" s="17">
        <v>21683960</v>
      </c>
      <c r="DZ28" s="22">
        <v>0.20620352555529525</v>
      </c>
      <c r="EA28" s="16">
        <v>4248031</v>
      </c>
      <c r="EB28" s="17">
        <v>16721027</v>
      </c>
      <c r="EC28" s="17">
        <v>20969058</v>
      </c>
      <c r="ED28" s="22">
        <v>0.20258568601412616</v>
      </c>
      <c r="EE28" s="17">
        <v>4538413</v>
      </c>
      <c r="EF28" s="17">
        <v>18634692</v>
      </c>
      <c r="EG28" s="17">
        <v>23173105</v>
      </c>
      <c r="EH28" s="22">
        <v>0.19584829050746544</v>
      </c>
      <c r="EI28" s="17">
        <v>4443350</v>
      </c>
      <c r="EJ28" s="17">
        <v>18154024</v>
      </c>
      <c r="EK28" s="17">
        <v>22597374</v>
      </c>
      <c r="EL28" s="22">
        <v>0.1966312545873693</v>
      </c>
      <c r="EM28" s="17">
        <v>6218463</v>
      </c>
      <c r="EN28" s="17">
        <v>13261964</v>
      </c>
      <c r="EO28" s="17">
        <v>19480427</v>
      </c>
      <c r="EP28" s="22">
        <v>0.31921594942451725</v>
      </c>
      <c r="EQ28" s="16">
        <v>6524237</v>
      </c>
      <c r="ER28" s="17">
        <v>12565703</v>
      </c>
      <c r="ES28" s="17">
        <v>19089940</v>
      </c>
      <c r="ET28" s="22">
        <f t="shared" si="72"/>
        <v>0.34176309616478628</v>
      </c>
      <c r="EU28" s="17">
        <f>VLOOKUP(B:B,[37]Summary_Jun_23!$B:$DT,123,0)</f>
        <v>8635383</v>
      </c>
      <c r="EV28" s="17">
        <f>VLOOKUP(B:B,[37]Summary_Jun_23!$B:$DV,125,0)</f>
        <v>13094408</v>
      </c>
      <c r="EW28" s="17">
        <f t="shared" si="73"/>
        <v>21729791</v>
      </c>
      <c r="EX28" s="22">
        <f t="shared" si="74"/>
        <v>0.39739834589297246</v>
      </c>
      <c r="EY28" s="1">
        <f>VLOOKUP(B:B,[38]Summary_Sep_23!$B:$DV,125,0)</f>
        <v>7952243</v>
      </c>
      <c r="EZ28" s="1">
        <f>VLOOKUP(B:B,[38]Summary_Sep_23!$B:$DX,127,0)</f>
        <v>12134926</v>
      </c>
      <c r="FA28" s="17">
        <f t="shared" si="75"/>
        <v>20087169</v>
      </c>
      <c r="FB28" s="22">
        <f t="shared" si="76"/>
        <v>0.39588669762274614</v>
      </c>
      <c r="FC28" s="17">
        <f>VLOOKUP(B:B,[39]Indu!$B:$DX,127,0)</f>
        <v>10488142</v>
      </c>
      <c r="FD28" s="17">
        <f>VLOOKUP(B:B,[39]Indu!$B:$EA,130,0)</f>
        <v>13446545</v>
      </c>
      <c r="FE28" s="17">
        <f t="shared" si="77"/>
        <v>23934687</v>
      </c>
      <c r="FF28" s="22">
        <f t="shared" si="78"/>
        <v>0.43819841888887034</v>
      </c>
      <c r="FG28" s="16">
        <f>VLOOKUP(B:B,'[40]Mar 2024 Final'!$B:$EA,130,0)</f>
        <v>7745033</v>
      </c>
      <c r="FH28" s="17">
        <f>VLOOKUP(B:B,'[40]Mar 2024 Final'!$B:$EC,132,0)</f>
        <v>14098429</v>
      </c>
      <c r="FI28" s="17">
        <f t="shared" si="79"/>
        <v>21843462</v>
      </c>
      <c r="FJ28" s="22">
        <f t="shared" si="80"/>
        <v>0.35456984794809543</v>
      </c>
      <c r="FK28" s="17">
        <f>VLOOKUP(B:B,'[41]June 2024 Final'!$B:$EF,135,0)</f>
        <v>9698239</v>
      </c>
      <c r="FL28" s="17">
        <f>VLOOKUP(B:B,'[41]June 2024 Final'!$B:$EH,137,0)</f>
        <v>13855351</v>
      </c>
      <c r="FM28" s="17">
        <f t="shared" si="81"/>
        <v>23553590</v>
      </c>
      <c r="FN28" s="22">
        <f t="shared" si="82"/>
        <v>0.41175205138579724</v>
      </c>
      <c r="FO28" s="17">
        <f>VLOOKUP(B:B,'[42]Sep 2024 Final'!$B:$EG,136,0)</f>
        <v>9656953</v>
      </c>
      <c r="FP28" s="17">
        <f>VLOOKUP(B:B,'[42]Sep 2024 Final'!$B:$EI,138,0)</f>
        <v>14139426</v>
      </c>
      <c r="FQ28" s="17">
        <f t="shared" si="83"/>
        <v>23796379</v>
      </c>
      <c r="FR28" s="22">
        <f t="shared" si="84"/>
        <v>0.4058160697474183</v>
      </c>
      <c r="FS28" s="17">
        <f>VLOOKUP(B:B,'[43]Dec 2024 Final'!$B:$EI,138,0)</f>
        <v>9375009</v>
      </c>
      <c r="FT28" s="17">
        <f>VLOOKUP(B:B,'[43]Dec 2024 Final'!$B:$EK,140,0)</f>
        <v>13816458</v>
      </c>
      <c r="FU28" s="17">
        <f t="shared" si="85"/>
        <v>23191467</v>
      </c>
      <c r="FV28" s="22">
        <f t="shared" si="86"/>
        <v>0.4042438971195742</v>
      </c>
    </row>
    <row r="29" spans="1:178" x14ac:dyDescent="0.25">
      <c r="A29">
        <v>23</v>
      </c>
      <c r="B29" s="11" t="s">
        <v>24</v>
      </c>
      <c r="C29" s="16">
        <f>VLOOKUP(B:B,'[44]Mar 2014 (Final)'!$B$1:$BH$65536,59,0)</f>
        <v>363355</v>
      </c>
      <c r="D29" s="17">
        <f>VLOOKUP(B:B,'[44]Mar 2014 (Final)'!$B$1:$BL$65536,63,0)</f>
        <v>6857223</v>
      </c>
      <c r="E29" s="17">
        <f t="shared" si="0"/>
        <v>7220578</v>
      </c>
      <c r="F29" s="22">
        <f t="shared" si="1"/>
        <v>5.0322148725489846E-2</v>
      </c>
      <c r="G29" s="17">
        <f>VLOOKUP(B:B,'[45]June 2014 (Final - print)'!$B$1:$BI$65536,60,0)</f>
        <v>373259</v>
      </c>
      <c r="H29" s="17">
        <f>VLOOKUP(B:B,'[45]June 2014 (Final - print)'!$B$1:$BL$65536,63,0)</f>
        <v>7526765</v>
      </c>
      <c r="I29" s="17">
        <f t="shared" si="87"/>
        <v>7900024</v>
      </c>
      <c r="J29" s="22">
        <f t="shared" si="2"/>
        <v>4.7247831145829429E-2</v>
      </c>
      <c r="K29" s="46"/>
      <c r="L29" s="46"/>
      <c r="M29" s="47">
        <f t="shared" si="3"/>
        <v>0</v>
      </c>
      <c r="N29" s="48" t="e">
        <f t="shared" si="4"/>
        <v>#DIV/0!</v>
      </c>
      <c r="O29" s="17">
        <f>VLOOKUP(B:B,'[3]Dec 2014 (Final)'!$B$1:$BO$65536,66,0)</f>
        <v>247393</v>
      </c>
      <c r="P29" s="17">
        <f>VLOOKUP(B:B,'[3]Dec 2014 (Final)'!$B$1:$BQ$65536,68,0)</f>
        <v>7716949</v>
      </c>
      <c r="Q29" s="17">
        <f t="shared" si="5"/>
        <v>7964342</v>
      </c>
      <c r="R29" s="22">
        <f t="shared" si="6"/>
        <v>3.1062578678816153E-2</v>
      </c>
      <c r="S29" s="16">
        <f>VLOOKUP(B:B,'[4]Mar 2015 (Final)'!$B$1:$BQ$65536,68,0)</f>
        <v>183737</v>
      </c>
      <c r="T29" s="17">
        <f>VLOOKUP(B:B,'[4]Mar 2015 (Final)'!$B$1:$BS$65536,70,0)</f>
        <v>8313736</v>
      </c>
      <c r="U29" s="17">
        <f t="shared" si="7"/>
        <v>8497473</v>
      </c>
      <c r="V29" s="22">
        <f t="shared" si="8"/>
        <v>2.162254590276427E-2</v>
      </c>
      <c r="W29" s="17">
        <f>VLOOKUP(B:B,'[5]June 2015 (Final)'!$B$1:$BU$65536,72,0)</f>
        <v>150801</v>
      </c>
      <c r="X29" s="17">
        <f>VLOOKUP(B:B,'[5]June 2015 (Final)'!$B$1:$BW$65536,74,0)</f>
        <v>8603344</v>
      </c>
      <c r="Y29" s="17">
        <f t="shared" si="9"/>
        <v>8754145</v>
      </c>
      <c r="Z29" s="22">
        <f t="shared" si="10"/>
        <v>1.722623968417247E-2</v>
      </c>
      <c r="AA29" s="17">
        <f>VLOOKUP(B:B,'[6]Sep 2015 (Final)'!$B$1:$BX$65536,75,0)</f>
        <v>138698</v>
      </c>
      <c r="AB29" s="17">
        <f>VLOOKUP(B:B,'[6]Sep 2015 (Final)'!$B$1:$BZ$65536,77,0)</f>
        <v>9127105</v>
      </c>
      <c r="AC29" s="17">
        <f t="shared" si="11"/>
        <v>9265803</v>
      </c>
      <c r="AD29" s="22">
        <f t="shared" si="12"/>
        <v>1.4968805186123642E-2</v>
      </c>
      <c r="AE29" s="17">
        <f>VLOOKUP(B:B,'[7]Dec 2015 (Final)'!$B$1:$CA$65536,78,0)</f>
        <v>181194</v>
      </c>
      <c r="AF29" s="17">
        <f>VLOOKUP(B:B,'[7]Dec 2015 (Final)'!$B$1:$CC$65536,80,0)</f>
        <v>9327951</v>
      </c>
      <c r="AG29" s="17">
        <f t="shared" si="13"/>
        <v>9509145</v>
      </c>
      <c r="AH29" s="22">
        <f t="shared" si="14"/>
        <v>1.9054709966037957E-2</v>
      </c>
      <c r="AI29" s="16">
        <f>VLOOKUP(B:B,'[8]Mar 2016 (Final)'!$B$1:$CD$65536,81,0)</f>
        <v>171644</v>
      </c>
      <c r="AJ29" s="17">
        <f>VLOOKUP(B:B,'[8]Mar 2016 (Final)'!$B$1:$CF$65536,83,0)</f>
        <v>9241364</v>
      </c>
      <c r="AK29" s="17">
        <f t="shared" si="15"/>
        <v>9413008</v>
      </c>
      <c r="AL29" s="22">
        <f t="shared" si="16"/>
        <v>1.8234766187386647E-2</v>
      </c>
      <c r="AM29" s="17">
        <f>VLOOKUP(B:B,'[9]Jun 2016 (Final)'!$B$1:$CH$65536,85,0)</f>
        <v>181033</v>
      </c>
      <c r="AN29" s="17">
        <f>VLOOKUP(B:B,'[9]Jun 2016 (Final)'!$B$1:$CJ$65536,87,0)</f>
        <v>9475187</v>
      </c>
      <c r="AO29" s="17">
        <f t="shared" si="17"/>
        <v>9656220</v>
      </c>
      <c r="AP29" s="22">
        <f t="shared" si="18"/>
        <v>1.8747812290937863E-2</v>
      </c>
      <c r="AQ29" s="17">
        <f>VLOOKUP(B:B,'[10]Sep 2016 (Final)'!$B$1:$CK$65536,88,0)</f>
        <v>175224</v>
      </c>
      <c r="AR29" s="17">
        <f>VLOOKUP(B:B,'[10]Sep 2016 (Final)'!$B$1:$CM$65536,90,0)</f>
        <v>9123808</v>
      </c>
      <c r="AS29" s="17">
        <f t="shared" si="19"/>
        <v>9299032</v>
      </c>
      <c r="AT29" s="22">
        <f t="shared" si="20"/>
        <v>1.8843251641676252E-2</v>
      </c>
      <c r="AU29" s="17">
        <f>VLOOKUP(B:B,'[11]summary-dec-16'!$B$1:$CN$65536,91,0)</f>
        <v>192471</v>
      </c>
      <c r="AV29" s="17">
        <f>VLOOKUP(B:B,'[11]summary-dec-16'!$B$1:$CP$65536,93,0)</f>
        <v>9191918</v>
      </c>
      <c r="AW29" s="17">
        <f t="shared" si="21"/>
        <v>9384389</v>
      </c>
      <c r="AX29" s="22">
        <f t="shared" si="22"/>
        <v>2.0509699672509311E-2</v>
      </c>
      <c r="AY29" s="16">
        <f>VLOOKUP(B:B,'[12]summary-mar-17'!$B$1:$CP$65536,93,0)</f>
        <v>0</v>
      </c>
      <c r="AZ29" s="17">
        <f>VLOOKUP(B:B,'[12]summary-mar-17'!$B$1:$CR$65536,95,0)</f>
        <v>0</v>
      </c>
      <c r="BA29" s="17">
        <f t="shared" si="23"/>
        <v>0</v>
      </c>
      <c r="BB29" s="22" t="e">
        <f t="shared" si="24"/>
        <v>#DIV/0!</v>
      </c>
      <c r="BC29" s="17" t="e">
        <f>VLOOKUP(B:B,'[13]summary-june-17'!$B$1:$CS$65536,96,0)</f>
        <v>#N/A</v>
      </c>
      <c r="BD29" s="17" t="e">
        <f>VLOOKUP(B:B,'[13]summary-june-17'!$B$1:$CU$65536,98,0)</f>
        <v>#N/A</v>
      </c>
      <c r="BE29" s="17" t="e">
        <f t="shared" si="25"/>
        <v>#N/A</v>
      </c>
      <c r="BF29" s="22" t="e">
        <f t="shared" si="26"/>
        <v>#N/A</v>
      </c>
      <c r="BG29" s="17" t="e">
        <f>VLOOKUP(B:B,'[14]summary-sep-17'!$B$1:$CV$65536,99,0)</f>
        <v>#N/A</v>
      </c>
      <c r="BH29" s="17" t="e">
        <f>VLOOKUP(B:B,'[14]summary-sep-17'!$B$1:$CX$65536,101,0)</f>
        <v>#N/A</v>
      </c>
      <c r="BI29" s="17" t="e">
        <f t="shared" si="27"/>
        <v>#N/A</v>
      </c>
      <c r="BJ29" s="22" t="e">
        <f t="shared" si="28"/>
        <v>#N/A</v>
      </c>
      <c r="BK29" s="17" t="e">
        <f>VLOOKUP(B:B,'[15]summary-Dec-17'!$B$1:$CY$65536,102,0)</f>
        <v>#N/A</v>
      </c>
      <c r="BL29" s="17" t="e">
        <f>VLOOKUP(B:B,'[15]summary-Dec-17'!$B$1:$DA$65536,104,0)</f>
        <v>#N/A</v>
      </c>
      <c r="BM29" s="17" t="e">
        <f t="shared" si="29"/>
        <v>#N/A</v>
      </c>
      <c r="BN29" s="22" t="e">
        <f t="shared" si="30"/>
        <v>#N/A</v>
      </c>
      <c r="BO29" s="16" t="e">
        <f>VLOOKUP(B:B,'[16]summary-Mar-18'!$B$1:$DB$65536,105,0)</f>
        <v>#N/A</v>
      </c>
      <c r="BP29" s="17" t="e">
        <f>VLOOKUP(B:B,'[16]summary-Mar-18'!$B$1:$DD$65536,107,0)</f>
        <v>#N/A</v>
      </c>
      <c r="BQ29" s="17" t="e">
        <f t="shared" si="31"/>
        <v>#N/A</v>
      </c>
      <c r="BR29" s="22" t="e">
        <f t="shared" si="32"/>
        <v>#N/A</v>
      </c>
      <c r="BS29" s="17" t="e">
        <f>VLOOKUP(B:B,'[17]summary-Jun-18'!$B$1:$DE$65536,108,0)</f>
        <v>#N/A</v>
      </c>
      <c r="BT29" s="1" t="e">
        <f>VLOOKUP(B:B,'[17]summary-Jun-18'!$B$1:$DG$65536,110,0)</f>
        <v>#N/A</v>
      </c>
      <c r="BU29" s="17" t="e">
        <f t="shared" si="33"/>
        <v>#N/A</v>
      </c>
      <c r="BV29" s="22" t="e">
        <f t="shared" si="34"/>
        <v>#N/A</v>
      </c>
      <c r="BW29" s="17" t="e">
        <f>VLOOKUP(B:B,'[18]summary-Sep-18'!$B$1:$DH$65536,111,0)</f>
        <v>#N/A</v>
      </c>
      <c r="BX29" s="17" t="e">
        <f>VLOOKUP(B:B,'[18]summary-Sep-18'!$B$1:$DJ$65536,113,0)</f>
        <v>#N/A</v>
      </c>
      <c r="BY29" s="17" t="e">
        <f t="shared" si="35"/>
        <v>#N/A</v>
      </c>
      <c r="BZ29" s="22" t="e">
        <f t="shared" si="36"/>
        <v>#N/A</v>
      </c>
      <c r="CA29" s="17" t="e">
        <f>VLOOKUP(B:B,'[19]summary-Dec-18'!$B$1:$DK$65536,114,0)</f>
        <v>#N/A</v>
      </c>
      <c r="CB29" s="17" t="e">
        <f>VLOOKUP(B:B,'[19]summary-Dec-18'!$B$1:$DM$65536,116,0)</f>
        <v>#N/A</v>
      </c>
      <c r="CC29" s="17" t="e">
        <f t="shared" si="37"/>
        <v>#N/A</v>
      </c>
      <c r="CD29" s="22" t="e">
        <f t="shared" si="38"/>
        <v>#N/A</v>
      </c>
      <c r="CE29" s="16" t="e">
        <f>VLOOKUP(B:B,[20]Summary_mar_19!$B$1:$DN$65536,117,0)</f>
        <v>#N/A</v>
      </c>
      <c r="CF29" s="17" t="e">
        <f>VLOOKUP(B:B,[20]Summary_mar_19!$B$1:$DP$65536,119,0)</f>
        <v>#N/A</v>
      </c>
      <c r="CG29" s="17" t="e">
        <f t="shared" si="39"/>
        <v>#N/A</v>
      </c>
      <c r="CH29" s="22" t="e">
        <f t="shared" si="40"/>
        <v>#N/A</v>
      </c>
      <c r="CI29" s="17" t="e">
        <f>VLOOKUP(B:B,[21]Summary_jun_19!$B$1:$DQ$65536,120,0)</f>
        <v>#N/A</v>
      </c>
      <c r="CJ29" s="17" t="e">
        <f>VLOOKUP(B:B,[21]Summary_jun_19!$B$1:$DS$65536,122,0)</f>
        <v>#N/A</v>
      </c>
      <c r="CK29" s="17" t="e">
        <f t="shared" si="41"/>
        <v>#N/A</v>
      </c>
      <c r="CL29" s="22" t="e">
        <f t="shared" si="42"/>
        <v>#N/A</v>
      </c>
      <c r="CM29" s="17" t="e">
        <f>VLOOKUP(B:B,[22]Summary_sep_19!$B$1:$DT$65536,123,0)</f>
        <v>#N/A</v>
      </c>
      <c r="CN29" s="17" t="e">
        <f>VLOOKUP(B:B,[22]Summary_sep_19!$B$1:$DV$65536,125,0)</f>
        <v>#N/A</v>
      </c>
      <c r="CO29" s="17" t="e">
        <f t="shared" si="43"/>
        <v>#N/A</v>
      </c>
      <c r="CP29" s="22" t="e">
        <f t="shared" si="44"/>
        <v>#N/A</v>
      </c>
      <c r="CQ29" s="17" t="e">
        <f>VLOOKUP(B:B,[23]Summary_DEC_19!$B$1:$DW$65536,126,0)</f>
        <v>#N/A</v>
      </c>
      <c r="CR29" s="17" t="e">
        <f>VLOOKUP(B:B,[23]Summary_DEC_19!$B$1:$DY$65536,128,0)</f>
        <v>#N/A</v>
      </c>
      <c r="CS29" s="17" t="e">
        <f t="shared" si="45"/>
        <v>#N/A</v>
      </c>
      <c r="CT29" s="22" t="e">
        <f t="shared" si="46"/>
        <v>#N/A</v>
      </c>
      <c r="CU29" s="16" t="e">
        <f>VLOOKUP(B:B,[24]Summary_mar_20!$B:$DZ,129,0)</f>
        <v>#N/A</v>
      </c>
      <c r="CV29" s="17" t="e">
        <f>VLOOKUP(B:B,[24]Summary_mar_20!$B:$EB,131,0)</f>
        <v>#N/A</v>
      </c>
      <c r="CW29" s="17" t="e">
        <f t="shared" si="47"/>
        <v>#N/A</v>
      </c>
      <c r="CX29" s="22" t="e">
        <f t="shared" si="48"/>
        <v>#N/A</v>
      </c>
      <c r="CY29" s="17" t="e">
        <f>VLOOKUP(B:B,[25]Summary_jun_20!$B:$EC,132,0)</f>
        <v>#N/A</v>
      </c>
      <c r="CZ29" s="17" t="e">
        <f>VLOOKUP(B:B,[25]Summary_jun_20!$B:$EE,134,0)</f>
        <v>#N/A</v>
      </c>
      <c r="DA29" s="17" t="e">
        <f t="shared" si="49"/>
        <v>#N/A</v>
      </c>
      <c r="DB29" s="22" t="e">
        <f t="shared" si="50"/>
        <v>#N/A</v>
      </c>
      <c r="DC29" s="17" t="e">
        <f>VLOOKUP(B:B,[26]Summary_Sep_20!$B:$EF,135,0)</f>
        <v>#N/A</v>
      </c>
      <c r="DD29" s="17" t="e">
        <f>VLOOKUP(B:B,[26]Summary_Sep_20!$B:$EI,138,0)</f>
        <v>#N/A</v>
      </c>
      <c r="DE29" s="17" t="e">
        <f t="shared" si="51"/>
        <v>#N/A</v>
      </c>
      <c r="DF29" s="22" t="e">
        <f t="shared" si="52"/>
        <v>#N/A</v>
      </c>
      <c r="DG29" s="17" t="e">
        <f>VLOOKUP(B:B,[27]Summary_Dec_20!$B:$EI,138,0)</f>
        <v>#N/A</v>
      </c>
      <c r="DH29" s="17" t="e">
        <f>VLOOKUP(B:B,[27]Summary_Dec_20!$B:$EM,142,0)</f>
        <v>#N/A</v>
      </c>
      <c r="DI29" s="17" t="e">
        <f t="shared" si="53"/>
        <v>#N/A</v>
      </c>
      <c r="DJ29" s="22" t="e">
        <f t="shared" si="54"/>
        <v>#N/A</v>
      </c>
      <c r="DK29" s="16" t="e">
        <f>VLOOKUP(B:B,[28]Summary_Mar_21!$B:$EK,140,0)</f>
        <v>#N/A</v>
      </c>
      <c r="DL29" s="17" t="e">
        <f>VLOOKUP(B:B,[28]Summary_Mar_21!$B:$EM,142,0)</f>
        <v>#N/A</v>
      </c>
      <c r="DM29" s="17" t="e">
        <f t="shared" si="55"/>
        <v>#N/A</v>
      </c>
      <c r="DN29" s="22" t="e">
        <f t="shared" si="56"/>
        <v>#N/A</v>
      </c>
      <c r="DO29" s="17" t="e">
        <f>VLOOKUP(B:B,[29]Summary_Jun_21!$B:$EN,143,0)</f>
        <v>#N/A</v>
      </c>
      <c r="DP29" s="17" t="e">
        <f>VLOOKUP(B:B,[29]Summary_Jun_21!$B:$EP,145,0)</f>
        <v>#N/A</v>
      </c>
      <c r="DQ29" s="17" t="e">
        <f t="shared" si="57"/>
        <v>#N/A</v>
      </c>
      <c r="DR29" s="22" t="e">
        <f t="shared" si="58"/>
        <v>#N/A</v>
      </c>
      <c r="DS29" s="17" t="e">
        <f>VLOOKUP(B:B,[30]Summary_Sep_21!$B:$EQ,146,0)</f>
        <v>#N/A</v>
      </c>
      <c r="DT29" s="17" t="e">
        <f>VLOOKUP(B:B,[30]Summary_Sep_21!$B:$ES,148,0)</f>
        <v>#N/A</v>
      </c>
      <c r="DU29" s="17" t="e">
        <f t="shared" si="59"/>
        <v>#N/A</v>
      </c>
      <c r="DV29" s="22" t="e">
        <f t="shared" si="60"/>
        <v>#N/A</v>
      </c>
      <c r="DW29" s="17" t="e">
        <f>VLOOKUP(B:B,[31]Summary_Dec_21!$B:$EV,151,0)</f>
        <v>#N/A</v>
      </c>
      <c r="DX29" s="17" t="e">
        <f>VLOOKUP(B:B,[31]Summary_Dec_21!$B:$EX,153,0)</f>
        <v>#N/A</v>
      </c>
      <c r="DY29" s="17" t="e">
        <f t="shared" si="61"/>
        <v>#N/A</v>
      </c>
      <c r="DZ29" s="22" t="e">
        <f t="shared" si="62"/>
        <v>#N/A</v>
      </c>
      <c r="EA29" s="16" t="e">
        <f>VLOOKUP(B:B,[32]Summary_Mar_22!$B:$DL,115,0)</f>
        <v>#N/A</v>
      </c>
      <c r="EB29" s="17" t="e">
        <f>VLOOKUP(B:B,[32]Summary_Mar_22!$B:$DN,117,0)</f>
        <v>#N/A</v>
      </c>
      <c r="EC29" s="17" t="e">
        <f t="shared" si="63"/>
        <v>#N/A</v>
      </c>
      <c r="ED29" s="22" t="e">
        <f t="shared" si="64"/>
        <v>#N/A</v>
      </c>
      <c r="EE29" s="17" t="e">
        <f>VLOOKUP(B:B,[33]Summary_Jun_22!$B:$DO,118,0)</f>
        <v>#N/A</v>
      </c>
      <c r="EF29" s="17" t="e">
        <f>VLOOKUP(B:B,[33]Summary_Jun_22!$B:$DQ,120,0)</f>
        <v>#N/A</v>
      </c>
      <c r="EG29" s="17" t="e">
        <f t="shared" si="65"/>
        <v>#N/A</v>
      </c>
      <c r="EH29" s="22" t="e">
        <f t="shared" si="66"/>
        <v>#N/A</v>
      </c>
      <c r="EI29" s="17" t="e">
        <f>VLOOKUP(B:B,[34]Summary_Sep_22!$B:$DR,121,0)</f>
        <v>#N/A</v>
      </c>
      <c r="EJ29" s="17" t="e">
        <f>VLOOKUP(B:B,[34]Summary_Sep_22!$B:$DT,123,0)</f>
        <v>#N/A</v>
      </c>
      <c r="EK29" s="17" t="e">
        <f t="shared" si="67"/>
        <v>#N/A</v>
      </c>
      <c r="EL29" s="22" t="e">
        <f t="shared" si="68"/>
        <v>#N/A</v>
      </c>
      <c r="EM29" s="17" t="e">
        <f>VLOOKUP(B:B,[35]Summary_Dec_22!$B:$DU,124,0)</f>
        <v>#N/A</v>
      </c>
      <c r="EN29" s="17" t="e">
        <f>VLOOKUP(B:B,[35]Summary_Dec_22!$B:$DW,126,0)</f>
        <v>#N/A</v>
      </c>
      <c r="EO29" s="17" t="e">
        <f t="shared" si="69"/>
        <v>#N/A</v>
      </c>
      <c r="EP29" s="22" t="e">
        <f t="shared" si="70"/>
        <v>#N/A</v>
      </c>
      <c r="EQ29" s="16" t="e">
        <f>VLOOKUP(B:B,[36]Summary_Mar_23!$B:$DS,122,0)</f>
        <v>#N/A</v>
      </c>
      <c r="ER29" s="17" t="e">
        <f>VLOOKUP(B:B,[36]Summary_Mar_23!$B:$DU,124,0)</f>
        <v>#N/A</v>
      </c>
      <c r="ES29" s="17" t="e">
        <f t="shared" si="71"/>
        <v>#N/A</v>
      </c>
      <c r="ET29" s="22" t="e">
        <f t="shared" si="72"/>
        <v>#N/A</v>
      </c>
      <c r="EU29" s="17" t="e">
        <f>VLOOKUP(B:B,[37]Summary_Jun_23!$B:$DT,123,0)</f>
        <v>#N/A</v>
      </c>
      <c r="EV29" s="17" t="e">
        <f>VLOOKUP(B:B,[37]Summary_Jun_23!$B:$DV,125,0)</f>
        <v>#N/A</v>
      </c>
      <c r="EW29" s="17" t="e">
        <f t="shared" si="73"/>
        <v>#N/A</v>
      </c>
      <c r="EX29" s="22" t="e">
        <f t="shared" si="74"/>
        <v>#N/A</v>
      </c>
      <c r="EY29" s="1" t="e">
        <f>VLOOKUP(B:B,[38]Summary_Sep_23!$B:$DV,125,0)</f>
        <v>#N/A</v>
      </c>
      <c r="EZ29" s="1" t="e">
        <f>VLOOKUP(B:B,[38]Summary_Sep_23!$B:$DX,127,0)</f>
        <v>#N/A</v>
      </c>
      <c r="FA29" s="17" t="e">
        <f t="shared" si="75"/>
        <v>#N/A</v>
      </c>
      <c r="FB29" s="22" t="e">
        <f t="shared" si="76"/>
        <v>#N/A</v>
      </c>
      <c r="FC29" s="17" t="e">
        <f>VLOOKUP(B:B,[39]Indu!$B:$DX,127,0)</f>
        <v>#N/A</v>
      </c>
      <c r="FD29" s="17" t="e">
        <f>VLOOKUP(B:B,[39]Indu!$B:$EA,130,0)</f>
        <v>#N/A</v>
      </c>
      <c r="FE29" s="17" t="e">
        <f t="shared" si="77"/>
        <v>#N/A</v>
      </c>
      <c r="FF29" s="22" t="e">
        <f t="shared" si="78"/>
        <v>#N/A</v>
      </c>
      <c r="FG29" s="16" t="e">
        <f>VLOOKUP(B:B,'[40]Mar 2024 Final'!$B:$EA,130,0)</f>
        <v>#N/A</v>
      </c>
      <c r="FH29" s="17" t="e">
        <f>VLOOKUP(B:B,'[40]Mar 2024 Final'!$B:$EC,132,0)</f>
        <v>#N/A</v>
      </c>
      <c r="FI29" s="17" t="e">
        <f t="shared" si="79"/>
        <v>#N/A</v>
      </c>
      <c r="FJ29" s="22" t="e">
        <f t="shared" si="80"/>
        <v>#N/A</v>
      </c>
      <c r="FK29" s="17" t="e">
        <f>VLOOKUP(B:B,'[41]June 2024 Final'!$B:$EF,135,0)</f>
        <v>#N/A</v>
      </c>
      <c r="FL29" s="17" t="e">
        <f>VLOOKUP(B:B,'[41]June 2024 Final'!$B:$EH,137,0)</f>
        <v>#N/A</v>
      </c>
      <c r="FM29" s="17" t="e">
        <f t="shared" si="81"/>
        <v>#N/A</v>
      </c>
      <c r="FN29" s="22" t="e">
        <f t="shared" si="82"/>
        <v>#N/A</v>
      </c>
      <c r="FO29" s="17" t="e">
        <f>VLOOKUP(B:B,'[42]Sep 2024 Final'!$B:$EG,136,0)</f>
        <v>#N/A</v>
      </c>
      <c r="FP29" s="17" t="e">
        <f>VLOOKUP(B:B,'[42]Sep 2024 Final'!$B:$EI,138,0)</f>
        <v>#N/A</v>
      </c>
      <c r="FQ29" s="17" t="e">
        <f t="shared" si="83"/>
        <v>#N/A</v>
      </c>
      <c r="FR29" s="22" t="e">
        <f t="shared" si="84"/>
        <v>#N/A</v>
      </c>
      <c r="FS29" s="17" t="e">
        <f>VLOOKUP(B:B,'[43]Dec 2024 Final'!$B:$EI,138,0)</f>
        <v>#N/A</v>
      </c>
      <c r="FT29" s="17" t="e">
        <f>VLOOKUP(B:B,'[43]Dec 2024 Final'!$B:$EK,140,0)</f>
        <v>#N/A</v>
      </c>
      <c r="FU29" s="17" t="e">
        <f t="shared" si="85"/>
        <v>#N/A</v>
      </c>
      <c r="FV29" s="22" t="e">
        <f t="shared" si="86"/>
        <v>#N/A</v>
      </c>
    </row>
    <row r="30" spans="1:178" x14ac:dyDescent="0.25">
      <c r="A30">
        <v>24</v>
      </c>
      <c r="B30" s="11" t="s">
        <v>25</v>
      </c>
      <c r="C30" s="16">
        <f>VLOOKUP(B:B,'[44]Mar 2014 (Final)'!$B$1:$BH$65536,59,0)</f>
        <v>443084</v>
      </c>
      <c r="D30" s="17">
        <f>VLOOKUP(B:B,'[44]Mar 2014 (Final)'!$B$1:$BL$65536,63,0)</f>
        <v>8527345</v>
      </c>
      <c r="E30" s="17">
        <f t="shared" si="0"/>
        <v>8970429</v>
      </c>
      <c r="F30" s="22">
        <f t="shared" si="1"/>
        <v>4.9393847273079133E-2</v>
      </c>
      <c r="G30" s="17">
        <f>VLOOKUP(B:B,'[45]June 2014 (Final - print)'!$B$1:$BI$65536,60,0)</f>
        <v>443642</v>
      </c>
      <c r="H30" s="17">
        <f>VLOOKUP(B:B,'[45]June 2014 (Final - print)'!$B$1:$BL$65536,63,0)</f>
        <v>8584387</v>
      </c>
      <c r="I30" s="17">
        <f t="shared" si="87"/>
        <v>9028029</v>
      </c>
      <c r="J30" s="22">
        <f t="shared" si="2"/>
        <v>4.9140515609774844E-2</v>
      </c>
      <c r="K30" s="46"/>
      <c r="L30" s="46"/>
      <c r="M30" s="47">
        <f t="shared" si="3"/>
        <v>0</v>
      </c>
      <c r="N30" s="48" t="e">
        <f t="shared" si="4"/>
        <v>#DIV/0!</v>
      </c>
      <c r="O30" s="17">
        <f>VLOOKUP(B:B,'[3]Dec 2014 (Final)'!$B$1:$BO$65536,66,0)</f>
        <v>625077</v>
      </c>
      <c r="P30" s="17">
        <f>VLOOKUP(B:B,'[3]Dec 2014 (Final)'!$B$1:$BQ$65536,68,0)</f>
        <v>9626964</v>
      </c>
      <c r="Q30" s="17">
        <f t="shared" si="5"/>
        <v>10252041</v>
      </c>
      <c r="R30" s="22">
        <f t="shared" si="6"/>
        <v>6.0970981290457187E-2</v>
      </c>
      <c r="S30" s="16">
        <f>VLOOKUP(B:B,'[4]Mar 2015 (Final)'!$B$1:$BQ$65536,68,0)</f>
        <v>581289</v>
      </c>
      <c r="T30" s="17">
        <f>VLOOKUP(B:B,'[4]Mar 2015 (Final)'!$B$1:$BS$65536,70,0)</f>
        <v>9529453</v>
      </c>
      <c r="U30" s="17">
        <f t="shared" si="7"/>
        <v>10110742</v>
      </c>
      <c r="V30" s="22">
        <f t="shared" si="8"/>
        <v>5.7492219661029825E-2</v>
      </c>
      <c r="W30" s="17">
        <f>VLOOKUP(B:B,'[5]June 2015 (Final)'!$B$1:$BU$65536,72,0)</f>
        <v>625196</v>
      </c>
      <c r="X30" s="17">
        <f>VLOOKUP(B:B,'[5]June 2015 (Final)'!$B$1:$BW$65536,74,0)</f>
        <v>10012349</v>
      </c>
      <c r="Y30" s="17">
        <f t="shared" si="9"/>
        <v>10637545</v>
      </c>
      <c r="Z30" s="22">
        <f t="shared" si="10"/>
        <v>5.8772583335722668E-2</v>
      </c>
      <c r="AA30" s="17">
        <f>VLOOKUP(B:B,'[6]Sep 2015 (Final)'!$B$1:$BX$65536,75,0)</f>
        <v>583721</v>
      </c>
      <c r="AB30" s="17">
        <f>VLOOKUP(B:B,'[6]Sep 2015 (Final)'!$B$1:$BZ$65536,77,0)</f>
        <v>9865138</v>
      </c>
      <c r="AC30" s="17">
        <f t="shared" si="11"/>
        <v>10448859</v>
      </c>
      <c r="AD30" s="22">
        <f t="shared" si="12"/>
        <v>5.5864568561983657E-2</v>
      </c>
      <c r="AE30" s="17">
        <f>VLOOKUP(B:B,'[7]Dec 2015 (Final)'!$B$1:$CA$65536,78,0)</f>
        <v>766940</v>
      </c>
      <c r="AF30" s="17">
        <f>VLOOKUP(B:B,'[7]Dec 2015 (Final)'!$B$1:$CC$65536,80,0)</f>
        <v>9242735</v>
      </c>
      <c r="AG30" s="17">
        <f t="shared" si="13"/>
        <v>10009675</v>
      </c>
      <c r="AH30" s="22">
        <f t="shared" si="14"/>
        <v>7.6619870275508442E-2</v>
      </c>
      <c r="AI30" s="16">
        <f>VLOOKUP(B:B,'[8]Mar 2016 (Final)'!$B$1:$CD$65536,81,0)</f>
        <v>796206</v>
      </c>
      <c r="AJ30" s="17">
        <f>VLOOKUP(B:B,'[8]Mar 2016 (Final)'!$B$1:$CF$65536,83,0)</f>
        <v>9946721</v>
      </c>
      <c r="AK30" s="17">
        <f t="shared" si="15"/>
        <v>10742927</v>
      </c>
      <c r="AL30" s="22">
        <f t="shared" si="16"/>
        <v>7.411443827180432E-2</v>
      </c>
      <c r="AM30" s="17">
        <f>VLOOKUP(B:B,'[9]Jun 2016 (Final)'!$B$1:$CH$65536,85,0)</f>
        <v>709806</v>
      </c>
      <c r="AN30" s="17">
        <f>VLOOKUP(B:B,'[9]Jun 2016 (Final)'!$B$1:$CJ$65536,87,0)</f>
        <v>9596736</v>
      </c>
      <c r="AO30" s="17">
        <f t="shared" si="17"/>
        <v>10306542</v>
      </c>
      <c r="AP30" s="22">
        <f t="shared" si="18"/>
        <v>6.8869461745753327E-2</v>
      </c>
      <c r="AQ30" s="17">
        <f>VLOOKUP(B:B,'[10]Sep 2016 (Final)'!$B$1:$CK$65536,88,0)</f>
        <v>705113</v>
      </c>
      <c r="AR30" s="17">
        <f>VLOOKUP(B:B,'[10]Sep 2016 (Final)'!$B$1:$CM$65536,90,0)</f>
        <v>9632183</v>
      </c>
      <c r="AS30" s="17">
        <f t="shared" si="19"/>
        <v>10337296</v>
      </c>
      <c r="AT30" s="22">
        <f t="shared" si="20"/>
        <v>6.821058427658451E-2</v>
      </c>
      <c r="AU30" s="17">
        <f>VLOOKUP(B:B,'[11]summary-dec-16'!$B$1:$CN$65536,91,0)</f>
        <v>524946</v>
      </c>
      <c r="AV30" s="17">
        <f>VLOOKUP(B:B,'[11]summary-dec-16'!$B$1:$CP$65536,93,0)</f>
        <v>8974527</v>
      </c>
      <c r="AW30" s="17">
        <f t="shared" si="21"/>
        <v>9499473</v>
      </c>
      <c r="AX30" s="22">
        <f t="shared" si="22"/>
        <v>5.5260539189910848E-2</v>
      </c>
      <c r="AY30" s="16">
        <f>VLOOKUP(B:B,'[12]summary-mar-17'!$B$1:$CP$65536,93,0)</f>
        <v>524001</v>
      </c>
      <c r="AZ30" s="17">
        <f>VLOOKUP(B:B,'[12]summary-mar-17'!$B$1:$CR$65536,95,0)</f>
        <v>9620175</v>
      </c>
      <c r="BA30" s="17">
        <f t="shared" si="23"/>
        <v>10144176</v>
      </c>
      <c r="BB30" s="22">
        <f t="shared" si="24"/>
        <v>5.1655353771464532E-2</v>
      </c>
      <c r="BC30" s="17">
        <f>VLOOKUP(B:B,'[13]summary-june-17'!$B$1:$CS$65536,96,0)</f>
        <v>514943</v>
      </c>
      <c r="BD30" s="17">
        <f>VLOOKUP(B:B,'[13]summary-june-17'!$B$1:$CU$65536,98,0)</f>
        <v>9634943</v>
      </c>
      <c r="BE30" s="17">
        <f t="shared" si="25"/>
        <v>10149886</v>
      </c>
      <c r="BF30" s="22">
        <f t="shared" si="26"/>
        <v>5.0733870311449804E-2</v>
      </c>
      <c r="BG30" s="17">
        <f>VLOOKUP(B:B,'[14]summary-sep-17'!$B$1:$CV$65536,99,0)</f>
        <v>512486</v>
      </c>
      <c r="BH30" s="17">
        <f>VLOOKUP(B:B,'[14]summary-sep-17'!$B$1:$CX$65536,101,0)</f>
        <v>9445658</v>
      </c>
      <c r="BI30" s="17">
        <f t="shared" si="27"/>
        <v>9958144</v>
      </c>
      <c r="BJ30" s="22">
        <f t="shared" si="28"/>
        <v>5.1464007750841922E-2</v>
      </c>
      <c r="BK30" s="17">
        <f>VLOOKUP(B:B,'[15]summary-Dec-17'!$B$1:$CY$65536,102,0)</f>
        <v>861393</v>
      </c>
      <c r="BL30" s="17">
        <f>VLOOKUP(B:B,'[15]summary-Dec-17'!$B$1:$DA$65536,104,0)</f>
        <v>9616965</v>
      </c>
      <c r="BM30" s="17">
        <f t="shared" si="29"/>
        <v>10478358</v>
      </c>
      <c r="BN30" s="22">
        <f t="shared" si="30"/>
        <v>8.2206868671599112E-2</v>
      </c>
      <c r="BO30" s="16">
        <f>VLOOKUP(B:B,'[16]summary-Mar-18'!$B$1:$DB$65536,105,0)</f>
        <v>851895</v>
      </c>
      <c r="BP30" s="17">
        <f>VLOOKUP(B:B,'[16]summary-Mar-18'!$B$1:$DD$65536,107,0)</f>
        <v>9524737</v>
      </c>
      <c r="BQ30" s="17">
        <f t="shared" si="31"/>
        <v>10376632</v>
      </c>
      <c r="BR30" s="22">
        <f t="shared" si="32"/>
        <v>8.2097447418391631E-2</v>
      </c>
      <c r="BS30" s="17">
        <f>VLOOKUP(B:B,'[17]summary-Jun-18'!$B$1:$DE$65536,108,0)</f>
        <v>742345</v>
      </c>
      <c r="BT30" s="1">
        <f>VLOOKUP(B:B,'[17]summary-Jun-18'!$B$1:$DG$65536,110,0)</f>
        <v>9456106</v>
      </c>
      <c r="BU30" s="17">
        <f t="shared" si="33"/>
        <v>10198451</v>
      </c>
      <c r="BV30" s="22">
        <f t="shared" si="34"/>
        <v>7.2789975654145911E-2</v>
      </c>
      <c r="BW30" s="17">
        <f>VLOOKUP(B:B,'[18]summary-Sep-18'!$B$1:$DH$65536,111,0)</f>
        <v>695216</v>
      </c>
      <c r="BX30" s="17">
        <f>VLOOKUP(B:B,'[18]summary-Sep-18'!$B$1:$DJ$65536,113,0)</f>
        <v>9482083</v>
      </c>
      <c r="BY30" s="17">
        <f t="shared" si="35"/>
        <v>10177299</v>
      </c>
      <c r="BZ30" s="22">
        <f t="shared" si="36"/>
        <v>6.831046233386677E-2</v>
      </c>
      <c r="CA30" s="17">
        <f>VLOOKUP(B:B,'[19]summary-Dec-18'!$B$1:$DK$65536,114,0)</f>
        <v>683411</v>
      </c>
      <c r="CB30" s="17">
        <f>VLOOKUP(B:B,'[19]summary-Dec-18'!$B$1:$DM$65536,116,0)</f>
        <v>9028027</v>
      </c>
      <c r="CC30" s="17">
        <f t="shared" si="37"/>
        <v>9711438</v>
      </c>
      <c r="CD30" s="22">
        <f t="shared" si="38"/>
        <v>7.0371761627886623E-2</v>
      </c>
      <c r="CE30" s="16">
        <f>VLOOKUP(B:B,[20]Summary_mar_19!$B$1:$DN$65536,117,0)</f>
        <v>678741</v>
      </c>
      <c r="CF30" s="17">
        <f>VLOOKUP(B:B,[20]Summary_mar_19!$B$1:$DP$65536,119,0)</f>
        <v>9608973</v>
      </c>
      <c r="CG30" s="17">
        <f t="shared" si="39"/>
        <v>10287714</v>
      </c>
      <c r="CH30" s="22">
        <f t="shared" si="40"/>
        <v>6.5975881522367358E-2</v>
      </c>
      <c r="CI30" s="17">
        <f>VLOOKUP(B:B,[21]Summary_jun_19!$B$1:$DQ$65536,120,0)</f>
        <v>670163</v>
      </c>
      <c r="CJ30" s="17">
        <f>VLOOKUP(B:B,[21]Summary_jun_19!$B$1:$DS$65536,122,0)</f>
        <v>9188804</v>
      </c>
      <c r="CK30" s="17">
        <f t="shared" si="41"/>
        <v>9858967</v>
      </c>
      <c r="CL30" s="22">
        <f t="shared" si="42"/>
        <v>6.7974971414347968E-2</v>
      </c>
      <c r="CM30" s="17">
        <f>VLOOKUP(B:B,[22]Summary_sep_19!$B$1:$DT$65536,123,0)</f>
        <v>656028</v>
      </c>
      <c r="CN30" s="17">
        <f>VLOOKUP(B:B,[22]Summary_sep_19!$B$1:$DV$65536,125,0)</f>
        <v>9439043</v>
      </c>
      <c r="CO30" s="17">
        <f t="shared" si="43"/>
        <v>10095071</v>
      </c>
      <c r="CP30" s="22">
        <f t="shared" si="44"/>
        <v>6.4984981284430782E-2</v>
      </c>
      <c r="CQ30" s="17">
        <f>VLOOKUP(B:B,[23]Summary_DEC_19!$B$1:$DW$65536,126,0)</f>
        <v>627251</v>
      </c>
      <c r="CR30" s="17">
        <f>VLOOKUP(B:B,[23]Summary_DEC_19!$B$1:$DY$65536,128,0)</f>
        <v>9102560</v>
      </c>
      <c r="CS30" s="17">
        <f t="shared" si="45"/>
        <v>9729811</v>
      </c>
      <c r="CT30" s="22">
        <f t="shared" si="46"/>
        <v>6.4466925410986919E-2</v>
      </c>
      <c r="CU30" s="16">
        <f>VLOOKUP(B:B,[24]Summary_mar_20!$B:$DZ,129,0)</f>
        <v>669769</v>
      </c>
      <c r="CV30" s="17">
        <f>VLOOKUP(B:B,[24]Summary_mar_20!$B:$EB,131,0)</f>
        <v>9308223</v>
      </c>
      <c r="CW30" s="17">
        <f t="shared" si="47"/>
        <v>9977992</v>
      </c>
      <c r="CX30" s="22">
        <f t="shared" si="48"/>
        <v>6.7124627881040594E-2</v>
      </c>
      <c r="CY30" s="17">
        <f>VLOOKUP(B:B,[25]Summary_jun_20!$B:$EC,132,0)</f>
        <v>672813</v>
      </c>
      <c r="CZ30" s="17">
        <f>VLOOKUP(B:B,[25]Summary_jun_20!$B:$EE,134,0)</f>
        <v>9333911</v>
      </c>
      <c r="DA30" s="17">
        <f t="shared" si="49"/>
        <v>10006724</v>
      </c>
      <c r="DB30" s="22">
        <f t="shared" si="50"/>
        <v>6.7236090452779548E-2</v>
      </c>
      <c r="DC30" s="17">
        <f>VLOOKUP(B:B,[26]Summary_Sep_20!$B:$EF,135,0)</f>
        <v>673240</v>
      </c>
      <c r="DD30" s="17">
        <f>VLOOKUP(B:B,[26]Summary_Sep_20!$B:$EI,138,0)</f>
        <v>8652275</v>
      </c>
      <c r="DE30" s="17">
        <f t="shared" si="51"/>
        <v>9325515</v>
      </c>
      <c r="DF30" s="22">
        <f t="shared" si="52"/>
        <v>7.2193331950031719E-2</v>
      </c>
      <c r="DG30" s="17">
        <f>VLOOKUP(B:B,[27]Summary_Dec_20!$B:$EI,138,0)</f>
        <v>855471</v>
      </c>
      <c r="DH30" s="17">
        <f>VLOOKUP(B:B,[27]Summary_Dec_20!$B:$EM,142,0)</f>
        <v>7894419</v>
      </c>
      <c r="DI30" s="17">
        <f t="shared" si="53"/>
        <v>8749890</v>
      </c>
      <c r="DJ30" s="22">
        <f t="shared" si="54"/>
        <v>9.7769343386031132E-2</v>
      </c>
      <c r="DK30" s="16">
        <f>VLOOKUP(B:B,[28]Summary_Mar_21!$B:$EK,140,0)</f>
        <v>870827</v>
      </c>
      <c r="DL30" s="17">
        <f>VLOOKUP(B:B,[28]Summary_Mar_21!$B:$EM,142,0)</f>
        <v>8049535</v>
      </c>
      <c r="DM30" s="17">
        <f t="shared" si="55"/>
        <v>8920362</v>
      </c>
      <c r="DN30" s="22">
        <f t="shared" si="56"/>
        <v>9.7622383486230715E-2</v>
      </c>
      <c r="DO30" s="17">
        <f>VLOOKUP(B:B,[29]Summary_Jun_21!$B:$EN,143,0)</f>
        <v>825747</v>
      </c>
      <c r="DP30" s="17">
        <f>VLOOKUP(B:B,[29]Summary_Jun_21!$B:$EP,145,0)</f>
        <v>7756948</v>
      </c>
      <c r="DQ30" s="17">
        <f t="shared" si="57"/>
        <v>8582695</v>
      </c>
      <c r="DR30" s="22">
        <f t="shared" si="58"/>
        <v>9.621068906677914E-2</v>
      </c>
      <c r="DS30" s="17">
        <f>VLOOKUP(B:B,[30]Summary_Sep_21!$B:$EQ,146,0)</f>
        <v>785996</v>
      </c>
      <c r="DT30" s="17">
        <f>VLOOKUP(B:B,[30]Summary_Sep_21!$B:$ES,148,0)</f>
        <v>7166465</v>
      </c>
      <c r="DU30" s="17">
        <f t="shared" si="59"/>
        <v>7952461</v>
      </c>
      <c r="DV30" s="22">
        <f t="shared" si="60"/>
        <v>9.883682548081657E-2</v>
      </c>
      <c r="DW30" s="17">
        <f>VLOOKUP(B:B,[31]Summary_Dec_21!$B:$EV,151,0)</f>
        <v>904634</v>
      </c>
      <c r="DX30" s="17">
        <f>VLOOKUP(B:B,[31]Summary_Dec_21!$B:$EX,153,0)</f>
        <v>6953431</v>
      </c>
      <c r="DY30" s="17">
        <f t="shared" si="61"/>
        <v>7858065</v>
      </c>
      <c r="DZ30" s="22">
        <f t="shared" si="62"/>
        <v>0.11512172525933548</v>
      </c>
      <c r="EA30" s="16">
        <f>VLOOKUP(B:B,[32]Summary_Mar_22!$B:$DL,115,0)</f>
        <v>860360</v>
      </c>
      <c r="EB30" s="17">
        <f>VLOOKUP(B:B,[32]Summary_Mar_22!$B:$DN,117,0)</f>
        <v>7111260</v>
      </c>
      <c r="EC30" s="17">
        <f t="shared" si="63"/>
        <v>7971620</v>
      </c>
      <c r="ED30" s="22">
        <f t="shared" si="64"/>
        <v>0.10792787413348855</v>
      </c>
      <c r="EE30" s="17">
        <f>VLOOKUP(B:B,[33]Summary_Jun_22!$B:$DO,118,0)</f>
        <v>717739</v>
      </c>
      <c r="EF30" s="17">
        <f>VLOOKUP(B:B,[33]Summary_Jun_22!$B:$DQ,120,0)</f>
        <v>6763264</v>
      </c>
      <c r="EG30" s="17">
        <f t="shared" si="65"/>
        <v>7481003</v>
      </c>
      <c r="EH30" s="22">
        <f t="shared" si="66"/>
        <v>9.5941546875465758E-2</v>
      </c>
      <c r="EI30" s="17">
        <f>VLOOKUP(B:B,[34]Summary_Sep_22!$B:$DR,121,0)</f>
        <v>699794</v>
      </c>
      <c r="EJ30" s="17">
        <f>VLOOKUP(B:B,[34]Summary_Sep_22!$B:$DT,123,0)</f>
        <v>7059477</v>
      </c>
      <c r="EK30" s="17">
        <f t="shared" si="67"/>
        <v>7759271</v>
      </c>
      <c r="EL30" s="22">
        <f t="shared" si="68"/>
        <v>9.018811174400275E-2</v>
      </c>
      <c r="EM30" s="17">
        <f>VLOOKUP(B:B,[35]Summary_Dec_22!$B:$DU,124,0)</f>
        <v>857668</v>
      </c>
      <c r="EN30" s="17">
        <f>VLOOKUP(B:B,[35]Summary_Dec_22!$B:$DW,126,0)</f>
        <v>6376480</v>
      </c>
      <c r="EO30" s="17">
        <f t="shared" si="69"/>
        <v>7234148</v>
      </c>
      <c r="EP30" s="22">
        <f t="shared" si="70"/>
        <v>0.11855826007430315</v>
      </c>
      <c r="EQ30" s="16">
        <f>VLOOKUP(B:B,[36]Summary_Mar_23!$B:$DS,122,0)</f>
        <v>836077</v>
      </c>
      <c r="ER30" s="17">
        <f>VLOOKUP(B:B,[36]Summary_Mar_23!$B:$DU,124,0)</f>
        <v>7585289</v>
      </c>
      <c r="ES30" s="17">
        <f t="shared" si="71"/>
        <v>8421366</v>
      </c>
      <c r="ET30" s="22">
        <f t="shared" si="72"/>
        <v>9.928044927628131E-2</v>
      </c>
      <c r="EU30" s="17">
        <f>VLOOKUP(B:B,[37]Summary_Jun_23!$B:$DT,123,0)</f>
        <v>829969</v>
      </c>
      <c r="EV30" s="17">
        <f>VLOOKUP(B:B,[37]Summary_Jun_23!$B:$DV,125,0)</f>
        <v>7545158</v>
      </c>
      <c r="EW30" s="17">
        <f t="shared" si="73"/>
        <v>8375127</v>
      </c>
      <c r="EX30" s="22">
        <f t="shared" si="74"/>
        <v>9.9099273360272633E-2</v>
      </c>
      <c r="EY30" s="1">
        <f>VLOOKUP(B:B,[38]Summary_Sep_23!$B:$DV,125,0)</f>
        <v>823807</v>
      </c>
      <c r="EZ30" s="1">
        <f>VLOOKUP(B:B,[38]Summary_Sep_23!$B:$DX,127,0)</f>
        <v>7442914</v>
      </c>
      <c r="FA30" s="17">
        <f t="shared" si="75"/>
        <v>8266721</v>
      </c>
      <c r="FB30" s="22">
        <f t="shared" si="76"/>
        <v>9.9653417600521418E-2</v>
      </c>
      <c r="FC30" s="17">
        <f>VLOOKUP(B:B,[39]Indu!$B:$DX,127,0)</f>
        <v>743933</v>
      </c>
      <c r="FD30" s="17">
        <f>VLOOKUP(B:B,[39]Indu!$B:$EA,130,0)</f>
        <v>6810601</v>
      </c>
      <c r="FE30" s="17">
        <f t="shared" si="77"/>
        <v>7554534</v>
      </c>
      <c r="FF30" s="22">
        <f t="shared" si="78"/>
        <v>9.8475034992231161E-2</v>
      </c>
      <c r="FG30" s="16">
        <f>VLOOKUP(B:B,'[40]Mar 2024 Final'!$B:$EA,130,0)</f>
        <v>718909</v>
      </c>
      <c r="FH30" s="17">
        <f>VLOOKUP(B:B,'[40]Mar 2024 Final'!$B:$EC,132,0)</f>
        <v>7403660</v>
      </c>
      <c r="FI30" s="17">
        <f t="shared" si="79"/>
        <v>8122569</v>
      </c>
      <c r="FJ30" s="22">
        <f t="shared" si="80"/>
        <v>8.8507589162985262E-2</v>
      </c>
      <c r="FK30" s="17">
        <f>VLOOKUP(B:B,'[41]June 2024 Final'!$B:$EF,135,0)</f>
        <v>700261</v>
      </c>
      <c r="FL30" s="17">
        <f>VLOOKUP(B:B,'[41]June 2024 Final'!$B:$EH,137,0)</f>
        <v>8103106</v>
      </c>
      <c r="FM30" s="17">
        <f t="shared" si="81"/>
        <v>8803367</v>
      </c>
      <c r="FN30" s="22">
        <f t="shared" si="82"/>
        <v>7.9544678757570819E-2</v>
      </c>
      <c r="FO30" s="17">
        <f>VLOOKUP(B:B,'[42]Sep 2024 Final'!$B:$EG,136,0)</f>
        <v>667340</v>
      </c>
      <c r="FP30" s="17">
        <f>VLOOKUP(B:B,'[42]Sep 2024 Final'!$B:$EI,138,0)</f>
        <v>7339763</v>
      </c>
      <c r="FQ30" s="17">
        <f t="shared" si="83"/>
        <v>8007103</v>
      </c>
      <c r="FR30" s="22">
        <f t="shared" si="84"/>
        <v>8.33435013887045E-2</v>
      </c>
      <c r="FS30" s="17">
        <f>VLOOKUP(B:B,'[43]Dec 2024 Final'!$B:$EI,138,0)</f>
        <v>730358</v>
      </c>
      <c r="FT30" s="17">
        <f>VLOOKUP(B:B,'[43]Dec 2024 Final'!$B:$EK,140,0)</f>
        <v>7025495</v>
      </c>
      <c r="FU30" s="17">
        <f t="shared" si="85"/>
        <v>7755853</v>
      </c>
      <c r="FV30" s="22">
        <f t="shared" si="86"/>
        <v>9.4168623360963655E-2</v>
      </c>
    </row>
    <row r="31" spans="1:178" x14ac:dyDescent="0.25">
      <c r="A31">
        <v>25</v>
      </c>
      <c r="B31" s="11" t="s">
        <v>26</v>
      </c>
      <c r="C31" s="16">
        <f>VLOOKUP(B:B,'[44]Mar 2014 (Final)'!$B$1:$BH$65536,59,0)</f>
        <v>675527</v>
      </c>
      <c r="D31" s="17">
        <f>VLOOKUP(B:B,'[44]Mar 2014 (Final)'!$B$1:$BL$65536,63,0)</f>
        <v>11703137</v>
      </c>
      <c r="E31" s="17">
        <f t="shared" si="0"/>
        <v>12378664</v>
      </c>
      <c r="F31" s="22">
        <f t="shared" si="1"/>
        <v>5.4571882716907091E-2</v>
      </c>
      <c r="G31" s="17">
        <f>VLOOKUP(B:B,'[45]June 2014 (Final - print)'!$B$1:$BI$65536,60,0)</f>
        <v>730293</v>
      </c>
      <c r="H31" s="17">
        <f>VLOOKUP(B:B,'[45]June 2014 (Final - print)'!$B$1:$BL$65536,63,0)</f>
        <v>12484920</v>
      </c>
      <c r="I31" s="17">
        <f t="shared" si="87"/>
        <v>13215213</v>
      </c>
      <c r="J31" s="22">
        <f t="shared" si="2"/>
        <v>5.5261538349779149E-2</v>
      </c>
      <c r="K31" s="46"/>
      <c r="L31" s="46"/>
      <c r="M31" s="47">
        <f t="shared" si="3"/>
        <v>0</v>
      </c>
      <c r="N31" s="48" t="e">
        <f t="shared" si="4"/>
        <v>#DIV/0!</v>
      </c>
      <c r="O31" s="17">
        <f>VLOOKUP(B:B,'[3]Dec 2014 (Final)'!$B$1:$BO$65536,66,0)</f>
        <v>896328</v>
      </c>
      <c r="P31" s="17">
        <f>VLOOKUP(B:B,'[3]Dec 2014 (Final)'!$B$1:$BQ$65536,68,0)</f>
        <v>13790646</v>
      </c>
      <c r="Q31" s="17">
        <f t="shared" si="5"/>
        <v>14686974</v>
      </c>
      <c r="R31" s="22">
        <f t="shared" si="6"/>
        <v>6.102877284320106E-2</v>
      </c>
      <c r="S31" s="16">
        <f>VLOOKUP(B:B,'[4]Mar 2015 (Final)'!$B$1:$BQ$65536,68,0)</f>
        <v>1156317</v>
      </c>
      <c r="T31" s="17">
        <f>VLOOKUP(B:B,'[4]Mar 2015 (Final)'!$B$1:$BS$65536,70,0)</f>
        <v>12891916</v>
      </c>
      <c r="U31" s="17">
        <f t="shared" si="7"/>
        <v>14048233</v>
      </c>
      <c r="V31" s="22">
        <f t="shared" si="8"/>
        <v>8.2310494138301951E-2</v>
      </c>
      <c r="W31" s="17">
        <f>VLOOKUP(B:B,'[5]June 2015 (Final)'!$B$1:$BU$65536,72,0)</f>
        <v>777228</v>
      </c>
      <c r="X31" s="17">
        <f>VLOOKUP(B:B,'[5]June 2015 (Final)'!$B$1:$BW$65536,74,0)</f>
        <v>13224186</v>
      </c>
      <c r="Y31" s="17">
        <f t="shared" si="9"/>
        <v>14001414</v>
      </c>
      <c r="Z31" s="22">
        <f t="shared" si="10"/>
        <v>5.5510679135693013E-2</v>
      </c>
      <c r="AA31" s="17">
        <f>VLOOKUP(B:B,'[6]Sep 2015 (Final)'!$B$1:$BX$65536,75,0)</f>
        <v>778008</v>
      </c>
      <c r="AB31" s="17">
        <f>VLOOKUP(B:B,'[6]Sep 2015 (Final)'!$B$1:$BZ$65536,77,0)</f>
        <v>14286942</v>
      </c>
      <c r="AC31" s="17">
        <f t="shared" si="11"/>
        <v>15064950</v>
      </c>
      <c r="AD31" s="22">
        <f t="shared" si="12"/>
        <v>5.1643583284378639E-2</v>
      </c>
      <c r="AE31" s="17">
        <f>VLOOKUP(B:B,'[7]Dec 2015 (Final)'!$B$1:$CA$65536,78,0)</f>
        <v>1299174</v>
      </c>
      <c r="AF31" s="17">
        <f>VLOOKUP(B:B,'[7]Dec 2015 (Final)'!$B$1:$CC$65536,80,0)</f>
        <v>15427705</v>
      </c>
      <c r="AG31" s="17">
        <f t="shared" si="13"/>
        <v>16726879</v>
      </c>
      <c r="AH31" s="22">
        <f t="shared" si="14"/>
        <v>7.7669839065614088E-2</v>
      </c>
      <c r="AI31" s="16">
        <f>VLOOKUP(B:B,'[8]Mar 2016 (Final)'!$B$1:$CD$65536,81,0)</f>
        <v>1396723</v>
      </c>
      <c r="AJ31" s="17">
        <f>VLOOKUP(B:B,'[8]Mar 2016 (Final)'!$B$1:$CF$65536,83,0)</f>
        <v>15850662</v>
      </c>
      <c r="AK31" s="17">
        <f t="shared" si="15"/>
        <v>17247385</v>
      </c>
      <c r="AL31" s="22">
        <f t="shared" si="16"/>
        <v>8.0981725635509386E-2</v>
      </c>
      <c r="AM31" s="17">
        <f>VLOOKUP(B:B,'[9]Jun 2016 (Final)'!$B$1:$CH$65536,85,0)</f>
        <v>1045087</v>
      </c>
      <c r="AN31" s="17">
        <f>VLOOKUP(B:B,'[9]Jun 2016 (Final)'!$B$1:$CJ$65536,87,0)</f>
        <v>15683019</v>
      </c>
      <c r="AO31" s="17">
        <f t="shared" si="17"/>
        <v>16728106</v>
      </c>
      <c r="AP31" s="22">
        <f t="shared" si="18"/>
        <v>6.2474914972442189E-2</v>
      </c>
      <c r="AQ31" s="17">
        <f>VLOOKUP(B:B,'[10]Sep 2016 (Final)'!$B$1:$CK$65536,88,0)</f>
        <v>1224394</v>
      </c>
      <c r="AR31" s="17">
        <f>VLOOKUP(B:B,'[10]Sep 2016 (Final)'!$B$1:$CM$65536,90,0)</f>
        <v>14840904</v>
      </c>
      <c r="AS31" s="17">
        <f t="shared" si="19"/>
        <v>16065298</v>
      </c>
      <c r="AT31" s="22">
        <f t="shared" si="20"/>
        <v>7.6213587821402376E-2</v>
      </c>
      <c r="AU31" s="17">
        <f>VLOOKUP(B:B,'[11]summary-dec-16'!$B$1:$CN$65536,91,0)</f>
        <v>1494067</v>
      </c>
      <c r="AV31" s="17">
        <f>VLOOKUP(B:B,'[11]summary-dec-16'!$B$1:$CP$65536,93,0)</f>
        <v>16193046</v>
      </c>
      <c r="AW31" s="17">
        <f t="shared" si="21"/>
        <v>17687113</v>
      </c>
      <c r="AX31" s="22">
        <f t="shared" si="22"/>
        <v>8.4472067318165492E-2</v>
      </c>
      <c r="AY31" s="16">
        <f>VLOOKUP(B:B,'[12]summary-mar-17'!$B$1:$CP$65536,93,0)</f>
        <v>1182795</v>
      </c>
      <c r="AZ31" s="17">
        <f>VLOOKUP(B:B,'[12]summary-mar-17'!$B$1:$CR$65536,95,0)</f>
        <v>15669349</v>
      </c>
      <c r="BA31" s="17">
        <f t="shared" si="23"/>
        <v>16852144</v>
      </c>
      <c r="BB31" s="22">
        <f t="shared" si="24"/>
        <v>7.0186618391107986E-2</v>
      </c>
      <c r="BC31" s="17">
        <f>VLOOKUP(B:B,'[13]summary-june-17'!$B$1:$CS$65536,96,0)</f>
        <v>1352375</v>
      </c>
      <c r="BD31" s="17">
        <f>VLOOKUP(B:B,'[13]summary-june-17'!$B$1:$CU$65536,98,0)</f>
        <v>16499568</v>
      </c>
      <c r="BE31" s="17">
        <f t="shared" si="25"/>
        <v>17851943</v>
      </c>
      <c r="BF31" s="22">
        <f t="shared" si="26"/>
        <v>7.5755059267218136E-2</v>
      </c>
      <c r="BG31" s="17">
        <f>VLOOKUP(B:B,'[14]summary-sep-17'!$B$1:$CV$65536,99,0)</f>
        <v>1366697</v>
      </c>
      <c r="BH31" s="17">
        <f>VLOOKUP(B:B,'[14]summary-sep-17'!$B$1:$CX$65536,101,0)</f>
        <v>17958318</v>
      </c>
      <c r="BI31" s="17">
        <f t="shared" si="27"/>
        <v>19325015</v>
      </c>
      <c r="BJ31" s="22">
        <f t="shared" si="28"/>
        <v>7.0721652738691271E-2</v>
      </c>
      <c r="BK31" s="17">
        <f>VLOOKUP(B:B,'[15]summary-Dec-17'!$B$1:$CY$65536,102,0)</f>
        <v>1799940</v>
      </c>
      <c r="BL31" s="17">
        <f>VLOOKUP(B:B,'[15]summary-Dec-17'!$B$1:$DA$65536,104,0)</f>
        <v>19384156</v>
      </c>
      <c r="BM31" s="17">
        <f t="shared" si="29"/>
        <v>21184096</v>
      </c>
      <c r="BN31" s="22">
        <f t="shared" si="30"/>
        <v>8.4966571148469117E-2</v>
      </c>
      <c r="BO31" s="16">
        <f>VLOOKUP(B:B,'[16]summary-Mar-18'!$B$1:$DB$65536,105,0)</f>
        <v>2441455</v>
      </c>
      <c r="BP31" s="17">
        <f>VLOOKUP(B:B,'[16]summary-Mar-18'!$B$1:$DD$65536,107,0)</f>
        <v>19941324</v>
      </c>
      <c r="BQ31" s="17">
        <f t="shared" si="31"/>
        <v>22382779</v>
      </c>
      <c r="BR31" s="22">
        <f t="shared" si="32"/>
        <v>0.10907738489487834</v>
      </c>
      <c r="BS31" s="17">
        <f>VLOOKUP(B:B,'[17]summary-Jun-18'!$B$1:$DE$65536,108,0)</f>
        <v>2289612</v>
      </c>
      <c r="BT31" s="1">
        <f>VLOOKUP(B:B,'[17]summary-Jun-18'!$B$1:$DG$65536,110,0)</f>
        <v>21422086</v>
      </c>
      <c r="BU31" s="17">
        <f t="shared" si="33"/>
        <v>23711698</v>
      </c>
      <c r="BV31" s="22">
        <f t="shared" si="34"/>
        <v>9.6560440336242476E-2</v>
      </c>
      <c r="BW31" s="17">
        <f>VLOOKUP(B:B,'[18]summary-Sep-18'!$B$1:$DH$65536,111,0)</f>
        <v>2387350</v>
      </c>
      <c r="BX31" s="17">
        <f>VLOOKUP(B:B,'[18]summary-Sep-18'!$B$1:$DJ$65536,113,0)</f>
        <v>21573246</v>
      </c>
      <c r="BY31" s="17">
        <f t="shared" si="35"/>
        <v>23960596</v>
      </c>
      <c r="BZ31" s="22">
        <f t="shared" si="36"/>
        <v>9.9636503198835283E-2</v>
      </c>
      <c r="CA31" s="17">
        <f>VLOOKUP(B:B,'[19]summary-Dec-18'!$B$1:$DK$65536,114,0)</f>
        <v>2404231</v>
      </c>
      <c r="CB31" s="17">
        <f>VLOOKUP(B:B,'[19]summary-Dec-18'!$B$1:$DM$65536,116,0)</f>
        <v>22605853</v>
      </c>
      <c r="CC31" s="17">
        <f t="shared" si="37"/>
        <v>25010084</v>
      </c>
      <c r="CD31" s="22">
        <f t="shared" si="38"/>
        <v>9.6130464815711941E-2</v>
      </c>
      <c r="CE31" s="16">
        <f>VLOOKUP(B:B,[20]Summary_mar_19!$B$1:$DN$65536,117,0)</f>
        <v>2661771</v>
      </c>
      <c r="CF31" s="17">
        <f>VLOOKUP(B:B,[20]Summary_mar_19!$B$1:$DP$65536,119,0)</f>
        <v>21351469</v>
      </c>
      <c r="CG31" s="17">
        <f t="shared" si="39"/>
        <v>24013240</v>
      </c>
      <c r="CH31" s="22">
        <f t="shared" si="40"/>
        <v>0.11084597497047462</v>
      </c>
      <c r="CI31" s="17">
        <f>VLOOKUP(B:B,[21]Summary_jun_19!$B$1:$DQ$65536,120,0)</f>
        <v>2833555</v>
      </c>
      <c r="CJ31" s="17">
        <f>VLOOKUP(B:B,[21]Summary_jun_19!$B$1:$DS$65536,122,0)</f>
        <v>21620968</v>
      </c>
      <c r="CK31" s="17">
        <f t="shared" si="41"/>
        <v>24454523</v>
      </c>
      <c r="CL31" s="22">
        <f t="shared" si="42"/>
        <v>0.11587038520440575</v>
      </c>
      <c r="CM31" s="17">
        <f>VLOOKUP(B:B,[22]Summary_sep_19!$B$1:$DT$65536,123,0)</f>
        <v>2998247</v>
      </c>
      <c r="CN31" s="17">
        <f>VLOOKUP(B:B,[22]Summary_sep_19!$B$1:$DV$65536,125,0)</f>
        <v>21865314</v>
      </c>
      <c r="CO31" s="17">
        <f t="shared" si="43"/>
        <v>24863561</v>
      </c>
      <c r="CP31" s="22">
        <f t="shared" si="44"/>
        <v>0.12058799622467595</v>
      </c>
      <c r="CQ31" s="17">
        <f>VLOOKUP(B:B,[23]Summary_DEC_19!$B$1:$DW$65536,126,0)</f>
        <v>3478778</v>
      </c>
      <c r="CR31" s="17">
        <f>VLOOKUP(B:B,[23]Summary_DEC_19!$B$1:$DY$65536,128,0)</f>
        <v>22673040</v>
      </c>
      <c r="CS31" s="17">
        <f t="shared" si="45"/>
        <v>26151818</v>
      </c>
      <c r="CT31" s="22">
        <f t="shared" si="46"/>
        <v>0.13302241549707941</v>
      </c>
      <c r="CU31" s="16">
        <f>VLOOKUP(B:B,[24]Summary_mar_20!$B:$DZ,129,0)</f>
        <v>3252629</v>
      </c>
      <c r="CV31" s="17">
        <f>VLOOKUP(B:B,[24]Summary_mar_20!$B:$EB,131,0)</f>
        <v>22605341</v>
      </c>
      <c r="CW31" s="17">
        <f t="shared" si="47"/>
        <v>25857970</v>
      </c>
      <c r="CX31" s="22">
        <f t="shared" si="48"/>
        <v>0.12578825793362744</v>
      </c>
      <c r="CY31" s="17">
        <f>VLOOKUP(B:B,[25]Summary_jun_20!$B:$EC,132,0)</f>
        <v>3203174</v>
      </c>
      <c r="CZ31" s="17">
        <f>VLOOKUP(B:B,[25]Summary_jun_20!$B:$EE,134,0)</f>
        <v>21843097</v>
      </c>
      <c r="DA31" s="17">
        <f t="shared" si="49"/>
        <v>25046271</v>
      </c>
      <c r="DB31" s="22">
        <f t="shared" si="50"/>
        <v>0.12789025559932654</v>
      </c>
      <c r="DC31" s="17">
        <f>VLOOKUP(B:B,[26]Summary_Sep_20!$B:$EF,135,0)</f>
        <v>3510454</v>
      </c>
      <c r="DD31" s="17">
        <f>VLOOKUP(B:B,[26]Summary_Sep_20!$B:$EI,138,0)</f>
        <v>21257541</v>
      </c>
      <c r="DE31" s="17">
        <f t="shared" si="51"/>
        <v>24767995</v>
      </c>
      <c r="DF31" s="22">
        <f t="shared" si="52"/>
        <v>0.14173347499464531</v>
      </c>
      <c r="DG31" s="17">
        <f>VLOOKUP(B:B,[27]Summary_Dec_20!$B:$EI,138,0)</f>
        <v>3871788</v>
      </c>
      <c r="DH31" s="17">
        <f>VLOOKUP(B:B,[27]Summary_Dec_20!$B:$EM,142,0)</f>
        <v>20698572</v>
      </c>
      <c r="DI31" s="17">
        <f t="shared" si="53"/>
        <v>24570360</v>
      </c>
      <c r="DJ31" s="22">
        <f t="shared" si="54"/>
        <v>0.15757962032302336</v>
      </c>
      <c r="DK31" s="16">
        <f>VLOOKUP(B:B,[28]Summary_Mar_21!$B:$EK,140,0)</f>
        <v>2961610</v>
      </c>
      <c r="DL31" s="17">
        <f>VLOOKUP(B:B,[28]Summary_Mar_21!$B:$EM,142,0)</f>
        <v>20889621</v>
      </c>
      <c r="DM31" s="17">
        <f t="shared" si="55"/>
        <v>23851231</v>
      </c>
      <c r="DN31" s="22">
        <f t="shared" si="56"/>
        <v>0.12417011096827665</v>
      </c>
      <c r="DO31" s="17">
        <f>VLOOKUP(B:B,[29]Summary_Jun_21!$B:$EN,143,0)</f>
        <v>3523147</v>
      </c>
      <c r="DP31" s="17">
        <f>VLOOKUP(B:B,[29]Summary_Jun_21!$B:$EP,145,0)</f>
        <v>20595790</v>
      </c>
      <c r="DQ31" s="17">
        <f t="shared" si="57"/>
        <v>24118937</v>
      </c>
      <c r="DR31" s="22">
        <f t="shared" si="58"/>
        <v>0.14607389206249016</v>
      </c>
      <c r="DS31" s="17">
        <f>VLOOKUP(B:B,[30]Summary_Sep_21!$B:$EQ,146,0)</f>
        <v>4127614</v>
      </c>
      <c r="DT31" s="17">
        <f>VLOOKUP(B:B,[30]Summary_Sep_21!$B:$ES,148,0)</f>
        <v>20599922</v>
      </c>
      <c r="DU31" s="17">
        <f t="shared" si="59"/>
        <v>24727536</v>
      </c>
      <c r="DV31" s="22">
        <f t="shared" si="60"/>
        <v>0.16692378892907081</v>
      </c>
      <c r="DW31" s="17">
        <f>VLOOKUP(B:B,[31]Summary_Dec_21!$B:$EV,151,0)</f>
        <v>3871788</v>
      </c>
      <c r="DX31" s="17">
        <f>VLOOKUP(B:B,[31]Summary_Dec_21!$B:$EX,153,0)</f>
        <v>20702926</v>
      </c>
      <c r="DY31" s="17">
        <f t="shared" si="61"/>
        <v>24574714</v>
      </c>
      <c r="DZ31" s="22">
        <f t="shared" si="62"/>
        <v>0.15755170131379759</v>
      </c>
      <c r="EA31" s="16">
        <f>VLOOKUP(B:B,[32]Summary_Mar_22!$B:$DL,115,0)</f>
        <v>3215769</v>
      </c>
      <c r="EB31" s="17">
        <f>VLOOKUP(B:B,[32]Summary_Mar_22!$B:$DN,117,0)</f>
        <v>20498621</v>
      </c>
      <c r="EC31" s="17">
        <f t="shared" si="63"/>
        <v>23714390</v>
      </c>
      <c r="ED31" s="22">
        <f t="shared" si="64"/>
        <v>0.13560412053609644</v>
      </c>
      <c r="EE31" s="17">
        <f>VLOOKUP(B:B,[33]Summary_Jun_22!$B:$DO,118,0)</f>
        <v>4291096</v>
      </c>
      <c r="EF31" s="17">
        <f>VLOOKUP(B:B,[33]Summary_Jun_22!$B:$DQ,120,0)</f>
        <v>20595790</v>
      </c>
      <c r="EG31" s="17">
        <f t="shared" si="65"/>
        <v>24886886</v>
      </c>
      <c r="EH31" s="22">
        <f t="shared" si="66"/>
        <v>0.17242398265496134</v>
      </c>
      <c r="EI31" s="17">
        <f>VLOOKUP(B:B,[34]Summary_Sep_22!$B:$DR,121,0)</f>
        <v>3051755</v>
      </c>
      <c r="EJ31" s="17">
        <f>VLOOKUP(B:B,[34]Summary_Sep_22!$B:$DT,123,0)</f>
        <v>21272586</v>
      </c>
      <c r="EK31" s="17">
        <f t="shared" si="67"/>
        <v>24324341</v>
      </c>
      <c r="EL31" s="22">
        <f t="shared" si="68"/>
        <v>0.12546095287843564</v>
      </c>
      <c r="EM31" s="17">
        <f>VLOOKUP(B:B,[35]Summary_Dec_22!$B:$DU,124,0)</f>
        <v>2906417</v>
      </c>
      <c r="EN31" s="17">
        <f>VLOOKUP(B:B,[35]Summary_Dec_22!$B:$DW,126,0)</f>
        <v>22016309</v>
      </c>
      <c r="EO31" s="17">
        <f t="shared" si="69"/>
        <v>24922726</v>
      </c>
      <c r="EP31" s="22">
        <f t="shared" si="70"/>
        <v>0.11661713891169048</v>
      </c>
      <c r="EQ31" s="16">
        <f>VLOOKUP(B:B,[36]Summary_Mar_23!$B:$DS,122,0)</f>
        <v>2774394</v>
      </c>
      <c r="ER31" s="17">
        <f>VLOOKUP(B:B,[36]Summary_Mar_23!$B:$DU,124,0)</f>
        <v>22068340</v>
      </c>
      <c r="ES31" s="17">
        <f t="shared" si="71"/>
        <v>24842734</v>
      </c>
      <c r="ET31" s="22">
        <f t="shared" si="72"/>
        <v>0.11167828790502687</v>
      </c>
      <c r="EU31" s="17">
        <f>VLOOKUP(B:B,[37]Summary_Jun_23!$B:$DT,123,0)</f>
        <v>3221062</v>
      </c>
      <c r="EV31" s="17">
        <f>VLOOKUP(B:B,[37]Summary_Jun_23!$B:$DV,125,0)</f>
        <v>23176615</v>
      </c>
      <c r="EW31" s="17">
        <f t="shared" si="73"/>
        <v>26397677</v>
      </c>
      <c r="EX31" s="22">
        <f t="shared" si="74"/>
        <v>0.12202066113620529</v>
      </c>
      <c r="EY31" s="1">
        <f>VLOOKUP(B:B,[38]Summary_Sep_23!$B:$DV,125,0)</f>
        <v>3210323</v>
      </c>
      <c r="EZ31" s="1">
        <f>VLOOKUP(B:B,[38]Summary_Sep_23!$B:$DX,127,0)</f>
        <v>23703754</v>
      </c>
      <c r="FA31" s="17">
        <f t="shared" si="75"/>
        <v>26914077</v>
      </c>
      <c r="FB31" s="22">
        <f t="shared" si="76"/>
        <v>0.11928044197837437</v>
      </c>
      <c r="FC31" s="17">
        <f>VLOOKUP(B:B,[39]Indu!$B:$DX,127,0)</f>
        <v>3374057</v>
      </c>
      <c r="FD31" s="17">
        <f>VLOOKUP(B:B,[39]Indu!$B:$EA,130,0)</f>
        <v>24318550</v>
      </c>
      <c r="FE31" s="17">
        <f t="shared" si="77"/>
        <v>27692607</v>
      </c>
      <c r="FF31" s="22">
        <f t="shared" si="78"/>
        <v>0.12183963033888431</v>
      </c>
      <c r="FG31" s="16">
        <f>VLOOKUP(B:B,'[40]Mar 2024 Final'!$B:$EA,130,0)</f>
        <v>3366862</v>
      </c>
      <c r="FH31" s="17">
        <f>VLOOKUP(B:B,'[40]Mar 2024 Final'!$B:$EC,132,0)</f>
        <v>24373678</v>
      </c>
      <c r="FI31" s="17">
        <f t="shared" si="79"/>
        <v>27740540</v>
      </c>
      <c r="FJ31" s="22">
        <f t="shared" si="80"/>
        <v>0.12136973541250459</v>
      </c>
      <c r="FK31" s="17">
        <f>VLOOKUP(B:B,'[41]June 2024 Final'!$B:$EF,135,0)</f>
        <v>3460334</v>
      </c>
      <c r="FL31" s="17">
        <f>VLOOKUP(B:B,'[41]June 2024 Final'!$B:$EH,137,0)</f>
        <v>24735637</v>
      </c>
      <c r="FM31" s="17">
        <f t="shared" si="81"/>
        <v>28195971</v>
      </c>
      <c r="FN31" s="22">
        <f t="shared" si="82"/>
        <v>0.12272441335678774</v>
      </c>
      <c r="FO31" s="17">
        <f>VLOOKUP(B:B,'[42]Sep 2024 Final'!$B:$EG,136,0)</f>
        <v>4224300</v>
      </c>
      <c r="FP31" s="17">
        <f>VLOOKUP(B:B,'[42]Sep 2024 Final'!$B:$EI,138,0)</f>
        <v>25304670</v>
      </c>
      <c r="FQ31" s="17">
        <f t="shared" si="83"/>
        <v>29528970</v>
      </c>
      <c r="FR31" s="22">
        <f t="shared" si="84"/>
        <v>0.14305612420616093</v>
      </c>
      <c r="FS31" s="17">
        <f>VLOOKUP(B:B,'[43]Dec 2024 Final'!$B:$EI,138,0)</f>
        <v>4366620</v>
      </c>
      <c r="FT31" s="17">
        <f>VLOOKUP(B:B,'[43]Dec 2024 Final'!$B:$EK,140,0)</f>
        <v>25266762</v>
      </c>
      <c r="FU31" s="17">
        <f t="shared" si="85"/>
        <v>29633382</v>
      </c>
      <c r="FV31" s="22">
        <f t="shared" si="86"/>
        <v>0.14735476362434771</v>
      </c>
    </row>
    <row r="32" spans="1:178" x14ac:dyDescent="0.25">
      <c r="A32">
        <v>26</v>
      </c>
      <c r="B32" s="11" t="s">
        <v>27</v>
      </c>
      <c r="C32" s="16">
        <f>VLOOKUP(B:B,'[44]Mar 2014 (Final)'!$B$1:$BH$65536,59,0)</f>
        <v>65279</v>
      </c>
      <c r="D32" s="17">
        <f>VLOOKUP(B:B,'[44]Mar 2014 (Final)'!$B$1:$BL$65536,63,0)</f>
        <v>2760223</v>
      </c>
      <c r="E32" s="17">
        <f t="shared" si="0"/>
        <v>2825502</v>
      </c>
      <c r="F32" s="22">
        <f t="shared" si="1"/>
        <v>2.3103505147049976E-2</v>
      </c>
      <c r="G32" s="17">
        <f>VLOOKUP(B:B,'[45]June 2014 (Final - print)'!$B$1:$BI$65536,60,0)</f>
        <v>65872</v>
      </c>
      <c r="H32" s="17">
        <f>VLOOKUP(B:B,'[45]June 2014 (Final - print)'!$B$1:$BL$65536,63,0)</f>
        <v>2938634</v>
      </c>
      <c r="I32" s="17">
        <f t="shared" si="87"/>
        <v>3004506</v>
      </c>
      <c r="J32" s="22">
        <f t="shared" si="2"/>
        <v>2.192440288020726E-2</v>
      </c>
      <c r="K32" s="46"/>
      <c r="L32" s="46"/>
      <c r="M32" s="47">
        <f t="shared" si="3"/>
        <v>0</v>
      </c>
      <c r="N32" s="48" t="e">
        <f t="shared" si="4"/>
        <v>#DIV/0!</v>
      </c>
      <c r="O32" s="17">
        <f>VLOOKUP(B:B,'[3]Dec 2014 (Final)'!$B$1:$BO$65536,66,0)</f>
        <v>48138</v>
      </c>
      <c r="P32" s="17">
        <f>VLOOKUP(B:B,'[3]Dec 2014 (Final)'!$B$1:$BQ$65536,68,0)</f>
        <v>3357633</v>
      </c>
      <c r="Q32" s="17">
        <f t="shared" si="5"/>
        <v>3405771</v>
      </c>
      <c r="R32" s="22">
        <f t="shared" si="6"/>
        <v>1.4134244492656729E-2</v>
      </c>
      <c r="S32" s="16">
        <f>VLOOKUP(B:B,'[4]Mar 2015 (Final)'!$B$1:$BQ$65536,68,0)</f>
        <v>42899</v>
      </c>
      <c r="T32" s="17">
        <f>VLOOKUP(B:B,'[4]Mar 2015 (Final)'!$B$1:$BS$65536,70,0)</f>
        <v>3911422</v>
      </c>
      <c r="U32" s="17">
        <f t="shared" si="7"/>
        <v>3954321</v>
      </c>
      <c r="V32" s="22">
        <f t="shared" si="8"/>
        <v>1.0848638742277119E-2</v>
      </c>
      <c r="W32" s="17">
        <f>VLOOKUP(B:B,'[5]June 2015 (Final)'!$B$1:$BU$65536,72,0)</f>
        <v>48155</v>
      </c>
      <c r="X32" s="17">
        <f>VLOOKUP(B:B,'[5]June 2015 (Final)'!$B$1:$BW$65536,74,0)</f>
        <v>4440566</v>
      </c>
      <c r="Y32" s="17">
        <f t="shared" si="9"/>
        <v>4488721</v>
      </c>
      <c r="Z32" s="22">
        <f t="shared" si="10"/>
        <v>1.0728000247732038E-2</v>
      </c>
      <c r="AA32" s="17">
        <f>VLOOKUP(B:B,'[6]Sep 2015 (Final)'!$B$1:$BX$65536,75,0)</f>
        <v>74094</v>
      </c>
      <c r="AB32" s="17">
        <f>VLOOKUP(B:B,'[6]Sep 2015 (Final)'!$B$1:$BZ$65536,77,0)</f>
        <v>5277984</v>
      </c>
      <c r="AC32" s="17">
        <f t="shared" si="11"/>
        <v>5352078</v>
      </c>
      <c r="AD32" s="22">
        <f t="shared" si="12"/>
        <v>1.384396864171262E-2</v>
      </c>
      <c r="AE32" s="17">
        <f>VLOOKUP(B:B,'[7]Dec 2015 (Final)'!$B$1:$CA$65536,78,0)</f>
        <v>72543</v>
      </c>
      <c r="AF32" s="17">
        <f>VLOOKUP(B:B,'[7]Dec 2015 (Final)'!$B$1:$CC$65536,80,0)</f>
        <v>5227349</v>
      </c>
      <c r="AG32" s="17">
        <f t="shared" si="13"/>
        <v>5299892</v>
      </c>
      <c r="AH32" s="22">
        <f t="shared" si="14"/>
        <v>1.3687637408460398E-2</v>
      </c>
      <c r="AI32" s="16">
        <f>VLOOKUP(B:B,'[8]Mar 2016 (Final)'!$B$1:$CD$65536,81,0)</f>
        <v>74416</v>
      </c>
      <c r="AJ32" s="17">
        <f>VLOOKUP(B:B,'[8]Mar 2016 (Final)'!$B$1:$CF$65536,83,0)</f>
        <v>5184248</v>
      </c>
      <c r="AK32" s="17">
        <f t="shared" si="15"/>
        <v>5258664</v>
      </c>
      <c r="AL32" s="22">
        <f t="shared" si="16"/>
        <v>1.4151122794687016E-2</v>
      </c>
      <c r="AM32" s="17">
        <f>VLOOKUP(B:B,'[9]Jun 2016 (Final)'!$B$1:$CH$65536,85,0)</f>
        <v>75297</v>
      </c>
      <c r="AN32" s="17">
        <f>VLOOKUP(B:B,'[9]Jun 2016 (Final)'!$B$1:$CJ$65536,87,0)</f>
        <v>5250064</v>
      </c>
      <c r="AO32" s="17">
        <f t="shared" si="17"/>
        <v>5325361</v>
      </c>
      <c r="AP32" s="22">
        <f t="shared" si="18"/>
        <v>1.4139323136966676E-2</v>
      </c>
      <c r="AQ32" s="17">
        <f>VLOOKUP(B:B,'[10]Sep 2016 (Final)'!$B$1:$CK$65536,88,0)</f>
        <v>107997</v>
      </c>
      <c r="AR32" s="17">
        <f>VLOOKUP(B:B,'[10]Sep 2016 (Final)'!$B$1:$CM$65536,90,0)</f>
        <v>5202078</v>
      </c>
      <c r="AS32" s="17">
        <f t="shared" si="19"/>
        <v>5310075</v>
      </c>
      <c r="AT32" s="22">
        <f t="shared" si="20"/>
        <v>2.0338130817361338E-2</v>
      </c>
      <c r="AU32" s="17">
        <f>VLOOKUP(B:B,'[11]summary-dec-16'!$B$1:$CN$65536,91,0)</f>
        <v>103872</v>
      </c>
      <c r="AV32" s="17">
        <f>VLOOKUP(B:B,'[11]summary-dec-16'!$B$1:$CP$65536,93,0)</f>
        <v>5242175</v>
      </c>
      <c r="AW32" s="17">
        <f t="shared" si="21"/>
        <v>5346047</v>
      </c>
      <c r="AX32" s="22">
        <f t="shared" si="22"/>
        <v>1.9429683278130553E-2</v>
      </c>
      <c r="AY32" s="16">
        <f>VLOOKUP(B:B,'[12]summary-mar-17'!$B$1:$CP$65536,93,0)</f>
        <v>164841</v>
      </c>
      <c r="AZ32" s="17">
        <f>VLOOKUP(B:B,'[12]summary-mar-17'!$B$1:$CR$65536,95,0)</f>
        <v>5546108</v>
      </c>
      <c r="BA32" s="17">
        <f t="shared" si="23"/>
        <v>5710949</v>
      </c>
      <c r="BB32" s="22">
        <f t="shared" si="24"/>
        <v>2.886402942838397E-2</v>
      </c>
      <c r="BC32" s="17">
        <f>VLOOKUP(B:B,'[13]summary-june-17'!$B$1:$CS$65536,96,0)</f>
        <v>482669</v>
      </c>
      <c r="BD32" s="17">
        <f>VLOOKUP(B:B,'[13]summary-june-17'!$B$1:$CU$65536,98,0)</f>
        <v>5461176</v>
      </c>
      <c r="BE32" s="17">
        <f t="shared" si="25"/>
        <v>5943845</v>
      </c>
      <c r="BF32" s="22">
        <f t="shared" si="26"/>
        <v>8.1204842993045742E-2</v>
      </c>
      <c r="BG32" s="17">
        <f>VLOOKUP(B:B,'[14]summary-sep-17'!$B$1:$CV$65536,99,0)</f>
        <v>484498</v>
      </c>
      <c r="BH32" s="17">
        <f>VLOOKUP(B:B,'[14]summary-sep-17'!$B$1:$CX$65536,101,0)</f>
        <v>5478931</v>
      </c>
      <c r="BI32" s="17">
        <f t="shared" si="27"/>
        <v>5963429</v>
      </c>
      <c r="BJ32" s="22">
        <f t="shared" si="28"/>
        <v>8.1244867675962937E-2</v>
      </c>
      <c r="BK32" s="17">
        <f>VLOOKUP(B:B,'[15]summary-Dec-17'!$B$1:$CY$65536,102,0)</f>
        <v>486082</v>
      </c>
      <c r="BL32" s="17">
        <f>VLOOKUP(B:B,'[15]summary-Dec-17'!$B$1:$DA$65536,104,0)</f>
        <v>5495946</v>
      </c>
      <c r="BM32" s="17">
        <f t="shared" si="29"/>
        <v>5982028</v>
      </c>
      <c r="BN32" s="22">
        <f t="shared" si="30"/>
        <v>8.1257058642988628E-2</v>
      </c>
      <c r="BO32" s="16">
        <f>VLOOKUP(B:B,'[16]summary-Mar-18'!$B$1:$DB$65536,105,0)</f>
        <v>461128</v>
      </c>
      <c r="BP32" s="17">
        <f>VLOOKUP(B:B,'[16]summary-Mar-18'!$B$1:$DD$65536,107,0)</f>
        <v>5741032</v>
      </c>
      <c r="BQ32" s="17">
        <f t="shared" si="31"/>
        <v>6202160</v>
      </c>
      <c r="BR32" s="22">
        <f t="shared" si="32"/>
        <v>7.4349581436144827E-2</v>
      </c>
      <c r="BS32" s="17">
        <f>VLOOKUP(B:B,'[17]summary-Jun-18'!$B$1:$DE$65536,108,0)</f>
        <v>483523</v>
      </c>
      <c r="BT32" s="1">
        <f>VLOOKUP(B:B,'[17]summary-Jun-18'!$B$1:$DG$65536,110,0)</f>
        <v>6335201</v>
      </c>
      <c r="BU32" s="17">
        <f t="shared" si="33"/>
        <v>6818724</v>
      </c>
      <c r="BV32" s="22">
        <f t="shared" si="34"/>
        <v>7.0911067818553733E-2</v>
      </c>
      <c r="BW32" s="17">
        <f>VLOOKUP(B:B,'[18]summary-Sep-18'!$B$1:$DH$65536,111,0)</f>
        <v>475099</v>
      </c>
      <c r="BX32" s="17">
        <f>VLOOKUP(B:B,'[18]summary-Sep-18'!$B$1:$DJ$65536,113,0)</f>
        <v>5976493</v>
      </c>
      <c r="BY32" s="17">
        <f t="shared" si="35"/>
        <v>6451592</v>
      </c>
      <c r="BZ32" s="22">
        <f t="shared" si="36"/>
        <v>7.3640583595490847E-2</v>
      </c>
      <c r="CA32" s="17">
        <f>VLOOKUP(B:B,'[19]summary-Dec-18'!$B$1:$DK$65536,114,0)</f>
        <v>468332</v>
      </c>
      <c r="CB32" s="17">
        <f>VLOOKUP(B:B,'[19]summary-Dec-18'!$B$1:$DM$65536,116,0)</f>
        <v>6286399</v>
      </c>
      <c r="CC32" s="17">
        <f t="shared" si="37"/>
        <v>6754731</v>
      </c>
      <c r="CD32" s="22">
        <f t="shared" si="38"/>
        <v>6.9333923142165105E-2</v>
      </c>
      <c r="CE32" s="16">
        <f>VLOOKUP(B:B,[20]Summary_mar_19!$B$1:$DN$65536,117,0)</f>
        <v>633022</v>
      </c>
      <c r="CF32" s="17">
        <f>VLOOKUP(B:B,[20]Summary_mar_19!$B$1:$DP$65536,119,0)</f>
        <v>6663437</v>
      </c>
      <c r="CG32" s="17">
        <f t="shared" si="39"/>
        <v>7296459</v>
      </c>
      <c r="CH32" s="22">
        <f t="shared" si="40"/>
        <v>8.6757425759536239E-2</v>
      </c>
      <c r="CI32" s="17">
        <f>VLOOKUP(B:B,[21]Summary_jun_19!$B$1:$DQ$65536,120,0)</f>
        <v>635882</v>
      </c>
      <c r="CJ32" s="17">
        <f>VLOOKUP(B:B,[21]Summary_jun_19!$B$1:$DS$65536,122,0)</f>
        <v>6608360</v>
      </c>
      <c r="CK32" s="17">
        <f t="shared" si="41"/>
        <v>7244242</v>
      </c>
      <c r="CL32" s="22">
        <f t="shared" si="42"/>
        <v>8.7777575624889401E-2</v>
      </c>
      <c r="CM32" s="17">
        <f>VLOOKUP(B:B,[22]Summary_sep_19!$B$1:$DT$65536,123,0)</f>
        <v>610867</v>
      </c>
      <c r="CN32" s="17">
        <f>VLOOKUP(B:B,[22]Summary_sep_19!$B$1:$DV$65536,125,0)</f>
        <v>6767207</v>
      </c>
      <c r="CO32" s="17">
        <f t="shared" si="43"/>
        <v>7378074</v>
      </c>
      <c r="CP32" s="22">
        <f t="shared" si="44"/>
        <v>8.2794913686146276E-2</v>
      </c>
      <c r="CQ32" s="17">
        <f>VLOOKUP(B:B,[23]Summary_DEC_19!$B$1:$DW$65536,126,0)</f>
        <v>617660</v>
      </c>
      <c r="CR32" s="17">
        <f>VLOOKUP(B:B,[23]Summary_DEC_19!$B$1:$DY$65536,128,0)</f>
        <v>6698672</v>
      </c>
      <c r="CS32" s="17">
        <f t="shared" si="45"/>
        <v>7316332</v>
      </c>
      <c r="CT32" s="22">
        <f t="shared" si="46"/>
        <v>8.4422084727702351E-2</v>
      </c>
      <c r="CU32" s="16">
        <f>VLOOKUP(B:B,[24]Summary_mar_20!$B:$DZ,129,0)</f>
        <v>622323</v>
      </c>
      <c r="CV32" s="17">
        <f>VLOOKUP(B:B,[24]Summary_mar_20!$B:$EB,131,0)</f>
        <v>6477766</v>
      </c>
      <c r="CW32" s="17">
        <f t="shared" si="47"/>
        <v>7100089</v>
      </c>
      <c r="CX32" s="22">
        <f t="shared" si="48"/>
        <v>8.7650028048944173E-2</v>
      </c>
      <c r="CY32" s="17">
        <f>VLOOKUP(B:B,[25]Summary_jun_20!$B:$EC,132,0)</f>
        <v>626179</v>
      </c>
      <c r="CZ32" s="17">
        <f>VLOOKUP(B:B,[25]Summary_jun_20!$B:$EE,134,0)</f>
        <v>6531223</v>
      </c>
      <c r="DA32" s="17">
        <f t="shared" si="49"/>
        <v>7157402</v>
      </c>
      <c r="DB32" s="22">
        <f t="shared" si="50"/>
        <v>8.7486912150526133E-2</v>
      </c>
      <c r="DC32" s="17">
        <f>VLOOKUP(B:B,[26]Summary_Sep_20!$B:$EF,135,0)</f>
        <v>571167</v>
      </c>
      <c r="DD32" s="17">
        <f>VLOOKUP(B:B,[26]Summary_Sep_20!$B:$EI,138,0)</f>
        <v>6273828</v>
      </c>
      <c r="DE32" s="17">
        <f t="shared" si="51"/>
        <v>6844995</v>
      </c>
      <c r="DF32" s="22">
        <f t="shared" si="52"/>
        <v>8.344301201096567E-2</v>
      </c>
      <c r="DG32" s="17">
        <f>VLOOKUP(B:B,[27]Summary_Dec_20!$B:$EI,138,0)</f>
        <v>655720</v>
      </c>
      <c r="DH32" s="17">
        <f>VLOOKUP(B:B,[27]Summary_Dec_20!$B:$EM,142,0)</f>
        <v>6373424</v>
      </c>
      <c r="DI32" s="17">
        <f t="shared" si="53"/>
        <v>7029144</v>
      </c>
      <c r="DJ32" s="22">
        <f t="shared" si="54"/>
        <v>9.3285896547289401E-2</v>
      </c>
      <c r="DK32" s="16">
        <f>VLOOKUP(B:B,[28]Summary_Mar_21!$B:$EK,140,0)</f>
        <v>637126</v>
      </c>
      <c r="DL32" s="17">
        <f>VLOOKUP(B:B,[28]Summary_Mar_21!$B:$EM,142,0)</f>
        <v>6259212</v>
      </c>
      <c r="DM32" s="17">
        <f t="shared" si="55"/>
        <v>6896338</v>
      </c>
      <c r="DN32" s="22">
        <f t="shared" si="56"/>
        <v>9.23861330462631E-2</v>
      </c>
      <c r="DO32" s="17">
        <f>VLOOKUP(B:B,[29]Summary_Jun_21!$B:$EN,143,0)</f>
        <v>629013</v>
      </c>
      <c r="DP32" s="17">
        <f>VLOOKUP(B:B,[29]Summary_Jun_21!$B:$EP,145,0)</f>
        <v>5956309</v>
      </c>
      <c r="DQ32" s="17">
        <f t="shared" si="57"/>
        <v>6585322</v>
      </c>
      <c r="DR32" s="22">
        <f t="shared" si="58"/>
        <v>9.5517424964185499E-2</v>
      </c>
      <c r="DS32" s="17">
        <f>VLOOKUP(B:B,[30]Summary_Sep_21!$B:$EQ,146,0)</f>
        <v>573006</v>
      </c>
      <c r="DT32" s="17">
        <f>VLOOKUP(B:B,[30]Summary_Sep_21!$B:$ES,148,0)</f>
        <v>5788699</v>
      </c>
      <c r="DU32" s="17">
        <f t="shared" si="59"/>
        <v>6361705</v>
      </c>
      <c r="DV32" s="22">
        <f t="shared" si="60"/>
        <v>9.0071136589955053E-2</v>
      </c>
      <c r="DW32" s="17">
        <f>VLOOKUP(B:B,[31]Summary_Dec_21!$B:$EV,151,0)</f>
        <v>564836</v>
      </c>
      <c r="DX32" s="17">
        <f>VLOOKUP(B:B,[31]Summary_Dec_21!$B:$EX,153,0)</f>
        <v>5840875</v>
      </c>
      <c r="DY32" s="17">
        <f t="shared" si="61"/>
        <v>6405711</v>
      </c>
      <c r="DZ32" s="22">
        <f t="shared" si="62"/>
        <v>8.8176940857931305E-2</v>
      </c>
      <c r="EA32" s="16">
        <f>VLOOKUP(B:B,[32]Summary_Mar_22!$B:$DL,115,0)</f>
        <v>562922</v>
      </c>
      <c r="EB32" s="17">
        <f>VLOOKUP(B:B,[32]Summary_Mar_22!$B:$DN,117,0)</f>
        <v>6142881</v>
      </c>
      <c r="EC32" s="17">
        <f t="shared" si="63"/>
        <v>6705803</v>
      </c>
      <c r="ED32" s="22">
        <f t="shared" si="64"/>
        <v>8.3945502127038329E-2</v>
      </c>
      <c r="EE32" s="17">
        <f>VLOOKUP(B:B,[33]Summary_Jun_22!$B:$DO,118,0)</f>
        <v>562428</v>
      </c>
      <c r="EF32" s="17">
        <f>VLOOKUP(B:B,[33]Summary_Jun_22!$B:$DQ,120,0)</f>
        <v>6421976</v>
      </c>
      <c r="EG32" s="17">
        <f t="shared" si="65"/>
        <v>6984404</v>
      </c>
      <c r="EH32" s="22">
        <f t="shared" si="66"/>
        <v>8.0526269671685663E-2</v>
      </c>
      <c r="EI32" s="17">
        <f>VLOOKUP(B:B,[34]Summary_Sep_22!$B:$DR,121,0)</f>
        <v>561734</v>
      </c>
      <c r="EJ32" s="17">
        <f>VLOOKUP(B:B,[34]Summary_Sep_22!$B:$DT,123,0)</f>
        <v>6373967</v>
      </c>
      <c r="EK32" s="17">
        <f t="shared" si="67"/>
        <v>6935701</v>
      </c>
      <c r="EL32" s="22">
        <f t="shared" si="68"/>
        <v>8.0991669046863474E-2</v>
      </c>
      <c r="EM32" s="17">
        <f>VLOOKUP(B:B,[35]Summary_Dec_22!$B:$DU,124,0)</f>
        <v>558207</v>
      </c>
      <c r="EN32" s="17">
        <f>VLOOKUP(B:B,[35]Summary_Dec_22!$B:$DW,126,0)</f>
        <v>6835168</v>
      </c>
      <c r="EO32" s="17">
        <f t="shared" si="69"/>
        <v>7393375</v>
      </c>
      <c r="EP32" s="22">
        <f t="shared" si="70"/>
        <v>7.5500972154124463E-2</v>
      </c>
      <c r="EQ32" s="16">
        <f>VLOOKUP(B:B,[36]Summary_Mar_23!$B:$DS,122,0)</f>
        <v>391497</v>
      </c>
      <c r="ER32" s="17">
        <f>VLOOKUP(B:B,[36]Summary_Mar_23!$B:$DU,124,0)</f>
        <v>7521218</v>
      </c>
      <c r="ES32" s="17">
        <f t="shared" si="71"/>
        <v>7912715</v>
      </c>
      <c r="ET32" s="22">
        <f t="shared" si="72"/>
        <v>4.9476949441500169E-2</v>
      </c>
      <c r="EU32" s="17">
        <f>VLOOKUP(B:B,[37]Summary_Jun_23!$B:$DT,123,0)</f>
        <v>478908</v>
      </c>
      <c r="EV32" s="17">
        <f>VLOOKUP(B:B,[37]Summary_Jun_23!$B:$DV,125,0)</f>
        <v>8658388</v>
      </c>
      <c r="EW32" s="17">
        <f t="shared" si="73"/>
        <v>9137296</v>
      </c>
      <c r="EX32" s="22">
        <f t="shared" si="74"/>
        <v>5.2412442368070376E-2</v>
      </c>
      <c r="EY32" s="1">
        <f>VLOOKUP(B:B,[38]Summary_Sep_23!$B:$DV,125,0)</f>
        <v>394012</v>
      </c>
      <c r="EZ32" s="1">
        <f>VLOOKUP(B:B,[38]Summary_Sep_23!$B:$DX,127,0)</f>
        <v>8694965</v>
      </c>
      <c r="FA32" s="17">
        <f t="shared" si="75"/>
        <v>9088977</v>
      </c>
      <c r="FB32" s="22">
        <f t="shared" si="76"/>
        <v>4.3350533288839879E-2</v>
      </c>
      <c r="FC32" s="17">
        <f>VLOOKUP(B:B,[39]Indu!$B:$DX,127,0)</f>
        <v>410537</v>
      </c>
      <c r="FD32" s="17">
        <f>VLOOKUP(B:B,[39]Indu!$B:$EA,130,0)</f>
        <v>8935849</v>
      </c>
      <c r="FE32" s="17">
        <f t="shared" si="77"/>
        <v>9346386</v>
      </c>
      <c r="FF32" s="22">
        <f t="shared" si="78"/>
        <v>4.3924678480002859E-2</v>
      </c>
      <c r="FG32" s="16">
        <f>VLOOKUP(B:B,'[40]Mar 2024 Final'!$B:$EA,130,0)</f>
        <v>377501</v>
      </c>
      <c r="FH32" s="17">
        <f>VLOOKUP(B:B,'[40]Mar 2024 Final'!$B:$EC,132,0)</f>
        <v>6725251</v>
      </c>
      <c r="FI32" s="17">
        <f t="shared" si="79"/>
        <v>7102752</v>
      </c>
      <c r="FJ32" s="22">
        <f t="shared" si="80"/>
        <v>5.3148554250521486E-2</v>
      </c>
      <c r="FK32" s="17">
        <f>VLOOKUP(B:B,'[41]June 2024 Final'!$B:$EF,135,0)</f>
        <v>373113</v>
      </c>
      <c r="FL32" s="17">
        <f>VLOOKUP(B:B,'[41]June 2024 Final'!$B:$EH,137,0)</f>
        <v>6692003</v>
      </c>
      <c r="FM32" s="17">
        <f t="shared" si="81"/>
        <v>7065116</v>
      </c>
      <c r="FN32" s="22">
        <f t="shared" si="82"/>
        <v>5.2810597872703008E-2</v>
      </c>
      <c r="FO32" s="17">
        <f>VLOOKUP(B:B,'[42]Sep 2024 Final'!$B:$EG,136,0)</f>
        <v>380128</v>
      </c>
      <c r="FP32" s="17">
        <f>VLOOKUP(B:B,'[42]Sep 2024 Final'!$B:$EI,138,0)</f>
        <v>6562790</v>
      </c>
      <c r="FQ32" s="17">
        <f t="shared" si="83"/>
        <v>6942918</v>
      </c>
      <c r="FR32" s="22">
        <f t="shared" si="84"/>
        <v>5.4750466590560341E-2</v>
      </c>
      <c r="FS32" s="17">
        <f>VLOOKUP(B:B,'[43]Dec 2024 Final'!$B:$EI,138,0)</f>
        <v>364648</v>
      </c>
      <c r="FT32" s="17">
        <f>VLOOKUP(B:B,'[43]Dec 2024 Final'!$B:$EK,140,0)</f>
        <v>6230721</v>
      </c>
      <c r="FU32" s="17">
        <f t="shared" si="85"/>
        <v>6595369</v>
      </c>
      <c r="FV32" s="22">
        <f t="shared" si="86"/>
        <v>5.5288491060924719E-2</v>
      </c>
    </row>
    <row r="33" spans="1:178" x14ac:dyDescent="0.25">
      <c r="A33">
        <v>27</v>
      </c>
      <c r="B33" s="11" t="s">
        <v>28</v>
      </c>
      <c r="C33" s="16">
        <f>VLOOKUP(B:B,'[44]Mar 2014 (Final)'!$B$1:$BH$65536,59,0)</f>
        <v>311171</v>
      </c>
      <c r="D33" s="17">
        <f>VLOOKUP(B:B,'[44]Mar 2014 (Final)'!$B$1:$BL$65536,63,0)</f>
        <v>3871606</v>
      </c>
      <c r="E33" s="17">
        <f t="shared" si="0"/>
        <v>4182777</v>
      </c>
      <c r="F33" s="22">
        <f t="shared" si="1"/>
        <v>7.4393399409052888E-2</v>
      </c>
      <c r="G33" s="17">
        <f>VLOOKUP(B:B,'[45]June 2014 (Final - print)'!$B$1:$BI$65536,60,0)</f>
        <v>293201</v>
      </c>
      <c r="H33" s="17">
        <f>VLOOKUP(B:B,'[45]June 2014 (Final - print)'!$B$1:$BL$65536,63,0)</f>
        <v>4843222</v>
      </c>
      <c r="I33" s="17">
        <f t="shared" si="87"/>
        <v>5136423</v>
      </c>
      <c r="J33" s="22">
        <f t="shared" si="2"/>
        <v>5.7082720796164957E-2</v>
      </c>
      <c r="K33" s="46"/>
      <c r="L33" s="46"/>
      <c r="M33" s="47">
        <f t="shared" si="3"/>
        <v>0</v>
      </c>
      <c r="N33" s="48" t="e">
        <f t="shared" si="4"/>
        <v>#DIV/0!</v>
      </c>
      <c r="O33" s="17">
        <f>VLOOKUP(B:B,'[3]Dec 2014 (Final)'!$B$1:$BO$65536,66,0)</f>
        <v>303390</v>
      </c>
      <c r="P33" s="17">
        <f>VLOOKUP(B:B,'[3]Dec 2014 (Final)'!$B$1:$BQ$65536,68,0)</f>
        <v>4606077</v>
      </c>
      <c r="Q33" s="17">
        <f t="shared" si="5"/>
        <v>4909467</v>
      </c>
      <c r="R33" s="22">
        <f t="shared" si="6"/>
        <v>6.1796932335017221E-2</v>
      </c>
      <c r="S33" s="16">
        <f>VLOOKUP(B:B,'[4]Mar 2015 (Final)'!$B$1:$BQ$65536,68,0)</f>
        <v>364354</v>
      </c>
      <c r="T33" s="17">
        <f>VLOOKUP(B:B,'[4]Mar 2015 (Final)'!$B$1:$BS$65536,70,0)</f>
        <v>3798243</v>
      </c>
      <c r="U33" s="17">
        <f t="shared" si="7"/>
        <v>4162597</v>
      </c>
      <c r="V33" s="22">
        <f t="shared" si="8"/>
        <v>8.753045274380393E-2</v>
      </c>
      <c r="W33" s="17">
        <f>VLOOKUP(B:B,'[5]June 2015 (Final)'!$B$1:$BU$65536,72,0)</f>
        <v>335899</v>
      </c>
      <c r="X33" s="17">
        <f>VLOOKUP(B:B,'[5]June 2015 (Final)'!$B$1:$BW$65536,74,0)</f>
        <v>3824264</v>
      </c>
      <c r="Y33" s="17">
        <f t="shared" si="9"/>
        <v>4160163</v>
      </c>
      <c r="Z33" s="22">
        <f t="shared" si="10"/>
        <v>8.0741788242431847E-2</v>
      </c>
      <c r="AA33" s="17">
        <f>VLOOKUP(B:B,'[6]Sep 2015 (Final)'!$B$1:$BX$65536,75,0)</f>
        <v>399254</v>
      </c>
      <c r="AB33" s="17">
        <f>VLOOKUP(B:B,'[6]Sep 2015 (Final)'!$B$1:$BZ$65536,77,0)</f>
        <v>3824529</v>
      </c>
      <c r="AC33" s="17">
        <f t="shared" si="11"/>
        <v>4223783</v>
      </c>
      <c r="AD33" s="22">
        <f t="shared" si="12"/>
        <v>9.452521590242681E-2</v>
      </c>
      <c r="AE33" s="17">
        <f>VLOOKUP(B:B,'[7]Dec 2015 (Final)'!$B$1:$CA$65536,78,0)</f>
        <v>392367</v>
      </c>
      <c r="AF33" s="17">
        <f>VLOOKUP(B:B,'[7]Dec 2015 (Final)'!$B$1:$CC$65536,80,0)</f>
        <v>4116680</v>
      </c>
      <c r="AG33" s="17">
        <f t="shared" si="13"/>
        <v>4509047</v>
      </c>
      <c r="AH33" s="22">
        <f t="shared" si="14"/>
        <v>8.7017722370159367E-2</v>
      </c>
      <c r="AI33" s="16">
        <f>VLOOKUP(B:B,'[8]Mar 2016 (Final)'!$B$1:$CD$65536,81,0)</f>
        <v>727274</v>
      </c>
      <c r="AJ33" s="17">
        <f>VLOOKUP(B:B,'[8]Mar 2016 (Final)'!$B$1:$CF$65536,83,0)</f>
        <v>4418864</v>
      </c>
      <c r="AK33" s="17">
        <f t="shared" si="15"/>
        <v>5146138</v>
      </c>
      <c r="AL33" s="22">
        <f t="shared" si="16"/>
        <v>0.14132423188029547</v>
      </c>
      <c r="AM33" s="17">
        <f>VLOOKUP(B:B,'[9]Jun 2016 (Final)'!$B$1:$CH$65536,85,0)</f>
        <v>752293</v>
      </c>
      <c r="AN33" s="17">
        <f>VLOOKUP(B:B,'[9]Jun 2016 (Final)'!$B$1:$CJ$65536,87,0)</f>
        <v>4483260</v>
      </c>
      <c r="AO33" s="17">
        <f t="shared" si="17"/>
        <v>5235553</v>
      </c>
      <c r="AP33" s="22">
        <f t="shared" si="18"/>
        <v>0.14368931037466337</v>
      </c>
      <c r="AQ33" s="17">
        <f>VLOOKUP(B:B,'[10]Sep 2016 (Final)'!$B$1:$CK$65536,88,0)</f>
        <v>752605</v>
      </c>
      <c r="AR33" s="17">
        <f>VLOOKUP(B:B,'[10]Sep 2016 (Final)'!$B$1:$CM$65536,90,0)</f>
        <v>4491541</v>
      </c>
      <c r="AS33" s="17">
        <f t="shared" si="19"/>
        <v>5244146</v>
      </c>
      <c r="AT33" s="22">
        <f t="shared" si="20"/>
        <v>0.14351335756098324</v>
      </c>
      <c r="AU33" s="17">
        <f>VLOOKUP(B:B,'[11]summary-dec-16'!$B$1:$CN$65536,91,0)</f>
        <v>774100</v>
      </c>
      <c r="AV33" s="17">
        <f>VLOOKUP(B:B,'[11]summary-dec-16'!$B$1:$CP$65536,93,0)</f>
        <v>3880950</v>
      </c>
      <c r="AW33" s="17">
        <f t="shared" si="21"/>
        <v>4655050</v>
      </c>
      <c r="AX33" s="22">
        <f t="shared" si="22"/>
        <v>0.16629252102555289</v>
      </c>
      <c r="AY33" s="16">
        <f>VLOOKUP(B:B,'[12]summary-mar-17'!$B$1:$CP$65536,93,0)</f>
        <v>773195</v>
      </c>
      <c r="AZ33" s="17">
        <f>VLOOKUP(B:B,'[12]summary-mar-17'!$B$1:$CR$65536,95,0)</f>
        <v>3290250</v>
      </c>
      <c r="BA33" s="17">
        <f t="shared" si="23"/>
        <v>4063445</v>
      </c>
      <c r="BB33" s="22">
        <f t="shared" si="24"/>
        <v>0.19028066086781045</v>
      </c>
      <c r="BC33" s="17">
        <f>VLOOKUP(B:B,'[13]summary-june-17'!$B$1:$CS$65536,96,0)</f>
        <v>809143</v>
      </c>
      <c r="BD33" s="17">
        <f>VLOOKUP(B:B,'[13]summary-june-17'!$B$1:$CU$65536,98,0)</f>
        <v>3073405</v>
      </c>
      <c r="BE33" s="17">
        <f t="shared" si="25"/>
        <v>3882548</v>
      </c>
      <c r="BF33" s="22">
        <f t="shared" si="26"/>
        <v>0.20840515043213889</v>
      </c>
      <c r="BG33" s="17">
        <f>VLOOKUP(B:B,'[14]summary-sep-17'!$B$1:$CV$65536,99,0)</f>
        <v>0</v>
      </c>
      <c r="BH33" s="17">
        <f>VLOOKUP(B:B,'[14]summary-sep-17'!$B$1:$CX$65536,101,0)</f>
        <v>0</v>
      </c>
      <c r="BI33" s="17">
        <f t="shared" si="27"/>
        <v>0</v>
      </c>
      <c r="BJ33" s="22" t="e">
        <f t="shared" si="28"/>
        <v>#DIV/0!</v>
      </c>
      <c r="BK33" s="17" t="e">
        <f>VLOOKUP(B:B,'[15]summary-Dec-17'!$B$1:$CY$65536,102,0)</f>
        <v>#N/A</v>
      </c>
      <c r="BL33" s="17" t="e">
        <f>VLOOKUP(B:B,'[15]summary-Dec-17'!$B$1:$DA$65536,104,0)</f>
        <v>#N/A</v>
      </c>
      <c r="BM33" s="17" t="e">
        <f t="shared" si="29"/>
        <v>#N/A</v>
      </c>
      <c r="BN33" s="22" t="e">
        <f t="shared" si="30"/>
        <v>#N/A</v>
      </c>
      <c r="BO33" s="16" t="e">
        <f>VLOOKUP(B:B,'[16]summary-Mar-18'!$B$1:$DB$65536,105,0)</f>
        <v>#N/A</v>
      </c>
      <c r="BP33" s="17" t="e">
        <f>VLOOKUP(B:B,'[16]summary-Mar-18'!$B$1:$DD$65536,107,0)</f>
        <v>#N/A</v>
      </c>
      <c r="BQ33" s="17" t="e">
        <f t="shared" si="31"/>
        <v>#N/A</v>
      </c>
      <c r="BR33" s="22" t="e">
        <f t="shared" si="32"/>
        <v>#N/A</v>
      </c>
      <c r="BS33" s="17" t="e">
        <f>VLOOKUP(B:B,'[17]summary-Jun-18'!$B$1:$DE$65536,108,0)</f>
        <v>#N/A</v>
      </c>
      <c r="BT33" s="1" t="e">
        <f>VLOOKUP(B:B,'[17]summary-Jun-18'!$B$1:$DG$65536,110,0)</f>
        <v>#N/A</v>
      </c>
      <c r="BU33" s="17" t="e">
        <f t="shared" si="33"/>
        <v>#N/A</v>
      </c>
      <c r="BV33" s="22" t="e">
        <f t="shared" si="34"/>
        <v>#N/A</v>
      </c>
      <c r="BW33" s="17" t="e">
        <f>VLOOKUP(B:B,'[18]summary-Sep-18'!$B$1:$DH$65536,111,0)</f>
        <v>#N/A</v>
      </c>
      <c r="BX33" s="17" t="e">
        <f>VLOOKUP(B:B,'[18]summary-Sep-18'!$B$1:$DJ$65536,113,0)</f>
        <v>#N/A</v>
      </c>
      <c r="BY33" s="17" t="e">
        <f t="shared" si="35"/>
        <v>#N/A</v>
      </c>
      <c r="BZ33" s="22" t="e">
        <f t="shared" si="36"/>
        <v>#N/A</v>
      </c>
      <c r="CA33" s="17" t="e">
        <f>VLOOKUP(B:B,'[19]summary-Dec-18'!$B$1:$DK$65536,114,0)</f>
        <v>#N/A</v>
      </c>
      <c r="CB33" s="17" t="e">
        <f>VLOOKUP(B:B,'[19]summary-Dec-18'!$B$1:$DM$65536,116,0)</f>
        <v>#N/A</v>
      </c>
      <c r="CC33" s="17" t="e">
        <f t="shared" si="37"/>
        <v>#N/A</v>
      </c>
      <c r="CD33" s="22" t="e">
        <f t="shared" si="38"/>
        <v>#N/A</v>
      </c>
      <c r="CE33" s="16" t="e">
        <f>VLOOKUP(B:B,[20]Summary_mar_19!$B$1:$DN$65536,117,0)</f>
        <v>#N/A</v>
      </c>
      <c r="CF33" s="17" t="e">
        <f>VLOOKUP(B:B,[20]Summary_mar_19!$B$1:$DP$65536,119,0)</f>
        <v>#N/A</v>
      </c>
      <c r="CG33" s="17" t="e">
        <f t="shared" si="39"/>
        <v>#N/A</v>
      </c>
      <c r="CH33" s="22" t="e">
        <f t="shared" si="40"/>
        <v>#N/A</v>
      </c>
      <c r="CI33" s="17" t="e">
        <f>VLOOKUP(B:B,[21]Summary_jun_19!$B$1:$DQ$65536,120,0)</f>
        <v>#N/A</v>
      </c>
      <c r="CJ33" s="17" t="e">
        <f>VLOOKUP(B:B,[21]Summary_jun_19!$B$1:$DS$65536,122,0)</f>
        <v>#N/A</v>
      </c>
      <c r="CK33" s="17" t="e">
        <f t="shared" si="41"/>
        <v>#N/A</v>
      </c>
      <c r="CL33" s="22" t="e">
        <f t="shared" si="42"/>
        <v>#N/A</v>
      </c>
      <c r="CM33" s="17" t="e">
        <f>VLOOKUP(B:B,[22]Summary_sep_19!$B$1:$DT$65536,123,0)</f>
        <v>#N/A</v>
      </c>
      <c r="CN33" s="17" t="e">
        <f>VLOOKUP(B:B,[22]Summary_sep_19!$B$1:$DV$65536,125,0)</f>
        <v>#N/A</v>
      </c>
      <c r="CO33" s="17" t="e">
        <f t="shared" si="43"/>
        <v>#N/A</v>
      </c>
      <c r="CP33" s="22" t="e">
        <f t="shared" si="44"/>
        <v>#N/A</v>
      </c>
      <c r="CQ33" s="17" t="e">
        <f>VLOOKUP(B:B,[23]Summary_DEC_19!$B$1:$DW$65536,126,0)</f>
        <v>#N/A</v>
      </c>
      <c r="CR33" s="17" t="e">
        <f>VLOOKUP(B:B,[23]Summary_DEC_19!$B$1:$DY$65536,128,0)</f>
        <v>#N/A</v>
      </c>
      <c r="CS33" s="17" t="e">
        <f t="shared" si="45"/>
        <v>#N/A</v>
      </c>
      <c r="CT33" s="22" t="e">
        <f t="shared" si="46"/>
        <v>#N/A</v>
      </c>
      <c r="CU33" s="16" t="e">
        <f>VLOOKUP(B:B,[24]Summary_mar_20!$B:$DZ,129,0)</f>
        <v>#N/A</v>
      </c>
      <c r="CV33" s="17" t="e">
        <f>VLOOKUP(B:B,[24]Summary_mar_20!$B:$EB,131,0)</f>
        <v>#N/A</v>
      </c>
      <c r="CW33" s="17" t="e">
        <f t="shared" si="47"/>
        <v>#N/A</v>
      </c>
      <c r="CX33" s="22" t="e">
        <f t="shared" si="48"/>
        <v>#N/A</v>
      </c>
      <c r="CY33" s="17" t="e">
        <f>VLOOKUP(B:B,[25]Summary_jun_20!$B:$EC,132,0)</f>
        <v>#N/A</v>
      </c>
      <c r="CZ33" s="17" t="e">
        <f>VLOOKUP(B:B,[25]Summary_jun_20!$B:$EE,134,0)</f>
        <v>#N/A</v>
      </c>
      <c r="DA33" s="17" t="e">
        <f t="shared" si="49"/>
        <v>#N/A</v>
      </c>
      <c r="DB33" s="22" t="e">
        <f t="shared" si="50"/>
        <v>#N/A</v>
      </c>
      <c r="DC33" s="17" t="e">
        <f>VLOOKUP(B:B,[26]Summary_Sep_20!$B:$EF,135,0)</f>
        <v>#N/A</v>
      </c>
      <c r="DD33" s="17" t="e">
        <f>VLOOKUP(B:B,[26]Summary_Sep_20!$B:$EI,138,0)</f>
        <v>#N/A</v>
      </c>
      <c r="DE33" s="17" t="e">
        <f t="shared" si="51"/>
        <v>#N/A</v>
      </c>
      <c r="DF33" s="22" t="e">
        <f t="shared" si="52"/>
        <v>#N/A</v>
      </c>
      <c r="DG33" s="17" t="e">
        <f>VLOOKUP(B:B,[27]Summary_Dec_20!$B:$EI,138,0)</f>
        <v>#N/A</v>
      </c>
      <c r="DH33" s="17" t="e">
        <f>VLOOKUP(B:B,[27]Summary_Dec_20!$B:$EM,142,0)</f>
        <v>#N/A</v>
      </c>
      <c r="DI33" s="17" t="e">
        <f t="shared" si="53"/>
        <v>#N/A</v>
      </c>
      <c r="DJ33" s="22" t="e">
        <f t="shared" si="54"/>
        <v>#N/A</v>
      </c>
      <c r="DK33" s="16" t="e">
        <f>VLOOKUP(B:B,[28]Summary_Mar_21!$B:$EK,140,0)</f>
        <v>#N/A</v>
      </c>
      <c r="DL33" s="17" t="e">
        <f>VLOOKUP(B:B,[28]Summary_Mar_21!$B:$EM,142,0)</f>
        <v>#N/A</v>
      </c>
      <c r="DM33" s="17" t="e">
        <f t="shared" si="55"/>
        <v>#N/A</v>
      </c>
      <c r="DN33" s="22" t="e">
        <f t="shared" si="56"/>
        <v>#N/A</v>
      </c>
      <c r="DO33" s="17" t="e">
        <f>VLOOKUP(B:B,[29]Summary_Jun_21!$B:$EN,143,0)</f>
        <v>#N/A</v>
      </c>
      <c r="DP33" s="17" t="e">
        <f>VLOOKUP(B:B,[29]Summary_Jun_21!$B:$EP,145,0)</f>
        <v>#N/A</v>
      </c>
      <c r="DQ33" s="17" t="e">
        <f t="shared" si="57"/>
        <v>#N/A</v>
      </c>
      <c r="DR33" s="22" t="e">
        <f t="shared" si="58"/>
        <v>#N/A</v>
      </c>
      <c r="DS33" s="17" t="e">
        <f>VLOOKUP(B:B,[30]Summary_Sep_21!$B:$EQ,146,0)</f>
        <v>#N/A</v>
      </c>
      <c r="DT33" s="17" t="e">
        <f>VLOOKUP(B:B,[30]Summary_Sep_21!$B:$ES,148,0)</f>
        <v>#N/A</v>
      </c>
      <c r="DU33" s="17" t="e">
        <f t="shared" si="59"/>
        <v>#N/A</v>
      </c>
      <c r="DV33" s="22" t="e">
        <f t="shared" si="60"/>
        <v>#N/A</v>
      </c>
      <c r="DW33" s="17" t="e">
        <f>VLOOKUP(B:B,[31]Summary_Dec_21!$B:$EV,151,0)</f>
        <v>#N/A</v>
      </c>
      <c r="DX33" s="17" t="e">
        <f>VLOOKUP(B:B,[31]Summary_Dec_21!$B:$EX,153,0)</f>
        <v>#N/A</v>
      </c>
      <c r="DY33" s="17" t="e">
        <f t="shared" si="61"/>
        <v>#N/A</v>
      </c>
      <c r="DZ33" s="22" t="e">
        <f t="shared" si="62"/>
        <v>#N/A</v>
      </c>
      <c r="EA33" s="16" t="e">
        <f>VLOOKUP(B:B,[32]Summary_Mar_22!$B:$DL,115,0)</f>
        <v>#N/A</v>
      </c>
      <c r="EB33" s="17" t="e">
        <f>VLOOKUP(B:B,[32]Summary_Mar_22!$B:$DN,117,0)</f>
        <v>#N/A</v>
      </c>
      <c r="EC33" s="17" t="e">
        <f t="shared" si="63"/>
        <v>#N/A</v>
      </c>
      <c r="ED33" s="22" t="e">
        <f t="shared" si="64"/>
        <v>#N/A</v>
      </c>
      <c r="EE33" s="17" t="e">
        <f>VLOOKUP(B:B,[33]Summary_Jun_22!$B:$DO,118,0)</f>
        <v>#N/A</v>
      </c>
      <c r="EF33" s="17" t="e">
        <f>VLOOKUP(B:B,[33]Summary_Jun_22!$B:$DQ,120,0)</f>
        <v>#N/A</v>
      </c>
      <c r="EG33" s="17" t="e">
        <f t="shared" si="65"/>
        <v>#N/A</v>
      </c>
      <c r="EH33" s="22" t="e">
        <f t="shared" si="66"/>
        <v>#N/A</v>
      </c>
      <c r="EI33" s="17" t="e">
        <f>VLOOKUP(B:B,[34]Summary_Sep_22!$B:$DR,121,0)</f>
        <v>#N/A</v>
      </c>
      <c r="EJ33" s="17" t="e">
        <f>VLOOKUP(B:B,[34]Summary_Sep_22!$B:$DT,123,0)</f>
        <v>#N/A</v>
      </c>
      <c r="EK33" s="17" t="e">
        <f t="shared" si="67"/>
        <v>#N/A</v>
      </c>
      <c r="EL33" s="22" t="e">
        <f t="shared" si="68"/>
        <v>#N/A</v>
      </c>
      <c r="EM33" s="17" t="e">
        <f>VLOOKUP(B:B,[35]Summary_Dec_22!$B:$DU,124,0)</f>
        <v>#N/A</v>
      </c>
      <c r="EN33" s="17" t="e">
        <f>VLOOKUP(B:B,[35]Summary_Dec_22!$B:$DW,126,0)</f>
        <v>#N/A</v>
      </c>
      <c r="EO33" s="17" t="e">
        <f t="shared" si="69"/>
        <v>#N/A</v>
      </c>
      <c r="EP33" s="22" t="e">
        <f t="shared" si="70"/>
        <v>#N/A</v>
      </c>
      <c r="EQ33" s="16" t="e">
        <f>VLOOKUP(B:B,[36]Summary_Mar_23!$B:$DS,122,0)</f>
        <v>#N/A</v>
      </c>
      <c r="ER33" s="17" t="e">
        <f>VLOOKUP(B:B,[36]Summary_Mar_23!$B:$DU,124,0)</f>
        <v>#N/A</v>
      </c>
      <c r="ES33" s="17" t="e">
        <f t="shared" si="71"/>
        <v>#N/A</v>
      </c>
      <c r="ET33" s="22" t="e">
        <f t="shared" si="72"/>
        <v>#N/A</v>
      </c>
      <c r="EU33" s="17" t="e">
        <f>VLOOKUP(B:B,[37]Summary_Jun_23!$B:$DT,123,0)</f>
        <v>#N/A</v>
      </c>
      <c r="EV33" s="17" t="e">
        <f>VLOOKUP(B:B,[37]Summary_Jun_23!$B:$DV,125,0)</f>
        <v>#N/A</v>
      </c>
      <c r="EW33" s="17" t="e">
        <f t="shared" si="73"/>
        <v>#N/A</v>
      </c>
      <c r="EX33" s="22" t="e">
        <f t="shared" si="74"/>
        <v>#N/A</v>
      </c>
      <c r="EY33" s="1" t="e">
        <f>VLOOKUP(B:B,[38]Summary_Sep_23!$B:$DV,125,0)</f>
        <v>#N/A</v>
      </c>
      <c r="EZ33" s="1" t="e">
        <f>VLOOKUP(B:B,[38]Summary_Sep_23!$B:$DX,127,0)</f>
        <v>#N/A</v>
      </c>
      <c r="FA33" s="17" t="e">
        <f t="shared" si="75"/>
        <v>#N/A</v>
      </c>
      <c r="FB33" s="22" t="e">
        <f t="shared" si="76"/>
        <v>#N/A</v>
      </c>
      <c r="FC33" s="17" t="e">
        <f>VLOOKUP(B:B,[39]Indu!$B:$DX,127,0)</f>
        <v>#N/A</v>
      </c>
      <c r="FD33" s="17" t="e">
        <f>VLOOKUP(B:B,[39]Indu!$B:$EA,130,0)</f>
        <v>#N/A</v>
      </c>
      <c r="FE33" s="17" t="e">
        <f t="shared" si="77"/>
        <v>#N/A</v>
      </c>
      <c r="FF33" s="22" t="e">
        <f t="shared" si="78"/>
        <v>#N/A</v>
      </c>
      <c r="FG33" s="16" t="e">
        <f>VLOOKUP(B:B,'[40]Mar 2024 Final'!$B:$EA,130,0)</f>
        <v>#N/A</v>
      </c>
      <c r="FH33" s="17" t="e">
        <f>VLOOKUP(B:B,'[40]Mar 2024 Final'!$B:$EC,132,0)</f>
        <v>#N/A</v>
      </c>
      <c r="FI33" s="17" t="e">
        <f t="shared" si="79"/>
        <v>#N/A</v>
      </c>
      <c r="FJ33" s="22" t="e">
        <f t="shared" si="80"/>
        <v>#N/A</v>
      </c>
      <c r="FK33" s="17" t="e">
        <f>VLOOKUP(B:B,'[41]June 2024 Final'!$B:$EF,135,0)</f>
        <v>#N/A</v>
      </c>
      <c r="FL33" s="17" t="e">
        <f>VLOOKUP(B:B,'[41]June 2024 Final'!$B:$EH,137,0)</f>
        <v>#N/A</v>
      </c>
      <c r="FM33" s="17" t="e">
        <f t="shared" si="81"/>
        <v>#N/A</v>
      </c>
      <c r="FN33" s="22" t="e">
        <f t="shared" si="82"/>
        <v>#N/A</v>
      </c>
      <c r="FO33" s="17" t="e">
        <f>VLOOKUP(B:B,'[42]Sep 2024 Final'!$B:$EG,136,0)</f>
        <v>#N/A</v>
      </c>
      <c r="FP33" s="17" t="e">
        <f>VLOOKUP(B:B,'[42]Sep 2024 Final'!$B:$EI,138,0)</f>
        <v>#N/A</v>
      </c>
      <c r="FQ33" s="17" t="e">
        <f t="shared" si="83"/>
        <v>#N/A</v>
      </c>
      <c r="FR33" s="22" t="e">
        <f t="shared" si="84"/>
        <v>#N/A</v>
      </c>
      <c r="FS33" s="17" t="e">
        <f>VLOOKUP(B:B,'[43]Dec 2024 Final'!$B:$EI,138,0)</f>
        <v>#N/A</v>
      </c>
      <c r="FT33" s="17" t="e">
        <f>VLOOKUP(B:B,'[43]Dec 2024 Final'!$B:$EK,140,0)</f>
        <v>#N/A</v>
      </c>
      <c r="FU33" s="17" t="e">
        <f t="shared" si="85"/>
        <v>#N/A</v>
      </c>
      <c r="FV33" s="22" t="e">
        <f t="shared" si="86"/>
        <v>#N/A</v>
      </c>
    </row>
    <row r="34" spans="1:178" x14ac:dyDescent="0.25">
      <c r="A34">
        <v>28</v>
      </c>
      <c r="B34" s="11" t="s">
        <v>29</v>
      </c>
      <c r="C34" s="16">
        <f>VLOOKUP(B:B,'[44]Mar 2014 (Final)'!$B$1:$BH$65536,59,0)</f>
        <v>3426869</v>
      </c>
      <c r="D34" s="17">
        <f>VLOOKUP(B:B,'[44]Mar 2014 (Final)'!$B$1:$BL$65536,63,0)</f>
        <v>37247162</v>
      </c>
      <c r="E34" s="17">
        <f t="shared" si="0"/>
        <v>40674031</v>
      </c>
      <c r="F34" s="22">
        <f t="shared" si="1"/>
        <v>8.4252013280906438E-2</v>
      </c>
      <c r="G34" s="17">
        <f>VLOOKUP(B:B,'[45]June 2014 (Final - print)'!$B$1:$BI$65536,60,0)</f>
        <v>3656699</v>
      </c>
      <c r="H34" s="17">
        <f>VLOOKUP(B:B,'[45]June 2014 (Final - print)'!$B$1:$BL$65536,63,0)</f>
        <v>38806810</v>
      </c>
      <c r="I34" s="17">
        <f t="shared" si="87"/>
        <v>42463509</v>
      </c>
      <c r="J34" s="22">
        <f t="shared" si="2"/>
        <v>8.611391489101855E-2</v>
      </c>
      <c r="K34" s="46"/>
      <c r="L34" s="46"/>
      <c r="M34" s="47">
        <f t="shared" si="3"/>
        <v>0</v>
      </c>
      <c r="N34" s="48" t="e">
        <f t="shared" si="4"/>
        <v>#DIV/0!</v>
      </c>
      <c r="O34" s="17">
        <f>VLOOKUP(B:B,'[3]Dec 2014 (Final)'!$B$1:$BO$65536,66,0)</f>
        <v>3960993</v>
      </c>
      <c r="P34" s="17">
        <f>VLOOKUP(B:B,'[3]Dec 2014 (Final)'!$B$1:$BQ$65536,68,0)</f>
        <v>45243539</v>
      </c>
      <c r="Q34" s="17">
        <f t="shared" si="5"/>
        <v>49204532</v>
      </c>
      <c r="R34" s="22">
        <f t="shared" si="6"/>
        <v>8.0500572589533012E-2</v>
      </c>
      <c r="S34" s="16">
        <f>VLOOKUP(B:B,'[4]Mar 2015 (Final)'!$B$1:$BQ$65536,68,0)</f>
        <v>3468562</v>
      </c>
      <c r="T34" s="17">
        <f>VLOOKUP(B:B,'[4]Mar 2015 (Final)'!$B$1:$BS$65536,70,0)</f>
        <v>47688648</v>
      </c>
      <c r="U34" s="17">
        <f t="shared" si="7"/>
        <v>51157210</v>
      </c>
      <c r="V34" s="22">
        <f t="shared" si="8"/>
        <v>6.7802016568143567E-2</v>
      </c>
      <c r="W34" s="17">
        <f>VLOOKUP(B:B,'[5]June 2015 (Final)'!$B$1:$BU$65536,72,0)</f>
        <v>3705890</v>
      </c>
      <c r="X34" s="17">
        <f>VLOOKUP(B:B,'[5]June 2015 (Final)'!$B$1:$BW$65536,74,0)</f>
        <v>49983574</v>
      </c>
      <c r="Y34" s="17">
        <f t="shared" si="9"/>
        <v>53689464</v>
      </c>
      <c r="Z34" s="22">
        <f t="shared" si="10"/>
        <v>6.9024529654458835E-2</v>
      </c>
      <c r="AA34" s="17">
        <f>VLOOKUP(B:B,'[6]Sep 2015 (Final)'!$B$1:$BX$65536,75,0)</f>
        <v>3535949</v>
      </c>
      <c r="AB34" s="17">
        <f>VLOOKUP(B:B,'[6]Sep 2015 (Final)'!$B$1:$BZ$65536,77,0)</f>
        <v>51706716</v>
      </c>
      <c r="AC34" s="17">
        <f t="shared" si="11"/>
        <v>55242665</v>
      </c>
      <c r="AD34" s="22">
        <f t="shared" si="12"/>
        <v>6.400757458026328E-2</v>
      </c>
      <c r="AE34" s="17">
        <f>VLOOKUP(B:B,'[7]Dec 2015 (Final)'!$B$1:$CA$65536,78,0)</f>
        <v>3487145</v>
      </c>
      <c r="AF34" s="17">
        <f>VLOOKUP(B:B,'[7]Dec 2015 (Final)'!$B$1:$CC$65536,80,0)</f>
        <v>53021022</v>
      </c>
      <c r="AG34" s="17">
        <f t="shared" si="13"/>
        <v>56508167</v>
      </c>
      <c r="AH34" s="22">
        <f t="shared" si="14"/>
        <v>6.1710460365844107E-2</v>
      </c>
      <c r="AI34" s="16">
        <f>VLOOKUP(B:B,'[8]Mar 2016 (Final)'!$B$1:$CD$65536,81,0)</f>
        <v>3901849</v>
      </c>
      <c r="AJ34" s="17">
        <f>VLOOKUP(B:B,'[8]Mar 2016 (Final)'!$B$1:$CF$65536,83,0)</f>
        <v>53446774</v>
      </c>
      <c r="AK34" s="17">
        <f t="shared" si="15"/>
        <v>57348623</v>
      </c>
      <c r="AL34" s="22">
        <f t="shared" si="16"/>
        <v>6.803736159454081E-2</v>
      </c>
      <c r="AM34" s="17">
        <f>VLOOKUP(B:B,'[9]Jun 2016 (Final)'!$B$1:$CH$65536,85,0)</f>
        <v>4601850</v>
      </c>
      <c r="AN34" s="17">
        <f>VLOOKUP(B:B,'[9]Jun 2016 (Final)'!$B$1:$CJ$65536,87,0)</f>
        <v>53465918</v>
      </c>
      <c r="AO34" s="17">
        <f t="shared" si="17"/>
        <v>58067768</v>
      </c>
      <c r="AP34" s="22">
        <f t="shared" si="18"/>
        <v>7.924964500099263E-2</v>
      </c>
      <c r="AQ34" s="17">
        <f>VLOOKUP(B:B,'[10]Sep 2016 (Final)'!$B$1:$CK$65536,88,0)</f>
        <v>4695811</v>
      </c>
      <c r="AR34" s="17">
        <f>VLOOKUP(B:B,'[10]Sep 2016 (Final)'!$B$1:$CM$65536,90,0)</f>
        <v>53913064</v>
      </c>
      <c r="AS34" s="17">
        <f t="shared" si="19"/>
        <v>58608875</v>
      </c>
      <c r="AT34" s="22">
        <f t="shared" si="20"/>
        <v>8.0121159124791258E-2</v>
      </c>
      <c r="AU34" s="17">
        <f>VLOOKUP(B:B,'[11]summary-dec-16'!$B$1:$CN$65536,91,0)</f>
        <v>5175851</v>
      </c>
      <c r="AV34" s="17">
        <f>VLOOKUP(B:B,'[11]summary-dec-16'!$B$1:$CP$65536,93,0)</f>
        <v>54469605</v>
      </c>
      <c r="AW34" s="17">
        <f t="shared" si="21"/>
        <v>59645456</v>
      </c>
      <c r="AX34" s="22">
        <f t="shared" si="22"/>
        <v>8.6776954140479701E-2</v>
      </c>
      <c r="AY34" s="16">
        <f>VLOOKUP(B:B,'[12]summary-mar-17'!$B$1:$CP$65536,93,0)</f>
        <v>6670227</v>
      </c>
      <c r="AZ34" s="17">
        <f>VLOOKUP(B:B,'[12]summary-mar-17'!$B$1:$CR$65536,95,0)</f>
        <v>54598316</v>
      </c>
      <c r="BA34" s="17">
        <f t="shared" si="23"/>
        <v>61268543</v>
      </c>
      <c r="BB34" s="22">
        <f t="shared" si="24"/>
        <v>0.10886870608298944</v>
      </c>
      <c r="BC34" s="17">
        <f>VLOOKUP(B:B,'[13]summary-june-17'!$B$1:$CS$65536,96,0)</f>
        <v>6763375</v>
      </c>
      <c r="BD34" s="17">
        <f>VLOOKUP(B:B,'[13]summary-june-17'!$B$1:$CU$65536,98,0)</f>
        <v>52768234</v>
      </c>
      <c r="BE34" s="17">
        <f t="shared" si="25"/>
        <v>59531609</v>
      </c>
      <c r="BF34" s="22">
        <f t="shared" si="26"/>
        <v>0.11360981356979617</v>
      </c>
      <c r="BG34" s="17">
        <f>VLOOKUP(B:B,'[14]summary-sep-17'!$B$1:$CV$65536,99,0)</f>
        <v>6691543</v>
      </c>
      <c r="BH34" s="17">
        <f>VLOOKUP(B:B,'[14]summary-sep-17'!$B$1:$CX$65536,101,0)</f>
        <v>51194205</v>
      </c>
      <c r="BI34" s="17">
        <f t="shared" si="27"/>
        <v>57885748</v>
      </c>
      <c r="BJ34" s="22">
        <f t="shared" si="28"/>
        <v>0.11559914540622331</v>
      </c>
      <c r="BK34" s="17">
        <f>VLOOKUP(B:B,'[15]summary-Dec-17'!$B$1:$CY$65536,102,0)</f>
        <v>6951124</v>
      </c>
      <c r="BL34" s="17">
        <f>VLOOKUP(B:B,'[15]summary-Dec-17'!$B$1:$DA$65536,104,0)</f>
        <v>49639639</v>
      </c>
      <c r="BM34" s="17">
        <f t="shared" si="29"/>
        <v>56590763</v>
      </c>
      <c r="BN34" s="22">
        <f t="shared" si="30"/>
        <v>0.12283142391983654</v>
      </c>
      <c r="BO34" s="16">
        <f>VLOOKUP(B:B,'[16]summary-Mar-18'!$B$1:$DB$65536,105,0)</f>
        <v>7094044</v>
      </c>
      <c r="BP34" s="17">
        <f>VLOOKUP(B:B,'[16]summary-Mar-18'!$B$1:$DD$65536,107,0)</f>
        <v>48782852</v>
      </c>
      <c r="BQ34" s="17">
        <f t="shared" si="31"/>
        <v>55876896</v>
      </c>
      <c r="BR34" s="22">
        <f t="shared" si="32"/>
        <v>0.12695844808559159</v>
      </c>
      <c r="BS34" s="17">
        <f>VLOOKUP(B:B,'[17]summary-Jun-18'!$B$1:$DE$65536,108,0)</f>
        <v>7367151</v>
      </c>
      <c r="BT34" s="1">
        <f>VLOOKUP(B:B,'[17]summary-Jun-18'!$B$1:$DG$65536,110,0)</f>
        <v>47593741</v>
      </c>
      <c r="BU34" s="17">
        <f t="shared" si="33"/>
        <v>54960892</v>
      </c>
      <c r="BV34" s="22">
        <f t="shared" si="34"/>
        <v>0.13404351224867311</v>
      </c>
      <c r="BW34" s="17">
        <f>VLOOKUP(B:B,'[18]summary-Sep-18'!$B$1:$DH$65536,111,0)</f>
        <v>7432308</v>
      </c>
      <c r="BX34" s="17">
        <f>VLOOKUP(B:B,'[18]summary-Sep-18'!$B$1:$DJ$65536,113,0)</f>
        <v>45431268</v>
      </c>
      <c r="BY34" s="17">
        <f t="shared" si="35"/>
        <v>52863576</v>
      </c>
      <c r="BZ34" s="22">
        <f t="shared" si="36"/>
        <v>0.14059412098795587</v>
      </c>
      <c r="CA34" s="17">
        <f>VLOOKUP(B:B,'[19]summary-Dec-18'!$B$1:$DK$65536,114,0)</f>
        <v>10832833</v>
      </c>
      <c r="CB34" s="17">
        <f>VLOOKUP(B:B,'[19]summary-Dec-18'!$B$1:$DM$65536,116,0)</f>
        <v>44615058</v>
      </c>
      <c r="CC34" s="17">
        <f t="shared" si="37"/>
        <v>55447891</v>
      </c>
      <c r="CD34" s="22">
        <f t="shared" si="38"/>
        <v>0.19536961288572724</v>
      </c>
      <c r="CE34" s="16">
        <f>VLOOKUP(B:B,[20]Summary_mar_19!$B$1:$DN$65536,117,0)</f>
        <v>10294872</v>
      </c>
      <c r="CF34" s="17">
        <f>VLOOKUP(B:B,[20]Summary_mar_19!$B$1:$DP$65536,119,0)</f>
        <v>43307899</v>
      </c>
      <c r="CG34" s="17">
        <f t="shared" si="39"/>
        <v>53602771</v>
      </c>
      <c r="CH34" s="22">
        <f t="shared" si="40"/>
        <v>0.19205857846416186</v>
      </c>
      <c r="CI34" s="17">
        <f>VLOOKUP(B:B,[21]Summary_jun_19!$B$1:$DQ$65536,120,0)</f>
        <v>10128900</v>
      </c>
      <c r="CJ34" s="17">
        <f>VLOOKUP(B:B,[21]Summary_jun_19!$B$1:$DS$65536,122,0)</f>
        <v>41852265</v>
      </c>
      <c r="CK34" s="17">
        <f t="shared" si="41"/>
        <v>51981165</v>
      </c>
      <c r="CL34" s="22">
        <f t="shared" si="42"/>
        <v>0.19485711795801422</v>
      </c>
      <c r="CM34" s="17">
        <f>VLOOKUP(B:B,[22]Summary_sep_19!$B$1:$DT$65536,123,0)</f>
        <v>9697546</v>
      </c>
      <c r="CN34" s="17">
        <f>VLOOKUP(B:B,[22]Summary_sep_19!$B$1:$DV$65536,125,0)</f>
        <v>40548513</v>
      </c>
      <c r="CO34" s="17">
        <f t="shared" si="43"/>
        <v>50246059</v>
      </c>
      <c r="CP34" s="22">
        <f t="shared" si="44"/>
        <v>0.19300112671523154</v>
      </c>
      <c r="CQ34" s="17">
        <f>VLOOKUP(B:B,[23]Summary_DEC_19!$B$1:$DW$65536,126,0)</f>
        <v>9084548</v>
      </c>
      <c r="CR34" s="17">
        <f>VLOOKUP(B:B,[23]Summary_DEC_19!$B$1:$DY$65536,128,0)</f>
        <v>39934816</v>
      </c>
      <c r="CS34" s="17">
        <f t="shared" si="45"/>
        <v>49019364</v>
      </c>
      <c r="CT34" s="22">
        <f t="shared" si="46"/>
        <v>0.18532570108416746</v>
      </c>
      <c r="CU34" s="16">
        <f>VLOOKUP(B:B,[24]Summary_mar_20!$B:$DZ,129,0)</f>
        <v>8788173</v>
      </c>
      <c r="CV34" s="17">
        <f>VLOOKUP(B:B,[24]Summary_mar_20!$B:$EB,131,0)</f>
        <v>39574392</v>
      </c>
      <c r="CW34" s="17">
        <f t="shared" si="47"/>
        <v>48362565</v>
      </c>
      <c r="CX34" s="22">
        <f t="shared" si="48"/>
        <v>0.18171436936812593</v>
      </c>
      <c r="CY34" s="17">
        <f>VLOOKUP(B:B,[25]Summary_jun_20!$B:$EC,132,0)</f>
        <v>8407581</v>
      </c>
      <c r="CZ34" s="17">
        <f>VLOOKUP(B:B,[25]Summary_jun_20!$B:$EE,134,0)</f>
        <v>39339787</v>
      </c>
      <c r="DA34" s="17">
        <f t="shared" si="49"/>
        <v>47747368</v>
      </c>
      <c r="DB34" s="22">
        <f t="shared" si="50"/>
        <v>0.17608470062684922</v>
      </c>
      <c r="DC34" s="17">
        <f>VLOOKUP(B:B,[26]Summary_Sep_20!$B:$EF,135,0)</f>
        <v>7846094</v>
      </c>
      <c r="DD34" s="17">
        <f>VLOOKUP(B:B,[26]Summary_Sep_20!$B:$EI,138,0)</f>
        <v>38715033</v>
      </c>
      <c r="DE34" s="17">
        <f t="shared" si="51"/>
        <v>46561127</v>
      </c>
      <c r="DF34" s="22">
        <f t="shared" si="52"/>
        <v>0.16851168572444564</v>
      </c>
      <c r="DG34" s="17">
        <f>VLOOKUP(B:B,[27]Summary_Dec_20!$B:$EI,138,0)</f>
        <v>7511248</v>
      </c>
      <c r="DH34" s="17">
        <f>VLOOKUP(B:B,[27]Summary_Dec_20!$B:$EM,142,0)</f>
        <v>38194786</v>
      </c>
      <c r="DI34" s="17">
        <f t="shared" si="53"/>
        <v>45706034</v>
      </c>
      <c r="DJ34" s="22">
        <f t="shared" si="54"/>
        <v>0.16433821407475432</v>
      </c>
      <c r="DK34" s="16">
        <f>VLOOKUP(B:B,[28]Summary_Mar_21!$B:$EK,140,0)</f>
        <v>7341697</v>
      </c>
      <c r="DL34" s="17">
        <f>VLOOKUP(B:B,[28]Summary_Mar_21!$B:$EM,142,0)</f>
        <v>37007980</v>
      </c>
      <c r="DM34" s="17">
        <f t="shared" si="55"/>
        <v>44349677</v>
      </c>
      <c r="DN34" s="22">
        <f t="shared" si="56"/>
        <v>0.16554116053652432</v>
      </c>
      <c r="DO34" s="17">
        <f>VLOOKUP(B:B,[29]Summary_Jun_21!$B:$EN,143,0)</f>
        <v>6485169</v>
      </c>
      <c r="DP34" s="17">
        <f>VLOOKUP(B:B,[29]Summary_Jun_21!$B:$EP,145,0)</f>
        <v>36435789</v>
      </c>
      <c r="DQ34" s="17">
        <f t="shared" si="57"/>
        <v>42920958</v>
      </c>
      <c r="DR34" s="22">
        <f t="shared" si="58"/>
        <v>0.15109562559158163</v>
      </c>
      <c r="DS34" s="17">
        <f>VLOOKUP(B:B,[30]Summary_Sep_21!$B:$EQ,146,0)</f>
        <v>6144152</v>
      </c>
      <c r="DT34" s="17">
        <f>VLOOKUP(B:B,[30]Summary_Sep_21!$B:$ES,148,0)</f>
        <v>35812422</v>
      </c>
      <c r="DU34" s="17">
        <f t="shared" si="59"/>
        <v>41956574</v>
      </c>
      <c r="DV34" s="22">
        <f t="shared" si="60"/>
        <v>0.14644074609142299</v>
      </c>
      <c r="DW34" s="17">
        <f>VLOOKUP(B:B,[31]Summary_Dec_21!$B:$EV,151,0)</f>
        <v>5855716</v>
      </c>
      <c r="DX34" s="17">
        <f>VLOOKUP(B:B,[31]Summary_Dec_21!$B:$EX,153,0)</f>
        <v>35910642</v>
      </c>
      <c r="DY34" s="17">
        <f t="shared" si="61"/>
        <v>41766358</v>
      </c>
      <c r="DZ34" s="22">
        <f t="shared" si="62"/>
        <v>0.14020173844221706</v>
      </c>
      <c r="EA34" s="16">
        <f>VLOOKUP(B:B,[32]Summary_Mar_22!$B:$DL,115,0)</f>
        <v>7341697</v>
      </c>
      <c r="EB34" s="17">
        <f>VLOOKUP(B:B,[32]Summary_Mar_22!$B:$DN,117,0)</f>
        <v>37007980</v>
      </c>
      <c r="EC34" s="17">
        <f t="shared" si="63"/>
        <v>44349677</v>
      </c>
      <c r="ED34" s="22">
        <f t="shared" si="64"/>
        <v>0.16554116053652432</v>
      </c>
      <c r="EE34" s="17">
        <f>VLOOKUP(B:B,[33]Summary_Jun_22!$B:$DO,118,0)</f>
        <v>5577546</v>
      </c>
      <c r="EF34" s="17">
        <f>VLOOKUP(B:B,[33]Summary_Jun_22!$B:$DQ,120,0)</f>
        <v>36114523</v>
      </c>
      <c r="EG34" s="17">
        <f t="shared" si="65"/>
        <v>41692069</v>
      </c>
      <c r="EH34" s="22">
        <f t="shared" si="66"/>
        <v>0.13377954449801951</v>
      </c>
      <c r="EI34" s="17">
        <f>VLOOKUP(B:B,[34]Summary_Sep_22!$B:$DR,121,0)</f>
        <v>5683055</v>
      </c>
      <c r="EJ34" s="17">
        <f>VLOOKUP(B:B,[34]Summary_Sep_22!$B:$DT,123,0)</f>
        <v>36222242</v>
      </c>
      <c r="EK34" s="17">
        <f t="shared" si="67"/>
        <v>41905297</v>
      </c>
      <c r="EL34" s="22">
        <f t="shared" si="68"/>
        <v>0.13561662622269446</v>
      </c>
      <c r="EM34" s="17">
        <f>VLOOKUP(B:B,[35]Summary_Dec_22!$B:$DU,124,0)</f>
        <v>5706580</v>
      </c>
      <c r="EN34" s="17">
        <f>VLOOKUP(B:B,[35]Summary_Dec_22!$B:$DW,126,0)</f>
        <v>36909331</v>
      </c>
      <c r="EO34" s="17">
        <f t="shared" si="69"/>
        <v>42615911</v>
      </c>
      <c r="EP34" s="22">
        <f t="shared" si="70"/>
        <v>0.13390726294693078</v>
      </c>
      <c r="EQ34" s="16">
        <f>VLOOKUP(B:B,[36]Summary_Mar_23!$B:$DS,122,0)</f>
        <v>5861362</v>
      </c>
      <c r="ER34" s="17">
        <f>VLOOKUP(B:B,[36]Summary_Mar_23!$B:$DU,124,0)</f>
        <v>37403412</v>
      </c>
      <c r="ES34" s="17">
        <f t="shared" si="71"/>
        <v>43264774</v>
      </c>
      <c r="ET34" s="22">
        <f t="shared" si="72"/>
        <v>0.13547654264876086</v>
      </c>
      <c r="EU34" s="17">
        <f>VLOOKUP(B:B,[37]Summary_Jun_23!$B:$DT,123,0)</f>
        <v>7452346</v>
      </c>
      <c r="EV34" s="17">
        <f>VLOOKUP(B:B,[37]Summary_Jun_23!$B:$DV,125,0)</f>
        <v>38376412</v>
      </c>
      <c r="EW34" s="17">
        <f t="shared" si="73"/>
        <v>45828758</v>
      </c>
      <c r="EX34" s="22">
        <f t="shared" si="74"/>
        <v>0.16261287290395257</v>
      </c>
      <c r="EY34" s="1">
        <f>VLOOKUP(B:B,[38]Summary_Sep_23!$B:$DV,125,0)</f>
        <v>7402596</v>
      </c>
      <c r="EZ34" s="1">
        <f>VLOOKUP(B:B,[38]Summary_Sep_23!$B:$DX,127,0)</f>
        <v>38587013</v>
      </c>
      <c r="FA34" s="17">
        <f t="shared" si="75"/>
        <v>45989609</v>
      </c>
      <c r="FB34" s="22">
        <f t="shared" si="76"/>
        <v>0.16096235999745073</v>
      </c>
      <c r="FC34" s="17">
        <f>VLOOKUP(B:B,[39]Indu!$B:$DX,127,0)</f>
        <v>7717337</v>
      </c>
      <c r="FD34" s="17">
        <f>VLOOKUP(B:B,[39]Indu!$B:$EA,130,0)</f>
        <v>38787793</v>
      </c>
      <c r="FE34" s="17">
        <f t="shared" si="77"/>
        <v>46505130</v>
      </c>
      <c r="FF34" s="22">
        <f t="shared" si="78"/>
        <v>0.1659459289760076</v>
      </c>
      <c r="FG34" s="16">
        <f>VLOOKUP(B:B,'[40]Mar 2024 Final'!$B:$EA,130,0)</f>
        <v>7782170</v>
      </c>
      <c r="FH34" s="17">
        <f>VLOOKUP(B:B,'[40]Mar 2024 Final'!$B:$EC,132,0)</f>
        <v>38128098</v>
      </c>
      <c r="FI34" s="17">
        <f t="shared" si="79"/>
        <v>45910268</v>
      </c>
      <c r="FJ34" s="22">
        <f t="shared" si="80"/>
        <v>0.16950826773653335</v>
      </c>
      <c r="FK34" s="17">
        <f>VLOOKUP(B:B,'[41]June 2024 Final'!$B:$EF,135,0)</f>
        <v>7851814</v>
      </c>
      <c r="FL34" s="17">
        <f>VLOOKUP(B:B,'[41]June 2024 Final'!$B:$EH,137,0)</f>
        <v>37916739</v>
      </c>
      <c r="FM34" s="17">
        <f t="shared" si="81"/>
        <v>45768553</v>
      </c>
      <c r="FN34" s="22">
        <f t="shared" si="82"/>
        <v>0.17155477910782979</v>
      </c>
      <c r="FO34" s="17">
        <f>VLOOKUP(B:B,'[42]Sep 2024 Final'!$B:$EG,136,0)</f>
        <v>8046329</v>
      </c>
      <c r="FP34" s="17">
        <f>VLOOKUP(B:B,'[42]Sep 2024 Final'!$B:$EI,138,0)</f>
        <v>39004865</v>
      </c>
      <c r="FQ34" s="17">
        <f t="shared" si="83"/>
        <v>47051194</v>
      </c>
      <c r="FR34" s="22">
        <f t="shared" si="84"/>
        <v>0.17101221703321706</v>
      </c>
      <c r="FS34" s="17">
        <f>VLOOKUP(B:B,'[43]Dec 2024 Final'!$B:$EI,138,0)</f>
        <v>8712883</v>
      </c>
      <c r="FT34" s="17">
        <f>VLOOKUP(B:B,'[43]Dec 2024 Final'!$B:$EK,140,0)</f>
        <v>39797555</v>
      </c>
      <c r="FU34" s="17">
        <f t="shared" si="85"/>
        <v>48510438</v>
      </c>
      <c r="FV34" s="22">
        <f t="shared" si="86"/>
        <v>0.17960841747089565</v>
      </c>
    </row>
    <row r="35" spans="1:178" x14ac:dyDescent="0.25">
      <c r="A35">
        <v>29</v>
      </c>
      <c r="B35" s="11" t="s">
        <v>30</v>
      </c>
      <c r="C35" s="16">
        <f>VLOOKUP(B:B,'[44]Mar 2014 (Final)'!$B$1:$BH$65536,59,0)</f>
        <v>756741</v>
      </c>
      <c r="D35" s="17">
        <f>VLOOKUP(B:B,'[44]Mar 2014 (Final)'!$B$1:$BL$65536,63,0)</f>
        <v>77078299</v>
      </c>
      <c r="E35" s="17">
        <f t="shared" si="0"/>
        <v>77835040</v>
      </c>
      <c r="F35" s="22">
        <f t="shared" si="1"/>
        <v>9.7223692568282876E-3</v>
      </c>
      <c r="G35" s="17">
        <f>VLOOKUP(B:B,'[45]June 2014 (Final - print)'!$B$1:$BI$65536,60,0)</f>
        <v>842512</v>
      </c>
      <c r="H35" s="17">
        <f>VLOOKUP(B:B,'[45]June 2014 (Final - print)'!$B$1:$BL$65536,63,0)</f>
        <v>80750908</v>
      </c>
      <c r="I35" s="17">
        <f t="shared" si="87"/>
        <v>81593420</v>
      </c>
      <c r="J35" s="22">
        <f t="shared" si="2"/>
        <v>1.0325734599677278E-2</v>
      </c>
      <c r="K35" s="46"/>
      <c r="L35" s="46"/>
      <c r="M35" s="47">
        <f t="shared" si="3"/>
        <v>0</v>
      </c>
      <c r="N35" s="48" t="e">
        <f t="shared" si="4"/>
        <v>#DIV/0!</v>
      </c>
      <c r="O35" s="17">
        <f>VLOOKUP(B:B,'[3]Dec 2014 (Final)'!$B$1:$BO$65536,66,0)</f>
        <v>1407884</v>
      </c>
      <c r="P35" s="17">
        <f>VLOOKUP(B:B,'[3]Dec 2014 (Final)'!$B$1:$BQ$65536,68,0)</f>
        <v>89866260</v>
      </c>
      <c r="Q35" s="17">
        <f t="shared" si="5"/>
        <v>91274144</v>
      </c>
      <c r="R35" s="22">
        <f t="shared" si="6"/>
        <v>1.542478448222971E-2</v>
      </c>
      <c r="S35" s="16">
        <f>VLOOKUP(B:B,'[4]Mar 2015 (Final)'!$B$1:$BQ$65536,68,0)</f>
        <v>1835295</v>
      </c>
      <c r="T35" s="17">
        <f>VLOOKUP(B:B,'[4]Mar 2015 (Final)'!$B$1:$BS$65536,70,0)</f>
        <v>93655309</v>
      </c>
      <c r="U35" s="17">
        <f t="shared" si="7"/>
        <v>95490604</v>
      </c>
      <c r="V35" s="22">
        <f t="shared" si="8"/>
        <v>1.9219639662138906E-2</v>
      </c>
      <c r="W35" s="17">
        <f>VLOOKUP(B:B,'[5]June 2015 (Final)'!$B$1:$BU$65536,72,0)</f>
        <v>1786431</v>
      </c>
      <c r="X35" s="17">
        <f>VLOOKUP(B:B,'[5]June 2015 (Final)'!$B$1:$BW$65536,74,0)</f>
        <v>98378032</v>
      </c>
      <c r="Y35" s="17">
        <f t="shared" si="9"/>
        <v>100164463</v>
      </c>
      <c r="Z35" s="22">
        <f t="shared" si="10"/>
        <v>1.7834978060033129E-2</v>
      </c>
      <c r="AA35" s="17">
        <f>VLOOKUP(B:B,'[6]Sep 2015 (Final)'!$B$1:$BX$65536,75,0)</f>
        <v>2973222</v>
      </c>
      <c r="AB35" s="17">
        <f>VLOOKUP(B:B,'[6]Sep 2015 (Final)'!$B$1:$BZ$65536,77,0)</f>
        <v>103040605</v>
      </c>
      <c r="AC35" s="17">
        <f t="shared" si="11"/>
        <v>106013827</v>
      </c>
      <c r="AD35" s="22">
        <f t="shared" si="12"/>
        <v>2.804560578687533E-2</v>
      </c>
      <c r="AE35" s="17">
        <f>VLOOKUP(B:B,'[7]Dec 2015 (Final)'!$B$1:$CA$65536,78,0)</f>
        <v>4085350</v>
      </c>
      <c r="AF35" s="17">
        <f>VLOOKUP(B:B,'[7]Dec 2015 (Final)'!$B$1:$CC$65536,80,0)</f>
        <v>102188164</v>
      </c>
      <c r="AG35" s="17">
        <f t="shared" si="13"/>
        <v>106273514</v>
      </c>
      <c r="AH35" s="22">
        <f t="shared" si="14"/>
        <v>3.8441845444199763E-2</v>
      </c>
      <c r="AI35" s="16">
        <f>VLOOKUP(B:B,'[8]Mar 2016 (Final)'!$B$1:$CD$65536,81,0)</f>
        <v>4483296</v>
      </c>
      <c r="AJ35" s="17">
        <f>VLOOKUP(B:B,'[8]Mar 2016 (Final)'!$B$1:$CF$65536,83,0)</f>
        <v>104300776</v>
      </c>
      <c r="AK35" s="17">
        <f t="shared" si="15"/>
        <v>108784072</v>
      </c>
      <c r="AL35" s="22">
        <f t="shared" si="16"/>
        <v>4.1212798138315687E-2</v>
      </c>
      <c r="AM35" s="17">
        <f>VLOOKUP(B:B,'[9]Jun 2016 (Final)'!$B$1:$CH$65536,85,0)</f>
        <v>4370498</v>
      </c>
      <c r="AN35" s="17">
        <f>VLOOKUP(B:B,'[9]Jun 2016 (Final)'!$B$1:$CJ$65536,87,0)</f>
        <v>104475131</v>
      </c>
      <c r="AO35" s="17">
        <f t="shared" si="17"/>
        <v>108845629</v>
      </c>
      <c r="AP35" s="22">
        <f t="shared" si="18"/>
        <v>4.0153178773949666E-2</v>
      </c>
      <c r="AQ35" s="17">
        <f>VLOOKUP(B:B,'[10]Sep 2016 (Final)'!$B$1:$CK$65536,88,0)</f>
        <v>4410925</v>
      </c>
      <c r="AR35" s="17">
        <f>VLOOKUP(B:B,'[10]Sep 2016 (Final)'!$B$1:$CM$65536,90,0)</f>
        <v>107655720</v>
      </c>
      <c r="AS35" s="17">
        <f t="shared" si="19"/>
        <v>112066645</v>
      </c>
      <c r="AT35" s="22">
        <f t="shared" si="20"/>
        <v>3.9359838067785466E-2</v>
      </c>
      <c r="AU35" s="17">
        <f>VLOOKUP(B:B,'[11]summary-dec-16'!$B$1:$CN$65536,91,0)</f>
        <v>6050576</v>
      </c>
      <c r="AV35" s="17">
        <f>VLOOKUP(B:B,'[11]summary-dec-16'!$B$1:$CP$65536,93,0)</f>
        <v>106585737</v>
      </c>
      <c r="AW35" s="17">
        <f t="shared" si="21"/>
        <v>112636313</v>
      </c>
      <c r="AX35" s="22">
        <f t="shared" si="22"/>
        <v>5.3717809459903045E-2</v>
      </c>
      <c r="AY35" s="16">
        <f>VLOOKUP(B:B,'[12]summary-mar-17'!$B$1:$CP$65536,93,0)</f>
        <v>6005425</v>
      </c>
      <c r="AZ35" s="17">
        <f>VLOOKUP(B:B,'[12]summary-mar-17'!$B$1:$CR$65536,95,0)</f>
        <v>113579480</v>
      </c>
      <c r="BA35" s="17">
        <f t="shared" si="23"/>
        <v>119584905</v>
      </c>
      <c r="BB35" s="22">
        <f t="shared" si="24"/>
        <v>5.0218921861417208E-2</v>
      </c>
      <c r="BC35" s="17">
        <f>VLOOKUP(B:B,'[13]summary-june-17'!$B$1:$CS$65536,96,0)</f>
        <v>6213846</v>
      </c>
      <c r="BD35" s="17">
        <f>VLOOKUP(B:B,'[13]summary-june-17'!$B$1:$CU$65536,98,0)</f>
        <v>114994775</v>
      </c>
      <c r="BE35" s="17">
        <f t="shared" si="25"/>
        <v>121208621</v>
      </c>
      <c r="BF35" s="22">
        <f t="shared" si="26"/>
        <v>5.1265709887087979E-2</v>
      </c>
      <c r="BG35" s="17">
        <f>VLOOKUP(B:B,'[14]summary-sep-17'!$B$1:$CV$65536,99,0)</f>
        <v>6839079</v>
      </c>
      <c r="BH35" s="17">
        <f>VLOOKUP(B:B,'[14]summary-sep-17'!$B$1:$CX$65536,101,0)</f>
        <v>119301207</v>
      </c>
      <c r="BI35" s="17">
        <f t="shared" si="27"/>
        <v>126140286</v>
      </c>
      <c r="BJ35" s="22">
        <f t="shared" si="28"/>
        <v>5.4218039429528485E-2</v>
      </c>
      <c r="BK35" s="17">
        <f>VLOOKUP(B:B,'[15]summary-Dec-17'!$B$1:$CY$65536,102,0)</f>
        <v>15445321</v>
      </c>
      <c r="BL35" s="17">
        <f>VLOOKUP(B:B,'[15]summary-Dec-17'!$B$1:$DA$65536,104,0)</f>
        <v>120656819</v>
      </c>
      <c r="BM35" s="17">
        <f t="shared" si="29"/>
        <v>136102140</v>
      </c>
      <c r="BN35" s="22">
        <f t="shared" si="30"/>
        <v>0.11348330746305679</v>
      </c>
      <c r="BO35" s="16">
        <f>VLOOKUP(B:B,'[16]summary-Mar-18'!$B$1:$DB$65536,105,0)</f>
        <v>17169039</v>
      </c>
      <c r="BP35" s="17">
        <f>VLOOKUP(B:B,'[16]summary-Mar-18'!$B$1:$DD$65536,107,0)</f>
        <v>121557437</v>
      </c>
      <c r="BQ35" s="17">
        <f t="shared" si="31"/>
        <v>138726476</v>
      </c>
      <c r="BR35" s="22">
        <f t="shared" si="32"/>
        <v>0.123761804487847</v>
      </c>
      <c r="BS35" s="17">
        <f>VLOOKUP(B:B,'[17]summary-Jun-18'!$B$1:$DE$65536,108,0)</f>
        <v>16532664</v>
      </c>
      <c r="BT35" s="1">
        <f>VLOOKUP(B:B,'[17]summary-Jun-18'!$B$1:$DG$65536,110,0)</f>
        <v>129516118</v>
      </c>
      <c r="BU35" s="17">
        <f t="shared" si="33"/>
        <v>146048782</v>
      </c>
      <c r="BV35" s="22">
        <f t="shared" si="34"/>
        <v>0.11319960203433946</v>
      </c>
      <c r="BW35" s="17">
        <f>VLOOKUP(B:B,'[18]summary-Sep-18'!$B$1:$DH$65536,111,0)</f>
        <v>15239568</v>
      </c>
      <c r="BX35" s="17">
        <f>VLOOKUP(B:B,'[18]summary-Sep-18'!$B$1:$DJ$65536,113,0)</f>
        <v>130605322</v>
      </c>
      <c r="BY35" s="17">
        <f t="shared" si="35"/>
        <v>145844890</v>
      </c>
      <c r="BZ35" s="22">
        <f t="shared" si="36"/>
        <v>0.10449161434452726</v>
      </c>
      <c r="CA35" s="17">
        <f>VLOOKUP(B:B,'[19]summary-Dec-18'!$B$1:$DK$65536,114,0)</f>
        <v>15926344</v>
      </c>
      <c r="CB35" s="17">
        <f>VLOOKUP(B:B,'[19]summary-Dec-18'!$B$1:$DM$65536,116,0)</f>
        <v>132319259</v>
      </c>
      <c r="CC35" s="17">
        <f t="shared" si="37"/>
        <v>148245603</v>
      </c>
      <c r="CD35" s="22">
        <f t="shared" si="38"/>
        <v>0.10743215095560035</v>
      </c>
      <c r="CE35" s="16">
        <f>VLOOKUP(B:B,[20]Summary_mar_19!$B$1:$DN$65536,117,0)</f>
        <v>15003662</v>
      </c>
      <c r="CF35" s="17">
        <f>VLOOKUP(B:B,[20]Summary_mar_19!$B$1:$DP$65536,119,0)</f>
        <v>134613619</v>
      </c>
      <c r="CG35" s="17">
        <f t="shared" si="39"/>
        <v>149617281</v>
      </c>
      <c r="CH35" s="22">
        <f t="shared" si="40"/>
        <v>0.10028027444236204</v>
      </c>
      <c r="CI35" s="17">
        <f>VLOOKUP(B:B,[21]Summary_jun_19!$B$1:$DQ$65536,120,0)</f>
        <v>14775155</v>
      </c>
      <c r="CJ35" s="17">
        <f>VLOOKUP(B:B,[21]Summary_jun_19!$B$1:$DS$65536,122,0)</f>
        <v>137313787</v>
      </c>
      <c r="CK35" s="17">
        <f t="shared" si="41"/>
        <v>152088942</v>
      </c>
      <c r="CL35" s="22">
        <f t="shared" si="42"/>
        <v>9.7148121393335743E-2</v>
      </c>
      <c r="CM35" s="17">
        <f>VLOOKUP(B:B,[22]Summary_sep_19!$B$1:$DT$65536,123,0)</f>
        <v>13536407</v>
      </c>
      <c r="CN35" s="17">
        <f>VLOOKUP(B:B,[22]Summary_sep_19!$B$1:$DV$65536,125,0)</f>
        <v>138892791</v>
      </c>
      <c r="CO35" s="17">
        <f t="shared" si="43"/>
        <v>152429198</v>
      </c>
      <c r="CP35" s="22">
        <f t="shared" si="44"/>
        <v>8.8804554361035209E-2</v>
      </c>
      <c r="CQ35" s="17">
        <f>VLOOKUP(B:B,[23]Summary_DEC_19!$B$1:$DW$65536,126,0)</f>
        <v>15339882</v>
      </c>
      <c r="CR35" s="17">
        <f>VLOOKUP(B:B,[23]Summary_DEC_19!$B$1:$DY$65536,128,0)</f>
        <v>141543126</v>
      </c>
      <c r="CS35" s="17">
        <f t="shared" si="45"/>
        <v>156883008</v>
      </c>
      <c r="CT35" s="22">
        <f t="shared" si="46"/>
        <v>9.7779117034777915E-2</v>
      </c>
      <c r="CU35" s="16">
        <f>VLOOKUP(B:B,[24]Summary_mar_20!$B:$DZ,129,0)</f>
        <v>16110315</v>
      </c>
      <c r="CV35" s="17">
        <f>VLOOKUP(B:B,[24]Summary_mar_20!$B:$EB,131,0)</f>
        <v>145071130</v>
      </c>
      <c r="CW35" s="17">
        <f t="shared" si="47"/>
        <v>161181445</v>
      </c>
      <c r="CX35" s="22">
        <f t="shared" si="48"/>
        <v>9.9951424309417253E-2</v>
      </c>
      <c r="CY35" s="17">
        <f>VLOOKUP(B:B,[25]Summary_jun_20!$B:$EC,132,0)</f>
        <v>15504865</v>
      </c>
      <c r="CZ35" s="17">
        <f>VLOOKUP(B:B,[25]Summary_jun_20!$B:$EE,134,0)</f>
        <v>146130862</v>
      </c>
      <c r="DA35" s="17">
        <f t="shared" si="49"/>
        <v>161635727</v>
      </c>
      <c r="DB35" s="22">
        <f t="shared" si="50"/>
        <v>9.5924739460602051E-2</v>
      </c>
      <c r="DC35" s="17">
        <f>VLOOKUP(B:B,[26]Summary_Sep_20!$B:$EF,135,0)</f>
        <v>15719719</v>
      </c>
      <c r="DD35" s="17">
        <f>VLOOKUP(B:B,[26]Summary_Sep_20!$B:$EI,138,0)</f>
        <v>147349560</v>
      </c>
      <c r="DE35" s="17">
        <f t="shared" si="51"/>
        <v>163069279</v>
      </c>
      <c r="DF35" s="22">
        <f t="shared" si="52"/>
        <v>9.6399021915096583E-2</v>
      </c>
      <c r="DG35" s="17">
        <f>VLOOKUP(B:B,[27]Summary_Dec_20!$B:$EI,138,0)</f>
        <v>16073520</v>
      </c>
      <c r="DH35" s="17">
        <f>VLOOKUP(B:B,[27]Summary_Dec_20!$B:$EM,142,0)</f>
        <v>149675064</v>
      </c>
      <c r="DI35" s="17">
        <f t="shared" si="53"/>
        <v>165748584</v>
      </c>
      <c r="DJ35" s="22">
        <f t="shared" si="54"/>
        <v>9.6975308096749716E-2</v>
      </c>
      <c r="DK35" s="16">
        <f>VLOOKUP(B:B,[28]Summary_Mar_21!$B:$EK,140,0)</f>
        <v>18092689</v>
      </c>
      <c r="DL35" s="17">
        <f>VLOOKUP(B:B,[28]Summary_Mar_21!$B:$EM,142,0)</f>
        <v>153729720</v>
      </c>
      <c r="DM35" s="17">
        <f t="shared" si="55"/>
        <v>171822409</v>
      </c>
      <c r="DN35" s="22">
        <f t="shared" si="56"/>
        <v>0.10529877392185789</v>
      </c>
      <c r="DO35" s="17">
        <f>VLOOKUP(B:B,[29]Summary_Jun_21!$B:$EN,143,0)</f>
        <v>17531010</v>
      </c>
      <c r="DP35" s="17">
        <f>VLOOKUP(B:B,[29]Summary_Jun_21!$B:$EP,145,0)</f>
        <v>157299404</v>
      </c>
      <c r="DQ35" s="17">
        <f t="shared" si="57"/>
        <v>174830414</v>
      </c>
      <c r="DR35" s="22">
        <f t="shared" si="58"/>
        <v>0.10027437216959287</v>
      </c>
      <c r="DS35" s="17">
        <f>VLOOKUP(B:B,[30]Summary_Sep_21!$B:$EQ,146,0)</f>
        <v>17213760</v>
      </c>
      <c r="DT35" s="17">
        <f>VLOOKUP(B:B,[30]Summary_Sep_21!$B:$ES,148,0)</f>
        <v>160535681</v>
      </c>
      <c r="DU35" s="17">
        <f t="shared" si="59"/>
        <v>177749441</v>
      </c>
      <c r="DV35" s="22">
        <f t="shared" si="60"/>
        <v>9.6842836203349866E-2</v>
      </c>
      <c r="DW35" s="17">
        <f>VLOOKUP(B:B,[31]Summary_Dec_21!$B:$EV,151,0)</f>
        <v>15813139</v>
      </c>
      <c r="DX35" s="17">
        <f>VLOOKUP(B:B,[31]Summary_Dec_21!$B:$EX,153,0)</f>
        <v>162145643</v>
      </c>
      <c r="DY35" s="17">
        <f t="shared" si="61"/>
        <v>177958782</v>
      </c>
      <c r="DZ35" s="22">
        <f t="shared" si="62"/>
        <v>8.8858435769694127E-2</v>
      </c>
      <c r="EA35" s="16">
        <f>VLOOKUP(B:B,[32]Summary_Mar_22!$B:$DL,115,0)</f>
        <v>16348075</v>
      </c>
      <c r="EB35" s="17">
        <f>VLOOKUP(B:B,[32]Summary_Mar_22!$B:$DN,117,0)</f>
        <v>166147888</v>
      </c>
      <c r="EC35" s="17">
        <f t="shared" si="63"/>
        <v>182495963</v>
      </c>
      <c r="ED35" s="22">
        <f t="shared" si="64"/>
        <v>8.958047471987092E-2</v>
      </c>
      <c r="EE35" s="17">
        <f>VLOOKUP(B:B,[33]Summary_Jun_22!$B:$DO,118,0)</f>
        <v>16155842</v>
      </c>
      <c r="EF35" s="17">
        <f>VLOOKUP(B:B,[33]Summary_Jun_22!$B:$DQ,120,0)</f>
        <v>176093983</v>
      </c>
      <c r="EG35" s="17">
        <f t="shared" si="65"/>
        <v>192249825</v>
      </c>
      <c r="EH35" s="22">
        <f t="shared" si="66"/>
        <v>8.4035665572127313E-2</v>
      </c>
      <c r="EI35" s="17">
        <f>VLOOKUP(B:B,[34]Summary_Sep_22!$B:$DR,121,0)</f>
        <v>15720735</v>
      </c>
      <c r="EJ35" s="17">
        <f>VLOOKUP(B:B,[34]Summary_Sep_22!$B:$DT,123,0)</f>
        <v>176523696</v>
      </c>
      <c r="EK35" s="17">
        <f t="shared" si="67"/>
        <v>192244431</v>
      </c>
      <c r="EL35" s="22">
        <f t="shared" si="68"/>
        <v>8.1774722514588727E-2</v>
      </c>
      <c r="EM35" s="17">
        <f>VLOOKUP(B:B,[35]Summary_Dec_22!$B:$DU,124,0)</f>
        <v>16245153</v>
      </c>
      <c r="EN35" s="17">
        <f>VLOOKUP(B:B,[35]Summary_Dec_22!$B:$DW,126,0)</f>
        <v>184013890</v>
      </c>
      <c r="EO35" s="17">
        <f t="shared" si="69"/>
        <v>200259043</v>
      </c>
      <c r="EP35" s="22">
        <f t="shared" si="70"/>
        <v>8.1120696257396971E-2</v>
      </c>
      <c r="EQ35" s="16">
        <f>VLOOKUP(B:B,[36]Summary_Mar_23!$B:$DS,122,0)</f>
        <v>17717176</v>
      </c>
      <c r="ER35" s="17">
        <f>VLOOKUP(B:B,[36]Summary_Mar_23!$B:$DU,124,0)</f>
        <v>198028333</v>
      </c>
      <c r="ES35" s="17">
        <f t="shared" si="71"/>
        <v>215745509</v>
      </c>
      <c r="ET35" s="22">
        <f t="shared" si="72"/>
        <v>8.2120717516302968E-2</v>
      </c>
      <c r="EU35" s="17">
        <f>VLOOKUP(B:B,[37]Summary_Jun_23!$B:$DT,123,0)</f>
        <v>25403770</v>
      </c>
      <c r="EV35" s="17">
        <f>VLOOKUP(B:B,[37]Summary_Jun_23!$B:$DV,125,0)</f>
        <v>205834255</v>
      </c>
      <c r="EW35" s="17">
        <f t="shared" si="73"/>
        <v>231238025</v>
      </c>
      <c r="EX35" s="22">
        <f t="shared" si="74"/>
        <v>0.10985982949819779</v>
      </c>
      <c r="EY35" s="1">
        <f>VLOOKUP(B:B,[38]Summary_Sep_23!$B:$DV,125,0)</f>
        <v>24675910</v>
      </c>
      <c r="EZ35" s="1">
        <f>VLOOKUP(B:B,[38]Summary_Sep_23!$B:$DX,127,0)</f>
        <v>219884160</v>
      </c>
      <c r="FA35" s="17">
        <f t="shared" si="75"/>
        <v>244560070</v>
      </c>
      <c r="FB35" s="22">
        <f t="shared" si="76"/>
        <v>0.10089917785842963</v>
      </c>
      <c r="FC35" s="17">
        <f>VLOOKUP(B:B,[39]Indu!$B:$DX,127,0)</f>
        <v>24018722</v>
      </c>
      <c r="FD35" s="17">
        <f>VLOOKUP(B:B,[39]Indu!$B:$EA,130,0)</f>
        <v>231238716</v>
      </c>
      <c r="FE35" s="17">
        <f t="shared" si="77"/>
        <v>255257438</v>
      </c>
      <c r="FF35" s="22">
        <f t="shared" si="78"/>
        <v>9.4096070963463951E-2</v>
      </c>
      <c r="FG35" s="16">
        <f>VLOOKUP(B:B,'[40]Mar 2024 Final'!$B:$EA,130,0)</f>
        <v>24506893</v>
      </c>
      <c r="FH35" s="17">
        <f>VLOOKUP(B:B,'[40]Mar 2024 Final'!$B:$EC,132,0)</f>
        <v>224436193</v>
      </c>
      <c r="FI35" s="17">
        <f t="shared" si="79"/>
        <v>248943086</v>
      </c>
      <c r="FJ35" s="22">
        <f t="shared" si="80"/>
        <v>9.8443758345632459E-2</v>
      </c>
      <c r="FK35" s="17">
        <f>VLOOKUP(B:B,'[41]June 2024 Final'!$B:$EF,135,0)</f>
        <v>25403770</v>
      </c>
      <c r="FL35" s="17">
        <f>VLOOKUP(B:B,'[41]June 2024 Final'!$B:$EH,137,0)</f>
        <v>216692078</v>
      </c>
      <c r="FM35" s="17">
        <f t="shared" si="81"/>
        <v>242095848</v>
      </c>
      <c r="FN35" s="22">
        <f t="shared" si="82"/>
        <v>0.10493269591306663</v>
      </c>
      <c r="FO35" s="17">
        <f>VLOOKUP(B:B,'[42]Sep 2024 Final'!$B:$EG,136,0)</f>
        <v>25818890</v>
      </c>
      <c r="FP35" s="17">
        <f>VLOOKUP(B:B,'[42]Sep 2024 Final'!$B:$EI,138,0)</f>
        <v>213960896</v>
      </c>
      <c r="FQ35" s="17">
        <f t="shared" si="83"/>
        <v>239779786</v>
      </c>
      <c r="FR35" s="22">
        <f t="shared" si="84"/>
        <v>0.10767750872878</v>
      </c>
      <c r="FS35" s="17">
        <f>VLOOKUP(B:B,'[43]Dec 2024 Final'!$B:$EI,138,0)</f>
        <v>27066828</v>
      </c>
      <c r="FT35" s="17">
        <f>VLOOKUP(B:B,'[43]Dec 2024 Final'!$B:$EK,140,0)</f>
        <v>216087376</v>
      </c>
      <c r="FU35" s="17">
        <f t="shared" si="85"/>
        <v>243154204</v>
      </c>
      <c r="FV35" s="22">
        <f t="shared" si="86"/>
        <v>0.11131548439113148</v>
      </c>
    </row>
    <row r="36" spans="1:178" x14ac:dyDescent="0.25">
      <c r="A36">
        <v>30</v>
      </c>
      <c r="B36" s="11" t="s">
        <v>31</v>
      </c>
      <c r="C36" s="16">
        <f>VLOOKUP(B:B,'[44]Mar 2014 (Final)'!$B$1:$BH$65536,59,0)</f>
        <v>1380461</v>
      </c>
      <c r="D36" s="17">
        <f>VLOOKUP(B:B,'[44]Mar 2014 (Final)'!$B$1:$BL$65536,63,0)</f>
        <v>30217695</v>
      </c>
      <c r="E36" s="17">
        <f t="shared" si="0"/>
        <v>31598156</v>
      </c>
      <c r="F36" s="22">
        <f t="shared" si="1"/>
        <v>4.3688024073303515E-2</v>
      </c>
      <c r="G36" s="17">
        <f>VLOOKUP(B:B,'[45]June 2014 (Final - print)'!$B$1:$BI$65536,60,0)</f>
        <v>1590932</v>
      </c>
      <c r="H36" s="17">
        <f>VLOOKUP(B:B,'[45]June 2014 (Final - print)'!$B$1:$BL$65536,63,0)</f>
        <v>30527447</v>
      </c>
      <c r="I36" s="17">
        <f t="shared" si="87"/>
        <v>32118379</v>
      </c>
      <c r="J36" s="22">
        <f t="shared" si="2"/>
        <v>4.9533383985536757E-2</v>
      </c>
      <c r="K36" s="46"/>
      <c r="L36" s="46"/>
      <c r="M36" s="47">
        <f t="shared" si="3"/>
        <v>0</v>
      </c>
      <c r="N36" s="48" t="e">
        <f t="shared" si="4"/>
        <v>#DIV/0!</v>
      </c>
      <c r="O36" s="17">
        <f>VLOOKUP(B:B,'[3]Dec 2014 (Final)'!$B$1:$BO$65536,66,0)</f>
        <v>1847430</v>
      </c>
      <c r="P36" s="17">
        <f>VLOOKUP(B:B,'[3]Dec 2014 (Final)'!$B$1:$BQ$65536,68,0)</f>
        <v>30997838</v>
      </c>
      <c r="Q36" s="17">
        <f t="shared" si="5"/>
        <v>32845268</v>
      </c>
      <c r="R36" s="22">
        <f t="shared" si="6"/>
        <v>5.624645839394582E-2</v>
      </c>
      <c r="S36" s="16">
        <f>VLOOKUP(B:B,'[4]Mar 2015 (Final)'!$B$1:$BQ$65536,68,0)</f>
        <v>2055331</v>
      </c>
      <c r="T36" s="17">
        <f>VLOOKUP(B:B,'[4]Mar 2015 (Final)'!$B$1:$BS$65536,70,0)</f>
        <v>36021869</v>
      </c>
      <c r="U36" s="17">
        <f t="shared" si="7"/>
        <v>38077200</v>
      </c>
      <c r="V36" s="22">
        <f t="shared" si="8"/>
        <v>5.3977997331736575E-2</v>
      </c>
      <c r="W36" s="17">
        <f>VLOOKUP(B:B,'[5]June 2015 (Final)'!$B$1:$BU$65536,72,0)</f>
        <v>2082836</v>
      </c>
      <c r="X36" s="17">
        <f>VLOOKUP(B:B,'[5]June 2015 (Final)'!$B$1:$BW$65536,74,0)</f>
        <v>36266564</v>
      </c>
      <c r="Y36" s="17">
        <f t="shared" si="9"/>
        <v>38349400</v>
      </c>
      <c r="Z36" s="22">
        <f t="shared" si="10"/>
        <v>5.4312088324719551E-2</v>
      </c>
      <c r="AA36" s="17" t="e">
        <f>VLOOKUP(B:B,'[6]Sep 2015 (Final)'!$B$1:$BX$65536,75,0)</f>
        <v>#N/A</v>
      </c>
      <c r="AB36" s="17" t="e">
        <f>VLOOKUP(B:B,'[6]Sep 2015 (Final)'!$B$1:$BZ$65536,77,0)</f>
        <v>#N/A</v>
      </c>
      <c r="AC36" s="17" t="e">
        <f t="shared" si="11"/>
        <v>#N/A</v>
      </c>
      <c r="AD36" s="22" t="e">
        <f t="shared" si="12"/>
        <v>#N/A</v>
      </c>
      <c r="AE36" s="17">
        <f>VLOOKUP(B:B,'[7]Dec 2015 (Final)'!$B$1:$CA$65536,78,0)</f>
        <v>0</v>
      </c>
      <c r="AF36" s="17">
        <f>VLOOKUP(B:B,'[7]Dec 2015 (Final)'!$B$1:$CC$65536,80,0)</f>
        <v>0</v>
      </c>
      <c r="AG36" s="17">
        <f t="shared" si="13"/>
        <v>0</v>
      </c>
      <c r="AH36" s="22" t="e">
        <f t="shared" si="14"/>
        <v>#DIV/0!</v>
      </c>
      <c r="AI36" s="16" t="e">
        <f>VLOOKUP(B:B,'[8]Mar 2016 (Final)'!$B$1:$CD$65536,81,0)</f>
        <v>#N/A</v>
      </c>
      <c r="AJ36" s="17" t="e">
        <f>VLOOKUP(B:B,'[8]Mar 2016 (Final)'!$B$1:$CF$65536,83,0)</f>
        <v>#N/A</v>
      </c>
      <c r="AK36" s="17" t="e">
        <f t="shared" si="15"/>
        <v>#N/A</v>
      </c>
      <c r="AL36" s="22" t="e">
        <f t="shared" si="16"/>
        <v>#N/A</v>
      </c>
      <c r="AM36" s="17" t="e">
        <f>VLOOKUP(B:B,'[9]Jun 2016 (Final)'!$B$1:$CH$65536,85,0)</f>
        <v>#N/A</v>
      </c>
      <c r="AN36" s="17" t="e">
        <f>VLOOKUP(B:B,'[9]Jun 2016 (Final)'!$B$1:$CJ$65536,87,0)</f>
        <v>#N/A</v>
      </c>
      <c r="AO36" s="17" t="e">
        <f t="shared" si="17"/>
        <v>#N/A</v>
      </c>
      <c r="AP36" s="22" t="e">
        <f t="shared" si="18"/>
        <v>#N/A</v>
      </c>
      <c r="AQ36" s="17" t="e">
        <f>VLOOKUP(B:B,'[10]Sep 2016 (Final)'!$B$1:$CK$65536,88,0)</f>
        <v>#N/A</v>
      </c>
      <c r="AR36" s="17" t="e">
        <f>VLOOKUP(B:B,'[10]Sep 2016 (Final)'!$B$1:$CM$65536,90,0)</f>
        <v>#N/A</v>
      </c>
      <c r="AS36" s="17" t="e">
        <f t="shared" si="19"/>
        <v>#N/A</v>
      </c>
      <c r="AT36" s="22" t="e">
        <f t="shared" si="20"/>
        <v>#N/A</v>
      </c>
      <c r="AU36" s="17" t="e">
        <f>VLOOKUP(B:B,'[11]summary-dec-16'!$B$1:$CN$65536,91,0)</f>
        <v>#N/A</v>
      </c>
      <c r="AV36" s="17" t="e">
        <f>VLOOKUP(B:B,'[11]summary-dec-16'!$B$1:$CP$65536,93,0)</f>
        <v>#N/A</v>
      </c>
      <c r="AW36" s="17" t="e">
        <f t="shared" si="21"/>
        <v>#N/A</v>
      </c>
      <c r="AX36" s="22" t="e">
        <f t="shared" si="22"/>
        <v>#N/A</v>
      </c>
      <c r="AY36" s="16" t="e">
        <f>VLOOKUP(B:B,'[12]summary-mar-17'!$B$1:$CP$65536,93,0)</f>
        <v>#N/A</v>
      </c>
      <c r="AZ36" s="17" t="e">
        <f>VLOOKUP(B:B,'[12]summary-mar-17'!$B$1:$CR$65536,95,0)</f>
        <v>#N/A</v>
      </c>
      <c r="BA36" s="17" t="e">
        <f t="shared" si="23"/>
        <v>#N/A</v>
      </c>
      <c r="BB36" s="22" t="e">
        <f t="shared" si="24"/>
        <v>#N/A</v>
      </c>
      <c r="BC36" s="17" t="e">
        <f>VLOOKUP(B:B,'[13]summary-june-17'!$B$1:$CS$65536,96,0)</f>
        <v>#N/A</v>
      </c>
      <c r="BD36" s="17" t="e">
        <f>VLOOKUP(B:B,'[13]summary-june-17'!$B$1:$CU$65536,98,0)</f>
        <v>#N/A</v>
      </c>
      <c r="BE36" s="17" t="e">
        <f t="shared" si="25"/>
        <v>#N/A</v>
      </c>
      <c r="BF36" s="22" t="e">
        <f t="shared" si="26"/>
        <v>#N/A</v>
      </c>
      <c r="BG36" s="17" t="e">
        <f>VLOOKUP(B:B,'[14]summary-sep-17'!$B$1:$CV$65536,99,0)</f>
        <v>#N/A</v>
      </c>
      <c r="BH36" s="17" t="e">
        <f>VLOOKUP(B:B,'[14]summary-sep-17'!$B$1:$CX$65536,101,0)</f>
        <v>#N/A</v>
      </c>
      <c r="BI36" s="17" t="e">
        <f t="shared" si="27"/>
        <v>#N/A</v>
      </c>
      <c r="BJ36" s="22" t="e">
        <f t="shared" si="28"/>
        <v>#N/A</v>
      </c>
      <c r="BK36" s="17" t="e">
        <f>VLOOKUP(B:B,'[15]summary-Dec-17'!$B$1:$CY$65536,102,0)</f>
        <v>#N/A</v>
      </c>
      <c r="BL36" s="17" t="e">
        <f>VLOOKUP(B:B,'[15]summary-Dec-17'!$B$1:$DA$65536,104,0)</f>
        <v>#N/A</v>
      </c>
      <c r="BM36" s="17" t="e">
        <f t="shared" si="29"/>
        <v>#N/A</v>
      </c>
      <c r="BN36" s="22" t="e">
        <f t="shared" si="30"/>
        <v>#N/A</v>
      </c>
      <c r="BO36" s="16" t="e">
        <f>VLOOKUP(B:B,'[16]summary-Mar-18'!$B$1:$DB$65536,105,0)</f>
        <v>#N/A</v>
      </c>
      <c r="BP36" s="17" t="e">
        <f>VLOOKUP(B:B,'[16]summary-Mar-18'!$B$1:$DD$65536,107,0)</f>
        <v>#N/A</v>
      </c>
      <c r="BQ36" s="17" t="e">
        <f t="shared" si="31"/>
        <v>#N/A</v>
      </c>
      <c r="BR36" s="22" t="e">
        <f t="shared" si="32"/>
        <v>#N/A</v>
      </c>
      <c r="BS36" s="17" t="e">
        <f>VLOOKUP(B:B,'[17]summary-Jun-18'!$B$1:$DE$65536,108,0)</f>
        <v>#N/A</v>
      </c>
      <c r="BT36" s="1" t="e">
        <f>VLOOKUP(B:B,'[17]summary-Jun-18'!$B$1:$DG$65536,110,0)</f>
        <v>#N/A</v>
      </c>
      <c r="BU36" s="17" t="e">
        <f t="shared" si="33"/>
        <v>#N/A</v>
      </c>
      <c r="BV36" s="22" t="e">
        <f t="shared" si="34"/>
        <v>#N/A</v>
      </c>
      <c r="BW36" s="17" t="e">
        <f>VLOOKUP(B:B,'[18]summary-Sep-18'!$B$1:$DH$65536,111,0)</f>
        <v>#N/A</v>
      </c>
      <c r="BX36" s="17" t="e">
        <f>VLOOKUP(B:B,'[18]summary-Sep-18'!$B$1:$DJ$65536,113,0)</f>
        <v>#N/A</v>
      </c>
      <c r="BY36" s="17" t="e">
        <f t="shared" si="35"/>
        <v>#N/A</v>
      </c>
      <c r="BZ36" s="22" t="e">
        <f t="shared" si="36"/>
        <v>#N/A</v>
      </c>
      <c r="CA36" s="17" t="e">
        <f>VLOOKUP(B:B,'[19]summary-Dec-18'!$B$1:$DK$65536,114,0)</f>
        <v>#N/A</v>
      </c>
      <c r="CB36" s="17" t="e">
        <f>VLOOKUP(B:B,'[19]summary-Dec-18'!$B$1:$DM$65536,116,0)</f>
        <v>#N/A</v>
      </c>
      <c r="CC36" s="17" t="e">
        <f t="shared" si="37"/>
        <v>#N/A</v>
      </c>
      <c r="CD36" s="22" t="e">
        <f t="shared" si="38"/>
        <v>#N/A</v>
      </c>
      <c r="CE36" s="16" t="e">
        <f>VLOOKUP(B:B,[20]Summary_mar_19!$B$1:$DN$65536,117,0)</f>
        <v>#N/A</v>
      </c>
      <c r="CF36" s="17" t="e">
        <f>VLOOKUP(B:B,[20]Summary_mar_19!$B$1:$DP$65536,119,0)</f>
        <v>#N/A</v>
      </c>
      <c r="CG36" s="17" t="e">
        <f t="shared" si="39"/>
        <v>#N/A</v>
      </c>
      <c r="CH36" s="22" t="e">
        <f t="shared" si="40"/>
        <v>#N/A</v>
      </c>
      <c r="CI36" s="17" t="e">
        <f>VLOOKUP(B:B,[21]Summary_jun_19!$B$1:$DQ$65536,120,0)</f>
        <v>#N/A</v>
      </c>
      <c r="CJ36" s="17" t="e">
        <f>VLOOKUP(B:B,[21]Summary_jun_19!$B$1:$DS$65536,122,0)</f>
        <v>#N/A</v>
      </c>
      <c r="CK36" s="17" t="e">
        <f t="shared" si="41"/>
        <v>#N/A</v>
      </c>
      <c r="CL36" s="22" t="e">
        <f t="shared" si="42"/>
        <v>#N/A</v>
      </c>
      <c r="CM36" s="17" t="e">
        <f>VLOOKUP(B:B,[22]Summary_sep_19!$B$1:$DT$65536,123,0)</f>
        <v>#N/A</v>
      </c>
      <c r="CN36" s="17" t="e">
        <f>VLOOKUP(B:B,[22]Summary_sep_19!$B$1:$DV$65536,125,0)</f>
        <v>#N/A</v>
      </c>
      <c r="CO36" s="17" t="e">
        <f t="shared" si="43"/>
        <v>#N/A</v>
      </c>
      <c r="CP36" s="22" t="e">
        <f t="shared" si="44"/>
        <v>#N/A</v>
      </c>
      <c r="CQ36" s="17" t="e">
        <f>VLOOKUP(B:B,[23]Summary_DEC_19!$B$1:$DW$65536,126,0)</f>
        <v>#N/A</v>
      </c>
      <c r="CR36" s="17" t="e">
        <f>VLOOKUP(B:B,[23]Summary_DEC_19!$B$1:$DY$65536,128,0)</f>
        <v>#N/A</v>
      </c>
      <c r="CS36" s="17" t="e">
        <f t="shared" si="45"/>
        <v>#N/A</v>
      </c>
      <c r="CT36" s="22" t="e">
        <f t="shared" si="46"/>
        <v>#N/A</v>
      </c>
      <c r="CU36" s="16" t="e">
        <f>VLOOKUP(B:B,[24]Summary_mar_20!$B:$DZ,129,0)</f>
        <v>#N/A</v>
      </c>
      <c r="CV36" s="17" t="e">
        <f>VLOOKUP(B:B,[24]Summary_mar_20!$B:$EB,131,0)</f>
        <v>#N/A</v>
      </c>
      <c r="CW36" s="17" t="e">
        <f t="shared" si="47"/>
        <v>#N/A</v>
      </c>
      <c r="CX36" s="22" t="e">
        <f t="shared" si="48"/>
        <v>#N/A</v>
      </c>
      <c r="CY36" s="17" t="e">
        <f>VLOOKUP(B:B,[25]Summary_jun_20!$B:$EC,132,0)</f>
        <v>#N/A</v>
      </c>
      <c r="CZ36" s="17" t="e">
        <f>VLOOKUP(B:B,[25]Summary_jun_20!$B:$EE,134,0)</f>
        <v>#N/A</v>
      </c>
      <c r="DA36" s="17" t="e">
        <f t="shared" si="49"/>
        <v>#N/A</v>
      </c>
      <c r="DB36" s="22" t="e">
        <f t="shared" si="50"/>
        <v>#N/A</v>
      </c>
      <c r="DC36" s="17" t="e">
        <f>VLOOKUP(B:B,[26]Summary_Sep_20!$B:$EF,135,0)</f>
        <v>#N/A</v>
      </c>
      <c r="DD36" s="17" t="e">
        <f>VLOOKUP(B:B,[26]Summary_Sep_20!$B:$EI,138,0)</f>
        <v>#N/A</v>
      </c>
      <c r="DE36" s="17" t="e">
        <f t="shared" si="51"/>
        <v>#N/A</v>
      </c>
      <c r="DF36" s="22" t="e">
        <f t="shared" si="52"/>
        <v>#N/A</v>
      </c>
      <c r="DG36" s="17" t="e">
        <f>VLOOKUP(B:B,[27]Summary_Dec_20!$B:$EI,138,0)</f>
        <v>#N/A</v>
      </c>
      <c r="DH36" s="17" t="e">
        <f>VLOOKUP(B:B,[27]Summary_Dec_20!$B:$EM,142,0)</f>
        <v>#N/A</v>
      </c>
      <c r="DI36" s="17" t="e">
        <f t="shared" si="53"/>
        <v>#N/A</v>
      </c>
      <c r="DJ36" s="22" t="e">
        <f t="shared" si="54"/>
        <v>#N/A</v>
      </c>
      <c r="DK36" s="16" t="e">
        <f>VLOOKUP(B:B,[28]Summary_Mar_21!$B:$EK,140,0)</f>
        <v>#N/A</v>
      </c>
      <c r="DL36" s="17" t="e">
        <f>VLOOKUP(B:B,[28]Summary_Mar_21!$B:$EM,142,0)</f>
        <v>#N/A</v>
      </c>
      <c r="DM36" s="17" t="e">
        <f t="shared" si="55"/>
        <v>#N/A</v>
      </c>
      <c r="DN36" s="22" t="e">
        <f t="shared" si="56"/>
        <v>#N/A</v>
      </c>
      <c r="DO36" s="17" t="e">
        <f>VLOOKUP(B:B,[29]Summary_Jun_21!$B:$EN,143,0)</f>
        <v>#N/A</v>
      </c>
      <c r="DP36" s="17" t="e">
        <f>VLOOKUP(B:B,[29]Summary_Jun_21!$B:$EP,145,0)</f>
        <v>#N/A</v>
      </c>
      <c r="DQ36" s="17" t="e">
        <f t="shared" si="57"/>
        <v>#N/A</v>
      </c>
      <c r="DR36" s="22" t="e">
        <f t="shared" si="58"/>
        <v>#N/A</v>
      </c>
      <c r="DS36" s="17" t="e">
        <f>VLOOKUP(B:B,[30]Summary_Sep_21!$B:$EQ,146,0)</f>
        <v>#N/A</v>
      </c>
      <c r="DT36" s="17" t="e">
        <f>VLOOKUP(B:B,[30]Summary_Sep_21!$B:$ES,148,0)</f>
        <v>#N/A</v>
      </c>
      <c r="DU36" s="17" t="e">
        <f t="shared" si="59"/>
        <v>#N/A</v>
      </c>
      <c r="DV36" s="22" t="e">
        <f t="shared" si="60"/>
        <v>#N/A</v>
      </c>
      <c r="DW36" s="17" t="e">
        <f>VLOOKUP(B:B,[31]Summary_Dec_21!$B:$EV,151,0)</f>
        <v>#N/A</v>
      </c>
      <c r="DX36" s="17" t="e">
        <f>VLOOKUP(B:B,[31]Summary_Dec_21!$B:$EX,153,0)</f>
        <v>#N/A</v>
      </c>
      <c r="DY36" s="17" t="e">
        <f t="shared" si="61"/>
        <v>#N/A</v>
      </c>
      <c r="DZ36" s="22" t="e">
        <f t="shared" si="62"/>
        <v>#N/A</v>
      </c>
      <c r="EA36" s="16" t="e">
        <f>VLOOKUP(B:B,[32]Summary_Mar_22!$B:$DL,115,0)</f>
        <v>#N/A</v>
      </c>
      <c r="EB36" s="17" t="e">
        <f>VLOOKUP(B:B,[32]Summary_Mar_22!$B:$DN,117,0)</f>
        <v>#N/A</v>
      </c>
      <c r="EC36" s="17" t="e">
        <f t="shared" si="63"/>
        <v>#N/A</v>
      </c>
      <c r="ED36" s="22" t="e">
        <f t="shared" si="64"/>
        <v>#N/A</v>
      </c>
      <c r="EE36" s="17" t="e">
        <f>VLOOKUP(B:B,[33]Summary_Jun_22!$B:$DO,118,0)</f>
        <v>#N/A</v>
      </c>
      <c r="EF36" s="17" t="e">
        <f>VLOOKUP(B:B,[33]Summary_Jun_22!$B:$DQ,120,0)</f>
        <v>#N/A</v>
      </c>
      <c r="EG36" s="17" t="e">
        <f t="shared" si="65"/>
        <v>#N/A</v>
      </c>
      <c r="EH36" s="22" t="e">
        <f t="shared" si="66"/>
        <v>#N/A</v>
      </c>
      <c r="EI36" s="17" t="e">
        <f>VLOOKUP(B:B,[34]Summary_Sep_22!$B:$DR,121,0)</f>
        <v>#N/A</v>
      </c>
      <c r="EJ36" s="17" t="e">
        <f>VLOOKUP(B:B,[34]Summary_Sep_22!$B:$DT,123,0)</f>
        <v>#N/A</v>
      </c>
      <c r="EK36" s="17" t="e">
        <f t="shared" si="67"/>
        <v>#N/A</v>
      </c>
      <c r="EL36" s="22" t="e">
        <f t="shared" si="68"/>
        <v>#N/A</v>
      </c>
      <c r="EM36" s="17" t="e">
        <f>VLOOKUP(B:B,[35]Summary_Dec_22!$B:$DU,124,0)</f>
        <v>#N/A</v>
      </c>
      <c r="EN36" s="17" t="e">
        <f>VLOOKUP(B:B,[35]Summary_Dec_22!$B:$DW,126,0)</f>
        <v>#N/A</v>
      </c>
      <c r="EO36" s="17" t="e">
        <f t="shared" si="69"/>
        <v>#N/A</v>
      </c>
      <c r="EP36" s="22" t="e">
        <f t="shared" si="70"/>
        <v>#N/A</v>
      </c>
      <c r="EQ36" s="16" t="e">
        <f>VLOOKUP(B:B,[36]Summary_Mar_23!$B:$DS,122,0)</f>
        <v>#N/A</v>
      </c>
      <c r="ER36" s="17" t="e">
        <f>VLOOKUP(B:B,[36]Summary_Mar_23!$B:$DU,124,0)</f>
        <v>#N/A</v>
      </c>
      <c r="ES36" s="17" t="e">
        <f t="shared" si="71"/>
        <v>#N/A</v>
      </c>
      <c r="ET36" s="22" t="e">
        <f t="shared" si="72"/>
        <v>#N/A</v>
      </c>
      <c r="EU36" s="17" t="e">
        <f>VLOOKUP(B:B,[37]Summary_Jun_23!$B:$DT,123,0)</f>
        <v>#N/A</v>
      </c>
      <c r="EV36" s="17" t="e">
        <f>VLOOKUP(B:B,[37]Summary_Jun_23!$B:$DV,125,0)</f>
        <v>#N/A</v>
      </c>
      <c r="EW36" s="17" t="e">
        <f t="shared" si="73"/>
        <v>#N/A</v>
      </c>
      <c r="EX36" s="22" t="e">
        <f t="shared" si="74"/>
        <v>#N/A</v>
      </c>
      <c r="EY36" s="1" t="e">
        <f>VLOOKUP(B:B,[38]Summary_Sep_23!$B:$DV,125,0)</f>
        <v>#N/A</v>
      </c>
      <c r="EZ36" s="1" t="e">
        <f>VLOOKUP(B:B,[38]Summary_Sep_23!$B:$DX,127,0)</f>
        <v>#N/A</v>
      </c>
      <c r="FA36" s="17" t="e">
        <f t="shared" si="75"/>
        <v>#N/A</v>
      </c>
      <c r="FB36" s="22" t="e">
        <f t="shared" si="76"/>
        <v>#N/A</v>
      </c>
      <c r="FC36" s="17" t="e">
        <f>VLOOKUP(B:B,[39]Indu!$B:$DX,127,0)</f>
        <v>#N/A</v>
      </c>
      <c r="FD36" s="17" t="e">
        <f>VLOOKUP(B:B,[39]Indu!$B:$EA,130,0)</f>
        <v>#N/A</v>
      </c>
      <c r="FE36" s="17" t="e">
        <f t="shared" si="77"/>
        <v>#N/A</v>
      </c>
      <c r="FF36" s="22" t="e">
        <f t="shared" si="78"/>
        <v>#N/A</v>
      </c>
      <c r="FG36" s="16" t="e">
        <f>VLOOKUP(B:B,'[40]Mar 2024 Final'!$B:$EA,130,0)</f>
        <v>#N/A</v>
      </c>
      <c r="FH36" s="17" t="e">
        <f>VLOOKUP(B:B,'[40]Mar 2024 Final'!$B:$EC,132,0)</f>
        <v>#N/A</v>
      </c>
      <c r="FI36" s="17" t="e">
        <f t="shared" si="79"/>
        <v>#N/A</v>
      </c>
      <c r="FJ36" s="22" t="e">
        <f t="shared" si="80"/>
        <v>#N/A</v>
      </c>
      <c r="FK36" s="17" t="e">
        <f>VLOOKUP(B:B,'[41]June 2024 Final'!$B:$EF,135,0)</f>
        <v>#N/A</v>
      </c>
      <c r="FL36" s="17" t="e">
        <f>VLOOKUP(B:B,'[41]June 2024 Final'!$B:$EH,137,0)</f>
        <v>#N/A</v>
      </c>
      <c r="FM36" s="17" t="e">
        <f t="shared" si="81"/>
        <v>#N/A</v>
      </c>
      <c r="FN36" s="22" t="e">
        <f t="shared" si="82"/>
        <v>#N/A</v>
      </c>
      <c r="FO36" s="17" t="e">
        <f>VLOOKUP(B:B,'[42]Sep 2024 Final'!$B:$EG,136,0)</f>
        <v>#N/A</v>
      </c>
      <c r="FP36" s="17" t="e">
        <f>VLOOKUP(B:B,'[42]Sep 2024 Final'!$B:$EI,138,0)</f>
        <v>#N/A</v>
      </c>
      <c r="FQ36" s="17" t="e">
        <f t="shared" si="83"/>
        <v>#N/A</v>
      </c>
      <c r="FR36" s="22" t="e">
        <f t="shared" si="84"/>
        <v>#N/A</v>
      </c>
      <c r="FS36" s="17" t="e">
        <f>VLOOKUP(B:B,'[43]Dec 2024 Final'!$B:$EI,138,0)</f>
        <v>#N/A</v>
      </c>
      <c r="FT36" s="17" t="e">
        <f>VLOOKUP(B:B,'[43]Dec 2024 Final'!$B:$EK,140,0)</f>
        <v>#N/A</v>
      </c>
      <c r="FU36" s="17" t="e">
        <f t="shared" si="85"/>
        <v>#N/A</v>
      </c>
      <c r="FV36" s="22" t="e">
        <f t="shared" si="86"/>
        <v>#N/A</v>
      </c>
    </row>
    <row r="37" spans="1:178" x14ac:dyDescent="0.25">
      <c r="A37">
        <v>31</v>
      </c>
      <c r="B37" s="11" t="s">
        <v>86</v>
      </c>
      <c r="C37" s="16">
        <v>365960</v>
      </c>
      <c r="D37" s="17">
        <v>4419543</v>
      </c>
      <c r="E37" s="17">
        <v>4785503</v>
      </c>
      <c r="F37" s="22">
        <v>7.647262994088605E-2</v>
      </c>
      <c r="G37" s="17">
        <v>450927</v>
      </c>
      <c r="H37" s="17">
        <v>4445020</v>
      </c>
      <c r="I37" s="17">
        <v>4895947</v>
      </c>
      <c r="J37" s="22">
        <v>9.210209996145792E-2</v>
      </c>
      <c r="K37" s="46"/>
      <c r="L37" s="46"/>
      <c r="M37" s="47">
        <v>0</v>
      </c>
      <c r="N37" s="48" t="e">
        <v>#DIV/0!</v>
      </c>
      <c r="O37" s="17">
        <v>513411</v>
      </c>
      <c r="P37" s="17">
        <v>6189799</v>
      </c>
      <c r="Q37" s="17">
        <v>6703210</v>
      </c>
      <c r="R37" s="22">
        <v>7.6591811982617289E-2</v>
      </c>
      <c r="S37" s="16">
        <v>483003</v>
      </c>
      <c r="T37" s="17">
        <v>6705673</v>
      </c>
      <c r="U37" s="17">
        <v>7188676</v>
      </c>
      <c r="V37" s="22">
        <v>6.718942403302082E-2</v>
      </c>
      <c r="W37" s="17">
        <v>707181</v>
      </c>
      <c r="X37" s="17">
        <v>8817643</v>
      </c>
      <c r="Y37" s="17">
        <v>9524824</v>
      </c>
      <c r="Z37" s="22">
        <v>7.4246096305821505E-2</v>
      </c>
      <c r="AA37" s="17">
        <v>384979</v>
      </c>
      <c r="AB37" s="17">
        <v>10092913</v>
      </c>
      <c r="AC37" s="17">
        <v>10477892</v>
      </c>
      <c r="AD37" s="22">
        <v>3.6742027881180681E-2</v>
      </c>
      <c r="AE37" s="17">
        <v>525542</v>
      </c>
      <c r="AF37" s="17">
        <v>10155694</v>
      </c>
      <c r="AG37" s="17">
        <v>10681236</v>
      </c>
      <c r="AH37" s="22">
        <v>4.9202358228954024E-2</v>
      </c>
      <c r="AI37" s="16">
        <v>563256</v>
      </c>
      <c r="AJ37" s="17">
        <v>10475298</v>
      </c>
      <c r="AK37" s="17">
        <v>11038554</v>
      </c>
      <c r="AL37" s="22">
        <v>5.1026248546684645E-2</v>
      </c>
      <c r="AM37" s="17">
        <v>605856</v>
      </c>
      <c r="AN37" s="17">
        <v>10260147</v>
      </c>
      <c r="AO37" s="17">
        <v>10866003</v>
      </c>
      <c r="AP37" s="22">
        <v>5.5757024915233322E-2</v>
      </c>
      <c r="AQ37" s="17">
        <v>1080872</v>
      </c>
      <c r="AR37" s="17">
        <v>9842014</v>
      </c>
      <c r="AS37" s="17">
        <v>10922886</v>
      </c>
      <c r="AT37" s="22">
        <v>9.8954800040941565E-2</v>
      </c>
      <c r="AU37" s="17">
        <v>1609057</v>
      </c>
      <c r="AV37" s="17">
        <v>9356471</v>
      </c>
      <c r="AW37" s="17">
        <v>10965528</v>
      </c>
      <c r="AX37" s="22">
        <v>0.14673775854660168</v>
      </c>
      <c r="AY37" s="16">
        <v>1413532</v>
      </c>
      <c r="AZ37" s="17">
        <v>9377467</v>
      </c>
      <c r="BA37" s="17">
        <v>10790999</v>
      </c>
      <c r="BB37" s="22">
        <v>0.1309917645252307</v>
      </c>
      <c r="BC37" s="17">
        <v>1318248</v>
      </c>
      <c r="BD37" s="17">
        <v>9059503</v>
      </c>
      <c r="BE37" s="17">
        <v>10377751</v>
      </c>
      <c r="BF37" s="22">
        <v>0.127026366310003</v>
      </c>
      <c r="BG37" s="17">
        <v>1242376</v>
      </c>
      <c r="BH37" s="17">
        <v>8615033</v>
      </c>
      <c r="BI37" s="17">
        <v>9857409</v>
      </c>
      <c r="BJ37" s="22">
        <v>0.12603474198950251</v>
      </c>
      <c r="BK37" s="17">
        <v>1106163</v>
      </c>
      <c r="BL37" s="17">
        <v>8310978</v>
      </c>
      <c r="BM37" s="17">
        <v>9417141</v>
      </c>
      <c r="BN37" s="22">
        <v>0.1174627203734127</v>
      </c>
      <c r="BO37" s="16">
        <v>1073768</v>
      </c>
      <c r="BP37" s="17">
        <v>7934780</v>
      </c>
      <c r="BQ37" s="17">
        <v>9008548</v>
      </c>
      <c r="BR37" s="22">
        <v>0.11919434741314583</v>
      </c>
      <c r="BS37" s="17">
        <v>0</v>
      </c>
      <c r="BT37" s="1">
        <v>0</v>
      </c>
      <c r="BU37" s="17">
        <v>0</v>
      </c>
      <c r="BV37" s="22" t="e">
        <v>#DIV/0!</v>
      </c>
      <c r="BW37" s="17">
        <v>0</v>
      </c>
      <c r="BX37" s="17">
        <v>0</v>
      </c>
      <c r="BY37" s="17">
        <v>0</v>
      </c>
      <c r="BZ37" s="22" t="e">
        <v>#DIV/0!</v>
      </c>
      <c r="CA37" s="17">
        <v>0</v>
      </c>
      <c r="CB37" s="17">
        <v>0</v>
      </c>
      <c r="CC37" s="17">
        <v>0</v>
      </c>
      <c r="CD37" s="22" t="e">
        <v>#DIV/0!</v>
      </c>
      <c r="CE37" s="16">
        <v>0</v>
      </c>
      <c r="CF37" s="17">
        <v>0</v>
      </c>
      <c r="CG37" s="17">
        <v>0</v>
      </c>
      <c r="CH37" s="22" t="e">
        <v>#DIV/0!</v>
      </c>
      <c r="CI37" s="17">
        <v>0</v>
      </c>
      <c r="CJ37" s="17">
        <v>0</v>
      </c>
      <c r="CK37" s="17">
        <v>0</v>
      </c>
      <c r="CL37" s="22" t="e">
        <v>#DIV/0!</v>
      </c>
      <c r="CM37" s="17">
        <v>0</v>
      </c>
      <c r="CN37" s="17">
        <v>0</v>
      </c>
      <c r="CO37" s="17">
        <v>0</v>
      </c>
      <c r="CP37" s="22" t="e">
        <v>#DIV/0!</v>
      </c>
      <c r="CQ37" s="17" t="e">
        <v>#N/A</v>
      </c>
      <c r="CR37" s="17" t="e">
        <v>#N/A</v>
      </c>
      <c r="CS37" s="17" t="e">
        <v>#N/A</v>
      </c>
      <c r="CT37" s="22" t="e">
        <v>#N/A</v>
      </c>
      <c r="CU37" s="16">
        <v>0</v>
      </c>
      <c r="CV37" s="17">
        <v>0</v>
      </c>
      <c r="CW37" s="17">
        <v>0</v>
      </c>
      <c r="CX37" s="22" t="e">
        <v>#DIV/0!</v>
      </c>
      <c r="CY37" s="17">
        <v>0</v>
      </c>
      <c r="CZ37" s="17">
        <v>0</v>
      </c>
      <c r="DA37" s="17">
        <v>0</v>
      </c>
      <c r="DB37" s="22" t="e">
        <v>#DIV/0!</v>
      </c>
      <c r="DC37" s="17">
        <v>0</v>
      </c>
      <c r="DD37" s="17">
        <v>0</v>
      </c>
      <c r="DE37" s="17">
        <v>0</v>
      </c>
      <c r="DF37" s="22" t="e">
        <v>#DIV/0!</v>
      </c>
      <c r="DG37" s="17">
        <f>VLOOKUP(B:B,[27]Summary_Dec_20!$B:$EI,138,0)</f>
        <v>5080787</v>
      </c>
      <c r="DH37" s="17">
        <f>VLOOKUP(B:B,[27]Summary_Dec_20!$B:$EM,142,0)</f>
        <v>5138260</v>
      </c>
      <c r="DI37" s="17">
        <f t="shared" si="53"/>
        <v>10219047</v>
      </c>
      <c r="DJ37" s="22">
        <f t="shared" si="54"/>
        <v>0.49718794717354758</v>
      </c>
      <c r="DK37" s="16">
        <f>VLOOKUP(B:B,[28]Summary_Mar_21!$B:$EK,140,0)</f>
        <v>5632644</v>
      </c>
      <c r="DL37" s="17">
        <f>VLOOKUP(B:B,[28]Summary_Mar_21!$B:$EM,142,0)</f>
        <v>5041966</v>
      </c>
      <c r="DM37" s="17">
        <f t="shared" si="55"/>
        <v>10674610</v>
      </c>
      <c r="DN37" s="22">
        <f t="shared" si="56"/>
        <v>0.52766742766246266</v>
      </c>
      <c r="DO37" s="17">
        <f>VLOOKUP(B:B,[29]Summary_Jun_21!$B:$EN,143,0)</f>
        <v>5043017</v>
      </c>
      <c r="DP37" s="17">
        <f>VLOOKUP(B:B,[29]Summary_Jun_21!$B:$EP,145,0)</f>
        <v>4912767</v>
      </c>
      <c r="DQ37" s="17">
        <f t="shared" si="57"/>
        <v>9955784</v>
      </c>
      <c r="DR37" s="22">
        <f t="shared" si="58"/>
        <v>0.50654142355840581</v>
      </c>
      <c r="DS37" s="17">
        <f>VLOOKUP(B:B,[30]Summary_Sep_21!$B:$EQ,146,0)</f>
        <v>4778888</v>
      </c>
      <c r="DT37" s="17">
        <f>VLOOKUP(B:B,[30]Summary_Sep_21!$B:$ES,148,0)</f>
        <v>4273190</v>
      </c>
      <c r="DU37" s="17">
        <f t="shared" ref="DU37" si="138">DS37+DT37</f>
        <v>9052078</v>
      </c>
      <c r="DV37" s="22">
        <f t="shared" ref="DV37" si="139">DS37/DU37</f>
        <v>0.52793270230327227</v>
      </c>
      <c r="DW37" s="17">
        <f>VLOOKUP(B:B,[31]Summary_Dec_21!$B:$EV,151,0)</f>
        <v>4319198</v>
      </c>
      <c r="DX37" s="17">
        <f>VLOOKUP(B:B,[31]Summary_Dec_21!$B:$EX,153,0)</f>
        <v>4432541</v>
      </c>
      <c r="DY37" s="17">
        <f t="shared" ref="DY37" si="140">DW37+DX37</f>
        <v>8751739</v>
      </c>
      <c r="DZ37" s="22">
        <f t="shared" ref="DZ37" si="141">DW37/DY37</f>
        <v>0.4935245440934653</v>
      </c>
      <c r="EA37" s="16">
        <f>VLOOKUP(B:B,[32]Summary_Mar_22!$B:$DL,115,0)</f>
        <v>4613463</v>
      </c>
      <c r="EB37" s="17">
        <f>VLOOKUP(B:B,[32]Summary_Mar_22!$B:$DN,117,0)</f>
        <v>4645126</v>
      </c>
      <c r="EC37" s="17">
        <v>0</v>
      </c>
      <c r="ED37" s="22" t="e">
        <v>#DIV/0!</v>
      </c>
      <c r="EE37" s="17">
        <f>VLOOKUP(B:B,[33]Summary_Jun_22!$B:$DO,118,0)</f>
        <v>4376291</v>
      </c>
      <c r="EF37" s="17">
        <f>VLOOKUP(B:B,[33]Summary_Jun_22!$B:$DQ,120,0)</f>
        <v>4706082</v>
      </c>
      <c r="EG37" s="17">
        <f t="shared" si="65"/>
        <v>9082373</v>
      </c>
      <c r="EH37" s="22">
        <f t="shared" si="66"/>
        <v>0.48184444748085109</v>
      </c>
      <c r="EI37" s="17">
        <f>VLOOKUP(B:B,[34]Summary_Sep_22!$B:$DR,121,0)</f>
        <v>3867199</v>
      </c>
      <c r="EJ37" s="17">
        <f>VLOOKUP(B:B,[34]Summary_Sep_22!$B:$DT,123,0)</f>
        <v>5043855</v>
      </c>
      <c r="EK37" s="17">
        <f t="shared" ref="EK37" si="142">EI37+EJ37</f>
        <v>8911054</v>
      </c>
      <c r="EL37" s="22">
        <f t="shared" ref="EL37" si="143">EI37/EK37</f>
        <v>0.43397773147822916</v>
      </c>
      <c r="EM37" s="17">
        <f>VLOOKUP(B:B,[35]Summary_Dec_22!$B:$DU,124,0)</f>
        <v>3429343</v>
      </c>
      <c r="EN37" s="17">
        <f>VLOOKUP(B:B,[35]Summary_Dec_22!$B:$DW,126,0)</f>
        <v>6205715</v>
      </c>
      <c r="EO37" s="17">
        <f t="shared" ref="EO37" si="144">EM37+EN37</f>
        <v>9635058</v>
      </c>
      <c r="EP37" s="22">
        <f t="shared" ref="EP37" si="145">EM37/EO37</f>
        <v>0.35592344124965308</v>
      </c>
      <c r="EQ37" s="16">
        <f>VLOOKUP(B:B,[36]Summary_Mar_23!$B:$DS,122,0)</f>
        <v>3338458</v>
      </c>
      <c r="ER37" s="17">
        <f>VLOOKUP(B:B,[36]Summary_Mar_23!$B:$DU,124,0)</f>
        <v>7152895</v>
      </c>
      <c r="ES37" s="17">
        <f t="shared" ref="ES37" si="146">EQ37+ER37</f>
        <v>10491353</v>
      </c>
      <c r="ET37" s="22">
        <f t="shared" ref="ET37" si="147">EQ37/ES37</f>
        <v>0.3182104348218957</v>
      </c>
      <c r="EU37" s="17">
        <f>VLOOKUP(B:B,[37]Summary_Jun_23!$B:$DT,123,0)</f>
        <v>3401016</v>
      </c>
      <c r="EV37" s="17">
        <f>VLOOKUP(B:B,[37]Summary_Jun_23!$B:$DV,125,0)</f>
        <v>8121434</v>
      </c>
      <c r="EW37" s="17">
        <f t="shared" ref="EW37:EW52" si="148">EU37+EV37</f>
        <v>11522450</v>
      </c>
      <c r="EX37" s="22">
        <f t="shared" ref="EX37:EX52" si="149">EU37/EW37</f>
        <v>0.29516430967372392</v>
      </c>
      <c r="EY37" s="1">
        <f>VLOOKUP(B:B,[38]Summary_Sep_23!$B:$DV,125,0)</f>
        <v>3449260</v>
      </c>
      <c r="EZ37" s="1">
        <f>VLOOKUP(B:B,[38]Summary_Sep_23!$B:$DX,127,0)</f>
        <v>9046823</v>
      </c>
      <c r="FA37" s="17">
        <f t="shared" ref="FA37" si="150">EY37+EZ37</f>
        <v>12496083</v>
      </c>
      <c r="FB37" s="22">
        <f t="shared" ref="FB37" si="151">EY37/FA37</f>
        <v>0.27602729591344743</v>
      </c>
      <c r="FC37" s="17">
        <f>VLOOKUP(B:B,[39]Indu!$B:$DX,127,0)</f>
        <v>2669134</v>
      </c>
      <c r="FD37" s="17">
        <f>VLOOKUP(B:B,[39]Indu!$B:$EA,130,0)</f>
        <v>9816134</v>
      </c>
      <c r="FE37" s="17">
        <f t="shared" ref="FE37" si="152">FC37+FD37</f>
        <v>12485268</v>
      </c>
      <c r="FF37" s="22">
        <f t="shared" ref="FF37" si="153">FC37/FE37</f>
        <v>0.21378267571028511</v>
      </c>
      <c r="FG37" s="16">
        <f>VLOOKUP(B:B,'[40]Mar 2024 Final'!$B:$EA,130,0)</f>
        <v>2917919</v>
      </c>
      <c r="FH37" s="17">
        <f>VLOOKUP(B:B,'[40]Mar 2024 Final'!$B:$EC,132,0)</f>
        <v>10358326</v>
      </c>
      <c r="FI37" s="17">
        <f t="shared" ref="FI37:FI52" si="154">FG37+FH37</f>
        <v>13276245</v>
      </c>
      <c r="FJ37" s="22">
        <f t="shared" ref="FJ37:FJ52" si="155">FG37/FI37</f>
        <v>0.21978496178701132</v>
      </c>
      <c r="FK37" s="17">
        <f>VLOOKUP(B:B,'[41]June 2024 Final'!$B:$EF,135,0)</f>
        <v>3081744</v>
      </c>
      <c r="FL37" s="17">
        <f>VLOOKUP(B:B,'[41]June 2024 Final'!$B:$EH,137,0)</f>
        <v>10948326</v>
      </c>
      <c r="FM37" s="17">
        <f t="shared" ref="FM37" si="156">FK37+FL37</f>
        <v>14030070</v>
      </c>
      <c r="FN37" s="22">
        <f t="shared" ref="FN37" si="157">FK37/FM37</f>
        <v>0.21965278861759063</v>
      </c>
      <c r="FO37" s="17">
        <f>VLOOKUP(B:B,'[42]Sep 2024 Final'!$B:$EG,136,0)</f>
        <v>3042686</v>
      </c>
      <c r="FP37" s="17">
        <f>VLOOKUP(B:B,'[42]Sep 2024 Final'!$B:$EI,138,0)</f>
        <v>12167132</v>
      </c>
      <c r="FQ37" s="17">
        <f t="shared" ref="FQ37" si="158">FO37+FP37</f>
        <v>15209818</v>
      </c>
      <c r="FR37" s="22">
        <f t="shared" ref="FR37" si="159">FO37/FQ37</f>
        <v>0.20004749563735741</v>
      </c>
      <c r="FS37" s="17">
        <f>VLOOKUP(B:B,'[43]Dec 2024 Final'!$B:$EI,138,0)</f>
        <v>2499154</v>
      </c>
      <c r="FT37" s="17">
        <f>VLOOKUP(B:B,'[43]Dec 2024 Final'!$B:$EK,140,0)</f>
        <v>14009959</v>
      </c>
      <c r="FU37" s="17">
        <f t="shared" ref="FU37" si="160">FS37+FT37</f>
        <v>16509113</v>
      </c>
      <c r="FV37" s="22">
        <f t="shared" ref="FV37" si="161">FS37/FU37</f>
        <v>0.15138027100547438</v>
      </c>
    </row>
    <row r="38" spans="1:178" x14ac:dyDescent="0.25">
      <c r="A38">
        <v>32</v>
      </c>
      <c r="B38" s="11" t="s">
        <v>33</v>
      </c>
      <c r="C38" s="16">
        <f>VLOOKUP(B:B,'[44]Mar 2014 (Final)'!$B$1:$BH$65536,59,0)</f>
        <v>16113522</v>
      </c>
      <c r="D38" s="17">
        <f>VLOOKUP(B:B,'[44]Mar 2014 (Final)'!$B$1:$BL$65536,63,0)</f>
        <v>204646324</v>
      </c>
      <c r="E38" s="17">
        <f t="shared" si="0"/>
        <v>220759846</v>
      </c>
      <c r="F38" s="22">
        <f t="shared" si="1"/>
        <v>7.2991181557537421E-2</v>
      </c>
      <c r="G38" s="17">
        <f>VLOOKUP(B:B,'[45]June 2014 (Final - print)'!$B$1:$BI$65536,60,0)</f>
        <v>14293612</v>
      </c>
      <c r="H38" s="17">
        <f>VLOOKUP(B:B,'[45]June 2014 (Final - print)'!$B$1:$BL$65536,63,0)</f>
        <v>213663852</v>
      </c>
      <c r="I38" s="17">
        <f t="shared" si="87"/>
        <v>227957464</v>
      </c>
      <c r="J38" s="22">
        <f t="shared" si="2"/>
        <v>6.2702978657456901E-2</v>
      </c>
      <c r="K38" s="46"/>
      <c r="L38" s="46"/>
      <c r="M38" s="47">
        <f t="shared" si="3"/>
        <v>0</v>
      </c>
      <c r="N38" s="48" t="e">
        <f t="shared" si="4"/>
        <v>#DIV/0!</v>
      </c>
      <c r="O38" s="17">
        <f>VLOOKUP(B:B,'[3]Dec 2014 (Final)'!$B$1:$BO$65536,66,0)</f>
        <v>11557982</v>
      </c>
      <c r="P38" s="17">
        <f>VLOOKUP(B:B,'[3]Dec 2014 (Final)'!$B$1:$BQ$65536,68,0)</f>
        <v>248823710</v>
      </c>
      <c r="Q38" s="17">
        <f t="shared" si="5"/>
        <v>260381692</v>
      </c>
      <c r="R38" s="22">
        <f t="shared" si="6"/>
        <v>4.4388612391381185E-2</v>
      </c>
      <c r="S38" s="16">
        <f>VLOOKUP(B:B,'[4]Mar 2015 (Final)'!$B$1:$BQ$65536,68,0)</f>
        <v>14812016</v>
      </c>
      <c r="T38" s="17">
        <f>VLOOKUP(B:B,'[4]Mar 2015 (Final)'!$B$1:$BS$65536,70,0)</f>
        <v>262311085</v>
      </c>
      <c r="U38" s="17">
        <f t="shared" si="7"/>
        <v>277123101</v>
      </c>
      <c r="V38" s="22">
        <f t="shared" si="8"/>
        <v>5.3449228687723151E-2</v>
      </c>
      <c r="W38" s="17">
        <f>VLOOKUP(B:B,'[5]June 2015 (Final)'!$B$1:$BU$65536,72,0)</f>
        <v>16352384</v>
      </c>
      <c r="X38" s="17">
        <f>VLOOKUP(B:B,'[5]June 2015 (Final)'!$B$1:$BW$65536,74,0)</f>
        <v>283200200</v>
      </c>
      <c r="Y38" s="17">
        <f t="shared" si="9"/>
        <v>299552584</v>
      </c>
      <c r="Z38" s="22">
        <f t="shared" si="10"/>
        <v>5.4589360511074742E-2</v>
      </c>
      <c r="AA38" s="17">
        <f>VLOOKUP(B:B,'[6]Sep 2015 (Final)'!$B$1:$BX$65536,75,0)</f>
        <v>15702810</v>
      </c>
      <c r="AB38" s="17">
        <f>VLOOKUP(B:B,'[6]Sep 2015 (Final)'!$B$1:$BZ$65536,77,0)</f>
        <v>309091297</v>
      </c>
      <c r="AC38" s="17">
        <f t="shared" si="11"/>
        <v>324794107</v>
      </c>
      <c r="AD38" s="22">
        <f t="shared" si="12"/>
        <v>4.8346967083365215E-2</v>
      </c>
      <c r="AE38" s="17">
        <f>VLOOKUP(B:B,'[7]Dec 2015 (Final)'!$B$1:$CA$65536,78,0)</f>
        <v>16473353</v>
      </c>
      <c r="AF38" s="17">
        <f>VLOOKUP(B:B,'[7]Dec 2015 (Final)'!$B$1:$CC$65536,80,0)</f>
        <v>312079984</v>
      </c>
      <c r="AG38" s="17">
        <f t="shared" si="13"/>
        <v>328553337</v>
      </c>
      <c r="AH38" s="22">
        <f t="shared" si="14"/>
        <v>5.0139052460757685E-2</v>
      </c>
      <c r="AI38" s="16">
        <f>VLOOKUP(B:B,'[8]Mar 2016 (Final)'!$B$1:$CD$65536,81,0)</f>
        <v>22573507</v>
      </c>
      <c r="AJ38" s="17">
        <f>VLOOKUP(B:B,'[8]Mar 2016 (Final)'!$B$1:$CF$65536,83,0)</f>
        <v>313053740</v>
      </c>
      <c r="AK38" s="17">
        <f t="shared" si="15"/>
        <v>335627247</v>
      </c>
      <c r="AL38" s="22">
        <f t="shared" si="16"/>
        <v>6.7257671127040536E-2</v>
      </c>
      <c r="AM38" s="17">
        <f>VLOOKUP(B:B,'[9]Jun 2016 (Final)'!$B$1:$CH$65536,85,0)</f>
        <v>23970837</v>
      </c>
      <c r="AN38" s="17">
        <f>VLOOKUP(B:B,'[9]Jun 2016 (Final)'!$B$1:$CJ$65536,87,0)</f>
        <v>315326989</v>
      </c>
      <c r="AO38" s="17">
        <f t="shared" si="17"/>
        <v>339297826</v>
      </c>
      <c r="AP38" s="22">
        <f t="shared" si="18"/>
        <v>7.064836601693994E-2</v>
      </c>
      <c r="AQ38" s="17">
        <f>VLOOKUP(B:B,'[10]Sep 2016 (Final)'!$B$1:$CK$65536,88,0)</f>
        <v>22428796</v>
      </c>
      <c r="AR38" s="17">
        <f>VLOOKUP(B:B,'[10]Sep 2016 (Final)'!$B$1:$CM$65536,90,0)</f>
        <v>332283047</v>
      </c>
      <c r="AS38" s="17">
        <f t="shared" si="19"/>
        <v>354711843</v>
      </c>
      <c r="AT38" s="22">
        <f t="shared" si="20"/>
        <v>6.3231032294571568E-2</v>
      </c>
      <c r="AU38" s="17">
        <f>VLOOKUP(B:B,'[11]summary-dec-16'!$B$1:$CN$65536,91,0)</f>
        <v>24123234</v>
      </c>
      <c r="AV38" s="17">
        <f>VLOOKUP(B:B,'[11]summary-dec-16'!$B$1:$CP$65536,93,0)</f>
        <v>353900051</v>
      </c>
      <c r="AW38" s="17">
        <f t="shared" si="21"/>
        <v>378023285</v>
      </c>
      <c r="AX38" s="22">
        <f t="shared" si="22"/>
        <v>6.3814148379775074E-2</v>
      </c>
      <c r="AY38" s="16">
        <f>VLOOKUP(B:B,'[12]summary-mar-17'!$B$1:$CP$65536,93,0)</f>
        <v>25386368</v>
      </c>
      <c r="AZ38" s="17">
        <f>VLOOKUP(B:B,'[12]summary-mar-17'!$B$1:$CR$65536,95,0)</f>
        <v>362922411</v>
      </c>
      <c r="BA38" s="17">
        <f t="shared" si="23"/>
        <v>388308779</v>
      </c>
      <c r="BB38" s="22">
        <f t="shared" si="24"/>
        <v>6.5376755234266795E-2</v>
      </c>
      <c r="BC38" s="17">
        <f>VLOOKUP(B:B,'[13]summary-june-17'!$B$1:$CS$65536,96,0)</f>
        <v>25739100</v>
      </c>
      <c r="BD38" s="17">
        <f>VLOOKUP(B:B,'[13]summary-june-17'!$B$1:$CU$65536,98,0)</f>
        <v>362922411</v>
      </c>
      <c r="BE38" s="17">
        <f t="shared" si="25"/>
        <v>388661511</v>
      </c>
      <c r="BF38" s="22">
        <f t="shared" si="26"/>
        <v>6.6224977960320855E-2</v>
      </c>
      <c r="BG38" s="17">
        <f>VLOOKUP(B:B,'[14]summary-sep-17'!$B$1:$CV$65536,99,0)</f>
        <v>28673405</v>
      </c>
      <c r="BH38" s="17">
        <f>VLOOKUP(B:B,'[14]summary-sep-17'!$B$1:$CX$65536,101,0)</f>
        <v>384993479</v>
      </c>
      <c r="BI38" s="17">
        <f t="shared" si="27"/>
        <v>413666884</v>
      </c>
      <c r="BJ38" s="22">
        <f t="shared" si="28"/>
        <v>6.9315205323518231E-2</v>
      </c>
      <c r="BK38" s="17">
        <f>VLOOKUP(B:B,'[15]summary-Dec-17'!$B$1:$CY$65536,102,0)</f>
        <v>29405726</v>
      </c>
      <c r="BL38" s="17">
        <f>VLOOKUP(B:B,'[15]summary-Dec-17'!$B$1:$DA$65536,104,0)</f>
        <v>387942858</v>
      </c>
      <c r="BM38" s="17">
        <f t="shared" si="29"/>
        <v>417348584</v>
      </c>
      <c r="BN38" s="22">
        <f t="shared" si="30"/>
        <v>7.0458430020694643E-2</v>
      </c>
      <c r="BO38" s="16">
        <f>VLOOKUP(B:B,'[16]summary-Mar-18'!$B$1:$DB$65536,105,0)</f>
        <v>36132974</v>
      </c>
      <c r="BP38" s="17">
        <f>VLOOKUP(B:B,'[16]summary-Mar-18'!$B$1:$DD$65536,107,0)</f>
        <v>383845385</v>
      </c>
      <c r="BQ38" s="17">
        <f t="shared" si="31"/>
        <v>419978359</v>
      </c>
      <c r="BR38" s="22">
        <f t="shared" si="32"/>
        <v>8.6035323548659323E-2</v>
      </c>
      <c r="BS38" s="17">
        <f>VLOOKUP(B:B,'[17]summary-Jun-18'!$B$1:$DE$65536,108,0)</f>
        <v>30757700</v>
      </c>
      <c r="BT38" s="1">
        <f>VLOOKUP(B:B,'[17]summary-Jun-18'!$B$1:$DG$65536,110,0)</f>
        <v>386578198</v>
      </c>
      <c r="BU38" s="17">
        <f t="shared" si="33"/>
        <v>417335898</v>
      </c>
      <c r="BV38" s="22">
        <f t="shared" si="34"/>
        <v>7.3700106191200446E-2</v>
      </c>
      <c r="BW38" s="17">
        <f>VLOOKUP(B:B,'[18]summary-Sep-18'!$B$1:$DH$65536,111,0)</f>
        <v>27898370</v>
      </c>
      <c r="BX38" s="17">
        <f>VLOOKUP(B:B,'[18]summary-Sep-18'!$B$1:$DJ$65536,113,0)</f>
        <v>398439198</v>
      </c>
      <c r="BY38" s="17">
        <f t="shared" si="35"/>
        <v>426337568</v>
      </c>
      <c r="BZ38" s="22">
        <f t="shared" si="36"/>
        <v>6.5437278096027424E-2</v>
      </c>
      <c r="CA38" s="17">
        <f>VLOOKUP(B:B,'[19]summary-Dec-18'!$B$1:$DK$65536,114,0)</f>
        <v>26220544</v>
      </c>
      <c r="CB38" s="17">
        <f>VLOOKUP(B:B,'[19]summary-Dec-18'!$B$1:$DM$65536,116,0)</f>
        <v>417230271</v>
      </c>
      <c r="CC38" s="17">
        <f t="shared" si="37"/>
        <v>443450815</v>
      </c>
      <c r="CD38" s="22">
        <f t="shared" si="38"/>
        <v>5.9128415402731865E-2</v>
      </c>
      <c r="CE38" s="16">
        <f>VLOOKUP(B:B,[20]Summary_mar_19!$B$1:$DN$65536,117,0)</f>
        <v>31672722</v>
      </c>
      <c r="CF38" s="17">
        <f>VLOOKUP(B:B,[20]Summary_mar_19!$B$1:$DP$65536,119,0)</f>
        <v>424828537</v>
      </c>
      <c r="CG38" s="17">
        <f t="shared" si="39"/>
        <v>456501259</v>
      </c>
      <c r="CH38" s="22">
        <f t="shared" si="40"/>
        <v>6.9381455966586944E-2</v>
      </c>
      <c r="CI38" s="17">
        <f>VLOOKUP(B:B,[21]Summary_jun_19!$B$1:$DQ$65536,120,0)</f>
        <v>31661464</v>
      </c>
      <c r="CJ38" s="17">
        <f>VLOOKUP(B:B,[21]Summary_jun_19!$B$1:$DS$65536,122,0)</f>
        <v>435726167</v>
      </c>
      <c r="CK38" s="17">
        <f t="shared" si="41"/>
        <v>467387631</v>
      </c>
      <c r="CL38" s="22">
        <f t="shared" si="42"/>
        <v>6.7741339094187544E-2</v>
      </c>
      <c r="CM38" s="17">
        <f>VLOOKUP(B:B,[22]Summary_sep_19!$B$1:$DT$65536,123,0)</f>
        <v>34429902</v>
      </c>
      <c r="CN38" s="17">
        <f>VLOOKUP(B:B,[22]Summary_sep_19!$B$1:$DV$65536,125,0)</f>
        <v>442008582</v>
      </c>
      <c r="CO38" s="17">
        <f t="shared" si="43"/>
        <v>476438484</v>
      </c>
      <c r="CP38" s="22">
        <f t="shared" si="44"/>
        <v>7.2265157320918691E-2</v>
      </c>
      <c r="CQ38" s="17">
        <f>VLOOKUP(B:B,[23]Summary_DEC_19!$B$1:$DW$65536,126,0)</f>
        <v>30735460</v>
      </c>
      <c r="CR38" s="17">
        <f>VLOOKUP(B:B,[23]Summary_DEC_19!$B$1:$DY$65536,128,0)</f>
        <v>447154955</v>
      </c>
      <c r="CS38" s="17">
        <f t="shared" si="45"/>
        <v>477890415</v>
      </c>
      <c r="CT38" s="22">
        <f t="shared" si="46"/>
        <v>6.4314870177925629E-2</v>
      </c>
      <c r="CU38" s="16">
        <f>VLOOKUP(B:B,[24]Summary_mar_20!$B:$DZ,129,0)</f>
        <v>33018945</v>
      </c>
      <c r="CV38" s="17">
        <f>VLOOKUP(B:B,[24]Summary_mar_20!$B:$EB,131,0)</f>
        <v>463085623</v>
      </c>
      <c r="CW38" s="17">
        <f t="shared" si="47"/>
        <v>496104568</v>
      </c>
      <c r="CX38" s="22">
        <f t="shared" si="48"/>
        <v>6.655642203238088E-2</v>
      </c>
      <c r="CY38" s="17">
        <f>VLOOKUP(B:B,[25]Summary_jun_20!$B:$EC,132,0)</f>
        <v>44610228</v>
      </c>
      <c r="CZ38" s="17">
        <f>VLOOKUP(B:B,[25]Summary_jun_20!$B:$EE,134,0)</f>
        <v>464006913</v>
      </c>
      <c r="DA38" s="17">
        <f t="shared" si="49"/>
        <v>508617141</v>
      </c>
      <c r="DB38" s="22">
        <f t="shared" si="50"/>
        <v>8.770885682753661E-2</v>
      </c>
      <c r="DC38" s="17">
        <f>VLOOKUP(B:B,[26]Summary_Sep_20!$B:$EF,135,0)</f>
        <v>57107540</v>
      </c>
      <c r="DD38" s="17">
        <f>VLOOKUP(B:B,[26]Summary_Sep_20!$B:$EI,138,0)</f>
        <v>475667131</v>
      </c>
      <c r="DE38" s="17">
        <f t="shared" si="51"/>
        <v>532774671</v>
      </c>
      <c r="DF38" s="22">
        <f t="shared" si="52"/>
        <v>0.10718891701966815</v>
      </c>
      <c r="DG38" s="17">
        <f>VLOOKUP(B:B,[27]Summary_Dec_20!$B:$EI,138,0)</f>
        <v>59606797</v>
      </c>
      <c r="DH38" s="17">
        <f>VLOOKUP(B:B,[27]Summary_Dec_20!$B:$EM,142,0)</f>
        <v>492537561</v>
      </c>
      <c r="DI38" s="17">
        <f t="shared" si="53"/>
        <v>552144358</v>
      </c>
      <c r="DJ38" s="22">
        <f t="shared" si="54"/>
        <v>0.10795509568532076</v>
      </c>
      <c r="DK38" s="16">
        <f>VLOOKUP(B:B,[28]Summary_Mar_21!$B:$EK,140,0)</f>
        <v>60295196</v>
      </c>
      <c r="DL38" s="17">
        <f>VLOOKUP(B:B,[28]Summary_Mar_21!$B:$EM,142,0)</f>
        <v>496213998</v>
      </c>
      <c r="DM38" s="17">
        <f t="shared" si="55"/>
        <v>556509194</v>
      </c>
      <c r="DN38" s="22">
        <f t="shared" si="56"/>
        <v>0.10834537263727578</v>
      </c>
      <c r="DO38" s="17">
        <f>VLOOKUP(B:B,[29]Summary_Jun_21!$B:$EN,143,0)</f>
        <v>57793264</v>
      </c>
      <c r="DP38" s="17">
        <f>VLOOKUP(B:B,[29]Summary_Jun_21!$B:$EP,145,0)</f>
        <v>497927674</v>
      </c>
      <c r="DQ38" s="17">
        <f t="shared" si="57"/>
        <v>555720938</v>
      </c>
      <c r="DR38" s="22">
        <f t="shared" si="58"/>
        <v>0.10399691652431495</v>
      </c>
      <c r="DS38" s="17">
        <f>VLOOKUP(B:B,[30]Summary_Sep_21!$B:$EQ,146,0)</f>
        <v>59015049</v>
      </c>
      <c r="DT38" s="17">
        <f>VLOOKUP(B:B,[30]Summary_Sep_21!$B:$ES,148,0)</f>
        <v>511324174</v>
      </c>
      <c r="DU38" s="17">
        <f t="shared" si="59"/>
        <v>570339223</v>
      </c>
      <c r="DV38" s="22">
        <f t="shared" si="60"/>
        <v>0.10347359364411099</v>
      </c>
      <c r="DW38" s="17">
        <f>VLOOKUP(B:B,[31]Summary_Dec_21!$B:$EV,151,0)</f>
        <v>84499936</v>
      </c>
      <c r="DX38" s="17">
        <f>VLOOKUP(B:B,[31]Summary_Dec_21!$B:$EX,153,0)</f>
        <v>529280381</v>
      </c>
      <c r="DY38" s="17">
        <f t="shared" si="61"/>
        <v>613780317</v>
      </c>
      <c r="DZ38" s="22">
        <f t="shared" si="62"/>
        <v>0.13767130300465469</v>
      </c>
      <c r="EA38" s="16">
        <f>VLOOKUP(B:B,[32]Summary_Mar_22!$B:$DL,115,0)</f>
        <v>90351952</v>
      </c>
      <c r="EB38" s="17">
        <f>VLOOKUP(B:B,[32]Summary_Mar_22!$B:$DN,117,0)</f>
        <v>551160564</v>
      </c>
      <c r="EC38" s="17">
        <f t="shared" si="63"/>
        <v>641512516</v>
      </c>
      <c r="ED38" s="22">
        <f t="shared" si="64"/>
        <v>0.14084207205085925</v>
      </c>
      <c r="EE38" s="17">
        <f>VLOOKUP(B:B,[33]Summary_Jun_22!$B:$DO,118,0)</f>
        <v>131489273</v>
      </c>
      <c r="EF38" s="17">
        <f>VLOOKUP(B:B,[33]Summary_Jun_22!$B:$DQ,120,0)</f>
        <v>563188212</v>
      </c>
      <c r="EG38" s="17">
        <f t="shared" si="65"/>
        <v>694677485</v>
      </c>
      <c r="EH38" s="22">
        <f t="shared" si="66"/>
        <v>0.18928103449329439</v>
      </c>
      <c r="EI38" s="17">
        <f>VLOOKUP(B:B,[34]Summary_Sep_22!$B:$DR,121,0)</f>
        <v>113294140</v>
      </c>
      <c r="EJ38" s="17">
        <f>VLOOKUP(B:B,[34]Summary_Sep_22!$B:$DT,123,0)</f>
        <v>581042662</v>
      </c>
      <c r="EK38" s="17">
        <f t="shared" si="67"/>
        <v>694336802</v>
      </c>
      <c r="EL38" s="22">
        <f t="shared" si="68"/>
        <v>0.16316885360773373</v>
      </c>
      <c r="EM38" s="17">
        <f>VLOOKUP(B:B,[35]Summary_Dec_22!$B:$DU,124,0)</f>
        <v>118410089</v>
      </c>
      <c r="EN38" s="17">
        <f>VLOOKUP(B:B,[35]Summary_Dec_22!$B:$DW,126,0)</f>
        <v>613892181</v>
      </c>
      <c r="EO38" s="17">
        <f t="shared" si="69"/>
        <v>732302270</v>
      </c>
      <c r="EP38" s="22">
        <f t="shared" si="70"/>
        <v>0.16169564652585333</v>
      </c>
      <c r="EQ38" s="16">
        <f>VLOOKUP(B:B,[36]Summary_Mar_23!$B:$DS,122,0)</f>
        <v>126819182</v>
      </c>
      <c r="ER38" s="17">
        <f>VLOOKUP(B:B,[36]Summary_Mar_23!$B:$DU,124,0)</f>
        <v>654659988</v>
      </c>
      <c r="ES38" s="17">
        <f t="shared" si="71"/>
        <v>781479170</v>
      </c>
      <c r="ET38" s="22">
        <f t="shared" si="72"/>
        <v>0.16228094985564362</v>
      </c>
      <c r="EU38" s="17">
        <f>VLOOKUP(B:B,[37]Summary_Jun_23!$B:$DT,123,0)</f>
        <v>127129902</v>
      </c>
      <c r="EV38" s="17">
        <f>VLOOKUP(B:B,[37]Summary_Jun_23!$B:$DV,125,0)</f>
        <v>667988740</v>
      </c>
      <c r="EW38" s="17">
        <f t="shared" si="148"/>
        <v>795118642</v>
      </c>
      <c r="EX38" s="22">
        <f t="shared" si="149"/>
        <v>0.15988796549936757</v>
      </c>
      <c r="EY38" s="1">
        <f>VLOOKUP(B:B,[38]Summary_Sep_23!$B:$DV,125,0)</f>
        <v>131618558</v>
      </c>
      <c r="EZ38" s="1">
        <f>VLOOKUP(B:B,[38]Summary_Sep_23!$B:$DX,127,0)</f>
        <v>729343022</v>
      </c>
      <c r="FA38" s="17">
        <f t="shared" si="75"/>
        <v>860961580</v>
      </c>
      <c r="FB38" s="22">
        <f t="shared" si="76"/>
        <v>0.15287390408292087</v>
      </c>
      <c r="FC38" s="17">
        <f>VLOOKUP(B:B,[39]Indu!$B:$DX,127,0)</f>
        <v>146725151</v>
      </c>
      <c r="FD38" s="17">
        <f>VLOOKUP(B:B,[39]Indu!$B:$EA,130,0)</f>
        <v>740241723</v>
      </c>
      <c r="FE38" s="17">
        <f t="shared" si="77"/>
        <v>886966874</v>
      </c>
      <c r="FF38" s="22">
        <f t="shared" si="78"/>
        <v>0.16542348457536646</v>
      </c>
      <c r="FG38" s="16">
        <f>VLOOKUP(B:B,'[40]Mar 2024 Final'!$B:$EA,130,0)</f>
        <v>142129525</v>
      </c>
      <c r="FH38" s="17">
        <f>VLOOKUP(B:B,'[40]Mar 2024 Final'!$B:$EC,132,0)</f>
        <v>698236955</v>
      </c>
      <c r="FI38" s="17">
        <f t="shared" si="154"/>
        <v>840366480</v>
      </c>
      <c r="FJ38" s="22">
        <f t="shared" si="155"/>
        <v>0.16912802733397933</v>
      </c>
      <c r="FK38" s="17">
        <f>VLOOKUP(B:B,'[41]June 2024 Final'!$B:$EF,135,0)</f>
        <v>144313393</v>
      </c>
      <c r="FL38" s="17">
        <f>VLOOKUP(B:B,'[41]June 2024 Final'!$B:$EH,137,0)</f>
        <v>710046556</v>
      </c>
      <c r="FM38" s="17">
        <f t="shared" si="81"/>
        <v>854359949</v>
      </c>
      <c r="FN38" s="22">
        <f t="shared" si="82"/>
        <v>0.1689140428093733</v>
      </c>
      <c r="FO38" s="17">
        <f>VLOOKUP(B:B,'[42]Sep 2024 Final'!$B:$EG,136,0)</f>
        <v>143134979</v>
      </c>
      <c r="FP38" s="17">
        <f>VLOOKUP(B:B,'[42]Sep 2024 Final'!$B:$EI,138,0)</f>
        <v>726954611</v>
      </c>
      <c r="FQ38" s="17">
        <f t="shared" si="83"/>
        <v>870089590</v>
      </c>
      <c r="FR38" s="22">
        <f t="shared" si="84"/>
        <v>0.16450602402908879</v>
      </c>
      <c r="FS38" s="17">
        <f>VLOOKUP(B:B,'[43]Dec 2024 Final'!$B:$EI,138,0)</f>
        <v>150698903</v>
      </c>
      <c r="FT38" s="17">
        <f>VLOOKUP(B:B,'[43]Dec 2024 Final'!$B:$EK,140,0)</f>
        <v>736614026</v>
      </c>
      <c r="FU38" s="17">
        <f t="shared" si="85"/>
        <v>887312929</v>
      </c>
      <c r="FV38" s="22">
        <f t="shared" si="86"/>
        <v>0.16983737988562544</v>
      </c>
    </row>
    <row r="39" spans="1:178" x14ac:dyDescent="0.25">
      <c r="A39">
        <v>33</v>
      </c>
      <c r="B39" s="11" t="s">
        <v>64</v>
      </c>
      <c r="C39" s="16">
        <v>680733</v>
      </c>
      <c r="D39" s="17">
        <v>9702665</v>
      </c>
      <c r="E39" s="17">
        <f t="shared" si="0"/>
        <v>10383398</v>
      </c>
      <c r="F39" s="22">
        <f t="shared" si="1"/>
        <v>6.5559752212137112E-2</v>
      </c>
      <c r="G39" s="17">
        <v>768542</v>
      </c>
      <c r="H39" s="17">
        <v>10079561</v>
      </c>
      <c r="I39" s="17">
        <f t="shared" si="87"/>
        <v>10848103</v>
      </c>
      <c r="J39" s="22">
        <f t="shared" si="2"/>
        <v>7.084575063492668E-2</v>
      </c>
      <c r="K39" s="46"/>
      <c r="L39" s="46"/>
      <c r="M39" s="47">
        <f t="shared" si="3"/>
        <v>0</v>
      </c>
      <c r="N39" s="48" t="e">
        <f t="shared" si="4"/>
        <v>#DIV/0!</v>
      </c>
      <c r="O39" s="17">
        <v>707316</v>
      </c>
      <c r="P39" s="17">
        <v>10608254</v>
      </c>
      <c r="Q39" s="17">
        <f t="shared" si="5"/>
        <v>11315570</v>
      </c>
      <c r="R39" s="22">
        <f t="shared" si="6"/>
        <v>6.250820771733108E-2</v>
      </c>
      <c r="S39" s="16">
        <v>1169129</v>
      </c>
      <c r="T39" s="17">
        <v>11095854</v>
      </c>
      <c r="U39" s="17">
        <f t="shared" si="7"/>
        <v>12264983</v>
      </c>
      <c r="V39" s="22">
        <f t="shared" si="8"/>
        <v>9.5322512880776103E-2</v>
      </c>
      <c r="W39" s="17">
        <v>1356236</v>
      </c>
      <c r="X39" s="17">
        <v>11518828</v>
      </c>
      <c r="Y39" s="17">
        <f t="shared" si="9"/>
        <v>12875064</v>
      </c>
      <c r="Z39" s="22">
        <f t="shared" si="10"/>
        <v>0.10533819482373058</v>
      </c>
      <c r="AA39" s="17">
        <v>1442028</v>
      </c>
      <c r="AB39" s="17">
        <v>12081863</v>
      </c>
      <c r="AC39" s="17">
        <f t="shared" si="11"/>
        <v>13523891</v>
      </c>
      <c r="AD39" s="22">
        <f t="shared" si="12"/>
        <v>0.10662818858862438</v>
      </c>
      <c r="AE39" s="17">
        <v>1468029</v>
      </c>
      <c r="AF39" s="17">
        <v>12519387</v>
      </c>
      <c r="AG39" s="17">
        <f t="shared" si="13"/>
        <v>13987416</v>
      </c>
      <c r="AH39" s="22">
        <f t="shared" si="14"/>
        <v>0.10495355253607958</v>
      </c>
      <c r="AI39" s="16">
        <f>VLOOKUP(B:B,'[8]Mar 2016 (Final)'!$B$1:$CD$65536,81,0)</f>
        <v>1655593</v>
      </c>
      <c r="AJ39" s="17">
        <f>VLOOKUP(B:B,'[8]Mar 2016 (Final)'!$B$1:$CF$65536,83,0)</f>
        <v>12958561</v>
      </c>
      <c r="AK39" s="17">
        <f t="shared" si="15"/>
        <v>14614154</v>
      </c>
      <c r="AL39" s="22">
        <f t="shared" si="16"/>
        <v>0.11328695455104688</v>
      </c>
      <c r="AM39" s="17">
        <f>VLOOKUP(B:B,'[9]Jun 2016 (Final)'!$B$1:$CH$65536,85,0)</f>
        <v>2039155</v>
      </c>
      <c r="AN39" s="17">
        <f>VLOOKUP(B:B,'[9]Jun 2016 (Final)'!$B$1:$CJ$65536,87,0)</f>
        <v>13348256</v>
      </c>
      <c r="AO39" s="17">
        <f t="shared" si="17"/>
        <v>15387411</v>
      </c>
      <c r="AP39" s="22">
        <f t="shared" si="18"/>
        <v>0.13252099394758482</v>
      </c>
      <c r="AQ39" s="17">
        <f>VLOOKUP(B:B,'[10]Sep 2016 (Final)'!$B$1:$CK$65536,88,0)</f>
        <v>2120359</v>
      </c>
      <c r="AR39" s="17">
        <f>VLOOKUP(B:B,'[10]Sep 2016 (Final)'!$B$1:$CM$65536,90,0)</f>
        <v>13998308</v>
      </c>
      <c r="AS39" s="17">
        <f t="shared" si="19"/>
        <v>16118667</v>
      </c>
      <c r="AT39" s="22">
        <f t="shared" si="20"/>
        <v>0.13154679602227654</v>
      </c>
      <c r="AU39" s="17">
        <f>VLOOKUP(B:B,'[11]summary-dec-16'!$B$1:$CN$65536,91,0)</f>
        <v>2147468</v>
      </c>
      <c r="AV39" s="17">
        <f>VLOOKUP(B:B,'[11]summary-dec-16'!$B$1:$CP$65536,93,0)</f>
        <v>13571012</v>
      </c>
      <c r="AW39" s="17">
        <f t="shared" si="21"/>
        <v>15718480</v>
      </c>
      <c r="AX39" s="22">
        <f t="shared" si="22"/>
        <v>0.13662058926817353</v>
      </c>
      <c r="AY39" s="16">
        <f>VLOOKUP(B:B,'[12]summary-mar-17'!$B$1:$CP$65536,93,0)</f>
        <v>1967384</v>
      </c>
      <c r="AZ39" s="17">
        <f>VLOOKUP(B:B,'[12]summary-mar-17'!$B$1:$CR$65536,95,0)</f>
        <v>12619788</v>
      </c>
      <c r="BA39" s="17">
        <f t="shared" si="23"/>
        <v>14587172</v>
      </c>
      <c r="BB39" s="22">
        <f t="shared" si="24"/>
        <v>0.13487083034326325</v>
      </c>
      <c r="BC39" s="17">
        <f>VLOOKUP(B:B,'[13]summary-june-17'!$B$1:$CS$65536,96,0)</f>
        <v>2254205</v>
      </c>
      <c r="BD39" s="17">
        <f>VLOOKUP(B:B,'[13]summary-june-17'!$B$1:$CU$65536,98,0)</f>
        <v>12387567</v>
      </c>
      <c r="BE39" s="17">
        <f t="shared" si="25"/>
        <v>14641772</v>
      </c>
      <c r="BF39" s="22">
        <f t="shared" si="26"/>
        <v>0.15395711666593359</v>
      </c>
      <c r="BG39" s="17">
        <f>VLOOKUP(B:B,'[14]summary-sep-17'!$B$1:$CV$65536,99,0)</f>
        <v>1920470</v>
      </c>
      <c r="BH39" s="17">
        <f>VLOOKUP(B:B,'[14]summary-sep-17'!$B$1:$CX$65536,101,0)</f>
        <v>11958269</v>
      </c>
      <c r="BI39" s="17">
        <f t="shared" si="27"/>
        <v>13878739</v>
      </c>
      <c r="BJ39" s="22">
        <f t="shared" si="28"/>
        <v>0.13837496331619176</v>
      </c>
      <c r="BK39" s="17">
        <f>VLOOKUP(B:B,'[15]summary-Dec-17'!$B$1:$CY$65536,102,0)</f>
        <v>2351885</v>
      </c>
      <c r="BL39" s="17">
        <f>VLOOKUP(B:B,'[15]summary-Dec-17'!$B$1:$DA$65536,104,0)</f>
        <v>11409325</v>
      </c>
      <c r="BM39" s="17">
        <f t="shared" si="29"/>
        <v>13761210</v>
      </c>
      <c r="BN39" s="22">
        <f t="shared" si="30"/>
        <v>0.17090684612762977</v>
      </c>
      <c r="BO39" s="16">
        <f>VLOOKUP(B:B,'[16]summary-Mar-18'!$B$1:$DB$65536,105,0)</f>
        <v>2385901</v>
      </c>
      <c r="BP39" s="17">
        <f>VLOOKUP(B:B,'[16]summary-Mar-18'!$B$1:$DD$65536,107,0)</f>
        <v>11462226</v>
      </c>
      <c r="BQ39" s="17">
        <f t="shared" si="31"/>
        <v>13848127</v>
      </c>
      <c r="BR39" s="22">
        <f t="shared" si="32"/>
        <v>0.17229051986597177</v>
      </c>
      <c r="BS39" s="17">
        <f>VLOOKUP(B:B,'[17]summary-Jun-18'!$B$1:$DE$65536,108,0)</f>
        <v>2731086</v>
      </c>
      <c r="BT39" s="1">
        <f>VLOOKUP(B:B,'[17]summary-Jun-18'!$B$1:$DG$65536,110,0)</f>
        <v>12285861</v>
      </c>
      <c r="BU39" s="17">
        <f t="shared" si="33"/>
        <v>15016947</v>
      </c>
      <c r="BV39" s="22">
        <f t="shared" si="34"/>
        <v>0.1818669267461622</v>
      </c>
      <c r="BW39" s="17">
        <f>VLOOKUP(B:B,'[18]summary-Sep-18'!$B$1:$DH$65536,111,0)</f>
        <v>2685907</v>
      </c>
      <c r="BX39" s="17">
        <f>VLOOKUP(B:B,'[18]summary-Sep-18'!$B$1:$DJ$65536,113,0)</f>
        <v>13084330</v>
      </c>
      <c r="BY39" s="17">
        <f t="shared" si="35"/>
        <v>15770237</v>
      </c>
      <c r="BZ39" s="22">
        <f t="shared" si="36"/>
        <v>0.17031494200118868</v>
      </c>
      <c r="CA39" s="17">
        <f>VLOOKUP(B:B,'[19]summary-Dec-18'!$B$1:$DK$65536,114,0)</f>
        <v>2673011</v>
      </c>
      <c r="CB39" s="17">
        <f>VLOOKUP(B:B,'[19]summary-Dec-18'!$B$1:$DM$65536,116,0)</f>
        <v>13134315</v>
      </c>
      <c r="CC39" s="17">
        <f t="shared" si="37"/>
        <v>15807326</v>
      </c>
      <c r="CD39" s="22">
        <f t="shared" si="38"/>
        <v>0.16909950487514461</v>
      </c>
      <c r="CE39" s="16">
        <f>VLOOKUP(B:B,[20]Summary_mar_19!$B$1:$DN$65536,117,0)</f>
        <v>2482033</v>
      </c>
      <c r="CF39" s="17">
        <f>VLOOKUP(B:B,[20]Summary_mar_19!$B$1:$DP$65536,119,0)</f>
        <v>13380228</v>
      </c>
      <c r="CG39" s="17">
        <f t="shared" si="39"/>
        <v>15862261</v>
      </c>
      <c r="CH39" s="22">
        <f t="shared" si="40"/>
        <v>0.15647409912117824</v>
      </c>
      <c r="CI39" s="17">
        <f>VLOOKUP(B:B,[21]Summary_jun_19!$B$1:$DQ$65536,120,0)</f>
        <v>2596860</v>
      </c>
      <c r="CJ39" s="17">
        <f>VLOOKUP(B:B,[21]Summary_jun_19!$B$1:$DS$65536,122,0)</f>
        <v>13858191</v>
      </c>
      <c r="CK39" s="17">
        <f t="shared" si="41"/>
        <v>16455051</v>
      </c>
      <c r="CL39" s="22">
        <f t="shared" si="42"/>
        <v>0.15781537231334014</v>
      </c>
      <c r="CM39" s="17">
        <f>VLOOKUP(B:B,[22]Summary_sep_19!$B$1:$DT$65536,123,0)</f>
        <v>2744685</v>
      </c>
      <c r="CN39" s="17">
        <f>VLOOKUP(B:B,[22]Summary_sep_19!$B$1:$DV$65536,125,0)</f>
        <v>14302269</v>
      </c>
      <c r="CO39" s="17">
        <f t="shared" si="43"/>
        <v>17046954</v>
      </c>
      <c r="CP39" s="22">
        <f t="shared" si="44"/>
        <v>0.16100735650486298</v>
      </c>
      <c r="CQ39" s="17">
        <f>VLOOKUP(B:B,[23]Summary_DEC_19!$B$1:$DW$65536,126,0)</f>
        <v>2859368</v>
      </c>
      <c r="CR39" s="17">
        <f>VLOOKUP(B:B,[23]Summary_DEC_19!$B$1:$DY$65536,128,0)</f>
        <v>14526066</v>
      </c>
      <c r="CS39" s="17">
        <f t="shared" si="45"/>
        <v>17385434</v>
      </c>
      <c r="CT39" s="22">
        <f t="shared" si="46"/>
        <v>0.16446917574792783</v>
      </c>
      <c r="CU39" s="16">
        <f>VLOOKUP(B:B,[24]Summary_mar_20!$B:$DZ,129,0)</f>
        <v>2853563</v>
      </c>
      <c r="CV39" s="17">
        <f>VLOOKUP(B:B,[24]Summary_mar_20!$B:$EB,131,0)</f>
        <v>15054813</v>
      </c>
      <c r="CW39" s="17">
        <f t="shared" si="47"/>
        <v>17908376</v>
      </c>
      <c r="CX39" s="22">
        <f t="shared" si="48"/>
        <v>0.15934236582926337</v>
      </c>
      <c r="CY39" s="17">
        <f>VLOOKUP(B:B,[25]Summary_jun_20!$B:$EC,132,0)</f>
        <v>2680382</v>
      </c>
      <c r="CZ39" s="17">
        <f>VLOOKUP(B:B,[25]Summary_jun_20!$B:$EE,134,0)</f>
        <v>16299055</v>
      </c>
      <c r="DA39" s="17">
        <f t="shared" si="49"/>
        <v>18979437</v>
      </c>
      <c r="DB39" s="22">
        <f t="shared" si="50"/>
        <v>0.14122558008438291</v>
      </c>
      <c r="DC39" s="17">
        <f>VLOOKUP(B:B,[26]Summary_Sep_20!$B:$EF,135,0)</f>
        <v>2107965</v>
      </c>
      <c r="DD39" s="17">
        <f>VLOOKUP(B:B,[26]Summary_Sep_20!$B:$EI,138,0)</f>
        <v>18429742</v>
      </c>
      <c r="DE39" s="17">
        <f t="shared" si="51"/>
        <v>20537707</v>
      </c>
      <c r="DF39" s="22">
        <f t="shared" si="52"/>
        <v>0.10263877072547582</v>
      </c>
      <c r="DG39" s="17">
        <f>VLOOKUP(B:B,[27]Summary_Dec_20!$B:$EI,138,0)</f>
        <v>1221333</v>
      </c>
      <c r="DH39" s="17">
        <f>VLOOKUP(B:B,[27]Summary_Dec_20!$B:$EM,142,0)</f>
        <v>18997464</v>
      </c>
      <c r="DI39" s="17">
        <f t="shared" si="53"/>
        <v>20218797</v>
      </c>
      <c r="DJ39" s="22">
        <f t="shared" si="54"/>
        <v>6.0405819396673305E-2</v>
      </c>
      <c r="DK39" s="16">
        <f>VLOOKUP(B:B,[28]Summary_Mar_21!$B:$EK,140,0)</f>
        <v>2115927</v>
      </c>
      <c r="DL39" s="17">
        <f>VLOOKUP(B:B,[28]Summary_Mar_21!$B:$EM,142,0)</f>
        <v>20579389</v>
      </c>
      <c r="DM39" s="17">
        <f t="shared" si="55"/>
        <v>22695316</v>
      </c>
      <c r="DN39" s="22">
        <f t="shared" si="56"/>
        <v>9.3231880974911294E-2</v>
      </c>
      <c r="DO39" s="17">
        <f>VLOOKUP(B:B,[29]Summary_Jun_21!$B:$EN,143,0)</f>
        <v>2230085</v>
      </c>
      <c r="DP39" s="17">
        <f>VLOOKUP(B:B,[29]Summary_Jun_21!$B:$EP,145,0)</f>
        <v>21536622</v>
      </c>
      <c r="DQ39" s="17">
        <f t="shared" si="57"/>
        <v>23766707</v>
      </c>
      <c r="DR39" s="22">
        <f t="shared" si="58"/>
        <v>9.3832309204636546E-2</v>
      </c>
      <c r="DS39" s="17">
        <f>VLOOKUP(B:B,[30]Summary_Sep_21!$B:$EQ,146,0)</f>
        <v>2252745</v>
      </c>
      <c r="DT39" s="17">
        <f>VLOOKUP(B:B,[30]Summary_Sep_21!$B:$ES,148,0)</f>
        <v>22146899</v>
      </c>
      <c r="DU39" s="17">
        <f t="shared" si="59"/>
        <v>24399644</v>
      </c>
      <c r="DV39" s="22">
        <f t="shared" si="60"/>
        <v>9.2326961819606881E-2</v>
      </c>
      <c r="DW39" s="17">
        <f>VLOOKUP(B:B,[31]Summary_Dec_21!$B:$EV,151,0)</f>
        <v>2506699</v>
      </c>
      <c r="DX39" s="17">
        <f>VLOOKUP(B:B,[31]Summary_Dec_21!$B:$EX,153,0)</f>
        <v>22595909</v>
      </c>
      <c r="DY39" s="17">
        <f t="shared" si="61"/>
        <v>25102608</v>
      </c>
      <c r="DZ39" s="22">
        <f t="shared" si="62"/>
        <v>9.9858110360485253E-2</v>
      </c>
      <c r="EA39" s="16">
        <f>VLOOKUP(B:B,[32]Summary_Mar_22!$B:$DL,115,0)</f>
        <v>2534651</v>
      </c>
      <c r="EB39" s="17">
        <f>VLOOKUP(B:B,[32]Summary_Mar_22!$B:$DN,117,0)</f>
        <v>23317913</v>
      </c>
      <c r="EC39" s="17">
        <f t="shared" si="63"/>
        <v>25852564</v>
      </c>
      <c r="ED39" s="22">
        <f t="shared" si="64"/>
        <v>9.8042538449958E-2</v>
      </c>
      <c r="EE39" s="17">
        <f>VLOOKUP(B:B,[33]Summary_Jun_22!$B:$DO,118,0)</f>
        <v>2644154</v>
      </c>
      <c r="EF39" s="17">
        <f>VLOOKUP(B:B,[33]Summary_Jun_22!$B:$DQ,120,0)</f>
        <v>23164461</v>
      </c>
      <c r="EG39" s="17">
        <f t="shared" si="65"/>
        <v>25808615</v>
      </c>
      <c r="EH39" s="22">
        <f t="shared" si="66"/>
        <v>0.10245237878902064</v>
      </c>
      <c r="EI39" s="17">
        <f>VLOOKUP(B:B,[34]Summary_Sep_22!$B:$DR,121,0)</f>
        <v>2836750</v>
      </c>
      <c r="EJ39" s="17">
        <f>VLOOKUP(B:B,[34]Summary_Sep_22!$B:$DT,123,0)</f>
        <v>22931906</v>
      </c>
      <c r="EK39" s="17">
        <f t="shared" si="67"/>
        <v>25768656</v>
      </c>
      <c r="EL39" s="22">
        <f t="shared" si="68"/>
        <v>0.11008529121580884</v>
      </c>
      <c r="EM39" s="17">
        <f>VLOOKUP(B:B,[35]Summary_Dec_22!$B:$DU,124,0)</f>
        <v>2576039</v>
      </c>
      <c r="EN39" s="17">
        <f>VLOOKUP(B:B,[35]Summary_Dec_22!$B:$DW,126,0)</f>
        <v>23901980</v>
      </c>
      <c r="EO39" s="17">
        <f t="shared" si="69"/>
        <v>26478019</v>
      </c>
      <c r="EP39" s="22">
        <f t="shared" si="70"/>
        <v>9.7289717935469422E-2</v>
      </c>
      <c r="EQ39" s="16">
        <f>VLOOKUP(B:B,[36]Summary_Mar_23!$B:$DS,122,0)</f>
        <v>2845789</v>
      </c>
      <c r="ER39" s="17">
        <f>VLOOKUP(B:B,[36]Summary_Mar_23!$B:$DU,124,0)</f>
        <v>23598312</v>
      </c>
      <c r="ES39" s="17">
        <f t="shared" si="71"/>
        <v>26444101</v>
      </c>
      <c r="ET39" s="22">
        <f t="shared" si="72"/>
        <v>0.10761526738988027</v>
      </c>
      <c r="EU39" s="17">
        <f>VLOOKUP(B:B,[37]Summary_Jun_23!$B:$DT,123,0)</f>
        <v>3127732</v>
      </c>
      <c r="EV39" s="17">
        <f>VLOOKUP(B:B,[37]Summary_Jun_23!$B:$DV,125,0)</f>
        <v>24255630</v>
      </c>
      <c r="EW39" s="17">
        <f t="shared" si="148"/>
        <v>27383362</v>
      </c>
      <c r="EX39" s="22">
        <f t="shared" si="149"/>
        <v>0.11422016040251011</v>
      </c>
      <c r="EY39" s="1">
        <f>VLOOKUP(B:B,[38]Summary_Sep_23!$B:$DV,125,0)</f>
        <v>3533242</v>
      </c>
      <c r="EZ39" s="1">
        <f>VLOOKUP(B:B,[38]Summary_Sep_23!$B:$DX,127,0)</f>
        <v>24313005</v>
      </c>
      <c r="FA39" s="17">
        <f t="shared" si="75"/>
        <v>27846247</v>
      </c>
      <c r="FB39" s="22">
        <f t="shared" si="76"/>
        <v>0.12688395675007838</v>
      </c>
      <c r="FC39" s="17">
        <f>VLOOKUP(B:B,[39]Indu!$B:$DX,127,0)</f>
        <v>3942354</v>
      </c>
      <c r="FD39" s="17">
        <f>VLOOKUP(B:B,[39]Indu!$B:$EA,130,0)</f>
        <v>23222155</v>
      </c>
      <c r="FE39" s="17">
        <f t="shared" si="77"/>
        <v>27164509</v>
      </c>
      <c r="FF39" s="22">
        <f t="shared" si="78"/>
        <v>0.14512885176757659</v>
      </c>
      <c r="FG39" s="16">
        <f>VLOOKUP(B:B,'[40]Mar 2024 Final'!$B:$EA,130,0)</f>
        <v>4510703</v>
      </c>
      <c r="FH39" s="17">
        <f>VLOOKUP(B:B,'[40]Mar 2024 Final'!$B:$EC,132,0)</f>
        <v>24885540</v>
      </c>
      <c r="FI39" s="17">
        <f t="shared" si="154"/>
        <v>29396243</v>
      </c>
      <c r="FJ39" s="22">
        <f t="shared" si="155"/>
        <v>0.15344488069444792</v>
      </c>
      <c r="FK39" s="17">
        <f>VLOOKUP(B:B,'[41]June 2024 Final'!$B:$EF,135,0)</f>
        <v>5065024</v>
      </c>
      <c r="FL39" s="17">
        <f>VLOOKUP(B:B,'[41]June 2024 Final'!$B:$EH,137,0)</f>
        <v>25626476</v>
      </c>
      <c r="FM39" s="17">
        <f t="shared" si="81"/>
        <v>30691500</v>
      </c>
      <c r="FN39" s="22">
        <f t="shared" si="82"/>
        <v>0.16503018751120016</v>
      </c>
      <c r="FO39" s="17">
        <f>VLOOKUP(B:B,'[42]Sep 2024 Final'!$B:$EG,136,0)</f>
        <v>5225990</v>
      </c>
      <c r="FP39" s="17">
        <f>VLOOKUP(B:B,'[42]Sep 2024 Final'!$B:$EI,138,0)</f>
        <v>25008794</v>
      </c>
      <c r="FQ39" s="17">
        <f t="shared" si="83"/>
        <v>30234784</v>
      </c>
      <c r="FR39" s="22">
        <f t="shared" si="84"/>
        <v>0.17284694344103799</v>
      </c>
      <c r="FS39" s="17">
        <f>VLOOKUP(B:B,'[43]Dec 2024 Final'!$B:$EI,138,0)</f>
        <v>6667892</v>
      </c>
      <c r="FT39" s="17">
        <f>VLOOKUP(B:B,'[43]Dec 2024 Final'!$B:$EK,140,0)</f>
        <v>24856671</v>
      </c>
      <c r="FU39" s="17">
        <f t="shared" si="85"/>
        <v>31524563</v>
      </c>
      <c r="FV39" s="22">
        <f t="shared" si="86"/>
        <v>0.21151417705615777</v>
      </c>
    </row>
    <row r="40" spans="1:178" x14ac:dyDescent="0.25">
      <c r="A40">
        <v>34</v>
      </c>
      <c r="B40" s="11" t="s">
        <v>35</v>
      </c>
      <c r="C40" s="16">
        <f>VLOOKUP(B:B,'[44]Mar 2014 (Final)'!$B$1:$BH$65536,59,0)</f>
        <v>586134</v>
      </c>
      <c r="D40" s="17">
        <f>VLOOKUP(B:B,'[44]Mar 2014 (Final)'!$B$1:$BL$65536,63,0)</f>
        <v>3704597</v>
      </c>
      <c r="E40" s="17">
        <f t="shared" si="0"/>
        <v>4290731</v>
      </c>
      <c r="F40" s="22">
        <f t="shared" si="1"/>
        <v>0.1366046950974088</v>
      </c>
      <c r="G40" s="17">
        <f>VLOOKUP(B:B,'[45]June 2014 (Final - print)'!$B$1:$BI$65536,60,0)</f>
        <v>718688</v>
      </c>
      <c r="H40" s="17">
        <f>VLOOKUP(B:B,'[45]June 2014 (Final - print)'!$B$1:$BL$65536,63,0)</f>
        <v>3795928</v>
      </c>
      <c r="I40" s="17">
        <f t="shared" si="87"/>
        <v>4514616</v>
      </c>
      <c r="J40" s="22">
        <f t="shared" si="2"/>
        <v>0.15919139080710298</v>
      </c>
      <c r="K40" s="46"/>
      <c r="L40" s="46"/>
      <c r="M40" s="47">
        <f t="shared" si="3"/>
        <v>0</v>
      </c>
      <c r="N40" s="48" t="e">
        <f t="shared" si="4"/>
        <v>#DIV/0!</v>
      </c>
      <c r="O40" s="17">
        <f>VLOOKUP(B:B,'[3]Dec 2014 (Final)'!$B$1:$BO$65536,66,0)</f>
        <v>1003280</v>
      </c>
      <c r="P40" s="17">
        <f>VLOOKUP(B:B,'[3]Dec 2014 (Final)'!$B$1:$BQ$65536,68,0)</f>
        <v>3466021</v>
      </c>
      <c r="Q40" s="17">
        <f t="shared" si="5"/>
        <v>4469301</v>
      </c>
      <c r="R40" s="22">
        <f t="shared" si="6"/>
        <v>0.22448253093716444</v>
      </c>
      <c r="S40" s="16">
        <f>VLOOKUP(B:B,'[4]Mar 2015 (Final)'!$B$1:$BQ$65536,68,0)</f>
        <v>1008827</v>
      </c>
      <c r="T40" s="17">
        <f>VLOOKUP(B:B,'[4]Mar 2015 (Final)'!$B$1:$BS$65536,70,0)</f>
        <v>3583862</v>
      </c>
      <c r="U40" s="17">
        <f t="shared" si="7"/>
        <v>4592689</v>
      </c>
      <c r="V40" s="22">
        <f t="shared" si="8"/>
        <v>0.21965933247385139</v>
      </c>
      <c r="W40" s="17">
        <f>VLOOKUP(B:B,'[5]June 2015 (Final)'!$B$1:$BU$65536,72,0)</f>
        <v>1013838</v>
      </c>
      <c r="X40" s="17">
        <f>VLOOKUP(B:B,'[5]June 2015 (Final)'!$B$1:$BW$65536,74,0)</f>
        <v>3799497</v>
      </c>
      <c r="Y40" s="17">
        <f t="shared" si="9"/>
        <v>4813335</v>
      </c>
      <c r="Z40" s="22">
        <f t="shared" si="10"/>
        <v>0.21063109050169995</v>
      </c>
      <c r="AA40" s="17">
        <f>VLOOKUP(B:B,'[6]Sep 2015 (Final)'!$B$1:$BX$65536,75,0)</f>
        <v>991926</v>
      </c>
      <c r="AB40" s="17">
        <f>VLOOKUP(B:B,'[6]Sep 2015 (Final)'!$B$1:$BZ$65536,77,0)</f>
        <v>4092011</v>
      </c>
      <c r="AC40" s="17">
        <f t="shared" si="11"/>
        <v>5083937</v>
      </c>
      <c r="AD40" s="22">
        <f t="shared" si="12"/>
        <v>0.19510981351657189</v>
      </c>
      <c r="AE40" s="17">
        <f>VLOOKUP(B:B,'[7]Dec 2015 (Final)'!$B$1:$CA$65536,78,0)</f>
        <v>991482</v>
      </c>
      <c r="AF40" s="17">
        <f>VLOOKUP(B:B,'[7]Dec 2015 (Final)'!$B$1:$CC$65536,80,0)</f>
        <v>3731155</v>
      </c>
      <c r="AG40" s="17">
        <f t="shared" si="13"/>
        <v>4722637</v>
      </c>
      <c r="AH40" s="22">
        <f t="shared" si="14"/>
        <v>0.20994245376047321</v>
      </c>
      <c r="AI40" s="16">
        <f>VLOOKUP(B:B,'[8]Mar 2016 (Final)'!$B$1:$CD$65536,81,0)</f>
        <v>992866</v>
      </c>
      <c r="AJ40" s="17">
        <f>VLOOKUP(B:B,'[8]Mar 2016 (Final)'!$B$1:$CF$65536,83,0)</f>
        <v>3780109</v>
      </c>
      <c r="AK40" s="17">
        <f t="shared" si="15"/>
        <v>4772975</v>
      </c>
      <c r="AL40" s="22">
        <f t="shared" si="16"/>
        <v>0.20801826952791497</v>
      </c>
      <c r="AM40" s="17">
        <f>VLOOKUP(B:B,'[9]Jun 2016 (Final)'!$B$1:$CH$65536,85,0)</f>
        <v>994961</v>
      </c>
      <c r="AN40" s="17">
        <f>VLOOKUP(B:B,'[9]Jun 2016 (Final)'!$B$1:$CJ$65536,87,0)</f>
        <v>3750554</v>
      </c>
      <c r="AO40" s="17">
        <f t="shared" si="17"/>
        <v>4745515</v>
      </c>
      <c r="AP40" s="22">
        <f t="shared" si="18"/>
        <v>0.20966344011134724</v>
      </c>
      <c r="AQ40" s="17">
        <f>VLOOKUP(B:B,'[10]Sep 2016 (Final)'!$B$1:$CK$65536,88,0)</f>
        <v>868607</v>
      </c>
      <c r="AR40" s="17">
        <f>VLOOKUP(B:B,'[10]Sep 2016 (Final)'!$B$1:$CM$65536,90,0)</f>
        <v>3756669</v>
      </c>
      <c r="AS40" s="17">
        <f t="shared" si="19"/>
        <v>4625276</v>
      </c>
      <c r="AT40" s="22">
        <f t="shared" si="20"/>
        <v>0.18779571208291138</v>
      </c>
      <c r="AU40" s="17">
        <f>VLOOKUP(B:B,'[11]summary-dec-16'!$B$1:$CN$65536,91,0)</f>
        <v>926514</v>
      </c>
      <c r="AV40" s="17">
        <f>VLOOKUP(B:B,'[11]summary-dec-16'!$B$1:$CP$65536,93,0)</f>
        <v>3616626</v>
      </c>
      <c r="AW40" s="17">
        <f t="shared" si="21"/>
        <v>4543140</v>
      </c>
      <c r="AX40" s="22">
        <f t="shared" si="22"/>
        <v>0.2039369246820481</v>
      </c>
      <c r="AY40" s="16">
        <f>VLOOKUP(B:B,'[12]summary-mar-17'!$B$1:$CP$65536,93,0)</f>
        <v>948652</v>
      </c>
      <c r="AZ40" s="17">
        <f>VLOOKUP(B:B,'[12]summary-mar-17'!$B$1:$CR$65536,95,0)</f>
        <v>3681520</v>
      </c>
      <c r="BA40" s="17">
        <f t="shared" si="23"/>
        <v>4630172</v>
      </c>
      <c r="BB40" s="22">
        <f t="shared" si="24"/>
        <v>0.20488482933247404</v>
      </c>
      <c r="BC40" s="17">
        <f>VLOOKUP(B:B,'[13]summary-june-17'!$B$1:$CS$65536,96,0)</f>
        <v>962784</v>
      </c>
      <c r="BD40" s="17">
        <f>VLOOKUP(B:B,'[13]summary-june-17'!$B$1:$CU$65536,98,0)</f>
        <v>3623742</v>
      </c>
      <c r="BE40" s="17">
        <f t="shared" si="25"/>
        <v>4586526</v>
      </c>
      <c r="BF40" s="22">
        <f t="shared" si="26"/>
        <v>0.20991574014842607</v>
      </c>
      <c r="BG40" s="17">
        <f>VLOOKUP(B:B,'[14]summary-sep-17'!$B$1:$CV$65536,99,0)</f>
        <v>1209517</v>
      </c>
      <c r="BH40" s="17">
        <f>VLOOKUP(B:B,'[14]summary-sep-17'!$B$1:$CX$65536,101,0)</f>
        <v>3548760</v>
      </c>
      <c r="BI40" s="17">
        <f t="shared" si="27"/>
        <v>4758277</v>
      </c>
      <c r="BJ40" s="22">
        <f t="shared" si="28"/>
        <v>0.25419222125992247</v>
      </c>
      <c r="BK40" s="17">
        <f>VLOOKUP(B:B,'[15]summary-Dec-17'!$B$1:$CY$65536,102,0)</f>
        <v>1176906</v>
      </c>
      <c r="BL40" s="17">
        <f>VLOOKUP(B:B,'[15]summary-Dec-17'!$B$1:$DA$65536,104,0)</f>
        <v>2769120</v>
      </c>
      <c r="BM40" s="17">
        <f t="shared" si="29"/>
        <v>3946026</v>
      </c>
      <c r="BN40" s="22">
        <f t="shared" si="30"/>
        <v>0.2982509491827981</v>
      </c>
      <c r="BO40" s="16">
        <f>VLOOKUP(B:B,'[16]summary-Mar-18'!$B$1:$DB$65536,105,0)</f>
        <v>1192095</v>
      </c>
      <c r="BP40" s="17">
        <f>VLOOKUP(B:B,'[16]summary-Mar-18'!$B$1:$DD$65536,107,0)</f>
        <v>2566494</v>
      </c>
      <c r="BQ40" s="17">
        <f t="shared" si="31"/>
        <v>3758589</v>
      </c>
      <c r="BR40" s="22">
        <f t="shared" si="32"/>
        <v>0.31716556399223217</v>
      </c>
      <c r="BS40" s="17">
        <f>VLOOKUP(B:B,'[17]summary-Jun-18'!$B$1:$DE$65536,108,0)</f>
        <v>1076518</v>
      </c>
      <c r="BT40" s="1">
        <f>VLOOKUP(B:B,'[17]summary-Jun-18'!$B$1:$DG$65536,110,0)</f>
        <v>2446597</v>
      </c>
      <c r="BU40" s="17">
        <f t="shared" si="33"/>
        <v>3523115</v>
      </c>
      <c r="BV40" s="22">
        <f t="shared" si="34"/>
        <v>0.30555857529487401</v>
      </c>
      <c r="BW40" s="17">
        <f>VLOOKUP(B:B,'[18]summary-Sep-18'!$B$1:$DH$65536,111,0)</f>
        <v>1073118</v>
      </c>
      <c r="BX40" s="17">
        <f>VLOOKUP(B:B,'[18]summary-Sep-18'!$B$1:$DJ$65536,113,0)</f>
        <v>2461065</v>
      </c>
      <c r="BY40" s="17">
        <f t="shared" si="35"/>
        <v>3534183</v>
      </c>
      <c r="BZ40" s="22">
        <f t="shared" si="36"/>
        <v>0.30363962477325029</v>
      </c>
      <c r="CA40" s="17">
        <f>VLOOKUP(B:B,'[19]summary-Dec-18'!$B$1:$DK$65536,114,0)</f>
        <v>979273</v>
      </c>
      <c r="CB40" s="17">
        <f>VLOOKUP(B:B,'[19]summary-Dec-18'!$B$1:$DM$65536,116,0)</f>
        <v>2560398</v>
      </c>
      <c r="CC40" s="17">
        <f t="shared" si="37"/>
        <v>3539671</v>
      </c>
      <c r="CD40" s="22">
        <f t="shared" si="38"/>
        <v>0.27665650282187243</v>
      </c>
      <c r="CE40" s="16">
        <f>VLOOKUP(B:B,[20]Summary_mar_19!$B$1:$DN$65536,117,0)</f>
        <v>972785</v>
      </c>
      <c r="CF40" s="17">
        <f>VLOOKUP(B:B,[20]Summary_mar_19!$B$1:$DP$65536,119,0)</f>
        <v>2754795</v>
      </c>
      <c r="CG40" s="17">
        <f t="shared" si="39"/>
        <v>3727580</v>
      </c>
      <c r="CH40" s="22">
        <f t="shared" si="40"/>
        <v>0.26096958348311772</v>
      </c>
      <c r="CI40" s="17">
        <f>VLOOKUP(B:B,[21]Summary_jun_19!$B$1:$DQ$65536,120,0)</f>
        <v>1085309</v>
      </c>
      <c r="CJ40" s="17">
        <f>VLOOKUP(B:B,[21]Summary_jun_19!$B$1:$DS$65536,122,0)</f>
        <v>4171142</v>
      </c>
      <c r="CK40" s="17">
        <f t="shared" si="41"/>
        <v>5256451</v>
      </c>
      <c r="CL40" s="22">
        <f t="shared" si="42"/>
        <v>0.20647181910380216</v>
      </c>
      <c r="CM40" s="17">
        <f>VLOOKUP(B:B,[22]Summary_sep_19!$B$1:$DT$65536,123,0)</f>
        <v>1084462</v>
      </c>
      <c r="CN40" s="17">
        <f>VLOOKUP(B:B,[22]Summary_sep_19!$B$1:$DV$65536,125,0)</f>
        <v>4306844</v>
      </c>
      <c r="CO40" s="17">
        <f t="shared" si="43"/>
        <v>5391306</v>
      </c>
      <c r="CP40" s="22">
        <f t="shared" si="44"/>
        <v>0.20115014803463205</v>
      </c>
      <c r="CQ40" s="17">
        <f>VLOOKUP(B:B,[23]Summary_DEC_19!$B$1:$DW$65536,126,0)</f>
        <v>819395</v>
      </c>
      <c r="CR40" s="17">
        <f>VLOOKUP(B:B,[23]Summary_DEC_19!$B$1:$DY$65536,128,0)</f>
        <v>5964756</v>
      </c>
      <c r="CS40" s="17">
        <f t="shared" si="45"/>
        <v>6784151</v>
      </c>
      <c r="CT40" s="22">
        <f t="shared" si="46"/>
        <v>0.12078077271570165</v>
      </c>
      <c r="CU40" s="16">
        <f>VLOOKUP(B:B,[24]Summary_mar_20!$B:$DZ,129,0)</f>
        <v>752169</v>
      </c>
      <c r="CV40" s="17">
        <f>VLOOKUP(B:B,[24]Summary_mar_20!$B:$EB,131,0)</f>
        <v>6257959</v>
      </c>
      <c r="CW40" s="17">
        <f t="shared" si="47"/>
        <v>7010128</v>
      </c>
      <c r="CX40" s="22">
        <f t="shared" si="48"/>
        <v>0.10729747017458169</v>
      </c>
      <c r="CY40" s="17">
        <f>VLOOKUP(B:B,[25]Summary_jun_20!$B:$EC,132,0)</f>
        <v>747596</v>
      </c>
      <c r="CZ40" s="17">
        <f>VLOOKUP(B:B,[25]Summary_jun_20!$B:$EE,134,0)</f>
        <v>6958079</v>
      </c>
      <c r="DA40" s="17">
        <f t="shared" si="49"/>
        <v>7705675</v>
      </c>
      <c r="DB40" s="22">
        <f t="shared" si="50"/>
        <v>9.7018885431840812E-2</v>
      </c>
      <c r="DC40" s="17">
        <f>VLOOKUP(B:B,[26]Summary_Sep_20!$B:$EF,135,0)</f>
        <v>749459</v>
      </c>
      <c r="DD40" s="17">
        <f>VLOOKUP(B:B,[26]Summary_Sep_20!$B:$EI,138,0)</f>
        <v>7278771</v>
      </c>
      <c r="DE40" s="17">
        <f t="shared" si="51"/>
        <v>8028230</v>
      </c>
      <c r="DF40" s="22">
        <f t="shared" si="52"/>
        <v>9.3352955757371181E-2</v>
      </c>
      <c r="DG40" s="17">
        <f>VLOOKUP(B:B,[27]Summary_Dec_20!$B:$EI,138,0)</f>
        <v>733965</v>
      </c>
      <c r="DH40" s="17">
        <f>VLOOKUP(B:B,[27]Summary_Dec_20!$B:$EM,142,0)</f>
        <v>7279704</v>
      </c>
      <c r="DI40" s="17">
        <f t="shared" si="53"/>
        <v>8013669</v>
      </c>
      <c r="DJ40" s="22">
        <f t="shared" si="54"/>
        <v>9.1589133516744956E-2</v>
      </c>
      <c r="DK40" s="16">
        <f>VLOOKUP(B:B,[28]Summary_Mar_21!$B:$EK,140,0)</f>
        <v>460855</v>
      </c>
      <c r="DL40" s="17">
        <f>VLOOKUP(B:B,[28]Summary_Mar_21!$B:$EM,142,0)</f>
        <v>4903485</v>
      </c>
      <c r="DM40" s="17">
        <f t="shared" si="55"/>
        <v>5364340</v>
      </c>
      <c r="DN40" s="22">
        <f t="shared" si="56"/>
        <v>8.5910848305662951E-2</v>
      </c>
      <c r="DO40" s="17">
        <f>VLOOKUP(B:B,[29]Summary_Jun_21!$B:$EN,143,0)</f>
        <v>462460</v>
      </c>
      <c r="DP40" s="17">
        <f>VLOOKUP(B:B,[29]Summary_Jun_21!$B:$EP,145,0)</f>
        <v>5085258</v>
      </c>
      <c r="DQ40" s="17">
        <f t="shared" si="57"/>
        <v>5547718</v>
      </c>
      <c r="DR40" s="22">
        <f t="shared" si="58"/>
        <v>8.3360401520048422E-2</v>
      </c>
      <c r="DS40" s="17">
        <f>VLOOKUP(B:B,[30]Summary_Sep_21!$B:$EQ,146,0)</f>
        <v>465130</v>
      </c>
      <c r="DT40" s="17">
        <f>VLOOKUP(B:B,[30]Summary_Sep_21!$B:$ES,148,0)</f>
        <v>5140763</v>
      </c>
      <c r="DU40" s="17">
        <f t="shared" si="59"/>
        <v>5605893</v>
      </c>
      <c r="DV40" s="22">
        <f t="shared" si="60"/>
        <v>8.2971615762198817E-2</v>
      </c>
      <c r="DW40" s="17">
        <f>VLOOKUP(B:B,[31]Summary_Dec_21!$B:$EV,151,0)</f>
        <v>464223</v>
      </c>
      <c r="DX40" s="17">
        <f>VLOOKUP(B:B,[31]Summary_Dec_21!$B:$EX,153,0)</f>
        <v>5573095</v>
      </c>
      <c r="DY40" s="17">
        <f t="shared" si="61"/>
        <v>6037318</v>
      </c>
      <c r="DZ40" s="22">
        <f t="shared" si="62"/>
        <v>7.6892255799677942E-2</v>
      </c>
      <c r="EA40" s="16">
        <f>VLOOKUP(B:B,[32]Summary_Mar_22!$B:$DL,115,0)</f>
        <v>356556</v>
      </c>
      <c r="EB40" s="17">
        <f>VLOOKUP(B:B,[32]Summary_Mar_22!$B:$DN,117,0)</f>
        <v>5641885</v>
      </c>
      <c r="EC40" s="17">
        <f t="shared" si="63"/>
        <v>5998441</v>
      </c>
      <c r="ED40" s="22">
        <f t="shared" si="64"/>
        <v>5.9441444868758402E-2</v>
      </c>
      <c r="EE40" s="17">
        <f>VLOOKUP(B:B,[33]Summary_Jun_22!$B:$DO,118,0)</f>
        <v>345137</v>
      </c>
      <c r="EF40" s="17">
        <f>VLOOKUP(B:B,[33]Summary_Jun_22!$B:$DQ,120,0)</f>
        <v>5437189</v>
      </c>
      <c r="EG40" s="17">
        <f t="shared" si="65"/>
        <v>5782326</v>
      </c>
      <c r="EH40" s="22">
        <f t="shared" si="66"/>
        <v>5.9688263857831603E-2</v>
      </c>
      <c r="EI40" s="17">
        <f>VLOOKUP(B:B,[34]Summary_Sep_22!$B:$DR,121,0)</f>
        <v>350756</v>
      </c>
      <c r="EJ40" s="17">
        <f>VLOOKUP(B:B,[34]Summary_Sep_22!$B:$DT,123,0)</f>
        <v>5854219</v>
      </c>
      <c r="EK40" s="17">
        <f t="shared" si="67"/>
        <v>6204975</v>
      </c>
      <c r="EL40" s="22">
        <f t="shared" si="68"/>
        <v>5.6528189074089741E-2</v>
      </c>
      <c r="EM40" s="17">
        <f>VLOOKUP(B:B,[35]Summary_Dec_22!$B:$DU,124,0)</f>
        <v>358778</v>
      </c>
      <c r="EN40" s="17">
        <f>VLOOKUP(B:B,[35]Summary_Dec_22!$B:$DW,126,0)</f>
        <v>5788334</v>
      </c>
      <c r="EO40" s="17">
        <f t="shared" si="69"/>
        <v>6147112</v>
      </c>
      <c r="EP40" s="22">
        <f t="shared" si="70"/>
        <v>5.8365294141378914E-2</v>
      </c>
      <c r="EQ40" s="16">
        <f>VLOOKUP(B:B,[36]Summary_Mar_23!$B:$DS,122,0)</f>
        <v>415686</v>
      </c>
      <c r="ER40" s="17">
        <f>VLOOKUP(B:B,[36]Summary_Mar_23!$B:$DU,124,0)</f>
        <v>6549329</v>
      </c>
      <c r="ES40" s="17">
        <f t="shared" si="71"/>
        <v>6965015</v>
      </c>
      <c r="ET40" s="22">
        <f t="shared" si="72"/>
        <v>5.9681996377610097E-2</v>
      </c>
      <c r="EU40" s="17">
        <f>VLOOKUP(B:B,[37]Summary_Jun_23!$B:$DT,123,0)</f>
        <v>426549</v>
      </c>
      <c r="EV40" s="17">
        <f>VLOOKUP(B:B,[37]Summary_Jun_23!$B:$DV,125,0)</f>
        <v>7923486</v>
      </c>
      <c r="EW40" s="17">
        <f t="shared" si="148"/>
        <v>8350035</v>
      </c>
      <c r="EX40" s="22">
        <f t="shared" si="149"/>
        <v>5.1083498452401697E-2</v>
      </c>
      <c r="EY40" s="1">
        <f>VLOOKUP(B:B,[38]Summary_Sep_23!$B:$DV,125,0)</f>
        <v>597803</v>
      </c>
      <c r="EZ40" s="1">
        <f>VLOOKUP(B:B,[38]Summary_Sep_23!$B:$DX,127,0)</f>
        <v>8682164</v>
      </c>
      <c r="FA40" s="17">
        <f t="shared" si="75"/>
        <v>9279967</v>
      </c>
      <c r="FB40" s="22">
        <f t="shared" si="76"/>
        <v>6.4418655799099292E-2</v>
      </c>
      <c r="FC40" s="17">
        <f>VLOOKUP(B:B,[39]Indu!$B:$DX,127,0)</f>
        <v>2069835</v>
      </c>
      <c r="FD40" s="17">
        <f>VLOOKUP(B:B,[39]Indu!$B:$EA,130,0)</f>
        <v>10742644</v>
      </c>
      <c r="FE40" s="17">
        <f t="shared" si="77"/>
        <v>12812479</v>
      </c>
      <c r="FF40" s="22">
        <f t="shared" si="78"/>
        <v>0.16154836234268169</v>
      </c>
      <c r="FG40" s="16">
        <f>VLOOKUP(B:B,'[40]Mar 2024 Final'!$B:$EA,130,0)</f>
        <v>2224185</v>
      </c>
      <c r="FH40" s="17">
        <f>VLOOKUP(B:B,'[40]Mar 2024 Final'!$B:$EC,132,0)</f>
        <v>10657957</v>
      </c>
      <c r="FI40" s="17">
        <f t="shared" si="154"/>
        <v>12882142</v>
      </c>
      <c r="FJ40" s="22">
        <f t="shared" si="155"/>
        <v>0.1726564572879262</v>
      </c>
      <c r="FK40" s="17">
        <f>VLOOKUP(B:B,'[41]June 2024 Final'!$B:$EF,135,0)</f>
        <v>2176504</v>
      </c>
      <c r="FL40" s="17">
        <f>VLOOKUP(B:B,'[41]June 2024 Final'!$B:$EH,137,0)</f>
        <v>10172625</v>
      </c>
      <c r="FM40" s="17">
        <f t="shared" si="81"/>
        <v>12349129</v>
      </c>
      <c r="FN40" s="22">
        <f t="shared" si="82"/>
        <v>0.17624757179231021</v>
      </c>
      <c r="FO40" s="17">
        <f>VLOOKUP(B:B,'[42]Sep 2024 Final'!$B:$EG,136,0)</f>
        <v>2189259</v>
      </c>
      <c r="FP40" s="17">
        <f>VLOOKUP(B:B,'[42]Sep 2024 Final'!$B:$EI,138,0)</f>
        <v>9989315</v>
      </c>
      <c r="FQ40" s="17">
        <f t="shared" si="83"/>
        <v>12178574</v>
      </c>
      <c r="FR40" s="22">
        <f t="shared" si="84"/>
        <v>0.17976316439018231</v>
      </c>
      <c r="FS40" s="17">
        <f>VLOOKUP(B:B,'[43]Dec 2024 Final'!$B:$EI,138,0)</f>
        <v>3261393</v>
      </c>
      <c r="FT40" s="17">
        <f>VLOOKUP(B:B,'[43]Dec 2024 Final'!$B:$EK,140,0)</f>
        <v>9000393</v>
      </c>
      <c r="FU40" s="17">
        <f t="shared" si="85"/>
        <v>12261786</v>
      </c>
      <c r="FV40" s="22">
        <f t="shared" si="86"/>
        <v>0.26598025768839872</v>
      </c>
    </row>
    <row r="41" spans="1:178" x14ac:dyDescent="0.25">
      <c r="A41">
        <v>35</v>
      </c>
      <c r="B41" s="11" t="s">
        <v>36</v>
      </c>
      <c r="C41" s="16">
        <f>VLOOKUP(B:B,'[44]Mar 2014 (Final)'!$B$1:$BH$65536,59,0)</f>
        <v>5071397</v>
      </c>
      <c r="D41" s="17">
        <f>VLOOKUP(B:B,'[44]Mar 2014 (Final)'!$B$1:$BL$65536,63,0)</f>
        <v>47193129</v>
      </c>
      <c r="E41" s="17">
        <f t="shared" si="0"/>
        <v>52264526</v>
      </c>
      <c r="F41" s="22">
        <f t="shared" si="1"/>
        <v>9.7033253492053093E-2</v>
      </c>
      <c r="G41" s="17">
        <f>VLOOKUP(B:B,'[45]June 2014 (Final - print)'!$B$1:$BI$65536,60,0)</f>
        <v>4991380</v>
      </c>
      <c r="H41" s="17">
        <f>VLOOKUP(B:B,'[45]June 2014 (Final - print)'!$B$1:$BL$65536,63,0)</f>
        <v>54717166</v>
      </c>
      <c r="I41" s="17">
        <f t="shared" si="87"/>
        <v>59708546</v>
      </c>
      <c r="J41" s="22">
        <f t="shared" si="2"/>
        <v>8.3595738539672365E-2</v>
      </c>
      <c r="K41" s="46"/>
      <c r="L41" s="46"/>
      <c r="M41" s="47">
        <f t="shared" si="3"/>
        <v>0</v>
      </c>
      <c r="N41" s="48" t="e">
        <f t="shared" si="4"/>
        <v>#DIV/0!</v>
      </c>
      <c r="O41" s="17">
        <f>VLOOKUP(B:B,'[3]Dec 2014 (Final)'!$B$1:$BO$65536,66,0)</f>
        <v>7048129</v>
      </c>
      <c r="P41" s="17">
        <f>VLOOKUP(B:B,'[3]Dec 2014 (Final)'!$B$1:$BQ$65536,68,0)</f>
        <v>65641491</v>
      </c>
      <c r="Q41" s="17">
        <f t="shared" si="5"/>
        <v>72689620</v>
      </c>
      <c r="R41" s="22">
        <f t="shared" si="6"/>
        <v>9.6961973387672137E-2</v>
      </c>
      <c r="S41" s="16">
        <f>VLOOKUP(B:B,'[4]Mar 2015 (Final)'!$B$1:$BQ$65536,68,0)</f>
        <v>6718956</v>
      </c>
      <c r="T41" s="17">
        <f>VLOOKUP(B:B,'[4]Mar 2015 (Final)'!$B$1:$BS$65536,70,0)</f>
        <v>70050360</v>
      </c>
      <c r="U41" s="17">
        <f t="shared" si="7"/>
        <v>76769316</v>
      </c>
      <c r="V41" s="22">
        <f t="shared" si="8"/>
        <v>8.7521373773865596E-2</v>
      </c>
      <c r="W41" s="17">
        <f>VLOOKUP(B:B,'[5]June 2015 (Final)'!$B$1:$BU$65536,72,0)</f>
        <v>6484372</v>
      </c>
      <c r="X41" s="17">
        <f>VLOOKUP(B:B,'[5]June 2015 (Final)'!$B$1:$BW$65536,74,0)</f>
        <v>71435361</v>
      </c>
      <c r="Y41" s="17">
        <f t="shared" si="9"/>
        <v>77919733</v>
      </c>
      <c r="Z41" s="22">
        <f t="shared" si="10"/>
        <v>8.3218611644883325E-2</v>
      </c>
      <c r="AA41" s="17">
        <f>VLOOKUP(B:B,'[6]Sep 2015 (Final)'!$B$1:$BX$65536,75,0)</f>
        <v>6106343</v>
      </c>
      <c r="AB41" s="17">
        <f>VLOOKUP(B:B,'[6]Sep 2015 (Final)'!$B$1:$BZ$65536,77,0)</f>
        <v>73558720</v>
      </c>
      <c r="AC41" s="17">
        <f t="shared" si="11"/>
        <v>79665063</v>
      </c>
      <c r="AD41" s="22">
        <f t="shared" si="12"/>
        <v>7.6650199849838813E-2</v>
      </c>
      <c r="AE41" s="17">
        <f>VLOOKUP(B:B,'[7]Dec 2015 (Final)'!$B$1:$CA$65536,78,0)</f>
        <v>9963684</v>
      </c>
      <c r="AF41" s="17">
        <f>VLOOKUP(B:B,'[7]Dec 2015 (Final)'!$B$1:$CC$65536,80,0)</f>
        <v>67803990</v>
      </c>
      <c r="AG41" s="17">
        <f t="shared" si="13"/>
        <v>77767674</v>
      </c>
      <c r="AH41" s="22">
        <f t="shared" si="14"/>
        <v>0.12812115224122558</v>
      </c>
      <c r="AI41" s="16">
        <f>VLOOKUP(B:B,'[8]Mar 2016 (Final)'!$B$1:$CD$65536,81,0)</f>
        <v>15083572</v>
      </c>
      <c r="AJ41" s="17">
        <f>VLOOKUP(B:B,'[8]Mar 2016 (Final)'!$B$1:$CF$65536,83,0)</f>
        <v>66315233</v>
      </c>
      <c r="AK41" s="17">
        <f t="shared" si="15"/>
        <v>81398805</v>
      </c>
      <c r="AL41" s="22">
        <f t="shared" si="16"/>
        <v>0.18530458770248531</v>
      </c>
      <c r="AM41" s="17">
        <f>VLOOKUP(B:B,'[9]Jun 2016 (Final)'!$B$1:$CH$65536,85,0)</f>
        <v>24836104</v>
      </c>
      <c r="AN41" s="17">
        <f>VLOOKUP(B:B,'[9]Jun 2016 (Final)'!$B$1:$CJ$65536,87,0)</f>
        <v>64782208</v>
      </c>
      <c r="AO41" s="17">
        <f t="shared" si="17"/>
        <v>89618312</v>
      </c>
      <c r="AP41" s="22">
        <f t="shared" si="18"/>
        <v>0.27713202185731861</v>
      </c>
      <c r="AQ41" s="17">
        <f>VLOOKUP(B:B,'[10]Sep 2016 (Final)'!$B$1:$CK$65536,88,0)</f>
        <v>31405905</v>
      </c>
      <c r="AR41" s="17">
        <f>VLOOKUP(B:B,'[10]Sep 2016 (Final)'!$B$1:$CM$65536,90,0)</f>
        <v>62146167</v>
      </c>
      <c r="AS41" s="17">
        <f t="shared" si="19"/>
        <v>93552072</v>
      </c>
      <c r="AT41" s="22">
        <f t="shared" si="20"/>
        <v>0.33570507128906774</v>
      </c>
      <c r="AU41" s="17">
        <f>VLOOKUP(B:B,'[11]summary-dec-16'!$B$1:$CN$65536,91,0)</f>
        <v>26768991</v>
      </c>
      <c r="AV41" s="17">
        <f>VLOOKUP(B:B,'[11]summary-dec-16'!$B$1:$CP$65536,93,0)</f>
        <v>59339225</v>
      </c>
      <c r="AW41" s="17">
        <f t="shared" si="21"/>
        <v>86108216</v>
      </c>
      <c r="AX41" s="22">
        <f t="shared" si="22"/>
        <v>0.31087615379233963</v>
      </c>
      <c r="AY41" s="16">
        <f>VLOOKUP(B:B,'[12]summary-mar-17'!$B$1:$CP$65536,93,0)</f>
        <v>25622519</v>
      </c>
      <c r="AZ41" s="17">
        <f>VLOOKUP(B:B,'[12]summary-mar-17'!$B$1:$CR$65536,95,0)</f>
        <v>58126112</v>
      </c>
      <c r="BA41" s="17">
        <f t="shared" si="23"/>
        <v>83748631</v>
      </c>
      <c r="BB41" s="22">
        <f t="shared" si="24"/>
        <v>0.30594552644090384</v>
      </c>
      <c r="BC41" s="17">
        <f>VLOOKUP(B:B,'[13]summary-june-17'!$B$1:$CS$65536,96,0)</f>
        <v>26110919</v>
      </c>
      <c r="BD41" s="17">
        <f>VLOOKUP(B:B,'[13]summary-june-17'!$B$1:$CU$65536,98,0)</f>
        <v>57023483</v>
      </c>
      <c r="BE41" s="17">
        <f t="shared" si="25"/>
        <v>83134402</v>
      </c>
      <c r="BF41" s="22">
        <f t="shared" si="26"/>
        <v>0.31408079413381718</v>
      </c>
      <c r="BG41" s="17">
        <f>VLOOKUP(B:B,'[14]summary-sep-17'!$B$1:$CV$65536,99,0)</f>
        <v>26057108</v>
      </c>
      <c r="BH41" s="17">
        <f>VLOOKUP(B:B,'[14]summary-sep-17'!$B$1:$CX$65536,101,0)</f>
        <v>57939751</v>
      </c>
      <c r="BI41" s="17">
        <f t="shared" si="27"/>
        <v>83996859</v>
      </c>
      <c r="BJ41" s="22">
        <f t="shared" si="28"/>
        <v>0.31021526650181053</v>
      </c>
      <c r="BK41" s="17">
        <f>VLOOKUP(B:B,'[15]summary-Dec-17'!$B$1:$CY$65536,102,0)</f>
        <v>23878080</v>
      </c>
      <c r="BL41" s="17">
        <f>VLOOKUP(B:B,'[15]summary-Dec-17'!$B$1:$DA$65536,104,0)</f>
        <v>52361043</v>
      </c>
      <c r="BM41" s="17">
        <f t="shared" si="29"/>
        <v>76239123</v>
      </c>
      <c r="BN41" s="22">
        <f t="shared" si="30"/>
        <v>0.31319982523933282</v>
      </c>
      <c r="BO41" s="16">
        <f>VLOOKUP(B:B,'[16]summary-Mar-18'!$B$1:$DB$65536,105,0)</f>
        <v>25005181</v>
      </c>
      <c r="BP41" s="17">
        <f>VLOOKUP(B:B,'[16]summary-Mar-18'!$B$1:$DD$65536,107,0)</f>
        <v>51149483</v>
      </c>
      <c r="BQ41" s="17">
        <f t="shared" si="31"/>
        <v>76154664</v>
      </c>
      <c r="BR41" s="22">
        <f t="shared" si="32"/>
        <v>0.32834733536477817</v>
      </c>
      <c r="BS41" s="17">
        <f>VLOOKUP(B:B,'[17]summary-Jun-18'!$B$1:$DE$65536,108,0)</f>
        <v>25987999</v>
      </c>
      <c r="BT41" s="1">
        <f>VLOOKUP(B:B,'[17]summary-Jun-18'!$B$1:$DG$65536,110,0)</f>
        <v>47815704</v>
      </c>
      <c r="BU41" s="17">
        <f t="shared" si="33"/>
        <v>73803703</v>
      </c>
      <c r="BV41" s="22">
        <f t="shared" si="34"/>
        <v>0.35212323966996617</v>
      </c>
      <c r="BW41" s="17">
        <f>VLOOKUP(B:B,'[18]summary-Sep-18'!$B$1:$DH$65536,111,0)</f>
        <v>26533501</v>
      </c>
      <c r="BX41" s="17">
        <f>VLOOKUP(B:B,'[18]summary-Sep-18'!$B$1:$DJ$65536,113,0)</f>
        <v>48002783</v>
      </c>
      <c r="BY41" s="17">
        <f t="shared" si="35"/>
        <v>74536284</v>
      </c>
      <c r="BZ41" s="22">
        <f t="shared" si="36"/>
        <v>0.35598100114569703</v>
      </c>
      <c r="CA41" s="17">
        <f>VLOOKUP(B:B,'[19]summary-Dec-18'!$B$1:$DK$65536,114,0)</f>
        <v>26993149</v>
      </c>
      <c r="CB41" s="17">
        <f>VLOOKUP(B:B,'[19]summary-Dec-18'!$B$1:$DM$65536,116,0)</f>
        <v>47778777</v>
      </c>
      <c r="CC41" s="17">
        <f t="shared" si="37"/>
        <v>74771926</v>
      </c>
      <c r="CD41" s="22">
        <f t="shared" si="38"/>
        <v>0.36100646919272883</v>
      </c>
      <c r="CE41" s="16">
        <f>VLOOKUP(B:B,[20]Summary_mar_19!$B$1:$DN$65536,117,0)</f>
        <v>26956412</v>
      </c>
      <c r="CF41" s="17">
        <f>VLOOKUP(B:B,[20]Summary_mar_19!$B$1:$DP$65536,119,0)</f>
        <v>45925331</v>
      </c>
      <c r="CG41" s="17">
        <f t="shared" si="39"/>
        <v>72881743</v>
      </c>
      <c r="CH41" s="22">
        <f t="shared" si="40"/>
        <v>0.36986508404443619</v>
      </c>
      <c r="CI41" s="17">
        <f>VLOOKUP(B:B,[21]Summary_jun_19!$B$1:$DQ$65536,120,0)</f>
        <v>27489010</v>
      </c>
      <c r="CJ41" s="17">
        <f>VLOOKUP(B:B,[21]Summary_jun_19!$B$1:$DS$65536,122,0)</f>
        <v>47332487</v>
      </c>
      <c r="CK41" s="17">
        <f t="shared" si="41"/>
        <v>74821497</v>
      </c>
      <c r="CL41" s="22">
        <f t="shared" si="42"/>
        <v>0.36739454705109681</v>
      </c>
      <c r="CM41" s="17">
        <f>VLOOKUP(B:B,[22]Summary_sep_19!$B$1:$DT$65536,123,0)</f>
        <v>27647611</v>
      </c>
      <c r="CN41" s="17">
        <f>VLOOKUP(B:B,[22]Summary_sep_19!$B$1:$DV$65536,125,0)</f>
        <v>47852523</v>
      </c>
      <c r="CO41" s="17">
        <f t="shared" si="43"/>
        <v>75500134</v>
      </c>
      <c r="CP41" s="22">
        <f t="shared" si="44"/>
        <v>0.36619287324708588</v>
      </c>
      <c r="CQ41" s="17">
        <f>VLOOKUP(B:B,[23]Summary_DEC_19!$B$1:$DW$65536,126,0)</f>
        <v>20644725</v>
      </c>
      <c r="CR41" s="17">
        <f>VLOOKUP(B:B,[23]Summary_DEC_19!$B$1:$DY$65536,128,0)</f>
        <v>45871701</v>
      </c>
      <c r="CS41" s="17">
        <f t="shared" si="45"/>
        <v>66516426</v>
      </c>
      <c r="CT41" s="22">
        <f t="shared" si="46"/>
        <v>0.31037032867640846</v>
      </c>
      <c r="CU41" s="16">
        <f>VLOOKUP(B:B,[24]Summary_mar_20!$B:$DZ,129,0)</f>
        <v>20183086</v>
      </c>
      <c r="CV41" s="17">
        <f>VLOOKUP(B:B,[24]Summary_mar_20!$B:$EB,131,0)</f>
        <v>47879059</v>
      </c>
      <c r="CW41" s="17">
        <f t="shared" si="47"/>
        <v>68062145</v>
      </c>
      <c r="CX41" s="22">
        <f t="shared" si="48"/>
        <v>0.2965390820403912</v>
      </c>
      <c r="CY41" s="17">
        <f>VLOOKUP(B:B,[25]Summary_jun_20!$B:$EC,132,0)</f>
        <v>23278451</v>
      </c>
      <c r="CZ41" s="17">
        <f>VLOOKUP(B:B,[25]Summary_jun_20!$B:$EE,134,0)</f>
        <v>50273213</v>
      </c>
      <c r="DA41" s="17">
        <f t="shared" si="49"/>
        <v>73551664</v>
      </c>
      <c r="DB41" s="22">
        <f t="shared" si="50"/>
        <v>0.31649115375554249</v>
      </c>
      <c r="DC41" s="17">
        <f>VLOOKUP(B:B,[26]Summary_Sep_20!$B:$EF,135,0)</f>
        <v>23395418</v>
      </c>
      <c r="DD41" s="17">
        <f>VLOOKUP(B:B,[26]Summary_Sep_20!$B:$EI,138,0)</f>
        <v>53380947</v>
      </c>
      <c r="DE41" s="17">
        <f t="shared" si="51"/>
        <v>76776365</v>
      </c>
      <c r="DF41" s="22">
        <f t="shared" si="52"/>
        <v>0.30472161582539103</v>
      </c>
      <c r="DG41" s="17">
        <f>VLOOKUP(B:B,[27]Summary_Dec_20!$B:$EI,138,0)</f>
        <v>22147433</v>
      </c>
      <c r="DH41" s="17">
        <f>VLOOKUP(B:B,[27]Summary_Dec_20!$B:$EM,142,0)</f>
        <v>55539275</v>
      </c>
      <c r="DI41" s="17">
        <f t="shared" si="53"/>
        <v>77686708</v>
      </c>
      <c r="DJ41" s="22">
        <f t="shared" si="54"/>
        <v>0.28508651698820858</v>
      </c>
      <c r="DK41" s="16">
        <f>VLOOKUP(B:B,[28]Summary_Mar_21!$B:$EK,140,0)</f>
        <v>21626926</v>
      </c>
      <c r="DL41" s="17">
        <f>VLOOKUP(B:B,[28]Summary_Mar_21!$B:$EM,142,0)</f>
        <v>57668263</v>
      </c>
      <c r="DM41" s="17">
        <f t="shared" si="55"/>
        <v>79295189</v>
      </c>
      <c r="DN41" s="22">
        <f t="shared" si="56"/>
        <v>0.27273944703000835</v>
      </c>
      <c r="DO41" s="17">
        <f>VLOOKUP(B:B,[29]Summary_Jun_21!$B:$EN,143,0)</f>
        <v>22898410</v>
      </c>
      <c r="DP41" s="17">
        <f>VLOOKUP(B:B,[29]Summary_Jun_21!$B:$EP,145,0)</f>
        <v>60376595</v>
      </c>
      <c r="DQ41" s="17">
        <f t="shared" si="57"/>
        <v>83275005</v>
      </c>
      <c r="DR41" s="22">
        <f t="shared" si="58"/>
        <v>0.27497338487100659</v>
      </c>
      <c r="DS41" s="17">
        <f>VLOOKUP(B:B,[30]Summary_Sep_21!$B:$EQ,146,0)</f>
        <v>23083842</v>
      </c>
      <c r="DT41" s="17">
        <f>VLOOKUP(B:B,[30]Summary_Sep_21!$B:$ES,148,0)</f>
        <v>64953499</v>
      </c>
      <c r="DU41" s="17">
        <f t="shared" si="59"/>
        <v>88037341</v>
      </c>
      <c r="DV41" s="22">
        <f t="shared" si="60"/>
        <v>0.26220512498213683</v>
      </c>
      <c r="DW41" s="17">
        <f>VLOOKUP(B:B,[31]Summary_Dec_21!$B:$EV,151,0)</f>
        <v>22150591</v>
      </c>
      <c r="DX41" s="17">
        <f>VLOOKUP(B:B,[31]Summary_Dec_21!$B:$EX,153,0)</f>
        <v>67045738</v>
      </c>
      <c r="DY41" s="17">
        <f t="shared" si="61"/>
        <v>89196329</v>
      </c>
      <c r="DZ41" s="22">
        <f t="shared" si="62"/>
        <v>0.24833523137482486</v>
      </c>
      <c r="EA41" s="16">
        <f>VLOOKUP(B:B,[32]Summary_Mar_22!$B:$DL,115,0)</f>
        <v>23170359</v>
      </c>
      <c r="EB41" s="17">
        <f>VLOOKUP(B:B,[32]Summary_Mar_22!$B:$DN,117,0)</f>
        <v>67470096</v>
      </c>
      <c r="EC41" s="17">
        <f t="shared" si="63"/>
        <v>90640455</v>
      </c>
      <c r="ED41" s="22">
        <f t="shared" si="64"/>
        <v>0.25562933239909263</v>
      </c>
      <c r="EE41" s="17">
        <f>VLOOKUP(B:B,[33]Summary_Jun_22!$B:$DO,118,0)</f>
        <v>23825404</v>
      </c>
      <c r="EF41" s="17">
        <f>VLOOKUP(B:B,[33]Summary_Jun_22!$B:$DQ,120,0)</f>
        <v>68958847</v>
      </c>
      <c r="EG41" s="17">
        <f t="shared" si="65"/>
        <v>92784251</v>
      </c>
      <c r="EH41" s="22">
        <f t="shared" si="66"/>
        <v>0.25678284561460757</v>
      </c>
      <c r="EI41" s="17">
        <f>VLOOKUP(B:B,[34]Summary_Sep_22!$B:$DR,121,0)</f>
        <v>18266273</v>
      </c>
      <c r="EJ41" s="17">
        <f>VLOOKUP(B:B,[34]Summary_Sep_22!$B:$DT,123,0)</f>
        <v>69876593</v>
      </c>
      <c r="EK41" s="17">
        <f t="shared" si="67"/>
        <v>88142866</v>
      </c>
      <c r="EL41" s="22">
        <f t="shared" si="68"/>
        <v>0.20723484303312761</v>
      </c>
      <c r="EM41" s="17">
        <f>VLOOKUP(B:B,[35]Summary_Dec_22!$B:$DU,124,0)</f>
        <v>16061166</v>
      </c>
      <c r="EN41" s="17">
        <f>VLOOKUP(B:B,[35]Summary_Dec_22!$B:$DW,126,0)</f>
        <v>71188674</v>
      </c>
      <c r="EO41" s="17">
        <f t="shared" si="69"/>
        <v>87249840</v>
      </c>
      <c r="EP41" s="22">
        <f t="shared" si="70"/>
        <v>0.18408246937759429</v>
      </c>
      <c r="EQ41" s="16">
        <f>VLOOKUP(B:B,[36]Summary_Mar_23!$B:$DS,122,0)</f>
        <v>18229371</v>
      </c>
      <c r="ER41" s="17">
        <f>VLOOKUP(B:B,[36]Summary_Mar_23!$B:$DU,124,0)</f>
        <v>74668415</v>
      </c>
      <c r="ES41" s="17">
        <f t="shared" si="71"/>
        <v>92897786</v>
      </c>
      <c r="ET41" s="22">
        <f t="shared" si="72"/>
        <v>0.19623041393042456</v>
      </c>
      <c r="EU41" s="17">
        <f>VLOOKUP(B:B,[37]Summary_Jun_23!$B:$DT,123,0)</f>
        <v>20774544</v>
      </c>
      <c r="EV41" s="17">
        <f>VLOOKUP(B:B,[37]Summary_Jun_23!$B:$DV,125,0)</f>
        <v>77207413</v>
      </c>
      <c r="EW41" s="17">
        <f t="shared" si="148"/>
        <v>97981957</v>
      </c>
      <c r="EX41" s="22">
        <f t="shared" si="149"/>
        <v>0.21202417910473048</v>
      </c>
      <c r="EY41" s="1">
        <f>VLOOKUP(B:B,[38]Summary_Sep_23!$B:$DV,125,0)</f>
        <v>19590073</v>
      </c>
      <c r="EZ41" s="1">
        <f>VLOOKUP(B:B,[38]Summary_Sep_23!$B:$DX,127,0)</f>
        <v>78230564</v>
      </c>
      <c r="FA41" s="17">
        <f t="shared" si="75"/>
        <v>97820637</v>
      </c>
      <c r="FB41" s="22">
        <f t="shared" si="76"/>
        <v>0.20026523646538921</v>
      </c>
      <c r="FC41" s="17">
        <f>VLOOKUP(B:B,[39]Indu!$B:$DX,127,0)</f>
        <v>22467048</v>
      </c>
      <c r="FD41" s="17">
        <f>VLOOKUP(B:B,[39]Indu!$B:$EA,130,0)</f>
        <v>79483476</v>
      </c>
      <c r="FE41" s="17">
        <f t="shared" si="77"/>
        <v>101950524</v>
      </c>
      <c r="FF41" s="22">
        <f t="shared" si="78"/>
        <v>0.22037206988754662</v>
      </c>
      <c r="FG41" s="16">
        <f>VLOOKUP(B:B,'[40]Mar 2024 Final'!$B:$EA,130,0)</f>
        <v>22218715</v>
      </c>
      <c r="FH41" s="17">
        <f>VLOOKUP(B:B,'[40]Mar 2024 Final'!$B:$EC,132,0)</f>
        <v>81867746</v>
      </c>
      <c r="FI41" s="17">
        <f t="shared" si="154"/>
        <v>104086461</v>
      </c>
      <c r="FJ41" s="22">
        <f t="shared" si="155"/>
        <v>0.21346402583521407</v>
      </c>
      <c r="FK41" s="17">
        <f>VLOOKUP(B:B,'[41]June 2024 Final'!$B:$EF,135,0)</f>
        <v>22807910</v>
      </c>
      <c r="FL41" s="17">
        <f>VLOOKUP(B:B,'[41]June 2024 Final'!$B:$EH,137,0)</f>
        <v>75198672</v>
      </c>
      <c r="FM41" s="17">
        <f t="shared" si="81"/>
        <v>98006582</v>
      </c>
      <c r="FN41" s="22">
        <f t="shared" si="82"/>
        <v>0.23271814539966307</v>
      </c>
      <c r="FO41" s="17">
        <f>VLOOKUP(B:B,'[42]Sep 2024 Final'!$B:$EG,136,0)</f>
        <v>27053987</v>
      </c>
      <c r="FP41" s="17">
        <f>VLOOKUP(B:B,'[42]Sep 2024 Final'!$B:$EI,138,0)</f>
        <v>77409621</v>
      </c>
      <c r="FQ41" s="17">
        <f t="shared" si="83"/>
        <v>104463608</v>
      </c>
      <c r="FR41" s="22">
        <f t="shared" si="84"/>
        <v>0.25898001723241265</v>
      </c>
      <c r="FS41" s="17">
        <f>VLOOKUP(B:B,'[43]Dec 2024 Final'!$B:$EI,138,0)</f>
        <v>27297920</v>
      </c>
      <c r="FT41" s="17">
        <f>VLOOKUP(B:B,'[43]Dec 2024 Final'!$B:$EK,140,0)</f>
        <v>74869054</v>
      </c>
      <c r="FU41" s="17">
        <f t="shared" si="85"/>
        <v>102166974</v>
      </c>
      <c r="FV41" s="22">
        <f t="shared" si="86"/>
        <v>0.26718927781887719</v>
      </c>
    </row>
    <row r="42" spans="1:178" x14ac:dyDescent="0.25">
      <c r="A42">
        <v>36</v>
      </c>
      <c r="B42" s="11" t="s">
        <v>37</v>
      </c>
      <c r="C42" s="16">
        <f>VLOOKUP(B:B,'[44]Mar 2014 (Final)'!$B$1:$BH$65536,59,0)</f>
        <v>3310079</v>
      </c>
      <c r="D42" s="17">
        <f>VLOOKUP(B:B,'[44]Mar 2014 (Final)'!$B$1:$BL$65536,63,0)</f>
        <v>78558601</v>
      </c>
      <c r="E42" s="17">
        <f t="shared" si="0"/>
        <v>81868680</v>
      </c>
      <c r="F42" s="22">
        <f t="shared" si="1"/>
        <v>4.0431566748114177E-2</v>
      </c>
      <c r="G42" s="17">
        <f>VLOOKUP(B:B,'[45]June 2014 (Final - print)'!$B$1:$BI$65536,60,0)</f>
        <v>2778211</v>
      </c>
      <c r="H42" s="17">
        <f>VLOOKUP(B:B,'[45]June 2014 (Final - print)'!$B$1:$BL$65536,63,0)</f>
        <v>83958444</v>
      </c>
      <c r="I42" s="17">
        <f t="shared" si="87"/>
        <v>86736655</v>
      </c>
      <c r="J42" s="22">
        <f t="shared" si="2"/>
        <v>3.2030414361725157E-2</v>
      </c>
      <c r="K42" s="46"/>
      <c r="L42" s="46"/>
      <c r="M42" s="47">
        <f t="shared" si="3"/>
        <v>0</v>
      </c>
      <c r="N42" s="48" t="e">
        <f t="shared" si="4"/>
        <v>#DIV/0!</v>
      </c>
      <c r="O42" s="17">
        <f>VLOOKUP(B:B,'[3]Dec 2014 (Final)'!$B$1:$BO$65536,66,0)</f>
        <v>3244091</v>
      </c>
      <c r="P42" s="17">
        <f>VLOOKUP(B:B,'[3]Dec 2014 (Final)'!$B$1:$BQ$65536,68,0)</f>
        <v>94424035</v>
      </c>
      <c r="Q42" s="17">
        <f t="shared" si="5"/>
        <v>97668126</v>
      </c>
      <c r="R42" s="22">
        <f t="shared" si="6"/>
        <v>3.321545250084966E-2</v>
      </c>
      <c r="S42" s="16">
        <f>VLOOKUP(B:B,'[4]Mar 2015 (Final)'!$B$1:$BQ$65536,68,0)</f>
        <v>5447567</v>
      </c>
      <c r="T42" s="17">
        <f>VLOOKUP(B:B,'[4]Mar 2015 (Final)'!$B$1:$BS$65536,70,0)</f>
        <v>97748567</v>
      </c>
      <c r="U42" s="17">
        <f t="shared" si="7"/>
        <v>103196134</v>
      </c>
      <c r="V42" s="22">
        <f t="shared" si="8"/>
        <v>5.2788479459899146E-2</v>
      </c>
      <c r="W42" s="17">
        <f>VLOOKUP(B:B,'[5]June 2015 (Final)'!$B$1:$BU$65536,72,0)</f>
        <v>5607054</v>
      </c>
      <c r="X42" s="17">
        <f>VLOOKUP(B:B,'[5]June 2015 (Final)'!$B$1:$BW$65536,74,0)</f>
        <v>99864667</v>
      </c>
      <c r="Y42" s="17">
        <f t="shared" si="9"/>
        <v>105471721</v>
      </c>
      <c r="Z42" s="22">
        <f t="shared" si="10"/>
        <v>5.3161681129674558E-2</v>
      </c>
      <c r="AA42" s="17">
        <f>VLOOKUP(B:B,'[6]Sep 2015 (Final)'!$B$1:$BX$65536,75,0)</f>
        <v>5274659</v>
      </c>
      <c r="AB42" s="17">
        <f>VLOOKUP(B:B,'[6]Sep 2015 (Final)'!$B$1:$BZ$65536,77,0)</f>
        <v>102667217</v>
      </c>
      <c r="AC42" s="17">
        <f t="shared" si="11"/>
        <v>107941876</v>
      </c>
      <c r="AD42" s="22">
        <f t="shared" si="12"/>
        <v>4.8865733999286801E-2</v>
      </c>
      <c r="AE42" s="17">
        <f>VLOOKUP(B:B,'[7]Dec 2015 (Final)'!$B$1:$CA$65536,78,0)</f>
        <v>12165065</v>
      </c>
      <c r="AF42" s="17">
        <f>VLOOKUP(B:B,'[7]Dec 2015 (Final)'!$B$1:$CC$65536,80,0)</f>
        <v>107867710</v>
      </c>
      <c r="AG42" s="17">
        <f t="shared" si="13"/>
        <v>120032775</v>
      </c>
      <c r="AH42" s="22">
        <f t="shared" si="14"/>
        <v>0.10134786103212227</v>
      </c>
      <c r="AI42" s="16">
        <f>VLOOKUP(B:B,'[8]Mar 2016 (Final)'!$B$1:$CD$65536,81,0)</f>
        <v>11409328</v>
      </c>
      <c r="AJ42" s="17">
        <f>VLOOKUP(B:B,'[8]Mar 2016 (Final)'!$B$1:$CF$65536,83,0)</f>
        <v>104816520</v>
      </c>
      <c r="AK42" s="17">
        <f t="shared" si="15"/>
        <v>116225848</v>
      </c>
      <c r="AL42" s="22">
        <f t="shared" si="16"/>
        <v>9.8165151696720687E-2</v>
      </c>
      <c r="AM42" s="17">
        <f>VLOOKUP(B:B,'[9]Jun 2016 (Final)'!$B$1:$CH$65536,85,0)</f>
        <v>11238536</v>
      </c>
      <c r="AN42" s="17">
        <f>VLOOKUP(B:B,'[9]Jun 2016 (Final)'!$B$1:$CJ$65536,87,0)</f>
        <v>104821272</v>
      </c>
      <c r="AO42" s="17">
        <f t="shared" si="17"/>
        <v>116059808</v>
      </c>
      <c r="AP42" s="22">
        <f t="shared" si="18"/>
        <v>9.6834004757271358E-2</v>
      </c>
      <c r="AQ42" s="17">
        <f>VLOOKUP(B:B,'[10]Sep 2016 (Final)'!$B$1:$CK$65536,88,0)</f>
        <v>12565938</v>
      </c>
      <c r="AR42" s="17">
        <f>VLOOKUP(B:B,'[10]Sep 2016 (Final)'!$B$1:$CM$65536,90,0)</f>
        <v>103479054</v>
      </c>
      <c r="AS42" s="17">
        <f t="shared" si="19"/>
        <v>116044992</v>
      </c>
      <c r="AT42" s="22">
        <f t="shared" si="20"/>
        <v>0.10828505205980797</v>
      </c>
      <c r="AU42" s="17">
        <f>VLOOKUP(B:B,'[11]summary-dec-16'!$B$1:$CN$65536,91,0)</f>
        <v>11966476</v>
      </c>
      <c r="AV42" s="17">
        <f>VLOOKUP(B:B,'[11]summary-dec-16'!$B$1:$CP$65536,93,0)</f>
        <v>107097133</v>
      </c>
      <c r="AW42" s="17">
        <f t="shared" si="21"/>
        <v>119063609</v>
      </c>
      <c r="AX42" s="22">
        <f t="shared" si="22"/>
        <v>0.10050489902418462</v>
      </c>
      <c r="AY42" s="16">
        <f>VLOOKUP(B:B,'[12]summary-mar-17'!$B$1:$CP$65536,93,0)</f>
        <v>11679675</v>
      </c>
      <c r="AZ42" s="17">
        <f>VLOOKUP(B:B,'[12]summary-mar-17'!$B$1:$CR$65536,95,0)</f>
        <v>108913109</v>
      </c>
      <c r="BA42" s="17">
        <f t="shared" si="23"/>
        <v>120592784</v>
      </c>
      <c r="BB42" s="22">
        <f t="shared" si="24"/>
        <v>9.6852188104389392E-2</v>
      </c>
      <c r="BC42" s="17">
        <f>VLOOKUP(B:B,'[13]summary-june-17'!$B$1:$CS$65536,96,0)</f>
        <v>11857863</v>
      </c>
      <c r="BD42" s="17">
        <f>VLOOKUP(B:B,'[13]summary-june-17'!$B$1:$CU$65536,98,0)</f>
        <v>109274084</v>
      </c>
      <c r="BE42" s="17">
        <f t="shared" si="25"/>
        <v>121131947</v>
      </c>
      <c r="BF42" s="22">
        <f t="shared" si="26"/>
        <v>9.789211924414952E-2</v>
      </c>
      <c r="BG42" s="17">
        <f>VLOOKUP(B:B,'[14]summary-sep-17'!$B$1:$CV$65536,99,0)</f>
        <v>12054900</v>
      </c>
      <c r="BH42" s="17">
        <f>VLOOKUP(B:B,'[14]summary-sep-17'!$B$1:$CX$65536,101,0)</f>
        <v>110293034</v>
      </c>
      <c r="BI42" s="17">
        <f t="shared" si="27"/>
        <v>122347934</v>
      </c>
      <c r="BJ42" s="22">
        <f t="shared" si="28"/>
        <v>9.8529657231482146E-2</v>
      </c>
      <c r="BK42" s="17">
        <f>VLOOKUP(B:B,'[15]summary-Dec-17'!$B$1:$CY$65536,102,0)</f>
        <v>12050508</v>
      </c>
      <c r="BL42" s="17">
        <f>VLOOKUP(B:B,'[15]summary-Dec-17'!$B$1:$DA$65536,104,0)</f>
        <v>112322028</v>
      </c>
      <c r="BM42" s="17">
        <f t="shared" si="29"/>
        <v>124372536</v>
      </c>
      <c r="BN42" s="22">
        <f t="shared" si="30"/>
        <v>9.689042603424923E-2</v>
      </c>
      <c r="BO42" s="16">
        <f>VLOOKUP(B:B,'[16]summary-Mar-18'!$B$1:$DB$65536,105,0)</f>
        <v>13783410</v>
      </c>
      <c r="BP42" s="17">
        <f>VLOOKUP(B:B,'[16]summary-Mar-18'!$B$1:$DD$65536,107,0)</f>
        <v>108632924</v>
      </c>
      <c r="BQ42" s="17">
        <f t="shared" si="31"/>
        <v>122416334</v>
      </c>
      <c r="BR42" s="22">
        <f t="shared" si="32"/>
        <v>0.1125945333406243</v>
      </c>
      <c r="BS42" s="17">
        <f>VLOOKUP(B:B,'[17]summary-Jun-18'!$B$1:$DE$65536,108,0)</f>
        <v>14045602</v>
      </c>
      <c r="BT42" s="1">
        <f>VLOOKUP(B:B,'[17]summary-Jun-18'!$B$1:$DG$65536,110,0)</f>
        <v>108245861</v>
      </c>
      <c r="BU42" s="17">
        <f t="shared" si="33"/>
        <v>122291463</v>
      </c>
      <c r="BV42" s="22">
        <f t="shared" si="34"/>
        <v>0.114853495537951</v>
      </c>
      <c r="BW42" s="17">
        <f>VLOOKUP(B:B,'[18]summary-Sep-18'!$B$1:$DH$65536,111,0)</f>
        <v>14074127</v>
      </c>
      <c r="BX42" s="17">
        <f>VLOOKUP(B:B,'[18]summary-Sep-18'!$B$1:$DJ$65536,113,0)</f>
        <v>107788924</v>
      </c>
      <c r="BY42" s="17">
        <f t="shared" si="35"/>
        <v>121863051</v>
      </c>
      <c r="BZ42" s="22">
        <f t="shared" si="36"/>
        <v>0.11549133953654254</v>
      </c>
      <c r="CA42" s="17">
        <f>VLOOKUP(B:B,'[19]summary-Dec-18'!$B$1:$DK$65536,114,0)</f>
        <v>13733736</v>
      </c>
      <c r="CB42" s="17">
        <f>VLOOKUP(B:B,'[19]summary-Dec-18'!$B$1:$DM$65536,116,0)</f>
        <v>110975823</v>
      </c>
      <c r="CC42" s="17">
        <f t="shared" si="37"/>
        <v>124709559</v>
      </c>
      <c r="CD42" s="22">
        <f t="shared" si="38"/>
        <v>0.11012576830618093</v>
      </c>
      <c r="CE42" s="16">
        <f>VLOOKUP(B:B,[20]Summary_mar_19!$B$1:$DN$65536,117,0)</f>
        <v>13793499</v>
      </c>
      <c r="CF42" s="17">
        <f>VLOOKUP(B:B,[20]Summary_mar_19!$B$1:$DP$65536,119,0)</f>
        <v>110625115</v>
      </c>
      <c r="CG42" s="17">
        <f t="shared" si="39"/>
        <v>124418614</v>
      </c>
      <c r="CH42" s="22">
        <f t="shared" si="40"/>
        <v>0.11086362849211615</v>
      </c>
      <c r="CI42" s="17">
        <f>VLOOKUP(B:B,[21]Summary_jun_19!$B$1:$DQ$65536,120,0)</f>
        <v>13558851</v>
      </c>
      <c r="CJ42" s="17">
        <f>VLOOKUP(B:B,[21]Summary_jun_19!$B$1:$DS$65536,122,0)</f>
        <v>110896173</v>
      </c>
      <c r="CK42" s="17">
        <f t="shared" si="41"/>
        <v>124455024</v>
      </c>
      <c r="CL42" s="22">
        <f t="shared" si="42"/>
        <v>0.10894579072999094</v>
      </c>
      <c r="CM42" s="17">
        <f>VLOOKUP(B:B,[22]Summary_sep_19!$B$1:$DT$65536,123,0)</f>
        <v>13912311</v>
      </c>
      <c r="CN42" s="17">
        <f>VLOOKUP(B:B,[22]Summary_sep_19!$B$1:$DV$65536,125,0)</f>
        <v>112195447</v>
      </c>
      <c r="CO42" s="17">
        <f t="shared" si="43"/>
        <v>126107758</v>
      </c>
      <c r="CP42" s="22">
        <f t="shared" si="44"/>
        <v>0.1103208178516662</v>
      </c>
      <c r="CQ42" s="17" t="e">
        <f>VLOOKUP(B:B,[23]Summary_DEC_19!$B$1:$DW$65536,126,0)</f>
        <v>#N/A</v>
      </c>
      <c r="CR42" s="17" t="e">
        <f>VLOOKUP(B:B,[23]Summary_DEC_19!$B$1:$DY$65536,128,0)</f>
        <v>#N/A</v>
      </c>
      <c r="CS42" s="17" t="e">
        <f t="shared" si="45"/>
        <v>#N/A</v>
      </c>
      <c r="CT42" s="22" t="e">
        <f t="shared" si="46"/>
        <v>#N/A</v>
      </c>
      <c r="CU42" s="16" t="e">
        <f>VLOOKUP(B:B,[24]Summary_mar_20!$B:$DZ,129,0)</f>
        <v>#N/A</v>
      </c>
      <c r="CV42" s="17" t="e">
        <f>VLOOKUP(B:B,[24]Summary_mar_20!$B:$EB,131,0)</f>
        <v>#N/A</v>
      </c>
      <c r="CW42" s="17" t="e">
        <f t="shared" si="47"/>
        <v>#N/A</v>
      </c>
      <c r="CX42" s="22" t="e">
        <f t="shared" si="48"/>
        <v>#N/A</v>
      </c>
      <c r="CY42" s="17" t="e">
        <f>VLOOKUP(B:B,[25]Summary_jun_20!$B:$EC,132,0)</f>
        <v>#N/A</v>
      </c>
      <c r="CZ42" s="17" t="e">
        <f>VLOOKUP(B:B,[25]Summary_jun_20!$B:$EE,134,0)</f>
        <v>#N/A</v>
      </c>
      <c r="DA42" s="17" t="e">
        <f t="shared" si="49"/>
        <v>#N/A</v>
      </c>
      <c r="DB42" s="22" t="e">
        <f t="shared" si="50"/>
        <v>#N/A</v>
      </c>
      <c r="DC42" s="17" t="e">
        <f>VLOOKUP(B:B,[26]Summary_Sep_20!$B:$EF,135,0)</f>
        <v>#N/A</v>
      </c>
      <c r="DD42" s="17" t="e">
        <f>VLOOKUP(B:B,[26]Summary_Sep_20!$B:$EI,138,0)</f>
        <v>#N/A</v>
      </c>
      <c r="DE42" s="17" t="e">
        <f t="shared" si="51"/>
        <v>#N/A</v>
      </c>
      <c r="DF42" s="22" t="e">
        <f t="shared" si="52"/>
        <v>#N/A</v>
      </c>
      <c r="DG42" s="17" t="e">
        <f>VLOOKUP(B:B,[27]Summary_Dec_20!$B:$EI,138,0)</f>
        <v>#N/A</v>
      </c>
      <c r="DH42" s="17" t="e">
        <f>VLOOKUP(B:B,[27]Summary_Dec_20!$B:$EM,142,0)</f>
        <v>#N/A</v>
      </c>
      <c r="DI42" s="17" t="e">
        <f t="shared" si="53"/>
        <v>#N/A</v>
      </c>
      <c r="DJ42" s="22" t="e">
        <f t="shared" si="54"/>
        <v>#N/A</v>
      </c>
      <c r="DK42" s="16" t="e">
        <f>VLOOKUP(B:B,[28]Summary_Mar_21!$B:$EK,140,0)</f>
        <v>#N/A</v>
      </c>
      <c r="DL42" s="17" t="e">
        <f>VLOOKUP(B:B,[28]Summary_Mar_21!$B:$EM,142,0)</f>
        <v>#N/A</v>
      </c>
      <c r="DM42" s="17" t="e">
        <f t="shared" si="55"/>
        <v>#N/A</v>
      </c>
      <c r="DN42" s="22" t="e">
        <f t="shared" si="56"/>
        <v>#N/A</v>
      </c>
      <c r="DO42" s="17" t="e">
        <f>VLOOKUP(B:B,[29]Summary_Jun_21!$B:$EN,143,0)</f>
        <v>#N/A</v>
      </c>
      <c r="DP42" s="17" t="e">
        <f>VLOOKUP(B:B,[29]Summary_Jun_21!$B:$EP,145,0)</f>
        <v>#N/A</v>
      </c>
      <c r="DQ42" s="17" t="e">
        <f t="shared" si="57"/>
        <v>#N/A</v>
      </c>
      <c r="DR42" s="22" t="e">
        <f t="shared" si="58"/>
        <v>#N/A</v>
      </c>
      <c r="DS42" s="17" t="e">
        <f>VLOOKUP(B:B,[30]Summary_Sep_21!$B:$EQ,146,0)</f>
        <v>#N/A</v>
      </c>
      <c r="DT42" s="17" t="e">
        <f>VLOOKUP(B:B,[30]Summary_Sep_21!$B:$ES,148,0)</f>
        <v>#N/A</v>
      </c>
      <c r="DU42" s="17" t="e">
        <f t="shared" si="59"/>
        <v>#N/A</v>
      </c>
      <c r="DV42" s="22" t="e">
        <f t="shared" si="60"/>
        <v>#N/A</v>
      </c>
      <c r="DW42" s="17" t="e">
        <f>VLOOKUP(B:B,[31]Summary_Dec_21!$B:$EV,151,0)</f>
        <v>#N/A</v>
      </c>
      <c r="DX42" s="17" t="e">
        <f>VLOOKUP(B:B,[31]Summary_Dec_21!$B:$EX,153,0)</f>
        <v>#N/A</v>
      </c>
      <c r="DY42" s="17" t="e">
        <f t="shared" si="61"/>
        <v>#N/A</v>
      </c>
      <c r="DZ42" s="22" t="e">
        <f t="shared" si="62"/>
        <v>#N/A</v>
      </c>
      <c r="EA42" s="16" t="e">
        <f>VLOOKUP(B:B,[32]Summary_Mar_22!$B:$DL,115,0)</f>
        <v>#N/A</v>
      </c>
      <c r="EB42" s="17" t="e">
        <f>VLOOKUP(B:B,[32]Summary_Mar_22!$B:$DN,117,0)</f>
        <v>#N/A</v>
      </c>
      <c r="EC42" s="17" t="e">
        <f t="shared" si="63"/>
        <v>#N/A</v>
      </c>
      <c r="ED42" s="22" t="e">
        <f t="shared" si="64"/>
        <v>#N/A</v>
      </c>
      <c r="EE42" s="17" t="e">
        <f>VLOOKUP(B:B,[33]Summary_Jun_22!$B:$DO,118,0)</f>
        <v>#N/A</v>
      </c>
      <c r="EF42" s="17" t="e">
        <f>VLOOKUP(B:B,[33]Summary_Jun_22!$B:$DQ,120,0)</f>
        <v>#N/A</v>
      </c>
      <c r="EG42" s="17" t="e">
        <f t="shared" si="65"/>
        <v>#N/A</v>
      </c>
      <c r="EH42" s="22" t="e">
        <f t="shared" si="66"/>
        <v>#N/A</v>
      </c>
      <c r="EI42" s="17" t="e">
        <f>VLOOKUP(B:B,[34]Summary_Sep_22!$B:$DR,121,0)</f>
        <v>#N/A</v>
      </c>
      <c r="EJ42" s="17" t="e">
        <f>VLOOKUP(B:B,[34]Summary_Sep_22!$B:$DT,123,0)</f>
        <v>#N/A</v>
      </c>
      <c r="EK42" s="17" t="e">
        <f t="shared" si="67"/>
        <v>#N/A</v>
      </c>
      <c r="EL42" s="22" t="e">
        <f t="shared" si="68"/>
        <v>#N/A</v>
      </c>
      <c r="EM42" s="17" t="e">
        <f>VLOOKUP(B:B,[35]Summary_Dec_22!$B:$DU,124,0)</f>
        <v>#N/A</v>
      </c>
      <c r="EN42" s="17" t="e">
        <f>VLOOKUP(B:B,[35]Summary_Dec_22!$B:$DW,126,0)</f>
        <v>#N/A</v>
      </c>
      <c r="EO42" s="17" t="e">
        <f t="shared" si="69"/>
        <v>#N/A</v>
      </c>
      <c r="EP42" s="22" t="e">
        <f t="shared" si="70"/>
        <v>#N/A</v>
      </c>
      <c r="EQ42" s="16" t="e">
        <f>VLOOKUP(B:B,[36]Summary_Mar_23!$B:$DS,122,0)</f>
        <v>#N/A</v>
      </c>
      <c r="ER42" s="17" t="e">
        <f>VLOOKUP(B:B,[36]Summary_Mar_23!$B:$DU,124,0)</f>
        <v>#N/A</v>
      </c>
      <c r="ES42" s="17" t="e">
        <f t="shared" si="71"/>
        <v>#N/A</v>
      </c>
      <c r="ET42" s="22" t="e">
        <f t="shared" si="72"/>
        <v>#N/A</v>
      </c>
      <c r="EU42" s="17" t="e">
        <f>VLOOKUP(B:B,[37]Summary_Jun_23!$B:$DT,123,0)</f>
        <v>#N/A</v>
      </c>
      <c r="EV42" s="17" t="e">
        <f>VLOOKUP(B:B,[37]Summary_Jun_23!$B:$DV,125,0)</f>
        <v>#N/A</v>
      </c>
      <c r="EW42" s="17" t="e">
        <f t="shared" si="148"/>
        <v>#N/A</v>
      </c>
      <c r="EX42" s="22" t="e">
        <f t="shared" si="149"/>
        <v>#N/A</v>
      </c>
      <c r="EY42" s="1" t="e">
        <f>VLOOKUP(B:B,[38]Summary_Sep_23!$B:$DV,125,0)</f>
        <v>#N/A</v>
      </c>
      <c r="EZ42" s="1" t="e">
        <f>VLOOKUP(B:B,[38]Summary_Sep_23!$B:$DX,127,0)</f>
        <v>#N/A</v>
      </c>
      <c r="FA42" s="17" t="e">
        <f t="shared" si="75"/>
        <v>#N/A</v>
      </c>
      <c r="FB42" s="22" t="e">
        <f t="shared" si="76"/>
        <v>#N/A</v>
      </c>
      <c r="FC42" s="17" t="e">
        <f>VLOOKUP(B:B,[39]Indu!$B:$DX,127,0)</f>
        <v>#N/A</v>
      </c>
      <c r="FD42" s="17" t="e">
        <f>VLOOKUP(B:B,[39]Indu!$B:$EA,130,0)</f>
        <v>#N/A</v>
      </c>
      <c r="FE42" s="17" t="e">
        <f t="shared" si="77"/>
        <v>#N/A</v>
      </c>
      <c r="FF42" s="22" t="e">
        <f t="shared" si="78"/>
        <v>#N/A</v>
      </c>
      <c r="FG42" s="16" t="e">
        <f>VLOOKUP(B:B,'[40]Mar 2024 Final'!$B:$EA,130,0)</f>
        <v>#N/A</v>
      </c>
      <c r="FH42" s="17" t="e">
        <f>VLOOKUP(B:B,'[40]Mar 2024 Final'!$B:$EC,132,0)</f>
        <v>#N/A</v>
      </c>
      <c r="FI42" s="17" t="e">
        <f t="shared" si="154"/>
        <v>#N/A</v>
      </c>
      <c r="FJ42" s="22" t="e">
        <f t="shared" si="155"/>
        <v>#N/A</v>
      </c>
      <c r="FK42" s="17" t="e">
        <f>VLOOKUP(B:B,'[41]June 2024 Final'!$B:$EF,135,0)</f>
        <v>#N/A</v>
      </c>
      <c r="FL42" s="17" t="e">
        <f>VLOOKUP(B:B,'[41]June 2024 Final'!$B:$EH,137,0)</f>
        <v>#N/A</v>
      </c>
      <c r="FM42" s="17" t="e">
        <f t="shared" si="81"/>
        <v>#N/A</v>
      </c>
      <c r="FN42" s="22" t="e">
        <f t="shared" si="82"/>
        <v>#N/A</v>
      </c>
      <c r="FO42" s="17" t="e">
        <f>VLOOKUP(B:B,'[42]Sep 2024 Final'!$B:$EG,136,0)</f>
        <v>#N/A</v>
      </c>
      <c r="FP42" s="17" t="e">
        <f>VLOOKUP(B:B,'[42]Sep 2024 Final'!$B:$EI,138,0)</f>
        <v>#N/A</v>
      </c>
      <c r="FQ42" s="17" t="e">
        <f t="shared" si="83"/>
        <v>#N/A</v>
      </c>
      <c r="FR42" s="22" t="e">
        <f t="shared" si="84"/>
        <v>#N/A</v>
      </c>
      <c r="FS42" s="17" t="e">
        <f>VLOOKUP(B:B,'[43]Dec 2024 Final'!$B:$EI,138,0)</f>
        <v>#N/A</v>
      </c>
      <c r="FT42" s="17" t="e">
        <f>VLOOKUP(B:B,'[43]Dec 2024 Final'!$B:$EK,140,0)</f>
        <v>#N/A</v>
      </c>
      <c r="FU42" s="17" t="e">
        <f t="shared" si="85"/>
        <v>#N/A</v>
      </c>
      <c r="FV42" s="22" t="e">
        <f t="shared" si="86"/>
        <v>#N/A</v>
      </c>
    </row>
    <row r="43" spans="1:178" x14ac:dyDescent="0.25">
      <c r="A43">
        <v>37</v>
      </c>
      <c r="B43" s="11" t="s">
        <v>67</v>
      </c>
      <c r="C43" s="16">
        <v>386605</v>
      </c>
      <c r="D43" s="17">
        <v>4272102</v>
      </c>
      <c r="E43" s="17">
        <f t="shared" si="0"/>
        <v>4658707</v>
      </c>
      <c r="F43" s="22">
        <f>C43/E43</f>
        <v>8.2985472149246564E-2</v>
      </c>
      <c r="G43" s="17">
        <v>397298</v>
      </c>
      <c r="H43" s="17">
        <v>4355330</v>
      </c>
      <c r="I43" s="17">
        <f t="shared" si="87"/>
        <v>4752628</v>
      </c>
      <c r="J43" s="22">
        <f t="shared" si="2"/>
        <v>8.3595433936760888E-2</v>
      </c>
      <c r="K43" s="46"/>
      <c r="L43" s="46"/>
      <c r="M43" s="47">
        <f t="shared" si="3"/>
        <v>0</v>
      </c>
      <c r="N43" s="48" t="e">
        <f t="shared" si="4"/>
        <v>#DIV/0!</v>
      </c>
      <c r="O43" s="17">
        <v>458807</v>
      </c>
      <c r="P43" s="17">
        <v>4660466</v>
      </c>
      <c r="Q43" s="17">
        <f t="shared" si="5"/>
        <v>5119273</v>
      </c>
      <c r="R43" s="22">
        <f t="shared" si="6"/>
        <v>8.9623468019775471E-2</v>
      </c>
      <c r="S43" s="16">
        <v>462791</v>
      </c>
      <c r="T43" s="17">
        <v>4858342</v>
      </c>
      <c r="U43" s="17">
        <f t="shared" si="7"/>
        <v>5321133</v>
      </c>
      <c r="V43" s="22">
        <f t="shared" si="8"/>
        <v>8.6972266996521233E-2</v>
      </c>
      <c r="W43" s="17">
        <v>488837</v>
      </c>
      <c r="X43" s="17">
        <v>5079631</v>
      </c>
      <c r="Y43" s="17">
        <f t="shared" si="9"/>
        <v>5568468</v>
      </c>
      <c r="Z43" s="22">
        <f t="shared" si="10"/>
        <v>8.7786622819777366E-2</v>
      </c>
      <c r="AA43" s="17">
        <v>634562</v>
      </c>
      <c r="AB43" s="17">
        <v>5298745</v>
      </c>
      <c r="AC43" s="17">
        <f t="shared" si="11"/>
        <v>5933307</v>
      </c>
      <c r="AD43" s="22">
        <f t="shared" si="12"/>
        <v>0.10694912634724615</v>
      </c>
      <c r="AE43" s="17">
        <v>733594</v>
      </c>
      <c r="AF43" s="17">
        <v>5271104</v>
      </c>
      <c r="AG43" s="17">
        <f t="shared" si="13"/>
        <v>6004698</v>
      </c>
      <c r="AH43" s="22">
        <f t="shared" si="14"/>
        <v>0.12217000755075443</v>
      </c>
      <c r="AI43" s="16">
        <v>760444</v>
      </c>
      <c r="AJ43" s="17">
        <v>5871695</v>
      </c>
      <c r="AK43" s="17">
        <f t="shared" si="15"/>
        <v>6632139</v>
      </c>
      <c r="AL43" s="22">
        <f t="shared" si="16"/>
        <v>0.11466044363666081</v>
      </c>
      <c r="AM43" s="17">
        <f>VLOOKUP(B:B,'[9]Jun 2016 (Final)'!$B$1:$CH$65536,85,0)</f>
        <v>669011</v>
      </c>
      <c r="AN43" s="17">
        <f>VLOOKUP(B:B,'[9]Jun 2016 (Final)'!$B$1:$CJ$65536,87,0)</f>
        <v>6262255</v>
      </c>
      <c r="AO43" s="17">
        <f t="shared" si="17"/>
        <v>6931266</v>
      </c>
      <c r="AP43" s="22">
        <f t="shared" si="18"/>
        <v>9.6520751043171621E-2</v>
      </c>
      <c r="AQ43" s="17">
        <f>VLOOKUP(B:B,'[10]Sep 2016 (Final)'!$B$1:$CK$65536,88,0)</f>
        <v>762521</v>
      </c>
      <c r="AR43" s="17">
        <f>VLOOKUP(B:B,'[10]Sep 2016 (Final)'!$B$1:$CM$65536,90,0)</f>
        <v>6554256</v>
      </c>
      <c r="AS43" s="17">
        <f t="shared" si="19"/>
        <v>7316777</v>
      </c>
      <c r="AT43" s="22">
        <f t="shared" si="20"/>
        <v>0.10421542162621603</v>
      </c>
      <c r="AU43" s="17">
        <f>VLOOKUP(B:B,'[11]summary-dec-16'!$B$1:$CN$65536,91,0)</f>
        <v>769157</v>
      </c>
      <c r="AV43" s="17">
        <f>VLOOKUP(B:B,'[11]summary-dec-16'!$B$1:$CP$65536,93,0)</f>
        <v>3357374</v>
      </c>
      <c r="AW43" s="17">
        <f t="shared" si="21"/>
        <v>4126531</v>
      </c>
      <c r="AX43" s="22">
        <f t="shared" si="22"/>
        <v>0.18639312294030991</v>
      </c>
      <c r="AY43" s="16">
        <f>VLOOKUP(B:B,'[12]summary-mar-17'!$B$1:$CP$65536,93,0)</f>
        <v>761661</v>
      </c>
      <c r="AZ43" s="17">
        <f>VLOOKUP(B:B,'[12]summary-mar-17'!$B$1:$CR$65536,95,0)</f>
        <v>6864709</v>
      </c>
      <c r="BA43" s="17">
        <f t="shared" si="23"/>
        <v>7626370</v>
      </c>
      <c r="BB43" s="22">
        <f t="shared" si="24"/>
        <v>9.9872022993901424E-2</v>
      </c>
      <c r="BC43" s="17">
        <f>VLOOKUP(B:B,'[13]summary-june-17'!$B$1:$CS$65536,96,0)</f>
        <v>756829</v>
      </c>
      <c r="BD43" s="17">
        <f>VLOOKUP(B:B,'[13]summary-june-17'!$B$1:$CU$65536,98,0)</f>
        <v>7233310</v>
      </c>
      <c r="BE43" s="17">
        <f t="shared" si="25"/>
        <v>7990139</v>
      </c>
      <c r="BF43" s="22">
        <f t="shared" si="26"/>
        <v>9.4720379708037622E-2</v>
      </c>
      <c r="BG43" s="17">
        <f>VLOOKUP(B:B,'[14]summary-sep-17'!$B$1:$CV$65536,99,0)</f>
        <v>737703</v>
      </c>
      <c r="BH43" s="17">
        <f>VLOOKUP(B:B,'[14]summary-sep-17'!$B$1:$CX$65536,101,0)</f>
        <v>7701136</v>
      </c>
      <c r="BI43" s="17">
        <f t="shared" si="27"/>
        <v>8438839</v>
      </c>
      <c r="BJ43" s="22">
        <f t="shared" si="28"/>
        <v>8.7417593818296571E-2</v>
      </c>
      <c r="BK43" s="17">
        <f>VLOOKUP(B:B,'[15]summary-Dec-17'!$B$1:$CY$65536,102,0)</f>
        <v>740642</v>
      </c>
      <c r="BL43" s="17">
        <f>VLOOKUP(B:B,'[15]summary-Dec-17'!$B$1:$DA$65536,104,0)</f>
        <v>7288835</v>
      </c>
      <c r="BM43" s="17">
        <f t="shared" si="29"/>
        <v>8029477</v>
      </c>
      <c r="BN43" s="22">
        <f t="shared" si="30"/>
        <v>9.2240378794285108E-2</v>
      </c>
      <c r="BO43" s="16">
        <f>VLOOKUP(B:B,'[16]summary-Mar-18'!$B$1:$DB$65536,105,0)</f>
        <v>722536</v>
      </c>
      <c r="BP43" s="17">
        <f>VLOOKUP(B:B,'[16]summary-Mar-18'!$B$1:$DD$65536,107,0)</f>
        <v>7509619</v>
      </c>
      <c r="BQ43" s="17">
        <f t="shared" si="31"/>
        <v>8232155</v>
      </c>
      <c r="BR43" s="22">
        <f t="shared" si="32"/>
        <v>8.7769970317614285E-2</v>
      </c>
      <c r="BS43" s="17">
        <f>VLOOKUP(B:B,'[17]summary-Jun-18'!$B$1:$DE$65536,108,0)</f>
        <v>729246</v>
      </c>
      <c r="BT43" s="1">
        <f>VLOOKUP(B:B,'[17]summary-Jun-18'!$B$1:$DG$65536,110,0)</f>
        <v>7593365</v>
      </c>
      <c r="BU43" s="17">
        <f t="shared" si="33"/>
        <v>8322611</v>
      </c>
      <c r="BV43" s="22">
        <f t="shared" si="34"/>
        <v>8.7622261811828042E-2</v>
      </c>
      <c r="BW43" s="17">
        <f>VLOOKUP(B:B,'[18]summary-Sep-18'!$B$1:$DH$65536,111,0)</f>
        <v>718296</v>
      </c>
      <c r="BX43" s="17">
        <f>VLOOKUP(B:B,'[18]summary-Sep-18'!$B$1:$DJ$65536,113,0)</f>
        <v>7374949</v>
      </c>
      <c r="BY43" s="17">
        <f t="shared" si="35"/>
        <v>8093245</v>
      </c>
      <c r="BZ43" s="22">
        <f t="shared" si="36"/>
        <v>8.8752533748823859E-2</v>
      </c>
      <c r="CA43" s="17">
        <f>VLOOKUP(B:B,'[19]summary-Dec-18'!$B$1:$DK$65536,114,0)</f>
        <v>705105</v>
      </c>
      <c r="CB43" s="17">
        <f>VLOOKUP(B:B,'[19]summary-Dec-18'!$B$1:$DM$65536,116,0)</f>
        <v>7502022</v>
      </c>
      <c r="CC43" s="17">
        <f t="shared" si="37"/>
        <v>8207127</v>
      </c>
      <c r="CD43" s="22">
        <f t="shared" si="38"/>
        <v>8.5913743018720193E-2</v>
      </c>
      <c r="CE43" s="16">
        <f>VLOOKUP(B:B,[20]Summary_mar_19!$B$1:$DN$65536,117,0)</f>
        <v>1153278</v>
      </c>
      <c r="CF43" s="17">
        <f>VLOOKUP(B:B,[20]Summary_mar_19!$B$1:$DP$65536,119,0)</f>
        <v>7423389</v>
      </c>
      <c r="CG43" s="17">
        <f t="shared" si="39"/>
        <v>8576667</v>
      </c>
      <c r="CH43" s="22">
        <f t="shared" si="40"/>
        <v>0.13446692054151105</v>
      </c>
      <c r="CI43" s="17">
        <f>VLOOKUP(B:B,[21]Summary_jun_19!$B$1:$DQ$65536,120,0)</f>
        <v>1151117</v>
      </c>
      <c r="CJ43" s="17">
        <f>VLOOKUP(B:B,[21]Summary_jun_19!$B$1:$DS$65536,122,0)</f>
        <v>7152372</v>
      </c>
      <c r="CK43" s="17">
        <f t="shared" si="41"/>
        <v>8303489</v>
      </c>
      <c r="CL43" s="22">
        <f t="shared" si="42"/>
        <v>0.13863052025479891</v>
      </c>
      <c r="CM43" s="17">
        <f>VLOOKUP(B:B,[22]Summary_sep_19!$B$1:$DT$65536,123,0)</f>
        <v>1137284</v>
      </c>
      <c r="CN43" s="17">
        <f>VLOOKUP(B:B,[22]Summary_sep_19!$B$1:$DV$65536,125,0)</f>
        <v>7171065</v>
      </c>
      <c r="CO43" s="17">
        <f t="shared" si="43"/>
        <v>8308349</v>
      </c>
      <c r="CP43" s="22">
        <f t="shared" si="44"/>
        <v>0.13688447608544127</v>
      </c>
      <c r="CQ43" s="17">
        <f>VLOOKUP(B:B,[23]Summary_DEC_19!$B$1:$DW$65536,126,0)</f>
        <v>1315601</v>
      </c>
      <c r="CR43" s="17">
        <f>VLOOKUP(B:B,[23]Summary_DEC_19!$B$1:$DY$65536,128,0)</f>
        <v>6811799</v>
      </c>
      <c r="CS43" s="17">
        <f t="shared" si="45"/>
        <v>8127400</v>
      </c>
      <c r="CT43" s="22">
        <f t="shared" si="46"/>
        <v>0.16187230848733913</v>
      </c>
      <c r="CU43" s="16">
        <f>VLOOKUP(B:B,[24]Summary_mar_20!$B:$DZ,129,0)</f>
        <v>1323117</v>
      </c>
      <c r="CV43" s="17">
        <f>VLOOKUP(B:B,[24]Summary_mar_20!$B:$EB,131,0)</f>
        <v>6945048</v>
      </c>
      <c r="CW43" s="17">
        <f t="shared" si="47"/>
        <v>8268165</v>
      </c>
      <c r="CX43" s="22">
        <f t="shared" si="48"/>
        <v>0.16002547118979846</v>
      </c>
      <c r="CY43" s="17">
        <f>VLOOKUP(B:B,[25]Summary_jun_20!$B:$EC,132,0)</f>
        <v>1323118</v>
      </c>
      <c r="CZ43" s="17">
        <f>VLOOKUP(B:B,[25]Summary_jun_20!$B:$EE,134,0)</f>
        <v>6767749</v>
      </c>
      <c r="DA43" s="17">
        <f t="shared" si="49"/>
        <v>8090867</v>
      </c>
      <c r="DB43" s="22">
        <f t="shared" si="50"/>
        <v>0.16353228893763797</v>
      </c>
      <c r="DC43" s="17">
        <f>VLOOKUP(B:B,[26]Summary_Sep_20!$B:$EF,135,0)</f>
        <v>1492346</v>
      </c>
      <c r="DD43" s="17">
        <f>VLOOKUP(B:B,[26]Summary_Sep_20!$B:$EI,138,0)</f>
        <v>7246078</v>
      </c>
      <c r="DE43" s="17">
        <f t="shared" si="51"/>
        <v>8738424</v>
      </c>
      <c r="DF43" s="22">
        <f t="shared" si="52"/>
        <v>0.17077976532152708</v>
      </c>
      <c r="DG43" s="17">
        <f>VLOOKUP(B:B,[27]Summary_Dec_20!$B:$EI,138,0)</f>
        <v>1719123</v>
      </c>
      <c r="DH43" s="17">
        <f>VLOOKUP(B:B,[27]Summary_Dec_20!$B:$EM,142,0)</f>
        <v>7078318</v>
      </c>
      <c r="DI43" s="17">
        <f t="shared" si="53"/>
        <v>8797441</v>
      </c>
      <c r="DJ43" s="22">
        <f t="shared" si="54"/>
        <v>0.19541171120101858</v>
      </c>
      <c r="DK43" s="16">
        <f>VLOOKUP(B:B,[28]Summary_Mar_21!$B:$EK,140,0)</f>
        <v>1722666</v>
      </c>
      <c r="DL43" s="17">
        <f>VLOOKUP(B:B,[28]Summary_Mar_21!$B:$EM,142,0)</f>
        <v>6897502</v>
      </c>
      <c r="DM43" s="17">
        <f t="shared" si="55"/>
        <v>8620168</v>
      </c>
      <c r="DN43" s="22">
        <f t="shared" si="56"/>
        <v>0.19984134879969856</v>
      </c>
      <c r="DO43" s="17">
        <f>VLOOKUP(B:B,[29]Summary_Jun_21!$B:$EN,143,0)</f>
        <v>1722218</v>
      </c>
      <c r="DP43" s="17">
        <f>VLOOKUP(B:B,[29]Summary_Jun_21!$B:$EP,145,0)</f>
        <v>6511733</v>
      </c>
      <c r="DQ43" s="17">
        <f t="shared" si="57"/>
        <v>8233951</v>
      </c>
      <c r="DR43" s="22">
        <f t="shared" si="58"/>
        <v>0.20916058402582186</v>
      </c>
      <c r="DS43" s="17">
        <f>VLOOKUP(B:B,[30]Summary_Sep_21!$B:$EQ,146,0)</f>
        <v>1720528</v>
      </c>
      <c r="DT43" s="17">
        <f>VLOOKUP(B:B,[30]Summary_Sep_21!$B:$ES,148,0)</f>
        <v>6478764</v>
      </c>
      <c r="DU43" s="17">
        <f t="shared" si="59"/>
        <v>8199292</v>
      </c>
      <c r="DV43" s="22">
        <f t="shared" si="60"/>
        <v>0.20983860557716447</v>
      </c>
      <c r="DW43" s="17">
        <f>VLOOKUP(B:B,[31]Summary_Dec_21!$B:$EV,151,0)</f>
        <v>1840572</v>
      </c>
      <c r="DX43" s="17">
        <f>VLOOKUP(B:B,[31]Summary_Dec_21!$B:$EX,153,0)</f>
        <v>6506864</v>
      </c>
      <c r="DY43" s="17">
        <f t="shared" si="61"/>
        <v>8347436</v>
      </c>
      <c r="DZ43" s="22">
        <f t="shared" si="62"/>
        <v>0.2204954910705515</v>
      </c>
      <c r="EA43" s="16">
        <f>VLOOKUP(B:B,[32]Summary_Mar_22!$B:$DL,115,0)</f>
        <v>1832248</v>
      </c>
      <c r="EB43" s="17">
        <f>VLOOKUP(B:B,[32]Summary_Mar_22!$B:$DN,117,0)</f>
        <v>6968480</v>
      </c>
      <c r="EC43" s="17">
        <f t="shared" si="63"/>
        <v>8800728</v>
      </c>
      <c r="ED43" s="22">
        <f t="shared" si="64"/>
        <v>0.20819277677937553</v>
      </c>
      <c r="EE43" s="17">
        <f>VLOOKUP(B:B,[33]Summary_Jun_22!$B:$DO,118,0)</f>
        <v>1568971</v>
      </c>
      <c r="EF43" s="17">
        <f>VLOOKUP(B:B,[33]Summary_Jun_22!$B:$DQ,120,0)</f>
        <v>7211512</v>
      </c>
      <c r="EG43" s="17">
        <f t="shared" si="65"/>
        <v>8780483</v>
      </c>
      <c r="EH43" s="22">
        <f t="shared" si="66"/>
        <v>0.17868846167118596</v>
      </c>
      <c r="EI43" s="17">
        <f>VLOOKUP(B:B,[34]Summary_Sep_22!$B:$DR,121,0)</f>
        <v>1565859</v>
      </c>
      <c r="EJ43" s="17">
        <f>VLOOKUP(B:B,[34]Summary_Sep_22!$B:$DT,123,0)</f>
        <v>7666616</v>
      </c>
      <c r="EK43" s="17">
        <f t="shared" si="67"/>
        <v>9232475</v>
      </c>
      <c r="EL43" s="22">
        <f t="shared" si="68"/>
        <v>0.16960338370805228</v>
      </c>
      <c r="EM43" s="17">
        <f>VLOOKUP(B:B,[35]Summary_Dec_22!$B:$DU,124,0)</f>
        <v>1561392</v>
      </c>
      <c r="EN43" s="17">
        <f>VLOOKUP(B:B,[35]Summary_Dec_22!$B:$DW,126,0)</f>
        <v>7306544</v>
      </c>
      <c r="EO43" s="17">
        <f t="shared" si="69"/>
        <v>8867936</v>
      </c>
      <c r="EP43" s="22">
        <f t="shared" si="70"/>
        <v>0.17607163606052187</v>
      </c>
      <c r="EQ43" s="16">
        <f>VLOOKUP(B:B,[36]Summary_Mar_23!$B:$DS,122,0)</f>
        <v>1460464</v>
      </c>
      <c r="ER43" s="17">
        <f>VLOOKUP(B:B,[36]Summary_Mar_23!$B:$DU,124,0)</f>
        <v>7160821</v>
      </c>
      <c r="ES43" s="17">
        <f t="shared" si="71"/>
        <v>8621285</v>
      </c>
      <c r="ET43" s="22">
        <f t="shared" si="72"/>
        <v>0.16940212508924132</v>
      </c>
      <c r="EU43" s="17">
        <f>VLOOKUP(B:B,[37]Summary_Jun_23!$B:$DT,123,0)</f>
        <v>1450610</v>
      </c>
      <c r="EV43" s="17">
        <f>VLOOKUP(B:B,[37]Summary_Jun_23!$B:$DV,125,0)</f>
        <v>6837471</v>
      </c>
      <c r="EW43" s="17">
        <f t="shared" si="148"/>
        <v>8288081</v>
      </c>
      <c r="EX43" s="22">
        <f t="shared" si="149"/>
        <v>0.17502362730287024</v>
      </c>
      <c r="EY43" s="1">
        <f>VLOOKUP(B:B,[38]Summary_Sep_23!$B:$DV,125,0)</f>
        <v>2491437</v>
      </c>
      <c r="EZ43" s="1">
        <f>VLOOKUP(B:B,[38]Summary_Sep_23!$B:$DX,127,0)</f>
        <v>6906027</v>
      </c>
      <c r="FA43" s="17">
        <f t="shared" si="75"/>
        <v>9397464</v>
      </c>
      <c r="FB43" s="22">
        <f t="shared" si="76"/>
        <v>0.2651180148176146</v>
      </c>
      <c r="FC43" s="17">
        <f>VLOOKUP(B:B,[39]Indu!$B:$DX,127,0)</f>
        <v>1783010</v>
      </c>
      <c r="FD43" s="17">
        <f>VLOOKUP(B:B,[39]Indu!$B:$EA,130,0)</f>
        <v>6609514</v>
      </c>
      <c r="FE43" s="17">
        <f t="shared" si="77"/>
        <v>8392524</v>
      </c>
      <c r="FF43" s="22">
        <f t="shared" si="78"/>
        <v>0.21245217767622707</v>
      </c>
      <c r="FG43" s="16">
        <f>VLOOKUP(B:B,'[40]Mar 2024 Final'!$B:$EA,130,0)</f>
        <v>1684597</v>
      </c>
      <c r="FH43" s="17">
        <f>VLOOKUP(B:B,'[40]Mar 2024 Final'!$B:$EC,132,0)</f>
        <v>6327086</v>
      </c>
      <c r="FI43" s="17">
        <f t="shared" si="154"/>
        <v>8011683</v>
      </c>
      <c r="FJ43" s="22">
        <f t="shared" si="155"/>
        <v>0.21026755551860951</v>
      </c>
      <c r="FK43" s="17">
        <f>VLOOKUP(B:B,'[41]June 2024 Final'!$B:$EF,135,0)</f>
        <v>1580872</v>
      </c>
      <c r="FL43" s="17">
        <f>VLOOKUP(B:B,'[41]June 2024 Final'!$B:$EH,137,0)</f>
        <v>5946508</v>
      </c>
      <c r="FM43" s="17">
        <f t="shared" si="81"/>
        <v>7527380</v>
      </c>
      <c r="FN43" s="22">
        <f t="shared" si="82"/>
        <v>0.21001623406816183</v>
      </c>
      <c r="FO43" s="17">
        <f>VLOOKUP(B:B,'[42]Sep 2024 Final'!$B:$EG,136,0)</f>
        <v>1878906</v>
      </c>
      <c r="FP43" s="17">
        <f>VLOOKUP(B:B,'[42]Sep 2024 Final'!$B:$EI,138,0)</f>
        <v>6511195</v>
      </c>
      <c r="FQ43" s="17">
        <f t="shared" si="83"/>
        <v>8390101</v>
      </c>
      <c r="FR43" s="22">
        <f t="shared" si="84"/>
        <v>0.22394319210221664</v>
      </c>
      <c r="FS43" s="17">
        <f>VLOOKUP(B:B,'[43]Dec 2024 Final'!$B:$EI,138,0)</f>
        <v>1888079</v>
      </c>
      <c r="FT43" s="17">
        <f>VLOOKUP(B:B,'[43]Dec 2024 Final'!$B:$EK,140,0)</f>
        <v>6405961</v>
      </c>
      <c r="FU43" s="17">
        <f t="shared" si="85"/>
        <v>8294040</v>
      </c>
      <c r="FV43" s="22">
        <f t="shared" si="86"/>
        <v>0.22764286162111588</v>
      </c>
    </row>
    <row r="44" spans="1:178" x14ac:dyDescent="0.25">
      <c r="A44">
        <v>38</v>
      </c>
      <c r="B44" s="11" t="s">
        <v>39</v>
      </c>
      <c r="C44" s="16">
        <f>VLOOKUP(B:B,'[44]Mar 2014 (Final)'!$B$1:$BH$65536,59,0)</f>
        <v>335150</v>
      </c>
      <c r="D44" s="17">
        <f>VLOOKUP(B:B,'[44]Mar 2014 (Final)'!$B$1:$BL$65536,63,0)</f>
        <v>3295548</v>
      </c>
      <c r="E44" s="17">
        <f t="shared" si="0"/>
        <v>3630698</v>
      </c>
      <c r="F44" s="22">
        <f>C44/E44</f>
        <v>9.2310073710344401E-2</v>
      </c>
      <c r="G44" s="17">
        <f>VLOOKUP(B:B,'[45]June 2014 (Final - print)'!$B$1:$BI$65536,60,0)</f>
        <v>298863</v>
      </c>
      <c r="H44" s="17">
        <f>VLOOKUP(B:B,'[45]June 2014 (Final - print)'!$B$1:$BL$65536,63,0)</f>
        <v>3727936</v>
      </c>
      <c r="I44" s="17">
        <f t="shared" si="87"/>
        <v>4026799</v>
      </c>
      <c r="J44" s="22">
        <f t="shared" si="2"/>
        <v>7.4218504573980479E-2</v>
      </c>
      <c r="K44" s="46"/>
      <c r="L44" s="46"/>
      <c r="M44" s="47">
        <f t="shared" si="3"/>
        <v>0</v>
      </c>
      <c r="N44" s="48" t="e">
        <f t="shared" si="4"/>
        <v>#DIV/0!</v>
      </c>
      <c r="O44" s="17">
        <f>VLOOKUP(B:B,'[3]Dec 2014 (Final)'!$B$1:$BO$65536,66,0)</f>
        <v>293831</v>
      </c>
      <c r="P44" s="17">
        <f>VLOOKUP(B:B,'[3]Dec 2014 (Final)'!$B$1:$BQ$65536,68,0)</f>
        <v>4447615</v>
      </c>
      <c r="Q44" s="17">
        <f t="shared" si="5"/>
        <v>4741446</v>
      </c>
      <c r="R44" s="22">
        <f t="shared" si="6"/>
        <v>6.1970757444037114E-2</v>
      </c>
      <c r="S44" s="16">
        <f>VLOOKUP(B:B,'[4]Mar 2015 (Final)'!$B$1:$BQ$65536,68,0)</f>
        <v>228726</v>
      </c>
      <c r="T44" s="17">
        <f>VLOOKUP(B:B,'[4]Mar 2015 (Final)'!$B$1:$BS$65536,70,0)</f>
        <v>4623650</v>
      </c>
      <c r="U44" s="17">
        <f t="shared" si="7"/>
        <v>4852376</v>
      </c>
      <c r="V44" s="22">
        <f t="shared" si="8"/>
        <v>4.7136907774665442E-2</v>
      </c>
      <c r="W44" s="17">
        <f>VLOOKUP(B:B,'[5]June 2015 (Final)'!$B$1:$BU$65536,72,0)</f>
        <v>216523</v>
      </c>
      <c r="X44" s="17">
        <f>VLOOKUP(B:B,'[5]June 2015 (Final)'!$B$1:$BW$65536,74,0)</f>
        <v>5092261</v>
      </c>
      <c r="Y44" s="17">
        <f t="shared" si="9"/>
        <v>5308784</v>
      </c>
      <c r="Z44" s="22">
        <f t="shared" si="10"/>
        <v>4.0785799535260805E-2</v>
      </c>
      <c r="AA44" s="17">
        <f>VLOOKUP(B:B,'[6]Sep 2015 (Final)'!$B$1:$BX$65536,75,0)</f>
        <v>304858</v>
      </c>
      <c r="AB44" s="17">
        <f>VLOOKUP(B:B,'[6]Sep 2015 (Final)'!$B$1:$BZ$65536,77,0)</f>
        <v>5746660</v>
      </c>
      <c r="AC44" s="17">
        <f t="shared" si="11"/>
        <v>6051518</v>
      </c>
      <c r="AD44" s="22">
        <f t="shared" si="12"/>
        <v>5.0377111990743483E-2</v>
      </c>
      <c r="AE44" s="17">
        <f>VLOOKUP(B:B,'[7]Dec 2015 (Final)'!$B$1:$CA$65536,78,0)</f>
        <v>304891</v>
      </c>
      <c r="AF44" s="17">
        <f>VLOOKUP(B:B,'[7]Dec 2015 (Final)'!$B$1:$CC$65536,80,0)</f>
        <v>5871717</v>
      </c>
      <c r="AG44" s="17">
        <f t="shared" si="13"/>
        <v>6176608</v>
      </c>
      <c r="AH44" s="22">
        <f t="shared" si="14"/>
        <v>4.9362206570337637E-2</v>
      </c>
      <c r="AI44" s="16">
        <f>VLOOKUP(B:B,'[8]Mar 2016 (Final)'!$B$1:$CD$65536,81,0)</f>
        <v>719038</v>
      </c>
      <c r="AJ44" s="17">
        <f>VLOOKUP(B:B,'[8]Mar 2016 (Final)'!$B$1:$CF$65536,83,0)</f>
        <v>5905413</v>
      </c>
      <c r="AK44" s="17">
        <f t="shared" si="15"/>
        <v>6624451</v>
      </c>
      <c r="AL44" s="22">
        <f t="shared" si="16"/>
        <v>0.10854303247167199</v>
      </c>
      <c r="AM44" s="17">
        <f>VLOOKUP(B:B,'[9]Jun 2016 (Final)'!$B$1:$CH$65536,85,0)</f>
        <v>706800</v>
      </c>
      <c r="AN44" s="17">
        <f>VLOOKUP(B:B,'[9]Jun 2016 (Final)'!$B$1:$CJ$65536,87,0)</f>
        <v>5866468</v>
      </c>
      <c r="AO44" s="17">
        <f t="shared" si="17"/>
        <v>6573268</v>
      </c>
      <c r="AP44" s="22">
        <f t="shared" si="18"/>
        <v>0.10752642369062086</v>
      </c>
      <c r="AQ44" s="17">
        <f>VLOOKUP(B:B,'[10]Sep 2016 (Final)'!$B$1:$CK$65536,88,0)</f>
        <v>688240</v>
      </c>
      <c r="AR44" s="17">
        <f>VLOOKUP(B:B,'[10]Sep 2016 (Final)'!$B$1:$CM$65536,90,0)</f>
        <v>5983050</v>
      </c>
      <c r="AS44" s="17">
        <f t="shared" si="19"/>
        <v>6671290</v>
      </c>
      <c r="AT44" s="22">
        <f t="shared" si="20"/>
        <v>0.10316445545014533</v>
      </c>
      <c r="AU44" s="17">
        <f>VLOOKUP(B:B,'[11]summary-dec-16'!$B$1:$CN$65536,91,0)</f>
        <v>479961</v>
      </c>
      <c r="AV44" s="17">
        <f>VLOOKUP(B:B,'[11]summary-dec-16'!$B$1:$CP$65536,93,0)</f>
        <v>5799443</v>
      </c>
      <c r="AW44" s="17">
        <f t="shared" si="21"/>
        <v>6279404</v>
      </c>
      <c r="AX44" s="22">
        <f t="shared" si="22"/>
        <v>7.6434164771051527E-2</v>
      </c>
      <c r="AY44" s="16">
        <f>VLOOKUP(B:B,'[12]summary-mar-17'!$B$1:$CP$65536,93,0)</f>
        <v>596882</v>
      </c>
      <c r="AZ44" s="17">
        <f>VLOOKUP(B:B,'[12]summary-mar-17'!$B$1:$CR$65536,95,0)</f>
        <v>5897991</v>
      </c>
      <c r="BA44" s="17">
        <f t="shared" si="23"/>
        <v>6494873</v>
      </c>
      <c r="BB44" s="22">
        <f t="shared" si="24"/>
        <v>9.1900488277445916E-2</v>
      </c>
      <c r="BC44" s="17">
        <f>VLOOKUP(B:B,'[13]summary-june-17'!$B$1:$CS$65536,96,0)</f>
        <v>506184</v>
      </c>
      <c r="BD44" s="17">
        <f>VLOOKUP(B:B,'[13]summary-june-17'!$B$1:$CU$65536,98,0)</f>
        <v>6086414</v>
      </c>
      <c r="BE44" s="17">
        <f t="shared" si="25"/>
        <v>6592598</v>
      </c>
      <c r="BF44" s="22">
        <f t="shared" si="26"/>
        <v>7.67806561237315E-2</v>
      </c>
      <c r="BG44" s="17">
        <f>VLOOKUP(B:B,'[14]summary-sep-17'!$B$1:$CV$65536,99,0)</f>
        <v>504063</v>
      </c>
      <c r="BH44" s="17">
        <f>VLOOKUP(B:B,'[14]summary-sep-17'!$B$1:$CX$65536,101,0)</f>
        <v>5848109</v>
      </c>
      <c r="BI44" s="17">
        <f t="shared" si="27"/>
        <v>6352172</v>
      </c>
      <c r="BJ44" s="22">
        <f t="shared" si="28"/>
        <v>7.9352857573755875E-2</v>
      </c>
      <c r="BK44" s="17">
        <f>VLOOKUP(B:B,'[15]summary-Dec-17'!$B$1:$CY$65536,102,0)</f>
        <v>623315</v>
      </c>
      <c r="BL44" s="17">
        <f>VLOOKUP(B:B,'[15]summary-Dec-17'!$B$1:$DA$65536,104,0)</f>
        <v>5902031</v>
      </c>
      <c r="BM44" s="17">
        <f t="shared" si="29"/>
        <v>6525346</v>
      </c>
      <c r="BN44" s="22">
        <f t="shared" si="30"/>
        <v>9.5522137829932699E-2</v>
      </c>
      <c r="BO44" s="16">
        <f>VLOOKUP(B:B,'[16]summary-Mar-18'!$B$1:$DB$65536,105,0)</f>
        <v>636343</v>
      </c>
      <c r="BP44" s="17">
        <f>VLOOKUP(B:B,'[16]summary-Mar-18'!$B$1:$DD$65536,107,0)</f>
        <v>5590712</v>
      </c>
      <c r="BQ44" s="17">
        <f t="shared" si="31"/>
        <v>6227055</v>
      </c>
      <c r="BR44" s="22">
        <f t="shared" si="32"/>
        <v>0.10219004007512379</v>
      </c>
      <c r="BS44" s="17">
        <f>VLOOKUP(B:B,'[17]summary-Jun-18'!$B$1:$DE$65536,108,0)</f>
        <v>632876</v>
      </c>
      <c r="BT44" s="1">
        <f>VLOOKUP(B:B,'[17]summary-Jun-18'!$B$1:$DG$65536,110,0)</f>
        <v>5633382</v>
      </c>
      <c r="BU44" s="17">
        <f t="shared" si="33"/>
        <v>6266258</v>
      </c>
      <c r="BV44" s="22">
        <f t="shared" si="34"/>
        <v>0.10099743738607635</v>
      </c>
      <c r="BW44" s="17">
        <f>VLOOKUP(B:B,'[18]summary-Sep-18'!$B$1:$DH$65536,111,0)</f>
        <v>637431</v>
      </c>
      <c r="BX44" s="17">
        <f>VLOOKUP(B:B,'[18]summary-Sep-18'!$B$1:$DJ$65536,113,0)</f>
        <v>5646328</v>
      </c>
      <c r="BY44" s="17">
        <f t="shared" si="35"/>
        <v>6283759</v>
      </c>
      <c r="BZ44" s="22">
        <f t="shared" si="36"/>
        <v>0.10144103235022221</v>
      </c>
      <c r="CA44" s="17">
        <f>VLOOKUP(B:B,'[19]summary-Dec-18'!$B$1:$DK$65536,114,0)</f>
        <v>743922</v>
      </c>
      <c r="CB44" s="17">
        <f>VLOOKUP(B:B,'[19]summary-Dec-18'!$B$1:$DM$65536,116,0)</f>
        <v>5642627</v>
      </c>
      <c r="CC44" s="17">
        <f t="shared" si="37"/>
        <v>6386549</v>
      </c>
      <c r="CD44" s="22">
        <f t="shared" si="38"/>
        <v>0.11648262621957492</v>
      </c>
      <c r="CE44" s="16">
        <f>VLOOKUP(B:B,[20]Summary_mar_19!$B$1:$DN$65536,117,0)</f>
        <v>742496</v>
      </c>
      <c r="CF44" s="17">
        <f>VLOOKUP(B:B,[20]Summary_mar_19!$B$1:$DP$65536,119,0)</f>
        <v>5866869</v>
      </c>
      <c r="CG44" s="17">
        <f t="shared" si="39"/>
        <v>6609365</v>
      </c>
      <c r="CH44" s="22">
        <f t="shared" si="40"/>
        <v>0.11233999030164017</v>
      </c>
      <c r="CI44" s="17">
        <f>VLOOKUP(B:B,[21]Summary_jun_19!$B$1:$DQ$65536,120,0)</f>
        <v>720213</v>
      </c>
      <c r="CJ44" s="17">
        <f>VLOOKUP(B:B,[21]Summary_jun_19!$B$1:$DS$65536,122,0)</f>
        <v>5949016</v>
      </c>
      <c r="CK44" s="17">
        <f t="shared" si="41"/>
        <v>6669229</v>
      </c>
      <c r="CL44" s="22">
        <f t="shared" si="42"/>
        <v>0.10799044387289745</v>
      </c>
      <c r="CM44" s="17">
        <f>VLOOKUP(B:B,[22]Summary_sep_19!$B$1:$DT$65536,123,0)</f>
        <v>712920</v>
      </c>
      <c r="CN44" s="17">
        <f>VLOOKUP(B:B,[22]Summary_sep_19!$B$1:$DV$65536,125,0)</f>
        <v>6233043</v>
      </c>
      <c r="CO44" s="17">
        <f t="shared" si="43"/>
        <v>6945963</v>
      </c>
      <c r="CP44" s="22">
        <f t="shared" si="44"/>
        <v>0.10263803593540594</v>
      </c>
      <c r="CQ44" s="17">
        <f>VLOOKUP(B:B,[23]Summary_DEC_19!$B$1:$DW$65536,126,0)</f>
        <v>782931</v>
      </c>
      <c r="CR44" s="17">
        <f>VLOOKUP(B:B,[23]Summary_DEC_19!$B$1:$DY$65536,128,0)</f>
        <v>6462964</v>
      </c>
      <c r="CS44" s="17">
        <f t="shared" si="45"/>
        <v>7245895</v>
      </c>
      <c r="CT44" s="22">
        <f t="shared" si="46"/>
        <v>0.10805166235502998</v>
      </c>
      <c r="CU44" s="16">
        <f>VLOOKUP(B:B,[24]Summary_mar_20!$B:$DZ,129,0)</f>
        <v>762856</v>
      </c>
      <c r="CV44" s="17">
        <f>VLOOKUP(B:B,[24]Summary_mar_20!$B:$EB,131,0)</f>
        <v>6671935</v>
      </c>
      <c r="CW44" s="17">
        <f t="shared" si="47"/>
        <v>7434791</v>
      </c>
      <c r="CX44" s="22">
        <f t="shared" si="48"/>
        <v>0.10260624676604897</v>
      </c>
      <c r="CY44" s="17">
        <f>VLOOKUP(B:B,[25]Summary_jun_20!$B:$EC,132,0)</f>
        <v>769493</v>
      </c>
      <c r="CZ44" s="17">
        <f>VLOOKUP(B:B,[25]Summary_jun_20!$B:$EE,134,0)</f>
        <v>6688724</v>
      </c>
      <c r="DA44" s="17">
        <f t="shared" si="49"/>
        <v>7458217</v>
      </c>
      <c r="DB44" s="22">
        <f t="shared" si="50"/>
        <v>0.10317385509163919</v>
      </c>
      <c r="DC44" s="17">
        <f>VLOOKUP(B:B,[26]Summary_Sep_20!$B:$EF,135,0)</f>
        <v>819517</v>
      </c>
      <c r="DD44" s="17">
        <f>VLOOKUP(B:B,[26]Summary_Sep_20!$B:$EI,138,0)</f>
        <v>6696205</v>
      </c>
      <c r="DE44" s="17">
        <f t="shared" si="51"/>
        <v>7515722</v>
      </c>
      <c r="DF44" s="22">
        <f t="shared" si="52"/>
        <v>0.10904035567041996</v>
      </c>
      <c r="DG44" s="17">
        <f>VLOOKUP(B:B,[27]Summary_Dec_20!$B:$EI,138,0)</f>
        <v>771412</v>
      </c>
      <c r="DH44" s="17">
        <f>VLOOKUP(B:B,[27]Summary_Dec_20!$B:$EM,142,0)</f>
        <v>6827407</v>
      </c>
      <c r="DI44" s="17">
        <f t="shared" si="53"/>
        <v>7598819</v>
      </c>
      <c r="DJ44" s="22">
        <f t="shared" si="54"/>
        <v>0.10151735420991077</v>
      </c>
      <c r="DK44" s="16">
        <f>VLOOKUP(B:B,[28]Summary_Mar_21!$B:$EK,140,0)</f>
        <v>770972</v>
      </c>
      <c r="DL44" s="17">
        <f>VLOOKUP(B:B,[28]Summary_Mar_21!$B:$EM,142,0)</f>
        <v>6808287</v>
      </c>
      <c r="DM44" s="17">
        <f t="shared" si="55"/>
        <v>7579259</v>
      </c>
      <c r="DN44" s="22">
        <f t="shared" si="56"/>
        <v>0.10172128964058359</v>
      </c>
      <c r="DO44" s="17">
        <f>VLOOKUP(B:B,[29]Summary_Jun_21!$B:$EN,143,0)</f>
        <v>598297</v>
      </c>
      <c r="DP44" s="17">
        <f>VLOOKUP(B:B,[29]Summary_Jun_21!$B:$EP,145,0)</f>
        <v>6922099</v>
      </c>
      <c r="DQ44" s="17">
        <f t="shared" si="57"/>
        <v>7520396</v>
      </c>
      <c r="DR44" s="22">
        <f t="shared" si="58"/>
        <v>7.955658186084881E-2</v>
      </c>
      <c r="DS44" s="17">
        <f>VLOOKUP(B:B,[30]Summary_Sep_21!$B:$EQ,146,0)</f>
        <v>718835</v>
      </c>
      <c r="DT44" s="17">
        <f>VLOOKUP(B:B,[30]Summary_Sep_21!$B:$ES,148,0)</f>
        <v>6864371</v>
      </c>
      <c r="DU44" s="17">
        <f t="shared" si="59"/>
        <v>7583206</v>
      </c>
      <c r="DV44" s="22">
        <f t="shared" si="60"/>
        <v>9.4793020260823715E-2</v>
      </c>
      <c r="DW44" s="17">
        <f>VLOOKUP(B:B,[31]Summary_Dec_21!$B:$EV,151,0)</f>
        <v>708055</v>
      </c>
      <c r="DX44" s="17">
        <f>VLOOKUP(B:B,[31]Summary_Dec_21!$B:$EX,153,0)</f>
        <v>6564751</v>
      </c>
      <c r="DY44" s="17">
        <f t="shared" si="61"/>
        <v>7272806</v>
      </c>
      <c r="DZ44" s="22">
        <f t="shared" si="62"/>
        <v>9.7356508615794229E-2</v>
      </c>
      <c r="EA44" s="16">
        <f>VLOOKUP(B:B,[32]Summary_Mar_22!$B:$DL,115,0)</f>
        <v>711579</v>
      </c>
      <c r="EB44" s="17">
        <f>VLOOKUP(B:B,[32]Summary_Mar_22!$B:$DN,117,0)</f>
        <v>6663056</v>
      </c>
      <c r="EC44" s="17">
        <f t="shared" si="63"/>
        <v>7374635</v>
      </c>
      <c r="ED44" s="22">
        <f t="shared" si="64"/>
        <v>9.6490063576027837E-2</v>
      </c>
      <c r="EE44" s="17">
        <f>VLOOKUP(B:B,[33]Summary_Jun_22!$B:$DO,118,0)</f>
        <v>732950</v>
      </c>
      <c r="EF44" s="17">
        <f>VLOOKUP(B:B,[33]Summary_Jun_22!$B:$DQ,120,0)</f>
        <v>6728248</v>
      </c>
      <c r="EG44" s="17">
        <f t="shared" si="65"/>
        <v>7461198</v>
      </c>
      <c r="EH44" s="22">
        <f t="shared" si="66"/>
        <v>9.8234894717979609E-2</v>
      </c>
      <c r="EI44" s="17">
        <f>VLOOKUP(B:B,[34]Summary_Sep_22!$B:$DR,121,0)</f>
        <v>737202</v>
      </c>
      <c r="EJ44" s="17">
        <f>VLOOKUP(B:B,[34]Summary_Sep_22!$B:$DT,123,0)</f>
        <v>6997850</v>
      </c>
      <c r="EK44" s="17">
        <f t="shared" si="67"/>
        <v>7735052</v>
      </c>
      <c r="EL44" s="22">
        <f t="shared" si="68"/>
        <v>9.5306663743178449E-2</v>
      </c>
      <c r="EM44" s="17">
        <f>VLOOKUP(B:B,[35]Summary_Dec_22!$B:$DU,124,0)</f>
        <v>745257</v>
      </c>
      <c r="EN44" s="17">
        <f>VLOOKUP(B:B,[35]Summary_Dec_22!$B:$DW,126,0)</f>
        <v>7350056</v>
      </c>
      <c r="EO44" s="17">
        <f t="shared" si="69"/>
        <v>8095313</v>
      </c>
      <c r="EP44" s="22">
        <f t="shared" si="70"/>
        <v>9.2060306994924096E-2</v>
      </c>
      <c r="EQ44" s="16">
        <f>VLOOKUP(B:B,[36]Summary_Mar_23!$B:$DS,122,0)</f>
        <v>713131</v>
      </c>
      <c r="ER44" s="17">
        <f>VLOOKUP(B:B,[36]Summary_Mar_23!$B:$DU,124,0)</f>
        <v>7083215</v>
      </c>
      <c r="ES44" s="17">
        <f t="shared" si="71"/>
        <v>7796346</v>
      </c>
      <c r="ET44" s="22">
        <f t="shared" si="72"/>
        <v>9.1469901412790044E-2</v>
      </c>
      <c r="EU44" s="17">
        <f>VLOOKUP(B:B,[37]Summary_Jun_23!$B:$DT,123,0)</f>
        <v>694271</v>
      </c>
      <c r="EV44" s="17">
        <f>VLOOKUP(B:B,[37]Summary_Jun_23!$B:$DV,125,0)</f>
        <v>7311186</v>
      </c>
      <c r="EW44" s="17">
        <f t="shared" si="148"/>
        <v>8005457</v>
      </c>
      <c r="EX44" s="22">
        <f t="shared" si="149"/>
        <v>8.6724717901801238E-2</v>
      </c>
      <c r="EY44" s="1">
        <f>VLOOKUP(B:B,[38]Summary_Sep_23!$B:$DV,125,0)</f>
        <v>659225</v>
      </c>
      <c r="EZ44" s="1">
        <f>VLOOKUP(B:B,[38]Summary_Sep_23!$B:$DX,127,0)</f>
        <v>7549709</v>
      </c>
      <c r="FA44" s="17">
        <f t="shared" si="75"/>
        <v>8208934</v>
      </c>
      <c r="FB44" s="22">
        <f t="shared" si="76"/>
        <v>8.0305798536082759E-2</v>
      </c>
      <c r="FC44" s="17">
        <f>VLOOKUP(B:B,[39]Indu!$B:$DX,127,0)</f>
        <v>634966</v>
      </c>
      <c r="FD44" s="17">
        <f>VLOOKUP(B:B,[39]Indu!$B:$EA,130,0)</f>
        <v>8379808</v>
      </c>
      <c r="FE44" s="17">
        <f t="shared" si="77"/>
        <v>9014774</v>
      </c>
      <c r="FF44" s="22">
        <f t="shared" si="78"/>
        <v>7.0436152919640588E-2</v>
      </c>
      <c r="FG44" s="16">
        <f>VLOOKUP(B:B,'[40]Mar 2024 Final'!$B:$EA,130,0)</f>
        <v>628941</v>
      </c>
      <c r="FH44" s="17">
        <f>VLOOKUP(B:B,'[40]Mar 2024 Final'!$B:$EC,132,0)</f>
        <v>8126512</v>
      </c>
      <c r="FI44" s="17">
        <f t="shared" si="154"/>
        <v>8755453</v>
      </c>
      <c r="FJ44" s="22">
        <f t="shared" si="155"/>
        <v>7.1834204352418995E-2</v>
      </c>
      <c r="FK44" s="17">
        <f>VLOOKUP(B:B,'[41]June 2024 Final'!$B:$EF,135,0)</f>
        <v>627046</v>
      </c>
      <c r="FL44" s="17">
        <f>VLOOKUP(B:B,'[41]June 2024 Final'!$B:$EH,137,0)</f>
        <v>8184748</v>
      </c>
      <c r="FM44" s="17">
        <f t="shared" si="81"/>
        <v>8811794</v>
      </c>
      <c r="FN44" s="22">
        <f t="shared" si="82"/>
        <v>7.1159856891797518E-2</v>
      </c>
      <c r="FO44" s="17">
        <f>VLOOKUP(B:B,'[42]Sep 2024 Final'!$B:$EG,136,0)</f>
        <v>626647</v>
      </c>
      <c r="FP44" s="17">
        <f>VLOOKUP(B:B,'[42]Sep 2024 Final'!$B:$EI,138,0)</f>
        <v>8234529</v>
      </c>
      <c r="FQ44" s="17">
        <f t="shared" si="83"/>
        <v>8861176</v>
      </c>
      <c r="FR44" s="22">
        <f t="shared" si="84"/>
        <v>7.0718265837401262E-2</v>
      </c>
      <c r="FS44" s="17">
        <f>VLOOKUP(B:B,'[43]Dec 2024 Final'!$B:$EI,138,0)</f>
        <v>1059302</v>
      </c>
      <c r="FT44" s="17">
        <f>VLOOKUP(B:B,'[43]Dec 2024 Final'!$B:$EK,140,0)</f>
        <v>8270383</v>
      </c>
      <c r="FU44" s="17">
        <f t="shared" si="85"/>
        <v>9329685</v>
      </c>
      <c r="FV44" s="22">
        <f t="shared" si="86"/>
        <v>0.11354102523289908</v>
      </c>
    </row>
    <row r="45" spans="1:178" x14ac:dyDescent="0.25">
      <c r="A45">
        <v>39</v>
      </c>
      <c r="B45" s="11" t="s">
        <v>40</v>
      </c>
      <c r="C45" s="16">
        <f>VLOOKUP(B:B,'[44]Mar 2014 (Final)'!$B$1:$BH$65536,59,0)</f>
        <v>479901</v>
      </c>
      <c r="D45" s="17">
        <f>VLOOKUP(B:B,'[44]Mar 2014 (Final)'!$B$1:$BL$65536,63,0)</f>
        <v>27386791</v>
      </c>
      <c r="E45" s="17">
        <f t="shared" si="0"/>
        <v>27866692</v>
      </c>
      <c r="F45" s="22">
        <f t="shared" si="1"/>
        <v>1.7221312095457905E-2</v>
      </c>
      <c r="G45" s="17">
        <f>VLOOKUP(B:B,'[45]June 2014 (Final - print)'!$B$1:$BI$65536,60,0)</f>
        <v>461737</v>
      </c>
      <c r="H45" s="17">
        <f>VLOOKUP(B:B,'[45]June 2014 (Final - print)'!$B$1:$BL$65536,63,0)</f>
        <v>30788737</v>
      </c>
      <c r="I45" s="17">
        <f t="shared" si="87"/>
        <v>31250474</v>
      </c>
      <c r="J45" s="22">
        <f t="shared" si="2"/>
        <v>1.4775359887341228E-2</v>
      </c>
      <c r="K45" s="46"/>
      <c r="L45" s="46"/>
      <c r="M45" s="47">
        <f t="shared" si="3"/>
        <v>0</v>
      </c>
      <c r="N45" s="48" t="e">
        <f t="shared" si="4"/>
        <v>#DIV/0!</v>
      </c>
      <c r="O45" s="17">
        <f>VLOOKUP(B:B,'[3]Dec 2014 (Final)'!$B$1:$BO$65536,66,0)</f>
        <v>461601</v>
      </c>
      <c r="P45" s="17">
        <f>VLOOKUP(B:B,'[3]Dec 2014 (Final)'!$B$1:$BQ$65536,68,0)</f>
        <v>34481269</v>
      </c>
      <c r="Q45" s="17">
        <f t="shared" si="5"/>
        <v>34942870</v>
      </c>
      <c r="R45" s="22">
        <f t="shared" si="6"/>
        <v>1.3210162759956467E-2</v>
      </c>
      <c r="S45" s="16">
        <f>VLOOKUP(B:B,'[4]Mar 2015 (Final)'!$B$1:$BQ$65536,68,0)</f>
        <v>450510</v>
      </c>
      <c r="T45" s="17">
        <f>VLOOKUP(B:B,'[4]Mar 2015 (Final)'!$B$1:$BS$65536,70,0)</f>
        <v>34894270</v>
      </c>
      <c r="U45" s="17">
        <f t="shared" si="7"/>
        <v>35344780</v>
      </c>
      <c r="V45" s="22">
        <f t="shared" si="8"/>
        <v>1.2746153746041142E-2</v>
      </c>
      <c r="W45" s="17">
        <f>VLOOKUP(B:B,'[5]June 2015 (Final)'!$B$1:$BU$65536,72,0)</f>
        <v>549726</v>
      </c>
      <c r="X45" s="17">
        <f>VLOOKUP(B:B,'[5]June 2015 (Final)'!$B$1:$BW$65536,74,0)</f>
        <v>39282172</v>
      </c>
      <c r="Y45" s="17">
        <f t="shared" si="9"/>
        <v>39831898</v>
      </c>
      <c r="Z45" s="22">
        <f t="shared" si="10"/>
        <v>1.3801150023029281E-2</v>
      </c>
      <c r="AA45" s="17">
        <f>VLOOKUP(B:B,'[6]Sep 2015 (Final)'!$B$1:$BX$65536,75,0)</f>
        <v>640473</v>
      </c>
      <c r="AB45" s="17">
        <f>VLOOKUP(B:B,'[6]Sep 2015 (Final)'!$B$1:$BZ$65536,77,0)</f>
        <v>42144981</v>
      </c>
      <c r="AC45" s="17">
        <f t="shared" si="11"/>
        <v>42785454</v>
      </c>
      <c r="AD45" s="22">
        <f t="shared" si="12"/>
        <v>1.4969409930767593E-2</v>
      </c>
      <c r="AE45" s="17">
        <f>VLOOKUP(B:B,'[7]Dec 2015 (Final)'!$B$1:$CA$65536,78,0)</f>
        <v>697679</v>
      </c>
      <c r="AF45" s="17">
        <f>VLOOKUP(B:B,'[7]Dec 2015 (Final)'!$B$1:$CC$65536,80,0)</f>
        <v>41047741</v>
      </c>
      <c r="AG45" s="17">
        <f t="shared" si="13"/>
        <v>41745420</v>
      </c>
      <c r="AH45" s="22">
        <f t="shared" si="14"/>
        <v>1.6712707645533332E-2</v>
      </c>
      <c r="AI45" s="16">
        <f>VLOOKUP(B:B,'[8]Mar 2016 (Final)'!$B$1:$CD$65536,81,0)</f>
        <v>675106</v>
      </c>
      <c r="AJ45" s="17">
        <f>VLOOKUP(B:B,'[8]Mar 2016 (Final)'!$B$1:$CF$65536,83,0)</f>
        <v>40826704</v>
      </c>
      <c r="AK45" s="17">
        <f t="shared" si="15"/>
        <v>41501810</v>
      </c>
      <c r="AL45" s="22">
        <f t="shared" si="16"/>
        <v>1.6266904985589786E-2</v>
      </c>
      <c r="AM45" s="17">
        <f>VLOOKUP(B:B,'[9]Jun 2016 (Final)'!$B$1:$CH$65536,85,0)</f>
        <v>1198578</v>
      </c>
      <c r="AN45" s="17">
        <f>VLOOKUP(B:B,'[9]Jun 2016 (Final)'!$B$1:$CJ$65536,87,0)</f>
        <v>41577929</v>
      </c>
      <c r="AO45" s="17">
        <f t="shared" si="17"/>
        <v>42776507</v>
      </c>
      <c r="AP45" s="22">
        <f t="shared" si="18"/>
        <v>2.8019538855755567E-2</v>
      </c>
      <c r="AQ45" s="17">
        <f>VLOOKUP(B:B,'[10]Sep 2016 (Final)'!$B$1:$CK$65536,88,0)</f>
        <v>1175608</v>
      </c>
      <c r="AR45" s="17">
        <f>VLOOKUP(B:B,'[10]Sep 2016 (Final)'!$B$1:$CM$65536,90,0)</f>
        <v>40776402</v>
      </c>
      <c r="AS45" s="17">
        <f t="shared" si="19"/>
        <v>41952010</v>
      </c>
      <c r="AT45" s="22">
        <f t="shared" si="20"/>
        <v>2.8022685921365864E-2</v>
      </c>
      <c r="AU45" s="17">
        <f>VLOOKUP(B:B,'[11]summary-dec-16'!$B$1:$CN$65536,91,0)</f>
        <v>1423391</v>
      </c>
      <c r="AV45" s="17">
        <f>VLOOKUP(B:B,'[11]summary-dec-16'!$B$1:$CP$65536,93,0)</f>
        <v>39356307</v>
      </c>
      <c r="AW45" s="17">
        <f t="shared" si="21"/>
        <v>40779698</v>
      </c>
      <c r="AX45" s="22">
        <f t="shared" si="22"/>
        <v>3.4904402676057093E-2</v>
      </c>
      <c r="AY45" s="16">
        <f>VLOOKUP(B:B,'[12]summary-mar-17'!$B$1:$CP$65536,93,0)</f>
        <v>1086813</v>
      </c>
      <c r="AZ45" s="17">
        <f>VLOOKUP(B:B,'[12]summary-mar-17'!$B$1:$CR$65536,95,0)</f>
        <v>37457046</v>
      </c>
      <c r="BA45" s="17">
        <f t="shared" si="23"/>
        <v>38543859</v>
      </c>
      <c r="BB45" s="22">
        <f t="shared" si="24"/>
        <v>2.8196787457114764E-2</v>
      </c>
      <c r="BC45" s="17">
        <f>VLOOKUP(B:B,'[13]summary-june-17'!$B$1:$CS$65536,96,0)</f>
        <v>1131677</v>
      </c>
      <c r="BD45" s="17">
        <f>VLOOKUP(B:B,'[13]summary-june-17'!$B$1:$CU$65536,98,0)</f>
        <v>37681816</v>
      </c>
      <c r="BE45" s="17">
        <f t="shared" si="25"/>
        <v>38813493</v>
      </c>
      <c r="BF45" s="22">
        <f t="shared" si="26"/>
        <v>2.9156793489315685E-2</v>
      </c>
      <c r="BG45" s="17">
        <f>VLOOKUP(B:B,'[14]summary-sep-17'!$B$1:$CV$65536,99,0)</f>
        <v>1280107</v>
      </c>
      <c r="BH45" s="17">
        <f>VLOOKUP(B:B,'[14]summary-sep-17'!$B$1:$CX$65536,101,0)</f>
        <v>38271841</v>
      </c>
      <c r="BI45" s="17">
        <f t="shared" si="27"/>
        <v>39551948</v>
      </c>
      <c r="BJ45" s="22">
        <f t="shared" si="28"/>
        <v>3.2365207397622997E-2</v>
      </c>
      <c r="BK45" s="17">
        <f>VLOOKUP(B:B,'[15]summary-Dec-17'!$B$1:$CY$65536,102,0)</f>
        <v>1895198</v>
      </c>
      <c r="BL45" s="17">
        <f>VLOOKUP(B:B,'[15]summary-Dec-17'!$B$1:$DA$65536,104,0)</f>
        <v>38817386</v>
      </c>
      <c r="BM45" s="17">
        <f t="shared" si="29"/>
        <v>40712584</v>
      </c>
      <c r="BN45" s="22">
        <f t="shared" si="30"/>
        <v>4.6550668461623562E-2</v>
      </c>
      <c r="BO45" s="16">
        <f>VLOOKUP(B:B,'[16]summary-Mar-18'!$B$1:$DB$65536,105,0)</f>
        <v>2196338</v>
      </c>
      <c r="BP45" s="17">
        <f>VLOOKUP(B:B,'[16]summary-Mar-18'!$B$1:$DD$65536,107,0)</f>
        <v>36999564</v>
      </c>
      <c r="BQ45" s="17">
        <f t="shared" si="31"/>
        <v>39195902</v>
      </c>
      <c r="BR45" s="22">
        <f t="shared" si="32"/>
        <v>5.6034888545236181E-2</v>
      </c>
      <c r="BS45" s="17">
        <f>VLOOKUP(B:B,'[17]summary-Jun-18'!$B$1:$DE$65536,108,0)</f>
        <v>2287536</v>
      </c>
      <c r="BT45" s="1">
        <f>VLOOKUP(B:B,'[17]summary-Jun-18'!$B$1:$DG$65536,110,0)</f>
        <v>35683703</v>
      </c>
      <c r="BU45" s="17">
        <f t="shared" si="33"/>
        <v>37971239</v>
      </c>
      <c r="BV45" s="22">
        <f t="shared" si="34"/>
        <v>6.0243912504408928E-2</v>
      </c>
      <c r="BW45" s="17">
        <f>VLOOKUP(B:B,'[18]summary-Sep-18'!$B$1:$DH$65536,111,0)</f>
        <v>2659271</v>
      </c>
      <c r="BX45" s="17">
        <f>VLOOKUP(B:B,'[18]summary-Sep-18'!$B$1:$DJ$65536,113,0)</f>
        <v>36630142</v>
      </c>
      <c r="BY45" s="17">
        <f t="shared" si="35"/>
        <v>39289413</v>
      </c>
      <c r="BZ45" s="22">
        <f t="shared" si="36"/>
        <v>6.7684162143119828E-2</v>
      </c>
      <c r="CA45" s="17">
        <f>VLOOKUP(B:B,'[19]summary-Dec-18'!$B$1:$DK$65536,114,0)</f>
        <v>2229699</v>
      </c>
      <c r="CB45" s="17">
        <f>VLOOKUP(B:B,'[19]summary-Dec-18'!$B$1:$DM$65536,116,0)</f>
        <v>36642825</v>
      </c>
      <c r="CC45" s="17">
        <f t="shared" si="37"/>
        <v>38872524</v>
      </c>
      <c r="CD45" s="22">
        <f t="shared" si="38"/>
        <v>5.7359254572715679E-2</v>
      </c>
      <c r="CE45" s="16">
        <f>VLOOKUP(B:B,[20]Summary_mar_19!$B$1:$DN$65536,117,0)</f>
        <v>2464362</v>
      </c>
      <c r="CF45" s="17">
        <f>VLOOKUP(B:B,[20]Summary_mar_19!$B$1:$DP$65536,119,0)</f>
        <v>34838626</v>
      </c>
      <c r="CG45" s="17">
        <f t="shared" si="39"/>
        <v>37302988</v>
      </c>
      <c r="CH45" s="22">
        <f t="shared" si="40"/>
        <v>6.6063394170997783E-2</v>
      </c>
      <c r="CI45" s="17">
        <f>VLOOKUP(B:B,[21]Summary_jun_19!$B$1:$DQ$65536,120,0)</f>
        <v>3084593</v>
      </c>
      <c r="CJ45" s="17">
        <f>VLOOKUP(B:B,[21]Summary_jun_19!$B$1:$DS$65536,122,0)</f>
        <v>33901607</v>
      </c>
      <c r="CK45" s="17">
        <f t="shared" si="41"/>
        <v>36986200</v>
      </c>
      <c r="CL45" s="22">
        <f t="shared" si="42"/>
        <v>8.3398483758807346E-2</v>
      </c>
      <c r="CM45" s="17">
        <f>VLOOKUP(B:B,[22]Summary_sep_19!$B$1:$DT$65536,123,0)</f>
        <v>3813214</v>
      </c>
      <c r="CN45" s="17">
        <f>VLOOKUP(B:B,[22]Summary_sep_19!$B$1:$DV$65536,125,0)</f>
        <v>35541246</v>
      </c>
      <c r="CO45" s="17">
        <f t="shared" si="43"/>
        <v>39354460</v>
      </c>
      <c r="CP45" s="22">
        <f t="shared" si="44"/>
        <v>9.6894075029869547E-2</v>
      </c>
      <c r="CQ45" s="17">
        <f>VLOOKUP(B:B,[23]Summary_DEC_19!$B$1:$DW$65536,126,0)</f>
        <v>3767500</v>
      </c>
      <c r="CR45" s="17">
        <f>VLOOKUP(B:B,[23]Summary_DEC_19!$B$1:$DY$65536,128,0)</f>
        <v>36925060</v>
      </c>
      <c r="CS45" s="17">
        <f t="shared" si="45"/>
        <v>40692560</v>
      </c>
      <c r="CT45" s="22">
        <f t="shared" si="46"/>
        <v>9.2584492103716262E-2</v>
      </c>
      <c r="CU45" s="16">
        <f>VLOOKUP(B:B,[24]Summary_mar_20!$B:$DZ,129,0)</f>
        <v>4117454</v>
      </c>
      <c r="CV45" s="17">
        <f>VLOOKUP(B:B,[24]Summary_mar_20!$B:$EB,131,0)</f>
        <v>35364875</v>
      </c>
      <c r="CW45" s="17">
        <f t="shared" si="47"/>
        <v>39482329</v>
      </c>
      <c r="CX45" s="22">
        <f t="shared" si="48"/>
        <v>0.10428599589451777</v>
      </c>
      <c r="CY45" s="17">
        <f>VLOOKUP(B:B,[25]Summary_jun_20!$B:$EC,132,0)</f>
        <v>3843978</v>
      </c>
      <c r="CZ45" s="17">
        <f>VLOOKUP(B:B,[25]Summary_jun_20!$B:$EE,134,0)</f>
        <v>35830119</v>
      </c>
      <c r="DA45" s="17">
        <f t="shared" si="49"/>
        <v>39674097</v>
      </c>
      <c r="DB45" s="22">
        <f t="shared" si="50"/>
        <v>9.6888859247382497E-2</v>
      </c>
      <c r="DC45" s="17">
        <f>VLOOKUP(B:B,[26]Summary_Sep_20!$B:$EF,135,0)</f>
        <v>3771293</v>
      </c>
      <c r="DD45" s="17">
        <f>VLOOKUP(B:B,[26]Summary_Sep_20!$B:$EI,138,0)</f>
        <v>35940163</v>
      </c>
      <c r="DE45" s="17">
        <f t="shared" si="51"/>
        <v>39711456</v>
      </c>
      <c r="DF45" s="22">
        <f t="shared" si="52"/>
        <v>9.4967381704664774E-2</v>
      </c>
      <c r="DG45" s="17">
        <f>VLOOKUP(B:B,[27]Summary_Dec_20!$B:$EI,138,0)</f>
        <v>3951109</v>
      </c>
      <c r="DH45" s="17">
        <f>VLOOKUP(B:B,[27]Summary_Dec_20!$B:$EM,142,0)</f>
        <v>35968295</v>
      </c>
      <c r="DI45" s="17">
        <f t="shared" si="53"/>
        <v>39919404</v>
      </c>
      <c r="DJ45" s="22">
        <f t="shared" si="54"/>
        <v>9.8977154067731068E-2</v>
      </c>
      <c r="DK45" s="16">
        <f>VLOOKUP(B:B,[28]Summary_Mar_21!$B:$EK,140,0)</f>
        <v>3725169</v>
      </c>
      <c r="DL45" s="17">
        <f>VLOOKUP(B:B,[28]Summary_Mar_21!$B:$EM,142,0)</f>
        <v>35314438</v>
      </c>
      <c r="DM45" s="17">
        <f t="shared" si="55"/>
        <v>39039607</v>
      </c>
      <c r="DN45" s="22">
        <f t="shared" si="56"/>
        <v>9.5420248467152857E-2</v>
      </c>
      <c r="DO45" s="17">
        <f>VLOOKUP(B:B,[29]Summary_Jun_21!$B:$EN,143,0)</f>
        <v>4490442</v>
      </c>
      <c r="DP45" s="17">
        <f>VLOOKUP(B:B,[29]Summary_Jun_21!$B:$EP,145,0)</f>
        <v>36140222</v>
      </c>
      <c r="DQ45" s="17">
        <f t="shared" si="57"/>
        <v>40630664</v>
      </c>
      <c r="DR45" s="22">
        <f t="shared" si="58"/>
        <v>0.11051854825705039</v>
      </c>
      <c r="DS45" s="17">
        <f>VLOOKUP(B:B,[30]Summary_Sep_21!$B:$EQ,146,0)</f>
        <v>4666723</v>
      </c>
      <c r="DT45" s="17">
        <f>VLOOKUP(B:B,[30]Summary_Sep_21!$B:$ES,148,0)</f>
        <v>37070190</v>
      </c>
      <c r="DU45" s="17">
        <f t="shared" si="59"/>
        <v>41736913</v>
      </c>
      <c r="DV45" s="22">
        <f t="shared" si="60"/>
        <v>0.11181284538221598</v>
      </c>
      <c r="DW45" s="17">
        <f>VLOOKUP(B:B,[31]Summary_Dec_21!$B:$EV,151,0)</f>
        <v>4357030</v>
      </c>
      <c r="DX45" s="17">
        <f>VLOOKUP(B:B,[31]Summary_Dec_21!$B:$EX,153,0)</f>
        <v>38019516</v>
      </c>
      <c r="DY45" s="17">
        <f t="shared" si="61"/>
        <v>42376546</v>
      </c>
      <c r="DZ45" s="22">
        <f t="shared" si="62"/>
        <v>0.10281701580869758</v>
      </c>
      <c r="EA45" s="16">
        <f>VLOOKUP(B:B,[32]Summary_Mar_22!$B:$DL,115,0)</f>
        <v>4238732</v>
      </c>
      <c r="EB45" s="17">
        <f>VLOOKUP(B:B,[32]Summary_Mar_22!$B:$DN,117,0)</f>
        <v>37222174</v>
      </c>
      <c r="EC45" s="17">
        <f t="shared" si="63"/>
        <v>41460906</v>
      </c>
      <c r="ED45" s="22">
        <f t="shared" si="64"/>
        <v>0.10223442777637325</v>
      </c>
      <c r="EE45" s="17">
        <f>VLOOKUP(B:B,[33]Summary_Jun_22!$B:$DO,118,0)</f>
        <v>4161894</v>
      </c>
      <c r="EF45" s="17">
        <f>VLOOKUP(B:B,[33]Summary_Jun_22!$B:$DQ,120,0)</f>
        <v>37834084</v>
      </c>
      <c r="EG45" s="17">
        <f t="shared" si="65"/>
        <v>41995978</v>
      </c>
      <c r="EH45" s="22">
        <f t="shared" si="66"/>
        <v>9.9102204501583455E-2</v>
      </c>
      <c r="EI45" s="17">
        <f>VLOOKUP(B:B,[34]Summary_Sep_22!$B:$DR,121,0)</f>
        <v>3843438</v>
      </c>
      <c r="EJ45" s="17">
        <f>VLOOKUP(B:B,[34]Summary_Sep_22!$B:$DT,123,0)</f>
        <v>39224032</v>
      </c>
      <c r="EK45" s="17">
        <f t="shared" si="67"/>
        <v>43067470</v>
      </c>
      <c r="EL45" s="22">
        <f t="shared" si="68"/>
        <v>8.9242251750567186E-2</v>
      </c>
      <c r="EM45" s="17">
        <f>VLOOKUP(B:B,[35]Summary_Dec_22!$B:$DU,124,0)</f>
        <v>5017439</v>
      </c>
      <c r="EN45" s="17">
        <f>VLOOKUP(B:B,[35]Summary_Dec_22!$B:$DW,126,0)</f>
        <v>40923643</v>
      </c>
      <c r="EO45" s="17">
        <f t="shared" si="69"/>
        <v>45941082</v>
      </c>
      <c r="EP45" s="22">
        <f t="shared" si="70"/>
        <v>0.109214645837031</v>
      </c>
      <c r="EQ45" s="16">
        <f>VLOOKUP(B:B,[36]Summary_Mar_23!$B:$DS,122,0)</f>
        <v>4900984</v>
      </c>
      <c r="ER45" s="17">
        <f>VLOOKUP(B:B,[36]Summary_Mar_23!$B:$DU,124,0)</f>
        <v>45272839</v>
      </c>
      <c r="ES45" s="17">
        <f t="shared" si="71"/>
        <v>50173823</v>
      </c>
      <c r="ET45" s="22">
        <f t="shared" si="72"/>
        <v>9.7680099042881385E-2</v>
      </c>
      <c r="EU45" s="17">
        <f>VLOOKUP(B:B,[37]Summary_Jun_23!$B:$DT,123,0)</f>
        <v>5134256</v>
      </c>
      <c r="EV45" s="17">
        <f>VLOOKUP(B:B,[37]Summary_Jun_23!$B:$DV,125,0)</f>
        <v>48747591</v>
      </c>
      <c r="EW45" s="17">
        <f t="shared" si="148"/>
        <v>53881847</v>
      </c>
      <c r="EX45" s="22">
        <f t="shared" si="149"/>
        <v>9.5287305203179101E-2</v>
      </c>
      <c r="EY45" s="1">
        <f>VLOOKUP(B:B,[38]Summary_Sep_23!$B:$DV,125,0)</f>
        <v>4980251</v>
      </c>
      <c r="EZ45" s="1">
        <f>VLOOKUP(B:B,[38]Summary_Sep_23!$B:$DX,127,0)</f>
        <v>51446906</v>
      </c>
      <c r="FA45" s="17">
        <f t="shared" si="75"/>
        <v>56427157</v>
      </c>
      <c r="FB45" s="22">
        <f t="shared" si="76"/>
        <v>8.8259824963359393E-2</v>
      </c>
      <c r="FC45" s="17">
        <f>VLOOKUP(B:B,[39]Indu!$B:$DX,127,0)</f>
        <v>5179503</v>
      </c>
      <c r="FD45" s="17">
        <f>VLOOKUP(B:B,[39]Indu!$B:$EA,130,0)</f>
        <v>55858568</v>
      </c>
      <c r="FE45" s="17">
        <f t="shared" si="77"/>
        <v>61038071</v>
      </c>
      <c r="FF45" s="22">
        <f t="shared" si="78"/>
        <v>8.4856924787154564E-2</v>
      </c>
      <c r="FG45" s="16">
        <f>VLOOKUP(B:B,'[40]Mar 2024 Final'!$B:$EA,130,0)</f>
        <v>4909200</v>
      </c>
      <c r="FH45" s="17">
        <f>VLOOKUP(B:B,'[40]Mar 2024 Final'!$B:$EC,132,0)</f>
        <v>55259637</v>
      </c>
      <c r="FI45" s="17">
        <f t="shared" si="154"/>
        <v>60168837</v>
      </c>
      <c r="FJ45" s="22">
        <f t="shared" si="155"/>
        <v>8.1590408669524397E-2</v>
      </c>
      <c r="FK45" s="17">
        <f>VLOOKUP(B:B,'[41]June 2024 Final'!$B:$EF,135,0)</f>
        <v>5153368</v>
      </c>
      <c r="FL45" s="17">
        <f>VLOOKUP(B:B,'[41]June 2024 Final'!$B:$EH,137,0)</f>
        <v>56352248</v>
      </c>
      <c r="FM45" s="17">
        <f t="shared" si="81"/>
        <v>61505616</v>
      </c>
      <c r="FN45" s="22">
        <f t="shared" si="82"/>
        <v>8.3786950446931546E-2</v>
      </c>
      <c r="FO45" s="17">
        <f>VLOOKUP(B:B,'[42]Sep 2024 Final'!$B:$EG,136,0)</f>
        <v>5280719</v>
      </c>
      <c r="FP45" s="17">
        <f>VLOOKUP(B:B,'[42]Sep 2024 Final'!$B:$EI,138,0)</f>
        <v>56070419</v>
      </c>
      <c r="FQ45" s="17">
        <f t="shared" si="83"/>
        <v>61351138</v>
      </c>
      <c r="FR45" s="22">
        <f t="shared" si="84"/>
        <v>8.6073692716180747E-2</v>
      </c>
      <c r="FS45" s="17">
        <f>VLOOKUP(B:B,'[43]Dec 2024 Final'!$B:$EI,138,0)</f>
        <v>4906525</v>
      </c>
      <c r="FT45" s="17">
        <f>VLOOKUP(B:B,'[43]Dec 2024 Final'!$B:$EK,140,0)</f>
        <v>55554623</v>
      </c>
      <c r="FU45" s="17">
        <f t="shared" si="85"/>
        <v>60461148</v>
      </c>
      <c r="FV45" s="22">
        <f t="shared" si="86"/>
        <v>8.1151700923707243E-2</v>
      </c>
    </row>
    <row r="46" spans="1:178" x14ac:dyDescent="0.25">
      <c r="A46">
        <v>40</v>
      </c>
      <c r="B46" s="11" t="s">
        <v>41</v>
      </c>
      <c r="C46" s="16">
        <f>VLOOKUP(B:B,'[44]Mar 2014 (Final)'!$B$1:$BH$65536,59,0)</f>
        <v>10179497</v>
      </c>
      <c r="D46" s="17">
        <f>VLOOKUP(B:B,'[44]Mar 2014 (Final)'!$B$1:$BL$65536,63,0)</f>
        <v>127587091</v>
      </c>
      <c r="E46" s="17">
        <f t="shared" si="0"/>
        <v>137766588</v>
      </c>
      <c r="F46" s="22">
        <f t="shared" si="1"/>
        <v>7.3889446982602192E-2</v>
      </c>
      <c r="G46" s="17">
        <f>VLOOKUP(B:B,'[45]June 2014 (Final - print)'!$B$1:$BI$65536,60,0)</f>
        <v>13288326</v>
      </c>
      <c r="H46" s="17">
        <f>VLOOKUP(B:B,'[45]June 2014 (Final - print)'!$B$1:$BL$65536,63,0)</f>
        <v>131699706</v>
      </c>
      <c r="I46" s="17">
        <f t="shared" si="87"/>
        <v>144988032</v>
      </c>
      <c r="J46" s="22">
        <f t="shared" si="2"/>
        <v>9.1651192285995026E-2</v>
      </c>
      <c r="K46" s="46"/>
      <c r="L46" s="46"/>
      <c r="M46" s="47">
        <f t="shared" si="3"/>
        <v>0</v>
      </c>
      <c r="N46" s="48" t="e">
        <f t="shared" si="4"/>
        <v>#DIV/0!</v>
      </c>
      <c r="O46" s="17">
        <f>VLOOKUP(B:B,'[3]Dec 2014 (Final)'!$B$1:$BO$65536,66,0)</f>
        <v>8887564</v>
      </c>
      <c r="P46" s="17">
        <f>VLOOKUP(B:B,'[3]Dec 2014 (Final)'!$B$1:$BQ$65536,68,0)</f>
        <v>122749233</v>
      </c>
      <c r="Q46" s="17">
        <f t="shared" si="5"/>
        <v>131636797</v>
      </c>
      <c r="R46" s="22">
        <f t="shared" si="6"/>
        <v>6.7515802591276972E-2</v>
      </c>
      <c r="S46" s="16">
        <f>VLOOKUP(B:B,'[4]Mar 2015 (Final)'!$B$1:$BQ$65536,68,0)</f>
        <v>3425550</v>
      </c>
      <c r="T46" s="17">
        <f>VLOOKUP(B:B,'[4]Mar 2015 (Final)'!$B$1:$BS$65536,70,0)</f>
        <v>114060421</v>
      </c>
      <c r="U46" s="17">
        <f t="shared" si="7"/>
        <v>117485971</v>
      </c>
      <c r="V46" s="22">
        <f t="shared" si="8"/>
        <v>2.9157098254735454E-2</v>
      </c>
      <c r="W46" s="17">
        <f>VLOOKUP(B:B,'[5]June 2015 (Final)'!$B$1:$BU$65536,72,0)</f>
        <v>6037689</v>
      </c>
      <c r="X46" s="17">
        <f>VLOOKUP(B:B,'[5]June 2015 (Final)'!$B$1:$BW$65536,74,0)</f>
        <v>123256075</v>
      </c>
      <c r="Y46" s="17">
        <f t="shared" si="9"/>
        <v>129293764</v>
      </c>
      <c r="Z46" s="22">
        <f t="shared" si="10"/>
        <v>4.6697449383560373E-2</v>
      </c>
      <c r="AA46" s="17">
        <f>VLOOKUP(B:B,'[6]Sep 2015 (Final)'!$B$1:$BX$65536,75,0)</f>
        <v>8186719</v>
      </c>
      <c r="AB46" s="17">
        <f>VLOOKUP(B:B,'[6]Sep 2015 (Final)'!$B$1:$BZ$65536,77,0)</f>
        <v>126513732</v>
      </c>
      <c r="AC46" s="17">
        <f t="shared" si="11"/>
        <v>134700451</v>
      </c>
      <c r="AD46" s="22">
        <f t="shared" si="12"/>
        <v>6.0777220411830694E-2</v>
      </c>
      <c r="AE46" s="17">
        <f>VLOOKUP(B:B,'[7]Dec 2015 (Final)'!$B$1:$CA$65536,78,0)</f>
        <v>11681664</v>
      </c>
      <c r="AF46" s="17">
        <f>VLOOKUP(B:B,'[7]Dec 2015 (Final)'!$B$1:$CC$65536,80,0)</f>
        <v>115125427</v>
      </c>
      <c r="AG46" s="17">
        <f t="shared" si="13"/>
        <v>126807091</v>
      </c>
      <c r="AH46" s="22">
        <f t="shared" si="14"/>
        <v>9.2121536010947525E-2</v>
      </c>
      <c r="AI46" s="16">
        <f>VLOOKUP(B:B,'[8]Mar 2016 (Final)'!$B$1:$CD$65536,81,0)</f>
        <v>11892938</v>
      </c>
      <c r="AJ46" s="17">
        <f>VLOOKUP(B:B,'[8]Mar 2016 (Final)'!$B$1:$CF$65536,83,0)</f>
        <v>109787058</v>
      </c>
      <c r="AK46" s="17">
        <f t="shared" si="15"/>
        <v>121679996</v>
      </c>
      <c r="AL46" s="22">
        <f t="shared" si="16"/>
        <v>9.7739467381310563E-2</v>
      </c>
      <c r="AM46" s="17">
        <f>VLOOKUP(B:B,'[9]Jun 2016 (Final)'!$B$1:$CH$65536,85,0)</f>
        <v>11334626</v>
      </c>
      <c r="AN46" s="17">
        <f>VLOOKUP(B:B,'[9]Jun 2016 (Final)'!$B$1:$CJ$65536,87,0)</f>
        <v>114265013</v>
      </c>
      <c r="AO46" s="17">
        <f t="shared" si="17"/>
        <v>125599639</v>
      </c>
      <c r="AP46" s="22">
        <f t="shared" si="18"/>
        <v>9.0244096959546202E-2</v>
      </c>
      <c r="AQ46" s="17">
        <f>VLOOKUP(B:B,'[10]Sep 2016 (Final)'!$B$1:$CK$65536,88,0)</f>
        <v>10204701</v>
      </c>
      <c r="AR46" s="17">
        <f>VLOOKUP(B:B,'[10]Sep 2016 (Final)'!$B$1:$CM$65536,90,0)</f>
        <v>120761020</v>
      </c>
      <c r="AS46" s="17">
        <f t="shared" si="19"/>
        <v>130965721</v>
      </c>
      <c r="AT46" s="22">
        <f t="shared" si="20"/>
        <v>7.791887008356943E-2</v>
      </c>
      <c r="AU46" s="17">
        <f>VLOOKUP(B:B,'[11]summary-dec-16'!$B$1:$CN$65536,91,0)</f>
        <v>10166807</v>
      </c>
      <c r="AV46" s="17">
        <f>VLOOKUP(B:B,'[11]summary-dec-16'!$B$1:$CP$65536,93,0)</f>
        <v>122711038</v>
      </c>
      <c r="AW46" s="17">
        <f t="shared" si="21"/>
        <v>132877845</v>
      </c>
      <c r="AX46" s="22">
        <f t="shared" si="22"/>
        <v>7.651243139892884E-2</v>
      </c>
      <c r="AY46" s="16">
        <f>VLOOKUP(B:B,'[12]summary-mar-17'!$B$1:$CP$65536,93,0)</f>
        <v>10460817</v>
      </c>
      <c r="AZ46" s="17">
        <f>VLOOKUP(B:B,'[12]summary-mar-17'!$B$1:$CR$65536,95,0)</f>
        <v>116875407</v>
      </c>
      <c r="BA46" s="17">
        <f t="shared" si="23"/>
        <v>127336224</v>
      </c>
      <c r="BB46" s="22">
        <f t="shared" si="24"/>
        <v>8.2151148128909487E-2</v>
      </c>
      <c r="BC46" s="17">
        <f>VLOOKUP(B:B,'[13]summary-june-17'!$B$1:$CS$65536,96,0)</f>
        <v>11539266</v>
      </c>
      <c r="BD46" s="17">
        <f>VLOOKUP(B:B,'[13]summary-june-17'!$B$1:$CU$65536,98,0)</f>
        <v>113531349</v>
      </c>
      <c r="BE46" s="17">
        <f t="shared" si="25"/>
        <v>125070615</v>
      </c>
      <c r="BF46" s="22">
        <f t="shared" si="26"/>
        <v>9.2262007346809644E-2</v>
      </c>
      <c r="BG46" s="17">
        <f>VLOOKUP(B:B,'[14]summary-sep-17'!$B$1:$CV$65536,99,0)</f>
        <v>11135716</v>
      </c>
      <c r="BH46" s="17">
        <f>VLOOKUP(B:B,'[14]summary-sep-17'!$B$1:$CX$65536,101,0)</f>
        <v>114241248</v>
      </c>
      <c r="BI46" s="17">
        <f t="shared" si="27"/>
        <v>125376964</v>
      </c>
      <c r="BJ46" s="22">
        <f t="shared" si="28"/>
        <v>8.8817878856916652E-2</v>
      </c>
      <c r="BK46" s="17">
        <f>VLOOKUP(B:B,'[15]summary-Dec-17'!$B$1:$CY$65536,102,0)</f>
        <v>11317708</v>
      </c>
      <c r="BL46" s="17">
        <f>VLOOKUP(B:B,'[15]summary-Dec-17'!$B$1:$DA$65536,104,0)</f>
        <v>126294470</v>
      </c>
      <c r="BM46" s="17">
        <f t="shared" si="29"/>
        <v>137612178</v>
      </c>
      <c r="BN46" s="22">
        <f t="shared" si="30"/>
        <v>8.2243506094351618E-2</v>
      </c>
      <c r="BO46" s="16">
        <f>VLOOKUP(B:B,'[16]summary-Mar-18'!$B$1:$DB$65536,105,0)</f>
        <v>11361861</v>
      </c>
      <c r="BP46" s="17">
        <f>VLOOKUP(B:B,'[16]summary-Mar-18'!$B$1:$DD$65536,107,0)</f>
        <v>113847613</v>
      </c>
      <c r="BQ46" s="17">
        <f t="shared" si="31"/>
        <v>125209474</v>
      </c>
      <c r="BR46" s="22">
        <f t="shared" si="32"/>
        <v>9.0742821904994192E-2</v>
      </c>
      <c r="BS46" s="17">
        <f>VLOOKUP(B:B,'[17]summary-Jun-18'!$B$1:$DE$65536,108,0)</f>
        <v>11727030</v>
      </c>
      <c r="BT46" s="1">
        <f>VLOOKUP(B:B,'[17]summary-Jun-18'!$B$1:$DG$65536,110,0)</f>
        <v>111748653</v>
      </c>
      <c r="BU46" s="17">
        <f t="shared" si="33"/>
        <v>123475683</v>
      </c>
      <c r="BV46" s="22">
        <f t="shared" si="34"/>
        <v>9.497440884777289E-2</v>
      </c>
      <c r="BW46" s="17">
        <f>VLOOKUP(B:B,'[18]summary-Sep-18'!$B$1:$DH$65536,111,0)</f>
        <v>12184566</v>
      </c>
      <c r="BX46" s="17">
        <f>VLOOKUP(B:B,'[18]summary-Sep-18'!$B$1:$DJ$65536,113,0)</f>
        <v>111004251</v>
      </c>
      <c r="BY46" s="17">
        <f t="shared" si="35"/>
        <v>123188817</v>
      </c>
      <c r="BZ46" s="22">
        <f t="shared" si="36"/>
        <v>9.890967619244205E-2</v>
      </c>
      <c r="CA46" s="17">
        <f>VLOOKUP(B:B,'[19]summary-Dec-18'!$B$1:$DK$65536,114,0)</f>
        <v>13871270</v>
      </c>
      <c r="CB46" s="17">
        <f>VLOOKUP(B:B,'[19]summary-Dec-18'!$B$1:$DM$65536,116,0)</f>
        <v>118651550</v>
      </c>
      <c r="CC46" s="17">
        <f t="shared" si="37"/>
        <v>132522820</v>
      </c>
      <c r="CD46" s="22">
        <f t="shared" si="38"/>
        <v>0.10467080311149431</v>
      </c>
      <c r="CE46" s="16">
        <f>VLOOKUP(B:B,[20]Summary_mar_19!$B$1:$DN$65536,117,0)</f>
        <v>13010733</v>
      </c>
      <c r="CF46" s="17">
        <f>VLOOKUP(B:B,[20]Summary_mar_19!$B$1:$DP$65536,119,0)</f>
        <v>117564368</v>
      </c>
      <c r="CG46" s="17">
        <f t="shared" si="39"/>
        <v>130575101</v>
      </c>
      <c r="CH46" s="22">
        <f t="shared" si="40"/>
        <v>9.9641760951040728E-2</v>
      </c>
      <c r="CI46" s="17">
        <f>VLOOKUP(B:B,[21]Summary_jun_19!$B$1:$DQ$65536,120,0)</f>
        <v>12642305</v>
      </c>
      <c r="CJ46" s="17">
        <f>VLOOKUP(B:B,[21]Summary_jun_19!$B$1:$DS$65536,122,0)</f>
        <v>120064909</v>
      </c>
      <c r="CK46" s="17">
        <f t="shared" si="41"/>
        <v>132707214</v>
      </c>
      <c r="CL46" s="22">
        <f t="shared" si="42"/>
        <v>9.5264640247816515E-2</v>
      </c>
      <c r="CM46" s="17">
        <f>VLOOKUP(B:B,[22]Summary_sep_19!$B$1:$DT$65536,123,0)</f>
        <v>12523939</v>
      </c>
      <c r="CN46" s="17">
        <f>VLOOKUP(B:B,[22]Summary_sep_19!$B$1:$DV$65536,125,0)</f>
        <v>118500094</v>
      </c>
      <c r="CO46" s="17">
        <f t="shared" si="43"/>
        <v>131024033</v>
      </c>
      <c r="CP46" s="22">
        <f t="shared" si="44"/>
        <v>9.5585051942340987E-2</v>
      </c>
      <c r="CQ46" s="17">
        <f>VLOOKUP(B:B,[23]Summary_DEC_19!$B$1:$DW$65536,126,0)</f>
        <v>12269630</v>
      </c>
      <c r="CR46" s="17">
        <f>VLOOKUP(B:B,[23]Summary_DEC_19!$B$1:$DY$65536,128,0)</f>
        <v>128690341</v>
      </c>
      <c r="CS46" s="17">
        <f t="shared" si="45"/>
        <v>140959971</v>
      </c>
      <c r="CT46" s="22">
        <f t="shared" si="46"/>
        <v>8.704336353758188E-2</v>
      </c>
      <c r="CU46" s="16">
        <f>VLOOKUP(B:B,[24]Summary_mar_20!$B:$DZ,129,0)</f>
        <v>12192159</v>
      </c>
      <c r="CV46" s="17">
        <f>VLOOKUP(B:B,[24]Summary_mar_20!$B:$EB,131,0)</f>
        <v>125536619</v>
      </c>
      <c r="CW46" s="17">
        <f t="shared" si="47"/>
        <v>137728778</v>
      </c>
      <c r="CX46" s="22">
        <f t="shared" si="48"/>
        <v>8.852295923223831E-2</v>
      </c>
      <c r="CY46" s="17">
        <f>VLOOKUP(B:B,[25]Summary_jun_20!$B:$EC,132,0)</f>
        <v>12615977</v>
      </c>
      <c r="CZ46" s="17">
        <f>VLOOKUP(B:B,[25]Summary_jun_20!$B:$EE,134,0)</f>
        <v>134317139</v>
      </c>
      <c r="DA46" s="17">
        <f t="shared" si="49"/>
        <v>146933116</v>
      </c>
      <c r="DB46" s="22">
        <f t="shared" si="50"/>
        <v>8.5862039432962139E-2</v>
      </c>
      <c r="DC46" s="17">
        <f>VLOOKUP(B:B,[26]Summary_Sep_20!$B:$EF,135,0)</f>
        <v>13206183</v>
      </c>
      <c r="DD46" s="17">
        <f>VLOOKUP(B:B,[26]Summary_Sep_20!$B:$EI,138,0)</f>
        <v>131651716</v>
      </c>
      <c r="DE46" s="17">
        <f t="shared" si="51"/>
        <v>144857899</v>
      </c>
      <c r="DF46" s="22">
        <f t="shared" si="52"/>
        <v>9.1166467905212406E-2</v>
      </c>
      <c r="DG46" s="17">
        <f>VLOOKUP(B:B,[27]Summary_Dec_20!$B:$EI,138,0)</f>
        <v>13212271</v>
      </c>
      <c r="DH46" s="17">
        <f>VLOOKUP(B:B,[27]Summary_Dec_20!$B:$EM,142,0)</f>
        <v>121524227</v>
      </c>
      <c r="DI46" s="17">
        <f t="shared" si="53"/>
        <v>134736498</v>
      </c>
      <c r="DJ46" s="22">
        <f t="shared" si="54"/>
        <v>9.8060074264361544E-2</v>
      </c>
      <c r="DK46" s="16">
        <f>VLOOKUP(B:B,[28]Summary_Mar_21!$B:$EK,140,0)</f>
        <v>21752227</v>
      </c>
      <c r="DL46" s="17">
        <f>VLOOKUP(B:B,[28]Summary_Mar_21!$B:$EM,142,0)</f>
        <v>117873460</v>
      </c>
      <c r="DM46" s="17">
        <f t="shared" si="55"/>
        <v>139625687</v>
      </c>
      <c r="DN46" s="22">
        <f t="shared" si="56"/>
        <v>0.15578957903354845</v>
      </c>
      <c r="DO46" s="17">
        <f>VLOOKUP(B:B,[29]Summary_Jun_21!$B:$EN,143,0)</f>
        <v>22243002</v>
      </c>
      <c r="DP46" s="17">
        <f>VLOOKUP(B:B,[29]Summary_Jun_21!$B:$EP,145,0)</f>
        <v>130275654</v>
      </c>
      <c r="DQ46" s="17">
        <f t="shared" si="57"/>
        <v>152518656</v>
      </c>
      <c r="DR46" s="22">
        <f t="shared" si="58"/>
        <v>0.14583790982265146</v>
      </c>
      <c r="DS46" s="17">
        <f>VLOOKUP(B:B,[30]Summary_Sep_21!$B:$EQ,146,0)</f>
        <v>13786564</v>
      </c>
      <c r="DT46" s="17">
        <f>VLOOKUP(B:B,[30]Summary_Sep_21!$B:$ES,148,0)</f>
        <v>131744116</v>
      </c>
      <c r="DU46" s="17">
        <f t="shared" si="59"/>
        <v>145530680</v>
      </c>
      <c r="DV46" s="22">
        <f t="shared" si="60"/>
        <v>9.4733041857565703E-2</v>
      </c>
      <c r="DW46" s="17">
        <f>VLOOKUP(B:B,[31]Summary_Dec_21!$B:$EV,151,0)</f>
        <v>13746549</v>
      </c>
      <c r="DX46" s="17">
        <f>VLOOKUP(B:B,[31]Summary_Dec_21!$B:$EX,153,0)</f>
        <v>125974590</v>
      </c>
      <c r="DY46" s="17">
        <f t="shared" si="61"/>
        <v>139721139</v>
      </c>
      <c r="DZ46" s="22">
        <f t="shared" si="62"/>
        <v>9.8385606490081642E-2</v>
      </c>
      <c r="EA46" s="16">
        <f>VLOOKUP(B:B,[32]Summary_Mar_22!$B:$DL,115,0)</f>
        <v>13681014</v>
      </c>
      <c r="EB46" s="17">
        <f>VLOOKUP(B:B,[32]Summary_Mar_22!$B:$DN,117,0)</f>
        <v>128092637</v>
      </c>
      <c r="EC46" s="17">
        <f t="shared" si="63"/>
        <v>141773651</v>
      </c>
      <c r="ED46" s="22">
        <f t="shared" si="64"/>
        <v>9.6498989082251962E-2</v>
      </c>
      <c r="EE46" s="17">
        <f>VLOOKUP(B:B,[33]Summary_Jun_22!$B:$DO,118,0)</f>
        <v>13533903</v>
      </c>
      <c r="EF46" s="17">
        <f>VLOOKUP(B:B,[33]Summary_Jun_22!$B:$DQ,120,0)</f>
        <v>128520854</v>
      </c>
      <c r="EG46" s="17">
        <f t="shared" si="65"/>
        <v>142054757</v>
      </c>
      <c r="EH46" s="22">
        <f t="shared" si="66"/>
        <v>9.5272437796644849E-2</v>
      </c>
      <c r="EI46" s="17">
        <f>VLOOKUP(B:B,[34]Summary_Sep_22!$B:$DR,121,0)</f>
        <v>14496950</v>
      </c>
      <c r="EJ46" s="17">
        <f>VLOOKUP(B:B,[34]Summary_Sep_22!$B:$DT,123,0)</f>
        <v>136071595</v>
      </c>
      <c r="EK46" s="17">
        <f t="shared" si="67"/>
        <v>150568545</v>
      </c>
      <c r="EL46" s="22">
        <f t="shared" si="68"/>
        <v>9.6281397950680872E-2</v>
      </c>
      <c r="EM46" s="17">
        <f>VLOOKUP(B:B,[35]Summary_Dec_22!$B:$DU,124,0)</f>
        <v>13038242</v>
      </c>
      <c r="EN46" s="17">
        <f>VLOOKUP(B:B,[35]Summary_Dec_22!$B:$DW,126,0)</f>
        <v>139412560</v>
      </c>
      <c r="EO46" s="17">
        <f t="shared" si="69"/>
        <v>152450802</v>
      </c>
      <c r="EP46" s="22">
        <f t="shared" si="70"/>
        <v>8.552425981989914E-2</v>
      </c>
      <c r="EQ46" s="16">
        <f>VLOOKUP(B:B,[36]Summary_Mar_23!$B:$DS,122,0)</f>
        <v>13296737</v>
      </c>
      <c r="ER46" s="17">
        <f>VLOOKUP(B:B,[36]Summary_Mar_23!$B:$DU,124,0)</f>
        <v>137112959</v>
      </c>
      <c r="ES46" s="17">
        <f t="shared" si="71"/>
        <v>150409696</v>
      </c>
      <c r="ET46" s="22">
        <f t="shared" si="72"/>
        <v>8.8403456383556553E-2</v>
      </c>
      <c r="EU46" s="17">
        <f>VLOOKUP(B:B,[37]Summary_Jun_23!$B:$DT,123,0)</f>
        <v>14110577</v>
      </c>
      <c r="EV46" s="17">
        <f>VLOOKUP(B:B,[37]Summary_Jun_23!$B:$DV,125,0)</f>
        <v>145444151</v>
      </c>
      <c r="EW46" s="17">
        <f t="shared" si="148"/>
        <v>159554728</v>
      </c>
      <c r="EX46" s="22">
        <f t="shared" si="149"/>
        <v>8.8437222618686667E-2</v>
      </c>
      <c r="EY46" s="1">
        <f>VLOOKUP(B:B,[38]Summary_Sep_23!$B:$DV,125,0)</f>
        <v>14185537</v>
      </c>
      <c r="EZ46" s="1">
        <f>VLOOKUP(B:B,[38]Summary_Sep_23!$B:$DX,127,0)</f>
        <v>143570810</v>
      </c>
      <c r="FA46" s="17">
        <f t="shared" si="75"/>
        <v>157756347</v>
      </c>
      <c r="FB46" s="22">
        <f t="shared" si="76"/>
        <v>8.9920546905158757E-2</v>
      </c>
      <c r="FC46" s="17">
        <f>VLOOKUP(B:B,[39]Indu!$B:$DX,127,0)</f>
        <v>10868963</v>
      </c>
      <c r="FD46" s="17">
        <f>VLOOKUP(B:B,[39]Indu!$B:$EA,130,0)</f>
        <v>163161777</v>
      </c>
      <c r="FE46" s="17">
        <f t="shared" si="77"/>
        <v>174030740</v>
      </c>
      <c r="FF46" s="22">
        <f t="shared" si="78"/>
        <v>6.2454271009822745E-2</v>
      </c>
      <c r="FG46" s="16">
        <f>VLOOKUP(B:B,'[40]Mar 2024 Final'!$B:$EA,130,0)</f>
        <v>10465409</v>
      </c>
      <c r="FH46" s="17">
        <f>VLOOKUP(B:B,'[40]Mar 2024 Final'!$B:$EC,132,0)</f>
        <v>153576269</v>
      </c>
      <c r="FI46" s="17">
        <f t="shared" si="154"/>
        <v>164041678</v>
      </c>
      <c r="FJ46" s="22">
        <f t="shared" si="155"/>
        <v>6.3797256450888046E-2</v>
      </c>
      <c r="FK46" s="17">
        <f>VLOOKUP(B:B,'[41]June 2024 Final'!$B:$EF,135,0)</f>
        <v>8612410</v>
      </c>
      <c r="FL46" s="17">
        <f>VLOOKUP(B:B,'[41]June 2024 Final'!$B:$EH,137,0)</f>
        <v>149309000</v>
      </c>
      <c r="FM46" s="17">
        <f t="shared" si="81"/>
        <v>157921410</v>
      </c>
      <c r="FN46" s="22">
        <f t="shared" si="82"/>
        <v>5.4536050558312517E-2</v>
      </c>
      <c r="FO46" s="17">
        <f>VLOOKUP(B:B,'[42]Sep 2024 Final'!$B:$EG,136,0)</f>
        <v>7735020</v>
      </c>
      <c r="FP46" s="17">
        <f>VLOOKUP(B:B,'[42]Sep 2024 Final'!$B:$EI,138,0)</f>
        <v>151282200</v>
      </c>
      <c r="FQ46" s="17">
        <f t="shared" si="83"/>
        <v>159017220</v>
      </c>
      <c r="FR46" s="22">
        <f t="shared" si="84"/>
        <v>4.8642656436831182E-2</v>
      </c>
      <c r="FS46" s="17">
        <f>VLOOKUP(B:B,'[43]Dec 2024 Final'!$B:$EI,138,0)</f>
        <v>7561540</v>
      </c>
      <c r="FT46" s="17">
        <f>VLOOKUP(B:B,'[43]Dec 2024 Final'!$B:$EK,140,0)</f>
        <v>151647379</v>
      </c>
      <c r="FU46" s="17">
        <f t="shared" si="85"/>
        <v>159208919</v>
      </c>
      <c r="FV46" s="22">
        <f t="shared" si="86"/>
        <v>4.7494449729917454E-2</v>
      </c>
    </row>
    <row r="47" spans="1:178" x14ac:dyDescent="0.25">
      <c r="A47">
        <v>41</v>
      </c>
      <c r="B47" s="11" t="s">
        <v>87</v>
      </c>
      <c r="C47" s="16">
        <v>820776</v>
      </c>
      <c r="D47" s="17">
        <v>5527742</v>
      </c>
      <c r="E47" s="17">
        <v>6348518</v>
      </c>
      <c r="F47" s="22">
        <v>0.12928623656733745</v>
      </c>
      <c r="G47" s="17">
        <v>534811</v>
      </c>
      <c r="H47" s="17">
        <v>5288024</v>
      </c>
      <c r="I47" s="17">
        <v>5822835</v>
      </c>
      <c r="J47" s="22">
        <v>9.1847184404160523E-2</v>
      </c>
      <c r="K47" s="46"/>
      <c r="L47" s="46"/>
      <c r="M47" s="47">
        <v>0</v>
      </c>
      <c r="N47" s="48" t="e">
        <v>#DIV/0!</v>
      </c>
      <c r="O47" s="17">
        <v>458197</v>
      </c>
      <c r="P47" s="17">
        <v>6162672</v>
      </c>
      <c r="Q47" s="17">
        <v>6620869</v>
      </c>
      <c r="R47" s="22">
        <v>6.9204963880119055E-2</v>
      </c>
      <c r="S47" s="16">
        <v>507133</v>
      </c>
      <c r="T47" s="17">
        <v>6399383</v>
      </c>
      <c r="U47" s="17">
        <v>6906516</v>
      </c>
      <c r="V47" s="22">
        <v>7.3428194476057099E-2</v>
      </c>
      <c r="W47" s="17">
        <v>641279</v>
      </c>
      <c r="X47" s="17">
        <v>6819787</v>
      </c>
      <c r="Y47" s="17">
        <v>7461066</v>
      </c>
      <c r="Z47" s="22">
        <v>8.5950050569181397E-2</v>
      </c>
      <c r="AA47" s="17">
        <v>563827</v>
      </c>
      <c r="AB47" s="17">
        <v>7082866</v>
      </c>
      <c r="AC47" s="17">
        <v>7646693</v>
      </c>
      <c r="AD47" s="22">
        <v>7.3734750433945756E-2</v>
      </c>
      <c r="AE47" s="17">
        <v>637590</v>
      </c>
      <c r="AF47" s="17">
        <v>6804914</v>
      </c>
      <c r="AG47" s="17">
        <v>7442504</v>
      </c>
      <c r="AH47" s="22">
        <v>8.5668748045012802E-2</v>
      </c>
      <c r="AI47" s="16">
        <v>793225</v>
      </c>
      <c r="AJ47" s="17">
        <v>6841271</v>
      </c>
      <c r="AK47" s="17">
        <v>7634496</v>
      </c>
      <c r="AL47" s="22">
        <v>0.10390011338011049</v>
      </c>
      <c r="AM47" s="17">
        <v>825138</v>
      </c>
      <c r="AN47" s="17">
        <v>6680280</v>
      </c>
      <c r="AO47" s="17">
        <v>7505418</v>
      </c>
      <c r="AP47" s="22">
        <v>0.10993898008078964</v>
      </c>
      <c r="AQ47" s="17">
        <v>750632</v>
      </c>
      <c r="AR47" s="17">
        <v>6784760</v>
      </c>
      <c r="AS47" s="17">
        <v>7535392</v>
      </c>
      <c r="AT47" s="22">
        <v>9.9614193926473901E-2</v>
      </c>
      <c r="AU47" s="17">
        <v>702296</v>
      </c>
      <c r="AV47" s="17">
        <v>6471250</v>
      </c>
      <c r="AW47" s="17">
        <v>7173546</v>
      </c>
      <c r="AX47" s="22">
        <v>9.7900815022305562E-2</v>
      </c>
      <c r="AY47" s="16">
        <v>682867</v>
      </c>
      <c r="AZ47" s="17">
        <v>6481380</v>
      </c>
      <c r="BA47" s="17">
        <v>7164247</v>
      </c>
      <c r="BB47" s="22">
        <v>9.5315948766143882E-2</v>
      </c>
      <c r="BC47" s="17">
        <v>693067</v>
      </c>
      <c r="BD47" s="17">
        <v>6602152</v>
      </c>
      <c r="BE47" s="17">
        <v>7295219</v>
      </c>
      <c r="BF47" s="22">
        <v>9.5002905327448012E-2</v>
      </c>
      <c r="BG47" s="17">
        <v>930767</v>
      </c>
      <c r="BH47" s="17">
        <v>6640613</v>
      </c>
      <c r="BI47" s="17">
        <v>7571380</v>
      </c>
      <c r="BJ47" s="22">
        <v>0.12293227918820611</v>
      </c>
      <c r="BK47" s="17">
        <v>1371106</v>
      </c>
      <c r="BL47" s="17">
        <v>6637482</v>
      </c>
      <c r="BM47" s="17">
        <v>8008588</v>
      </c>
      <c r="BN47" s="22">
        <v>0.17120446201003223</v>
      </c>
      <c r="BO47" s="16">
        <v>1311877</v>
      </c>
      <c r="BP47" s="17">
        <v>6740819</v>
      </c>
      <c r="BQ47" s="17">
        <v>8052696</v>
      </c>
      <c r="BR47" s="22">
        <v>0.1629115267731453</v>
      </c>
      <c r="BS47" s="17">
        <v>1353207</v>
      </c>
      <c r="BT47" s="1">
        <v>6781343</v>
      </c>
      <c r="BU47" s="17">
        <v>8134550</v>
      </c>
      <c r="BV47" s="22">
        <v>0.16635302505977589</v>
      </c>
      <c r="BW47" s="17">
        <v>1716150</v>
      </c>
      <c r="BX47" s="17">
        <v>6849476</v>
      </c>
      <c r="BY47" s="17">
        <v>8565626</v>
      </c>
      <c r="BZ47" s="22">
        <v>0.20035313239219177</v>
      </c>
      <c r="CA47" s="17">
        <v>1464956</v>
      </c>
      <c r="CB47" s="17">
        <v>6625522</v>
      </c>
      <c r="CC47" s="17">
        <v>8090478</v>
      </c>
      <c r="CD47" s="22">
        <v>0.18107162518704087</v>
      </c>
      <c r="CE47" s="16">
        <v>1444912</v>
      </c>
      <c r="CF47" s="17">
        <v>6290296</v>
      </c>
      <c r="CG47" s="17">
        <v>7735208</v>
      </c>
      <c r="CH47" s="22">
        <v>0.1867967868478779</v>
      </c>
      <c r="CI47" s="17">
        <v>1444825</v>
      </c>
      <c r="CJ47" s="17">
        <v>6164503</v>
      </c>
      <c r="CK47" s="17">
        <v>7609328</v>
      </c>
      <c r="CL47" s="22">
        <v>0.18987550543227996</v>
      </c>
      <c r="CM47" s="17">
        <v>1439250</v>
      </c>
      <c r="CN47" s="17">
        <v>6270018</v>
      </c>
      <c r="CO47" s="17">
        <v>7709268</v>
      </c>
      <c r="CP47" s="22">
        <v>0.18669087648788446</v>
      </c>
      <c r="CQ47" s="17">
        <v>1749497</v>
      </c>
      <c r="CR47" s="17">
        <v>6123829</v>
      </c>
      <c r="CS47" s="17">
        <v>7873326</v>
      </c>
      <c r="CT47" s="22">
        <v>0.22220558376472663</v>
      </c>
      <c r="CU47" s="16">
        <v>1860068</v>
      </c>
      <c r="CV47" s="17">
        <v>5605544</v>
      </c>
      <c r="CW47" s="17">
        <v>7465612</v>
      </c>
      <c r="CX47" s="22">
        <v>0.24915144264127309</v>
      </c>
      <c r="CY47" s="17">
        <v>1973331</v>
      </c>
      <c r="CZ47" s="17">
        <v>5236472</v>
      </c>
      <c r="DA47" s="17">
        <v>7209803</v>
      </c>
      <c r="DB47" s="22">
        <v>0.27370109835178574</v>
      </c>
      <c r="DC47" s="17">
        <v>1783046</v>
      </c>
      <c r="DD47" s="17">
        <v>4905790</v>
      </c>
      <c r="DE47" s="17">
        <v>6688836</v>
      </c>
      <c r="DF47" s="22">
        <v>0.26657044663675411</v>
      </c>
      <c r="DG47" s="17" t="e">
        <f>VLOOKUP(B:B,[27]Summary_Dec_20!$B:$EI,138,0)</f>
        <v>#N/A</v>
      </c>
      <c r="DH47" s="17" t="e">
        <f>VLOOKUP(B:B,[27]Summary_Dec_20!$B:$EM,142,0)</f>
        <v>#N/A</v>
      </c>
      <c r="DI47" s="17" t="e">
        <f t="shared" si="53"/>
        <v>#N/A</v>
      </c>
      <c r="DJ47" s="22" t="e">
        <f t="shared" si="54"/>
        <v>#N/A</v>
      </c>
      <c r="DK47" s="16">
        <f>VLOOKUP(B:B,[28]Summary_Mar_21!$B:$EK,140,0)</f>
        <v>49591</v>
      </c>
      <c r="DL47" s="17">
        <f>VLOOKUP(B:B,[28]Summary_Mar_21!$B:$EM,142,0)</f>
        <v>3069837</v>
      </c>
      <c r="DM47" s="17">
        <f t="shared" si="55"/>
        <v>3119428</v>
      </c>
      <c r="DN47" s="22">
        <f t="shared" si="56"/>
        <v>1.5897465817451148E-2</v>
      </c>
      <c r="DO47" s="17">
        <f>VLOOKUP(B:B,[29]Summary_Jun_21!$B:$EN,143,0)</f>
        <v>157932</v>
      </c>
      <c r="DP47" s="17">
        <f>VLOOKUP(B:B,[29]Summary_Jun_21!$B:$EP,145,0)</f>
        <v>3003711</v>
      </c>
      <c r="DQ47" s="17">
        <f t="shared" si="57"/>
        <v>3161643</v>
      </c>
      <c r="DR47" s="22">
        <f t="shared" si="58"/>
        <v>4.9952508869597234E-2</v>
      </c>
      <c r="DS47" s="17">
        <f>VLOOKUP(B:B,[30]Summary_Sep_21!$B:$EQ,146,0)</f>
        <v>145187</v>
      </c>
      <c r="DT47" s="17">
        <f>VLOOKUP(B:B,[30]Summary_Sep_21!$B:$ES,148,0)</f>
        <v>3051268</v>
      </c>
      <c r="DU47" s="17">
        <f t="shared" si="59"/>
        <v>3196455</v>
      </c>
      <c r="DV47" s="22">
        <f t="shared" si="60"/>
        <v>4.5421255734868785E-2</v>
      </c>
      <c r="DW47" s="17">
        <f>VLOOKUP(B:B,[31]Summary_Dec_21!$B:$EV,151,0)</f>
        <v>201599</v>
      </c>
      <c r="DX47" s="17">
        <f>VLOOKUP(B:B,[31]Summary_Dec_21!$B:$EX,153,0)</f>
        <v>3011758</v>
      </c>
      <c r="DY47" s="17">
        <f t="shared" si="61"/>
        <v>3213357</v>
      </c>
      <c r="DZ47" s="22">
        <f t="shared" si="62"/>
        <v>6.2737815935173094E-2</v>
      </c>
      <c r="EA47" s="16">
        <f>VLOOKUP(B:B,[32]Summary_Mar_22!$B:$DL,115,0)</f>
        <v>142578</v>
      </c>
      <c r="EB47" s="17">
        <f>VLOOKUP(B:B,[32]Summary_Mar_22!$B:$DN,117,0)</f>
        <v>3352951</v>
      </c>
      <c r="EC47" s="17">
        <f t="shared" si="63"/>
        <v>3495529</v>
      </c>
      <c r="ED47" s="22">
        <f t="shared" si="64"/>
        <v>4.0788676048746843E-2</v>
      </c>
      <c r="EE47" s="17">
        <f>VLOOKUP(B:B,[33]Summary_Jun_22!$B:$DO,118,0)</f>
        <v>140651</v>
      </c>
      <c r="EF47" s="17">
        <f>VLOOKUP(B:B,[33]Summary_Jun_22!$B:$DQ,120,0)</f>
        <v>3491961</v>
      </c>
      <c r="EG47" s="17">
        <f t="shared" si="65"/>
        <v>3632612</v>
      </c>
      <c r="EH47" s="22">
        <f t="shared" si="66"/>
        <v>3.8718971362754956E-2</v>
      </c>
      <c r="EI47" s="17">
        <f>VLOOKUP(B:B,[34]Summary_Sep_22!$B:$DR,121,0)</f>
        <v>150220</v>
      </c>
      <c r="EJ47" s="17">
        <f>VLOOKUP(B:B,[34]Summary_Sep_22!$B:$DT,123,0)</f>
        <v>4118482</v>
      </c>
      <c r="EK47" s="17">
        <f t="shared" si="67"/>
        <v>4268702</v>
      </c>
      <c r="EL47" s="22">
        <f t="shared" si="68"/>
        <v>3.5191025281221318E-2</v>
      </c>
      <c r="EM47" s="17">
        <f>VLOOKUP(B:B,[35]Summary_Dec_22!$B:$DU,124,0)</f>
        <v>180430</v>
      </c>
      <c r="EN47" s="17">
        <f>VLOOKUP(B:B,[35]Summary_Dec_22!$B:$DW,126,0)</f>
        <v>3957346</v>
      </c>
      <c r="EO47" s="17">
        <f t="shared" si="69"/>
        <v>4137776</v>
      </c>
      <c r="EP47" s="22">
        <f t="shared" si="70"/>
        <v>4.3605550421289115E-2</v>
      </c>
      <c r="EQ47" s="16">
        <f>VLOOKUP(B:B,[36]Summary_Mar_23!$B:$DS,122,0)</f>
        <v>330018</v>
      </c>
      <c r="ER47" s="17">
        <f>VLOOKUP(B:B,[36]Summary_Mar_23!$B:$DU,124,0)</f>
        <v>4273310</v>
      </c>
      <c r="ES47" s="17">
        <f t="shared" si="71"/>
        <v>4603328</v>
      </c>
      <c r="ET47" s="22">
        <f t="shared" si="72"/>
        <v>7.169117647058823E-2</v>
      </c>
      <c r="EU47" s="17">
        <f>VLOOKUP(B:B,[37]Summary_Jun_23!$B:$DT,123,0)</f>
        <v>652223</v>
      </c>
      <c r="EV47" s="17">
        <f>VLOOKUP(B:B,[37]Summary_Jun_23!$B:$DV,125,0)</f>
        <v>4421403</v>
      </c>
      <c r="EW47" s="17">
        <f t="shared" si="148"/>
        <v>5073626</v>
      </c>
      <c r="EX47" s="22">
        <f t="shared" si="149"/>
        <v>0.1285516512253761</v>
      </c>
      <c r="EY47" s="1">
        <f>VLOOKUP(B:B,[38]Summary_Sep_23!$B:$DV,125,0)</f>
        <v>684501</v>
      </c>
      <c r="EZ47" s="1">
        <f>VLOOKUP(B:B,[38]Summary_Sep_23!$B:$DX,127,0)</f>
        <v>4239518</v>
      </c>
      <c r="FA47" s="17">
        <f t="shared" si="75"/>
        <v>4924019</v>
      </c>
      <c r="FB47" s="22">
        <f t="shared" si="76"/>
        <v>0.13901266424845232</v>
      </c>
      <c r="FC47" s="17">
        <f>VLOOKUP(B:B,[39]Indu!$B:$DX,127,0)</f>
        <v>608330</v>
      </c>
      <c r="FD47" s="17">
        <f>VLOOKUP(B:B,[39]Indu!$B:$EA,130,0)</f>
        <v>3977334</v>
      </c>
      <c r="FE47" s="17">
        <f t="shared" si="77"/>
        <v>4585664</v>
      </c>
      <c r="FF47" s="22">
        <f t="shared" si="78"/>
        <v>0.132659087102762</v>
      </c>
      <c r="FG47" s="16">
        <f>VLOOKUP(B:B,'[40]Mar 2024 Final'!$B:$EA,130,0)</f>
        <v>428477</v>
      </c>
      <c r="FH47" s="17">
        <f>VLOOKUP(B:B,'[40]Mar 2024 Final'!$B:$EC,132,0)</f>
        <v>3498544</v>
      </c>
      <c r="FI47" s="17">
        <f t="shared" si="154"/>
        <v>3927021</v>
      </c>
      <c r="FJ47" s="22">
        <f t="shared" si="155"/>
        <v>0.10910993345846635</v>
      </c>
      <c r="FK47" s="17">
        <f>VLOOKUP(B:B,'[41]June 2024 Final'!$B:$EF,135,0)</f>
        <v>427512</v>
      </c>
      <c r="FL47" s="17">
        <f>VLOOKUP(B:B,'[41]June 2024 Final'!$B:$EH,137,0)</f>
        <v>3623726</v>
      </c>
      <c r="FM47" s="17">
        <f t="shared" si="81"/>
        <v>4051238</v>
      </c>
      <c r="FN47" s="22">
        <f t="shared" si="82"/>
        <v>0.10552626135517094</v>
      </c>
      <c r="FO47" s="17">
        <f>VLOOKUP(B:B,'[42]Sep 2024 Final'!$B:$EG,136,0)</f>
        <v>528236</v>
      </c>
      <c r="FP47" s="17">
        <f>VLOOKUP(B:B,'[42]Sep 2024 Final'!$B:$EI,138,0)</f>
        <v>3687887</v>
      </c>
      <c r="FQ47" s="17">
        <f t="shared" si="83"/>
        <v>4216123</v>
      </c>
      <c r="FR47" s="22">
        <f t="shared" si="84"/>
        <v>0.12528951361238749</v>
      </c>
      <c r="FS47" s="17">
        <f>VLOOKUP(B:B,'[43]Dec 2024 Final'!$B:$EI,138,0)</f>
        <v>429421</v>
      </c>
      <c r="FT47" s="17">
        <f>VLOOKUP(B:B,'[43]Dec 2024 Final'!$B:$EK,140,0)</f>
        <v>3554573</v>
      </c>
      <c r="FU47" s="17">
        <f t="shared" si="85"/>
        <v>3983994</v>
      </c>
      <c r="FV47" s="22">
        <f t="shared" si="86"/>
        <v>0.1077865579114828</v>
      </c>
    </row>
    <row r="48" spans="1:178" x14ac:dyDescent="0.25">
      <c r="A48">
        <v>42</v>
      </c>
      <c r="B48" s="11" t="s">
        <v>43</v>
      </c>
      <c r="C48" s="16">
        <f>VLOOKUP(B:B,'[44]Mar 2014 (Final)'!$B$1:$BH$65536,59,0)</f>
        <v>15106</v>
      </c>
      <c r="D48" s="17">
        <f>VLOOKUP(B:B,'[44]Mar 2014 (Final)'!$B$1:$BL$65536,63,0)</f>
        <v>805312</v>
      </c>
      <c r="E48" s="17">
        <f t="shared" si="0"/>
        <v>820418</v>
      </c>
      <c r="F48" s="22">
        <f t="shared" si="1"/>
        <v>1.8412565302077723E-2</v>
      </c>
      <c r="G48" s="17">
        <f>VLOOKUP(B:B,'[45]June 2014 (Final - print)'!$B$1:$BI$65536,60,0)</f>
        <v>167241</v>
      </c>
      <c r="H48" s="17">
        <f>VLOOKUP(B:B,'[45]June 2014 (Final - print)'!$B$1:$BL$65536,63,0)</f>
        <v>651234</v>
      </c>
      <c r="I48" s="17">
        <f t="shared" si="87"/>
        <v>818475</v>
      </c>
      <c r="J48" s="22">
        <f t="shared" si="2"/>
        <v>0.20433244753963165</v>
      </c>
      <c r="K48" s="46"/>
      <c r="L48" s="46"/>
      <c r="M48" s="47">
        <f t="shared" si="3"/>
        <v>0</v>
      </c>
      <c r="N48" s="48" t="e">
        <f t="shared" si="4"/>
        <v>#DIV/0!</v>
      </c>
      <c r="O48" s="17">
        <f>VLOOKUP(B:B,'[3]Dec 2014 (Final)'!$B$1:$BO$65536,66,0)</f>
        <v>46225</v>
      </c>
      <c r="P48" s="17">
        <f>VLOOKUP(B:B,'[3]Dec 2014 (Final)'!$B$1:$BQ$65536,68,0)</f>
        <v>734061</v>
      </c>
      <c r="Q48" s="17">
        <f t="shared" si="5"/>
        <v>780286</v>
      </c>
      <c r="R48" s="22">
        <f t="shared" si="6"/>
        <v>5.9241098776602427E-2</v>
      </c>
      <c r="S48" s="16">
        <f>VLOOKUP(B:B,'[4]Mar 2015 (Final)'!$B$1:$BQ$65536,68,0)</f>
        <v>42620</v>
      </c>
      <c r="T48" s="17">
        <f>VLOOKUP(B:B,'[4]Mar 2015 (Final)'!$B$1:$BS$65536,70,0)</f>
        <v>1552983</v>
      </c>
      <c r="U48" s="17">
        <f t="shared" si="7"/>
        <v>1595603</v>
      </c>
      <c r="V48" s="22">
        <f t="shared" si="8"/>
        <v>2.6710904905543547E-2</v>
      </c>
      <c r="W48" s="17">
        <f>VLOOKUP(B:B,'[5]June 2015 (Final)'!$B$1:$BU$65536,72,0)</f>
        <v>45729</v>
      </c>
      <c r="X48" s="17">
        <f>VLOOKUP(B:B,'[5]June 2015 (Final)'!$B$1:$BW$65536,74,0)</f>
        <v>1855687</v>
      </c>
      <c r="Y48" s="17">
        <f t="shared" si="9"/>
        <v>1901416</v>
      </c>
      <c r="Z48" s="22">
        <f t="shared" si="10"/>
        <v>2.4049971179373689E-2</v>
      </c>
      <c r="AA48" s="17">
        <f>VLOOKUP(B:B,'[6]Sep 2015 (Final)'!$B$1:$BX$65536,75,0)</f>
        <v>48960</v>
      </c>
      <c r="AB48" s="17">
        <f>VLOOKUP(B:B,'[6]Sep 2015 (Final)'!$B$1:$BZ$65536,77,0)</f>
        <v>2353835</v>
      </c>
      <c r="AC48" s="17">
        <f t="shared" si="11"/>
        <v>2402795</v>
      </c>
      <c r="AD48" s="22">
        <f t="shared" si="12"/>
        <v>2.0376270135404811E-2</v>
      </c>
      <c r="AE48" s="17">
        <f>VLOOKUP(B:B,'[7]Dec 2015 (Final)'!$B$1:$CA$65536,78,0)</f>
        <v>49137</v>
      </c>
      <c r="AF48" s="17">
        <f>VLOOKUP(B:B,'[7]Dec 2015 (Final)'!$B$1:$CC$65536,80,0)</f>
        <v>2733280</v>
      </c>
      <c r="AG48" s="17">
        <f t="shared" si="13"/>
        <v>2782417</v>
      </c>
      <c r="AH48" s="22">
        <f t="shared" si="14"/>
        <v>1.7659825971448564E-2</v>
      </c>
      <c r="AI48" s="16">
        <f>VLOOKUP(B:B,'[8]Mar 2016 (Final)'!$B$1:$CD$65536,81,0)</f>
        <v>50289</v>
      </c>
      <c r="AJ48" s="17">
        <f>VLOOKUP(B:B,'[8]Mar 2016 (Final)'!$B$1:$CF$65536,83,0)</f>
        <v>2876324</v>
      </c>
      <c r="AK48" s="17">
        <f t="shared" si="15"/>
        <v>2926613</v>
      </c>
      <c r="AL48" s="22">
        <f t="shared" si="16"/>
        <v>1.7183344705979233E-2</v>
      </c>
      <c r="AM48" s="17">
        <f>VLOOKUP(B:B,'[9]Jun 2016 (Final)'!$B$1:$CH$65536,85,0)</f>
        <v>52948</v>
      </c>
      <c r="AN48" s="17">
        <f>VLOOKUP(B:B,'[9]Jun 2016 (Final)'!$B$1:$CJ$65536,87,0)</f>
        <v>2591236</v>
      </c>
      <c r="AO48" s="17">
        <f t="shared" si="17"/>
        <v>2644184</v>
      </c>
      <c r="AP48" s="22">
        <f t="shared" si="18"/>
        <v>2.0024325084789862E-2</v>
      </c>
      <c r="AQ48" s="17">
        <f>VLOOKUP(B:B,'[10]Sep 2016 (Final)'!$B$1:$CK$65536,88,0)</f>
        <v>56181</v>
      </c>
      <c r="AR48" s="17">
        <f>VLOOKUP(B:B,'[10]Sep 2016 (Final)'!$B$1:$CM$65536,90,0)</f>
        <v>3198013</v>
      </c>
      <c r="AS48" s="17">
        <f t="shared" si="19"/>
        <v>3254194</v>
      </c>
      <c r="AT48" s="22">
        <f t="shared" si="20"/>
        <v>1.7264182774597951E-2</v>
      </c>
      <c r="AU48" s="17">
        <f>VLOOKUP(B:B,'[11]summary-dec-16'!$B$1:$CN$65536,91,0)</f>
        <v>56751</v>
      </c>
      <c r="AV48" s="17">
        <f>VLOOKUP(B:B,'[11]summary-dec-16'!$B$1:$CP$65536,93,0)</f>
        <v>3058201</v>
      </c>
      <c r="AW48" s="17">
        <f t="shared" si="21"/>
        <v>3114952</v>
      </c>
      <c r="AX48" s="22">
        <f t="shared" si="22"/>
        <v>1.8218900323343667E-2</v>
      </c>
      <c r="AY48" s="16">
        <f>VLOOKUP(B:B,'[12]summary-mar-17'!$B$1:$CP$65536,93,0)</f>
        <v>66608</v>
      </c>
      <c r="AZ48" s="17">
        <f>VLOOKUP(B:B,'[12]summary-mar-17'!$B$1:$CR$65536,95,0)</f>
        <v>3192039</v>
      </c>
      <c r="BA48" s="17">
        <f t="shared" si="23"/>
        <v>3258647</v>
      </c>
      <c r="BB48" s="22">
        <f t="shared" si="24"/>
        <v>2.0440385227365836E-2</v>
      </c>
      <c r="BC48" s="17">
        <f>VLOOKUP(B:B,'[13]summary-june-17'!$B$1:$CS$65536,96,0)</f>
        <v>71137</v>
      </c>
      <c r="BD48" s="17">
        <f>VLOOKUP(B:B,'[13]summary-june-17'!$B$1:$CU$65536,98,0)</f>
        <v>3406997</v>
      </c>
      <c r="BE48" s="17">
        <f t="shared" si="25"/>
        <v>3478134</v>
      </c>
      <c r="BF48" s="22">
        <f t="shared" si="26"/>
        <v>2.0452633509807271E-2</v>
      </c>
      <c r="BG48" s="17">
        <f>VLOOKUP(B:B,'[14]summary-sep-17'!$B$1:$CV$65536,99,0)</f>
        <v>72912</v>
      </c>
      <c r="BH48" s="17">
        <f>VLOOKUP(B:B,'[14]summary-sep-17'!$B$1:$CX$65536,101,0)</f>
        <v>3547537</v>
      </c>
      <c r="BI48" s="17">
        <f t="shared" si="27"/>
        <v>3620449</v>
      </c>
      <c r="BJ48" s="22">
        <f t="shared" si="28"/>
        <v>2.0138938568116826E-2</v>
      </c>
      <c r="BK48" s="17">
        <f>VLOOKUP(B:B,'[15]summary-Dec-17'!$B$1:$CY$65536,102,0)</f>
        <v>142481</v>
      </c>
      <c r="BL48" s="17">
        <f>VLOOKUP(B:B,'[15]summary-Dec-17'!$B$1:$DA$65536,104,0)</f>
        <v>3270289</v>
      </c>
      <c r="BM48" s="17">
        <f t="shared" si="29"/>
        <v>3412770</v>
      </c>
      <c r="BN48" s="22">
        <f t="shared" si="30"/>
        <v>4.1749370745757845E-2</v>
      </c>
      <c r="BO48" s="16">
        <f>VLOOKUP(B:B,'[16]summary-Mar-18'!$B$1:$DB$65536,105,0)</f>
        <v>118196</v>
      </c>
      <c r="BP48" s="17">
        <f>VLOOKUP(B:B,'[16]summary-Mar-18'!$B$1:$DD$65536,107,0)</f>
        <v>3450524</v>
      </c>
      <c r="BQ48" s="17">
        <f t="shared" si="31"/>
        <v>3568720</v>
      </c>
      <c r="BR48" s="22">
        <f t="shared" si="32"/>
        <v>3.3119998206639918E-2</v>
      </c>
      <c r="BS48" s="17">
        <f>VLOOKUP(B:B,'[17]summary-Jun-18'!$B$1:$DE$65536,108,0)</f>
        <v>267822</v>
      </c>
      <c r="BT48" s="1">
        <f>VLOOKUP(B:B,'[17]summary-Jun-18'!$B$1:$DG$65536,110,0)</f>
        <v>3500301</v>
      </c>
      <c r="BU48" s="17">
        <f t="shared" si="33"/>
        <v>3768123</v>
      </c>
      <c r="BV48" s="22">
        <f t="shared" si="34"/>
        <v>7.107570533127501E-2</v>
      </c>
      <c r="BW48" s="17">
        <f>VLOOKUP(B:B,'[18]summary-Sep-18'!$B$1:$DH$65536,111,0)</f>
        <v>281272</v>
      </c>
      <c r="BX48" s="17">
        <f>VLOOKUP(B:B,'[18]summary-Sep-18'!$B$1:$DJ$65536,113,0)</f>
        <v>3643448</v>
      </c>
      <c r="BY48" s="17">
        <f t="shared" si="35"/>
        <v>3924720</v>
      </c>
      <c r="BZ48" s="22">
        <f t="shared" si="36"/>
        <v>7.1666768584765284E-2</v>
      </c>
      <c r="CA48" s="17">
        <f>VLOOKUP(B:B,'[19]summary-Dec-18'!$B$1:$DK$65536,114,0)</f>
        <v>440027</v>
      </c>
      <c r="CB48" s="17">
        <f>VLOOKUP(B:B,'[19]summary-Dec-18'!$B$1:$DM$65536,116,0)</f>
        <v>3447577</v>
      </c>
      <c r="CC48" s="17">
        <f t="shared" si="37"/>
        <v>3887604</v>
      </c>
      <c r="CD48" s="22">
        <f t="shared" si="38"/>
        <v>0.11318719704990529</v>
      </c>
      <c r="CE48" s="16">
        <f>VLOOKUP(B:B,[20]Summary_mar_19!$B$1:$DN$65536,117,0)</f>
        <v>452123</v>
      </c>
      <c r="CF48" s="17">
        <f>VLOOKUP(B:B,[20]Summary_mar_19!$B$1:$DP$65536,119,0)</f>
        <v>3144889</v>
      </c>
      <c r="CG48" s="17">
        <f t="shared" si="39"/>
        <v>3597012</v>
      </c>
      <c r="CH48" s="22">
        <f t="shared" si="40"/>
        <v>0.12569404828229652</v>
      </c>
      <c r="CI48" s="17">
        <f>VLOOKUP(B:B,[21]Summary_jun_19!$B$1:$DQ$65536,120,0)</f>
        <v>461002</v>
      </c>
      <c r="CJ48" s="17">
        <f>VLOOKUP(B:B,[21]Summary_jun_19!$B$1:$DS$65536,122,0)</f>
        <v>2904014</v>
      </c>
      <c r="CK48" s="17">
        <f t="shared" si="41"/>
        <v>3365016</v>
      </c>
      <c r="CL48" s="22">
        <f t="shared" si="42"/>
        <v>0.13699845706528588</v>
      </c>
      <c r="CM48" s="17">
        <f>VLOOKUP(B:B,[22]Summary_sep_19!$B$1:$DT$65536,123,0)</f>
        <v>474828</v>
      </c>
      <c r="CN48" s="17">
        <f>VLOOKUP(B:B,[22]Summary_sep_19!$B$1:$DV$65536,125,0)</f>
        <v>2904014</v>
      </c>
      <c r="CO48" s="17">
        <f t="shared" si="43"/>
        <v>3378842</v>
      </c>
      <c r="CP48" s="22">
        <f t="shared" si="44"/>
        <v>0.14052980281410021</v>
      </c>
      <c r="CQ48" s="17">
        <f>VLOOKUP(B:B,[23]Summary_DEC_19!$B$1:$DW$65536,126,0)</f>
        <v>882863</v>
      </c>
      <c r="CR48" s="17">
        <f>VLOOKUP(B:B,[23]Summary_DEC_19!$B$1:$DY$65536,128,0)</f>
        <v>3629616</v>
      </c>
      <c r="CS48" s="17">
        <f t="shared" si="45"/>
        <v>4512479</v>
      </c>
      <c r="CT48" s="22">
        <f t="shared" si="46"/>
        <v>0.19564922074983618</v>
      </c>
      <c r="CU48" s="16">
        <f>VLOOKUP(B:B,[24]Summary_mar_20!$B:$DZ,129,0)</f>
        <v>820814</v>
      </c>
      <c r="CV48" s="17">
        <f>VLOOKUP(B:B,[24]Summary_mar_20!$B:$EB,131,0)</f>
        <v>2873303</v>
      </c>
      <c r="CW48" s="17">
        <f t="shared" si="47"/>
        <v>3694117</v>
      </c>
      <c r="CX48" s="22">
        <f t="shared" si="48"/>
        <v>0.22219491153095583</v>
      </c>
      <c r="CY48" s="17">
        <f>VLOOKUP(B:B,[25]Summary_jun_20!$B:$EC,132,0)</f>
        <v>783319</v>
      </c>
      <c r="CZ48" s="17">
        <f>VLOOKUP(B:B,[25]Summary_jun_20!$B:$EE,134,0)</f>
        <v>3302360</v>
      </c>
      <c r="DA48" s="17">
        <f t="shared" si="49"/>
        <v>4085679</v>
      </c>
      <c r="DB48" s="22">
        <f t="shared" si="50"/>
        <v>0.19172308935675073</v>
      </c>
      <c r="DC48" s="17">
        <f>VLOOKUP(B:B,[26]Summary_Sep_20!$B:$EF,135,0)</f>
        <v>809156</v>
      </c>
      <c r="DD48" s="17">
        <f>VLOOKUP(B:B,[26]Summary_Sep_20!$B:$EI,138,0)</f>
        <v>3304801</v>
      </c>
      <c r="DE48" s="17">
        <f t="shared" si="51"/>
        <v>4113957</v>
      </c>
      <c r="DF48" s="22">
        <f t="shared" si="52"/>
        <v>0.19668557546906787</v>
      </c>
      <c r="DG48" s="17">
        <f>VLOOKUP(B:B,[27]Summary_Dec_20!$B:$EI,138,0)</f>
        <v>1295374</v>
      </c>
      <c r="DH48" s="17">
        <f>VLOOKUP(B:B,[27]Summary_Dec_20!$B:$EM,142,0)</f>
        <v>2615731</v>
      </c>
      <c r="DI48" s="17">
        <f t="shared" si="53"/>
        <v>3911105</v>
      </c>
      <c r="DJ48" s="22">
        <f t="shared" si="54"/>
        <v>0.33120409705185622</v>
      </c>
      <c r="DK48" s="16">
        <f>VLOOKUP(B:B,[28]Summary_Mar_21!$B:$EK,140,0)</f>
        <v>1273910</v>
      </c>
      <c r="DL48" s="17">
        <f>VLOOKUP(B:B,[28]Summary_Mar_21!$B:$EM,142,0)</f>
        <v>2179569</v>
      </c>
      <c r="DM48" s="17">
        <f t="shared" si="55"/>
        <v>3453479</v>
      </c>
      <c r="DN48" s="22">
        <f t="shared" si="56"/>
        <v>0.36887729735724467</v>
      </c>
      <c r="DO48" s="17">
        <f>VLOOKUP(B:B,[29]Summary_Jun_21!$B:$EN,143,0)</f>
        <v>1303006</v>
      </c>
      <c r="DP48" s="17">
        <f>VLOOKUP(B:B,[29]Summary_Jun_21!$B:$EP,145,0)</f>
        <v>2583631</v>
      </c>
      <c r="DQ48" s="17">
        <f t="shared" si="57"/>
        <v>3886637</v>
      </c>
      <c r="DR48" s="22">
        <f t="shared" si="58"/>
        <v>0.33525281625219955</v>
      </c>
      <c r="DS48" s="17">
        <f>VLOOKUP(B:B,[30]Summary_Sep_21!$B:$EQ,146,0)</f>
        <v>1329411</v>
      </c>
      <c r="DT48" s="17">
        <f>VLOOKUP(B:B,[30]Summary_Sep_21!$B:$ES,148,0)</f>
        <v>2536200</v>
      </c>
      <c r="DU48" s="17">
        <f t="shared" si="59"/>
        <v>3865611</v>
      </c>
      <c r="DV48" s="22">
        <f t="shared" si="60"/>
        <v>0.34390708221805039</v>
      </c>
      <c r="DW48" s="17">
        <f>VLOOKUP(B:B,[31]Summary_Dec_21!$B:$EV,151,0)</f>
        <v>1342218</v>
      </c>
      <c r="DX48" s="17">
        <f>VLOOKUP(B:B,[31]Summary_Dec_21!$B:$EX,153,0)</f>
        <v>1964541</v>
      </c>
      <c r="DY48" s="17">
        <f t="shared" si="61"/>
        <v>3306759</v>
      </c>
      <c r="DZ48" s="22">
        <f t="shared" si="62"/>
        <v>0.4059013674718962</v>
      </c>
      <c r="EA48" s="16">
        <f>VLOOKUP(B:B,[32]Summary_Mar_22!$B:$DL,115,0)</f>
        <v>1139383</v>
      </c>
      <c r="EB48" s="17">
        <f>VLOOKUP(B:B,[32]Summary_Mar_22!$B:$DN,117,0)</f>
        <v>10237422</v>
      </c>
      <c r="EC48" s="17">
        <f t="shared" si="63"/>
        <v>11376805</v>
      </c>
      <c r="ED48" s="22">
        <f t="shared" si="64"/>
        <v>0.10014964658355312</v>
      </c>
      <c r="EE48" s="17">
        <f>VLOOKUP(B:B,[33]Summary_Jun_22!$B:$DO,118,0)</f>
        <v>1121645</v>
      </c>
      <c r="EF48" s="17">
        <f>VLOOKUP(B:B,[33]Summary_Jun_22!$B:$DQ,120,0)</f>
        <v>1575621</v>
      </c>
      <c r="EG48" s="17">
        <f t="shared" si="65"/>
        <v>2697266</v>
      </c>
      <c r="EH48" s="22">
        <f t="shared" si="66"/>
        <v>0.41584515579850118</v>
      </c>
      <c r="EI48" s="17">
        <f>VLOOKUP(B:B,[34]Summary_Sep_22!$B:$DR,121,0)</f>
        <v>908027</v>
      </c>
      <c r="EJ48" s="17">
        <f>VLOOKUP(B:B,[34]Summary_Sep_22!$B:$DT,123,0)</f>
        <v>1856679</v>
      </c>
      <c r="EK48" s="17">
        <f t="shared" si="67"/>
        <v>2764706</v>
      </c>
      <c r="EL48" s="22">
        <f t="shared" si="68"/>
        <v>0.32843528389637089</v>
      </c>
      <c r="EM48" s="17">
        <f>VLOOKUP(B:B,[35]Summary_Dec_22!$B:$DU,124,0)</f>
        <v>961126</v>
      </c>
      <c r="EN48" s="17">
        <f>VLOOKUP(B:B,[35]Summary_Dec_22!$B:$DW,126,0)</f>
        <v>2855585</v>
      </c>
      <c r="EO48" s="17">
        <f t="shared" si="69"/>
        <v>3816711</v>
      </c>
      <c r="EP48" s="22">
        <f t="shared" si="70"/>
        <v>0.25182048103720717</v>
      </c>
      <c r="EQ48" s="16">
        <f>VLOOKUP(B:B,[36]Summary_Mar_23!$B:$DS,122,0)</f>
        <v>958877</v>
      </c>
      <c r="ER48" s="17">
        <f>VLOOKUP(B:B,[36]Summary_Mar_23!$B:$DU,124,0)</f>
        <v>2981992</v>
      </c>
      <c r="ES48" s="17">
        <f t="shared" si="71"/>
        <v>3940869</v>
      </c>
      <c r="ET48" s="22">
        <f t="shared" si="72"/>
        <v>0.24331613154357579</v>
      </c>
      <c r="EU48" s="17">
        <f>VLOOKUP(B:B,[37]Summary_Jun_23!$B:$DT,123,0)</f>
        <v>1152845</v>
      </c>
      <c r="EV48" s="17">
        <f>VLOOKUP(B:B,[37]Summary_Jun_23!$B:$DV,125,0)</f>
        <v>2971510</v>
      </c>
      <c r="EW48" s="17">
        <f t="shared" si="148"/>
        <v>4124355</v>
      </c>
      <c r="EX48" s="22">
        <f t="shared" si="149"/>
        <v>0.27952128272178317</v>
      </c>
      <c r="EY48" s="1">
        <f>VLOOKUP(B:B,[38]Summary_Sep_23!$B:$DV,125,0)</f>
        <v>1321636</v>
      </c>
      <c r="EZ48" s="1">
        <f>VLOOKUP(B:B,[38]Summary_Sep_23!$B:$DX,127,0)</f>
        <v>2495035</v>
      </c>
      <c r="FA48" s="17">
        <f t="shared" si="75"/>
        <v>3816671</v>
      </c>
      <c r="FB48" s="22">
        <f t="shared" si="76"/>
        <v>0.34627978151640526</v>
      </c>
      <c r="FC48" s="17">
        <f>VLOOKUP(B:B,[39]Indu!$B:$DX,127,0)</f>
        <v>1050418</v>
      </c>
      <c r="FD48" s="17">
        <f>VLOOKUP(B:B,[39]Indu!$B:$EA,130,0)</f>
        <v>4060273</v>
      </c>
      <c r="FE48" s="17">
        <f t="shared" si="77"/>
        <v>5110691</v>
      </c>
      <c r="FF48" s="22">
        <f t="shared" si="78"/>
        <v>0.20553345917411167</v>
      </c>
      <c r="FG48" s="16">
        <f>VLOOKUP(B:B,'[40]Mar 2024 Final'!$B:$EA,130,0)</f>
        <v>192417</v>
      </c>
      <c r="FH48" s="17">
        <f>VLOOKUP(B:B,'[40]Mar 2024 Final'!$B:$EC,132,0)</f>
        <v>3123744</v>
      </c>
      <c r="FI48" s="17">
        <f t="shared" si="154"/>
        <v>3316161</v>
      </c>
      <c r="FJ48" s="22">
        <f t="shared" si="155"/>
        <v>5.8024022355971254E-2</v>
      </c>
      <c r="FK48" s="17">
        <f>VLOOKUP(B:B,'[41]June 2024 Final'!$B:$EF,135,0)</f>
        <v>181880</v>
      </c>
      <c r="FL48" s="17">
        <f>VLOOKUP(B:B,'[41]June 2024 Final'!$B:$EH,137,0)</f>
        <v>2874496</v>
      </c>
      <c r="FM48" s="17">
        <f t="shared" si="81"/>
        <v>3056376</v>
      </c>
      <c r="FN48" s="22">
        <f t="shared" si="82"/>
        <v>5.9508385093980584E-2</v>
      </c>
      <c r="FO48" s="17">
        <f>VLOOKUP(B:B,'[42]Sep 2024 Final'!$B:$EG,136,0)</f>
        <v>161575</v>
      </c>
      <c r="FP48" s="17">
        <f>VLOOKUP(B:B,'[42]Sep 2024 Final'!$B:$EI,138,0)</f>
        <v>3023368</v>
      </c>
      <c r="FQ48" s="17">
        <f t="shared" si="83"/>
        <v>3184943</v>
      </c>
      <c r="FR48" s="22">
        <f t="shared" si="84"/>
        <v>5.0730892201210506E-2</v>
      </c>
      <c r="FS48" s="17">
        <f>VLOOKUP(B:B,'[43]Dec 2024 Final'!$B:$EI,138,0)</f>
        <v>241273</v>
      </c>
      <c r="FT48" s="17">
        <f>VLOOKUP(B:B,'[43]Dec 2024 Final'!$B:$EK,140,0)</f>
        <v>2057810</v>
      </c>
      <c r="FU48" s="17">
        <f t="shared" si="85"/>
        <v>2299083</v>
      </c>
      <c r="FV48" s="22">
        <f t="shared" si="86"/>
        <v>0.10494314472335274</v>
      </c>
    </row>
    <row r="49" spans="1:178" x14ac:dyDescent="0.25">
      <c r="A49">
        <v>43</v>
      </c>
      <c r="B49" s="11" t="s">
        <v>44</v>
      </c>
      <c r="C49" s="52">
        <f>VLOOKUP(B:B,'[44]Mar 2014 (Final)'!$B$1:$BH$65536,59,0)</f>
        <v>0</v>
      </c>
      <c r="D49" s="17">
        <f>VLOOKUP(B:B,'[44]Mar 2014 (Final)'!$B$1:$BL$65536,63,0)</f>
        <v>9573640</v>
      </c>
      <c r="E49" s="17">
        <f t="shared" si="0"/>
        <v>9573640</v>
      </c>
      <c r="F49" s="22">
        <f t="shared" si="1"/>
        <v>0</v>
      </c>
      <c r="G49" s="17">
        <f>VLOOKUP(B:B,'[45]June 2014 (Final - print)'!$B$1:$BI$65536,60,0)</f>
        <v>0</v>
      </c>
      <c r="H49" s="17">
        <f>VLOOKUP(B:B,'[45]June 2014 (Final - print)'!$B$1:$BL$65536,63,0)</f>
        <v>9857584</v>
      </c>
      <c r="I49" s="17">
        <f t="shared" si="87"/>
        <v>9857584</v>
      </c>
      <c r="J49" s="22">
        <f t="shared" si="2"/>
        <v>0</v>
      </c>
      <c r="K49" s="46"/>
      <c r="L49" s="46"/>
      <c r="M49" s="47">
        <f t="shared" si="3"/>
        <v>0</v>
      </c>
      <c r="N49" s="48" t="e">
        <f t="shared" si="4"/>
        <v>#DIV/0!</v>
      </c>
      <c r="O49" s="17">
        <f>VLOOKUP(B:B,'[3]Dec 2014 (Final)'!$B$1:$BO$65536,66,0)</f>
        <v>0</v>
      </c>
      <c r="P49" s="17">
        <f>VLOOKUP(B:B,'[3]Dec 2014 (Final)'!$B$1:$BQ$65536,68,0)</f>
        <v>10979238</v>
      </c>
      <c r="Q49" s="17">
        <f t="shared" si="5"/>
        <v>10979238</v>
      </c>
      <c r="R49" s="22">
        <f t="shared" si="6"/>
        <v>0</v>
      </c>
      <c r="S49" s="16">
        <f>VLOOKUP(B:B,'[4]Mar 2015 (Final)'!$B$1:$BQ$65536,68,0)</f>
        <v>0</v>
      </c>
      <c r="T49" s="17">
        <f>VLOOKUP(B:B,'[4]Mar 2015 (Final)'!$B$1:$BS$65536,70,0)</f>
        <v>11381768</v>
      </c>
      <c r="U49" s="17">
        <f t="shared" si="7"/>
        <v>11381768</v>
      </c>
      <c r="V49" s="22">
        <f t="shared" si="8"/>
        <v>0</v>
      </c>
      <c r="W49" s="17">
        <f>VLOOKUP(B:B,'[5]June 2015 (Final)'!$B$1:$BU$65536,72,0)</f>
        <v>0</v>
      </c>
      <c r="X49" s="17">
        <f>VLOOKUP(B:B,'[5]June 2015 (Final)'!$B$1:$BW$65536,74,0)</f>
        <v>12869226</v>
      </c>
      <c r="Y49" s="17">
        <f t="shared" si="9"/>
        <v>12869226</v>
      </c>
      <c r="Z49" s="22">
        <f t="shared" si="10"/>
        <v>0</v>
      </c>
      <c r="AA49" s="17">
        <f>VLOOKUP(B:B,'[6]Sep 2015 (Final)'!$B$1:$BX$65536,75,0)</f>
        <v>0</v>
      </c>
      <c r="AB49" s="17">
        <f>VLOOKUP(B:B,'[6]Sep 2015 (Final)'!$B$1:$BZ$65536,77,0)</f>
        <v>13581899</v>
      </c>
      <c r="AC49" s="17">
        <f t="shared" si="11"/>
        <v>13581899</v>
      </c>
      <c r="AD49" s="22">
        <f t="shared" si="12"/>
        <v>0</v>
      </c>
      <c r="AE49" s="17">
        <f>VLOOKUP(B:B,'[7]Dec 2015 (Final)'!$B$1:$CA$65536,78,0)</f>
        <v>0</v>
      </c>
      <c r="AF49" s="17">
        <f>VLOOKUP(B:B,'[7]Dec 2015 (Final)'!$B$1:$CC$65536,80,0)</f>
        <v>13124420</v>
      </c>
      <c r="AG49" s="17">
        <f t="shared" si="13"/>
        <v>13124420</v>
      </c>
      <c r="AH49" s="22">
        <f t="shared" si="14"/>
        <v>0</v>
      </c>
      <c r="AI49" s="16">
        <f>VLOOKUP(B:B,'[8]Mar 2016 (Final)'!$B$1:$CD$65536,81,0)</f>
        <v>0</v>
      </c>
      <c r="AJ49" s="17">
        <f>VLOOKUP(B:B,'[8]Mar 2016 (Final)'!$B$1:$CF$65536,83,0)</f>
        <v>13731749</v>
      </c>
      <c r="AK49" s="17">
        <f t="shared" si="15"/>
        <v>13731749</v>
      </c>
      <c r="AL49" s="22">
        <f t="shared" si="16"/>
        <v>0</v>
      </c>
      <c r="AM49" s="17">
        <f>VLOOKUP(B:B,'[9]Jun 2016 (Final)'!$B$1:$CH$65536,85,0)</f>
        <v>0</v>
      </c>
      <c r="AN49" s="17">
        <f>VLOOKUP(B:B,'[9]Jun 2016 (Final)'!$B$1:$CJ$65536,87,0)</f>
        <v>13281855</v>
      </c>
      <c r="AO49" s="17">
        <f t="shared" si="17"/>
        <v>13281855</v>
      </c>
      <c r="AP49" s="22">
        <f t="shared" si="18"/>
        <v>0</v>
      </c>
      <c r="AQ49" s="17">
        <f>VLOOKUP(B:B,'[10]Sep 2016 (Final)'!$B$1:$CK$65536,88,0)</f>
        <v>0</v>
      </c>
      <c r="AR49" s="17">
        <f>VLOOKUP(B:B,'[10]Sep 2016 (Final)'!$B$1:$CM$65536,90,0)</f>
        <v>14374862</v>
      </c>
      <c r="AS49" s="17">
        <f t="shared" si="19"/>
        <v>14374862</v>
      </c>
      <c r="AT49" s="22">
        <f t="shared" si="20"/>
        <v>0</v>
      </c>
      <c r="AU49" s="17">
        <f>VLOOKUP(B:B,'[11]summary-dec-16'!$B$1:$CN$65536,91,0)</f>
        <v>0</v>
      </c>
      <c r="AV49" s="17">
        <f>VLOOKUP(B:B,'[11]summary-dec-16'!$B$1:$CP$65536,93,0)</f>
        <v>15292829</v>
      </c>
      <c r="AW49" s="17">
        <f t="shared" si="21"/>
        <v>15292829</v>
      </c>
      <c r="AX49" s="22">
        <f t="shared" si="22"/>
        <v>0</v>
      </c>
      <c r="AY49" s="16">
        <f>VLOOKUP(B:B,'[12]summary-mar-17'!$B$1:$CP$65536,93,0)</f>
        <v>0</v>
      </c>
      <c r="AZ49" s="17">
        <f>VLOOKUP(B:B,'[12]summary-mar-17'!$B$1:$CR$65536,95,0)</f>
        <v>15453895</v>
      </c>
      <c r="BA49" s="17">
        <f t="shared" si="23"/>
        <v>15453895</v>
      </c>
      <c r="BB49" s="22">
        <f t="shared" si="24"/>
        <v>0</v>
      </c>
      <c r="BC49" s="17">
        <f>VLOOKUP(B:B,'[13]summary-june-17'!$B$1:$CS$65536,96,0)</f>
        <v>18157</v>
      </c>
      <c r="BD49" s="17">
        <f>VLOOKUP(B:B,'[13]summary-june-17'!$B$1:$CU$65536,98,0)</f>
        <v>15533093</v>
      </c>
      <c r="BE49" s="17">
        <f t="shared" si="25"/>
        <v>15551250</v>
      </c>
      <c r="BF49" s="22">
        <f t="shared" si="26"/>
        <v>1.1675588779037054E-3</v>
      </c>
      <c r="BG49" s="17">
        <f>VLOOKUP(B:B,'[14]summary-sep-17'!$B$1:$CV$65536,99,0)</f>
        <v>15759</v>
      </c>
      <c r="BH49" s="17">
        <f>VLOOKUP(B:B,'[14]summary-sep-17'!$B$1:$CX$65536,101,0)</f>
        <v>18359114</v>
      </c>
      <c r="BI49" s="17">
        <f t="shared" si="27"/>
        <v>18374873</v>
      </c>
      <c r="BJ49" s="22">
        <f t="shared" si="28"/>
        <v>8.5763858068570056E-4</v>
      </c>
      <c r="BK49" s="17">
        <f>VLOOKUP(B:B,'[15]summary-Dec-17'!$B$1:$CY$65536,102,0)</f>
        <v>15159</v>
      </c>
      <c r="BL49" s="17">
        <f>VLOOKUP(B:B,'[15]summary-Dec-17'!$B$1:$DA$65536,104,0)</f>
        <v>18870101</v>
      </c>
      <c r="BM49" s="17">
        <f t="shared" si="29"/>
        <v>18885260</v>
      </c>
      <c r="BN49" s="22">
        <f t="shared" si="30"/>
        <v>8.0268950493665432E-4</v>
      </c>
      <c r="BO49" s="16">
        <f>VLOOKUP(B:B,'[16]summary-Mar-18'!$B$1:$DB$65536,105,0)</f>
        <v>14857</v>
      </c>
      <c r="BP49" s="17">
        <f>VLOOKUP(B:B,'[16]summary-Mar-18'!$B$1:$DD$65536,107,0)</f>
        <v>20139725</v>
      </c>
      <c r="BQ49" s="17">
        <f t="shared" si="31"/>
        <v>20154582</v>
      </c>
      <c r="BR49" s="22">
        <f t="shared" si="32"/>
        <v>7.3715247480696949E-4</v>
      </c>
      <c r="BS49" s="17">
        <f>VLOOKUP(B:B,'[17]summary-Jun-18'!$B$1:$DE$65536,108,0)</f>
        <v>0</v>
      </c>
      <c r="BT49" s="1">
        <f>VLOOKUP(B:B,'[17]summary-Jun-18'!$B$1:$DG$65536,110,0)</f>
        <v>20566468</v>
      </c>
      <c r="BU49" s="17">
        <f t="shared" si="33"/>
        <v>20566468</v>
      </c>
      <c r="BV49" s="22">
        <f t="shared" si="34"/>
        <v>0</v>
      </c>
      <c r="BW49" s="17">
        <f>VLOOKUP(B:B,'[18]summary-Sep-18'!$B$1:$DH$65536,111,0)</f>
        <v>627216</v>
      </c>
      <c r="BX49" s="17">
        <f>VLOOKUP(B:B,'[18]summary-Sep-18'!$B$1:$DJ$65536,113,0)</f>
        <v>22831800</v>
      </c>
      <c r="BY49" s="17">
        <f t="shared" si="35"/>
        <v>23459016</v>
      </c>
      <c r="BZ49" s="22">
        <f t="shared" si="36"/>
        <v>2.6736671307952559E-2</v>
      </c>
      <c r="CA49" s="17">
        <f>VLOOKUP(B:B,'[19]summary-Dec-18'!$B$1:$DK$65536,114,0)</f>
        <v>644866</v>
      </c>
      <c r="CB49" s="17">
        <f>VLOOKUP(B:B,'[19]summary-Dec-18'!$B$1:$DM$65536,116,0)</f>
        <v>22586671</v>
      </c>
      <c r="CC49" s="17">
        <f t="shared" si="37"/>
        <v>23231537</v>
      </c>
      <c r="CD49" s="22">
        <f t="shared" si="38"/>
        <v>2.7758215050515168E-2</v>
      </c>
      <c r="CE49" s="16">
        <f>VLOOKUP(B:B,[20]Summary_mar_19!$B$1:$DN$65536,117,0)</f>
        <v>640246</v>
      </c>
      <c r="CF49" s="17">
        <f>VLOOKUP(B:B,[20]Summary_mar_19!$B$1:$DP$65536,119,0)</f>
        <v>22440478</v>
      </c>
      <c r="CG49" s="17">
        <f t="shared" si="39"/>
        <v>23080724</v>
      </c>
      <c r="CH49" s="22">
        <f t="shared" si="40"/>
        <v>2.773942446519442E-2</v>
      </c>
      <c r="CI49" s="17">
        <f>VLOOKUP(B:B,[21]Summary_jun_19!$B$1:$DQ$65536,120,0)</f>
        <v>619827</v>
      </c>
      <c r="CJ49" s="17">
        <f>VLOOKUP(B:B,[21]Summary_jun_19!$B$1:$DS$65536,122,0)</f>
        <v>23408323</v>
      </c>
      <c r="CK49" s="17">
        <f t="shared" si="41"/>
        <v>24028150</v>
      </c>
      <c r="CL49" s="22">
        <f t="shared" si="42"/>
        <v>2.5795868595792852E-2</v>
      </c>
      <c r="CM49" s="17">
        <f>VLOOKUP(B:B,[22]Summary_sep_19!$B$1:$DT$65536,123,0)</f>
        <v>1044155</v>
      </c>
      <c r="CN49" s="17">
        <f>VLOOKUP(B:B,[22]Summary_sep_19!$B$1:$DV$65536,125,0)</f>
        <v>24109695</v>
      </c>
      <c r="CO49" s="17">
        <f t="shared" si="43"/>
        <v>25153850</v>
      </c>
      <c r="CP49" s="22">
        <f t="shared" si="44"/>
        <v>4.151074288826561E-2</v>
      </c>
      <c r="CQ49" s="17">
        <f>VLOOKUP(B:B,[23]Summary_DEC_19!$B$1:$DW$65536,126,0)</f>
        <v>1111907</v>
      </c>
      <c r="CR49" s="17">
        <f>VLOOKUP(B:B,[23]Summary_DEC_19!$B$1:$DY$65536,128,0)</f>
        <v>23789164</v>
      </c>
      <c r="CS49" s="17">
        <f t="shared" si="45"/>
        <v>24901071</v>
      </c>
      <c r="CT49" s="22">
        <f t="shared" si="46"/>
        <v>4.4652978982309639E-2</v>
      </c>
      <c r="CU49" s="16">
        <f>VLOOKUP(B:B,[24]Summary_mar_20!$B:$DZ,129,0)</f>
        <v>1261854</v>
      </c>
      <c r="CV49" s="17">
        <f>VLOOKUP(B:B,[24]Summary_mar_20!$B:$EB,131,0)</f>
        <v>22792302</v>
      </c>
      <c r="CW49" s="17">
        <f t="shared" si="47"/>
        <v>24054156</v>
      </c>
      <c r="CX49" s="22">
        <f t="shared" si="48"/>
        <v>5.2458876545076034E-2</v>
      </c>
      <c r="CY49" s="17">
        <f>VLOOKUP(B:B,[25]Summary_jun_20!$B:$EC,132,0)</f>
        <v>1355727</v>
      </c>
      <c r="CZ49" s="17">
        <f>VLOOKUP(B:B,[25]Summary_jun_20!$B:$EE,134,0)</f>
        <v>22863599</v>
      </c>
      <c r="DA49" s="17">
        <f t="shared" si="49"/>
        <v>24219326</v>
      </c>
      <c r="DB49" s="22">
        <f t="shared" si="50"/>
        <v>5.5977073845903058E-2</v>
      </c>
      <c r="DC49" s="17">
        <f>VLOOKUP(B:B,[26]Summary_Sep_20!$B:$EF,135,0)</f>
        <v>1352320</v>
      </c>
      <c r="DD49" s="17">
        <f>VLOOKUP(B:B,[26]Summary_Sep_20!$B:$EI,138,0)</f>
        <v>23963576</v>
      </c>
      <c r="DE49" s="17">
        <f t="shared" si="51"/>
        <v>25315896</v>
      </c>
      <c r="DF49" s="22">
        <f t="shared" si="52"/>
        <v>5.3417820961185809E-2</v>
      </c>
      <c r="DG49" s="17">
        <f>VLOOKUP(B:B,[27]Summary_Dec_20!$B:$EI,138,0)</f>
        <v>1545825</v>
      </c>
      <c r="DH49" s="17">
        <f>VLOOKUP(B:B,[27]Summary_Dec_20!$B:$EM,142,0)</f>
        <v>23815461</v>
      </c>
      <c r="DI49" s="17">
        <f t="shared" si="53"/>
        <v>25361286</v>
      </c>
      <c r="DJ49" s="22">
        <f t="shared" si="54"/>
        <v>6.0952153609245212E-2</v>
      </c>
      <c r="DK49" s="16">
        <f>VLOOKUP(B:B,[28]Summary_Mar_21!$B:$EK,140,0)</f>
        <v>1496455</v>
      </c>
      <c r="DL49" s="17">
        <f>VLOOKUP(B:B,[28]Summary_Mar_21!$B:$EM,142,0)</f>
        <v>24392193</v>
      </c>
      <c r="DM49" s="17">
        <f t="shared" si="55"/>
        <v>25888648</v>
      </c>
      <c r="DN49" s="22">
        <f t="shared" si="56"/>
        <v>5.7803520678252493E-2</v>
      </c>
      <c r="DO49" s="17">
        <f>VLOOKUP(B:B,[29]Summary_Jun_21!$B:$EN,143,0)</f>
        <v>2535729</v>
      </c>
      <c r="DP49" s="17">
        <f>VLOOKUP(B:B,[29]Summary_Jun_21!$B:$EP,145,0)</f>
        <v>25445951</v>
      </c>
      <c r="DQ49" s="17">
        <f t="shared" si="57"/>
        <v>27981680</v>
      </c>
      <c r="DR49" s="22">
        <f t="shared" si="58"/>
        <v>9.0621042053229114E-2</v>
      </c>
      <c r="DS49" s="17">
        <f>VLOOKUP(B:B,[30]Summary_Sep_21!$B:$EQ,146,0)</f>
        <v>2539072</v>
      </c>
      <c r="DT49" s="17">
        <f>VLOOKUP(B:B,[30]Summary_Sep_21!$B:$ES,148,0)</f>
        <v>27170883</v>
      </c>
      <c r="DU49" s="17">
        <f t="shared" si="59"/>
        <v>29709955</v>
      </c>
      <c r="DV49" s="22">
        <f t="shared" si="60"/>
        <v>8.5461994136308853E-2</v>
      </c>
      <c r="DW49" s="17">
        <f>VLOOKUP(B:B,[31]Summary_Dec_21!$B:$EV,151,0)</f>
        <v>4105076</v>
      </c>
      <c r="DX49" s="17">
        <f>VLOOKUP(B:B,[31]Summary_Dec_21!$B:$EX,153,0)</f>
        <v>28605469</v>
      </c>
      <c r="DY49" s="17">
        <f t="shared" si="61"/>
        <v>32710545</v>
      </c>
      <c r="DZ49" s="22">
        <f t="shared" si="62"/>
        <v>0.12549702244337416</v>
      </c>
      <c r="EA49" s="16">
        <f>VLOOKUP(B:B,[32]Summary_Mar_22!$B:$DL,115,0)</f>
        <v>4116686</v>
      </c>
      <c r="EB49" s="17">
        <f>VLOOKUP(B:B,[32]Summary_Mar_22!$B:$DN,117,0)</f>
        <v>30345531</v>
      </c>
      <c r="EC49" s="17">
        <f t="shared" si="63"/>
        <v>34462217</v>
      </c>
      <c r="ED49" s="22">
        <f t="shared" si="64"/>
        <v>0.11945505421197945</v>
      </c>
      <c r="EE49" s="17">
        <f>VLOOKUP(B:B,[33]Summary_Jun_22!$B:$DO,118,0)</f>
        <v>4129257</v>
      </c>
      <c r="EF49" s="17">
        <f>VLOOKUP(B:B,[33]Summary_Jun_22!$B:$DQ,120,0)</f>
        <v>31972620</v>
      </c>
      <c r="EG49" s="17">
        <f t="shared" si="65"/>
        <v>36101877</v>
      </c>
      <c r="EH49" s="22">
        <f t="shared" si="66"/>
        <v>0.11437790339820836</v>
      </c>
      <c r="EI49" s="17">
        <f>VLOOKUP(B:B,[34]Summary_Sep_22!$B:$DR,121,0)</f>
        <v>4141963</v>
      </c>
      <c r="EJ49" s="17">
        <f>VLOOKUP(B:B,[34]Summary_Sep_22!$B:$DT,123,0)</f>
        <v>33352413</v>
      </c>
      <c r="EK49" s="17">
        <f t="shared" si="67"/>
        <v>37494376</v>
      </c>
      <c r="EL49" s="22">
        <f t="shared" si="68"/>
        <v>0.11046891405793764</v>
      </c>
      <c r="EM49" s="17">
        <f>VLOOKUP(B:B,[35]Summary_Dec_22!$B:$DU,124,0)</f>
        <v>4180970</v>
      </c>
      <c r="EN49" s="17">
        <f>VLOOKUP(B:B,[35]Summary_Dec_22!$B:$DW,126,0)</f>
        <v>34384062</v>
      </c>
      <c r="EO49" s="17">
        <f t="shared" si="69"/>
        <v>38565032</v>
      </c>
      <c r="EP49" s="22">
        <f t="shared" si="70"/>
        <v>0.10841349749171737</v>
      </c>
      <c r="EQ49" s="16">
        <f>VLOOKUP(B:B,[36]Summary_Mar_23!$B:$DS,122,0)</f>
        <v>4187062</v>
      </c>
      <c r="ER49" s="17">
        <f>VLOOKUP(B:B,[36]Summary_Mar_23!$B:$DU,124,0)</f>
        <v>36174779</v>
      </c>
      <c r="ES49" s="17">
        <f t="shared" si="71"/>
        <v>40361841</v>
      </c>
      <c r="ET49" s="22">
        <f t="shared" si="72"/>
        <v>0.1037381322621037</v>
      </c>
      <c r="EU49" s="17">
        <f>VLOOKUP(B:B,[37]Summary_Jun_23!$B:$DT,123,0)</f>
        <v>4192915</v>
      </c>
      <c r="EV49" s="17">
        <f>VLOOKUP(B:B,[37]Summary_Jun_23!$B:$DV,125,0)</f>
        <v>37801314</v>
      </c>
      <c r="EW49" s="17">
        <f t="shared" si="148"/>
        <v>41994229</v>
      </c>
      <c r="EX49" s="22">
        <f t="shared" si="149"/>
        <v>9.9845028706206276E-2</v>
      </c>
      <c r="EY49" s="1">
        <f>VLOOKUP(B:B,[38]Summary_Sep_23!$B:$DV,125,0)</f>
        <v>4185698</v>
      </c>
      <c r="EZ49" s="1">
        <f>VLOOKUP(B:B,[38]Summary_Sep_23!$B:$DX,127,0)</f>
        <v>39587054</v>
      </c>
      <c r="FA49" s="17">
        <f t="shared" si="75"/>
        <v>43772752</v>
      </c>
      <c r="FB49" s="22">
        <f t="shared" si="76"/>
        <v>9.5623368619820848E-2</v>
      </c>
      <c r="FC49" s="17">
        <f>VLOOKUP(B:B,[39]Indu!$B:$DX,127,0)</f>
        <v>4244309</v>
      </c>
      <c r="FD49" s="17">
        <f>VLOOKUP(B:B,[39]Indu!$B:$EA,130,0)</f>
        <v>41348964</v>
      </c>
      <c r="FE49" s="17">
        <f t="shared" si="77"/>
        <v>45593273</v>
      </c>
      <c r="FF49" s="22">
        <f t="shared" si="78"/>
        <v>9.309068467183744E-2</v>
      </c>
      <c r="FG49" s="16">
        <f>VLOOKUP(B:B,'[40]Mar 2024 Final'!$B:$EA,130,0)</f>
        <v>4262075</v>
      </c>
      <c r="FH49" s="17">
        <f>VLOOKUP(B:B,'[40]Mar 2024 Final'!$B:$EC,132,0)</f>
        <v>39543497</v>
      </c>
      <c r="FI49" s="17">
        <f t="shared" si="154"/>
        <v>43805572</v>
      </c>
      <c r="FJ49" s="22">
        <f t="shared" si="155"/>
        <v>9.7295271021686461E-2</v>
      </c>
      <c r="FK49" s="17">
        <f>VLOOKUP(B:B,'[41]June 2024 Final'!$B:$EF,135,0)</f>
        <v>4386655</v>
      </c>
      <c r="FL49" s="17">
        <f>VLOOKUP(B:B,'[41]June 2024 Final'!$B:$EH,137,0)</f>
        <v>39519700</v>
      </c>
      <c r="FM49" s="17">
        <f t="shared" si="81"/>
        <v>43906355</v>
      </c>
      <c r="FN49" s="22">
        <f t="shared" si="82"/>
        <v>9.9909341142073851E-2</v>
      </c>
      <c r="FO49" s="17">
        <f>VLOOKUP(B:B,'[42]Sep 2024 Final'!$B:$EG,136,0)</f>
        <v>4417164</v>
      </c>
      <c r="FP49" s="17">
        <f>VLOOKUP(B:B,'[42]Sep 2024 Final'!$B:$EI,138,0)</f>
        <v>39127654</v>
      </c>
      <c r="FQ49" s="17">
        <f t="shared" si="83"/>
        <v>43544818</v>
      </c>
      <c r="FR49" s="22">
        <f t="shared" si="84"/>
        <v>0.10143948701312748</v>
      </c>
      <c r="FS49" s="17">
        <f>VLOOKUP(B:B,'[43]Dec 2024 Final'!$B:$EI,138,0)</f>
        <v>5382310</v>
      </c>
      <c r="FT49" s="17">
        <f>VLOOKUP(B:B,'[43]Dec 2024 Final'!$B:$EK,140,0)</f>
        <v>39929783</v>
      </c>
      <c r="FU49" s="17">
        <f t="shared" si="85"/>
        <v>45312093</v>
      </c>
      <c r="FV49" s="22">
        <f t="shared" si="86"/>
        <v>0.11878308071092633</v>
      </c>
    </row>
    <row r="50" spans="1:178" x14ac:dyDescent="0.25">
      <c r="A50">
        <v>44</v>
      </c>
      <c r="B50" s="1" t="s">
        <v>89</v>
      </c>
      <c r="C50" s="52" t="e">
        <f>VLOOKUP(B:B,'[44]Mar 2014 (Final)'!$B$1:$BH$65536,59,0)</f>
        <v>#N/A</v>
      </c>
      <c r="D50" s="17" t="e">
        <f>VLOOKUP(B:B,'[44]Mar 2014 (Final)'!$B$1:$BL$65536,63,0)</f>
        <v>#N/A</v>
      </c>
      <c r="E50" s="17" t="e">
        <f t="shared" si="0"/>
        <v>#N/A</v>
      </c>
      <c r="F50" s="22" t="e">
        <f t="shared" si="1"/>
        <v>#N/A</v>
      </c>
      <c r="G50" s="17" t="e">
        <f>VLOOKUP(B:B,'[45]June 2014 (Final - print)'!$B$1:$BI$65536,60,0)</f>
        <v>#N/A</v>
      </c>
      <c r="H50" s="17" t="e">
        <f>VLOOKUP(B:B,'[45]June 2014 (Final - print)'!$B$1:$BL$65536,63,0)</f>
        <v>#N/A</v>
      </c>
      <c r="I50" s="17" t="e">
        <f t="shared" si="87"/>
        <v>#N/A</v>
      </c>
      <c r="J50" s="22" t="e">
        <f t="shared" si="2"/>
        <v>#N/A</v>
      </c>
      <c r="K50" s="46"/>
      <c r="L50" s="46"/>
      <c r="M50" s="47">
        <f t="shared" si="3"/>
        <v>0</v>
      </c>
      <c r="N50" s="48" t="e">
        <f t="shared" si="4"/>
        <v>#DIV/0!</v>
      </c>
      <c r="O50" s="17" t="e">
        <f>VLOOKUP(B:B,'[3]Dec 2014 (Final)'!$B$1:$BO$65536,66,0)</f>
        <v>#N/A</v>
      </c>
      <c r="P50" s="17" t="e">
        <f>VLOOKUP(B:B,'[3]Dec 2014 (Final)'!$B$1:$BQ$65536,68,0)</f>
        <v>#N/A</v>
      </c>
      <c r="Q50" s="17" t="e">
        <f t="shared" si="5"/>
        <v>#N/A</v>
      </c>
      <c r="R50" s="22" t="e">
        <f t="shared" si="6"/>
        <v>#N/A</v>
      </c>
      <c r="S50" s="16" t="e">
        <f>VLOOKUP(B:B,'[4]Mar 2015 (Final)'!$B$1:$BQ$65536,68,0)</f>
        <v>#N/A</v>
      </c>
      <c r="T50" s="17" t="e">
        <f>VLOOKUP(B:B,'[4]Mar 2015 (Final)'!$B$1:$BS$65536,70,0)</f>
        <v>#N/A</v>
      </c>
      <c r="U50" s="17" t="e">
        <f t="shared" si="7"/>
        <v>#N/A</v>
      </c>
      <c r="V50" s="22" t="e">
        <f t="shared" si="8"/>
        <v>#N/A</v>
      </c>
      <c r="W50" s="17" t="e">
        <f>VLOOKUP(B:B,'[5]June 2015 (Final)'!$B$1:$BU$65536,72,0)</f>
        <v>#N/A</v>
      </c>
      <c r="X50" s="17" t="e">
        <f>VLOOKUP(B:B,'[5]June 2015 (Final)'!$B$1:$BW$65536,74,0)</f>
        <v>#N/A</v>
      </c>
      <c r="Y50" s="17" t="e">
        <f t="shared" si="9"/>
        <v>#N/A</v>
      </c>
      <c r="Z50" s="22" t="e">
        <f t="shared" si="10"/>
        <v>#N/A</v>
      </c>
      <c r="AA50" s="17" t="e">
        <f>VLOOKUP(B:B,'[6]Sep 2015 (Final)'!$B$1:$BX$65536,75,0)</f>
        <v>#N/A</v>
      </c>
      <c r="AB50" s="17" t="e">
        <f>VLOOKUP(B:B,'[6]Sep 2015 (Final)'!$B$1:$BZ$65536,77,0)</f>
        <v>#N/A</v>
      </c>
      <c r="AC50" s="17" t="e">
        <f t="shared" si="11"/>
        <v>#N/A</v>
      </c>
      <c r="AD50" s="22" t="e">
        <f t="shared" si="12"/>
        <v>#N/A</v>
      </c>
      <c r="AE50" s="17" t="e">
        <f>VLOOKUP(B:B,'[7]Dec 2015 (Final)'!$B$1:$CA$65536,78,0)</f>
        <v>#N/A</v>
      </c>
      <c r="AF50" s="17" t="e">
        <f>VLOOKUP(B:B,'[7]Dec 2015 (Final)'!$B$1:$CC$65536,80,0)</f>
        <v>#N/A</v>
      </c>
      <c r="AG50" s="17" t="e">
        <f t="shared" si="13"/>
        <v>#N/A</v>
      </c>
      <c r="AH50" s="22" t="e">
        <f t="shared" si="14"/>
        <v>#N/A</v>
      </c>
      <c r="AI50" s="16" t="e">
        <f>VLOOKUP(B:B,'[8]Mar 2016 (Final)'!$B$1:$CD$65536,81,0)</f>
        <v>#N/A</v>
      </c>
      <c r="AJ50" s="17" t="e">
        <f>VLOOKUP(B:B,'[8]Mar 2016 (Final)'!$B$1:$CF$65536,83,0)</f>
        <v>#N/A</v>
      </c>
      <c r="AK50" s="17" t="e">
        <f t="shared" si="15"/>
        <v>#N/A</v>
      </c>
      <c r="AL50" s="22" t="e">
        <f t="shared" si="16"/>
        <v>#N/A</v>
      </c>
      <c r="AM50" s="17" t="e">
        <f>VLOOKUP(B:B,'[9]Jun 2016 (Final)'!$B$1:$CH$65536,85,0)</f>
        <v>#N/A</v>
      </c>
      <c r="AN50" s="17" t="e">
        <f>VLOOKUP(B:B,'[9]Jun 2016 (Final)'!$B$1:$CJ$65536,87,0)</f>
        <v>#N/A</v>
      </c>
      <c r="AO50" s="17" t="e">
        <f t="shared" si="17"/>
        <v>#N/A</v>
      </c>
      <c r="AP50" s="22" t="e">
        <f t="shared" si="18"/>
        <v>#N/A</v>
      </c>
      <c r="AQ50" s="17" t="e">
        <f>VLOOKUP(B:B,'[10]Sep 2016 (Final)'!$B$1:$CK$65536,88,0)</f>
        <v>#N/A</v>
      </c>
      <c r="AR50" s="17" t="e">
        <f>VLOOKUP(B:B,'[10]Sep 2016 (Final)'!$B$1:$CM$65536,90,0)</f>
        <v>#N/A</v>
      </c>
      <c r="AS50" s="17" t="e">
        <f t="shared" si="19"/>
        <v>#N/A</v>
      </c>
      <c r="AT50" s="22" t="e">
        <f t="shared" si="20"/>
        <v>#N/A</v>
      </c>
      <c r="AU50" s="17" t="e">
        <f>VLOOKUP(B:B,'[11]summary-dec-16'!$B$1:$CN$65536,91,0)</f>
        <v>#N/A</v>
      </c>
      <c r="AV50" s="17" t="e">
        <f>VLOOKUP(B:B,'[11]summary-dec-16'!$B$1:$CP$65536,93,0)</f>
        <v>#N/A</v>
      </c>
      <c r="AW50" s="17" t="e">
        <f t="shared" si="21"/>
        <v>#N/A</v>
      </c>
      <c r="AX50" s="22" t="e">
        <f t="shared" si="22"/>
        <v>#N/A</v>
      </c>
      <c r="AY50" s="16" t="e">
        <f>VLOOKUP(B:B,'[12]summary-mar-17'!$B$1:$CP$65536,93,0)</f>
        <v>#N/A</v>
      </c>
      <c r="AZ50" s="17" t="e">
        <f>VLOOKUP(B:B,'[12]summary-mar-17'!$B$1:$CR$65536,95,0)</f>
        <v>#N/A</v>
      </c>
      <c r="BA50" s="17" t="e">
        <f t="shared" si="23"/>
        <v>#N/A</v>
      </c>
      <c r="BB50" s="22" t="e">
        <f t="shared" si="24"/>
        <v>#N/A</v>
      </c>
      <c r="BC50" s="17" t="e">
        <f>VLOOKUP(B:B,'[13]summary-june-17'!$B$1:$CS$65536,96,0)</f>
        <v>#N/A</v>
      </c>
      <c r="BD50" s="17" t="e">
        <f>VLOOKUP(B:B,'[13]summary-june-17'!$B$1:$CU$65536,98,0)</f>
        <v>#N/A</v>
      </c>
      <c r="BE50" s="17" t="e">
        <f t="shared" si="25"/>
        <v>#N/A</v>
      </c>
      <c r="BF50" s="22" t="e">
        <f t="shared" si="26"/>
        <v>#N/A</v>
      </c>
      <c r="BG50" s="17">
        <v>0</v>
      </c>
      <c r="BH50" s="17">
        <v>0</v>
      </c>
      <c r="BI50" s="17">
        <v>0</v>
      </c>
      <c r="BJ50" s="22" t="e">
        <v>#DIV/0!</v>
      </c>
      <c r="BK50" s="17">
        <v>0</v>
      </c>
      <c r="BL50" s="17">
        <v>235432</v>
      </c>
      <c r="BM50" s="17">
        <v>235432</v>
      </c>
      <c r="BN50" s="22">
        <v>0</v>
      </c>
      <c r="BO50" s="16">
        <v>0</v>
      </c>
      <c r="BP50" s="17">
        <v>677733</v>
      </c>
      <c r="BQ50" s="17">
        <v>677733</v>
      </c>
      <c r="BR50" s="22">
        <v>0</v>
      </c>
      <c r="BS50" s="17">
        <v>0</v>
      </c>
      <c r="BT50" s="1">
        <v>1263881</v>
      </c>
      <c r="BU50" s="17">
        <v>1263881</v>
      </c>
      <c r="BV50" s="22">
        <v>0</v>
      </c>
      <c r="BW50" s="17">
        <v>0</v>
      </c>
      <c r="BX50" s="17">
        <v>2253127</v>
      </c>
      <c r="BY50" s="17">
        <v>2253127</v>
      </c>
      <c r="BZ50" s="22">
        <v>0</v>
      </c>
      <c r="CA50" s="17">
        <v>0</v>
      </c>
      <c r="CB50" s="17">
        <v>3183627</v>
      </c>
      <c r="CC50" s="17">
        <v>3183627</v>
      </c>
      <c r="CD50" s="22">
        <v>0</v>
      </c>
      <c r="CE50" s="16">
        <v>0</v>
      </c>
      <c r="CF50" s="17">
        <v>3434050</v>
      </c>
      <c r="CG50" s="17">
        <v>3434050</v>
      </c>
      <c r="CH50" s="22">
        <v>0</v>
      </c>
      <c r="CI50" s="17">
        <v>0</v>
      </c>
      <c r="CJ50" s="17">
        <v>4384276</v>
      </c>
      <c r="CK50" s="17">
        <v>4384276</v>
      </c>
      <c r="CL50" s="22">
        <v>0</v>
      </c>
      <c r="CM50" s="17">
        <v>31795</v>
      </c>
      <c r="CN50" s="17">
        <v>4461235</v>
      </c>
      <c r="CO50" s="17">
        <v>4493030</v>
      </c>
      <c r="CP50" s="22">
        <v>7.0765162930138455E-3</v>
      </c>
      <c r="CQ50" s="17">
        <v>65389</v>
      </c>
      <c r="CR50" s="17">
        <v>4602441</v>
      </c>
      <c r="CS50" s="17">
        <v>4667830</v>
      </c>
      <c r="CT50" s="22">
        <v>1.4008436468337536E-2</v>
      </c>
      <c r="CU50" s="16">
        <v>123653</v>
      </c>
      <c r="CV50" s="17">
        <v>4654863</v>
      </c>
      <c r="CW50" s="17">
        <v>4778516</v>
      </c>
      <c r="CX50" s="22">
        <v>2.5876862189014329E-2</v>
      </c>
      <c r="CY50" s="17">
        <v>105850</v>
      </c>
      <c r="CZ50" s="17">
        <v>4490395</v>
      </c>
      <c r="DA50" s="17">
        <v>4596245</v>
      </c>
      <c r="DB50" s="22">
        <v>2.3029668783974746E-2</v>
      </c>
      <c r="DC50" s="17">
        <v>120570</v>
      </c>
      <c r="DD50" s="17">
        <v>4665635</v>
      </c>
      <c r="DE50" s="17">
        <v>4786205</v>
      </c>
      <c r="DF50" s="22">
        <v>2.5191148310613524E-2</v>
      </c>
      <c r="DG50" s="17">
        <v>119695</v>
      </c>
      <c r="DH50" s="17">
        <v>4781947</v>
      </c>
      <c r="DI50" s="17">
        <v>4901642</v>
      </c>
      <c r="DJ50" s="22">
        <v>2.44193680403424E-2</v>
      </c>
      <c r="DK50" s="16">
        <v>180909</v>
      </c>
      <c r="DL50" s="17">
        <v>5195045</v>
      </c>
      <c r="DM50" s="17">
        <v>5375954</v>
      </c>
      <c r="DN50" s="22">
        <v>3.365151561936728E-2</v>
      </c>
      <c r="DO50" s="17">
        <v>189217</v>
      </c>
      <c r="DP50" s="17">
        <v>5453874</v>
      </c>
      <c r="DQ50" s="17">
        <v>5643091</v>
      </c>
      <c r="DR50" s="22">
        <v>3.3530736966673053E-2</v>
      </c>
      <c r="DS50" s="17">
        <v>237733</v>
      </c>
      <c r="DT50" s="17">
        <v>5427828</v>
      </c>
      <c r="DU50" s="17">
        <v>5665561</v>
      </c>
      <c r="DV50" s="22">
        <v>4.1961069698128746E-2</v>
      </c>
      <c r="DW50" s="17">
        <v>274130</v>
      </c>
      <c r="DX50" s="17">
        <v>5348495</v>
      </c>
      <c r="DY50" s="17">
        <v>5622625</v>
      </c>
      <c r="DZ50" s="22">
        <v>4.8754807585424956E-2</v>
      </c>
      <c r="EA50" s="16">
        <v>296642</v>
      </c>
      <c r="EB50" s="17">
        <v>5728669</v>
      </c>
      <c r="EC50" s="17">
        <v>6025311</v>
      </c>
      <c r="ED50" s="22">
        <v>4.923264541863482E-2</v>
      </c>
      <c r="EE50" s="17">
        <v>411554</v>
      </c>
      <c r="EF50" s="17">
        <v>5892585</v>
      </c>
      <c r="EG50" s="17">
        <v>6304139</v>
      </c>
      <c r="EH50" s="22">
        <v>6.5283141758137E-2</v>
      </c>
      <c r="EI50" s="17">
        <v>441211</v>
      </c>
      <c r="EJ50" s="17">
        <v>5811702</v>
      </c>
      <c r="EK50" s="17">
        <v>6252913</v>
      </c>
      <c r="EL50" s="22">
        <v>7.0560872988317605E-2</v>
      </c>
      <c r="EM50" s="17">
        <v>786930</v>
      </c>
      <c r="EN50" s="17">
        <v>5012029</v>
      </c>
      <c r="EO50" s="17">
        <v>5798959</v>
      </c>
      <c r="EP50" s="22">
        <v>0.13570194236586255</v>
      </c>
      <c r="EQ50" s="16">
        <v>861307</v>
      </c>
      <c r="ER50" s="17">
        <v>4495286</v>
      </c>
      <c r="ES50" s="17">
        <v>5356593</v>
      </c>
      <c r="ET50" s="22">
        <v>0.16079381054338085</v>
      </c>
      <c r="EU50" s="17">
        <f>VLOOKUP(B:B,[37]Summary_Jun_23!$B:$DT,123,0)</f>
        <v>873438</v>
      </c>
      <c r="EV50" s="17">
        <f>VLOOKUP(B:B,[37]Summary_Jun_23!$B:$DV,125,0)</f>
        <v>4379487</v>
      </c>
      <c r="EW50" s="17">
        <f t="shared" si="148"/>
        <v>5252925</v>
      </c>
      <c r="EX50" s="22">
        <f t="shared" si="149"/>
        <v>0.16627650309113495</v>
      </c>
      <c r="EY50" s="1">
        <f>VLOOKUP(B:B,[38]Summary_Sep_23!$B:$DV,125,0)</f>
        <v>702668</v>
      </c>
      <c r="EZ50" s="1">
        <f>VLOOKUP(B:B,[38]Summary_Sep_23!$B:$DX,127,0)</f>
        <v>3640436</v>
      </c>
      <c r="FA50" s="17">
        <f t="shared" si="75"/>
        <v>4343104</v>
      </c>
      <c r="FB50" s="22">
        <f t="shared" si="76"/>
        <v>0.16178935618396428</v>
      </c>
      <c r="FC50" s="17">
        <f>VLOOKUP(B:B,[39]Indu!$B:$DX,127,0)</f>
        <v>879518</v>
      </c>
      <c r="FD50" s="17">
        <f>VLOOKUP(B:B,[39]Indu!$B:$EA,130,0)</f>
        <v>5901605</v>
      </c>
      <c r="FE50" s="17">
        <f t="shared" si="77"/>
        <v>6781123</v>
      </c>
      <c r="FF50" s="22">
        <f t="shared" si="78"/>
        <v>0.12970093596591598</v>
      </c>
      <c r="FG50" s="16">
        <f>VLOOKUP(B:B,'[40]Mar 2024 Final'!$B:$EA,130,0)</f>
        <v>825298</v>
      </c>
      <c r="FH50" s="17">
        <f>VLOOKUP(B:B,'[40]Mar 2024 Final'!$B:$EC,132,0)</f>
        <v>5640945</v>
      </c>
      <c r="FI50" s="17">
        <f t="shared" si="154"/>
        <v>6466243</v>
      </c>
      <c r="FJ50" s="22">
        <f t="shared" si="155"/>
        <v>0.12763176391607925</v>
      </c>
      <c r="FK50" s="17">
        <f>VLOOKUP(B:B,'[41]June 2024 Final'!$B:$EF,135,0)</f>
        <v>712945</v>
      </c>
      <c r="FL50" s="17">
        <f>VLOOKUP(B:B,'[41]June 2024 Final'!$B:$EH,137,0)</f>
        <v>5554805</v>
      </c>
      <c r="FM50" s="17">
        <f t="shared" si="81"/>
        <v>6267750</v>
      </c>
      <c r="FN50" s="22">
        <f t="shared" si="82"/>
        <v>0.11374815523912089</v>
      </c>
      <c r="FO50" s="17">
        <f>VLOOKUP(B:B,'[42]Sep 2024 Final'!$B:$EG,136,0)</f>
        <v>605876</v>
      </c>
      <c r="FP50" s="17">
        <f>VLOOKUP(B:B,'[42]Sep 2024 Final'!$B:$EI,138,0)</f>
        <v>5091313</v>
      </c>
      <c r="FQ50" s="17">
        <f t="shared" si="83"/>
        <v>5697189</v>
      </c>
      <c r="FR50" s="22">
        <f t="shared" si="84"/>
        <v>0.10634648069425115</v>
      </c>
      <c r="FS50" s="17">
        <f>VLOOKUP(B:B,'[43]Dec 2024 Final'!$B:$EI,138,0)</f>
        <v>741235</v>
      </c>
      <c r="FT50" s="17">
        <f>VLOOKUP(B:B,'[43]Dec 2024 Final'!$B:$EK,140,0)</f>
        <v>5925403</v>
      </c>
      <c r="FU50" s="17">
        <f t="shared" si="85"/>
        <v>6666638</v>
      </c>
      <c r="FV50" s="22">
        <f t="shared" si="86"/>
        <v>0.11118572809863082</v>
      </c>
    </row>
    <row r="51" spans="1:178" x14ac:dyDescent="0.25">
      <c r="A51">
        <v>45</v>
      </c>
      <c r="B51" s="1" t="s">
        <v>72</v>
      </c>
      <c r="C51" s="52" t="e">
        <f>VLOOKUP(B:B,'[44]Mar 2014 (Final)'!$B$1:$BH$65536,59,0)</f>
        <v>#N/A</v>
      </c>
      <c r="D51" s="17" t="e">
        <f>VLOOKUP(B:B,'[44]Mar 2014 (Final)'!$B$1:$BL$65536,63,0)</f>
        <v>#N/A</v>
      </c>
      <c r="E51" s="17" t="e">
        <f t="shared" si="0"/>
        <v>#N/A</v>
      </c>
      <c r="F51" s="22" t="e">
        <f t="shared" si="1"/>
        <v>#N/A</v>
      </c>
      <c r="G51" s="17" t="e">
        <f>VLOOKUP(B:B,'[45]June 2014 (Final - print)'!$B$1:$BI$65536,60,0)</f>
        <v>#N/A</v>
      </c>
      <c r="H51" s="17" t="e">
        <f>VLOOKUP(B:B,'[45]June 2014 (Final - print)'!$B$1:$BL$65536,63,0)</f>
        <v>#N/A</v>
      </c>
      <c r="I51" s="17" t="e">
        <f t="shared" si="87"/>
        <v>#N/A</v>
      </c>
      <c r="J51" s="22" t="e">
        <f t="shared" si="2"/>
        <v>#N/A</v>
      </c>
      <c r="K51" s="46"/>
      <c r="L51" s="46"/>
      <c r="M51" s="47">
        <f t="shared" si="3"/>
        <v>0</v>
      </c>
      <c r="N51" s="48" t="e">
        <f t="shared" si="4"/>
        <v>#DIV/0!</v>
      </c>
      <c r="O51" s="17" t="e">
        <f>VLOOKUP(B:B,'[3]Dec 2014 (Final)'!$B$1:$BO$65536,66,0)</f>
        <v>#N/A</v>
      </c>
      <c r="P51" s="17" t="e">
        <f>VLOOKUP(B:B,'[3]Dec 2014 (Final)'!$B$1:$BQ$65536,68,0)</f>
        <v>#N/A</v>
      </c>
      <c r="Q51" s="17" t="e">
        <f t="shared" si="5"/>
        <v>#N/A</v>
      </c>
      <c r="R51" s="22" t="e">
        <f t="shared" si="6"/>
        <v>#N/A</v>
      </c>
      <c r="S51" s="16" t="e">
        <f>VLOOKUP(B:B,'[4]Mar 2015 (Final)'!$B$1:$BQ$65536,68,0)</f>
        <v>#N/A</v>
      </c>
      <c r="T51" s="17" t="e">
        <f>VLOOKUP(B:B,'[4]Mar 2015 (Final)'!$B$1:$BS$65536,70,0)</f>
        <v>#N/A</v>
      </c>
      <c r="U51" s="17" t="e">
        <f t="shared" si="7"/>
        <v>#N/A</v>
      </c>
      <c r="V51" s="22" t="e">
        <f t="shared" si="8"/>
        <v>#N/A</v>
      </c>
      <c r="W51" s="17" t="e">
        <f>VLOOKUP(B:B,'[5]June 2015 (Final)'!$B$1:$BU$65536,72,0)</f>
        <v>#N/A</v>
      </c>
      <c r="X51" s="17" t="e">
        <f>VLOOKUP(B:B,'[5]June 2015 (Final)'!$B$1:$BW$65536,74,0)</f>
        <v>#N/A</v>
      </c>
      <c r="Y51" s="17" t="e">
        <f t="shared" si="9"/>
        <v>#N/A</v>
      </c>
      <c r="Z51" s="22" t="e">
        <f t="shared" si="10"/>
        <v>#N/A</v>
      </c>
      <c r="AA51" s="17" t="e">
        <f>VLOOKUP(B:B,'[6]Sep 2015 (Final)'!$B$1:$BX$65536,75,0)</f>
        <v>#N/A</v>
      </c>
      <c r="AB51" s="17" t="e">
        <f>VLOOKUP(B:B,'[6]Sep 2015 (Final)'!$B$1:$BZ$65536,77,0)</f>
        <v>#N/A</v>
      </c>
      <c r="AC51" s="17" t="e">
        <f t="shared" si="11"/>
        <v>#N/A</v>
      </c>
      <c r="AD51" s="22" t="e">
        <f t="shared" si="12"/>
        <v>#N/A</v>
      </c>
      <c r="AE51" s="17" t="e">
        <f>VLOOKUP(B:B,'[7]Dec 2015 (Final)'!$B$1:$CA$65536,78,0)</f>
        <v>#N/A</v>
      </c>
      <c r="AF51" s="17" t="e">
        <f>VLOOKUP(B:B,'[7]Dec 2015 (Final)'!$B$1:$CC$65536,80,0)</f>
        <v>#N/A</v>
      </c>
      <c r="AG51" s="17" t="e">
        <f t="shared" si="13"/>
        <v>#N/A</v>
      </c>
      <c r="AH51" s="22" t="e">
        <f t="shared" si="14"/>
        <v>#N/A</v>
      </c>
      <c r="AI51" s="16" t="e">
        <f>VLOOKUP(B:B,'[8]Mar 2016 (Final)'!$B$1:$CD$65536,81,0)</f>
        <v>#N/A</v>
      </c>
      <c r="AJ51" s="17" t="e">
        <f>VLOOKUP(B:B,'[8]Mar 2016 (Final)'!$B$1:$CF$65536,83,0)</f>
        <v>#N/A</v>
      </c>
      <c r="AK51" s="17" t="e">
        <f t="shared" si="15"/>
        <v>#N/A</v>
      </c>
      <c r="AL51" s="22" t="e">
        <f t="shared" si="16"/>
        <v>#N/A</v>
      </c>
      <c r="AM51" s="17" t="e">
        <f>VLOOKUP(B:B,'[9]Jun 2016 (Final)'!$B$1:$CH$65536,85,0)</f>
        <v>#N/A</v>
      </c>
      <c r="AN51" s="17" t="e">
        <f>VLOOKUP(B:B,'[9]Jun 2016 (Final)'!$B$1:$CJ$65536,87,0)</f>
        <v>#N/A</v>
      </c>
      <c r="AO51" s="17" t="e">
        <f t="shared" si="17"/>
        <v>#N/A</v>
      </c>
      <c r="AP51" s="22" t="e">
        <f t="shared" si="18"/>
        <v>#N/A</v>
      </c>
      <c r="AQ51" s="17" t="e">
        <f>VLOOKUP(B:B,'[10]Sep 2016 (Final)'!$B$1:$CK$65536,88,0)</f>
        <v>#N/A</v>
      </c>
      <c r="AR51" s="17" t="e">
        <f>VLOOKUP(B:B,'[10]Sep 2016 (Final)'!$B$1:$CM$65536,90,0)</f>
        <v>#N/A</v>
      </c>
      <c r="AS51" s="17" t="e">
        <f t="shared" si="19"/>
        <v>#N/A</v>
      </c>
      <c r="AT51" s="22" t="e">
        <f t="shared" si="20"/>
        <v>#N/A</v>
      </c>
      <c r="AU51" s="17" t="e">
        <f>VLOOKUP(B:B,'[11]summary-dec-16'!$B$1:$CN$65536,91,0)</f>
        <v>#N/A</v>
      </c>
      <c r="AV51" s="17" t="e">
        <f>VLOOKUP(B:B,'[11]summary-dec-16'!$B$1:$CP$65536,93,0)</f>
        <v>#N/A</v>
      </c>
      <c r="AW51" s="17" t="e">
        <f t="shared" si="21"/>
        <v>#N/A</v>
      </c>
      <c r="AX51" s="22" t="e">
        <f t="shared" si="22"/>
        <v>#N/A</v>
      </c>
      <c r="AY51" s="16" t="e">
        <f>VLOOKUP(B:B,'[12]summary-mar-17'!$B$1:$CP$65536,93,0)</f>
        <v>#N/A</v>
      </c>
      <c r="AZ51" s="17" t="e">
        <f>VLOOKUP(B:B,'[12]summary-mar-17'!$B$1:$CR$65536,95,0)</f>
        <v>#N/A</v>
      </c>
      <c r="BA51" s="17" t="e">
        <f t="shared" si="23"/>
        <v>#N/A</v>
      </c>
      <c r="BB51" s="22" t="e">
        <f t="shared" si="24"/>
        <v>#N/A</v>
      </c>
      <c r="BC51" s="17">
        <f>VLOOKUP(B:B,'[13]summary-june-17'!$B$1:$CS$65536,96,0)</f>
        <v>0</v>
      </c>
      <c r="BD51" s="17">
        <f>VLOOKUP(B:B,'[13]summary-june-17'!$B$1:$CU$65536,98,0)</f>
        <v>0</v>
      </c>
      <c r="BE51" s="17">
        <f t="shared" si="25"/>
        <v>0</v>
      </c>
      <c r="BF51" s="22" t="e">
        <f t="shared" si="26"/>
        <v>#DIV/0!</v>
      </c>
      <c r="BG51" s="17">
        <f>VLOOKUP(B:B,'[14]summary-sep-17'!$B$1:$CV$65536,99,0)</f>
        <v>0</v>
      </c>
      <c r="BH51" s="17">
        <f>VLOOKUP(B:B,'[14]summary-sep-17'!$B$1:$CX$65536,101,0)</f>
        <v>532473</v>
      </c>
      <c r="BI51" s="17">
        <f t="shared" si="27"/>
        <v>532473</v>
      </c>
      <c r="BJ51" s="22">
        <f t="shared" si="28"/>
        <v>0</v>
      </c>
      <c r="BK51" s="17">
        <f>VLOOKUP(B:B,'[15]summary-Dec-17'!$B$1:$CY$65536,102,0)</f>
        <v>0</v>
      </c>
      <c r="BL51" s="17">
        <f>VLOOKUP(B:B,'[15]summary-Dec-17'!$B$1:$DA$65536,104,0)</f>
        <v>290621</v>
      </c>
      <c r="BM51" s="17">
        <f t="shared" si="29"/>
        <v>290621</v>
      </c>
      <c r="BN51" s="22">
        <f t="shared" si="30"/>
        <v>0</v>
      </c>
      <c r="BO51" s="16">
        <f>VLOOKUP(B:B,'[16]summary-Mar-18'!$B$1:$DB$65536,105,0)</f>
        <v>0</v>
      </c>
      <c r="BP51" s="17">
        <f>VLOOKUP(B:B,'[16]summary-Mar-18'!$B$1:$DD$65536,107,0)</f>
        <v>919690</v>
      </c>
      <c r="BQ51" s="17">
        <f t="shared" si="31"/>
        <v>919690</v>
      </c>
      <c r="BR51" s="22">
        <f t="shared" si="32"/>
        <v>0</v>
      </c>
      <c r="BS51" s="17">
        <f>VLOOKUP(B:B,'[17]summary-Jun-18'!$B$1:$DE$65536,108,0)</f>
        <v>0</v>
      </c>
      <c r="BT51" s="1">
        <f>VLOOKUP(B:B,'[17]summary-Jun-18'!$B$1:$DG$65536,110,0)</f>
        <v>1146107</v>
      </c>
      <c r="BU51" s="17">
        <f t="shared" si="33"/>
        <v>1146107</v>
      </c>
      <c r="BV51" s="22">
        <f t="shared" si="34"/>
        <v>0</v>
      </c>
      <c r="BW51" s="17">
        <f>VLOOKUP(B:B,'[18]summary-Sep-18'!$B$1:$DH$65536,111,0)</f>
        <v>0</v>
      </c>
      <c r="BX51" s="17">
        <f>VLOOKUP(B:B,'[18]summary-Sep-18'!$B$1:$DJ$65536,113,0)</f>
        <v>1447307</v>
      </c>
      <c r="BY51" s="17">
        <f t="shared" si="35"/>
        <v>1447307</v>
      </c>
      <c r="BZ51" s="22">
        <f t="shared" si="36"/>
        <v>0</v>
      </c>
      <c r="CA51" s="17">
        <f>VLOOKUP(B:B,'[19]summary-Dec-18'!$B$1:$DK$65536,114,0)</f>
        <v>0</v>
      </c>
      <c r="CB51" s="17">
        <f>VLOOKUP(B:B,'[19]summary-Dec-18'!$B$1:$DM$65536,116,0)</f>
        <v>2131658</v>
      </c>
      <c r="CC51" s="17">
        <f t="shared" si="37"/>
        <v>2131658</v>
      </c>
      <c r="CD51" s="22">
        <f t="shared" si="38"/>
        <v>0</v>
      </c>
      <c r="CE51" s="16">
        <f>VLOOKUP(B:B,[20]Summary_mar_19!$B$1:$DN$65536,117,0)</f>
        <v>12847</v>
      </c>
      <c r="CF51" s="17">
        <f>VLOOKUP(B:B,[20]Summary_mar_19!$B$1:$DP$65536,119,0)</f>
        <v>3109953</v>
      </c>
      <c r="CG51" s="17">
        <f t="shared" si="39"/>
        <v>3122800</v>
      </c>
      <c r="CH51" s="22">
        <f t="shared" si="40"/>
        <v>4.113936211092609E-3</v>
      </c>
      <c r="CI51" s="17">
        <f>VLOOKUP(B:B,[21]Summary_jun_19!$B$1:$DQ$65536,120,0)</f>
        <v>46269</v>
      </c>
      <c r="CJ51" s="17">
        <f>VLOOKUP(B:B,[21]Summary_jun_19!$B$1:$DS$65536,122,0)</f>
        <v>3449243</v>
      </c>
      <c r="CK51" s="17">
        <f t="shared" si="41"/>
        <v>3495512</v>
      </c>
      <c r="CL51" s="22">
        <f t="shared" si="42"/>
        <v>1.3236687501001284E-2</v>
      </c>
      <c r="CM51" s="17">
        <f>VLOOKUP(B:B,[22]Summary_sep_19!$B$1:$DT$65536,123,0)</f>
        <v>112783</v>
      </c>
      <c r="CN51" s="17">
        <f>VLOOKUP(B:B,[22]Summary_sep_19!$B$1:$DV$65536,125,0)</f>
        <v>4180787</v>
      </c>
      <c r="CO51" s="17">
        <f t="shared" si="43"/>
        <v>4293570</v>
      </c>
      <c r="CP51" s="22">
        <f t="shared" si="44"/>
        <v>2.6267884301408851E-2</v>
      </c>
      <c r="CQ51" s="17">
        <f>VLOOKUP(B:B,[23]Summary_DEC_19!$B$1:$DW$65536,126,0)</f>
        <v>48167</v>
      </c>
      <c r="CR51" s="17">
        <f>VLOOKUP(B:B,[23]Summary_DEC_19!$B$1:$DY$65536,128,0)</f>
        <v>5065169</v>
      </c>
      <c r="CS51" s="17">
        <f t="shared" si="45"/>
        <v>5113336</v>
      </c>
      <c r="CT51" s="22">
        <f t="shared" si="46"/>
        <v>9.4198777471302484E-3</v>
      </c>
      <c r="CU51" s="16">
        <f>VLOOKUP(B:B,[24]Summary_mar_20!$B:$DZ,129,0)</f>
        <v>180070</v>
      </c>
      <c r="CV51" s="17">
        <f>VLOOKUP(B:B,[24]Summary_mar_20!$B:$EB,131,0)</f>
        <v>5847675</v>
      </c>
      <c r="CW51" s="17">
        <f t="shared" si="47"/>
        <v>6027745</v>
      </c>
      <c r="CX51" s="22">
        <f t="shared" si="48"/>
        <v>2.9873526501204017E-2</v>
      </c>
      <c r="CY51" s="17">
        <f>VLOOKUP(B:B,[25]Summary_jun_20!$B:$EC,132,0)</f>
        <v>108213</v>
      </c>
      <c r="CZ51" s="17">
        <f>VLOOKUP(B:B,[25]Summary_jun_20!$B:$EE,134,0)</f>
        <v>6432125</v>
      </c>
      <c r="DA51" s="17">
        <f t="shared" si="49"/>
        <v>6540338</v>
      </c>
      <c r="DB51" s="22">
        <f t="shared" si="50"/>
        <v>1.6545475172689852E-2</v>
      </c>
      <c r="DC51" s="17">
        <f>VLOOKUP(B:B,[26]Summary_Sep_20!$B:$EF,135,0)</f>
        <v>41109</v>
      </c>
      <c r="DD51" s="17">
        <f>VLOOKUP(B:B,[26]Summary_Sep_20!$B:$EI,138,0)</f>
        <v>7535185</v>
      </c>
      <c r="DE51" s="17">
        <f t="shared" si="51"/>
        <v>7576294</v>
      </c>
      <c r="DF51" s="22">
        <f t="shared" si="52"/>
        <v>5.4260037955232467E-3</v>
      </c>
      <c r="DG51" s="17">
        <f>VLOOKUP(B:B,[27]Summary_Dec_20!$B:$EI,138,0)</f>
        <v>119604</v>
      </c>
      <c r="DH51" s="17">
        <f>VLOOKUP(B:B,[27]Summary_Dec_20!$B:$EM,142,0)</f>
        <v>8746618</v>
      </c>
      <c r="DI51" s="17">
        <f t="shared" si="53"/>
        <v>8866222</v>
      </c>
      <c r="DJ51" s="22">
        <f t="shared" si="54"/>
        <v>1.3489849453352284E-2</v>
      </c>
      <c r="DK51" s="16">
        <f>VLOOKUP(B:B,[28]Summary_Mar_21!$B:$EK,140,0)</f>
        <v>366713</v>
      </c>
      <c r="DL51" s="17">
        <f>VLOOKUP(B:B,[28]Summary_Mar_21!$B:$EM,142,0)</f>
        <v>9458724</v>
      </c>
      <c r="DM51" s="17">
        <f t="shared" si="55"/>
        <v>9825437</v>
      </c>
      <c r="DN51" s="22">
        <f t="shared" si="56"/>
        <v>3.7322818313322854E-2</v>
      </c>
      <c r="DO51" s="17">
        <f>VLOOKUP(B:B,[29]Summary_Jun_21!$B:$EN,143,0)</f>
        <v>869910</v>
      </c>
      <c r="DP51" s="17">
        <f>VLOOKUP(B:B,[29]Summary_Jun_21!$B:$EP,145,0)</f>
        <v>9918942</v>
      </c>
      <c r="DQ51" s="17">
        <f t="shared" si="57"/>
        <v>10788852</v>
      </c>
      <c r="DR51" s="22">
        <f t="shared" si="58"/>
        <v>8.0630450765289949E-2</v>
      </c>
      <c r="DS51" s="17">
        <f>VLOOKUP(B:B,[30]Summary_Sep_21!$B:$EQ,146,0)</f>
        <v>178183</v>
      </c>
      <c r="DT51" s="17">
        <f>VLOOKUP(B:B,[30]Summary_Sep_21!$B:$ES,148,0)</f>
        <v>9914816</v>
      </c>
      <c r="DU51" s="17">
        <f t="shared" si="59"/>
        <v>10092999</v>
      </c>
      <c r="DV51" s="22">
        <f t="shared" si="60"/>
        <v>1.765411846369944E-2</v>
      </c>
      <c r="DW51" s="17">
        <f>VLOOKUP(B:B,[31]Summary_Dec_21!$B:$EV,151,0)</f>
        <v>1483051</v>
      </c>
      <c r="DX51" s="17">
        <f>VLOOKUP(B:B,[31]Summary_Dec_21!$B:$EX,153,0)</f>
        <v>9713511</v>
      </c>
      <c r="DY51" s="17">
        <f t="shared" si="61"/>
        <v>11196562</v>
      </c>
      <c r="DZ51" s="22">
        <f t="shared" si="62"/>
        <v>0.13245592709619256</v>
      </c>
      <c r="EA51" s="16">
        <f>VLOOKUP(B:B,[32]Summary_Mar_22!$B:$DL,115,0)</f>
        <v>1567941</v>
      </c>
      <c r="EB51" s="17">
        <f>VLOOKUP(B:B,[32]Summary_Mar_22!$B:$DN,117,0)</f>
        <v>9414062</v>
      </c>
      <c r="EC51" s="17">
        <f t="shared" si="63"/>
        <v>10982003</v>
      </c>
      <c r="ED51" s="22">
        <f t="shared" si="64"/>
        <v>0.14277368163166593</v>
      </c>
      <c r="EE51" s="17">
        <f>VLOOKUP(B:B,[33]Summary_Jun_22!$B:$DO,118,0)</f>
        <v>1624706</v>
      </c>
      <c r="EF51" s="17">
        <f>VLOOKUP(B:B,[33]Summary_Jun_22!$B:$DQ,120,0)</f>
        <v>9410933</v>
      </c>
      <c r="EG51" s="17">
        <f t="shared" si="65"/>
        <v>11035639</v>
      </c>
      <c r="EH51" s="22">
        <f t="shared" si="66"/>
        <v>0.14722355452185415</v>
      </c>
      <c r="EI51" s="17">
        <f>VLOOKUP(B:B,[34]Summary_Sep_22!$B:$DR,121,0)</f>
        <v>1608963</v>
      </c>
      <c r="EJ51" s="17">
        <f>VLOOKUP(B:B,[34]Summary_Sep_22!$B:$DT,123,0)</f>
        <v>9390169</v>
      </c>
      <c r="EK51" s="17">
        <f t="shared" si="67"/>
        <v>10999132</v>
      </c>
      <c r="EL51" s="22">
        <f t="shared" si="68"/>
        <v>0.14628090652971526</v>
      </c>
      <c r="EM51" s="17">
        <f>VLOOKUP(B:B,[35]Summary_Dec_22!$B:$DU,124,0)</f>
        <v>1349366</v>
      </c>
      <c r="EN51" s="17">
        <f>VLOOKUP(B:B,[35]Summary_Dec_22!$B:$DW,126,0)</f>
        <v>11916993</v>
      </c>
      <c r="EO51" s="17">
        <f t="shared" si="69"/>
        <v>13266359</v>
      </c>
      <c r="EP51" s="22">
        <f t="shared" si="70"/>
        <v>0.10171336385514669</v>
      </c>
      <c r="EQ51" s="16">
        <f>VLOOKUP(B:B,[36]Summary_Mar_23!$B:$DS,122,0)</f>
        <v>1565538</v>
      </c>
      <c r="ER51" s="17">
        <f>VLOOKUP(B:B,[36]Summary_Mar_23!$B:$DU,124,0)</f>
        <v>12386982</v>
      </c>
      <c r="ES51" s="17">
        <f t="shared" si="71"/>
        <v>13952520</v>
      </c>
      <c r="ET51" s="22">
        <f t="shared" si="72"/>
        <v>0.11220467700458411</v>
      </c>
      <c r="EU51" s="17">
        <f>VLOOKUP(B:B,[37]Summary_Jun_23!$B:$DT,123,0)</f>
        <v>1762207</v>
      </c>
      <c r="EV51" s="17">
        <f>VLOOKUP(B:B,[37]Summary_Jun_23!$B:$DV,125,0)</f>
        <v>13555173</v>
      </c>
      <c r="EW51" s="17">
        <f t="shared" si="148"/>
        <v>15317380</v>
      </c>
      <c r="EX51" s="22">
        <f t="shared" si="149"/>
        <v>0.11504624158961911</v>
      </c>
      <c r="EY51" s="1">
        <f>VLOOKUP(B:B,[38]Summary_Sep_23!$B:$DV,125,0)</f>
        <v>1775291</v>
      </c>
      <c r="EZ51" s="1">
        <f>VLOOKUP(B:B,[38]Summary_Sep_23!$B:$DX,127,0)</f>
        <v>15400018</v>
      </c>
      <c r="FA51" s="17">
        <f t="shared" si="75"/>
        <v>17175309</v>
      </c>
      <c r="FB51" s="22">
        <f t="shared" si="76"/>
        <v>0.10336297297475114</v>
      </c>
      <c r="FC51" s="17">
        <f>VLOOKUP(B:B,[39]Indu!$B:$DX,127,0)</f>
        <v>1733593</v>
      </c>
      <c r="FD51" s="17">
        <f>VLOOKUP(B:B,[39]Indu!$B:$EA,130,0)</f>
        <v>17366261</v>
      </c>
      <c r="FE51" s="17">
        <f t="shared" si="77"/>
        <v>19099854</v>
      </c>
      <c r="FF51" s="22">
        <f t="shared" si="78"/>
        <v>9.0764725217271289E-2</v>
      </c>
      <c r="FG51" s="16">
        <f>VLOOKUP(B:B,'[40]Mar 2024 Final'!$B:$EA,130,0)</f>
        <v>2027168</v>
      </c>
      <c r="FH51" s="17">
        <f>VLOOKUP(B:B,'[40]Mar 2024 Final'!$B:$EC,132,0)</f>
        <v>17185307</v>
      </c>
      <c r="FI51" s="17">
        <f t="shared" si="154"/>
        <v>19212475</v>
      </c>
      <c r="FJ51" s="22">
        <f t="shared" si="155"/>
        <v>0.10551311062213484</v>
      </c>
      <c r="FK51" s="17">
        <f>VLOOKUP(B:B,'[41]June 2024 Final'!$B:$EF,135,0)</f>
        <v>2474646</v>
      </c>
      <c r="FL51" s="17">
        <f>VLOOKUP(B:B,'[41]June 2024 Final'!$B:$EH,137,0)</f>
        <v>19959775</v>
      </c>
      <c r="FM51" s="17">
        <f t="shared" si="81"/>
        <v>22434421</v>
      </c>
      <c r="FN51" s="22">
        <f t="shared" si="82"/>
        <v>0.11030576630437665</v>
      </c>
      <c r="FO51" s="17">
        <f>VLOOKUP(B:B,'[42]Sep 2024 Final'!$B:$EG,136,0)</f>
        <v>2888930</v>
      </c>
      <c r="FP51" s="17">
        <f>VLOOKUP(B:B,'[42]Sep 2024 Final'!$B:$EI,138,0)</f>
        <v>19539379</v>
      </c>
      <c r="FQ51" s="17">
        <f t="shared" si="83"/>
        <v>22428309</v>
      </c>
      <c r="FR51" s="22">
        <f t="shared" si="84"/>
        <v>0.12880730330583551</v>
      </c>
      <c r="FS51" s="17">
        <f>VLOOKUP(B:B,'[43]Dec 2024 Final'!$B:$EI,138,0)</f>
        <v>4334477</v>
      </c>
      <c r="FT51" s="17">
        <f>VLOOKUP(B:B,'[43]Dec 2024 Final'!$B:$EK,140,0)</f>
        <v>17837036</v>
      </c>
      <c r="FU51" s="17">
        <f t="shared" si="85"/>
        <v>22171513</v>
      </c>
      <c r="FV51" s="22">
        <f t="shared" si="86"/>
        <v>0.19549757384622329</v>
      </c>
    </row>
    <row r="52" spans="1:178" x14ac:dyDescent="0.25">
      <c r="A52">
        <v>46</v>
      </c>
      <c r="B52" s="1" t="s">
        <v>83</v>
      </c>
      <c r="C52" s="52" t="e">
        <f>VLOOKUP(B:B,'[44]Mar 2014 (Final)'!$B$1:$BH$65536,59,0)</f>
        <v>#N/A</v>
      </c>
      <c r="D52" s="17" t="e">
        <f>VLOOKUP(B:B,'[44]Mar 2014 (Final)'!$B$1:$BL$65536,63,0)</f>
        <v>#N/A</v>
      </c>
      <c r="E52" s="17" t="e">
        <f t="shared" si="0"/>
        <v>#N/A</v>
      </c>
      <c r="F52" s="22" t="e">
        <f t="shared" si="1"/>
        <v>#N/A</v>
      </c>
      <c r="G52" s="17" t="e">
        <f>VLOOKUP(B:B,'[45]June 2014 (Final - print)'!$B$1:$BI$65536,60,0)</f>
        <v>#N/A</v>
      </c>
      <c r="H52" s="17" t="e">
        <f>VLOOKUP(B:B,'[45]June 2014 (Final - print)'!$B$1:$BL$65536,63,0)</f>
        <v>#N/A</v>
      </c>
      <c r="I52" s="17" t="e">
        <f t="shared" si="87"/>
        <v>#N/A</v>
      </c>
      <c r="J52" s="22" t="e">
        <f t="shared" si="2"/>
        <v>#N/A</v>
      </c>
      <c r="K52" s="46"/>
      <c r="L52" s="46"/>
      <c r="M52" s="47">
        <f t="shared" si="3"/>
        <v>0</v>
      </c>
      <c r="N52" s="48" t="e">
        <f t="shared" si="4"/>
        <v>#DIV/0!</v>
      </c>
      <c r="O52" s="17" t="e">
        <f>VLOOKUP(B:B,'[3]Dec 2014 (Final)'!$B$1:$BO$65536,66,0)</f>
        <v>#N/A</v>
      </c>
      <c r="P52" s="17" t="e">
        <f>VLOOKUP(B:B,'[3]Dec 2014 (Final)'!$B$1:$BQ$65536,68,0)</f>
        <v>#N/A</v>
      </c>
      <c r="Q52" s="17" t="e">
        <f t="shared" si="5"/>
        <v>#N/A</v>
      </c>
      <c r="R52" s="22" t="e">
        <f t="shared" si="6"/>
        <v>#N/A</v>
      </c>
      <c r="S52" s="16" t="e">
        <f>VLOOKUP(B:B,'[4]Mar 2015 (Final)'!$B$1:$BQ$65536,68,0)</f>
        <v>#N/A</v>
      </c>
      <c r="T52" s="17" t="e">
        <f>VLOOKUP(B:B,'[4]Mar 2015 (Final)'!$B$1:$BS$65536,70,0)</f>
        <v>#N/A</v>
      </c>
      <c r="U52" s="17" t="e">
        <f t="shared" si="7"/>
        <v>#N/A</v>
      </c>
      <c r="V52" s="22" t="e">
        <f t="shared" si="8"/>
        <v>#N/A</v>
      </c>
      <c r="W52" s="17" t="e">
        <f>VLOOKUP(B:B,'[5]June 2015 (Final)'!$B$1:$BU$65536,72,0)</f>
        <v>#N/A</v>
      </c>
      <c r="X52" s="17" t="e">
        <f>VLOOKUP(B:B,'[5]June 2015 (Final)'!$B$1:$BW$65536,74,0)</f>
        <v>#N/A</v>
      </c>
      <c r="Y52" s="17" t="e">
        <f t="shared" si="9"/>
        <v>#N/A</v>
      </c>
      <c r="Z52" s="22" t="e">
        <f t="shared" si="10"/>
        <v>#N/A</v>
      </c>
      <c r="AA52" s="17" t="e">
        <f>VLOOKUP(B:B,'[6]Sep 2015 (Final)'!$B$1:$BX$65536,75,0)</f>
        <v>#N/A</v>
      </c>
      <c r="AB52" s="17" t="e">
        <f>VLOOKUP(B:B,'[6]Sep 2015 (Final)'!$B$1:$BZ$65536,77,0)</f>
        <v>#N/A</v>
      </c>
      <c r="AC52" s="17" t="e">
        <f t="shared" si="11"/>
        <v>#N/A</v>
      </c>
      <c r="AD52" s="22" t="e">
        <f t="shared" si="12"/>
        <v>#N/A</v>
      </c>
      <c r="AE52" s="17" t="e">
        <f>VLOOKUP(B:B,'[7]Dec 2015 (Final)'!$B$1:$CA$65536,78,0)</f>
        <v>#N/A</v>
      </c>
      <c r="AF52" s="17" t="e">
        <f>VLOOKUP(B:B,'[7]Dec 2015 (Final)'!$B$1:$CC$65536,80,0)</f>
        <v>#N/A</v>
      </c>
      <c r="AG52" s="17" t="e">
        <f t="shared" si="13"/>
        <v>#N/A</v>
      </c>
      <c r="AH52" s="22" t="e">
        <f t="shared" si="14"/>
        <v>#N/A</v>
      </c>
      <c r="AI52" s="16" t="e">
        <f>VLOOKUP(B:B,'[8]Mar 2016 (Final)'!$B$1:$CD$65536,81,0)</f>
        <v>#N/A</v>
      </c>
      <c r="AJ52" s="17" t="e">
        <f>VLOOKUP(B:B,'[8]Mar 2016 (Final)'!$B$1:$CF$65536,83,0)</f>
        <v>#N/A</v>
      </c>
      <c r="AK52" s="17" t="e">
        <f t="shared" si="15"/>
        <v>#N/A</v>
      </c>
      <c r="AL52" s="22" t="e">
        <f t="shared" si="16"/>
        <v>#N/A</v>
      </c>
      <c r="AM52" s="17" t="e">
        <f>VLOOKUP(B:B,'[9]Jun 2016 (Final)'!$B$1:$CH$65536,85,0)</f>
        <v>#N/A</v>
      </c>
      <c r="AN52" s="17" t="e">
        <f>VLOOKUP(B:B,'[9]Jun 2016 (Final)'!$B$1:$CJ$65536,87,0)</f>
        <v>#N/A</v>
      </c>
      <c r="AO52" s="17" t="e">
        <f t="shared" si="17"/>
        <v>#N/A</v>
      </c>
      <c r="AP52" s="22" t="e">
        <f t="shared" si="18"/>
        <v>#N/A</v>
      </c>
      <c r="AQ52" s="17" t="e">
        <f>VLOOKUP(B:B,'[10]Sep 2016 (Final)'!$B$1:$CK$65536,88,0)</f>
        <v>#N/A</v>
      </c>
      <c r="AR52" s="17" t="e">
        <f>VLOOKUP(B:B,'[10]Sep 2016 (Final)'!$B$1:$CM$65536,90,0)</f>
        <v>#N/A</v>
      </c>
      <c r="AS52" s="17" t="e">
        <f t="shared" si="19"/>
        <v>#N/A</v>
      </c>
      <c r="AT52" s="22" t="e">
        <f t="shared" si="20"/>
        <v>#N/A</v>
      </c>
      <c r="AU52" s="17" t="e">
        <f>VLOOKUP(B:B,'[11]summary-dec-16'!$B$1:$CN$65536,91,0)</f>
        <v>#N/A</v>
      </c>
      <c r="AV52" s="17" t="e">
        <f>VLOOKUP(B:B,'[11]summary-dec-16'!$B$1:$CP$65536,93,0)</f>
        <v>#N/A</v>
      </c>
      <c r="AW52" s="17" t="e">
        <f t="shared" si="21"/>
        <v>#N/A</v>
      </c>
      <c r="AX52" s="22" t="e">
        <f t="shared" si="22"/>
        <v>#N/A</v>
      </c>
      <c r="AY52" s="16" t="e">
        <f>VLOOKUP(B:B,'[12]summary-mar-17'!$B$1:$CP$65536,93,0)</f>
        <v>#N/A</v>
      </c>
      <c r="AZ52" s="17" t="e">
        <f>VLOOKUP(B:B,'[12]summary-mar-17'!$B$1:$CR$65536,95,0)</f>
        <v>#N/A</v>
      </c>
      <c r="BA52" s="17" t="e">
        <f t="shared" si="23"/>
        <v>#N/A</v>
      </c>
      <c r="BB52" s="22" t="e">
        <f t="shared" si="24"/>
        <v>#N/A</v>
      </c>
      <c r="BC52" s="17" t="e">
        <f>VLOOKUP(B:B,'[13]summary-june-17'!$B$1:$CS$65536,96,0)</f>
        <v>#N/A</v>
      </c>
      <c r="BD52" s="17" t="e">
        <f>VLOOKUP(B:B,'[13]summary-june-17'!$B$1:$CU$65536,98,0)</f>
        <v>#N/A</v>
      </c>
      <c r="BE52" s="17" t="e">
        <f t="shared" si="25"/>
        <v>#N/A</v>
      </c>
      <c r="BF52" s="22" t="e">
        <f t="shared" si="26"/>
        <v>#N/A</v>
      </c>
      <c r="BG52" s="17" t="e">
        <f>VLOOKUP(B:B,'[14]summary-sep-17'!$B$1:$CV$65536,99,0)</f>
        <v>#N/A</v>
      </c>
      <c r="BH52" s="17" t="e">
        <f>VLOOKUP(B:B,'[14]summary-sep-17'!$B$1:$CX$65536,101,0)</f>
        <v>#N/A</v>
      </c>
      <c r="BI52" s="17" t="e">
        <f t="shared" si="27"/>
        <v>#N/A</v>
      </c>
      <c r="BJ52" s="22" t="e">
        <f t="shared" si="28"/>
        <v>#N/A</v>
      </c>
      <c r="BK52" s="17" t="e">
        <f>VLOOKUP(B:B,'[15]summary-Dec-17'!$B$1:$CY$65536,102,0)</f>
        <v>#N/A</v>
      </c>
      <c r="BL52" s="17" t="e">
        <f>VLOOKUP(B:B,'[15]summary-Dec-17'!$B$1:$DA$65536,104,0)</f>
        <v>#N/A</v>
      </c>
      <c r="BM52" s="17" t="e">
        <f t="shared" si="29"/>
        <v>#N/A</v>
      </c>
      <c r="BN52" s="22" t="e">
        <f t="shared" si="30"/>
        <v>#N/A</v>
      </c>
      <c r="BO52" s="16" t="e">
        <f>VLOOKUP(B:B,'[16]summary-Mar-18'!$B$1:$DB$65536,105,0)</f>
        <v>#N/A</v>
      </c>
      <c r="BP52" s="17" t="e">
        <f>VLOOKUP(B:B,'[16]summary-Mar-18'!$B$1:$DD$65536,107,0)</f>
        <v>#N/A</v>
      </c>
      <c r="BQ52" s="17" t="e">
        <f t="shared" si="31"/>
        <v>#N/A</v>
      </c>
      <c r="BR52" s="22" t="e">
        <f t="shared" si="32"/>
        <v>#N/A</v>
      </c>
      <c r="BS52" s="17" t="e">
        <f>VLOOKUP(B:B,'[17]summary-Jun-18'!$B$1:$DE$65536,108,0)</f>
        <v>#N/A</v>
      </c>
      <c r="BT52" s="1" t="e">
        <f>VLOOKUP(B:B,'[17]summary-Jun-18'!$B$1:$DG$65536,110,0)</f>
        <v>#N/A</v>
      </c>
      <c r="BU52" s="17" t="e">
        <f t="shared" si="33"/>
        <v>#N/A</v>
      </c>
      <c r="BV52" s="22" t="e">
        <f t="shared" si="34"/>
        <v>#N/A</v>
      </c>
      <c r="BW52" s="17" t="e">
        <f>VLOOKUP(B:B,'[18]summary-Sep-18'!$B$1:$DH$65536,111,0)</f>
        <v>#N/A</v>
      </c>
      <c r="BX52" s="17" t="e">
        <f>VLOOKUP(B:B,'[18]summary-Sep-18'!$B$1:$DJ$65536,113,0)</f>
        <v>#N/A</v>
      </c>
      <c r="BY52" s="17" t="e">
        <f t="shared" si="35"/>
        <v>#N/A</v>
      </c>
      <c r="BZ52" s="22" t="e">
        <f t="shared" si="36"/>
        <v>#N/A</v>
      </c>
      <c r="CA52" s="17" t="e">
        <f>VLOOKUP(B:B,'[19]summary-Dec-18'!$B$1:$DK$65536,114,0)</f>
        <v>#N/A</v>
      </c>
      <c r="CB52" s="17" t="e">
        <f>VLOOKUP(B:B,'[19]summary-Dec-18'!$B$1:$DM$65536,116,0)</f>
        <v>#N/A</v>
      </c>
      <c r="CC52" s="17" t="e">
        <f t="shared" si="37"/>
        <v>#N/A</v>
      </c>
      <c r="CD52" s="22" t="e">
        <f t="shared" si="38"/>
        <v>#N/A</v>
      </c>
      <c r="CE52" s="16" t="e">
        <f>VLOOKUP(B:B,[20]Summary_mar_19!$B$1:$DN$65536,117,0)</f>
        <v>#N/A</v>
      </c>
      <c r="CF52" s="17" t="e">
        <f>VLOOKUP(B:B,[20]Summary_mar_19!$B$1:$DP$65536,119,0)</f>
        <v>#N/A</v>
      </c>
      <c r="CG52" s="17" t="e">
        <f t="shared" si="39"/>
        <v>#N/A</v>
      </c>
      <c r="CH52" s="22" t="e">
        <f t="shared" si="40"/>
        <v>#N/A</v>
      </c>
      <c r="CI52" s="17" t="e">
        <f>VLOOKUP(B:B,[21]Summary_jun_19!$B$1:$DQ$65536,120,0)</f>
        <v>#N/A</v>
      </c>
      <c r="CJ52" s="17" t="e">
        <f>VLOOKUP(B:B,[21]Summary_jun_19!$B$1:$DS$65536,122,0)</f>
        <v>#N/A</v>
      </c>
      <c r="CK52" s="17" t="e">
        <f t="shared" si="41"/>
        <v>#N/A</v>
      </c>
      <c r="CL52" s="22" t="e">
        <f t="shared" si="42"/>
        <v>#N/A</v>
      </c>
      <c r="CM52" s="17" t="e">
        <f>VLOOKUP(B:B,[22]Summary_sep_19!$B$1:$DT$65536,123,0)</f>
        <v>#N/A</v>
      </c>
      <c r="CN52" s="17" t="e">
        <f>VLOOKUP(B:B,[22]Summary_sep_19!$B$1:$DV$65536,125,0)</f>
        <v>#N/A</v>
      </c>
      <c r="CO52" s="17" t="e">
        <f t="shared" si="43"/>
        <v>#N/A</v>
      </c>
      <c r="CP52" s="22" t="e">
        <f t="shared" si="44"/>
        <v>#N/A</v>
      </c>
      <c r="CQ52" s="17">
        <f>VLOOKUP(B:B,[23]Summary_DEC_19!$B$1:$DW$65536,126,0)</f>
        <v>24308171</v>
      </c>
      <c r="CR52" s="17">
        <f>VLOOKUP(B:B,[23]Summary_DEC_19!$B$1:$DY$65536,128,0)</f>
        <v>227868480</v>
      </c>
      <c r="CS52" s="17">
        <f t="shared" si="45"/>
        <v>252176651</v>
      </c>
      <c r="CT52" s="22">
        <f t="shared" si="46"/>
        <v>9.6393424623598484E-2</v>
      </c>
      <c r="CU52" s="16">
        <f>VLOOKUP(B:B,[24]Summary_mar_20!$B:$DZ,129,0)</f>
        <v>27841363</v>
      </c>
      <c r="CV52" s="17">
        <f>VLOOKUP(B:B,[24]Summary_mar_20!$B:$EB,131,0)</f>
        <v>223696774</v>
      </c>
      <c r="CW52" s="17">
        <f t="shared" si="47"/>
        <v>251538137</v>
      </c>
      <c r="CX52" s="22">
        <f t="shared" si="48"/>
        <v>0.11068446054365108</v>
      </c>
      <c r="CY52" s="17">
        <f>VLOOKUP(B:B,[25]Summary_jun_20!$B:$EC,132,0)</f>
        <v>28546271</v>
      </c>
      <c r="CZ52" s="17">
        <f>VLOOKUP(B:B,[25]Summary_jun_20!$B:$EE,134,0)</f>
        <v>225738081</v>
      </c>
      <c r="DA52" s="17">
        <f t="shared" si="49"/>
        <v>254284352</v>
      </c>
      <c r="DB52" s="22">
        <f t="shared" si="50"/>
        <v>0.11226121770953487</v>
      </c>
      <c r="DC52" s="17">
        <f>VLOOKUP(B:B,[26]Summary_Sep_20!$B:$EF,135,0)</f>
        <v>28326464</v>
      </c>
      <c r="DD52" s="17">
        <f>VLOOKUP(B:B,[26]Summary_Sep_20!$B:$EI,138,0)</f>
        <v>225177133</v>
      </c>
      <c r="DE52" s="17">
        <f t="shared" si="51"/>
        <v>253503597</v>
      </c>
      <c r="DF52" s="22">
        <f t="shared" si="52"/>
        <v>0.11173988982886109</v>
      </c>
      <c r="DG52" s="17">
        <f>VLOOKUP(B:B,[27]Summary_Dec_20!$B:$EI,138,0)</f>
        <v>29833318</v>
      </c>
      <c r="DH52" s="17">
        <f>VLOOKUP(B:B,[27]Summary_Dec_20!$B:$EM,142,0)</f>
        <v>224420668</v>
      </c>
      <c r="DI52" s="17">
        <f t="shared" si="53"/>
        <v>254253986</v>
      </c>
      <c r="DJ52" s="22">
        <f t="shared" si="54"/>
        <v>0.11733667766372795</v>
      </c>
      <c r="DK52" s="16">
        <f>VLOOKUP(B:B,[28]Summary_Mar_21!$B:$EK,140,0)</f>
        <v>28395459</v>
      </c>
      <c r="DL52" s="17">
        <f>VLOOKUP(B:B,[28]Summary_Mar_21!$B:$EM,142,0)</f>
        <v>218992419</v>
      </c>
      <c r="DM52" s="17">
        <f t="shared" si="55"/>
        <v>247387878</v>
      </c>
      <c r="DN52" s="22">
        <f t="shared" si="56"/>
        <v>0.11478112520937667</v>
      </c>
      <c r="DO52" s="17">
        <f>VLOOKUP(B:B,[29]Summary_Jun_21!$B:$EN,143,0)</f>
        <v>34460794</v>
      </c>
      <c r="DP52" s="17">
        <f>VLOOKUP(B:B,[29]Summary_Jun_21!$B:$EP,145,0)</f>
        <v>215519221</v>
      </c>
      <c r="DQ52" s="17">
        <f t="shared" si="57"/>
        <v>249980015</v>
      </c>
      <c r="DR52" s="22">
        <f t="shared" si="58"/>
        <v>0.13785419606443339</v>
      </c>
      <c r="DS52" s="17">
        <f>VLOOKUP(B:B,[30]Summary_Sep_21!$B:$EQ,146,0)</f>
        <v>34082199</v>
      </c>
      <c r="DT52" s="17">
        <f>VLOOKUP(B:B,[30]Summary_Sep_21!$B:$ES,148,0)</f>
        <v>215762233</v>
      </c>
      <c r="DU52" s="17">
        <f t="shared" si="59"/>
        <v>249844432</v>
      </c>
      <c r="DV52" s="22">
        <f t="shared" si="60"/>
        <v>0.13641368241498375</v>
      </c>
      <c r="DW52" s="17">
        <f>VLOOKUP(B:B,[31]Summary_Dec_21!$B:$EV,151,0)</f>
        <v>32961917</v>
      </c>
      <c r="DX52" s="17">
        <f>VLOOKUP(B:B,[31]Summary_Dec_21!$B:$EX,153,0)</f>
        <v>220019614</v>
      </c>
      <c r="DY52" s="17">
        <f t="shared" si="61"/>
        <v>252981531</v>
      </c>
      <c r="DZ52" s="22">
        <f t="shared" si="62"/>
        <v>0.13029376836208648</v>
      </c>
      <c r="EA52" s="16">
        <f>VLOOKUP(B:B,[32]Summary_Mar_22!$B:$DL,115,0)</f>
        <v>33337999</v>
      </c>
      <c r="EB52" s="17">
        <f>VLOOKUP(B:B,[32]Summary_Mar_22!$B:$DN,117,0)</f>
        <v>218405637</v>
      </c>
      <c r="EC52" s="17">
        <f t="shared" si="63"/>
        <v>251743636</v>
      </c>
      <c r="ED52" s="22">
        <f t="shared" si="64"/>
        <v>0.13242836851693046</v>
      </c>
      <c r="EE52" s="17">
        <f>VLOOKUP(B:B,[33]Summary_Jun_22!$B:$DO,118,0)</f>
        <v>24700345</v>
      </c>
      <c r="EF52" s="17">
        <f>VLOOKUP(B:B,[33]Summary_Jun_22!$B:$DQ,120,0)</f>
        <v>224827591</v>
      </c>
      <c r="EG52" s="17">
        <f t="shared" si="65"/>
        <v>249527936</v>
      </c>
      <c r="EH52" s="22">
        <f t="shared" si="66"/>
        <v>9.8988295242421268E-2</v>
      </c>
      <c r="EI52" s="17">
        <f>VLOOKUP(B:B,[34]Summary_Sep_22!$B:$DR,121,0)</f>
        <v>25624815</v>
      </c>
      <c r="EJ52" s="17">
        <f>VLOOKUP(B:B,[34]Summary_Sep_22!$B:$DT,123,0)</f>
        <v>238315462</v>
      </c>
      <c r="EK52" s="17">
        <f t="shared" si="67"/>
        <v>263940277</v>
      </c>
      <c r="EL52" s="22">
        <f t="shared" si="68"/>
        <v>9.7085656237300991E-2</v>
      </c>
      <c r="EM52" s="17">
        <f>VLOOKUP(B:B,[35]Summary_Dec_22!$B:$DU,124,0)</f>
        <v>28329043</v>
      </c>
      <c r="EN52" s="17">
        <f>VLOOKUP(B:B,[35]Summary_Dec_22!$B:$DW,126,0)</f>
        <v>249898626</v>
      </c>
      <c r="EO52" s="17">
        <f t="shared" si="69"/>
        <v>278227669</v>
      </c>
      <c r="EP52" s="22">
        <f t="shared" si="70"/>
        <v>0.10181964684468531</v>
      </c>
      <c r="EQ52" s="16">
        <f>VLOOKUP(B:B,[36]Summary_Mar_23!$B:$DS,122,0)</f>
        <v>28305071</v>
      </c>
      <c r="ER52" s="17">
        <f>VLOOKUP(B:B,[36]Summary_Mar_23!$B:$DU,124,0)</f>
        <v>254291387</v>
      </c>
      <c r="ES52" s="17">
        <f t="shared" si="71"/>
        <v>282596458</v>
      </c>
      <c r="ET52" s="22">
        <f t="shared" si="72"/>
        <v>0.10016074228361348</v>
      </c>
      <c r="EU52" s="17">
        <f>VLOOKUP(B:B,[37]Summary_Jun_23!$B:$DT,123,0)</f>
        <v>29623589</v>
      </c>
      <c r="EV52" s="17">
        <f>VLOOKUP(B:B,[37]Summary_Jun_23!$B:$DV,125,0)</f>
        <v>257972529</v>
      </c>
      <c r="EW52" s="17">
        <f t="shared" si="148"/>
        <v>287596118</v>
      </c>
      <c r="EX52" s="22">
        <f t="shared" si="149"/>
        <v>0.10300413373451724</v>
      </c>
      <c r="EY52" s="1">
        <f>VLOOKUP(B:B,[38]Summary_Sep_23!$B:$DV,125,0)</f>
        <v>29706375</v>
      </c>
      <c r="EZ52" s="1">
        <f>VLOOKUP(B:B,[38]Summary_Sep_23!$B:$DX,127,0)</f>
        <v>270633374</v>
      </c>
      <c r="FA52" s="17">
        <f t="shared" si="75"/>
        <v>300339749</v>
      </c>
      <c r="FB52" s="22">
        <f t="shared" si="76"/>
        <v>9.8909235620357402E-2</v>
      </c>
      <c r="FC52" s="17">
        <f>VLOOKUP(B:B,[39]Indu!$B:$DX,127,0)</f>
        <v>31765595</v>
      </c>
      <c r="FD52" s="17">
        <f>VLOOKUP(B:B,[39]Indu!$B:$EA,130,0)</f>
        <v>296400293</v>
      </c>
      <c r="FE52" s="17">
        <f t="shared" si="77"/>
        <v>328165888</v>
      </c>
      <c r="FF52" s="22">
        <f t="shared" si="78"/>
        <v>9.6797370359225143E-2</v>
      </c>
      <c r="FG52" s="16">
        <f>VLOOKUP(B:B,'[40]Mar 2024 Final'!$B:$EA,130,0)</f>
        <v>27067524</v>
      </c>
      <c r="FH52" s="17">
        <f>VLOOKUP(B:B,'[40]Mar 2024 Final'!$B:$EC,132,0)</f>
        <v>282692834</v>
      </c>
      <c r="FI52" s="17">
        <f t="shared" si="154"/>
        <v>309760358</v>
      </c>
      <c r="FJ52" s="22">
        <f t="shared" si="155"/>
        <v>8.7382143327714004E-2</v>
      </c>
      <c r="FK52" s="17">
        <f>VLOOKUP(B:B,'[41]June 2024 Final'!$B:$EF,135,0)</f>
        <v>26812148</v>
      </c>
      <c r="FL52" s="17">
        <f>VLOOKUP(B:B,'[41]June 2024 Final'!$B:$EH,137,0)</f>
        <v>272873193</v>
      </c>
      <c r="FM52" s="17">
        <f t="shared" si="81"/>
        <v>299685341</v>
      </c>
      <c r="FN52" s="22">
        <f t="shared" si="82"/>
        <v>8.9467666021075087E-2</v>
      </c>
      <c r="FO52" s="17">
        <f>VLOOKUP(B:B,'[42]Sep 2024 Final'!$B:$EG,136,0)</f>
        <v>27154883</v>
      </c>
      <c r="FP52" s="17">
        <f>VLOOKUP(B:B,'[42]Sep 2024 Final'!$B:$EI,138,0)</f>
        <v>268280555</v>
      </c>
      <c r="FQ52" s="17">
        <f t="shared" si="83"/>
        <v>295435438</v>
      </c>
      <c r="FR52" s="22">
        <f t="shared" si="84"/>
        <v>9.1914779025256951E-2</v>
      </c>
      <c r="FS52" s="17">
        <f>VLOOKUP(B:B,'[43]Dec 2024 Final'!$B:$EI,138,0)</f>
        <v>25020920</v>
      </c>
      <c r="FT52" s="17">
        <f>VLOOKUP(B:B,'[43]Dec 2024 Final'!$B:$EK,140,0)</f>
        <v>269145919</v>
      </c>
      <c r="FU52" s="17">
        <f t="shared" si="85"/>
        <v>294166839</v>
      </c>
      <c r="FV52" s="22">
        <f t="shared" si="86"/>
        <v>8.5056902011990551E-2</v>
      </c>
    </row>
  </sheetData>
  <mergeCells count="55">
    <mergeCell ref="FG2:FV2"/>
    <mergeCell ref="C3:F3"/>
    <mergeCell ref="G3:J3"/>
    <mergeCell ref="K3:N3"/>
    <mergeCell ref="O3:R3"/>
    <mergeCell ref="S3:V3"/>
    <mergeCell ref="C2:R2"/>
    <mergeCell ref="S2:AH2"/>
    <mergeCell ref="AI2:AX2"/>
    <mergeCell ref="AY2:BN2"/>
    <mergeCell ref="BO2:CD2"/>
    <mergeCell ref="CE2:CT2"/>
    <mergeCell ref="AQ3:AT3"/>
    <mergeCell ref="CU2:DJ2"/>
    <mergeCell ref="DK2:DZ2"/>
    <mergeCell ref="EA2:EP2"/>
    <mergeCell ref="EQ2:FF2"/>
    <mergeCell ref="W3:Z3"/>
    <mergeCell ref="AA3:AD3"/>
    <mergeCell ref="AE3:AH3"/>
    <mergeCell ref="AI3:AL3"/>
    <mergeCell ref="AM3:AP3"/>
    <mergeCell ref="CM3:CP3"/>
    <mergeCell ref="AU3:AX3"/>
    <mergeCell ref="AY3:BB3"/>
    <mergeCell ref="BC3:BF3"/>
    <mergeCell ref="BG3:BJ3"/>
    <mergeCell ref="BK3:BN3"/>
    <mergeCell ref="BO3:BR3"/>
    <mergeCell ref="BS3:BV3"/>
    <mergeCell ref="BW3:BZ3"/>
    <mergeCell ref="CA3:CD3"/>
    <mergeCell ref="CE3:CH3"/>
    <mergeCell ref="CI3:CL3"/>
    <mergeCell ref="EI3:EL3"/>
    <mergeCell ref="CQ3:CT3"/>
    <mergeCell ref="CU3:CX3"/>
    <mergeCell ref="CY3:DB3"/>
    <mergeCell ref="DC3:DF3"/>
    <mergeCell ref="DG3:DJ3"/>
    <mergeCell ref="DK3:DN3"/>
    <mergeCell ref="DO3:DR3"/>
    <mergeCell ref="DS3:DV3"/>
    <mergeCell ref="DW3:DZ3"/>
    <mergeCell ref="EA3:ED3"/>
    <mergeCell ref="EE3:EH3"/>
    <mergeCell ref="FK3:FN3"/>
    <mergeCell ref="FO3:FR3"/>
    <mergeCell ref="FS3:FV3"/>
    <mergeCell ref="EM3:EP3"/>
    <mergeCell ref="EQ3:ET3"/>
    <mergeCell ref="EU3:EX3"/>
    <mergeCell ref="EY3:FB3"/>
    <mergeCell ref="FC3:FF3"/>
    <mergeCell ref="FG3:FJ3"/>
  </mergeCells>
  <conditionalFormatting sqref="A4 C4:XFD4 B5">
    <cfRule type="containsText" dxfId="12" priority="1" operator="containsText" text="ROA">
      <formula>NOT(ISERROR(SEARCH("ROA",A4)))</formula>
    </cfRule>
    <cfRule type="containsText" dxfId="11" priority="2" operator="containsText" text="ASSETS">
      <formula>NOT(ISERROR(SEARCH("ASSETS",A4)))</formula>
    </cfRule>
    <cfRule type="containsText" dxfId="10" priority="3" operator="containsText" text="PBT">
      <formula>NOT(ISERROR(SEARCH("PBT",A4)))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Banks</vt:lpstr>
      <vt:lpstr>Data for analysis</vt:lpstr>
      <vt:lpstr>GDP_Int rates_Inf rates</vt:lpstr>
      <vt:lpstr>Summary</vt:lpstr>
      <vt:lpstr>ROA_raw_data</vt:lpstr>
      <vt:lpstr>Mgt_Efficiency_raw_data</vt:lpstr>
      <vt:lpstr>Asset_Quality_raw_data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 Oduk</dc:creator>
  <cp:lastModifiedBy>Erick Oduk</cp:lastModifiedBy>
  <dcterms:created xsi:type="dcterms:W3CDTF">2025-08-22T13:14:13Z</dcterms:created>
  <dcterms:modified xsi:type="dcterms:W3CDTF">2026-04-03T15:15:25Z</dcterms:modified>
</cp:coreProperties>
</file>